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7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Estadistica1\Documents\estadisticas\trayectorias escolares\2025\E-J\SInObservaciones\"/>
    </mc:Choice>
  </mc:AlternateContent>
  <xr:revisionPtr revIDLastSave="0" documentId="8_{B9CAD403-22B4-42EB-AB09-4479E088D7AD}" xr6:coauthVersionLast="47" xr6:coauthVersionMax="47" xr10:uidLastSave="{00000000-0000-0000-0000-000000000000}"/>
  <bookViews>
    <workbookView xWindow="-120" yWindow="-120" windowWidth="51840" windowHeight="21120" activeTab="7" xr2:uid="{00000000-000D-0000-FFFF-FFFF00000000}"/>
  </bookViews>
  <sheets>
    <sheet name="Industrial" sheetId="1" r:id="rId1"/>
    <sheet name="Sist Comp" sheetId="2" r:id="rId2"/>
    <sheet name="Cs Comp" sheetId="3" r:id="rId3"/>
    <sheet name="Quimica" sheetId="4" r:id="rId4"/>
    <sheet name="Minero" sheetId="5" r:id="rId5"/>
    <sheet name="Biologia" sheetId="6" r:id="rId6"/>
    <sheet name="Cs Materiales" sheetId="7" r:id="rId7"/>
    <sheet name="Materiales" sheetId="8" r:id="rId8"/>
    <sheet name="Electro y Telecom" sheetId="9" r:id="rId9"/>
    <sheet name="Q Alimentos" sheetId="10" r:id="rId10"/>
    <sheet name="Matematicas" sheetId="11" r:id="rId11"/>
    <sheet name="Geologia" sheetId="12" r:id="rId12"/>
    <sheet name="Física" sheetId="13" r:id="rId13"/>
    <sheet name="Arquitectura" sheetId="14" r:id="rId14"/>
    <sheet name="Ing Civil" sheetId="15" r:id="rId15"/>
    <sheet name="Robótica" sheetId="33" r:id="rId16"/>
    <sheet name="Electronica" sheetId="16" r:id="rId17"/>
    <sheet name="Telecom" sheetId="17" r:id="rId18"/>
    <sheet name="Esp Tecnologia" sheetId="18" r:id="rId19"/>
    <sheet name="Esp. SISTEMAS Y PLAN" sheetId="19" r:id="rId20"/>
    <sheet name="Mtria BIODIVERSIDAD" sheetId="20" r:id="rId21"/>
    <sheet name="Mtria. COMPUTACION" sheetId="21" r:id="rId22"/>
    <sheet name="Mtria INDUSTRIAL" sheetId="22" r:id="rId23"/>
    <sheet name="Mtria. MANUFACTURA" sheetId="23" r:id="rId24"/>
    <sheet name="Mtria QUIMICA" sheetId="24" r:id="rId25"/>
    <sheet name="Mtria. Automatizacion" sheetId="25" r:id="rId26"/>
    <sheet name="Mtria MATEMATICAS" sheetId="26" r:id="rId27"/>
    <sheet name="Dr. Materiales" sheetId="27" r:id="rId28"/>
    <sheet name="Dr. QUIMICA" sheetId="28" r:id="rId29"/>
    <sheet name="Dr. BIODIVERSIDAD" sheetId="29" r:id="rId30"/>
    <sheet name="Dr. AMBIENTALES" sheetId="30" r:id="rId31"/>
    <sheet name="Dr. COMPUTACION" sheetId="31" r:id="rId32"/>
    <sheet name="Dr. INDUSTRIAL" sheetId="32" r:id="rId3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36" roundtripDataSignature="AMtx7miUu8pBoq/n/RwkPVF0zSNk9dVXaw=="/>
    </ext>
  </extLst>
</workbook>
</file>

<file path=xl/calcChain.xml><?xml version="1.0" encoding="utf-8"?>
<calcChain xmlns="http://schemas.openxmlformats.org/spreadsheetml/2006/main">
  <c r="H43" i="1" l="1"/>
  <c r="O483" i="11"/>
  <c r="M483" i="11"/>
  <c r="Q270" i="8"/>
  <c r="N985" i="4"/>
  <c r="Q315" i="17"/>
  <c r="K230" i="17"/>
  <c r="Q316" i="16"/>
  <c r="Q664" i="15"/>
  <c r="K579" i="15"/>
  <c r="O737" i="14"/>
  <c r="M737" i="14"/>
  <c r="R712" i="14"/>
  <c r="L649" i="14"/>
  <c r="L627" i="14"/>
  <c r="L581" i="14"/>
  <c r="O460" i="13"/>
  <c r="M460" i="13"/>
  <c r="L393" i="13"/>
  <c r="R779" i="12"/>
  <c r="M740" i="12"/>
  <c r="L719" i="12"/>
  <c r="R696" i="12"/>
  <c r="R695" i="12"/>
  <c r="L698" i="12"/>
  <c r="R458" i="11"/>
  <c r="R480" i="11"/>
  <c r="L414" i="11"/>
  <c r="Q1063" i="10"/>
  <c r="Q909" i="10"/>
  <c r="Q525" i="10"/>
  <c r="Q709" i="10"/>
  <c r="Q732" i="10"/>
  <c r="Q755" i="10"/>
  <c r="Q777" i="10"/>
  <c r="Q799" i="10"/>
  <c r="Q821" i="10"/>
  <c r="Q843" i="10"/>
  <c r="K207" i="8"/>
  <c r="K819" i="6"/>
  <c r="Q901" i="5"/>
  <c r="N1007" i="4"/>
  <c r="Q961" i="4"/>
  <c r="Q960" i="4"/>
  <c r="K897" i="4"/>
  <c r="Q338" i="3"/>
  <c r="K911" i="1"/>
  <c r="M649" i="14"/>
  <c r="O371" i="13"/>
  <c r="M371" i="13"/>
  <c r="L371" i="13"/>
  <c r="N371" i="13" s="1"/>
  <c r="Q369" i="13"/>
  <c r="R368" i="13"/>
  <c r="R369" i="13" s="1"/>
  <c r="S362" i="13"/>
  <c r="R362" i="13"/>
  <c r="P362" i="13"/>
  <c r="S361" i="13"/>
  <c r="R361" i="13"/>
  <c r="P361" i="13"/>
  <c r="S360" i="13"/>
  <c r="R360" i="13"/>
  <c r="P360" i="13"/>
  <c r="S359" i="13"/>
  <c r="R359" i="13"/>
  <c r="P359" i="13"/>
  <c r="S358" i="13"/>
  <c r="R358" i="13"/>
  <c r="P358" i="13"/>
  <c r="S357" i="13"/>
  <c r="R357" i="13"/>
  <c r="P357" i="13"/>
  <c r="S356" i="13"/>
  <c r="R356" i="13"/>
  <c r="P356" i="13"/>
  <c r="S355" i="13"/>
  <c r="R355" i="13"/>
  <c r="P355" i="13"/>
  <c r="Q354" i="13"/>
  <c r="K233" i="13"/>
  <c r="Q971" i="12" l="1"/>
  <c r="R971" i="12"/>
  <c r="O472" i="12"/>
  <c r="O495" i="12"/>
  <c r="O518" i="12"/>
  <c r="O586" i="12"/>
  <c r="R586" i="11"/>
  <c r="S586" i="11"/>
  <c r="P586" i="11"/>
  <c r="R564" i="11"/>
  <c r="S564" i="11"/>
  <c r="P564" i="11"/>
  <c r="P520" i="11"/>
  <c r="P542" i="11"/>
  <c r="R542" i="11"/>
  <c r="S542" i="11"/>
  <c r="P496" i="11"/>
  <c r="P498" i="11"/>
  <c r="P497" i="11"/>
  <c r="R520" i="11"/>
  <c r="S520" i="11"/>
  <c r="R497" i="11"/>
  <c r="S497" i="11"/>
  <c r="R498" i="11"/>
  <c r="S498" i="11"/>
  <c r="P476" i="11"/>
  <c r="R476" i="11"/>
  <c r="S476" i="11" s="1"/>
  <c r="R384" i="11"/>
  <c r="S384" i="11"/>
  <c r="P384" i="11"/>
  <c r="P361" i="11"/>
  <c r="R361" i="11"/>
  <c r="S361" i="11" s="1"/>
  <c r="P337" i="11"/>
  <c r="P338" i="11"/>
  <c r="R338" i="11"/>
  <c r="S338" i="11" s="1"/>
  <c r="P315" i="11"/>
  <c r="P314" i="11"/>
  <c r="R315" i="11"/>
  <c r="S315" i="11" s="1"/>
  <c r="P291" i="11"/>
  <c r="R292" i="11"/>
  <c r="S292" i="11"/>
  <c r="P292" i="11"/>
  <c r="O1068" i="6"/>
  <c r="O1069" i="6"/>
  <c r="N538" i="17"/>
  <c r="L538" i="17"/>
  <c r="K538" i="17"/>
  <c r="M538" i="17" s="1"/>
  <c r="P536" i="17"/>
  <c r="Q535" i="17"/>
  <c r="Q536" i="17" s="1"/>
  <c r="R530" i="17"/>
  <c r="Q530" i="17"/>
  <c r="O530" i="17"/>
  <c r="R529" i="17"/>
  <c r="Q529" i="17"/>
  <c r="O529" i="17"/>
  <c r="R528" i="17"/>
  <c r="Q528" i="17"/>
  <c r="O528" i="17"/>
  <c r="R527" i="17"/>
  <c r="Q527" i="17"/>
  <c r="O527" i="17"/>
  <c r="R526" i="17"/>
  <c r="Q526" i="17"/>
  <c r="O526" i="17"/>
  <c r="R525" i="17"/>
  <c r="Q525" i="17"/>
  <c r="O525" i="17"/>
  <c r="R524" i="17"/>
  <c r="Q524" i="17"/>
  <c r="O524" i="17"/>
  <c r="O523" i="17"/>
  <c r="P522" i="17"/>
  <c r="Q523" i="17" s="1"/>
  <c r="R523" i="17" s="1"/>
  <c r="N473" i="16"/>
  <c r="L473" i="16"/>
  <c r="K473" i="16"/>
  <c r="M473" i="16" s="1"/>
  <c r="P471" i="16"/>
  <c r="Q470" i="16"/>
  <c r="Q471" i="16" s="1"/>
  <c r="R465" i="16"/>
  <c r="Q465" i="16"/>
  <c r="O465" i="16"/>
  <c r="R464" i="16"/>
  <c r="Q464" i="16"/>
  <c r="O464" i="16"/>
  <c r="R463" i="16"/>
  <c r="Q463" i="16"/>
  <c r="O463" i="16"/>
  <c r="R462" i="16"/>
  <c r="Q462" i="16"/>
  <c r="O462" i="16"/>
  <c r="R461" i="16"/>
  <c r="Q461" i="16"/>
  <c r="O461" i="16"/>
  <c r="R460" i="16"/>
  <c r="Q460" i="16"/>
  <c r="O460" i="16"/>
  <c r="R459" i="16"/>
  <c r="Q459" i="16"/>
  <c r="O459" i="16"/>
  <c r="O458" i="16"/>
  <c r="P457" i="16"/>
  <c r="S459" i="16" s="1"/>
  <c r="N451" i="16"/>
  <c r="L451" i="16"/>
  <c r="K451" i="16"/>
  <c r="M451" i="16" s="1"/>
  <c r="P449" i="16"/>
  <c r="Q448" i="16"/>
  <c r="Q449" i="16" s="1"/>
  <c r="R443" i="16"/>
  <c r="Q443" i="16"/>
  <c r="O443" i="16"/>
  <c r="R442" i="16"/>
  <c r="Q442" i="16"/>
  <c r="O442" i="16"/>
  <c r="Q441" i="16"/>
  <c r="R441" i="16" s="1"/>
  <c r="O441" i="16"/>
  <c r="Q440" i="16"/>
  <c r="R440" i="16" s="1"/>
  <c r="O440" i="16"/>
  <c r="Q439" i="16"/>
  <c r="R439" i="16" s="1"/>
  <c r="O439" i="16"/>
  <c r="Q438" i="16"/>
  <c r="R438" i="16" s="1"/>
  <c r="O438" i="16"/>
  <c r="Q437" i="16"/>
  <c r="R437" i="16" s="1"/>
  <c r="O437" i="16"/>
  <c r="O436" i="16"/>
  <c r="P435" i="16"/>
  <c r="S437" i="16" s="1"/>
  <c r="N86" i="33"/>
  <c r="L86" i="33"/>
  <c r="K86" i="33"/>
  <c r="M86" i="33" s="1"/>
  <c r="P84" i="33"/>
  <c r="Q83" i="33"/>
  <c r="Q84" i="33" s="1"/>
  <c r="R78" i="33"/>
  <c r="Q78" i="33"/>
  <c r="O78" i="33"/>
  <c r="R77" i="33"/>
  <c r="Q77" i="33"/>
  <c r="O77" i="33"/>
  <c r="R76" i="33"/>
  <c r="Q76" i="33"/>
  <c r="O76" i="33"/>
  <c r="R75" i="33"/>
  <c r="Q75" i="33"/>
  <c r="O75" i="33"/>
  <c r="R74" i="33"/>
  <c r="Q74" i="33"/>
  <c r="O74" i="33"/>
  <c r="R73" i="33"/>
  <c r="Q73" i="33"/>
  <c r="O73" i="33"/>
  <c r="R72" i="33"/>
  <c r="Q72" i="33"/>
  <c r="O72" i="33"/>
  <c r="O71" i="33"/>
  <c r="P70" i="33"/>
  <c r="Q71" i="33" s="1"/>
  <c r="R71" i="33" s="1"/>
  <c r="N887" i="15"/>
  <c r="L887" i="15"/>
  <c r="K887" i="15"/>
  <c r="M887" i="15" s="1"/>
  <c r="P885" i="15"/>
  <c r="Q884" i="15"/>
  <c r="Q885" i="15" s="1"/>
  <c r="R879" i="15"/>
  <c r="Q879" i="15"/>
  <c r="O879" i="15"/>
  <c r="R878" i="15"/>
  <c r="Q878" i="15"/>
  <c r="O878" i="15"/>
  <c r="R877" i="15"/>
  <c r="Q877" i="15"/>
  <c r="O877" i="15"/>
  <c r="R876" i="15"/>
  <c r="Q876" i="15"/>
  <c r="O876" i="15"/>
  <c r="R875" i="15"/>
  <c r="Q875" i="15"/>
  <c r="O875" i="15"/>
  <c r="R874" i="15"/>
  <c r="Q874" i="15"/>
  <c r="O874" i="15"/>
  <c r="R873" i="15"/>
  <c r="Q873" i="15"/>
  <c r="O873" i="15"/>
  <c r="O872" i="15"/>
  <c r="P871" i="15"/>
  <c r="S873" i="15" s="1"/>
  <c r="O935" i="14"/>
  <c r="N935" i="14"/>
  <c r="M935" i="14"/>
  <c r="L935" i="14"/>
  <c r="Q933" i="14"/>
  <c r="R932" i="14"/>
  <c r="R933" i="14" s="1"/>
  <c r="S927" i="14"/>
  <c r="R927" i="14"/>
  <c r="P927" i="14"/>
  <c r="S926" i="14"/>
  <c r="R926" i="14"/>
  <c r="P926" i="14"/>
  <c r="S925" i="14"/>
  <c r="R925" i="14"/>
  <c r="P925" i="14"/>
  <c r="S924" i="14"/>
  <c r="R924" i="14"/>
  <c r="P924" i="14"/>
  <c r="S923" i="14"/>
  <c r="R923" i="14"/>
  <c r="P923" i="14"/>
  <c r="S922" i="14"/>
  <c r="R922" i="14"/>
  <c r="P922" i="14"/>
  <c r="S921" i="14"/>
  <c r="R921" i="14"/>
  <c r="P921" i="14"/>
  <c r="P920" i="14"/>
  <c r="Q919" i="14"/>
  <c r="T921" i="14" s="1"/>
  <c r="P774" i="14"/>
  <c r="R774" i="14"/>
  <c r="S774" i="14"/>
  <c r="R752" i="14"/>
  <c r="S752" i="14" s="1"/>
  <c r="P752" i="14"/>
  <c r="R730" i="14"/>
  <c r="S730" i="14" s="1"/>
  <c r="P730" i="14"/>
  <c r="M973" i="12"/>
  <c r="L973" i="12"/>
  <c r="N973" i="12" s="1"/>
  <c r="O973" i="12" s="1"/>
  <c r="R965" i="12"/>
  <c r="S965" i="12" s="1"/>
  <c r="P965" i="12"/>
  <c r="R964" i="12"/>
  <c r="S964" i="12" s="1"/>
  <c r="P964" i="12"/>
  <c r="R963" i="12"/>
  <c r="S963" i="12" s="1"/>
  <c r="P963" i="12"/>
  <c r="R962" i="12"/>
  <c r="S962" i="12" s="1"/>
  <c r="P962" i="12"/>
  <c r="R961" i="12"/>
  <c r="S961" i="12" s="1"/>
  <c r="P961" i="12"/>
  <c r="R960" i="12"/>
  <c r="S960" i="12" s="1"/>
  <c r="P960" i="12"/>
  <c r="R959" i="12"/>
  <c r="S959" i="12" s="1"/>
  <c r="P959" i="12"/>
  <c r="R958" i="12"/>
  <c r="S958" i="12" s="1"/>
  <c r="P958" i="12"/>
  <c r="P957" i="12"/>
  <c r="Q956" i="12"/>
  <c r="R957" i="12" s="1"/>
  <c r="S957" i="12" s="1"/>
  <c r="P856" i="12"/>
  <c r="P835" i="12"/>
  <c r="P836" i="12"/>
  <c r="P816" i="12"/>
  <c r="P815" i="12"/>
  <c r="P812" i="12"/>
  <c r="P796" i="12"/>
  <c r="P670" i="12"/>
  <c r="O593" i="11"/>
  <c r="M593" i="11"/>
  <c r="L593" i="11"/>
  <c r="N593" i="11" s="1"/>
  <c r="Q591" i="11"/>
  <c r="R590" i="11"/>
  <c r="R591" i="11" s="1"/>
  <c r="S585" i="11"/>
  <c r="R585" i="11"/>
  <c r="P585" i="11"/>
  <c r="S584" i="11"/>
  <c r="R584" i="11"/>
  <c r="P584" i="11"/>
  <c r="S583" i="11"/>
  <c r="R583" i="11"/>
  <c r="P583" i="11"/>
  <c r="S582" i="11"/>
  <c r="R582" i="11"/>
  <c r="P582" i="11"/>
  <c r="S581" i="11"/>
  <c r="R581" i="11"/>
  <c r="P581" i="11"/>
  <c r="S580" i="11"/>
  <c r="R580" i="11"/>
  <c r="P580" i="11"/>
  <c r="S579" i="11"/>
  <c r="R579" i="11"/>
  <c r="P579" i="11"/>
  <c r="P578" i="11"/>
  <c r="Q577" i="11"/>
  <c r="R578" i="11" s="1"/>
  <c r="S578" i="11" s="1"/>
  <c r="N1066" i="10"/>
  <c r="L1066" i="10"/>
  <c r="K1066" i="10"/>
  <c r="M1066" i="10" s="1"/>
  <c r="P1064" i="10"/>
  <c r="Q1064" i="10"/>
  <c r="R1058" i="10"/>
  <c r="Q1058" i="10"/>
  <c r="O1058" i="10"/>
  <c r="R1057" i="10"/>
  <c r="Q1057" i="10"/>
  <c r="O1057" i="10"/>
  <c r="R1056" i="10"/>
  <c r="Q1056" i="10"/>
  <c r="O1056" i="10"/>
  <c r="R1055" i="10"/>
  <c r="Q1055" i="10"/>
  <c r="O1055" i="10"/>
  <c r="R1054" i="10"/>
  <c r="Q1054" i="10"/>
  <c r="O1054" i="10"/>
  <c r="R1053" i="10"/>
  <c r="Q1053" i="10"/>
  <c r="O1053" i="10"/>
  <c r="R1052" i="10"/>
  <c r="Q1052" i="10"/>
  <c r="O1052" i="10"/>
  <c r="O1051" i="10"/>
  <c r="P1050" i="10"/>
  <c r="Q1051" i="10" s="1"/>
  <c r="R1051" i="10" s="1"/>
  <c r="N449" i="8"/>
  <c r="L449" i="8"/>
  <c r="K449" i="8"/>
  <c r="M449" i="8" s="1"/>
  <c r="P447" i="8"/>
  <c r="Q446" i="8"/>
  <c r="Q447" i="8" s="1"/>
  <c r="R441" i="8"/>
  <c r="Q441" i="8"/>
  <c r="O441" i="8"/>
  <c r="R440" i="8"/>
  <c r="Q440" i="8"/>
  <c r="O440" i="8"/>
  <c r="R439" i="8"/>
  <c r="Q439" i="8"/>
  <c r="O439" i="8"/>
  <c r="R438" i="8"/>
  <c r="Q438" i="8"/>
  <c r="O438" i="8"/>
  <c r="R437" i="8"/>
  <c r="Q437" i="8"/>
  <c r="O437" i="8"/>
  <c r="R436" i="8"/>
  <c r="Q436" i="8"/>
  <c r="O436" i="8"/>
  <c r="R435" i="8"/>
  <c r="Q435" i="8"/>
  <c r="O435" i="8"/>
  <c r="O434" i="8"/>
  <c r="P433" i="8"/>
  <c r="S435" i="8" s="1"/>
  <c r="L1105" i="6"/>
  <c r="K1105" i="6"/>
  <c r="M1105" i="6" s="1"/>
  <c r="N1105" i="6" s="1"/>
  <c r="P1103" i="6"/>
  <c r="Q1102" i="6"/>
  <c r="Q1103" i="6" s="1"/>
  <c r="P1089" i="6"/>
  <c r="S1091" i="6" s="1"/>
  <c r="O963" i="6"/>
  <c r="O943" i="6"/>
  <c r="O942" i="6"/>
  <c r="O937" i="6"/>
  <c r="O938" i="6"/>
  <c r="O939" i="6"/>
  <c r="O940" i="6"/>
  <c r="O941" i="6"/>
  <c r="L1124" i="5"/>
  <c r="K1124" i="5"/>
  <c r="M1124" i="5" s="1"/>
  <c r="P1122" i="5"/>
  <c r="Q1121" i="5"/>
  <c r="Q1122" i="5" s="1"/>
  <c r="R1116" i="5"/>
  <c r="Q1116" i="5"/>
  <c r="O1116" i="5"/>
  <c r="R1115" i="5"/>
  <c r="Q1115" i="5"/>
  <c r="O1115" i="5"/>
  <c r="R1114" i="5"/>
  <c r="Q1114" i="5"/>
  <c r="O1114" i="5"/>
  <c r="R1113" i="5"/>
  <c r="Q1113" i="5"/>
  <c r="O1113" i="5"/>
  <c r="R1112" i="5"/>
  <c r="Q1112" i="5"/>
  <c r="O1112" i="5"/>
  <c r="R1111" i="5"/>
  <c r="Q1111" i="5"/>
  <c r="O1111" i="5"/>
  <c r="R1110" i="5"/>
  <c r="Q1110" i="5"/>
  <c r="O1110" i="5"/>
  <c r="O1109" i="5"/>
  <c r="P1108" i="5"/>
  <c r="Q1109" i="5" s="1"/>
  <c r="R1109" i="5" s="1"/>
  <c r="N1183" i="4"/>
  <c r="L1183" i="4"/>
  <c r="K1183" i="4"/>
  <c r="M1183" i="4" s="1"/>
  <c r="P1181" i="4"/>
  <c r="Q1180" i="4"/>
  <c r="Q1181" i="4" s="1"/>
  <c r="R1175" i="4"/>
  <c r="Q1175" i="4"/>
  <c r="O1175" i="4"/>
  <c r="R1174" i="4"/>
  <c r="Q1174" i="4"/>
  <c r="O1174" i="4"/>
  <c r="R1173" i="4"/>
  <c r="Q1173" i="4"/>
  <c r="O1173" i="4"/>
  <c r="R1172" i="4"/>
  <c r="Q1172" i="4"/>
  <c r="O1172" i="4"/>
  <c r="R1171" i="4"/>
  <c r="Q1171" i="4"/>
  <c r="O1171" i="4"/>
  <c r="R1170" i="4"/>
  <c r="Q1170" i="4"/>
  <c r="O1170" i="4"/>
  <c r="R1169" i="4"/>
  <c r="Q1169" i="4"/>
  <c r="O1169" i="4"/>
  <c r="O1168" i="4"/>
  <c r="P1167" i="4"/>
  <c r="S1169" i="4" s="1"/>
  <c r="N561" i="3"/>
  <c r="L561" i="3"/>
  <c r="K561" i="3"/>
  <c r="M561" i="3" s="1"/>
  <c r="P559" i="3"/>
  <c r="Q558" i="3"/>
  <c r="Q559" i="3" s="1"/>
  <c r="R553" i="3"/>
  <c r="Q553" i="3"/>
  <c r="O553" i="3"/>
  <c r="R552" i="3"/>
  <c r="Q552" i="3"/>
  <c r="O552" i="3"/>
  <c r="R551" i="3"/>
  <c r="Q551" i="3"/>
  <c r="O551" i="3"/>
  <c r="R550" i="3"/>
  <c r="Q550" i="3"/>
  <c r="O550" i="3"/>
  <c r="R549" i="3"/>
  <c r="Q549" i="3"/>
  <c r="O549" i="3"/>
  <c r="R548" i="3"/>
  <c r="Q548" i="3"/>
  <c r="O548" i="3"/>
  <c r="R547" i="3"/>
  <c r="Q547" i="3"/>
  <c r="O547" i="3"/>
  <c r="O546" i="3"/>
  <c r="P545" i="3"/>
  <c r="S547" i="3" s="1"/>
  <c r="L1197" i="1"/>
  <c r="K1197" i="1"/>
  <c r="M1197" i="1" s="1"/>
  <c r="P1195" i="1"/>
  <c r="Q1194" i="1"/>
  <c r="Q1195" i="1" s="1"/>
  <c r="R1189" i="1"/>
  <c r="Q1189" i="1"/>
  <c r="O1189" i="1"/>
  <c r="R1188" i="1"/>
  <c r="Q1188" i="1"/>
  <c r="O1188" i="1"/>
  <c r="R1187" i="1"/>
  <c r="Q1187" i="1"/>
  <c r="O1187" i="1"/>
  <c r="R1186" i="1"/>
  <c r="Q1186" i="1"/>
  <c r="O1186" i="1"/>
  <c r="R1185" i="1"/>
  <c r="Q1185" i="1"/>
  <c r="O1185" i="1"/>
  <c r="R1184" i="1"/>
  <c r="Q1184" i="1"/>
  <c r="O1184" i="1"/>
  <c r="R1183" i="1"/>
  <c r="Q1183" i="1"/>
  <c r="O1183" i="1"/>
  <c r="O1182" i="1"/>
  <c r="P1181" i="1"/>
  <c r="S1183" i="1" s="1"/>
  <c r="N64" i="33"/>
  <c r="L64" i="33"/>
  <c r="K64" i="33"/>
  <c r="M64" i="33" s="1"/>
  <c r="P62" i="33"/>
  <c r="Q61" i="33"/>
  <c r="Q62" i="33" s="1"/>
  <c r="R56" i="33"/>
  <c r="Q56" i="33"/>
  <c r="O56" i="33"/>
  <c r="R55" i="33"/>
  <c r="Q55" i="33"/>
  <c r="O55" i="33"/>
  <c r="R54" i="33"/>
  <c r="Q54" i="33"/>
  <c r="O54" i="33"/>
  <c r="R53" i="33"/>
  <c r="Q53" i="33"/>
  <c r="O53" i="33"/>
  <c r="R52" i="33"/>
  <c r="Q52" i="33"/>
  <c r="O52" i="33"/>
  <c r="R51" i="33"/>
  <c r="Q51" i="33"/>
  <c r="O51" i="33"/>
  <c r="R50" i="33"/>
  <c r="Q50" i="33"/>
  <c r="O50" i="33"/>
  <c r="Q49" i="33"/>
  <c r="R49" i="33" s="1"/>
  <c r="O49" i="33"/>
  <c r="P48" i="33"/>
  <c r="S50" i="33" s="1"/>
  <c r="N42" i="33"/>
  <c r="L42" i="33"/>
  <c r="K42" i="33"/>
  <c r="M42" i="33" s="1"/>
  <c r="P40" i="33"/>
  <c r="Q39" i="33"/>
  <c r="Q40" i="33" s="1"/>
  <c r="R34" i="33"/>
  <c r="Q34" i="33"/>
  <c r="O34" i="33"/>
  <c r="R33" i="33"/>
  <c r="Q33" i="33"/>
  <c r="O33" i="33"/>
  <c r="R32" i="33"/>
  <c r="Q32" i="33"/>
  <c r="O32" i="33"/>
  <c r="R31" i="33"/>
  <c r="Q31" i="33"/>
  <c r="O31" i="33"/>
  <c r="R30" i="33"/>
  <c r="Q30" i="33"/>
  <c r="O30" i="33"/>
  <c r="R29" i="33"/>
  <c r="Q29" i="33"/>
  <c r="O29" i="33"/>
  <c r="Q28" i="33"/>
  <c r="R28" i="33" s="1"/>
  <c r="O28" i="33"/>
  <c r="O27" i="33"/>
  <c r="P26" i="33"/>
  <c r="Q27" i="33" s="1"/>
  <c r="R27" i="33" s="1"/>
  <c r="N20" i="33"/>
  <c r="L20" i="33"/>
  <c r="K20" i="33"/>
  <c r="M20" i="33" s="1"/>
  <c r="P18" i="33"/>
  <c r="Q17" i="33"/>
  <c r="Q18" i="33" s="1"/>
  <c r="R12" i="33"/>
  <c r="Q12" i="33"/>
  <c r="O12" i="33"/>
  <c r="R11" i="33"/>
  <c r="Q11" i="33"/>
  <c r="O11" i="33"/>
  <c r="R10" i="33"/>
  <c r="Q10" i="33"/>
  <c r="O10" i="33"/>
  <c r="R9" i="33"/>
  <c r="Q9" i="33"/>
  <c r="O9" i="33"/>
  <c r="R8" i="33"/>
  <c r="Q8" i="33"/>
  <c r="O8" i="33"/>
  <c r="Q7" i="33"/>
  <c r="R7" i="33" s="1"/>
  <c r="O7" i="33"/>
  <c r="Q6" i="33"/>
  <c r="R6" i="33" s="1"/>
  <c r="O6" i="33"/>
  <c r="O5" i="33"/>
  <c r="P4" i="33"/>
  <c r="Q5" i="33" s="1"/>
  <c r="R5" i="33" s="1"/>
  <c r="N1197" i="1" l="1"/>
  <c r="S524" i="17"/>
  <c r="Q458" i="16"/>
  <c r="R458" i="16" s="1"/>
  <c r="Q436" i="16"/>
  <c r="R436" i="16" s="1"/>
  <c r="S72" i="33"/>
  <c r="Q872" i="15"/>
  <c r="R872" i="15" s="1"/>
  <c r="R920" i="14"/>
  <c r="S920" i="14" s="1"/>
  <c r="U958" i="12"/>
  <c r="T579" i="11"/>
  <c r="S1052" i="10"/>
  <c r="Q434" i="8"/>
  <c r="R434" i="8" s="1"/>
  <c r="N1124" i="5"/>
  <c r="S1110" i="5"/>
  <c r="Q1168" i="4"/>
  <c r="R1168" i="4" s="1"/>
  <c r="Q546" i="3"/>
  <c r="R546" i="3" s="1"/>
  <c r="Q1182" i="1"/>
  <c r="R1182" i="1" s="1"/>
  <c r="S28" i="33"/>
  <c r="S6" i="33"/>
  <c r="K852" i="4" l="1"/>
  <c r="L392" i="11"/>
  <c r="P755" i="12"/>
  <c r="L711" i="15"/>
  <c r="L604" i="14"/>
  <c r="N516" i="17" l="1"/>
  <c r="L516" i="17"/>
  <c r="K516" i="17"/>
  <c r="M516" i="17" s="1"/>
  <c r="P514" i="17"/>
  <c r="Q513" i="17"/>
  <c r="Q514" i="17" s="1"/>
  <c r="R508" i="17"/>
  <c r="Q508" i="17"/>
  <c r="O508" i="17"/>
  <c r="R507" i="17"/>
  <c r="Q507" i="17"/>
  <c r="O507" i="17"/>
  <c r="R506" i="17"/>
  <c r="Q506" i="17"/>
  <c r="O506" i="17"/>
  <c r="R505" i="17"/>
  <c r="Q505" i="17"/>
  <c r="O505" i="17"/>
  <c r="R504" i="17"/>
  <c r="Q504" i="17"/>
  <c r="O504" i="17"/>
  <c r="R503" i="17"/>
  <c r="Q503" i="17"/>
  <c r="O503" i="17"/>
  <c r="R502" i="17"/>
  <c r="Q502" i="17"/>
  <c r="O502" i="17"/>
  <c r="O501" i="17"/>
  <c r="P500" i="17"/>
  <c r="S502" i="17" s="1"/>
  <c r="N865" i="15"/>
  <c r="L865" i="15"/>
  <c r="K865" i="15"/>
  <c r="M865" i="15" s="1"/>
  <c r="P863" i="15"/>
  <c r="Q862" i="15"/>
  <c r="Q863" i="15" s="1"/>
  <c r="R857" i="15"/>
  <c r="Q857" i="15"/>
  <c r="O857" i="15"/>
  <c r="R856" i="15"/>
  <c r="Q856" i="15"/>
  <c r="O856" i="15"/>
  <c r="R855" i="15"/>
  <c r="Q855" i="15"/>
  <c r="O855" i="15"/>
  <c r="R854" i="15"/>
  <c r="Q854" i="15"/>
  <c r="O854" i="15"/>
  <c r="R853" i="15"/>
  <c r="Q853" i="15"/>
  <c r="O853" i="15"/>
  <c r="R852" i="15"/>
  <c r="Q852" i="15"/>
  <c r="O852" i="15"/>
  <c r="R851" i="15"/>
  <c r="Q851" i="15"/>
  <c r="O851" i="15"/>
  <c r="O850" i="15"/>
  <c r="P849" i="15"/>
  <c r="S851" i="15" s="1"/>
  <c r="Q897" i="14"/>
  <c r="Q875" i="14"/>
  <c r="O913" i="14"/>
  <c r="M913" i="14"/>
  <c r="L913" i="14"/>
  <c r="N913" i="14" s="1"/>
  <c r="Q911" i="14"/>
  <c r="R910" i="14"/>
  <c r="R911" i="14" s="1"/>
  <c r="S905" i="14"/>
  <c r="R905" i="14"/>
  <c r="P905" i="14"/>
  <c r="S904" i="14"/>
  <c r="R904" i="14"/>
  <c r="P904" i="14"/>
  <c r="S903" i="14"/>
  <c r="R903" i="14"/>
  <c r="P903" i="14"/>
  <c r="S902" i="14"/>
  <c r="R902" i="14"/>
  <c r="P902" i="14"/>
  <c r="S901" i="14"/>
  <c r="R901" i="14"/>
  <c r="P901" i="14"/>
  <c r="S900" i="14"/>
  <c r="R900" i="14"/>
  <c r="P900" i="14"/>
  <c r="T899" i="14"/>
  <c r="S899" i="14"/>
  <c r="R899" i="14"/>
  <c r="P899" i="14"/>
  <c r="R898" i="14"/>
  <c r="S898" i="14" s="1"/>
  <c r="P898" i="14"/>
  <c r="P708" i="14"/>
  <c r="R708" i="14"/>
  <c r="S708" i="14" s="1"/>
  <c r="O548" i="13"/>
  <c r="M548" i="13"/>
  <c r="L548" i="13"/>
  <c r="N548" i="13" s="1"/>
  <c r="Q546" i="13"/>
  <c r="R545" i="13"/>
  <c r="R546" i="13" s="1"/>
  <c r="S540" i="13"/>
  <c r="R540" i="13"/>
  <c r="P540" i="13"/>
  <c r="S539" i="13"/>
  <c r="R539" i="13"/>
  <c r="P539" i="13"/>
  <c r="S538" i="13"/>
  <c r="R538" i="13"/>
  <c r="P538" i="13"/>
  <c r="S537" i="13"/>
  <c r="R537" i="13"/>
  <c r="P537" i="13"/>
  <c r="S536" i="13"/>
  <c r="R536" i="13"/>
  <c r="P536" i="13"/>
  <c r="S535" i="13"/>
  <c r="R535" i="13"/>
  <c r="P535" i="13"/>
  <c r="S534" i="13"/>
  <c r="R534" i="13"/>
  <c r="P534" i="13"/>
  <c r="P533" i="13"/>
  <c r="Q532" i="13"/>
  <c r="T534" i="13" s="1"/>
  <c r="M950" i="12"/>
  <c r="L950" i="12"/>
  <c r="N950" i="12" s="1"/>
  <c r="O950" i="12" s="1"/>
  <c r="Q948" i="12"/>
  <c r="R947" i="12"/>
  <c r="R948" i="12" s="1"/>
  <c r="S944" i="12"/>
  <c r="R944" i="12"/>
  <c r="P944" i="12"/>
  <c r="S943" i="12"/>
  <c r="R943" i="12"/>
  <c r="P943" i="12"/>
  <c r="S942" i="12"/>
  <c r="R942" i="12"/>
  <c r="P942" i="12"/>
  <c r="S941" i="12"/>
  <c r="R941" i="12"/>
  <c r="P941" i="12"/>
  <c r="S940" i="12"/>
  <c r="R940" i="12"/>
  <c r="P940" i="12"/>
  <c r="S939" i="12"/>
  <c r="R939" i="12"/>
  <c r="P939" i="12"/>
  <c r="S938" i="12"/>
  <c r="R938" i="12"/>
  <c r="P938" i="12"/>
  <c r="S937" i="12"/>
  <c r="R937" i="12"/>
  <c r="P937" i="12"/>
  <c r="P936" i="12"/>
  <c r="Q935" i="12"/>
  <c r="T937" i="12" s="1"/>
  <c r="R895" i="12"/>
  <c r="S895" i="12" s="1"/>
  <c r="R896" i="12"/>
  <c r="S896" i="12" s="1"/>
  <c r="R897" i="12"/>
  <c r="S897" i="12"/>
  <c r="P795" i="12"/>
  <c r="P776" i="12"/>
  <c r="P775" i="12"/>
  <c r="P774" i="12"/>
  <c r="O571" i="11"/>
  <c r="M571" i="11"/>
  <c r="L571" i="11"/>
  <c r="N571" i="11" s="1"/>
  <c r="Q569" i="11"/>
  <c r="R568" i="11"/>
  <c r="R569" i="11" s="1"/>
  <c r="S563" i="11"/>
  <c r="R563" i="11"/>
  <c r="P563" i="11"/>
  <c r="S562" i="11"/>
  <c r="R562" i="11"/>
  <c r="P562" i="11"/>
  <c r="S561" i="11"/>
  <c r="R561" i="11"/>
  <c r="P561" i="11"/>
  <c r="S560" i="11"/>
  <c r="R560" i="11"/>
  <c r="P560" i="11"/>
  <c r="S559" i="11"/>
  <c r="R559" i="11"/>
  <c r="P559" i="11"/>
  <c r="S558" i="11"/>
  <c r="R558" i="11"/>
  <c r="P558" i="11"/>
  <c r="R557" i="11"/>
  <c r="S557" i="11" s="1"/>
  <c r="P557" i="11"/>
  <c r="P556" i="11"/>
  <c r="Q555" i="11"/>
  <c r="T557" i="11" s="1"/>
  <c r="P475" i="11"/>
  <c r="N1044" i="10"/>
  <c r="L1044" i="10"/>
  <c r="K1044" i="10"/>
  <c r="M1044" i="10" s="1"/>
  <c r="P1042" i="10"/>
  <c r="Q1041" i="10"/>
  <c r="Q1042" i="10" s="1"/>
  <c r="R1036" i="10"/>
  <c r="Q1036" i="10"/>
  <c r="O1036" i="10"/>
  <c r="R1035" i="10"/>
  <c r="Q1035" i="10"/>
  <c r="O1035" i="10"/>
  <c r="R1034" i="10"/>
  <c r="Q1034" i="10"/>
  <c r="O1034" i="10"/>
  <c r="R1033" i="10"/>
  <c r="Q1033" i="10"/>
  <c r="O1033" i="10"/>
  <c r="R1032" i="10"/>
  <c r="Q1032" i="10"/>
  <c r="O1032" i="10"/>
  <c r="R1031" i="10"/>
  <c r="Q1031" i="10"/>
  <c r="O1031" i="10"/>
  <c r="R1030" i="10"/>
  <c r="Q1030" i="10"/>
  <c r="O1030" i="10"/>
  <c r="Q1029" i="10"/>
  <c r="R1029" i="10" s="1"/>
  <c r="O1029" i="10"/>
  <c r="P1028" i="10"/>
  <c r="S1030" i="10" s="1"/>
  <c r="N427" i="8"/>
  <c r="L427" i="8"/>
  <c r="K427" i="8"/>
  <c r="M427" i="8" s="1"/>
  <c r="P425" i="8"/>
  <c r="Q424" i="8"/>
  <c r="Q425" i="8" s="1"/>
  <c r="R419" i="8"/>
  <c r="Q419" i="8"/>
  <c r="O419" i="8"/>
  <c r="R418" i="8"/>
  <c r="Q418" i="8"/>
  <c r="O418" i="8"/>
  <c r="R417" i="8"/>
  <c r="Q417" i="8"/>
  <c r="O417" i="8"/>
  <c r="R416" i="8"/>
  <c r="Q416" i="8"/>
  <c r="O416" i="8"/>
  <c r="R415" i="8"/>
  <c r="Q415" i="8"/>
  <c r="O415" i="8"/>
  <c r="R414" i="8"/>
  <c r="Q414" i="8"/>
  <c r="O414" i="8"/>
  <c r="R413" i="8"/>
  <c r="Q413" i="8"/>
  <c r="O413" i="8"/>
  <c r="O412" i="8"/>
  <c r="P411" i="8"/>
  <c r="Q412" i="8" s="1"/>
  <c r="R412" i="8" s="1"/>
  <c r="N1083" i="6"/>
  <c r="L1083" i="6"/>
  <c r="K1083" i="6"/>
  <c r="M1083" i="6" s="1"/>
  <c r="P1081" i="6"/>
  <c r="Q1080" i="6"/>
  <c r="Q1081" i="6" s="1"/>
  <c r="R1075" i="6"/>
  <c r="Q1075" i="6"/>
  <c r="O1075" i="6"/>
  <c r="R1074" i="6"/>
  <c r="Q1074" i="6"/>
  <c r="O1074" i="6"/>
  <c r="R1073" i="6"/>
  <c r="Q1073" i="6"/>
  <c r="O1073" i="6"/>
  <c r="R1072" i="6"/>
  <c r="Q1072" i="6"/>
  <c r="O1072" i="6"/>
  <c r="R1071" i="6"/>
  <c r="Q1071" i="6"/>
  <c r="O1071" i="6"/>
  <c r="R1070" i="6"/>
  <c r="Q1070" i="6"/>
  <c r="O1070" i="6"/>
  <c r="R1069" i="6"/>
  <c r="Q1069" i="6"/>
  <c r="Q1068" i="6"/>
  <c r="R1068" i="6" s="1"/>
  <c r="P1067" i="6"/>
  <c r="S1069" i="6" s="1"/>
  <c r="O920" i="6"/>
  <c r="O899" i="6"/>
  <c r="L1102" i="5"/>
  <c r="K1102" i="5"/>
  <c r="M1102" i="5" s="1"/>
  <c r="N1102" i="5" s="1"/>
  <c r="P1100" i="5"/>
  <c r="Q1099" i="5"/>
  <c r="Q1100" i="5" s="1"/>
  <c r="R1094" i="5"/>
  <c r="Q1094" i="5"/>
  <c r="O1094" i="5"/>
  <c r="R1093" i="5"/>
  <c r="Q1093" i="5"/>
  <c r="O1093" i="5"/>
  <c r="R1092" i="5"/>
  <c r="Q1092" i="5"/>
  <c r="O1092" i="5"/>
  <c r="R1091" i="5"/>
  <c r="Q1091" i="5"/>
  <c r="O1091" i="5"/>
  <c r="R1090" i="5"/>
  <c r="Q1090" i="5"/>
  <c r="O1090" i="5"/>
  <c r="R1089" i="5"/>
  <c r="Q1089" i="5"/>
  <c r="O1089" i="5"/>
  <c r="R1088" i="5"/>
  <c r="Q1088" i="5"/>
  <c r="O1088" i="5"/>
  <c r="Q1087" i="5"/>
  <c r="R1087" i="5" s="1"/>
  <c r="O1087" i="5"/>
  <c r="P1086" i="5"/>
  <c r="S1088" i="5" s="1"/>
  <c r="N1161" i="4"/>
  <c r="L1161" i="4"/>
  <c r="K1161" i="4"/>
  <c r="M1161" i="4" s="1"/>
  <c r="P1159" i="4"/>
  <c r="Q1158" i="4"/>
  <c r="Q1159" i="4" s="1"/>
  <c r="R1153" i="4"/>
  <c r="Q1153" i="4"/>
  <c r="O1153" i="4"/>
  <c r="R1152" i="4"/>
  <c r="Q1152" i="4"/>
  <c r="O1152" i="4"/>
  <c r="R1151" i="4"/>
  <c r="Q1151" i="4"/>
  <c r="O1151" i="4"/>
  <c r="R1150" i="4"/>
  <c r="Q1150" i="4"/>
  <c r="O1150" i="4"/>
  <c r="R1149" i="4"/>
  <c r="Q1149" i="4"/>
  <c r="O1149" i="4"/>
  <c r="R1148" i="4"/>
  <c r="Q1148" i="4"/>
  <c r="O1148" i="4"/>
  <c r="S1147" i="4"/>
  <c r="R1147" i="4"/>
  <c r="Q1147" i="4"/>
  <c r="O1147" i="4"/>
  <c r="Q1146" i="4"/>
  <c r="R1146" i="4" s="1"/>
  <c r="O1146" i="4"/>
  <c r="P1145" i="4"/>
  <c r="N539" i="3"/>
  <c r="L539" i="3"/>
  <c r="K539" i="3"/>
  <c r="M539" i="3" s="1"/>
  <c r="P537" i="3"/>
  <c r="Q536" i="3"/>
  <c r="Q537" i="3" s="1"/>
  <c r="R531" i="3"/>
  <c r="Q531" i="3"/>
  <c r="O531" i="3"/>
  <c r="R530" i="3"/>
  <c r="Q530" i="3"/>
  <c r="O530" i="3"/>
  <c r="R529" i="3"/>
  <c r="Q529" i="3"/>
  <c r="O529" i="3"/>
  <c r="R528" i="3"/>
  <c r="Q528" i="3"/>
  <c r="O528" i="3"/>
  <c r="R527" i="3"/>
  <c r="Q527" i="3"/>
  <c r="O527" i="3"/>
  <c r="R526" i="3"/>
  <c r="Q526" i="3"/>
  <c r="O526" i="3"/>
  <c r="S525" i="3"/>
  <c r="R525" i="3"/>
  <c r="Q525" i="3"/>
  <c r="O525" i="3"/>
  <c r="Q524" i="3"/>
  <c r="R524" i="3" s="1"/>
  <c r="O524" i="3"/>
  <c r="P523" i="3"/>
  <c r="L1175" i="1"/>
  <c r="K1175" i="1"/>
  <c r="M1175" i="1" s="1"/>
  <c r="N1175" i="1" s="1"/>
  <c r="P1173" i="1"/>
  <c r="Q1172" i="1"/>
  <c r="Q1173" i="1" s="1"/>
  <c r="R1167" i="1"/>
  <c r="Q1167" i="1"/>
  <c r="O1167" i="1"/>
  <c r="R1166" i="1"/>
  <c r="Q1166" i="1"/>
  <c r="O1166" i="1"/>
  <c r="R1165" i="1"/>
  <c r="Q1165" i="1"/>
  <c r="O1165" i="1"/>
  <c r="R1164" i="1"/>
  <c r="Q1164" i="1"/>
  <c r="O1164" i="1"/>
  <c r="R1163" i="1"/>
  <c r="Q1163" i="1"/>
  <c r="O1163" i="1"/>
  <c r="R1162" i="1"/>
  <c r="Q1162" i="1"/>
  <c r="O1162" i="1"/>
  <c r="R1161" i="1"/>
  <c r="Q1161" i="1"/>
  <c r="O1161" i="1"/>
  <c r="O1160" i="1"/>
  <c r="P1159" i="1"/>
  <c r="S1161" i="1" s="1"/>
  <c r="Q501" i="17" l="1"/>
  <c r="R501" i="17" s="1"/>
  <c r="Q850" i="15"/>
  <c r="R850" i="15" s="1"/>
  <c r="Q1160" i="1"/>
  <c r="R1160" i="1" s="1"/>
  <c r="R936" i="12"/>
  <c r="S936" i="12" s="1"/>
  <c r="S413" i="8"/>
  <c r="R533" i="13"/>
  <c r="S533" i="13" s="1"/>
  <c r="R556" i="11"/>
  <c r="S556" i="11" s="1"/>
  <c r="L912" i="10" l="1"/>
  <c r="N1022" i="10"/>
  <c r="L1022" i="10"/>
  <c r="K1022" i="10"/>
  <c r="M1022" i="10" s="1"/>
  <c r="P1020" i="10"/>
  <c r="Q1019" i="10"/>
  <c r="Q1020" i="10" s="1"/>
  <c r="R1014" i="10"/>
  <c r="Q1014" i="10"/>
  <c r="O1014" i="10"/>
  <c r="R1013" i="10"/>
  <c r="Q1013" i="10"/>
  <c r="O1013" i="10"/>
  <c r="R1012" i="10"/>
  <c r="Q1012" i="10"/>
  <c r="O1012" i="10"/>
  <c r="R1011" i="10"/>
  <c r="Q1011" i="10"/>
  <c r="O1011" i="10"/>
  <c r="R1010" i="10"/>
  <c r="Q1010" i="10"/>
  <c r="O1010" i="10"/>
  <c r="R1009" i="10"/>
  <c r="Q1009" i="10"/>
  <c r="O1009" i="10"/>
  <c r="Q1008" i="10"/>
  <c r="R1008" i="10" s="1"/>
  <c r="O1008" i="10"/>
  <c r="O1007" i="10"/>
  <c r="P1006" i="10"/>
  <c r="S1008" i="10" s="1"/>
  <c r="M461" i="11"/>
  <c r="L363" i="16"/>
  <c r="K728" i="6"/>
  <c r="M693" i="14"/>
  <c r="L860" i="5"/>
  <c r="M761" i="12"/>
  <c r="L761" i="12"/>
  <c r="R758" i="12" s="1"/>
  <c r="M438" i="13"/>
  <c r="Q1007" i="10" l="1"/>
  <c r="R1007" i="10" s="1"/>
  <c r="N494" i="17"/>
  <c r="L494" i="17"/>
  <c r="K494" i="17"/>
  <c r="M494" i="17" s="1"/>
  <c r="P492" i="17"/>
  <c r="Q491" i="17"/>
  <c r="Q492" i="17" s="1"/>
  <c r="R486" i="17"/>
  <c r="Q486" i="17"/>
  <c r="O486" i="17"/>
  <c r="R485" i="17"/>
  <c r="Q485" i="17"/>
  <c r="O485" i="17"/>
  <c r="R484" i="17"/>
  <c r="Q484" i="17"/>
  <c r="O484" i="17"/>
  <c r="R483" i="17"/>
  <c r="Q483" i="17"/>
  <c r="O483" i="17"/>
  <c r="R482" i="17"/>
  <c r="Q482" i="17"/>
  <c r="O482" i="17"/>
  <c r="R481" i="17"/>
  <c r="Q481" i="17"/>
  <c r="O481" i="17"/>
  <c r="Q480" i="17"/>
  <c r="R480" i="17" s="1"/>
  <c r="O480" i="17"/>
  <c r="O479" i="17"/>
  <c r="P478" i="17"/>
  <c r="Q479" i="17" s="1"/>
  <c r="R479" i="17" s="1"/>
  <c r="N843" i="15"/>
  <c r="L843" i="15"/>
  <c r="K843" i="15"/>
  <c r="M843" i="15" s="1"/>
  <c r="P841" i="15"/>
  <c r="Q840" i="15"/>
  <c r="Q841" i="15" s="1"/>
  <c r="R835" i="15"/>
  <c r="Q835" i="15"/>
  <c r="O835" i="15"/>
  <c r="R834" i="15"/>
  <c r="Q834" i="15"/>
  <c r="O834" i="15"/>
  <c r="R833" i="15"/>
  <c r="Q833" i="15"/>
  <c r="O833" i="15"/>
  <c r="R832" i="15"/>
  <c r="Q832" i="15"/>
  <c r="O832" i="15"/>
  <c r="R831" i="15"/>
  <c r="Q831" i="15"/>
  <c r="O831" i="15"/>
  <c r="R830" i="15"/>
  <c r="Q830" i="15"/>
  <c r="O830" i="15"/>
  <c r="Q829" i="15"/>
  <c r="R829" i="15" s="1"/>
  <c r="O829" i="15"/>
  <c r="O828" i="15"/>
  <c r="P827" i="15"/>
  <c r="S829" i="15" s="1"/>
  <c r="Q828" i="15" l="1"/>
  <c r="R828" i="15" s="1"/>
  <c r="S480" i="17"/>
  <c r="O891" i="14"/>
  <c r="M891" i="14"/>
  <c r="L891" i="14"/>
  <c r="N891" i="14" s="1"/>
  <c r="Q889" i="14"/>
  <c r="R888" i="14"/>
  <c r="R889" i="14" s="1"/>
  <c r="S883" i="14"/>
  <c r="R883" i="14"/>
  <c r="P883" i="14"/>
  <c r="S882" i="14"/>
  <c r="R882" i="14"/>
  <c r="P882" i="14"/>
  <c r="S881" i="14"/>
  <c r="R881" i="14"/>
  <c r="P881" i="14"/>
  <c r="S880" i="14"/>
  <c r="R880" i="14"/>
  <c r="P880" i="14"/>
  <c r="S879" i="14"/>
  <c r="R879" i="14"/>
  <c r="P879" i="14"/>
  <c r="S878" i="14"/>
  <c r="R878" i="14"/>
  <c r="P878" i="14"/>
  <c r="R877" i="14"/>
  <c r="S877" i="14" s="1"/>
  <c r="P877" i="14"/>
  <c r="R876" i="14"/>
  <c r="S876" i="14" s="1"/>
  <c r="P876" i="14"/>
  <c r="T877" i="14"/>
  <c r="P686" i="14"/>
  <c r="R686" i="14"/>
  <c r="S686" i="14"/>
  <c r="P454" i="11" l="1"/>
  <c r="R454" i="11"/>
  <c r="S454" i="11" s="1"/>
  <c r="P431" i="13" l="1"/>
  <c r="R431" i="13"/>
  <c r="S431" i="13" s="1"/>
  <c r="R916" i="12"/>
  <c r="R917" i="12"/>
  <c r="R918" i="12"/>
  <c r="R919" i="12"/>
  <c r="R920" i="12"/>
  <c r="R921" i="12"/>
  <c r="R922" i="12"/>
  <c r="M929" i="12"/>
  <c r="L929" i="12"/>
  <c r="N929" i="12" s="1"/>
  <c r="O929" i="12" s="1"/>
  <c r="Q927" i="12"/>
  <c r="R926" i="12"/>
  <c r="R927" i="12" s="1"/>
  <c r="S923" i="12"/>
  <c r="R923" i="12"/>
  <c r="P923" i="12"/>
  <c r="S922" i="12"/>
  <c r="P922" i="12"/>
  <c r="S921" i="12"/>
  <c r="P921" i="12"/>
  <c r="S920" i="12"/>
  <c r="P920" i="12"/>
  <c r="S919" i="12"/>
  <c r="P919" i="12"/>
  <c r="S918" i="12"/>
  <c r="P918" i="12"/>
  <c r="S917" i="12"/>
  <c r="P917" i="12"/>
  <c r="S916" i="12"/>
  <c r="P916" i="12"/>
  <c r="P915" i="12"/>
  <c r="Q914" i="12"/>
  <c r="T916" i="12" s="1"/>
  <c r="R874" i="12"/>
  <c r="R875" i="12"/>
  <c r="P814" i="12"/>
  <c r="P794" i="12"/>
  <c r="P754" i="12"/>
  <c r="P734" i="12"/>
  <c r="R915" i="12" l="1"/>
  <c r="S915" i="12" s="1"/>
  <c r="N1061" i="6"/>
  <c r="L1061" i="6"/>
  <c r="K1061" i="6"/>
  <c r="M1061" i="6" s="1"/>
  <c r="P1059" i="6"/>
  <c r="Q1058" i="6"/>
  <c r="Q1059" i="6" s="1"/>
  <c r="R1053" i="6"/>
  <c r="Q1053" i="6"/>
  <c r="O1053" i="6"/>
  <c r="R1052" i="6"/>
  <c r="Q1052" i="6"/>
  <c r="O1052" i="6"/>
  <c r="R1051" i="6"/>
  <c r="Q1051" i="6"/>
  <c r="O1051" i="6"/>
  <c r="R1050" i="6"/>
  <c r="Q1050" i="6"/>
  <c r="O1050" i="6"/>
  <c r="R1049" i="6"/>
  <c r="Q1049" i="6"/>
  <c r="O1049" i="6"/>
  <c r="R1048" i="6"/>
  <c r="Q1048" i="6"/>
  <c r="O1048" i="6"/>
  <c r="R1047" i="6"/>
  <c r="Q1047" i="6"/>
  <c r="O1047" i="6"/>
  <c r="O1046" i="6"/>
  <c r="P1045" i="6"/>
  <c r="S1047" i="6" s="1"/>
  <c r="O919" i="6"/>
  <c r="O898" i="6"/>
  <c r="Q1046" i="6" l="1"/>
  <c r="R1046" i="6" s="1"/>
  <c r="L1080" i="5"/>
  <c r="K1080" i="5"/>
  <c r="M1080" i="5" s="1"/>
  <c r="N1080" i="5" s="1"/>
  <c r="P1078" i="5"/>
  <c r="Q1077" i="5"/>
  <c r="Q1078" i="5" s="1"/>
  <c r="R1072" i="5"/>
  <c r="Q1072" i="5"/>
  <c r="O1072" i="5"/>
  <c r="R1071" i="5"/>
  <c r="Q1071" i="5"/>
  <c r="O1071" i="5"/>
  <c r="R1070" i="5"/>
  <c r="Q1070" i="5"/>
  <c r="O1070" i="5"/>
  <c r="R1069" i="5"/>
  <c r="Q1069" i="5"/>
  <c r="O1069" i="5"/>
  <c r="R1068" i="5"/>
  <c r="Q1068" i="5"/>
  <c r="O1068" i="5"/>
  <c r="R1067" i="5"/>
  <c r="Q1067" i="5"/>
  <c r="O1067" i="5"/>
  <c r="R1066" i="5"/>
  <c r="Q1066" i="5"/>
  <c r="O1066" i="5"/>
  <c r="O1065" i="5"/>
  <c r="P1064" i="5"/>
  <c r="S1066" i="5" s="1"/>
  <c r="Q1065" i="5" l="1"/>
  <c r="R1065" i="5" s="1"/>
  <c r="N1139" i="4"/>
  <c r="L1139" i="4"/>
  <c r="K1139" i="4"/>
  <c r="M1139" i="4" s="1"/>
  <c r="P1137" i="4"/>
  <c r="Q1136" i="4"/>
  <c r="Q1137" i="4" s="1"/>
  <c r="R1131" i="4"/>
  <c r="Q1131" i="4"/>
  <c r="O1131" i="4"/>
  <c r="R1130" i="4"/>
  <c r="Q1130" i="4"/>
  <c r="O1130" i="4"/>
  <c r="R1129" i="4"/>
  <c r="Q1129" i="4"/>
  <c r="O1129" i="4"/>
  <c r="R1128" i="4"/>
  <c r="Q1128" i="4"/>
  <c r="O1128" i="4"/>
  <c r="R1127" i="4"/>
  <c r="Q1127" i="4"/>
  <c r="O1127" i="4"/>
  <c r="R1126" i="4"/>
  <c r="Q1126" i="4"/>
  <c r="O1126" i="4"/>
  <c r="Q1125" i="4"/>
  <c r="R1125" i="4" s="1"/>
  <c r="O1125" i="4"/>
  <c r="O1124" i="4"/>
  <c r="P1123" i="4"/>
  <c r="S1125" i="4" s="1"/>
  <c r="N517" i="3"/>
  <c r="L517" i="3"/>
  <c r="K517" i="3"/>
  <c r="M517" i="3" s="1"/>
  <c r="P515" i="3"/>
  <c r="Q514" i="3"/>
  <c r="Q515" i="3" s="1"/>
  <c r="R509" i="3"/>
  <c r="Q509" i="3"/>
  <c r="O509" i="3"/>
  <c r="R508" i="3"/>
  <c r="Q508" i="3"/>
  <c r="O508" i="3"/>
  <c r="R507" i="3"/>
  <c r="Q507" i="3"/>
  <c r="O507" i="3"/>
  <c r="R506" i="3"/>
  <c r="Q506" i="3"/>
  <c r="O506" i="3"/>
  <c r="R505" i="3"/>
  <c r="Q505" i="3"/>
  <c r="O505" i="3"/>
  <c r="R504" i="3"/>
  <c r="Q504" i="3"/>
  <c r="O504" i="3"/>
  <c r="Q503" i="3"/>
  <c r="R503" i="3" s="1"/>
  <c r="O503" i="3"/>
  <c r="O502" i="3"/>
  <c r="P501" i="3"/>
  <c r="Q502" i="3" s="1"/>
  <c r="R502" i="3" s="1"/>
  <c r="L1153" i="1"/>
  <c r="K1153" i="1"/>
  <c r="M1153" i="1" s="1"/>
  <c r="P1151" i="1"/>
  <c r="Q1150" i="1"/>
  <c r="Q1151" i="1" s="1"/>
  <c r="R1145" i="1"/>
  <c r="Q1145" i="1"/>
  <c r="O1145" i="1"/>
  <c r="R1144" i="1"/>
  <c r="Q1144" i="1"/>
  <c r="O1144" i="1"/>
  <c r="R1143" i="1"/>
  <c r="Q1143" i="1"/>
  <c r="O1143" i="1"/>
  <c r="R1142" i="1"/>
  <c r="Q1142" i="1"/>
  <c r="O1142" i="1"/>
  <c r="R1141" i="1"/>
  <c r="Q1141" i="1"/>
  <c r="O1141" i="1"/>
  <c r="R1140" i="1"/>
  <c r="Q1140" i="1"/>
  <c r="O1140" i="1"/>
  <c r="Q1139" i="1"/>
  <c r="R1139" i="1" s="1"/>
  <c r="O1139" i="1"/>
  <c r="O1138" i="1"/>
  <c r="P1137" i="1"/>
  <c r="Q1138" i="1" s="1"/>
  <c r="R1138" i="1" s="1"/>
  <c r="S1139" i="1" l="1"/>
  <c r="Q1124" i="4"/>
  <c r="R1124" i="4" s="1"/>
  <c r="N1153" i="1"/>
  <c r="S503" i="3"/>
  <c r="L846" i="10"/>
  <c r="L802" i="10"/>
  <c r="L318" i="17"/>
  <c r="L296" i="17"/>
  <c r="L230" i="17"/>
  <c r="L319" i="16"/>
  <c r="L667" i="15"/>
  <c r="L645" i="15"/>
  <c r="L579" i="15"/>
  <c r="L623" i="15"/>
  <c r="L556" i="15"/>
  <c r="L319" i="3"/>
  <c r="M715" i="14"/>
  <c r="L955" i="1"/>
  <c r="M671" i="14"/>
  <c r="L782" i="12"/>
  <c r="N782" i="12" s="1"/>
  <c r="M782" i="12"/>
  <c r="M719" i="12"/>
  <c r="M393" i="13"/>
  <c r="N472" i="17" l="1"/>
  <c r="L472" i="17"/>
  <c r="K472" i="17"/>
  <c r="M472" i="17" s="1"/>
  <c r="P470" i="17"/>
  <c r="Q469" i="17"/>
  <c r="Q470" i="17" s="1"/>
  <c r="R464" i="17"/>
  <c r="Q464" i="17"/>
  <c r="O464" i="17"/>
  <c r="R463" i="17"/>
  <c r="Q463" i="17"/>
  <c r="O463" i="17"/>
  <c r="R462" i="17"/>
  <c r="Q462" i="17"/>
  <c r="O462" i="17"/>
  <c r="R461" i="17"/>
  <c r="Q461" i="17"/>
  <c r="O461" i="17"/>
  <c r="R460" i="17"/>
  <c r="Q460" i="17"/>
  <c r="O460" i="17"/>
  <c r="Q459" i="17"/>
  <c r="R459" i="17" s="1"/>
  <c r="O459" i="17"/>
  <c r="Q458" i="17"/>
  <c r="R458" i="17" s="1"/>
  <c r="O458" i="17"/>
  <c r="O457" i="17"/>
  <c r="P456" i="17"/>
  <c r="S458" i="17" s="1"/>
  <c r="N821" i="15"/>
  <c r="L821" i="15"/>
  <c r="K821" i="15"/>
  <c r="M821" i="15" s="1"/>
  <c r="P819" i="15"/>
  <c r="Q818" i="15"/>
  <c r="Q819" i="15" s="1"/>
  <c r="R813" i="15"/>
  <c r="Q813" i="15"/>
  <c r="O813" i="15"/>
  <c r="R812" i="15"/>
  <c r="Q812" i="15"/>
  <c r="O812" i="15"/>
  <c r="R811" i="15"/>
  <c r="Q811" i="15"/>
  <c r="O811" i="15"/>
  <c r="R810" i="15"/>
  <c r="Q810" i="15"/>
  <c r="O810" i="15"/>
  <c r="R809" i="15"/>
  <c r="Q809" i="15"/>
  <c r="O809" i="15"/>
  <c r="Q808" i="15"/>
  <c r="R808" i="15" s="1"/>
  <c r="O808" i="15"/>
  <c r="Q807" i="15"/>
  <c r="R807" i="15" s="1"/>
  <c r="O807" i="15"/>
  <c r="O806" i="15"/>
  <c r="P805" i="15"/>
  <c r="Q806" i="15" s="1"/>
  <c r="R806" i="15" s="1"/>
  <c r="O869" i="14"/>
  <c r="M869" i="14"/>
  <c r="L869" i="14"/>
  <c r="N869" i="14" s="1"/>
  <c r="Q867" i="14"/>
  <c r="R866" i="14"/>
  <c r="R867" i="14" s="1"/>
  <c r="S861" i="14"/>
  <c r="R861" i="14"/>
  <c r="P861" i="14"/>
  <c r="S860" i="14"/>
  <c r="R860" i="14"/>
  <c r="P860" i="14"/>
  <c r="S859" i="14"/>
  <c r="R859" i="14"/>
  <c r="P859" i="14"/>
  <c r="S858" i="14"/>
  <c r="R858" i="14"/>
  <c r="P858" i="14"/>
  <c r="S857" i="14"/>
  <c r="R857" i="14"/>
  <c r="P857" i="14"/>
  <c r="R856" i="14"/>
  <c r="S856" i="14" s="1"/>
  <c r="P856" i="14"/>
  <c r="R855" i="14"/>
  <c r="S855" i="14" s="1"/>
  <c r="P855" i="14"/>
  <c r="P854" i="14"/>
  <c r="Q853" i="14"/>
  <c r="T855" i="14" s="1"/>
  <c r="P664" i="14"/>
  <c r="R664" i="14"/>
  <c r="S664" i="14" s="1"/>
  <c r="O526" i="13"/>
  <c r="M526" i="13"/>
  <c r="L526" i="13"/>
  <c r="N526" i="13" s="1"/>
  <c r="Q524" i="13"/>
  <c r="R523" i="13"/>
  <c r="R524" i="13" s="1"/>
  <c r="S518" i="13"/>
  <c r="R518" i="13"/>
  <c r="P518" i="13"/>
  <c r="S517" i="13"/>
  <c r="R517" i="13"/>
  <c r="P517" i="13"/>
  <c r="S516" i="13"/>
  <c r="R516" i="13"/>
  <c r="P516" i="13"/>
  <c r="S515" i="13"/>
  <c r="R515" i="13"/>
  <c r="P515" i="13"/>
  <c r="S514" i="13"/>
  <c r="R514" i="13"/>
  <c r="P514" i="13"/>
  <c r="R513" i="13"/>
  <c r="S513" i="13" s="1"/>
  <c r="P513" i="13"/>
  <c r="R512" i="13"/>
  <c r="S512" i="13" s="1"/>
  <c r="P512" i="13"/>
  <c r="P511" i="13"/>
  <c r="Q510" i="13"/>
  <c r="R511" i="13" s="1"/>
  <c r="S511" i="13" s="1"/>
  <c r="M908" i="12"/>
  <c r="L908" i="12"/>
  <c r="N908" i="12" s="1"/>
  <c r="Q906" i="12"/>
  <c r="R905" i="12"/>
  <c r="R906" i="12" s="1"/>
  <c r="S902" i="12"/>
  <c r="R902" i="12"/>
  <c r="P902" i="12"/>
  <c r="S901" i="12"/>
  <c r="R901" i="12"/>
  <c r="P901" i="12"/>
  <c r="S900" i="12"/>
  <c r="R900" i="12"/>
  <c r="P900" i="12"/>
  <c r="S899" i="12"/>
  <c r="R899" i="12"/>
  <c r="P899" i="12"/>
  <c r="S898" i="12"/>
  <c r="R898" i="12"/>
  <c r="P898" i="12"/>
  <c r="P897" i="12"/>
  <c r="P896" i="12"/>
  <c r="P895" i="12"/>
  <c r="P894" i="12"/>
  <c r="Q893" i="12"/>
  <c r="T895" i="12" s="1"/>
  <c r="R853" i="12"/>
  <c r="R854" i="12"/>
  <c r="R855" i="12"/>
  <c r="R856" i="12"/>
  <c r="R857" i="12"/>
  <c r="R858" i="12"/>
  <c r="R859" i="12"/>
  <c r="R860" i="12"/>
  <c r="P797" i="12"/>
  <c r="P793" i="12"/>
  <c r="P773" i="12"/>
  <c r="P753" i="12"/>
  <c r="P733" i="12"/>
  <c r="P713" i="12"/>
  <c r="O549" i="11"/>
  <c r="M549" i="11"/>
  <c r="L549" i="11"/>
  <c r="N549" i="11" s="1"/>
  <c r="Q547" i="11"/>
  <c r="R546" i="11"/>
  <c r="R547" i="11" s="1"/>
  <c r="S541" i="11"/>
  <c r="R541" i="11"/>
  <c r="P541" i="11"/>
  <c r="S540" i="11"/>
  <c r="R540" i="11"/>
  <c r="P540" i="11"/>
  <c r="S539" i="11"/>
  <c r="R539" i="11"/>
  <c r="P539" i="11"/>
  <c r="S538" i="11"/>
  <c r="R538" i="11"/>
  <c r="P538" i="11"/>
  <c r="S537" i="11"/>
  <c r="R537" i="11"/>
  <c r="P537" i="11"/>
  <c r="R536" i="11"/>
  <c r="S536" i="11" s="1"/>
  <c r="P536" i="11"/>
  <c r="R535" i="11"/>
  <c r="S535" i="11" s="1"/>
  <c r="P535" i="11"/>
  <c r="P534" i="11"/>
  <c r="Q533" i="11"/>
  <c r="T535" i="11" s="1"/>
  <c r="P453" i="11"/>
  <c r="N1000" i="10"/>
  <c r="L1000" i="10"/>
  <c r="K1000" i="10"/>
  <c r="M1000" i="10" s="1"/>
  <c r="Q998" i="10"/>
  <c r="P998" i="10"/>
  <c r="Q997" i="10"/>
  <c r="R992" i="10"/>
  <c r="Q992" i="10"/>
  <c r="O992" i="10"/>
  <c r="R991" i="10"/>
  <c r="Q991" i="10"/>
  <c r="O991" i="10"/>
  <c r="R990" i="10"/>
  <c r="Q990" i="10"/>
  <c r="O990" i="10"/>
  <c r="R989" i="10"/>
  <c r="Q989" i="10"/>
  <c r="O989" i="10"/>
  <c r="R988" i="10"/>
  <c r="Q988" i="10"/>
  <c r="O988" i="10"/>
  <c r="Q987" i="10"/>
  <c r="R987" i="10" s="1"/>
  <c r="O987" i="10"/>
  <c r="Q986" i="10"/>
  <c r="R986" i="10" s="1"/>
  <c r="O986" i="10"/>
  <c r="Q985" i="10"/>
  <c r="R985" i="10" s="1"/>
  <c r="O985" i="10"/>
  <c r="P984" i="10"/>
  <c r="S986" i="10" s="1"/>
  <c r="N405" i="8"/>
  <c r="L405" i="8"/>
  <c r="K405" i="8"/>
  <c r="M405" i="8" s="1"/>
  <c r="P403" i="8"/>
  <c r="Q402" i="8"/>
  <c r="Q403" i="8" s="1"/>
  <c r="R397" i="8"/>
  <c r="Q397" i="8"/>
  <c r="O397" i="8"/>
  <c r="R396" i="8"/>
  <c r="Q396" i="8"/>
  <c r="O396" i="8"/>
  <c r="R395" i="8"/>
  <c r="Q395" i="8"/>
  <c r="O395" i="8"/>
  <c r="R394" i="8"/>
  <c r="Q394" i="8"/>
  <c r="O394" i="8"/>
  <c r="R393" i="8"/>
  <c r="Q393" i="8"/>
  <c r="O393" i="8"/>
  <c r="R392" i="8"/>
  <c r="Q392" i="8"/>
  <c r="O392" i="8"/>
  <c r="R391" i="8"/>
  <c r="Q391" i="8"/>
  <c r="O391" i="8"/>
  <c r="O390" i="8"/>
  <c r="P389" i="8"/>
  <c r="S391" i="8" s="1"/>
  <c r="N1039" i="6"/>
  <c r="L1039" i="6"/>
  <c r="K1039" i="6"/>
  <c r="M1039" i="6" s="1"/>
  <c r="P1037" i="6"/>
  <c r="Q1036" i="6"/>
  <c r="Q1037" i="6" s="1"/>
  <c r="R1031" i="6"/>
  <c r="Q1031" i="6"/>
  <c r="O1031" i="6"/>
  <c r="R1030" i="6"/>
  <c r="Q1030" i="6"/>
  <c r="O1030" i="6"/>
  <c r="R1029" i="6"/>
  <c r="Q1029" i="6"/>
  <c r="O1029" i="6"/>
  <c r="R1028" i="6"/>
  <c r="Q1028" i="6"/>
  <c r="O1028" i="6"/>
  <c r="R1027" i="6"/>
  <c r="Q1027" i="6"/>
  <c r="O1027" i="6"/>
  <c r="Q1026" i="6"/>
  <c r="R1026" i="6" s="1"/>
  <c r="O1026" i="6"/>
  <c r="Q1025" i="6"/>
  <c r="R1025" i="6" s="1"/>
  <c r="O1025" i="6"/>
  <c r="O1024" i="6"/>
  <c r="P1023" i="6"/>
  <c r="S1025" i="6" s="1"/>
  <c r="O897" i="6"/>
  <c r="L1058" i="5"/>
  <c r="K1058" i="5"/>
  <c r="M1058" i="5" s="1"/>
  <c r="N1058" i="5" s="1"/>
  <c r="P1056" i="5"/>
  <c r="Q1055" i="5"/>
  <c r="Q1056" i="5" s="1"/>
  <c r="R1050" i="5"/>
  <c r="Q1050" i="5"/>
  <c r="O1050" i="5"/>
  <c r="R1049" i="5"/>
  <c r="Q1049" i="5"/>
  <c r="O1049" i="5"/>
  <c r="R1048" i="5"/>
  <c r="Q1048" i="5"/>
  <c r="O1048" i="5"/>
  <c r="R1047" i="5"/>
  <c r="Q1047" i="5"/>
  <c r="O1047" i="5"/>
  <c r="R1046" i="5"/>
  <c r="Q1046" i="5"/>
  <c r="O1046" i="5"/>
  <c r="Q1045" i="5"/>
  <c r="R1045" i="5" s="1"/>
  <c r="O1045" i="5"/>
  <c r="Q1044" i="5"/>
  <c r="R1044" i="5" s="1"/>
  <c r="O1044" i="5"/>
  <c r="O1043" i="5"/>
  <c r="P1042" i="5"/>
  <c r="S1044" i="5" s="1"/>
  <c r="N1117" i="4"/>
  <c r="L1117" i="4"/>
  <c r="K1117" i="4"/>
  <c r="M1117" i="4" s="1"/>
  <c r="P1115" i="4"/>
  <c r="Q1114" i="4"/>
  <c r="Q1115" i="4" s="1"/>
  <c r="R1109" i="4"/>
  <c r="Q1109" i="4"/>
  <c r="O1109" i="4"/>
  <c r="R1108" i="4"/>
  <c r="Q1108" i="4"/>
  <c r="O1108" i="4"/>
  <c r="R1107" i="4"/>
  <c r="Q1107" i="4"/>
  <c r="O1107" i="4"/>
  <c r="R1106" i="4"/>
  <c r="Q1106" i="4"/>
  <c r="O1106" i="4"/>
  <c r="R1105" i="4"/>
  <c r="Q1105" i="4"/>
  <c r="O1105" i="4"/>
  <c r="Q1104" i="4"/>
  <c r="R1104" i="4" s="1"/>
  <c r="O1104" i="4"/>
  <c r="Q1103" i="4"/>
  <c r="R1103" i="4" s="1"/>
  <c r="O1103" i="4"/>
  <c r="O1102" i="4"/>
  <c r="P1101" i="4"/>
  <c r="S1103" i="4" s="1"/>
  <c r="N495" i="3"/>
  <c r="L495" i="3"/>
  <c r="K495" i="3"/>
  <c r="M495" i="3" s="1"/>
  <c r="P493" i="3"/>
  <c r="Q492" i="3"/>
  <c r="Q493" i="3" s="1"/>
  <c r="R487" i="3"/>
  <c r="Q487" i="3"/>
  <c r="O487" i="3"/>
  <c r="R486" i="3"/>
  <c r="Q486" i="3"/>
  <c r="O486" i="3"/>
  <c r="R485" i="3"/>
  <c r="Q485" i="3"/>
  <c r="O485" i="3"/>
  <c r="R484" i="3"/>
  <c r="Q484" i="3"/>
  <c r="O484" i="3"/>
  <c r="R483" i="3"/>
  <c r="Q483" i="3"/>
  <c r="O483" i="3"/>
  <c r="Q482" i="3"/>
  <c r="R482" i="3" s="1"/>
  <c r="O482" i="3"/>
  <c r="Q481" i="3"/>
  <c r="R481" i="3" s="1"/>
  <c r="O481" i="3"/>
  <c r="O480" i="3"/>
  <c r="P479" i="3"/>
  <c r="S481" i="3" s="1"/>
  <c r="L1131" i="1"/>
  <c r="K1131" i="1"/>
  <c r="M1131" i="1" s="1"/>
  <c r="N1131" i="1" s="1"/>
  <c r="P1129" i="1"/>
  <c r="Q1128" i="1"/>
  <c r="Q1129" i="1" s="1"/>
  <c r="R1123" i="1"/>
  <c r="Q1123" i="1"/>
  <c r="O1123" i="1"/>
  <c r="R1122" i="1"/>
  <c r="Q1122" i="1"/>
  <c r="O1122" i="1"/>
  <c r="R1121" i="1"/>
  <c r="Q1121" i="1"/>
  <c r="O1121" i="1"/>
  <c r="R1120" i="1"/>
  <c r="Q1120" i="1"/>
  <c r="O1120" i="1"/>
  <c r="R1119" i="1"/>
  <c r="Q1119" i="1"/>
  <c r="O1119" i="1"/>
  <c r="Q1118" i="1"/>
  <c r="R1118" i="1" s="1"/>
  <c r="O1118" i="1"/>
  <c r="Q1117" i="1"/>
  <c r="R1117" i="1" s="1"/>
  <c r="O1117" i="1"/>
  <c r="O1116" i="1"/>
  <c r="P1115" i="1"/>
  <c r="S1117" i="1" s="1"/>
  <c r="Q1102" i="4" l="1"/>
  <c r="R1102" i="4" s="1"/>
  <c r="S807" i="15"/>
  <c r="Q1116" i="1"/>
  <c r="R1116" i="1" s="1"/>
  <c r="Q457" i="17"/>
  <c r="R457" i="17" s="1"/>
  <c r="R894" i="12"/>
  <c r="S894" i="12" s="1"/>
  <c r="Q1043" i="5"/>
  <c r="R1043" i="5" s="1"/>
  <c r="R854" i="14"/>
  <c r="S854" i="14" s="1"/>
  <c r="Q1024" i="6"/>
  <c r="R1024" i="6" s="1"/>
  <c r="Q480" i="3"/>
  <c r="R480" i="3" s="1"/>
  <c r="O908" i="12"/>
  <c r="T512" i="13"/>
  <c r="R534" i="11"/>
  <c r="S534" i="11" s="1"/>
  <c r="Q390" i="8"/>
  <c r="R390" i="8" s="1"/>
  <c r="L279" i="13"/>
  <c r="L1036" i="5"/>
  <c r="L1014" i="5"/>
  <c r="L992" i="5"/>
  <c r="L970" i="5"/>
  <c r="L948" i="5"/>
  <c r="L926" i="5"/>
  <c r="L904" i="5"/>
  <c r="L882" i="5"/>
  <c r="L274" i="17" l="1"/>
  <c r="M698" i="12"/>
  <c r="M414" i="11"/>
  <c r="K161" i="3"/>
  <c r="L977" i="1"/>
  <c r="N450" i="17" l="1"/>
  <c r="L450" i="17"/>
  <c r="K450" i="17"/>
  <c r="M450" i="17" s="1"/>
  <c r="P448" i="17"/>
  <c r="Q447" i="17"/>
  <c r="Q448" i="17" s="1"/>
  <c r="R442" i="17"/>
  <c r="Q442" i="17"/>
  <c r="O442" i="17"/>
  <c r="R441" i="17"/>
  <c r="Q441" i="17"/>
  <c r="O441" i="17"/>
  <c r="R440" i="17"/>
  <c r="Q440" i="17"/>
  <c r="O440" i="17"/>
  <c r="R439" i="17"/>
  <c r="Q439" i="17"/>
  <c r="O439" i="17"/>
  <c r="Q438" i="17"/>
  <c r="R438" i="17" s="1"/>
  <c r="O438" i="17"/>
  <c r="Q437" i="17"/>
  <c r="R437" i="17" s="1"/>
  <c r="O437" i="17"/>
  <c r="Q436" i="17"/>
  <c r="R436" i="17" s="1"/>
  <c r="O436" i="17"/>
  <c r="O435" i="17"/>
  <c r="P434" i="17"/>
  <c r="S436" i="17" s="1"/>
  <c r="Q435" i="17" l="1"/>
  <c r="R435" i="17" s="1"/>
  <c r="N799" i="15"/>
  <c r="L799" i="15"/>
  <c r="K799" i="15"/>
  <c r="M799" i="15" s="1"/>
  <c r="P797" i="15"/>
  <c r="Q796" i="15"/>
  <c r="Q797" i="15" s="1"/>
  <c r="R791" i="15"/>
  <c r="Q791" i="15"/>
  <c r="O791" i="15"/>
  <c r="R790" i="15"/>
  <c r="Q790" i="15"/>
  <c r="O790" i="15"/>
  <c r="R789" i="15"/>
  <c r="Q789" i="15"/>
  <c r="O789" i="15"/>
  <c r="R788" i="15"/>
  <c r="Q788" i="15"/>
  <c r="O788" i="15"/>
  <c r="Q787" i="15"/>
  <c r="R787" i="15" s="1"/>
  <c r="O787" i="15"/>
  <c r="Q786" i="15"/>
  <c r="R786" i="15" s="1"/>
  <c r="O786" i="15"/>
  <c r="Q785" i="15"/>
  <c r="R785" i="15" s="1"/>
  <c r="O785" i="15"/>
  <c r="O784" i="15"/>
  <c r="P783" i="15"/>
  <c r="S785" i="15" s="1"/>
  <c r="O847" i="14"/>
  <c r="M847" i="14"/>
  <c r="L847" i="14"/>
  <c r="N847" i="14" s="1"/>
  <c r="Q845" i="14"/>
  <c r="R844" i="14"/>
  <c r="R845" i="14" s="1"/>
  <c r="S839" i="14"/>
  <c r="R839" i="14"/>
  <c r="P839" i="14"/>
  <c r="S838" i="14"/>
  <c r="R838" i="14"/>
  <c r="P838" i="14"/>
  <c r="S837" i="14"/>
  <c r="R837" i="14"/>
  <c r="P837" i="14"/>
  <c r="S836" i="14"/>
  <c r="R836" i="14"/>
  <c r="P836" i="14"/>
  <c r="R835" i="14"/>
  <c r="S835" i="14" s="1"/>
  <c r="P835" i="14"/>
  <c r="R834" i="14"/>
  <c r="S834" i="14" s="1"/>
  <c r="P834" i="14"/>
  <c r="R833" i="14"/>
  <c r="S833" i="14" s="1"/>
  <c r="P833" i="14"/>
  <c r="P832" i="14"/>
  <c r="Q831" i="14"/>
  <c r="T833" i="14" s="1"/>
  <c r="R832" i="14" l="1"/>
  <c r="S832" i="14" s="1"/>
  <c r="Q784" i="15"/>
  <c r="R784" i="15" s="1"/>
  <c r="R642" i="14"/>
  <c r="S642" i="14" s="1"/>
  <c r="P642" i="14"/>
  <c r="M887" i="12"/>
  <c r="L887" i="12"/>
  <c r="N887" i="12" s="1"/>
  <c r="O887" i="12" s="1"/>
  <c r="Q885" i="12"/>
  <c r="R884" i="12"/>
  <c r="R885" i="12" s="1"/>
  <c r="S881" i="12"/>
  <c r="R881" i="12"/>
  <c r="P881" i="12"/>
  <c r="S880" i="12"/>
  <c r="R880" i="12"/>
  <c r="P880" i="12"/>
  <c r="S879" i="12"/>
  <c r="R879" i="12"/>
  <c r="P879" i="12"/>
  <c r="S878" i="12"/>
  <c r="R878" i="12"/>
  <c r="P878" i="12"/>
  <c r="S877" i="12"/>
  <c r="R877" i="12"/>
  <c r="P877" i="12"/>
  <c r="S876" i="12"/>
  <c r="R876" i="12"/>
  <c r="P876" i="12"/>
  <c r="S875" i="12"/>
  <c r="P875" i="12"/>
  <c r="S874" i="12"/>
  <c r="P874" i="12"/>
  <c r="P873" i="12"/>
  <c r="Q872" i="12"/>
  <c r="T874" i="12" s="1"/>
  <c r="R832" i="12"/>
  <c r="R833" i="12"/>
  <c r="R834" i="12"/>
  <c r="R835" i="12"/>
  <c r="R836" i="12"/>
  <c r="R837" i="12"/>
  <c r="R838" i="12"/>
  <c r="R839" i="12"/>
  <c r="P772" i="12"/>
  <c r="P752" i="12"/>
  <c r="P751" i="12"/>
  <c r="P732" i="12"/>
  <c r="P731" i="12"/>
  <c r="P712" i="12"/>
  <c r="P711" i="12"/>
  <c r="P692" i="12"/>
  <c r="P691" i="12"/>
  <c r="R407" i="11"/>
  <c r="S407" i="11" s="1"/>
  <c r="P407" i="11"/>
  <c r="P406" i="11"/>
  <c r="N978" i="10"/>
  <c r="L978" i="10"/>
  <c r="K978" i="10"/>
  <c r="M978" i="10" s="1"/>
  <c r="P976" i="10"/>
  <c r="Q975" i="10"/>
  <c r="Q976" i="10" s="1"/>
  <c r="R970" i="10"/>
  <c r="Q970" i="10"/>
  <c r="O970" i="10"/>
  <c r="R969" i="10"/>
  <c r="Q969" i="10"/>
  <c r="O969" i="10"/>
  <c r="R968" i="10"/>
  <c r="Q968" i="10"/>
  <c r="O968" i="10"/>
  <c r="R967" i="10"/>
  <c r="Q967" i="10"/>
  <c r="O967" i="10"/>
  <c r="Q966" i="10"/>
  <c r="R966" i="10" s="1"/>
  <c r="O966" i="10"/>
  <c r="Q965" i="10"/>
  <c r="R965" i="10" s="1"/>
  <c r="O965" i="10"/>
  <c r="Q964" i="10"/>
  <c r="R964" i="10" s="1"/>
  <c r="O964" i="10"/>
  <c r="O963" i="10"/>
  <c r="P962" i="10"/>
  <c r="S964" i="10" s="1"/>
  <c r="N1017" i="6"/>
  <c r="L1017" i="6"/>
  <c r="K1017" i="6"/>
  <c r="M1017" i="6" s="1"/>
  <c r="P1015" i="6"/>
  <c r="Q1014" i="6"/>
  <c r="Q1015" i="6" s="1"/>
  <c r="R1009" i="6"/>
  <c r="Q1009" i="6"/>
  <c r="O1009" i="6"/>
  <c r="R1008" i="6"/>
  <c r="Q1008" i="6"/>
  <c r="O1008" i="6"/>
  <c r="R1007" i="6"/>
  <c r="Q1007" i="6"/>
  <c r="O1007" i="6"/>
  <c r="R1006" i="6"/>
  <c r="Q1006" i="6"/>
  <c r="O1006" i="6"/>
  <c r="R1005" i="6"/>
  <c r="Q1005" i="6"/>
  <c r="O1005" i="6"/>
  <c r="Q1004" i="6"/>
  <c r="R1004" i="6" s="1"/>
  <c r="O1004" i="6"/>
  <c r="Q1003" i="6"/>
  <c r="R1003" i="6" s="1"/>
  <c r="O1003" i="6"/>
  <c r="O1002" i="6"/>
  <c r="P1001" i="6"/>
  <c r="Q1002" i="6" s="1"/>
  <c r="R1002" i="6" s="1"/>
  <c r="O896" i="6"/>
  <c r="O895" i="6"/>
  <c r="K1036" i="5"/>
  <c r="M1036" i="5" s="1"/>
  <c r="N1036" i="5" s="1"/>
  <c r="P1034" i="5"/>
  <c r="Q1033" i="5"/>
  <c r="Q1034" i="5" s="1"/>
  <c r="R1028" i="5"/>
  <c r="Q1028" i="5"/>
  <c r="O1028" i="5"/>
  <c r="R1027" i="5"/>
  <c r="Q1027" i="5"/>
  <c r="O1027" i="5"/>
  <c r="R1026" i="5"/>
  <c r="Q1026" i="5"/>
  <c r="O1026" i="5"/>
  <c r="R1025" i="5"/>
  <c r="Q1025" i="5"/>
  <c r="O1025" i="5"/>
  <c r="Q1024" i="5"/>
  <c r="R1024" i="5" s="1"/>
  <c r="O1024" i="5"/>
  <c r="Q1023" i="5"/>
  <c r="R1023" i="5" s="1"/>
  <c r="O1023" i="5"/>
  <c r="Q1022" i="5"/>
  <c r="R1022" i="5" s="1"/>
  <c r="O1022" i="5"/>
  <c r="O1021" i="5"/>
  <c r="P1020" i="5"/>
  <c r="S1022" i="5" s="1"/>
  <c r="N1095" i="4"/>
  <c r="L1095" i="4"/>
  <c r="K1095" i="4"/>
  <c r="M1095" i="4" s="1"/>
  <c r="P1093" i="4"/>
  <c r="Q1092" i="4"/>
  <c r="Q1093" i="4" s="1"/>
  <c r="R1087" i="4"/>
  <c r="Q1087" i="4"/>
  <c r="O1087" i="4"/>
  <c r="R1086" i="4"/>
  <c r="Q1086" i="4"/>
  <c r="O1086" i="4"/>
  <c r="R1085" i="4"/>
  <c r="Q1085" i="4"/>
  <c r="O1085" i="4"/>
  <c r="R1084" i="4"/>
  <c r="Q1084" i="4"/>
  <c r="O1084" i="4"/>
  <c r="Q1083" i="4"/>
  <c r="R1083" i="4" s="1"/>
  <c r="O1083" i="4"/>
  <c r="Q1082" i="4"/>
  <c r="R1082" i="4" s="1"/>
  <c r="O1082" i="4"/>
  <c r="S1081" i="4"/>
  <c r="U1092" i="4" s="1"/>
  <c r="Q1081" i="4"/>
  <c r="R1081" i="4" s="1"/>
  <c r="O1081" i="4"/>
  <c r="O1080" i="4"/>
  <c r="P1079" i="4"/>
  <c r="Q1080" i="4" s="1"/>
  <c r="R1080" i="4" s="1"/>
  <c r="N473" i="3"/>
  <c r="L473" i="3"/>
  <c r="K473" i="3"/>
  <c r="M473" i="3" s="1"/>
  <c r="P471" i="3"/>
  <c r="Q470" i="3"/>
  <c r="Q471" i="3" s="1"/>
  <c r="R465" i="3"/>
  <c r="Q465" i="3"/>
  <c r="O465" i="3"/>
  <c r="R464" i="3"/>
  <c r="Q464" i="3"/>
  <c r="O464" i="3"/>
  <c r="R463" i="3"/>
  <c r="Q463" i="3"/>
  <c r="O463" i="3"/>
  <c r="R462" i="3"/>
  <c r="Q462" i="3"/>
  <c r="O462" i="3"/>
  <c r="Q461" i="3"/>
  <c r="R461" i="3" s="1"/>
  <c r="O461" i="3"/>
  <c r="Q460" i="3"/>
  <c r="R460" i="3" s="1"/>
  <c r="O460" i="3"/>
  <c r="Q459" i="3"/>
  <c r="R459" i="3" s="1"/>
  <c r="O459" i="3"/>
  <c r="O458" i="3"/>
  <c r="P457" i="3"/>
  <c r="S459" i="3" s="1"/>
  <c r="L1109" i="1"/>
  <c r="K1109" i="1"/>
  <c r="M1109" i="1" s="1"/>
  <c r="N1109" i="1" s="1"/>
  <c r="P1107" i="1"/>
  <c r="Q1106" i="1"/>
  <c r="Q1107" i="1" s="1"/>
  <c r="R1101" i="1"/>
  <c r="Q1101" i="1"/>
  <c r="O1101" i="1"/>
  <c r="R1100" i="1"/>
  <c r="Q1100" i="1"/>
  <c r="O1100" i="1"/>
  <c r="R1099" i="1"/>
  <c r="Q1099" i="1"/>
  <c r="O1099" i="1"/>
  <c r="R1098" i="1"/>
  <c r="Q1098" i="1"/>
  <c r="O1098" i="1"/>
  <c r="Q1097" i="1"/>
  <c r="R1097" i="1" s="1"/>
  <c r="O1097" i="1"/>
  <c r="Q1096" i="1"/>
  <c r="R1096" i="1" s="1"/>
  <c r="O1096" i="1"/>
  <c r="Q1095" i="1"/>
  <c r="R1095" i="1" s="1"/>
  <c r="O1095" i="1"/>
  <c r="O1094" i="1"/>
  <c r="P1093" i="1"/>
  <c r="S1095" i="1" s="1"/>
  <c r="Q1021" i="5" l="1"/>
  <c r="R1021" i="5" s="1"/>
  <c r="R873" i="12"/>
  <c r="S873" i="12" s="1"/>
  <c r="Q458" i="3"/>
  <c r="R458" i="3" s="1"/>
  <c r="S1003" i="6"/>
  <c r="Q1094" i="1"/>
  <c r="R1094" i="1" s="1"/>
  <c r="Q963" i="10"/>
  <c r="R963" i="10" s="1"/>
  <c r="M604" i="14" l="1"/>
  <c r="M348" i="13"/>
  <c r="L758" i="10"/>
  <c r="L889" i="1"/>
  <c r="W893" i="1" s="1"/>
  <c r="L911" i="1"/>
  <c r="L162" i="8" l="1"/>
  <c r="L207" i="8" l="1"/>
  <c r="M866" i="12" l="1"/>
  <c r="M845" i="12"/>
  <c r="M824" i="12"/>
  <c r="M803" i="12"/>
  <c r="O782" i="12"/>
  <c r="M677" i="12"/>
  <c r="L875" i="4" l="1"/>
  <c r="L829" i="4"/>
  <c r="L806" i="4"/>
  <c r="L783" i="4"/>
  <c r="L297" i="3"/>
  <c r="I13" i="32"/>
  <c r="J28" i="31"/>
  <c r="I28" i="31"/>
  <c r="J14" i="31"/>
  <c r="I14" i="31"/>
  <c r="J15" i="30"/>
  <c r="I15" i="30"/>
  <c r="K45" i="28"/>
  <c r="K31" i="28"/>
  <c r="K14" i="28"/>
  <c r="K45" i="27"/>
  <c r="J45" i="27"/>
  <c r="K31" i="27"/>
  <c r="J31" i="27"/>
  <c r="L16" i="27"/>
  <c r="K16" i="27"/>
  <c r="J16" i="27"/>
  <c r="G36" i="26"/>
  <c r="F36" i="26"/>
  <c r="H25" i="26"/>
  <c r="G25" i="26"/>
  <c r="F25" i="26"/>
  <c r="G13" i="26"/>
  <c r="F13" i="26"/>
  <c r="G57" i="25"/>
  <c r="F57" i="25"/>
  <c r="G46" i="25"/>
  <c r="F46" i="25"/>
  <c r="H35" i="25"/>
  <c r="G35" i="25"/>
  <c r="F35" i="25"/>
  <c r="G24" i="25"/>
  <c r="F24" i="25"/>
  <c r="G12" i="25"/>
  <c r="F12" i="25"/>
  <c r="G32" i="24"/>
  <c r="F32" i="24"/>
  <c r="H20" i="24"/>
  <c r="G20" i="24"/>
  <c r="F20" i="24"/>
  <c r="G11" i="24"/>
  <c r="F11" i="24"/>
  <c r="G35" i="23"/>
  <c r="F35" i="23"/>
  <c r="G23" i="23"/>
  <c r="F23" i="23"/>
  <c r="G11" i="23"/>
  <c r="F11" i="23"/>
  <c r="G35" i="22"/>
  <c r="F35" i="22"/>
  <c r="G23" i="22"/>
  <c r="F23" i="22"/>
  <c r="H11" i="22"/>
  <c r="G11" i="22"/>
  <c r="F11" i="22"/>
  <c r="H33" i="21"/>
  <c r="G33" i="21"/>
  <c r="H22" i="21"/>
  <c r="G22" i="21"/>
  <c r="I11" i="21"/>
  <c r="H11" i="21"/>
  <c r="G11" i="21"/>
  <c r="G72" i="20"/>
  <c r="F72" i="20"/>
  <c r="G61" i="20"/>
  <c r="F61" i="20"/>
  <c r="G51" i="20"/>
  <c r="F51" i="20"/>
  <c r="G41" i="20"/>
  <c r="F41" i="20"/>
  <c r="H30" i="20"/>
  <c r="G30" i="20"/>
  <c r="F30" i="20"/>
  <c r="H18" i="20"/>
  <c r="G18" i="20"/>
  <c r="F18" i="20"/>
  <c r="G9" i="20"/>
  <c r="F9" i="20"/>
  <c r="E17" i="19"/>
  <c r="D17" i="19"/>
  <c r="E9" i="19"/>
  <c r="D9" i="19"/>
  <c r="E32" i="18"/>
  <c r="D32" i="18"/>
  <c r="D23" i="18"/>
  <c r="E24" i="18" s="1"/>
  <c r="E15" i="18"/>
  <c r="D15" i="18"/>
  <c r="E7" i="18"/>
  <c r="D7" i="18"/>
  <c r="N428" i="17"/>
  <c r="L428" i="17"/>
  <c r="K428" i="17"/>
  <c r="M428" i="17" s="1"/>
  <c r="P426" i="17"/>
  <c r="Q425" i="17"/>
  <c r="Q426" i="17" s="1"/>
  <c r="R420" i="17"/>
  <c r="Q420" i="17"/>
  <c r="O420" i="17"/>
  <c r="R419" i="17"/>
  <c r="Q419" i="17"/>
  <c r="O419" i="17"/>
  <c r="R418" i="17"/>
  <c r="Q418" i="17"/>
  <c r="O418" i="17"/>
  <c r="Q417" i="17"/>
  <c r="R417" i="17" s="1"/>
  <c r="O417" i="17"/>
  <c r="Q416" i="17"/>
  <c r="R416" i="17" s="1"/>
  <c r="O416" i="17"/>
  <c r="Q415" i="17"/>
  <c r="R415" i="17" s="1"/>
  <c r="O415" i="17"/>
  <c r="Q414" i="17"/>
  <c r="R414" i="17" s="1"/>
  <c r="O414" i="17"/>
  <c r="O413" i="17"/>
  <c r="P412" i="17"/>
  <c r="S414" i="17" s="1"/>
  <c r="N406" i="17"/>
  <c r="L406" i="17"/>
  <c r="K406" i="17"/>
  <c r="M406" i="17" s="1"/>
  <c r="P404" i="17"/>
  <c r="Q403" i="17"/>
  <c r="Q404" i="17" s="1"/>
  <c r="R398" i="17"/>
  <c r="Q398" i="17"/>
  <c r="O398" i="17"/>
  <c r="R397" i="17"/>
  <c r="Q397" i="17"/>
  <c r="O397" i="17"/>
  <c r="Q396" i="17"/>
  <c r="R396" i="17" s="1"/>
  <c r="O396" i="17"/>
  <c r="Q395" i="17"/>
  <c r="R395" i="17" s="1"/>
  <c r="O395" i="17"/>
  <c r="Q394" i="17"/>
  <c r="R394" i="17" s="1"/>
  <c r="O394" i="17"/>
  <c r="Q393" i="17"/>
  <c r="R393" i="17" s="1"/>
  <c r="O393" i="17"/>
  <c r="Q392" i="17"/>
  <c r="R392" i="17" s="1"/>
  <c r="O392" i="17"/>
  <c r="O391" i="17"/>
  <c r="P390" i="17"/>
  <c r="N384" i="17"/>
  <c r="M384" i="17"/>
  <c r="L384" i="17"/>
  <c r="K384" i="17"/>
  <c r="P382" i="17"/>
  <c r="Q381" i="17"/>
  <c r="Q382" i="17" s="1"/>
  <c r="R376" i="17"/>
  <c r="Q376" i="17"/>
  <c r="O376" i="17"/>
  <c r="Q375" i="17"/>
  <c r="R375" i="17" s="1"/>
  <c r="O375" i="17"/>
  <c r="Q374" i="17"/>
  <c r="R374" i="17" s="1"/>
  <c r="O374" i="17"/>
  <c r="Q373" i="17"/>
  <c r="R373" i="17" s="1"/>
  <c r="O373" i="17"/>
  <c r="Q372" i="17"/>
  <c r="R372" i="17" s="1"/>
  <c r="O372" i="17"/>
  <c r="Q371" i="17"/>
  <c r="R371" i="17" s="1"/>
  <c r="O371" i="17"/>
  <c r="Q370" i="17"/>
  <c r="R370" i="17" s="1"/>
  <c r="O370" i="17"/>
  <c r="O369" i="17"/>
  <c r="P368" i="17"/>
  <c r="S370" i="17" s="1"/>
  <c r="L362" i="17"/>
  <c r="K362" i="17"/>
  <c r="M362" i="17" s="1"/>
  <c r="N362" i="17" s="1"/>
  <c r="P360" i="17"/>
  <c r="Q359" i="17"/>
  <c r="Q360" i="17" s="1"/>
  <c r="Q354" i="17"/>
  <c r="R354" i="17" s="1"/>
  <c r="O354" i="17"/>
  <c r="Q353" i="17"/>
  <c r="R353" i="17" s="1"/>
  <c r="O353" i="17"/>
  <c r="Q352" i="17"/>
  <c r="R352" i="17" s="1"/>
  <c r="O352" i="17"/>
  <c r="Q351" i="17"/>
  <c r="R351" i="17" s="1"/>
  <c r="O351" i="17"/>
  <c r="Q350" i="17"/>
  <c r="R350" i="17" s="1"/>
  <c r="O350" i="17"/>
  <c r="Q349" i="17"/>
  <c r="R349" i="17" s="1"/>
  <c r="O349" i="17"/>
  <c r="Q348" i="17"/>
  <c r="R348" i="17" s="1"/>
  <c r="O348" i="17"/>
  <c r="O347" i="17"/>
  <c r="P346" i="17"/>
  <c r="S348" i="17" s="1"/>
  <c r="L340" i="17"/>
  <c r="K340" i="17"/>
  <c r="M340" i="17" s="1"/>
  <c r="N340" i="17" s="1"/>
  <c r="P338" i="17"/>
  <c r="Q337" i="17"/>
  <c r="Q338" i="17" s="1"/>
  <c r="Q332" i="17"/>
  <c r="R332" i="17" s="1"/>
  <c r="O332" i="17"/>
  <c r="Q331" i="17"/>
  <c r="R331" i="17" s="1"/>
  <c r="O331" i="17"/>
  <c r="Q330" i="17"/>
  <c r="R330" i="17" s="1"/>
  <c r="O330" i="17"/>
  <c r="Q329" i="17"/>
  <c r="R329" i="17" s="1"/>
  <c r="O329" i="17"/>
  <c r="Q328" i="17"/>
  <c r="R328" i="17" s="1"/>
  <c r="O328" i="17"/>
  <c r="Q327" i="17"/>
  <c r="R327" i="17" s="1"/>
  <c r="O327" i="17"/>
  <c r="Q326" i="17"/>
  <c r="R326" i="17" s="1"/>
  <c r="O326" i="17"/>
  <c r="O325" i="17"/>
  <c r="P324" i="17"/>
  <c r="Q325" i="17" s="1"/>
  <c r="R325" i="17" s="1"/>
  <c r="K318" i="17"/>
  <c r="M318" i="17" s="1"/>
  <c r="N318" i="17" s="1"/>
  <c r="P316" i="17"/>
  <c r="Q316" i="17"/>
  <c r="Q310" i="17"/>
  <c r="R310" i="17" s="1"/>
  <c r="O310" i="17"/>
  <c r="Q309" i="17"/>
  <c r="R309" i="17" s="1"/>
  <c r="O309" i="17"/>
  <c r="Q308" i="17"/>
  <c r="R308" i="17" s="1"/>
  <c r="O308" i="17"/>
  <c r="Q307" i="17"/>
  <c r="R307" i="17" s="1"/>
  <c r="O307" i="17"/>
  <c r="Q306" i="17"/>
  <c r="R306" i="17" s="1"/>
  <c r="O306" i="17"/>
  <c r="Q305" i="17"/>
  <c r="R305" i="17" s="1"/>
  <c r="O305" i="17"/>
  <c r="Q304" i="17"/>
  <c r="R304" i="17" s="1"/>
  <c r="O304" i="17"/>
  <c r="O303" i="17"/>
  <c r="P302" i="17"/>
  <c r="Q303" i="17" s="1"/>
  <c r="R303" i="17" s="1"/>
  <c r="K296" i="17"/>
  <c r="P294" i="17"/>
  <c r="Q288" i="17"/>
  <c r="R288" i="17" s="1"/>
  <c r="O288" i="17"/>
  <c r="Q287" i="17"/>
  <c r="R287" i="17" s="1"/>
  <c r="O287" i="17"/>
  <c r="Q286" i="17"/>
  <c r="R286" i="17" s="1"/>
  <c r="O286" i="17"/>
  <c r="Q285" i="17"/>
  <c r="R285" i="17" s="1"/>
  <c r="O285" i="17"/>
  <c r="Q284" i="17"/>
  <c r="R284" i="17" s="1"/>
  <c r="O284" i="17"/>
  <c r="Q283" i="17"/>
  <c r="R283" i="17" s="1"/>
  <c r="O283" i="17"/>
  <c r="Q282" i="17"/>
  <c r="R282" i="17" s="1"/>
  <c r="O282" i="17"/>
  <c r="O281" i="17"/>
  <c r="P280" i="17"/>
  <c r="Q281" i="17" s="1"/>
  <c r="R281" i="17" s="1"/>
  <c r="K274" i="17"/>
  <c r="P272" i="17"/>
  <c r="Q266" i="17"/>
  <c r="R266" i="17" s="1"/>
  <c r="O266" i="17"/>
  <c r="Q265" i="17"/>
  <c r="R265" i="17" s="1"/>
  <c r="O265" i="17"/>
  <c r="Q264" i="17"/>
  <c r="R264" i="17" s="1"/>
  <c r="O264" i="17"/>
  <c r="Q263" i="17"/>
  <c r="R263" i="17" s="1"/>
  <c r="O263" i="17"/>
  <c r="Q262" i="17"/>
  <c r="R262" i="17" s="1"/>
  <c r="O262" i="17"/>
  <c r="Q261" i="17"/>
  <c r="R261" i="17" s="1"/>
  <c r="O261" i="17"/>
  <c r="Q260" i="17"/>
  <c r="R260" i="17" s="1"/>
  <c r="O260" i="17"/>
  <c r="O259" i="17"/>
  <c r="P258" i="17"/>
  <c r="S260" i="17" s="1"/>
  <c r="L252" i="17"/>
  <c r="X233" i="17" s="1"/>
  <c r="K252" i="17"/>
  <c r="P250" i="17"/>
  <c r="R244" i="17"/>
  <c r="Q244" i="17"/>
  <c r="O244" i="17"/>
  <c r="Q243" i="17"/>
  <c r="R243" i="17" s="1"/>
  <c r="O243" i="17"/>
  <c r="Q242" i="17"/>
  <c r="R242" i="17" s="1"/>
  <c r="O242" i="17"/>
  <c r="Q241" i="17"/>
  <c r="R241" i="17" s="1"/>
  <c r="O241" i="17"/>
  <c r="Q240" i="17"/>
  <c r="R240" i="17" s="1"/>
  <c r="O240" i="17"/>
  <c r="R239" i="17"/>
  <c r="Q239" i="17"/>
  <c r="O239" i="17"/>
  <c r="Q238" i="17"/>
  <c r="R238" i="17" s="1"/>
  <c r="O238" i="17"/>
  <c r="O237" i="17"/>
  <c r="P236" i="17"/>
  <c r="Q237" i="17" s="1"/>
  <c r="R237" i="17" s="1"/>
  <c r="P228" i="17"/>
  <c r="Q221" i="17"/>
  <c r="R221" i="17" s="1"/>
  <c r="O221" i="17"/>
  <c r="Q220" i="17"/>
  <c r="R220" i="17" s="1"/>
  <c r="O220" i="17"/>
  <c r="Q219" i="17"/>
  <c r="R219" i="17" s="1"/>
  <c r="O219" i="17"/>
  <c r="Q218" i="17"/>
  <c r="R218" i="17" s="1"/>
  <c r="O218" i="17"/>
  <c r="Q217" i="17"/>
  <c r="R217" i="17" s="1"/>
  <c r="O217" i="17"/>
  <c r="Q216" i="17"/>
  <c r="R216" i="17" s="1"/>
  <c r="O216" i="17"/>
  <c r="Q215" i="17"/>
  <c r="R215" i="17" s="1"/>
  <c r="O215" i="17"/>
  <c r="O214" i="17"/>
  <c r="P213" i="17"/>
  <c r="Q214" i="17" s="1"/>
  <c r="R214" i="17" s="1"/>
  <c r="L207" i="17"/>
  <c r="K207" i="17"/>
  <c r="M207" i="17" s="1"/>
  <c r="P205" i="17"/>
  <c r="Q204" i="17"/>
  <c r="Q205" i="17" s="1"/>
  <c r="Q198" i="17"/>
  <c r="R198" i="17" s="1"/>
  <c r="O198" i="17"/>
  <c r="Q197" i="17"/>
  <c r="R197" i="17" s="1"/>
  <c r="O197" i="17"/>
  <c r="Q196" i="17"/>
  <c r="R196" i="17" s="1"/>
  <c r="O196" i="17"/>
  <c r="Q195" i="17"/>
  <c r="R195" i="17" s="1"/>
  <c r="O195" i="17"/>
  <c r="Q194" i="17"/>
  <c r="R194" i="17" s="1"/>
  <c r="O194" i="17"/>
  <c r="Q193" i="17"/>
  <c r="R193" i="17" s="1"/>
  <c r="O193" i="17"/>
  <c r="Q192" i="17"/>
  <c r="R192" i="17" s="1"/>
  <c r="O192" i="17"/>
  <c r="O191" i="17"/>
  <c r="P190" i="17"/>
  <c r="L184" i="17"/>
  <c r="K184" i="17"/>
  <c r="P182" i="17"/>
  <c r="Q175" i="17"/>
  <c r="R175" i="17" s="1"/>
  <c r="O175" i="17"/>
  <c r="Q174" i="17"/>
  <c r="R174" i="17" s="1"/>
  <c r="O174" i="17"/>
  <c r="Q173" i="17"/>
  <c r="R173" i="17" s="1"/>
  <c r="O173" i="17"/>
  <c r="Q172" i="17"/>
  <c r="R172" i="17" s="1"/>
  <c r="O172" i="17"/>
  <c r="Q171" i="17"/>
  <c r="R171" i="17" s="1"/>
  <c r="O171" i="17"/>
  <c r="Q170" i="17"/>
  <c r="R170" i="17" s="1"/>
  <c r="O170" i="17"/>
  <c r="Q169" i="17"/>
  <c r="R169" i="17" s="1"/>
  <c r="O169" i="17"/>
  <c r="O168" i="17"/>
  <c r="P167" i="17"/>
  <c r="S169" i="17" s="1"/>
  <c r="L161" i="17"/>
  <c r="K161" i="17"/>
  <c r="M161" i="17" s="1"/>
  <c r="N161" i="17" s="1"/>
  <c r="P159" i="17"/>
  <c r="Q158" i="17"/>
  <c r="Q159" i="17" s="1"/>
  <c r="Q152" i="17"/>
  <c r="R152" i="17" s="1"/>
  <c r="O152" i="17"/>
  <c r="Q151" i="17"/>
  <c r="R151" i="17" s="1"/>
  <c r="O151" i="17"/>
  <c r="Q150" i="17"/>
  <c r="R150" i="17" s="1"/>
  <c r="O150" i="17"/>
  <c r="Q149" i="17"/>
  <c r="R149" i="17" s="1"/>
  <c r="O149" i="17"/>
  <c r="Q148" i="17"/>
  <c r="R148" i="17" s="1"/>
  <c r="O148" i="17"/>
  <c r="Q147" i="17"/>
  <c r="R147" i="17" s="1"/>
  <c r="O147" i="17"/>
  <c r="Q146" i="17"/>
  <c r="R146" i="17" s="1"/>
  <c r="O146" i="17"/>
  <c r="O145" i="17"/>
  <c r="P144" i="17"/>
  <c r="S146" i="17" s="1"/>
  <c r="L138" i="17"/>
  <c r="K138" i="17"/>
  <c r="M138" i="17" s="1"/>
  <c r="P136" i="17"/>
  <c r="Q135" i="17"/>
  <c r="Q136" i="17" s="1"/>
  <c r="Q129" i="17"/>
  <c r="R129" i="17" s="1"/>
  <c r="O129" i="17"/>
  <c r="Q128" i="17"/>
  <c r="R128" i="17" s="1"/>
  <c r="O128" i="17"/>
  <c r="R127" i="17"/>
  <c r="Q127" i="17"/>
  <c r="O127" i="17"/>
  <c r="Q126" i="17"/>
  <c r="R126" i="17" s="1"/>
  <c r="O126" i="17"/>
  <c r="Q125" i="17"/>
  <c r="R125" i="17" s="1"/>
  <c r="O125" i="17"/>
  <c r="Q124" i="17"/>
  <c r="R124" i="17" s="1"/>
  <c r="O124" i="17"/>
  <c r="Q123" i="17"/>
  <c r="R123" i="17" s="1"/>
  <c r="O123" i="17"/>
  <c r="O122" i="17"/>
  <c r="P121" i="17"/>
  <c r="Q122" i="17" s="1"/>
  <c r="R122" i="17" s="1"/>
  <c r="L115" i="17"/>
  <c r="K115" i="17"/>
  <c r="Q112" i="17" s="1"/>
  <c r="Q113" i="17" s="1"/>
  <c r="P113" i="17"/>
  <c r="Q106" i="17"/>
  <c r="R106" i="17" s="1"/>
  <c r="O106" i="17"/>
  <c r="Q105" i="17"/>
  <c r="R105" i="17" s="1"/>
  <c r="O105" i="17"/>
  <c r="Q104" i="17"/>
  <c r="R104" i="17" s="1"/>
  <c r="O104" i="17"/>
  <c r="Q103" i="17"/>
  <c r="R103" i="17" s="1"/>
  <c r="O103" i="17"/>
  <c r="Q102" i="17"/>
  <c r="R102" i="17" s="1"/>
  <c r="O102" i="17"/>
  <c r="Q101" i="17"/>
  <c r="R101" i="17" s="1"/>
  <c r="O101" i="17"/>
  <c r="Q100" i="17"/>
  <c r="R100" i="17" s="1"/>
  <c r="O100" i="17"/>
  <c r="O99" i="17"/>
  <c r="P98" i="17"/>
  <c r="Q99" i="17" s="1"/>
  <c r="R99" i="17" s="1"/>
  <c r="L92" i="17"/>
  <c r="K92" i="17"/>
  <c r="M92" i="17" s="1"/>
  <c r="P90" i="17"/>
  <c r="Q89" i="17"/>
  <c r="Q90" i="17" s="1"/>
  <c r="Q83" i="17"/>
  <c r="R83" i="17" s="1"/>
  <c r="O83" i="17"/>
  <c r="Q82" i="17"/>
  <c r="R82" i="17" s="1"/>
  <c r="O82" i="17"/>
  <c r="Q81" i="17"/>
  <c r="R81" i="17" s="1"/>
  <c r="O81" i="17"/>
  <c r="Q80" i="17"/>
  <c r="R80" i="17" s="1"/>
  <c r="O80" i="17"/>
  <c r="Q79" i="17"/>
  <c r="R79" i="17" s="1"/>
  <c r="O79" i="17"/>
  <c r="Q78" i="17"/>
  <c r="R78" i="17" s="1"/>
  <c r="O78" i="17"/>
  <c r="Q77" i="17"/>
  <c r="R77" i="17" s="1"/>
  <c r="O77" i="17"/>
  <c r="Q76" i="17"/>
  <c r="R76" i="17" s="1"/>
  <c r="O76" i="17"/>
  <c r="P75" i="17"/>
  <c r="S77" i="17" s="1"/>
  <c r="M69" i="17"/>
  <c r="L69" i="17"/>
  <c r="K69" i="17"/>
  <c r="Q66" i="17" s="1"/>
  <c r="Q67" i="17" s="1"/>
  <c r="P67" i="17"/>
  <c r="Q60" i="17"/>
  <c r="R60" i="17" s="1"/>
  <c r="O60" i="17"/>
  <c r="Q59" i="17"/>
  <c r="R59" i="17" s="1"/>
  <c r="O59" i="17"/>
  <c r="Q58" i="17"/>
  <c r="R58" i="17" s="1"/>
  <c r="O58" i="17"/>
  <c r="Q57" i="17"/>
  <c r="R57" i="17" s="1"/>
  <c r="O57" i="17"/>
  <c r="Q56" i="17"/>
  <c r="R56" i="17" s="1"/>
  <c r="O56" i="17"/>
  <c r="Q55" i="17"/>
  <c r="R55" i="17" s="1"/>
  <c r="O55" i="17"/>
  <c r="Q54" i="17"/>
  <c r="R54" i="17" s="1"/>
  <c r="O54" i="17"/>
  <c r="O53" i="17"/>
  <c r="P52" i="17"/>
  <c r="S54" i="17" s="1"/>
  <c r="L46" i="17"/>
  <c r="K46" i="17"/>
  <c r="Q43" i="17" s="1"/>
  <c r="Q44" i="17" s="1"/>
  <c r="P44" i="17"/>
  <c r="Q37" i="17"/>
  <c r="R37" i="17" s="1"/>
  <c r="O37" i="17"/>
  <c r="Q36" i="17"/>
  <c r="R36" i="17" s="1"/>
  <c r="O36" i="17"/>
  <c r="Q35" i="17"/>
  <c r="R35" i="17" s="1"/>
  <c r="O35" i="17"/>
  <c r="Q34" i="17"/>
  <c r="R34" i="17" s="1"/>
  <c r="O34" i="17"/>
  <c r="Q33" i="17"/>
  <c r="R33" i="17" s="1"/>
  <c r="O33" i="17"/>
  <c r="Q32" i="17"/>
  <c r="R32" i="17" s="1"/>
  <c r="O32" i="17"/>
  <c r="Q31" i="17"/>
  <c r="R31" i="17" s="1"/>
  <c r="O31" i="17"/>
  <c r="O30" i="17"/>
  <c r="P29" i="17"/>
  <c r="Q30" i="17" s="1"/>
  <c r="R30" i="17" s="1"/>
  <c r="L23" i="17"/>
  <c r="K23" i="17"/>
  <c r="Q20" i="17" s="1"/>
  <c r="Q21" i="17" s="1"/>
  <c r="P21" i="17"/>
  <c r="Q14" i="17"/>
  <c r="R14" i="17" s="1"/>
  <c r="O14" i="17"/>
  <c r="Q13" i="17"/>
  <c r="R13" i="17" s="1"/>
  <c r="O13" i="17"/>
  <c r="Q12" i="17"/>
  <c r="R12" i="17" s="1"/>
  <c r="O12" i="17"/>
  <c r="Q11" i="17"/>
  <c r="R11" i="17" s="1"/>
  <c r="O11" i="17"/>
  <c r="Q10" i="17"/>
  <c r="R10" i="17" s="1"/>
  <c r="O10" i="17"/>
  <c r="Q9" i="17"/>
  <c r="R9" i="17" s="1"/>
  <c r="O9" i="17"/>
  <c r="Q8" i="17"/>
  <c r="R8" i="17" s="1"/>
  <c r="O8" i="17"/>
  <c r="O7" i="17"/>
  <c r="P6" i="17"/>
  <c r="Q7" i="17" s="1"/>
  <c r="R7" i="17" s="1"/>
  <c r="N429" i="16"/>
  <c r="L429" i="16"/>
  <c r="K429" i="16"/>
  <c r="M429" i="16" s="1"/>
  <c r="P427" i="16"/>
  <c r="Q426" i="16"/>
  <c r="Q427" i="16" s="1"/>
  <c r="R421" i="16"/>
  <c r="Q421" i="16"/>
  <c r="O421" i="16"/>
  <c r="R420" i="16"/>
  <c r="Q420" i="16"/>
  <c r="O420" i="16"/>
  <c r="Q419" i="16"/>
  <c r="R419" i="16" s="1"/>
  <c r="O419" i="16"/>
  <c r="Q418" i="16"/>
  <c r="R418" i="16" s="1"/>
  <c r="O418" i="16"/>
  <c r="Q417" i="16"/>
  <c r="R417" i="16" s="1"/>
  <c r="O417" i="16"/>
  <c r="Q416" i="16"/>
  <c r="R416" i="16" s="1"/>
  <c r="O416" i="16"/>
  <c r="Q415" i="16"/>
  <c r="R415" i="16" s="1"/>
  <c r="O415" i="16"/>
  <c r="O414" i="16"/>
  <c r="P413" i="16"/>
  <c r="S415" i="16" s="1"/>
  <c r="N407" i="16"/>
  <c r="L407" i="16"/>
  <c r="K407" i="16"/>
  <c r="M407" i="16" s="1"/>
  <c r="P405" i="16"/>
  <c r="Q404" i="16"/>
  <c r="Q405" i="16" s="1"/>
  <c r="R399" i="16"/>
  <c r="Q399" i="16"/>
  <c r="O399" i="16"/>
  <c r="R398" i="16"/>
  <c r="Q398" i="16"/>
  <c r="O398" i="16"/>
  <c r="Q397" i="16"/>
  <c r="R397" i="16" s="1"/>
  <c r="O397" i="16"/>
  <c r="Q396" i="16"/>
  <c r="R396" i="16" s="1"/>
  <c r="O396" i="16"/>
  <c r="Q395" i="16"/>
  <c r="R395" i="16" s="1"/>
  <c r="O395" i="16"/>
  <c r="Q394" i="16"/>
  <c r="R394" i="16" s="1"/>
  <c r="O394" i="16"/>
  <c r="Q393" i="16"/>
  <c r="R393" i="16" s="1"/>
  <c r="O393" i="16"/>
  <c r="O392" i="16"/>
  <c r="P391" i="16"/>
  <c r="L385" i="16"/>
  <c r="K385" i="16"/>
  <c r="M385" i="16" s="1"/>
  <c r="N385" i="16" s="1"/>
  <c r="P383" i="16"/>
  <c r="Q382" i="16"/>
  <c r="Q383" i="16" s="1"/>
  <c r="Q377" i="16"/>
  <c r="R377" i="16" s="1"/>
  <c r="O377" i="16"/>
  <c r="Q376" i="16"/>
  <c r="R376" i="16" s="1"/>
  <c r="O376" i="16"/>
  <c r="Q375" i="16"/>
  <c r="R375" i="16" s="1"/>
  <c r="O375" i="16"/>
  <c r="Q374" i="16"/>
  <c r="R374" i="16" s="1"/>
  <c r="O374" i="16"/>
  <c r="Q373" i="16"/>
  <c r="R373" i="16" s="1"/>
  <c r="O373" i="16"/>
  <c r="Q372" i="16"/>
  <c r="R372" i="16" s="1"/>
  <c r="O372" i="16"/>
  <c r="Q371" i="16"/>
  <c r="R371" i="16" s="1"/>
  <c r="O371" i="16"/>
  <c r="O370" i="16"/>
  <c r="P369" i="16"/>
  <c r="K363" i="16"/>
  <c r="M363" i="16" s="1"/>
  <c r="N363" i="16" s="1"/>
  <c r="P361" i="16"/>
  <c r="Q360" i="16"/>
  <c r="Q361" i="16" s="1"/>
  <c r="Q355" i="16"/>
  <c r="R355" i="16" s="1"/>
  <c r="O355" i="16"/>
  <c r="Q354" i="16"/>
  <c r="R354" i="16" s="1"/>
  <c r="O354" i="16"/>
  <c r="Q353" i="16"/>
  <c r="R353" i="16" s="1"/>
  <c r="O353" i="16"/>
  <c r="Q352" i="16"/>
  <c r="R352" i="16" s="1"/>
  <c r="O352" i="16"/>
  <c r="Q351" i="16"/>
  <c r="R351" i="16" s="1"/>
  <c r="O351" i="16"/>
  <c r="Q350" i="16"/>
  <c r="R350" i="16" s="1"/>
  <c r="O350" i="16"/>
  <c r="Q349" i="16"/>
  <c r="R349" i="16" s="1"/>
  <c r="O349" i="16"/>
  <c r="O348" i="16"/>
  <c r="P347" i="16"/>
  <c r="S349" i="16" s="1"/>
  <c r="L341" i="16"/>
  <c r="K341" i="16"/>
  <c r="M341" i="16" s="1"/>
  <c r="P339" i="16"/>
  <c r="Q338" i="16"/>
  <c r="Q339" i="16" s="1"/>
  <c r="Q333" i="16"/>
  <c r="R333" i="16" s="1"/>
  <c r="O333" i="16"/>
  <c r="Q332" i="16"/>
  <c r="R332" i="16" s="1"/>
  <c r="O332" i="16"/>
  <c r="Q331" i="16"/>
  <c r="R331" i="16" s="1"/>
  <c r="O331" i="16"/>
  <c r="Q330" i="16"/>
  <c r="R330" i="16" s="1"/>
  <c r="O330" i="16"/>
  <c r="Q329" i="16"/>
  <c r="R329" i="16" s="1"/>
  <c r="O329" i="16"/>
  <c r="Q328" i="16"/>
  <c r="R328" i="16" s="1"/>
  <c r="O328" i="16"/>
  <c r="Q327" i="16"/>
  <c r="R327" i="16" s="1"/>
  <c r="O327" i="16"/>
  <c r="O326" i="16"/>
  <c r="P325" i="16"/>
  <c r="S327" i="16" s="1"/>
  <c r="K319" i="16"/>
  <c r="M319" i="16" s="1"/>
  <c r="N319" i="16" s="1"/>
  <c r="P317" i="16"/>
  <c r="Q317" i="16"/>
  <c r="Q311" i="16"/>
  <c r="R311" i="16" s="1"/>
  <c r="O311" i="16"/>
  <c r="Q310" i="16"/>
  <c r="R310" i="16" s="1"/>
  <c r="O310" i="16"/>
  <c r="Q309" i="16"/>
  <c r="R309" i="16" s="1"/>
  <c r="O309" i="16"/>
  <c r="Q308" i="16"/>
  <c r="R308" i="16" s="1"/>
  <c r="O308" i="16"/>
  <c r="Q307" i="16"/>
  <c r="R307" i="16" s="1"/>
  <c r="O307" i="16"/>
  <c r="Q306" i="16"/>
  <c r="R306" i="16" s="1"/>
  <c r="O306" i="16"/>
  <c r="Q305" i="16"/>
  <c r="R305" i="16" s="1"/>
  <c r="O305" i="16"/>
  <c r="O304" i="16"/>
  <c r="P303" i="16"/>
  <c r="S305" i="16" s="1"/>
  <c r="L297" i="16"/>
  <c r="K297" i="16"/>
  <c r="P295" i="16"/>
  <c r="Q289" i="16"/>
  <c r="R289" i="16" s="1"/>
  <c r="O289" i="16"/>
  <c r="Q288" i="16"/>
  <c r="R288" i="16" s="1"/>
  <c r="O288" i="16"/>
  <c r="Q287" i="16"/>
  <c r="R287" i="16" s="1"/>
  <c r="O287" i="16"/>
  <c r="Q286" i="16"/>
  <c r="R286" i="16" s="1"/>
  <c r="O286" i="16"/>
  <c r="Q285" i="16"/>
  <c r="R285" i="16" s="1"/>
  <c r="O285" i="16"/>
  <c r="Q284" i="16"/>
  <c r="R284" i="16" s="1"/>
  <c r="O284" i="16"/>
  <c r="Q283" i="16"/>
  <c r="R283" i="16" s="1"/>
  <c r="O283" i="16"/>
  <c r="O282" i="16"/>
  <c r="P281" i="16"/>
  <c r="L275" i="16"/>
  <c r="K275" i="16"/>
  <c r="P273" i="16"/>
  <c r="Q267" i="16"/>
  <c r="R267" i="16" s="1"/>
  <c r="O267" i="16"/>
  <c r="Q266" i="16"/>
  <c r="R266" i="16" s="1"/>
  <c r="O266" i="16"/>
  <c r="Q265" i="16"/>
  <c r="R265" i="16" s="1"/>
  <c r="O265" i="16"/>
  <c r="Q264" i="16"/>
  <c r="R264" i="16" s="1"/>
  <c r="O264" i="16"/>
  <c r="Q263" i="16"/>
  <c r="R263" i="16" s="1"/>
  <c r="O263" i="16"/>
  <c r="Q262" i="16"/>
  <c r="R262" i="16" s="1"/>
  <c r="O262" i="16"/>
  <c r="Q261" i="16"/>
  <c r="R261" i="16" s="1"/>
  <c r="O261" i="16"/>
  <c r="O260" i="16"/>
  <c r="P259" i="16"/>
  <c r="Q260" i="16" s="1"/>
  <c r="R260" i="16" s="1"/>
  <c r="L253" i="16"/>
  <c r="K253" i="16"/>
  <c r="P251" i="16"/>
  <c r="Q244" i="16"/>
  <c r="R244" i="16" s="1"/>
  <c r="O244" i="16"/>
  <c r="Q243" i="16"/>
  <c r="R243" i="16" s="1"/>
  <c r="O243" i="16"/>
  <c r="Q242" i="16"/>
  <c r="R242" i="16" s="1"/>
  <c r="O242" i="16"/>
  <c r="Q241" i="16"/>
  <c r="R241" i="16" s="1"/>
  <c r="O241" i="16"/>
  <c r="Q240" i="16"/>
  <c r="R240" i="16" s="1"/>
  <c r="O240" i="16"/>
  <c r="Q239" i="16"/>
  <c r="R239" i="16" s="1"/>
  <c r="O239" i="16"/>
  <c r="Q238" i="16"/>
  <c r="R238" i="16" s="1"/>
  <c r="O238" i="16"/>
  <c r="O237" i="16"/>
  <c r="P236" i="16"/>
  <c r="S238" i="16" s="1"/>
  <c r="L230" i="16"/>
  <c r="K230" i="16"/>
  <c r="M230" i="16" s="1"/>
  <c r="N230" i="16" s="1"/>
  <c r="P228" i="16"/>
  <c r="Q227" i="16"/>
  <c r="Q228" i="16" s="1"/>
  <c r="Q221" i="16"/>
  <c r="R221" i="16" s="1"/>
  <c r="O221" i="16"/>
  <c r="Q220" i="16"/>
  <c r="R220" i="16" s="1"/>
  <c r="O220" i="16"/>
  <c r="Q219" i="16"/>
  <c r="R219" i="16" s="1"/>
  <c r="O219" i="16"/>
  <c r="Q218" i="16"/>
  <c r="R218" i="16" s="1"/>
  <c r="O218" i="16"/>
  <c r="Q217" i="16"/>
  <c r="R217" i="16" s="1"/>
  <c r="O217" i="16"/>
  <c r="Q216" i="16"/>
  <c r="R216" i="16" s="1"/>
  <c r="O216" i="16"/>
  <c r="Q215" i="16"/>
  <c r="R215" i="16" s="1"/>
  <c r="O215" i="16"/>
  <c r="O214" i="16"/>
  <c r="P213" i="16"/>
  <c r="Q214" i="16" s="1"/>
  <c r="R214" i="16" s="1"/>
  <c r="L207" i="16"/>
  <c r="K207" i="16"/>
  <c r="Q204" i="16" s="1"/>
  <c r="Q205" i="16" s="1"/>
  <c r="P205" i="16"/>
  <c r="Q198" i="16"/>
  <c r="R198" i="16" s="1"/>
  <c r="O198" i="16"/>
  <c r="Q197" i="16"/>
  <c r="R197" i="16" s="1"/>
  <c r="O197" i="16"/>
  <c r="Q196" i="16"/>
  <c r="R196" i="16" s="1"/>
  <c r="O196" i="16"/>
  <c r="Q195" i="16"/>
  <c r="R195" i="16" s="1"/>
  <c r="O195" i="16"/>
  <c r="Q194" i="16"/>
  <c r="R194" i="16" s="1"/>
  <c r="O194" i="16"/>
  <c r="R193" i="16"/>
  <c r="Q193" i="16"/>
  <c r="O193" i="16"/>
  <c r="Q192" i="16"/>
  <c r="R192" i="16" s="1"/>
  <c r="O192" i="16"/>
  <c r="O191" i="16"/>
  <c r="P190" i="16"/>
  <c r="Q191" i="16" s="1"/>
  <c r="R191" i="16" s="1"/>
  <c r="L184" i="16"/>
  <c r="K184" i="16"/>
  <c r="M184" i="16" s="1"/>
  <c r="Q182" i="16"/>
  <c r="P182" i="16"/>
  <c r="Q181" i="16"/>
  <c r="Q175" i="16"/>
  <c r="R175" i="16" s="1"/>
  <c r="O175" i="16"/>
  <c r="Q174" i="16"/>
  <c r="R174" i="16" s="1"/>
  <c r="O174" i="16"/>
  <c r="Q173" i="16"/>
  <c r="R173" i="16" s="1"/>
  <c r="O173" i="16"/>
  <c r="Q172" i="16"/>
  <c r="R172" i="16" s="1"/>
  <c r="O172" i="16"/>
  <c r="Q171" i="16"/>
  <c r="R171" i="16" s="1"/>
  <c r="O171" i="16"/>
  <c r="Q170" i="16"/>
  <c r="R170" i="16" s="1"/>
  <c r="O170" i="16"/>
  <c r="Q169" i="16"/>
  <c r="R169" i="16" s="1"/>
  <c r="O169" i="16"/>
  <c r="O168" i="16"/>
  <c r="P167" i="16"/>
  <c r="S169" i="16" s="1"/>
  <c r="L161" i="16"/>
  <c r="K161" i="16"/>
  <c r="M161" i="16" s="1"/>
  <c r="P159" i="16"/>
  <c r="Q152" i="16"/>
  <c r="R152" i="16" s="1"/>
  <c r="O152" i="16"/>
  <c r="Q151" i="16"/>
  <c r="R151" i="16" s="1"/>
  <c r="O151" i="16"/>
  <c r="Q150" i="16"/>
  <c r="R150" i="16" s="1"/>
  <c r="O150" i="16"/>
  <c r="Q149" i="16"/>
  <c r="R149" i="16" s="1"/>
  <c r="O149" i="16"/>
  <c r="Q148" i="16"/>
  <c r="R148" i="16" s="1"/>
  <c r="O148" i="16"/>
  <c r="Q147" i="16"/>
  <c r="R147" i="16" s="1"/>
  <c r="O147" i="16"/>
  <c r="Q146" i="16"/>
  <c r="R146" i="16" s="1"/>
  <c r="O146" i="16"/>
  <c r="O145" i="16"/>
  <c r="P144" i="16"/>
  <c r="S146" i="16" s="1"/>
  <c r="L138" i="16"/>
  <c r="K138" i="16"/>
  <c r="Q135" i="16" s="1"/>
  <c r="Q136" i="16" s="1"/>
  <c r="P136" i="16"/>
  <c r="Q129" i="16"/>
  <c r="R129" i="16" s="1"/>
  <c r="O129" i="16"/>
  <c r="Q128" i="16"/>
  <c r="R128" i="16" s="1"/>
  <c r="O128" i="16"/>
  <c r="Q127" i="16"/>
  <c r="R127" i="16" s="1"/>
  <c r="O127" i="16"/>
  <c r="Q126" i="16"/>
  <c r="R126" i="16" s="1"/>
  <c r="O126" i="16"/>
  <c r="Q125" i="16"/>
  <c r="R125" i="16" s="1"/>
  <c r="O125" i="16"/>
  <c r="Q124" i="16"/>
  <c r="R124" i="16" s="1"/>
  <c r="O124" i="16"/>
  <c r="Q123" i="16"/>
  <c r="R123" i="16" s="1"/>
  <c r="O123" i="16"/>
  <c r="O122" i="16"/>
  <c r="P121" i="16"/>
  <c r="T123" i="16" s="1"/>
  <c r="L115" i="16"/>
  <c r="K115" i="16"/>
  <c r="Q112" i="16" s="1"/>
  <c r="Q113" i="16" s="1"/>
  <c r="P113" i="16"/>
  <c r="Q106" i="16"/>
  <c r="R106" i="16" s="1"/>
  <c r="O106" i="16"/>
  <c r="Q105" i="16"/>
  <c r="R105" i="16" s="1"/>
  <c r="O105" i="16"/>
  <c r="Q104" i="16"/>
  <c r="R104" i="16" s="1"/>
  <c r="O104" i="16"/>
  <c r="Q103" i="16"/>
  <c r="R103" i="16" s="1"/>
  <c r="O103" i="16"/>
  <c r="Q102" i="16"/>
  <c r="R102" i="16" s="1"/>
  <c r="O102" i="16"/>
  <c r="Q101" i="16"/>
  <c r="R101" i="16" s="1"/>
  <c r="O101" i="16"/>
  <c r="Q100" i="16"/>
  <c r="R100" i="16" s="1"/>
  <c r="O100" i="16"/>
  <c r="O99" i="16"/>
  <c r="P98" i="16"/>
  <c r="L92" i="16"/>
  <c r="K92" i="16"/>
  <c r="Q89" i="16" s="1"/>
  <c r="Q90" i="16" s="1"/>
  <c r="P90" i="16"/>
  <c r="Q83" i="16"/>
  <c r="R83" i="16" s="1"/>
  <c r="O83" i="16"/>
  <c r="Q82" i="16"/>
  <c r="R82" i="16" s="1"/>
  <c r="O82" i="16"/>
  <c r="Q81" i="16"/>
  <c r="R81" i="16" s="1"/>
  <c r="O81" i="16"/>
  <c r="Q80" i="16"/>
  <c r="R80" i="16" s="1"/>
  <c r="O80" i="16"/>
  <c r="Q79" i="16"/>
  <c r="R79" i="16" s="1"/>
  <c r="O79" i="16"/>
  <c r="Q78" i="16"/>
  <c r="R78" i="16" s="1"/>
  <c r="O78" i="16"/>
  <c r="Q77" i="16"/>
  <c r="R77" i="16" s="1"/>
  <c r="O77" i="16"/>
  <c r="O76" i="16"/>
  <c r="P75" i="16"/>
  <c r="T77" i="16" s="1"/>
  <c r="L69" i="16"/>
  <c r="K69" i="16"/>
  <c r="M69" i="16" s="1"/>
  <c r="P67" i="16"/>
  <c r="Q66" i="16"/>
  <c r="Q67" i="16" s="1"/>
  <c r="Q60" i="16"/>
  <c r="R60" i="16" s="1"/>
  <c r="O60" i="16"/>
  <c r="Q59" i="16"/>
  <c r="R59" i="16" s="1"/>
  <c r="O59" i="16"/>
  <c r="Q58" i="16"/>
  <c r="R58" i="16" s="1"/>
  <c r="O58" i="16"/>
  <c r="Q57" i="16"/>
  <c r="R57" i="16" s="1"/>
  <c r="O57" i="16"/>
  <c r="R56" i="16"/>
  <c r="Q56" i="16"/>
  <c r="O56" i="16"/>
  <c r="Q55" i="16"/>
  <c r="R55" i="16" s="1"/>
  <c r="O55" i="16"/>
  <c r="Q54" i="16"/>
  <c r="R54" i="16" s="1"/>
  <c r="O54" i="16"/>
  <c r="Q53" i="16"/>
  <c r="R53" i="16" s="1"/>
  <c r="O53" i="16"/>
  <c r="P52" i="16"/>
  <c r="T54" i="16" s="1"/>
  <c r="L46" i="16"/>
  <c r="K46" i="16"/>
  <c r="M46" i="16" s="1"/>
  <c r="P44" i="16"/>
  <c r="Q43" i="16"/>
  <c r="Q44" i="16" s="1"/>
  <c r="Q37" i="16"/>
  <c r="R37" i="16" s="1"/>
  <c r="O37" i="16"/>
  <c r="Q36" i="16"/>
  <c r="R36" i="16" s="1"/>
  <c r="O36" i="16"/>
  <c r="Q35" i="16"/>
  <c r="R35" i="16" s="1"/>
  <c r="O35" i="16"/>
  <c r="Q34" i="16"/>
  <c r="R34" i="16" s="1"/>
  <c r="O34" i="16"/>
  <c r="Q33" i="16"/>
  <c r="R33" i="16" s="1"/>
  <c r="O33" i="16"/>
  <c r="Q32" i="16"/>
  <c r="R32" i="16" s="1"/>
  <c r="O32" i="16"/>
  <c r="Q31" i="16"/>
  <c r="R31" i="16" s="1"/>
  <c r="O31" i="16"/>
  <c r="O30" i="16"/>
  <c r="P29" i="16"/>
  <c r="Q30" i="16" s="1"/>
  <c r="R30" i="16" s="1"/>
  <c r="L23" i="16"/>
  <c r="K23" i="16"/>
  <c r="M23" i="16" s="1"/>
  <c r="P21" i="16"/>
  <c r="Q20" i="16"/>
  <c r="Q21" i="16" s="1"/>
  <c r="Q14" i="16"/>
  <c r="R14" i="16" s="1"/>
  <c r="O14" i="16"/>
  <c r="Q13" i="16"/>
  <c r="R13" i="16" s="1"/>
  <c r="O13" i="16"/>
  <c r="Q12" i="16"/>
  <c r="R12" i="16" s="1"/>
  <c r="O12" i="16"/>
  <c r="Q11" i="16"/>
  <c r="R11" i="16" s="1"/>
  <c r="O11" i="16"/>
  <c r="Q10" i="16"/>
  <c r="R10" i="16" s="1"/>
  <c r="O10" i="16"/>
  <c r="Q9" i="16"/>
  <c r="R9" i="16" s="1"/>
  <c r="O9" i="16"/>
  <c r="Q8" i="16"/>
  <c r="R8" i="16" s="1"/>
  <c r="O8" i="16"/>
  <c r="O7" i="16"/>
  <c r="P6" i="16"/>
  <c r="Q7" i="16" s="1"/>
  <c r="R7" i="16" s="1"/>
  <c r="N777" i="15"/>
  <c r="L777" i="15"/>
  <c r="K777" i="15"/>
  <c r="M777" i="15" s="1"/>
  <c r="P775" i="15"/>
  <c r="Q774" i="15"/>
  <c r="Q775" i="15" s="1"/>
  <c r="R769" i="15"/>
  <c r="Q769" i="15"/>
  <c r="O769" i="15"/>
  <c r="R768" i="15"/>
  <c r="Q768" i="15"/>
  <c r="O768" i="15"/>
  <c r="R767" i="15"/>
  <c r="Q767" i="15"/>
  <c r="O767" i="15"/>
  <c r="Q766" i="15"/>
  <c r="R766" i="15" s="1"/>
  <c r="O766" i="15"/>
  <c r="Q765" i="15"/>
  <c r="R765" i="15" s="1"/>
  <c r="O765" i="15"/>
  <c r="Q764" i="15"/>
  <c r="R764" i="15" s="1"/>
  <c r="O764" i="15"/>
  <c r="Q763" i="15"/>
  <c r="R763" i="15" s="1"/>
  <c r="O763" i="15"/>
  <c r="O762" i="15"/>
  <c r="P761" i="15"/>
  <c r="N755" i="15"/>
  <c r="L755" i="15"/>
  <c r="K755" i="15"/>
  <c r="M755" i="15" s="1"/>
  <c r="P753" i="15"/>
  <c r="Q752" i="15"/>
  <c r="Q753" i="15" s="1"/>
  <c r="R747" i="15"/>
  <c r="Q747" i="15"/>
  <c r="O747" i="15"/>
  <c r="R746" i="15"/>
  <c r="Q746" i="15"/>
  <c r="O746" i="15"/>
  <c r="Q745" i="15"/>
  <c r="R745" i="15" s="1"/>
  <c r="O745" i="15"/>
  <c r="Q744" i="15"/>
  <c r="R744" i="15" s="1"/>
  <c r="O744" i="15"/>
  <c r="Q743" i="15"/>
  <c r="R743" i="15" s="1"/>
  <c r="O743" i="15"/>
  <c r="Q742" i="15"/>
  <c r="R742" i="15" s="1"/>
  <c r="O742" i="15"/>
  <c r="Q741" i="15"/>
  <c r="R741" i="15" s="1"/>
  <c r="O741" i="15"/>
  <c r="O740" i="15"/>
  <c r="P739" i="15"/>
  <c r="S741" i="15" s="1"/>
  <c r="N733" i="15"/>
  <c r="L733" i="15"/>
  <c r="K733" i="15"/>
  <c r="M733" i="15" s="1"/>
  <c r="P731" i="15"/>
  <c r="Q730" i="15"/>
  <c r="Q731" i="15" s="1"/>
  <c r="R725" i="15"/>
  <c r="Q725" i="15"/>
  <c r="O725" i="15"/>
  <c r="Q724" i="15"/>
  <c r="R724" i="15" s="1"/>
  <c r="O724" i="15"/>
  <c r="Q723" i="15"/>
  <c r="R723" i="15" s="1"/>
  <c r="O723" i="15"/>
  <c r="Q722" i="15"/>
  <c r="R722" i="15" s="1"/>
  <c r="O722" i="15"/>
  <c r="Q721" i="15"/>
  <c r="R721" i="15" s="1"/>
  <c r="O721" i="15"/>
  <c r="Q720" i="15"/>
  <c r="R720" i="15" s="1"/>
  <c r="O720" i="15"/>
  <c r="Q719" i="15"/>
  <c r="R719" i="15" s="1"/>
  <c r="O719" i="15"/>
  <c r="O718" i="15"/>
  <c r="P717" i="15"/>
  <c r="Q718" i="15" s="1"/>
  <c r="R718" i="15" s="1"/>
  <c r="K711" i="15"/>
  <c r="M711" i="15" s="1"/>
  <c r="N711" i="15" s="1"/>
  <c r="P709" i="15"/>
  <c r="Q708" i="15"/>
  <c r="Q709" i="15" s="1"/>
  <c r="Q703" i="15"/>
  <c r="R703" i="15" s="1"/>
  <c r="O703" i="15"/>
  <c r="Q702" i="15"/>
  <c r="R702" i="15" s="1"/>
  <c r="O702" i="15"/>
  <c r="Q701" i="15"/>
  <c r="R701" i="15" s="1"/>
  <c r="O701" i="15"/>
  <c r="Q700" i="15"/>
  <c r="R700" i="15" s="1"/>
  <c r="O700" i="15"/>
  <c r="Q699" i="15"/>
  <c r="R699" i="15" s="1"/>
  <c r="O699" i="15"/>
  <c r="Q698" i="15"/>
  <c r="R698" i="15" s="1"/>
  <c r="O698" i="15"/>
  <c r="Q697" i="15"/>
  <c r="R697" i="15" s="1"/>
  <c r="O697" i="15"/>
  <c r="O696" i="15"/>
  <c r="P695" i="15"/>
  <c r="Q696" i="15" s="1"/>
  <c r="R696" i="15" s="1"/>
  <c r="L689" i="15"/>
  <c r="K689" i="15"/>
  <c r="M689" i="15" s="1"/>
  <c r="N689" i="15" s="1"/>
  <c r="P687" i="15"/>
  <c r="Q686" i="15"/>
  <c r="Q687" i="15" s="1"/>
  <c r="Q681" i="15"/>
  <c r="R681" i="15" s="1"/>
  <c r="O681" i="15"/>
  <c r="Q680" i="15"/>
  <c r="R680" i="15" s="1"/>
  <c r="O680" i="15"/>
  <c r="Q679" i="15"/>
  <c r="R679" i="15" s="1"/>
  <c r="O679" i="15"/>
  <c r="Q678" i="15"/>
  <c r="R678" i="15" s="1"/>
  <c r="O678" i="15"/>
  <c r="Q677" i="15"/>
  <c r="R677" i="15" s="1"/>
  <c r="O677" i="15"/>
  <c r="Q676" i="15"/>
  <c r="R676" i="15" s="1"/>
  <c r="O676" i="15"/>
  <c r="Q675" i="15"/>
  <c r="R675" i="15" s="1"/>
  <c r="O675" i="15"/>
  <c r="O674" i="15"/>
  <c r="P673" i="15"/>
  <c r="Q674" i="15" s="1"/>
  <c r="R674" i="15" s="1"/>
  <c r="K667" i="15"/>
  <c r="M667" i="15" s="1"/>
  <c r="N667" i="15" s="1"/>
  <c r="P665" i="15"/>
  <c r="Q665" i="15"/>
  <c r="Q659" i="15"/>
  <c r="R659" i="15" s="1"/>
  <c r="O659" i="15"/>
  <c r="Q658" i="15"/>
  <c r="R658" i="15" s="1"/>
  <c r="O658" i="15"/>
  <c r="Q657" i="15"/>
  <c r="R657" i="15" s="1"/>
  <c r="O657" i="15"/>
  <c r="Q656" i="15"/>
  <c r="R656" i="15" s="1"/>
  <c r="O656" i="15"/>
  <c r="Q655" i="15"/>
  <c r="R655" i="15" s="1"/>
  <c r="O655" i="15"/>
  <c r="Q654" i="15"/>
  <c r="R654" i="15" s="1"/>
  <c r="O654" i="15"/>
  <c r="Q653" i="15"/>
  <c r="R653" i="15" s="1"/>
  <c r="O653" i="15"/>
  <c r="O652" i="15"/>
  <c r="P651" i="15"/>
  <c r="S653" i="15" s="1"/>
  <c r="K645" i="15"/>
  <c r="P643" i="15"/>
  <c r="Q637" i="15"/>
  <c r="R637" i="15" s="1"/>
  <c r="O637" i="15"/>
  <c r="Q636" i="15"/>
  <c r="R636" i="15" s="1"/>
  <c r="O636" i="15"/>
  <c r="Q635" i="15"/>
  <c r="R635" i="15" s="1"/>
  <c r="O635" i="15"/>
  <c r="Q634" i="15"/>
  <c r="R634" i="15" s="1"/>
  <c r="O634" i="15"/>
  <c r="Q633" i="15"/>
  <c r="R633" i="15" s="1"/>
  <c r="O633" i="15"/>
  <c r="Q632" i="15"/>
  <c r="R632" i="15" s="1"/>
  <c r="O632" i="15"/>
  <c r="Q631" i="15"/>
  <c r="R631" i="15" s="1"/>
  <c r="O631" i="15"/>
  <c r="O630" i="15"/>
  <c r="P629" i="15"/>
  <c r="K623" i="15"/>
  <c r="P621" i="15"/>
  <c r="Q615" i="15"/>
  <c r="R615" i="15" s="1"/>
  <c r="O615" i="15"/>
  <c r="Q614" i="15"/>
  <c r="R614" i="15" s="1"/>
  <c r="O614" i="15"/>
  <c r="Q613" i="15"/>
  <c r="R613" i="15" s="1"/>
  <c r="O613" i="15"/>
  <c r="Q612" i="15"/>
  <c r="R612" i="15" s="1"/>
  <c r="O612" i="15"/>
  <c r="Q611" i="15"/>
  <c r="R611" i="15" s="1"/>
  <c r="O611" i="15"/>
  <c r="Q610" i="15"/>
  <c r="R610" i="15" s="1"/>
  <c r="O610" i="15"/>
  <c r="Q609" i="15"/>
  <c r="R609" i="15" s="1"/>
  <c r="O609" i="15"/>
  <c r="O608" i="15"/>
  <c r="P607" i="15"/>
  <c r="S609" i="15" s="1"/>
  <c r="L601" i="15"/>
  <c r="X582" i="15" s="1"/>
  <c r="K601" i="15"/>
  <c r="P599" i="15"/>
  <c r="Q593" i="15"/>
  <c r="R593" i="15" s="1"/>
  <c r="O593" i="15"/>
  <c r="Q592" i="15"/>
  <c r="R592" i="15" s="1"/>
  <c r="O592" i="15"/>
  <c r="Q591" i="15"/>
  <c r="R591" i="15" s="1"/>
  <c r="O591" i="15"/>
  <c r="Q590" i="15"/>
  <c r="R590" i="15" s="1"/>
  <c r="O590" i="15"/>
  <c r="Q589" i="15"/>
  <c r="R589" i="15" s="1"/>
  <c r="O589" i="15"/>
  <c r="Q588" i="15"/>
  <c r="R588" i="15" s="1"/>
  <c r="O588" i="15"/>
  <c r="Q587" i="15"/>
  <c r="R587" i="15" s="1"/>
  <c r="O587" i="15"/>
  <c r="O586" i="15"/>
  <c r="P585" i="15"/>
  <c r="P577" i="15"/>
  <c r="Q570" i="15"/>
  <c r="R570" i="15" s="1"/>
  <c r="O570" i="15"/>
  <c r="Q569" i="15"/>
  <c r="R569" i="15" s="1"/>
  <c r="O569" i="15"/>
  <c r="Q568" i="15"/>
  <c r="R568" i="15" s="1"/>
  <c r="O568" i="15"/>
  <c r="Q567" i="15"/>
  <c r="R567" i="15" s="1"/>
  <c r="O567" i="15"/>
  <c r="Q566" i="15"/>
  <c r="R566" i="15" s="1"/>
  <c r="O566" i="15"/>
  <c r="Q565" i="15"/>
  <c r="R565" i="15" s="1"/>
  <c r="O565" i="15"/>
  <c r="Q564" i="15"/>
  <c r="R564" i="15" s="1"/>
  <c r="O564" i="15"/>
  <c r="O563" i="15"/>
  <c r="P562" i="15"/>
  <c r="S564" i="15" s="1"/>
  <c r="K556" i="15"/>
  <c r="Q553" i="15" s="1"/>
  <c r="Q554" i="15" s="1"/>
  <c r="P554" i="15"/>
  <c r="Q547" i="15"/>
  <c r="R547" i="15" s="1"/>
  <c r="O547" i="15"/>
  <c r="Q546" i="15"/>
  <c r="R546" i="15" s="1"/>
  <c r="O546" i="15"/>
  <c r="Q545" i="15"/>
  <c r="R545" i="15" s="1"/>
  <c r="O545" i="15"/>
  <c r="Q544" i="15"/>
  <c r="R544" i="15" s="1"/>
  <c r="O544" i="15"/>
  <c r="Q543" i="15"/>
  <c r="R543" i="15" s="1"/>
  <c r="O543" i="15"/>
  <c r="Q542" i="15"/>
  <c r="R542" i="15" s="1"/>
  <c r="O542" i="15"/>
  <c r="Q541" i="15"/>
  <c r="R541" i="15" s="1"/>
  <c r="O541" i="15"/>
  <c r="O540" i="15"/>
  <c r="P539" i="15"/>
  <c r="Q540" i="15" s="1"/>
  <c r="R540" i="15" s="1"/>
  <c r="L533" i="15"/>
  <c r="K533" i="15"/>
  <c r="M533" i="15" s="1"/>
  <c r="N533" i="15" s="1"/>
  <c r="P531" i="15"/>
  <c r="Q524" i="15"/>
  <c r="R524" i="15" s="1"/>
  <c r="O524" i="15"/>
  <c r="Q523" i="15"/>
  <c r="R523" i="15" s="1"/>
  <c r="O523" i="15"/>
  <c r="Q522" i="15"/>
  <c r="R522" i="15" s="1"/>
  <c r="O522" i="15"/>
  <c r="Q521" i="15"/>
  <c r="R521" i="15" s="1"/>
  <c r="O521" i="15"/>
  <c r="Q520" i="15"/>
  <c r="R520" i="15" s="1"/>
  <c r="O520" i="15"/>
  <c r="Q519" i="15"/>
  <c r="R519" i="15" s="1"/>
  <c r="O519" i="15"/>
  <c r="Q518" i="15"/>
  <c r="R518" i="15" s="1"/>
  <c r="O518" i="15"/>
  <c r="O517" i="15"/>
  <c r="P516" i="15"/>
  <c r="Q517" i="15" s="1"/>
  <c r="R517" i="15" s="1"/>
  <c r="L510" i="15"/>
  <c r="K510" i="15"/>
  <c r="M510" i="15" s="1"/>
  <c r="P508" i="15"/>
  <c r="Q501" i="15"/>
  <c r="R501" i="15" s="1"/>
  <c r="O501" i="15"/>
  <c r="Q500" i="15"/>
  <c r="R500" i="15" s="1"/>
  <c r="O500" i="15"/>
  <c r="Q499" i="15"/>
  <c r="R499" i="15" s="1"/>
  <c r="O499" i="15"/>
  <c r="Q498" i="15"/>
  <c r="R498" i="15" s="1"/>
  <c r="O498" i="15"/>
  <c r="Q497" i="15"/>
  <c r="R497" i="15" s="1"/>
  <c r="O497" i="15"/>
  <c r="R496" i="15"/>
  <c r="Q496" i="15"/>
  <c r="O496" i="15"/>
  <c r="Q495" i="15"/>
  <c r="R495" i="15" s="1"/>
  <c r="O495" i="15"/>
  <c r="O494" i="15"/>
  <c r="P493" i="15"/>
  <c r="T495" i="15" s="1"/>
  <c r="L487" i="15"/>
  <c r="K487" i="15"/>
  <c r="M487" i="15" s="1"/>
  <c r="P485" i="15"/>
  <c r="Q478" i="15"/>
  <c r="R478" i="15" s="1"/>
  <c r="O478" i="15"/>
  <c r="Q477" i="15"/>
  <c r="R477" i="15" s="1"/>
  <c r="O477" i="15"/>
  <c r="Q476" i="15"/>
  <c r="R476" i="15" s="1"/>
  <c r="O476" i="15"/>
  <c r="Q475" i="15"/>
  <c r="R475" i="15" s="1"/>
  <c r="O475" i="15"/>
  <c r="Q474" i="15"/>
  <c r="R474" i="15" s="1"/>
  <c r="O474" i="15"/>
  <c r="Q473" i="15"/>
  <c r="R473" i="15" s="1"/>
  <c r="O473" i="15"/>
  <c r="Q472" i="15"/>
  <c r="R472" i="15" s="1"/>
  <c r="O472" i="15"/>
  <c r="O471" i="15"/>
  <c r="P470" i="15"/>
  <c r="T472" i="15" s="1"/>
  <c r="L464" i="15"/>
  <c r="K464" i="15"/>
  <c r="Q461" i="15" s="1"/>
  <c r="Q462" i="15" s="1"/>
  <c r="P462" i="15"/>
  <c r="Q455" i="15"/>
  <c r="R455" i="15" s="1"/>
  <c r="O455" i="15"/>
  <c r="Q454" i="15"/>
  <c r="R454" i="15" s="1"/>
  <c r="O454" i="15"/>
  <c r="Q453" i="15"/>
  <c r="R453" i="15" s="1"/>
  <c r="O453" i="15"/>
  <c r="Q452" i="15"/>
  <c r="R452" i="15" s="1"/>
  <c r="O452" i="15"/>
  <c r="Q451" i="15"/>
  <c r="R451" i="15" s="1"/>
  <c r="O451" i="15"/>
  <c r="Q450" i="15"/>
  <c r="R450" i="15" s="1"/>
  <c r="O450" i="15"/>
  <c r="Q449" i="15"/>
  <c r="R449" i="15" s="1"/>
  <c r="O449" i="15"/>
  <c r="O448" i="15"/>
  <c r="P447" i="15"/>
  <c r="Q448" i="15" s="1"/>
  <c r="R448" i="15" s="1"/>
  <c r="L441" i="15"/>
  <c r="K441" i="15"/>
  <c r="M441" i="15" s="1"/>
  <c r="P439" i="15"/>
  <c r="Q432" i="15"/>
  <c r="R432" i="15" s="1"/>
  <c r="O432" i="15"/>
  <c r="Q431" i="15"/>
  <c r="R431" i="15" s="1"/>
  <c r="O431" i="15"/>
  <c r="Q430" i="15"/>
  <c r="R430" i="15" s="1"/>
  <c r="O430" i="15"/>
  <c r="Q429" i="15"/>
  <c r="R429" i="15" s="1"/>
  <c r="O429" i="15"/>
  <c r="Q428" i="15"/>
  <c r="R428" i="15" s="1"/>
  <c r="O428" i="15"/>
  <c r="Q427" i="15"/>
  <c r="R427" i="15" s="1"/>
  <c r="O427" i="15"/>
  <c r="Q426" i="15"/>
  <c r="R426" i="15" s="1"/>
  <c r="O426" i="15"/>
  <c r="O425" i="15"/>
  <c r="P424" i="15"/>
  <c r="T426" i="15" s="1"/>
  <c r="L418" i="15"/>
  <c r="K418" i="15"/>
  <c r="M418" i="15" s="1"/>
  <c r="N418" i="15" s="1"/>
  <c r="P416" i="15"/>
  <c r="Q415" i="15"/>
  <c r="Q416" i="15" s="1"/>
  <c r="Q409" i="15"/>
  <c r="R409" i="15" s="1"/>
  <c r="O409" i="15"/>
  <c r="Q408" i="15"/>
  <c r="R408" i="15" s="1"/>
  <c r="O408" i="15"/>
  <c r="Q407" i="15"/>
  <c r="R407" i="15" s="1"/>
  <c r="O407" i="15"/>
  <c r="Q406" i="15"/>
  <c r="R406" i="15" s="1"/>
  <c r="O406" i="15"/>
  <c r="Q405" i="15"/>
  <c r="R405" i="15" s="1"/>
  <c r="O405" i="15"/>
  <c r="Q404" i="15"/>
  <c r="R404" i="15" s="1"/>
  <c r="O404" i="15"/>
  <c r="Q403" i="15"/>
  <c r="R403" i="15" s="1"/>
  <c r="O403" i="15"/>
  <c r="O402" i="15"/>
  <c r="P401" i="15"/>
  <c r="Q402" i="15" s="1"/>
  <c r="R402" i="15" s="1"/>
  <c r="L395" i="15"/>
  <c r="K395" i="15"/>
  <c r="M395" i="15" s="1"/>
  <c r="P393" i="15"/>
  <c r="Q386" i="15"/>
  <c r="R386" i="15" s="1"/>
  <c r="O386" i="15"/>
  <c r="Q385" i="15"/>
  <c r="R385" i="15" s="1"/>
  <c r="O385" i="15"/>
  <c r="R384" i="15"/>
  <c r="Q384" i="15"/>
  <c r="O384" i="15"/>
  <c r="Q383" i="15"/>
  <c r="R383" i="15" s="1"/>
  <c r="O383" i="15"/>
  <c r="Q382" i="15"/>
  <c r="R382" i="15" s="1"/>
  <c r="O382" i="15"/>
  <c r="Q381" i="15"/>
  <c r="R381" i="15" s="1"/>
  <c r="O381" i="15"/>
  <c r="Q380" i="15"/>
  <c r="R380" i="15" s="1"/>
  <c r="O380" i="15"/>
  <c r="O379" i="15"/>
  <c r="P378" i="15"/>
  <c r="L372" i="15"/>
  <c r="K372" i="15"/>
  <c r="Q369" i="15" s="1"/>
  <c r="Q370" i="15" s="1"/>
  <c r="P370" i="15"/>
  <c r="Q363" i="15"/>
  <c r="R363" i="15" s="1"/>
  <c r="O363" i="15"/>
  <c r="Q362" i="15"/>
  <c r="R362" i="15" s="1"/>
  <c r="O362" i="15"/>
  <c r="Q361" i="15"/>
  <c r="R361" i="15" s="1"/>
  <c r="O361" i="15"/>
  <c r="Q360" i="15"/>
  <c r="R360" i="15" s="1"/>
  <c r="O360" i="15"/>
  <c r="Q359" i="15"/>
  <c r="R359" i="15" s="1"/>
  <c r="O359" i="15"/>
  <c r="Q358" i="15"/>
  <c r="R358" i="15" s="1"/>
  <c r="O358" i="15"/>
  <c r="Q357" i="15"/>
  <c r="R357" i="15" s="1"/>
  <c r="O357" i="15"/>
  <c r="O356" i="15"/>
  <c r="P355" i="15"/>
  <c r="Q356" i="15" s="1"/>
  <c r="R356" i="15" s="1"/>
  <c r="L349" i="15"/>
  <c r="K349" i="15"/>
  <c r="P347" i="15"/>
  <c r="Q340" i="15"/>
  <c r="R340" i="15" s="1"/>
  <c r="O340" i="15"/>
  <c r="Q339" i="15"/>
  <c r="R339" i="15" s="1"/>
  <c r="O339" i="15"/>
  <c r="Q338" i="15"/>
  <c r="R338" i="15" s="1"/>
  <c r="O338" i="15"/>
  <c r="Q337" i="15"/>
  <c r="R337" i="15" s="1"/>
  <c r="O337" i="15"/>
  <c r="Q336" i="15"/>
  <c r="R336" i="15" s="1"/>
  <c r="O336" i="15"/>
  <c r="Q335" i="15"/>
  <c r="R335" i="15" s="1"/>
  <c r="O335" i="15"/>
  <c r="Q334" i="15"/>
  <c r="R334" i="15" s="1"/>
  <c r="O334" i="15"/>
  <c r="O333" i="15"/>
  <c r="P332" i="15"/>
  <c r="T334" i="15" s="1"/>
  <c r="L326" i="15"/>
  <c r="K326" i="15"/>
  <c r="M326" i="15" s="1"/>
  <c r="P324" i="15"/>
  <c r="Q317" i="15"/>
  <c r="R317" i="15" s="1"/>
  <c r="O317" i="15"/>
  <c r="Q316" i="15"/>
  <c r="R316" i="15" s="1"/>
  <c r="O316" i="15"/>
  <c r="Q315" i="15"/>
  <c r="R315" i="15" s="1"/>
  <c r="O315" i="15"/>
  <c r="Q314" i="15"/>
  <c r="R314" i="15" s="1"/>
  <c r="O314" i="15"/>
  <c r="Q313" i="15"/>
  <c r="R313" i="15" s="1"/>
  <c r="O313" i="15"/>
  <c r="Q312" i="15"/>
  <c r="R312" i="15" s="1"/>
  <c r="O312" i="15"/>
  <c r="R311" i="15"/>
  <c r="Q311" i="15"/>
  <c r="O311" i="15"/>
  <c r="O310" i="15"/>
  <c r="P309" i="15"/>
  <c r="Q310" i="15" s="1"/>
  <c r="R310" i="15" s="1"/>
  <c r="L303" i="15"/>
  <c r="K303" i="15"/>
  <c r="M303" i="15" s="1"/>
  <c r="N303" i="15" s="1"/>
  <c r="P301" i="15"/>
  <c r="Q294" i="15"/>
  <c r="R294" i="15" s="1"/>
  <c r="O294" i="15"/>
  <c r="Q293" i="15"/>
  <c r="R293" i="15" s="1"/>
  <c r="O293" i="15"/>
  <c r="Q292" i="15"/>
  <c r="R292" i="15" s="1"/>
  <c r="O292" i="15"/>
  <c r="Q291" i="15"/>
  <c r="R291" i="15" s="1"/>
  <c r="O291" i="15"/>
  <c r="Q290" i="15"/>
  <c r="R290" i="15" s="1"/>
  <c r="O290" i="15"/>
  <c r="Q289" i="15"/>
  <c r="R289" i="15" s="1"/>
  <c r="O289" i="15"/>
  <c r="Q288" i="15"/>
  <c r="R288" i="15" s="1"/>
  <c r="O288" i="15"/>
  <c r="Q287" i="15"/>
  <c r="R287" i="15" s="1"/>
  <c r="O287" i="15"/>
  <c r="P286" i="15"/>
  <c r="T288" i="15" s="1"/>
  <c r="L280" i="15"/>
  <c r="K280" i="15"/>
  <c r="Q277" i="15" s="1"/>
  <c r="Q278" i="15" s="1"/>
  <c r="P278" i="15"/>
  <c r="Q271" i="15"/>
  <c r="R271" i="15" s="1"/>
  <c r="O271" i="15"/>
  <c r="Q270" i="15"/>
  <c r="R270" i="15" s="1"/>
  <c r="O270" i="15"/>
  <c r="R269" i="15"/>
  <c r="Q269" i="15"/>
  <c r="O269" i="15"/>
  <c r="Q268" i="15"/>
  <c r="R268" i="15" s="1"/>
  <c r="O268" i="15"/>
  <c r="Q267" i="15"/>
  <c r="R267" i="15" s="1"/>
  <c r="O267" i="15"/>
  <c r="Q266" i="15"/>
  <c r="R266" i="15" s="1"/>
  <c r="O266" i="15"/>
  <c r="Q265" i="15"/>
  <c r="R265" i="15" s="1"/>
  <c r="O265" i="15"/>
  <c r="O264" i="15"/>
  <c r="P263" i="15"/>
  <c r="Q264" i="15" s="1"/>
  <c r="R264" i="15" s="1"/>
  <c r="L257" i="15"/>
  <c r="K257" i="15"/>
  <c r="M257" i="15" s="1"/>
  <c r="N257" i="15" s="1"/>
  <c r="P255" i="15"/>
  <c r="Q248" i="15"/>
  <c r="R248" i="15" s="1"/>
  <c r="O248" i="15"/>
  <c r="Q247" i="15"/>
  <c r="R247" i="15" s="1"/>
  <c r="O247" i="15"/>
  <c r="Q246" i="15"/>
  <c r="R246" i="15" s="1"/>
  <c r="O246" i="15"/>
  <c r="Q245" i="15"/>
  <c r="R245" i="15" s="1"/>
  <c r="O245" i="15"/>
  <c r="Q244" i="15"/>
  <c r="R244" i="15" s="1"/>
  <c r="O244" i="15"/>
  <c r="Q243" i="15"/>
  <c r="R243" i="15" s="1"/>
  <c r="O243" i="15"/>
  <c r="Q242" i="15"/>
  <c r="R242" i="15" s="1"/>
  <c r="O242" i="15"/>
  <c r="O241" i="15"/>
  <c r="P240" i="15"/>
  <c r="Q241" i="15" s="1"/>
  <c r="R241" i="15" s="1"/>
  <c r="L234" i="15"/>
  <c r="K234" i="15"/>
  <c r="M234" i="15" s="1"/>
  <c r="P232" i="15"/>
  <c r="Q225" i="15"/>
  <c r="R225" i="15" s="1"/>
  <c r="O225" i="15"/>
  <c r="Q224" i="15"/>
  <c r="R224" i="15" s="1"/>
  <c r="O224" i="15"/>
  <c r="Q223" i="15"/>
  <c r="R223" i="15" s="1"/>
  <c r="O223" i="15"/>
  <c r="Q222" i="15"/>
  <c r="R222" i="15" s="1"/>
  <c r="O222" i="15"/>
  <c r="Q221" i="15"/>
  <c r="R221" i="15" s="1"/>
  <c r="O221" i="15"/>
  <c r="Q220" i="15"/>
  <c r="R220" i="15" s="1"/>
  <c r="O220" i="15"/>
  <c r="Q219" i="15"/>
  <c r="R219" i="15" s="1"/>
  <c r="O219" i="15"/>
  <c r="O218" i="15"/>
  <c r="P217" i="15"/>
  <c r="T219" i="15" s="1"/>
  <c r="L211" i="15"/>
  <c r="K211" i="15"/>
  <c r="M211" i="15" s="1"/>
  <c r="P209" i="15"/>
  <c r="Q202" i="15"/>
  <c r="R202" i="15" s="1"/>
  <c r="O202" i="15"/>
  <c r="Q201" i="15"/>
  <c r="R201" i="15" s="1"/>
  <c r="O201" i="15"/>
  <c r="Q200" i="15"/>
  <c r="R200" i="15" s="1"/>
  <c r="O200" i="15"/>
  <c r="Q199" i="15"/>
  <c r="R199" i="15" s="1"/>
  <c r="O199" i="15"/>
  <c r="Q198" i="15"/>
  <c r="R198" i="15" s="1"/>
  <c r="O198" i="15"/>
  <c r="Q197" i="15"/>
  <c r="R197" i="15" s="1"/>
  <c r="O197" i="15"/>
  <c r="Q196" i="15"/>
  <c r="R196" i="15" s="1"/>
  <c r="O196" i="15"/>
  <c r="O195" i="15"/>
  <c r="P194" i="15"/>
  <c r="Q195" i="15" s="1"/>
  <c r="R195" i="15" s="1"/>
  <c r="L188" i="15"/>
  <c r="K188" i="15"/>
  <c r="Q185" i="15" s="1"/>
  <c r="Q186" i="15" s="1"/>
  <c r="P186" i="15"/>
  <c r="Q179" i="15"/>
  <c r="R179" i="15" s="1"/>
  <c r="O179" i="15"/>
  <c r="Q178" i="15"/>
  <c r="R178" i="15" s="1"/>
  <c r="O178" i="15"/>
  <c r="Q177" i="15"/>
  <c r="R177" i="15" s="1"/>
  <c r="O177" i="15"/>
  <c r="Q176" i="15"/>
  <c r="R176" i="15" s="1"/>
  <c r="O176" i="15"/>
  <c r="Q175" i="15"/>
  <c r="R175" i="15" s="1"/>
  <c r="O175" i="15"/>
  <c r="R174" i="15"/>
  <c r="Q174" i="15"/>
  <c r="O174" i="15"/>
  <c r="Q173" i="15"/>
  <c r="R173" i="15" s="1"/>
  <c r="O173" i="15"/>
  <c r="O172" i="15"/>
  <c r="P171" i="15"/>
  <c r="Q172" i="15" s="1"/>
  <c r="R172" i="15" s="1"/>
  <c r="L165" i="15"/>
  <c r="K165" i="15"/>
  <c r="M165" i="15" s="1"/>
  <c r="P163" i="15"/>
  <c r="Q156" i="15"/>
  <c r="R156" i="15" s="1"/>
  <c r="O156" i="15"/>
  <c r="Q155" i="15"/>
  <c r="R155" i="15" s="1"/>
  <c r="O155" i="15"/>
  <c r="Q154" i="15"/>
  <c r="R154" i="15" s="1"/>
  <c r="O154" i="15"/>
  <c r="Q153" i="15"/>
  <c r="R153" i="15" s="1"/>
  <c r="O153" i="15"/>
  <c r="Q152" i="15"/>
  <c r="R152" i="15" s="1"/>
  <c r="O152" i="15"/>
  <c r="Q151" i="15"/>
  <c r="R151" i="15" s="1"/>
  <c r="O151" i="15"/>
  <c r="Q150" i="15"/>
  <c r="R150" i="15" s="1"/>
  <c r="O150" i="15"/>
  <c r="O149" i="15"/>
  <c r="P148" i="15"/>
  <c r="Q149" i="15" s="1"/>
  <c r="R149" i="15" s="1"/>
  <c r="L142" i="15"/>
  <c r="K142" i="15"/>
  <c r="M142" i="15" s="1"/>
  <c r="P140" i="15"/>
  <c r="Q133" i="15"/>
  <c r="R133" i="15" s="1"/>
  <c r="O133" i="15"/>
  <c r="Q132" i="15"/>
  <c r="R132" i="15" s="1"/>
  <c r="O132" i="15"/>
  <c r="Q131" i="15"/>
  <c r="R131" i="15" s="1"/>
  <c r="O131" i="15"/>
  <c r="Q130" i="15"/>
  <c r="R130" i="15" s="1"/>
  <c r="O130" i="15"/>
  <c r="Q129" i="15"/>
  <c r="R129" i="15" s="1"/>
  <c r="O129" i="15"/>
  <c r="Q128" i="15"/>
  <c r="R128" i="15" s="1"/>
  <c r="O128" i="15"/>
  <c r="Q127" i="15"/>
  <c r="R127" i="15" s="1"/>
  <c r="O127" i="15"/>
  <c r="O126" i="15"/>
  <c r="P125" i="15"/>
  <c r="T127" i="15" s="1"/>
  <c r="L119" i="15"/>
  <c r="K119" i="15"/>
  <c r="Q116" i="15" s="1"/>
  <c r="Q117" i="15" s="1"/>
  <c r="P117" i="15"/>
  <c r="Q110" i="15"/>
  <c r="R110" i="15" s="1"/>
  <c r="O110" i="15"/>
  <c r="Q109" i="15"/>
  <c r="R109" i="15" s="1"/>
  <c r="O109" i="15"/>
  <c r="Q108" i="15"/>
  <c r="R108" i="15" s="1"/>
  <c r="O108" i="15"/>
  <c r="Q107" i="15"/>
  <c r="R107" i="15" s="1"/>
  <c r="O107" i="15"/>
  <c r="Q106" i="15"/>
  <c r="R106" i="15" s="1"/>
  <c r="O106" i="15"/>
  <c r="Q105" i="15"/>
  <c r="R105" i="15" s="1"/>
  <c r="O105" i="15"/>
  <c r="S104" i="15"/>
  <c r="Q104" i="15"/>
  <c r="R104" i="15" s="1"/>
  <c r="O104" i="15"/>
  <c r="Q103" i="15"/>
  <c r="R103" i="15" s="1"/>
  <c r="O103" i="15"/>
  <c r="P102" i="15"/>
  <c r="L96" i="15"/>
  <c r="K96" i="15"/>
  <c r="Q93" i="15" s="1"/>
  <c r="Q94" i="15" s="1"/>
  <c r="P94" i="15"/>
  <c r="Q86" i="15"/>
  <c r="R86" i="15" s="1"/>
  <c r="O86" i="15"/>
  <c r="Q85" i="15"/>
  <c r="R85" i="15" s="1"/>
  <c r="O85" i="15"/>
  <c r="Q84" i="15"/>
  <c r="R84" i="15" s="1"/>
  <c r="O84" i="15"/>
  <c r="Q83" i="15"/>
  <c r="R83" i="15" s="1"/>
  <c r="O83" i="15"/>
  <c r="Q82" i="15"/>
  <c r="R82" i="15" s="1"/>
  <c r="O82" i="15"/>
  <c r="Q81" i="15"/>
  <c r="R81" i="15" s="1"/>
  <c r="O81" i="15"/>
  <c r="Q80" i="15"/>
  <c r="R80" i="15" s="1"/>
  <c r="O80" i="15"/>
  <c r="O79" i="15"/>
  <c r="P78" i="15"/>
  <c r="Q79" i="15" s="1"/>
  <c r="R79" i="15" s="1"/>
  <c r="L72" i="15"/>
  <c r="K72" i="15"/>
  <c r="M72" i="15" s="1"/>
  <c r="N72" i="15" s="1"/>
  <c r="T70" i="15"/>
  <c r="Q66" i="15"/>
  <c r="R66" i="15" s="1"/>
  <c r="O66" i="15"/>
  <c r="Q65" i="15"/>
  <c r="R65" i="15" s="1"/>
  <c r="O65" i="15"/>
  <c r="Q64" i="15"/>
  <c r="R64" i="15" s="1"/>
  <c r="O64" i="15"/>
  <c r="Q63" i="15"/>
  <c r="R63" i="15" s="1"/>
  <c r="O63" i="15"/>
  <c r="Q62" i="15"/>
  <c r="R62" i="15" s="1"/>
  <c r="O62" i="15"/>
  <c r="Q61" i="15"/>
  <c r="R61" i="15" s="1"/>
  <c r="O61" i="15"/>
  <c r="Q60" i="15"/>
  <c r="R60" i="15" s="1"/>
  <c r="O60" i="15"/>
  <c r="O59" i="15"/>
  <c r="P58" i="15"/>
  <c r="AC55" i="15"/>
  <c r="AB55" i="15"/>
  <c r="AA55" i="15"/>
  <c r="Z55" i="15"/>
  <c r="Y55" i="15"/>
  <c r="L54" i="15"/>
  <c r="K54" i="15"/>
  <c r="M54" i="15" s="1"/>
  <c r="N54" i="15" s="1"/>
  <c r="Q48" i="15"/>
  <c r="R48" i="15" s="1"/>
  <c r="O48" i="15"/>
  <c r="Q47" i="15"/>
  <c r="R47" i="15" s="1"/>
  <c r="O47" i="15"/>
  <c r="Q46" i="15"/>
  <c r="R46" i="15" s="1"/>
  <c r="O46" i="15"/>
  <c r="Q45" i="15"/>
  <c r="R45" i="15" s="1"/>
  <c r="O45" i="15"/>
  <c r="Q44" i="15"/>
  <c r="R44" i="15" s="1"/>
  <c r="O44" i="15"/>
  <c r="Q43" i="15"/>
  <c r="R43" i="15" s="1"/>
  <c r="O43" i="15"/>
  <c r="Q42" i="15"/>
  <c r="R42" i="15" s="1"/>
  <c r="O42" i="15"/>
  <c r="O41" i="15"/>
  <c r="P40" i="15"/>
  <c r="W55" i="15" s="1"/>
  <c r="L36" i="15"/>
  <c r="K36" i="15"/>
  <c r="M36" i="15" s="1"/>
  <c r="N36" i="15" s="1"/>
  <c r="Q29" i="15"/>
  <c r="R29" i="15" s="1"/>
  <c r="O29" i="15"/>
  <c r="Q28" i="15"/>
  <c r="R28" i="15" s="1"/>
  <c r="O28" i="15"/>
  <c r="Q27" i="15"/>
  <c r="R27" i="15" s="1"/>
  <c r="O27" i="15"/>
  <c r="Q26" i="15"/>
  <c r="R26" i="15" s="1"/>
  <c r="O26" i="15"/>
  <c r="Q25" i="15"/>
  <c r="R25" i="15" s="1"/>
  <c r="O25" i="15"/>
  <c r="Q24" i="15"/>
  <c r="R24" i="15" s="1"/>
  <c r="O24" i="15"/>
  <c r="Q23" i="15"/>
  <c r="R23" i="15" s="1"/>
  <c r="O23" i="15"/>
  <c r="O22" i="15"/>
  <c r="P21" i="15"/>
  <c r="V55" i="15" s="1"/>
  <c r="L17" i="15"/>
  <c r="K17" i="15"/>
  <c r="M17" i="15" s="1"/>
  <c r="Q12" i="15"/>
  <c r="R12" i="15" s="1"/>
  <c r="O12" i="15"/>
  <c r="Q11" i="15"/>
  <c r="R11" i="15" s="1"/>
  <c r="O11" i="15"/>
  <c r="Q10" i="15"/>
  <c r="R10" i="15" s="1"/>
  <c r="O10" i="15"/>
  <c r="Q9" i="15"/>
  <c r="R9" i="15" s="1"/>
  <c r="O9" i="15"/>
  <c r="Q8" i="15"/>
  <c r="R8" i="15" s="1"/>
  <c r="O8" i="15"/>
  <c r="Q7" i="15"/>
  <c r="R7" i="15" s="1"/>
  <c r="O7" i="15"/>
  <c r="Q6" i="15"/>
  <c r="R6" i="15" s="1"/>
  <c r="O6" i="15"/>
  <c r="O5" i="15"/>
  <c r="P4" i="15"/>
  <c r="O825" i="14"/>
  <c r="M825" i="14"/>
  <c r="L825" i="14"/>
  <c r="N825" i="14" s="1"/>
  <c r="Q823" i="14"/>
  <c r="R822" i="14"/>
  <c r="R823" i="14" s="1"/>
  <c r="S817" i="14"/>
  <c r="R817" i="14"/>
  <c r="P817" i="14"/>
  <c r="S816" i="14"/>
  <c r="R816" i="14"/>
  <c r="P816" i="14"/>
  <c r="S815" i="14"/>
  <c r="R815" i="14"/>
  <c r="P815" i="14"/>
  <c r="R814" i="14"/>
  <c r="S814" i="14" s="1"/>
  <c r="P814" i="14"/>
  <c r="R813" i="14"/>
  <c r="S813" i="14" s="1"/>
  <c r="P813" i="14"/>
  <c r="R812" i="14"/>
  <c r="S812" i="14" s="1"/>
  <c r="P812" i="14"/>
  <c r="R811" i="14"/>
  <c r="S811" i="14" s="1"/>
  <c r="P811" i="14"/>
  <c r="P810" i="14"/>
  <c r="Q809" i="14"/>
  <c r="O803" i="14"/>
  <c r="M803" i="14"/>
  <c r="L803" i="14"/>
  <c r="N803" i="14" s="1"/>
  <c r="Q801" i="14"/>
  <c r="R800" i="14"/>
  <c r="R801" i="14" s="1"/>
  <c r="S795" i="14"/>
  <c r="R795" i="14"/>
  <c r="P795" i="14"/>
  <c r="S794" i="14"/>
  <c r="R794" i="14"/>
  <c r="P794" i="14"/>
  <c r="S793" i="14"/>
  <c r="R793" i="14"/>
  <c r="P793" i="14"/>
  <c r="R792" i="14"/>
  <c r="S792" i="14" s="1"/>
  <c r="P792" i="14"/>
  <c r="R791" i="14"/>
  <c r="S791" i="14" s="1"/>
  <c r="P791" i="14"/>
  <c r="R790" i="14"/>
  <c r="S790" i="14" s="1"/>
  <c r="P790" i="14"/>
  <c r="R789" i="14"/>
  <c r="S789" i="14" s="1"/>
  <c r="P789" i="14"/>
  <c r="P788" i="14"/>
  <c r="Q787" i="14"/>
  <c r="T789" i="14" s="1"/>
  <c r="O781" i="14"/>
  <c r="M781" i="14"/>
  <c r="L781" i="14"/>
  <c r="N781" i="14" s="1"/>
  <c r="Q779" i="14"/>
  <c r="R778" i="14"/>
  <c r="R779" i="14" s="1"/>
  <c r="S773" i="14"/>
  <c r="R773" i="14"/>
  <c r="P773" i="14"/>
  <c r="R772" i="14"/>
  <c r="S772" i="14" s="1"/>
  <c r="P772" i="14"/>
  <c r="R771" i="14"/>
  <c r="S771" i="14" s="1"/>
  <c r="P771" i="14"/>
  <c r="R770" i="14"/>
  <c r="S770" i="14" s="1"/>
  <c r="P770" i="14"/>
  <c r="R769" i="14"/>
  <c r="S769" i="14" s="1"/>
  <c r="P769" i="14"/>
  <c r="R768" i="14"/>
  <c r="S768" i="14" s="1"/>
  <c r="P768" i="14"/>
  <c r="S767" i="14"/>
  <c r="R767" i="14"/>
  <c r="P767" i="14"/>
  <c r="P766" i="14"/>
  <c r="Q765" i="14"/>
  <c r="O759" i="14"/>
  <c r="M759" i="14"/>
  <c r="L759" i="14"/>
  <c r="N759" i="14" s="1"/>
  <c r="Q757" i="14"/>
  <c r="R756" i="14"/>
  <c r="R757" i="14" s="1"/>
  <c r="R751" i="14"/>
  <c r="S751" i="14" s="1"/>
  <c r="P751" i="14"/>
  <c r="R750" i="14"/>
  <c r="S750" i="14" s="1"/>
  <c r="P750" i="14"/>
  <c r="R749" i="14"/>
  <c r="S749" i="14" s="1"/>
  <c r="P749" i="14"/>
  <c r="R748" i="14"/>
  <c r="S748" i="14" s="1"/>
  <c r="P748" i="14"/>
  <c r="R747" i="14"/>
  <c r="S747" i="14" s="1"/>
  <c r="P747" i="14"/>
  <c r="R746" i="14"/>
  <c r="S746" i="14" s="1"/>
  <c r="P746" i="14"/>
  <c r="R745" i="14"/>
  <c r="S745" i="14" s="1"/>
  <c r="P745" i="14"/>
  <c r="P744" i="14"/>
  <c r="Q743" i="14"/>
  <c r="L737" i="14"/>
  <c r="N737" i="14" s="1"/>
  <c r="Q735" i="14"/>
  <c r="R734" i="14"/>
  <c r="R735" i="14" s="1"/>
  <c r="R729" i="14"/>
  <c r="S729" i="14" s="1"/>
  <c r="P729" i="14"/>
  <c r="R728" i="14"/>
  <c r="S728" i="14" s="1"/>
  <c r="P728" i="14"/>
  <c r="R727" i="14"/>
  <c r="S727" i="14" s="1"/>
  <c r="P727" i="14"/>
  <c r="R726" i="14"/>
  <c r="S726" i="14" s="1"/>
  <c r="P726" i="14"/>
  <c r="R725" i="14"/>
  <c r="S725" i="14" s="1"/>
  <c r="P725" i="14"/>
  <c r="R724" i="14"/>
  <c r="S724" i="14" s="1"/>
  <c r="P724" i="14"/>
  <c r="R723" i="14"/>
  <c r="S723" i="14" s="1"/>
  <c r="P723" i="14"/>
  <c r="P722" i="14"/>
  <c r="Q721" i="14"/>
  <c r="T723" i="14" s="1"/>
  <c r="L715" i="14"/>
  <c r="N715" i="14" s="1"/>
  <c r="O715" i="14" s="1"/>
  <c r="Q713" i="14"/>
  <c r="R713" i="14"/>
  <c r="R707" i="14"/>
  <c r="S707" i="14" s="1"/>
  <c r="P707" i="14"/>
  <c r="R706" i="14"/>
  <c r="S706" i="14" s="1"/>
  <c r="P706" i="14"/>
  <c r="R705" i="14"/>
  <c r="S705" i="14" s="1"/>
  <c r="P705" i="14"/>
  <c r="R704" i="14"/>
  <c r="S704" i="14" s="1"/>
  <c r="P704" i="14"/>
  <c r="R703" i="14"/>
  <c r="S703" i="14" s="1"/>
  <c r="P703" i="14"/>
  <c r="R702" i="14"/>
  <c r="S702" i="14" s="1"/>
  <c r="P702" i="14"/>
  <c r="R701" i="14"/>
  <c r="S701" i="14" s="1"/>
  <c r="P701" i="14"/>
  <c r="P700" i="14"/>
  <c r="Q699" i="14"/>
  <c r="T701" i="14" s="1"/>
  <c r="L693" i="14"/>
  <c r="Q691" i="14"/>
  <c r="R685" i="14"/>
  <c r="S685" i="14" s="1"/>
  <c r="P685" i="14"/>
  <c r="R684" i="14"/>
  <c r="S684" i="14" s="1"/>
  <c r="P684" i="14"/>
  <c r="R683" i="14"/>
  <c r="S683" i="14" s="1"/>
  <c r="P683" i="14"/>
  <c r="R682" i="14"/>
  <c r="S682" i="14" s="1"/>
  <c r="P682" i="14"/>
  <c r="S681" i="14"/>
  <c r="R681" i="14"/>
  <c r="P681" i="14"/>
  <c r="R680" i="14"/>
  <c r="S680" i="14" s="1"/>
  <c r="P680" i="14"/>
  <c r="R679" i="14"/>
  <c r="S679" i="14" s="1"/>
  <c r="P679" i="14"/>
  <c r="P678" i="14"/>
  <c r="Q677" i="14"/>
  <c r="T679" i="14" s="1"/>
  <c r="L671" i="14"/>
  <c r="Q669" i="14"/>
  <c r="R663" i="14"/>
  <c r="S663" i="14" s="1"/>
  <c r="P663" i="14"/>
  <c r="R662" i="14"/>
  <c r="S662" i="14" s="1"/>
  <c r="P662" i="14"/>
  <c r="R661" i="14"/>
  <c r="S661" i="14" s="1"/>
  <c r="P661" i="14"/>
  <c r="R660" i="14"/>
  <c r="S660" i="14" s="1"/>
  <c r="P660" i="14"/>
  <c r="R659" i="14"/>
  <c r="S659" i="14" s="1"/>
  <c r="P659" i="14"/>
  <c r="R658" i="14"/>
  <c r="S658" i="14" s="1"/>
  <c r="P658" i="14"/>
  <c r="R657" i="14"/>
  <c r="S657" i="14" s="1"/>
  <c r="P657" i="14"/>
  <c r="P656" i="14"/>
  <c r="Q655" i="14"/>
  <c r="Q647" i="14"/>
  <c r="R641" i="14"/>
  <c r="S641" i="14" s="1"/>
  <c r="P641" i="14"/>
  <c r="R640" i="14"/>
  <c r="S640" i="14" s="1"/>
  <c r="P640" i="14"/>
  <c r="R639" i="14"/>
  <c r="S639" i="14" s="1"/>
  <c r="P639" i="14"/>
  <c r="R638" i="14"/>
  <c r="S638" i="14" s="1"/>
  <c r="P638" i="14"/>
  <c r="R637" i="14"/>
  <c r="S637" i="14" s="1"/>
  <c r="P637" i="14"/>
  <c r="R636" i="14"/>
  <c r="S636" i="14" s="1"/>
  <c r="P636" i="14"/>
  <c r="R635" i="14"/>
  <c r="S635" i="14" s="1"/>
  <c r="P635" i="14"/>
  <c r="P634" i="14"/>
  <c r="Q633" i="14"/>
  <c r="T635" i="14" s="1"/>
  <c r="M627" i="14"/>
  <c r="X607" i="14" s="1"/>
  <c r="R624" i="14"/>
  <c r="R625" i="14" s="1"/>
  <c r="Q625" i="14"/>
  <c r="R618" i="14"/>
  <c r="S618" i="14" s="1"/>
  <c r="P618" i="14"/>
  <c r="R617" i="14"/>
  <c r="S617" i="14" s="1"/>
  <c r="P617" i="14"/>
  <c r="R616" i="14"/>
  <c r="S616" i="14" s="1"/>
  <c r="P616" i="14"/>
  <c r="R615" i="14"/>
  <c r="S615" i="14" s="1"/>
  <c r="P615" i="14"/>
  <c r="R614" i="14"/>
  <c r="S614" i="14" s="1"/>
  <c r="P614" i="14"/>
  <c r="R613" i="14"/>
  <c r="S613" i="14" s="1"/>
  <c r="P613" i="14"/>
  <c r="R612" i="14"/>
  <c r="S612" i="14" s="1"/>
  <c r="P612" i="14"/>
  <c r="P611" i="14"/>
  <c r="Q610" i="14"/>
  <c r="T612" i="14" s="1"/>
  <c r="R601" i="14"/>
  <c r="R602" i="14" s="1"/>
  <c r="Q602" i="14"/>
  <c r="R595" i="14"/>
  <c r="S595" i="14" s="1"/>
  <c r="P595" i="14"/>
  <c r="R594" i="14"/>
  <c r="S594" i="14" s="1"/>
  <c r="P594" i="14"/>
  <c r="R593" i="14"/>
  <c r="S593" i="14" s="1"/>
  <c r="P593" i="14"/>
  <c r="R592" i="14"/>
  <c r="S592" i="14" s="1"/>
  <c r="P592" i="14"/>
  <c r="R591" i="14"/>
  <c r="S591" i="14" s="1"/>
  <c r="P591" i="14"/>
  <c r="R590" i="14"/>
  <c r="S590" i="14" s="1"/>
  <c r="P590" i="14"/>
  <c r="R589" i="14"/>
  <c r="S589" i="14" s="1"/>
  <c r="P589" i="14"/>
  <c r="P588" i="14"/>
  <c r="Q587" i="14"/>
  <c r="M581" i="14"/>
  <c r="N581" i="14"/>
  <c r="Q579" i="14"/>
  <c r="R573" i="14"/>
  <c r="S573" i="14" s="1"/>
  <c r="P573" i="14"/>
  <c r="S572" i="14"/>
  <c r="R572" i="14"/>
  <c r="P572" i="14"/>
  <c r="R571" i="14"/>
  <c r="S571" i="14" s="1"/>
  <c r="P571" i="14"/>
  <c r="R570" i="14"/>
  <c r="S570" i="14" s="1"/>
  <c r="P570" i="14"/>
  <c r="R569" i="14"/>
  <c r="S569" i="14" s="1"/>
  <c r="P569" i="14"/>
  <c r="R568" i="14"/>
  <c r="S568" i="14" s="1"/>
  <c r="P568" i="14"/>
  <c r="R567" i="14"/>
  <c r="S567" i="14" s="1"/>
  <c r="P567" i="14"/>
  <c r="R566" i="14"/>
  <c r="S566" i="14" s="1"/>
  <c r="P566" i="14"/>
  <c r="P565" i="14"/>
  <c r="Q564" i="14"/>
  <c r="U566" i="14" s="1"/>
  <c r="M558" i="14"/>
  <c r="L558" i="14"/>
  <c r="R555" i="14" s="1"/>
  <c r="R556" i="14" s="1"/>
  <c r="Q556" i="14"/>
  <c r="R549" i="14"/>
  <c r="S549" i="14" s="1"/>
  <c r="P549" i="14"/>
  <c r="R548" i="14"/>
  <c r="S548" i="14" s="1"/>
  <c r="P548" i="14"/>
  <c r="R547" i="14"/>
  <c r="S547" i="14" s="1"/>
  <c r="P547" i="14"/>
  <c r="R546" i="14"/>
  <c r="S546" i="14" s="1"/>
  <c r="P546" i="14"/>
  <c r="R545" i="14"/>
  <c r="S545" i="14" s="1"/>
  <c r="P545" i="14"/>
  <c r="R544" i="14"/>
  <c r="S544" i="14" s="1"/>
  <c r="P544" i="14"/>
  <c r="R543" i="14"/>
  <c r="S543" i="14" s="1"/>
  <c r="P543" i="14"/>
  <c r="P542" i="14"/>
  <c r="Q541" i="14"/>
  <c r="M535" i="14"/>
  <c r="L535" i="14"/>
  <c r="N535" i="14" s="1"/>
  <c r="O535" i="14" s="1"/>
  <c r="Q533" i="14"/>
  <c r="R526" i="14"/>
  <c r="S526" i="14" s="1"/>
  <c r="P526" i="14"/>
  <c r="R525" i="14"/>
  <c r="S525" i="14" s="1"/>
  <c r="P525" i="14"/>
  <c r="R524" i="14"/>
  <c r="S524" i="14" s="1"/>
  <c r="P524" i="14"/>
  <c r="R523" i="14"/>
  <c r="S523" i="14" s="1"/>
  <c r="P523" i="14"/>
  <c r="R522" i="14"/>
  <c r="S522" i="14" s="1"/>
  <c r="P522" i="14"/>
  <c r="R521" i="14"/>
  <c r="S521" i="14" s="1"/>
  <c r="P521" i="14"/>
  <c r="R520" i="14"/>
  <c r="S520" i="14" s="1"/>
  <c r="P520" i="14"/>
  <c r="P519" i="14"/>
  <c r="Q518" i="14"/>
  <c r="M512" i="14"/>
  <c r="L512" i="14"/>
  <c r="N512" i="14" s="1"/>
  <c r="Q511" i="14"/>
  <c r="R503" i="14"/>
  <c r="S503" i="14" s="1"/>
  <c r="P503" i="14"/>
  <c r="R502" i="14"/>
  <c r="S502" i="14" s="1"/>
  <c r="P502" i="14"/>
  <c r="R501" i="14"/>
  <c r="S501" i="14" s="1"/>
  <c r="P501" i="14"/>
  <c r="R500" i="14"/>
  <c r="S500" i="14" s="1"/>
  <c r="P500" i="14"/>
  <c r="R499" i="14"/>
  <c r="S499" i="14" s="1"/>
  <c r="P499" i="14"/>
  <c r="R498" i="14"/>
  <c r="S498" i="14" s="1"/>
  <c r="P498" i="14"/>
  <c r="R497" i="14"/>
  <c r="S497" i="14" s="1"/>
  <c r="P497" i="14"/>
  <c r="P496" i="14"/>
  <c r="Q495" i="14"/>
  <c r="U497" i="14" s="1"/>
  <c r="M489" i="14"/>
  <c r="L489" i="14"/>
  <c r="R486" i="14" s="1"/>
  <c r="R487" i="14" s="1"/>
  <c r="Q487" i="14"/>
  <c r="R480" i="14"/>
  <c r="S480" i="14" s="1"/>
  <c r="P480" i="14"/>
  <c r="R479" i="14"/>
  <c r="S479" i="14" s="1"/>
  <c r="P479" i="14"/>
  <c r="R478" i="14"/>
  <c r="S478" i="14" s="1"/>
  <c r="P478" i="14"/>
  <c r="R477" i="14"/>
  <c r="S477" i="14" s="1"/>
  <c r="P477" i="14"/>
  <c r="R476" i="14"/>
  <c r="S476" i="14" s="1"/>
  <c r="P476" i="14"/>
  <c r="R475" i="14"/>
  <c r="S475" i="14" s="1"/>
  <c r="P475" i="14"/>
  <c r="R474" i="14"/>
  <c r="S474" i="14" s="1"/>
  <c r="P474" i="14"/>
  <c r="P473" i="14"/>
  <c r="Q472" i="14"/>
  <c r="R473" i="14" s="1"/>
  <c r="S473" i="14" s="1"/>
  <c r="M466" i="14"/>
  <c r="L466" i="14"/>
  <c r="N466" i="14" s="1"/>
  <c r="O466" i="14" s="1"/>
  <c r="Q464" i="14"/>
  <c r="R457" i="14"/>
  <c r="S457" i="14" s="1"/>
  <c r="P457" i="14"/>
  <c r="R456" i="14"/>
  <c r="S456" i="14" s="1"/>
  <c r="P456" i="14"/>
  <c r="R455" i="14"/>
  <c r="S455" i="14" s="1"/>
  <c r="P455" i="14"/>
  <c r="R454" i="14"/>
  <c r="S454" i="14" s="1"/>
  <c r="P454" i="14"/>
  <c r="R453" i="14"/>
  <c r="S453" i="14" s="1"/>
  <c r="P453" i="14"/>
  <c r="R452" i="14"/>
  <c r="S452" i="14" s="1"/>
  <c r="P452" i="14"/>
  <c r="R451" i="14"/>
  <c r="S451" i="14" s="1"/>
  <c r="P451" i="14"/>
  <c r="P450" i="14"/>
  <c r="Q449" i="14"/>
  <c r="L443" i="14"/>
  <c r="K443" i="14"/>
  <c r="M443" i="14" s="1"/>
  <c r="P441" i="14"/>
  <c r="Q434" i="14"/>
  <c r="R434" i="14" s="1"/>
  <c r="O434" i="14"/>
  <c r="Q433" i="14"/>
  <c r="R433" i="14" s="1"/>
  <c r="O433" i="14"/>
  <c r="R432" i="14"/>
  <c r="Q432" i="14"/>
  <c r="O432" i="14"/>
  <c r="Q431" i="14"/>
  <c r="R431" i="14" s="1"/>
  <c r="O431" i="14"/>
  <c r="Q430" i="14"/>
  <c r="R430" i="14" s="1"/>
  <c r="O430" i="14"/>
  <c r="Q429" i="14"/>
  <c r="R429" i="14" s="1"/>
  <c r="O429" i="14"/>
  <c r="Q428" i="14"/>
  <c r="R428" i="14" s="1"/>
  <c r="O428" i="14"/>
  <c r="O427" i="14"/>
  <c r="P426" i="14"/>
  <c r="Q427" i="14" s="1"/>
  <c r="R427" i="14" s="1"/>
  <c r="L420" i="14"/>
  <c r="K420" i="14"/>
  <c r="P418" i="14"/>
  <c r="Q411" i="14"/>
  <c r="R411" i="14" s="1"/>
  <c r="O411" i="14"/>
  <c r="Q410" i="14"/>
  <c r="R410" i="14" s="1"/>
  <c r="O410" i="14"/>
  <c r="Q409" i="14"/>
  <c r="R409" i="14" s="1"/>
  <c r="O409" i="14"/>
  <c r="Q408" i="14"/>
  <c r="R408" i="14" s="1"/>
  <c r="O408" i="14"/>
  <c r="Q407" i="14"/>
  <c r="R407" i="14" s="1"/>
  <c r="O407" i="14"/>
  <c r="Q406" i="14"/>
  <c r="R406" i="14" s="1"/>
  <c r="O406" i="14"/>
  <c r="Q405" i="14"/>
  <c r="R405" i="14" s="1"/>
  <c r="O405" i="14"/>
  <c r="O404" i="14"/>
  <c r="P403" i="14"/>
  <c r="L397" i="14"/>
  <c r="K397" i="14"/>
  <c r="Q394" i="14" s="1"/>
  <c r="Q395" i="14" s="1"/>
  <c r="P395" i="14"/>
  <c r="Q388" i="14"/>
  <c r="R388" i="14" s="1"/>
  <c r="O388" i="14"/>
  <c r="Q387" i="14"/>
  <c r="R387" i="14" s="1"/>
  <c r="O387" i="14"/>
  <c r="Q386" i="14"/>
  <c r="R386" i="14" s="1"/>
  <c r="O386" i="14"/>
  <c r="Q385" i="14"/>
  <c r="R385" i="14" s="1"/>
  <c r="O385" i="14"/>
  <c r="R384" i="14"/>
  <c r="Q384" i="14"/>
  <c r="O384" i="14"/>
  <c r="Q383" i="14"/>
  <c r="R383" i="14" s="1"/>
  <c r="O383" i="14"/>
  <c r="Q382" i="14"/>
  <c r="R382" i="14" s="1"/>
  <c r="O382" i="14"/>
  <c r="O381" i="14"/>
  <c r="P380" i="14"/>
  <c r="T382" i="14" s="1"/>
  <c r="L374" i="14"/>
  <c r="K374" i="14"/>
  <c r="M374" i="14" s="1"/>
  <c r="N374" i="14" s="1"/>
  <c r="P372" i="14"/>
  <c r="Q365" i="14"/>
  <c r="R365" i="14" s="1"/>
  <c r="O365" i="14"/>
  <c r="Q364" i="14"/>
  <c r="R364" i="14" s="1"/>
  <c r="O364" i="14"/>
  <c r="Q363" i="14"/>
  <c r="R363" i="14" s="1"/>
  <c r="O363" i="14"/>
  <c r="Q362" i="14"/>
  <c r="R362" i="14" s="1"/>
  <c r="O362" i="14"/>
  <c r="Q361" i="14"/>
  <c r="R361" i="14" s="1"/>
  <c r="O361" i="14"/>
  <c r="Q360" i="14"/>
  <c r="R360" i="14" s="1"/>
  <c r="O360" i="14"/>
  <c r="Q359" i="14"/>
  <c r="R359" i="14" s="1"/>
  <c r="O359" i="14"/>
  <c r="O358" i="14"/>
  <c r="P357" i="14"/>
  <c r="L351" i="14"/>
  <c r="K351" i="14"/>
  <c r="M351" i="14" s="1"/>
  <c r="N351" i="14" s="1"/>
  <c r="P349" i="14"/>
  <c r="Q342" i="14"/>
  <c r="R342" i="14" s="1"/>
  <c r="O342" i="14"/>
  <c r="Q341" i="14"/>
  <c r="R341" i="14" s="1"/>
  <c r="O341" i="14"/>
  <c r="R340" i="14"/>
  <c r="Q340" i="14"/>
  <c r="O340" i="14"/>
  <c r="Q339" i="14"/>
  <c r="R339" i="14" s="1"/>
  <c r="O339" i="14"/>
  <c r="Q338" i="14"/>
  <c r="R338" i="14" s="1"/>
  <c r="O338" i="14"/>
  <c r="Q337" i="14"/>
  <c r="R337" i="14" s="1"/>
  <c r="O337" i="14"/>
  <c r="T336" i="14"/>
  <c r="Q336" i="14"/>
  <c r="R336" i="14" s="1"/>
  <c r="O336" i="14"/>
  <c r="O335" i="14"/>
  <c r="P334" i="14"/>
  <c r="Q335" i="14" s="1"/>
  <c r="R335" i="14" s="1"/>
  <c r="L328" i="14"/>
  <c r="K328" i="14"/>
  <c r="M328" i="14" s="1"/>
  <c r="P326" i="14"/>
  <c r="Q319" i="14"/>
  <c r="R319" i="14" s="1"/>
  <c r="O319" i="14"/>
  <c r="Q318" i="14"/>
  <c r="R318" i="14" s="1"/>
  <c r="O318" i="14"/>
  <c r="Q317" i="14"/>
  <c r="R317" i="14" s="1"/>
  <c r="O317" i="14"/>
  <c r="Q316" i="14"/>
  <c r="R316" i="14" s="1"/>
  <c r="O316" i="14"/>
  <c r="Q315" i="14"/>
  <c r="R315" i="14" s="1"/>
  <c r="O315" i="14"/>
  <c r="Q314" i="14"/>
  <c r="R314" i="14" s="1"/>
  <c r="O314" i="14"/>
  <c r="Q313" i="14"/>
  <c r="R313" i="14" s="1"/>
  <c r="O313" i="14"/>
  <c r="Q312" i="14"/>
  <c r="R312" i="14" s="1"/>
  <c r="O312" i="14"/>
  <c r="P311" i="14"/>
  <c r="T313" i="14" s="1"/>
  <c r="L305" i="14"/>
  <c r="K305" i="14"/>
  <c r="Q302" i="14" s="1"/>
  <c r="Q303" i="14" s="1"/>
  <c r="P303" i="14"/>
  <c r="Q295" i="14"/>
  <c r="R295" i="14" s="1"/>
  <c r="O295" i="14"/>
  <c r="Q294" i="14"/>
  <c r="R294" i="14" s="1"/>
  <c r="O294" i="14"/>
  <c r="Q293" i="14"/>
  <c r="R293" i="14" s="1"/>
  <c r="O293" i="14"/>
  <c r="Q292" i="14"/>
  <c r="R292" i="14" s="1"/>
  <c r="O292" i="14"/>
  <c r="Q291" i="14"/>
  <c r="R291" i="14" s="1"/>
  <c r="O291" i="14"/>
  <c r="Q290" i="14"/>
  <c r="R290" i="14" s="1"/>
  <c r="O290" i="14"/>
  <c r="Q289" i="14"/>
  <c r="R289" i="14" s="1"/>
  <c r="O289" i="14"/>
  <c r="O288" i="14"/>
  <c r="P287" i="14"/>
  <c r="Q288" i="14" s="1"/>
  <c r="R288" i="14" s="1"/>
  <c r="L281" i="14"/>
  <c r="K281" i="14"/>
  <c r="Q278" i="14" s="1"/>
  <c r="Q279" i="14" s="1"/>
  <c r="P279" i="14"/>
  <c r="Q271" i="14"/>
  <c r="R271" i="14" s="1"/>
  <c r="O271" i="14"/>
  <c r="Q270" i="14"/>
  <c r="R270" i="14" s="1"/>
  <c r="O270" i="14"/>
  <c r="Q269" i="14"/>
  <c r="R269" i="14" s="1"/>
  <c r="O269" i="14"/>
  <c r="Q268" i="14"/>
  <c r="R268" i="14" s="1"/>
  <c r="O268" i="14"/>
  <c r="Q267" i="14"/>
  <c r="R267" i="14" s="1"/>
  <c r="O267" i="14"/>
  <c r="Q266" i="14"/>
  <c r="R266" i="14" s="1"/>
  <c r="O266" i="14"/>
  <c r="Q265" i="14"/>
  <c r="R265" i="14" s="1"/>
  <c r="O265" i="14"/>
  <c r="O264" i="14"/>
  <c r="P263" i="14"/>
  <c r="L257" i="14"/>
  <c r="K257" i="14"/>
  <c r="M257" i="14" s="1"/>
  <c r="N257" i="14" s="1"/>
  <c r="P255" i="14"/>
  <c r="Q248" i="14"/>
  <c r="R248" i="14" s="1"/>
  <c r="O248" i="14"/>
  <c r="Q247" i="14"/>
  <c r="R247" i="14" s="1"/>
  <c r="O247" i="14"/>
  <c r="Q246" i="14"/>
  <c r="R246" i="14" s="1"/>
  <c r="O246" i="14"/>
  <c r="Q245" i="14"/>
  <c r="R245" i="14" s="1"/>
  <c r="O245" i="14"/>
  <c r="Q244" i="14"/>
  <c r="R244" i="14" s="1"/>
  <c r="O244" i="14"/>
  <c r="Q243" i="14"/>
  <c r="R243" i="14" s="1"/>
  <c r="O243" i="14"/>
  <c r="Q242" i="14"/>
  <c r="R242" i="14" s="1"/>
  <c r="O242" i="14"/>
  <c r="O241" i="14"/>
  <c r="P240" i="14"/>
  <c r="Q241" i="14" s="1"/>
  <c r="R241" i="14" s="1"/>
  <c r="L234" i="14"/>
  <c r="K234" i="14"/>
  <c r="M234" i="14" s="1"/>
  <c r="P232" i="14"/>
  <c r="Q225" i="14"/>
  <c r="R225" i="14" s="1"/>
  <c r="O225" i="14"/>
  <c r="Q224" i="14"/>
  <c r="R224" i="14" s="1"/>
  <c r="O224" i="14"/>
  <c r="Q223" i="14"/>
  <c r="R223" i="14" s="1"/>
  <c r="O223" i="14"/>
  <c r="Q222" i="14"/>
  <c r="R222" i="14" s="1"/>
  <c r="O222" i="14"/>
  <c r="Q221" i="14"/>
  <c r="R221" i="14" s="1"/>
  <c r="O221" i="14"/>
  <c r="Q220" i="14"/>
  <c r="R220" i="14" s="1"/>
  <c r="O220" i="14"/>
  <c r="Q219" i="14"/>
  <c r="R219" i="14" s="1"/>
  <c r="O219" i="14"/>
  <c r="O218" i="14"/>
  <c r="P217" i="14"/>
  <c r="T219" i="14" s="1"/>
  <c r="L211" i="14"/>
  <c r="K211" i="14"/>
  <c r="Q208" i="14" s="1"/>
  <c r="Q209" i="14" s="1"/>
  <c r="P209" i="14"/>
  <c r="Q202" i="14"/>
  <c r="R202" i="14" s="1"/>
  <c r="O202" i="14"/>
  <c r="Q201" i="14"/>
  <c r="R201" i="14" s="1"/>
  <c r="O201" i="14"/>
  <c r="Q200" i="14"/>
  <c r="R200" i="14" s="1"/>
  <c r="O200" i="14"/>
  <c r="Q199" i="14"/>
  <c r="R199" i="14" s="1"/>
  <c r="O199" i="14"/>
  <c r="Q198" i="14"/>
  <c r="R198" i="14" s="1"/>
  <c r="O198" i="14"/>
  <c r="Q197" i="14"/>
  <c r="R197" i="14" s="1"/>
  <c r="O197" i="14"/>
  <c r="R196" i="14"/>
  <c r="Q196" i="14"/>
  <c r="O196" i="14"/>
  <c r="O195" i="14"/>
  <c r="P194" i="14"/>
  <c r="Q195" i="14" s="1"/>
  <c r="R195" i="14" s="1"/>
  <c r="L188" i="14"/>
  <c r="K188" i="14"/>
  <c r="Q185" i="14" s="1"/>
  <c r="Q186" i="14" s="1"/>
  <c r="P186" i="14"/>
  <c r="Q179" i="14"/>
  <c r="R179" i="14" s="1"/>
  <c r="O179" i="14"/>
  <c r="Q178" i="14"/>
  <c r="R178" i="14" s="1"/>
  <c r="O178" i="14"/>
  <c r="Q177" i="14"/>
  <c r="R177" i="14" s="1"/>
  <c r="O177" i="14"/>
  <c r="Q176" i="14"/>
  <c r="R176" i="14" s="1"/>
  <c r="O176" i="14"/>
  <c r="Q175" i="14"/>
  <c r="R175" i="14" s="1"/>
  <c r="O175" i="14"/>
  <c r="Q174" i="14"/>
  <c r="R174" i="14" s="1"/>
  <c r="O174" i="14"/>
  <c r="Q173" i="14"/>
  <c r="R173" i="14" s="1"/>
  <c r="O173" i="14"/>
  <c r="O172" i="14"/>
  <c r="P171" i="14"/>
  <c r="L165" i="14"/>
  <c r="K165" i="14"/>
  <c r="M165" i="14" s="1"/>
  <c r="N165" i="14" s="1"/>
  <c r="P163" i="14"/>
  <c r="Q155" i="14"/>
  <c r="R155" i="14" s="1"/>
  <c r="O155" i="14"/>
  <c r="Q154" i="14"/>
  <c r="R154" i="14" s="1"/>
  <c r="O154" i="14"/>
  <c r="Q153" i="14"/>
  <c r="R153" i="14" s="1"/>
  <c r="O153" i="14"/>
  <c r="Q152" i="14"/>
  <c r="R152" i="14" s="1"/>
  <c r="O152" i="14"/>
  <c r="Q151" i="14"/>
  <c r="R151" i="14" s="1"/>
  <c r="O151" i="14"/>
  <c r="Q150" i="14"/>
  <c r="R150" i="14" s="1"/>
  <c r="O150" i="14"/>
  <c r="Q149" i="14"/>
  <c r="R149" i="14" s="1"/>
  <c r="O149" i="14"/>
  <c r="O148" i="14"/>
  <c r="P147" i="14"/>
  <c r="M141" i="14"/>
  <c r="L141" i="14"/>
  <c r="K141" i="14"/>
  <c r="Q138" i="14" s="1"/>
  <c r="Q139" i="14" s="1"/>
  <c r="P139" i="14"/>
  <c r="Q130" i="14"/>
  <c r="R130" i="14" s="1"/>
  <c r="O130" i="14"/>
  <c r="R129" i="14"/>
  <c r="Q129" i="14"/>
  <c r="O129" i="14"/>
  <c r="Q128" i="14"/>
  <c r="R128" i="14" s="1"/>
  <c r="O128" i="14"/>
  <c r="Q127" i="14"/>
  <c r="R127" i="14" s="1"/>
  <c r="O127" i="14"/>
  <c r="Q126" i="14"/>
  <c r="R126" i="14" s="1"/>
  <c r="O126" i="14"/>
  <c r="Q125" i="14"/>
  <c r="R125" i="14" s="1"/>
  <c r="O125" i="14"/>
  <c r="Q124" i="14"/>
  <c r="R124" i="14" s="1"/>
  <c r="O124" i="14"/>
  <c r="O123" i="14"/>
  <c r="P122" i="14"/>
  <c r="Q123" i="14" s="1"/>
  <c r="R123" i="14" s="1"/>
  <c r="L113" i="14"/>
  <c r="K113" i="14"/>
  <c r="U110" i="14" s="1"/>
  <c r="U111" i="14" s="1"/>
  <c r="T111" i="14"/>
  <c r="Q107" i="14"/>
  <c r="R107" i="14" s="1"/>
  <c r="O107" i="14"/>
  <c r="Q106" i="14"/>
  <c r="R106" i="14" s="1"/>
  <c r="O106" i="14"/>
  <c r="Q105" i="14"/>
  <c r="R105" i="14" s="1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O100" i="14"/>
  <c r="P99" i="14"/>
  <c r="Q100" i="14" s="1"/>
  <c r="R100" i="14" s="1"/>
  <c r="L95" i="14"/>
  <c r="K95" i="14"/>
  <c r="M95" i="14" s="1"/>
  <c r="N95" i="14" s="1"/>
  <c r="Q88" i="14"/>
  <c r="R88" i="14" s="1"/>
  <c r="O88" i="14"/>
  <c r="Q87" i="14"/>
  <c r="R87" i="14" s="1"/>
  <c r="O87" i="14"/>
  <c r="Q86" i="14"/>
  <c r="R86" i="14" s="1"/>
  <c r="O86" i="14"/>
  <c r="R85" i="14"/>
  <c r="Q85" i="14"/>
  <c r="O85" i="14"/>
  <c r="Q84" i="14"/>
  <c r="R84" i="14" s="1"/>
  <c r="O84" i="14"/>
  <c r="Q83" i="14"/>
  <c r="R83" i="14" s="1"/>
  <c r="O83" i="14"/>
  <c r="Q82" i="14"/>
  <c r="R82" i="14" s="1"/>
  <c r="O82" i="14"/>
  <c r="O81" i="14"/>
  <c r="P80" i="14"/>
  <c r="L76" i="14"/>
  <c r="K76" i="14"/>
  <c r="M76" i="14" s="1"/>
  <c r="N76" i="14" s="1"/>
  <c r="R69" i="14"/>
  <c r="Q69" i="14"/>
  <c r="O69" i="14"/>
  <c r="Q68" i="14"/>
  <c r="R68" i="14" s="1"/>
  <c r="O68" i="14"/>
  <c r="Q67" i="14"/>
  <c r="R67" i="14" s="1"/>
  <c r="O67" i="14"/>
  <c r="Q66" i="14"/>
  <c r="R66" i="14" s="1"/>
  <c r="O66" i="14"/>
  <c r="R65" i="14"/>
  <c r="Q65" i="14"/>
  <c r="O65" i="14"/>
  <c r="Q64" i="14"/>
  <c r="R64" i="14" s="1"/>
  <c r="O64" i="14"/>
  <c r="Q63" i="14"/>
  <c r="R63" i="14" s="1"/>
  <c r="O63" i="14"/>
  <c r="O62" i="14"/>
  <c r="P61" i="14"/>
  <c r="L57" i="14"/>
  <c r="K57" i="14"/>
  <c r="M57" i="14" s="1"/>
  <c r="Q50" i="14"/>
  <c r="R50" i="14" s="1"/>
  <c r="O50" i="14"/>
  <c r="R49" i="14"/>
  <c r="Q49" i="14"/>
  <c r="O49" i="14"/>
  <c r="Q48" i="14"/>
  <c r="R48" i="14" s="1"/>
  <c r="O48" i="14"/>
  <c r="Q47" i="14"/>
  <c r="R47" i="14" s="1"/>
  <c r="O47" i="14"/>
  <c r="Q46" i="14"/>
  <c r="R46" i="14" s="1"/>
  <c r="O46" i="14"/>
  <c r="Q45" i="14"/>
  <c r="R45" i="14" s="1"/>
  <c r="O45" i="14"/>
  <c r="Q44" i="14"/>
  <c r="R44" i="14" s="1"/>
  <c r="O44" i="14"/>
  <c r="O43" i="14"/>
  <c r="P42" i="14"/>
  <c r="M38" i="14"/>
  <c r="L38" i="14"/>
  <c r="N38" i="14" s="1"/>
  <c r="K38" i="14"/>
  <c r="Q32" i="14"/>
  <c r="R32" i="14" s="1"/>
  <c r="O32" i="14"/>
  <c r="Q31" i="14"/>
  <c r="R31" i="14" s="1"/>
  <c r="O31" i="14"/>
  <c r="Q30" i="14"/>
  <c r="R30" i="14" s="1"/>
  <c r="O30" i="14"/>
  <c r="Q29" i="14"/>
  <c r="R29" i="14" s="1"/>
  <c r="O29" i="14"/>
  <c r="Q28" i="14"/>
  <c r="R28" i="14" s="1"/>
  <c r="O28" i="14"/>
  <c r="Q27" i="14"/>
  <c r="R27" i="14" s="1"/>
  <c r="O27" i="14"/>
  <c r="Q26" i="14"/>
  <c r="R26" i="14" s="1"/>
  <c r="O26" i="14"/>
  <c r="O25" i="14"/>
  <c r="AE24" i="14"/>
  <c r="AD24" i="14"/>
  <c r="AC24" i="14"/>
  <c r="AB24" i="14"/>
  <c r="AA24" i="14"/>
  <c r="P24" i="14"/>
  <c r="V24" i="14" s="1"/>
  <c r="M20" i="14"/>
  <c r="L20" i="14"/>
  <c r="K20" i="14"/>
  <c r="Q12" i="14"/>
  <c r="R12" i="14" s="1"/>
  <c r="O12" i="14"/>
  <c r="Q11" i="14"/>
  <c r="R11" i="14" s="1"/>
  <c r="O11" i="14"/>
  <c r="Q10" i="14"/>
  <c r="R10" i="14" s="1"/>
  <c r="O10" i="14"/>
  <c r="Q9" i="14"/>
  <c r="R9" i="14" s="1"/>
  <c r="O9" i="14"/>
  <c r="Q8" i="14"/>
  <c r="R8" i="14" s="1"/>
  <c r="O8" i="14"/>
  <c r="Q7" i="14"/>
  <c r="R7" i="14" s="1"/>
  <c r="O7" i="14"/>
  <c r="Q6" i="14"/>
  <c r="R6" i="14" s="1"/>
  <c r="O6" i="14"/>
  <c r="O5" i="14"/>
  <c r="P4" i="14"/>
  <c r="U24" i="14" s="1"/>
  <c r="O504" i="13"/>
  <c r="M504" i="13"/>
  <c r="L504" i="13"/>
  <c r="N504" i="13" s="1"/>
  <c r="Q502" i="13"/>
  <c r="R501" i="13"/>
  <c r="R502" i="13" s="1"/>
  <c r="S496" i="13"/>
  <c r="R496" i="13"/>
  <c r="P496" i="13"/>
  <c r="S495" i="13"/>
  <c r="R495" i="13"/>
  <c r="P495" i="13"/>
  <c r="S494" i="13"/>
  <c r="R494" i="13"/>
  <c r="P494" i="13"/>
  <c r="R493" i="13"/>
  <c r="S493" i="13" s="1"/>
  <c r="P493" i="13"/>
  <c r="R492" i="13"/>
  <c r="S492" i="13" s="1"/>
  <c r="P492" i="13"/>
  <c r="R491" i="13"/>
  <c r="S491" i="13" s="1"/>
  <c r="P491" i="13"/>
  <c r="R490" i="13"/>
  <c r="S490" i="13" s="1"/>
  <c r="P490" i="13"/>
  <c r="P489" i="13"/>
  <c r="Q488" i="13"/>
  <c r="T490" i="13" s="1"/>
  <c r="O482" i="13"/>
  <c r="M482" i="13"/>
  <c r="L482" i="13"/>
  <c r="N482" i="13" s="1"/>
  <c r="Q480" i="13"/>
  <c r="R479" i="13"/>
  <c r="R480" i="13" s="1"/>
  <c r="S474" i="13"/>
  <c r="R474" i="13"/>
  <c r="P474" i="13"/>
  <c r="R473" i="13"/>
  <c r="S473" i="13" s="1"/>
  <c r="P473" i="13"/>
  <c r="R472" i="13"/>
  <c r="S472" i="13" s="1"/>
  <c r="P472" i="13"/>
  <c r="R471" i="13"/>
  <c r="S471" i="13" s="1"/>
  <c r="P471" i="13"/>
  <c r="S470" i="13"/>
  <c r="R470" i="13"/>
  <c r="P470" i="13"/>
  <c r="R469" i="13"/>
  <c r="S469" i="13" s="1"/>
  <c r="P469" i="13"/>
  <c r="R468" i="13"/>
  <c r="S468" i="13" s="1"/>
  <c r="P468" i="13"/>
  <c r="P467" i="13"/>
  <c r="Q466" i="13"/>
  <c r="T468" i="13" s="1"/>
  <c r="L460" i="13"/>
  <c r="N460" i="13" s="1"/>
  <c r="Q458" i="13"/>
  <c r="R457" i="13"/>
  <c r="R458" i="13" s="1"/>
  <c r="R452" i="13"/>
  <c r="S452" i="13" s="1"/>
  <c r="P452" i="13"/>
  <c r="R451" i="13"/>
  <c r="S451" i="13" s="1"/>
  <c r="P451" i="13"/>
  <c r="R450" i="13"/>
  <c r="S450" i="13" s="1"/>
  <c r="P450" i="13"/>
  <c r="R449" i="13"/>
  <c r="S449" i="13" s="1"/>
  <c r="P449" i="13"/>
  <c r="S448" i="13"/>
  <c r="R448" i="13"/>
  <c r="P448" i="13"/>
  <c r="R447" i="13"/>
  <c r="S447" i="13" s="1"/>
  <c r="P447" i="13"/>
  <c r="R446" i="13"/>
  <c r="S446" i="13" s="1"/>
  <c r="P446" i="13"/>
  <c r="P445" i="13"/>
  <c r="Q444" i="13"/>
  <c r="T446" i="13" s="1"/>
  <c r="L438" i="13"/>
  <c r="Q436" i="13"/>
  <c r="R430" i="13"/>
  <c r="S430" i="13" s="1"/>
  <c r="P430" i="13"/>
  <c r="R429" i="13"/>
  <c r="S429" i="13" s="1"/>
  <c r="P429" i="13"/>
  <c r="R428" i="13"/>
  <c r="S428" i="13" s="1"/>
  <c r="P428" i="13"/>
  <c r="R427" i="13"/>
  <c r="S427" i="13" s="1"/>
  <c r="P427" i="13"/>
  <c r="R426" i="13"/>
  <c r="S426" i="13" s="1"/>
  <c r="P426" i="13"/>
  <c r="R425" i="13"/>
  <c r="S425" i="13" s="1"/>
  <c r="P425" i="13"/>
  <c r="R424" i="13"/>
  <c r="S424" i="13" s="1"/>
  <c r="P424" i="13"/>
  <c r="P423" i="13"/>
  <c r="Q422" i="13"/>
  <c r="O416" i="13"/>
  <c r="M416" i="13"/>
  <c r="L416" i="13"/>
  <c r="N416" i="13" s="1"/>
  <c r="Q414" i="13"/>
  <c r="R413" i="13"/>
  <c r="R414" i="13" s="1"/>
  <c r="S408" i="13"/>
  <c r="R408" i="13"/>
  <c r="P408" i="13"/>
  <c r="S407" i="13"/>
  <c r="R407" i="13"/>
  <c r="P407" i="13"/>
  <c r="S406" i="13"/>
  <c r="R406" i="13"/>
  <c r="P406" i="13"/>
  <c r="S405" i="13"/>
  <c r="R405" i="13"/>
  <c r="P405" i="13"/>
  <c r="S404" i="13"/>
  <c r="R404" i="13"/>
  <c r="P404" i="13"/>
  <c r="S403" i="13"/>
  <c r="R403" i="13"/>
  <c r="P403" i="13"/>
  <c r="S402" i="13"/>
  <c r="R402" i="13"/>
  <c r="P402" i="13"/>
  <c r="S401" i="13"/>
  <c r="R401" i="13"/>
  <c r="P401" i="13"/>
  <c r="Q400" i="13"/>
  <c r="T402" i="13" s="1"/>
  <c r="Q391" i="13"/>
  <c r="R385" i="13"/>
  <c r="S385" i="13" s="1"/>
  <c r="P385" i="13"/>
  <c r="R384" i="13"/>
  <c r="S384" i="13" s="1"/>
  <c r="P384" i="13"/>
  <c r="R383" i="13"/>
  <c r="S383" i="13" s="1"/>
  <c r="P383" i="13"/>
  <c r="R382" i="13"/>
  <c r="S382" i="13" s="1"/>
  <c r="P382" i="13"/>
  <c r="R381" i="13"/>
  <c r="S381" i="13" s="1"/>
  <c r="P381" i="13"/>
  <c r="R380" i="13"/>
  <c r="S380" i="13" s="1"/>
  <c r="P380" i="13"/>
  <c r="R379" i="13"/>
  <c r="S379" i="13" s="1"/>
  <c r="P379" i="13"/>
  <c r="P378" i="13"/>
  <c r="Q377" i="13"/>
  <c r="T379" i="13" s="1"/>
  <c r="L348" i="13"/>
  <c r="R345" i="13" s="1"/>
  <c r="R346" i="13" s="1"/>
  <c r="Q346" i="13"/>
  <c r="R339" i="13"/>
  <c r="S339" i="13" s="1"/>
  <c r="P339" i="13"/>
  <c r="R338" i="13"/>
  <c r="S338" i="13" s="1"/>
  <c r="P338" i="13"/>
  <c r="R337" i="13"/>
  <c r="S337" i="13" s="1"/>
  <c r="P337" i="13"/>
  <c r="R336" i="13"/>
  <c r="S336" i="13" s="1"/>
  <c r="P336" i="13"/>
  <c r="R335" i="13"/>
  <c r="S335" i="13" s="1"/>
  <c r="P335" i="13"/>
  <c r="R334" i="13"/>
  <c r="S334" i="13" s="1"/>
  <c r="P334" i="13"/>
  <c r="R333" i="13"/>
  <c r="S333" i="13" s="1"/>
  <c r="P333" i="13"/>
  <c r="P332" i="13"/>
  <c r="Q331" i="13"/>
  <c r="T333" i="13" s="1"/>
  <c r="O325" i="13"/>
  <c r="M325" i="13"/>
  <c r="L325" i="13"/>
  <c r="N325" i="13" s="1"/>
  <c r="Q323" i="13"/>
  <c r="R322" i="13"/>
  <c r="R323" i="13" s="1"/>
  <c r="S316" i="13"/>
  <c r="R316" i="13"/>
  <c r="P316" i="13"/>
  <c r="S315" i="13"/>
  <c r="R315" i="13"/>
  <c r="P315" i="13"/>
  <c r="S314" i="13"/>
  <c r="R314" i="13"/>
  <c r="P314" i="13"/>
  <c r="S313" i="13"/>
  <c r="R313" i="13"/>
  <c r="P313" i="13"/>
  <c r="S312" i="13"/>
  <c r="R312" i="13"/>
  <c r="P312" i="13"/>
  <c r="S311" i="13"/>
  <c r="R311" i="13"/>
  <c r="P311" i="13"/>
  <c r="S310" i="13"/>
  <c r="R310" i="13"/>
  <c r="P310" i="13"/>
  <c r="S309" i="13"/>
  <c r="R309" i="13"/>
  <c r="P309" i="13"/>
  <c r="Q308" i="13"/>
  <c r="U310" i="13" s="1"/>
  <c r="M302" i="13"/>
  <c r="L302" i="13"/>
  <c r="N302" i="13" s="1"/>
  <c r="O302" i="13" s="1"/>
  <c r="Q300" i="13"/>
  <c r="R293" i="13"/>
  <c r="S293" i="13" s="1"/>
  <c r="P293" i="13"/>
  <c r="R292" i="13"/>
  <c r="S292" i="13" s="1"/>
  <c r="P292" i="13"/>
  <c r="R291" i="13"/>
  <c r="S291" i="13" s="1"/>
  <c r="P291" i="13"/>
  <c r="R290" i="13"/>
  <c r="S290" i="13" s="1"/>
  <c r="P290" i="13"/>
  <c r="R289" i="13"/>
  <c r="S289" i="13" s="1"/>
  <c r="P289" i="13"/>
  <c r="R288" i="13"/>
  <c r="S288" i="13" s="1"/>
  <c r="P288" i="13"/>
  <c r="R287" i="13"/>
  <c r="S287" i="13" s="1"/>
  <c r="P287" i="13"/>
  <c r="P286" i="13"/>
  <c r="Q285" i="13"/>
  <c r="M279" i="13"/>
  <c r="N279" i="13"/>
  <c r="O279" i="13" s="1"/>
  <c r="Q278" i="13"/>
  <c r="R270" i="13"/>
  <c r="S270" i="13" s="1"/>
  <c r="P270" i="13"/>
  <c r="R269" i="13"/>
  <c r="S269" i="13" s="1"/>
  <c r="P269" i="13"/>
  <c r="R268" i="13"/>
  <c r="S268" i="13" s="1"/>
  <c r="P268" i="13"/>
  <c r="R267" i="13"/>
  <c r="S267" i="13" s="1"/>
  <c r="P267" i="13"/>
  <c r="R266" i="13"/>
  <c r="S266" i="13" s="1"/>
  <c r="P266" i="13"/>
  <c r="R265" i="13"/>
  <c r="S265" i="13" s="1"/>
  <c r="P265" i="13"/>
  <c r="R264" i="13"/>
  <c r="S264" i="13" s="1"/>
  <c r="P264" i="13"/>
  <c r="P263" i="13"/>
  <c r="Q262" i="13"/>
  <c r="U264" i="13" s="1"/>
  <c r="M256" i="13"/>
  <c r="L256" i="13"/>
  <c r="Q254" i="13"/>
  <c r="R247" i="13"/>
  <c r="S247" i="13" s="1"/>
  <c r="P247" i="13"/>
  <c r="R246" i="13"/>
  <c r="S246" i="13" s="1"/>
  <c r="P246" i="13"/>
  <c r="R245" i="13"/>
  <c r="S245" i="13" s="1"/>
  <c r="P245" i="13"/>
  <c r="R244" i="13"/>
  <c r="S244" i="13" s="1"/>
  <c r="P244" i="13"/>
  <c r="R243" i="13"/>
  <c r="S243" i="13" s="1"/>
  <c r="P243" i="13"/>
  <c r="R242" i="13"/>
  <c r="S242" i="13" s="1"/>
  <c r="P242" i="13"/>
  <c r="R241" i="13"/>
  <c r="S241" i="13" s="1"/>
  <c r="P241" i="13"/>
  <c r="P240" i="13"/>
  <c r="Q239" i="13"/>
  <c r="M233" i="13"/>
  <c r="L233" i="13"/>
  <c r="P231" i="13"/>
  <c r="Q230" i="13"/>
  <c r="Q231" i="13" s="1"/>
  <c r="Q224" i="13"/>
  <c r="R224" i="13" s="1"/>
  <c r="O224" i="13"/>
  <c r="Q223" i="13"/>
  <c r="R223" i="13" s="1"/>
  <c r="O223" i="13"/>
  <c r="Q222" i="13"/>
  <c r="R222" i="13" s="1"/>
  <c r="O222" i="13"/>
  <c r="Q221" i="13"/>
  <c r="R221" i="13" s="1"/>
  <c r="O221" i="13"/>
  <c r="Q220" i="13"/>
  <c r="R220" i="13" s="1"/>
  <c r="O220" i="13"/>
  <c r="Q219" i="13"/>
  <c r="R219" i="13" s="1"/>
  <c r="O219" i="13"/>
  <c r="Q218" i="13"/>
  <c r="R218" i="13" s="1"/>
  <c r="O218" i="13"/>
  <c r="O217" i="13"/>
  <c r="P216" i="13"/>
  <c r="L210" i="13"/>
  <c r="K210" i="13"/>
  <c r="M210" i="13" s="1"/>
  <c r="P208" i="13"/>
  <c r="Q201" i="13"/>
  <c r="R201" i="13" s="1"/>
  <c r="O201" i="13"/>
  <c r="Q200" i="13"/>
  <c r="R200" i="13" s="1"/>
  <c r="O200" i="13"/>
  <c r="Q199" i="13"/>
  <c r="R199" i="13" s="1"/>
  <c r="O199" i="13"/>
  <c r="Q198" i="13"/>
  <c r="R198" i="13" s="1"/>
  <c r="O198" i="13"/>
  <c r="Q197" i="13"/>
  <c r="R197" i="13" s="1"/>
  <c r="O197" i="13"/>
  <c r="Q196" i="13"/>
  <c r="R196" i="13" s="1"/>
  <c r="O196" i="13"/>
  <c r="Q195" i="13"/>
  <c r="R195" i="13" s="1"/>
  <c r="O195" i="13"/>
  <c r="O194" i="13"/>
  <c r="P193" i="13"/>
  <c r="L187" i="13"/>
  <c r="K187" i="13"/>
  <c r="M187" i="13" s="1"/>
  <c r="P185" i="13"/>
  <c r="Q178" i="13"/>
  <c r="R178" i="13" s="1"/>
  <c r="O178" i="13"/>
  <c r="Q177" i="13"/>
  <c r="R177" i="13" s="1"/>
  <c r="O177" i="13"/>
  <c r="Q176" i="13"/>
  <c r="R176" i="13" s="1"/>
  <c r="O176" i="13"/>
  <c r="Q175" i="13"/>
  <c r="R175" i="13" s="1"/>
  <c r="O175" i="13"/>
  <c r="Q174" i="13"/>
  <c r="R174" i="13" s="1"/>
  <c r="O174" i="13"/>
  <c r="Q173" i="13"/>
  <c r="R173" i="13" s="1"/>
  <c r="O173" i="13"/>
  <c r="Q172" i="13"/>
  <c r="R172" i="13" s="1"/>
  <c r="O172" i="13"/>
  <c r="O171" i="13"/>
  <c r="P170" i="13"/>
  <c r="L164" i="13"/>
  <c r="K164" i="13"/>
  <c r="Q161" i="13" s="1"/>
  <c r="Q162" i="13" s="1"/>
  <c r="P162" i="13"/>
  <c r="Q155" i="13"/>
  <c r="R155" i="13" s="1"/>
  <c r="O155" i="13"/>
  <c r="Q154" i="13"/>
  <c r="R154" i="13" s="1"/>
  <c r="O154" i="13"/>
  <c r="Q153" i="13"/>
  <c r="R153" i="13" s="1"/>
  <c r="O153" i="13"/>
  <c r="Q152" i="13"/>
  <c r="R152" i="13" s="1"/>
  <c r="O152" i="13"/>
  <c r="Q151" i="13"/>
  <c r="R151" i="13" s="1"/>
  <c r="O151" i="13"/>
  <c r="Q150" i="13"/>
  <c r="R150" i="13" s="1"/>
  <c r="O150" i="13"/>
  <c r="Q149" i="13"/>
  <c r="R149" i="13" s="1"/>
  <c r="O149" i="13"/>
  <c r="O148" i="13"/>
  <c r="P147" i="13"/>
  <c r="L141" i="13"/>
  <c r="K141" i="13"/>
  <c r="M141" i="13" s="1"/>
  <c r="N141" i="13" s="1"/>
  <c r="P139" i="13"/>
  <c r="Q132" i="13"/>
  <c r="R132" i="13" s="1"/>
  <c r="O132" i="13"/>
  <c r="Q131" i="13"/>
  <c r="R131" i="13" s="1"/>
  <c r="O131" i="13"/>
  <c r="Q130" i="13"/>
  <c r="R130" i="13" s="1"/>
  <c r="O130" i="13"/>
  <c r="Q129" i="13"/>
  <c r="R129" i="13" s="1"/>
  <c r="O129" i="13"/>
  <c r="Q128" i="13"/>
  <c r="R128" i="13" s="1"/>
  <c r="O128" i="13"/>
  <c r="Q127" i="13"/>
  <c r="R127" i="13" s="1"/>
  <c r="O127" i="13"/>
  <c r="Q126" i="13"/>
  <c r="R126" i="13" s="1"/>
  <c r="O126" i="13"/>
  <c r="O125" i="13"/>
  <c r="P124" i="13"/>
  <c r="T126" i="13" s="1"/>
  <c r="L116" i="13"/>
  <c r="K116" i="13"/>
  <c r="M116" i="13" s="1"/>
  <c r="P114" i="13"/>
  <c r="Q107" i="13"/>
  <c r="R107" i="13" s="1"/>
  <c r="O107" i="13"/>
  <c r="Q106" i="13"/>
  <c r="R106" i="13" s="1"/>
  <c r="O106" i="13"/>
  <c r="Q105" i="13"/>
  <c r="R105" i="13" s="1"/>
  <c r="O105" i="13"/>
  <c r="Q104" i="13"/>
  <c r="R104" i="13" s="1"/>
  <c r="O104" i="13"/>
  <c r="Q103" i="13"/>
  <c r="R103" i="13" s="1"/>
  <c r="O103" i="13"/>
  <c r="Q102" i="13"/>
  <c r="R102" i="13" s="1"/>
  <c r="O102" i="13"/>
  <c r="Q101" i="13"/>
  <c r="R101" i="13" s="1"/>
  <c r="O101" i="13"/>
  <c r="O100" i="13"/>
  <c r="P99" i="13"/>
  <c r="T101" i="13" s="1"/>
  <c r="L93" i="13"/>
  <c r="K93" i="13"/>
  <c r="M93" i="13" s="1"/>
  <c r="N93" i="13" s="1"/>
  <c r="P91" i="13"/>
  <c r="Q84" i="13"/>
  <c r="R84" i="13" s="1"/>
  <c r="O84" i="13"/>
  <c r="Q83" i="13"/>
  <c r="R83" i="13" s="1"/>
  <c r="O83" i="13"/>
  <c r="Q82" i="13"/>
  <c r="R82" i="13" s="1"/>
  <c r="O82" i="13"/>
  <c r="Q81" i="13"/>
  <c r="R81" i="13" s="1"/>
  <c r="O81" i="13"/>
  <c r="Q80" i="13"/>
  <c r="R80" i="13" s="1"/>
  <c r="O80" i="13"/>
  <c r="Q79" i="13"/>
  <c r="R79" i="13" s="1"/>
  <c r="O79" i="13"/>
  <c r="Q78" i="13"/>
  <c r="R78" i="13" s="1"/>
  <c r="O78" i="13"/>
  <c r="O77" i="13"/>
  <c r="P76" i="13"/>
  <c r="Q77" i="13" s="1"/>
  <c r="R77" i="13" s="1"/>
  <c r="L70" i="13"/>
  <c r="K70" i="13"/>
  <c r="M70" i="13" s="1"/>
  <c r="Q64" i="13"/>
  <c r="R64" i="13" s="1"/>
  <c r="O64" i="13"/>
  <c r="Q63" i="13"/>
  <c r="R63" i="13" s="1"/>
  <c r="O63" i="13"/>
  <c r="Q62" i="13"/>
  <c r="R62" i="13" s="1"/>
  <c r="O62" i="13"/>
  <c r="Q61" i="13"/>
  <c r="R61" i="13" s="1"/>
  <c r="O61" i="13"/>
  <c r="Q60" i="13"/>
  <c r="R60" i="13" s="1"/>
  <c r="O60" i="13"/>
  <c r="Q59" i="13"/>
  <c r="R59" i="13" s="1"/>
  <c r="O59" i="13"/>
  <c r="Q58" i="13"/>
  <c r="R58" i="13" s="1"/>
  <c r="O58" i="13"/>
  <c r="O57" i="13"/>
  <c r="P56" i="13"/>
  <c r="X20" i="13" s="1"/>
  <c r="M49" i="13"/>
  <c r="L49" i="13"/>
  <c r="K49" i="13"/>
  <c r="Q43" i="13"/>
  <c r="R43" i="13" s="1"/>
  <c r="O43" i="13"/>
  <c r="Q42" i="13"/>
  <c r="R42" i="13" s="1"/>
  <c r="O42" i="13"/>
  <c r="Q41" i="13"/>
  <c r="R41" i="13" s="1"/>
  <c r="O41" i="13"/>
  <c r="Q40" i="13"/>
  <c r="R40" i="13" s="1"/>
  <c r="O40" i="13"/>
  <c r="Q39" i="13"/>
  <c r="R39" i="13" s="1"/>
  <c r="O39" i="13"/>
  <c r="Q38" i="13"/>
  <c r="R38" i="13" s="1"/>
  <c r="O38" i="13"/>
  <c r="Q37" i="13"/>
  <c r="R37" i="13" s="1"/>
  <c r="O37" i="13"/>
  <c r="O36" i="13"/>
  <c r="P35" i="13"/>
  <c r="W20" i="13" s="1"/>
  <c r="L31" i="13"/>
  <c r="K31" i="13"/>
  <c r="M31" i="13" s="1"/>
  <c r="N31" i="13" s="1"/>
  <c r="Q28" i="13"/>
  <c r="R28" i="13" s="1"/>
  <c r="O28" i="13"/>
  <c r="Q27" i="13"/>
  <c r="R27" i="13" s="1"/>
  <c r="O27" i="13"/>
  <c r="Q26" i="13"/>
  <c r="R26" i="13" s="1"/>
  <c r="O26" i="13"/>
  <c r="Q25" i="13"/>
  <c r="R25" i="13" s="1"/>
  <c r="O25" i="13"/>
  <c r="Q24" i="13"/>
  <c r="R24" i="13" s="1"/>
  <c r="O24" i="13"/>
  <c r="Q23" i="13"/>
  <c r="R23" i="13" s="1"/>
  <c r="O23" i="13"/>
  <c r="Q22" i="13"/>
  <c r="R22" i="13" s="1"/>
  <c r="O22" i="13"/>
  <c r="O21" i="13"/>
  <c r="AA20" i="13"/>
  <c r="Z20" i="13"/>
  <c r="Y20" i="13"/>
  <c r="P20" i="13"/>
  <c r="Q21" i="13" s="1"/>
  <c r="R21" i="13" s="1"/>
  <c r="L16" i="13"/>
  <c r="K16" i="13"/>
  <c r="M16" i="13" s="1"/>
  <c r="Q12" i="13"/>
  <c r="R12" i="13" s="1"/>
  <c r="O12" i="13"/>
  <c r="Q11" i="13"/>
  <c r="R11" i="13" s="1"/>
  <c r="O11" i="13"/>
  <c r="Q10" i="13"/>
  <c r="R10" i="13" s="1"/>
  <c r="O10" i="13"/>
  <c r="Q9" i="13"/>
  <c r="R9" i="13" s="1"/>
  <c r="O9" i="13"/>
  <c r="Q8" i="13"/>
  <c r="R8" i="13" s="1"/>
  <c r="O8" i="13"/>
  <c r="Q7" i="13"/>
  <c r="R7" i="13" s="1"/>
  <c r="O7" i="13"/>
  <c r="Q6" i="13"/>
  <c r="R6" i="13" s="1"/>
  <c r="O6" i="13"/>
  <c r="O5" i="13"/>
  <c r="P4" i="13"/>
  <c r="U20" i="13" s="1"/>
  <c r="L866" i="12"/>
  <c r="N866" i="12" s="1"/>
  <c r="O866" i="12" s="1"/>
  <c r="Q864" i="12"/>
  <c r="R863" i="12"/>
  <c r="R864" i="12" s="1"/>
  <c r="S860" i="12"/>
  <c r="P860" i="12"/>
  <c r="S859" i="12"/>
  <c r="P859" i="12"/>
  <c r="S858" i="12"/>
  <c r="P858" i="12"/>
  <c r="S857" i="12"/>
  <c r="P857" i="12"/>
  <c r="S856" i="12"/>
  <c r="S855" i="12"/>
  <c r="P855" i="12"/>
  <c r="S854" i="12"/>
  <c r="P854" i="12"/>
  <c r="T853" i="12"/>
  <c r="S853" i="12"/>
  <c r="P853" i="12"/>
  <c r="P852" i="12"/>
  <c r="Q851" i="12"/>
  <c r="R852" i="12" s="1"/>
  <c r="S852" i="12" s="1"/>
  <c r="L845" i="12"/>
  <c r="N845" i="12" s="1"/>
  <c r="O845" i="12" s="1"/>
  <c r="Q843" i="12"/>
  <c r="R842" i="12"/>
  <c r="R843" i="12" s="1"/>
  <c r="S839" i="12"/>
  <c r="S838" i="12"/>
  <c r="S837" i="12"/>
  <c r="S836" i="12"/>
  <c r="S835" i="12"/>
  <c r="S834" i="12"/>
  <c r="P834" i="12"/>
  <c r="S833" i="12"/>
  <c r="P833" i="12"/>
  <c r="S832" i="12"/>
  <c r="P832" i="12"/>
  <c r="P831" i="12"/>
  <c r="Q830" i="12"/>
  <c r="R831" i="12" s="1"/>
  <c r="S831" i="12" s="1"/>
  <c r="L824" i="12"/>
  <c r="N824" i="12" s="1"/>
  <c r="O824" i="12" s="1"/>
  <c r="Q822" i="12"/>
  <c r="R821" i="12"/>
  <c r="R822" i="12" s="1"/>
  <c r="S818" i="12"/>
  <c r="R818" i="12"/>
  <c r="P818" i="12"/>
  <c r="S817" i="12"/>
  <c r="R817" i="12"/>
  <c r="P817" i="12"/>
  <c r="R816" i="12"/>
  <c r="S816" i="12" s="1"/>
  <c r="R815" i="12"/>
  <c r="S815" i="12" s="1"/>
  <c r="R814" i="12"/>
  <c r="S814" i="12" s="1"/>
  <c r="R813" i="12"/>
  <c r="S813" i="12" s="1"/>
  <c r="P813" i="12"/>
  <c r="R812" i="12"/>
  <c r="S812" i="12" s="1"/>
  <c r="R811" i="12"/>
  <c r="S811" i="12" s="1"/>
  <c r="P811" i="12"/>
  <c r="P810" i="12"/>
  <c r="Q809" i="12"/>
  <c r="T811" i="12" s="1"/>
  <c r="L803" i="12"/>
  <c r="N803" i="12" s="1"/>
  <c r="O803" i="12" s="1"/>
  <c r="Q801" i="12"/>
  <c r="R800" i="12"/>
  <c r="R801" i="12" s="1"/>
  <c r="S797" i="12"/>
  <c r="R797" i="12"/>
  <c r="R796" i="12"/>
  <c r="S796" i="12" s="1"/>
  <c r="R795" i="12"/>
  <c r="S795" i="12" s="1"/>
  <c r="R794" i="12"/>
  <c r="S794" i="12" s="1"/>
  <c r="R793" i="12"/>
  <c r="S793" i="12" s="1"/>
  <c r="R792" i="12"/>
  <c r="S792" i="12" s="1"/>
  <c r="P792" i="12"/>
  <c r="R791" i="12"/>
  <c r="S791" i="12" s="1"/>
  <c r="P791" i="12"/>
  <c r="R790" i="12"/>
  <c r="S790" i="12" s="1"/>
  <c r="P790" i="12"/>
  <c r="P789" i="12"/>
  <c r="Q788" i="12"/>
  <c r="R789" i="12" s="1"/>
  <c r="S789" i="12" s="1"/>
  <c r="Q780" i="12"/>
  <c r="R780" i="12"/>
  <c r="R776" i="12"/>
  <c r="S776" i="12" s="1"/>
  <c r="R775" i="12"/>
  <c r="S775" i="12" s="1"/>
  <c r="R774" i="12"/>
  <c r="S774" i="12" s="1"/>
  <c r="R773" i="12"/>
  <c r="S773" i="12" s="1"/>
  <c r="R772" i="12"/>
  <c r="S772" i="12" s="1"/>
  <c r="R771" i="12"/>
  <c r="S771" i="12" s="1"/>
  <c r="P771" i="12"/>
  <c r="R770" i="12"/>
  <c r="S770" i="12" s="1"/>
  <c r="P770" i="12"/>
  <c r="R769" i="12"/>
  <c r="S769" i="12" s="1"/>
  <c r="P769" i="12"/>
  <c r="P768" i="12"/>
  <c r="Q767" i="12"/>
  <c r="N761" i="12"/>
  <c r="O761" i="12" s="1"/>
  <c r="Q759" i="12"/>
  <c r="R759" i="12"/>
  <c r="R755" i="12"/>
  <c r="S755" i="12" s="1"/>
  <c r="R754" i="12"/>
  <c r="S754" i="12" s="1"/>
  <c r="R753" i="12"/>
  <c r="S753" i="12" s="1"/>
  <c r="R752" i="12"/>
  <c r="S752" i="12" s="1"/>
  <c r="R751" i="12"/>
  <c r="S751" i="12" s="1"/>
  <c r="R750" i="12"/>
  <c r="S750" i="12" s="1"/>
  <c r="P750" i="12"/>
  <c r="R749" i="12"/>
  <c r="S749" i="12" s="1"/>
  <c r="P749" i="12"/>
  <c r="R748" i="12"/>
  <c r="S748" i="12" s="1"/>
  <c r="P748" i="12"/>
  <c r="P747" i="12"/>
  <c r="Q746" i="12"/>
  <c r="T748" i="12" s="1"/>
  <c r="L740" i="12"/>
  <c r="R737" i="12" s="1"/>
  <c r="R738" i="12" s="1"/>
  <c r="Q738" i="12"/>
  <c r="R734" i="12"/>
  <c r="S734" i="12" s="1"/>
  <c r="S733" i="12"/>
  <c r="R733" i="12"/>
  <c r="R732" i="12"/>
  <c r="S732" i="12" s="1"/>
  <c r="R731" i="12"/>
  <c r="S731" i="12" s="1"/>
  <c r="R730" i="12"/>
  <c r="S730" i="12" s="1"/>
  <c r="P730" i="12"/>
  <c r="R729" i="12"/>
  <c r="S729" i="12" s="1"/>
  <c r="P729" i="12"/>
  <c r="R728" i="12"/>
  <c r="S728" i="12" s="1"/>
  <c r="P728" i="12"/>
  <c r="T727" i="12"/>
  <c r="R727" i="12"/>
  <c r="S727" i="12" s="1"/>
  <c r="P727" i="12"/>
  <c r="P726" i="12"/>
  <c r="Q725" i="12"/>
  <c r="R726" i="12" s="1"/>
  <c r="S726" i="12" s="1"/>
  <c r="R716" i="12"/>
  <c r="R717" i="12" s="1"/>
  <c r="Q717" i="12"/>
  <c r="R713" i="12"/>
  <c r="S713" i="12" s="1"/>
  <c r="R712" i="12"/>
  <c r="S712" i="12" s="1"/>
  <c r="R711" i="12"/>
  <c r="S711" i="12" s="1"/>
  <c r="R710" i="12"/>
  <c r="S710" i="12" s="1"/>
  <c r="P710" i="12"/>
  <c r="S709" i="12"/>
  <c r="R709" i="12"/>
  <c r="P709" i="12"/>
  <c r="R708" i="12"/>
  <c r="S708" i="12" s="1"/>
  <c r="P708" i="12"/>
  <c r="R707" i="12"/>
  <c r="S707" i="12" s="1"/>
  <c r="P707" i="12"/>
  <c r="R706" i="12"/>
  <c r="S706" i="12" s="1"/>
  <c r="P706" i="12"/>
  <c r="P705" i="12"/>
  <c r="Q704" i="12"/>
  <c r="R705" i="12" s="1"/>
  <c r="S705" i="12" s="1"/>
  <c r="Q696" i="12"/>
  <c r="R692" i="12"/>
  <c r="S692" i="12" s="1"/>
  <c r="R691" i="12"/>
  <c r="S691" i="12" s="1"/>
  <c r="R690" i="12"/>
  <c r="S690" i="12" s="1"/>
  <c r="P690" i="12"/>
  <c r="R689" i="12"/>
  <c r="S689" i="12" s="1"/>
  <c r="P689" i="12"/>
  <c r="R688" i="12"/>
  <c r="S688" i="12" s="1"/>
  <c r="P688" i="12"/>
  <c r="R687" i="12"/>
  <c r="S687" i="12" s="1"/>
  <c r="P687" i="12"/>
  <c r="R686" i="12"/>
  <c r="S686" i="12" s="1"/>
  <c r="P686" i="12"/>
  <c r="R685" i="12"/>
  <c r="S685" i="12" s="1"/>
  <c r="P685" i="12"/>
  <c r="P684" i="12"/>
  <c r="Q683" i="12"/>
  <c r="T685" i="12" s="1"/>
  <c r="L677" i="12"/>
  <c r="R674" i="12" s="1"/>
  <c r="R675" i="12" s="1"/>
  <c r="Q675" i="12"/>
  <c r="R670" i="12"/>
  <c r="S670" i="12" s="1"/>
  <c r="R669" i="12"/>
  <c r="S669" i="12" s="1"/>
  <c r="P669" i="12"/>
  <c r="R668" i="12"/>
  <c r="S668" i="12" s="1"/>
  <c r="P668" i="12"/>
  <c r="R667" i="12"/>
  <c r="S667" i="12" s="1"/>
  <c r="P667" i="12"/>
  <c r="R666" i="12"/>
  <c r="S666" i="12" s="1"/>
  <c r="P666" i="12"/>
  <c r="R665" i="12"/>
  <c r="S665" i="12" s="1"/>
  <c r="P665" i="12"/>
  <c r="R664" i="12"/>
  <c r="S664" i="12" s="1"/>
  <c r="P664" i="12"/>
  <c r="T663" i="12"/>
  <c r="R663" i="12"/>
  <c r="S663" i="12" s="1"/>
  <c r="P663" i="12"/>
  <c r="P662" i="12"/>
  <c r="Q661" i="12"/>
  <c r="R662" i="12" s="1"/>
  <c r="S662" i="12" s="1"/>
  <c r="M655" i="12"/>
  <c r="Y658" i="12" s="1"/>
  <c r="L655" i="12"/>
  <c r="R652" i="12" s="1"/>
  <c r="R653" i="12" s="1"/>
  <c r="Q653" i="12"/>
  <c r="R647" i="12"/>
  <c r="S647" i="12" s="1"/>
  <c r="P647" i="12"/>
  <c r="R646" i="12"/>
  <c r="S646" i="12" s="1"/>
  <c r="P646" i="12"/>
  <c r="R645" i="12"/>
  <c r="S645" i="12" s="1"/>
  <c r="P645" i="12"/>
  <c r="R644" i="12"/>
  <c r="S644" i="12" s="1"/>
  <c r="P644" i="12"/>
  <c r="R643" i="12"/>
  <c r="S643" i="12" s="1"/>
  <c r="P643" i="12"/>
  <c r="R642" i="12"/>
  <c r="S642" i="12" s="1"/>
  <c r="P642" i="12"/>
  <c r="R641" i="12"/>
  <c r="S641" i="12" s="1"/>
  <c r="P641" i="12"/>
  <c r="R640" i="12"/>
  <c r="S640" i="12" s="1"/>
  <c r="P640" i="12"/>
  <c r="P639" i="12"/>
  <c r="Q638" i="12"/>
  <c r="T640" i="12" s="1"/>
  <c r="M632" i="12"/>
  <c r="L632" i="12"/>
  <c r="N632" i="12" s="1"/>
  <c r="O632" i="12" s="1"/>
  <c r="Q630" i="12"/>
  <c r="R629" i="12"/>
  <c r="R630" i="12" s="1"/>
  <c r="R624" i="12"/>
  <c r="S624" i="12" s="1"/>
  <c r="P624" i="12"/>
  <c r="R623" i="12"/>
  <c r="S623" i="12" s="1"/>
  <c r="P623" i="12"/>
  <c r="R622" i="12"/>
  <c r="S622" i="12" s="1"/>
  <c r="P622" i="12"/>
  <c r="R621" i="12"/>
  <c r="S621" i="12" s="1"/>
  <c r="P621" i="12"/>
  <c r="R620" i="12"/>
  <c r="S620" i="12" s="1"/>
  <c r="P620" i="12"/>
  <c r="R619" i="12"/>
  <c r="S619" i="12" s="1"/>
  <c r="P619" i="12"/>
  <c r="R618" i="12"/>
  <c r="S618" i="12" s="1"/>
  <c r="P618" i="12"/>
  <c r="R617" i="12"/>
  <c r="S617" i="12" s="1"/>
  <c r="P617" i="12"/>
  <c r="R616" i="12"/>
  <c r="S616" i="12" s="1"/>
  <c r="P616" i="12"/>
  <c r="Q615" i="12"/>
  <c r="U617" i="12" s="1"/>
  <c r="M609" i="12"/>
  <c r="L609" i="12"/>
  <c r="N609" i="12" s="1"/>
  <c r="O609" i="12" s="1"/>
  <c r="Q607" i="12"/>
  <c r="R606" i="12"/>
  <c r="R607" i="12" s="1"/>
  <c r="R601" i="12"/>
  <c r="S601" i="12" s="1"/>
  <c r="P601" i="12"/>
  <c r="R600" i="12"/>
  <c r="S600" i="12" s="1"/>
  <c r="P600" i="12"/>
  <c r="R599" i="12"/>
  <c r="S599" i="12" s="1"/>
  <c r="P599" i="12"/>
  <c r="R598" i="12"/>
  <c r="S598" i="12" s="1"/>
  <c r="P598" i="12"/>
  <c r="R597" i="12"/>
  <c r="S597" i="12" s="1"/>
  <c r="P597" i="12"/>
  <c r="R596" i="12"/>
  <c r="S596" i="12" s="1"/>
  <c r="P596" i="12"/>
  <c r="R595" i="12"/>
  <c r="S595" i="12" s="1"/>
  <c r="P595" i="12"/>
  <c r="U594" i="12"/>
  <c r="R594" i="12"/>
  <c r="S594" i="12" s="1"/>
  <c r="P594" i="12"/>
  <c r="R593" i="12"/>
  <c r="S593" i="12" s="1"/>
  <c r="P593" i="12"/>
  <c r="Q592" i="12"/>
  <c r="M586" i="12"/>
  <c r="L586" i="12"/>
  <c r="N586" i="12" s="1"/>
  <c r="Q584" i="12"/>
  <c r="R583" i="12"/>
  <c r="R584" i="12" s="1"/>
  <c r="R578" i="12"/>
  <c r="S578" i="12" s="1"/>
  <c r="P578" i="12"/>
  <c r="R577" i="12"/>
  <c r="S577" i="12" s="1"/>
  <c r="P577" i="12"/>
  <c r="R576" i="12"/>
  <c r="S576" i="12" s="1"/>
  <c r="P576" i="12"/>
  <c r="R575" i="12"/>
  <c r="S575" i="12" s="1"/>
  <c r="P575" i="12"/>
  <c r="R574" i="12"/>
  <c r="S574" i="12" s="1"/>
  <c r="P574" i="12"/>
  <c r="R573" i="12"/>
  <c r="S573" i="12" s="1"/>
  <c r="P573" i="12"/>
  <c r="R572" i="12"/>
  <c r="S572" i="12" s="1"/>
  <c r="P572" i="12"/>
  <c r="R571" i="12"/>
  <c r="S571" i="12" s="1"/>
  <c r="P571" i="12"/>
  <c r="P570" i="12"/>
  <c r="Q569" i="12"/>
  <c r="M564" i="12"/>
  <c r="L564" i="12"/>
  <c r="R561" i="12" s="1"/>
  <c r="R562" i="12" s="1"/>
  <c r="Q562" i="12"/>
  <c r="R556" i="12"/>
  <c r="S556" i="12" s="1"/>
  <c r="P556" i="12"/>
  <c r="R555" i="12"/>
  <c r="S555" i="12" s="1"/>
  <c r="P555" i="12"/>
  <c r="R554" i="12"/>
  <c r="S554" i="12" s="1"/>
  <c r="P554" i="12"/>
  <c r="S553" i="12"/>
  <c r="R553" i="12"/>
  <c r="P553" i="12"/>
  <c r="R552" i="12"/>
  <c r="S552" i="12" s="1"/>
  <c r="P552" i="12"/>
  <c r="R551" i="12"/>
  <c r="S551" i="12" s="1"/>
  <c r="P551" i="12"/>
  <c r="R550" i="12"/>
  <c r="S550" i="12" s="1"/>
  <c r="P550" i="12"/>
  <c r="U549" i="12"/>
  <c r="R549" i="12"/>
  <c r="S549" i="12" s="1"/>
  <c r="P549" i="12"/>
  <c r="P548" i="12"/>
  <c r="Q547" i="12"/>
  <c r="R548" i="12" s="1"/>
  <c r="S548" i="12" s="1"/>
  <c r="M541" i="12"/>
  <c r="L541" i="12"/>
  <c r="N541" i="12" s="1"/>
  <c r="O541" i="12" s="1"/>
  <c r="Q539" i="12"/>
  <c r="R538" i="12"/>
  <c r="R539" i="12" s="1"/>
  <c r="R533" i="12"/>
  <c r="S533" i="12" s="1"/>
  <c r="P533" i="12"/>
  <c r="R532" i="12"/>
  <c r="S532" i="12" s="1"/>
  <c r="P532" i="12"/>
  <c r="R531" i="12"/>
  <c r="S531" i="12" s="1"/>
  <c r="P531" i="12"/>
  <c r="R530" i="12"/>
  <c r="S530" i="12" s="1"/>
  <c r="P530" i="12"/>
  <c r="R529" i="12"/>
  <c r="S529" i="12" s="1"/>
  <c r="P529" i="12"/>
  <c r="R528" i="12"/>
  <c r="S528" i="12" s="1"/>
  <c r="P528" i="12"/>
  <c r="R527" i="12"/>
  <c r="S527" i="12" s="1"/>
  <c r="P527" i="12"/>
  <c r="R526" i="12"/>
  <c r="S526" i="12" s="1"/>
  <c r="P526" i="12"/>
  <c r="P525" i="12"/>
  <c r="Q524" i="12"/>
  <c r="U526" i="12" s="1"/>
  <c r="M518" i="12"/>
  <c r="L518" i="12"/>
  <c r="R515" i="12" s="1"/>
  <c r="R516" i="12" s="1"/>
  <c r="Q516" i="12"/>
  <c r="R510" i="12"/>
  <c r="S510" i="12" s="1"/>
  <c r="P510" i="12"/>
  <c r="R509" i="12"/>
  <c r="S509" i="12" s="1"/>
  <c r="P509" i="12"/>
  <c r="R508" i="12"/>
  <c r="S508" i="12" s="1"/>
  <c r="P508" i="12"/>
  <c r="R507" i="12"/>
  <c r="S507" i="12" s="1"/>
  <c r="P507" i="12"/>
  <c r="R506" i="12"/>
  <c r="S506" i="12" s="1"/>
  <c r="P506" i="12"/>
  <c r="R505" i="12"/>
  <c r="S505" i="12" s="1"/>
  <c r="P505" i="12"/>
  <c r="R504" i="12"/>
  <c r="S504" i="12" s="1"/>
  <c r="P504" i="12"/>
  <c r="U503" i="12"/>
  <c r="R503" i="12"/>
  <c r="S503" i="12" s="1"/>
  <c r="P503" i="12"/>
  <c r="P502" i="12"/>
  <c r="Q501" i="12"/>
  <c r="R502" i="12" s="1"/>
  <c r="S502" i="12" s="1"/>
  <c r="M495" i="12"/>
  <c r="L495" i="12"/>
  <c r="N495" i="12" s="1"/>
  <c r="Q493" i="12"/>
  <c r="R492" i="12"/>
  <c r="R493" i="12" s="1"/>
  <c r="R487" i="12"/>
  <c r="S487" i="12" s="1"/>
  <c r="P487" i="12"/>
  <c r="R486" i="12"/>
  <c r="S486" i="12" s="1"/>
  <c r="P486" i="12"/>
  <c r="R485" i="12"/>
  <c r="S485" i="12" s="1"/>
  <c r="P485" i="12"/>
  <c r="R484" i="12"/>
  <c r="S484" i="12" s="1"/>
  <c r="P484" i="12"/>
  <c r="R483" i="12"/>
  <c r="S483" i="12" s="1"/>
  <c r="P483" i="12"/>
  <c r="R482" i="12"/>
  <c r="S482" i="12" s="1"/>
  <c r="P482" i="12"/>
  <c r="R481" i="12"/>
  <c r="S481" i="12" s="1"/>
  <c r="P481" i="12"/>
  <c r="R480" i="12"/>
  <c r="S480" i="12" s="1"/>
  <c r="P480" i="12"/>
  <c r="P479" i="12"/>
  <c r="Q478" i="12"/>
  <c r="U480" i="12" s="1"/>
  <c r="M472" i="12"/>
  <c r="L472" i="12"/>
  <c r="Q470" i="12"/>
  <c r="R464" i="12"/>
  <c r="S464" i="12" s="1"/>
  <c r="P464" i="12"/>
  <c r="R463" i="12"/>
  <c r="S463" i="12" s="1"/>
  <c r="P463" i="12"/>
  <c r="R462" i="12"/>
  <c r="S462" i="12" s="1"/>
  <c r="P462" i="12"/>
  <c r="R461" i="12"/>
  <c r="S461" i="12" s="1"/>
  <c r="P461" i="12"/>
  <c r="R460" i="12"/>
  <c r="S460" i="12" s="1"/>
  <c r="P460" i="12"/>
  <c r="R459" i="12"/>
  <c r="S459" i="12" s="1"/>
  <c r="P459" i="12"/>
  <c r="R458" i="12"/>
  <c r="S458" i="12" s="1"/>
  <c r="P458" i="12"/>
  <c r="U457" i="12"/>
  <c r="R457" i="12"/>
  <c r="S457" i="12" s="1"/>
  <c r="P457" i="12"/>
  <c r="P456" i="12"/>
  <c r="Q455" i="12"/>
  <c r="R456" i="12" s="1"/>
  <c r="S456" i="12" s="1"/>
  <c r="M449" i="12"/>
  <c r="L449" i="12"/>
  <c r="N449" i="12" s="1"/>
  <c r="O449" i="12" s="1"/>
  <c r="Q447" i="12"/>
  <c r="R441" i="12"/>
  <c r="S441" i="12" s="1"/>
  <c r="P441" i="12"/>
  <c r="R440" i="12"/>
  <c r="S440" i="12" s="1"/>
  <c r="P440" i="12"/>
  <c r="R439" i="12"/>
  <c r="S439" i="12" s="1"/>
  <c r="P439" i="12"/>
  <c r="R438" i="12"/>
  <c r="S438" i="12" s="1"/>
  <c r="P438" i="12"/>
  <c r="R437" i="12"/>
  <c r="S437" i="12" s="1"/>
  <c r="P437" i="12"/>
  <c r="R436" i="12"/>
  <c r="S436" i="12" s="1"/>
  <c r="P436" i="12"/>
  <c r="R435" i="12"/>
  <c r="S435" i="12" s="1"/>
  <c r="P435" i="12"/>
  <c r="R434" i="12"/>
  <c r="S434" i="12" s="1"/>
  <c r="P434" i="12"/>
  <c r="P433" i="12"/>
  <c r="Q432" i="12"/>
  <c r="U434" i="12" s="1"/>
  <c r="M426" i="12"/>
  <c r="L426" i="12"/>
  <c r="Q424" i="12"/>
  <c r="R418" i="12"/>
  <c r="S418" i="12" s="1"/>
  <c r="P418" i="12"/>
  <c r="R417" i="12"/>
  <c r="S417" i="12" s="1"/>
  <c r="P417" i="12"/>
  <c r="R416" i="12"/>
  <c r="S416" i="12" s="1"/>
  <c r="P416" i="12"/>
  <c r="R415" i="12"/>
  <c r="S415" i="12" s="1"/>
  <c r="P415" i="12"/>
  <c r="R414" i="12"/>
  <c r="S414" i="12" s="1"/>
  <c r="P414" i="12"/>
  <c r="R413" i="12"/>
  <c r="S413" i="12" s="1"/>
  <c r="P413" i="12"/>
  <c r="R412" i="12"/>
  <c r="S412" i="12" s="1"/>
  <c r="P412" i="12"/>
  <c r="R411" i="12"/>
  <c r="S411" i="12" s="1"/>
  <c r="P411" i="12"/>
  <c r="R410" i="12"/>
  <c r="S410" i="12" s="1"/>
  <c r="P410" i="12"/>
  <c r="Q409" i="12"/>
  <c r="U411" i="12" s="1"/>
  <c r="M403" i="12"/>
  <c r="L403" i="12"/>
  <c r="R400" i="12" s="1"/>
  <c r="R401" i="12" s="1"/>
  <c r="Q401" i="12"/>
  <c r="R395" i="12"/>
  <c r="S395" i="12" s="1"/>
  <c r="P395" i="12"/>
  <c r="R394" i="12"/>
  <c r="S394" i="12" s="1"/>
  <c r="P394" i="12"/>
  <c r="R393" i="12"/>
  <c r="S393" i="12" s="1"/>
  <c r="P393" i="12"/>
  <c r="R392" i="12"/>
  <c r="S392" i="12" s="1"/>
  <c r="P392" i="12"/>
  <c r="R391" i="12"/>
  <c r="S391" i="12" s="1"/>
  <c r="P391" i="12"/>
  <c r="R390" i="12"/>
  <c r="S390" i="12" s="1"/>
  <c r="P390" i="12"/>
  <c r="R389" i="12"/>
  <c r="S389" i="12" s="1"/>
  <c r="P389" i="12"/>
  <c r="U388" i="12"/>
  <c r="R388" i="12"/>
  <c r="S388" i="12" s="1"/>
  <c r="P388" i="12"/>
  <c r="P387" i="12"/>
  <c r="Q386" i="12"/>
  <c r="R387" i="12" s="1"/>
  <c r="S387" i="12" s="1"/>
  <c r="M380" i="12"/>
  <c r="L380" i="12"/>
  <c r="N380" i="12" s="1"/>
  <c r="O380" i="12" s="1"/>
  <c r="Q378" i="12"/>
  <c r="R377" i="12"/>
  <c r="R378" i="12" s="1"/>
  <c r="R372" i="12"/>
  <c r="S372" i="12" s="1"/>
  <c r="P372" i="12"/>
  <c r="R371" i="12"/>
  <c r="S371" i="12" s="1"/>
  <c r="P371" i="12"/>
  <c r="R370" i="12"/>
  <c r="S370" i="12" s="1"/>
  <c r="P370" i="12"/>
  <c r="R369" i="12"/>
  <c r="S369" i="12" s="1"/>
  <c r="P369" i="12"/>
  <c r="R368" i="12"/>
  <c r="S368" i="12" s="1"/>
  <c r="P368" i="12"/>
  <c r="R367" i="12"/>
  <c r="S367" i="12" s="1"/>
  <c r="P367" i="12"/>
  <c r="R366" i="12"/>
  <c r="S366" i="12" s="1"/>
  <c r="P366" i="12"/>
  <c r="R365" i="12"/>
  <c r="S365" i="12" s="1"/>
  <c r="P365" i="12"/>
  <c r="P364" i="12"/>
  <c r="Q363" i="12"/>
  <c r="M357" i="12"/>
  <c r="L357" i="12"/>
  <c r="R354" i="12" s="1"/>
  <c r="R355" i="12" s="1"/>
  <c r="Q355" i="12"/>
  <c r="R348" i="12"/>
  <c r="S348" i="12" s="1"/>
  <c r="P348" i="12"/>
  <c r="R347" i="12"/>
  <c r="S347" i="12" s="1"/>
  <c r="P347" i="12"/>
  <c r="R346" i="12"/>
  <c r="S346" i="12" s="1"/>
  <c r="P346" i="12"/>
  <c r="R345" i="12"/>
  <c r="S345" i="12" s="1"/>
  <c r="P345" i="12"/>
  <c r="R344" i="12"/>
  <c r="S344" i="12" s="1"/>
  <c r="P344" i="12"/>
  <c r="R343" i="12"/>
  <c r="S343" i="12" s="1"/>
  <c r="P343" i="12"/>
  <c r="R342" i="12"/>
  <c r="S342" i="12" s="1"/>
  <c r="P342" i="12"/>
  <c r="U341" i="12"/>
  <c r="R341" i="12"/>
  <c r="S341" i="12" s="1"/>
  <c r="P341" i="12"/>
  <c r="P340" i="12"/>
  <c r="Q339" i="12"/>
  <c r="R340" i="12" s="1"/>
  <c r="S340" i="12" s="1"/>
  <c r="M333" i="12"/>
  <c r="L333" i="12"/>
  <c r="N333" i="12" s="1"/>
  <c r="O333" i="12" s="1"/>
  <c r="Q331" i="12"/>
  <c r="R330" i="12"/>
  <c r="R331" i="12" s="1"/>
  <c r="R325" i="12"/>
  <c r="S325" i="12" s="1"/>
  <c r="P325" i="12"/>
  <c r="R324" i="12"/>
  <c r="S324" i="12" s="1"/>
  <c r="P324" i="12"/>
  <c r="R323" i="12"/>
  <c r="S323" i="12" s="1"/>
  <c r="P323" i="12"/>
  <c r="R322" i="12"/>
  <c r="S322" i="12" s="1"/>
  <c r="P322" i="12"/>
  <c r="R321" i="12"/>
  <c r="S321" i="12" s="1"/>
  <c r="P321" i="12"/>
  <c r="R320" i="12"/>
  <c r="S320" i="12" s="1"/>
  <c r="P320" i="12"/>
  <c r="R319" i="12"/>
  <c r="S319" i="12" s="1"/>
  <c r="P319" i="12"/>
  <c r="R318" i="12"/>
  <c r="S318" i="12" s="1"/>
  <c r="P318" i="12"/>
  <c r="R317" i="12"/>
  <c r="S317" i="12" s="1"/>
  <c r="P317" i="12"/>
  <c r="Q316" i="12"/>
  <c r="U318" i="12" s="1"/>
  <c r="M310" i="12"/>
  <c r="L310" i="12"/>
  <c r="N310" i="12" s="1"/>
  <c r="Q308" i="12"/>
  <c r="R307" i="12"/>
  <c r="R308" i="12" s="1"/>
  <c r="R302" i="12"/>
  <c r="S302" i="12" s="1"/>
  <c r="P302" i="12"/>
  <c r="R301" i="12"/>
  <c r="S301" i="12" s="1"/>
  <c r="P301" i="12"/>
  <c r="R300" i="12"/>
  <c r="S300" i="12" s="1"/>
  <c r="P300" i="12"/>
  <c r="S299" i="12"/>
  <c r="R299" i="12"/>
  <c r="P299" i="12"/>
  <c r="R298" i="12"/>
  <c r="S298" i="12" s="1"/>
  <c r="P298" i="12"/>
  <c r="R297" i="12"/>
  <c r="S297" i="12" s="1"/>
  <c r="P297" i="12"/>
  <c r="R296" i="12"/>
  <c r="S296" i="12" s="1"/>
  <c r="P296" i="12"/>
  <c r="R295" i="12"/>
  <c r="S295" i="12" s="1"/>
  <c r="P295" i="12"/>
  <c r="P294" i="12"/>
  <c r="Q293" i="12"/>
  <c r="M287" i="12"/>
  <c r="L287" i="12"/>
  <c r="Q285" i="12"/>
  <c r="R279" i="12"/>
  <c r="S279" i="12" s="1"/>
  <c r="P279" i="12"/>
  <c r="R278" i="12"/>
  <c r="S278" i="12" s="1"/>
  <c r="P278" i="12"/>
  <c r="R277" i="12"/>
  <c r="S277" i="12" s="1"/>
  <c r="P277" i="12"/>
  <c r="R276" i="12"/>
  <c r="S276" i="12" s="1"/>
  <c r="P276" i="12"/>
  <c r="R275" i="12"/>
  <c r="S275" i="12" s="1"/>
  <c r="P275" i="12"/>
  <c r="R274" i="12"/>
  <c r="S274" i="12" s="1"/>
  <c r="P274" i="12"/>
  <c r="R273" i="12"/>
  <c r="S273" i="12" s="1"/>
  <c r="P273" i="12"/>
  <c r="U272" i="12"/>
  <c r="R272" i="12"/>
  <c r="S272" i="12" s="1"/>
  <c r="P272" i="12"/>
  <c r="R271" i="12"/>
  <c r="S271" i="12" s="1"/>
  <c r="P271" i="12"/>
  <c r="Q270" i="12"/>
  <c r="M264" i="12"/>
  <c r="L264" i="12"/>
  <c r="N264" i="12" s="1"/>
  <c r="O264" i="12" s="1"/>
  <c r="Q262" i="12"/>
  <c r="R256" i="12"/>
  <c r="S256" i="12" s="1"/>
  <c r="P256" i="12"/>
  <c r="R255" i="12"/>
  <c r="S255" i="12" s="1"/>
  <c r="P255" i="12"/>
  <c r="R254" i="12"/>
  <c r="S254" i="12" s="1"/>
  <c r="P254" i="12"/>
  <c r="R253" i="12"/>
  <c r="S253" i="12" s="1"/>
  <c r="P253" i="12"/>
  <c r="R252" i="12"/>
  <c r="S252" i="12" s="1"/>
  <c r="P252" i="12"/>
  <c r="R251" i="12"/>
  <c r="S251" i="12" s="1"/>
  <c r="P251" i="12"/>
  <c r="R250" i="12"/>
  <c r="S250" i="12" s="1"/>
  <c r="P250" i="12"/>
  <c r="U249" i="12"/>
  <c r="R249" i="12"/>
  <c r="S249" i="12" s="1"/>
  <c r="P249" i="12"/>
  <c r="R248" i="12"/>
  <c r="S248" i="12" s="1"/>
  <c r="P248" i="12"/>
  <c r="Q247" i="12"/>
  <c r="M241" i="12"/>
  <c r="L241" i="12"/>
  <c r="N241" i="12" s="1"/>
  <c r="O241" i="12" s="1"/>
  <c r="Q239" i="12"/>
  <c r="R238" i="12"/>
  <c r="R239" i="12" s="1"/>
  <c r="R232" i="12"/>
  <c r="S232" i="12" s="1"/>
  <c r="P232" i="12"/>
  <c r="R231" i="12"/>
  <c r="S231" i="12" s="1"/>
  <c r="P231" i="12"/>
  <c r="R230" i="12"/>
  <c r="S230" i="12" s="1"/>
  <c r="P230" i="12"/>
  <c r="R229" i="12"/>
  <c r="S229" i="12" s="1"/>
  <c r="P229" i="12"/>
  <c r="R228" i="12"/>
  <c r="S228" i="12" s="1"/>
  <c r="P228" i="12"/>
  <c r="R227" i="12"/>
  <c r="S227" i="12" s="1"/>
  <c r="P227" i="12"/>
  <c r="R226" i="12"/>
  <c r="S226" i="12" s="1"/>
  <c r="P226" i="12"/>
  <c r="R225" i="12"/>
  <c r="S225" i="12" s="1"/>
  <c r="P225" i="12"/>
  <c r="P224" i="12"/>
  <c r="Q223" i="12"/>
  <c r="U225" i="12" s="1"/>
  <c r="M217" i="12"/>
  <c r="L217" i="12"/>
  <c r="N217" i="12" s="1"/>
  <c r="Q215" i="12"/>
  <c r="R214" i="12"/>
  <c r="R215" i="12" s="1"/>
  <c r="R209" i="12"/>
  <c r="S209" i="12" s="1"/>
  <c r="P209" i="12"/>
  <c r="R208" i="12"/>
  <c r="S208" i="12" s="1"/>
  <c r="P208" i="12"/>
  <c r="R207" i="12"/>
  <c r="S207" i="12" s="1"/>
  <c r="P207" i="12"/>
  <c r="R206" i="12"/>
  <c r="S206" i="12" s="1"/>
  <c r="P206" i="12"/>
  <c r="R205" i="12"/>
  <c r="S205" i="12" s="1"/>
  <c r="P205" i="12"/>
  <c r="R204" i="12"/>
  <c r="S204" i="12" s="1"/>
  <c r="P204" i="12"/>
  <c r="R203" i="12"/>
  <c r="S203" i="12" s="1"/>
  <c r="P203" i="12"/>
  <c r="R202" i="12"/>
  <c r="S202" i="12" s="1"/>
  <c r="P202" i="12"/>
  <c r="P201" i="12"/>
  <c r="Q200" i="12"/>
  <c r="M194" i="12"/>
  <c r="L194" i="12"/>
  <c r="U192" i="12"/>
  <c r="R189" i="12"/>
  <c r="S189" i="12" s="1"/>
  <c r="P189" i="12"/>
  <c r="R188" i="12"/>
  <c r="S188" i="12" s="1"/>
  <c r="P188" i="12"/>
  <c r="R187" i="12"/>
  <c r="S187" i="12" s="1"/>
  <c r="P187" i="12"/>
  <c r="R186" i="12"/>
  <c r="S186" i="12" s="1"/>
  <c r="P186" i="12"/>
  <c r="R185" i="12"/>
  <c r="S185" i="12" s="1"/>
  <c r="P185" i="12"/>
  <c r="R184" i="12"/>
  <c r="S184" i="12" s="1"/>
  <c r="P184" i="12"/>
  <c r="R183" i="12"/>
  <c r="S183" i="12" s="1"/>
  <c r="P183" i="12"/>
  <c r="R182" i="12"/>
  <c r="S182" i="12" s="1"/>
  <c r="P182" i="12"/>
  <c r="P181" i="12"/>
  <c r="Q180" i="12"/>
  <c r="U176" i="12"/>
  <c r="M176" i="12"/>
  <c r="L176" i="12"/>
  <c r="N176" i="12" s="1"/>
  <c r="O176" i="12" s="1"/>
  <c r="V175" i="12"/>
  <c r="V176" i="12" s="1"/>
  <c r="R173" i="12"/>
  <c r="S173" i="12" s="1"/>
  <c r="P173" i="12"/>
  <c r="R172" i="12"/>
  <c r="S172" i="12" s="1"/>
  <c r="P172" i="12"/>
  <c r="R171" i="12"/>
  <c r="S171" i="12" s="1"/>
  <c r="P171" i="12"/>
  <c r="R170" i="12"/>
  <c r="S170" i="12" s="1"/>
  <c r="P170" i="12"/>
  <c r="R169" i="12"/>
  <c r="S169" i="12" s="1"/>
  <c r="P169" i="12"/>
  <c r="R168" i="12"/>
  <c r="S168" i="12" s="1"/>
  <c r="P168" i="12"/>
  <c r="R167" i="12"/>
  <c r="S167" i="12" s="1"/>
  <c r="P167" i="12"/>
  <c r="R166" i="12"/>
  <c r="S166" i="12" s="1"/>
  <c r="P166" i="12"/>
  <c r="P165" i="12"/>
  <c r="Q164" i="12"/>
  <c r="AE114" i="12" s="1"/>
  <c r="U160" i="12"/>
  <c r="M160" i="12"/>
  <c r="L160" i="12"/>
  <c r="N160" i="12" s="1"/>
  <c r="O160" i="12" s="1"/>
  <c r="V159" i="12"/>
  <c r="V160" i="12" s="1"/>
  <c r="R157" i="12"/>
  <c r="S157" i="12" s="1"/>
  <c r="P157" i="12"/>
  <c r="R156" i="12"/>
  <c r="S156" i="12" s="1"/>
  <c r="P156" i="12"/>
  <c r="R155" i="12"/>
  <c r="S155" i="12" s="1"/>
  <c r="P155" i="12"/>
  <c r="R154" i="12"/>
  <c r="S154" i="12" s="1"/>
  <c r="P154" i="12"/>
  <c r="R153" i="12"/>
  <c r="S153" i="12" s="1"/>
  <c r="P153" i="12"/>
  <c r="R152" i="12"/>
  <c r="S152" i="12" s="1"/>
  <c r="P152" i="12"/>
  <c r="R151" i="12"/>
  <c r="S151" i="12" s="1"/>
  <c r="P151" i="12"/>
  <c r="R150" i="12"/>
  <c r="S150" i="12" s="1"/>
  <c r="P150" i="12"/>
  <c r="P149" i="12"/>
  <c r="Q148" i="12"/>
  <c r="R149" i="12" s="1"/>
  <c r="S149" i="12" s="1"/>
  <c r="M144" i="12"/>
  <c r="L144" i="12"/>
  <c r="N144" i="12" s="1"/>
  <c r="O144" i="12" s="1"/>
  <c r="R140" i="12"/>
  <c r="S140" i="12" s="1"/>
  <c r="P140" i="12"/>
  <c r="R139" i="12"/>
  <c r="S139" i="12" s="1"/>
  <c r="P139" i="12"/>
  <c r="R138" i="12"/>
  <c r="S138" i="12" s="1"/>
  <c r="P138" i="12"/>
  <c r="R137" i="12"/>
  <c r="S137" i="12" s="1"/>
  <c r="P137" i="12"/>
  <c r="R136" i="12"/>
  <c r="S136" i="12" s="1"/>
  <c r="P136" i="12"/>
  <c r="R135" i="12"/>
  <c r="S135" i="12" s="1"/>
  <c r="P135" i="12"/>
  <c r="R134" i="12"/>
  <c r="S134" i="12" s="1"/>
  <c r="P134" i="12"/>
  <c r="R133" i="12"/>
  <c r="S133" i="12" s="1"/>
  <c r="P133" i="12"/>
  <c r="P132" i="12"/>
  <c r="Q131" i="12"/>
  <c r="M127" i="12"/>
  <c r="L127" i="12"/>
  <c r="N127" i="12" s="1"/>
  <c r="O127" i="12" s="1"/>
  <c r="R119" i="12"/>
  <c r="S119" i="12" s="1"/>
  <c r="P119" i="12"/>
  <c r="R118" i="12"/>
  <c r="S118" i="12" s="1"/>
  <c r="P118" i="12"/>
  <c r="R117" i="12"/>
  <c r="S117" i="12" s="1"/>
  <c r="P117" i="12"/>
  <c r="R116" i="12"/>
  <c r="S116" i="12" s="1"/>
  <c r="P116" i="12"/>
  <c r="R115" i="12"/>
  <c r="S115" i="12" s="1"/>
  <c r="P115" i="12"/>
  <c r="AJ114" i="12"/>
  <c r="AI114" i="12"/>
  <c r="AH114" i="12"/>
  <c r="AG114" i="12"/>
  <c r="AD114" i="12"/>
  <c r="R114" i="12"/>
  <c r="S114" i="12" s="1"/>
  <c r="P114" i="12"/>
  <c r="R113" i="12"/>
  <c r="S113" i="12" s="1"/>
  <c r="P113" i="12"/>
  <c r="R112" i="12"/>
  <c r="S112" i="12" s="1"/>
  <c r="P112" i="12"/>
  <c r="P111" i="12"/>
  <c r="Q110" i="12"/>
  <c r="AB114" i="12" s="1"/>
  <c r="M106" i="12"/>
  <c r="L106" i="12"/>
  <c r="N106" i="12" s="1"/>
  <c r="O106" i="12" s="1"/>
  <c r="R101" i="12"/>
  <c r="S101" i="12" s="1"/>
  <c r="P101" i="12"/>
  <c r="R100" i="12"/>
  <c r="S100" i="12" s="1"/>
  <c r="P100" i="12"/>
  <c r="R99" i="12"/>
  <c r="S99" i="12" s="1"/>
  <c r="P99" i="12"/>
  <c r="R98" i="12"/>
  <c r="S98" i="12" s="1"/>
  <c r="P98" i="12"/>
  <c r="R97" i="12"/>
  <c r="S97" i="12" s="1"/>
  <c r="P97" i="12"/>
  <c r="R96" i="12"/>
  <c r="S96" i="12" s="1"/>
  <c r="P96" i="12"/>
  <c r="R95" i="12"/>
  <c r="S95" i="12" s="1"/>
  <c r="P95" i="12"/>
  <c r="R94" i="12"/>
  <c r="S94" i="12" s="1"/>
  <c r="P94" i="12"/>
  <c r="P93" i="12"/>
  <c r="Q92" i="12"/>
  <c r="AA114" i="12" s="1"/>
  <c r="M88" i="12"/>
  <c r="L88" i="12"/>
  <c r="N88" i="12" s="1"/>
  <c r="O88" i="12" s="1"/>
  <c r="R85" i="12"/>
  <c r="S85" i="12" s="1"/>
  <c r="P85" i="12"/>
  <c r="R84" i="12"/>
  <c r="S84" i="12" s="1"/>
  <c r="P84" i="12"/>
  <c r="R83" i="12"/>
  <c r="S83" i="12" s="1"/>
  <c r="P83" i="12"/>
  <c r="S82" i="12"/>
  <c r="R82" i="12"/>
  <c r="P82" i="12"/>
  <c r="R81" i="12"/>
  <c r="S81" i="12" s="1"/>
  <c r="P81" i="12"/>
  <c r="R80" i="12"/>
  <c r="S80" i="12" s="1"/>
  <c r="P80" i="12"/>
  <c r="R79" i="12"/>
  <c r="S79" i="12" s="1"/>
  <c r="P79" i="12"/>
  <c r="R78" i="12"/>
  <c r="S78" i="12" s="1"/>
  <c r="P78" i="12"/>
  <c r="P77" i="12"/>
  <c r="Z5" i="12" s="1"/>
  <c r="Q76" i="12"/>
  <c r="Z114" i="12" s="1"/>
  <c r="M72" i="12"/>
  <c r="L72" i="12"/>
  <c r="N72" i="12" s="1"/>
  <c r="O72" i="12" s="1"/>
  <c r="R68" i="12"/>
  <c r="S68" i="12" s="1"/>
  <c r="P68" i="12"/>
  <c r="R67" i="12"/>
  <c r="S67" i="12" s="1"/>
  <c r="P67" i="12"/>
  <c r="R66" i="12"/>
  <c r="S66" i="12" s="1"/>
  <c r="P66" i="12"/>
  <c r="R65" i="12"/>
  <c r="S65" i="12" s="1"/>
  <c r="P65" i="12"/>
  <c r="R64" i="12"/>
  <c r="S64" i="12" s="1"/>
  <c r="P64" i="12"/>
  <c r="R63" i="12"/>
  <c r="S63" i="12" s="1"/>
  <c r="P63" i="12"/>
  <c r="R62" i="12"/>
  <c r="S62" i="12" s="1"/>
  <c r="P62" i="12"/>
  <c r="R61" i="12"/>
  <c r="S61" i="12" s="1"/>
  <c r="Y92" i="12" s="1"/>
  <c r="P61" i="12"/>
  <c r="Y6" i="12" s="1"/>
  <c r="P60" i="12"/>
  <c r="Y5" i="12" s="1"/>
  <c r="V59" i="12"/>
  <c r="Q59" i="12"/>
  <c r="Y114" i="12" s="1"/>
  <c r="Y56" i="12"/>
  <c r="M55" i="12"/>
  <c r="L55" i="12"/>
  <c r="N55" i="12" s="1"/>
  <c r="O55" i="12" s="1"/>
  <c r="R51" i="12"/>
  <c r="S51" i="12" s="1"/>
  <c r="P51" i="12"/>
  <c r="R50" i="12"/>
  <c r="S50" i="12" s="1"/>
  <c r="P50" i="12"/>
  <c r="R49" i="12"/>
  <c r="S49" i="12" s="1"/>
  <c r="P49" i="12"/>
  <c r="R48" i="12"/>
  <c r="S48" i="12" s="1"/>
  <c r="P48" i="12"/>
  <c r="R47" i="12"/>
  <c r="S47" i="12" s="1"/>
  <c r="P47" i="12"/>
  <c r="R46" i="12"/>
  <c r="S46" i="12" s="1"/>
  <c r="P46" i="12"/>
  <c r="R45" i="12"/>
  <c r="S45" i="12" s="1"/>
  <c r="X93" i="12" s="1"/>
  <c r="P45" i="12"/>
  <c r="X7" i="12" s="1"/>
  <c r="R44" i="12"/>
  <c r="X56" i="12" s="1"/>
  <c r="P44" i="12"/>
  <c r="X6" i="12" s="1"/>
  <c r="P43" i="12"/>
  <c r="X5" i="12" s="1"/>
  <c r="Q42" i="12"/>
  <c r="X114" i="12" s="1"/>
  <c r="M38" i="12"/>
  <c r="L38" i="12"/>
  <c r="N38" i="12" s="1"/>
  <c r="R33" i="12"/>
  <c r="S33" i="12" s="1"/>
  <c r="P33" i="12"/>
  <c r="R32" i="12"/>
  <c r="S32" i="12" s="1"/>
  <c r="P32" i="12"/>
  <c r="R31" i="12"/>
  <c r="S31" i="12" s="1"/>
  <c r="P31" i="12"/>
  <c r="R30" i="12"/>
  <c r="S30" i="12" s="1"/>
  <c r="P30" i="12"/>
  <c r="R29" i="12"/>
  <c r="S29" i="12" s="1"/>
  <c r="P29" i="12"/>
  <c r="R28" i="12"/>
  <c r="W58" i="12" s="1"/>
  <c r="P28" i="12"/>
  <c r="R27" i="12"/>
  <c r="W57" i="12" s="1"/>
  <c r="P27" i="12"/>
  <c r="R26" i="12"/>
  <c r="W56" i="12" s="1"/>
  <c r="P26" i="12"/>
  <c r="W6" i="12" s="1"/>
  <c r="P25" i="12"/>
  <c r="W5" i="12" s="1"/>
  <c r="Q24" i="12"/>
  <c r="W114" i="12" s="1"/>
  <c r="M20" i="12"/>
  <c r="L20" i="12"/>
  <c r="N20" i="12" s="1"/>
  <c r="R13" i="12"/>
  <c r="S13" i="12" s="1"/>
  <c r="P13" i="12"/>
  <c r="R12" i="12"/>
  <c r="S12" i="12" s="1"/>
  <c r="P12" i="12"/>
  <c r="R11" i="12"/>
  <c r="S11" i="12" s="1"/>
  <c r="P11" i="12"/>
  <c r="R10" i="12"/>
  <c r="S10" i="12" s="1"/>
  <c r="P10" i="12"/>
  <c r="R9" i="12"/>
  <c r="S9" i="12" s="1"/>
  <c r="V95" i="12" s="1"/>
  <c r="P9" i="12"/>
  <c r="V9" i="12" s="1"/>
  <c r="W8" i="12"/>
  <c r="R8" i="12"/>
  <c r="S8" i="12" s="1"/>
  <c r="V94" i="12" s="1"/>
  <c r="P8" i="12"/>
  <c r="V8" i="12" s="1"/>
  <c r="W7" i="12"/>
  <c r="R7" i="12"/>
  <c r="P7" i="12"/>
  <c r="V7" i="12" s="1"/>
  <c r="R6" i="12"/>
  <c r="S6" i="12" s="1"/>
  <c r="V92" i="12" s="1"/>
  <c r="P6" i="12"/>
  <c r="V6" i="12" s="1"/>
  <c r="P5" i="12"/>
  <c r="V5" i="12" s="1"/>
  <c r="Q4" i="12"/>
  <c r="R5" i="12" s="1"/>
  <c r="O527" i="11"/>
  <c r="M527" i="11"/>
  <c r="L527" i="11"/>
  <c r="N527" i="11" s="1"/>
  <c r="Q525" i="11"/>
  <c r="R524" i="11"/>
  <c r="R525" i="11" s="1"/>
  <c r="S519" i="11"/>
  <c r="R519" i="11"/>
  <c r="P519" i="11"/>
  <c r="S518" i="11"/>
  <c r="R518" i="11"/>
  <c r="P518" i="11"/>
  <c r="S517" i="11"/>
  <c r="R517" i="11"/>
  <c r="P517" i="11"/>
  <c r="R516" i="11"/>
  <c r="S516" i="11" s="1"/>
  <c r="P516" i="11"/>
  <c r="R515" i="11"/>
  <c r="S515" i="11" s="1"/>
  <c r="P515" i="11"/>
  <c r="R514" i="11"/>
  <c r="S514" i="11" s="1"/>
  <c r="P514" i="11"/>
  <c r="R513" i="11"/>
  <c r="S513" i="11" s="1"/>
  <c r="P513" i="11"/>
  <c r="P512" i="11"/>
  <c r="Q511" i="11"/>
  <c r="T513" i="11" s="1"/>
  <c r="O505" i="11"/>
  <c r="M505" i="11"/>
  <c r="L505" i="11"/>
  <c r="N505" i="11" s="1"/>
  <c r="Q503" i="11"/>
  <c r="R502" i="11"/>
  <c r="R503" i="11" s="1"/>
  <c r="R496" i="11"/>
  <c r="S496" i="11" s="1"/>
  <c r="R495" i="11"/>
  <c r="S495" i="11" s="1"/>
  <c r="P495" i="11"/>
  <c r="R494" i="11"/>
  <c r="S494" i="11" s="1"/>
  <c r="P494" i="11"/>
  <c r="R493" i="11"/>
  <c r="S493" i="11" s="1"/>
  <c r="P493" i="11"/>
  <c r="R492" i="11"/>
  <c r="S492" i="11" s="1"/>
  <c r="P492" i="11"/>
  <c r="R491" i="11"/>
  <c r="S491" i="11" s="1"/>
  <c r="P491" i="11"/>
  <c r="P490" i="11"/>
  <c r="Q489" i="11"/>
  <c r="T491" i="11" s="1"/>
  <c r="L483" i="11"/>
  <c r="N483" i="11" s="1"/>
  <c r="Q481" i="11"/>
  <c r="R481" i="11"/>
  <c r="R475" i="11"/>
  <c r="S475" i="11" s="1"/>
  <c r="R474" i="11"/>
  <c r="S474" i="11" s="1"/>
  <c r="P474" i="11"/>
  <c r="R473" i="11"/>
  <c r="S473" i="11" s="1"/>
  <c r="P473" i="11"/>
  <c r="R472" i="11"/>
  <c r="S472" i="11" s="1"/>
  <c r="P472" i="11"/>
  <c r="R471" i="11"/>
  <c r="S471" i="11" s="1"/>
  <c r="P471" i="11"/>
  <c r="R470" i="11"/>
  <c r="S470" i="11" s="1"/>
  <c r="P470" i="11"/>
  <c r="R469" i="11"/>
  <c r="S469" i="11" s="1"/>
  <c r="P469" i="11"/>
  <c r="P468" i="11"/>
  <c r="Q467" i="11"/>
  <c r="T469" i="11" s="1"/>
  <c r="L461" i="11"/>
  <c r="Q459" i="11"/>
  <c r="R453" i="11"/>
  <c r="S453" i="11" s="1"/>
  <c r="R452" i="11"/>
  <c r="S452" i="11" s="1"/>
  <c r="P452" i="11"/>
  <c r="R451" i="11"/>
  <c r="S451" i="11" s="1"/>
  <c r="P451" i="11"/>
  <c r="R450" i="11"/>
  <c r="S450" i="11" s="1"/>
  <c r="P450" i="11"/>
  <c r="R449" i="11"/>
  <c r="S449" i="11" s="1"/>
  <c r="P449" i="11"/>
  <c r="R448" i="11"/>
  <c r="S448" i="11" s="1"/>
  <c r="P448" i="11"/>
  <c r="R447" i="11"/>
  <c r="S447" i="11" s="1"/>
  <c r="P447" i="11"/>
  <c r="P446" i="11"/>
  <c r="Q445" i="11"/>
  <c r="T447" i="11" s="1"/>
  <c r="O439" i="11"/>
  <c r="M439" i="11"/>
  <c r="L439" i="11"/>
  <c r="N439" i="11" s="1"/>
  <c r="Q437" i="11"/>
  <c r="R436" i="11"/>
  <c r="R437" i="11" s="1"/>
  <c r="S431" i="11"/>
  <c r="R431" i="11"/>
  <c r="P431" i="11"/>
  <c r="S430" i="11"/>
  <c r="R430" i="11"/>
  <c r="P430" i="11"/>
  <c r="S429" i="11"/>
  <c r="R429" i="11"/>
  <c r="P429" i="11"/>
  <c r="S428" i="11"/>
  <c r="R428" i="11"/>
  <c r="P428" i="11"/>
  <c r="S427" i="11"/>
  <c r="R427" i="11"/>
  <c r="P427" i="11"/>
  <c r="S426" i="11"/>
  <c r="R426" i="11"/>
  <c r="P426" i="11"/>
  <c r="S425" i="11"/>
  <c r="R425" i="11"/>
  <c r="P425" i="11"/>
  <c r="S424" i="11"/>
  <c r="R424" i="11"/>
  <c r="P424" i="11"/>
  <c r="Q423" i="11"/>
  <c r="T425" i="11" s="1"/>
  <c r="Q412" i="11"/>
  <c r="R406" i="11"/>
  <c r="S406" i="11" s="1"/>
  <c r="R405" i="11"/>
  <c r="S405" i="11" s="1"/>
  <c r="P405" i="11"/>
  <c r="R404" i="11"/>
  <c r="S404" i="11" s="1"/>
  <c r="P404" i="11"/>
  <c r="R403" i="11"/>
  <c r="S403" i="11" s="1"/>
  <c r="P403" i="11"/>
  <c r="R402" i="11"/>
  <c r="S402" i="11" s="1"/>
  <c r="P402" i="11"/>
  <c r="R401" i="11"/>
  <c r="S401" i="11" s="1"/>
  <c r="P401" i="11"/>
  <c r="R400" i="11"/>
  <c r="S400" i="11" s="1"/>
  <c r="P400" i="11"/>
  <c r="P399" i="11"/>
  <c r="Q398" i="11"/>
  <c r="R399" i="11" s="1"/>
  <c r="S399" i="11" s="1"/>
  <c r="M392" i="11"/>
  <c r="R389" i="11"/>
  <c r="R390" i="11" s="1"/>
  <c r="Q390" i="11"/>
  <c r="R383" i="11"/>
  <c r="S383" i="11" s="1"/>
  <c r="P383" i="11"/>
  <c r="R382" i="11"/>
  <c r="S382" i="11" s="1"/>
  <c r="P382" i="11"/>
  <c r="R381" i="11"/>
  <c r="S381" i="11" s="1"/>
  <c r="P381" i="11"/>
  <c r="R380" i="11"/>
  <c r="S380" i="11" s="1"/>
  <c r="P380" i="11"/>
  <c r="R379" i="11"/>
  <c r="S379" i="11" s="1"/>
  <c r="P379" i="11"/>
  <c r="R378" i="11"/>
  <c r="S378" i="11" s="1"/>
  <c r="P378" i="11"/>
  <c r="R377" i="11"/>
  <c r="S377" i="11" s="1"/>
  <c r="P377" i="11"/>
  <c r="P376" i="11"/>
  <c r="Q375" i="11"/>
  <c r="T377" i="11" s="1"/>
  <c r="M369" i="11"/>
  <c r="L369" i="11"/>
  <c r="N369" i="11" s="1"/>
  <c r="Q367" i="11"/>
  <c r="R360" i="11"/>
  <c r="S360" i="11" s="1"/>
  <c r="P360" i="11"/>
  <c r="R359" i="11"/>
  <c r="S359" i="11" s="1"/>
  <c r="P359" i="11"/>
  <c r="R358" i="11"/>
  <c r="S358" i="11" s="1"/>
  <c r="P358" i="11"/>
  <c r="R357" i="11"/>
  <c r="S357" i="11" s="1"/>
  <c r="P357" i="11"/>
  <c r="R356" i="11"/>
  <c r="S356" i="11" s="1"/>
  <c r="P356" i="11"/>
  <c r="R355" i="11"/>
  <c r="S355" i="11" s="1"/>
  <c r="P355" i="11"/>
  <c r="R354" i="11"/>
  <c r="S354" i="11" s="1"/>
  <c r="P354" i="11"/>
  <c r="P353" i="11"/>
  <c r="Q352" i="11"/>
  <c r="U354" i="11" s="1"/>
  <c r="L346" i="11"/>
  <c r="Q344" i="11"/>
  <c r="R337" i="11"/>
  <c r="S337" i="11" s="1"/>
  <c r="R336" i="11"/>
  <c r="S336" i="11" s="1"/>
  <c r="P336" i="11"/>
  <c r="R335" i="11"/>
  <c r="S335" i="11" s="1"/>
  <c r="P335" i="11"/>
  <c r="R334" i="11"/>
  <c r="S334" i="11" s="1"/>
  <c r="P334" i="11"/>
  <c r="R333" i="11"/>
  <c r="S333" i="11" s="1"/>
  <c r="P333" i="11"/>
  <c r="R332" i="11"/>
  <c r="S332" i="11" s="1"/>
  <c r="P332" i="11"/>
  <c r="R331" i="11"/>
  <c r="S331" i="11" s="1"/>
  <c r="P331" i="11"/>
  <c r="P330" i="11"/>
  <c r="Q329" i="11"/>
  <c r="R330" i="11" s="1"/>
  <c r="S330" i="11" s="1"/>
  <c r="M323" i="11"/>
  <c r="L323" i="11"/>
  <c r="Q321" i="11"/>
  <c r="R314" i="11"/>
  <c r="S314" i="11" s="1"/>
  <c r="R313" i="11"/>
  <c r="S313" i="11" s="1"/>
  <c r="P313" i="11"/>
  <c r="R312" i="11"/>
  <c r="S312" i="11" s="1"/>
  <c r="P312" i="11"/>
  <c r="R311" i="11"/>
  <c r="S311" i="11" s="1"/>
  <c r="P311" i="11"/>
  <c r="R310" i="11"/>
  <c r="S310" i="11" s="1"/>
  <c r="P310" i="11"/>
  <c r="R309" i="11"/>
  <c r="S309" i="11" s="1"/>
  <c r="P309" i="11"/>
  <c r="R308" i="11"/>
  <c r="S308" i="11" s="1"/>
  <c r="P308" i="11"/>
  <c r="P307" i="11"/>
  <c r="Q306" i="11"/>
  <c r="U308" i="11" s="1"/>
  <c r="M300" i="11"/>
  <c r="L300" i="11"/>
  <c r="N300" i="11" s="1"/>
  <c r="Q298" i="11"/>
  <c r="R291" i="11"/>
  <c r="S291" i="11" s="1"/>
  <c r="R290" i="11"/>
  <c r="S290" i="11" s="1"/>
  <c r="P290" i="11"/>
  <c r="R289" i="11"/>
  <c r="S289" i="11" s="1"/>
  <c r="P289" i="11"/>
  <c r="R288" i="11"/>
  <c r="S288" i="11" s="1"/>
  <c r="P288" i="11"/>
  <c r="R287" i="11"/>
  <c r="S287" i="11" s="1"/>
  <c r="P287" i="11"/>
  <c r="R286" i="11"/>
  <c r="S286" i="11" s="1"/>
  <c r="P286" i="11"/>
  <c r="R285" i="11"/>
  <c r="S285" i="11" s="1"/>
  <c r="P285" i="11"/>
  <c r="P284" i="11"/>
  <c r="Q283" i="11"/>
  <c r="U285" i="11" s="1"/>
  <c r="L277" i="11"/>
  <c r="K277" i="11"/>
  <c r="M277" i="11" s="1"/>
  <c r="N277" i="11" s="1"/>
  <c r="P275" i="11"/>
  <c r="Q268" i="11"/>
  <c r="R268" i="11" s="1"/>
  <c r="O268" i="11"/>
  <c r="Q267" i="11"/>
  <c r="R267" i="11" s="1"/>
  <c r="O267" i="11"/>
  <c r="Q266" i="11"/>
  <c r="R266" i="11" s="1"/>
  <c r="O266" i="11"/>
  <c r="Q265" i="11"/>
  <c r="R265" i="11" s="1"/>
  <c r="O265" i="11"/>
  <c r="Q264" i="11"/>
  <c r="R264" i="11" s="1"/>
  <c r="O264" i="11"/>
  <c r="Q263" i="11"/>
  <c r="R263" i="11" s="1"/>
  <c r="O263" i="11"/>
  <c r="Q262" i="11"/>
  <c r="R262" i="11" s="1"/>
  <c r="O262" i="11"/>
  <c r="O261" i="11"/>
  <c r="P260" i="11"/>
  <c r="T262" i="11" s="1"/>
  <c r="L254" i="11"/>
  <c r="K254" i="11"/>
  <c r="P252" i="11"/>
  <c r="Q245" i="11"/>
  <c r="R245" i="11" s="1"/>
  <c r="O245" i="11"/>
  <c r="Q244" i="11"/>
  <c r="R244" i="11" s="1"/>
  <c r="O244" i="11"/>
  <c r="Q243" i="11"/>
  <c r="R243" i="11" s="1"/>
  <c r="O243" i="11"/>
  <c r="Q242" i="11"/>
  <c r="R242" i="11" s="1"/>
  <c r="O242" i="11"/>
  <c r="Q241" i="11"/>
  <c r="R241" i="11" s="1"/>
  <c r="O241" i="11"/>
  <c r="Q240" i="11"/>
  <c r="R240" i="11" s="1"/>
  <c r="O240" i="11"/>
  <c r="Q239" i="11"/>
  <c r="R239" i="11" s="1"/>
  <c r="O239" i="11"/>
  <c r="O238" i="11"/>
  <c r="P237" i="11"/>
  <c r="Q238" i="11" s="1"/>
  <c r="R238" i="11" s="1"/>
  <c r="L231" i="11"/>
  <c r="K231" i="11"/>
  <c r="M231" i="11" s="1"/>
  <c r="P229" i="11"/>
  <c r="Q222" i="11"/>
  <c r="R222" i="11" s="1"/>
  <c r="O222" i="11"/>
  <c r="Q221" i="11"/>
  <c r="R221" i="11" s="1"/>
  <c r="O221" i="11"/>
  <c r="Q220" i="11"/>
  <c r="R220" i="11" s="1"/>
  <c r="O220" i="11"/>
  <c r="Q219" i="11"/>
  <c r="R219" i="11" s="1"/>
  <c r="O219" i="11"/>
  <c r="Q218" i="11"/>
  <c r="R218" i="11" s="1"/>
  <c r="O218" i="11"/>
  <c r="Q217" i="11"/>
  <c r="R217" i="11" s="1"/>
  <c r="O217" i="11"/>
  <c r="Q216" i="11"/>
  <c r="R216" i="11" s="1"/>
  <c r="O216" i="11"/>
  <c r="O215" i="11"/>
  <c r="P214" i="11"/>
  <c r="Q215" i="11" s="1"/>
  <c r="R215" i="11" s="1"/>
  <c r="L208" i="11"/>
  <c r="K208" i="11"/>
  <c r="M208" i="11" s="1"/>
  <c r="P206" i="11"/>
  <c r="Q199" i="11"/>
  <c r="R199" i="11" s="1"/>
  <c r="O199" i="11"/>
  <c r="Q198" i="11"/>
  <c r="R198" i="11" s="1"/>
  <c r="O198" i="11"/>
  <c r="Q197" i="11"/>
  <c r="R197" i="11" s="1"/>
  <c r="O197" i="11"/>
  <c r="Q196" i="11"/>
  <c r="R196" i="11" s="1"/>
  <c r="O196" i="11"/>
  <c r="Q195" i="11"/>
  <c r="R195" i="11" s="1"/>
  <c r="O195" i="11"/>
  <c r="Q194" i="11"/>
  <c r="R194" i="11" s="1"/>
  <c r="O194" i="11"/>
  <c r="Q193" i="11"/>
  <c r="R193" i="11" s="1"/>
  <c r="O193" i="11"/>
  <c r="O192" i="11"/>
  <c r="P191" i="11"/>
  <c r="T193" i="11" s="1"/>
  <c r="L185" i="11"/>
  <c r="K185" i="11"/>
  <c r="M185" i="11" s="1"/>
  <c r="P183" i="11"/>
  <c r="Q176" i="11"/>
  <c r="R176" i="11" s="1"/>
  <c r="O176" i="11"/>
  <c r="Q175" i="11"/>
  <c r="R175" i="11" s="1"/>
  <c r="O175" i="11"/>
  <c r="Q174" i="11"/>
  <c r="R174" i="11" s="1"/>
  <c r="O174" i="11"/>
  <c r="Q173" i="11"/>
  <c r="R173" i="11" s="1"/>
  <c r="O173" i="11"/>
  <c r="Q172" i="11"/>
  <c r="R172" i="11" s="1"/>
  <c r="O172" i="11"/>
  <c r="Q171" i="11"/>
  <c r="R171" i="11" s="1"/>
  <c r="O171" i="11"/>
  <c r="Q170" i="11"/>
  <c r="R170" i="11" s="1"/>
  <c r="O170" i="11"/>
  <c r="O169" i="11"/>
  <c r="P168" i="11"/>
  <c r="T170" i="11" s="1"/>
  <c r="L162" i="11"/>
  <c r="K162" i="11"/>
  <c r="M162" i="11" s="1"/>
  <c r="N162" i="11" s="1"/>
  <c r="P160" i="11"/>
  <c r="Q153" i="11"/>
  <c r="R153" i="11" s="1"/>
  <c r="O153" i="11"/>
  <c r="Q152" i="11"/>
  <c r="R152" i="11" s="1"/>
  <c r="O152" i="11"/>
  <c r="Q151" i="11"/>
  <c r="R151" i="11" s="1"/>
  <c r="O151" i="11"/>
  <c r="Q150" i="11"/>
  <c r="R150" i="11" s="1"/>
  <c r="O150" i="11"/>
  <c r="Q149" i="11"/>
  <c r="R149" i="11" s="1"/>
  <c r="O149" i="11"/>
  <c r="Q148" i="11"/>
  <c r="R148" i="11" s="1"/>
  <c r="O148" i="11"/>
  <c r="Q147" i="11"/>
  <c r="R147" i="11" s="1"/>
  <c r="O147" i="11"/>
  <c r="O146" i="11"/>
  <c r="P145" i="11"/>
  <c r="L139" i="11"/>
  <c r="K139" i="11"/>
  <c r="M139" i="11" s="1"/>
  <c r="T137" i="11"/>
  <c r="Q135" i="11"/>
  <c r="R135" i="11" s="1"/>
  <c r="O135" i="11"/>
  <c r="Q134" i="11"/>
  <c r="R134" i="11" s="1"/>
  <c r="O134" i="11"/>
  <c r="Q133" i="11"/>
  <c r="R133" i="11" s="1"/>
  <c r="O133" i="11"/>
  <c r="Q132" i="11"/>
  <c r="R132" i="11" s="1"/>
  <c r="O132" i="11"/>
  <c r="Q131" i="11"/>
  <c r="R131" i="11" s="1"/>
  <c r="O131" i="11"/>
  <c r="Q130" i="11"/>
  <c r="R130" i="11" s="1"/>
  <c r="O130" i="11"/>
  <c r="Q129" i="11"/>
  <c r="R129" i="11" s="1"/>
  <c r="O129" i="11"/>
  <c r="O128" i="11"/>
  <c r="AD127" i="11"/>
  <c r="AC127" i="11"/>
  <c r="P127" i="11"/>
  <c r="Q128" i="11" s="1"/>
  <c r="R128" i="11" s="1"/>
  <c r="L123" i="11"/>
  <c r="K123" i="11"/>
  <c r="M123" i="11" s="1"/>
  <c r="N123" i="11" s="1"/>
  <c r="Q116" i="11"/>
  <c r="R116" i="11" s="1"/>
  <c r="O116" i="11"/>
  <c r="Q115" i="11"/>
  <c r="R115" i="11" s="1"/>
  <c r="O115" i="11"/>
  <c r="Q114" i="11"/>
  <c r="R114" i="11" s="1"/>
  <c r="O114" i="11"/>
  <c r="Q113" i="11"/>
  <c r="R113" i="11" s="1"/>
  <c r="O113" i="11"/>
  <c r="Q112" i="11"/>
  <c r="R112" i="11" s="1"/>
  <c r="O112" i="11"/>
  <c r="Q111" i="11"/>
  <c r="R111" i="11" s="1"/>
  <c r="O111" i="11"/>
  <c r="Q110" i="11"/>
  <c r="R110" i="11" s="1"/>
  <c r="O110" i="11"/>
  <c r="O109" i="11"/>
  <c r="P108" i="11"/>
  <c r="AA127" i="11" s="1"/>
  <c r="L101" i="11"/>
  <c r="K101" i="11"/>
  <c r="M101" i="11" s="1"/>
  <c r="Q94" i="11"/>
  <c r="R94" i="11" s="1"/>
  <c r="O94" i="11"/>
  <c r="Q93" i="11"/>
  <c r="R93" i="11" s="1"/>
  <c r="O93" i="11"/>
  <c r="Q92" i="11"/>
  <c r="R92" i="11" s="1"/>
  <c r="O92" i="11"/>
  <c r="Q91" i="11"/>
  <c r="R91" i="11" s="1"/>
  <c r="O91" i="11"/>
  <c r="Q90" i="11"/>
  <c r="R90" i="11" s="1"/>
  <c r="O90" i="11"/>
  <c r="Q89" i="11"/>
  <c r="R89" i="11" s="1"/>
  <c r="O89" i="11"/>
  <c r="Q88" i="11"/>
  <c r="R88" i="11" s="1"/>
  <c r="O88" i="11"/>
  <c r="O87" i="11"/>
  <c r="P86" i="11"/>
  <c r="L82" i="11"/>
  <c r="K82" i="11"/>
  <c r="M82" i="11" s="1"/>
  <c r="N82" i="11" s="1"/>
  <c r="Q75" i="11"/>
  <c r="R75" i="11" s="1"/>
  <c r="O75" i="11"/>
  <c r="Q74" i="11"/>
  <c r="R74" i="11" s="1"/>
  <c r="O74" i="11"/>
  <c r="Q73" i="11"/>
  <c r="R73" i="11" s="1"/>
  <c r="O73" i="11"/>
  <c r="Q72" i="11"/>
  <c r="R72" i="11" s="1"/>
  <c r="O72" i="11"/>
  <c r="Q71" i="11"/>
  <c r="R71" i="11" s="1"/>
  <c r="O71" i="11"/>
  <c r="Q70" i="11"/>
  <c r="R70" i="11" s="1"/>
  <c r="O70" i="11"/>
  <c r="Q69" i="11"/>
  <c r="R69" i="11" s="1"/>
  <c r="O69" i="11"/>
  <c r="O68" i="11"/>
  <c r="X5" i="11" s="1"/>
  <c r="P67" i="11"/>
  <c r="X127" i="11" s="1"/>
  <c r="L63" i="11"/>
  <c r="K63" i="11"/>
  <c r="M63" i="11" s="1"/>
  <c r="Q55" i="11"/>
  <c r="R55" i="11" s="1"/>
  <c r="O55" i="11"/>
  <c r="Q54" i="11"/>
  <c r="R54" i="11" s="1"/>
  <c r="O54" i="11"/>
  <c r="Q53" i="11"/>
  <c r="R53" i="11" s="1"/>
  <c r="O53" i="11"/>
  <c r="Q52" i="11"/>
  <c r="R52" i="11" s="1"/>
  <c r="O52" i="11"/>
  <c r="Q51" i="11"/>
  <c r="R51" i="11" s="1"/>
  <c r="O51" i="11"/>
  <c r="R50" i="11"/>
  <c r="W105" i="11" s="1"/>
  <c r="Q50" i="11"/>
  <c r="W63" i="11" s="1"/>
  <c r="O50" i="11"/>
  <c r="W7" i="11" s="1"/>
  <c r="Q49" i="11"/>
  <c r="R49" i="11" s="1"/>
  <c r="W104" i="11" s="1"/>
  <c r="O49" i="11"/>
  <c r="O48" i="11"/>
  <c r="W5" i="11" s="1"/>
  <c r="P47" i="11"/>
  <c r="W127" i="11" s="1"/>
  <c r="M43" i="11"/>
  <c r="L43" i="11"/>
  <c r="K43" i="11"/>
  <c r="Q35" i="11"/>
  <c r="R35" i="11" s="1"/>
  <c r="O35" i="11"/>
  <c r="Q34" i="11"/>
  <c r="R34" i="11" s="1"/>
  <c r="O34" i="11"/>
  <c r="Q33" i="11"/>
  <c r="R33" i="11" s="1"/>
  <c r="O33" i="11"/>
  <c r="Q32" i="11"/>
  <c r="R32" i="11" s="1"/>
  <c r="V107" i="11" s="1"/>
  <c r="O32" i="11"/>
  <c r="V9" i="11" s="1"/>
  <c r="Q31" i="11"/>
  <c r="R31" i="11" s="1"/>
  <c r="V106" i="11" s="1"/>
  <c r="O31" i="11"/>
  <c r="V8" i="11" s="1"/>
  <c r="Q30" i="11"/>
  <c r="V63" i="11" s="1"/>
  <c r="O30" i="11"/>
  <c r="V7" i="11" s="1"/>
  <c r="Q29" i="11"/>
  <c r="R29" i="11" s="1"/>
  <c r="V104" i="11" s="1"/>
  <c r="O29" i="11"/>
  <c r="V6" i="11" s="1"/>
  <c r="O28" i="11"/>
  <c r="V5" i="11" s="1"/>
  <c r="P27" i="11"/>
  <c r="Q28" i="11" s="1"/>
  <c r="L22" i="11"/>
  <c r="K22" i="11"/>
  <c r="M22" i="11" s="1"/>
  <c r="N22" i="11" s="1"/>
  <c r="Q12" i="11"/>
  <c r="R12" i="11" s="1"/>
  <c r="O12" i="11"/>
  <c r="Q11" i="11"/>
  <c r="R11" i="11" s="1"/>
  <c r="U109" i="11" s="1"/>
  <c r="O11" i="11"/>
  <c r="U11" i="11" s="1"/>
  <c r="Q10" i="11"/>
  <c r="R10" i="11" s="1"/>
  <c r="U108" i="11" s="1"/>
  <c r="O10" i="11"/>
  <c r="U10" i="11" s="1"/>
  <c r="Q9" i="11"/>
  <c r="R9" i="11" s="1"/>
  <c r="U107" i="11" s="1"/>
  <c r="O9" i="11"/>
  <c r="U9" i="11" s="1"/>
  <c r="Q8" i="11"/>
  <c r="R8" i="11" s="1"/>
  <c r="U106" i="11" s="1"/>
  <c r="O8" i="11"/>
  <c r="U8" i="11" s="1"/>
  <c r="Q7" i="11"/>
  <c r="R7" i="11" s="1"/>
  <c r="U105" i="11" s="1"/>
  <c r="O7" i="11"/>
  <c r="U7" i="11" s="1"/>
  <c r="W6" i="11"/>
  <c r="Q6" i="11"/>
  <c r="R6" i="11" s="1"/>
  <c r="U104" i="11" s="1"/>
  <c r="O6" i="11"/>
  <c r="U6" i="11" s="1"/>
  <c r="U5" i="11"/>
  <c r="O5" i="11"/>
  <c r="P4" i="11"/>
  <c r="U127" i="11" s="1"/>
  <c r="N956" i="10"/>
  <c r="L956" i="10"/>
  <c r="K956" i="10"/>
  <c r="M956" i="10" s="1"/>
  <c r="P954" i="10"/>
  <c r="Q953" i="10"/>
  <c r="Q954" i="10" s="1"/>
  <c r="R948" i="10"/>
  <c r="Q948" i="10"/>
  <c r="O948" i="10"/>
  <c r="R947" i="10"/>
  <c r="Q947" i="10"/>
  <c r="O947" i="10"/>
  <c r="R946" i="10"/>
  <c r="Q946" i="10"/>
  <c r="O946" i="10"/>
  <c r="R945" i="10"/>
  <c r="Q945" i="10"/>
  <c r="O945" i="10"/>
  <c r="Q944" i="10"/>
  <c r="R944" i="10" s="1"/>
  <c r="O944" i="10"/>
  <c r="Q943" i="10"/>
  <c r="R943" i="10" s="1"/>
  <c r="O943" i="10"/>
  <c r="Q942" i="10"/>
  <c r="R942" i="10" s="1"/>
  <c r="O942" i="10"/>
  <c r="O941" i="10"/>
  <c r="P940" i="10"/>
  <c r="S942" i="10" s="1"/>
  <c r="N934" i="10"/>
  <c r="L934" i="10"/>
  <c r="K934" i="10"/>
  <c r="M934" i="10" s="1"/>
  <c r="P932" i="10"/>
  <c r="Q931" i="10"/>
  <c r="Q932" i="10" s="1"/>
  <c r="R926" i="10"/>
  <c r="Q926" i="10"/>
  <c r="O926" i="10"/>
  <c r="R925" i="10"/>
  <c r="Q925" i="10"/>
  <c r="O925" i="10"/>
  <c r="Q924" i="10"/>
  <c r="R924" i="10" s="1"/>
  <c r="O924" i="10"/>
  <c r="Q923" i="10"/>
  <c r="R923" i="10" s="1"/>
  <c r="O923" i="10"/>
  <c r="Q922" i="10"/>
  <c r="R922" i="10" s="1"/>
  <c r="O922" i="10"/>
  <c r="R921" i="10"/>
  <c r="Q921" i="10"/>
  <c r="O921" i="10"/>
  <c r="R920" i="10"/>
  <c r="Q920" i="10"/>
  <c r="O920" i="10"/>
  <c r="Q919" i="10"/>
  <c r="R919" i="10" s="1"/>
  <c r="O919" i="10"/>
  <c r="P918" i="10"/>
  <c r="S920" i="10" s="1"/>
  <c r="K912" i="10"/>
  <c r="P910" i="10"/>
  <c r="R904" i="10"/>
  <c r="Q904" i="10"/>
  <c r="O904" i="10"/>
  <c r="R903" i="10"/>
  <c r="Q903" i="10"/>
  <c r="O903" i="10"/>
  <c r="Q902" i="10"/>
  <c r="R902" i="10" s="1"/>
  <c r="O902" i="10"/>
  <c r="Q901" i="10"/>
  <c r="R901" i="10" s="1"/>
  <c r="O901" i="10"/>
  <c r="Q900" i="10"/>
  <c r="R900" i="10" s="1"/>
  <c r="O900" i="10"/>
  <c r="Q899" i="10"/>
  <c r="R899" i="10" s="1"/>
  <c r="O899" i="10"/>
  <c r="Q898" i="10"/>
  <c r="R898" i="10" s="1"/>
  <c r="O898" i="10"/>
  <c r="O897" i="10"/>
  <c r="P896" i="10"/>
  <c r="L890" i="10"/>
  <c r="K890" i="10"/>
  <c r="M890" i="10" s="1"/>
  <c r="N890" i="10" s="1"/>
  <c r="P888" i="10"/>
  <c r="Q887" i="10"/>
  <c r="Q888" i="10" s="1"/>
  <c r="R882" i="10"/>
  <c r="Q882" i="10"/>
  <c r="O882" i="10"/>
  <c r="Q881" i="10"/>
  <c r="R881" i="10" s="1"/>
  <c r="O881" i="10"/>
  <c r="Q880" i="10"/>
  <c r="R880" i="10" s="1"/>
  <c r="O880" i="10"/>
  <c r="Q879" i="10"/>
  <c r="R879" i="10" s="1"/>
  <c r="O879" i="10"/>
  <c r="Q878" i="10"/>
  <c r="R878" i="10" s="1"/>
  <c r="O878" i="10"/>
  <c r="Q877" i="10"/>
  <c r="R877" i="10" s="1"/>
  <c r="O877" i="10"/>
  <c r="S876" i="10"/>
  <c r="Q876" i="10"/>
  <c r="R876" i="10" s="1"/>
  <c r="O876" i="10"/>
  <c r="O875" i="10"/>
  <c r="P874" i="10"/>
  <c r="Q875" i="10" s="1"/>
  <c r="R875" i="10" s="1"/>
  <c r="L868" i="10"/>
  <c r="K868" i="10"/>
  <c r="M868" i="10" s="1"/>
  <c r="N868" i="10" s="1"/>
  <c r="P866" i="10"/>
  <c r="Q865" i="10"/>
  <c r="Q866" i="10" s="1"/>
  <c r="Q860" i="10"/>
  <c r="R860" i="10" s="1"/>
  <c r="O860" i="10"/>
  <c r="Q859" i="10"/>
  <c r="R859" i="10" s="1"/>
  <c r="O859" i="10"/>
  <c r="Q858" i="10"/>
  <c r="R858" i="10" s="1"/>
  <c r="O858" i="10"/>
  <c r="Q857" i="10"/>
  <c r="R857" i="10" s="1"/>
  <c r="O857" i="10"/>
  <c r="R856" i="10"/>
  <c r="Q856" i="10"/>
  <c r="O856" i="10"/>
  <c r="Q855" i="10"/>
  <c r="R855" i="10" s="1"/>
  <c r="O855" i="10"/>
  <c r="Q854" i="10"/>
  <c r="R854" i="10" s="1"/>
  <c r="O854" i="10"/>
  <c r="O853" i="10"/>
  <c r="P852" i="10"/>
  <c r="S854" i="10" s="1"/>
  <c r="K846" i="10"/>
  <c r="M846" i="10" s="1"/>
  <c r="N846" i="10" s="1"/>
  <c r="P844" i="10"/>
  <c r="Q844" i="10"/>
  <c r="Q838" i="10"/>
  <c r="R838" i="10" s="1"/>
  <c r="O838" i="10"/>
  <c r="Q837" i="10"/>
  <c r="R837" i="10" s="1"/>
  <c r="O837" i="10"/>
  <c r="Q836" i="10"/>
  <c r="R836" i="10" s="1"/>
  <c r="O836" i="10"/>
  <c r="Q835" i="10"/>
  <c r="R835" i="10" s="1"/>
  <c r="O835" i="10"/>
  <c r="R834" i="10"/>
  <c r="Q834" i="10"/>
  <c r="O834" i="10"/>
  <c r="Q833" i="10"/>
  <c r="R833" i="10" s="1"/>
  <c r="O833" i="10"/>
  <c r="S832" i="10"/>
  <c r="Q832" i="10"/>
  <c r="R832" i="10" s="1"/>
  <c r="O832" i="10"/>
  <c r="O831" i="10"/>
  <c r="P830" i="10"/>
  <c r="Q831" i="10" s="1"/>
  <c r="R831" i="10" s="1"/>
  <c r="L824" i="10"/>
  <c r="K824" i="10"/>
  <c r="P822" i="10"/>
  <c r="Q816" i="10"/>
  <c r="R816" i="10" s="1"/>
  <c r="O816" i="10"/>
  <c r="Q815" i="10"/>
  <c r="R815" i="10" s="1"/>
  <c r="O815" i="10"/>
  <c r="Q814" i="10"/>
  <c r="R814" i="10" s="1"/>
  <c r="O814" i="10"/>
  <c r="R813" i="10"/>
  <c r="Q813" i="10"/>
  <c r="O813" i="10"/>
  <c r="Q812" i="10"/>
  <c r="R812" i="10" s="1"/>
  <c r="O812" i="10"/>
  <c r="R811" i="10"/>
  <c r="Q811" i="10"/>
  <c r="O811" i="10"/>
  <c r="Q810" i="10"/>
  <c r="R810" i="10" s="1"/>
  <c r="O810" i="10"/>
  <c r="O809" i="10"/>
  <c r="P808" i="10"/>
  <c r="Q809" i="10" s="1"/>
  <c r="R809" i="10" s="1"/>
  <c r="K802" i="10"/>
  <c r="P800" i="10"/>
  <c r="Q794" i="10"/>
  <c r="R794" i="10" s="1"/>
  <c r="O794" i="10"/>
  <c r="Q793" i="10"/>
  <c r="R793" i="10" s="1"/>
  <c r="O793" i="10"/>
  <c r="Q792" i="10"/>
  <c r="R792" i="10" s="1"/>
  <c r="O792" i="10"/>
  <c r="Q791" i="10"/>
  <c r="R791" i="10" s="1"/>
  <c r="O791" i="10"/>
  <c r="R790" i="10"/>
  <c r="Q790" i="10"/>
  <c r="O790" i="10"/>
  <c r="Q789" i="10"/>
  <c r="R789" i="10" s="1"/>
  <c r="O789" i="10"/>
  <c r="Q788" i="10"/>
  <c r="R788" i="10" s="1"/>
  <c r="O788" i="10"/>
  <c r="O787" i="10"/>
  <c r="P786" i="10"/>
  <c r="S788" i="10" s="1"/>
  <c r="L780" i="10"/>
  <c r="W764" i="10" s="1"/>
  <c r="K780" i="10"/>
  <c r="P778" i="10"/>
  <c r="R772" i="10"/>
  <c r="Q772" i="10"/>
  <c r="O772" i="10"/>
  <c r="Q771" i="10"/>
  <c r="R771" i="10" s="1"/>
  <c r="O771" i="10"/>
  <c r="Q770" i="10"/>
  <c r="R770" i="10" s="1"/>
  <c r="O770" i="10"/>
  <c r="Q769" i="10"/>
  <c r="R769" i="10" s="1"/>
  <c r="O769" i="10"/>
  <c r="Q768" i="10"/>
  <c r="R768" i="10" s="1"/>
  <c r="O768" i="10"/>
  <c r="Q767" i="10"/>
  <c r="R767" i="10" s="1"/>
  <c r="O767" i="10"/>
  <c r="Q766" i="10"/>
  <c r="R766" i="10" s="1"/>
  <c r="O766" i="10"/>
  <c r="Q765" i="10"/>
  <c r="R765" i="10" s="1"/>
  <c r="O765" i="10"/>
  <c r="P764" i="10"/>
  <c r="S766" i="10" s="1"/>
  <c r="K758" i="10"/>
  <c r="Q756" i="10" s="1"/>
  <c r="P756" i="10"/>
  <c r="Q749" i="10"/>
  <c r="R749" i="10" s="1"/>
  <c r="O749" i="10"/>
  <c r="Q748" i="10"/>
  <c r="R748" i="10" s="1"/>
  <c r="O748" i="10"/>
  <c r="R747" i="10"/>
  <c r="Q747" i="10"/>
  <c r="O747" i="10"/>
  <c r="Q746" i="10"/>
  <c r="R746" i="10" s="1"/>
  <c r="O746" i="10"/>
  <c r="Q745" i="10"/>
  <c r="R745" i="10" s="1"/>
  <c r="O745" i="10"/>
  <c r="R744" i="10"/>
  <c r="Q744" i="10"/>
  <c r="O744" i="10"/>
  <c r="Q743" i="10"/>
  <c r="R743" i="10" s="1"/>
  <c r="O743" i="10"/>
  <c r="Q742" i="10"/>
  <c r="R742" i="10" s="1"/>
  <c r="O742" i="10"/>
  <c r="P741" i="10"/>
  <c r="S743" i="10" s="1"/>
  <c r="L735" i="10"/>
  <c r="K735" i="10"/>
  <c r="Q733" i="10" s="1"/>
  <c r="P733" i="10"/>
  <c r="Q726" i="10"/>
  <c r="R726" i="10" s="1"/>
  <c r="O726" i="10"/>
  <c r="Q725" i="10"/>
  <c r="R725" i="10" s="1"/>
  <c r="O725" i="10"/>
  <c r="R724" i="10"/>
  <c r="Q724" i="10"/>
  <c r="O724" i="10"/>
  <c r="Q723" i="10"/>
  <c r="R723" i="10" s="1"/>
  <c r="O723" i="10"/>
  <c r="Q722" i="10"/>
  <c r="R722" i="10" s="1"/>
  <c r="O722" i="10"/>
  <c r="R721" i="10"/>
  <c r="Q721" i="10"/>
  <c r="O721" i="10"/>
  <c r="Q720" i="10"/>
  <c r="R720" i="10" s="1"/>
  <c r="O720" i="10"/>
  <c r="O719" i="10"/>
  <c r="P718" i="10"/>
  <c r="Q719" i="10" s="1"/>
  <c r="R719" i="10" s="1"/>
  <c r="L712" i="10"/>
  <c r="K712" i="10"/>
  <c r="P710" i="10"/>
  <c r="Q703" i="10"/>
  <c r="R703" i="10" s="1"/>
  <c r="O703" i="10"/>
  <c r="Q702" i="10"/>
  <c r="R702" i="10" s="1"/>
  <c r="O702" i="10"/>
  <c r="Q701" i="10"/>
  <c r="R701" i="10" s="1"/>
  <c r="O701" i="10"/>
  <c r="Q700" i="10"/>
  <c r="R700" i="10" s="1"/>
  <c r="O700" i="10"/>
  <c r="R699" i="10"/>
  <c r="Q699" i="10"/>
  <c r="O699" i="10"/>
  <c r="Q698" i="10"/>
  <c r="R698" i="10" s="1"/>
  <c r="O698" i="10"/>
  <c r="Q697" i="10"/>
  <c r="R697" i="10" s="1"/>
  <c r="O697" i="10"/>
  <c r="O696" i="10"/>
  <c r="P695" i="10"/>
  <c r="L689" i="10"/>
  <c r="K689" i="10"/>
  <c r="M689" i="10" s="1"/>
  <c r="Q680" i="10"/>
  <c r="R680" i="10" s="1"/>
  <c r="O680" i="10"/>
  <c r="R679" i="10"/>
  <c r="Q679" i="10"/>
  <c r="O679" i="10"/>
  <c r="Q678" i="10"/>
  <c r="R678" i="10" s="1"/>
  <c r="O678" i="10"/>
  <c r="Q677" i="10"/>
  <c r="R677" i="10" s="1"/>
  <c r="O677" i="10"/>
  <c r="R676" i="10"/>
  <c r="Q676" i="10"/>
  <c r="O676" i="10"/>
  <c r="Q675" i="10"/>
  <c r="R675" i="10" s="1"/>
  <c r="O675" i="10"/>
  <c r="Q674" i="10"/>
  <c r="R674" i="10" s="1"/>
  <c r="O674" i="10"/>
  <c r="Q673" i="10"/>
  <c r="R673" i="10" s="1"/>
  <c r="O673" i="10"/>
  <c r="P672" i="10"/>
  <c r="T674" i="10" s="1"/>
  <c r="L666" i="10"/>
  <c r="K666" i="10"/>
  <c r="M666" i="10" s="1"/>
  <c r="N666" i="10" s="1"/>
  <c r="P664" i="10"/>
  <c r="Q663" i="10"/>
  <c r="Q664" i="10" s="1"/>
  <c r="Q657" i="10"/>
  <c r="R657" i="10" s="1"/>
  <c r="O657" i="10"/>
  <c r="Q656" i="10"/>
  <c r="R656" i="10" s="1"/>
  <c r="O656" i="10"/>
  <c r="R655" i="10"/>
  <c r="Q655" i="10"/>
  <c r="O655" i="10"/>
  <c r="Q654" i="10"/>
  <c r="R654" i="10" s="1"/>
  <c r="O654" i="10"/>
  <c r="Q653" i="10"/>
  <c r="R653" i="10" s="1"/>
  <c r="O653" i="10"/>
  <c r="R652" i="10"/>
  <c r="Q652" i="10"/>
  <c r="O652" i="10"/>
  <c r="T651" i="10"/>
  <c r="Q651" i="10"/>
  <c r="R651" i="10" s="1"/>
  <c r="O651" i="10"/>
  <c r="Q650" i="10"/>
  <c r="R650" i="10" s="1"/>
  <c r="O650" i="10"/>
  <c r="P649" i="10"/>
  <c r="L643" i="10"/>
  <c r="K643" i="10"/>
  <c r="Q640" i="10" s="1"/>
  <c r="Q641" i="10" s="1"/>
  <c r="P641" i="10"/>
  <c r="Q634" i="10"/>
  <c r="R634" i="10" s="1"/>
  <c r="O634" i="10"/>
  <c r="R633" i="10"/>
  <c r="Q633" i="10"/>
  <c r="O633" i="10"/>
  <c r="R632" i="10"/>
  <c r="Q632" i="10"/>
  <c r="O632" i="10"/>
  <c r="R631" i="10"/>
  <c r="Q631" i="10"/>
  <c r="O631" i="10"/>
  <c r="Q630" i="10"/>
  <c r="R630" i="10" s="1"/>
  <c r="O630" i="10"/>
  <c r="Q629" i="10"/>
  <c r="R629" i="10" s="1"/>
  <c r="O629" i="10"/>
  <c r="Q628" i="10"/>
  <c r="R628" i="10" s="1"/>
  <c r="O628" i="10"/>
  <c r="O627" i="10"/>
  <c r="P626" i="10"/>
  <c r="Q627" i="10" s="1"/>
  <c r="R627" i="10" s="1"/>
  <c r="M620" i="10"/>
  <c r="N620" i="10" s="1"/>
  <c r="L620" i="10"/>
  <c r="K620" i="10"/>
  <c r="Q617" i="10"/>
  <c r="Q618" i="10" s="1"/>
  <c r="R611" i="10"/>
  <c r="Q611" i="10"/>
  <c r="O611" i="10"/>
  <c r="Q610" i="10"/>
  <c r="R610" i="10" s="1"/>
  <c r="O610" i="10"/>
  <c r="Q609" i="10"/>
  <c r="R609" i="10" s="1"/>
  <c r="O609" i="10"/>
  <c r="Q608" i="10"/>
  <c r="R608" i="10" s="1"/>
  <c r="O608" i="10"/>
  <c r="Q607" i="10"/>
  <c r="R607" i="10" s="1"/>
  <c r="O607" i="10"/>
  <c r="Q606" i="10"/>
  <c r="R606" i="10" s="1"/>
  <c r="O606" i="10"/>
  <c r="Q605" i="10"/>
  <c r="R605" i="10" s="1"/>
  <c r="O605" i="10"/>
  <c r="O604" i="10"/>
  <c r="P603" i="10"/>
  <c r="T605" i="10" s="1"/>
  <c r="L597" i="10"/>
  <c r="K597" i="10"/>
  <c r="M597" i="10" s="1"/>
  <c r="N597" i="10" s="1"/>
  <c r="P595" i="10"/>
  <c r="R588" i="10"/>
  <c r="Q588" i="10"/>
  <c r="O588" i="10"/>
  <c r="Q587" i="10"/>
  <c r="R587" i="10" s="1"/>
  <c r="O587" i="10"/>
  <c r="Q586" i="10"/>
  <c r="R586" i="10" s="1"/>
  <c r="O586" i="10"/>
  <c r="Q585" i="10"/>
  <c r="R585" i="10" s="1"/>
  <c r="O585" i="10"/>
  <c r="Q584" i="10"/>
  <c r="R584" i="10" s="1"/>
  <c r="O584" i="10"/>
  <c r="Q583" i="10"/>
  <c r="R583" i="10" s="1"/>
  <c r="O583" i="10"/>
  <c r="Q582" i="10"/>
  <c r="R582" i="10" s="1"/>
  <c r="O582" i="10"/>
  <c r="O581" i="10"/>
  <c r="P580" i="10"/>
  <c r="N574" i="10"/>
  <c r="L574" i="10"/>
  <c r="K574" i="10"/>
  <c r="M574" i="10" s="1"/>
  <c r="P572" i="10"/>
  <c r="Q571" i="10"/>
  <c r="Q572" i="10" s="1"/>
  <c r="Q565" i="10"/>
  <c r="R565" i="10" s="1"/>
  <c r="O565" i="10"/>
  <c r="R564" i="10"/>
  <c r="Q564" i="10"/>
  <c r="O564" i="10"/>
  <c r="R563" i="10"/>
  <c r="Q563" i="10"/>
  <c r="O563" i="10"/>
  <c r="Q562" i="10"/>
  <c r="R562" i="10" s="1"/>
  <c r="O562" i="10"/>
  <c r="Q561" i="10"/>
  <c r="R561" i="10" s="1"/>
  <c r="O561" i="10"/>
  <c r="R560" i="10"/>
  <c r="Q560" i="10"/>
  <c r="O560" i="10"/>
  <c r="T559" i="10"/>
  <c r="Q559" i="10"/>
  <c r="R559" i="10" s="1"/>
  <c r="O559" i="10"/>
  <c r="R558" i="10"/>
  <c r="Q558" i="10"/>
  <c r="O558" i="10"/>
  <c r="P557" i="10"/>
  <c r="L551" i="10"/>
  <c r="K551" i="10"/>
  <c r="Q548" i="10" s="1"/>
  <c r="Q549" i="10" s="1"/>
  <c r="P549" i="10"/>
  <c r="Q542" i="10"/>
  <c r="R542" i="10" s="1"/>
  <c r="O542" i="10"/>
  <c r="Q541" i="10"/>
  <c r="R541" i="10" s="1"/>
  <c r="O541" i="10"/>
  <c r="R540" i="10"/>
  <c r="Q540" i="10"/>
  <c r="O540" i="10"/>
  <c r="Q539" i="10"/>
  <c r="R539" i="10" s="1"/>
  <c r="O539" i="10"/>
  <c r="Q538" i="10"/>
  <c r="R538" i="10" s="1"/>
  <c r="O538" i="10"/>
  <c r="Q537" i="10"/>
  <c r="R537" i="10" s="1"/>
  <c r="O537" i="10"/>
  <c r="T536" i="10"/>
  <c r="Q536" i="10"/>
  <c r="R536" i="10" s="1"/>
  <c r="O536" i="10"/>
  <c r="O535" i="10"/>
  <c r="P534" i="10"/>
  <c r="Q535" i="10" s="1"/>
  <c r="R535" i="10" s="1"/>
  <c r="L528" i="10"/>
  <c r="K528" i="10"/>
  <c r="M528" i="10" s="1"/>
  <c r="N528" i="10" s="1"/>
  <c r="P526" i="10"/>
  <c r="Q526" i="10"/>
  <c r="Q519" i="10"/>
  <c r="R519" i="10" s="1"/>
  <c r="Q518" i="10"/>
  <c r="R518" i="10" s="1"/>
  <c r="Q517" i="10"/>
  <c r="R517" i="10" s="1"/>
  <c r="Q516" i="10"/>
  <c r="R516" i="10" s="1"/>
  <c r="R515" i="10"/>
  <c r="Q515" i="10"/>
  <c r="O515" i="10"/>
  <c r="Q514" i="10"/>
  <c r="R514" i="10" s="1"/>
  <c r="O514" i="10"/>
  <c r="R513" i="10"/>
  <c r="Q513" i="10"/>
  <c r="O513" i="10"/>
  <c r="Q512" i="10"/>
  <c r="R512" i="10" s="1"/>
  <c r="O512" i="10"/>
  <c r="P511" i="10"/>
  <c r="T513" i="10" s="1"/>
  <c r="L505" i="10"/>
  <c r="K505" i="10"/>
  <c r="P503" i="10"/>
  <c r="R496" i="10"/>
  <c r="Q496" i="10"/>
  <c r="O496" i="10"/>
  <c r="R495" i="10"/>
  <c r="Q495" i="10"/>
  <c r="O495" i="10"/>
  <c r="Q494" i="10"/>
  <c r="R494" i="10" s="1"/>
  <c r="O494" i="10"/>
  <c r="Q493" i="10"/>
  <c r="R493" i="10" s="1"/>
  <c r="O493" i="10"/>
  <c r="Q492" i="10"/>
  <c r="R492" i="10" s="1"/>
  <c r="O492" i="10"/>
  <c r="R491" i="10"/>
  <c r="Q491" i="10"/>
  <c r="O491" i="10"/>
  <c r="Q490" i="10"/>
  <c r="R490" i="10" s="1"/>
  <c r="O490" i="10"/>
  <c r="O489" i="10"/>
  <c r="P488" i="10"/>
  <c r="T490" i="10" s="1"/>
  <c r="L482" i="10"/>
  <c r="K482" i="10"/>
  <c r="P480" i="10"/>
  <c r="Q473" i="10"/>
  <c r="R473" i="10" s="1"/>
  <c r="O473" i="10"/>
  <c r="Q472" i="10"/>
  <c r="R472" i="10" s="1"/>
  <c r="O472" i="10"/>
  <c r="Q471" i="10"/>
  <c r="R471" i="10" s="1"/>
  <c r="O471" i="10"/>
  <c r="Q470" i="10"/>
  <c r="R470" i="10" s="1"/>
  <c r="O470" i="10"/>
  <c r="Q469" i="10"/>
  <c r="R469" i="10" s="1"/>
  <c r="O469" i="10"/>
  <c r="R468" i="10"/>
  <c r="Q468" i="10"/>
  <c r="O468" i="10"/>
  <c r="Q467" i="10"/>
  <c r="R467" i="10" s="1"/>
  <c r="O467" i="10"/>
  <c r="Q466" i="10"/>
  <c r="R466" i="10" s="1"/>
  <c r="O466" i="10"/>
  <c r="P465" i="10"/>
  <c r="T467" i="10" s="1"/>
  <c r="M459" i="10"/>
  <c r="L459" i="10"/>
  <c r="K459" i="10"/>
  <c r="Q456" i="10" s="1"/>
  <c r="Q457" i="10" s="1"/>
  <c r="P457" i="10"/>
  <c r="Q450" i="10"/>
  <c r="R450" i="10" s="1"/>
  <c r="O450" i="10"/>
  <c r="Q449" i="10"/>
  <c r="R449" i="10" s="1"/>
  <c r="O449" i="10"/>
  <c r="R448" i="10"/>
  <c r="Q448" i="10"/>
  <c r="O448" i="10"/>
  <c r="Q447" i="10"/>
  <c r="R447" i="10" s="1"/>
  <c r="O447" i="10"/>
  <c r="Q446" i="10"/>
  <c r="R446" i="10" s="1"/>
  <c r="O446" i="10"/>
  <c r="Q445" i="10"/>
  <c r="R445" i="10" s="1"/>
  <c r="O445" i="10"/>
  <c r="Q444" i="10"/>
  <c r="R444" i="10" s="1"/>
  <c r="O444" i="10"/>
  <c r="O443" i="10"/>
  <c r="P442" i="10"/>
  <c r="Q443" i="10" s="1"/>
  <c r="R443" i="10" s="1"/>
  <c r="M436" i="10"/>
  <c r="N436" i="10" s="1"/>
  <c r="L436" i="10"/>
  <c r="K436" i="10"/>
  <c r="Q433" i="10" s="1"/>
  <c r="Q434" i="10" s="1"/>
  <c r="P434" i="10"/>
  <c r="Q427" i="10"/>
  <c r="R427" i="10" s="1"/>
  <c r="Q426" i="10"/>
  <c r="R426" i="10" s="1"/>
  <c r="O426" i="10"/>
  <c r="Q425" i="10"/>
  <c r="R425" i="10" s="1"/>
  <c r="O425" i="10"/>
  <c r="R424" i="10"/>
  <c r="Q424" i="10"/>
  <c r="O424" i="10"/>
  <c r="R423" i="10"/>
  <c r="Q423" i="10"/>
  <c r="O423" i="10"/>
  <c r="Q422" i="10"/>
  <c r="R422" i="10" s="1"/>
  <c r="O422" i="10"/>
  <c r="T421" i="10"/>
  <c r="Q421" i="10"/>
  <c r="R421" i="10" s="1"/>
  <c r="O421" i="10"/>
  <c r="Q420" i="10"/>
  <c r="R420" i="10" s="1"/>
  <c r="O420" i="10"/>
  <c r="P419" i="10"/>
  <c r="L413" i="10"/>
  <c r="K413" i="10"/>
  <c r="P411" i="10"/>
  <c r="Q404" i="10"/>
  <c r="R404" i="10" s="1"/>
  <c r="O404" i="10"/>
  <c r="Q403" i="10"/>
  <c r="R403" i="10" s="1"/>
  <c r="O403" i="10"/>
  <c r="Q402" i="10"/>
  <c r="R402" i="10" s="1"/>
  <c r="O402" i="10"/>
  <c r="Q401" i="10"/>
  <c r="R401" i="10" s="1"/>
  <c r="O401" i="10"/>
  <c r="Q400" i="10"/>
  <c r="R400" i="10" s="1"/>
  <c r="O400" i="10"/>
  <c r="R399" i="10"/>
  <c r="Q399" i="10"/>
  <c r="O399" i="10"/>
  <c r="Q398" i="10"/>
  <c r="R398" i="10" s="1"/>
  <c r="O398" i="10"/>
  <c r="O397" i="10"/>
  <c r="P396" i="10"/>
  <c r="T398" i="10" s="1"/>
  <c r="L390" i="10"/>
  <c r="K390" i="10"/>
  <c r="M390" i="10" s="1"/>
  <c r="N390" i="10" s="1"/>
  <c r="P388" i="10"/>
  <c r="Q381" i="10"/>
  <c r="R381" i="10" s="1"/>
  <c r="O381" i="10"/>
  <c r="R380" i="10"/>
  <c r="Q380" i="10"/>
  <c r="O380" i="10"/>
  <c r="Q379" i="10"/>
  <c r="R379" i="10" s="1"/>
  <c r="O379" i="10"/>
  <c r="Q378" i="10"/>
  <c r="R378" i="10" s="1"/>
  <c r="O378" i="10"/>
  <c r="Q377" i="10"/>
  <c r="R377" i="10" s="1"/>
  <c r="O377" i="10"/>
  <c r="R376" i="10"/>
  <c r="Q376" i="10"/>
  <c r="O376" i="10"/>
  <c r="Q375" i="10"/>
  <c r="R375" i="10" s="1"/>
  <c r="O375" i="10"/>
  <c r="O374" i="10"/>
  <c r="P373" i="10"/>
  <c r="T375" i="10" s="1"/>
  <c r="L367" i="10"/>
  <c r="K367" i="10"/>
  <c r="P365" i="10"/>
  <c r="Q358" i="10"/>
  <c r="R358" i="10" s="1"/>
  <c r="O358" i="10"/>
  <c r="Q357" i="10"/>
  <c r="R357" i="10" s="1"/>
  <c r="O357" i="10"/>
  <c r="Q356" i="10"/>
  <c r="R356" i="10" s="1"/>
  <c r="O356" i="10"/>
  <c r="Q355" i="10"/>
  <c r="R355" i="10" s="1"/>
  <c r="O355" i="10"/>
  <c r="Q354" i="10"/>
  <c r="R354" i="10" s="1"/>
  <c r="O354" i="10"/>
  <c r="Q353" i="10"/>
  <c r="R353" i="10" s="1"/>
  <c r="O353" i="10"/>
  <c r="Q352" i="10"/>
  <c r="R352" i="10" s="1"/>
  <c r="O352" i="10"/>
  <c r="O351" i="10"/>
  <c r="P350" i="10"/>
  <c r="Q351" i="10" s="1"/>
  <c r="R351" i="10" s="1"/>
  <c r="M344" i="10"/>
  <c r="L344" i="10"/>
  <c r="K344" i="10"/>
  <c r="Q341" i="10" s="1"/>
  <c r="Q342" i="10" s="1"/>
  <c r="P342" i="10"/>
  <c r="Q335" i="10"/>
  <c r="R335" i="10" s="1"/>
  <c r="O335" i="10"/>
  <c r="Q334" i="10"/>
  <c r="R334" i="10" s="1"/>
  <c r="O334" i="10"/>
  <c r="Q333" i="10"/>
  <c r="R333" i="10" s="1"/>
  <c r="O333" i="10"/>
  <c r="R332" i="10"/>
  <c r="Q332" i="10"/>
  <c r="O332" i="10"/>
  <c r="R331" i="10"/>
  <c r="Q331" i="10"/>
  <c r="O331" i="10"/>
  <c r="Q330" i="10"/>
  <c r="R330" i="10" s="1"/>
  <c r="O330" i="10"/>
  <c r="T329" i="10"/>
  <c r="Q329" i="10"/>
  <c r="R329" i="10" s="1"/>
  <c r="O329" i="10"/>
  <c r="Q328" i="10"/>
  <c r="R328" i="10" s="1"/>
  <c r="O328" i="10"/>
  <c r="P327" i="10"/>
  <c r="L321" i="10"/>
  <c r="K321" i="10"/>
  <c r="P319" i="10"/>
  <c r="Q312" i="10"/>
  <c r="R312" i="10" s="1"/>
  <c r="O312" i="10"/>
  <c r="Q311" i="10"/>
  <c r="R311" i="10" s="1"/>
  <c r="O311" i="10"/>
  <c r="Q310" i="10"/>
  <c r="R310" i="10" s="1"/>
  <c r="O310" i="10"/>
  <c r="Q309" i="10"/>
  <c r="R309" i="10" s="1"/>
  <c r="O309" i="10"/>
  <c r="Q308" i="10"/>
  <c r="R308" i="10" s="1"/>
  <c r="O308" i="10"/>
  <c r="Q307" i="10"/>
  <c r="R307" i="10" s="1"/>
  <c r="O307" i="10"/>
  <c r="Q306" i="10"/>
  <c r="R306" i="10" s="1"/>
  <c r="O306" i="10"/>
  <c r="O305" i="10"/>
  <c r="P304" i="10"/>
  <c r="T306" i="10" s="1"/>
  <c r="L298" i="10"/>
  <c r="K298" i="10"/>
  <c r="M298" i="10" s="1"/>
  <c r="N298" i="10" s="1"/>
  <c r="P296" i="10"/>
  <c r="Q295" i="10"/>
  <c r="Q296" i="10" s="1"/>
  <c r="Q289" i="10"/>
  <c r="R289" i="10" s="1"/>
  <c r="O289" i="10"/>
  <c r="Q288" i="10"/>
  <c r="R288" i="10" s="1"/>
  <c r="O288" i="10"/>
  <c r="Q287" i="10"/>
  <c r="R287" i="10" s="1"/>
  <c r="O287" i="10"/>
  <c r="Q286" i="10"/>
  <c r="R286" i="10" s="1"/>
  <c r="O286" i="10"/>
  <c r="Q285" i="10"/>
  <c r="R285" i="10" s="1"/>
  <c r="O285" i="10"/>
  <c r="Q284" i="10"/>
  <c r="R284" i="10" s="1"/>
  <c r="O284" i="10"/>
  <c r="T283" i="10"/>
  <c r="Q283" i="10"/>
  <c r="R283" i="10" s="1"/>
  <c r="O283" i="10"/>
  <c r="O282" i="10"/>
  <c r="P281" i="10"/>
  <c r="Q282" i="10" s="1"/>
  <c r="R282" i="10" s="1"/>
  <c r="L275" i="10"/>
  <c r="K275" i="10"/>
  <c r="M275" i="10" s="1"/>
  <c r="N275" i="10" s="1"/>
  <c r="T273" i="10"/>
  <c r="U272" i="10"/>
  <c r="U273" i="10" s="1"/>
  <c r="Q269" i="10"/>
  <c r="R269" i="10" s="1"/>
  <c r="O269" i="10"/>
  <c r="Q268" i="10"/>
  <c r="R268" i="10" s="1"/>
  <c r="O268" i="10"/>
  <c r="Q267" i="10"/>
  <c r="R267" i="10" s="1"/>
  <c r="O267" i="10"/>
  <c r="Q266" i="10"/>
  <c r="R266" i="10" s="1"/>
  <c r="O266" i="10"/>
  <c r="Q265" i="10"/>
  <c r="R265" i="10" s="1"/>
  <c r="O265" i="10"/>
  <c r="Q264" i="10"/>
  <c r="R264" i="10" s="1"/>
  <c r="O264" i="10"/>
  <c r="R263" i="10"/>
  <c r="Q263" i="10"/>
  <c r="O263" i="10"/>
  <c r="O262" i="10"/>
  <c r="P261" i="10"/>
  <c r="Q262" i="10" s="1"/>
  <c r="R262" i="10" s="1"/>
  <c r="L257" i="10"/>
  <c r="K257" i="10"/>
  <c r="T255" i="10"/>
  <c r="Q251" i="10"/>
  <c r="R251" i="10" s="1"/>
  <c r="O251" i="10"/>
  <c r="Q250" i="10"/>
  <c r="R250" i="10" s="1"/>
  <c r="O250" i="10"/>
  <c r="Q249" i="10"/>
  <c r="R249" i="10" s="1"/>
  <c r="O249" i="10"/>
  <c r="Q248" i="10"/>
  <c r="R248" i="10" s="1"/>
  <c r="O248" i="10"/>
  <c r="Q247" i="10"/>
  <c r="R247" i="10" s="1"/>
  <c r="O247" i="10"/>
  <c r="R246" i="10"/>
  <c r="Q246" i="10"/>
  <c r="O246" i="10"/>
  <c r="Q245" i="10"/>
  <c r="R245" i="10" s="1"/>
  <c r="O245" i="10"/>
  <c r="Q244" i="10"/>
  <c r="R244" i="10" s="1"/>
  <c r="O244" i="10"/>
  <c r="P243" i="10"/>
  <c r="AO114" i="10" s="1"/>
  <c r="M239" i="10"/>
  <c r="N239" i="10" s="1"/>
  <c r="L239" i="10"/>
  <c r="K239" i="10"/>
  <c r="Q234" i="10"/>
  <c r="R234" i="10" s="1"/>
  <c r="O234" i="10"/>
  <c r="Q233" i="10"/>
  <c r="R233" i="10" s="1"/>
  <c r="O233" i="10"/>
  <c r="Q232" i="10"/>
  <c r="R232" i="10" s="1"/>
  <c r="O232" i="10"/>
  <c r="Q231" i="10"/>
  <c r="R231" i="10" s="1"/>
  <c r="O231" i="10"/>
  <c r="R230" i="10"/>
  <c r="Q230" i="10"/>
  <c r="O230" i="10"/>
  <c r="Q229" i="10"/>
  <c r="R229" i="10" s="1"/>
  <c r="O229" i="10"/>
  <c r="Q228" i="10"/>
  <c r="R228" i="10" s="1"/>
  <c r="O228" i="10"/>
  <c r="O227" i="10"/>
  <c r="P226" i="10"/>
  <c r="Q227" i="10" s="1"/>
  <c r="R227" i="10" s="1"/>
  <c r="M222" i="10"/>
  <c r="N222" i="10" s="1"/>
  <c r="L222" i="10"/>
  <c r="K222" i="10"/>
  <c r="Q216" i="10"/>
  <c r="R216" i="10" s="1"/>
  <c r="O216" i="10"/>
  <c r="Q215" i="10"/>
  <c r="R215" i="10" s="1"/>
  <c r="O215" i="10"/>
  <c r="Q214" i="10"/>
  <c r="R214" i="10" s="1"/>
  <c r="O214" i="10"/>
  <c r="Q213" i="10"/>
  <c r="R213" i="10" s="1"/>
  <c r="O213" i="10"/>
  <c r="R212" i="10"/>
  <c r="Q212" i="10"/>
  <c r="O212" i="10"/>
  <c r="Q211" i="10"/>
  <c r="R211" i="10" s="1"/>
  <c r="O211" i="10"/>
  <c r="Q210" i="10"/>
  <c r="R210" i="10" s="1"/>
  <c r="O210" i="10"/>
  <c r="O209" i="10"/>
  <c r="P208" i="10"/>
  <c r="L204" i="10"/>
  <c r="K204" i="10"/>
  <c r="M204" i="10" s="1"/>
  <c r="Q199" i="10"/>
  <c r="R199" i="10" s="1"/>
  <c r="O199" i="10"/>
  <c r="R198" i="10"/>
  <c r="Q198" i="10"/>
  <c r="O198" i="10"/>
  <c r="Q197" i="10"/>
  <c r="R197" i="10" s="1"/>
  <c r="O197" i="10"/>
  <c r="Q196" i="10"/>
  <c r="R196" i="10" s="1"/>
  <c r="O196" i="10"/>
  <c r="R195" i="10"/>
  <c r="Q195" i="10"/>
  <c r="O195" i="10"/>
  <c r="Q194" i="10"/>
  <c r="R194" i="10" s="1"/>
  <c r="O194" i="10"/>
  <c r="Q193" i="10"/>
  <c r="R193" i="10" s="1"/>
  <c r="O193" i="10"/>
  <c r="Q192" i="10"/>
  <c r="R192" i="10" s="1"/>
  <c r="O192" i="10"/>
  <c r="P191" i="10"/>
  <c r="L187" i="10"/>
  <c r="K187" i="10"/>
  <c r="M187" i="10" s="1"/>
  <c r="Q182" i="10"/>
  <c r="R182" i="10" s="1"/>
  <c r="O182" i="10"/>
  <c r="Q181" i="10"/>
  <c r="R181" i="10" s="1"/>
  <c r="O181" i="10"/>
  <c r="Q180" i="10"/>
  <c r="R180" i="10" s="1"/>
  <c r="O180" i="10"/>
  <c r="R179" i="10"/>
  <c r="Q179" i="10"/>
  <c r="O179" i="10"/>
  <c r="Q178" i="10"/>
  <c r="R178" i="10" s="1"/>
  <c r="O178" i="10"/>
  <c r="Q177" i="10"/>
  <c r="R177" i="10" s="1"/>
  <c r="O177" i="10"/>
  <c r="Q176" i="10"/>
  <c r="R176" i="10" s="1"/>
  <c r="O176" i="10"/>
  <c r="Q175" i="10"/>
  <c r="R175" i="10" s="1"/>
  <c r="O175" i="10"/>
  <c r="P174" i="10"/>
  <c r="L170" i="10"/>
  <c r="K170" i="10"/>
  <c r="M170" i="10" s="1"/>
  <c r="N170" i="10" s="1"/>
  <c r="R165" i="10"/>
  <c r="Q165" i="10"/>
  <c r="O165" i="10"/>
  <c r="Q164" i="10"/>
  <c r="R164" i="10" s="1"/>
  <c r="O164" i="10"/>
  <c r="Q163" i="10"/>
  <c r="R163" i="10" s="1"/>
  <c r="O163" i="10"/>
  <c r="Q162" i="10"/>
  <c r="R162" i="10" s="1"/>
  <c r="O162" i="10"/>
  <c r="Q161" i="10"/>
  <c r="R161" i="10" s="1"/>
  <c r="O161" i="10"/>
  <c r="Q160" i="10"/>
  <c r="R160" i="10" s="1"/>
  <c r="O160" i="10"/>
  <c r="Q159" i="10"/>
  <c r="R159" i="10" s="1"/>
  <c r="O159" i="10"/>
  <c r="O158" i="10"/>
  <c r="P157" i="10"/>
  <c r="L153" i="10"/>
  <c r="K153" i="10"/>
  <c r="M153" i="10" s="1"/>
  <c r="N153" i="10" s="1"/>
  <c r="Q148" i="10"/>
  <c r="R148" i="10" s="1"/>
  <c r="O148" i="10"/>
  <c r="Q147" i="10"/>
  <c r="R147" i="10" s="1"/>
  <c r="O147" i="10"/>
  <c r="Q146" i="10"/>
  <c r="R146" i="10" s="1"/>
  <c r="O146" i="10"/>
  <c r="Q145" i="10"/>
  <c r="R145" i="10" s="1"/>
  <c r="O145" i="10"/>
  <c r="R144" i="10"/>
  <c r="Q144" i="10"/>
  <c r="O144" i="10"/>
  <c r="Q143" i="10"/>
  <c r="R143" i="10" s="1"/>
  <c r="O143" i="10"/>
  <c r="Q142" i="10"/>
  <c r="AI49" i="10" s="1"/>
  <c r="O142" i="10"/>
  <c r="O141" i="10"/>
  <c r="P140" i="10"/>
  <c r="Q141" i="10" s="1"/>
  <c r="R141" i="10" s="1"/>
  <c r="AI88" i="10" s="1"/>
  <c r="L136" i="10"/>
  <c r="K136" i="10"/>
  <c r="M136" i="10" s="1"/>
  <c r="N136" i="10" s="1"/>
  <c r="Q132" i="10"/>
  <c r="R132" i="10" s="1"/>
  <c r="O132" i="10"/>
  <c r="Q131" i="10"/>
  <c r="R131" i="10" s="1"/>
  <c r="O131" i="10"/>
  <c r="Q130" i="10"/>
  <c r="R130" i="10" s="1"/>
  <c r="O130" i="10"/>
  <c r="R129" i="10"/>
  <c r="Q129" i="10"/>
  <c r="O129" i="10"/>
  <c r="Q128" i="10"/>
  <c r="R128" i="10" s="1"/>
  <c r="O128" i="10"/>
  <c r="Q127" i="10"/>
  <c r="O127" i="10"/>
  <c r="Q126" i="10"/>
  <c r="R126" i="10" s="1"/>
  <c r="AH89" i="10" s="1"/>
  <c r="O126" i="10"/>
  <c r="Q125" i="10"/>
  <c r="O125" i="10"/>
  <c r="AH6" i="10" s="1"/>
  <c r="P124" i="10"/>
  <c r="L120" i="10"/>
  <c r="K120" i="10"/>
  <c r="M120" i="10" s="1"/>
  <c r="N120" i="10" s="1"/>
  <c r="AT114" i="10"/>
  <c r="AS114" i="10"/>
  <c r="AR114" i="10"/>
  <c r="AQ114" i="10"/>
  <c r="AP114" i="10"/>
  <c r="AN114" i="10"/>
  <c r="AL114" i="10"/>
  <c r="AK114" i="10"/>
  <c r="AI114" i="10"/>
  <c r="AH114" i="10"/>
  <c r="Q114" i="10"/>
  <c r="R114" i="10" s="1"/>
  <c r="O114" i="10"/>
  <c r="Q113" i="10"/>
  <c r="R113" i="10" s="1"/>
  <c r="O113" i="10"/>
  <c r="R112" i="10"/>
  <c r="Q112" i="10"/>
  <c r="O112" i="10"/>
  <c r="R111" i="10"/>
  <c r="AG91" i="10" s="1"/>
  <c r="Q111" i="10"/>
  <c r="AG51" i="10" s="1"/>
  <c r="O111" i="10"/>
  <c r="AG9" i="10" s="1"/>
  <c r="Q110" i="10"/>
  <c r="O110" i="10"/>
  <c r="Q109" i="10"/>
  <c r="R109" i="10" s="1"/>
  <c r="O109" i="10"/>
  <c r="O108" i="10"/>
  <c r="P107" i="10"/>
  <c r="AG114" i="10" s="1"/>
  <c r="L103" i="10"/>
  <c r="K103" i="10"/>
  <c r="M103" i="10" s="1"/>
  <c r="R97" i="10"/>
  <c r="Q97" i="10"/>
  <c r="O97" i="10"/>
  <c r="Q96" i="10"/>
  <c r="R96" i="10" s="1"/>
  <c r="O96" i="10"/>
  <c r="Q95" i="10"/>
  <c r="R95" i="10" s="1"/>
  <c r="O95" i="10"/>
  <c r="R94" i="10"/>
  <c r="AF92" i="10" s="1"/>
  <c r="Q94" i="10"/>
  <c r="O94" i="10"/>
  <c r="AF10" i="10" s="1"/>
  <c r="Q93" i="10"/>
  <c r="AF51" i="10" s="1"/>
  <c r="O93" i="10"/>
  <c r="Q92" i="10"/>
  <c r="R92" i="10" s="1"/>
  <c r="AF90" i="10" s="1"/>
  <c r="O92" i="10"/>
  <c r="R91" i="10"/>
  <c r="AF89" i="10" s="1"/>
  <c r="Q91" i="10"/>
  <c r="O91" i="10"/>
  <c r="O90" i="10"/>
  <c r="AG89" i="10"/>
  <c r="P89" i="10"/>
  <c r="Q90" i="10" s="1"/>
  <c r="AF48" i="10" s="1"/>
  <c r="L85" i="10"/>
  <c r="U11" i="10" s="1"/>
  <c r="K85" i="10"/>
  <c r="M85" i="10" s="1"/>
  <c r="N85" i="10" s="1"/>
  <c r="U72" i="10" s="1"/>
  <c r="Q78" i="10"/>
  <c r="R78" i="10" s="1"/>
  <c r="O78" i="10"/>
  <c r="R77" i="10"/>
  <c r="Q77" i="10"/>
  <c r="O77" i="10"/>
  <c r="Q76" i="10"/>
  <c r="AE53" i="10" s="1"/>
  <c r="O76" i="10"/>
  <c r="AE11" i="10" s="1"/>
  <c r="Q75" i="10"/>
  <c r="R75" i="10" s="1"/>
  <c r="AE92" i="10" s="1"/>
  <c r="O75" i="10"/>
  <c r="Q74" i="10"/>
  <c r="R74" i="10" s="1"/>
  <c r="AE91" i="10" s="1"/>
  <c r="O74" i="10"/>
  <c r="Q73" i="10"/>
  <c r="R73" i="10" s="1"/>
  <c r="AE90" i="10" s="1"/>
  <c r="O73" i="10"/>
  <c r="R72" i="10"/>
  <c r="AE89" i="10" s="1"/>
  <c r="Q72" i="10"/>
  <c r="O72" i="10"/>
  <c r="O71" i="10"/>
  <c r="AE6" i="10" s="1"/>
  <c r="P70" i="10"/>
  <c r="L66" i="10"/>
  <c r="K66" i="10"/>
  <c r="M66" i="10" s="1"/>
  <c r="Q58" i="10"/>
  <c r="R58" i="10" s="1"/>
  <c r="Q57" i="10"/>
  <c r="R57" i="10" s="1"/>
  <c r="AD94" i="10" s="1"/>
  <c r="O57" i="10"/>
  <c r="AD12" i="10" s="1"/>
  <c r="Q56" i="10"/>
  <c r="O56" i="10"/>
  <c r="AD11" i="10" s="1"/>
  <c r="R55" i="10"/>
  <c r="AD92" i="10" s="1"/>
  <c r="Q55" i="10"/>
  <c r="AD52" i="10" s="1"/>
  <c r="O55" i="10"/>
  <c r="AD54" i="10"/>
  <c r="Q54" i="10"/>
  <c r="R54" i="10" s="1"/>
  <c r="AD91" i="10" s="1"/>
  <c r="O54" i="10"/>
  <c r="Q53" i="10"/>
  <c r="O53" i="10"/>
  <c r="AF52" i="10"/>
  <c r="AE52" i="10"/>
  <c r="Q52" i="10"/>
  <c r="R52" i="10" s="1"/>
  <c r="AD89" i="10" s="1"/>
  <c r="O52" i="10"/>
  <c r="AD51" i="10"/>
  <c r="O51" i="10"/>
  <c r="AD6" i="10" s="1"/>
  <c r="AF50" i="10"/>
  <c r="P50" i="10"/>
  <c r="AG49" i="10"/>
  <c r="AF49" i="10"/>
  <c r="AE49" i="10"/>
  <c r="AD49" i="10"/>
  <c r="AI48" i="10"/>
  <c r="L44" i="10"/>
  <c r="K44" i="10"/>
  <c r="U39" i="10"/>
  <c r="Q36" i="10"/>
  <c r="AC55" i="10" s="1"/>
  <c r="O36" i="10"/>
  <c r="AC13" i="10" s="1"/>
  <c r="Q35" i="10"/>
  <c r="AC54" i="10" s="1"/>
  <c r="O35" i="10"/>
  <c r="Q34" i="10"/>
  <c r="O34" i="10"/>
  <c r="AC11" i="10" s="1"/>
  <c r="Q33" i="10"/>
  <c r="R33" i="10" s="1"/>
  <c r="AC92" i="10" s="1"/>
  <c r="O33" i="10"/>
  <c r="AC10" i="10" s="1"/>
  <c r="Q32" i="10"/>
  <c r="AC51" i="10" s="1"/>
  <c r="O32" i="10"/>
  <c r="AC9" i="10" s="1"/>
  <c r="Q31" i="10"/>
  <c r="R31" i="10" s="1"/>
  <c r="AC90" i="10" s="1"/>
  <c r="O31" i="10"/>
  <c r="Q30" i="10"/>
  <c r="O30" i="10"/>
  <c r="AC7" i="10" s="1"/>
  <c r="O29" i="10"/>
  <c r="AC6" i="10" s="1"/>
  <c r="P28" i="10"/>
  <c r="AC114" i="10" s="1"/>
  <c r="L22" i="10"/>
  <c r="K22" i="10"/>
  <c r="AB13" i="10"/>
  <c r="Q13" i="10"/>
  <c r="AB55" i="10" s="1"/>
  <c r="O13" i="10"/>
  <c r="AC12" i="10"/>
  <c r="U12" i="10"/>
  <c r="Q12" i="10"/>
  <c r="R12" i="10" s="1"/>
  <c r="AB94" i="10" s="1"/>
  <c r="O12" i="10"/>
  <c r="AB12" i="10" s="1"/>
  <c r="Q11" i="10"/>
  <c r="O11" i="10"/>
  <c r="AB11" i="10" s="1"/>
  <c r="AE10" i="10"/>
  <c r="AD10" i="10"/>
  <c r="U10" i="10"/>
  <c r="Q10" i="10"/>
  <c r="AB52" i="10" s="1"/>
  <c r="O10" i="10"/>
  <c r="AB10" i="10" s="1"/>
  <c r="AF9" i="10"/>
  <c r="AE9" i="10"/>
  <c r="AD9" i="10"/>
  <c r="U9" i="10"/>
  <c r="Q9" i="10"/>
  <c r="O9" i="10"/>
  <c r="AB9" i="10" s="1"/>
  <c r="AH8" i="10"/>
  <c r="AG8" i="10"/>
  <c r="AF8" i="10"/>
  <c r="AE8" i="10"/>
  <c r="AD8" i="10"/>
  <c r="AC8" i="10"/>
  <c r="U8" i="10"/>
  <c r="R8" i="10"/>
  <c r="AB90" i="10" s="1"/>
  <c r="Q8" i="10"/>
  <c r="AB50" i="10" s="1"/>
  <c r="O8" i="10"/>
  <c r="AB8" i="10" s="1"/>
  <c r="AI7" i="10"/>
  <c r="AH7" i="10"/>
  <c r="AG7" i="10"/>
  <c r="AF7" i="10"/>
  <c r="AE7" i="10"/>
  <c r="AD7" i="10"/>
  <c r="Q7" i="10"/>
  <c r="AB49" i="10" s="1"/>
  <c r="O7" i="10"/>
  <c r="AB7" i="10" s="1"/>
  <c r="AJ6" i="10"/>
  <c r="AI6" i="10"/>
  <c r="AG6" i="10"/>
  <c r="AF6" i="10"/>
  <c r="O6" i="10"/>
  <c r="AB6" i="10" s="1"/>
  <c r="P5" i="10"/>
  <c r="L518" i="9"/>
  <c r="K518" i="9"/>
  <c r="M518" i="9" s="1"/>
  <c r="N518" i="9" s="1"/>
  <c r="P516" i="9"/>
  <c r="Q515" i="9"/>
  <c r="Q516" i="9" s="1"/>
  <c r="Q509" i="9"/>
  <c r="R509" i="9" s="1"/>
  <c r="O509" i="9"/>
  <c r="Q508" i="9"/>
  <c r="R508" i="9" s="1"/>
  <c r="O508" i="9"/>
  <c r="Q507" i="9"/>
  <c r="R507" i="9" s="1"/>
  <c r="O507" i="9"/>
  <c r="Q506" i="9"/>
  <c r="R506" i="9" s="1"/>
  <c r="O506" i="9"/>
  <c r="Q505" i="9"/>
  <c r="R505" i="9" s="1"/>
  <c r="O505" i="9"/>
  <c r="Q504" i="9"/>
  <c r="R504" i="9" s="1"/>
  <c r="O504" i="9"/>
  <c r="Q503" i="9"/>
  <c r="R503" i="9" s="1"/>
  <c r="O503" i="9"/>
  <c r="Q502" i="9"/>
  <c r="R502" i="9" s="1"/>
  <c r="O502" i="9"/>
  <c r="P501" i="9"/>
  <c r="T503" i="9" s="1"/>
  <c r="L495" i="9"/>
  <c r="K495" i="9"/>
  <c r="M495" i="9" s="1"/>
  <c r="N495" i="9" s="1"/>
  <c r="P493" i="9"/>
  <c r="Q492" i="9"/>
  <c r="Q493" i="9" s="1"/>
  <c r="Q486" i="9"/>
  <c r="R486" i="9" s="1"/>
  <c r="O486" i="9"/>
  <c r="Q485" i="9"/>
  <c r="R485" i="9" s="1"/>
  <c r="O485" i="9"/>
  <c r="Q484" i="9"/>
  <c r="R484" i="9" s="1"/>
  <c r="O484" i="9"/>
  <c r="Q483" i="9"/>
  <c r="R483" i="9" s="1"/>
  <c r="O483" i="9"/>
  <c r="Q482" i="9"/>
  <c r="R482" i="9" s="1"/>
  <c r="O482" i="9"/>
  <c r="Q481" i="9"/>
  <c r="R481" i="9" s="1"/>
  <c r="O481" i="9"/>
  <c r="Q480" i="9"/>
  <c r="R480" i="9" s="1"/>
  <c r="O480" i="9"/>
  <c r="O479" i="9"/>
  <c r="P478" i="9"/>
  <c r="L472" i="9"/>
  <c r="K472" i="9"/>
  <c r="M472" i="9" s="1"/>
  <c r="P470" i="9"/>
  <c r="Q463" i="9"/>
  <c r="R463" i="9" s="1"/>
  <c r="O463" i="9"/>
  <c r="Q462" i="9"/>
  <c r="R462" i="9" s="1"/>
  <c r="O462" i="9"/>
  <c r="Q461" i="9"/>
  <c r="R461" i="9" s="1"/>
  <c r="O461" i="9"/>
  <c r="Q460" i="9"/>
  <c r="R460" i="9" s="1"/>
  <c r="O460" i="9"/>
  <c r="Q459" i="9"/>
  <c r="R459" i="9" s="1"/>
  <c r="O459" i="9"/>
  <c r="Q458" i="9"/>
  <c r="R458" i="9" s="1"/>
  <c r="O458" i="9"/>
  <c r="R457" i="9"/>
  <c r="Q457" i="9"/>
  <c r="O457" i="9"/>
  <c r="Q456" i="9"/>
  <c r="R456" i="9" s="1"/>
  <c r="O456" i="9"/>
  <c r="P455" i="9"/>
  <c r="T457" i="9" s="1"/>
  <c r="L449" i="9"/>
  <c r="K449" i="9"/>
  <c r="M449" i="9" s="1"/>
  <c r="N449" i="9" s="1"/>
  <c r="P447" i="9"/>
  <c r="Q439" i="9"/>
  <c r="R439" i="9" s="1"/>
  <c r="O439" i="9"/>
  <c r="Q438" i="9"/>
  <c r="R438" i="9" s="1"/>
  <c r="O438" i="9"/>
  <c r="Q437" i="9"/>
  <c r="R437" i="9" s="1"/>
  <c r="O437" i="9"/>
  <c r="Q436" i="9"/>
  <c r="R436" i="9" s="1"/>
  <c r="O436" i="9"/>
  <c r="Q435" i="9"/>
  <c r="R435" i="9" s="1"/>
  <c r="O435" i="9"/>
  <c r="Q434" i="9"/>
  <c r="R434" i="9" s="1"/>
  <c r="O434" i="9"/>
  <c r="R433" i="9"/>
  <c r="Q433" i="9"/>
  <c r="O433" i="9"/>
  <c r="O432" i="9"/>
  <c r="P431" i="9"/>
  <c r="L425" i="9"/>
  <c r="K425" i="9"/>
  <c r="M425" i="9" s="1"/>
  <c r="N425" i="9" s="1"/>
  <c r="P423" i="9"/>
  <c r="Q416" i="9"/>
  <c r="R416" i="9" s="1"/>
  <c r="O416" i="9"/>
  <c r="Q415" i="9"/>
  <c r="R415" i="9" s="1"/>
  <c r="O415" i="9"/>
  <c r="Q414" i="9"/>
  <c r="R414" i="9" s="1"/>
  <c r="O414" i="9"/>
  <c r="Q413" i="9"/>
  <c r="R413" i="9" s="1"/>
  <c r="O413" i="9"/>
  <c r="Q412" i="9"/>
  <c r="R412" i="9" s="1"/>
  <c r="O412" i="9"/>
  <c r="Q411" i="9"/>
  <c r="R411" i="9" s="1"/>
  <c r="O411" i="9"/>
  <c r="Q410" i="9"/>
  <c r="R410" i="9" s="1"/>
  <c r="O410" i="9"/>
  <c r="Q409" i="9"/>
  <c r="R409" i="9" s="1"/>
  <c r="O409" i="9"/>
  <c r="P408" i="9"/>
  <c r="T410" i="9" s="1"/>
  <c r="L402" i="9"/>
  <c r="K402" i="9"/>
  <c r="P400" i="9"/>
  <c r="Q393" i="9"/>
  <c r="R393" i="9" s="1"/>
  <c r="O393" i="9"/>
  <c r="Q392" i="9"/>
  <c r="R392" i="9" s="1"/>
  <c r="O392" i="9"/>
  <c r="Q391" i="9"/>
  <c r="R391" i="9" s="1"/>
  <c r="O391" i="9"/>
  <c r="Q390" i="9"/>
  <c r="R390" i="9" s="1"/>
  <c r="O390" i="9"/>
  <c r="Q389" i="9"/>
  <c r="R389" i="9" s="1"/>
  <c r="O389" i="9"/>
  <c r="Q388" i="9"/>
  <c r="R388" i="9" s="1"/>
  <c r="O388" i="9"/>
  <c r="Q387" i="9"/>
  <c r="R387" i="9" s="1"/>
  <c r="O387" i="9"/>
  <c r="O386" i="9"/>
  <c r="P385" i="9"/>
  <c r="Q386" i="9" s="1"/>
  <c r="R386" i="9" s="1"/>
  <c r="L379" i="9"/>
  <c r="K379" i="9"/>
  <c r="P377" i="9"/>
  <c r="Q370" i="9"/>
  <c r="R370" i="9" s="1"/>
  <c r="O370" i="9"/>
  <c r="Q369" i="9"/>
  <c r="R369" i="9" s="1"/>
  <c r="O369" i="9"/>
  <c r="Q368" i="9"/>
  <c r="R368" i="9" s="1"/>
  <c r="O368" i="9"/>
  <c r="Q367" i="9"/>
  <c r="R367" i="9" s="1"/>
  <c r="O367" i="9"/>
  <c r="Q366" i="9"/>
  <c r="R366" i="9" s="1"/>
  <c r="O366" i="9"/>
  <c r="Q365" i="9"/>
  <c r="R365" i="9" s="1"/>
  <c r="O365" i="9"/>
  <c r="R364" i="9"/>
  <c r="Q364" i="9"/>
  <c r="O364" i="9"/>
  <c r="O363" i="9"/>
  <c r="P362" i="9"/>
  <c r="T364" i="9" s="1"/>
  <c r="L356" i="9"/>
  <c r="K356" i="9"/>
  <c r="M356" i="9" s="1"/>
  <c r="N356" i="9" s="1"/>
  <c r="P354" i="9"/>
  <c r="Q353" i="9"/>
  <c r="Q354" i="9" s="1"/>
  <c r="Q347" i="9"/>
  <c r="R347" i="9" s="1"/>
  <c r="O347" i="9"/>
  <c r="Q346" i="9"/>
  <c r="R346" i="9" s="1"/>
  <c r="O346" i="9"/>
  <c r="Q345" i="9"/>
  <c r="R345" i="9" s="1"/>
  <c r="O345" i="9"/>
  <c r="Q344" i="9"/>
  <c r="R344" i="9" s="1"/>
  <c r="O344" i="9"/>
  <c r="Q343" i="9"/>
  <c r="R343" i="9" s="1"/>
  <c r="O343" i="9"/>
  <c r="Q342" i="9"/>
  <c r="R342" i="9" s="1"/>
  <c r="O342" i="9"/>
  <c r="Q341" i="9"/>
  <c r="R341" i="9" s="1"/>
  <c r="O341" i="9"/>
  <c r="O340" i="9"/>
  <c r="P339" i="9"/>
  <c r="L333" i="9"/>
  <c r="K333" i="9"/>
  <c r="M333" i="9" s="1"/>
  <c r="N333" i="9" s="1"/>
  <c r="P331" i="9"/>
  <c r="Q330" i="9"/>
  <c r="Q331" i="9" s="1"/>
  <c r="Q324" i="9"/>
  <c r="R324" i="9" s="1"/>
  <c r="O324" i="9"/>
  <c r="Q323" i="9"/>
  <c r="R323" i="9" s="1"/>
  <c r="O323" i="9"/>
  <c r="Q322" i="9"/>
  <c r="R322" i="9" s="1"/>
  <c r="O322" i="9"/>
  <c r="Q321" i="9"/>
  <c r="R321" i="9" s="1"/>
  <c r="O321" i="9"/>
  <c r="Q320" i="9"/>
  <c r="R320" i="9" s="1"/>
  <c r="O320" i="9"/>
  <c r="Q319" i="9"/>
  <c r="R319" i="9" s="1"/>
  <c r="O319" i="9"/>
  <c r="Q318" i="9"/>
  <c r="R318" i="9" s="1"/>
  <c r="O318" i="9"/>
  <c r="O317" i="9"/>
  <c r="P316" i="9"/>
  <c r="T318" i="9" s="1"/>
  <c r="L310" i="9"/>
  <c r="K310" i="9"/>
  <c r="P308" i="9"/>
  <c r="Q301" i="9"/>
  <c r="R301" i="9" s="1"/>
  <c r="O301" i="9"/>
  <c r="Q300" i="9"/>
  <c r="R300" i="9" s="1"/>
  <c r="O300" i="9"/>
  <c r="Q299" i="9"/>
  <c r="R299" i="9" s="1"/>
  <c r="O299" i="9"/>
  <c r="Q298" i="9"/>
  <c r="R298" i="9" s="1"/>
  <c r="O298" i="9"/>
  <c r="Q297" i="9"/>
  <c r="R297" i="9" s="1"/>
  <c r="O297" i="9"/>
  <c r="Q296" i="9"/>
  <c r="R296" i="9" s="1"/>
  <c r="O296" i="9"/>
  <c r="R295" i="9"/>
  <c r="Q295" i="9"/>
  <c r="O295" i="9"/>
  <c r="O294" i="9"/>
  <c r="P293" i="9"/>
  <c r="Q294" i="9" s="1"/>
  <c r="R294" i="9" s="1"/>
  <c r="T287" i="9"/>
  <c r="L287" i="9"/>
  <c r="K287" i="9"/>
  <c r="M287" i="9" s="1"/>
  <c r="N287" i="9" s="1"/>
  <c r="U286" i="9"/>
  <c r="U287" i="9" s="1"/>
  <c r="Q283" i="9"/>
  <c r="R283" i="9" s="1"/>
  <c r="O283" i="9"/>
  <c r="Q282" i="9"/>
  <c r="R282" i="9" s="1"/>
  <c r="O282" i="9"/>
  <c r="Q281" i="9"/>
  <c r="R281" i="9" s="1"/>
  <c r="O281" i="9"/>
  <c r="Q280" i="9"/>
  <c r="R280" i="9" s="1"/>
  <c r="O280" i="9"/>
  <c r="Q279" i="9"/>
  <c r="R279" i="9" s="1"/>
  <c r="O279" i="9"/>
  <c r="Q278" i="9"/>
  <c r="R278" i="9" s="1"/>
  <c r="O278" i="9"/>
  <c r="Q277" i="9"/>
  <c r="R277" i="9" s="1"/>
  <c r="O277" i="9"/>
  <c r="O276" i="9"/>
  <c r="P275" i="9"/>
  <c r="Q276" i="9" s="1"/>
  <c r="R276" i="9" s="1"/>
  <c r="L271" i="9"/>
  <c r="K271" i="9"/>
  <c r="M271" i="9" s="1"/>
  <c r="N271" i="9" s="1"/>
  <c r="U269" i="9"/>
  <c r="T269" i="9"/>
  <c r="U268" i="9"/>
  <c r="Q265" i="9"/>
  <c r="R265" i="9" s="1"/>
  <c r="O265" i="9"/>
  <c r="Q264" i="9"/>
  <c r="R264" i="9" s="1"/>
  <c r="O264" i="9"/>
  <c r="R263" i="9"/>
  <c r="Q263" i="9"/>
  <c r="O263" i="9"/>
  <c r="Q262" i="9"/>
  <c r="R262" i="9" s="1"/>
  <c r="O262" i="9"/>
  <c r="Q261" i="9"/>
  <c r="R261" i="9" s="1"/>
  <c r="O261" i="9"/>
  <c r="Q260" i="9"/>
  <c r="R260" i="9" s="1"/>
  <c r="O260" i="9"/>
  <c r="Q259" i="9"/>
  <c r="R259" i="9" s="1"/>
  <c r="O259" i="9"/>
  <c r="Q258" i="9"/>
  <c r="R258" i="9" s="1"/>
  <c r="O258" i="9"/>
  <c r="P257" i="9"/>
  <c r="M253" i="9"/>
  <c r="N253" i="9" s="1"/>
  <c r="L253" i="9"/>
  <c r="K253" i="9"/>
  <c r="Q247" i="9"/>
  <c r="R247" i="9" s="1"/>
  <c r="O247" i="9"/>
  <c r="Q246" i="9"/>
  <c r="R246" i="9" s="1"/>
  <c r="O246" i="9"/>
  <c r="Q245" i="9"/>
  <c r="R245" i="9" s="1"/>
  <c r="O245" i="9"/>
  <c r="Q244" i="9"/>
  <c r="R244" i="9" s="1"/>
  <c r="O244" i="9"/>
  <c r="Q243" i="9"/>
  <c r="R243" i="9" s="1"/>
  <c r="O243" i="9"/>
  <c r="Q242" i="9"/>
  <c r="R242" i="9" s="1"/>
  <c r="O242" i="9"/>
  <c r="R241" i="9"/>
  <c r="Q241" i="9"/>
  <c r="O241" i="9"/>
  <c r="Q240" i="9"/>
  <c r="R240" i="9" s="1"/>
  <c r="O240" i="9"/>
  <c r="P239" i="9"/>
  <c r="AP104" i="9" s="1"/>
  <c r="L235" i="9"/>
  <c r="K235" i="9"/>
  <c r="M235" i="9" s="1"/>
  <c r="N235" i="9" s="1"/>
  <c r="Q230" i="9"/>
  <c r="R230" i="9" s="1"/>
  <c r="O230" i="9"/>
  <c r="Q229" i="9"/>
  <c r="R229" i="9" s="1"/>
  <c r="O229" i="9"/>
  <c r="Q228" i="9"/>
  <c r="R228" i="9" s="1"/>
  <c r="O228" i="9"/>
  <c r="Q227" i="9"/>
  <c r="R227" i="9" s="1"/>
  <c r="O227" i="9"/>
  <c r="Q226" i="9"/>
  <c r="R226" i="9" s="1"/>
  <c r="O226" i="9"/>
  <c r="Q225" i="9"/>
  <c r="R225" i="9" s="1"/>
  <c r="O225" i="9"/>
  <c r="Q224" i="9"/>
  <c r="R224" i="9" s="1"/>
  <c r="O224" i="9"/>
  <c r="O223" i="9"/>
  <c r="P222" i="9"/>
  <c r="Q223" i="9" s="1"/>
  <c r="R223" i="9" s="1"/>
  <c r="M218" i="9"/>
  <c r="L218" i="9"/>
  <c r="K218" i="9"/>
  <c r="Q212" i="9"/>
  <c r="R212" i="9" s="1"/>
  <c r="O212" i="9"/>
  <c r="R211" i="9"/>
  <c r="Q211" i="9"/>
  <c r="O211" i="9"/>
  <c r="Q210" i="9"/>
  <c r="R210" i="9" s="1"/>
  <c r="O210" i="9"/>
  <c r="Q209" i="9"/>
  <c r="R209" i="9" s="1"/>
  <c r="O209" i="9"/>
  <c r="R208" i="9"/>
  <c r="Q208" i="9"/>
  <c r="O208" i="9"/>
  <c r="R207" i="9"/>
  <c r="Q207" i="9"/>
  <c r="O207" i="9"/>
  <c r="Q206" i="9"/>
  <c r="R206" i="9" s="1"/>
  <c r="O206" i="9"/>
  <c r="O205" i="9"/>
  <c r="P204" i="9"/>
  <c r="M200" i="9"/>
  <c r="L200" i="9"/>
  <c r="K200" i="9"/>
  <c r="Q195" i="9"/>
  <c r="R195" i="9" s="1"/>
  <c r="O195" i="9"/>
  <c r="Q194" i="9"/>
  <c r="R194" i="9" s="1"/>
  <c r="O194" i="9"/>
  <c r="Q193" i="9"/>
  <c r="R193" i="9" s="1"/>
  <c r="O193" i="9"/>
  <c r="Q192" i="9"/>
  <c r="R192" i="9" s="1"/>
  <c r="O192" i="9"/>
  <c r="R191" i="9"/>
  <c r="Q191" i="9"/>
  <c r="O191" i="9"/>
  <c r="R190" i="9"/>
  <c r="Q190" i="9"/>
  <c r="O190" i="9"/>
  <c r="Q189" i="9"/>
  <c r="R189" i="9" s="1"/>
  <c r="O189" i="9"/>
  <c r="O188" i="9"/>
  <c r="P187" i="9"/>
  <c r="Q188" i="9" s="1"/>
  <c r="R188" i="9" s="1"/>
  <c r="K183" i="9"/>
  <c r="M183" i="9" s="1"/>
  <c r="Q180" i="9"/>
  <c r="R180" i="9" s="1"/>
  <c r="O180" i="9"/>
  <c r="L180" i="9"/>
  <c r="L183" i="9" s="1"/>
  <c r="Q179" i="9"/>
  <c r="R179" i="9" s="1"/>
  <c r="O179" i="9"/>
  <c r="Q178" i="9"/>
  <c r="R178" i="9" s="1"/>
  <c r="O178" i="9"/>
  <c r="R177" i="9"/>
  <c r="Q177" i="9"/>
  <c r="O177" i="9"/>
  <c r="Q176" i="9"/>
  <c r="R176" i="9" s="1"/>
  <c r="O176" i="9"/>
  <c r="Q175" i="9"/>
  <c r="R175" i="9" s="1"/>
  <c r="O175" i="9"/>
  <c r="Q174" i="9"/>
  <c r="R174" i="9" s="1"/>
  <c r="O174" i="9"/>
  <c r="O173" i="9"/>
  <c r="P172" i="9"/>
  <c r="L167" i="9"/>
  <c r="K167" i="9"/>
  <c r="M167" i="9" s="1"/>
  <c r="N167" i="9" s="1"/>
  <c r="Q163" i="9"/>
  <c r="R163" i="9" s="1"/>
  <c r="O163" i="9"/>
  <c r="Q162" i="9"/>
  <c r="R162" i="9" s="1"/>
  <c r="O162" i="9"/>
  <c r="Q161" i="9"/>
  <c r="R161" i="9" s="1"/>
  <c r="O161" i="9"/>
  <c r="Q160" i="9"/>
  <c r="R160" i="9" s="1"/>
  <c r="O160" i="9"/>
  <c r="Q159" i="9"/>
  <c r="R159" i="9" s="1"/>
  <c r="O159" i="9"/>
  <c r="Q158" i="9"/>
  <c r="R158" i="9" s="1"/>
  <c r="O158" i="9"/>
  <c r="Q157" i="9"/>
  <c r="O157" i="9"/>
  <c r="AK7" i="9" s="1"/>
  <c r="Q156" i="9"/>
  <c r="R156" i="9" s="1"/>
  <c r="AK71" i="9" s="1"/>
  <c r="O156" i="9"/>
  <c r="P155" i="9"/>
  <c r="L151" i="9"/>
  <c r="K151" i="9"/>
  <c r="M151" i="9" s="1"/>
  <c r="N151" i="9" s="1"/>
  <c r="Q147" i="9"/>
  <c r="R147" i="9" s="1"/>
  <c r="O147" i="9"/>
  <c r="Q146" i="9"/>
  <c r="R146" i="9" s="1"/>
  <c r="O146" i="9"/>
  <c r="R145" i="9"/>
  <c r="Q145" i="9"/>
  <c r="O145" i="9"/>
  <c r="Q144" i="9"/>
  <c r="R144" i="9" s="1"/>
  <c r="O144" i="9"/>
  <c r="Q143" i="9"/>
  <c r="R143" i="9" s="1"/>
  <c r="O143" i="9"/>
  <c r="Q142" i="9"/>
  <c r="R142" i="9" s="1"/>
  <c r="AJ73" i="9" s="1"/>
  <c r="O142" i="9"/>
  <c r="AJ8" i="9" s="1"/>
  <c r="Q141" i="9"/>
  <c r="R141" i="9" s="1"/>
  <c r="AJ72" i="9" s="1"/>
  <c r="O141" i="9"/>
  <c r="AJ7" i="9" s="1"/>
  <c r="O140" i="9"/>
  <c r="P139" i="9"/>
  <c r="Q140" i="9" s="1"/>
  <c r="M135" i="9"/>
  <c r="L135" i="9"/>
  <c r="K135" i="9"/>
  <c r="Q130" i="9"/>
  <c r="R130" i="9" s="1"/>
  <c r="O130" i="9"/>
  <c r="Q129" i="9"/>
  <c r="R129" i="9" s="1"/>
  <c r="O129" i="9"/>
  <c r="Q128" i="9"/>
  <c r="R128" i="9" s="1"/>
  <c r="O128" i="9"/>
  <c r="Q127" i="9"/>
  <c r="R127" i="9" s="1"/>
  <c r="O127" i="9"/>
  <c r="Q126" i="9"/>
  <c r="R126" i="9" s="1"/>
  <c r="AI74" i="9" s="1"/>
  <c r="O126" i="9"/>
  <c r="Q125" i="9"/>
  <c r="AI34" i="9" s="1"/>
  <c r="O125" i="9"/>
  <c r="R124" i="9"/>
  <c r="AI72" i="9" s="1"/>
  <c r="Q124" i="9"/>
  <c r="O124" i="9"/>
  <c r="O123" i="9"/>
  <c r="P122" i="9"/>
  <c r="AI104" i="9" s="1"/>
  <c r="L118" i="9"/>
  <c r="U11" i="9" s="1"/>
  <c r="K118" i="9"/>
  <c r="M118" i="9" s="1"/>
  <c r="Q112" i="9"/>
  <c r="R112" i="9" s="1"/>
  <c r="O112" i="9"/>
  <c r="Q111" i="9"/>
  <c r="R111" i="9" s="1"/>
  <c r="O111" i="9"/>
  <c r="Q110" i="9"/>
  <c r="R110" i="9" s="1"/>
  <c r="O110" i="9"/>
  <c r="Q109" i="9"/>
  <c r="R109" i="9" s="1"/>
  <c r="AH81" i="9" s="1"/>
  <c r="O109" i="9"/>
  <c r="Q108" i="9"/>
  <c r="AH40" i="9" s="1"/>
  <c r="O108" i="9"/>
  <c r="Q107" i="9"/>
  <c r="O107" i="9"/>
  <c r="Q106" i="9"/>
  <c r="R106" i="9" s="1"/>
  <c r="AH72" i="9" s="1"/>
  <c r="O106" i="9"/>
  <c r="AH7" i="9" s="1"/>
  <c r="O105" i="9"/>
  <c r="AH6" i="9" s="1"/>
  <c r="AV104" i="9"/>
  <c r="AU104" i="9"/>
  <c r="AT104" i="9"/>
  <c r="AS104" i="9"/>
  <c r="AR104" i="9"/>
  <c r="AQ104" i="9"/>
  <c r="AK104" i="9"/>
  <c r="AJ104" i="9"/>
  <c r="AE104" i="9"/>
  <c r="P104" i="9"/>
  <c r="Q105" i="9" s="1"/>
  <c r="L100" i="9"/>
  <c r="K100" i="9"/>
  <c r="M100" i="9" s="1"/>
  <c r="Q93" i="9"/>
  <c r="R93" i="9" s="1"/>
  <c r="O93" i="9"/>
  <c r="Q92" i="9"/>
  <c r="R92" i="9" s="1"/>
  <c r="O92" i="9"/>
  <c r="Q91" i="9"/>
  <c r="R91" i="9" s="1"/>
  <c r="AG82" i="9" s="1"/>
  <c r="O91" i="9"/>
  <c r="Q90" i="9"/>
  <c r="AG41" i="9" s="1"/>
  <c r="O90" i="9"/>
  <c r="Q89" i="9"/>
  <c r="R89" i="9" s="1"/>
  <c r="O89" i="9"/>
  <c r="Q88" i="9"/>
  <c r="AG34" i="9" s="1"/>
  <c r="O88" i="9"/>
  <c r="Q87" i="9"/>
  <c r="R87" i="9" s="1"/>
  <c r="O87" i="9"/>
  <c r="Q86" i="9"/>
  <c r="O86" i="9"/>
  <c r="AG6" i="9" s="1"/>
  <c r="P85" i="9"/>
  <c r="AG104" i="9" s="1"/>
  <c r="AD84" i="9"/>
  <c r="AD83" i="9"/>
  <c r="L81" i="9"/>
  <c r="K81" i="9"/>
  <c r="M81" i="9" s="1"/>
  <c r="Q75" i="9"/>
  <c r="R75" i="9" s="1"/>
  <c r="O75" i="9"/>
  <c r="AG74" i="9"/>
  <c r="R74" i="9"/>
  <c r="AF83" i="9" s="1"/>
  <c r="Q74" i="9"/>
  <c r="AF43" i="9" s="1"/>
  <c r="O74" i="9"/>
  <c r="Q73" i="9"/>
  <c r="AF42" i="9" s="1"/>
  <c r="O73" i="9"/>
  <c r="AF11" i="9" s="1"/>
  <c r="AG72" i="9"/>
  <c r="Q72" i="9"/>
  <c r="R72" i="9" s="1"/>
  <c r="AF81" i="9" s="1"/>
  <c r="O72" i="9"/>
  <c r="Q71" i="9"/>
  <c r="R71" i="9" s="1"/>
  <c r="AF74" i="9" s="1"/>
  <c r="O71" i="9"/>
  <c r="Q70" i="9"/>
  <c r="R70" i="9" s="1"/>
  <c r="AF73" i="9" s="1"/>
  <c r="O70" i="9"/>
  <c r="Q69" i="9"/>
  <c r="AF33" i="9" s="1"/>
  <c r="O69" i="9"/>
  <c r="AF7" i="9" s="1"/>
  <c r="O68" i="9"/>
  <c r="P67" i="9"/>
  <c r="Q68" i="9" s="1"/>
  <c r="L62" i="9"/>
  <c r="U8" i="9" s="1"/>
  <c r="K62" i="9"/>
  <c r="M62" i="9" s="1"/>
  <c r="Q55" i="9"/>
  <c r="R55" i="9" s="1"/>
  <c r="AE84" i="9" s="1"/>
  <c r="O55" i="9"/>
  <c r="Q54" i="9"/>
  <c r="R54" i="9" s="1"/>
  <c r="AE83" i="9" s="1"/>
  <c r="O54" i="9"/>
  <c r="AE12" i="9" s="1"/>
  <c r="Q53" i="9"/>
  <c r="O53" i="9"/>
  <c r="AE11" i="9" s="1"/>
  <c r="Q52" i="9"/>
  <c r="R52" i="9" s="1"/>
  <c r="AE81" i="9" s="1"/>
  <c r="O52" i="9"/>
  <c r="Q51" i="9"/>
  <c r="R51" i="9" s="1"/>
  <c r="AE74" i="9" s="1"/>
  <c r="O51" i="9"/>
  <c r="AE9" i="9" s="1"/>
  <c r="Q50" i="9"/>
  <c r="AE34" i="9" s="1"/>
  <c r="O50" i="9"/>
  <c r="Q49" i="9"/>
  <c r="O49" i="9"/>
  <c r="AE7" i="9" s="1"/>
  <c r="O48" i="9"/>
  <c r="P47" i="9"/>
  <c r="Q48" i="9" s="1"/>
  <c r="R48" i="9" s="1"/>
  <c r="AE71" i="9" s="1"/>
  <c r="AE44" i="9"/>
  <c r="AD44" i="9"/>
  <c r="AE43" i="9"/>
  <c r="AD43" i="9"/>
  <c r="AC43" i="9"/>
  <c r="AG42" i="9"/>
  <c r="AI40" i="9"/>
  <c r="AG40" i="9"/>
  <c r="AF40" i="9"/>
  <c r="AC40" i="9"/>
  <c r="L40" i="9"/>
  <c r="K40" i="9"/>
  <c r="AF34" i="9"/>
  <c r="AJ33" i="9"/>
  <c r="AI33" i="9"/>
  <c r="AH33" i="9"/>
  <c r="AG33" i="9"/>
  <c r="R33" i="9"/>
  <c r="Q33" i="9"/>
  <c r="O33" i="9"/>
  <c r="Q32" i="9"/>
  <c r="R32" i="9" s="1"/>
  <c r="O32" i="9"/>
  <c r="AD12" i="9" s="1"/>
  <c r="Q31" i="9"/>
  <c r="R31" i="9" s="1"/>
  <c r="O31" i="9"/>
  <c r="AD11" i="9" s="1"/>
  <c r="Q30" i="9"/>
  <c r="R30" i="9" s="1"/>
  <c r="O30" i="9"/>
  <c r="AD10" i="9" s="1"/>
  <c r="Q29" i="9"/>
  <c r="R29" i="9" s="1"/>
  <c r="O29" i="9"/>
  <c r="Q28" i="9"/>
  <c r="R28" i="9" s="1"/>
  <c r="O28" i="9"/>
  <c r="Q27" i="9"/>
  <c r="R27" i="9" s="1"/>
  <c r="O27" i="9"/>
  <c r="Q26" i="9"/>
  <c r="R26" i="9" s="1"/>
  <c r="O26" i="9"/>
  <c r="AD6" i="9" s="1"/>
  <c r="P25" i="9"/>
  <c r="AD104" i="9" s="1"/>
  <c r="L19" i="9"/>
  <c r="U6" i="9" s="1"/>
  <c r="K19" i="9"/>
  <c r="G20" i="9" s="1"/>
  <c r="AE13" i="9"/>
  <c r="AD13" i="9"/>
  <c r="Q13" i="9"/>
  <c r="AC44" i="9" s="1"/>
  <c r="O13" i="9"/>
  <c r="AC13" i="9" s="1"/>
  <c r="AF12" i="9"/>
  <c r="Q12" i="9"/>
  <c r="AD41" i="9" s="1"/>
  <c r="O12" i="9"/>
  <c r="AC12" i="9" s="1"/>
  <c r="AG11" i="9"/>
  <c r="Q11" i="9"/>
  <c r="AC42" i="9" s="1"/>
  <c r="O11" i="9"/>
  <c r="AC11" i="9" s="1"/>
  <c r="AH10" i="9"/>
  <c r="AG10" i="9"/>
  <c r="AF10" i="9"/>
  <c r="AE10" i="9"/>
  <c r="U10" i="9"/>
  <c r="Q10" i="9"/>
  <c r="R10" i="9" s="1"/>
  <c r="O10" i="9"/>
  <c r="AC10" i="9" s="1"/>
  <c r="AI9" i="9"/>
  <c r="AH9" i="9"/>
  <c r="AG9" i="9"/>
  <c r="AF9" i="9"/>
  <c r="AD9" i="9"/>
  <c r="U9" i="9"/>
  <c r="Q9" i="9"/>
  <c r="R9" i="9" s="1"/>
  <c r="AD72" i="9" s="1"/>
  <c r="O9" i="9"/>
  <c r="AC9" i="9" s="1"/>
  <c r="AI8" i="9"/>
  <c r="AH8" i="9"/>
  <c r="AG8" i="9"/>
  <c r="AF8" i="9"/>
  <c r="AE8" i="9"/>
  <c r="AD8" i="9"/>
  <c r="Q8" i="9"/>
  <c r="O8" i="9"/>
  <c r="AC8" i="9" s="1"/>
  <c r="AI7" i="9"/>
  <c r="AG7" i="9"/>
  <c r="AD7" i="9"/>
  <c r="U7" i="9"/>
  <c r="Q7" i="9"/>
  <c r="AC33" i="9" s="1"/>
  <c r="O7" i="9"/>
  <c r="AC7" i="9" s="1"/>
  <c r="AL6" i="9"/>
  <c r="AK6" i="9"/>
  <c r="AJ6" i="9"/>
  <c r="AI6" i="9"/>
  <c r="AF6" i="9"/>
  <c r="AE6" i="9"/>
  <c r="O6" i="9"/>
  <c r="AC6" i="9" s="1"/>
  <c r="P5" i="9"/>
  <c r="N383" i="8"/>
  <c r="L383" i="8"/>
  <c r="K383" i="8"/>
  <c r="M383" i="8" s="1"/>
  <c r="P381" i="8"/>
  <c r="Q380" i="8"/>
  <c r="Q381" i="8" s="1"/>
  <c r="R375" i="8"/>
  <c r="Q375" i="8"/>
  <c r="O375" i="8"/>
  <c r="R374" i="8"/>
  <c r="Q374" i="8"/>
  <c r="O374" i="8"/>
  <c r="R373" i="8"/>
  <c r="Q373" i="8"/>
  <c r="O373" i="8"/>
  <c r="Q372" i="8"/>
  <c r="R372" i="8" s="1"/>
  <c r="O372" i="8"/>
  <c r="Q371" i="8"/>
  <c r="R371" i="8" s="1"/>
  <c r="O371" i="8"/>
  <c r="Q370" i="8"/>
  <c r="R370" i="8" s="1"/>
  <c r="O370" i="8"/>
  <c r="Q369" i="8"/>
  <c r="R369" i="8" s="1"/>
  <c r="O369" i="8"/>
  <c r="O368" i="8"/>
  <c r="P367" i="8"/>
  <c r="N361" i="8"/>
  <c r="L361" i="8"/>
  <c r="K361" i="8"/>
  <c r="M361" i="8" s="1"/>
  <c r="P359" i="8"/>
  <c r="Q358" i="8"/>
  <c r="Q359" i="8" s="1"/>
  <c r="R353" i="8"/>
  <c r="Q353" i="8"/>
  <c r="O353" i="8"/>
  <c r="R352" i="8"/>
  <c r="Q352" i="8"/>
  <c r="O352" i="8"/>
  <c r="Q351" i="8"/>
  <c r="R351" i="8" s="1"/>
  <c r="O351" i="8"/>
  <c r="R350" i="8"/>
  <c r="Q350" i="8"/>
  <c r="O350" i="8"/>
  <c r="R349" i="8"/>
  <c r="Q349" i="8"/>
  <c r="O349" i="8"/>
  <c r="R348" i="8"/>
  <c r="Q348" i="8"/>
  <c r="O348" i="8"/>
  <c r="S347" i="8"/>
  <c r="R347" i="8"/>
  <c r="Q347" i="8"/>
  <c r="O347" i="8"/>
  <c r="O346" i="8"/>
  <c r="P345" i="8"/>
  <c r="Q346" i="8" s="1"/>
  <c r="R346" i="8" s="1"/>
  <c r="N339" i="8"/>
  <c r="L339" i="8"/>
  <c r="K339" i="8"/>
  <c r="M339" i="8" s="1"/>
  <c r="P337" i="8"/>
  <c r="Q336" i="8"/>
  <c r="Q337" i="8" s="1"/>
  <c r="R331" i="8"/>
  <c r="Q331" i="8"/>
  <c r="O331" i="8"/>
  <c r="Q330" i="8"/>
  <c r="R330" i="8" s="1"/>
  <c r="O330" i="8"/>
  <c r="Q329" i="8"/>
  <c r="R329" i="8" s="1"/>
  <c r="O329" i="8"/>
  <c r="Q328" i="8"/>
  <c r="R328" i="8" s="1"/>
  <c r="O328" i="8"/>
  <c r="Q327" i="8"/>
  <c r="R327" i="8" s="1"/>
  <c r="O327" i="8"/>
  <c r="Q326" i="8"/>
  <c r="R326" i="8" s="1"/>
  <c r="O326" i="8"/>
  <c r="Q325" i="8"/>
  <c r="R325" i="8" s="1"/>
  <c r="O325" i="8"/>
  <c r="O324" i="8"/>
  <c r="P323" i="8"/>
  <c r="Q324" i="8" s="1"/>
  <c r="R324" i="8" s="1"/>
  <c r="L317" i="8"/>
  <c r="K317" i="8"/>
  <c r="M317" i="8" s="1"/>
  <c r="N317" i="8" s="1"/>
  <c r="P315" i="8"/>
  <c r="Q314" i="8"/>
  <c r="Q315" i="8" s="1"/>
  <c r="R309" i="8"/>
  <c r="Q309" i="8"/>
  <c r="O309" i="8"/>
  <c r="Q308" i="8"/>
  <c r="R308" i="8" s="1"/>
  <c r="O308" i="8"/>
  <c r="Q307" i="8"/>
  <c r="R307" i="8" s="1"/>
  <c r="O307" i="8"/>
  <c r="R306" i="8"/>
  <c r="Q306" i="8"/>
  <c r="O306" i="8"/>
  <c r="Q305" i="8"/>
  <c r="R305" i="8" s="1"/>
  <c r="O305" i="8"/>
  <c r="Q304" i="8"/>
  <c r="R304" i="8" s="1"/>
  <c r="O304" i="8"/>
  <c r="R303" i="8"/>
  <c r="Q303" i="8"/>
  <c r="O303" i="8"/>
  <c r="O302" i="8"/>
  <c r="P301" i="8"/>
  <c r="L295" i="8"/>
  <c r="K295" i="8"/>
  <c r="M295" i="8" s="1"/>
  <c r="N295" i="8" s="1"/>
  <c r="P293" i="8"/>
  <c r="Q292" i="8"/>
  <c r="Q293" i="8" s="1"/>
  <c r="R287" i="8"/>
  <c r="Q287" i="8"/>
  <c r="O287" i="8"/>
  <c r="Q286" i="8"/>
  <c r="R286" i="8" s="1"/>
  <c r="O286" i="8"/>
  <c r="Q285" i="8"/>
  <c r="R285" i="8" s="1"/>
  <c r="O285" i="8"/>
  <c r="Q284" i="8"/>
  <c r="R284" i="8" s="1"/>
  <c r="O284" i="8"/>
  <c r="R283" i="8"/>
  <c r="Q283" i="8"/>
  <c r="O283" i="8"/>
  <c r="Q282" i="8"/>
  <c r="R282" i="8" s="1"/>
  <c r="O282" i="8"/>
  <c r="S281" i="8"/>
  <c r="R281" i="8"/>
  <c r="Q281" i="8"/>
  <c r="O281" i="8"/>
  <c r="O280" i="8"/>
  <c r="P279" i="8"/>
  <c r="Q280" i="8" s="1"/>
  <c r="R280" i="8" s="1"/>
  <c r="L273" i="8"/>
  <c r="K273" i="8"/>
  <c r="M273" i="8" s="1"/>
  <c r="N273" i="8" s="1"/>
  <c r="P271" i="8"/>
  <c r="Q271" i="8"/>
  <c r="Q265" i="8"/>
  <c r="R265" i="8" s="1"/>
  <c r="O265" i="8"/>
  <c r="Q264" i="8"/>
  <c r="R264" i="8" s="1"/>
  <c r="O264" i="8"/>
  <c r="Q263" i="8"/>
  <c r="R263" i="8" s="1"/>
  <c r="O263" i="8"/>
  <c r="Q262" i="8"/>
  <c r="R262" i="8" s="1"/>
  <c r="O262" i="8"/>
  <c r="Q261" i="8"/>
  <c r="R261" i="8" s="1"/>
  <c r="O261" i="8"/>
  <c r="Q260" i="8"/>
  <c r="R260" i="8" s="1"/>
  <c r="O260" i="8"/>
  <c r="Q259" i="8"/>
  <c r="R259" i="8" s="1"/>
  <c r="O259" i="8"/>
  <c r="O258" i="8"/>
  <c r="P257" i="8"/>
  <c r="Q258" i="8" s="1"/>
  <c r="R258" i="8" s="1"/>
  <c r="L251" i="8"/>
  <c r="K251" i="8"/>
  <c r="P249" i="8"/>
  <c r="R243" i="8"/>
  <c r="Q243" i="8"/>
  <c r="O243" i="8"/>
  <c r="Q242" i="8"/>
  <c r="R242" i="8" s="1"/>
  <c r="O242" i="8"/>
  <c r="Q241" i="8"/>
  <c r="R241" i="8" s="1"/>
  <c r="O241" i="8"/>
  <c r="Q240" i="8"/>
  <c r="R240" i="8" s="1"/>
  <c r="O240" i="8"/>
  <c r="Q239" i="8"/>
  <c r="R239" i="8" s="1"/>
  <c r="O239" i="8"/>
  <c r="Q238" i="8"/>
  <c r="R238" i="8" s="1"/>
  <c r="O238" i="8"/>
  <c r="Q237" i="8"/>
  <c r="R237" i="8" s="1"/>
  <c r="O237" i="8"/>
  <c r="O236" i="8"/>
  <c r="P235" i="8"/>
  <c r="Q236" i="8" s="1"/>
  <c r="R236" i="8" s="1"/>
  <c r="L229" i="8"/>
  <c r="K229" i="8"/>
  <c r="P227" i="8"/>
  <c r="Q221" i="8"/>
  <c r="R221" i="8" s="1"/>
  <c r="O221" i="8"/>
  <c r="Q220" i="8"/>
  <c r="R220" i="8" s="1"/>
  <c r="O220" i="8"/>
  <c r="R219" i="8"/>
  <c r="Q219" i="8"/>
  <c r="O219" i="8"/>
  <c r="Q218" i="8"/>
  <c r="R218" i="8" s="1"/>
  <c r="O218" i="8"/>
  <c r="Q217" i="8"/>
  <c r="R217" i="8" s="1"/>
  <c r="O217" i="8"/>
  <c r="Q216" i="8"/>
  <c r="R216" i="8" s="1"/>
  <c r="O216" i="8"/>
  <c r="Q215" i="8"/>
  <c r="R215" i="8" s="1"/>
  <c r="O215" i="8"/>
  <c r="O214" i="8"/>
  <c r="P213" i="8"/>
  <c r="P205" i="8"/>
  <c r="Q199" i="8"/>
  <c r="R199" i="8" s="1"/>
  <c r="O199" i="8"/>
  <c r="Q198" i="8"/>
  <c r="R198" i="8" s="1"/>
  <c r="O198" i="8"/>
  <c r="Q197" i="8"/>
  <c r="R197" i="8" s="1"/>
  <c r="O197" i="8"/>
  <c r="Q196" i="8"/>
  <c r="R196" i="8" s="1"/>
  <c r="O196" i="8"/>
  <c r="Q195" i="8"/>
  <c r="R195" i="8" s="1"/>
  <c r="O195" i="8"/>
  <c r="Q194" i="8"/>
  <c r="R194" i="8" s="1"/>
  <c r="O194" i="8"/>
  <c r="R193" i="8"/>
  <c r="Q193" i="8"/>
  <c r="O193" i="8"/>
  <c r="O192" i="8"/>
  <c r="P191" i="8"/>
  <c r="L185" i="8"/>
  <c r="W190" i="8" s="1"/>
  <c r="K185" i="8"/>
  <c r="M185" i="8" s="1"/>
  <c r="N185" i="8" s="1"/>
  <c r="P183" i="8"/>
  <c r="Q182" i="8"/>
  <c r="Q183" i="8" s="1"/>
  <c r="R176" i="8"/>
  <c r="Q176" i="8"/>
  <c r="O176" i="8"/>
  <c r="Q175" i="8"/>
  <c r="R175" i="8" s="1"/>
  <c r="O175" i="8"/>
  <c r="Q174" i="8"/>
  <c r="R174" i="8" s="1"/>
  <c r="O174" i="8"/>
  <c r="Q173" i="8"/>
  <c r="R173" i="8" s="1"/>
  <c r="O173" i="8"/>
  <c r="Q172" i="8"/>
  <c r="R172" i="8" s="1"/>
  <c r="O172" i="8"/>
  <c r="Q171" i="8"/>
  <c r="R171" i="8" s="1"/>
  <c r="O171" i="8"/>
  <c r="Q170" i="8"/>
  <c r="R170" i="8" s="1"/>
  <c r="O170" i="8"/>
  <c r="O169" i="8"/>
  <c r="P168" i="8"/>
  <c r="S170" i="8" s="1"/>
  <c r="K162" i="8"/>
  <c r="Q159" i="8" s="1"/>
  <c r="Q160" i="8" s="1"/>
  <c r="P160" i="8"/>
  <c r="Q153" i="8"/>
  <c r="R153" i="8" s="1"/>
  <c r="O153" i="8"/>
  <c r="Q152" i="8"/>
  <c r="R152" i="8" s="1"/>
  <c r="O152" i="8"/>
  <c r="Q151" i="8"/>
  <c r="R151" i="8" s="1"/>
  <c r="O151" i="8"/>
  <c r="Q150" i="8"/>
  <c r="R150" i="8" s="1"/>
  <c r="O150" i="8"/>
  <c r="Q149" i="8"/>
  <c r="R149" i="8" s="1"/>
  <c r="O149" i="8"/>
  <c r="Q148" i="8"/>
  <c r="R148" i="8" s="1"/>
  <c r="O148" i="8"/>
  <c r="Q147" i="8"/>
  <c r="R147" i="8" s="1"/>
  <c r="O147" i="8"/>
  <c r="O146" i="8"/>
  <c r="P145" i="8"/>
  <c r="M139" i="8"/>
  <c r="N139" i="8" s="1"/>
  <c r="L139" i="8"/>
  <c r="K139" i="8"/>
  <c r="Q136" i="8" s="1"/>
  <c r="Q137" i="8" s="1"/>
  <c r="P137" i="8"/>
  <c r="V142" i="8" s="1"/>
  <c r="R130" i="8"/>
  <c r="Q130" i="8"/>
  <c r="O130" i="8"/>
  <c r="Q129" i="8"/>
  <c r="R129" i="8" s="1"/>
  <c r="O129" i="8"/>
  <c r="Q128" i="8"/>
  <c r="R128" i="8" s="1"/>
  <c r="O128" i="8"/>
  <c r="Q127" i="8"/>
  <c r="R127" i="8" s="1"/>
  <c r="O127" i="8"/>
  <c r="Q126" i="8"/>
  <c r="R126" i="8" s="1"/>
  <c r="O126" i="8"/>
  <c r="Q125" i="8"/>
  <c r="R125" i="8" s="1"/>
  <c r="O125" i="8"/>
  <c r="R124" i="8"/>
  <c r="Q124" i="8"/>
  <c r="O124" i="8"/>
  <c r="O123" i="8"/>
  <c r="P122" i="8"/>
  <c r="L116" i="8"/>
  <c r="K116" i="8"/>
  <c r="M116" i="8" s="1"/>
  <c r="P114" i="8"/>
  <c r="Q107" i="8"/>
  <c r="R107" i="8" s="1"/>
  <c r="O107" i="8"/>
  <c r="Q106" i="8"/>
  <c r="R106" i="8" s="1"/>
  <c r="O106" i="8"/>
  <c r="Q105" i="8"/>
  <c r="R105" i="8" s="1"/>
  <c r="O105" i="8"/>
  <c r="Q104" i="8"/>
  <c r="R104" i="8" s="1"/>
  <c r="O104" i="8"/>
  <c r="R103" i="8"/>
  <c r="Q103" i="8"/>
  <c r="O103" i="8"/>
  <c r="Q102" i="8"/>
  <c r="R102" i="8" s="1"/>
  <c r="O102" i="8"/>
  <c r="Q101" i="8"/>
  <c r="R101" i="8" s="1"/>
  <c r="O101" i="8"/>
  <c r="O100" i="8"/>
  <c r="P99" i="8"/>
  <c r="T101" i="8" s="1"/>
  <c r="L93" i="8"/>
  <c r="K93" i="8"/>
  <c r="Q90" i="8" s="1"/>
  <c r="Q91" i="8" s="1"/>
  <c r="P91" i="8"/>
  <c r="Q84" i="8"/>
  <c r="R84" i="8" s="1"/>
  <c r="O84" i="8"/>
  <c r="Q83" i="8"/>
  <c r="R83" i="8" s="1"/>
  <c r="O83" i="8"/>
  <c r="Q82" i="8"/>
  <c r="R82" i="8" s="1"/>
  <c r="O82" i="8"/>
  <c r="Q81" i="8"/>
  <c r="R81" i="8" s="1"/>
  <c r="O81" i="8"/>
  <c r="R80" i="8"/>
  <c r="Q80" i="8"/>
  <c r="O80" i="8"/>
  <c r="Q79" i="8"/>
  <c r="R79" i="8" s="1"/>
  <c r="O79" i="8"/>
  <c r="Q78" i="8"/>
  <c r="R78" i="8" s="1"/>
  <c r="O78" i="8"/>
  <c r="O77" i="8"/>
  <c r="P76" i="8"/>
  <c r="L70" i="8"/>
  <c r="K70" i="8"/>
  <c r="M70" i="8" s="1"/>
  <c r="P68" i="8"/>
  <c r="Q67" i="8"/>
  <c r="Q68" i="8" s="1"/>
  <c r="Q61" i="8"/>
  <c r="R61" i="8" s="1"/>
  <c r="O61" i="8"/>
  <c r="Q60" i="8"/>
  <c r="R60" i="8" s="1"/>
  <c r="O60" i="8"/>
  <c r="Q59" i="8"/>
  <c r="R59" i="8" s="1"/>
  <c r="O59" i="8"/>
  <c r="Q58" i="8"/>
  <c r="R58" i="8" s="1"/>
  <c r="O58" i="8"/>
  <c r="Q57" i="8"/>
  <c r="R57" i="8" s="1"/>
  <c r="O57" i="8"/>
  <c r="Q56" i="8"/>
  <c r="R56" i="8" s="1"/>
  <c r="O56" i="8"/>
  <c r="Q55" i="8"/>
  <c r="R55" i="8" s="1"/>
  <c r="O55" i="8"/>
  <c r="O54" i="8"/>
  <c r="P53" i="8"/>
  <c r="T55" i="8" s="1"/>
  <c r="K47" i="8"/>
  <c r="M47" i="8" s="1"/>
  <c r="N47" i="8" s="1"/>
  <c r="P45" i="8"/>
  <c r="Q38" i="8"/>
  <c r="R38" i="8" s="1"/>
  <c r="O38" i="8"/>
  <c r="Q37" i="8"/>
  <c r="R37" i="8" s="1"/>
  <c r="O37" i="8"/>
  <c r="Q36" i="8"/>
  <c r="R36" i="8" s="1"/>
  <c r="O36" i="8"/>
  <c r="Q35" i="8"/>
  <c r="R35" i="8" s="1"/>
  <c r="O35" i="8"/>
  <c r="Q34" i="8"/>
  <c r="R34" i="8" s="1"/>
  <c r="O34" i="8"/>
  <c r="Q33" i="8"/>
  <c r="R33" i="8" s="1"/>
  <c r="O33" i="8"/>
  <c r="Q32" i="8"/>
  <c r="R32" i="8" s="1"/>
  <c r="O32" i="8"/>
  <c r="O31" i="8"/>
  <c r="P30" i="8"/>
  <c r="M24" i="8"/>
  <c r="N24" i="8" s="1"/>
  <c r="L24" i="8"/>
  <c r="K24" i="8"/>
  <c r="Q21" i="8" s="1"/>
  <c r="Q22" i="8" s="1"/>
  <c r="P22" i="8"/>
  <c r="Q15" i="8"/>
  <c r="R15" i="8" s="1"/>
  <c r="O15" i="8"/>
  <c r="Q14" i="8"/>
  <c r="R14" i="8" s="1"/>
  <c r="O14" i="8"/>
  <c r="Q13" i="8"/>
  <c r="R13" i="8" s="1"/>
  <c r="O13" i="8"/>
  <c r="Q12" i="8"/>
  <c r="R12" i="8" s="1"/>
  <c r="O12" i="8"/>
  <c r="Q11" i="8"/>
  <c r="R11" i="8" s="1"/>
  <c r="O11" i="8"/>
  <c r="Q10" i="8"/>
  <c r="R10" i="8" s="1"/>
  <c r="O10" i="8"/>
  <c r="T9" i="8"/>
  <c r="Q9" i="8"/>
  <c r="R9" i="8" s="1"/>
  <c r="O9" i="8"/>
  <c r="Q8" i="8"/>
  <c r="R8" i="8" s="1"/>
  <c r="O8" i="8"/>
  <c r="P7" i="8"/>
  <c r="L513" i="7"/>
  <c r="K513" i="7"/>
  <c r="M513" i="7" s="1"/>
  <c r="N513" i="7" s="1"/>
  <c r="P511" i="7"/>
  <c r="Q504" i="7"/>
  <c r="R504" i="7" s="1"/>
  <c r="O504" i="7"/>
  <c r="Q503" i="7"/>
  <c r="R503" i="7" s="1"/>
  <c r="O503" i="7"/>
  <c r="Q502" i="7"/>
  <c r="R502" i="7" s="1"/>
  <c r="O502" i="7"/>
  <c r="Q501" i="7"/>
  <c r="R501" i="7" s="1"/>
  <c r="O501" i="7"/>
  <c r="R500" i="7"/>
  <c r="Q500" i="7"/>
  <c r="O500" i="7"/>
  <c r="T499" i="7"/>
  <c r="Q499" i="7"/>
  <c r="R499" i="7" s="1"/>
  <c r="O499" i="7"/>
  <c r="R498" i="7"/>
  <c r="Q498" i="7"/>
  <c r="O498" i="7"/>
  <c r="O497" i="7"/>
  <c r="P496" i="7"/>
  <c r="Q497" i="7" s="1"/>
  <c r="R497" i="7" s="1"/>
  <c r="M490" i="7"/>
  <c r="L490" i="7"/>
  <c r="K490" i="7"/>
  <c r="Q487" i="7" s="1"/>
  <c r="Q488" i="7" s="1"/>
  <c r="P488" i="7"/>
  <c r="Q481" i="7"/>
  <c r="R481" i="7" s="1"/>
  <c r="O481" i="7"/>
  <c r="Q480" i="7"/>
  <c r="R480" i="7" s="1"/>
  <c r="O480" i="7"/>
  <c r="Q479" i="7"/>
  <c r="R479" i="7" s="1"/>
  <c r="O479" i="7"/>
  <c r="Q478" i="7"/>
  <c r="R478" i="7" s="1"/>
  <c r="O478" i="7"/>
  <c r="R477" i="7"/>
  <c r="Q477" i="7"/>
  <c r="O477" i="7"/>
  <c r="R476" i="7"/>
  <c r="Q476" i="7"/>
  <c r="O476" i="7"/>
  <c r="T475" i="7"/>
  <c r="R475" i="7"/>
  <c r="Q475" i="7"/>
  <c r="O475" i="7"/>
  <c r="R474" i="7"/>
  <c r="Q474" i="7"/>
  <c r="O474" i="7"/>
  <c r="P473" i="7"/>
  <c r="M467" i="7"/>
  <c r="L467" i="7"/>
  <c r="K467" i="7"/>
  <c r="Q464" i="7" s="1"/>
  <c r="Q465" i="7" s="1"/>
  <c r="P465" i="7"/>
  <c r="Q458" i="7"/>
  <c r="R458" i="7" s="1"/>
  <c r="O458" i="7"/>
  <c r="Q457" i="7"/>
  <c r="R457" i="7" s="1"/>
  <c r="O457" i="7"/>
  <c r="R456" i="7"/>
  <c r="Q456" i="7"/>
  <c r="O456" i="7"/>
  <c r="R455" i="7"/>
  <c r="Q455" i="7"/>
  <c r="O455" i="7"/>
  <c r="Q454" i="7"/>
  <c r="R454" i="7" s="1"/>
  <c r="O454" i="7"/>
  <c r="Q453" i="7"/>
  <c r="R453" i="7" s="1"/>
  <c r="O453" i="7"/>
  <c r="Q452" i="7"/>
  <c r="R452" i="7" s="1"/>
  <c r="O452" i="7"/>
  <c r="O451" i="7"/>
  <c r="P450" i="7"/>
  <c r="M444" i="7"/>
  <c r="N444" i="7" s="1"/>
  <c r="L444" i="7"/>
  <c r="K444" i="7"/>
  <c r="Q442" i="7"/>
  <c r="P442" i="7"/>
  <c r="Q441" i="7"/>
  <c r="Q435" i="7"/>
  <c r="R435" i="7" s="1"/>
  <c r="O435" i="7"/>
  <c r="Q434" i="7"/>
  <c r="R434" i="7" s="1"/>
  <c r="O434" i="7"/>
  <c r="Q433" i="7"/>
  <c r="R433" i="7" s="1"/>
  <c r="O433" i="7"/>
  <c r="R432" i="7"/>
  <c r="Q432" i="7"/>
  <c r="O432" i="7"/>
  <c r="R431" i="7"/>
  <c r="Q431" i="7"/>
  <c r="O431" i="7"/>
  <c r="Q430" i="7"/>
  <c r="R430" i="7" s="1"/>
  <c r="O430" i="7"/>
  <c r="Q429" i="7"/>
  <c r="R429" i="7" s="1"/>
  <c r="O429" i="7"/>
  <c r="O428" i="7"/>
  <c r="P427" i="7"/>
  <c r="Q428" i="7" s="1"/>
  <c r="R428" i="7" s="1"/>
  <c r="L421" i="7"/>
  <c r="K421" i="7"/>
  <c r="M421" i="7" s="1"/>
  <c r="P419" i="7"/>
  <c r="Q418" i="7"/>
  <c r="Q419" i="7" s="1"/>
  <c r="Q412" i="7"/>
  <c r="R412" i="7" s="1"/>
  <c r="Q411" i="7"/>
  <c r="R411" i="7" s="1"/>
  <c r="Q410" i="7"/>
  <c r="R410" i="7" s="1"/>
  <c r="R409" i="7"/>
  <c r="Q409" i="7"/>
  <c r="O409" i="7"/>
  <c r="R408" i="7"/>
  <c r="Q408" i="7"/>
  <c r="O408" i="7"/>
  <c r="Q407" i="7"/>
  <c r="R407" i="7" s="1"/>
  <c r="O407" i="7"/>
  <c r="Q406" i="7"/>
  <c r="R406" i="7" s="1"/>
  <c r="O406" i="7"/>
  <c r="Q405" i="7"/>
  <c r="R405" i="7" s="1"/>
  <c r="O405" i="7"/>
  <c r="P404" i="7"/>
  <c r="T406" i="7" s="1"/>
  <c r="L398" i="7"/>
  <c r="K398" i="7"/>
  <c r="M398" i="7" s="1"/>
  <c r="P396" i="7"/>
  <c r="Q395" i="7"/>
  <c r="Q396" i="7" s="1"/>
  <c r="R389" i="7"/>
  <c r="Q389" i="7"/>
  <c r="O389" i="7"/>
  <c r="Q388" i="7"/>
  <c r="R388" i="7" s="1"/>
  <c r="O388" i="7"/>
  <c r="Q387" i="7"/>
  <c r="R387" i="7" s="1"/>
  <c r="O387" i="7"/>
  <c r="Q386" i="7"/>
  <c r="R386" i="7" s="1"/>
  <c r="O386" i="7"/>
  <c r="Q385" i="7"/>
  <c r="R385" i="7" s="1"/>
  <c r="O385" i="7"/>
  <c r="Q384" i="7"/>
  <c r="R384" i="7" s="1"/>
  <c r="O384" i="7"/>
  <c r="T383" i="7"/>
  <c r="Q383" i="7"/>
  <c r="R383" i="7" s="1"/>
  <c r="O383" i="7"/>
  <c r="O382" i="7"/>
  <c r="P381" i="7"/>
  <c r="Q382" i="7" s="1"/>
  <c r="R382" i="7" s="1"/>
  <c r="M375" i="7"/>
  <c r="N375" i="7" s="1"/>
  <c r="L375" i="7"/>
  <c r="K375" i="7"/>
  <c r="Q372" i="7" s="1"/>
  <c r="Q373" i="7"/>
  <c r="P373" i="7"/>
  <c r="Q366" i="7"/>
  <c r="R366" i="7" s="1"/>
  <c r="O366" i="7"/>
  <c r="Q365" i="7"/>
  <c r="R365" i="7" s="1"/>
  <c r="O365" i="7"/>
  <c r="Q364" i="7"/>
  <c r="R364" i="7" s="1"/>
  <c r="O364" i="7"/>
  <c r="Q363" i="7"/>
  <c r="R363" i="7" s="1"/>
  <c r="O363" i="7"/>
  <c r="Q362" i="7"/>
  <c r="R362" i="7" s="1"/>
  <c r="O362" i="7"/>
  <c r="Q361" i="7"/>
  <c r="R361" i="7" s="1"/>
  <c r="O361" i="7"/>
  <c r="R360" i="7"/>
  <c r="Q360" i="7"/>
  <c r="O360" i="7"/>
  <c r="O359" i="7"/>
  <c r="P358" i="7"/>
  <c r="L352" i="7"/>
  <c r="K352" i="7"/>
  <c r="P350" i="7"/>
  <c r="Q343" i="7"/>
  <c r="R343" i="7" s="1"/>
  <c r="O343" i="7"/>
  <c r="Q342" i="7"/>
  <c r="R342" i="7" s="1"/>
  <c r="O342" i="7"/>
  <c r="Q341" i="7"/>
  <c r="R341" i="7" s="1"/>
  <c r="O341" i="7"/>
  <c r="Q340" i="7"/>
  <c r="R340" i="7" s="1"/>
  <c r="O340" i="7"/>
  <c r="R339" i="7"/>
  <c r="Q339" i="7"/>
  <c r="O339" i="7"/>
  <c r="Q338" i="7"/>
  <c r="R338" i="7" s="1"/>
  <c r="O338" i="7"/>
  <c r="Q337" i="7"/>
  <c r="R337" i="7" s="1"/>
  <c r="O337" i="7"/>
  <c r="O336" i="7"/>
  <c r="P335" i="7"/>
  <c r="Q336" i="7" s="1"/>
  <c r="R336" i="7" s="1"/>
  <c r="L326" i="7"/>
  <c r="K326" i="7"/>
  <c r="M326" i="7" s="1"/>
  <c r="Q324" i="7"/>
  <c r="P324" i="7"/>
  <c r="Q316" i="7"/>
  <c r="R316" i="7" s="1"/>
  <c r="O316" i="7"/>
  <c r="Q315" i="7"/>
  <c r="R315" i="7" s="1"/>
  <c r="O315" i="7"/>
  <c r="Q314" i="7"/>
  <c r="R314" i="7" s="1"/>
  <c r="O314" i="7"/>
  <c r="Q313" i="7"/>
  <c r="R313" i="7" s="1"/>
  <c r="O313" i="7"/>
  <c r="Q312" i="7"/>
  <c r="R312" i="7" s="1"/>
  <c r="O312" i="7"/>
  <c r="Q311" i="7"/>
  <c r="R311" i="7" s="1"/>
  <c r="O311" i="7"/>
  <c r="Q310" i="7"/>
  <c r="R310" i="7" s="1"/>
  <c r="O310" i="7"/>
  <c r="O309" i="7"/>
  <c r="P308" i="7"/>
  <c r="L302" i="7"/>
  <c r="K302" i="7"/>
  <c r="M302" i="7" s="1"/>
  <c r="P300" i="7"/>
  <c r="Q299" i="7"/>
  <c r="Q300" i="7" s="1"/>
  <c r="Q293" i="7"/>
  <c r="R293" i="7" s="1"/>
  <c r="O293" i="7"/>
  <c r="Q292" i="7"/>
  <c r="R292" i="7" s="1"/>
  <c r="O292" i="7"/>
  <c r="Q291" i="7"/>
  <c r="R291" i="7" s="1"/>
  <c r="O291" i="7"/>
  <c r="Q290" i="7"/>
  <c r="R290" i="7" s="1"/>
  <c r="O290" i="7"/>
  <c r="Q289" i="7"/>
  <c r="R289" i="7" s="1"/>
  <c r="O289" i="7"/>
  <c r="Q288" i="7"/>
  <c r="R288" i="7" s="1"/>
  <c r="O288" i="7"/>
  <c r="R287" i="7"/>
  <c r="Q287" i="7"/>
  <c r="O287" i="7"/>
  <c r="O286" i="7"/>
  <c r="P285" i="7"/>
  <c r="T287" i="7" s="1"/>
  <c r="L279" i="7"/>
  <c r="K279" i="7"/>
  <c r="M279" i="7" s="1"/>
  <c r="N279" i="7" s="1"/>
  <c r="P277" i="7"/>
  <c r="Q276" i="7"/>
  <c r="Q277" i="7" s="1"/>
  <c r="Q270" i="7"/>
  <c r="R270" i="7" s="1"/>
  <c r="O270" i="7"/>
  <c r="Q269" i="7"/>
  <c r="R269" i="7" s="1"/>
  <c r="O269" i="7"/>
  <c r="Q268" i="7"/>
  <c r="R268" i="7" s="1"/>
  <c r="O268" i="7"/>
  <c r="Q267" i="7"/>
  <c r="R267" i="7" s="1"/>
  <c r="O267" i="7"/>
  <c r="Q266" i="7"/>
  <c r="R266" i="7" s="1"/>
  <c r="O266" i="7"/>
  <c r="Q265" i="7"/>
  <c r="R265" i="7" s="1"/>
  <c r="O265" i="7"/>
  <c r="R264" i="7"/>
  <c r="Q264" i="7"/>
  <c r="O264" i="7"/>
  <c r="R263" i="7"/>
  <c r="Q263" i="7"/>
  <c r="O263" i="7"/>
  <c r="P262" i="7"/>
  <c r="T264" i="7" s="1"/>
  <c r="L256" i="7"/>
  <c r="K256" i="7"/>
  <c r="M256" i="7" s="1"/>
  <c r="P254" i="7"/>
  <c r="Q253" i="7"/>
  <c r="Q254" i="7" s="1"/>
  <c r="Q247" i="7"/>
  <c r="R247" i="7" s="1"/>
  <c r="O247" i="7"/>
  <c r="Q246" i="7"/>
  <c r="R246" i="7" s="1"/>
  <c r="O246" i="7"/>
  <c r="Q245" i="7"/>
  <c r="R245" i="7" s="1"/>
  <c r="O245" i="7"/>
  <c r="Q244" i="7"/>
  <c r="R244" i="7" s="1"/>
  <c r="O244" i="7"/>
  <c r="Q243" i="7"/>
  <c r="R243" i="7" s="1"/>
  <c r="O243" i="7"/>
  <c r="Q242" i="7"/>
  <c r="R242" i="7" s="1"/>
  <c r="O242" i="7"/>
  <c r="Q241" i="7"/>
  <c r="R241" i="7" s="1"/>
  <c r="O241" i="7"/>
  <c r="O240" i="7"/>
  <c r="P239" i="7"/>
  <c r="Q240" i="7" s="1"/>
  <c r="R240" i="7" s="1"/>
  <c r="T233" i="7"/>
  <c r="L233" i="7"/>
  <c r="K233" i="7"/>
  <c r="M233" i="7" s="1"/>
  <c r="N233" i="7" s="1"/>
  <c r="U232" i="7"/>
  <c r="U233" i="7" s="1"/>
  <c r="Q232" i="7"/>
  <c r="R232" i="7" s="1"/>
  <c r="O232" i="7"/>
  <c r="R231" i="7"/>
  <c r="Q231" i="7"/>
  <c r="O231" i="7"/>
  <c r="Q230" i="7"/>
  <c r="R230" i="7" s="1"/>
  <c r="O230" i="7"/>
  <c r="R229" i="7"/>
  <c r="Q229" i="7"/>
  <c r="O229" i="7"/>
  <c r="R228" i="7"/>
  <c r="Q228" i="7"/>
  <c r="O228" i="7"/>
  <c r="R227" i="7"/>
  <c r="Q227" i="7"/>
  <c r="O227" i="7"/>
  <c r="Q226" i="7"/>
  <c r="R226" i="7" s="1"/>
  <c r="O226" i="7"/>
  <c r="O225" i="7"/>
  <c r="P224" i="7"/>
  <c r="Q225" i="7" s="1"/>
  <c r="R225" i="7" s="1"/>
  <c r="L220" i="7"/>
  <c r="K220" i="7"/>
  <c r="M220" i="7" s="1"/>
  <c r="Q218" i="7"/>
  <c r="R218" i="7" s="1"/>
  <c r="O218" i="7"/>
  <c r="R217" i="7"/>
  <c r="Q217" i="7"/>
  <c r="O217" i="7"/>
  <c r="Q216" i="7"/>
  <c r="R216" i="7" s="1"/>
  <c r="O216" i="7"/>
  <c r="Q215" i="7"/>
  <c r="R215" i="7" s="1"/>
  <c r="O215" i="7"/>
  <c r="Q214" i="7"/>
  <c r="R214" i="7" s="1"/>
  <c r="O214" i="7"/>
  <c r="Q213" i="7"/>
  <c r="R213" i="7" s="1"/>
  <c r="O213" i="7"/>
  <c r="Q212" i="7"/>
  <c r="R212" i="7" s="1"/>
  <c r="O212" i="7"/>
  <c r="Q211" i="7"/>
  <c r="R211" i="7" s="1"/>
  <c r="O211" i="7"/>
  <c r="P210" i="7"/>
  <c r="L202" i="7"/>
  <c r="K202" i="7"/>
  <c r="M202" i="7" s="1"/>
  <c r="N202" i="7" s="1"/>
  <c r="R199" i="7"/>
  <c r="Q199" i="7"/>
  <c r="O199" i="7"/>
  <c r="Q198" i="7"/>
  <c r="R198" i="7" s="1"/>
  <c r="O198" i="7"/>
  <c r="Q197" i="7"/>
  <c r="R197" i="7" s="1"/>
  <c r="O197" i="7"/>
  <c r="Q196" i="7"/>
  <c r="R196" i="7" s="1"/>
  <c r="O196" i="7"/>
  <c r="Q195" i="7"/>
  <c r="R195" i="7" s="1"/>
  <c r="O195" i="7"/>
  <c r="Q194" i="7"/>
  <c r="R194" i="7" s="1"/>
  <c r="O194" i="7"/>
  <c r="Q193" i="7"/>
  <c r="R193" i="7" s="1"/>
  <c r="O193" i="7"/>
  <c r="Q192" i="7"/>
  <c r="R192" i="7" s="1"/>
  <c r="O192" i="7"/>
  <c r="P191" i="7"/>
  <c r="L182" i="7"/>
  <c r="K182" i="7"/>
  <c r="M182" i="7" s="1"/>
  <c r="N182" i="7" s="1"/>
  <c r="Q178" i="7"/>
  <c r="R178" i="7" s="1"/>
  <c r="O178" i="7"/>
  <c r="Q177" i="7"/>
  <c r="R177" i="7" s="1"/>
  <c r="O177" i="7"/>
  <c r="R176" i="7"/>
  <c r="Q176" i="7"/>
  <c r="O176" i="7"/>
  <c r="Q175" i="7"/>
  <c r="R175" i="7" s="1"/>
  <c r="O175" i="7"/>
  <c r="R174" i="7"/>
  <c r="Q174" i="7"/>
  <c r="O174" i="7"/>
  <c r="Q173" i="7"/>
  <c r="R173" i="7" s="1"/>
  <c r="O173" i="7"/>
  <c r="Q172" i="7"/>
  <c r="R172" i="7" s="1"/>
  <c r="O172" i="7"/>
  <c r="O171" i="7"/>
  <c r="AL6" i="7" s="1"/>
  <c r="P170" i="7"/>
  <c r="AL73" i="7" s="1"/>
  <c r="L166" i="7"/>
  <c r="K166" i="7"/>
  <c r="M166" i="7" s="1"/>
  <c r="N166" i="7" s="1"/>
  <c r="Q161" i="7"/>
  <c r="R161" i="7" s="1"/>
  <c r="O161" i="7"/>
  <c r="Q160" i="7"/>
  <c r="R160" i="7" s="1"/>
  <c r="O160" i="7"/>
  <c r="Q159" i="7"/>
  <c r="R159" i="7" s="1"/>
  <c r="O159" i="7"/>
  <c r="Q158" i="7"/>
  <c r="R158" i="7" s="1"/>
  <c r="O158" i="7"/>
  <c r="R157" i="7"/>
  <c r="Q157" i="7"/>
  <c r="O157" i="7"/>
  <c r="Q156" i="7"/>
  <c r="R156" i="7" s="1"/>
  <c r="O156" i="7"/>
  <c r="Q155" i="7"/>
  <c r="AK30" i="7" s="1"/>
  <c r="O155" i="7"/>
  <c r="O154" i="7"/>
  <c r="P153" i="7"/>
  <c r="L149" i="7"/>
  <c r="K149" i="7"/>
  <c r="M149" i="7" s="1"/>
  <c r="Q145" i="7"/>
  <c r="R145" i="7" s="1"/>
  <c r="O145" i="7"/>
  <c r="Q144" i="7"/>
  <c r="R144" i="7" s="1"/>
  <c r="O144" i="7"/>
  <c r="Q143" i="7"/>
  <c r="R143" i="7" s="1"/>
  <c r="O143" i="7"/>
  <c r="Q142" i="7"/>
  <c r="R142" i="7" s="1"/>
  <c r="O142" i="7"/>
  <c r="Q141" i="7"/>
  <c r="R141" i="7" s="1"/>
  <c r="O141" i="7"/>
  <c r="Q140" i="7"/>
  <c r="R140" i="7" s="1"/>
  <c r="AJ58" i="7" s="1"/>
  <c r="O140" i="7"/>
  <c r="Q139" i="7"/>
  <c r="R139" i="7" s="1"/>
  <c r="AJ57" i="7" s="1"/>
  <c r="O139" i="7"/>
  <c r="O138" i="7"/>
  <c r="P137" i="7"/>
  <c r="Q138" i="7" s="1"/>
  <c r="M133" i="7"/>
  <c r="N133" i="7" s="1"/>
  <c r="L133" i="7"/>
  <c r="K133" i="7"/>
  <c r="Q129" i="7"/>
  <c r="R129" i="7" s="1"/>
  <c r="O129" i="7"/>
  <c r="R128" i="7"/>
  <c r="Q128" i="7"/>
  <c r="O128" i="7"/>
  <c r="Q127" i="7"/>
  <c r="R127" i="7" s="1"/>
  <c r="O127" i="7"/>
  <c r="Q126" i="7"/>
  <c r="R126" i="7" s="1"/>
  <c r="O126" i="7"/>
  <c r="Q125" i="7"/>
  <c r="R125" i="7" s="1"/>
  <c r="AI59" i="7" s="1"/>
  <c r="O125" i="7"/>
  <c r="AI9" i="7" s="1"/>
  <c r="R124" i="7"/>
  <c r="AI58" i="7" s="1"/>
  <c r="Q124" i="7"/>
  <c r="O124" i="7"/>
  <c r="Q123" i="7"/>
  <c r="R123" i="7" s="1"/>
  <c r="AI57" i="7" s="1"/>
  <c r="O123" i="7"/>
  <c r="AI7" i="7" s="1"/>
  <c r="O122" i="7"/>
  <c r="P121" i="7"/>
  <c r="Q122" i="7" s="1"/>
  <c r="L117" i="7"/>
  <c r="K117" i="7"/>
  <c r="M117" i="7" s="1"/>
  <c r="U31" i="7" s="1"/>
  <c r="Q112" i="7"/>
  <c r="R112" i="7" s="1"/>
  <c r="O112" i="7"/>
  <c r="Q111" i="7"/>
  <c r="R111" i="7" s="1"/>
  <c r="O111" i="7"/>
  <c r="Q110" i="7"/>
  <c r="R110" i="7" s="1"/>
  <c r="O110" i="7"/>
  <c r="Q109" i="7"/>
  <c r="R109" i="7" s="1"/>
  <c r="AH60" i="7" s="1"/>
  <c r="O109" i="7"/>
  <c r="AH10" i="7" s="1"/>
  <c r="Q108" i="7"/>
  <c r="R108" i="7" s="1"/>
  <c r="AH59" i="7" s="1"/>
  <c r="O108" i="7"/>
  <c r="Q107" i="7"/>
  <c r="AH31" i="7" s="1"/>
  <c r="O107" i="7"/>
  <c r="AH8" i="7" s="1"/>
  <c r="Q106" i="7"/>
  <c r="R106" i="7" s="1"/>
  <c r="AH57" i="7" s="1"/>
  <c r="O106" i="7"/>
  <c r="O105" i="7"/>
  <c r="P104" i="7"/>
  <c r="Q105" i="7" s="1"/>
  <c r="L100" i="7"/>
  <c r="U10" i="7" s="1"/>
  <c r="K100" i="7"/>
  <c r="M100" i="7" s="1"/>
  <c r="Q93" i="7"/>
  <c r="R93" i="7" s="1"/>
  <c r="O93" i="7"/>
  <c r="R92" i="7"/>
  <c r="Q92" i="7"/>
  <c r="O92" i="7"/>
  <c r="Q91" i="7"/>
  <c r="R91" i="7" s="1"/>
  <c r="AG61" i="7" s="1"/>
  <c r="O91" i="7"/>
  <c r="AG11" i="7" s="1"/>
  <c r="Q90" i="7"/>
  <c r="R90" i="7" s="1"/>
  <c r="AG60" i="7" s="1"/>
  <c r="O90" i="7"/>
  <c r="AG10" i="7" s="1"/>
  <c r="Q89" i="7"/>
  <c r="R89" i="7" s="1"/>
  <c r="AG59" i="7" s="1"/>
  <c r="O89" i="7"/>
  <c r="R88" i="7"/>
  <c r="AG58" i="7" s="1"/>
  <c r="Q88" i="7"/>
  <c r="O88" i="7"/>
  <c r="Q87" i="7"/>
  <c r="R87" i="7" s="1"/>
  <c r="AG57" i="7" s="1"/>
  <c r="O87" i="7"/>
  <c r="AG7" i="7" s="1"/>
  <c r="Q86" i="7"/>
  <c r="AG29" i="7" s="1"/>
  <c r="O86" i="7"/>
  <c r="AG6" i="7" s="1"/>
  <c r="P85" i="7"/>
  <c r="L81" i="7"/>
  <c r="U9" i="7" s="1"/>
  <c r="K81" i="7"/>
  <c r="M81" i="7" s="1"/>
  <c r="Q78" i="7"/>
  <c r="R78" i="7" s="1"/>
  <c r="O78" i="7"/>
  <c r="Q77" i="7"/>
  <c r="R77" i="7" s="1"/>
  <c r="O77" i="7"/>
  <c r="AF12" i="7" s="1"/>
  <c r="R76" i="7"/>
  <c r="AF61" i="7" s="1"/>
  <c r="Q76" i="7"/>
  <c r="O76" i="7"/>
  <c r="Q75" i="7"/>
  <c r="AF33" i="7" s="1"/>
  <c r="O75" i="7"/>
  <c r="Q74" i="7"/>
  <c r="R74" i="7" s="1"/>
  <c r="AF59" i="7" s="1"/>
  <c r="O74" i="7"/>
  <c r="AS73" i="7"/>
  <c r="AR73" i="7"/>
  <c r="AQ73" i="7"/>
  <c r="AP73" i="7"/>
  <c r="AO73" i="7"/>
  <c r="AN73" i="7"/>
  <c r="AJ73" i="7"/>
  <c r="AI73" i="7"/>
  <c r="AH73" i="7"/>
  <c r="AG73" i="7"/>
  <c r="AC73" i="7"/>
  <c r="Q73" i="7"/>
  <c r="R73" i="7" s="1"/>
  <c r="AF58" i="7" s="1"/>
  <c r="O73" i="7"/>
  <c r="Q72" i="7"/>
  <c r="AF30" i="7" s="1"/>
  <c r="O72" i="7"/>
  <c r="O71" i="7"/>
  <c r="P70" i="7"/>
  <c r="AF73" i="7" s="1"/>
  <c r="L66" i="7"/>
  <c r="K66" i="7"/>
  <c r="M66" i="7" s="1"/>
  <c r="Q63" i="7"/>
  <c r="R63" i="7" s="1"/>
  <c r="AE63" i="7" s="1"/>
  <c r="O63" i="7"/>
  <c r="AE13" i="7" s="1"/>
  <c r="AF62" i="7"/>
  <c r="Q62" i="7"/>
  <c r="O62" i="7"/>
  <c r="AE12" i="7" s="1"/>
  <c r="Q61" i="7"/>
  <c r="R61" i="7" s="1"/>
  <c r="AE61" i="7" s="1"/>
  <c r="O61" i="7"/>
  <c r="Q60" i="7"/>
  <c r="AE33" i="7" s="1"/>
  <c r="O60" i="7"/>
  <c r="Q59" i="7"/>
  <c r="AE32" i="7" s="1"/>
  <c r="O59" i="7"/>
  <c r="AE9" i="7" s="1"/>
  <c r="Q58" i="7"/>
  <c r="O58" i="7"/>
  <c r="Q57" i="7"/>
  <c r="AE30" i="7" s="1"/>
  <c r="O57" i="7"/>
  <c r="O56" i="7"/>
  <c r="AE6" i="7" s="1"/>
  <c r="P55" i="7"/>
  <c r="Q56" i="7" s="1"/>
  <c r="M51" i="7"/>
  <c r="L51" i="7"/>
  <c r="U7" i="7" s="1"/>
  <c r="K51" i="7"/>
  <c r="Q48" i="7"/>
  <c r="R48" i="7" s="1"/>
  <c r="O48" i="7"/>
  <c r="Q47" i="7"/>
  <c r="R47" i="7" s="1"/>
  <c r="AD63" i="7" s="1"/>
  <c r="O47" i="7"/>
  <c r="AD13" i="7" s="1"/>
  <c r="Q46" i="7"/>
  <c r="AD35" i="7" s="1"/>
  <c r="O46" i="7"/>
  <c r="R45" i="7"/>
  <c r="AD61" i="7" s="1"/>
  <c r="Q45" i="7"/>
  <c r="O45" i="7"/>
  <c r="Q44" i="7"/>
  <c r="R44" i="7" s="1"/>
  <c r="AD60" i="7" s="1"/>
  <c r="O44" i="7"/>
  <c r="Q43" i="7"/>
  <c r="R43" i="7" s="1"/>
  <c r="AD59" i="7" s="1"/>
  <c r="O43" i="7"/>
  <c r="Q42" i="7"/>
  <c r="R42" i="7" s="1"/>
  <c r="AD58" i="7" s="1"/>
  <c r="O42" i="7"/>
  <c r="AD8" i="7" s="1"/>
  <c r="Q41" i="7"/>
  <c r="R41" i="7" s="1"/>
  <c r="AD57" i="7" s="1"/>
  <c r="O41" i="7"/>
  <c r="R40" i="7"/>
  <c r="AD56" i="7" s="1"/>
  <c r="Q40" i="7"/>
  <c r="AD29" i="7" s="1"/>
  <c r="O40" i="7"/>
  <c r="P39" i="7"/>
  <c r="AD73" i="7" s="1"/>
  <c r="AD36" i="7"/>
  <c r="AF35" i="7"/>
  <c r="AG34" i="7"/>
  <c r="AF34" i="7"/>
  <c r="AE34" i="7"/>
  <c r="AD34" i="7"/>
  <c r="G34" i="7"/>
  <c r="AH33" i="7"/>
  <c r="AD33" i="7"/>
  <c r="L33" i="7"/>
  <c r="K33" i="7"/>
  <c r="M33" i="7" s="1"/>
  <c r="AI32" i="7"/>
  <c r="AH32" i="7"/>
  <c r="AG32" i="7"/>
  <c r="AF32" i="7"/>
  <c r="AD32" i="7"/>
  <c r="AC32" i="7"/>
  <c r="AJ31" i="7"/>
  <c r="AI31" i="7"/>
  <c r="AG31" i="7"/>
  <c r="AF31" i="7"/>
  <c r="Q31" i="7"/>
  <c r="AC36" i="7" s="1"/>
  <c r="O31" i="7"/>
  <c r="AC13" i="7" s="1"/>
  <c r="AJ30" i="7"/>
  <c r="AI30" i="7"/>
  <c r="AH30" i="7"/>
  <c r="AD30" i="7"/>
  <c r="Q30" i="7"/>
  <c r="R30" i="7" s="1"/>
  <c r="AC62" i="7" s="1"/>
  <c r="O30" i="7"/>
  <c r="AC12" i="7" s="1"/>
  <c r="Q29" i="7"/>
  <c r="AC34" i="7" s="1"/>
  <c r="O29" i="7"/>
  <c r="AC11" i="7" s="1"/>
  <c r="Q28" i="7"/>
  <c r="R28" i="7" s="1"/>
  <c r="AC60" i="7" s="1"/>
  <c r="O28" i="7"/>
  <c r="AC10" i="7" s="1"/>
  <c r="R27" i="7"/>
  <c r="AC59" i="7" s="1"/>
  <c r="Q27" i="7"/>
  <c r="O27" i="7"/>
  <c r="Q26" i="7"/>
  <c r="AC31" i="7" s="1"/>
  <c r="O26" i="7"/>
  <c r="AC8" i="7" s="1"/>
  <c r="Q25" i="7"/>
  <c r="R25" i="7" s="1"/>
  <c r="AC57" i="7" s="1"/>
  <c r="O25" i="7"/>
  <c r="Q24" i="7"/>
  <c r="O24" i="7"/>
  <c r="P23" i="7"/>
  <c r="Q17" i="7"/>
  <c r="P17" i="7"/>
  <c r="L16" i="7"/>
  <c r="U5" i="7" s="1"/>
  <c r="K16" i="7"/>
  <c r="M16" i="7" s="1"/>
  <c r="Q14" i="7"/>
  <c r="R14" i="7" s="1"/>
  <c r="AB13" i="7"/>
  <c r="Q13" i="7"/>
  <c r="AB36" i="7" s="1"/>
  <c r="O13" i="7"/>
  <c r="AD12" i="7"/>
  <c r="Q12" i="7"/>
  <c r="O12" i="7"/>
  <c r="AB12" i="7" s="1"/>
  <c r="AF11" i="7"/>
  <c r="AE11" i="7"/>
  <c r="AD11" i="7"/>
  <c r="AB11" i="7"/>
  <c r="U11" i="7"/>
  <c r="Q11" i="7"/>
  <c r="O11" i="7"/>
  <c r="AF10" i="7"/>
  <c r="AE10" i="7"/>
  <c r="AD10" i="7"/>
  <c r="Q10" i="7"/>
  <c r="AB33" i="7" s="1"/>
  <c r="O10" i="7"/>
  <c r="AB10" i="7" s="1"/>
  <c r="AH9" i="7"/>
  <c r="AG9" i="7"/>
  <c r="AF9" i="7"/>
  <c r="AD9" i="7"/>
  <c r="AC9" i="7"/>
  <c r="R9" i="7"/>
  <c r="AB59" i="7" s="1"/>
  <c r="Q9" i="7"/>
  <c r="AB32" i="7" s="1"/>
  <c r="O9" i="7"/>
  <c r="AB9" i="7" s="1"/>
  <c r="AJ8" i="7"/>
  <c r="AI8" i="7"/>
  <c r="AG8" i="7"/>
  <c r="AF8" i="7"/>
  <c r="AE8" i="7"/>
  <c r="U8" i="7"/>
  <c r="Q8" i="7"/>
  <c r="O8" i="7"/>
  <c r="AB8" i="7" s="1"/>
  <c r="AK7" i="7"/>
  <c r="AJ7" i="7"/>
  <c r="AH7" i="7"/>
  <c r="AF7" i="7"/>
  <c r="AE7" i="7"/>
  <c r="AD7" i="7"/>
  <c r="AC7" i="7"/>
  <c r="Q7" i="7"/>
  <c r="O7" i="7"/>
  <c r="AB7" i="7" s="1"/>
  <c r="AK6" i="7"/>
  <c r="AJ6" i="7"/>
  <c r="AI6" i="7"/>
  <c r="AH6" i="7"/>
  <c r="AF6" i="7"/>
  <c r="AD6" i="7"/>
  <c r="AC6" i="7"/>
  <c r="U6" i="7"/>
  <c r="O6" i="7"/>
  <c r="AB6" i="7" s="1"/>
  <c r="P5" i="7"/>
  <c r="N995" i="6"/>
  <c r="L995" i="6"/>
  <c r="K995" i="6"/>
  <c r="M995" i="6" s="1"/>
  <c r="P993" i="6"/>
  <c r="Q992" i="6"/>
  <c r="Q993" i="6" s="1"/>
  <c r="R987" i="6"/>
  <c r="Q987" i="6"/>
  <c r="O987" i="6"/>
  <c r="R986" i="6"/>
  <c r="Q986" i="6"/>
  <c r="O986" i="6"/>
  <c r="R985" i="6"/>
  <c r="Q985" i="6"/>
  <c r="O985" i="6"/>
  <c r="Q984" i="6"/>
  <c r="R984" i="6" s="1"/>
  <c r="O984" i="6"/>
  <c r="Q983" i="6"/>
  <c r="R983" i="6" s="1"/>
  <c r="O983" i="6"/>
  <c r="Q982" i="6"/>
  <c r="R982" i="6" s="1"/>
  <c r="O982" i="6"/>
  <c r="Q981" i="6"/>
  <c r="R981" i="6" s="1"/>
  <c r="O981" i="6"/>
  <c r="O980" i="6"/>
  <c r="P979" i="6"/>
  <c r="S981" i="6" s="1"/>
  <c r="N973" i="6"/>
  <c r="L973" i="6"/>
  <c r="K973" i="6"/>
  <c r="M973" i="6" s="1"/>
  <c r="P971" i="6"/>
  <c r="Q970" i="6"/>
  <c r="Q971" i="6" s="1"/>
  <c r="R965" i="6"/>
  <c r="Q965" i="6"/>
  <c r="O965" i="6"/>
  <c r="R964" i="6"/>
  <c r="Q964" i="6"/>
  <c r="O964" i="6"/>
  <c r="R963" i="6"/>
  <c r="Q963" i="6"/>
  <c r="Q962" i="6"/>
  <c r="R962" i="6" s="1"/>
  <c r="O962" i="6"/>
  <c r="Q961" i="6"/>
  <c r="R961" i="6" s="1"/>
  <c r="O961" i="6"/>
  <c r="Q960" i="6"/>
  <c r="R960" i="6" s="1"/>
  <c r="O960" i="6"/>
  <c r="Q959" i="6"/>
  <c r="R959" i="6" s="1"/>
  <c r="O959" i="6"/>
  <c r="Q958" i="6"/>
  <c r="R958" i="6" s="1"/>
  <c r="O958" i="6"/>
  <c r="P957" i="6"/>
  <c r="S959" i="6" s="1"/>
  <c r="N951" i="6"/>
  <c r="L951" i="6"/>
  <c r="K951" i="6"/>
  <c r="M951" i="6" s="1"/>
  <c r="P949" i="6"/>
  <c r="Q948" i="6"/>
  <c r="Q949" i="6" s="1"/>
  <c r="R943" i="6"/>
  <c r="Q943" i="6"/>
  <c r="Q942" i="6"/>
  <c r="R942" i="6" s="1"/>
  <c r="Q941" i="6"/>
  <c r="R941" i="6" s="1"/>
  <c r="Q940" i="6"/>
  <c r="R940" i="6" s="1"/>
  <c r="Q939" i="6"/>
  <c r="R939" i="6" s="1"/>
  <c r="Q938" i="6"/>
  <c r="R938" i="6" s="1"/>
  <c r="Q937" i="6"/>
  <c r="R937" i="6" s="1"/>
  <c r="O936" i="6"/>
  <c r="P935" i="6"/>
  <c r="Q936" i="6" s="1"/>
  <c r="R936" i="6" s="1"/>
  <c r="L929" i="6"/>
  <c r="K929" i="6"/>
  <c r="M929" i="6" s="1"/>
  <c r="N929" i="6" s="1"/>
  <c r="P927" i="6"/>
  <c r="Q926" i="6"/>
  <c r="Q927" i="6" s="1"/>
  <c r="Q921" i="6"/>
  <c r="R921" i="6" s="1"/>
  <c r="O921" i="6"/>
  <c r="R920" i="6"/>
  <c r="Q920" i="6"/>
  <c r="Q919" i="6"/>
  <c r="R919" i="6" s="1"/>
  <c r="Q918" i="6"/>
  <c r="R918" i="6" s="1"/>
  <c r="O918" i="6"/>
  <c r="Q917" i="6"/>
  <c r="R917" i="6" s="1"/>
  <c r="O917" i="6"/>
  <c r="Q916" i="6"/>
  <c r="R916" i="6" s="1"/>
  <c r="O916" i="6"/>
  <c r="Q915" i="6"/>
  <c r="R915" i="6" s="1"/>
  <c r="O915" i="6"/>
  <c r="Q914" i="6"/>
  <c r="R914" i="6" s="1"/>
  <c r="O914" i="6"/>
  <c r="P913" i="6"/>
  <c r="S915" i="6" s="1"/>
  <c r="L907" i="6"/>
  <c r="K907" i="6"/>
  <c r="M907" i="6" s="1"/>
  <c r="N907" i="6" s="1"/>
  <c r="P905" i="6"/>
  <c r="Q904" i="6"/>
  <c r="Q905" i="6" s="1"/>
  <c r="Q899" i="6"/>
  <c r="R899" i="6" s="1"/>
  <c r="Q898" i="6"/>
  <c r="R898" i="6" s="1"/>
  <c r="Q897" i="6"/>
  <c r="R897" i="6" s="1"/>
  <c r="Q896" i="6"/>
  <c r="R896" i="6" s="1"/>
  <c r="Q895" i="6"/>
  <c r="R895" i="6" s="1"/>
  <c r="Q894" i="6"/>
  <c r="R894" i="6" s="1"/>
  <c r="O894" i="6"/>
  <c r="Q893" i="6"/>
  <c r="R893" i="6" s="1"/>
  <c r="O893" i="6"/>
  <c r="O892" i="6"/>
  <c r="P891" i="6"/>
  <c r="S893" i="6" s="1"/>
  <c r="L885" i="6"/>
  <c r="K885" i="6"/>
  <c r="M885" i="6" s="1"/>
  <c r="P883" i="6"/>
  <c r="Q882" i="6"/>
  <c r="Q883" i="6" s="1"/>
  <c r="Q877" i="6"/>
  <c r="R877" i="6" s="1"/>
  <c r="O877" i="6"/>
  <c r="Q876" i="6"/>
  <c r="R876" i="6" s="1"/>
  <c r="O876" i="6"/>
  <c r="Q875" i="6"/>
  <c r="R875" i="6" s="1"/>
  <c r="O875" i="6"/>
  <c r="Q874" i="6"/>
  <c r="R874" i="6" s="1"/>
  <c r="O874" i="6"/>
  <c r="Q873" i="6"/>
  <c r="R873" i="6" s="1"/>
  <c r="O873" i="6"/>
  <c r="Q872" i="6"/>
  <c r="R872" i="6" s="1"/>
  <c r="O872" i="6"/>
  <c r="Q871" i="6"/>
  <c r="R871" i="6" s="1"/>
  <c r="O871" i="6"/>
  <c r="O870" i="6"/>
  <c r="P869" i="6"/>
  <c r="L863" i="6"/>
  <c r="K863" i="6"/>
  <c r="P861" i="6"/>
  <c r="Q855" i="6"/>
  <c r="R855" i="6" s="1"/>
  <c r="O855" i="6"/>
  <c r="Q854" i="6"/>
  <c r="R854" i="6" s="1"/>
  <c r="O854" i="6"/>
  <c r="Q853" i="6"/>
  <c r="R853" i="6" s="1"/>
  <c r="O853" i="6"/>
  <c r="Q852" i="6"/>
  <c r="R852" i="6" s="1"/>
  <c r="O852" i="6"/>
  <c r="Q851" i="6"/>
  <c r="R851" i="6" s="1"/>
  <c r="O851" i="6"/>
  <c r="Q850" i="6"/>
  <c r="R850" i="6" s="1"/>
  <c r="O850" i="6"/>
  <c r="Q849" i="6"/>
  <c r="R849" i="6" s="1"/>
  <c r="O849" i="6"/>
  <c r="O848" i="6"/>
  <c r="P847" i="6"/>
  <c r="Q848" i="6" s="1"/>
  <c r="R848" i="6" s="1"/>
  <c r="L841" i="6"/>
  <c r="K841" i="6"/>
  <c r="P839" i="6"/>
  <c r="Q833" i="6"/>
  <c r="R833" i="6" s="1"/>
  <c r="O833" i="6"/>
  <c r="R832" i="6"/>
  <c r="Q832" i="6"/>
  <c r="O832" i="6"/>
  <c r="Q831" i="6"/>
  <c r="R831" i="6" s="1"/>
  <c r="O831" i="6"/>
  <c r="Q830" i="6"/>
  <c r="R830" i="6" s="1"/>
  <c r="O830" i="6"/>
  <c r="Q829" i="6"/>
  <c r="R829" i="6" s="1"/>
  <c r="O829" i="6"/>
  <c r="R828" i="6"/>
  <c r="Q828" i="6"/>
  <c r="O828" i="6"/>
  <c r="Q827" i="6"/>
  <c r="R827" i="6" s="1"/>
  <c r="O827" i="6"/>
  <c r="Q826" i="6"/>
  <c r="R826" i="6" s="1"/>
  <c r="O826" i="6"/>
  <c r="P825" i="6"/>
  <c r="S827" i="6" s="1"/>
  <c r="L819" i="6"/>
  <c r="P817" i="6"/>
  <c r="Q811" i="6"/>
  <c r="R811" i="6" s="1"/>
  <c r="O811" i="6"/>
  <c r="Q810" i="6"/>
  <c r="R810" i="6" s="1"/>
  <c r="O810" i="6"/>
  <c r="Q809" i="6"/>
  <c r="R809" i="6" s="1"/>
  <c r="O809" i="6"/>
  <c r="Q808" i="6"/>
  <c r="R808" i="6" s="1"/>
  <c r="O808" i="6"/>
  <c r="Q807" i="6"/>
  <c r="R807" i="6" s="1"/>
  <c r="O807" i="6"/>
  <c r="Q806" i="6"/>
  <c r="R806" i="6" s="1"/>
  <c r="O806" i="6"/>
  <c r="Q805" i="6"/>
  <c r="R805" i="6" s="1"/>
  <c r="O805" i="6"/>
  <c r="O804" i="6"/>
  <c r="P803" i="6"/>
  <c r="Q804" i="6" s="1"/>
  <c r="R804" i="6" s="1"/>
  <c r="L797" i="6"/>
  <c r="X800" i="6" s="1"/>
  <c r="K797" i="6"/>
  <c r="P795" i="6"/>
  <c r="Q788" i="6"/>
  <c r="R788" i="6" s="1"/>
  <c r="O788" i="6"/>
  <c r="Q787" i="6"/>
  <c r="R787" i="6" s="1"/>
  <c r="O787" i="6"/>
  <c r="Q786" i="6"/>
  <c r="R786" i="6" s="1"/>
  <c r="O786" i="6"/>
  <c r="Q785" i="6"/>
  <c r="R785" i="6" s="1"/>
  <c r="O785" i="6"/>
  <c r="Q784" i="6"/>
  <c r="R784" i="6" s="1"/>
  <c r="O784" i="6"/>
  <c r="Q783" i="6"/>
  <c r="R783" i="6" s="1"/>
  <c r="O783" i="6"/>
  <c r="Q782" i="6"/>
  <c r="R782" i="6" s="1"/>
  <c r="O782" i="6"/>
  <c r="O781" i="6"/>
  <c r="P780" i="6"/>
  <c r="S782" i="6" s="1"/>
  <c r="L774" i="6"/>
  <c r="K774" i="6"/>
  <c r="P772" i="6"/>
  <c r="Q765" i="6"/>
  <c r="R765" i="6" s="1"/>
  <c r="O765" i="6"/>
  <c r="Q764" i="6"/>
  <c r="R764" i="6" s="1"/>
  <c r="O764" i="6"/>
  <c r="Q763" i="6"/>
  <c r="R763" i="6" s="1"/>
  <c r="O763" i="6"/>
  <c r="Q762" i="6"/>
  <c r="R762" i="6" s="1"/>
  <c r="O762" i="6"/>
  <c r="Q761" i="6"/>
  <c r="R761" i="6" s="1"/>
  <c r="O761" i="6"/>
  <c r="Q760" i="6"/>
  <c r="R760" i="6" s="1"/>
  <c r="O760" i="6"/>
  <c r="Q759" i="6"/>
  <c r="R759" i="6" s="1"/>
  <c r="O759" i="6"/>
  <c r="O758" i="6"/>
  <c r="P757" i="6"/>
  <c r="Q758" i="6" s="1"/>
  <c r="R758" i="6" s="1"/>
  <c r="L751" i="6"/>
  <c r="K751" i="6"/>
  <c r="P749" i="6"/>
  <c r="Q742" i="6"/>
  <c r="R742" i="6" s="1"/>
  <c r="O742" i="6"/>
  <c r="R741" i="6"/>
  <c r="Q741" i="6"/>
  <c r="O741" i="6"/>
  <c r="Q740" i="6"/>
  <c r="R740" i="6" s="1"/>
  <c r="O740" i="6"/>
  <c r="Q739" i="6"/>
  <c r="R739" i="6" s="1"/>
  <c r="O739" i="6"/>
  <c r="Q738" i="6"/>
  <c r="R738" i="6" s="1"/>
  <c r="O738" i="6"/>
  <c r="Q737" i="6"/>
  <c r="R737" i="6" s="1"/>
  <c r="O737" i="6"/>
  <c r="Q736" i="6"/>
  <c r="R736" i="6" s="1"/>
  <c r="O736" i="6"/>
  <c r="Q735" i="6"/>
  <c r="R735" i="6" s="1"/>
  <c r="O735" i="6"/>
  <c r="P734" i="6"/>
  <c r="T736" i="6" s="1"/>
  <c r="L728" i="6"/>
  <c r="Q725" i="6"/>
  <c r="Q726" i="6" s="1"/>
  <c r="P726" i="6"/>
  <c r="Q719" i="6"/>
  <c r="R719" i="6" s="1"/>
  <c r="O719" i="6"/>
  <c r="Q718" i="6"/>
  <c r="R718" i="6" s="1"/>
  <c r="O718" i="6"/>
  <c r="R717" i="6"/>
  <c r="Q717" i="6"/>
  <c r="O717" i="6"/>
  <c r="Q716" i="6"/>
  <c r="R716" i="6" s="1"/>
  <c r="O716" i="6"/>
  <c r="Q715" i="6"/>
  <c r="R715" i="6" s="1"/>
  <c r="O715" i="6"/>
  <c r="Q714" i="6"/>
  <c r="R714" i="6" s="1"/>
  <c r="O714" i="6"/>
  <c r="Q713" i="6"/>
  <c r="R713" i="6" s="1"/>
  <c r="O713" i="6"/>
  <c r="O712" i="6"/>
  <c r="P711" i="6"/>
  <c r="Q712" i="6" s="1"/>
  <c r="R712" i="6" s="1"/>
  <c r="L705" i="6"/>
  <c r="K705" i="6"/>
  <c r="M705" i="6" s="1"/>
  <c r="N705" i="6" s="1"/>
  <c r="P703" i="6"/>
  <c r="Q702" i="6"/>
  <c r="Q703" i="6" s="1"/>
  <c r="Q696" i="6"/>
  <c r="R696" i="6" s="1"/>
  <c r="O696" i="6"/>
  <c r="Q695" i="6"/>
  <c r="R695" i="6" s="1"/>
  <c r="O695" i="6"/>
  <c r="Q694" i="6"/>
  <c r="R694" i="6" s="1"/>
  <c r="O694" i="6"/>
  <c r="Q693" i="6"/>
  <c r="R693" i="6" s="1"/>
  <c r="O693" i="6"/>
  <c r="R692" i="6"/>
  <c r="Q692" i="6"/>
  <c r="O692" i="6"/>
  <c r="Q691" i="6"/>
  <c r="R691" i="6" s="1"/>
  <c r="O691" i="6"/>
  <c r="Q690" i="6"/>
  <c r="R690" i="6" s="1"/>
  <c r="O690" i="6"/>
  <c r="O689" i="6"/>
  <c r="P688" i="6"/>
  <c r="T690" i="6" s="1"/>
  <c r="L682" i="6"/>
  <c r="K682" i="6"/>
  <c r="Q679" i="6" s="1"/>
  <c r="Q680" i="6" s="1"/>
  <c r="P680" i="6"/>
  <c r="R673" i="6"/>
  <c r="Q673" i="6"/>
  <c r="O673" i="6"/>
  <c r="Q672" i="6"/>
  <c r="R672" i="6" s="1"/>
  <c r="O672" i="6"/>
  <c r="Q671" i="6"/>
  <c r="R671" i="6" s="1"/>
  <c r="O671" i="6"/>
  <c r="Q670" i="6"/>
  <c r="R670" i="6" s="1"/>
  <c r="O670" i="6"/>
  <c r="Q669" i="6"/>
  <c r="R669" i="6" s="1"/>
  <c r="O669" i="6"/>
  <c r="R668" i="6"/>
  <c r="Q668" i="6"/>
  <c r="O668" i="6"/>
  <c r="Q667" i="6"/>
  <c r="R667" i="6" s="1"/>
  <c r="O667" i="6"/>
  <c r="O666" i="6"/>
  <c r="P665" i="6"/>
  <c r="Q666" i="6" s="1"/>
  <c r="R666" i="6" s="1"/>
  <c r="L659" i="6"/>
  <c r="K659" i="6"/>
  <c r="M659" i="6" s="1"/>
  <c r="N659" i="6" s="1"/>
  <c r="P657" i="6"/>
  <c r="Q656" i="6"/>
  <c r="Q657" i="6" s="1"/>
  <c r="Q650" i="6"/>
  <c r="R650" i="6" s="1"/>
  <c r="O650" i="6"/>
  <c r="R649" i="6"/>
  <c r="Q649" i="6"/>
  <c r="O649" i="6"/>
  <c r="Q648" i="6"/>
  <c r="R648" i="6" s="1"/>
  <c r="O648" i="6"/>
  <c r="Q647" i="6"/>
  <c r="R647" i="6" s="1"/>
  <c r="O647" i="6"/>
  <c r="Q646" i="6"/>
  <c r="R646" i="6" s="1"/>
  <c r="O646" i="6"/>
  <c r="R645" i="6"/>
  <c r="Q645" i="6"/>
  <c r="O645" i="6"/>
  <c r="Q644" i="6"/>
  <c r="R644" i="6" s="1"/>
  <c r="O644" i="6"/>
  <c r="Q643" i="6"/>
  <c r="R643" i="6" s="1"/>
  <c r="O643" i="6"/>
  <c r="P642" i="6"/>
  <c r="T644" i="6" s="1"/>
  <c r="L636" i="6"/>
  <c r="K636" i="6"/>
  <c r="M636" i="6" s="1"/>
  <c r="N636" i="6" s="1"/>
  <c r="P634" i="6"/>
  <c r="Q633" i="6"/>
  <c r="Q634" i="6" s="1"/>
  <c r="Q627" i="6"/>
  <c r="R627" i="6" s="1"/>
  <c r="O627" i="6"/>
  <c r="Q626" i="6"/>
  <c r="R626" i="6" s="1"/>
  <c r="O626" i="6"/>
  <c r="Q625" i="6"/>
  <c r="R625" i="6" s="1"/>
  <c r="O625" i="6"/>
  <c r="Q624" i="6"/>
  <c r="R624" i="6" s="1"/>
  <c r="O624" i="6"/>
  <c r="Q623" i="6"/>
  <c r="R623" i="6" s="1"/>
  <c r="O623" i="6"/>
  <c r="Q622" i="6"/>
  <c r="R622" i="6" s="1"/>
  <c r="O622" i="6"/>
  <c r="R621" i="6"/>
  <c r="Q621" i="6"/>
  <c r="O621" i="6"/>
  <c r="O620" i="6"/>
  <c r="P619" i="6"/>
  <c r="Q620" i="6" s="1"/>
  <c r="R620" i="6" s="1"/>
  <c r="L613" i="6"/>
  <c r="K613" i="6"/>
  <c r="M613" i="6" s="1"/>
  <c r="N613" i="6" s="1"/>
  <c r="P611" i="6"/>
  <c r="R604" i="6"/>
  <c r="Q604" i="6"/>
  <c r="O604" i="6"/>
  <c r="R603" i="6"/>
  <c r="Q603" i="6"/>
  <c r="O603" i="6"/>
  <c r="R602" i="6"/>
  <c r="Q602" i="6"/>
  <c r="O602" i="6"/>
  <c r="Q601" i="6"/>
  <c r="R601" i="6" s="1"/>
  <c r="O601" i="6"/>
  <c r="Q600" i="6"/>
  <c r="R600" i="6" s="1"/>
  <c r="O600" i="6"/>
  <c r="R599" i="6"/>
  <c r="Q599" i="6"/>
  <c r="O599" i="6"/>
  <c r="T598" i="6"/>
  <c r="Q598" i="6"/>
  <c r="R598" i="6" s="1"/>
  <c r="O598" i="6"/>
  <c r="Q597" i="6"/>
  <c r="R597" i="6" s="1"/>
  <c r="O597" i="6"/>
  <c r="P596" i="6"/>
  <c r="M590" i="6"/>
  <c r="N590" i="6" s="1"/>
  <c r="L590" i="6"/>
  <c r="K590" i="6"/>
  <c r="Q587" i="6" s="1"/>
  <c r="Q588" i="6" s="1"/>
  <c r="P588" i="6"/>
  <c r="Q581" i="6"/>
  <c r="R581" i="6" s="1"/>
  <c r="O581" i="6"/>
  <c r="R580" i="6"/>
  <c r="Q580" i="6"/>
  <c r="O580" i="6"/>
  <c r="R579" i="6"/>
  <c r="Q579" i="6"/>
  <c r="O579" i="6"/>
  <c r="R578" i="6"/>
  <c r="Q578" i="6"/>
  <c r="O578" i="6"/>
  <c r="Q577" i="6"/>
  <c r="R577" i="6" s="1"/>
  <c r="O577" i="6"/>
  <c r="Q576" i="6"/>
  <c r="R576" i="6" s="1"/>
  <c r="O576" i="6"/>
  <c r="Q575" i="6"/>
  <c r="R575" i="6" s="1"/>
  <c r="O575" i="6"/>
  <c r="O574" i="6"/>
  <c r="P573" i="6"/>
  <c r="Q574" i="6" s="1"/>
  <c r="R574" i="6" s="1"/>
  <c r="N567" i="6"/>
  <c r="L567" i="6"/>
  <c r="K567" i="6"/>
  <c r="M567" i="6" s="1"/>
  <c r="P565" i="6"/>
  <c r="Q564" i="6"/>
  <c r="Q565" i="6" s="1"/>
  <c r="Q558" i="6"/>
  <c r="R558" i="6" s="1"/>
  <c r="O558" i="6"/>
  <c r="Q557" i="6"/>
  <c r="R557" i="6" s="1"/>
  <c r="O557" i="6"/>
  <c r="Q556" i="6"/>
  <c r="R556" i="6" s="1"/>
  <c r="O556" i="6"/>
  <c r="R555" i="6"/>
  <c r="Q555" i="6"/>
  <c r="O555" i="6"/>
  <c r="Q554" i="6"/>
  <c r="R554" i="6" s="1"/>
  <c r="O554" i="6"/>
  <c r="Q553" i="6"/>
  <c r="R553" i="6" s="1"/>
  <c r="O553" i="6"/>
  <c r="T552" i="6"/>
  <c r="Q552" i="6"/>
  <c r="R552" i="6" s="1"/>
  <c r="O552" i="6"/>
  <c r="Q551" i="6"/>
  <c r="R551" i="6" s="1"/>
  <c r="O551" i="6"/>
  <c r="P550" i="6"/>
  <c r="L544" i="6"/>
  <c r="K544" i="6"/>
  <c r="M544" i="6" s="1"/>
  <c r="N544" i="6" s="1"/>
  <c r="P542" i="6"/>
  <c r="Q535" i="6"/>
  <c r="R535" i="6" s="1"/>
  <c r="O535" i="6"/>
  <c r="R534" i="6"/>
  <c r="Q534" i="6"/>
  <c r="O534" i="6"/>
  <c r="Q533" i="6"/>
  <c r="R533" i="6" s="1"/>
  <c r="O533" i="6"/>
  <c r="Q532" i="6"/>
  <c r="R532" i="6" s="1"/>
  <c r="O532" i="6"/>
  <c r="Q531" i="6"/>
  <c r="R531" i="6" s="1"/>
  <c r="O531" i="6"/>
  <c r="Q530" i="6"/>
  <c r="R530" i="6" s="1"/>
  <c r="O530" i="6"/>
  <c r="R529" i="6"/>
  <c r="Q529" i="6"/>
  <c r="O529" i="6"/>
  <c r="O528" i="6"/>
  <c r="P527" i="6"/>
  <c r="T529" i="6" s="1"/>
  <c r="L521" i="6"/>
  <c r="K521" i="6"/>
  <c r="M521" i="6" s="1"/>
  <c r="N521" i="6" s="1"/>
  <c r="P519" i="6"/>
  <c r="Q518" i="6"/>
  <c r="Q519" i="6" s="1"/>
  <c r="R512" i="6"/>
  <c r="Q512" i="6"/>
  <c r="O512" i="6"/>
  <c r="Q511" i="6"/>
  <c r="R511" i="6" s="1"/>
  <c r="O511" i="6"/>
  <c r="Q510" i="6"/>
  <c r="R510" i="6" s="1"/>
  <c r="O510" i="6"/>
  <c r="Q509" i="6"/>
  <c r="R509" i="6" s="1"/>
  <c r="O509" i="6"/>
  <c r="Q508" i="6"/>
  <c r="R508" i="6" s="1"/>
  <c r="O508" i="6"/>
  <c r="R507" i="6"/>
  <c r="Q507" i="6"/>
  <c r="O507" i="6"/>
  <c r="Q506" i="6"/>
  <c r="R506" i="6" s="1"/>
  <c r="O506" i="6"/>
  <c r="O505" i="6"/>
  <c r="P504" i="6"/>
  <c r="T506" i="6" s="1"/>
  <c r="L498" i="6"/>
  <c r="K498" i="6"/>
  <c r="Q495" i="6" s="1"/>
  <c r="Q496" i="6" s="1"/>
  <c r="P496" i="6"/>
  <c r="Q489" i="6"/>
  <c r="R489" i="6" s="1"/>
  <c r="O489" i="6"/>
  <c r="Q488" i="6"/>
  <c r="R488" i="6" s="1"/>
  <c r="O488" i="6"/>
  <c r="Q487" i="6"/>
  <c r="R487" i="6" s="1"/>
  <c r="O487" i="6"/>
  <c r="R486" i="6"/>
  <c r="Q486" i="6"/>
  <c r="O486" i="6"/>
  <c r="Q485" i="6"/>
  <c r="R485" i="6" s="1"/>
  <c r="O485" i="6"/>
  <c r="Q484" i="6"/>
  <c r="R484" i="6" s="1"/>
  <c r="O484" i="6"/>
  <c r="Q483" i="6"/>
  <c r="R483" i="6" s="1"/>
  <c r="O483" i="6"/>
  <c r="O482" i="6"/>
  <c r="P481" i="6"/>
  <c r="Q482" i="6" s="1"/>
  <c r="R482" i="6" s="1"/>
  <c r="L475" i="6"/>
  <c r="K475" i="6"/>
  <c r="Q472" i="6" s="1"/>
  <c r="Q473" i="6" s="1"/>
  <c r="P473" i="6"/>
  <c r="Q465" i="6"/>
  <c r="R465" i="6" s="1"/>
  <c r="O465" i="6"/>
  <c r="Q464" i="6"/>
  <c r="R464" i="6" s="1"/>
  <c r="O464" i="6"/>
  <c r="R463" i="6"/>
  <c r="Q463" i="6"/>
  <c r="O463" i="6"/>
  <c r="Q462" i="6"/>
  <c r="R462" i="6" s="1"/>
  <c r="O462" i="6"/>
  <c r="Q461" i="6"/>
  <c r="R461" i="6" s="1"/>
  <c r="O461" i="6"/>
  <c r="Q460" i="6"/>
  <c r="R460" i="6" s="1"/>
  <c r="O460" i="6"/>
  <c r="Q459" i="6"/>
  <c r="R459" i="6" s="1"/>
  <c r="O459" i="6"/>
  <c r="O458" i="6"/>
  <c r="P457" i="6"/>
  <c r="T459" i="6" s="1"/>
  <c r="L451" i="6"/>
  <c r="K451" i="6"/>
  <c r="M451" i="6" s="1"/>
  <c r="N451" i="6" s="1"/>
  <c r="P449" i="6"/>
  <c r="Q442" i="6"/>
  <c r="R442" i="6" s="1"/>
  <c r="O442" i="6"/>
  <c r="Q441" i="6"/>
  <c r="R441" i="6" s="1"/>
  <c r="O441" i="6"/>
  <c r="Q440" i="6"/>
  <c r="R440" i="6" s="1"/>
  <c r="O440" i="6"/>
  <c r="R439" i="6"/>
  <c r="Q439" i="6"/>
  <c r="O439" i="6"/>
  <c r="Q438" i="6"/>
  <c r="R438" i="6" s="1"/>
  <c r="O438" i="6"/>
  <c r="Q437" i="6"/>
  <c r="R437" i="6" s="1"/>
  <c r="O437" i="6"/>
  <c r="Q436" i="6"/>
  <c r="R436" i="6" s="1"/>
  <c r="O436" i="6"/>
  <c r="O435" i="6"/>
  <c r="P434" i="6"/>
  <c r="T436" i="6" s="1"/>
  <c r="L428" i="6"/>
  <c r="K428" i="6"/>
  <c r="M428" i="6" s="1"/>
  <c r="N428" i="6" s="1"/>
  <c r="P426" i="6"/>
  <c r="Q425" i="6"/>
  <c r="Q426" i="6" s="1"/>
  <c r="Q419" i="6"/>
  <c r="R419" i="6" s="1"/>
  <c r="O419" i="6"/>
  <c r="R418" i="6"/>
  <c r="Q418" i="6"/>
  <c r="O418" i="6"/>
  <c r="Q417" i="6"/>
  <c r="R417" i="6" s="1"/>
  <c r="O417" i="6"/>
  <c r="Q416" i="6"/>
  <c r="R416" i="6" s="1"/>
  <c r="O416" i="6"/>
  <c r="Q415" i="6"/>
  <c r="R415" i="6" s="1"/>
  <c r="O415" i="6"/>
  <c r="Q414" i="6"/>
  <c r="R414" i="6" s="1"/>
  <c r="O414" i="6"/>
  <c r="T413" i="6"/>
  <c r="Q413" i="6"/>
  <c r="R413" i="6" s="1"/>
  <c r="O413" i="6"/>
  <c r="O412" i="6"/>
  <c r="P411" i="6"/>
  <c r="Q412" i="6" s="1"/>
  <c r="R412" i="6" s="1"/>
  <c r="M405" i="6"/>
  <c r="L405" i="6"/>
  <c r="K405" i="6"/>
  <c r="Q402" i="6" s="1"/>
  <c r="Q403" i="6" s="1"/>
  <c r="P403" i="6"/>
  <c r="Q396" i="6"/>
  <c r="R396" i="6" s="1"/>
  <c r="O396" i="6"/>
  <c r="Q395" i="6"/>
  <c r="R395" i="6" s="1"/>
  <c r="O395" i="6"/>
  <c r="Q394" i="6"/>
  <c r="R394" i="6" s="1"/>
  <c r="O394" i="6"/>
  <c r="Q393" i="6"/>
  <c r="R393" i="6" s="1"/>
  <c r="O393" i="6"/>
  <c r="Q392" i="6"/>
  <c r="R392" i="6" s="1"/>
  <c r="O392" i="6"/>
  <c r="R391" i="6"/>
  <c r="Q391" i="6"/>
  <c r="O391" i="6"/>
  <c r="Q390" i="6"/>
  <c r="R390" i="6" s="1"/>
  <c r="O390" i="6"/>
  <c r="O389" i="6"/>
  <c r="P388" i="6"/>
  <c r="Q389" i="6" s="1"/>
  <c r="R389" i="6" s="1"/>
  <c r="L382" i="6"/>
  <c r="K382" i="6"/>
  <c r="Q379" i="6" s="1"/>
  <c r="Q380" i="6" s="1"/>
  <c r="P380" i="6"/>
  <c r="R373" i="6"/>
  <c r="Q373" i="6"/>
  <c r="O373" i="6"/>
  <c r="Q372" i="6"/>
  <c r="R372" i="6" s="1"/>
  <c r="O372" i="6"/>
  <c r="Q371" i="6"/>
  <c r="R371" i="6" s="1"/>
  <c r="O371" i="6"/>
  <c r="R370" i="6"/>
  <c r="Q370" i="6"/>
  <c r="O370" i="6"/>
  <c r="Q369" i="6"/>
  <c r="R369" i="6" s="1"/>
  <c r="O369" i="6"/>
  <c r="Q368" i="6"/>
  <c r="R368" i="6" s="1"/>
  <c r="O368" i="6"/>
  <c r="Q367" i="6"/>
  <c r="R367" i="6" s="1"/>
  <c r="O367" i="6"/>
  <c r="O366" i="6"/>
  <c r="P365" i="6"/>
  <c r="T367" i="6" s="1"/>
  <c r="L359" i="6"/>
  <c r="K359" i="6"/>
  <c r="M359" i="6" s="1"/>
  <c r="P357" i="6"/>
  <c r="Q350" i="6"/>
  <c r="R350" i="6" s="1"/>
  <c r="O350" i="6"/>
  <c r="Q349" i="6"/>
  <c r="R349" i="6" s="1"/>
  <c r="O349" i="6"/>
  <c r="Q348" i="6"/>
  <c r="R348" i="6" s="1"/>
  <c r="O348" i="6"/>
  <c r="Q347" i="6"/>
  <c r="R347" i="6" s="1"/>
  <c r="O347" i="6"/>
  <c r="R346" i="6"/>
  <c r="Q346" i="6"/>
  <c r="O346" i="6"/>
  <c r="Q345" i="6"/>
  <c r="R345" i="6" s="1"/>
  <c r="O345" i="6"/>
  <c r="R344" i="6"/>
  <c r="Q344" i="6"/>
  <c r="O344" i="6"/>
  <c r="O343" i="6"/>
  <c r="P342" i="6"/>
  <c r="T344" i="6" s="1"/>
  <c r="M336" i="6"/>
  <c r="N336" i="6" s="1"/>
  <c r="L336" i="6"/>
  <c r="K336" i="6"/>
  <c r="P334" i="6"/>
  <c r="Q333" i="6"/>
  <c r="Q334" i="6" s="1"/>
  <c r="Q327" i="6"/>
  <c r="R327" i="6" s="1"/>
  <c r="O327" i="6"/>
  <c r="Q326" i="6"/>
  <c r="R326" i="6" s="1"/>
  <c r="O326" i="6"/>
  <c r="R325" i="6"/>
  <c r="Q325" i="6"/>
  <c r="O325" i="6"/>
  <c r="Q324" i="6"/>
  <c r="R324" i="6" s="1"/>
  <c r="O324" i="6"/>
  <c r="Q323" i="6"/>
  <c r="R323" i="6" s="1"/>
  <c r="O323" i="6"/>
  <c r="R322" i="6"/>
  <c r="Q322" i="6"/>
  <c r="O322" i="6"/>
  <c r="T321" i="6"/>
  <c r="Q321" i="6"/>
  <c r="R321" i="6" s="1"/>
  <c r="O321" i="6"/>
  <c r="O320" i="6"/>
  <c r="P319" i="6"/>
  <c r="Q320" i="6" s="1"/>
  <c r="R320" i="6" s="1"/>
  <c r="L313" i="6"/>
  <c r="K313" i="6"/>
  <c r="U309" i="6" s="1"/>
  <c r="U310" i="6" s="1"/>
  <c r="T310" i="6"/>
  <c r="Q307" i="6"/>
  <c r="R307" i="6" s="1"/>
  <c r="O307" i="6"/>
  <c r="R306" i="6"/>
  <c r="Q306" i="6"/>
  <c r="O306" i="6"/>
  <c r="Q305" i="6"/>
  <c r="R305" i="6" s="1"/>
  <c r="O305" i="6"/>
  <c r="Q304" i="6"/>
  <c r="R304" i="6" s="1"/>
  <c r="O304" i="6"/>
  <c r="Q303" i="6"/>
  <c r="R303" i="6" s="1"/>
  <c r="O303" i="6"/>
  <c r="Q302" i="6"/>
  <c r="R302" i="6" s="1"/>
  <c r="O302" i="6"/>
  <c r="R301" i="6"/>
  <c r="Q301" i="6"/>
  <c r="O301" i="6"/>
  <c r="O300" i="6"/>
  <c r="P299" i="6"/>
  <c r="Q300" i="6" s="1"/>
  <c r="R300" i="6" s="1"/>
  <c r="L295" i="6"/>
  <c r="K295" i="6"/>
  <c r="M295" i="6" s="1"/>
  <c r="N295" i="6" s="1"/>
  <c r="T291" i="6"/>
  <c r="U290" i="6"/>
  <c r="U291" i="6" s="1"/>
  <c r="Q288" i="6"/>
  <c r="R288" i="6" s="1"/>
  <c r="O288" i="6"/>
  <c r="Q287" i="6"/>
  <c r="R287" i="6" s="1"/>
  <c r="O287" i="6"/>
  <c r="Q286" i="6"/>
  <c r="R286" i="6" s="1"/>
  <c r="O286" i="6"/>
  <c r="Q285" i="6"/>
  <c r="R285" i="6" s="1"/>
  <c r="O285" i="6"/>
  <c r="Q284" i="6"/>
  <c r="R284" i="6" s="1"/>
  <c r="O284" i="6"/>
  <c r="Q283" i="6"/>
  <c r="R283" i="6" s="1"/>
  <c r="O283" i="6"/>
  <c r="Q282" i="6"/>
  <c r="R282" i="6" s="1"/>
  <c r="O282" i="6"/>
  <c r="O281" i="6"/>
  <c r="P280" i="6"/>
  <c r="Q281" i="6" s="1"/>
  <c r="R281" i="6" s="1"/>
  <c r="L276" i="6"/>
  <c r="K276" i="6"/>
  <c r="M276" i="6" s="1"/>
  <c r="R272" i="6"/>
  <c r="Q272" i="6"/>
  <c r="O272" i="6"/>
  <c r="Q271" i="6"/>
  <c r="R271" i="6" s="1"/>
  <c r="O271" i="6"/>
  <c r="Q270" i="6"/>
  <c r="R270" i="6" s="1"/>
  <c r="O270" i="6"/>
  <c r="Q269" i="6"/>
  <c r="R269" i="6" s="1"/>
  <c r="O269" i="6"/>
  <c r="Q268" i="6"/>
  <c r="R268" i="6" s="1"/>
  <c r="O268" i="6"/>
  <c r="Q267" i="6"/>
  <c r="R267" i="6" s="1"/>
  <c r="O267" i="6"/>
  <c r="Q266" i="6"/>
  <c r="R266" i="6" s="1"/>
  <c r="O266" i="6"/>
  <c r="O265" i="6"/>
  <c r="P264" i="6"/>
  <c r="Q265" i="6" s="1"/>
  <c r="R265" i="6" s="1"/>
  <c r="L260" i="6"/>
  <c r="K260" i="6"/>
  <c r="M260" i="6" s="1"/>
  <c r="N260" i="6" s="1"/>
  <c r="R255" i="6"/>
  <c r="Q255" i="6"/>
  <c r="O255" i="6"/>
  <c r="Q254" i="6"/>
  <c r="R254" i="6" s="1"/>
  <c r="O254" i="6"/>
  <c r="Q253" i="6"/>
  <c r="R253" i="6" s="1"/>
  <c r="O253" i="6"/>
  <c r="Q252" i="6"/>
  <c r="R252" i="6" s="1"/>
  <c r="O252" i="6"/>
  <c r="Q251" i="6"/>
  <c r="R251" i="6" s="1"/>
  <c r="O251" i="6"/>
  <c r="R250" i="6"/>
  <c r="Q250" i="6"/>
  <c r="O250" i="6"/>
  <c r="Q249" i="6"/>
  <c r="R249" i="6" s="1"/>
  <c r="O249" i="6"/>
  <c r="O248" i="6"/>
  <c r="P247" i="6"/>
  <c r="L243" i="6"/>
  <c r="K243" i="6"/>
  <c r="M243" i="6" s="1"/>
  <c r="Q236" i="6"/>
  <c r="R236" i="6" s="1"/>
  <c r="O236" i="6"/>
  <c r="R235" i="6"/>
  <c r="Q235" i="6"/>
  <c r="O235" i="6"/>
  <c r="Q234" i="6"/>
  <c r="R234" i="6" s="1"/>
  <c r="O234" i="6"/>
  <c r="Q233" i="6"/>
  <c r="R233" i="6" s="1"/>
  <c r="O233" i="6"/>
  <c r="Q232" i="6"/>
  <c r="R232" i="6" s="1"/>
  <c r="O232" i="6"/>
  <c r="Q231" i="6"/>
  <c r="R231" i="6" s="1"/>
  <c r="O231" i="6"/>
  <c r="Q230" i="6"/>
  <c r="R230" i="6" s="1"/>
  <c r="O230" i="6"/>
  <c r="Q229" i="6"/>
  <c r="R229" i="6" s="1"/>
  <c r="O229" i="6"/>
  <c r="P228" i="6"/>
  <c r="L224" i="6"/>
  <c r="K224" i="6"/>
  <c r="M224" i="6" s="1"/>
  <c r="N224" i="6" s="1"/>
  <c r="Q221" i="6"/>
  <c r="R221" i="6" s="1"/>
  <c r="O221" i="6"/>
  <c r="Q220" i="6"/>
  <c r="R220" i="6" s="1"/>
  <c r="O220" i="6"/>
  <c r="Q219" i="6"/>
  <c r="R219" i="6" s="1"/>
  <c r="O219" i="6"/>
  <c r="R218" i="6"/>
  <c r="Q218" i="6"/>
  <c r="O218" i="6"/>
  <c r="Q217" i="6"/>
  <c r="R217" i="6" s="1"/>
  <c r="O217" i="6"/>
  <c r="Q216" i="6"/>
  <c r="R216" i="6" s="1"/>
  <c r="O216" i="6"/>
  <c r="Q215" i="6"/>
  <c r="R215" i="6" s="1"/>
  <c r="O215" i="6"/>
  <c r="O214" i="6"/>
  <c r="P213" i="6"/>
  <c r="Q214" i="6" s="1"/>
  <c r="R214" i="6" s="1"/>
  <c r="L209" i="6"/>
  <c r="K209" i="6"/>
  <c r="M209" i="6" s="1"/>
  <c r="N209" i="6" s="1"/>
  <c r="Q206" i="6"/>
  <c r="R206" i="6" s="1"/>
  <c r="O206" i="6"/>
  <c r="Q205" i="6"/>
  <c r="R205" i="6" s="1"/>
  <c r="O205" i="6"/>
  <c r="Q204" i="6"/>
  <c r="R204" i="6" s="1"/>
  <c r="O204" i="6"/>
  <c r="R203" i="6"/>
  <c r="Q203" i="6"/>
  <c r="O203" i="6"/>
  <c r="R202" i="6"/>
  <c r="Q202" i="6"/>
  <c r="O202" i="6"/>
  <c r="Q201" i="6"/>
  <c r="R201" i="6" s="1"/>
  <c r="O201" i="6"/>
  <c r="R200" i="6"/>
  <c r="Q200" i="6"/>
  <c r="O200" i="6"/>
  <c r="R199" i="6"/>
  <c r="AK71" i="6" s="1"/>
  <c r="O199" i="6"/>
  <c r="P198" i="6"/>
  <c r="Q199" i="6" s="1"/>
  <c r="AK32" i="6" s="1"/>
  <c r="L194" i="6"/>
  <c r="K194" i="6"/>
  <c r="M194" i="6" s="1"/>
  <c r="N194" i="6" s="1"/>
  <c r="Q190" i="6"/>
  <c r="R190" i="6" s="1"/>
  <c r="O190" i="6"/>
  <c r="Q189" i="6"/>
  <c r="R189" i="6" s="1"/>
  <c r="O189" i="6"/>
  <c r="Q188" i="6"/>
  <c r="R188" i="6" s="1"/>
  <c r="O188" i="6"/>
  <c r="Q187" i="6"/>
  <c r="R187" i="6" s="1"/>
  <c r="O187" i="6"/>
  <c r="R186" i="6"/>
  <c r="Q186" i="6"/>
  <c r="O186" i="6"/>
  <c r="Q185" i="6"/>
  <c r="R185" i="6" s="1"/>
  <c r="O185" i="6"/>
  <c r="Q184" i="6"/>
  <c r="R184" i="6" s="1"/>
  <c r="AJ72" i="6" s="1"/>
  <c r="O184" i="6"/>
  <c r="AJ7" i="6" s="1"/>
  <c r="O183" i="6"/>
  <c r="AJ6" i="6" s="1"/>
  <c r="P182" i="6"/>
  <c r="Q183" i="6" s="1"/>
  <c r="R183" i="6" s="1"/>
  <c r="AJ71" i="6" s="1"/>
  <c r="L178" i="6"/>
  <c r="K178" i="6"/>
  <c r="M178" i="6" s="1"/>
  <c r="Q173" i="6"/>
  <c r="R173" i="6" s="1"/>
  <c r="O173" i="6"/>
  <c r="Q172" i="6"/>
  <c r="R172" i="6" s="1"/>
  <c r="O172" i="6"/>
  <c r="Q171" i="6"/>
  <c r="R171" i="6" s="1"/>
  <c r="O171" i="6"/>
  <c r="Q170" i="6"/>
  <c r="R170" i="6" s="1"/>
  <c r="O170" i="6"/>
  <c r="Q169" i="6"/>
  <c r="R169" i="6" s="1"/>
  <c r="O169" i="6"/>
  <c r="Q168" i="6"/>
  <c r="R168" i="6" s="1"/>
  <c r="AI73" i="6" s="1"/>
  <c r="O168" i="6"/>
  <c r="AI8" i="6" s="1"/>
  <c r="R167" i="6"/>
  <c r="AI72" i="6" s="1"/>
  <c r="Q167" i="6"/>
  <c r="O167" i="6"/>
  <c r="O166" i="6"/>
  <c r="P165" i="6"/>
  <c r="Q166" i="6" s="1"/>
  <c r="R166" i="6" s="1"/>
  <c r="AI71" i="6" s="1"/>
  <c r="L161" i="6"/>
  <c r="K161" i="6"/>
  <c r="M161" i="6" s="1"/>
  <c r="N161" i="6" s="1"/>
  <c r="Q156" i="6"/>
  <c r="R156" i="6" s="1"/>
  <c r="O156" i="6"/>
  <c r="Q155" i="6"/>
  <c r="R155" i="6" s="1"/>
  <c r="O155" i="6"/>
  <c r="Q154" i="6"/>
  <c r="R154" i="6" s="1"/>
  <c r="O154" i="6"/>
  <c r="Q153" i="6"/>
  <c r="R153" i="6" s="1"/>
  <c r="O153" i="6"/>
  <c r="Q152" i="6"/>
  <c r="R152" i="6" s="1"/>
  <c r="AH74" i="6" s="1"/>
  <c r="O152" i="6"/>
  <c r="AH9" i="6" s="1"/>
  <c r="R151" i="6"/>
  <c r="AH73" i="6" s="1"/>
  <c r="Q151" i="6"/>
  <c r="AH34" i="6" s="1"/>
  <c r="O151" i="6"/>
  <c r="AH8" i="6" s="1"/>
  <c r="R150" i="6"/>
  <c r="AH72" i="6" s="1"/>
  <c r="Q150" i="6"/>
  <c r="O150" i="6"/>
  <c r="O149" i="6"/>
  <c r="P148" i="6"/>
  <c r="Q149" i="6" s="1"/>
  <c r="AH32" i="6" s="1"/>
  <c r="M144" i="6"/>
  <c r="U32" i="6" s="1"/>
  <c r="L144" i="6"/>
  <c r="K144" i="6"/>
  <c r="Q137" i="6"/>
  <c r="R137" i="6" s="1"/>
  <c r="O137" i="6"/>
  <c r="Q136" i="6"/>
  <c r="R136" i="6" s="1"/>
  <c r="O136" i="6"/>
  <c r="Q135" i="6"/>
  <c r="R135" i="6" s="1"/>
  <c r="O135" i="6"/>
  <c r="Q134" i="6"/>
  <c r="R134" i="6" s="1"/>
  <c r="AG75" i="6" s="1"/>
  <c r="O134" i="6"/>
  <c r="Q133" i="6"/>
  <c r="R133" i="6" s="1"/>
  <c r="AG74" i="6" s="1"/>
  <c r="O133" i="6"/>
  <c r="AG9" i="6" s="1"/>
  <c r="Q132" i="6"/>
  <c r="R132" i="6" s="1"/>
  <c r="AG73" i="6" s="1"/>
  <c r="O132" i="6"/>
  <c r="AG8" i="6" s="1"/>
  <c r="Q131" i="6"/>
  <c r="R131" i="6" s="1"/>
  <c r="AG72" i="6" s="1"/>
  <c r="O131" i="6"/>
  <c r="AG7" i="6" s="1"/>
  <c r="R130" i="6"/>
  <c r="Q130" i="6"/>
  <c r="O130" i="6"/>
  <c r="P129" i="6"/>
  <c r="L124" i="6"/>
  <c r="K124" i="6"/>
  <c r="M124" i="6" s="1"/>
  <c r="U31" i="6" s="1"/>
  <c r="Q116" i="6"/>
  <c r="R116" i="6" s="1"/>
  <c r="O116" i="6"/>
  <c r="Q115" i="6"/>
  <c r="R115" i="6" s="1"/>
  <c r="O115" i="6"/>
  <c r="Q114" i="6"/>
  <c r="R114" i="6" s="1"/>
  <c r="AF76" i="6" s="1"/>
  <c r="O114" i="6"/>
  <c r="Q113" i="6"/>
  <c r="R113" i="6" s="1"/>
  <c r="O113" i="6"/>
  <c r="Q112" i="6"/>
  <c r="R112" i="6" s="1"/>
  <c r="AF74" i="6" s="1"/>
  <c r="O112" i="6"/>
  <c r="Q111" i="6"/>
  <c r="AF34" i="6" s="1"/>
  <c r="O111" i="6"/>
  <c r="AF8" i="6" s="1"/>
  <c r="Q110" i="6"/>
  <c r="R110" i="6" s="1"/>
  <c r="AF72" i="6" s="1"/>
  <c r="O110" i="6"/>
  <c r="AF7" i="6" s="1"/>
  <c r="Q109" i="6"/>
  <c r="R109" i="6" s="1"/>
  <c r="AF71" i="6" s="1"/>
  <c r="O109" i="6"/>
  <c r="AF6" i="6" s="1"/>
  <c r="P108" i="6"/>
  <c r="L104" i="6"/>
  <c r="K104" i="6"/>
  <c r="M104" i="6" s="1"/>
  <c r="N104" i="6" s="1"/>
  <c r="Q98" i="6"/>
  <c r="R98" i="6" s="1"/>
  <c r="O98" i="6"/>
  <c r="Q97" i="6"/>
  <c r="AE44" i="6" s="1"/>
  <c r="O97" i="6"/>
  <c r="AE12" i="6" s="1"/>
  <c r="Q96" i="6"/>
  <c r="R96" i="6" s="1"/>
  <c r="AE76" i="6" s="1"/>
  <c r="O96" i="6"/>
  <c r="AE11" i="6" s="1"/>
  <c r="Q95" i="6"/>
  <c r="R95" i="6" s="1"/>
  <c r="AE75" i="6" s="1"/>
  <c r="O95" i="6"/>
  <c r="AU94" i="6"/>
  <c r="AT94" i="6"/>
  <c r="AS94" i="6"/>
  <c r="AR94" i="6"/>
  <c r="AQ94" i="6"/>
  <c r="AP94" i="6"/>
  <c r="AO94" i="6"/>
  <c r="AM94" i="6"/>
  <c r="AK94" i="6"/>
  <c r="AJ94" i="6"/>
  <c r="AG94" i="6"/>
  <c r="AF94" i="6"/>
  <c r="Q94" i="6"/>
  <c r="R94" i="6" s="1"/>
  <c r="AE74" i="6" s="1"/>
  <c r="O94" i="6"/>
  <c r="Q93" i="6"/>
  <c r="R93" i="6" s="1"/>
  <c r="AE73" i="6" s="1"/>
  <c r="O93" i="6"/>
  <c r="AE8" i="6" s="1"/>
  <c r="Q92" i="6"/>
  <c r="AE33" i="6" s="1"/>
  <c r="O92" i="6"/>
  <c r="AE7" i="6" s="1"/>
  <c r="O91" i="6"/>
  <c r="P90" i="6"/>
  <c r="Q91" i="6" s="1"/>
  <c r="M84" i="6"/>
  <c r="U29" i="6" s="1"/>
  <c r="L84" i="6"/>
  <c r="U6" i="6" s="1"/>
  <c r="K84" i="6"/>
  <c r="R78" i="6"/>
  <c r="AD78" i="6" s="1"/>
  <c r="Q78" i="6"/>
  <c r="AD45" i="6" s="1"/>
  <c r="O78" i="6"/>
  <c r="AD13" i="6" s="1"/>
  <c r="Q77" i="6"/>
  <c r="R77" i="6" s="1"/>
  <c r="AD77" i="6" s="1"/>
  <c r="O77" i="6"/>
  <c r="Q76" i="6"/>
  <c r="R76" i="6" s="1"/>
  <c r="AD76" i="6" s="1"/>
  <c r="O76" i="6"/>
  <c r="AF75" i="6"/>
  <c r="Q75" i="6"/>
  <c r="R75" i="6" s="1"/>
  <c r="AD75" i="6" s="1"/>
  <c r="O75" i="6"/>
  <c r="AD10" i="6" s="1"/>
  <c r="Q74" i="6"/>
  <c r="R74" i="6" s="1"/>
  <c r="AD74" i="6" s="1"/>
  <c r="O74" i="6"/>
  <c r="AD9" i="6" s="1"/>
  <c r="Q73" i="6"/>
  <c r="R73" i="6" s="1"/>
  <c r="AD73" i="6" s="1"/>
  <c r="O73" i="6"/>
  <c r="Q72" i="6"/>
  <c r="R72" i="6" s="1"/>
  <c r="AD72" i="6" s="1"/>
  <c r="O72" i="6"/>
  <c r="AD7" i="6" s="1"/>
  <c r="AG71" i="6"/>
  <c r="O71" i="6"/>
  <c r="P70" i="6"/>
  <c r="AD94" i="6" s="1"/>
  <c r="F65" i="6"/>
  <c r="L64" i="6"/>
  <c r="K64" i="6"/>
  <c r="M64" i="6" s="1"/>
  <c r="Q57" i="6"/>
  <c r="R57" i="6" s="1"/>
  <c r="AC78" i="6" s="1"/>
  <c r="O57" i="6"/>
  <c r="AC13" i="6" s="1"/>
  <c r="Q56" i="6"/>
  <c r="R56" i="6" s="1"/>
  <c r="AC77" i="6" s="1"/>
  <c r="O56" i="6"/>
  <c r="Q55" i="6"/>
  <c r="R55" i="6" s="1"/>
  <c r="AC76" i="6" s="1"/>
  <c r="O55" i="6"/>
  <c r="AC11" i="6" s="1"/>
  <c r="Q54" i="6"/>
  <c r="R54" i="6" s="1"/>
  <c r="AC75" i="6" s="1"/>
  <c r="O54" i="6"/>
  <c r="AC10" i="6" s="1"/>
  <c r="U53" i="6"/>
  <c r="Q53" i="6"/>
  <c r="R53" i="6" s="1"/>
  <c r="AC74" i="6" s="1"/>
  <c r="O53" i="6"/>
  <c r="Q52" i="6"/>
  <c r="AC34" i="6" s="1"/>
  <c r="O52" i="6"/>
  <c r="AC8" i="6" s="1"/>
  <c r="Q51" i="6"/>
  <c r="R51" i="6" s="1"/>
  <c r="AC72" i="6" s="1"/>
  <c r="O51" i="6"/>
  <c r="AC7" i="6" s="1"/>
  <c r="O50" i="6"/>
  <c r="AC6" i="6" s="1"/>
  <c r="P49" i="6"/>
  <c r="Q50" i="6" s="1"/>
  <c r="AC45" i="6"/>
  <c r="AA44" i="6"/>
  <c r="AE43" i="6"/>
  <c r="AD43" i="6"/>
  <c r="AC43" i="6"/>
  <c r="L43" i="6"/>
  <c r="K43" i="6"/>
  <c r="M43" i="6" s="1"/>
  <c r="AG36" i="6"/>
  <c r="AF36" i="6"/>
  <c r="AF35" i="6"/>
  <c r="AD35" i="6"/>
  <c r="AC35" i="6"/>
  <c r="AI34" i="6"/>
  <c r="AD34" i="6"/>
  <c r="R34" i="6"/>
  <c r="AB78" i="6" s="1"/>
  <c r="Q34" i="6"/>
  <c r="AB45" i="6" s="1"/>
  <c r="O34" i="6"/>
  <c r="AB13" i="6" s="1"/>
  <c r="AJ33" i="6"/>
  <c r="AI33" i="6"/>
  <c r="AH33" i="6"/>
  <c r="AB33" i="6"/>
  <c r="Q33" i="6"/>
  <c r="R33" i="6" s="1"/>
  <c r="AB77" i="6" s="1"/>
  <c r="O33" i="6"/>
  <c r="AB12" i="6" s="1"/>
  <c r="AJ32" i="6"/>
  <c r="AI32" i="6"/>
  <c r="AG32" i="6"/>
  <c r="Q32" i="6"/>
  <c r="R32" i="6" s="1"/>
  <c r="AB76" i="6" s="1"/>
  <c r="O32" i="6"/>
  <c r="Q31" i="6"/>
  <c r="R31" i="6" s="1"/>
  <c r="AB75" i="6" s="1"/>
  <c r="O31" i="6"/>
  <c r="AB10" i="6" s="1"/>
  <c r="U30" i="6"/>
  <c r="R30" i="6"/>
  <c r="AB74" i="6" s="1"/>
  <c r="Q30" i="6"/>
  <c r="AB35" i="6" s="1"/>
  <c r="O30" i="6"/>
  <c r="AB9" i="6" s="1"/>
  <c r="Q29" i="6"/>
  <c r="R29" i="6" s="1"/>
  <c r="AB73" i="6" s="1"/>
  <c r="O29" i="6"/>
  <c r="AB8" i="6" s="1"/>
  <c r="Q28" i="6"/>
  <c r="R28" i="6" s="1"/>
  <c r="AB72" i="6" s="1"/>
  <c r="O28" i="6"/>
  <c r="O27" i="6"/>
  <c r="AB6" i="6" s="1"/>
  <c r="P26" i="6"/>
  <c r="AB94" i="6" s="1"/>
  <c r="Q21" i="6"/>
  <c r="R21" i="6" s="1"/>
  <c r="P21" i="6"/>
  <c r="M20" i="6"/>
  <c r="N20" i="6" s="1"/>
  <c r="U49" i="6" s="1"/>
  <c r="L20" i="6"/>
  <c r="U3" i="6" s="1"/>
  <c r="K20" i="6"/>
  <c r="F21" i="6" s="1"/>
  <c r="Q14" i="6"/>
  <c r="R14" i="6" s="1"/>
  <c r="Q13" i="6"/>
  <c r="AA45" i="6" s="1"/>
  <c r="O13" i="6"/>
  <c r="AA13" i="6" s="1"/>
  <c r="AD12" i="6"/>
  <c r="AC12" i="6"/>
  <c r="R12" i="6"/>
  <c r="AA77" i="6" s="1"/>
  <c r="Q12" i="6"/>
  <c r="O12" i="6"/>
  <c r="AA12" i="6" s="1"/>
  <c r="AF11" i="6"/>
  <c r="AD11" i="6"/>
  <c r="AB11" i="6"/>
  <c r="R11" i="6"/>
  <c r="AA76" i="6" s="1"/>
  <c r="Q11" i="6"/>
  <c r="AA43" i="6" s="1"/>
  <c r="O11" i="6"/>
  <c r="AA11" i="6" s="1"/>
  <c r="AG10" i="6"/>
  <c r="AF10" i="6"/>
  <c r="AE10" i="6"/>
  <c r="Q10" i="6"/>
  <c r="AA36" i="6" s="1"/>
  <c r="O10" i="6"/>
  <c r="AA10" i="6" s="1"/>
  <c r="AF9" i="6"/>
  <c r="AE9" i="6"/>
  <c r="AC9" i="6"/>
  <c r="U9" i="6"/>
  <c r="Q9" i="6"/>
  <c r="AA35" i="6" s="1"/>
  <c r="O9" i="6"/>
  <c r="AA9" i="6" s="1"/>
  <c r="AD8" i="6"/>
  <c r="U8" i="6"/>
  <c r="R8" i="6"/>
  <c r="AA73" i="6" s="1"/>
  <c r="Q8" i="6"/>
  <c r="AA34" i="6" s="1"/>
  <c r="O8" i="6"/>
  <c r="AA8" i="6" s="1"/>
  <c r="AI7" i="6"/>
  <c r="AH7" i="6"/>
  <c r="AB7" i="6"/>
  <c r="AA7" i="6"/>
  <c r="U7" i="6"/>
  <c r="Q7" i="6"/>
  <c r="R7" i="6" s="1"/>
  <c r="AA72" i="6" s="1"/>
  <c r="O7" i="6"/>
  <c r="AK6" i="6"/>
  <c r="AI6" i="6"/>
  <c r="AH6" i="6"/>
  <c r="AG6" i="6"/>
  <c r="AE6" i="6"/>
  <c r="AD6" i="6"/>
  <c r="O6" i="6"/>
  <c r="AA6" i="6" s="1"/>
  <c r="P5" i="6"/>
  <c r="AA94" i="6" s="1"/>
  <c r="U4" i="6"/>
  <c r="K1014" i="5"/>
  <c r="M1014" i="5" s="1"/>
  <c r="N1014" i="5" s="1"/>
  <c r="P1012" i="5"/>
  <c r="Q1011" i="5"/>
  <c r="Q1012" i="5" s="1"/>
  <c r="R1006" i="5"/>
  <c r="Q1006" i="5"/>
  <c r="O1006" i="5"/>
  <c r="R1005" i="5"/>
  <c r="Q1005" i="5"/>
  <c r="O1005" i="5"/>
  <c r="R1004" i="5"/>
  <c r="Q1004" i="5"/>
  <c r="O1004" i="5"/>
  <c r="Q1003" i="5"/>
  <c r="R1003" i="5" s="1"/>
  <c r="O1003" i="5"/>
  <c r="Q1002" i="5"/>
  <c r="R1002" i="5" s="1"/>
  <c r="O1002" i="5"/>
  <c r="R1001" i="5"/>
  <c r="Q1001" i="5"/>
  <c r="O1001" i="5"/>
  <c r="Q1000" i="5"/>
  <c r="R1000" i="5" s="1"/>
  <c r="O1000" i="5"/>
  <c r="O999" i="5"/>
  <c r="P998" i="5"/>
  <c r="S1000" i="5" s="1"/>
  <c r="K992" i="5"/>
  <c r="M992" i="5" s="1"/>
  <c r="N992" i="5" s="1"/>
  <c r="P990" i="5"/>
  <c r="Q989" i="5"/>
  <c r="Q990" i="5" s="1"/>
  <c r="R984" i="5"/>
  <c r="Q984" i="5"/>
  <c r="O984" i="5"/>
  <c r="R983" i="5"/>
  <c r="Q983" i="5"/>
  <c r="O983" i="5"/>
  <c r="Q982" i="5"/>
  <c r="R982" i="5" s="1"/>
  <c r="O982" i="5"/>
  <c r="Q981" i="5"/>
  <c r="R981" i="5" s="1"/>
  <c r="O981" i="5"/>
  <c r="Q980" i="5"/>
  <c r="R980" i="5" s="1"/>
  <c r="O980" i="5"/>
  <c r="Q979" i="5"/>
  <c r="R979" i="5" s="1"/>
  <c r="O979" i="5"/>
  <c r="Q978" i="5"/>
  <c r="R978" i="5" s="1"/>
  <c r="O978" i="5"/>
  <c r="O977" i="5"/>
  <c r="P976" i="5"/>
  <c r="Q977" i="5" s="1"/>
  <c r="R977" i="5" s="1"/>
  <c r="K970" i="5"/>
  <c r="M970" i="5" s="1"/>
  <c r="N970" i="5" s="1"/>
  <c r="P968" i="5"/>
  <c r="Q967" i="5"/>
  <c r="Q968" i="5" s="1"/>
  <c r="R962" i="5"/>
  <c r="Q962" i="5"/>
  <c r="O962" i="5"/>
  <c r="R961" i="5"/>
  <c r="Q961" i="5"/>
  <c r="O961" i="5"/>
  <c r="Q960" i="5"/>
  <c r="R960" i="5" s="1"/>
  <c r="O960" i="5"/>
  <c r="Q959" i="5"/>
  <c r="R959" i="5" s="1"/>
  <c r="O959" i="5"/>
  <c r="Q958" i="5"/>
  <c r="R958" i="5" s="1"/>
  <c r="O958" i="5"/>
  <c r="Q957" i="5"/>
  <c r="R957" i="5" s="1"/>
  <c r="O957" i="5"/>
  <c r="S956" i="5"/>
  <c r="Q956" i="5"/>
  <c r="R956" i="5" s="1"/>
  <c r="O956" i="5"/>
  <c r="O955" i="5"/>
  <c r="P954" i="5"/>
  <c r="Q955" i="5" s="1"/>
  <c r="R955" i="5" s="1"/>
  <c r="K948" i="5"/>
  <c r="M948" i="5" s="1"/>
  <c r="N948" i="5" s="1"/>
  <c r="P946" i="5"/>
  <c r="Q945" i="5"/>
  <c r="Q946" i="5" s="1"/>
  <c r="Q940" i="5"/>
  <c r="R940" i="5" s="1"/>
  <c r="O940" i="5"/>
  <c r="Q939" i="5"/>
  <c r="R939" i="5" s="1"/>
  <c r="O939" i="5"/>
  <c r="Q938" i="5"/>
  <c r="R938" i="5" s="1"/>
  <c r="O938" i="5"/>
  <c r="Q937" i="5"/>
  <c r="R937" i="5" s="1"/>
  <c r="O937" i="5"/>
  <c r="Q936" i="5"/>
  <c r="R936" i="5" s="1"/>
  <c r="O936" i="5"/>
  <c r="Q935" i="5"/>
  <c r="R935" i="5" s="1"/>
  <c r="O935" i="5"/>
  <c r="S934" i="5"/>
  <c r="Q934" i="5"/>
  <c r="R934" i="5" s="1"/>
  <c r="O934" i="5"/>
  <c r="O933" i="5"/>
  <c r="P932" i="5"/>
  <c r="Q933" i="5" s="1"/>
  <c r="R933" i="5" s="1"/>
  <c r="K926" i="5"/>
  <c r="M926" i="5" s="1"/>
  <c r="N926" i="5" s="1"/>
  <c r="P924" i="5"/>
  <c r="Q923" i="5"/>
  <c r="Q924" i="5" s="1"/>
  <c r="Q918" i="5"/>
  <c r="R918" i="5" s="1"/>
  <c r="O918" i="5"/>
  <c r="Q917" i="5"/>
  <c r="R917" i="5" s="1"/>
  <c r="O917" i="5"/>
  <c r="Q916" i="5"/>
  <c r="R916" i="5" s="1"/>
  <c r="O916" i="5"/>
  <c r="Q915" i="5"/>
  <c r="R915" i="5" s="1"/>
  <c r="O915" i="5"/>
  <c r="Q914" i="5"/>
  <c r="R914" i="5" s="1"/>
  <c r="O914" i="5"/>
  <c r="Q913" i="5"/>
  <c r="R913" i="5" s="1"/>
  <c r="O913" i="5"/>
  <c r="Q912" i="5"/>
  <c r="R912" i="5" s="1"/>
  <c r="O912" i="5"/>
  <c r="O911" i="5"/>
  <c r="P910" i="5"/>
  <c r="S912" i="5" s="1"/>
  <c r="K904" i="5"/>
  <c r="M904" i="5" s="1"/>
  <c r="N904" i="5" s="1"/>
  <c r="P902" i="5"/>
  <c r="Q902" i="5"/>
  <c r="Q896" i="5"/>
  <c r="R896" i="5" s="1"/>
  <c r="O896" i="5"/>
  <c r="Q895" i="5"/>
  <c r="R895" i="5" s="1"/>
  <c r="O895" i="5"/>
  <c r="Q894" i="5"/>
  <c r="R894" i="5" s="1"/>
  <c r="O894" i="5"/>
  <c r="Q893" i="5"/>
  <c r="R893" i="5" s="1"/>
  <c r="O893" i="5"/>
  <c r="R892" i="5"/>
  <c r="Q892" i="5"/>
  <c r="O892" i="5"/>
  <c r="Q891" i="5"/>
  <c r="R891" i="5" s="1"/>
  <c r="O891" i="5"/>
  <c r="Q890" i="5"/>
  <c r="R890" i="5" s="1"/>
  <c r="O890" i="5"/>
  <c r="O889" i="5"/>
  <c r="P888" i="5"/>
  <c r="Q889" i="5" s="1"/>
  <c r="R889" i="5" s="1"/>
  <c r="K882" i="5"/>
  <c r="P880" i="5"/>
  <c r="Q874" i="5"/>
  <c r="R874" i="5" s="1"/>
  <c r="O874" i="5"/>
  <c r="Q873" i="5"/>
  <c r="R873" i="5" s="1"/>
  <c r="O873" i="5"/>
  <c r="Q872" i="5"/>
  <c r="R872" i="5" s="1"/>
  <c r="O872" i="5"/>
  <c r="Q871" i="5"/>
  <c r="R871" i="5" s="1"/>
  <c r="O871" i="5"/>
  <c r="Q870" i="5"/>
  <c r="R870" i="5" s="1"/>
  <c r="O870" i="5"/>
  <c r="Q869" i="5"/>
  <c r="R869" i="5" s="1"/>
  <c r="O869" i="5"/>
  <c r="S868" i="5"/>
  <c r="Q868" i="5"/>
  <c r="R868" i="5" s="1"/>
  <c r="O868" i="5"/>
  <c r="Q867" i="5"/>
  <c r="R867" i="5" s="1"/>
  <c r="O867" i="5"/>
  <c r="P866" i="5"/>
  <c r="K860" i="5"/>
  <c r="P858" i="5"/>
  <c r="Q852" i="5"/>
  <c r="R852" i="5" s="1"/>
  <c r="O852" i="5"/>
  <c r="Q851" i="5"/>
  <c r="R851" i="5" s="1"/>
  <c r="O851" i="5"/>
  <c r="Q850" i="5"/>
  <c r="R850" i="5" s="1"/>
  <c r="O850" i="5"/>
  <c r="Q849" i="5"/>
  <c r="R849" i="5" s="1"/>
  <c r="O849" i="5"/>
  <c r="Q848" i="5"/>
  <c r="R848" i="5" s="1"/>
  <c r="O848" i="5"/>
  <c r="Q847" i="5"/>
  <c r="R847" i="5" s="1"/>
  <c r="O847" i="5"/>
  <c r="Q846" i="5"/>
  <c r="R846" i="5" s="1"/>
  <c r="O846" i="5"/>
  <c r="O845" i="5"/>
  <c r="P844" i="5"/>
  <c r="Q845" i="5" s="1"/>
  <c r="R845" i="5" s="1"/>
  <c r="L838" i="5"/>
  <c r="K838" i="5"/>
  <c r="P836" i="5"/>
  <c r="Q830" i="5"/>
  <c r="R830" i="5" s="1"/>
  <c r="O830" i="5"/>
  <c r="Q829" i="5"/>
  <c r="R829" i="5" s="1"/>
  <c r="O829" i="5"/>
  <c r="Q828" i="5"/>
  <c r="R828" i="5" s="1"/>
  <c r="O828" i="5"/>
  <c r="Q827" i="5"/>
  <c r="R827" i="5" s="1"/>
  <c r="O827" i="5"/>
  <c r="R826" i="5"/>
  <c r="Q826" i="5"/>
  <c r="O826" i="5"/>
  <c r="Q825" i="5"/>
  <c r="R825" i="5" s="1"/>
  <c r="O825" i="5"/>
  <c r="Q824" i="5"/>
  <c r="R824" i="5" s="1"/>
  <c r="O824" i="5"/>
  <c r="O823" i="5"/>
  <c r="P822" i="5"/>
  <c r="S824" i="5" s="1"/>
  <c r="L816" i="5"/>
  <c r="W821" i="5" s="1"/>
  <c r="K816" i="5"/>
  <c r="P814" i="5"/>
  <c r="Q807" i="5"/>
  <c r="R807" i="5" s="1"/>
  <c r="O807" i="5"/>
  <c r="Q806" i="5"/>
  <c r="R806" i="5" s="1"/>
  <c r="O806" i="5"/>
  <c r="Q805" i="5"/>
  <c r="R805" i="5" s="1"/>
  <c r="O805" i="5"/>
  <c r="Q804" i="5"/>
  <c r="R804" i="5" s="1"/>
  <c r="O804" i="5"/>
  <c r="R803" i="5"/>
  <c r="Q803" i="5"/>
  <c r="O803" i="5"/>
  <c r="Q802" i="5"/>
  <c r="R802" i="5" s="1"/>
  <c r="O802" i="5"/>
  <c r="Q801" i="5"/>
  <c r="R801" i="5" s="1"/>
  <c r="O801" i="5"/>
  <c r="O800" i="5"/>
  <c r="P799" i="5"/>
  <c r="Q800" i="5" s="1"/>
  <c r="R800" i="5" s="1"/>
  <c r="L793" i="5"/>
  <c r="K793" i="5"/>
  <c r="Q790" i="5" s="1"/>
  <c r="Q791" i="5" s="1"/>
  <c r="P791" i="5"/>
  <c r="Q784" i="5"/>
  <c r="R784" i="5" s="1"/>
  <c r="O784" i="5"/>
  <c r="Q783" i="5"/>
  <c r="R783" i="5" s="1"/>
  <c r="O783" i="5"/>
  <c r="Q782" i="5"/>
  <c r="R782" i="5" s="1"/>
  <c r="O782" i="5"/>
  <c r="Q781" i="5"/>
  <c r="R781" i="5" s="1"/>
  <c r="O781" i="5"/>
  <c r="Q780" i="5"/>
  <c r="R780" i="5" s="1"/>
  <c r="O780" i="5"/>
  <c r="Q779" i="5"/>
  <c r="R779" i="5" s="1"/>
  <c r="O779" i="5"/>
  <c r="Q778" i="5"/>
  <c r="R778" i="5" s="1"/>
  <c r="O778" i="5"/>
  <c r="O777" i="5"/>
  <c r="P776" i="5"/>
  <c r="Q777" i="5" s="1"/>
  <c r="R777" i="5" s="1"/>
  <c r="L770" i="5"/>
  <c r="K770" i="5"/>
  <c r="Q767" i="5" s="1"/>
  <c r="Q768" i="5" s="1"/>
  <c r="P768" i="5"/>
  <c r="Q761" i="5"/>
  <c r="R761" i="5" s="1"/>
  <c r="O761" i="5"/>
  <c r="Q760" i="5"/>
  <c r="R760" i="5" s="1"/>
  <c r="O760" i="5"/>
  <c r="Q759" i="5"/>
  <c r="R759" i="5" s="1"/>
  <c r="O759" i="5"/>
  <c r="Q758" i="5"/>
  <c r="R758" i="5" s="1"/>
  <c r="O758" i="5"/>
  <c r="Q757" i="5"/>
  <c r="R757" i="5" s="1"/>
  <c r="O757" i="5"/>
  <c r="Q756" i="5"/>
  <c r="R756" i="5" s="1"/>
  <c r="O756" i="5"/>
  <c r="Q755" i="5"/>
  <c r="R755" i="5" s="1"/>
  <c r="O755" i="5"/>
  <c r="O754" i="5"/>
  <c r="P753" i="5"/>
  <c r="Q754" i="5" s="1"/>
  <c r="R754" i="5" s="1"/>
  <c r="L747" i="5"/>
  <c r="K747" i="5"/>
  <c r="Q744" i="5" s="1"/>
  <c r="Q745" i="5" s="1"/>
  <c r="P745" i="5"/>
  <c r="Q738" i="5"/>
  <c r="R738" i="5" s="1"/>
  <c r="O738" i="5"/>
  <c r="Q737" i="5"/>
  <c r="R737" i="5" s="1"/>
  <c r="O737" i="5"/>
  <c r="Q736" i="5"/>
  <c r="R736" i="5" s="1"/>
  <c r="O736" i="5"/>
  <c r="Q735" i="5"/>
  <c r="R735" i="5" s="1"/>
  <c r="O735" i="5"/>
  <c r="Q734" i="5"/>
  <c r="R734" i="5" s="1"/>
  <c r="O734" i="5"/>
  <c r="Q733" i="5"/>
  <c r="R733" i="5" s="1"/>
  <c r="O733" i="5"/>
  <c r="T732" i="5"/>
  <c r="Q732" i="5"/>
  <c r="R732" i="5" s="1"/>
  <c r="O732" i="5"/>
  <c r="O731" i="5"/>
  <c r="P730" i="5"/>
  <c r="Q731" i="5" s="1"/>
  <c r="R731" i="5" s="1"/>
  <c r="L724" i="5"/>
  <c r="K724" i="5"/>
  <c r="Q721" i="5" s="1"/>
  <c r="Q722" i="5" s="1"/>
  <c r="P722" i="5"/>
  <c r="Q715" i="5"/>
  <c r="R715" i="5" s="1"/>
  <c r="O715" i="5"/>
  <c r="Q714" i="5"/>
  <c r="R714" i="5" s="1"/>
  <c r="O714" i="5"/>
  <c r="Q713" i="5"/>
  <c r="R713" i="5" s="1"/>
  <c r="O713" i="5"/>
  <c r="Q712" i="5"/>
  <c r="R712" i="5" s="1"/>
  <c r="O712" i="5"/>
  <c r="Q711" i="5"/>
  <c r="R711" i="5" s="1"/>
  <c r="O711" i="5"/>
  <c r="Q710" i="5"/>
  <c r="R710" i="5" s="1"/>
  <c r="O710" i="5"/>
  <c r="Q709" i="5"/>
  <c r="R709" i="5" s="1"/>
  <c r="O709" i="5"/>
  <c r="O708" i="5"/>
  <c r="P707" i="5"/>
  <c r="Q708" i="5" s="1"/>
  <c r="R708" i="5" s="1"/>
  <c r="L701" i="5"/>
  <c r="K701" i="5"/>
  <c r="M701" i="5" s="1"/>
  <c r="N701" i="5" s="1"/>
  <c r="P699" i="5"/>
  <c r="Q692" i="5"/>
  <c r="R692" i="5" s="1"/>
  <c r="O692" i="5"/>
  <c r="Q691" i="5"/>
  <c r="R691" i="5" s="1"/>
  <c r="O691" i="5"/>
  <c r="Q690" i="5"/>
  <c r="R690" i="5" s="1"/>
  <c r="O690" i="5"/>
  <c r="Q689" i="5"/>
  <c r="R689" i="5" s="1"/>
  <c r="O689" i="5"/>
  <c r="Q688" i="5"/>
  <c r="R688" i="5" s="1"/>
  <c r="O688" i="5"/>
  <c r="Q687" i="5"/>
  <c r="R687" i="5" s="1"/>
  <c r="O687" i="5"/>
  <c r="Q686" i="5"/>
  <c r="R686" i="5" s="1"/>
  <c r="O686" i="5"/>
  <c r="O685" i="5"/>
  <c r="P684" i="5"/>
  <c r="T686" i="5" s="1"/>
  <c r="L678" i="5"/>
  <c r="K678" i="5"/>
  <c r="Q675" i="5" s="1"/>
  <c r="Q676" i="5" s="1"/>
  <c r="P676" i="5"/>
  <c r="Q669" i="5"/>
  <c r="R669" i="5" s="1"/>
  <c r="O669" i="5"/>
  <c r="Q668" i="5"/>
  <c r="R668" i="5" s="1"/>
  <c r="O668" i="5"/>
  <c r="Q667" i="5"/>
  <c r="R667" i="5" s="1"/>
  <c r="O667" i="5"/>
  <c r="Q666" i="5"/>
  <c r="R666" i="5" s="1"/>
  <c r="O666" i="5"/>
  <c r="Q665" i="5"/>
  <c r="R665" i="5" s="1"/>
  <c r="O665" i="5"/>
  <c r="Q664" i="5"/>
  <c r="R664" i="5" s="1"/>
  <c r="O664" i="5"/>
  <c r="Q663" i="5"/>
  <c r="R663" i="5" s="1"/>
  <c r="O663" i="5"/>
  <c r="O662" i="5"/>
  <c r="P661" i="5"/>
  <c r="Q662" i="5" s="1"/>
  <c r="R662" i="5" s="1"/>
  <c r="L655" i="5"/>
  <c r="K655" i="5"/>
  <c r="Q652" i="5" s="1"/>
  <c r="Q653" i="5" s="1"/>
  <c r="P653" i="5"/>
  <c r="Q646" i="5"/>
  <c r="R646" i="5" s="1"/>
  <c r="O646" i="5"/>
  <c r="Q645" i="5"/>
  <c r="R645" i="5" s="1"/>
  <c r="O645" i="5"/>
  <c r="Q644" i="5"/>
  <c r="R644" i="5" s="1"/>
  <c r="O644" i="5"/>
  <c r="Q643" i="5"/>
  <c r="R643" i="5" s="1"/>
  <c r="O643" i="5"/>
  <c r="Q642" i="5"/>
  <c r="R642" i="5" s="1"/>
  <c r="O642" i="5"/>
  <c r="Q641" i="5"/>
  <c r="R641" i="5" s="1"/>
  <c r="O641" i="5"/>
  <c r="T640" i="5"/>
  <c r="Q640" i="5"/>
  <c r="R640" i="5" s="1"/>
  <c r="O640" i="5"/>
  <c r="O639" i="5"/>
  <c r="P638" i="5"/>
  <c r="Q639" i="5" s="1"/>
  <c r="R639" i="5" s="1"/>
  <c r="L632" i="5"/>
  <c r="K632" i="5"/>
  <c r="Q629" i="5" s="1"/>
  <c r="Q630" i="5" s="1"/>
  <c r="P630" i="5"/>
  <c r="Q623" i="5"/>
  <c r="R623" i="5" s="1"/>
  <c r="O623" i="5"/>
  <c r="Q622" i="5"/>
  <c r="R622" i="5" s="1"/>
  <c r="O622" i="5"/>
  <c r="Q621" i="5"/>
  <c r="R621" i="5" s="1"/>
  <c r="O621" i="5"/>
  <c r="Q620" i="5"/>
  <c r="R620" i="5" s="1"/>
  <c r="O620" i="5"/>
  <c r="Q619" i="5"/>
  <c r="R619" i="5" s="1"/>
  <c r="O619" i="5"/>
  <c r="Q618" i="5"/>
  <c r="R618" i="5" s="1"/>
  <c r="O618" i="5"/>
  <c r="Q617" i="5"/>
  <c r="R617" i="5" s="1"/>
  <c r="O617" i="5"/>
  <c r="O616" i="5"/>
  <c r="P615" i="5"/>
  <c r="Q616" i="5" s="1"/>
  <c r="R616" i="5" s="1"/>
  <c r="L609" i="5"/>
  <c r="K609" i="5"/>
  <c r="M609" i="5" s="1"/>
  <c r="N609" i="5" s="1"/>
  <c r="P607" i="5"/>
  <c r="Q606" i="5"/>
  <c r="Q607" i="5" s="1"/>
  <c r="Q600" i="5"/>
  <c r="R600" i="5" s="1"/>
  <c r="O600" i="5"/>
  <c r="Q599" i="5"/>
  <c r="R599" i="5" s="1"/>
  <c r="O599" i="5"/>
  <c r="Q598" i="5"/>
  <c r="R598" i="5" s="1"/>
  <c r="O598" i="5"/>
  <c r="Q597" i="5"/>
  <c r="R597" i="5" s="1"/>
  <c r="O597" i="5"/>
  <c r="Q596" i="5"/>
  <c r="R596" i="5" s="1"/>
  <c r="O596" i="5"/>
  <c r="Q595" i="5"/>
  <c r="R595" i="5" s="1"/>
  <c r="O595" i="5"/>
  <c r="Q594" i="5"/>
  <c r="R594" i="5" s="1"/>
  <c r="O594" i="5"/>
  <c r="Q593" i="5"/>
  <c r="R593" i="5" s="1"/>
  <c r="O593" i="5"/>
  <c r="P592" i="5"/>
  <c r="S594" i="5" s="1"/>
  <c r="L586" i="5"/>
  <c r="K586" i="5"/>
  <c r="Q583" i="5" s="1"/>
  <c r="Q584" i="5" s="1"/>
  <c r="P584" i="5"/>
  <c r="Q577" i="5"/>
  <c r="R577" i="5" s="1"/>
  <c r="O577" i="5"/>
  <c r="Q576" i="5"/>
  <c r="R576" i="5" s="1"/>
  <c r="O576" i="5"/>
  <c r="Q575" i="5"/>
  <c r="R575" i="5" s="1"/>
  <c r="O575" i="5"/>
  <c r="Q574" i="5"/>
  <c r="R574" i="5" s="1"/>
  <c r="O574" i="5"/>
  <c r="Q573" i="5"/>
  <c r="R573" i="5" s="1"/>
  <c r="O573" i="5"/>
  <c r="Q572" i="5"/>
  <c r="R572" i="5" s="1"/>
  <c r="O572" i="5"/>
  <c r="Q571" i="5"/>
  <c r="R571" i="5" s="1"/>
  <c r="O571" i="5"/>
  <c r="O570" i="5"/>
  <c r="P569" i="5"/>
  <c r="Q570" i="5" s="1"/>
  <c r="R570" i="5" s="1"/>
  <c r="L563" i="5"/>
  <c r="K563" i="5"/>
  <c r="M563" i="5" s="1"/>
  <c r="N563" i="5" s="1"/>
  <c r="P561" i="5"/>
  <c r="Q560" i="5"/>
  <c r="Q561" i="5" s="1"/>
  <c r="Q554" i="5"/>
  <c r="R554" i="5" s="1"/>
  <c r="O554" i="5"/>
  <c r="Q553" i="5"/>
  <c r="R553" i="5" s="1"/>
  <c r="O553" i="5"/>
  <c r="Q552" i="5"/>
  <c r="R552" i="5" s="1"/>
  <c r="O552" i="5"/>
  <c r="Q551" i="5"/>
  <c r="R551" i="5" s="1"/>
  <c r="O551" i="5"/>
  <c r="Q550" i="5"/>
  <c r="R550" i="5" s="1"/>
  <c r="O550" i="5"/>
  <c r="Q549" i="5"/>
  <c r="R549" i="5" s="1"/>
  <c r="O549" i="5"/>
  <c r="Q548" i="5"/>
  <c r="R548" i="5" s="1"/>
  <c r="O548" i="5"/>
  <c r="O547" i="5"/>
  <c r="P546" i="5"/>
  <c r="T548" i="5" s="1"/>
  <c r="L540" i="5"/>
  <c r="K540" i="5"/>
  <c r="M540" i="5" s="1"/>
  <c r="N540" i="5" s="1"/>
  <c r="P538" i="5"/>
  <c r="Q537" i="5"/>
  <c r="Q538" i="5" s="1"/>
  <c r="Q531" i="5"/>
  <c r="R531" i="5" s="1"/>
  <c r="O531" i="5"/>
  <c r="Q530" i="5"/>
  <c r="R530" i="5" s="1"/>
  <c r="O530" i="5"/>
  <c r="Q529" i="5"/>
  <c r="R529" i="5" s="1"/>
  <c r="O529" i="5"/>
  <c r="Q528" i="5"/>
  <c r="R528" i="5" s="1"/>
  <c r="O528" i="5"/>
  <c r="Q527" i="5"/>
  <c r="R527" i="5" s="1"/>
  <c r="O527" i="5"/>
  <c r="Q526" i="5"/>
  <c r="R526" i="5" s="1"/>
  <c r="O526" i="5"/>
  <c r="Q525" i="5"/>
  <c r="R525" i="5" s="1"/>
  <c r="O525" i="5"/>
  <c r="O524" i="5"/>
  <c r="P523" i="5"/>
  <c r="Q524" i="5" s="1"/>
  <c r="R524" i="5" s="1"/>
  <c r="L517" i="5"/>
  <c r="K517" i="5"/>
  <c r="M517" i="5" s="1"/>
  <c r="N517" i="5" s="1"/>
  <c r="P515" i="5"/>
  <c r="Q514" i="5"/>
  <c r="Q515" i="5" s="1"/>
  <c r="Q508" i="5"/>
  <c r="R508" i="5" s="1"/>
  <c r="O508" i="5"/>
  <c r="Q507" i="5"/>
  <c r="R507" i="5" s="1"/>
  <c r="O507" i="5"/>
  <c r="Q506" i="5"/>
  <c r="R506" i="5" s="1"/>
  <c r="O506" i="5"/>
  <c r="Q505" i="5"/>
  <c r="R505" i="5" s="1"/>
  <c r="O505" i="5"/>
  <c r="Q504" i="5"/>
  <c r="R504" i="5" s="1"/>
  <c r="O504" i="5"/>
  <c r="R503" i="5"/>
  <c r="Q503" i="5"/>
  <c r="O503" i="5"/>
  <c r="Q502" i="5"/>
  <c r="R502" i="5" s="1"/>
  <c r="O502" i="5"/>
  <c r="O501" i="5"/>
  <c r="P500" i="5"/>
  <c r="T502" i="5" s="1"/>
  <c r="L494" i="5"/>
  <c r="K494" i="5"/>
  <c r="M494" i="5" s="1"/>
  <c r="N494" i="5" s="1"/>
  <c r="P492" i="5"/>
  <c r="Q491" i="5"/>
  <c r="Q492" i="5" s="1"/>
  <c r="Q485" i="5"/>
  <c r="R485" i="5" s="1"/>
  <c r="O485" i="5"/>
  <c r="Q484" i="5"/>
  <c r="R484" i="5" s="1"/>
  <c r="O484" i="5"/>
  <c r="Q483" i="5"/>
  <c r="R483" i="5" s="1"/>
  <c r="O483" i="5"/>
  <c r="Q482" i="5"/>
  <c r="R482" i="5" s="1"/>
  <c r="O482" i="5"/>
  <c r="Q481" i="5"/>
  <c r="R481" i="5" s="1"/>
  <c r="O481" i="5"/>
  <c r="Q480" i="5"/>
  <c r="R480" i="5" s="1"/>
  <c r="O480" i="5"/>
  <c r="Q479" i="5"/>
  <c r="R479" i="5" s="1"/>
  <c r="O479" i="5"/>
  <c r="O478" i="5"/>
  <c r="P477" i="5"/>
  <c r="Q478" i="5" s="1"/>
  <c r="R478" i="5" s="1"/>
  <c r="L471" i="5"/>
  <c r="K471" i="5"/>
  <c r="M471" i="5" s="1"/>
  <c r="P469" i="5"/>
  <c r="Q468" i="5"/>
  <c r="Q469" i="5" s="1"/>
  <c r="Q462" i="5"/>
  <c r="R462" i="5" s="1"/>
  <c r="O462" i="5"/>
  <c r="Q461" i="5"/>
  <c r="R461" i="5" s="1"/>
  <c r="O461" i="5"/>
  <c r="Q460" i="5"/>
  <c r="R460" i="5" s="1"/>
  <c r="O460" i="5"/>
  <c r="Q459" i="5"/>
  <c r="R459" i="5" s="1"/>
  <c r="O459" i="5"/>
  <c r="Q458" i="5"/>
  <c r="R458" i="5" s="1"/>
  <c r="O458" i="5"/>
  <c r="Q457" i="5"/>
  <c r="R457" i="5" s="1"/>
  <c r="O457" i="5"/>
  <c r="Q456" i="5"/>
  <c r="R456" i="5" s="1"/>
  <c r="O456" i="5"/>
  <c r="O455" i="5"/>
  <c r="P454" i="5"/>
  <c r="T456" i="5" s="1"/>
  <c r="L448" i="5"/>
  <c r="K448" i="5"/>
  <c r="M448" i="5" s="1"/>
  <c r="N448" i="5" s="1"/>
  <c r="P446" i="5"/>
  <c r="Q445" i="5"/>
  <c r="Q446" i="5" s="1"/>
  <c r="Q439" i="5"/>
  <c r="R439" i="5" s="1"/>
  <c r="O439" i="5"/>
  <c r="Q438" i="5"/>
  <c r="R438" i="5" s="1"/>
  <c r="O438" i="5"/>
  <c r="Q437" i="5"/>
  <c r="R437" i="5" s="1"/>
  <c r="O437" i="5"/>
  <c r="R436" i="5"/>
  <c r="Q436" i="5"/>
  <c r="O436" i="5"/>
  <c r="Q435" i="5"/>
  <c r="R435" i="5" s="1"/>
  <c r="O435" i="5"/>
  <c r="Q434" i="5"/>
  <c r="R434" i="5" s="1"/>
  <c r="O434" i="5"/>
  <c r="Q433" i="5"/>
  <c r="R433" i="5" s="1"/>
  <c r="O433" i="5"/>
  <c r="O432" i="5"/>
  <c r="P431" i="5"/>
  <c r="Q432" i="5" s="1"/>
  <c r="R432" i="5" s="1"/>
  <c r="L425" i="5"/>
  <c r="K425" i="5"/>
  <c r="M425" i="5" s="1"/>
  <c r="N425" i="5" s="1"/>
  <c r="P423" i="5"/>
  <c r="R416" i="5"/>
  <c r="Q416" i="5"/>
  <c r="O416" i="5"/>
  <c r="Q415" i="5"/>
  <c r="R415" i="5" s="1"/>
  <c r="O415" i="5"/>
  <c r="Q414" i="5"/>
  <c r="R414" i="5" s="1"/>
  <c r="O414" i="5"/>
  <c r="Q413" i="5"/>
  <c r="R413" i="5" s="1"/>
  <c r="O413" i="5"/>
  <c r="Q412" i="5"/>
  <c r="R412" i="5" s="1"/>
  <c r="O412" i="5"/>
  <c r="R411" i="5"/>
  <c r="Q411" i="5"/>
  <c r="O411" i="5"/>
  <c r="Q410" i="5"/>
  <c r="R410" i="5" s="1"/>
  <c r="O410" i="5"/>
  <c r="O409" i="5"/>
  <c r="P408" i="5"/>
  <c r="T410" i="5" s="1"/>
  <c r="L402" i="5"/>
  <c r="K402" i="5"/>
  <c r="Q399" i="5" s="1"/>
  <c r="Q400" i="5" s="1"/>
  <c r="P400" i="5"/>
  <c r="Q393" i="5"/>
  <c r="R393" i="5" s="1"/>
  <c r="O393" i="5"/>
  <c r="R392" i="5"/>
  <c r="Q392" i="5"/>
  <c r="O392" i="5"/>
  <c r="Q391" i="5"/>
  <c r="R391" i="5" s="1"/>
  <c r="O391" i="5"/>
  <c r="Q390" i="5"/>
  <c r="R390" i="5" s="1"/>
  <c r="O390" i="5"/>
  <c r="Q389" i="5"/>
  <c r="R389" i="5" s="1"/>
  <c r="O389" i="5"/>
  <c r="Q388" i="5"/>
  <c r="R388" i="5" s="1"/>
  <c r="O388" i="5"/>
  <c r="Q387" i="5"/>
  <c r="R387" i="5" s="1"/>
  <c r="O387" i="5"/>
  <c r="O386" i="5"/>
  <c r="P385" i="5"/>
  <c r="Q386" i="5" s="1"/>
  <c r="R386" i="5" s="1"/>
  <c r="L379" i="5"/>
  <c r="K379" i="5"/>
  <c r="Q376" i="5" s="1"/>
  <c r="Q377" i="5" s="1"/>
  <c r="P377" i="5"/>
  <c r="Q370" i="5"/>
  <c r="R370" i="5" s="1"/>
  <c r="O370" i="5"/>
  <c r="Q369" i="5"/>
  <c r="R369" i="5" s="1"/>
  <c r="O369" i="5"/>
  <c r="Q368" i="5"/>
  <c r="R368" i="5" s="1"/>
  <c r="O368" i="5"/>
  <c r="Q367" i="5"/>
  <c r="R367" i="5" s="1"/>
  <c r="O367" i="5"/>
  <c r="Q366" i="5"/>
  <c r="R366" i="5" s="1"/>
  <c r="O366" i="5"/>
  <c r="Q365" i="5"/>
  <c r="R365" i="5" s="1"/>
  <c r="O365" i="5"/>
  <c r="T364" i="5"/>
  <c r="Q364" i="5"/>
  <c r="R364" i="5" s="1"/>
  <c r="O364" i="5"/>
  <c r="Q363" i="5"/>
  <c r="R363" i="5" s="1"/>
  <c r="O363" i="5"/>
  <c r="P362" i="5"/>
  <c r="T356" i="5"/>
  <c r="U355" i="5"/>
  <c r="U356" i="5" s="1"/>
  <c r="L355" i="5"/>
  <c r="K355" i="5"/>
  <c r="M355" i="5" s="1"/>
  <c r="N355" i="5" s="1"/>
  <c r="Q352" i="5"/>
  <c r="R352" i="5" s="1"/>
  <c r="O352" i="5"/>
  <c r="Q351" i="5"/>
  <c r="R351" i="5" s="1"/>
  <c r="O351" i="5"/>
  <c r="Q350" i="5"/>
  <c r="R350" i="5" s="1"/>
  <c r="O350" i="5"/>
  <c r="Q349" i="5"/>
  <c r="R349" i="5" s="1"/>
  <c r="O349" i="5"/>
  <c r="Q348" i="5"/>
  <c r="R348" i="5" s="1"/>
  <c r="O348" i="5"/>
  <c r="Q347" i="5"/>
  <c r="R347" i="5" s="1"/>
  <c r="O347" i="5"/>
  <c r="Q346" i="5"/>
  <c r="R346" i="5" s="1"/>
  <c r="O346" i="5"/>
  <c r="O345" i="5"/>
  <c r="P344" i="5"/>
  <c r="Q345" i="5" s="1"/>
  <c r="R345" i="5" s="1"/>
  <c r="T340" i="5"/>
  <c r="L340" i="5"/>
  <c r="K340" i="5"/>
  <c r="M340" i="5" s="1"/>
  <c r="N340" i="5" s="1"/>
  <c r="R335" i="5"/>
  <c r="Q335" i="5"/>
  <c r="O335" i="5"/>
  <c r="Q334" i="5"/>
  <c r="R334" i="5" s="1"/>
  <c r="O334" i="5"/>
  <c r="Q333" i="5"/>
  <c r="R333" i="5" s="1"/>
  <c r="O333" i="5"/>
  <c r="Q332" i="5"/>
  <c r="R332" i="5" s="1"/>
  <c r="O332" i="5"/>
  <c r="Q331" i="5"/>
  <c r="R331" i="5" s="1"/>
  <c r="O331" i="5"/>
  <c r="Q330" i="5"/>
  <c r="R330" i="5" s="1"/>
  <c r="O330" i="5"/>
  <c r="Q329" i="5"/>
  <c r="R329" i="5" s="1"/>
  <c r="O329" i="5"/>
  <c r="O328" i="5"/>
  <c r="P327" i="5"/>
  <c r="Q328" i="5" s="1"/>
  <c r="R328" i="5" s="1"/>
  <c r="L323" i="5"/>
  <c r="K323" i="5"/>
  <c r="M323" i="5" s="1"/>
  <c r="N323" i="5" s="1"/>
  <c r="Q320" i="5"/>
  <c r="R320" i="5" s="1"/>
  <c r="O320" i="5"/>
  <c r="Q319" i="5"/>
  <c r="R319" i="5" s="1"/>
  <c r="O319" i="5"/>
  <c r="Q318" i="5"/>
  <c r="R318" i="5" s="1"/>
  <c r="O318" i="5"/>
  <c r="Q317" i="5"/>
  <c r="R317" i="5" s="1"/>
  <c r="O317" i="5"/>
  <c r="Q316" i="5"/>
  <c r="R316" i="5" s="1"/>
  <c r="O316" i="5"/>
  <c r="Q315" i="5"/>
  <c r="R315" i="5" s="1"/>
  <c r="O315" i="5"/>
  <c r="Q314" i="5"/>
  <c r="R314" i="5" s="1"/>
  <c r="O314" i="5"/>
  <c r="O313" i="5"/>
  <c r="P312" i="5"/>
  <c r="Q313" i="5" s="1"/>
  <c r="R313" i="5" s="1"/>
  <c r="L303" i="5"/>
  <c r="K303" i="5"/>
  <c r="M303" i="5" s="1"/>
  <c r="N303" i="5" s="1"/>
  <c r="Q299" i="5"/>
  <c r="R299" i="5" s="1"/>
  <c r="O299" i="5"/>
  <c r="Q298" i="5"/>
  <c r="R298" i="5" s="1"/>
  <c r="O298" i="5"/>
  <c r="R297" i="5"/>
  <c r="Q297" i="5"/>
  <c r="O297" i="5"/>
  <c r="Q296" i="5"/>
  <c r="R296" i="5" s="1"/>
  <c r="O296" i="5"/>
  <c r="Q295" i="5"/>
  <c r="R295" i="5" s="1"/>
  <c r="O295" i="5"/>
  <c r="Q294" i="5"/>
  <c r="R294" i="5" s="1"/>
  <c r="O294" i="5"/>
  <c r="Q293" i="5"/>
  <c r="R293" i="5" s="1"/>
  <c r="O293" i="5"/>
  <c r="O292" i="5"/>
  <c r="P291" i="5"/>
  <c r="Q292" i="5" s="1"/>
  <c r="R292" i="5" s="1"/>
  <c r="L287" i="5"/>
  <c r="K287" i="5"/>
  <c r="M287" i="5" s="1"/>
  <c r="N287" i="5" s="1"/>
  <c r="Q283" i="5"/>
  <c r="R283" i="5" s="1"/>
  <c r="O283" i="5"/>
  <c r="Q282" i="5"/>
  <c r="R282" i="5" s="1"/>
  <c r="O282" i="5"/>
  <c r="Q281" i="5"/>
  <c r="R281" i="5" s="1"/>
  <c r="O281" i="5"/>
  <c r="Q280" i="5"/>
  <c r="R280" i="5" s="1"/>
  <c r="O280" i="5"/>
  <c r="Q279" i="5"/>
  <c r="R279" i="5" s="1"/>
  <c r="O279" i="5"/>
  <c r="Q278" i="5"/>
  <c r="R278" i="5" s="1"/>
  <c r="O278" i="5"/>
  <c r="Q277" i="5"/>
  <c r="R277" i="5" s="1"/>
  <c r="O277" i="5"/>
  <c r="O276" i="5"/>
  <c r="P275" i="5"/>
  <c r="AQ55" i="5" s="1"/>
  <c r="L271" i="5"/>
  <c r="K271" i="5"/>
  <c r="M271" i="5" s="1"/>
  <c r="Q267" i="5"/>
  <c r="R267" i="5" s="1"/>
  <c r="O267" i="5"/>
  <c r="Q266" i="5"/>
  <c r="R266" i="5" s="1"/>
  <c r="O266" i="5"/>
  <c r="Q265" i="5"/>
  <c r="R265" i="5" s="1"/>
  <c r="O265" i="5"/>
  <c r="Q264" i="5"/>
  <c r="R264" i="5" s="1"/>
  <c r="O264" i="5"/>
  <c r="Q263" i="5"/>
  <c r="R263" i="5" s="1"/>
  <c r="O263" i="5"/>
  <c r="Q262" i="5"/>
  <c r="R262" i="5" s="1"/>
  <c r="O262" i="5"/>
  <c r="Q261" i="5"/>
  <c r="R261" i="5" s="1"/>
  <c r="O261" i="5"/>
  <c r="O260" i="5"/>
  <c r="P259" i="5"/>
  <c r="Q260" i="5" s="1"/>
  <c r="L255" i="5"/>
  <c r="K255" i="5"/>
  <c r="M255" i="5" s="1"/>
  <c r="N255" i="5" s="1"/>
  <c r="R250" i="5"/>
  <c r="Q250" i="5"/>
  <c r="O250" i="5"/>
  <c r="Q249" i="5"/>
  <c r="R249" i="5" s="1"/>
  <c r="O249" i="5"/>
  <c r="Q248" i="5"/>
  <c r="R248" i="5" s="1"/>
  <c r="O248" i="5"/>
  <c r="Q247" i="5"/>
  <c r="R247" i="5" s="1"/>
  <c r="O247" i="5"/>
  <c r="Q246" i="5"/>
  <c r="R246" i="5" s="1"/>
  <c r="O246" i="5"/>
  <c r="Q245" i="5"/>
  <c r="R245" i="5" s="1"/>
  <c r="O245" i="5"/>
  <c r="Q244" i="5"/>
  <c r="R244" i="5" s="1"/>
  <c r="AO43" i="5" s="1"/>
  <c r="O244" i="5"/>
  <c r="AO7" i="5" s="1"/>
  <c r="O243" i="5"/>
  <c r="P242" i="5"/>
  <c r="Q243" i="5" s="1"/>
  <c r="L238" i="5"/>
  <c r="K238" i="5"/>
  <c r="M238" i="5" s="1"/>
  <c r="Q233" i="5"/>
  <c r="R233" i="5" s="1"/>
  <c r="O233" i="5"/>
  <c r="Q232" i="5"/>
  <c r="R232" i="5" s="1"/>
  <c r="O232" i="5"/>
  <c r="Q231" i="5"/>
  <c r="R231" i="5" s="1"/>
  <c r="O231" i="5"/>
  <c r="Q230" i="5"/>
  <c r="R230" i="5" s="1"/>
  <c r="O230" i="5"/>
  <c r="Q229" i="5"/>
  <c r="R229" i="5" s="1"/>
  <c r="O229" i="5"/>
  <c r="Q228" i="5"/>
  <c r="R228" i="5" s="1"/>
  <c r="AN44" i="5" s="1"/>
  <c r="O228" i="5"/>
  <c r="AN8" i="5" s="1"/>
  <c r="Q227" i="5"/>
  <c r="AN25" i="5" s="1"/>
  <c r="O227" i="5"/>
  <c r="AN7" i="5" s="1"/>
  <c r="O226" i="5"/>
  <c r="AN6" i="5" s="1"/>
  <c r="P225" i="5"/>
  <c r="Q226" i="5" s="1"/>
  <c r="L221" i="5"/>
  <c r="K221" i="5"/>
  <c r="M221" i="5" s="1"/>
  <c r="N221" i="5" s="1"/>
  <c r="Q215" i="5"/>
  <c r="R215" i="5" s="1"/>
  <c r="O215" i="5"/>
  <c r="Q214" i="5"/>
  <c r="R214" i="5" s="1"/>
  <c r="O214" i="5"/>
  <c r="Q213" i="5"/>
  <c r="R213" i="5" s="1"/>
  <c r="O213" i="5"/>
  <c r="Q212" i="5"/>
  <c r="R212" i="5" s="1"/>
  <c r="O212" i="5"/>
  <c r="Q211" i="5"/>
  <c r="R211" i="5" s="1"/>
  <c r="AM45" i="5" s="1"/>
  <c r="O211" i="5"/>
  <c r="Q210" i="5"/>
  <c r="R210" i="5" s="1"/>
  <c r="AM44" i="5" s="1"/>
  <c r="O210" i="5"/>
  <c r="AM8" i="5" s="1"/>
  <c r="Q209" i="5"/>
  <c r="O209" i="5"/>
  <c r="AM7" i="5" s="1"/>
  <c r="O208" i="5"/>
  <c r="P207" i="5"/>
  <c r="L203" i="5"/>
  <c r="K203" i="5"/>
  <c r="M203" i="5" s="1"/>
  <c r="Q200" i="5"/>
  <c r="R200" i="5" s="1"/>
  <c r="Q199" i="5"/>
  <c r="R199" i="5" s="1"/>
  <c r="Q198" i="5"/>
  <c r="R198" i="5" s="1"/>
  <c r="Q197" i="5"/>
  <c r="R197" i="5" s="1"/>
  <c r="O197" i="5"/>
  <c r="R196" i="5"/>
  <c r="Q196" i="5"/>
  <c r="O196" i="5"/>
  <c r="Q195" i="5"/>
  <c r="R195" i="5" s="1"/>
  <c r="AL45" i="5" s="1"/>
  <c r="O195" i="5"/>
  <c r="AL9" i="5" s="1"/>
  <c r="Q194" i="5"/>
  <c r="R194" i="5" s="1"/>
  <c r="AL44" i="5" s="1"/>
  <c r="O194" i="5"/>
  <c r="Q193" i="5"/>
  <c r="R193" i="5" s="1"/>
  <c r="O193" i="5"/>
  <c r="AL7" i="5" s="1"/>
  <c r="O192" i="5"/>
  <c r="P191" i="5"/>
  <c r="Q181" i="5"/>
  <c r="Q180" i="5"/>
  <c r="R180" i="5" s="1"/>
  <c r="AK44" i="5" s="1"/>
  <c r="O180" i="5"/>
  <c r="Q179" i="5"/>
  <c r="R179" i="5" s="1"/>
  <c r="AK43" i="5" s="1"/>
  <c r="O179" i="5"/>
  <c r="O178" i="5"/>
  <c r="P177" i="5"/>
  <c r="Q178" i="5" s="1"/>
  <c r="AK24" i="5" s="1"/>
  <c r="L173" i="5"/>
  <c r="T16" i="5" s="1"/>
  <c r="K173" i="5"/>
  <c r="M173" i="5" s="1"/>
  <c r="N173" i="5" s="1"/>
  <c r="T67" i="5" s="1"/>
  <c r="Q168" i="5"/>
  <c r="R168" i="5" s="1"/>
  <c r="Q167" i="5"/>
  <c r="AJ30" i="5" s="1"/>
  <c r="O167" i="5"/>
  <c r="AJ12" i="5" s="1"/>
  <c r="Q166" i="5"/>
  <c r="AJ29" i="5" s="1"/>
  <c r="O166" i="5"/>
  <c r="Q165" i="5"/>
  <c r="R165" i="5" s="1"/>
  <c r="AJ46" i="5" s="1"/>
  <c r="O165" i="5"/>
  <c r="AJ10" i="5" s="1"/>
  <c r="Q164" i="5"/>
  <c r="R164" i="5" s="1"/>
  <c r="AJ45" i="5" s="1"/>
  <c r="O164" i="5"/>
  <c r="Q163" i="5"/>
  <c r="AJ26" i="5" s="1"/>
  <c r="O163" i="5"/>
  <c r="AJ8" i="5" s="1"/>
  <c r="Q162" i="5"/>
  <c r="R162" i="5" s="1"/>
  <c r="AJ43" i="5" s="1"/>
  <c r="O162" i="5"/>
  <c r="AJ7" i="5" s="1"/>
  <c r="O161" i="5"/>
  <c r="AJ6" i="5" s="1"/>
  <c r="P160" i="5"/>
  <c r="Q161" i="5" s="1"/>
  <c r="R161" i="5" s="1"/>
  <c r="AJ42" i="5" s="1"/>
  <c r="L155" i="5"/>
  <c r="K155" i="5"/>
  <c r="M155" i="5" s="1"/>
  <c r="N155" i="5" s="1"/>
  <c r="T66" i="5" s="1"/>
  <c r="Q153" i="5"/>
  <c r="R153" i="5" s="1"/>
  <c r="AI49" i="5" s="1"/>
  <c r="O153" i="5"/>
  <c r="AI13" i="5" s="1"/>
  <c r="Q152" i="5"/>
  <c r="AI30" i="5" s="1"/>
  <c r="O152" i="5"/>
  <c r="AI12" i="5" s="1"/>
  <c r="R151" i="5"/>
  <c r="AI47" i="5" s="1"/>
  <c r="Q151" i="5"/>
  <c r="AI29" i="5" s="1"/>
  <c r="O151" i="5"/>
  <c r="AI11" i="5" s="1"/>
  <c r="Q150" i="5"/>
  <c r="R150" i="5" s="1"/>
  <c r="AI46" i="5" s="1"/>
  <c r="O150" i="5"/>
  <c r="AI10" i="5" s="1"/>
  <c r="Q149" i="5"/>
  <c r="R149" i="5" s="1"/>
  <c r="AI45" i="5" s="1"/>
  <c r="O149" i="5"/>
  <c r="AI9" i="5" s="1"/>
  <c r="Q148" i="5"/>
  <c r="AI26" i="5" s="1"/>
  <c r="O148" i="5"/>
  <c r="AI8" i="5" s="1"/>
  <c r="Q147" i="5"/>
  <c r="AI25" i="5" s="1"/>
  <c r="O147" i="5"/>
  <c r="AI7" i="5" s="1"/>
  <c r="O146" i="5"/>
  <c r="AI6" i="5" s="1"/>
  <c r="P145" i="5"/>
  <c r="Q146" i="5" s="1"/>
  <c r="L140" i="5"/>
  <c r="T14" i="5" s="1"/>
  <c r="K140" i="5"/>
  <c r="M140" i="5" s="1"/>
  <c r="Q137" i="5"/>
  <c r="R137" i="5" s="1"/>
  <c r="AH49" i="5" s="1"/>
  <c r="O137" i="5"/>
  <c r="Q136" i="5"/>
  <c r="AH30" i="5" s="1"/>
  <c r="O136" i="5"/>
  <c r="AH12" i="5" s="1"/>
  <c r="Q135" i="5"/>
  <c r="AH29" i="5" s="1"/>
  <c r="O135" i="5"/>
  <c r="AH11" i="5" s="1"/>
  <c r="Q134" i="5"/>
  <c r="O134" i="5"/>
  <c r="AH10" i="5" s="1"/>
  <c r="Q133" i="5"/>
  <c r="AH27" i="5" s="1"/>
  <c r="O133" i="5"/>
  <c r="Q132" i="5"/>
  <c r="R132" i="5" s="1"/>
  <c r="O132" i="5"/>
  <c r="AH8" i="5" s="1"/>
  <c r="Q131" i="5"/>
  <c r="AH25" i="5" s="1"/>
  <c r="O131" i="5"/>
  <c r="O130" i="5"/>
  <c r="P129" i="5"/>
  <c r="AH55" i="5" s="1"/>
  <c r="L125" i="5"/>
  <c r="T13" i="5" s="1"/>
  <c r="K125" i="5"/>
  <c r="M125" i="5" s="1"/>
  <c r="Q123" i="5"/>
  <c r="AG31" i="5" s="1"/>
  <c r="O123" i="5"/>
  <c r="AG13" i="5" s="1"/>
  <c r="Q122" i="5"/>
  <c r="R122" i="5" s="1"/>
  <c r="AG48" i="5" s="1"/>
  <c r="O122" i="5"/>
  <c r="AG12" i="5" s="1"/>
  <c r="Q121" i="5"/>
  <c r="R121" i="5" s="1"/>
  <c r="O121" i="5"/>
  <c r="Q120" i="5"/>
  <c r="R120" i="5" s="1"/>
  <c r="AG46" i="5" s="1"/>
  <c r="O120" i="5"/>
  <c r="Q119" i="5"/>
  <c r="R119" i="5" s="1"/>
  <c r="AG45" i="5" s="1"/>
  <c r="O119" i="5"/>
  <c r="AG9" i="5" s="1"/>
  <c r="Q118" i="5"/>
  <c r="O118" i="5"/>
  <c r="Q117" i="5"/>
  <c r="O117" i="5"/>
  <c r="O116" i="5"/>
  <c r="P115" i="5"/>
  <c r="Q111" i="5"/>
  <c r="R111" i="5" s="1"/>
  <c r="P111" i="5"/>
  <c r="L109" i="5"/>
  <c r="K109" i="5"/>
  <c r="M109" i="5" s="1"/>
  <c r="Q107" i="5"/>
  <c r="R107" i="5" s="1"/>
  <c r="Q106" i="5"/>
  <c r="R106" i="5" s="1"/>
  <c r="AF49" i="5" s="1"/>
  <c r="O106" i="5"/>
  <c r="AF13" i="5" s="1"/>
  <c r="Q105" i="5"/>
  <c r="R105" i="5" s="1"/>
  <c r="AF48" i="5" s="1"/>
  <c r="O105" i="5"/>
  <c r="Q104" i="5"/>
  <c r="R104" i="5" s="1"/>
  <c r="AF47" i="5" s="1"/>
  <c r="O104" i="5"/>
  <c r="AF11" i="5" s="1"/>
  <c r="Q103" i="5"/>
  <c r="AF28" i="5" s="1"/>
  <c r="O103" i="5"/>
  <c r="AF10" i="5" s="1"/>
  <c r="Q102" i="5"/>
  <c r="R102" i="5" s="1"/>
  <c r="AF45" i="5" s="1"/>
  <c r="O102" i="5"/>
  <c r="AF9" i="5" s="1"/>
  <c r="Q101" i="5"/>
  <c r="O101" i="5"/>
  <c r="Q100" i="5"/>
  <c r="R100" i="5" s="1"/>
  <c r="AF43" i="5" s="1"/>
  <c r="O100" i="5"/>
  <c r="O99" i="5"/>
  <c r="AF6" i="5" s="1"/>
  <c r="P98" i="5"/>
  <c r="Q99" i="5" s="1"/>
  <c r="AF24" i="5" s="1"/>
  <c r="F93" i="5"/>
  <c r="M92" i="5"/>
  <c r="T37" i="5" s="1"/>
  <c r="L92" i="5"/>
  <c r="T11" i="5" s="1"/>
  <c r="K92" i="5"/>
  <c r="Q90" i="5"/>
  <c r="R90" i="5" s="1"/>
  <c r="Q89" i="5"/>
  <c r="R89" i="5" s="1"/>
  <c r="O89" i="5"/>
  <c r="Q88" i="5"/>
  <c r="R88" i="5" s="1"/>
  <c r="O88" i="5"/>
  <c r="Q87" i="5"/>
  <c r="R87" i="5" s="1"/>
  <c r="AE47" i="5" s="1"/>
  <c r="O87" i="5"/>
  <c r="AE11" i="5" s="1"/>
  <c r="Q86" i="5"/>
  <c r="R86" i="5" s="1"/>
  <c r="AE46" i="5" s="1"/>
  <c r="O86" i="5"/>
  <c r="AE10" i="5" s="1"/>
  <c r="Q85" i="5"/>
  <c r="O85" i="5"/>
  <c r="Q84" i="5"/>
  <c r="R84" i="5" s="1"/>
  <c r="O84" i="5"/>
  <c r="AE8" i="5" s="1"/>
  <c r="Q83" i="5"/>
  <c r="R83" i="5" s="1"/>
  <c r="AE43" i="5" s="1"/>
  <c r="O83" i="5"/>
  <c r="O82" i="5"/>
  <c r="AE6" i="5" s="1"/>
  <c r="P81" i="5"/>
  <c r="Q82" i="5" s="1"/>
  <c r="Q75" i="5"/>
  <c r="R75" i="5" s="1"/>
  <c r="L75" i="5"/>
  <c r="T10" i="5" s="1"/>
  <c r="K75" i="5"/>
  <c r="M75" i="5" s="1"/>
  <c r="T36" i="5" s="1"/>
  <c r="Q74" i="5"/>
  <c r="R74" i="5" s="1"/>
  <c r="Q73" i="5"/>
  <c r="R73" i="5" s="1"/>
  <c r="Q72" i="5"/>
  <c r="R72" i="5" s="1"/>
  <c r="O72" i="5"/>
  <c r="Q71" i="5"/>
  <c r="R71" i="5" s="1"/>
  <c r="AD48" i="5" s="1"/>
  <c r="O71" i="5"/>
  <c r="Q70" i="5"/>
  <c r="AD29" i="5" s="1"/>
  <c r="O70" i="5"/>
  <c r="AD11" i="5" s="1"/>
  <c r="Q69" i="5"/>
  <c r="R69" i="5" s="1"/>
  <c r="AD46" i="5" s="1"/>
  <c r="O69" i="5"/>
  <c r="AD10" i="5" s="1"/>
  <c r="T68" i="5"/>
  <c r="Q68" i="5"/>
  <c r="R68" i="5" s="1"/>
  <c r="AD45" i="5" s="1"/>
  <c r="O68" i="5"/>
  <c r="Q67" i="5"/>
  <c r="AD26" i="5" s="1"/>
  <c r="O67" i="5"/>
  <c r="Q66" i="5"/>
  <c r="R66" i="5" s="1"/>
  <c r="AD43" i="5" s="1"/>
  <c r="O66" i="5"/>
  <c r="AD7" i="5" s="1"/>
  <c r="O65" i="5"/>
  <c r="AD6" i="5" s="1"/>
  <c r="P64" i="5"/>
  <c r="Q65" i="5" s="1"/>
  <c r="R65" i="5" s="1"/>
  <c r="AD42" i="5" s="1"/>
  <c r="L58" i="5"/>
  <c r="T9" i="5" s="1"/>
  <c r="K58" i="5"/>
  <c r="F59" i="5" s="1"/>
  <c r="Q57" i="5"/>
  <c r="R57" i="5" s="1"/>
  <c r="Q56" i="5"/>
  <c r="R56" i="5" s="1"/>
  <c r="AX55" i="5"/>
  <c r="AW55" i="5"/>
  <c r="AV55" i="5"/>
  <c r="AU55" i="5"/>
  <c r="AP55" i="5"/>
  <c r="AO55" i="5"/>
  <c r="AN55" i="5"/>
  <c r="AJ55" i="5"/>
  <c r="AI55" i="5"/>
  <c r="Q55" i="5"/>
  <c r="R55" i="5" s="1"/>
  <c r="Q54" i="5"/>
  <c r="R54" i="5" s="1"/>
  <c r="AC49" i="5" s="1"/>
  <c r="O54" i="5"/>
  <c r="AC13" i="5" s="1"/>
  <c r="Q53" i="5"/>
  <c r="R53" i="5" s="1"/>
  <c r="AC48" i="5" s="1"/>
  <c r="O53" i="5"/>
  <c r="AC12" i="5" s="1"/>
  <c r="Q52" i="5"/>
  <c r="AC29" i="5" s="1"/>
  <c r="O52" i="5"/>
  <c r="AC11" i="5" s="1"/>
  <c r="Q51" i="5"/>
  <c r="R51" i="5" s="1"/>
  <c r="AC46" i="5" s="1"/>
  <c r="O51" i="5"/>
  <c r="AC10" i="5" s="1"/>
  <c r="Q50" i="5"/>
  <c r="R50" i="5" s="1"/>
  <c r="AC45" i="5" s="1"/>
  <c r="O50" i="5"/>
  <c r="AC9" i="5" s="1"/>
  <c r="AE49" i="5"/>
  <c r="AD49" i="5"/>
  <c r="Q49" i="5"/>
  <c r="O49" i="5"/>
  <c r="AC8" i="5" s="1"/>
  <c r="AE48" i="5"/>
  <c r="Q48" i="5"/>
  <c r="R48" i="5" s="1"/>
  <c r="AC43" i="5" s="1"/>
  <c r="O48" i="5"/>
  <c r="AC7" i="5" s="1"/>
  <c r="AK47" i="5"/>
  <c r="AG47" i="5"/>
  <c r="O47" i="5"/>
  <c r="AC6" i="5" s="1"/>
  <c r="AL46" i="5"/>
  <c r="AK46" i="5"/>
  <c r="P46" i="5"/>
  <c r="Q47" i="5" s="1"/>
  <c r="R47" i="5" s="1"/>
  <c r="AC42" i="5" s="1"/>
  <c r="AH44" i="5"/>
  <c r="AE44" i="5"/>
  <c r="AL43" i="5"/>
  <c r="T43" i="5"/>
  <c r="L39" i="5"/>
  <c r="T8" i="5" s="1"/>
  <c r="K39" i="5"/>
  <c r="F40" i="5" s="1"/>
  <c r="Q37" i="5"/>
  <c r="R37" i="5" s="1"/>
  <c r="Q36" i="5"/>
  <c r="R36" i="5" s="1"/>
  <c r="Q35" i="5"/>
  <c r="R35" i="5" s="1"/>
  <c r="Q34" i="5"/>
  <c r="R34" i="5" s="1"/>
  <c r="AB49" i="5" s="1"/>
  <c r="O34" i="5"/>
  <c r="AB13" i="5" s="1"/>
  <c r="Q33" i="5"/>
  <c r="AB30" i="5" s="1"/>
  <c r="O33" i="5"/>
  <c r="Q32" i="5"/>
  <c r="R32" i="5" s="1"/>
  <c r="AB47" i="5" s="1"/>
  <c r="O32" i="5"/>
  <c r="AB11" i="5" s="1"/>
  <c r="AH31" i="5"/>
  <c r="AD31" i="5"/>
  <c r="AC31" i="5"/>
  <c r="Q31" i="5"/>
  <c r="R31" i="5" s="1"/>
  <c r="AB46" i="5" s="1"/>
  <c r="O31" i="5"/>
  <c r="AB10" i="5" s="1"/>
  <c r="AG30" i="5"/>
  <c r="AE30" i="5"/>
  <c r="AD30" i="5"/>
  <c r="Q30" i="5"/>
  <c r="AB27" i="5" s="1"/>
  <c r="O30" i="5"/>
  <c r="AB9" i="5" s="1"/>
  <c r="AK29" i="5"/>
  <c r="AG29" i="5"/>
  <c r="Q29" i="5"/>
  <c r="AB26" i="5" s="1"/>
  <c r="O29" i="5"/>
  <c r="AB8" i="5" s="1"/>
  <c r="AL28" i="5"/>
  <c r="AK28" i="5"/>
  <c r="AJ28" i="5"/>
  <c r="AI28" i="5"/>
  <c r="Q28" i="5"/>
  <c r="O28" i="5"/>
  <c r="AB7" i="5" s="1"/>
  <c r="AM27" i="5"/>
  <c r="AL27" i="5"/>
  <c r="AJ27" i="5"/>
  <c r="AI27" i="5"/>
  <c r="AG27" i="5"/>
  <c r="AF27" i="5"/>
  <c r="O27" i="5"/>
  <c r="AK26" i="5"/>
  <c r="AH26" i="5"/>
  <c r="AE26" i="5"/>
  <c r="P26" i="5"/>
  <c r="Q27" i="5" s="1"/>
  <c r="AB24" i="5" s="1"/>
  <c r="AK25" i="5"/>
  <c r="AJ25" i="5"/>
  <c r="AE25" i="5"/>
  <c r="AD25" i="5"/>
  <c r="AC24" i="5"/>
  <c r="L19" i="5"/>
  <c r="T7" i="5" s="1"/>
  <c r="K19" i="5"/>
  <c r="F21" i="5" s="1"/>
  <c r="T18" i="5"/>
  <c r="T17" i="5"/>
  <c r="Q16" i="5"/>
  <c r="R16" i="5" s="1"/>
  <c r="T15" i="5"/>
  <c r="Q15" i="5"/>
  <c r="R15" i="5" s="1"/>
  <c r="Q14" i="5"/>
  <c r="R14" i="5" s="1"/>
  <c r="AH13" i="5"/>
  <c r="AE13" i="5"/>
  <c r="AD13" i="5"/>
  <c r="AA13" i="5"/>
  <c r="Q13" i="5"/>
  <c r="AA31" i="5" s="1"/>
  <c r="O13" i="5"/>
  <c r="AF12" i="5"/>
  <c r="AE12" i="5"/>
  <c r="AD12" i="5"/>
  <c r="AB12" i="5"/>
  <c r="AA12" i="5"/>
  <c r="T12" i="5"/>
  <c r="Q12" i="5"/>
  <c r="AA30" i="5" s="1"/>
  <c r="O12" i="5"/>
  <c r="AK11" i="5"/>
  <c r="AJ11" i="5"/>
  <c r="AG11" i="5"/>
  <c r="AA11" i="5"/>
  <c r="Q11" i="5"/>
  <c r="R11" i="5" s="1"/>
  <c r="AA47" i="5" s="1"/>
  <c r="O11" i="5"/>
  <c r="AL10" i="5"/>
  <c r="AK10" i="5"/>
  <c r="AG10" i="5"/>
  <c r="AA10" i="5"/>
  <c r="Q10" i="5"/>
  <c r="O10" i="5"/>
  <c r="AM9" i="5"/>
  <c r="AK9" i="5"/>
  <c r="AJ9" i="5"/>
  <c r="AH9" i="5"/>
  <c r="AE9" i="5"/>
  <c r="AD9" i="5"/>
  <c r="AA9" i="5"/>
  <c r="Q9" i="5"/>
  <c r="O9" i="5"/>
  <c r="AL8" i="5"/>
  <c r="AK8" i="5"/>
  <c r="AG8" i="5"/>
  <c r="AF8" i="5"/>
  <c r="AD8" i="5"/>
  <c r="AA8" i="5"/>
  <c r="Q8" i="5"/>
  <c r="AA26" i="5" s="1"/>
  <c r="O8" i="5"/>
  <c r="AK7" i="5"/>
  <c r="AH7" i="5"/>
  <c r="AG7" i="5"/>
  <c r="AF7" i="5"/>
  <c r="AE7" i="5"/>
  <c r="AA7" i="5"/>
  <c r="Q7" i="5"/>
  <c r="R7" i="5" s="1"/>
  <c r="AA43" i="5" s="1"/>
  <c r="O7" i="5"/>
  <c r="AP6" i="5"/>
  <c r="AO6" i="5"/>
  <c r="AM6" i="5"/>
  <c r="AK6" i="5"/>
  <c r="AH6" i="5"/>
  <c r="AG6" i="5"/>
  <c r="AB6" i="5"/>
  <c r="AA6" i="5"/>
  <c r="O6" i="5"/>
  <c r="P5" i="5"/>
  <c r="N1073" i="4"/>
  <c r="L1073" i="4"/>
  <c r="K1073" i="4"/>
  <c r="M1073" i="4" s="1"/>
  <c r="P1071" i="4"/>
  <c r="Q1070" i="4"/>
  <c r="Q1071" i="4" s="1"/>
  <c r="R1065" i="4"/>
  <c r="Q1065" i="4"/>
  <c r="O1065" i="4"/>
  <c r="R1064" i="4"/>
  <c r="Q1064" i="4"/>
  <c r="O1064" i="4"/>
  <c r="R1063" i="4"/>
  <c r="Q1063" i="4"/>
  <c r="O1063" i="4"/>
  <c r="Q1062" i="4"/>
  <c r="R1062" i="4" s="1"/>
  <c r="O1062" i="4"/>
  <c r="R1061" i="4"/>
  <c r="Q1061" i="4"/>
  <c r="O1061" i="4"/>
  <c r="Q1060" i="4"/>
  <c r="R1060" i="4" s="1"/>
  <c r="O1060" i="4"/>
  <c r="Q1059" i="4"/>
  <c r="R1059" i="4" s="1"/>
  <c r="O1059" i="4"/>
  <c r="O1058" i="4"/>
  <c r="P1057" i="4"/>
  <c r="S1059" i="4" s="1"/>
  <c r="N1051" i="4"/>
  <c r="L1051" i="4"/>
  <c r="K1051" i="4"/>
  <c r="M1051" i="4" s="1"/>
  <c r="P1049" i="4"/>
  <c r="Q1048" i="4"/>
  <c r="Q1049" i="4" s="1"/>
  <c r="R1043" i="4"/>
  <c r="Q1043" i="4"/>
  <c r="O1043" i="4"/>
  <c r="R1042" i="4"/>
  <c r="Q1042" i="4"/>
  <c r="O1042" i="4"/>
  <c r="Q1041" i="4"/>
  <c r="R1041" i="4" s="1"/>
  <c r="O1041" i="4"/>
  <c r="Q1040" i="4"/>
  <c r="R1040" i="4" s="1"/>
  <c r="O1040" i="4"/>
  <c r="Q1039" i="4"/>
  <c r="R1039" i="4" s="1"/>
  <c r="O1039" i="4"/>
  <c r="Q1038" i="4"/>
  <c r="R1038" i="4" s="1"/>
  <c r="O1038" i="4"/>
  <c r="S1037" i="4"/>
  <c r="Q1037" i="4"/>
  <c r="R1037" i="4" s="1"/>
  <c r="O1037" i="4"/>
  <c r="O1036" i="4"/>
  <c r="P1035" i="4"/>
  <c r="Q1036" i="4" s="1"/>
  <c r="R1036" i="4" s="1"/>
  <c r="N1029" i="4"/>
  <c r="L1029" i="4"/>
  <c r="K1029" i="4"/>
  <c r="M1029" i="4" s="1"/>
  <c r="P1027" i="4"/>
  <c r="Q1026" i="4"/>
  <c r="Q1027" i="4" s="1"/>
  <c r="R1021" i="4"/>
  <c r="Q1021" i="4"/>
  <c r="O1021" i="4"/>
  <c r="Q1020" i="4"/>
  <c r="R1020" i="4" s="1"/>
  <c r="O1020" i="4"/>
  <c r="Q1019" i="4"/>
  <c r="R1019" i="4" s="1"/>
  <c r="O1019" i="4"/>
  <c r="Q1018" i="4"/>
  <c r="R1018" i="4" s="1"/>
  <c r="O1018" i="4"/>
  <c r="Q1017" i="4"/>
  <c r="R1017" i="4" s="1"/>
  <c r="O1017" i="4"/>
  <c r="Q1016" i="4"/>
  <c r="R1016" i="4" s="1"/>
  <c r="O1016" i="4"/>
  <c r="Q1015" i="4"/>
  <c r="R1015" i="4" s="1"/>
  <c r="O1015" i="4"/>
  <c r="Q1014" i="4"/>
  <c r="R1014" i="4" s="1"/>
  <c r="O1014" i="4"/>
  <c r="P1013" i="4"/>
  <c r="S1015" i="4" s="1"/>
  <c r="L1007" i="4"/>
  <c r="K1007" i="4"/>
  <c r="M1007" i="4" s="1"/>
  <c r="P1005" i="4"/>
  <c r="Q1004" i="4"/>
  <c r="Q1005" i="4" s="1"/>
  <c r="Q999" i="4"/>
  <c r="R999" i="4" s="1"/>
  <c r="O999" i="4"/>
  <c r="Q998" i="4"/>
  <c r="R998" i="4" s="1"/>
  <c r="O998" i="4"/>
  <c r="Q997" i="4"/>
  <c r="R997" i="4" s="1"/>
  <c r="O997" i="4"/>
  <c r="Q996" i="4"/>
  <c r="R996" i="4" s="1"/>
  <c r="O996" i="4"/>
  <c r="Q995" i="4"/>
  <c r="R995" i="4" s="1"/>
  <c r="O995" i="4"/>
  <c r="Q994" i="4"/>
  <c r="R994" i="4" s="1"/>
  <c r="O994" i="4"/>
  <c r="Q993" i="4"/>
  <c r="R993" i="4" s="1"/>
  <c r="O993" i="4"/>
  <c r="O992" i="4"/>
  <c r="P991" i="4"/>
  <c r="L985" i="4"/>
  <c r="K985" i="4"/>
  <c r="M985" i="4" s="1"/>
  <c r="P983" i="4"/>
  <c r="Q982" i="4"/>
  <c r="Q983" i="4" s="1"/>
  <c r="Q977" i="4"/>
  <c r="R977" i="4" s="1"/>
  <c r="O977" i="4"/>
  <c r="Q976" i="4"/>
  <c r="R976" i="4" s="1"/>
  <c r="O976" i="4"/>
  <c r="Q975" i="4"/>
  <c r="R975" i="4" s="1"/>
  <c r="O975" i="4"/>
  <c r="Q974" i="4"/>
  <c r="R974" i="4" s="1"/>
  <c r="O974" i="4"/>
  <c r="Q973" i="4"/>
  <c r="R973" i="4" s="1"/>
  <c r="O973" i="4"/>
  <c r="Q972" i="4"/>
  <c r="R972" i="4" s="1"/>
  <c r="O972" i="4"/>
  <c r="Q971" i="4"/>
  <c r="R971" i="4" s="1"/>
  <c r="O971" i="4"/>
  <c r="O970" i="4"/>
  <c r="P969" i="4"/>
  <c r="Q970" i="4" s="1"/>
  <c r="R970" i="4" s="1"/>
  <c r="L963" i="4"/>
  <c r="K963" i="4"/>
  <c r="M963" i="4" s="1"/>
  <c r="N963" i="4" s="1"/>
  <c r="P961" i="4"/>
  <c r="Q955" i="4"/>
  <c r="R955" i="4" s="1"/>
  <c r="O955" i="4"/>
  <c r="Q954" i="4"/>
  <c r="R954" i="4" s="1"/>
  <c r="O954" i="4"/>
  <c r="Q953" i="4"/>
  <c r="R953" i="4" s="1"/>
  <c r="O953" i="4"/>
  <c r="Q952" i="4"/>
  <c r="R952" i="4" s="1"/>
  <c r="O952" i="4"/>
  <c r="Q951" i="4"/>
  <c r="R951" i="4" s="1"/>
  <c r="O951" i="4"/>
  <c r="Q950" i="4"/>
  <c r="R950" i="4" s="1"/>
  <c r="O950" i="4"/>
  <c r="Q949" i="4"/>
  <c r="R949" i="4" s="1"/>
  <c r="O949" i="4"/>
  <c r="O948" i="4"/>
  <c r="P947" i="4"/>
  <c r="S949" i="4" s="1"/>
  <c r="L941" i="4"/>
  <c r="K941" i="4"/>
  <c r="P939" i="4"/>
  <c r="Q933" i="4"/>
  <c r="R933" i="4" s="1"/>
  <c r="O933" i="4"/>
  <c r="Q932" i="4"/>
  <c r="R932" i="4" s="1"/>
  <c r="O932" i="4"/>
  <c r="Q931" i="4"/>
  <c r="R931" i="4" s="1"/>
  <c r="O931" i="4"/>
  <c r="Q930" i="4"/>
  <c r="R930" i="4" s="1"/>
  <c r="O930" i="4"/>
  <c r="Q929" i="4"/>
  <c r="R929" i="4" s="1"/>
  <c r="O929" i="4"/>
  <c r="Q928" i="4"/>
  <c r="R928" i="4" s="1"/>
  <c r="O928" i="4"/>
  <c r="Q927" i="4"/>
  <c r="R927" i="4" s="1"/>
  <c r="O927" i="4"/>
  <c r="O926" i="4"/>
  <c r="P925" i="4"/>
  <c r="S927" i="4" s="1"/>
  <c r="L919" i="4"/>
  <c r="K919" i="4"/>
  <c r="P917" i="4"/>
  <c r="Q911" i="4"/>
  <c r="R911" i="4" s="1"/>
  <c r="O911" i="4"/>
  <c r="Q910" i="4"/>
  <c r="R910" i="4" s="1"/>
  <c r="O910" i="4"/>
  <c r="Q909" i="4"/>
  <c r="R909" i="4" s="1"/>
  <c r="O909" i="4"/>
  <c r="Q908" i="4"/>
  <c r="R908" i="4" s="1"/>
  <c r="O908" i="4"/>
  <c r="Q907" i="4"/>
  <c r="R907" i="4" s="1"/>
  <c r="O907" i="4"/>
  <c r="Q906" i="4"/>
  <c r="R906" i="4" s="1"/>
  <c r="O906" i="4"/>
  <c r="Q905" i="4"/>
  <c r="R905" i="4" s="1"/>
  <c r="O905" i="4"/>
  <c r="O904" i="4"/>
  <c r="P903" i="4"/>
  <c r="Q904" i="4" s="1"/>
  <c r="R904" i="4" s="1"/>
  <c r="L897" i="4"/>
  <c r="P895" i="4"/>
  <c r="Q889" i="4"/>
  <c r="R889" i="4" s="1"/>
  <c r="O889" i="4"/>
  <c r="Q888" i="4"/>
  <c r="R888" i="4" s="1"/>
  <c r="O888" i="4"/>
  <c r="Q887" i="4"/>
  <c r="R887" i="4" s="1"/>
  <c r="O887" i="4"/>
  <c r="Q886" i="4"/>
  <c r="R886" i="4" s="1"/>
  <c r="O886" i="4"/>
  <c r="Q885" i="4"/>
  <c r="R885" i="4" s="1"/>
  <c r="O885" i="4"/>
  <c r="Q884" i="4"/>
  <c r="R884" i="4" s="1"/>
  <c r="O884" i="4"/>
  <c r="Q883" i="4"/>
  <c r="R883" i="4" s="1"/>
  <c r="O883" i="4"/>
  <c r="O882" i="4"/>
  <c r="P881" i="4"/>
  <c r="K875" i="4"/>
  <c r="P873" i="4"/>
  <c r="Q866" i="4"/>
  <c r="R866" i="4" s="1"/>
  <c r="O866" i="4"/>
  <c r="Q865" i="4"/>
  <c r="R865" i="4" s="1"/>
  <c r="O865" i="4"/>
  <c r="Q864" i="4"/>
  <c r="R864" i="4" s="1"/>
  <c r="O864" i="4"/>
  <c r="Q863" i="4"/>
  <c r="R863" i="4" s="1"/>
  <c r="O863" i="4"/>
  <c r="Q862" i="4"/>
  <c r="R862" i="4" s="1"/>
  <c r="O862" i="4"/>
  <c r="R861" i="4"/>
  <c r="Q861" i="4"/>
  <c r="O861" i="4"/>
  <c r="Q860" i="4"/>
  <c r="R860" i="4" s="1"/>
  <c r="O860" i="4"/>
  <c r="O859" i="4"/>
  <c r="P858" i="4"/>
  <c r="S860" i="4" s="1"/>
  <c r="L852" i="4"/>
  <c r="Q849" i="4"/>
  <c r="Q850" i="4" s="1"/>
  <c r="P850" i="4"/>
  <c r="Q843" i="4"/>
  <c r="R843" i="4" s="1"/>
  <c r="O843" i="4"/>
  <c r="Q842" i="4"/>
  <c r="R842" i="4" s="1"/>
  <c r="O842" i="4"/>
  <c r="Q841" i="4"/>
  <c r="R841" i="4" s="1"/>
  <c r="O841" i="4"/>
  <c r="Q840" i="4"/>
  <c r="R840" i="4" s="1"/>
  <c r="O840" i="4"/>
  <c r="Q839" i="4"/>
  <c r="R839" i="4" s="1"/>
  <c r="O839" i="4"/>
  <c r="Q838" i="4"/>
  <c r="R838" i="4" s="1"/>
  <c r="O838" i="4"/>
  <c r="S837" i="4"/>
  <c r="Q837" i="4"/>
  <c r="R837" i="4" s="1"/>
  <c r="O837" i="4"/>
  <c r="O836" i="4"/>
  <c r="P835" i="4"/>
  <c r="Q836" i="4" s="1"/>
  <c r="R836" i="4" s="1"/>
  <c r="K829" i="4"/>
  <c r="Q826" i="4" s="1"/>
  <c r="Q827" i="4" s="1"/>
  <c r="P827" i="4"/>
  <c r="Q820" i="4"/>
  <c r="R820" i="4" s="1"/>
  <c r="O820" i="4"/>
  <c r="Q819" i="4"/>
  <c r="R819" i="4" s="1"/>
  <c r="O819" i="4"/>
  <c r="Q818" i="4"/>
  <c r="R818" i="4" s="1"/>
  <c r="O818" i="4"/>
  <c r="Q817" i="4"/>
  <c r="R817" i="4" s="1"/>
  <c r="O817" i="4"/>
  <c r="Q816" i="4"/>
  <c r="R816" i="4" s="1"/>
  <c r="O816" i="4"/>
  <c r="Q815" i="4"/>
  <c r="R815" i="4" s="1"/>
  <c r="O815" i="4"/>
  <c r="Q814" i="4"/>
  <c r="R814" i="4" s="1"/>
  <c r="O814" i="4"/>
  <c r="O813" i="4"/>
  <c r="P812" i="4"/>
  <c r="Q813" i="4" s="1"/>
  <c r="R813" i="4" s="1"/>
  <c r="K806" i="4"/>
  <c r="M806" i="4" s="1"/>
  <c r="N806" i="4" s="1"/>
  <c r="P804" i="4"/>
  <c r="Q797" i="4"/>
  <c r="R797" i="4" s="1"/>
  <c r="O797" i="4"/>
  <c r="Q796" i="4"/>
  <c r="R796" i="4" s="1"/>
  <c r="O796" i="4"/>
  <c r="Q795" i="4"/>
  <c r="R795" i="4" s="1"/>
  <c r="O795" i="4"/>
  <c r="Q794" i="4"/>
  <c r="R794" i="4" s="1"/>
  <c r="O794" i="4"/>
  <c r="Q793" i="4"/>
  <c r="R793" i="4" s="1"/>
  <c r="O793" i="4"/>
  <c r="Q792" i="4"/>
  <c r="R792" i="4" s="1"/>
  <c r="O792" i="4"/>
  <c r="Q791" i="4"/>
  <c r="R791" i="4" s="1"/>
  <c r="O791" i="4"/>
  <c r="O790" i="4"/>
  <c r="P789" i="4"/>
  <c r="T791" i="4" s="1"/>
  <c r="K783" i="4"/>
  <c r="M783" i="4" s="1"/>
  <c r="N783" i="4" s="1"/>
  <c r="P781" i="4"/>
  <c r="Q774" i="4"/>
  <c r="R774" i="4" s="1"/>
  <c r="O774" i="4"/>
  <c r="Q773" i="4"/>
  <c r="R773" i="4" s="1"/>
  <c r="O773" i="4"/>
  <c r="Q772" i="4"/>
  <c r="R772" i="4" s="1"/>
  <c r="O772" i="4"/>
  <c r="Q771" i="4"/>
  <c r="R771" i="4" s="1"/>
  <c r="O771" i="4"/>
  <c r="Q770" i="4"/>
  <c r="R770" i="4" s="1"/>
  <c r="O770" i="4"/>
  <c r="Q769" i="4"/>
  <c r="R769" i="4" s="1"/>
  <c r="O769" i="4"/>
  <c r="Q768" i="4"/>
  <c r="R768" i="4" s="1"/>
  <c r="O768" i="4"/>
  <c r="O767" i="4"/>
  <c r="P766" i="4"/>
  <c r="T768" i="4" s="1"/>
  <c r="L760" i="4"/>
  <c r="K760" i="4"/>
  <c r="Q757" i="4" s="1"/>
  <c r="Q758" i="4" s="1"/>
  <c r="P758" i="4"/>
  <c r="Q751" i="4"/>
  <c r="R751" i="4" s="1"/>
  <c r="O751" i="4"/>
  <c r="Q750" i="4"/>
  <c r="R750" i="4" s="1"/>
  <c r="O750" i="4"/>
  <c r="Q749" i="4"/>
  <c r="R749" i="4" s="1"/>
  <c r="O749" i="4"/>
  <c r="Q748" i="4"/>
  <c r="R748" i="4" s="1"/>
  <c r="O748" i="4"/>
  <c r="Q747" i="4"/>
  <c r="R747" i="4" s="1"/>
  <c r="O747" i="4"/>
  <c r="Q746" i="4"/>
  <c r="R746" i="4" s="1"/>
  <c r="O746" i="4"/>
  <c r="T745" i="4"/>
  <c r="Q745" i="4"/>
  <c r="R745" i="4" s="1"/>
  <c r="O745" i="4"/>
  <c r="Q744" i="4"/>
  <c r="R744" i="4" s="1"/>
  <c r="O744" i="4"/>
  <c r="P743" i="4"/>
  <c r="L737" i="4"/>
  <c r="K737" i="4"/>
  <c r="Q734" i="4" s="1"/>
  <c r="Q735" i="4" s="1"/>
  <c r="P735" i="4"/>
  <c r="Q728" i="4"/>
  <c r="R728" i="4" s="1"/>
  <c r="O728" i="4"/>
  <c r="Q727" i="4"/>
  <c r="R727" i="4" s="1"/>
  <c r="O727" i="4"/>
  <c r="Q726" i="4"/>
  <c r="R726" i="4" s="1"/>
  <c r="O726" i="4"/>
  <c r="Q725" i="4"/>
  <c r="R725" i="4" s="1"/>
  <c r="O725" i="4"/>
  <c r="Q724" i="4"/>
  <c r="R724" i="4" s="1"/>
  <c r="O724" i="4"/>
  <c r="Q723" i="4"/>
  <c r="R723" i="4" s="1"/>
  <c r="O723" i="4"/>
  <c r="Q722" i="4"/>
  <c r="R722" i="4" s="1"/>
  <c r="O722" i="4"/>
  <c r="O721" i="4"/>
  <c r="P720" i="4"/>
  <c r="Q721" i="4" s="1"/>
  <c r="R721" i="4" s="1"/>
  <c r="L714" i="4"/>
  <c r="K714" i="4"/>
  <c r="M714" i="4" s="1"/>
  <c r="P712" i="4"/>
  <c r="Q705" i="4"/>
  <c r="R705" i="4" s="1"/>
  <c r="O705" i="4"/>
  <c r="Q704" i="4"/>
  <c r="R704" i="4" s="1"/>
  <c r="O704" i="4"/>
  <c r="Q703" i="4"/>
  <c r="R703" i="4" s="1"/>
  <c r="O703" i="4"/>
  <c r="Q702" i="4"/>
  <c r="R702" i="4" s="1"/>
  <c r="O702" i="4"/>
  <c r="Q701" i="4"/>
  <c r="R701" i="4" s="1"/>
  <c r="O701" i="4"/>
  <c r="Q700" i="4"/>
  <c r="R700" i="4" s="1"/>
  <c r="O700" i="4"/>
  <c r="Q699" i="4"/>
  <c r="R699" i="4" s="1"/>
  <c r="O699" i="4"/>
  <c r="O698" i="4"/>
  <c r="P697" i="4"/>
  <c r="L691" i="4"/>
  <c r="K691" i="4"/>
  <c r="M691" i="4" s="1"/>
  <c r="P689" i="4"/>
  <c r="Q682" i="4"/>
  <c r="R682" i="4" s="1"/>
  <c r="O682" i="4"/>
  <c r="Q681" i="4"/>
  <c r="R681" i="4" s="1"/>
  <c r="O681" i="4"/>
  <c r="Q680" i="4"/>
  <c r="R680" i="4" s="1"/>
  <c r="O680" i="4"/>
  <c r="Q679" i="4"/>
  <c r="R679" i="4" s="1"/>
  <c r="O679" i="4"/>
  <c r="Q678" i="4"/>
  <c r="R678" i="4" s="1"/>
  <c r="O678" i="4"/>
  <c r="Q677" i="4"/>
  <c r="R677" i="4" s="1"/>
  <c r="O677" i="4"/>
  <c r="Q676" i="4"/>
  <c r="R676" i="4" s="1"/>
  <c r="O676" i="4"/>
  <c r="O675" i="4"/>
  <c r="P674" i="4"/>
  <c r="S676" i="4" s="1"/>
  <c r="L668" i="4"/>
  <c r="K668" i="4"/>
  <c r="M668" i="4" s="1"/>
  <c r="N668" i="4" s="1"/>
  <c r="P666" i="4"/>
  <c r="Q665" i="4"/>
  <c r="Q666" i="4" s="1"/>
  <c r="Q659" i="4"/>
  <c r="R659" i="4" s="1"/>
  <c r="O659" i="4"/>
  <c r="Q658" i="4"/>
  <c r="R658" i="4" s="1"/>
  <c r="O658" i="4"/>
  <c r="Q657" i="4"/>
  <c r="R657" i="4" s="1"/>
  <c r="O657" i="4"/>
  <c r="Q656" i="4"/>
  <c r="R656" i="4" s="1"/>
  <c r="O656" i="4"/>
  <c r="Q655" i="4"/>
  <c r="R655" i="4" s="1"/>
  <c r="O655" i="4"/>
  <c r="Q654" i="4"/>
  <c r="R654" i="4" s="1"/>
  <c r="O654" i="4"/>
  <c r="S653" i="4"/>
  <c r="Q653" i="4"/>
  <c r="R653" i="4" s="1"/>
  <c r="O653" i="4"/>
  <c r="O652" i="4"/>
  <c r="P651" i="4"/>
  <c r="Q652" i="4" s="1"/>
  <c r="R652" i="4" s="1"/>
  <c r="L645" i="4"/>
  <c r="K645" i="4"/>
  <c r="Q642" i="4" s="1"/>
  <c r="Q643" i="4" s="1"/>
  <c r="P643" i="4"/>
  <c r="Q636" i="4"/>
  <c r="R636" i="4" s="1"/>
  <c r="O636" i="4"/>
  <c r="Q635" i="4"/>
  <c r="R635" i="4" s="1"/>
  <c r="O635" i="4"/>
  <c r="Q634" i="4"/>
  <c r="R634" i="4" s="1"/>
  <c r="O634" i="4"/>
  <c r="R633" i="4"/>
  <c r="Q633" i="4"/>
  <c r="O633" i="4"/>
  <c r="Q632" i="4"/>
  <c r="R632" i="4" s="1"/>
  <c r="O632" i="4"/>
  <c r="Q631" i="4"/>
  <c r="R631" i="4" s="1"/>
  <c r="O631" i="4"/>
  <c r="Q630" i="4"/>
  <c r="R630" i="4" s="1"/>
  <c r="O630" i="4"/>
  <c r="O629" i="4"/>
  <c r="P628" i="4"/>
  <c r="Q629" i="4" s="1"/>
  <c r="R629" i="4" s="1"/>
  <c r="L622" i="4"/>
  <c r="K622" i="4"/>
  <c r="Q619" i="4" s="1"/>
  <c r="Q620" i="4" s="1"/>
  <c r="P620" i="4"/>
  <c r="Q612" i="4"/>
  <c r="R612" i="4" s="1"/>
  <c r="O612" i="4"/>
  <c r="Q611" i="4"/>
  <c r="R611" i="4" s="1"/>
  <c r="O611" i="4"/>
  <c r="Q610" i="4"/>
  <c r="R610" i="4" s="1"/>
  <c r="O610" i="4"/>
  <c r="Q609" i="4"/>
  <c r="R609" i="4" s="1"/>
  <c r="O609" i="4"/>
  <c r="Q608" i="4"/>
  <c r="R608" i="4" s="1"/>
  <c r="O608" i="4"/>
  <c r="Q607" i="4"/>
  <c r="R607" i="4" s="1"/>
  <c r="O607" i="4"/>
  <c r="T606" i="4"/>
  <c r="Q606" i="4"/>
  <c r="R606" i="4" s="1"/>
  <c r="O606" i="4"/>
  <c r="Q605" i="4"/>
  <c r="R605" i="4" s="1"/>
  <c r="O605" i="4"/>
  <c r="P604" i="4"/>
  <c r="L598" i="4"/>
  <c r="K598" i="4"/>
  <c r="M598" i="4" s="1"/>
  <c r="P596" i="4"/>
  <c r="Q588" i="4"/>
  <c r="R588" i="4" s="1"/>
  <c r="Q587" i="4"/>
  <c r="R587" i="4" s="1"/>
  <c r="Q586" i="4"/>
  <c r="R586" i="4" s="1"/>
  <c r="Q585" i="4"/>
  <c r="R585" i="4" s="1"/>
  <c r="O585" i="4"/>
  <c r="Q584" i="4"/>
  <c r="R584" i="4" s="1"/>
  <c r="O584" i="4"/>
  <c r="Q583" i="4"/>
  <c r="R583" i="4" s="1"/>
  <c r="O583" i="4"/>
  <c r="Q582" i="4"/>
  <c r="R582" i="4" s="1"/>
  <c r="O582" i="4"/>
  <c r="O581" i="4"/>
  <c r="P580" i="4"/>
  <c r="T582" i="4" s="1"/>
  <c r="L574" i="4"/>
  <c r="K574" i="4"/>
  <c r="M574" i="4" s="1"/>
  <c r="N574" i="4" s="1"/>
  <c r="P572" i="4"/>
  <c r="Q564" i="4"/>
  <c r="R564" i="4" s="1"/>
  <c r="O564" i="4"/>
  <c r="Q563" i="4"/>
  <c r="R563" i="4" s="1"/>
  <c r="O563" i="4"/>
  <c r="Q562" i="4"/>
  <c r="R562" i="4" s="1"/>
  <c r="O562" i="4"/>
  <c r="Q561" i="4"/>
  <c r="R561" i="4" s="1"/>
  <c r="O561" i="4"/>
  <c r="Q560" i="4"/>
  <c r="R560" i="4" s="1"/>
  <c r="O560" i="4"/>
  <c r="Q559" i="4"/>
  <c r="R559" i="4" s="1"/>
  <c r="O559" i="4"/>
  <c r="Q558" i="4"/>
  <c r="R558" i="4" s="1"/>
  <c r="O558" i="4"/>
  <c r="O557" i="4"/>
  <c r="P556" i="4"/>
  <c r="T558" i="4" s="1"/>
  <c r="L550" i="4"/>
  <c r="K550" i="4"/>
  <c r="Q547" i="4" s="1"/>
  <c r="Q548" i="4" s="1"/>
  <c r="P548" i="4"/>
  <c r="Q540" i="4"/>
  <c r="R540" i="4" s="1"/>
  <c r="O540" i="4"/>
  <c r="R539" i="4"/>
  <c r="Q539" i="4"/>
  <c r="O539" i="4"/>
  <c r="Q538" i="4"/>
  <c r="R538" i="4" s="1"/>
  <c r="O538" i="4"/>
  <c r="Q537" i="4"/>
  <c r="R537" i="4" s="1"/>
  <c r="O537" i="4"/>
  <c r="Q536" i="4"/>
  <c r="R536" i="4" s="1"/>
  <c r="O536" i="4"/>
  <c r="Q535" i="4"/>
  <c r="R535" i="4" s="1"/>
  <c r="O535" i="4"/>
  <c r="Q534" i="4"/>
  <c r="R534" i="4" s="1"/>
  <c r="O534" i="4"/>
  <c r="O533" i="4"/>
  <c r="P532" i="4"/>
  <c r="Q533" i="4" s="1"/>
  <c r="R533" i="4" s="1"/>
  <c r="L526" i="4"/>
  <c r="K526" i="4"/>
  <c r="M526" i="4" s="1"/>
  <c r="N526" i="4" s="1"/>
  <c r="P524" i="4"/>
  <c r="Q516" i="4"/>
  <c r="R516" i="4" s="1"/>
  <c r="O516" i="4"/>
  <c r="Q515" i="4"/>
  <c r="R515" i="4" s="1"/>
  <c r="O515" i="4"/>
  <c r="Q514" i="4"/>
  <c r="R514" i="4" s="1"/>
  <c r="O514" i="4"/>
  <c r="Q513" i="4"/>
  <c r="R513" i="4" s="1"/>
  <c r="O513" i="4"/>
  <c r="Q512" i="4"/>
  <c r="R512" i="4" s="1"/>
  <c r="O512" i="4"/>
  <c r="Q511" i="4"/>
  <c r="R511" i="4" s="1"/>
  <c r="O511" i="4"/>
  <c r="Q510" i="4"/>
  <c r="R510" i="4" s="1"/>
  <c r="O510" i="4"/>
  <c r="O509" i="4"/>
  <c r="P508" i="4"/>
  <c r="Q509" i="4" s="1"/>
  <c r="R509" i="4" s="1"/>
  <c r="L502" i="4"/>
  <c r="K502" i="4"/>
  <c r="M502" i="4" s="1"/>
  <c r="P500" i="4"/>
  <c r="Q499" i="4"/>
  <c r="Q500" i="4" s="1"/>
  <c r="Q492" i="4"/>
  <c r="R492" i="4" s="1"/>
  <c r="O492" i="4"/>
  <c r="Q491" i="4"/>
  <c r="R491" i="4" s="1"/>
  <c r="O491" i="4"/>
  <c r="Q490" i="4"/>
  <c r="R490" i="4" s="1"/>
  <c r="O490" i="4"/>
  <c r="Q489" i="4"/>
  <c r="R489" i="4" s="1"/>
  <c r="O489" i="4"/>
  <c r="Q488" i="4"/>
  <c r="R488" i="4" s="1"/>
  <c r="O488" i="4"/>
  <c r="Q487" i="4"/>
  <c r="R487" i="4" s="1"/>
  <c r="O487" i="4"/>
  <c r="Q486" i="4"/>
  <c r="R486" i="4" s="1"/>
  <c r="O486" i="4"/>
  <c r="O485" i="4"/>
  <c r="P484" i="4"/>
  <c r="S486" i="4" s="1"/>
  <c r="L478" i="4"/>
  <c r="K478" i="4"/>
  <c r="M478" i="4" s="1"/>
  <c r="N478" i="4" s="1"/>
  <c r="T477" i="4"/>
  <c r="U476" i="4"/>
  <c r="U477" i="4" s="1"/>
  <c r="Q474" i="4"/>
  <c r="R474" i="4" s="1"/>
  <c r="O474" i="4"/>
  <c r="Q473" i="4"/>
  <c r="R473" i="4" s="1"/>
  <c r="O473" i="4"/>
  <c r="Q472" i="4"/>
  <c r="R472" i="4" s="1"/>
  <c r="O472" i="4"/>
  <c r="Q471" i="4"/>
  <c r="R471" i="4" s="1"/>
  <c r="O471" i="4"/>
  <c r="Q470" i="4"/>
  <c r="R470" i="4" s="1"/>
  <c r="O470" i="4"/>
  <c r="Q469" i="4"/>
  <c r="R469" i="4" s="1"/>
  <c r="O469" i="4"/>
  <c r="Q468" i="4"/>
  <c r="R468" i="4" s="1"/>
  <c r="O468" i="4"/>
  <c r="O467" i="4"/>
  <c r="P466" i="4"/>
  <c r="Q467" i="4" s="1"/>
  <c r="R467" i="4" s="1"/>
  <c r="L461" i="4"/>
  <c r="K461" i="4"/>
  <c r="M461" i="4" s="1"/>
  <c r="N461" i="4" s="1"/>
  <c r="T460" i="4"/>
  <c r="Q456" i="4"/>
  <c r="R456" i="4" s="1"/>
  <c r="O456" i="4"/>
  <c r="Q455" i="4"/>
  <c r="R455" i="4" s="1"/>
  <c r="O455" i="4"/>
  <c r="Q454" i="4"/>
  <c r="R454" i="4" s="1"/>
  <c r="O454" i="4"/>
  <c r="Q453" i="4"/>
  <c r="R453" i="4" s="1"/>
  <c r="O453" i="4"/>
  <c r="Q452" i="4"/>
  <c r="R452" i="4" s="1"/>
  <c r="O452" i="4"/>
  <c r="Q451" i="4"/>
  <c r="R451" i="4" s="1"/>
  <c r="O451" i="4"/>
  <c r="Q450" i="4"/>
  <c r="R450" i="4" s="1"/>
  <c r="O450" i="4"/>
  <c r="Q449" i="4"/>
  <c r="R449" i="4" s="1"/>
  <c r="O449" i="4"/>
  <c r="P448" i="4"/>
  <c r="L443" i="4"/>
  <c r="K443" i="4"/>
  <c r="M443" i="4" s="1"/>
  <c r="N443" i="4" s="1"/>
  <c r="T442" i="4"/>
  <c r="Q438" i="4"/>
  <c r="R438" i="4" s="1"/>
  <c r="O438" i="4"/>
  <c r="Q437" i="4"/>
  <c r="R437" i="4" s="1"/>
  <c r="O437" i="4"/>
  <c r="Q436" i="4"/>
  <c r="R436" i="4" s="1"/>
  <c r="O436" i="4"/>
  <c r="Q435" i="4"/>
  <c r="R435" i="4" s="1"/>
  <c r="O435" i="4"/>
  <c r="Q434" i="4"/>
  <c r="R434" i="4" s="1"/>
  <c r="O434" i="4"/>
  <c r="Q433" i="4"/>
  <c r="R433" i="4" s="1"/>
  <c r="O433" i="4"/>
  <c r="Q432" i="4"/>
  <c r="R432" i="4" s="1"/>
  <c r="O432" i="4"/>
  <c r="O431" i="4"/>
  <c r="P430" i="4"/>
  <c r="Q431" i="4" s="1"/>
  <c r="R431" i="4" s="1"/>
  <c r="L426" i="4"/>
  <c r="K426" i="4"/>
  <c r="M426" i="4" s="1"/>
  <c r="N426" i="4" s="1"/>
  <c r="T424" i="4"/>
  <c r="Q420" i="4"/>
  <c r="R420" i="4" s="1"/>
  <c r="O420" i="4"/>
  <c r="Q419" i="4"/>
  <c r="R419" i="4" s="1"/>
  <c r="O419" i="4"/>
  <c r="Q418" i="4"/>
  <c r="R418" i="4" s="1"/>
  <c r="O418" i="4"/>
  <c r="Q417" i="4"/>
  <c r="R417" i="4" s="1"/>
  <c r="O417" i="4"/>
  <c r="Q416" i="4"/>
  <c r="R416" i="4" s="1"/>
  <c r="O416" i="4"/>
  <c r="Q415" i="4"/>
  <c r="R415" i="4" s="1"/>
  <c r="O415" i="4"/>
  <c r="Q414" i="4"/>
  <c r="R414" i="4" s="1"/>
  <c r="O414" i="4"/>
  <c r="O413" i="4"/>
  <c r="P412" i="4"/>
  <c r="Q413" i="4" s="1"/>
  <c r="R413" i="4" s="1"/>
  <c r="L408" i="4"/>
  <c r="K408" i="4"/>
  <c r="M408" i="4" s="1"/>
  <c r="T405" i="4"/>
  <c r="Q401" i="4"/>
  <c r="R401" i="4" s="1"/>
  <c r="O401" i="4"/>
  <c r="Q400" i="4"/>
  <c r="R400" i="4" s="1"/>
  <c r="O400" i="4"/>
  <c r="Q399" i="4"/>
  <c r="R399" i="4" s="1"/>
  <c r="O399" i="4"/>
  <c r="Q398" i="4"/>
  <c r="R398" i="4" s="1"/>
  <c r="O398" i="4"/>
  <c r="Q397" i="4"/>
  <c r="R397" i="4" s="1"/>
  <c r="O397" i="4"/>
  <c r="Q396" i="4"/>
  <c r="R396" i="4" s="1"/>
  <c r="O396" i="4"/>
  <c r="Q395" i="4"/>
  <c r="R395" i="4" s="1"/>
  <c r="O395" i="4"/>
  <c r="O394" i="4"/>
  <c r="P393" i="4"/>
  <c r="Q394" i="4" s="1"/>
  <c r="R394" i="4" s="1"/>
  <c r="L389" i="4"/>
  <c r="K389" i="4"/>
  <c r="M389" i="4" s="1"/>
  <c r="T387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Q379" i="4"/>
  <c r="R379" i="4" s="1"/>
  <c r="O379" i="4"/>
  <c r="Q378" i="4"/>
  <c r="R378" i="4" s="1"/>
  <c r="O378" i="4"/>
  <c r="Q377" i="4"/>
  <c r="R377" i="4" s="1"/>
  <c r="O377" i="4"/>
  <c r="O376" i="4"/>
  <c r="P375" i="4"/>
  <c r="Q376" i="4" s="1"/>
  <c r="R376" i="4" s="1"/>
  <c r="L371" i="4"/>
  <c r="K371" i="4"/>
  <c r="M371" i="4" s="1"/>
  <c r="N371" i="4" s="1"/>
  <c r="Q367" i="4"/>
  <c r="R367" i="4" s="1"/>
  <c r="O367" i="4"/>
  <c r="Q366" i="4"/>
  <c r="R366" i="4" s="1"/>
  <c r="O366" i="4"/>
  <c r="Q365" i="4"/>
  <c r="R365" i="4" s="1"/>
  <c r="O365" i="4"/>
  <c r="Q364" i="4"/>
  <c r="R364" i="4" s="1"/>
  <c r="O364" i="4"/>
  <c r="Q363" i="4"/>
  <c r="R363" i="4" s="1"/>
  <c r="O363" i="4"/>
  <c r="Q362" i="4"/>
  <c r="R362" i="4" s="1"/>
  <c r="O362" i="4"/>
  <c r="Q361" i="4"/>
  <c r="R361" i="4" s="1"/>
  <c r="O361" i="4"/>
  <c r="O360" i="4"/>
  <c r="P359" i="4"/>
  <c r="Q360" i="4" s="1"/>
  <c r="R360" i="4" s="1"/>
  <c r="L355" i="4"/>
  <c r="K355" i="4"/>
  <c r="M355" i="4" s="1"/>
  <c r="N355" i="4" s="1"/>
  <c r="Q349" i="4"/>
  <c r="R349" i="4" s="1"/>
  <c r="O349" i="4"/>
  <c r="Q348" i="4"/>
  <c r="R348" i="4" s="1"/>
  <c r="O348" i="4"/>
  <c r="R347" i="4"/>
  <c r="Q347" i="4"/>
  <c r="O347" i="4"/>
  <c r="Q346" i="4"/>
  <c r="R346" i="4" s="1"/>
  <c r="O346" i="4"/>
  <c r="Q345" i="4"/>
  <c r="R345" i="4" s="1"/>
  <c r="O345" i="4"/>
  <c r="Q344" i="4"/>
  <c r="R344" i="4" s="1"/>
  <c r="O344" i="4"/>
  <c r="Q343" i="4"/>
  <c r="R343" i="4" s="1"/>
  <c r="O343" i="4"/>
  <c r="Q342" i="4"/>
  <c r="R342" i="4" s="1"/>
  <c r="O342" i="4"/>
  <c r="P341" i="4"/>
  <c r="L337" i="4"/>
  <c r="K337" i="4"/>
  <c r="M337" i="4" s="1"/>
  <c r="Q331" i="4"/>
  <c r="R331" i="4" s="1"/>
  <c r="O331" i="4"/>
  <c r="Q330" i="4"/>
  <c r="R330" i="4" s="1"/>
  <c r="O330" i="4"/>
  <c r="Q329" i="4"/>
  <c r="R329" i="4" s="1"/>
  <c r="O329" i="4"/>
  <c r="Q328" i="4"/>
  <c r="R328" i="4" s="1"/>
  <c r="O328" i="4"/>
  <c r="Q327" i="4"/>
  <c r="R327" i="4" s="1"/>
  <c r="O327" i="4"/>
  <c r="Q326" i="4"/>
  <c r="R326" i="4" s="1"/>
  <c r="O326" i="4"/>
  <c r="Q325" i="4"/>
  <c r="R325" i="4" s="1"/>
  <c r="O325" i="4"/>
  <c r="O324" i="4"/>
  <c r="P323" i="4"/>
  <c r="Q324" i="4" s="1"/>
  <c r="R324" i="4" s="1"/>
  <c r="L319" i="4"/>
  <c r="K319" i="4"/>
  <c r="M319" i="4" s="1"/>
  <c r="N319" i="4" s="1"/>
  <c r="Q313" i="4"/>
  <c r="R313" i="4" s="1"/>
  <c r="O313" i="4"/>
  <c r="Q312" i="4"/>
  <c r="R312" i="4" s="1"/>
  <c r="O312" i="4"/>
  <c r="Q311" i="4"/>
  <c r="R311" i="4" s="1"/>
  <c r="O311" i="4"/>
  <c r="Q310" i="4"/>
  <c r="R310" i="4" s="1"/>
  <c r="O310" i="4"/>
  <c r="Q309" i="4"/>
  <c r="R309" i="4" s="1"/>
  <c r="O309" i="4"/>
  <c r="Q308" i="4"/>
  <c r="R308" i="4" s="1"/>
  <c r="O308" i="4"/>
  <c r="Q307" i="4"/>
  <c r="R307" i="4" s="1"/>
  <c r="O307" i="4"/>
  <c r="O306" i="4"/>
  <c r="P305" i="4"/>
  <c r="Q306" i="4" s="1"/>
  <c r="R306" i="4" s="1"/>
  <c r="L301" i="4"/>
  <c r="K301" i="4"/>
  <c r="M301" i="4" s="1"/>
  <c r="N301" i="4" s="1"/>
  <c r="Q293" i="4"/>
  <c r="R293" i="4" s="1"/>
  <c r="O293" i="4"/>
  <c r="Q292" i="4"/>
  <c r="R292" i="4" s="1"/>
  <c r="O292" i="4"/>
  <c r="Q291" i="4"/>
  <c r="R291" i="4" s="1"/>
  <c r="Q290" i="4"/>
  <c r="R290" i="4" s="1"/>
  <c r="O290" i="4"/>
  <c r="Q289" i="4"/>
  <c r="R289" i="4" s="1"/>
  <c r="O289" i="4"/>
  <c r="Q288" i="4"/>
  <c r="R288" i="4" s="1"/>
  <c r="O288" i="4"/>
  <c r="Q287" i="4"/>
  <c r="R287" i="4" s="1"/>
  <c r="O287" i="4"/>
  <c r="O286" i="4"/>
  <c r="AP6" i="4" s="1"/>
  <c r="P285" i="4"/>
  <c r="Q286" i="4" s="1"/>
  <c r="M281" i="4"/>
  <c r="L281" i="4"/>
  <c r="K281" i="4"/>
  <c r="Q276" i="4"/>
  <c r="R276" i="4" s="1"/>
  <c r="O276" i="4"/>
  <c r="Q275" i="4"/>
  <c r="R275" i="4" s="1"/>
  <c r="O275" i="4"/>
  <c r="Q274" i="4"/>
  <c r="R274" i="4" s="1"/>
  <c r="O274" i="4"/>
  <c r="Q273" i="4"/>
  <c r="R273" i="4" s="1"/>
  <c r="O273" i="4"/>
  <c r="Q272" i="4"/>
  <c r="R272" i="4" s="1"/>
  <c r="O272" i="4"/>
  <c r="R271" i="4"/>
  <c r="Q271" i="4"/>
  <c r="O271" i="4"/>
  <c r="Q270" i="4"/>
  <c r="R270" i="4" s="1"/>
  <c r="AO44" i="4" s="1"/>
  <c r="O270" i="4"/>
  <c r="AO7" i="4" s="1"/>
  <c r="O269" i="4"/>
  <c r="P268" i="4"/>
  <c r="AO56" i="4" s="1"/>
  <c r="L264" i="4"/>
  <c r="K264" i="4"/>
  <c r="M264" i="4" s="1"/>
  <c r="Q259" i="4"/>
  <c r="R259" i="4" s="1"/>
  <c r="O259" i="4"/>
  <c r="Q258" i="4"/>
  <c r="R258" i="4" s="1"/>
  <c r="O258" i="4"/>
  <c r="Q257" i="4"/>
  <c r="R257" i="4" s="1"/>
  <c r="O257" i="4"/>
  <c r="Q256" i="4"/>
  <c r="R256" i="4" s="1"/>
  <c r="O256" i="4"/>
  <c r="Q255" i="4"/>
  <c r="R255" i="4" s="1"/>
  <c r="O255" i="4"/>
  <c r="Q254" i="4"/>
  <c r="AN26" i="4" s="1"/>
  <c r="O254" i="4"/>
  <c r="AN8" i="4" s="1"/>
  <c r="Q253" i="4"/>
  <c r="R253" i="4" s="1"/>
  <c r="AN44" i="4" s="1"/>
  <c r="O253" i="4"/>
  <c r="O252" i="4"/>
  <c r="P251" i="4"/>
  <c r="Q252" i="4" s="1"/>
  <c r="L247" i="4"/>
  <c r="K247" i="4"/>
  <c r="M247" i="4" s="1"/>
  <c r="N247" i="4" s="1"/>
  <c r="Q239" i="4"/>
  <c r="R239" i="4" s="1"/>
  <c r="O239" i="4"/>
  <c r="Q238" i="4"/>
  <c r="R238" i="4" s="1"/>
  <c r="O238" i="4"/>
  <c r="Q237" i="4"/>
  <c r="R237" i="4" s="1"/>
  <c r="O237" i="4"/>
  <c r="Q236" i="4"/>
  <c r="R236" i="4" s="1"/>
  <c r="O236" i="4"/>
  <c r="Q235" i="4"/>
  <c r="R235" i="4" s="1"/>
  <c r="AM46" i="4" s="1"/>
  <c r="O235" i="4"/>
  <c r="Q234" i="4"/>
  <c r="R234" i="4" s="1"/>
  <c r="AM45" i="4" s="1"/>
  <c r="O234" i="4"/>
  <c r="AM8" i="4" s="1"/>
  <c r="Q233" i="4"/>
  <c r="R233" i="4" s="1"/>
  <c r="AM44" i="4" s="1"/>
  <c r="O233" i="4"/>
  <c r="AM7" i="4" s="1"/>
  <c r="O232" i="4"/>
  <c r="P231" i="4"/>
  <c r="Q232" i="4" s="1"/>
  <c r="R232" i="4" s="1"/>
  <c r="AM43" i="4" s="1"/>
  <c r="L227" i="4"/>
  <c r="T18" i="4" s="1"/>
  <c r="K227" i="4"/>
  <c r="M227" i="4" s="1"/>
  <c r="Q220" i="4"/>
  <c r="R220" i="4" s="1"/>
  <c r="O220" i="4"/>
  <c r="Q219" i="4"/>
  <c r="R219" i="4" s="1"/>
  <c r="O219" i="4"/>
  <c r="Q218" i="4"/>
  <c r="R218" i="4" s="1"/>
  <c r="O218" i="4"/>
  <c r="Q217" i="4"/>
  <c r="R217" i="4" s="1"/>
  <c r="AL47" i="4" s="1"/>
  <c r="O217" i="4"/>
  <c r="AL10" i="4" s="1"/>
  <c r="Q216" i="4"/>
  <c r="AL27" i="4" s="1"/>
  <c r="O216" i="4"/>
  <c r="AL9" i="4" s="1"/>
  <c r="Q215" i="4"/>
  <c r="R215" i="4" s="1"/>
  <c r="AL45" i="4" s="1"/>
  <c r="O215" i="4"/>
  <c r="AL8" i="4" s="1"/>
  <c r="Q214" i="4"/>
  <c r="R214" i="4" s="1"/>
  <c r="AL44" i="4" s="1"/>
  <c r="O214" i="4"/>
  <c r="O213" i="4"/>
  <c r="P212" i="4"/>
  <c r="Q213" i="4" s="1"/>
  <c r="L208" i="4"/>
  <c r="T17" i="4" s="1"/>
  <c r="K208" i="4"/>
  <c r="M208" i="4" s="1"/>
  <c r="O200" i="4"/>
  <c r="Q199" i="4"/>
  <c r="R199" i="4" s="1"/>
  <c r="O199" i="4"/>
  <c r="Q198" i="4"/>
  <c r="R198" i="4" s="1"/>
  <c r="AK48" i="4" s="1"/>
  <c r="O198" i="4"/>
  <c r="AK11" i="4" s="1"/>
  <c r="R197" i="4"/>
  <c r="Q197" i="4"/>
  <c r="O197" i="4"/>
  <c r="Q196" i="4"/>
  <c r="R196" i="4" s="1"/>
  <c r="AK46" i="4" s="1"/>
  <c r="O196" i="4"/>
  <c r="AK9" i="4" s="1"/>
  <c r="Q195" i="4"/>
  <c r="AK26" i="4" s="1"/>
  <c r="O195" i="4"/>
  <c r="AK8" i="4" s="1"/>
  <c r="Q194" i="4"/>
  <c r="R194" i="4" s="1"/>
  <c r="AK44" i="4" s="1"/>
  <c r="O194" i="4"/>
  <c r="AK7" i="4" s="1"/>
  <c r="Q193" i="4"/>
  <c r="AK24" i="4" s="1"/>
  <c r="O193" i="4"/>
  <c r="AK6" i="4" s="1"/>
  <c r="P192" i="4"/>
  <c r="L188" i="4"/>
  <c r="K188" i="4"/>
  <c r="M188" i="4" s="1"/>
  <c r="N188" i="4" s="1"/>
  <c r="T69" i="4" s="1"/>
  <c r="Q183" i="4"/>
  <c r="R183" i="4" s="1"/>
  <c r="O183" i="4"/>
  <c r="Q182" i="4"/>
  <c r="O182" i="4"/>
  <c r="Q181" i="4"/>
  <c r="R181" i="4" s="1"/>
  <c r="AJ48" i="4" s="1"/>
  <c r="O181" i="4"/>
  <c r="AJ11" i="4" s="1"/>
  <c r="Q180" i="4"/>
  <c r="AJ28" i="4" s="1"/>
  <c r="O180" i="4"/>
  <c r="AJ10" i="4" s="1"/>
  <c r="Q179" i="4"/>
  <c r="R179" i="4" s="1"/>
  <c r="AJ46" i="4" s="1"/>
  <c r="O179" i="4"/>
  <c r="Q178" i="4"/>
  <c r="R178" i="4" s="1"/>
  <c r="AJ45" i="4" s="1"/>
  <c r="O178" i="4"/>
  <c r="Q177" i="4"/>
  <c r="R177" i="4" s="1"/>
  <c r="AJ44" i="4" s="1"/>
  <c r="O177" i="4"/>
  <c r="O176" i="4"/>
  <c r="P175" i="4"/>
  <c r="Q176" i="4" s="1"/>
  <c r="AJ24" i="4" s="1"/>
  <c r="L170" i="4"/>
  <c r="T15" i="4" s="1"/>
  <c r="K170" i="4"/>
  <c r="M170" i="4" s="1"/>
  <c r="Q166" i="4"/>
  <c r="R166" i="4" s="1"/>
  <c r="O166" i="4"/>
  <c r="Q165" i="4"/>
  <c r="R165" i="4" s="1"/>
  <c r="AI49" i="4" s="1"/>
  <c r="O165" i="4"/>
  <c r="Q164" i="4"/>
  <c r="R164" i="4" s="1"/>
  <c r="AI48" i="4" s="1"/>
  <c r="O164" i="4"/>
  <c r="Q163" i="4"/>
  <c r="AI28" i="4" s="1"/>
  <c r="O163" i="4"/>
  <c r="Q162" i="4"/>
  <c r="R162" i="4" s="1"/>
  <c r="AI46" i="4" s="1"/>
  <c r="O162" i="4"/>
  <c r="AI9" i="4" s="1"/>
  <c r="Q161" i="4"/>
  <c r="R161" i="4" s="1"/>
  <c r="AI45" i="4" s="1"/>
  <c r="O161" i="4"/>
  <c r="AI8" i="4" s="1"/>
  <c r="Q160" i="4"/>
  <c r="R160" i="4" s="1"/>
  <c r="AI44" i="4" s="1"/>
  <c r="O160" i="4"/>
  <c r="O159" i="4"/>
  <c r="AI6" i="4" s="1"/>
  <c r="P158" i="4"/>
  <c r="Q159" i="4" s="1"/>
  <c r="R159" i="4" s="1"/>
  <c r="AI43" i="4" s="1"/>
  <c r="L151" i="4"/>
  <c r="K151" i="4"/>
  <c r="F152" i="4" s="1"/>
  <c r="Q147" i="4"/>
  <c r="R147" i="4" s="1"/>
  <c r="O147" i="4"/>
  <c r="Q146" i="4"/>
  <c r="R146" i="4" s="1"/>
  <c r="AH49" i="4" s="1"/>
  <c r="O146" i="4"/>
  <c r="Q145" i="4"/>
  <c r="AH29" i="4" s="1"/>
  <c r="O145" i="4"/>
  <c r="Q144" i="4"/>
  <c r="AH28" i="4" s="1"/>
  <c r="O144" i="4"/>
  <c r="AH10" i="4" s="1"/>
  <c r="Q143" i="4"/>
  <c r="R143" i="4" s="1"/>
  <c r="AH46" i="4" s="1"/>
  <c r="O143" i="4"/>
  <c r="Q142" i="4"/>
  <c r="R142" i="4" s="1"/>
  <c r="AH45" i="4" s="1"/>
  <c r="O142" i="4"/>
  <c r="AH8" i="4" s="1"/>
  <c r="Q141" i="4"/>
  <c r="R141" i="4" s="1"/>
  <c r="AH44" i="4" s="1"/>
  <c r="O141" i="4"/>
  <c r="AH7" i="4" s="1"/>
  <c r="O140" i="4"/>
  <c r="AH6" i="4" s="1"/>
  <c r="P139" i="4"/>
  <c r="L133" i="4"/>
  <c r="T13" i="4" s="1"/>
  <c r="K133" i="4"/>
  <c r="F134" i="4" s="1"/>
  <c r="Q130" i="4"/>
  <c r="R130" i="4" s="1"/>
  <c r="O130" i="4"/>
  <c r="Q129" i="4"/>
  <c r="R129" i="4" s="1"/>
  <c r="AG49" i="4" s="1"/>
  <c r="O129" i="4"/>
  <c r="AG12" i="4" s="1"/>
  <c r="Q128" i="4"/>
  <c r="R128" i="4" s="1"/>
  <c r="AG48" i="4" s="1"/>
  <c r="O128" i="4"/>
  <c r="AG11" i="4" s="1"/>
  <c r="Q127" i="4"/>
  <c r="R127" i="4" s="1"/>
  <c r="AG47" i="4" s="1"/>
  <c r="O127" i="4"/>
  <c r="AG10" i="4" s="1"/>
  <c r="Q126" i="4"/>
  <c r="R126" i="4" s="1"/>
  <c r="AG46" i="4" s="1"/>
  <c r="O126" i="4"/>
  <c r="AG9" i="4" s="1"/>
  <c r="Q125" i="4"/>
  <c r="AG26" i="4" s="1"/>
  <c r="O125" i="4"/>
  <c r="AG8" i="4" s="1"/>
  <c r="Q124" i="4"/>
  <c r="R124" i="4" s="1"/>
  <c r="AG44" i="4" s="1"/>
  <c r="O124" i="4"/>
  <c r="O123" i="4"/>
  <c r="P122" i="4"/>
  <c r="R118" i="4"/>
  <c r="Q118" i="4"/>
  <c r="L116" i="4"/>
  <c r="T12" i="4" s="1"/>
  <c r="K116" i="4"/>
  <c r="M116" i="4" s="1"/>
  <c r="Q110" i="4"/>
  <c r="R110" i="4" s="1"/>
  <c r="O110" i="4"/>
  <c r="AF13" i="4" s="1"/>
  <c r="Q109" i="4"/>
  <c r="R109" i="4" s="1"/>
  <c r="AF49" i="4" s="1"/>
  <c r="O109" i="4"/>
  <c r="Q108" i="4"/>
  <c r="AF29" i="4" s="1"/>
  <c r="O108" i="4"/>
  <c r="AF11" i="4" s="1"/>
  <c r="Q107" i="4"/>
  <c r="R107" i="4" s="1"/>
  <c r="AF47" i="4" s="1"/>
  <c r="O107" i="4"/>
  <c r="Q106" i="4"/>
  <c r="R106" i="4" s="1"/>
  <c r="AF46" i="4" s="1"/>
  <c r="O106" i="4"/>
  <c r="AF9" i="4" s="1"/>
  <c r="Q105" i="4"/>
  <c r="R105" i="4" s="1"/>
  <c r="AF45" i="4" s="1"/>
  <c r="O105" i="4"/>
  <c r="AF8" i="4" s="1"/>
  <c r="Q104" i="4"/>
  <c r="AF25" i="4" s="1"/>
  <c r="O104" i="4"/>
  <c r="AF7" i="4" s="1"/>
  <c r="O103" i="4"/>
  <c r="P102" i="4"/>
  <c r="Q103" i="4" s="1"/>
  <c r="L96" i="4"/>
  <c r="T11" i="4" s="1"/>
  <c r="K96" i="4"/>
  <c r="M96" i="4" s="1"/>
  <c r="Q92" i="4"/>
  <c r="R92" i="4" s="1"/>
  <c r="Q91" i="4"/>
  <c r="R91" i="4" s="1"/>
  <c r="O91" i="4"/>
  <c r="AE13" i="4" s="1"/>
  <c r="Q90" i="4"/>
  <c r="AE30" i="4" s="1"/>
  <c r="O90" i="4"/>
  <c r="AE12" i="4" s="1"/>
  <c r="R89" i="4"/>
  <c r="AE48" i="4" s="1"/>
  <c r="Q89" i="4"/>
  <c r="O89" i="4"/>
  <c r="Q88" i="4"/>
  <c r="AE28" i="4" s="1"/>
  <c r="O88" i="4"/>
  <c r="AE10" i="4" s="1"/>
  <c r="Q87" i="4"/>
  <c r="R87" i="4" s="1"/>
  <c r="AE46" i="4" s="1"/>
  <c r="O87" i="4"/>
  <c r="Q86" i="4"/>
  <c r="R86" i="4" s="1"/>
  <c r="AE45" i="4" s="1"/>
  <c r="O86" i="4"/>
  <c r="AE8" i="4" s="1"/>
  <c r="Q85" i="4"/>
  <c r="R85" i="4" s="1"/>
  <c r="AE44" i="4" s="1"/>
  <c r="O85" i="4"/>
  <c r="O84" i="4"/>
  <c r="AE6" i="4" s="1"/>
  <c r="P83" i="4"/>
  <c r="AE56" i="4" s="1"/>
  <c r="Q77" i="4"/>
  <c r="R77" i="4" s="1"/>
  <c r="L77" i="4"/>
  <c r="T10" i="4" s="1"/>
  <c r="K77" i="4"/>
  <c r="F78" i="4" s="1"/>
  <c r="Q76" i="4"/>
  <c r="R76" i="4" s="1"/>
  <c r="Q75" i="4"/>
  <c r="R75" i="4" s="1"/>
  <c r="Q74" i="4"/>
  <c r="R74" i="4" s="1"/>
  <c r="O74" i="4"/>
  <c r="AD13" i="4" s="1"/>
  <c r="Q73" i="4"/>
  <c r="R73" i="4" s="1"/>
  <c r="AD49" i="4" s="1"/>
  <c r="O73" i="4"/>
  <c r="AD12" i="4" s="1"/>
  <c r="Q72" i="4"/>
  <c r="R72" i="4" s="1"/>
  <c r="AD48" i="4" s="1"/>
  <c r="O72" i="4"/>
  <c r="Q71" i="4"/>
  <c r="AD28" i="4" s="1"/>
  <c r="O71" i="4"/>
  <c r="AD10" i="4" s="1"/>
  <c r="Q70" i="4"/>
  <c r="R70" i="4" s="1"/>
  <c r="AD46" i="4" s="1"/>
  <c r="O70" i="4"/>
  <c r="Q69" i="4"/>
  <c r="R69" i="4" s="1"/>
  <c r="AD45" i="4" s="1"/>
  <c r="O69" i="4"/>
  <c r="Q68" i="4"/>
  <c r="AD25" i="4" s="1"/>
  <c r="O68" i="4"/>
  <c r="O67" i="4"/>
  <c r="AD6" i="4" s="1"/>
  <c r="P66" i="4"/>
  <c r="Q67" i="4" s="1"/>
  <c r="L60" i="4"/>
  <c r="K60" i="4"/>
  <c r="M60" i="4" s="1"/>
  <c r="Q58" i="4"/>
  <c r="R58" i="4" s="1"/>
  <c r="Q57" i="4"/>
  <c r="R57" i="4" s="1"/>
  <c r="AY56" i="4"/>
  <c r="AV56" i="4"/>
  <c r="AT56" i="4"/>
  <c r="AS56" i="4"/>
  <c r="AR56" i="4"/>
  <c r="AM56" i="4"/>
  <c r="AL56" i="4"/>
  <c r="AK56" i="4"/>
  <c r="AF56" i="4"/>
  <c r="Q56" i="4"/>
  <c r="R56" i="4" s="1"/>
  <c r="Q55" i="4"/>
  <c r="R55" i="4" s="1"/>
  <c r="O55" i="4"/>
  <c r="AC13" i="4" s="1"/>
  <c r="Q54" i="4"/>
  <c r="AC30" i="4" s="1"/>
  <c r="O54" i="4"/>
  <c r="AC12" i="4" s="1"/>
  <c r="Q53" i="4"/>
  <c r="R53" i="4" s="1"/>
  <c r="AC48" i="4" s="1"/>
  <c r="O53" i="4"/>
  <c r="AC11" i="4" s="1"/>
  <c r="Q52" i="4"/>
  <c r="O52" i="4"/>
  <c r="Q51" i="4"/>
  <c r="R51" i="4" s="1"/>
  <c r="AC46" i="4" s="1"/>
  <c r="O51" i="4"/>
  <c r="Q50" i="4"/>
  <c r="R50" i="4" s="1"/>
  <c r="AC45" i="4" s="1"/>
  <c r="O50" i="4"/>
  <c r="Q49" i="4"/>
  <c r="R49" i="4" s="1"/>
  <c r="AC44" i="4" s="1"/>
  <c r="O49" i="4"/>
  <c r="O48" i="4"/>
  <c r="AC6" i="4" s="1"/>
  <c r="AK47" i="4"/>
  <c r="P47" i="4"/>
  <c r="AC56" i="4" s="1"/>
  <c r="T42" i="4"/>
  <c r="L40" i="4"/>
  <c r="T8" i="4" s="1"/>
  <c r="K40" i="4"/>
  <c r="F41" i="4" s="1"/>
  <c r="Q37" i="4"/>
  <c r="R37" i="4" s="1"/>
  <c r="Q36" i="4"/>
  <c r="R36" i="4" s="1"/>
  <c r="Q35" i="4"/>
  <c r="R35" i="4" s="1"/>
  <c r="Q34" i="4"/>
  <c r="R34" i="4" s="1"/>
  <c r="O34" i="4"/>
  <c r="Q33" i="4"/>
  <c r="AB30" i="4" s="1"/>
  <c r="O33" i="4"/>
  <c r="AB12" i="4" s="1"/>
  <c r="Q32" i="4"/>
  <c r="R32" i="4" s="1"/>
  <c r="AB48" i="4" s="1"/>
  <c r="O32" i="4"/>
  <c r="AB11" i="4" s="1"/>
  <c r="Q31" i="4"/>
  <c r="AB28" i="4" s="1"/>
  <c r="O31" i="4"/>
  <c r="AB10" i="4" s="1"/>
  <c r="AH30" i="4"/>
  <c r="AG30" i="4"/>
  <c r="AF30" i="4"/>
  <c r="Q30" i="4"/>
  <c r="R30" i="4" s="1"/>
  <c r="AB46" i="4" s="1"/>
  <c r="O30" i="4"/>
  <c r="AE29" i="4"/>
  <c r="Q29" i="4"/>
  <c r="AB26" i="4" s="1"/>
  <c r="O29" i="4"/>
  <c r="AB8" i="4" s="1"/>
  <c r="AL28" i="4"/>
  <c r="AK28" i="4"/>
  <c r="Q28" i="4"/>
  <c r="R28" i="4" s="1"/>
  <c r="AB44" i="4" s="1"/>
  <c r="O28" i="4"/>
  <c r="AB7" i="4" s="1"/>
  <c r="AM27" i="4"/>
  <c r="AK27" i="4"/>
  <c r="AJ27" i="4"/>
  <c r="AI27" i="4"/>
  <c r="AD27" i="4"/>
  <c r="AC27" i="4"/>
  <c r="AB27" i="4"/>
  <c r="O27" i="4"/>
  <c r="AB6" i="4" s="1"/>
  <c r="AJ26" i="4"/>
  <c r="AI26" i="4"/>
  <c r="AF26" i="4"/>
  <c r="AE26" i="4"/>
  <c r="P26" i="4"/>
  <c r="Q27" i="4" s="1"/>
  <c r="AB24" i="4" s="1"/>
  <c r="AO25" i="4"/>
  <c r="AL25" i="4"/>
  <c r="AH25" i="4"/>
  <c r="AG25" i="4"/>
  <c r="AE25" i="4"/>
  <c r="AC25" i="4"/>
  <c r="AB25" i="4"/>
  <c r="K19" i="4"/>
  <c r="M19" i="4" s="1"/>
  <c r="T16" i="4"/>
  <c r="Q16" i="4"/>
  <c r="R16" i="4" s="1"/>
  <c r="Q15" i="4"/>
  <c r="R15" i="4" s="1"/>
  <c r="T14" i="4"/>
  <c r="Q14" i="4"/>
  <c r="R14" i="4" s="1"/>
  <c r="AI13" i="4"/>
  <c r="AH13" i="4"/>
  <c r="AG13" i="4"/>
  <c r="AB13" i="4"/>
  <c r="AA13" i="4"/>
  <c r="Q13" i="4"/>
  <c r="R13" i="4" s="1"/>
  <c r="O13" i="4"/>
  <c r="AJ12" i="4"/>
  <c r="AI12" i="4"/>
  <c r="AH12" i="4"/>
  <c r="AF12" i="4"/>
  <c r="AA12" i="4"/>
  <c r="Q12" i="4"/>
  <c r="R12" i="4" s="1"/>
  <c r="AA49" i="4" s="1"/>
  <c r="O12" i="4"/>
  <c r="AI11" i="4"/>
  <c r="AH11" i="4"/>
  <c r="AE11" i="4"/>
  <c r="AD11" i="4"/>
  <c r="AA11" i="4"/>
  <c r="Q11" i="4"/>
  <c r="AA29" i="4" s="1"/>
  <c r="O11" i="4"/>
  <c r="AK10" i="4"/>
  <c r="AI10" i="4"/>
  <c r="AF10" i="4"/>
  <c r="AC10" i="4"/>
  <c r="AA10" i="4"/>
  <c r="Q10" i="4"/>
  <c r="R10" i="4" s="1"/>
  <c r="AA47" i="4" s="1"/>
  <c r="O10" i="4"/>
  <c r="AM9" i="4"/>
  <c r="AJ9" i="4"/>
  <c r="AH9" i="4"/>
  <c r="AE9" i="4"/>
  <c r="AD9" i="4"/>
  <c r="AC9" i="4"/>
  <c r="AB9" i="4"/>
  <c r="AA9" i="4"/>
  <c r="T9" i="4"/>
  <c r="Q9" i="4"/>
  <c r="AA27" i="4" s="1"/>
  <c r="O9" i="4"/>
  <c r="AJ8" i="4"/>
  <c r="AD8" i="4"/>
  <c r="AC8" i="4"/>
  <c r="AA8" i="4"/>
  <c r="Q8" i="4"/>
  <c r="R8" i="4" s="1"/>
  <c r="AA45" i="4" s="1"/>
  <c r="O8" i="4"/>
  <c r="AN7" i="4"/>
  <c r="AL7" i="4"/>
  <c r="AJ7" i="4"/>
  <c r="AI7" i="4"/>
  <c r="AG7" i="4"/>
  <c r="AE7" i="4"/>
  <c r="AD7" i="4"/>
  <c r="AC7" i="4"/>
  <c r="AA7" i="4"/>
  <c r="Q7" i="4"/>
  <c r="R7" i="4" s="1"/>
  <c r="AA44" i="4" s="1"/>
  <c r="O7" i="4"/>
  <c r="AO6" i="4"/>
  <c r="AN6" i="4"/>
  <c r="AM6" i="4"/>
  <c r="AL6" i="4"/>
  <c r="AJ6" i="4"/>
  <c r="AG6" i="4"/>
  <c r="AF6" i="4"/>
  <c r="AA6" i="4"/>
  <c r="O6" i="4"/>
  <c r="P5" i="4"/>
  <c r="AA56" i="4" s="1"/>
  <c r="N451" i="3"/>
  <c r="L451" i="3"/>
  <c r="K451" i="3"/>
  <c r="M451" i="3" s="1"/>
  <c r="P449" i="3"/>
  <c r="Q448" i="3"/>
  <c r="Q449" i="3" s="1"/>
  <c r="R443" i="3"/>
  <c r="Q443" i="3"/>
  <c r="O443" i="3"/>
  <c r="R442" i="3"/>
  <c r="Q442" i="3"/>
  <c r="O442" i="3"/>
  <c r="R441" i="3"/>
  <c r="Q441" i="3"/>
  <c r="O441" i="3"/>
  <c r="Q440" i="3"/>
  <c r="R440" i="3" s="1"/>
  <c r="O440" i="3"/>
  <c r="Q439" i="3"/>
  <c r="R439" i="3" s="1"/>
  <c r="O439" i="3"/>
  <c r="Q438" i="3"/>
  <c r="R438" i="3" s="1"/>
  <c r="O438" i="3"/>
  <c r="Q437" i="3"/>
  <c r="R437" i="3" s="1"/>
  <c r="O437" i="3"/>
  <c r="Q436" i="3"/>
  <c r="R436" i="3" s="1"/>
  <c r="O436" i="3"/>
  <c r="P435" i="3"/>
  <c r="S437" i="3" s="1"/>
  <c r="N429" i="3"/>
  <c r="L429" i="3"/>
  <c r="K429" i="3"/>
  <c r="M429" i="3" s="1"/>
  <c r="P427" i="3"/>
  <c r="Q426" i="3"/>
  <c r="Q427" i="3" s="1"/>
  <c r="R421" i="3"/>
  <c r="Q421" i="3"/>
  <c r="O421" i="3"/>
  <c r="R420" i="3"/>
  <c r="Q420" i="3"/>
  <c r="O420" i="3"/>
  <c r="Q419" i="3"/>
  <c r="R419" i="3" s="1"/>
  <c r="O419" i="3"/>
  <c r="Q418" i="3"/>
  <c r="R418" i="3" s="1"/>
  <c r="O418" i="3"/>
  <c r="Q417" i="3"/>
  <c r="R417" i="3" s="1"/>
  <c r="O417" i="3"/>
  <c r="Q416" i="3"/>
  <c r="R416" i="3" s="1"/>
  <c r="O416" i="3"/>
  <c r="Q415" i="3"/>
  <c r="R415" i="3" s="1"/>
  <c r="O415" i="3"/>
  <c r="O414" i="3"/>
  <c r="P413" i="3"/>
  <c r="S415" i="3" s="1"/>
  <c r="L407" i="3"/>
  <c r="K407" i="3"/>
  <c r="M407" i="3" s="1"/>
  <c r="N407" i="3" s="1"/>
  <c r="P405" i="3"/>
  <c r="Q404" i="3"/>
  <c r="Q405" i="3" s="1"/>
  <c r="Q399" i="3"/>
  <c r="R399" i="3" s="1"/>
  <c r="O399" i="3"/>
  <c r="Q398" i="3"/>
  <c r="R398" i="3" s="1"/>
  <c r="O398" i="3"/>
  <c r="Q397" i="3"/>
  <c r="R397" i="3" s="1"/>
  <c r="O397" i="3"/>
  <c r="Q396" i="3"/>
  <c r="R396" i="3" s="1"/>
  <c r="O396" i="3"/>
  <c r="Q395" i="3"/>
  <c r="R395" i="3" s="1"/>
  <c r="O395" i="3"/>
  <c r="Q394" i="3"/>
  <c r="R394" i="3" s="1"/>
  <c r="O394" i="3"/>
  <c r="Q393" i="3"/>
  <c r="R393" i="3" s="1"/>
  <c r="O393" i="3"/>
  <c r="O392" i="3"/>
  <c r="P391" i="3"/>
  <c r="S393" i="3" s="1"/>
  <c r="L385" i="3"/>
  <c r="N385" i="3" s="1"/>
  <c r="K385" i="3"/>
  <c r="M385" i="3" s="1"/>
  <c r="P383" i="3"/>
  <c r="Q382" i="3"/>
  <c r="Q383" i="3" s="1"/>
  <c r="Q377" i="3"/>
  <c r="R377" i="3" s="1"/>
  <c r="O377" i="3"/>
  <c r="Q376" i="3"/>
  <c r="R376" i="3" s="1"/>
  <c r="O376" i="3"/>
  <c r="Q375" i="3"/>
  <c r="R375" i="3" s="1"/>
  <c r="O375" i="3"/>
  <c r="Q374" i="3"/>
  <c r="R374" i="3" s="1"/>
  <c r="O374" i="3"/>
  <c r="Q373" i="3"/>
  <c r="R373" i="3" s="1"/>
  <c r="O373" i="3"/>
  <c r="Q372" i="3"/>
  <c r="R372" i="3" s="1"/>
  <c r="O372" i="3"/>
  <c r="Q371" i="3"/>
  <c r="R371" i="3" s="1"/>
  <c r="O371" i="3"/>
  <c r="O370" i="3"/>
  <c r="P369" i="3"/>
  <c r="S371" i="3" s="1"/>
  <c r="L363" i="3"/>
  <c r="K363" i="3"/>
  <c r="M363" i="3" s="1"/>
  <c r="P361" i="3"/>
  <c r="Q360" i="3"/>
  <c r="Q361" i="3" s="1"/>
  <c r="Q355" i="3"/>
  <c r="R355" i="3" s="1"/>
  <c r="O355" i="3"/>
  <c r="Q354" i="3"/>
  <c r="R354" i="3" s="1"/>
  <c r="O354" i="3"/>
  <c r="Q353" i="3"/>
  <c r="R353" i="3" s="1"/>
  <c r="O353" i="3"/>
  <c r="Q352" i="3"/>
  <c r="R352" i="3" s="1"/>
  <c r="O352" i="3"/>
  <c r="Q351" i="3"/>
  <c r="R351" i="3" s="1"/>
  <c r="O351" i="3"/>
  <c r="Q350" i="3"/>
  <c r="R350" i="3" s="1"/>
  <c r="O350" i="3"/>
  <c r="Q349" i="3"/>
  <c r="R349" i="3" s="1"/>
  <c r="O349" i="3"/>
  <c r="O348" i="3"/>
  <c r="P347" i="3"/>
  <c r="L341" i="3"/>
  <c r="K341" i="3"/>
  <c r="M341" i="3" s="1"/>
  <c r="P339" i="3"/>
  <c r="Q339" i="3"/>
  <c r="Q333" i="3"/>
  <c r="R333" i="3" s="1"/>
  <c r="O333" i="3"/>
  <c r="Q332" i="3"/>
  <c r="R332" i="3" s="1"/>
  <c r="O332" i="3"/>
  <c r="Q331" i="3"/>
  <c r="R331" i="3" s="1"/>
  <c r="O331" i="3"/>
  <c r="Q330" i="3"/>
  <c r="R330" i="3" s="1"/>
  <c r="O330" i="3"/>
  <c r="Q329" i="3"/>
  <c r="R329" i="3" s="1"/>
  <c r="O329" i="3"/>
  <c r="Q328" i="3"/>
  <c r="R328" i="3" s="1"/>
  <c r="O328" i="3"/>
  <c r="Q327" i="3"/>
  <c r="R327" i="3" s="1"/>
  <c r="O327" i="3"/>
  <c r="O326" i="3"/>
  <c r="P325" i="3"/>
  <c r="S327" i="3" s="1"/>
  <c r="K319" i="3"/>
  <c r="P317" i="3"/>
  <c r="Q311" i="3"/>
  <c r="R311" i="3" s="1"/>
  <c r="O311" i="3"/>
  <c r="Q310" i="3"/>
  <c r="R310" i="3" s="1"/>
  <c r="O310" i="3"/>
  <c r="Q309" i="3"/>
  <c r="R309" i="3" s="1"/>
  <c r="O309" i="3"/>
  <c r="Q308" i="3"/>
  <c r="R308" i="3" s="1"/>
  <c r="O308" i="3"/>
  <c r="Q307" i="3"/>
  <c r="R307" i="3" s="1"/>
  <c r="O307" i="3"/>
  <c r="Q306" i="3"/>
  <c r="R306" i="3" s="1"/>
  <c r="O306" i="3"/>
  <c r="Q305" i="3"/>
  <c r="R305" i="3" s="1"/>
  <c r="O305" i="3"/>
  <c r="O304" i="3"/>
  <c r="P303" i="3"/>
  <c r="K297" i="3"/>
  <c r="P295" i="3"/>
  <c r="Q289" i="3"/>
  <c r="R289" i="3" s="1"/>
  <c r="O289" i="3"/>
  <c r="Q288" i="3"/>
  <c r="R288" i="3" s="1"/>
  <c r="O288" i="3"/>
  <c r="Q287" i="3"/>
  <c r="R287" i="3" s="1"/>
  <c r="O287" i="3"/>
  <c r="Q286" i="3"/>
  <c r="R286" i="3" s="1"/>
  <c r="O286" i="3"/>
  <c r="Q285" i="3"/>
  <c r="R285" i="3" s="1"/>
  <c r="O285" i="3"/>
  <c r="Q284" i="3"/>
  <c r="R284" i="3" s="1"/>
  <c r="O284" i="3"/>
  <c r="Q283" i="3"/>
  <c r="R283" i="3" s="1"/>
  <c r="O283" i="3"/>
  <c r="O282" i="3"/>
  <c r="P281" i="3"/>
  <c r="S283" i="3" s="1"/>
  <c r="L275" i="3"/>
  <c r="K275" i="3"/>
  <c r="P273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R263" i="3" s="1"/>
  <c r="O263" i="3"/>
  <c r="Q262" i="3"/>
  <c r="R262" i="3" s="1"/>
  <c r="O262" i="3"/>
  <c r="Q261" i="3"/>
  <c r="R261" i="3" s="1"/>
  <c r="O261" i="3"/>
  <c r="O260" i="3"/>
  <c r="P259" i="3"/>
  <c r="L253" i="3"/>
  <c r="K253" i="3"/>
  <c r="P251" i="3"/>
  <c r="Q244" i="3"/>
  <c r="R244" i="3" s="1"/>
  <c r="O244" i="3"/>
  <c r="Q243" i="3"/>
  <c r="R243" i="3" s="1"/>
  <c r="O243" i="3"/>
  <c r="Q242" i="3"/>
  <c r="R242" i="3" s="1"/>
  <c r="O242" i="3"/>
  <c r="Q241" i="3"/>
  <c r="R241" i="3" s="1"/>
  <c r="O241" i="3"/>
  <c r="Q240" i="3"/>
  <c r="R240" i="3" s="1"/>
  <c r="O240" i="3"/>
  <c r="Q239" i="3"/>
  <c r="R239" i="3" s="1"/>
  <c r="O239" i="3"/>
  <c r="Q238" i="3"/>
  <c r="R238" i="3" s="1"/>
  <c r="O238" i="3"/>
  <c r="O237" i="3"/>
  <c r="P236" i="3"/>
  <c r="S238" i="3" s="1"/>
  <c r="L230" i="3"/>
  <c r="K230" i="3"/>
  <c r="P228" i="3"/>
  <c r="Q221" i="3"/>
  <c r="R221" i="3" s="1"/>
  <c r="O221" i="3"/>
  <c r="Q220" i="3"/>
  <c r="R220" i="3" s="1"/>
  <c r="O220" i="3"/>
  <c r="Q219" i="3"/>
  <c r="R219" i="3" s="1"/>
  <c r="O219" i="3"/>
  <c r="Q218" i="3"/>
  <c r="R218" i="3" s="1"/>
  <c r="O218" i="3"/>
  <c r="Q217" i="3"/>
  <c r="R217" i="3" s="1"/>
  <c r="O217" i="3"/>
  <c r="Q216" i="3"/>
  <c r="R216" i="3" s="1"/>
  <c r="O216" i="3"/>
  <c r="Q215" i="3"/>
  <c r="R215" i="3" s="1"/>
  <c r="O215" i="3"/>
  <c r="O214" i="3"/>
  <c r="P213" i="3"/>
  <c r="L207" i="3"/>
  <c r="K207" i="3"/>
  <c r="M207" i="3" s="1"/>
  <c r="N207" i="3" s="1"/>
  <c r="P205" i="3"/>
  <c r="Q198" i="3"/>
  <c r="R198" i="3" s="1"/>
  <c r="O198" i="3"/>
  <c r="Q197" i="3"/>
  <c r="R197" i="3" s="1"/>
  <c r="O197" i="3"/>
  <c r="Q196" i="3"/>
  <c r="R196" i="3" s="1"/>
  <c r="O196" i="3"/>
  <c r="Q195" i="3"/>
  <c r="R195" i="3" s="1"/>
  <c r="O195" i="3"/>
  <c r="Q194" i="3"/>
  <c r="R194" i="3" s="1"/>
  <c r="O194" i="3"/>
  <c r="Q193" i="3"/>
  <c r="R193" i="3" s="1"/>
  <c r="O193" i="3"/>
  <c r="Q192" i="3"/>
  <c r="R192" i="3" s="1"/>
  <c r="O192" i="3"/>
  <c r="O191" i="3"/>
  <c r="P190" i="3"/>
  <c r="L184" i="3"/>
  <c r="K184" i="3"/>
  <c r="P182" i="3"/>
  <c r="Q175" i="3"/>
  <c r="R175" i="3" s="1"/>
  <c r="O175" i="3"/>
  <c r="Q174" i="3"/>
  <c r="R174" i="3" s="1"/>
  <c r="O174" i="3"/>
  <c r="Q173" i="3"/>
  <c r="R173" i="3" s="1"/>
  <c r="O173" i="3"/>
  <c r="Q172" i="3"/>
  <c r="R172" i="3" s="1"/>
  <c r="O172" i="3"/>
  <c r="Q171" i="3"/>
  <c r="R171" i="3" s="1"/>
  <c r="O171" i="3"/>
  <c r="Q170" i="3"/>
  <c r="R170" i="3" s="1"/>
  <c r="O170" i="3"/>
  <c r="Q169" i="3"/>
  <c r="R169" i="3" s="1"/>
  <c r="O169" i="3"/>
  <c r="O168" i="3"/>
  <c r="P167" i="3"/>
  <c r="L161" i="3"/>
  <c r="M161" i="3"/>
  <c r="N161" i="3" s="1"/>
  <c r="P159" i="3"/>
  <c r="Q158" i="3"/>
  <c r="Q159" i="3" s="1"/>
  <c r="Q152" i="3"/>
  <c r="R152" i="3" s="1"/>
  <c r="O152" i="3"/>
  <c r="Q151" i="3"/>
  <c r="R151" i="3" s="1"/>
  <c r="O151" i="3"/>
  <c r="Q150" i="3"/>
  <c r="R150" i="3" s="1"/>
  <c r="O150" i="3"/>
  <c r="Q149" i="3"/>
  <c r="R149" i="3" s="1"/>
  <c r="O149" i="3"/>
  <c r="Q148" i="3"/>
  <c r="R148" i="3" s="1"/>
  <c r="O148" i="3"/>
  <c r="Q147" i="3"/>
  <c r="R147" i="3" s="1"/>
  <c r="O147" i="3"/>
  <c r="Q146" i="3"/>
  <c r="R146" i="3" s="1"/>
  <c r="O146" i="3"/>
  <c r="O145" i="3"/>
  <c r="P144" i="3"/>
  <c r="L138" i="3"/>
  <c r="K138" i="3"/>
  <c r="Q135" i="3" s="1"/>
  <c r="Q136" i="3" s="1"/>
  <c r="P136" i="3"/>
  <c r="Q129" i="3"/>
  <c r="R129" i="3" s="1"/>
  <c r="O129" i="3"/>
  <c r="Q128" i="3"/>
  <c r="R128" i="3" s="1"/>
  <c r="O128" i="3"/>
  <c r="Q127" i="3"/>
  <c r="R127" i="3" s="1"/>
  <c r="O127" i="3"/>
  <c r="Q126" i="3"/>
  <c r="R126" i="3" s="1"/>
  <c r="O126" i="3"/>
  <c r="Q125" i="3"/>
  <c r="R125" i="3" s="1"/>
  <c r="O125" i="3"/>
  <c r="Q124" i="3"/>
  <c r="R124" i="3" s="1"/>
  <c r="O124" i="3"/>
  <c r="Q123" i="3"/>
  <c r="R123" i="3" s="1"/>
  <c r="O123" i="3"/>
  <c r="O122" i="3"/>
  <c r="P121" i="3"/>
  <c r="Q122" i="3" s="1"/>
  <c r="R122" i="3" s="1"/>
  <c r="L115" i="3"/>
  <c r="K115" i="3"/>
  <c r="M115" i="3" s="1"/>
  <c r="N115" i="3" s="1"/>
  <c r="P113" i="3"/>
  <c r="Q106" i="3"/>
  <c r="R106" i="3" s="1"/>
  <c r="O106" i="3"/>
  <c r="Q105" i="3"/>
  <c r="R105" i="3" s="1"/>
  <c r="O105" i="3"/>
  <c r="Q104" i="3"/>
  <c r="R104" i="3" s="1"/>
  <c r="O104" i="3"/>
  <c r="Q103" i="3"/>
  <c r="R103" i="3" s="1"/>
  <c r="O103" i="3"/>
  <c r="Q102" i="3"/>
  <c r="R102" i="3" s="1"/>
  <c r="O102" i="3"/>
  <c r="Q101" i="3"/>
  <c r="R101" i="3" s="1"/>
  <c r="O101" i="3"/>
  <c r="Q100" i="3"/>
  <c r="R100" i="3" s="1"/>
  <c r="O100" i="3"/>
  <c r="O99" i="3"/>
  <c r="P98" i="3"/>
  <c r="L92" i="3"/>
  <c r="K92" i="3"/>
  <c r="M92" i="3" s="1"/>
  <c r="N92" i="3" s="1"/>
  <c r="P90" i="3"/>
  <c r="Q83" i="3"/>
  <c r="R83" i="3" s="1"/>
  <c r="O83" i="3"/>
  <c r="Q82" i="3"/>
  <c r="R82" i="3" s="1"/>
  <c r="O82" i="3"/>
  <c r="Q81" i="3"/>
  <c r="R81" i="3" s="1"/>
  <c r="O81" i="3"/>
  <c r="Q80" i="3"/>
  <c r="R80" i="3" s="1"/>
  <c r="O80" i="3"/>
  <c r="Q79" i="3"/>
  <c r="R79" i="3" s="1"/>
  <c r="O79" i="3"/>
  <c r="Q78" i="3"/>
  <c r="R78" i="3" s="1"/>
  <c r="O78" i="3"/>
  <c r="Q77" i="3"/>
  <c r="R77" i="3" s="1"/>
  <c r="O77" i="3"/>
  <c r="Q76" i="3"/>
  <c r="R76" i="3" s="1"/>
  <c r="O76" i="3"/>
  <c r="P75" i="3"/>
  <c r="L69" i="3"/>
  <c r="K69" i="3"/>
  <c r="M69" i="3" s="1"/>
  <c r="P67" i="3"/>
  <c r="Q60" i="3"/>
  <c r="R60" i="3" s="1"/>
  <c r="O60" i="3"/>
  <c r="Q59" i="3"/>
  <c r="R59" i="3" s="1"/>
  <c r="O59" i="3"/>
  <c r="Q58" i="3"/>
  <c r="R58" i="3" s="1"/>
  <c r="O58" i="3"/>
  <c r="Q57" i="3"/>
  <c r="R57" i="3" s="1"/>
  <c r="O57" i="3"/>
  <c r="Q56" i="3"/>
  <c r="R56" i="3" s="1"/>
  <c r="O56" i="3"/>
  <c r="Q55" i="3"/>
  <c r="R55" i="3" s="1"/>
  <c r="O55" i="3"/>
  <c r="Q54" i="3"/>
  <c r="R54" i="3" s="1"/>
  <c r="O54" i="3"/>
  <c r="O53" i="3"/>
  <c r="P52" i="3"/>
  <c r="L46" i="3"/>
  <c r="K46" i="3"/>
  <c r="M46" i="3" s="1"/>
  <c r="N46" i="3" s="1"/>
  <c r="P44" i="3"/>
  <c r="Q37" i="3"/>
  <c r="R37" i="3" s="1"/>
  <c r="O37" i="3"/>
  <c r="Q36" i="3"/>
  <c r="R36" i="3" s="1"/>
  <c r="O36" i="3"/>
  <c r="Q35" i="3"/>
  <c r="R35" i="3" s="1"/>
  <c r="O35" i="3"/>
  <c r="Q34" i="3"/>
  <c r="R34" i="3" s="1"/>
  <c r="O34" i="3"/>
  <c r="Q33" i="3"/>
  <c r="R33" i="3" s="1"/>
  <c r="O33" i="3"/>
  <c r="Q32" i="3"/>
  <c r="R32" i="3" s="1"/>
  <c r="O32" i="3"/>
  <c r="Q31" i="3"/>
  <c r="R31" i="3" s="1"/>
  <c r="O31" i="3"/>
  <c r="O30" i="3"/>
  <c r="P29" i="3"/>
  <c r="Q30" i="3" s="1"/>
  <c r="R30" i="3" s="1"/>
  <c r="L23" i="3"/>
  <c r="K23" i="3"/>
  <c r="M23" i="3" s="1"/>
  <c r="P21" i="3"/>
  <c r="Q14" i="3"/>
  <c r="R14" i="3" s="1"/>
  <c r="O14" i="3"/>
  <c r="Q13" i="3"/>
  <c r="R13" i="3" s="1"/>
  <c r="O13" i="3"/>
  <c r="Q12" i="3"/>
  <c r="R12" i="3" s="1"/>
  <c r="O12" i="3"/>
  <c r="Q11" i="3"/>
  <c r="R11" i="3" s="1"/>
  <c r="O11" i="3"/>
  <c r="Q10" i="3"/>
  <c r="R10" i="3" s="1"/>
  <c r="O10" i="3"/>
  <c r="Q9" i="3"/>
  <c r="R9" i="3" s="1"/>
  <c r="O9" i="3"/>
  <c r="Q8" i="3"/>
  <c r="R8" i="3" s="1"/>
  <c r="O8" i="3"/>
  <c r="O7" i="3"/>
  <c r="P6" i="3"/>
  <c r="L666" i="2"/>
  <c r="K666" i="2"/>
  <c r="M666" i="2" s="1"/>
  <c r="N666" i="2" s="1"/>
  <c r="P664" i="2"/>
  <c r="Q663" i="2"/>
  <c r="Q664" i="2" s="1"/>
  <c r="Q657" i="2"/>
  <c r="R657" i="2" s="1"/>
  <c r="O657" i="2"/>
  <c r="Q656" i="2"/>
  <c r="R656" i="2" s="1"/>
  <c r="O656" i="2"/>
  <c r="Q655" i="2"/>
  <c r="R655" i="2" s="1"/>
  <c r="O655" i="2"/>
  <c r="Q654" i="2"/>
  <c r="R654" i="2" s="1"/>
  <c r="O654" i="2"/>
  <c r="Q653" i="2"/>
  <c r="R653" i="2" s="1"/>
  <c r="O653" i="2"/>
  <c r="Q652" i="2"/>
  <c r="R652" i="2" s="1"/>
  <c r="O652" i="2"/>
  <c r="R651" i="2"/>
  <c r="Q651" i="2"/>
  <c r="O651" i="2"/>
  <c r="O650" i="2"/>
  <c r="P649" i="2"/>
  <c r="T651" i="2" s="1"/>
  <c r="L643" i="2"/>
  <c r="K643" i="2"/>
  <c r="M643" i="2" s="1"/>
  <c r="N643" i="2" s="1"/>
  <c r="P641" i="2"/>
  <c r="Q640" i="2"/>
  <c r="Q641" i="2" s="1"/>
  <c r="Q634" i="2"/>
  <c r="R634" i="2" s="1"/>
  <c r="O634" i="2"/>
  <c r="Q633" i="2"/>
  <c r="R633" i="2" s="1"/>
  <c r="O633" i="2"/>
  <c r="Q632" i="2"/>
  <c r="R632" i="2" s="1"/>
  <c r="O632" i="2"/>
  <c r="Q631" i="2"/>
  <c r="R631" i="2" s="1"/>
  <c r="O631" i="2"/>
  <c r="Q630" i="2"/>
  <c r="R630" i="2" s="1"/>
  <c r="O630" i="2"/>
  <c r="Q629" i="2"/>
  <c r="R629" i="2" s="1"/>
  <c r="O629" i="2"/>
  <c r="Q628" i="2"/>
  <c r="R628" i="2" s="1"/>
  <c r="O628" i="2"/>
  <c r="O627" i="2"/>
  <c r="P626" i="2"/>
  <c r="T628" i="2" s="1"/>
  <c r="M620" i="2"/>
  <c r="N620" i="2" s="1"/>
  <c r="L620" i="2"/>
  <c r="K620" i="2"/>
  <c r="P618" i="2"/>
  <c r="Q617" i="2"/>
  <c r="Q618" i="2" s="1"/>
  <c r="Q611" i="2"/>
  <c r="R611" i="2" s="1"/>
  <c r="O611" i="2"/>
  <c r="Q610" i="2"/>
  <c r="R610" i="2" s="1"/>
  <c r="O610" i="2"/>
  <c r="Q609" i="2"/>
  <c r="R609" i="2" s="1"/>
  <c r="O609" i="2"/>
  <c r="Q608" i="2"/>
  <c r="R608" i="2" s="1"/>
  <c r="O608" i="2"/>
  <c r="Q607" i="2"/>
  <c r="R607" i="2" s="1"/>
  <c r="O607" i="2"/>
  <c r="Q606" i="2"/>
  <c r="R606" i="2" s="1"/>
  <c r="O606" i="2"/>
  <c r="R605" i="2"/>
  <c r="Q605" i="2"/>
  <c r="O605" i="2"/>
  <c r="O604" i="2"/>
  <c r="P603" i="2"/>
  <c r="Q604" i="2" s="1"/>
  <c r="R604" i="2" s="1"/>
  <c r="L597" i="2"/>
  <c r="K597" i="2"/>
  <c r="M597" i="2" s="1"/>
  <c r="N597" i="2" s="1"/>
  <c r="Q595" i="2"/>
  <c r="P595" i="2"/>
  <c r="Q594" i="2"/>
  <c r="Q588" i="2"/>
  <c r="R588" i="2" s="1"/>
  <c r="O588" i="2"/>
  <c r="Q587" i="2"/>
  <c r="R587" i="2" s="1"/>
  <c r="O587" i="2"/>
  <c r="Q586" i="2"/>
  <c r="R586" i="2" s="1"/>
  <c r="O586" i="2"/>
  <c r="Q585" i="2"/>
  <c r="R585" i="2" s="1"/>
  <c r="O585" i="2"/>
  <c r="Q584" i="2"/>
  <c r="R584" i="2" s="1"/>
  <c r="O584" i="2"/>
  <c r="Q583" i="2"/>
  <c r="R583" i="2" s="1"/>
  <c r="O583" i="2"/>
  <c r="Q582" i="2"/>
  <c r="R582" i="2" s="1"/>
  <c r="O582" i="2"/>
  <c r="O581" i="2"/>
  <c r="P580" i="2"/>
  <c r="T582" i="2" s="1"/>
  <c r="M574" i="2"/>
  <c r="N574" i="2" s="1"/>
  <c r="L574" i="2"/>
  <c r="K574" i="2"/>
  <c r="Q571" i="2" s="1"/>
  <c r="Q572" i="2" s="1"/>
  <c r="P572" i="2"/>
  <c r="Q565" i="2"/>
  <c r="R565" i="2" s="1"/>
  <c r="O565" i="2"/>
  <c r="Q564" i="2"/>
  <c r="R564" i="2" s="1"/>
  <c r="O564" i="2"/>
  <c r="Q563" i="2"/>
  <c r="R563" i="2" s="1"/>
  <c r="O563" i="2"/>
  <c r="Q562" i="2"/>
  <c r="R562" i="2" s="1"/>
  <c r="O562" i="2"/>
  <c r="Q561" i="2"/>
  <c r="R561" i="2" s="1"/>
  <c r="O561" i="2"/>
  <c r="Q560" i="2"/>
  <c r="R560" i="2" s="1"/>
  <c r="O560" i="2"/>
  <c r="R559" i="2"/>
  <c r="Q559" i="2"/>
  <c r="O559" i="2"/>
  <c r="O558" i="2"/>
  <c r="P557" i="2"/>
  <c r="T559" i="2" s="1"/>
  <c r="L551" i="2"/>
  <c r="K551" i="2"/>
  <c r="M551" i="2" s="1"/>
  <c r="N551" i="2" s="1"/>
  <c r="P549" i="2"/>
  <c r="Q542" i="2"/>
  <c r="R542" i="2" s="1"/>
  <c r="O542" i="2"/>
  <c r="Q541" i="2"/>
  <c r="R541" i="2" s="1"/>
  <c r="O541" i="2"/>
  <c r="Q540" i="2"/>
  <c r="R540" i="2" s="1"/>
  <c r="O540" i="2"/>
  <c r="Q539" i="2"/>
  <c r="R539" i="2" s="1"/>
  <c r="O539" i="2"/>
  <c r="Q538" i="2"/>
  <c r="R538" i="2" s="1"/>
  <c r="O538" i="2"/>
  <c r="Q537" i="2"/>
  <c r="R537" i="2" s="1"/>
  <c r="O537" i="2"/>
  <c r="Q536" i="2"/>
  <c r="R536" i="2" s="1"/>
  <c r="O536" i="2"/>
  <c r="O535" i="2"/>
  <c r="P534" i="2"/>
  <c r="T536" i="2" s="1"/>
  <c r="L528" i="2"/>
  <c r="K528" i="2"/>
  <c r="M528" i="2" s="1"/>
  <c r="N528" i="2" s="1"/>
  <c r="P526" i="2"/>
  <c r="Q519" i="2"/>
  <c r="R519" i="2" s="1"/>
  <c r="O519" i="2"/>
  <c r="Q518" i="2"/>
  <c r="R518" i="2" s="1"/>
  <c r="O518" i="2"/>
  <c r="Q517" i="2"/>
  <c r="R517" i="2" s="1"/>
  <c r="O517" i="2"/>
  <c r="Q516" i="2"/>
  <c r="R516" i="2" s="1"/>
  <c r="O516" i="2"/>
  <c r="Q515" i="2"/>
  <c r="R515" i="2" s="1"/>
  <c r="O515" i="2"/>
  <c r="Q514" i="2"/>
  <c r="R514" i="2" s="1"/>
  <c r="O514" i="2"/>
  <c r="R513" i="2"/>
  <c r="Q513" i="2"/>
  <c r="O513" i="2"/>
  <c r="O512" i="2"/>
  <c r="P511" i="2"/>
  <c r="Q512" i="2" s="1"/>
  <c r="R512" i="2" s="1"/>
  <c r="L505" i="2"/>
  <c r="K505" i="2"/>
  <c r="M505" i="2" s="1"/>
  <c r="N505" i="2" s="1"/>
  <c r="P503" i="2"/>
  <c r="Q495" i="2"/>
  <c r="R495" i="2" s="1"/>
  <c r="O495" i="2"/>
  <c r="Q494" i="2"/>
  <c r="R494" i="2" s="1"/>
  <c r="O494" i="2"/>
  <c r="Q493" i="2"/>
  <c r="R493" i="2" s="1"/>
  <c r="O493" i="2"/>
  <c r="Q492" i="2"/>
  <c r="R492" i="2" s="1"/>
  <c r="O492" i="2"/>
  <c r="Q491" i="2"/>
  <c r="R491" i="2" s="1"/>
  <c r="O491" i="2"/>
  <c r="Q490" i="2"/>
  <c r="R490" i="2" s="1"/>
  <c r="O490" i="2"/>
  <c r="Q489" i="2"/>
  <c r="R489" i="2" s="1"/>
  <c r="O489" i="2"/>
  <c r="O488" i="2"/>
  <c r="P487" i="2"/>
  <c r="T489" i="2" s="1"/>
  <c r="L481" i="2"/>
  <c r="K481" i="2"/>
  <c r="M481" i="2" s="1"/>
  <c r="N481" i="2" s="1"/>
  <c r="P479" i="2"/>
  <c r="Q478" i="2"/>
  <c r="Q479" i="2" s="1"/>
  <c r="Q472" i="2"/>
  <c r="R472" i="2" s="1"/>
  <c r="O472" i="2"/>
  <c r="Q471" i="2"/>
  <c r="R471" i="2" s="1"/>
  <c r="O471" i="2"/>
  <c r="Q470" i="2"/>
  <c r="R470" i="2" s="1"/>
  <c r="O470" i="2"/>
  <c r="Q469" i="2"/>
  <c r="R469" i="2" s="1"/>
  <c r="O469" i="2"/>
  <c r="Q468" i="2"/>
  <c r="R468" i="2" s="1"/>
  <c r="O468" i="2"/>
  <c r="Q467" i="2"/>
  <c r="R467" i="2" s="1"/>
  <c r="O467" i="2"/>
  <c r="Q466" i="2"/>
  <c r="R466" i="2" s="1"/>
  <c r="O466" i="2"/>
  <c r="Q465" i="2"/>
  <c r="R465" i="2" s="1"/>
  <c r="O465" i="2"/>
  <c r="P464" i="2"/>
  <c r="T466" i="2" s="1"/>
  <c r="L458" i="2"/>
  <c r="K458" i="2"/>
  <c r="M458" i="2" s="1"/>
  <c r="P456" i="2"/>
  <c r="Q455" i="2"/>
  <c r="Q456" i="2" s="1"/>
  <c r="Q449" i="2"/>
  <c r="R449" i="2" s="1"/>
  <c r="O449" i="2"/>
  <c r="Q448" i="2"/>
  <c r="R448" i="2" s="1"/>
  <c r="O448" i="2"/>
  <c r="Q447" i="2"/>
  <c r="R447" i="2" s="1"/>
  <c r="O447" i="2"/>
  <c r="Q446" i="2"/>
  <c r="R446" i="2" s="1"/>
  <c r="O446" i="2"/>
  <c r="Q445" i="2"/>
  <c r="R445" i="2" s="1"/>
  <c r="O445" i="2"/>
  <c r="Q444" i="2"/>
  <c r="R444" i="2" s="1"/>
  <c r="O444" i="2"/>
  <c r="R443" i="2"/>
  <c r="Q443" i="2"/>
  <c r="O443" i="2"/>
  <c r="O442" i="2"/>
  <c r="P441" i="2"/>
  <c r="T443" i="2" s="1"/>
  <c r="L435" i="2"/>
  <c r="K435" i="2"/>
  <c r="U431" i="2" s="1"/>
  <c r="U432" i="2" s="1"/>
  <c r="T432" i="2"/>
  <c r="Q428" i="2"/>
  <c r="R428" i="2" s="1"/>
  <c r="O428" i="2"/>
  <c r="Q427" i="2"/>
  <c r="R427" i="2" s="1"/>
  <c r="O427" i="2"/>
  <c r="Q426" i="2"/>
  <c r="R426" i="2" s="1"/>
  <c r="O426" i="2"/>
  <c r="Q425" i="2"/>
  <c r="R425" i="2" s="1"/>
  <c r="O425" i="2"/>
  <c r="Q424" i="2"/>
  <c r="R424" i="2" s="1"/>
  <c r="O424" i="2"/>
  <c r="Q423" i="2"/>
  <c r="R423" i="2" s="1"/>
  <c r="O423" i="2"/>
  <c r="Q422" i="2"/>
  <c r="R422" i="2" s="1"/>
  <c r="O422" i="2"/>
  <c r="O421" i="2"/>
  <c r="P420" i="2"/>
  <c r="Q421" i="2" s="1"/>
  <c r="R421" i="2" s="1"/>
  <c r="T416" i="2"/>
  <c r="L416" i="2"/>
  <c r="K416" i="2"/>
  <c r="M416" i="2" s="1"/>
  <c r="R412" i="2"/>
  <c r="Q412" i="2"/>
  <c r="O412" i="2"/>
  <c r="Q411" i="2"/>
  <c r="R411" i="2" s="1"/>
  <c r="O411" i="2"/>
  <c r="Q410" i="2"/>
  <c r="R410" i="2" s="1"/>
  <c r="O410" i="2"/>
  <c r="Q409" i="2"/>
  <c r="R409" i="2" s="1"/>
  <c r="O409" i="2"/>
  <c r="Q408" i="2"/>
  <c r="R408" i="2" s="1"/>
  <c r="O408" i="2"/>
  <c r="R407" i="2"/>
  <c r="Q407" i="2"/>
  <c r="O407" i="2"/>
  <c r="R406" i="2"/>
  <c r="Q406" i="2"/>
  <c r="O406" i="2"/>
  <c r="O405" i="2"/>
  <c r="P404" i="2"/>
  <c r="AU59" i="2" s="1"/>
  <c r="L400" i="2"/>
  <c r="K400" i="2"/>
  <c r="M400" i="2" s="1"/>
  <c r="N400" i="2" s="1"/>
  <c r="Q395" i="2"/>
  <c r="R395" i="2" s="1"/>
  <c r="O395" i="2"/>
  <c r="Q394" i="2"/>
  <c r="R394" i="2" s="1"/>
  <c r="O394" i="2"/>
  <c r="Q393" i="2"/>
  <c r="R393" i="2" s="1"/>
  <c r="O393" i="2"/>
  <c r="Q392" i="2"/>
  <c r="R392" i="2" s="1"/>
  <c r="O392" i="2"/>
  <c r="Q391" i="2"/>
  <c r="R391" i="2" s="1"/>
  <c r="O391" i="2"/>
  <c r="Q390" i="2"/>
  <c r="R390" i="2" s="1"/>
  <c r="O390" i="2"/>
  <c r="Q389" i="2"/>
  <c r="R389" i="2" s="1"/>
  <c r="O389" i="2"/>
  <c r="O388" i="2"/>
  <c r="P387" i="2"/>
  <c r="Q388" i="2" s="1"/>
  <c r="R388" i="2" s="1"/>
  <c r="L383" i="2"/>
  <c r="K383" i="2"/>
  <c r="M383" i="2" s="1"/>
  <c r="N383" i="2" s="1"/>
  <c r="Q377" i="2"/>
  <c r="R377" i="2" s="1"/>
  <c r="O377" i="2"/>
  <c r="Q376" i="2"/>
  <c r="R376" i="2" s="1"/>
  <c r="O376" i="2"/>
  <c r="R375" i="2"/>
  <c r="Q375" i="2"/>
  <c r="O375" i="2"/>
  <c r="Q374" i="2"/>
  <c r="R374" i="2" s="1"/>
  <c r="O374" i="2"/>
  <c r="Q373" i="2"/>
  <c r="R373" i="2" s="1"/>
  <c r="O373" i="2"/>
  <c r="Q372" i="2"/>
  <c r="R372" i="2" s="1"/>
  <c r="O372" i="2"/>
  <c r="Q371" i="2"/>
  <c r="R371" i="2" s="1"/>
  <c r="O371" i="2"/>
  <c r="O370" i="2"/>
  <c r="P369" i="2"/>
  <c r="Q370" i="2" s="1"/>
  <c r="R370" i="2" s="1"/>
  <c r="L365" i="2"/>
  <c r="K365" i="2"/>
  <c r="M365" i="2" s="1"/>
  <c r="N365" i="2" s="1"/>
  <c r="Q359" i="2"/>
  <c r="R359" i="2" s="1"/>
  <c r="O359" i="2"/>
  <c r="R358" i="2"/>
  <c r="Q358" i="2"/>
  <c r="O358" i="2"/>
  <c r="Q357" i="2"/>
  <c r="R357" i="2" s="1"/>
  <c r="O357" i="2"/>
  <c r="Q356" i="2"/>
  <c r="R356" i="2" s="1"/>
  <c r="O356" i="2"/>
  <c r="Q355" i="2"/>
  <c r="R355" i="2" s="1"/>
  <c r="O355" i="2"/>
  <c r="Q354" i="2"/>
  <c r="R354" i="2" s="1"/>
  <c r="O354" i="2"/>
  <c r="Q353" i="2"/>
  <c r="R353" i="2" s="1"/>
  <c r="O353" i="2"/>
  <c r="O352" i="2"/>
  <c r="P351" i="2"/>
  <c r="L347" i="2"/>
  <c r="K347" i="2"/>
  <c r="M347" i="2" s="1"/>
  <c r="Q342" i="2"/>
  <c r="R342" i="2" s="1"/>
  <c r="O342" i="2"/>
  <c r="Q341" i="2"/>
  <c r="R341" i="2" s="1"/>
  <c r="O341" i="2"/>
  <c r="Q340" i="2"/>
  <c r="R340" i="2" s="1"/>
  <c r="O340" i="2"/>
  <c r="Q339" i="2"/>
  <c r="R339" i="2" s="1"/>
  <c r="O339" i="2"/>
  <c r="Q338" i="2"/>
  <c r="R338" i="2" s="1"/>
  <c r="O338" i="2"/>
  <c r="Q337" i="2"/>
  <c r="R337" i="2" s="1"/>
  <c r="O337" i="2"/>
  <c r="Q336" i="2"/>
  <c r="R336" i="2" s="1"/>
  <c r="O336" i="2"/>
  <c r="Q335" i="2"/>
  <c r="R335" i="2" s="1"/>
  <c r="O335" i="2"/>
  <c r="P334" i="2"/>
  <c r="M330" i="2"/>
  <c r="N330" i="2" s="1"/>
  <c r="L330" i="2"/>
  <c r="K330" i="2"/>
  <c r="Q323" i="2"/>
  <c r="R323" i="2" s="1"/>
  <c r="O323" i="2"/>
  <c r="R322" i="2"/>
  <c r="Q322" i="2"/>
  <c r="O322" i="2"/>
  <c r="Q321" i="2"/>
  <c r="R321" i="2" s="1"/>
  <c r="O321" i="2"/>
  <c r="R320" i="2"/>
  <c r="Q320" i="2"/>
  <c r="O320" i="2"/>
  <c r="Q319" i="2"/>
  <c r="R319" i="2" s="1"/>
  <c r="O319" i="2"/>
  <c r="R318" i="2"/>
  <c r="Q318" i="2"/>
  <c r="O318" i="2"/>
  <c r="Q317" i="2"/>
  <c r="R317" i="2" s="1"/>
  <c r="O317" i="2"/>
  <c r="Q316" i="2"/>
  <c r="AP25" i="2" s="1"/>
  <c r="O316" i="2"/>
  <c r="AP6" i="2" s="1"/>
  <c r="P315" i="2"/>
  <c r="M310" i="2"/>
  <c r="K310" i="2"/>
  <c r="Q305" i="2"/>
  <c r="R305" i="2" s="1"/>
  <c r="O305" i="2"/>
  <c r="L305" i="2"/>
  <c r="L310" i="2" s="1"/>
  <c r="Q304" i="2"/>
  <c r="R304" i="2" s="1"/>
  <c r="O304" i="2"/>
  <c r="Q303" i="2"/>
  <c r="R303" i="2" s="1"/>
  <c r="O303" i="2"/>
  <c r="Q302" i="2"/>
  <c r="R302" i="2" s="1"/>
  <c r="O302" i="2"/>
  <c r="Q301" i="2"/>
  <c r="R301" i="2" s="1"/>
  <c r="O301" i="2"/>
  <c r="Q300" i="2"/>
  <c r="R300" i="2" s="1"/>
  <c r="O300" i="2"/>
  <c r="Q299" i="2"/>
  <c r="R299" i="2" s="1"/>
  <c r="O299" i="2"/>
  <c r="AO7" i="2" s="1"/>
  <c r="Q298" i="2"/>
  <c r="AO25" i="2" s="1"/>
  <c r="O298" i="2"/>
  <c r="AO6" i="2" s="1"/>
  <c r="P297" i="2"/>
  <c r="AO59" i="2" s="1"/>
  <c r="L293" i="2"/>
  <c r="K293" i="2"/>
  <c r="M293" i="2" s="1"/>
  <c r="N293" i="2" s="1"/>
  <c r="Q286" i="2"/>
  <c r="R286" i="2" s="1"/>
  <c r="O286" i="2"/>
  <c r="Q285" i="2"/>
  <c r="R285" i="2" s="1"/>
  <c r="O285" i="2"/>
  <c r="R284" i="2"/>
  <c r="Q284" i="2"/>
  <c r="O284" i="2"/>
  <c r="Q283" i="2"/>
  <c r="R283" i="2" s="1"/>
  <c r="O283" i="2"/>
  <c r="Q282" i="2"/>
  <c r="R282" i="2" s="1"/>
  <c r="O282" i="2"/>
  <c r="Q281" i="2"/>
  <c r="AN27" i="2" s="1"/>
  <c r="O281" i="2"/>
  <c r="AN8" i="2" s="1"/>
  <c r="R280" i="2"/>
  <c r="Q280" i="2"/>
  <c r="O280" i="2"/>
  <c r="Q279" i="2"/>
  <c r="R279" i="2" s="1"/>
  <c r="AN46" i="2" s="1"/>
  <c r="O279" i="2"/>
  <c r="P278" i="2"/>
  <c r="L274" i="2"/>
  <c r="K274" i="2"/>
  <c r="M274" i="2" s="1"/>
  <c r="Q266" i="2"/>
  <c r="R266" i="2" s="1"/>
  <c r="O266" i="2"/>
  <c r="Q265" i="2"/>
  <c r="R265" i="2" s="1"/>
  <c r="O265" i="2"/>
  <c r="Q264" i="2"/>
  <c r="R264" i="2" s="1"/>
  <c r="O264" i="2"/>
  <c r="Q263" i="2"/>
  <c r="R263" i="2" s="1"/>
  <c r="O263" i="2"/>
  <c r="Q262" i="2"/>
  <c r="R262" i="2" s="1"/>
  <c r="AM49" i="2" s="1"/>
  <c r="O262" i="2"/>
  <c r="Q261" i="2"/>
  <c r="O261" i="2"/>
  <c r="AM8" i="2" s="1"/>
  <c r="Q260" i="2"/>
  <c r="R260" i="2" s="1"/>
  <c r="O260" i="2"/>
  <c r="Q259" i="2"/>
  <c r="R259" i="2" s="1"/>
  <c r="AM46" i="2" s="1"/>
  <c r="O259" i="2"/>
  <c r="AM6" i="2" s="1"/>
  <c r="P258" i="2"/>
  <c r="L254" i="2"/>
  <c r="T18" i="2" s="1"/>
  <c r="K254" i="2"/>
  <c r="M254" i="2" s="1"/>
  <c r="Q249" i="2"/>
  <c r="R249" i="2" s="1"/>
  <c r="Q248" i="2"/>
  <c r="R248" i="2" s="1"/>
  <c r="O248" i="2"/>
  <c r="Q247" i="2"/>
  <c r="R247" i="2" s="1"/>
  <c r="O247" i="2"/>
  <c r="R246" i="2"/>
  <c r="Q246" i="2"/>
  <c r="O246" i="2"/>
  <c r="R245" i="2"/>
  <c r="AL50" i="2" s="1"/>
  <c r="Q245" i="2"/>
  <c r="O245" i="2"/>
  <c r="Q244" i="2"/>
  <c r="R244" i="2" s="1"/>
  <c r="AL49" i="2" s="1"/>
  <c r="O244" i="2"/>
  <c r="Q243" i="2"/>
  <c r="R243" i="2" s="1"/>
  <c r="AL48" i="2" s="1"/>
  <c r="O243" i="2"/>
  <c r="AL8" i="2" s="1"/>
  <c r="R242" i="2"/>
  <c r="AL47" i="2" s="1"/>
  <c r="Q242" i="2"/>
  <c r="O242" i="2"/>
  <c r="AL7" i="2" s="1"/>
  <c r="O241" i="2"/>
  <c r="P240" i="2"/>
  <c r="AL59" i="2" s="1"/>
  <c r="L236" i="2"/>
  <c r="T17" i="2" s="1"/>
  <c r="K236" i="2"/>
  <c r="M236" i="2" s="1"/>
  <c r="Q231" i="2"/>
  <c r="R231" i="2" s="1"/>
  <c r="O231" i="2"/>
  <c r="Q230" i="2"/>
  <c r="R230" i="2" s="1"/>
  <c r="O230" i="2"/>
  <c r="Q229" i="2"/>
  <c r="R229" i="2" s="1"/>
  <c r="AK51" i="2" s="1"/>
  <c r="O229" i="2"/>
  <c r="AK11" i="2" s="1"/>
  <c r="Q228" i="2"/>
  <c r="O228" i="2"/>
  <c r="AK10" i="2" s="1"/>
  <c r="Q227" i="2"/>
  <c r="R227" i="2" s="1"/>
  <c r="O227" i="2"/>
  <c r="Q226" i="2"/>
  <c r="R226" i="2" s="1"/>
  <c r="AK48" i="2" s="1"/>
  <c r="O226" i="2"/>
  <c r="AK8" i="2" s="1"/>
  <c r="Q225" i="2"/>
  <c r="O225" i="2"/>
  <c r="O224" i="2"/>
  <c r="P223" i="2"/>
  <c r="AK59" i="2" s="1"/>
  <c r="N219" i="2"/>
  <c r="T76" i="2" s="1"/>
  <c r="L219" i="2"/>
  <c r="K219" i="2"/>
  <c r="M219" i="2" s="1"/>
  <c r="T43" i="2" s="1"/>
  <c r="Q213" i="2"/>
  <c r="R213" i="2" s="1"/>
  <c r="O213" i="2"/>
  <c r="Q212" i="2"/>
  <c r="R212" i="2" s="1"/>
  <c r="O212" i="2"/>
  <c r="AJ12" i="2" s="1"/>
  <c r="Q211" i="2"/>
  <c r="R211" i="2" s="1"/>
  <c r="AJ51" i="2" s="1"/>
  <c r="O211" i="2"/>
  <c r="AJ11" i="2" s="1"/>
  <c r="Q210" i="2"/>
  <c r="R210" i="2" s="1"/>
  <c r="AJ50" i="2" s="1"/>
  <c r="O210" i="2"/>
  <c r="AJ10" i="2" s="1"/>
  <c r="R209" i="2"/>
  <c r="AJ49" i="2" s="1"/>
  <c r="Q209" i="2"/>
  <c r="O209" i="2"/>
  <c r="AJ9" i="2" s="1"/>
  <c r="Q208" i="2"/>
  <c r="R208" i="2" s="1"/>
  <c r="O208" i="2"/>
  <c r="AJ8" i="2" s="1"/>
  <c r="Q207" i="2"/>
  <c r="AJ26" i="2" s="1"/>
  <c r="O207" i="2"/>
  <c r="O206" i="2"/>
  <c r="AJ6" i="2" s="1"/>
  <c r="P205" i="2"/>
  <c r="Q206" i="2" s="1"/>
  <c r="L200" i="2"/>
  <c r="T15" i="2" s="1"/>
  <c r="K200" i="2"/>
  <c r="M200" i="2" s="1"/>
  <c r="T42" i="2" s="1"/>
  <c r="Q193" i="2"/>
  <c r="R193" i="2" s="1"/>
  <c r="O193" i="2"/>
  <c r="Q192" i="2"/>
  <c r="R192" i="2" s="1"/>
  <c r="AI52" i="2" s="1"/>
  <c r="O192" i="2"/>
  <c r="Q191" i="2"/>
  <c r="R191" i="2" s="1"/>
  <c r="AI51" i="2" s="1"/>
  <c r="O191" i="2"/>
  <c r="AI11" i="2" s="1"/>
  <c r="Q190" i="2"/>
  <c r="R190" i="2" s="1"/>
  <c r="AI50" i="2" s="1"/>
  <c r="O190" i="2"/>
  <c r="Q189" i="2"/>
  <c r="AI28" i="2" s="1"/>
  <c r="O189" i="2"/>
  <c r="AI9" i="2" s="1"/>
  <c r="R188" i="2"/>
  <c r="AI48" i="2" s="1"/>
  <c r="Q188" i="2"/>
  <c r="O188" i="2"/>
  <c r="Q187" i="2"/>
  <c r="R187" i="2" s="1"/>
  <c r="AI47" i="2" s="1"/>
  <c r="O187" i="2"/>
  <c r="AI7" i="2" s="1"/>
  <c r="O186" i="2"/>
  <c r="P185" i="2"/>
  <c r="Q186" i="2" s="1"/>
  <c r="AI25" i="2" s="1"/>
  <c r="F179" i="2"/>
  <c r="M177" i="2"/>
  <c r="T41" i="2" s="1"/>
  <c r="L177" i="2"/>
  <c r="K177" i="2"/>
  <c r="Q169" i="2"/>
  <c r="R169" i="2" s="1"/>
  <c r="O169" i="2"/>
  <c r="Q168" i="2"/>
  <c r="R168" i="2" s="1"/>
  <c r="AH52" i="2" s="1"/>
  <c r="O168" i="2"/>
  <c r="AH12" i="2" s="1"/>
  <c r="Q167" i="2"/>
  <c r="AH30" i="2" s="1"/>
  <c r="O167" i="2"/>
  <c r="Q166" i="2"/>
  <c r="AH29" i="2" s="1"/>
  <c r="O166" i="2"/>
  <c r="Q165" i="2"/>
  <c r="AH28" i="2" s="1"/>
  <c r="O165" i="2"/>
  <c r="Q164" i="2"/>
  <c r="R164" i="2" s="1"/>
  <c r="AH48" i="2" s="1"/>
  <c r="O164" i="2"/>
  <c r="Q163" i="2"/>
  <c r="R163" i="2" s="1"/>
  <c r="AH47" i="2" s="1"/>
  <c r="O163" i="2"/>
  <c r="AH7" i="2" s="1"/>
  <c r="O162" i="2"/>
  <c r="P161" i="2"/>
  <c r="Q162" i="2" s="1"/>
  <c r="AH25" i="2" s="1"/>
  <c r="M155" i="2"/>
  <c r="T40" i="2" s="1"/>
  <c r="L155" i="2"/>
  <c r="K155" i="2"/>
  <c r="F156" i="2" s="1"/>
  <c r="Q149" i="2"/>
  <c r="R149" i="2" s="1"/>
  <c r="O149" i="2"/>
  <c r="Q148" i="2"/>
  <c r="R148" i="2" s="1"/>
  <c r="AG52" i="2" s="1"/>
  <c r="O148" i="2"/>
  <c r="Q147" i="2"/>
  <c r="AG30" i="2" s="1"/>
  <c r="O147" i="2"/>
  <c r="R146" i="2"/>
  <c r="AG50" i="2" s="1"/>
  <c r="Q146" i="2"/>
  <c r="O146" i="2"/>
  <c r="AG10" i="2" s="1"/>
  <c r="Q145" i="2"/>
  <c r="R145" i="2" s="1"/>
  <c r="AG49" i="2" s="1"/>
  <c r="O145" i="2"/>
  <c r="AG9" i="2" s="1"/>
  <c r="Q144" i="2"/>
  <c r="AG27" i="2" s="1"/>
  <c r="O144" i="2"/>
  <c r="Q143" i="2"/>
  <c r="R143" i="2" s="1"/>
  <c r="AG47" i="2" s="1"/>
  <c r="O143" i="2"/>
  <c r="AG7" i="2" s="1"/>
  <c r="O142" i="2"/>
  <c r="AG6" i="2" s="1"/>
  <c r="P141" i="2"/>
  <c r="Q142" i="2" s="1"/>
  <c r="R142" i="2" s="1"/>
  <c r="AG46" i="2" s="1"/>
  <c r="T138" i="2"/>
  <c r="S138" i="2"/>
  <c r="R138" i="2"/>
  <c r="L135" i="2"/>
  <c r="T12" i="2" s="1"/>
  <c r="K135" i="2"/>
  <c r="F136" i="2" s="1"/>
  <c r="R127" i="2"/>
  <c r="Q127" i="2"/>
  <c r="O127" i="2"/>
  <c r="Q126" i="2"/>
  <c r="AF31" i="2" s="1"/>
  <c r="O126" i="2"/>
  <c r="AF12" i="2" s="1"/>
  <c r="R125" i="2"/>
  <c r="AF51" i="2" s="1"/>
  <c r="Q125" i="2"/>
  <c r="O125" i="2"/>
  <c r="AF11" i="2" s="1"/>
  <c r="Q124" i="2"/>
  <c r="AF29" i="2" s="1"/>
  <c r="O124" i="2"/>
  <c r="AF10" i="2" s="1"/>
  <c r="Q123" i="2"/>
  <c r="R123" i="2" s="1"/>
  <c r="AF49" i="2" s="1"/>
  <c r="O123" i="2"/>
  <c r="AF9" i="2" s="1"/>
  <c r="Q122" i="2"/>
  <c r="R122" i="2" s="1"/>
  <c r="AF48" i="2" s="1"/>
  <c r="O122" i="2"/>
  <c r="AF8" i="2" s="1"/>
  <c r="Q121" i="2"/>
  <c r="AF26" i="2" s="1"/>
  <c r="O121" i="2"/>
  <c r="O120" i="2"/>
  <c r="AF6" i="2" s="1"/>
  <c r="P119" i="2"/>
  <c r="AF59" i="2" s="1"/>
  <c r="L113" i="2"/>
  <c r="K113" i="2"/>
  <c r="F114" i="2" s="1"/>
  <c r="Q107" i="2"/>
  <c r="R107" i="2" s="1"/>
  <c r="Q106" i="2"/>
  <c r="O106" i="2"/>
  <c r="AE13" i="2" s="1"/>
  <c r="Q105" i="2"/>
  <c r="AE31" i="2" s="1"/>
  <c r="O105" i="2"/>
  <c r="Q104" i="2"/>
  <c r="R104" i="2" s="1"/>
  <c r="AE51" i="2" s="1"/>
  <c r="O104" i="2"/>
  <c r="AE11" i="2" s="1"/>
  <c r="Q103" i="2"/>
  <c r="AE29" i="2" s="1"/>
  <c r="O103" i="2"/>
  <c r="Q102" i="2"/>
  <c r="R102" i="2" s="1"/>
  <c r="AE49" i="2" s="1"/>
  <c r="O102" i="2"/>
  <c r="Q101" i="2"/>
  <c r="R101" i="2" s="1"/>
  <c r="AE48" i="2" s="1"/>
  <c r="O101" i="2"/>
  <c r="Q100" i="2"/>
  <c r="O100" i="2"/>
  <c r="Q99" i="2"/>
  <c r="R99" i="2" s="1"/>
  <c r="AE46" i="2" s="1"/>
  <c r="O99" i="2"/>
  <c r="AE6" i="2" s="1"/>
  <c r="P98" i="2"/>
  <c r="F93" i="2"/>
  <c r="Q92" i="2"/>
  <c r="R92" i="2" s="1"/>
  <c r="L92" i="2"/>
  <c r="K92" i="2"/>
  <c r="M92" i="2" s="1"/>
  <c r="N92" i="2" s="1"/>
  <c r="T71" i="2" s="1"/>
  <c r="Q84" i="2"/>
  <c r="R84" i="2" s="1"/>
  <c r="Q83" i="2"/>
  <c r="R83" i="2" s="1"/>
  <c r="Q82" i="2"/>
  <c r="O82" i="2"/>
  <c r="AD13" i="2" s="1"/>
  <c r="Q81" i="2"/>
  <c r="R81" i="2" s="1"/>
  <c r="AD52" i="2" s="1"/>
  <c r="O81" i="2"/>
  <c r="Q80" i="2"/>
  <c r="R80" i="2" s="1"/>
  <c r="AD51" i="2" s="1"/>
  <c r="O80" i="2"/>
  <c r="AD11" i="2" s="1"/>
  <c r="Q79" i="2"/>
  <c r="AD29" i="2" s="1"/>
  <c r="O79" i="2"/>
  <c r="Q78" i="2"/>
  <c r="R78" i="2" s="1"/>
  <c r="AD49" i="2" s="1"/>
  <c r="O78" i="2"/>
  <c r="Q77" i="2"/>
  <c r="R77" i="2" s="1"/>
  <c r="O77" i="2"/>
  <c r="AD8" i="2" s="1"/>
  <c r="R76" i="2"/>
  <c r="AD47" i="2" s="1"/>
  <c r="Q76" i="2"/>
  <c r="O76" i="2"/>
  <c r="Q75" i="2"/>
  <c r="AD25" i="2" s="1"/>
  <c r="O75" i="2"/>
  <c r="AD6" i="2" s="1"/>
  <c r="P74" i="2"/>
  <c r="L68" i="2"/>
  <c r="T9" i="2" s="1"/>
  <c r="K68" i="2"/>
  <c r="F69" i="2" s="1"/>
  <c r="Q61" i="2"/>
  <c r="R61" i="2" s="1"/>
  <c r="Q60" i="2"/>
  <c r="R60" i="2" s="1"/>
  <c r="AZ59" i="2"/>
  <c r="AY59" i="2"/>
  <c r="AX59" i="2"/>
  <c r="AW59" i="2"/>
  <c r="AV59" i="2"/>
  <c r="AS59" i="2"/>
  <c r="AQ59" i="2"/>
  <c r="AP59" i="2"/>
  <c r="AN59" i="2"/>
  <c r="AM59" i="2"/>
  <c r="AJ59" i="2"/>
  <c r="AI59" i="2"/>
  <c r="AH59" i="2"/>
  <c r="AG59" i="2"/>
  <c r="AE59" i="2"/>
  <c r="AD59" i="2"/>
  <c r="AA59" i="2"/>
  <c r="Q59" i="2"/>
  <c r="R59" i="2" s="1"/>
  <c r="R58" i="2"/>
  <c r="Q58" i="2"/>
  <c r="O58" i="2"/>
  <c r="AC13" i="2" s="1"/>
  <c r="R57" i="2"/>
  <c r="AC52" i="2" s="1"/>
  <c r="Q57" i="2"/>
  <c r="O57" i="2"/>
  <c r="AC12" i="2" s="1"/>
  <c r="R56" i="2"/>
  <c r="AC51" i="2" s="1"/>
  <c r="Q56" i="2"/>
  <c r="O56" i="2"/>
  <c r="AC11" i="2" s="1"/>
  <c r="Q55" i="2"/>
  <c r="R55" i="2" s="1"/>
  <c r="AC50" i="2" s="1"/>
  <c r="O55" i="2"/>
  <c r="Q54" i="2"/>
  <c r="AC28" i="2" s="1"/>
  <c r="O54" i="2"/>
  <c r="AC9" i="2" s="1"/>
  <c r="R53" i="2"/>
  <c r="AC48" i="2" s="1"/>
  <c r="Q53" i="2"/>
  <c r="O53" i="2"/>
  <c r="AC8" i="2" s="1"/>
  <c r="AJ52" i="2"/>
  <c r="Q52" i="2"/>
  <c r="R52" i="2" s="1"/>
  <c r="O52" i="2"/>
  <c r="AC7" i="2" s="1"/>
  <c r="Q51" i="2"/>
  <c r="AC25" i="2" s="1"/>
  <c r="O51" i="2"/>
  <c r="AC6" i="2" s="1"/>
  <c r="P50" i="2"/>
  <c r="AC59" i="2" s="1"/>
  <c r="AK49" i="2"/>
  <c r="AB49" i="2"/>
  <c r="AJ48" i="2"/>
  <c r="AD48" i="2"/>
  <c r="AO47" i="2"/>
  <c r="AN47" i="2"/>
  <c r="AM47" i="2"/>
  <c r="AC47" i="2"/>
  <c r="L43" i="2"/>
  <c r="T8" i="2" s="1"/>
  <c r="K43" i="2"/>
  <c r="F45" i="2" s="1"/>
  <c r="Q39" i="2"/>
  <c r="R39" i="2" s="1"/>
  <c r="Q38" i="2"/>
  <c r="R38" i="2" s="1"/>
  <c r="T37" i="2"/>
  <c r="Q37" i="2"/>
  <c r="R37" i="2" s="1"/>
  <c r="Q36" i="2"/>
  <c r="R36" i="2" s="1"/>
  <c r="R35" i="2"/>
  <c r="Q35" i="2"/>
  <c r="AB32" i="2" s="1"/>
  <c r="O35" i="2"/>
  <c r="Q34" i="2"/>
  <c r="R34" i="2" s="1"/>
  <c r="AB52" i="2" s="1"/>
  <c r="O34" i="2"/>
  <c r="AB12" i="2" s="1"/>
  <c r="Q33" i="2"/>
  <c r="R33" i="2" s="1"/>
  <c r="AB51" i="2" s="1"/>
  <c r="O33" i="2"/>
  <c r="AI32" i="2"/>
  <c r="AH32" i="2"/>
  <c r="AG32" i="2"/>
  <c r="AF32" i="2"/>
  <c r="AC32" i="2"/>
  <c r="Q32" i="2"/>
  <c r="R32" i="2" s="1"/>
  <c r="AB50" i="2" s="1"/>
  <c r="O32" i="2"/>
  <c r="AB10" i="2" s="1"/>
  <c r="AJ31" i="2"/>
  <c r="AI31" i="2"/>
  <c r="AH31" i="2"/>
  <c r="AG31" i="2"/>
  <c r="AD31" i="2"/>
  <c r="AC31" i="2"/>
  <c r="AB31" i="2"/>
  <c r="Q31" i="2"/>
  <c r="R31" i="2" s="1"/>
  <c r="O31" i="2"/>
  <c r="AJ30" i="2"/>
  <c r="AI30" i="2"/>
  <c r="AF30" i="2"/>
  <c r="AC30" i="2"/>
  <c r="AB30" i="2"/>
  <c r="AA30" i="2"/>
  <c r="Q30" i="2"/>
  <c r="AB27" i="2" s="1"/>
  <c r="O30" i="2"/>
  <c r="AL29" i="2"/>
  <c r="AJ29" i="2"/>
  <c r="AI29" i="2"/>
  <c r="AG29" i="2"/>
  <c r="AC29" i="2"/>
  <c r="AB29" i="2"/>
  <c r="Q29" i="2"/>
  <c r="AB26" i="2" s="1"/>
  <c r="O29" i="2"/>
  <c r="AB7" i="2" s="1"/>
  <c r="AM28" i="2"/>
  <c r="AK28" i="2"/>
  <c r="AJ28" i="2"/>
  <c r="AG28" i="2"/>
  <c r="AF28" i="2"/>
  <c r="AE28" i="2"/>
  <c r="AB28" i="2"/>
  <c r="O28" i="2"/>
  <c r="AL27" i="2"/>
  <c r="AK27" i="2"/>
  <c r="AJ27" i="2"/>
  <c r="AI27" i="2"/>
  <c r="AH27" i="2"/>
  <c r="AF27" i="2"/>
  <c r="AE27" i="2"/>
  <c r="AD27" i="2"/>
  <c r="AC27" i="2"/>
  <c r="P27" i="2"/>
  <c r="AB59" i="2" s="1"/>
  <c r="AO26" i="2"/>
  <c r="AN26" i="2"/>
  <c r="AM26" i="2"/>
  <c r="AL26" i="2"/>
  <c r="AI26" i="2"/>
  <c r="AH26" i="2"/>
  <c r="AG26" i="2"/>
  <c r="AD26" i="2"/>
  <c r="AC26" i="2"/>
  <c r="AN25" i="2"/>
  <c r="AG25" i="2"/>
  <c r="F22" i="2"/>
  <c r="L20" i="2"/>
  <c r="K20" i="2"/>
  <c r="M20" i="2" s="1"/>
  <c r="T34" i="2" s="1"/>
  <c r="T16" i="2"/>
  <c r="Q16" i="2"/>
  <c r="R16" i="2" s="1"/>
  <c r="Q15" i="2"/>
  <c r="R15" i="2" s="1"/>
  <c r="T14" i="2"/>
  <c r="Q14" i="2"/>
  <c r="R14" i="2" s="1"/>
  <c r="AI13" i="2"/>
  <c r="AH13" i="2"/>
  <c r="AG13" i="2"/>
  <c r="AF13" i="2"/>
  <c r="AB13" i="2"/>
  <c r="AA13" i="2"/>
  <c r="T13" i="2"/>
  <c r="Q13" i="2"/>
  <c r="R13" i="2" s="1"/>
  <c r="O13" i="2"/>
  <c r="AI12" i="2"/>
  <c r="AG12" i="2"/>
  <c r="AE12" i="2"/>
  <c r="AD12" i="2"/>
  <c r="AA12" i="2"/>
  <c r="R12" i="2"/>
  <c r="AA52" i="2" s="1"/>
  <c r="Q12" i="2"/>
  <c r="AA31" i="2" s="1"/>
  <c r="O12" i="2"/>
  <c r="AH11" i="2"/>
  <c r="AG11" i="2"/>
  <c r="AB11" i="2"/>
  <c r="AA11" i="2"/>
  <c r="T11" i="2"/>
  <c r="Q11" i="2"/>
  <c r="R11" i="2" s="1"/>
  <c r="AA51" i="2" s="1"/>
  <c r="O11" i="2"/>
  <c r="AL10" i="2"/>
  <c r="AI10" i="2"/>
  <c r="AH10" i="2"/>
  <c r="AE10" i="2"/>
  <c r="AD10" i="2"/>
  <c r="AC10" i="2"/>
  <c r="AA10" i="2"/>
  <c r="T10" i="2"/>
  <c r="Q10" i="2"/>
  <c r="R10" i="2" s="1"/>
  <c r="AA50" i="2" s="1"/>
  <c r="O10" i="2"/>
  <c r="AM9" i="2"/>
  <c r="AL9" i="2"/>
  <c r="AK9" i="2"/>
  <c r="AH9" i="2"/>
  <c r="AE9" i="2"/>
  <c r="AD9" i="2"/>
  <c r="AB9" i="2"/>
  <c r="AA9" i="2"/>
  <c r="Q9" i="2"/>
  <c r="AA28" i="2" s="1"/>
  <c r="O9" i="2"/>
  <c r="AI8" i="2"/>
  <c r="AH8" i="2"/>
  <c r="AG8" i="2"/>
  <c r="AE8" i="2"/>
  <c r="AB8" i="2"/>
  <c r="AA8" i="2"/>
  <c r="Q8" i="2"/>
  <c r="AA27" i="2" s="1"/>
  <c r="O8" i="2"/>
  <c r="AN7" i="2"/>
  <c r="AM7" i="2"/>
  <c r="AK7" i="2"/>
  <c r="AJ7" i="2"/>
  <c r="AF7" i="2"/>
  <c r="AE7" i="2"/>
  <c r="AD7" i="2"/>
  <c r="AA7" i="2"/>
  <c r="T7" i="2"/>
  <c r="Q7" i="2"/>
  <c r="R7" i="2" s="1"/>
  <c r="AA47" i="2" s="1"/>
  <c r="O7" i="2"/>
  <c r="AN6" i="2"/>
  <c r="AL6" i="2"/>
  <c r="AK6" i="2"/>
  <c r="AI6" i="2"/>
  <c r="AH6" i="2"/>
  <c r="AB6" i="2"/>
  <c r="AA6" i="2"/>
  <c r="O6" i="2"/>
  <c r="P5" i="2"/>
  <c r="Q6" i="2" s="1"/>
  <c r="L1087" i="1"/>
  <c r="K1087" i="1"/>
  <c r="M1087" i="1" s="1"/>
  <c r="N1087" i="1" s="1"/>
  <c r="P1085" i="1"/>
  <c r="Q1084" i="1"/>
  <c r="Q1085" i="1" s="1"/>
  <c r="R1079" i="1"/>
  <c r="Q1079" i="1"/>
  <c r="O1079" i="1"/>
  <c r="R1078" i="1"/>
  <c r="Q1078" i="1"/>
  <c r="O1078" i="1"/>
  <c r="R1077" i="1"/>
  <c r="Q1077" i="1"/>
  <c r="O1077" i="1"/>
  <c r="Q1076" i="1"/>
  <c r="R1076" i="1" s="1"/>
  <c r="O1076" i="1"/>
  <c r="Q1075" i="1"/>
  <c r="R1075" i="1" s="1"/>
  <c r="O1075" i="1"/>
  <c r="Q1074" i="1"/>
  <c r="R1074" i="1" s="1"/>
  <c r="O1074" i="1"/>
  <c r="Q1073" i="1"/>
  <c r="R1073" i="1" s="1"/>
  <c r="O1073" i="1"/>
  <c r="O1072" i="1"/>
  <c r="P1071" i="1"/>
  <c r="S1073" i="1" s="1"/>
  <c r="L1065" i="1"/>
  <c r="K1065" i="1"/>
  <c r="M1065" i="1" s="1"/>
  <c r="P1063" i="1"/>
  <c r="Q1062" i="1"/>
  <c r="Q1063" i="1" s="1"/>
  <c r="R1057" i="1"/>
  <c r="Q1057" i="1"/>
  <c r="O1057" i="1"/>
  <c r="R1056" i="1"/>
  <c r="Q1056" i="1"/>
  <c r="O1056" i="1"/>
  <c r="Q1055" i="1"/>
  <c r="R1055" i="1" s="1"/>
  <c r="O1055" i="1"/>
  <c r="Q1054" i="1"/>
  <c r="R1054" i="1" s="1"/>
  <c r="O1054" i="1"/>
  <c r="Q1053" i="1"/>
  <c r="R1053" i="1" s="1"/>
  <c r="O1053" i="1"/>
  <c r="Q1052" i="1"/>
  <c r="R1052" i="1" s="1"/>
  <c r="O1052" i="1"/>
  <c r="Q1051" i="1"/>
  <c r="R1051" i="1" s="1"/>
  <c r="O1051" i="1"/>
  <c r="O1050" i="1"/>
  <c r="P1049" i="1"/>
  <c r="S1051" i="1" s="1"/>
  <c r="L1043" i="1"/>
  <c r="K1043" i="1"/>
  <c r="M1043" i="1" s="1"/>
  <c r="P1041" i="1"/>
  <c r="Q1040" i="1"/>
  <c r="Q1041" i="1" s="1"/>
  <c r="R1035" i="1"/>
  <c r="Q1035" i="1"/>
  <c r="O1035" i="1"/>
  <c r="Q1034" i="1"/>
  <c r="R1034" i="1" s="1"/>
  <c r="O1034" i="1"/>
  <c r="Q1033" i="1"/>
  <c r="R1033" i="1" s="1"/>
  <c r="O1033" i="1"/>
  <c r="Q1032" i="1"/>
  <c r="R1032" i="1" s="1"/>
  <c r="O1032" i="1"/>
  <c r="Q1031" i="1"/>
  <c r="R1031" i="1" s="1"/>
  <c r="O1031" i="1"/>
  <c r="Q1030" i="1"/>
  <c r="R1030" i="1" s="1"/>
  <c r="O1030" i="1"/>
  <c r="Q1029" i="1"/>
  <c r="R1029" i="1" s="1"/>
  <c r="O1029" i="1"/>
  <c r="O1028" i="1"/>
  <c r="P1027" i="1"/>
  <c r="S1029" i="1" s="1"/>
  <c r="L1021" i="1"/>
  <c r="K1021" i="1"/>
  <c r="M1021" i="1" s="1"/>
  <c r="N1021" i="1" s="1"/>
  <c r="P1019" i="1"/>
  <c r="Q1018" i="1"/>
  <c r="Q1019" i="1" s="1"/>
  <c r="Q1013" i="1"/>
  <c r="R1013" i="1" s="1"/>
  <c r="O1013" i="1"/>
  <c r="Q1012" i="1"/>
  <c r="R1012" i="1" s="1"/>
  <c r="O1012" i="1"/>
  <c r="Q1011" i="1"/>
  <c r="R1011" i="1" s="1"/>
  <c r="O1011" i="1"/>
  <c r="Q1010" i="1"/>
  <c r="R1010" i="1" s="1"/>
  <c r="O1010" i="1"/>
  <c r="Q1009" i="1"/>
  <c r="R1009" i="1" s="1"/>
  <c r="O1009" i="1"/>
  <c r="Q1008" i="1"/>
  <c r="R1008" i="1" s="1"/>
  <c r="O1008" i="1"/>
  <c r="Q1007" i="1"/>
  <c r="R1007" i="1" s="1"/>
  <c r="O1007" i="1"/>
  <c r="O1006" i="1"/>
  <c r="P1005" i="1"/>
  <c r="S1007" i="1" s="1"/>
  <c r="L999" i="1"/>
  <c r="K999" i="1"/>
  <c r="M999" i="1" s="1"/>
  <c r="P997" i="1"/>
  <c r="Q996" i="1"/>
  <c r="Q997" i="1" s="1"/>
  <c r="Q991" i="1"/>
  <c r="R991" i="1" s="1"/>
  <c r="O991" i="1"/>
  <c r="Q990" i="1"/>
  <c r="R990" i="1" s="1"/>
  <c r="O990" i="1"/>
  <c r="Q989" i="1"/>
  <c r="R989" i="1" s="1"/>
  <c r="O989" i="1"/>
  <c r="Q988" i="1"/>
  <c r="R988" i="1" s="1"/>
  <c r="O988" i="1"/>
  <c r="Q987" i="1"/>
  <c r="R987" i="1" s="1"/>
  <c r="O987" i="1"/>
  <c r="Q986" i="1"/>
  <c r="R986" i="1" s="1"/>
  <c r="O986" i="1"/>
  <c r="Q985" i="1"/>
  <c r="R985" i="1" s="1"/>
  <c r="O985" i="1"/>
  <c r="O984" i="1"/>
  <c r="P983" i="1"/>
  <c r="S985" i="1" s="1"/>
  <c r="K977" i="1"/>
  <c r="P975" i="1"/>
  <c r="Q969" i="1"/>
  <c r="R969" i="1" s="1"/>
  <c r="O969" i="1"/>
  <c r="Q968" i="1"/>
  <c r="R968" i="1" s="1"/>
  <c r="O968" i="1"/>
  <c r="Q967" i="1"/>
  <c r="R967" i="1" s="1"/>
  <c r="O967" i="1"/>
  <c r="Q966" i="1"/>
  <c r="R966" i="1" s="1"/>
  <c r="O966" i="1"/>
  <c r="Q965" i="1"/>
  <c r="R965" i="1" s="1"/>
  <c r="O965" i="1"/>
  <c r="Q964" i="1"/>
  <c r="R964" i="1" s="1"/>
  <c r="O964" i="1"/>
  <c r="Q963" i="1"/>
  <c r="R963" i="1" s="1"/>
  <c r="O963" i="1"/>
  <c r="O962" i="1"/>
  <c r="P961" i="1"/>
  <c r="S963" i="1" s="1"/>
  <c r="K955" i="1"/>
  <c r="P953" i="1"/>
  <c r="Q947" i="1"/>
  <c r="R947" i="1" s="1"/>
  <c r="O947" i="1"/>
  <c r="Q946" i="1"/>
  <c r="R946" i="1" s="1"/>
  <c r="O946" i="1"/>
  <c r="Q945" i="1"/>
  <c r="R945" i="1" s="1"/>
  <c r="O945" i="1"/>
  <c r="Q944" i="1"/>
  <c r="R944" i="1" s="1"/>
  <c r="O944" i="1"/>
  <c r="R943" i="1"/>
  <c r="Q943" i="1"/>
  <c r="O943" i="1"/>
  <c r="Q942" i="1"/>
  <c r="R942" i="1" s="1"/>
  <c r="O942" i="1"/>
  <c r="Q941" i="1"/>
  <c r="R941" i="1" s="1"/>
  <c r="O941" i="1"/>
  <c r="O940" i="1"/>
  <c r="P939" i="1"/>
  <c r="S941" i="1" s="1"/>
  <c r="L933" i="1"/>
  <c r="K933" i="1"/>
  <c r="P931" i="1"/>
  <c r="Q925" i="1"/>
  <c r="R925" i="1" s="1"/>
  <c r="O925" i="1"/>
  <c r="Q924" i="1"/>
  <c r="R924" i="1" s="1"/>
  <c r="O924" i="1"/>
  <c r="Q923" i="1"/>
  <c r="R923" i="1" s="1"/>
  <c r="O923" i="1"/>
  <c r="Q922" i="1"/>
  <c r="R922" i="1" s="1"/>
  <c r="O922" i="1"/>
  <c r="Q921" i="1"/>
  <c r="R921" i="1" s="1"/>
  <c r="O921" i="1"/>
  <c r="Q920" i="1"/>
  <c r="R920" i="1" s="1"/>
  <c r="O920" i="1"/>
  <c r="Q919" i="1"/>
  <c r="R919" i="1" s="1"/>
  <c r="O919" i="1"/>
  <c r="O918" i="1"/>
  <c r="P917" i="1"/>
  <c r="S919" i="1" s="1"/>
  <c r="P909" i="1"/>
  <c r="Q903" i="1"/>
  <c r="R903" i="1" s="1"/>
  <c r="O903" i="1"/>
  <c r="Q902" i="1"/>
  <c r="R902" i="1" s="1"/>
  <c r="O902" i="1"/>
  <c r="Q901" i="1"/>
  <c r="R901" i="1" s="1"/>
  <c r="O901" i="1"/>
  <c r="Q900" i="1"/>
  <c r="R900" i="1" s="1"/>
  <c r="O900" i="1"/>
  <c r="Q899" i="1"/>
  <c r="R899" i="1" s="1"/>
  <c r="O899" i="1"/>
  <c r="Q898" i="1"/>
  <c r="R898" i="1" s="1"/>
  <c r="O898" i="1"/>
  <c r="Q897" i="1"/>
  <c r="R897" i="1" s="1"/>
  <c r="O897" i="1"/>
  <c r="O896" i="1"/>
  <c r="P895" i="1"/>
  <c r="S897" i="1" s="1"/>
  <c r="K889" i="1"/>
  <c r="P887" i="1"/>
  <c r="Q880" i="1"/>
  <c r="R880" i="1" s="1"/>
  <c r="O880" i="1"/>
  <c r="Q879" i="1"/>
  <c r="R879" i="1" s="1"/>
  <c r="O879" i="1"/>
  <c r="Q878" i="1"/>
  <c r="R878" i="1" s="1"/>
  <c r="O878" i="1"/>
  <c r="Q877" i="1"/>
  <c r="R877" i="1" s="1"/>
  <c r="O877" i="1"/>
  <c r="Q876" i="1"/>
  <c r="R876" i="1" s="1"/>
  <c r="O876" i="1"/>
  <c r="Q875" i="1"/>
  <c r="R875" i="1" s="1"/>
  <c r="O875" i="1"/>
  <c r="Q874" i="1"/>
  <c r="R874" i="1" s="1"/>
  <c r="O874" i="1"/>
  <c r="O873" i="1"/>
  <c r="P872" i="1"/>
  <c r="Q873" i="1" s="1"/>
  <c r="R873" i="1" s="1"/>
  <c r="L866" i="1"/>
  <c r="K866" i="1"/>
  <c r="Q863" i="1" s="1"/>
  <c r="Q864" i="1" s="1"/>
  <c r="P864" i="1"/>
  <c r="Q857" i="1"/>
  <c r="R857" i="1" s="1"/>
  <c r="O857" i="1"/>
  <c r="Q856" i="1"/>
  <c r="R856" i="1" s="1"/>
  <c r="O856" i="1"/>
  <c r="Q855" i="1"/>
  <c r="R855" i="1" s="1"/>
  <c r="O855" i="1"/>
  <c r="Q854" i="1"/>
  <c r="R854" i="1" s="1"/>
  <c r="O854" i="1"/>
  <c r="Q853" i="1"/>
  <c r="R853" i="1" s="1"/>
  <c r="O853" i="1"/>
  <c r="Q852" i="1"/>
  <c r="R852" i="1" s="1"/>
  <c r="O852" i="1"/>
  <c r="Q851" i="1"/>
  <c r="R851" i="1" s="1"/>
  <c r="O851" i="1"/>
  <c r="O850" i="1"/>
  <c r="P849" i="1"/>
  <c r="S851" i="1" s="1"/>
  <c r="L843" i="1"/>
  <c r="K843" i="1"/>
  <c r="M843" i="1" s="1"/>
  <c r="P841" i="1"/>
  <c r="Q834" i="1"/>
  <c r="R834" i="1" s="1"/>
  <c r="O834" i="1"/>
  <c r="Q833" i="1"/>
  <c r="R833" i="1" s="1"/>
  <c r="O833" i="1"/>
  <c r="Q832" i="1"/>
  <c r="R832" i="1" s="1"/>
  <c r="O832" i="1"/>
  <c r="Q831" i="1"/>
  <c r="R831" i="1" s="1"/>
  <c r="O831" i="1"/>
  <c r="Q830" i="1"/>
  <c r="R830" i="1" s="1"/>
  <c r="O830" i="1"/>
  <c r="Q829" i="1"/>
  <c r="R829" i="1" s="1"/>
  <c r="O829" i="1"/>
  <c r="Q828" i="1"/>
  <c r="R828" i="1" s="1"/>
  <c r="O828" i="1"/>
  <c r="O827" i="1"/>
  <c r="P826" i="1"/>
  <c r="T828" i="1" s="1"/>
  <c r="L820" i="1"/>
  <c r="K820" i="1"/>
  <c r="Q817" i="1" s="1"/>
  <c r="Q818" i="1" s="1"/>
  <c r="P818" i="1"/>
  <c r="Q811" i="1"/>
  <c r="R811" i="1" s="1"/>
  <c r="O811" i="1"/>
  <c r="Q810" i="1"/>
  <c r="R810" i="1" s="1"/>
  <c r="O810" i="1"/>
  <c r="Q809" i="1"/>
  <c r="R809" i="1" s="1"/>
  <c r="O809" i="1"/>
  <c r="Q808" i="1"/>
  <c r="R808" i="1" s="1"/>
  <c r="O808" i="1"/>
  <c r="Q807" i="1"/>
  <c r="R807" i="1" s="1"/>
  <c r="O807" i="1"/>
  <c r="Q806" i="1"/>
  <c r="R806" i="1" s="1"/>
  <c r="O806" i="1"/>
  <c r="Q805" i="1"/>
  <c r="R805" i="1" s="1"/>
  <c r="O805" i="1"/>
  <c r="O804" i="1"/>
  <c r="P803" i="1"/>
  <c r="T805" i="1" s="1"/>
  <c r="L797" i="1"/>
  <c r="K797" i="1"/>
  <c r="Q794" i="1" s="1"/>
  <c r="Q795" i="1" s="1"/>
  <c r="P795" i="1"/>
  <c r="Q788" i="1"/>
  <c r="R788" i="1" s="1"/>
  <c r="O788" i="1"/>
  <c r="Q787" i="1"/>
  <c r="R787" i="1" s="1"/>
  <c r="O787" i="1"/>
  <c r="Q786" i="1"/>
  <c r="R786" i="1" s="1"/>
  <c r="O786" i="1"/>
  <c r="Q785" i="1"/>
  <c r="R785" i="1" s="1"/>
  <c r="O785" i="1"/>
  <c r="Q784" i="1"/>
  <c r="R784" i="1" s="1"/>
  <c r="O784" i="1"/>
  <c r="Q783" i="1"/>
  <c r="R783" i="1" s="1"/>
  <c r="O783" i="1"/>
  <c r="Q782" i="1"/>
  <c r="R782" i="1" s="1"/>
  <c r="O782" i="1"/>
  <c r="O781" i="1"/>
  <c r="P780" i="1"/>
  <c r="Q781" i="1" s="1"/>
  <c r="R781" i="1" s="1"/>
  <c r="L774" i="1"/>
  <c r="K774" i="1"/>
  <c r="Q771" i="1" s="1"/>
  <c r="Q772" i="1" s="1"/>
  <c r="P772" i="1"/>
  <c r="Q765" i="1"/>
  <c r="R765" i="1" s="1"/>
  <c r="O765" i="1"/>
  <c r="Q764" i="1"/>
  <c r="R764" i="1" s="1"/>
  <c r="O764" i="1"/>
  <c r="Q763" i="1"/>
  <c r="R763" i="1" s="1"/>
  <c r="O763" i="1"/>
  <c r="Q762" i="1"/>
  <c r="R762" i="1" s="1"/>
  <c r="O762" i="1"/>
  <c r="Q761" i="1"/>
  <c r="R761" i="1" s="1"/>
  <c r="O761" i="1"/>
  <c r="Q760" i="1"/>
  <c r="R760" i="1" s="1"/>
  <c r="O760" i="1"/>
  <c r="Q759" i="1"/>
  <c r="R759" i="1" s="1"/>
  <c r="O759" i="1"/>
  <c r="O758" i="1"/>
  <c r="P757" i="1"/>
  <c r="T759" i="1" s="1"/>
  <c r="L751" i="1"/>
  <c r="K751" i="1"/>
  <c r="M751" i="1" s="1"/>
  <c r="P749" i="1"/>
  <c r="Q742" i="1"/>
  <c r="R742" i="1" s="1"/>
  <c r="O742" i="1"/>
  <c r="Q741" i="1"/>
  <c r="R741" i="1" s="1"/>
  <c r="O741" i="1"/>
  <c r="Q740" i="1"/>
  <c r="R740" i="1" s="1"/>
  <c r="O740" i="1"/>
  <c r="Q739" i="1"/>
  <c r="R739" i="1" s="1"/>
  <c r="O739" i="1"/>
  <c r="Q738" i="1"/>
  <c r="R738" i="1" s="1"/>
  <c r="O738" i="1"/>
  <c r="Q737" i="1"/>
  <c r="R737" i="1" s="1"/>
  <c r="O737" i="1"/>
  <c r="Q736" i="1"/>
  <c r="R736" i="1" s="1"/>
  <c r="O736" i="1"/>
  <c r="O735" i="1"/>
  <c r="P734" i="1"/>
  <c r="T736" i="1" s="1"/>
  <c r="L728" i="1"/>
  <c r="K728" i="1"/>
  <c r="Q725" i="1" s="1"/>
  <c r="Q726" i="1" s="1"/>
  <c r="P726" i="1"/>
  <c r="Q719" i="1"/>
  <c r="R719" i="1" s="1"/>
  <c r="O719" i="1"/>
  <c r="Q718" i="1"/>
  <c r="R718" i="1" s="1"/>
  <c r="O718" i="1"/>
  <c r="Q717" i="1"/>
  <c r="R717" i="1" s="1"/>
  <c r="O717" i="1"/>
  <c r="Q716" i="1"/>
  <c r="R716" i="1" s="1"/>
  <c r="O716" i="1"/>
  <c r="Q715" i="1"/>
  <c r="R715" i="1" s="1"/>
  <c r="O715" i="1"/>
  <c r="Q714" i="1"/>
  <c r="R714" i="1" s="1"/>
  <c r="O714" i="1"/>
  <c r="Q713" i="1"/>
  <c r="R713" i="1" s="1"/>
  <c r="O713" i="1"/>
  <c r="O712" i="1"/>
  <c r="P711" i="1"/>
  <c r="S713" i="1" s="1"/>
  <c r="L705" i="1"/>
  <c r="K705" i="1"/>
  <c r="Q702" i="1" s="1"/>
  <c r="Q703" i="1" s="1"/>
  <c r="P703" i="1"/>
  <c r="Q696" i="1"/>
  <c r="R696" i="1" s="1"/>
  <c r="O696" i="1"/>
  <c r="Q695" i="1"/>
  <c r="R695" i="1" s="1"/>
  <c r="O695" i="1"/>
  <c r="Q694" i="1"/>
  <c r="R694" i="1" s="1"/>
  <c r="O694" i="1"/>
  <c r="Q693" i="1"/>
  <c r="R693" i="1" s="1"/>
  <c r="O693" i="1"/>
  <c r="Q692" i="1"/>
  <c r="R692" i="1" s="1"/>
  <c r="O692" i="1"/>
  <c r="Q691" i="1"/>
  <c r="R691" i="1" s="1"/>
  <c r="O691" i="1"/>
  <c r="Q690" i="1"/>
  <c r="R690" i="1" s="1"/>
  <c r="O690" i="1"/>
  <c r="O689" i="1"/>
  <c r="P688" i="1"/>
  <c r="Q689" i="1" s="1"/>
  <c r="R689" i="1" s="1"/>
  <c r="L682" i="1"/>
  <c r="K682" i="1"/>
  <c r="M682" i="1" s="1"/>
  <c r="N682" i="1" s="1"/>
  <c r="P680" i="1"/>
  <c r="Q679" i="1"/>
  <c r="Q680" i="1" s="1"/>
  <c r="Q672" i="1"/>
  <c r="R672" i="1" s="1"/>
  <c r="O672" i="1"/>
  <c r="Q671" i="1"/>
  <c r="R671" i="1" s="1"/>
  <c r="O671" i="1"/>
  <c r="Q670" i="1"/>
  <c r="R670" i="1" s="1"/>
  <c r="O670" i="1"/>
  <c r="Q669" i="1"/>
  <c r="R669" i="1" s="1"/>
  <c r="O669" i="1"/>
  <c r="Q668" i="1"/>
  <c r="R668" i="1" s="1"/>
  <c r="O668" i="1"/>
  <c r="Q667" i="1"/>
  <c r="R667" i="1" s="1"/>
  <c r="O667" i="1"/>
  <c r="Q666" i="1"/>
  <c r="R666" i="1" s="1"/>
  <c r="O666" i="1"/>
  <c r="Q665" i="1"/>
  <c r="R665" i="1" s="1"/>
  <c r="O665" i="1"/>
  <c r="P664" i="1"/>
  <c r="S666" i="1" s="1"/>
  <c r="L658" i="1"/>
  <c r="K658" i="1"/>
  <c r="M658" i="1" s="1"/>
  <c r="N658" i="1" s="1"/>
  <c r="P656" i="1"/>
  <c r="Q655" i="1"/>
  <c r="Q656" i="1" s="1"/>
  <c r="Q648" i="1"/>
  <c r="R648" i="1" s="1"/>
  <c r="O648" i="1"/>
  <c r="Q647" i="1"/>
  <c r="R647" i="1" s="1"/>
  <c r="O647" i="1"/>
  <c r="Q646" i="1"/>
  <c r="R646" i="1" s="1"/>
  <c r="O646" i="1"/>
  <c r="Q645" i="1"/>
  <c r="R645" i="1" s="1"/>
  <c r="O645" i="1"/>
  <c r="Q644" i="1"/>
  <c r="R644" i="1" s="1"/>
  <c r="O644" i="1"/>
  <c r="R643" i="1"/>
  <c r="Q643" i="1"/>
  <c r="O643" i="1"/>
  <c r="Q642" i="1"/>
  <c r="R642" i="1" s="1"/>
  <c r="O642" i="1"/>
  <c r="O641" i="1"/>
  <c r="P640" i="1"/>
  <c r="S642" i="1" s="1"/>
  <c r="L634" i="1"/>
  <c r="K634" i="1"/>
  <c r="M634" i="1" s="1"/>
  <c r="N634" i="1" s="1"/>
  <c r="P632" i="1"/>
  <c r="Q631" i="1"/>
  <c r="Q632" i="1" s="1"/>
  <c r="Q624" i="1"/>
  <c r="R624" i="1" s="1"/>
  <c r="O624" i="1"/>
  <c r="Q623" i="1"/>
  <c r="R623" i="1" s="1"/>
  <c r="O623" i="1"/>
  <c r="Q622" i="1"/>
  <c r="R622" i="1" s="1"/>
  <c r="O622" i="1"/>
  <c r="Q621" i="1"/>
  <c r="R621" i="1" s="1"/>
  <c r="O621" i="1"/>
  <c r="Q620" i="1"/>
  <c r="R620" i="1" s="1"/>
  <c r="O620" i="1"/>
  <c r="Q619" i="1"/>
  <c r="R619" i="1" s="1"/>
  <c r="O619" i="1"/>
  <c r="S618" i="1"/>
  <c r="Q618" i="1"/>
  <c r="R618" i="1" s="1"/>
  <c r="O618" i="1"/>
  <c r="Q617" i="1"/>
  <c r="R617" i="1" s="1"/>
  <c r="O617" i="1"/>
  <c r="P616" i="1"/>
  <c r="L610" i="1"/>
  <c r="K610" i="1"/>
  <c r="M610" i="1" s="1"/>
  <c r="N610" i="1" s="1"/>
  <c r="P608" i="1"/>
  <c r="Q607" i="1"/>
  <c r="Q608" i="1" s="1"/>
  <c r="Q600" i="1"/>
  <c r="R600" i="1" s="1"/>
  <c r="O600" i="1"/>
  <c r="Q599" i="1"/>
  <c r="R599" i="1" s="1"/>
  <c r="O599" i="1"/>
  <c r="Q598" i="1"/>
  <c r="R598" i="1" s="1"/>
  <c r="O598" i="1"/>
  <c r="Q597" i="1"/>
  <c r="R597" i="1" s="1"/>
  <c r="O597" i="1"/>
  <c r="Q596" i="1"/>
  <c r="R596" i="1" s="1"/>
  <c r="O596" i="1"/>
  <c r="Q595" i="1"/>
  <c r="R595" i="1" s="1"/>
  <c r="O595" i="1"/>
  <c r="Q594" i="1"/>
  <c r="R594" i="1" s="1"/>
  <c r="O594" i="1"/>
  <c r="O593" i="1"/>
  <c r="P592" i="1"/>
  <c r="Q593" i="1" s="1"/>
  <c r="R593" i="1" s="1"/>
  <c r="L586" i="1"/>
  <c r="K586" i="1"/>
  <c r="M586" i="1" s="1"/>
  <c r="N586" i="1" s="1"/>
  <c r="P584" i="1"/>
  <c r="Q583" i="1"/>
  <c r="Q584" i="1" s="1"/>
  <c r="Q576" i="1"/>
  <c r="R576" i="1" s="1"/>
  <c r="O576" i="1"/>
  <c r="Q575" i="1"/>
  <c r="R575" i="1" s="1"/>
  <c r="O575" i="1"/>
  <c r="Q574" i="1"/>
  <c r="R574" i="1" s="1"/>
  <c r="O574" i="1"/>
  <c r="Q573" i="1"/>
  <c r="R573" i="1" s="1"/>
  <c r="O573" i="1"/>
  <c r="Q572" i="1"/>
  <c r="R572" i="1" s="1"/>
  <c r="O572" i="1"/>
  <c r="Q571" i="1"/>
  <c r="R571" i="1" s="1"/>
  <c r="O571" i="1"/>
  <c r="Q570" i="1"/>
  <c r="R570" i="1" s="1"/>
  <c r="O570" i="1"/>
  <c r="O569" i="1"/>
  <c r="P568" i="1"/>
  <c r="Q569" i="1" s="1"/>
  <c r="R569" i="1" s="1"/>
  <c r="L562" i="1"/>
  <c r="K562" i="1"/>
  <c r="M562" i="1" s="1"/>
  <c r="N562" i="1" s="1"/>
  <c r="P560" i="1"/>
  <c r="Q559" i="1"/>
  <c r="Q560" i="1" s="1"/>
  <c r="Q552" i="1"/>
  <c r="R552" i="1" s="1"/>
  <c r="O552" i="1"/>
  <c r="Q551" i="1"/>
  <c r="R551" i="1" s="1"/>
  <c r="O551" i="1"/>
  <c r="Q550" i="1"/>
  <c r="R550" i="1" s="1"/>
  <c r="O550" i="1"/>
  <c r="Q549" i="1"/>
  <c r="R549" i="1" s="1"/>
  <c r="O549" i="1"/>
  <c r="Q548" i="1"/>
  <c r="R548" i="1" s="1"/>
  <c r="O548" i="1"/>
  <c r="Q547" i="1"/>
  <c r="R547" i="1" s="1"/>
  <c r="O547" i="1"/>
  <c r="Q546" i="1"/>
  <c r="R546" i="1" s="1"/>
  <c r="O546" i="1"/>
  <c r="O545" i="1"/>
  <c r="P544" i="1"/>
  <c r="S546" i="1" s="1"/>
  <c r="L538" i="1"/>
  <c r="K538" i="1"/>
  <c r="M538" i="1" s="1"/>
  <c r="P536" i="1"/>
  <c r="Q535" i="1"/>
  <c r="Q536" i="1" s="1"/>
  <c r="Q528" i="1"/>
  <c r="R528" i="1" s="1"/>
  <c r="O528" i="1"/>
  <c r="Q527" i="1"/>
  <c r="R527" i="1" s="1"/>
  <c r="O527" i="1"/>
  <c r="Q526" i="1"/>
  <c r="R526" i="1" s="1"/>
  <c r="O526" i="1"/>
  <c r="Q525" i="1"/>
  <c r="R525" i="1" s="1"/>
  <c r="O525" i="1"/>
  <c r="Q524" i="1"/>
  <c r="R524" i="1" s="1"/>
  <c r="O524" i="1"/>
  <c r="Q523" i="1"/>
  <c r="R523" i="1" s="1"/>
  <c r="O523" i="1"/>
  <c r="Q522" i="1"/>
  <c r="R522" i="1" s="1"/>
  <c r="O522" i="1"/>
  <c r="O521" i="1"/>
  <c r="P520" i="1"/>
  <c r="S522" i="1" s="1"/>
  <c r="L514" i="1"/>
  <c r="K514" i="1"/>
  <c r="Q511" i="1" s="1"/>
  <c r="Q512" i="1" s="1"/>
  <c r="P512" i="1"/>
  <c r="Q504" i="1"/>
  <c r="R504" i="1" s="1"/>
  <c r="O504" i="1"/>
  <c r="Q503" i="1"/>
  <c r="R503" i="1" s="1"/>
  <c r="O503" i="1"/>
  <c r="Q502" i="1"/>
  <c r="R502" i="1" s="1"/>
  <c r="O502" i="1"/>
  <c r="Q501" i="1"/>
  <c r="R501" i="1" s="1"/>
  <c r="O501" i="1"/>
  <c r="Q500" i="1"/>
  <c r="R500" i="1" s="1"/>
  <c r="O500" i="1"/>
  <c r="R499" i="1"/>
  <c r="Q499" i="1"/>
  <c r="O499" i="1"/>
  <c r="Q498" i="1"/>
  <c r="R498" i="1" s="1"/>
  <c r="O498" i="1"/>
  <c r="O497" i="1"/>
  <c r="P496" i="1"/>
  <c r="Q497" i="1" s="1"/>
  <c r="R497" i="1" s="1"/>
  <c r="L490" i="1"/>
  <c r="K490" i="1"/>
  <c r="M490" i="1" s="1"/>
  <c r="T486" i="1"/>
  <c r="Q484" i="1"/>
  <c r="R484" i="1" s="1"/>
  <c r="O484" i="1"/>
  <c r="Q483" i="1"/>
  <c r="R483" i="1" s="1"/>
  <c r="O483" i="1"/>
  <c r="Q482" i="1"/>
  <c r="R482" i="1" s="1"/>
  <c r="O482" i="1"/>
  <c r="Q481" i="1"/>
  <c r="R481" i="1" s="1"/>
  <c r="O481" i="1"/>
  <c r="Q480" i="1"/>
  <c r="R480" i="1" s="1"/>
  <c r="O480" i="1"/>
  <c r="Q479" i="1"/>
  <c r="R479" i="1" s="1"/>
  <c r="O479" i="1"/>
  <c r="Q478" i="1"/>
  <c r="R478" i="1" s="1"/>
  <c r="O478" i="1"/>
  <c r="Q477" i="1"/>
  <c r="R477" i="1" s="1"/>
  <c r="O477" i="1"/>
  <c r="P476" i="1"/>
  <c r="Q476" i="1" s="1"/>
  <c r="R476" i="1" s="1"/>
  <c r="L471" i="1"/>
  <c r="K471" i="1"/>
  <c r="M471" i="1" s="1"/>
  <c r="N471" i="1" s="1"/>
  <c r="T468" i="1"/>
  <c r="Q466" i="1"/>
  <c r="R466" i="1" s="1"/>
  <c r="O466" i="1"/>
  <c r="Q465" i="1"/>
  <c r="R465" i="1" s="1"/>
  <c r="O465" i="1"/>
  <c r="Q464" i="1"/>
  <c r="R464" i="1" s="1"/>
  <c r="O464" i="1"/>
  <c r="Q463" i="1"/>
  <c r="R463" i="1" s="1"/>
  <c r="O463" i="1"/>
  <c r="Q462" i="1"/>
  <c r="R462" i="1" s="1"/>
  <c r="O462" i="1"/>
  <c r="Q461" i="1"/>
  <c r="R461" i="1" s="1"/>
  <c r="O461" i="1"/>
  <c r="Q460" i="1"/>
  <c r="R460" i="1" s="1"/>
  <c r="O460" i="1"/>
  <c r="O459" i="1"/>
  <c r="P458" i="1"/>
  <c r="Q459" i="1" s="1"/>
  <c r="R459" i="1" s="1"/>
  <c r="L454" i="1"/>
  <c r="K454" i="1"/>
  <c r="M454" i="1" s="1"/>
  <c r="N454" i="1" s="1"/>
  <c r="T451" i="1"/>
  <c r="Q448" i="1"/>
  <c r="R448" i="1" s="1"/>
  <c r="O448" i="1"/>
  <c r="Q447" i="1"/>
  <c r="R447" i="1" s="1"/>
  <c r="O447" i="1"/>
  <c r="Q446" i="1"/>
  <c r="R446" i="1" s="1"/>
  <c r="O446" i="1"/>
  <c r="Q445" i="1"/>
  <c r="R445" i="1" s="1"/>
  <c r="O445" i="1"/>
  <c r="Q444" i="1"/>
  <c r="R444" i="1" s="1"/>
  <c r="O444" i="1"/>
  <c r="Q443" i="1"/>
  <c r="R443" i="1" s="1"/>
  <c r="O443" i="1"/>
  <c r="Q442" i="1"/>
  <c r="R442" i="1" s="1"/>
  <c r="O442" i="1"/>
  <c r="O441" i="1"/>
  <c r="P440" i="1"/>
  <c r="Q441" i="1" s="1"/>
  <c r="R441" i="1" s="1"/>
  <c r="L436" i="1"/>
  <c r="K436" i="1"/>
  <c r="M436" i="1" s="1"/>
  <c r="T434" i="1"/>
  <c r="Q431" i="1"/>
  <c r="R431" i="1" s="1"/>
  <c r="O431" i="1"/>
  <c r="Q430" i="1"/>
  <c r="R430" i="1" s="1"/>
  <c r="O430" i="1"/>
  <c r="Q429" i="1"/>
  <c r="R429" i="1" s="1"/>
  <c r="O429" i="1"/>
  <c r="Q428" i="1"/>
  <c r="R428" i="1" s="1"/>
  <c r="O428" i="1"/>
  <c r="Q427" i="1"/>
  <c r="R427" i="1" s="1"/>
  <c r="O427" i="1"/>
  <c r="Q426" i="1"/>
  <c r="R426" i="1" s="1"/>
  <c r="O426" i="1"/>
  <c r="Q425" i="1"/>
  <c r="R425" i="1" s="1"/>
  <c r="O425" i="1"/>
  <c r="O424" i="1"/>
  <c r="P423" i="1"/>
  <c r="AW58" i="1" s="1"/>
  <c r="L418" i="1"/>
  <c r="K418" i="1"/>
  <c r="M418" i="1" s="1"/>
  <c r="T416" i="1"/>
  <c r="Q413" i="1"/>
  <c r="R413" i="1" s="1"/>
  <c r="O413" i="1"/>
  <c r="Q412" i="1"/>
  <c r="R412" i="1" s="1"/>
  <c r="O412" i="1"/>
  <c r="Q411" i="1"/>
  <c r="R411" i="1" s="1"/>
  <c r="O411" i="1"/>
  <c r="Q410" i="1"/>
  <c r="R410" i="1" s="1"/>
  <c r="O410" i="1"/>
  <c r="Q409" i="1"/>
  <c r="R409" i="1" s="1"/>
  <c r="O409" i="1"/>
  <c r="Q408" i="1"/>
  <c r="R408" i="1" s="1"/>
  <c r="O408" i="1"/>
  <c r="Q407" i="1"/>
  <c r="R407" i="1" s="1"/>
  <c r="O407" i="1"/>
  <c r="O406" i="1"/>
  <c r="P405" i="1"/>
  <c r="Q406" i="1" s="1"/>
  <c r="R406" i="1" s="1"/>
  <c r="L401" i="1"/>
  <c r="K401" i="1"/>
  <c r="M401" i="1" s="1"/>
  <c r="N401" i="1" s="1"/>
  <c r="T398" i="1"/>
  <c r="Q395" i="1"/>
  <c r="R395" i="1" s="1"/>
  <c r="O395" i="1"/>
  <c r="Q394" i="1"/>
  <c r="R394" i="1" s="1"/>
  <c r="O394" i="1"/>
  <c r="Q393" i="1"/>
  <c r="R393" i="1" s="1"/>
  <c r="O393" i="1"/>
  <c r="Q392" i="1"/>
  <c r="R392" i="1" s="1"/>
  <c r="O392" i="1"/>
  <c r="Q391" i="1"/>
  <c r="R391" i="1" s="1"/>
  <c r="O391" i="1"/>
  <c r="Q390" i="1"/>
  <c r="R390" i="1" s="1"/>
  <c r="O390" i="1"/>
  <c r="Q389" i="1"/>
  <c r="R389" i="1" s="1"/>
  <c r="O389" i="1"/>
  <c r="O388" i="1"/>
  <c r="P387" i="1"/>
  <c r="AU58" i="1" s="1"/>
  <c r="L383" i="1"/>
  <c r="K383" i="1"/>
  <c r="M383" i="1" s="1"/>
  <c r="Q379" i="1"/>
  <c r="R379" i="1" s="1"/>
  <c r="O379" i="1"/>
  <c r="R378" i="1"/>
  <c r="Q378" i="1"/>
  <c r="O378" i="1"/>
  <c r="Q377" i="1"/>
  <c r="R377" i="1" s="1"/>
  <c r="O377" i="1"/>
  <c r="Q376" i="1"/>
  <c r="R376" i="1" s="1"/>
  <c r="O376" i="1"/>
  <c r="Q375" i="1"/>
  <c r="R375" i="1" s="1"/>
  <c r="O375" i="1"/>
  <c r="Q374" i="1"/>
  <c r="R374" i="1" s="1"/>
  <c r="O374" i="1"/>
  <c r="Q373" i="1"/>
  <c r="R373" i="1" s="1"/>
  <c r="O373" i="1"/>
  <c r="O372" i="1"/>
  <c r="P371" i="1"/>
  <c r="Q372" i="1" s="1"/>
  <c r="R372" i="1" s="1"/>
  <c r="L367" i="1"/>
  <c r="K367" i="1"/>
  <c r="M367" i="1" s="1"/>
  <c r="N367" i="1" s="1"/>
  <c r="Q362" i="1"/>
  <c r="R362" i="1" s="1"/>
  <c r="O362" i="1"/>
  <c r="Q361" i="1"/>
  <c r="R361" i="1" s="1"/>
  <c r="O361" i="1"/>
  <c r="Q360" i="1"/>
  <c r="R360" i="1" s="1"/>
  <c r="O360" i="1"/>
  <c r="Q359" i="1"/>
  <c r="R359" i="1" s="1"/>
  <c r="O359" i="1"/>
  <c r="Q358" i="1"/>
  <c r="R358" i="1" s="1"/>
  <c r="O358" i="1"/>
  <c r="Q357" i="1"/>
  <c r="R357" i="1" s="1"/>
  <c r="O357" i="1"/>
  <c r="Q356" i="1"/>
  <c r="R356" i="1" s="1"/>
  <c r="O356" i="1"/>
  <c r="O355" i="1"/>
  <c r="P354" i="1"/>
  <c r="Q355" i="1" s="1"/>
  <c r="R355" i="1" s="1"/>
  <c r="L350" i="1"/>
  <c r="K350" i="1"/>
  <c r="M350" i="1" s="1"/>
  <c r="N350" i="1" s="1"/>
  <c r="Q347" i="1"/>
  <c r="R347" i="1" s="1"/>
  <c r="O347" i="1"/>
  <c r="Q346" i="1"/>
  <c r="R346" i="1" s="1"/>
  <c r="O346" i="1"/>
  <c r="Q345" i="1"/>
  <c r="R345" i="1" s="1"/>
  <c r="O345" i="1"/>
  <c r="Q344" i="1"/>
  <c r="R344" i="1" s="1"/>
  <c r="O344" i="1"/>
  <c r="Q343" i="1"/>
  <c r="R343" i="1" s="1"/>
  <c r="O343" i="1"/>
  <c r="Q342" i="1"/>
  <c r="R342" i="1" s="1"/>
  <c r="O342" i="1"/>
  <c r="Q341" i="1"/>
  <c r="R341" i="1" s="1"/>
  <c r="O341" i="1"/>
  <c r="O340" i="1"/>
  <c r="P339" i="1"/>
  <c r="Q340" i="1" s="1"/>
  <c r="R340" i="1" s="1"/>
  <c r="L335" i="1"/>
  <c r="K335" i="1"/>
  <c r="M335" i="1" s="1"/>
  <c r="Q330" i="1"/>
  <c r="R330" i="1" s="1"/>
  <c r="O330" i="1"/>
  <c r="R329" i="1"/>
  <c r="Q329" i="1"/>
  <c r="O329" i="1"/>
  <c r="Q328" i="1"/>
  <c r="R328" i="1" s="1"/>
  <c r="O328" i="1"/>
  <c r="Q327" i="1"/>
  <c r="R327" i="1" s="1"/>
  <c r="O327" i="1"/>
  <c r="Q326" i="1"/>
  <c r="R326" i="1" s="1"/>
  <c r="O326" i="1"/>
  <c r="Q325" i="1"/>
  <c r="R325" i="1" s="1"/>
  <c r="O325" i="1"/>
  <c r="Q324" i="1"/>
  <c r="R324" i="1" s="1"/>
  <c r="O324" i="1"/>
  <c r="O323" i="1"/>
  <c r="P322" i="1"/>
  <c r="AQ58" i="1" s="1"/>
  <c r="K318" i="1"/>
  <c r="M318" i="1" s="1"/>
  <c r="Q311" i="1"/>
  <c r="R311" i="1" s="1"/>
  <c r="O311" i="1"/>
  <c r="L311" i="1"/>
  <c r="L318" i="1" s="1"/>
  <c r="Q310" i="1"/>
  <c r="R310" i="1" s="1"/>
  <c r="O310" i="1"/>
  <c r="Q309" i="1"/>
  <c r="R309" i="1" s="1"/>
  <c r="O309" i="1"/>
  <c r="Q308" i="1"/>
  <c r="R308" i="1" s="1"/>
  <c r="O308" i="1"/>
  <c r="Q307" i="1"/>
  <c r="R307" i="1" s="1"/>
  <c r="O307" i="1"/>
  <c r="Q306" i="1"/>
  <c r="R306" i="1" s="1"/>
  <c r="O306" i="1"/>
  <c r="Q305" i="1"/>
  <c r="R305" i="1" s="1"/>
  <c r="O305" i="1"/>
  <c r="O304" i="1"/>
  <c r="AP6" i="1" s="1"/>
  <c r="P303" i="1"/>
  <c r="Q304" i="1" s="1"/>
  <c r="L299" i="1"/>
  <c r="K299" i="1"/>
  <c r="M299" i="1" s="1"/>
  <c r="N299" i="1" s="1"/>
  <c r="Q293" i="1"/>
  <c r="R293" i="1" s="1"/>
  <c r="O293" i="1"/>
  <c r="Q292" i="1"/>
  <c r="R292" i="1" s="1"/>
  <c r="O292" i="1"/>
  <c r="Q291" i="1"/>
  <c r="R291" i="1" s="1"/>
  <c r="O291" i="1"/>
  <c r="Q290" i="1"/>
  <c r="R290" i="1" s="1"/>
  <c r="O290" i="1"/>
  <c r="Q289" i="1"/>
  <c r="R289" i="1" s="1"/>
  <c r="O289" i="1"/>
  <c r="Q288" i="1"/>
  <c r="R288" i="1" s="1"/>
  <c r="O288" i="1"/>
  <c r="Q287" i="1"/>
  <c r="R287" i="1" s="1"/>
  <c r="AO46" i="1" s="1"/>
  <c r="O287" i="1"/>
  <c r="AO7" i="1" s="1"/>
  <c r="O286" i="1"/>
  <c r="P285" i="1"/>
  <c r="AO58" i="1" s="1"/>
  <c r="L281" i="1"/>
  <c r="K281" i="1"/>
  <c r="M281" i="1" s="1"/>
  <c r="Q273" i="1"/>
  <c r="R273" i="1" s="1"/>
  <c r="O273" i="1"/>
  <c r="Q272" i="1"/>
  <c r="R272" i="1" s="1"/>
  <c r="O272" i="1"/>
  <c r="Q271" i="1"/>
  <c r="R271" i="1" s="1"/>
  <c r="O271" i="1"/>
  <c r="Q270" i="1"/>
  <c r="R270" i="1" s="1"/>
  <c r="O270" i="1"/>
  <c r="Q269" i="1"/>
  <c r="R269" i="1" s="1"/>
  <c r="O269" i="1"/>
  <c r="Q268" i="1"/>
  <c r="R268" i="1" s="1"/>
  <c r="AN47" i="1" s="1"/>
  <c r="O268" i="1"/>
  <c r="AN8" i="1" s="1"/>
  <c r="Q267" i="1"/>
  <c r="R267" i="1" s="1"/>
  <c r="AN46" i="1" s="1"/>
  <c r="O267" i="1"/>
  <c r="AN7" i="1" s="1"/>
  <c r="O266" i="1"/>
  <c r="AN6" i="1" s="1"/>
  <c r="P265" i="1"/>
  <c r="Q266" i="1" s="1"/>
  <c r="L261" i="1"/>
  <c r="K261" i="1"/>
  <c r="M261" i="1" s="1"/>
  <c r="N261" i="1" s="1"/>
  <c r="Q253" i="1"/>
  <c r="R253" i="1" s="1"/>
  <c r="O253" i="1"/>
  <c r="Q252" i="1"/>
  <c r="R252" i="1" s="1"/>
  <c r="O252" i="1"/>
  <c r="Q251" i="1"/>
  <c r="R251" i="1" s="1"/>
  <c r="O251" i="1"/>
  <c r="Q250" i="1"/>
  <c r="R250" i="1" s="1"/>
  <c r="O250" i="1"/>
  <c r="Q249" i="1"/>
  <c r="R249" i="1" s="1"/>
  <c r="AM48" i="1" s="1"/>
  <c r="O249" i="1"/>
  <c r="Q248" i="1"/>
  <c r="AM27" i="1" s="1"/>
  <c r="O248" i="1"/>
  <c r="AM8" i="1" s="1"/>
  <c r="Q247" i="1"/>
  <c r="AM26" i="1" s="1"/>
  <c r="O247" i="1"/>
  <c r="AM7" i="1" s="1"/>
  <c r="O246" i="1"/>
  <c r="AM6" i="1" s="1"/>
  <c r="P245" i="1"/>
  <c r="Q246" i="1" s="1"/>
  <c r="L241" i="1"/>
  <c r="T18" i="1" s="1"/>
  <c r="K241" i="1"/>
  <c r="M241" i="1" s="1"/>
  <c r="Q232" i="1"/>
  <c r="R232" i="1" s="1"/>
  <c r="O232" i="1"/>
  <c r="Q231" i="1"/>
  <c r="R231" i="1" s="1"/>
  <c r="AL48" i="1" s="1"/>
  <c r="O231" i="1"/>
  <c r="Q230" i="1"/>
  <c r="R230" i="1" s="1"/>
  <c r="O230" i="1"/>
  <c r="Q229" i="1"/>
  <c r="R229" i="1" s="1"/>
  <c r="O229" i="1"/>
  <c r="AL10" i="1" s="1"/>
  <c r="Q228" i="1"/>
  <c r="R228" i="1" s="1"/>
  <c r="O228" i="1"/>
  <c r="AL9" i="1" s="1"/>
  <c r="Q227" i="1"/>
  <c r="R227" i="1" s="1"/>
  <c r="AL47" i="1" s="1"/>
  <c r="O227" i="1"/>
  <c r="Q226" i="1"/>
  <c r="AL26" i="1" s="1"/>
  <c r="O226" i="1"/>
  <c r="AL7" i="1" s="1"/>
  <c r="O225" i="1"/>
  <c r="AL6" i="1" s="1"/>
  <c r="P224" i="1"/>
  <c r="Q225" i="1" s="1"/>
  <c r="L219" i="1"/>
  <c r="T17" i="1" s="1"/>
  <c r="K219" i="1"/>
  <c r="M219" i="1" s="1"/>
  <c r="Q212" i="1"/>
  <c r="R212" i="1" s="1"/>
  <c r="O212" i="1"/>
  <c r="Q211" i="1"/>
  <c r="R211" i="1" s="1"/>
  <c r="O211" i="1"/>
  <c r="Q210" i="1"/>
  <c r="R210" i="1" s="1"/>
  <c r="O210" i="1"/>
  <c r="AK11" i="1" s="1"/>
  <c r="Q209" i="1"/>
  <c r="R209" i="1" s="1"/>
  <c r="O209" i="1"/>
  <c r="AK10" i="1" s="1"/>
  <c r="Q208" i="1"/>
  <c r="R208" i="1" s="1"/>
  <c r="AK48" i="1" s="1"/>
  <c r="O208" i="1"/>
  <c r="AK9" i="1" s="1"/>
  <c r="Q207" i="1"/>
  <c r="R207" i="1" s="1"/>
  <c r="AK47" i="1" s="1"/>
  <c r="O207" i="1"/>
  <c r="AK8" i="1" s="1"/>
  <c r="Q206" i="1"/>
  <c r="R206" i="1" s="1"/>
  <c r="AK46" i="1" s="1"/>
  <c r="O206" i="1"/>
  <c r="O205" i="1"/>
  <c r="AK6" i="1" s="1"/>
  <c r="P204" i="1"/>
  <c r="Q205" i="1" s="1"/>
  <c r="L200" i="1"/>
  <c r="K200" i="1"/>
  <c r="M200" i="1" s="1"/>
  <c r="N200" i="1" s="1"/>
  <c r="T72" i="1" s="1"/>
  <c r="Q194" i="1"/>
  <c r="R194" i="1" s="1"/>
  <c r="O194" i="1"/>
  <c r="Q193" i="1"/>
  <c r="AJ31" i="1" s="1"/>
  <c r="O193" i="1"/>
  <c r="AJ12" i="1" s="1"/>
  <c r="Q192" i="1"/>
  <c r="AJ30" i="1" s="1"/>
  <c r="O192" i="1"/>
  <c r="Q191" i="1"/>
  <c r="R191" i="1" s="1"/>
  <c r="AJ49" i="1" s="1"/>
  <c r="O191" i="1"/>
  <c r="AJ10" i="1" s="1"/>
  <c r="Q190" i="1"/>
  <c r="AJ28" i="1" s="1"/>
  <c r="O190" i="1"/>
  <c r="AJ9" i="1" s="1"/>
  <c r="Q189" i="1"/>
  <c r="AJ27" i="1" s="1"/>
  <c r="O189" i="1"/>
  <c r="AJ8" i="1" s="1"/>
  <c r="Q188" i="1"/>
  <c r="R188" i="1" s="1"/>
  <c r="AJ46" i="1" s="1"/>
  <c r="O188" i="1"/>
  <c r="O187" i="1"/>
  <c r="AJ6" i="1" s="1"/>
  <c r="P186" i="1"/>
  <c r="Q187" i="1" s="1"/>
  <c r="L181" i="1"/>
  <c r="T15" i="1" s="1"/>
  <c r="K181" i="1"/>
  <c r="M181" i="1" s="1"/>
  <c r="Q177" i="1"/>
  <c r="R177" i="1" s="1"/>
  <c r="O177" i="1"/>
  <c r="Q176" i="1"/>
  <c r="R176" i="1" s="1"/>
  <c r="O176" i="1"/>
  <c r="Q175" i="1"/>
  <c r="R175" i="1" s="1"/>
  <c r="AI50" i="1" s="1"/>
  <c r="O175" i="1"/>
  <c r="Q174" i="1"/>
  <c r="R174" i="1" s="1"/>
  <c r="AI49" i="1" s="1"/>
  <c r="O174" i="1"/>
  <c r="AI10" i="1" s="1"/>
  <c r="Q173" i="1"/>
  <c r="R173" i="1" s="1"/>
  <c r="AI48" i="1" s="1"/>
  <c r="O173" i="1"/>
  <c r="AI9" i="1" s="1"/>
  <c r="Q172" i="1"/>
  <c r="AI27" i="1" s="1"/>
  <c r="O172" i="1"/>
  <c r="AI8" i="1" s="1"/>
  <c r="Q171" i="1"/>
  <c r="R171" i="1" s="1"/>
  <c r="AI46" i="1" s="1"/>
  <c r="O171" i="1"/>
  <c r="AI7" i="1" s="1"/>
  <c r="O170" i="1"/>
  <c r="AI6" i="1" s="1"/>
  <c r="P169" i="1"/>
  <c r="Q170" i="1" s="1"/>
  <c r="AI25" i="1" s="1"/>
  <c r="L161" i="1"/>
  <c r="K161" i="1"/>
  <c r="F163" i="1" s="1"/>
  <c r="Q157" i="1"/>
  <c r="R157" i="1" s="1"/>
  <c r="O157" i="1"/>
  <c r="Q156" i="1"/>
  <c r="R156" i="1" s="1"/>
  <c r="AH51" i="1" s="1"/>
  <c r="O156" i="1"/>
  <c r="AH12" i="1" s="1"/>
  <c r="Q155" i="1"/>
  <c r="R155" i="1" s="1"/>
  <c r="AH50" i="1" s="1"/>
  <c r="O155" i="1"/>
  <c r="Q154" i="1"/>
  <c r="R154" i="1" s="1"/>
  <c r="AH49" i="1" s="1"/>
  <c r="O154" i="1"/>
  <c r="AH10" i="1" s="1"/>
  <c r="Q153" i="1"/>
  <c r="R153" i="1" s="1"/>
  <c r="AH48" i="1" s="1"/>
  <c r="O153" i="1"/>
  <c r="AH9" i="1" s="1"/>
  <c r="Q152" i="1"/>
  <c r="R152" i="1" s="1"/>
  <c r="AH47" i="1" s="1"/>
  <c r="O152" i="1"/>
  <c r="AH8" i="1" s="1"/>
  <c r="Q151" i="1"/>
  <c r="R151" i="1" s="1"/>
  <c r="AH46" i="1" s="1"/>
  <c r="O151" i="1"/>
  <c r="O150" i="1"/>
  <c r="AH6" i="1" s="1"/>
  <c r="P149" i="1"/>
  <c r="Q150" i="1" s="1"/>
  <c r="L143" i="1"/>
  <c r="T13" i="1" s="1"/>
  <c r="K143" i="1"/>
  <c r="M143" i="1" s="1"/>
  <c r="Q138" i="1"/>
  <c r="R138" i="1" s="1"/>
  <c r="AG52" i="1" s="1"/>
  <c r="O138" i="1"/>
  <c r="AG13" i="1" s="1"/>
  <c r="Q137" i="1"/>
  <c r="AG31" i="1" s="1"/>
  <c r="O137" i="1"/>
  <c r="AG12" i="1" s="1"/>
  <c r="Q136" i="1"/>
  <c r="R136" i="1" s="1"/>
  <c r="AG50" i="1" s="1"/>
  <c r="O136" i="1"/>
  <c r="AG11" i="1" s="1"/>
  <c r="Q135" i="1"/>
  <c r="R135" i="1" s="1"/>
  <c r="AG49" i="1" s="1"/>
  <c r="O135" i="1"/>
  <c r="AG10" i="1" s="1"/>
  <c r="Q134" i="1"/>
  <c r="R134" i="1" s="1"/>
  <c r="AG48" i="1" s="1"/>
  <c r="O134" i="1"/>
  <c r="AG9" i="1" s="1"/>
  <c r="Q133" i="1"/>
  <c r="AG27" i="1" s="1"/>
  <c r="O133" i="1"/>
  <c r="AG8" i="1" s="1"/>
  <c r="Q132" i="1"/>
  <c r="R132" i="1" s="1"/>
  <c r="AG46" i="1" s="1"/>
  <c r="O132" i="1"/>
  <c r="AG7" i="1" s="1"/>
  <c r="O131" i="1"/>
  <c r="P130" i="1"/>
  <c r="AG58" i="1" s="1"/>
  <c r="Q126" i="1"/>
  <c r="P126" i="1"/>
  <c r="L124" i="1"/>
  <c r="T12" i="1" s="1"/>
  <c r="K124" i="1"/>
  <c r="M124" i="1" s="1"/>
  <c r="Q117" i="1"/>
  <c r="R117" i="1" s="1"/>
  <c r="AF52" i="1" s="1"/>
  <c r="O117" i="1"/>
  <c r="AF13" i="1" s="1"/>
  <c r="Q116" i="1"/>
  <c r="R116" i="1" s="1"/>
  <c r="AF51" i="1" s="1"/>
  <c r="O116" i="1"/>
  <c r="Q115" i="1"/>
  <c r="R115" i="1" s="1"/>
  <c r="AF50" i="1" s="1"/>
  <c r="O115" i="1"/>
  <c r="Q114" i="1"/>
  <c r="R114" i="1" s="1"/>
  <c r="AF49" i="1" s="1"/>
  <c r="O114" i="1"/>
  <c r="Q113" i="1"/>
  <c r="R113" i="1" s="1"/>
  <c r="AF48" i="1" s="1"/>
  <c r="O113" i="1"/>
  <c r="AF9" i="1" s="1"/>
  <c r="Q112" i="1"/>
  <c r="R112" i="1" s="1"/>
  <c r="AF47" i="1" s="1"/>
  <c r="O112" i="1"/>
  <c r="AF8" i="1" s="1"/>
  <c r="Q111" i="1"/>
  <c r="AF26" i="1" s="1"/>
  <c r="O111" i="1"/>
  <c r="AF7" i="1" s="1"/>
  <c r="O110" i="1"/>
  <c r="AF6" i="1" s="1"/>
  <c r="P109" i="1"/>
  <c r="Q110" i="1" s="1"/>
  <c r="L104" i="1"/>
  <c r="T11" i="1" s="1"/>
  <c r="K104" i="1"/>
  <c r="M104" i="1" s="1"/>
  <c r="Q98" i="1"/>
  <c r="R98" i="1" s="1"/>
  <c r="Q97" i="1"/>
  <c r="R97" i="1" s="1"/>
  <c r="AE52" i="1" s="1"/>
  <c r="O97" i="1"/>
  <c r="AE13" i="1" s="1"/>
  <c r="Q96" i="1"/>
  <c r="R96" i="1" s="1"/>
  <c r="AE51" i="1" s="1"/>
  <c r="O96" i="1"/>
  <c r="AE12" i="1" s="1"/>
  <c r="Q95" i="1"/>
  <c r="AE30" i="1" s="1"/>
  <c r="O95" i="1"/>
  <c r="AE11" i="1" s="1"/>
  <c r="Q94" i="1"/>
  <c r="AE29" i="1" s="1"/>
  <c r="O94" i="1"/>
  <c r="AE10" i="1" s="1"/>
  <c r="Q93" i="1"/>
  <c r="R93" i="1" s="1"/>
  <c r="AE48" i="1" s="1"/>
  <c r="O93" i="1"/>
  <c r="Q92" i="1"/>
  <c r="R92" i="1" s="1"/>
  <c r="AE47" i="1" s="1"/>
  <c r="O92" i="1"/>
  <c r="AE8" i="1" s="1"/>
  <c r="Q91" i="1"/>
  <c r="R91" i="1" s="1"/>
  <c r="AE46" i="1" s="1"/>
  <c r="O91" i="1"/>
  <c r="AE7" i="1" s="1"/>
  <c r="O90" i="1"/>
  <c r="AE6" i="1" s="1"/>
  <c r="P89" i="1"/>
  <c r="AE58" i="1" s="1"/>
  <c r="Q83" i="1"/>
  <c r="R83" i="1" s="1"/>
  <c r="L83" i="1"/>
  <c r="T10" i="1" s="1"/>
  <c r="K83" i="1"/>
  <c r="M83" i="1" s="1"/>
  <c r="Q79" i="1"/>
  <c r="R79" i="1" s="1"/>
  <c r="Q78" i="1"/>
  <c r="R78" i="1" s="1"/>
  <c r="Q77" i="1"/>
  <c r="AD32" i="1" s="1"/>
  <c r="O77" i="1"/>
  <c r="Q76" i="1"/>
  <c r="R76" i="1" s="1"/>
  <c r="AD51" i="1" s="1"/>
  <c r="O76" i="1"/>
  <c r="Q75" i="1"/>
  <c r="R75" i="1" s="1"/>
  <c r="AD50" i="1" s="1"/>
  <c r="O75" i="1"/>
  <c r="AD11" i="1" s="1"/>
  <c r="Q74" i="1"/>
  <c r="AD29" i="1" s="1"/>
  <c r="O74" i="1"/>
  <c r="AD10" i="1" s="1"/>
  <c r="Q73" i="1"/>
  <c r="R73" i="1" s="1"/>
  <c r="AD48" i="1" s="1"/>
  <c r="O73" i="1"/>
  <c r="AD9" i="1" s="1"/>
  <c r="Q72" i="1"/>
  <c r="AD27" i="1" s="1"/>
  <c r="O72" i="1"/>
  <c r="Q71" i="1"/>
  <c r="R71" i="1" s="1"/>
  <c r="AD46" i="1" s="1"/>
  <c r="O71" i="1"/>
  <c r="AD7" i="1" s="1"/>
  <c r="O70" i="1"/>
  <c r="P69" i="1"/>
  <c r="Q70" i="1" s="1"/>
  <c r="L63" i="1"/>
  <c r="K63" i="1"/>
  <c r="M63" i="1" s="1"/>
  <c r="Q60" i="1"/>
  <c r="R60" i="1" s="1"/>
  <c r="Q59" i="1"/>
  <c r="R59" i="1" s="1"/>
  <c r="AZ58" i="1"/>
  <c r="AY58" i="1"/>
  <c r="AL58" i="1"/>
  <c r="AI58" i="1"/>
  <c r="AF58" i="1"/>
  <c r="Q58" i="1"/>
  <c r="R58" i="1" s="1"/>
  <c r="L58" i="1"/>
  <c r="Q57" i="1"/>
  <c r="R57" i="1" s="1"/>
  <c r="AC52" i="1" s="1"/>
  <c r="O57" i="1"/>
  <c r="AC13" i="1" s="1"/>
  <c r="Q56" i="1"/>
  <c r="R56" i="1" s="1"/>
  <c r="AC51" i="1" s="1"/>
  <c r="O56" i="1"/>
  <c r="Q55" i="1"/>
  <c r="AC30" i="1" s="1"/>
  <c r="O55" i="1"/>
  <c r="AC11" i="1" s="1"/>
  <c r="Q54" i="1"/>
  <c r="R54" i="1" s="1"/>
  <c r="AC49" i="1" s="1"/>
  <c r="O54" i="1"/>
  <c r="AC10" i="1" s="1"/>
  <c r="Q53" i="1"/>
  <c r="R53" i="1" s="1"/>
  <c r="AC48" i="1" s="1"/>
  <c r="O53" i="1"/>
  <c r="AC9" i="1" s="1"/>
  <c r="AI52" i="1"/>
  <c r="AH52" i="1"/>
  <c r="Q52" i="1"/>
  <c r="AC27" i="1" s="1"/>
  <c r="O52" i="1"/>
  <c r="AC8" i="1" s="1"/>
  <c r="AJ51" i="1"/>
  <c r="AI51" i="1"/>
  <c r="Q51" i="1"/>
  <c r="R51" i="1" s="1"/>
  <c r="AC46" i="1" s="1"/>
  <c r="O51" i="1"/>
  <c r="AC7" i="1" s="1"/>
  <c r="AK50" i="1"/>
  <c r="AJ50" i="1"/>
  <c r="O50" i="1"/>
  <c r="AL49" i="1"/>
  <c r="AK49" i="1"/>
  <c r="P49" i="1"/>
  <c r="Q50" i="1" s="1"/>
  <c r="L42" i="1"/>
  <c r="T8" i="1" s="1"/>
  <c r="K42" i="1"/>
  <c r="M42" i="1" s="1"/>
  <c r="Q38" i="1"/>
  <c r="R38" i="1" s="1"/>
  <c r="Q37" i="1"/>
  <c r="R37" i="1" s="1"/>
  <c r="Q36" i="1"/>
  <c r="R36" i="1" s="1"/>
  <c r="Q35" i="1"/>
  <c r="R35" i="1" s="1"/>
  <c r="AB52" i="1" s="1"/>
  <c r="O35" i="1"/>
  <c r="AB13" i="1" s="1"/>
  <c r="L35" i="1"/>
  <c r="Q34" i="1"/>
  <c r="AB31" i="1" s="1"/>
  <c r="O34" i="1"/>
  <c r="AB12" i="1" s="1"/>
  <c r="Q33" i="1"/>
  <c r="R33" i="1" s="1"/>
  <c r="AB50" i="1" s="1"/>
  <c r="O33" i="1"/>
  <c r="AB11" i="1" s="1"/>
  <c r="AI32" i="1"/>
  <c r="AE32" i="1"/>
  <c r="Q32" i="1"/>
  <c r="R32" i="1" s="1"/>
  <c r="AB49" i="1" s="1"/>
  <c r="O32" i="1"/>
  <c r="AB10" i="1" s="1"/>
  <c r="AE31" i="1"/>
  <c r="AD31" i="1"/>
  <c r="Q31" i="1"/>
  <c r="R31" i="1" s="1"/>
  <c r="AB48" i="1" s="1"/>
  <c r="O31" i="1"/>
  <c r="AB9" i="1" s="1"/>
  <c r="AK30" i="1"/>
  <c r="AI30" i="1"/>
  <c r="AB30" i="1"/>
  <c r="Q30" i="1"/>
  <c r="AB27" i="1" s="1"/>
  <c r="O30" i="1"/>
  <c r="AB8" i="1" s="1"/>
  <c r="AJ29" i="1"/>
  <c r="Q29" i="1"/>
  <c r="AB26" i="1" s="1"/>
  <c r="O29" i="1"/>
  <c r="AB7" i="1" s="1"/>
  <c r="AF28" i="1"/>
  <c r="AB28" i="1"/>
  <c r="O28" i="1"/>
  <c r="AB6" i="1" s="1"/>
  <c r="AN27" i="1"/>
  <c r="AE27" i="1"/>
  <c r="P27" i="1"/>
  <c r="AB58" i="1" s="1"/>
  <c r="AJ26" i="1"/>
  <c r="AI26" i="1"/>
  <c r="AE26" i="1"/>
  <c r="AD26" i="1"/>
  <c r="L20" i="1"/>
  <c r="T7" i="1" s="1"/>
  <c r="K20" i="1"/>
  <c r="L22" i="1" s="1"/>
  <c r="M22" i="1" s="1"/>
  <c r="Q17" i="1"/>
  <c r="R17" i="1" s="1"/>
  <c r="T16" i="1"/>
  <c r="Q16" i="1"/>
  <c r="R16" i="1" s="1"/>
  <c r="Q15" i="1"/>
  <c r="R15" i="1" s="1"/>
  <c r="T14" i="1"/>
  <c r="Q14" i="1"/>
  <c r="R14" i="1" s="1"/>
  <c r="AI13" i="1"/>
  <c r="AH13" i="1"/>
  <c r="AD13" i="1"/>
  <c r="AA13" i="1"/>
  <c r="Q13" i="1"/>
  <c r="R13" i="1" s="1"/>
  <c r="AA52" i="1" s="1"/>
  <c r="O13" i="1"/>
  <c r="L13" i="1"/>
  <c r="AI12" i="1"/>
  <c r="AF12" i="1"/>
  <c r="AD12" i="1"/>
  <c r="AC12" i="1"/>
  <c r="AA12" i="1"/>
  <c r="Q12" i="1"/>
  <c r="R12" i="1" s="1"/>
  <c r="AA51" i="1" s="1"/>
  <c r="O12" i="1"/>
  <c r="AJ11" i="1"/>
  <c r="AI11" i="1"/>
  <c r="AH11" i="1"/>
  <c r="AF11" i="1"/>
  <c r="AA11" i="1"/>
  <c r="Q11" i="1"/>
  <c r="R11" i="1" s="1"/>
  <c r="AA50" i="1" s="1"/>
  <c r="O11" i="1"/>
  <c r="AF10" i="1"/>
  <c r="AA10" i="1"/>
  <c r="Q10" i="1"/>
  <c r="R10" i="1" s="1"/>
  <c r="AA49" i="1" s="1"/>
  <c r="O10" i="1"/>
  <c r="AM9" i="1"/>
  <c r="AE9" i="1"/>
  <c r="AA9" i="1"/>
  <c r="T9" i="1"/>
  <c r="Q9" i="1"/>
  <c r="R9" i="1" s="1"/>
  <c r="AA48" i="1" s="1"/>
  <c r="O9" i="1"/>
  <c r="AL8" i="1"/>
  <c r="AD8" i="1"/>
  <c r="AA8" i="1"/>
  <c r="Q8" i="1"/>
  <c r="AA27" i="1" s="1"/>
  <c r="O8" i="1"/>
  <c r="AK7" i="1"/>
  <c r="AJ7" i="1"/>
  <c r="AH7" i="1"/>
  <c r="AA7" i="1"/>
  <c r="Q7" i="1"/>
  <c r="AA26" i="1" s="1"/>
  <c r="O7" i="1"/>
  <c r="AO6" i="1"/>
  <c r="AG6" i="1"/>
  <c r="AD6" i="1"/>
  <c r="AC6" i="1"/>
  <c r="AA6" i="1"/>
  <c r="O6" i="1"/>
  <c r="P5" i="1"/>
  <c r="Q6" i="1" s="1"/>
  <c r="V715" i="10" l="1"/>
  <c r="R193" i="4"/>
  <c r="AK43" i="4" s="1"/>
  <c r="F97" i="4"/>
  <c r="AE27" i="4"/>
  <c r="AF28" i="4"/>
  <c r="R33" i="4"/>
  <c r="AB49" i="4" s="1"/>
  <c r="AI56" i="4"/>
  <c r="AZ56" i="4"/>
  <c r="R145" i="4"/>
  <c r="AH48" i="4" s="1"/>
  <c r="Q1058" i="4"/>
  <c r="R1058" i="4" s="1"/>
  <c r="AC29" i="4"/>
  <c r="R216" i="4"/>
  <c r="AL46" i="4" s="1"/>
  <c r="AL26" i="4"/>
  <c r="R31" i="4"/>
  <c r="AB47" i="4" s="1"/>
  <c r="F117" i="4"/>
  <c r="AK25" i="4"/>
  <c r="AJ29" i="4"/>
  <c r="M40" i="4"/>
  <c r="AK29" i="4"/>
  <c r="Q269" i="4"/>
  <c r="AO24" i="4" s="1"/>
  <c r="Q557" i="4"/>
  <c r="R557" i="4" s="1"/>
  <c r="M760" i="4"/>
  <c r="N760" i="4" s="1"/>
  <c r="Q926" i="4"/>
  <c r="R926" i="4" s="1"/>
  <c r="AG27" i="4"/>
  <c r="AG28" i="4"/>
  <c r="AA30" i="4"/>
  <c r="AJ56" i="4"/>
  <c r="M77" i="4"/>
  <c r="N77" i="4" s="1"/>
  <c r="T63" i="4" s="1"/>
  <c r="M622" i="4"/>
  <c r="N622" i="4" s="1"/>
  <c r="N281" i="4"/>
  <c r="R180" i="4"/>
  <c r="AJ47" i="4" s="1"/>
  <c r="S971" i="4"/>
  <c r="AI25" i="4"/>
  <c r="AU56" i="4"/>
  <c r="R176" i="4"/>
  <c r="AJ43" i="4" s="1"/>
  <c r="S510" i="4"/>
  <c r="AX56" i="4"/>
  <c r="Q790" i="4"/>
  <c r="R790" i="4" s="1"/>
  <c r="AM25" i="4"/>
  <c r="AM24" i="4"/>
  <c r="AD26" i="4"/>
  <c r="AH27" i="4"/>
  <c r="N502" i="4"/>
  <c r="Q803" i="4"/>
  <c r="Q804" i="4" s="1"/>
  <c r="S282" i="17"/>
  <c r="N138" i="17"/>
  <c r="Q168" i="17"/>
  <c r="R168" i="17" s="1"/>
  <c r="Q369" i="17"/>
  <c r="R369" i="17" s="1"/>
  <c r="N69" i="17"/>
  <c r="S326" i="17"/>
  <c r="S8" i="17"/>
  <c r="S100" i="17"/>
  <c r="Q76" i="16"/>
  <c r="R76" i="16" s="1"/>
  <c r="T31" i="16"/>
  <c r="S192" i="16"/>
  <c r="N46" i="16"/>
  <c r="Q145" i="16"/>
  <c r="R145" i="16" s="1"/>
  <c r="Q231" i="15"/>
  <c r="Q232" i="15" s="1"/>
  <c r="T150" i="15"/>
  <c r="T403" i="15"/>
  <c r="N142" i="15"/>
  <c r="Q392" i="15"/>
  <c r="Q393" i="15" s="1"/>
  <c r="Q22" i="15"/>
  <c r="R22" i="15" s="1"/>
  <c r="T311" i="15"/>
  <c r="S675" i="15"/>
  <c r="N326" i="15"/>
  <c r="N395" i="15"/>
  <c r="Q425" i="15"/>
  <c r="R425" i="15" s="1"/>
  <c r="Q139" i="15"/>
  <c r="Q140" i="15" s="1"/>
  <c r="N17" i="15"/>
  <c r="Q36" i="13"/>
  <c r="R36" i="13" s="1"/>
  <c r="N49" i="13"/>
  <c r="N187" i="13"/>
  <c r="S78" i="13"/>
  <c r="Q138" i="13"/>
  <c r="Q139" i="13" s="1"/>
  <c r="N210" i="13"/>
  <c r="N233" i="13"/>
  <c r="N16" i="13"/>
  <c r="R307" i="11"/>
  <c r="S307" i="11" s="1"/>
  <c r="N63" i="11"/>
  <c r="N101" i="11"/>
  <c r="N185" i="11"/>
  <c r="V51" i="11"/>
  <c r="AB127" i="11"/>
  <c r="N231" i="11"/>
  <c r="U66" i="11"/>
  <c r="N43" i="11"/>
  <c r="N139" i="11"/>
  <c r="Q182" i="11"/>
  <c r="Q183" i="11" s="1"/>
  <c r="Q48" i="11"/>
  <c r="R48" i="11" s="1"/>
  <c r="W103" i="11" s="1"/>
  <c r="R353" i="11"/>
  <c r="S353" i="11" s="1"/>
  <c r="Q5" i="11"/>
  <c r="R5" i="11" s="1"/>
  <c r="U103" i="11" s="1"/>
  <c r="T216" i="11"/>
  <c r="O369" i="11"/>
  <c r="T400" i="11"/>
  <c r="R512" i="11"/>
  <c r="S512" i="11" s="1"/>
  <c r="Q109" i="11"/>
  <c r="R109" i="11" s="1"/>
  <c r="W51" i="11"/>
  <c r="U63" i="11"/>
  <c r="U136" i="11"/>
  <c r="U137" i="11" s="1"/>
  <c r="AO25" i="5"/>
  <c r="AE29" i="5"/>
  <c r="AB31" i="5"/>
  <c r="N125" i="5"/>
  <c r="T64" i="5" s="1"/>
  <c r="R152" i="5"/>
  <c r="AI48" i="5" s="1"/>
  <c r="Q276" i="5"/>
  <c r="R276" i="5" s="1"/>
  <c r="Q823" i="5"/>
  <c r="R823" i="5" s="1"/>
  <c r="Q911" i="5"/>
  <c r="R911" i="5" s="1"/>
  <c r="V948" i="5"/>
  <c r="N655" i="5"/>
  <c r="Q501" i="5"/>
  <c r="R501" i="5" s="1"/>
  <c r="AB28" i="5"/>
  <c r="AT55" i="5"/>
  <c r="M379" i="5"/>
  <c r="N379" i="5" s="1"/>
  <c r="Q455" i="5"/>
  <c r="R455" i="5" s="1"/>
  <c r="Q999" i="5"/>
  <c r="R999" i="5" s="1"/>
  <c r="M655" i="5"/>
  <c r="R8" i="5"/>
  <c r="AA44" i="5" s="1"/>
  <c r="AD24" i="5"/>
  <c r="AL26" i="5"/>
  <c r="AC28" i="5"/>
  <c r="AI31" i="5"/>
  <c r="AA25" i="5"/>
  <c r="AM26" i="5"/>
  <c r="AE28" i="5"/>
  <c r="N471" i="5"/>
  <c r="AE55" i="5"/>
  <c r="R67" i="5"/>
  <c r="AD44" i="5" s="1"/>
  <c r="M586" i="5"/>
  <c r="S778" i="5"/>
  <c r="AF29" i="5"/>
  <c r="AF25" i="5"/>
  <c r="AF30" i="5"/>
  <c r="AF55" i="5"/>
  <c r="T755" i="5"/>
  <c r="Q89" i="3"/>
  <c r="Q90" i="3" s="1"/>
  <c r="Q43" i="3"/>
  <c r="Q44" i="3" s="1"/>
  <c r="Q145" i="3"/>
  <c r="R145" i="3" s="1"/>
  <c r="N341" i="3"/>
  <c r="Q414" i="3"/>
  <c r="R414" i="3" s="1"/>
  <c r="Q370" i="3"/>
  <c r="R370" i="3" s="1"/>
  <c r="Q237" i="3"/>
  <c r="R237" i="3" s="1"/>
  <c r="M138" i="3"/>
  <c r="N138" i="3" s="1"/>
  <c r="Q326" i="3"/>
  <c r="R326" i="3" s="1"/>
  <c r="Q918" i="1"/>
  <c r="R918" i="1" s="1"/>
  <c r="AK29" i="1"/>
  <c r="N335" i="1"/>
  <c r="N418" i="1"/>
  <c r="N843" i="1"/>
  <c r="AC29" i="1"/>
  <c r="M774" i="1"/>
  <c r="AO26" i="1"/>
  <c r="Q424" i="1"/>
  <c r="R424" i="1" s="1"/>
  <c r="AH32" i="1"/>
  <c r="AC26" i="1"/>
  <c r="AK27" i="1"/>
  <c r="AI28" i="1"/>
  <c r="Q712" i="1"/>
  <c r="R712" i="1" s="1"/>
  <c r="AM28" i="1"/>
  <c r="AL29" i="1"/>
  <c r="N490" i="1"/>
  <c r="U450" i="1"/>
  <c r="U451" i="1" s="1"/>
  <c r="Q804" i="1"/>
  <c r="R804" i="1" s="1"/>
  <c r="AG26" i="1"/>
  <c r="AD28" i="1"/>
  <c r="H84" i="1"/>
  <c r="N281" i="1"/>
  <c r="N774" i="1"/>
  <c r="AE28" i="1"/>
  <c r="V841" i="1"/>
  <c r="AF31" i="1"/>
  <c r="AK26" i="1"/>
  <c r="AH28" i="1"/>
  <c r="R30" i="1"/>
  <c r="AB47" i="1" s="1"/>
  <c r="AI31" i="1"/>
  <c r="R95" i="1"/>
  <c r="AE50" i="1" s="1"/>
  <c r="Q758" i="1"/>
  <c r="R758" i="1" s="1"/>
  <c r="AN26" i="1"/>
  <c r="AJ58" i="1"/>
  <c r="Q286" i="1"/>
  <c r="R286" i="1" s="1"/>
  <c r="AO45" i="1" s="1"/>
  <c r="N436" i="1"/>
  <c r="N538" i="1"/>
  <c r="Q984" i="1"/>
  <c r="R984" i="1" s="1"/>
  <c r="N1065" i="1"/>
  <c r="AD30" i="1"/>
  <c r="AB32" i="1"/>
  <c r="AM58" i="1"/>
  <c r="R126" i="1"/>
  <c r="Q323" i="1"/>
  <c r="R323" i="1" s="1"/>
  <c r="M20" i="1"/>
  <c r="T34" i="1" s="1"/>
  <c r="AF30" i="1"/>
  <c r="AC32" i="1"/>
  <c r="AS58" i="1"/>
  <c r="M820" i="1"/>
  <c r="N820" i="1" s="1"/>
  <c r="Q962" i="1"/>
  <c r="R962" i="1" s="1"/>
  <c r="Q1050" i="1"/>
  <c r="R1050" i="1" s="1"/>
  <c r="Q1072" i="1"/>
  <c r="R1072" i="1" s="1"/>
  <c r="H22" i="1"/>
  <c r="AB29" i="1"/>
  <c r="AV58" i="1"/>
  <c r="N211" i="15"/>
  <c r="T196" i="15"/>
  <c r="S719" i="15"/>
  <c r="Q740" i="15"/>
  <c r="R740" i="15" s="1"/>
  <c r="T242" i="15"/>
  <c r="Q494" i="15"/>
  <c r="R494" i="15" s="1"/>
  <c r="Q126" i="15"/>
  <c r="R126" i="15" s="1"/>
  <c r="Q208" i="15"/>
  <c r="Q209" i="15" s="1"/>
  <c r="S518" i="15"/>
  <c r="Q484" i="15"/>
  <c r="Q485" i="15" s="1"/>
  <c r="R565" i="14"/>
  <c r="S565" i="14" s="1"/>
  <c r="U474" i="14"/>
  <c r="N20" i="14"/>
  <c r="N141" i="14"/>
  <c r="M281" i="14"/>
  <c r="N281" i="14" s="1"/>
  <c r="Q218" i="14"/>
  <c r="R218" i="14" s="1"/>
  <c r="Q25" i="14"/>
  <c r="R25" i="14" s="1"/>
  <c r="R510" i="14"/>
  <c r="R511" i="14" s="1"/>
  <c r="M113" i="14"/>
  <c r="N113" i="14" s="1"/>
  <c r="R496" i="14"/>
  <c r="S496" i="14" s="1"/>
  <c r="Q5" i="14"/>
  <c r="R5" i="14" s="1"/>
  <c r="N57" i="14"/>
  <c r="N234" i="14"/>
  <c r="M305" i="14"/>
  <c r="N305" i="14" s="1"/>
  <c r="R788" i="14"/>
  <c r="S788" i="14" s="1"/>
  <c r="T428" i="14"/>
  <c r="R463" i="14"/>
  <c r="R464" i="14" s="1"/>
  <c r="N518" i="12"/>
  <c r="T790" i="12"/>
  <c r="S26" i="12"/>
  <c r="W92" i="12" s="1"/>
  <c r="R25" i="12"/>
  <c r="W55" i="12" s="1"/>
  <c r="S44" i="12"/>
  <c r="X92" i="12" s="1"/>
  <c r="R684" i="12"/>
  <c r="S684" i="12" s="1"/>
  <c r="N403" i="12"/>
  <c r="O403" i="12" s="1"/>
  <c r="N564" i="12"/>
  <c r="O564" i="12" s="1"/>
  <c r="T832" i="12"/>
  <c r="T706" i="12"/>
  <c r="N357" i="12"/>
  <c r="O357" i="12" s="1"/>
  <c r="O38" i="12"/>
  <c r="V56" i="12"/>
  <c r="O217" i="12"/>
  <c r="R810" i="12"/>
  <c r="S810" i="12" s="1"/>
  <c r="Q57" i="13"/>
  <c r="R57" i="13" s="1"/>
  <c r="Q125" i="13"/>
  <c r="R125" i="13" s="1"/>
  <c r="Q100" i="13"/>
  <c r="R100" i="13" s="1"/>
  <c r="T44" i="1"/>
  <c r="N219" i="1"/>
  <c r="T73" i="1" s="1"/>
  <c r="R6" i="2"/>
  <c r="AA46" i="2" s="1"/>
  <c r="AA25" i="2"/>
  <c r="N83" i="1"/>
  <c r="T66" i="1" s="1"/>
  <c r="T37" i="1"/>
  <c r="AP25" i="1"/>
  <c r="R304" i="1"/>
  <c r="AP45" i="1" s="1"/>
  <c r="AN24" i="4"/>
  <c r="R252" i="4"/>
  <c r="AN43" i="4" s="1"/>
  <c r="R150" i="1"/>
  <c r="AH45" i="1" s="1"/>
  <c r="AH25" i="1"/>
  <c r="AJ25" i="1"/>
  <c r="R187" i="1"/>
  <c r="AJ45" i="1" s="1"/>
  <c r="AH58" i="1"/>
  <c r="S570" i="1"/>
  <c r="AL28" i="2"/>
  <c r="N310" i="2"/>
  <c r="Q525" i="2"/>
  <c r="Q526" i="2" s="1"/>
  <c r="Q204" i="3"/>
  <c r="Q205" i="3" s="1"/>
  <c r="AC28" i="4"/>
  <c r="R52" i="4"/>
  <c r="AC47" i="4" s="1"/>
  <c r="AG56" i="4"/>
  <c r="Q123" i="4"/>
  <c r="R123" i="4" s="1"/>
  <c r="AG43" i="4" s="1"/>
  <c r="U28" i="6"/>
  <c r="N64" i="6"/>
  <c r="U51" i="6" s="1"/>
  <c r="AC31" i="1"/>
  <c r="AA30" i="1"/>
  <c r="R72" i="1"/>
  <c r="AD47" i="1" s="1"/>
  <c r="R77" i="1"/>
  <c r="AD52" i="1" s="1"/>
  <c r="R189" i="1"/>
  <c r="AJ47" i="1" s="1"/>
  <c r="R193" i="1"/>
  <c r="U485" i="1"/>
  <c r="U486" i="1" s="1"/>
  <c r="M728" i="1"/>
  <c r="N728" i="1" s="1"/>
  <c r="Q896" i="1"/>
  <c r="R896" i="1" s="1"/>
  <c r="N999" i="1"/>
  <c r="AE25" i="2"/>
  <c r="M435" i="2"/>
  <c r="N435" i="2" s="1"/>
  <c r="AC26" i="4"/>
  <c r="AI29" i="4"/>
  <c r="N389" i="4"/>
  <c r="R91" i="6"/>
  <c r="AE71" i="6" s="1"/>
  <c r="AE32" i="6"/>
  <c r="R11" i="4"/>
  <c r="AA48" i="4" s="1"/>
  <c r="AF29" i="1"/>
  <c r="F125" i="1"/>
  <c r="R190" i="1"/>
  <c r="AJ48" i="1" s="1"/>
  <c r="U397" i="1"/>
  <c r="U398" i="1" s="1"/>
  <c r="Q850" i="1"/>
  <c r="R850" i="1" s="1"/>
  <c r="Q1028" i="1"/>
  <c r="R1028" i="1" s="1"/>
  <c r="AM25" i="2"/>
  <c r="R29" i="2"/>
  <c r="AB47" i="2" s="1"/>
  <c r="R51" i="2"/>
  <c r="AC46" i="2" s="1"/>
  <c r="R121" i="2"/>
  <c r="AF47" i="2" s="1"/>
  <c r="R166" i="2"/>
  <c r="AH50" i="2" s="1"/>
  <c r="R316" i="2"/>
  <c r="AP46" i="2" s="1"/>
  <c r="Q405" i="2"/>
  <c r="R405" i="2" s="1"/>
  <c r="Q558" i="2"/>
  <c r="R558" i="2" s="1"/>
  <c r="N40" i="4"/>
  <c r="AN56" i="4"/>
  <c r="N264" i="4"/>
  <c r="AH29" i="1"/>
  <c r="R247" i="1"/>
  <c r="AM46" i="1" s="1"/>
  <c r="Q1006" i="1"/>
  <c r="R1006" i="1" s="1"/>
  <c r="AA29" i="2"/>
  <c r="R54" i="2"/>
  <c r="AC49" i="2" s="1"/>
  <c r="R147" i="2"/>
  <c r="AG51" i="2" s="1"/>
  <c r="Q224" i="2"/>
  <c r="R281" i="2"/>
  <c r="AN48" i="2" s="1"/>
  <c r="U423" i="4"/>
  <c r="U424" i="4" s="1"/>
  <c r="AA28" i="5"/>
  <c r="R10" i="5"/>
  <c r="AA46" i="5" s="1"/>
  <c r="R134" i="5"/>
  <c r="AH46" i="5" s="1"/>
  <c r="AH28" i="5"/>
  <c r="AJ30" i="4"/>
  <c r="R182" i="4"/>
  <c r="AJ49" i="4" s="1"/>
  <c r="N155" i="2"/>
  <c r="T74" i="2" s="1"/>
  <c r="R298" i="2"/>
  <c r="AO46" i="2" s="1"/>
  <c r="R195" i="4"/>
  <c r="AK45" i="4" s="1"/>
  <c r="AG28" i="1"/>
  <c r="AI29" i="1"/>
  <c r="AG30" i="1"/>
  <c r="R34" i="1"/>
  <c r="AB51" i="1" s="1"/>
  <c r="AP58" i="1"/>
  <c r="N383" i="1"/>
  <c r="Q521" i="1"/>
  <c r="R521" i="1" s="1"/>
  <c r="AD28" i="2"/>
  <c r="R186" i="2"/>
  <c r="AI46" i="2" s="1"/>
  <c r="N274" i="2"/>
  <c r="N69" i="3"/>
  <c r="Q282" i="3"/>
  <c r="R282" i="3" s="1"/>
  <c r="N363" i="3"/>
  <c r="Q6" i="4"/>
  <c r="AJ25" i="4"/>
  <c r="T699" i="4"/>
  <c r="Q698" i="4"/>
  <c r="R698" i="4" s="1"/>
  <c r="AA27" i="5"/>
  <c r="R9" i="5"/>
  <c r="AA45" i="5" s="1"/>
  <c r="R118" i="5"/>
  <c r="AG44" i="5" s="1"/>
  <c r="AG26" i="5"/>
  <c r="AF27" i="1"/>
  <c r="R248" i="1"/>
  <c r="AM47" i="1" s="1"/>
  <c r="N318" i="1"/>
  <c r="AT59" i="2"/>
  <c r="R144" i="2"/>
  <c r="AG48" i="2" s="1"/>
  <c r="Q191" i="3"/>
  <c r="R191" i="3" s="1"/>
  <c r="F21" i="4"/>
  <c r="S883" i="4"/>
  <c r="Q882" i="4"/>
  <c r="R882" i="4" s="1"/>
  <c r="AA58" i="1"/>
  <c r="AT58" i="1"/>
  <c r="F105" i="1"/>
  <c r="Q131" i="1"/>
  <c r="Q940" i="1"/>
  <c r="R940" i="1" s="1"/>
  <c r="AK30" i="2"/>
  <c r="R207" i="2"/>
  <c r="AJ47" i="2" s="1"/>
  <c r="Q650" i="2"/>
  <c r="R650" i="2" s="1"/>
  <c r="M319" i="3"/>
  <c r="N319" i="3" s="1"/>
  <c r="Q316" i="3"/>
  <c r="Q317" i="3" s="1"/>
  <c r="AD29" i="4"/>
  <c r="AB56" i="4"/>
  <c r="V1019" i="1"/>
  <c r="AH30" i="1"/>
  <c r="AH56" i="4"/>
  <c r="Q140" i="4"/>
  <c r="AH24" i="4" s="1"/>
  <c r="AL27" i="1"/>
  <c r="AL28" i="1"/>
  <c r="R192" i="1"/>
  <c r="R8" i="2"/>
  <c r="AA48" i="2" s="1"/>
  <c r="AA32" i="2"/>
  <c r="AN25" i="4"/>
  <c r="N408" i="4"/>
  <c r="M941" i="4"/>
  <c r="N941" i="4" s="1"/>
  <c r="Q938" i="4"/>
  <c r="Q939" i="4" s="1"/>
  <c r="Q992" i="4"/>
  <c r="R992" i="4" s="1"/>
  <c r="S993" i="4"/>
  <c r="V1005" i="4" s="1"/>
  <c r="AF26" i="5"/>
  <c r="R101" i="5"/>
  <c r="AF44" i="5" s="1"/>
  <c r="T44" i="5"/>
  <c r="N203" i="5"/>
  <c r="T69" i="5" s="1"/>
  <c r="R260" i="5"/>
  <c r="AP42" i="5" s="1"/>
  <c r="AP24" i="5"/>
  <c r="AR58" i="1"/>
  <c r="N347" i="2"/>
  <c r="AX58" i="1"/>
  <c r="N751" i="1"/>
  <c r="N1043" i="1"/>
  <c r="N254" i="2"/>
  <c r="T78" i="2" s="1"/>
  <c r="N458" i="2"/>
  <c r="N23" i="3"/>
  <c r="AG29" i="4"/>
  <c r="N337" i="4"/>
  <c r="AD27" i="5"/>
  <c r="AB30" i="7"/>
  <c r="R7" i="7"/>
  <c r="AB57" i="7" s="1"/>
  <c r="M712" i="10"/>
  <c r="N712" i="10" s="1"/>
  <c r="Q710" i="10"/>
  <c r="V57" i="12"/>
  <c r="S7" i="12"/>
  <c r="V93" i="12" s="1"/>
  <c r="N271" i="5"/>
  <c r="U339" i="5"/>
  <c r="U340" i="5" s="1"/>
  <c r="R92" i="6"/>
  <c r="AE72" i="6" s="1"/>
  <c r="N178" i="6"/>
  <c r="AB73" i="7"/>
  <c r="Q6" i="7"/>
  <c r="AB29" i="7" s="1"/>
  <c r="N220" i="7"/>
  <c r="N326" i="7"/>
  <c r="R90" i="9"/>
  <c r="AG81" i="9" s="1"/>
  <c r="R76" i="10"/>
  <c r="AE93" i="10" s="1"/>
  <c r="O300" i="11"/>
  <c r="N443" i="14"/>
  <c r="Q547" i="5"/>
  <c r="R547" i="5" s="1"/>
  <c r="Q6" i="6"/>
  <c r="AA32" i="6" s="1"/>
  <c r="AL94" i="6"/>
  <c r="Q458" i="6"/>
  <c r="R458" i="6" s="1"/>
  <c r="M863" i="6"/>
  <c r="N863" i="6" s="1"/>
  <c r="Q860" i="6"/>
  <c r="Q861" i="6" s="1"/>
  <c r="R12" i="7"/>
  <c r="AB62" i="7" s="1"/>
  <c r="AB35" i="7"/>
  <c r="AC29" i="7"/>
  <c r="R24" i="7"/>
  <c r="AC56" i="7" s="1"/>
  <c r="R58" i="7"/>
  <c r="AE58" i="7" s="1"/>
  <c r="AE31" i="7"/>
  <c r="AB53" i="10"/>
  <c r="R11" i="10"/>
  <c r="AB93" i="10" s="1"/>
  <c r="AH48" i="10"/>
  <c r="R125" i="10"/>
  <c r="AH88" i="10" s="1"/>
  <c r="Q364" i="10"/>
  <c r="Q365" i="10" s="1"/>
  <c r="M367" i="10"/>
  <c r="N367" i="10" s="1"/>
  <c r="M420" i="14"/>
  <c r="N420" i="14" s="1"/>
  <c r="Q417" i="14"/>
  <c r="Q418" i="14" s="1"/>
  <c r="S118" i="4"/>
  <c r="AC30" i="5"/>
  <c r="R135" i="5"/>
  <c r="AH47" i="5" s="1"/>
  <c r="R147" i="5"/>
  <c r="AI43" i="5" s="1"/>
  <c r="R227" i="5"/>
  <c r="AN43" i="5" s="1"/>
  <c r="M402" i="5"/>
  <c r="N402" i="5" s="1"/>
  <c r="Q422" i="5"/>
  <c r="Q423" i="5" s="1"/>
  <c r="M678" i="5"/>
  <c r="N678" i="5" s="1"/>
  <c r="Q698" i="5"/>
  <c r="Q699" i="5" s="1"/>
  <c r="AE35" i="6"/>
  <c r="AF43" i="6"/>
  <c r="N276" i="6"/>
  <c r="Q366" i="6"/>
  <c r="R366" i="6" s="1"/>
  <c r="M475" i="6"/>
  <c r="N475" i="6" s="1"/>
  <c r="N117" i="7"/>
  <c r="U50" i="7" s="1"/>
  <c r="S193" i="8"/>
  <c r="Q192" i="8"/>
  <c r="R192" i="8" s="1"/>
  <c r="S369" i="8"/>
  <c r="Q368" i="8"/>
  <c r="R368" i="8" s="1"/>
  <c r="N218" i="9"/>
  <c r="T582" i="10"/>
  <c r="Q581" i="10"/>
  <c r="R581" i="10" s="1"/>
  <c r="N426" i="12"/>
  <c r="O426" i="12" s="1"/>
  <c r="R423" i="12"/>
  <c r="R424" i="12" s="1"/>
  <c r="R469" i="12"/>
  <c r="R470" i="12" s="1"/>
  <c r="N472" i="12"/>
  <c r="N92" i="5"/>
  <c r="T62" i="5" s="1"/>
  <c r="Q130" i="5"/>
  <c r="R130" i="5" s="1"/>
  <c r="AH42" i="5" s="1"/>
  <c r="S846" i="5"/>
  <c r="Q71" i="6"/>
  <c r="M382" i="6"/>
  <c r="N382" i="6" s="1"/>
  <c r="M498" i="6"/>
  <c r="N498" i="6" s="1"/>
  <c r="S871" i="6"/>
  <c r="Q870" i="6"/>
  <c r="R870" i="6" s="1"/>
  <c r="AG32" i="9"/>
  <c r="R86" i="9"/>
  <c r="AG71" i="9" s="1"/>
  <c r="U254" i="10"/>
  <c r="U255" i="10" s="1"/>
  <c r="M257" i="10"/>
  <c r="N257" i="10" s="1"/>
  <c r="Q479" i="10"/>
  <c r="Q480" i="10" s="1"/>
  <c r="M482" i="10"/>
  <c r="N482" i="10" s="1"/>
  <c r="N586" i="5"/>
  <c r="U26" i="6"/>
  <c r="AA33" i="6"/>
  <c r="AB36" i="6"/>
  <c r="AB44" i="6"/>
  <c r="R52" i="6"/>
  <c r="AC73" i="6" s="1"/>
  <c r="N405" i="6"/>
  <c r="N200" i="9"/>
  <c r="G45" i="10"/>
  <c r="M44" i="10"/>
  <c r="T697" i="10"/>
  <c r="Q696" i="10"/>
  <c r="R696" i="10" s="1"/>
  <c r="Q897" i="10"/>
  <c r="R897" i="10" s="1"/>
  <c r="S898" i="10"/>
  <c r="T767" i="14"/>
  <c r="R766" i="14"/>
  <c r="S766" i="14" s="1"/>
  <c r="Q523" i="4"/>
  <c r="Q524" i="4" s="1"/>
  <c r="AC55" i="5"/>
  <c r="F76" i="5"/>
  <c r="R148" i="5"/>
  <c r="AI44" i="5" s="1"/>
  <c r="T387" i="5"/>
  <c r="Q409" i="5"/>
  <c r="R409" i="5" s="1"/>
  <c r="Q685" i="5"/>
  <c r="R685" i="5" s="1"/>
  <c r="AC36" i="6"/>
  <c r="AC44" i="6"/>
  <c r="N84" i="6"/>
  <c r="U52" i="6" s="1"/>
  <c r="R97" i="6"/>
  <c r="AE77" i="6" s="1"/>
  <c r="R111" i="6"/>
  <c r="AF73" i="6" s="1"/>
  <c r="N144" i="6"/>
  <c r="U55" i="6" s="1"/>
  <c r="M313" i="6"/>
  <c r="N313" i="6" s="1"/>
  <c r="AG30" i="7"/>
  <c r="N421" i="7"/>
  <c r="AJ34" i="9"/>
  <c r="U365" i="12"/>
  <c r="R364" i="12"/>
  <c r="S364" i="12" s="1"/>
  <c r="Q571" i="4"/>
  <c r="Q572" i="4" s="1"/>
  <c r="M39" i="5"/>
  <c r="N39" i="5" s="1"/>
  <c r="T479" i="5"/>
  <c r="T663" i="5"/>
  <c r="AC33" i="6"/>
  <c r="AD36" i="6"/>
  <c r="AE94" i="6"/>
  <c r="Q505" i="6"/>
  <c r="R505" i="6" s="1"/>
  <c r="S805" i="6"/>
  <c r="AB34" i="7"/>
  <c r="R11" i="7"/>
  <c r="AB61" i="7" s="1"/>
  <c r="Q154" i="7"/>
  <c r="AK73" i="7"/>
  <c r="T32" i="8"/>
  <c r="Q31" i="8"/>
  <c r="R31" i="8" s="1"/>
  <c r="AC34" i="9"/>
  <c r="AD32" i="9"/>
  <c r="G42" i="9"/>
  <c r="M40" i="9"/>
  <c r="R93" i="10"/>
  <c r="AF91" i="10" s="1"/>
  <c r="T147" i="11"/>
  <c r="Q146" i="11"/>
  <c r="R146" i="11" s="1"/>
  <c r="T769" i="12"/>
  <c r="R768" i="12"/>
  <c r="S768" i="12" s="1"/>
  <c r="R13" i="5"/>
  <c r="AA49" i="5" s="1"/>
  <c r="R33" i="5"/>
  <c r="AB48" i="5" s="1"/>
  <c r="AE34" i="6"/>
  <c r="N51" i="7"/>
  <c r="U46" i="7" s="1"/>
  <c r="R8" i="9"/>
  <c r="N100" i="9"/>
  <c r="U57" i="9" s="1"/>
  <c r="U33" i="9"/>
  <c r="R125" i="9"/>
  <c r="AI73" i="9" s="1"/>
  <c r="N183" i="9"/>
  <c r="T480" i="9"/>
  <c r="Q479" i="9"/>
  <c r="R479" i="9" s="1"/>
  <c r="N344" i="10"/>
  <c r="N459" i="10"/>
  <c r="R254" i="4"/>
  <c r="AN45" i="4" s="1"/>
  <c r="N598" i="4"/>
  <c r="AN26" i="5"/>
  <c r="T42" i="5"/>
  <c r="S571" i="5"/>
  <c r="AF33" i="6"/>
  <c r="AB31" i="7"/>
  <c r="R8" i="7"/>
  <c r="AB58" i="7" s="1"/>
  <c r="R72" i="7"/>
  <c r="AF57" i="7" s="1"/>
  <c r="AH29" i="7"/>
  <c r="R105" i="7"/>
  <c r="AH56" i="7" s="1"/>
  <c r="M379" i="9"/>
  <c r="N379" i="9" s="1"/>
  <c r="Q376" i="9"/>
  <c r="Q377" i="9" s="1"/>
  <c r="R320" i="11"/>
  <c r="R321" i="11" s="1"/>
  <c r="N323" i="11"/>
  <c r="O323" i="11" s="1"/>
  <c r="AG33" i="6"/>
  <c r="AG34" i="6"/>
  <c r="AH94" i="6"/>
  <c r="M751" i="6"/>
  <c r="N751" i="6" s="1"/>
  <c r="Q748" i="6"/>
  <c r="Q749" i="6" s="1"/>
  <c r="R17" i="7"/>
  <c r="U27" i="7"/>
  <c r="Q349" i="7"/>
  <c r="Q350" i="7" s="1"/>
  <c r="M352" i="7"/>
  <c r="N352" i="7" s="1"/>
  <c r="AJ32" i="9"/>
  <c r="R140" i="9"/>
  <c r="AJ71" i="9" s="1"/>
  <c r="M22" i="10"/>
  <c r="N22" i="10" s="1"/>
  <c r="U69" i="10" s="1"/>
  <c r="G23" i="10"/>
  <c r="N66" i="10"/>
  <c r="U71" i="10" s="1"/>
  <c r="U37" i="10"/>
  <c r="AF114" i="12"/>
  <c r="R181" i="12"/>
  <c r="S181" i="12" s="1"/>
  <c r="T218" i="13"/>
  <c r="Q217" i="13"/>
  <c r="R217" i="13" s="1"/>
  <c r="R54" i="4"/>
  <c r="AC49" i="4" s="1"/>
  <c r="N691" i="4"/>
  <c r="N714" i="4"/>
  <c r="AL25" i="5"/>
  <c r="AD28" i="5"/>
  <c r="R123" i="5"/>
  <c r="AG49" i="5" s="1"/>
  <c r="M882" i="5"/>
  <c r="N882" i="5" s="1"/>
  <c r="Q879" i="5"/>
  <c r="Q880" i="5" s="1"/>
  <c r="AF32" i="6"/>
  <c r="AI94" i="6"/>
  <c r="N359" i="6"/>
  <c r="AE35" i="7"/>
  <c r="R62" i="7"/>
  <c r="AE62" i="7" s="1"/>
  <c r="N62" i="9"/>
  <c r="U55" i="9" s="1"/>
  <c r="T713" i="6"/>
  <c r="T241" i="7"/>
  <c r="AF104" i="9"/>
  <c r="Q387" i="10"/>
  <c r="Q388" i="10" s="1"/>
  <c r="Q228" i="11"/>
  <c r="Q229" i="11" s="1"/>
  <c r="N693" i="14"/>
  <c r="O693" i="14" s="1"/>
  <c r="R690" i="14"/>
  <c r="R691" i="14" s="1"/>
  <c r="N116" i="8"/>
  <c r="R13" i="9"/>
  <c r="AD33" i="9"/>
  <c r="M780" i="10"/>
  <c r="N780" i="10" s="1"/>
  <c r="Q778" i="10"/>
  <c r="O581" i="14"/>
  <c r="N234" i="15"/>
  <c r="N487" i="15"/>
  <c r="M824" i="10"/>
  <c r="N824" i="10" s="1"/>
  <c r="Q822" i="10"/>
  <c r="T195" i="13"/>
  <c r="Q194" i="13"/>
  <c r="R194" i="13" s="1"/>
  <c r="N256" i="13"/>
  <c r="O256" i="13" s="1"/>
  <c r="R253" i="13"/>
  <c r="R254" i="13" s="1"/>
  <c r="U287" i="13"/>
  <c r="R286" i="13"/>
  <c r="S286" i="13" s="1"/>
  <c r="Q781" i="6"/>
  <c r="R781" i="6" s="1"/>
  <c r="N467" i="7"/>
  <c r="AD40" i="9"/>
  <c r="AO104" i="9"/>
  <c r="Q363" i="9"/>
  <c r="R363" i="9" s="1"/>
  <c r="Q374" i="10"/>
  <c r="R374" i="10" s="1"/>
  <c r="Q604" i="10"/>
  <c r="R604" i="10" s="1"/>
  <c r="M802" i="10"/>
  <c r="N802" i="10" s="1"/>
  <c r="Q800" i="10"/>
  <c r="V65" i="11"/>
  <c r="N208" i="11"/>
  <c r="V58" i="12"/>
  <c r="M397" i="14"/>
  <c r="N397" i="14" s="1"/>
  <c r="T589" i="14"/>
  <c r="R588" i="14"/>
  <c r="S588" i="14" s="1"/>
  <c r="R700" i="14"/>
  <c r="S700" i="14" s="1"/>
  <c r="Q333" i="15"/>
  <c r="R333" i="15" s="1"/>
  <c r="S763" i="15"/>
  <c r="Q762" i="15"/>
  <c r="R762" i="15" s="1"/>
  <c r="Q227" i="17"/>
  <c r="Q228" i="17" s="1"/>
  <c r="M230" i="17"/>
  <c r="N230" i="17" s="1"/>
  <c r="R31" i="7"/>
  <c r="AC63" i="7" s="1"/>
  <c r="AC35" i="7"/>
  <c r="T337" i="7"/>
  <c r="M93" i="8"/>
  <c r="M251" i="8"/>
  <c r="N251" i="8" s="1"/>
  <c r="Q248" i="8"/>
  <c r="Q249" i="8" s="1"/>
  <c r="Q29" i="10"/>
  <c r="R29" i="10" s="1"/>
  <c r="AC88" i="10" s="1"/>
  <c r="Q108" i="10"/>
  <c r="T444" i="10"/>
  <c r="Q489" i="10"/>
  <c r="R489" i="10" s="1"/>
  <c r="M643" i="10"/>
  <c r="N643" i="10" s="1"/>
  <c r="Q941" i="10"/>
  <c r="R941" i="10" s="1"/>
  <c r="Q261" i="11"/>
  <c r="R261" i="11" s="1"/>
  <c r="M164" i="13"/>
  <c r="N164" i="13" s="1"/>
  <c r="N438" i="13"/>
  <c r="O438" i="13" s="1"/>
  <c r="R435" i="13"/>
  <c r="R436" i="13" s="1"/>
  <c r="T405" i="14"/>
  <c r="Q404" i="14"/>
  <c r="R404" i="14" s="1"/>
  <c r="T811" i="14"/>
  <c r="R810" i="14"/>
  <c r="S810" i="14" s="1"/>
  <c r="Q218" i="15"/>
  <c r="R218" i="15" s="1"/>
  <c r="Q586" i="15"/>
  <c r="R586" i="15" s="1"/>
  <c r="S587" i="15"/>
  <c r="Q610" i="6"/>
  <c r="Q611" i="6" s="1"/>
  <c r="N256" i="7"/>
  <c r="T429" i="7"/>
  <c r="M229" i="8"/>
  <c r="N229" i="8" s="1"/>
  <c r="Q226" i="8"/>
  <c r="Q227" i="8" s="1"/>
  <c r="R88" i="9"/>
  <c r="AG73" i="9" s="1"/>
  <c r="Q123" i="9"/>
  <c r="R7" i="10"/>
  <c r="AB89" i="10" s="1"/>
  <c r="T352" i="10"/>
  <c r="S720" i="10"/>
  <c r="Q787" i="10"/>
  <c r="R787" i="10" s="1"/>
  <c r="N461" i="11"/>
  <c r="O461" i="11" s="1"/>
  <c r="R459" i="11"/>
  <c r="S27" i="12"/>
  <c r="W93" i="12" s="1"/>
  <c r="N287" i="12"/>
  <c r="O287" i="12" s="1"/>
  <c r="R284" i="12"/>
  <c r="R285" i="12" s="1"/>
  <c r="U571" i="12"/>
  <c r="R570" i="12"/>
  <c r="S570" i="12" s="1"/>
  <c r="T172" i="13"/>
  <c r="Q171" i="13"/>
  <c r="R171" i="13" s="1"/>
  <c r="R678" i="14"/>
  <c r="S678" i="14" s="1"/>
  <c r="M119" i="15"/>
  <c r="N119" i="15" s="1"/>
  <c r="R10" i="10"/>
  <c r="AB92" i="10" s="1"/>
  <c r="M551" i="10"/>
  <c r="N551" i="10" s="1"/>
  <c r="Y24" i="14"/>
  <c r="Q81" i="14"/>
  <c r="R81" i="14" s="1"/>
  <c r="Q471" i="15"/>
  <c r="R471" i="15" s="1"/>
  <c r="S393" i="16"/>
  <c r="Q392" i="16"/>
  <c r="R392" i="16" s="1"/>
  <c r="AC33" i="7"/>
  <c r="R12" i="9"/>
  <c r="AD81" i="9" s="1"/>
  <c r="M19" i="9"/>
  <c r="AD34" i="9"/>
  <c r="AC41" i="9"/>
  <c r="Q469" i="9"/>
  <c r="Q470" i="9" s="1"/>
  <c r="R36" i="10"/>
  <c r="AC103" i="10" s="1"/>
  <c r="AB54" i="10"/>
  <c r="AF114" i="10"/>
  <c r="Q397" i="10"/>
  <c r="R397" i="10" s="1"/>
  <c r="Q853" i="10"/>
  <c r="R853" i="10" s="1"/>
  <c r="Q68" i="11"/>
  <c r="X50" i="11" s="1"/>
  <c r="R60" i="12"/>
  <c r="Y55" i="12" s="1"/>
  <c r="N194" i="12"/>
  <c r="O194" i="12" s="1"/>
  <c r="V191" i="12"/>
  <c r="V192" i="12" s="1"/>
  <c r="U295" i="12"/>
  <c r="R294" i="12"/>
  <c r="S294" i="12" s="1"/>
  <c r="T149" i="13"/>
  <c r="Q148" i="13"/>
  <c r="R148" i="13" s="1"/>
  <c r="R445" i="13"/>
  <c r="S445" i="13" s="1"/>
  <c r="Z24" i="14"/>
  <c r="Q381" i="14"/>
  <c r="R381" i="14" s="1"/>
  <c r="Q282" i="16"/>
  <c r="R282" i="16" s="1"/>
  <c r="S283" i="16"/>
  <c r="Q689" i="6"/>
  <c r="R689" i="6" s="1"/>
  <c r="R10" i="7"/>
  <c r="AB60" i="7" s="1"/>
  <c r="AC30" i="7"/>
  <c r="Q317" i="9"/>
  <c r="R317" i="9" s="1"/>
  <c r="T628" i="10"/>
  <c r="N689" i="10"/>
  <c r="S810" i="10"/>
  <c r="M912" i="10"/>
  <c r="N912" i="10" s="1"/>
  <c r="Q910" i="10"/>
  <c r="R490" i="11"/>
  <c r="S490" i="11" s="1"/>
  <c r="R77" i="12"/>
  <c r="T424" i="13"/>
  <c r="R423" i="13"/>
  <c r="S423" i="13" s="1"/>
  <c r="R519" i="14"/>
  <c r="S519" i="14" s="1"/>
  <c r="U520" i="14"/>
  <c r="T380" i="15"/>
  <c r="Q379" i="15"/>
  <c r="R379" i="15" s="1"/>
  <c r="S192" i="17"/>
  <c r="Q191" i="17"/>
  <c r="R191" i="17" s="1"/>
  <c r="Q980" i="6"/>
  <c r="R980" i="6" s="1"/>
  <c r="G17" i="7"/>
  <c r="N149" i="7"/>
  <c r="Q54" i="8"/>
  <c r="R54" i="8" s="1"/>
  <c r="AD42" i="9"/>
  <c r="N472" i="9"/>
  <c r="R13" i="10"/>
  <c r="AB103" i="10" s="1"/>
  <c r="AC52" i="10"/>
  <c r="Q305" i="10"/>
  <c r="R305" i="10" s="1"/>
  <c r="Q169" i="11"/>
  <c r="R169" i="11" s="1"/>
  <c r="U202" i="12"/>
  <c r="R201" i="12"/>
  <c r="S201" i="12" s="1"/>
  <c r="U241" i="13"/>
  <c r="R240" i="13"/>
  <c r="S240" i="13" s="1"/>
  <c r="W24" i="14"/>
  <c r="Q43" i="14"/>
  <c r="R43" i="14" s="1"/>
  <c r="Q148" i="14"/>
  <c r="R148" i="14" s="1"/>
  <c r="T149" i="14"/>
  <c r="M349" i="15"/>
  <c r="N349" i="15" s="1"/>
  <c r="Q346" i="15"/>
  <c r="Q347" i="15" s="1"/>
  <c r="Q99" i="16"/>
  <c r="R99" i="16" s="1"/>
  <c r="T100" i="16"/>
  <c r="O310" i="12"/>
  <c r="Q90" i="13"/>
  <c r="Q91" i="13" s="1"/>
  <c r="T242" i="14"/>
  <c r="Q300" i="15"/>
  <c r="Q301" i="15" s="1"/>
  <c r="W257" i="16"/>
  <c r="N92" i="17"/>
  <c r="R261" i="12"/>
  <c r="R262" i="12" s="1"/>
  <c r="R446" i="12"/>
  <c r="R447" i="12" s="1"/>
  <c r="Q113" i="13"/>
  <c r="Q114" i="13" s="1"/>
  <c r="Q325" i="14"/>
  <c r="Q326" i="14" s="1"/>
  <c r="Q371" i="14"/>
  <c r="Q372" i="14" s="1"/>
  <c r="R224" i="12"/>
  <c r="S224" i="12" s="1"/>
  <c r="R479" i="12"/>
  <c r="S479" i="12" s="1"/>
  <c r="R525" i="12"/>
  <c r="S525" i="12" s="1"/>
  <c r="R747" i="12"/>
  <c r="S747" i="12" s="1"/>
  <c r="N70" i="13"/>
  <c r="R263" i="13"/>
  <c r="S263" i="13" s="1"/>
  <c r="R489" i="13"/>
  <c r="S489" i="13" s="1"/>
  <c r="Q231" i="14"/>
  <c r="Q232" i="14" s="1"/>
  <c r="R611" i="14"/>
  <c r="S611" i="14" s="1"/>
  <c r="Q41" i="15"/>
  <c r="R41" i="15" s="1"/>
  <c r="N165" i="15"/>
  <c r="N510" i="15"/>
  <c r="V536" i="15"/>
  <c r="N23" i="16"/>
  <c r="M645" i="15"/>
  <c r="N645" i="15" s="1"/>
  <c r="Q642" i="15"/>
  <c r="Q643" i="15" s="1"/>
  <c r="R433" i="12"/>
  <c r="S433" i="12" s="1"/>
  <c r="R639" i="12"/>
  <c r="S639" i="12" s="1"/>
  <c r="V20" i="13"/>
  <c r="Q207" i="13"/>
  <c r="Q208" i="13" s="1"/>
  <c r="R299" i="13"/>
  <c r="R300" i="13" s="1"/>
  <c r="N188" i="14"/>
  <c r="M211" i="14"/>
  <c r="N211" i="14" s="1"/>
  <c r="Q414" i="16"/>
  <c r="R414" i="16" s="1"/>
  <c r="Q259" i="17"/>
  <c r="R259" i="17" s="1"/>
  <c r="M296" i="17"/>
  <c r="N296" i="17" s="1"/>
  <c r="Q293" i="17"/>
  <c r="Q294" i="17" s="1"/>
  <c r="Q5" i="13"/>
  <c r="R5" i="13" s="1"/>
  <c r="N116" i="13"/>
  <c r="M188" i="14"/>
  <c r="N489" i="14"/>
  <c r="O489" i="14" s="1"/>
  <c r="Q438" i="15"/>
  <c r="Q439" i="15" s="1"/>
  <c r="M138" i="16"/>
  <c r="N138" i="16" s="1"/>
  <c r="S261" i="16"/>
  <c r="M23" i="17"/>
  <c r="N23" i="17" s="1"/>
  <c r="S215" i="17"/>
  <c r="S238" i="17"/>
  <c r="V364" i="17"/>
  <c r="Q413" i="17"/>
  <c r="R413" i="17" s="1"/>
  <c r="W878" i="4"/>
  <c r="R332" i="13"/>
  <c r="S332" i="13" s="1"/>
  <c r="N558" i="14"/>
  <c r="O558" i="14" s="1"/>
  <c r="Q652" i="15"/>
  <c r="R652" i="15" s="1"/>
  <c r="M46" i="17"/>
  <c r="N46" i="17" s="1"/>
  <c r="R111" i="12"/>
  <c r="S111" i="12" s="1"/>
  <c r="N441" i="15"/>
  <c r="S697" i="15"/>
  <c r="M115" i="16"/>
  <c r="N115" i="16" s="1"/>
  <c r="Q145" i="17"/>
  <c r="R145" i="17" s="1"/>
  <c r="U187" i="17"/>
  <c r="Q347" i="17"/>
  <c r="R347" i="17" s="1"/>
  <c r="N69" i="16"/>
  <c r="Q168" i="16"/>
  <c r="R168" i="16" s="1"/>
  <c r="M207" i="16"/>
  <c r="N207" i="16" s="1"/>
  <c r="Q348" i="16"/>
  <c r="R348" i="16" s="1"/>
  <c r="M297" i="16"/>
  <c r="N297" i="16" s="1"/>
  <c r="Q294" i="16"/>
  <c r="Q295" i="16" s="1"/>
  <c r="Q122" i="16"/>
  <c r="R122" i="16" s="1"/>
  <c r="Q237" i="16"/>
  <c r="R237" i="16" s="1"/>
  <c r="M253" i="16"/>
  <c r="N253" i="16" s="1"/>
  <c r="Q250" i="16"/>
  <c r="Q251" i="16" s="1"/>
  <c r="M275" i="16"/>
  <c r="N275" i="16" s="1"/>
  <c r="Q272" i="16"/>
  <c r="Q273" i="16" s="1"/>
  <c r="N341" i="16"/>
  <c r="Q326" i="16"/>
  <c r="R326" i="16" s="1"/>
  <c r="M919" i="4"/>
  <c r="N919" i="4" s="1"/>
  <c r="Q916" i="4"/>
  <c r="Q917" i="4" s="1"/>
  <c r="M860" i="5"/>
  <c r="N860" i="5" s="1"/>
  <c r="Q857" i="5"/>
  <c r="Q858" i="5" s="1"/>
  <c r="M977" i="1"/>
  <c r="N977" i="1" s="1"/>
  <c r="Q974" i="1"/>
  <c r="Q975" i="1" s="1"/>
  <c r="M933" i="1"/>
  <c r="N933" i="1" s="1"/>
  <c r="Q930" i="1"/>
  <c r="Q931" i="1" s="1"/>
  <c r="M274" i="17"/>
  <c r="N274" i="17" s="1"/>
  <c r="Q271" i="17"/>
  <c r="Q272" i="17" s="1"/>
  <c r="M252" i="17"/>
  <c r="N252" i="17" s="1"/>
  <c r="Q249" i="17"/>
  <c r="Q250" i="17" s="1"/>
  <c r="M623" i="15"/>
  <c r="N623" i="15" s="1"/>
  <c r="Q620" i="15"/>
  <c r="Q621" i="15" s="1"/>
  <c r="M297" i="3"/>
  <c r="N297" i="3" s="1"/>
  <c r="Q294" i="3"/>
  <c r="Q295" i="3" s="1"/>
  <c r="N885" i="6"/>
  <c r="M841" i="6"/>
  <c r="N841" i="6" s="1"/>
  <c r="Q838" i="6"/>
  <c r="Q839" i="6" s="1"/>
  <c r="N671" i="14"/>
  <c r="O671" i="14" s="1"/>
  <c r="R668" i="14"/>
  <c r="R669" i="14" s="1"/>
  <c r="U210" i="16"/>
  <c r="M897" i="4"/>
  <c r="N897" i="4" s="1"/>
  <c r="Q894" i="4"/>
  <c r="Q895" i="4" s="1"/>
  <c r="N414" i="11"/>
  <c r="O414" i="11" s="1"/>
  <c r="R411" i="11"/>
  <c r="R412" i="11" s="1"/>
  <c r="M601" i="15"/>
  <c r="N601" i="15" s="1"/>
  <c r="Q598" i="15"/>
  <c r="Q599" i="15" s="1"/>
  <c r="M275" i="3"/>
  <c r="N275" i="3" s="1"/>
  <c r="Q272" i="3"/>
  <c r="Q273" i="3" s="1"/>
  <c r="M819" i="6"/>
  <c r="N819" i="6" s="1"/>
  <c r="Q816" i="6"/>
  <c r="Q817" i="6" s="1"/>
  <c r="N649" i="14"/>
  <c r="O649" i="14" s="1"/>
  <c r="R646" i="14"/>
  <c r="R647" i="14" s="1"/>
  <c r="M838" i="5"/>
  <c r="N838" i="5" s="1"/>
  <c r="Q835" i="5"/>
  <c r="Q836" i="5" s="1"/>
  <c r="M816" i="5"/>
  <c r="N816" i="5" s="1"/>
  <c r="Q813" i="5"/>
  <c r="Q814" i="5" s="1"/>
  <c r="M911" i="1"/>
  <c r="N911" i="1" s="1"/>
  <c r="Q908" i="1"/>
  <c r="Q909" i="1" s="1"/>
  <c r="N740" i="12"/>
  <c r="O740" i="12" s="1"/>
  <c r="M207" i="8"/>
  <c r="N207" i="8" s="1"/>
  <c r="Q204" i="8"/>
  <c r="Q205" i="8" s="1"/>
  <c r="V832" i="4"/>
  <c r="V754" i="6"/>
  <c r="M758" i="10"/>
  <c r="N758" i="10" s="1"/>
  <c r="M735" i="10"/>
  <c r="N735" i="10" s="1"/>
  <c r="M875" i="4"/>
  <c r="N875" i="4" s="1"/>
  <c r="Q872" i="4"/>
  <c r="Q873" i="4" s="1"/>
  <c r="M579" i="15"/>
  <c r="N579" i="15" s="1"/>
  <c r="Q576" i="15"/>
  <c r="Q577" i="15" s="1"/>
  <c r="M556" i="15"/>
  <c r="N556" i="15" s="1"/>
  <c r="M253" i="3"/>
  <c r="N253" i="3" s="1"/>
  <c r="Q250" i="3"/>
  <c r="Q251" i="3" s="1"/>
  <c r="M797" i="6"/>
  <c r="N797" i="6" s="1"/>
  <c r="Q794" i="6"/>
  <c r="Q795" i="6" s="1"/>
  <c r="N627" i="14"/>
  <c r="O627" i="14" s="1"/>
  <c r="M793" i="5"/>
  <c r="N793" i="5" s="1"/>
  <c r="M889" i="1"/>
  <c r="N889" i="1" s="1"/>
  <c r="Q886" i="1"/>
  <c r="Q887" i="1" s="1"/>
  <c r="N719" i="12"/>
  <c r="O719" i="12" s="1"/>
  <c r="O698" i="12"/>
  <c r="N698" i="12"/>
  <c r="N348" i="13"/>
  <c r="O348" i="13" s="1"/>
  <c r="W561" i="14"/>
  <c r="W612" i="12"/>
  <c r="U773" i="5"/>
  <c r="M184" i="17"/>
  <c r="N184" i="17" s="1"/>
  <c r="Q181" i="17"/>
  <c r="Q182" i="17" s="1"/>
  <c r="Q530" i="15"/>
  <c r="Q531" i="15" s="1"/>
  <c r="N604" i="14"/>
  <c r="O604" i="14" s="1"/>
  <c r="R578" i="14"/>
  <c r="R579" i="14" s="1"/>
  <c r="N677" i="12"/>
  <c r="O677" i="12" s="1"/>
  <c r="N655" i="12"/>
  <c r="O655" i="12" s="1"/>
  <c r="N392" i="11"/>
  <c r="O392" i="11" s="1"/>
  <c r="M774" i="6"/>
  <c r="N774" i="6" s="1"/>
  <c r="Q771" i="6"/>
  <c r="Q772" i="6" s="1"/>
  <c r="M728" i="6"/>
  <c r="N728" i="6" s="1"/>
  <c r="M770" i="5"/>
  <c r="N770" i="5" s="1"/>
  <c r="M747" i="5"/>
  <c r="N747" i="5" s="1"/>
  <c r="M852" i="4"/>
  <c r="N852" i="4" s="1"/>
  <c r="M230" i="3"/>
  <c r="N230" i="3" s="1"/>
  <c r="Q227" i="3"/>
  <c r="Q228" i="3" s="1"/>
  <c r="M955" i="1"/>
  <c r="N955" i="1" s="1"/>
  <c r="Q952" i="1"/>
  <c r="Q953" i="1" s="1"/>
  <c r="M866" i="1"/>
  <c r="N866" i="1" s="1"/>
  <c r="Q100" i="8"/>
  <c r="R100" i="8" s="1"/>
  <c r="M162" i="8"/>
  <c r="N162" i="8" s="1"/>
  <c r="S259" i="8"/>
  <c r="Q169" i="8"/>
  <c r="R169" i="8" s="1"/>
  <c r="N70" i="8"/>
  <c r="Q77" i="8"/>
  <c r="R77" i="8" s="1"/>
  <c r="Q711" i="4"/>
  <c r="Q712" i="4" s="1"/>
  <c r="R50" i="1"/>
  <c r="AC45" i="1" s="1"/>
  <c r="AC25" i="1"/>
  <c r="R246" i="1"/>
  <c r="AM45" i="1" s="1"/>
  <c r="AM25" i="1"/>
  <c r="N143" i="1"/>
  <c r="T69" i="1" s="1"/>
  <c r="T40" i="1"/>
  <c r="T39" i="1"/>
  <c r="N124" i="1"/>
  <c r="T68" i="1" s="1"/>
  <c r="N181" i="1"/>
  <c r="T71" i="1" s="1"/>
  <c r="T42" i="1"/>
  <c r="R266" i="1"/>
  <c r="AN45" i="1" s="1"/>
  <c r="AN25" i="1"/>
  <c r="T36" i="1"/>
  <c r="N63" i="1"/>
  <c r="T35" i="1"/>
  <c r="N42" i="1"/>
  <c r="R6" i="1"/>
  <c r="AA45" i="1" s="1"/>
  <c r="AA25" i="1"/>
  <c r="R70" i="1"/>
  <c r="AD45" i="1" s="1"/>
  <c r="AD25" i="1"/>
  <c r="N104" i="1"/>
  <c r="T67" i="1" s="1"/>
  <c r="T38" i="1"/>
  <c r="R225" i="1"/>
  <c r="AL45" i="1" s="1"/>
  <c r="AL25" i="1"/>
  <c r="AK25" i="1"/>
  <c r="R205" i="1"/>
  <c r="AK45" i="1" s="1"/>
  <c r="AF25" i="1"/>
  <c r="R110" i="1"/>
  <c r="AF45" i="1" s="1"/>
  <c r="T45" i="1"/>
  <c r="N241" i="1"/>
  <c r="T74" i="1" s="1"/>
  <c r="R8" i="1"/>
  <c r="AA47" i="1" s="1"/>
  <c r="AA31" i="1"/>
  <c r="F144" i="1"/>
  <c r="AH26" i="1"/>
  <c r="Q28" i="1"/>
  <c r="AK28" i="1"/>
  <c r="AG29" i="1"/>
  <c r="AA32" i="1"/>
  <c r="AK58" i="1"/>
  <c r="U433" i="1"/>
  <c r="U434" i="1" s="1"/>
  <c r="T45" i="2"/>
  <c r="R82" i="2"/>
  <c r="AD32" i="2"/>
  <c r="R103" i="2"/>
  <c r="AE50" i="2" s="1"/>
  <c r="M113" i="2"/>
  <c r="R165" i="2"/>
  <c r="AH49" i="2" s="1"/>
  <c r="H64" i="1"/>
  <c r="AK26" i="2"/>
  <c r="R225" i="2"/>
  <c r="AK47" i="2" s="1"/>
  <c r="AA28" i="1"/>
  <c r="T44" i="2"/>
  <c r="N236" i="2"/>
  <c r="T77" i="2" s="1"/>
  <c r="T43" i="1"/>
  <c r="AN58" i="1"/>
  <c r="R74" i="1"/>
  <c r="AD49" i="1" s="1"/>
  <c r="Q90" i="1"/>
  <c r="R111" i="1"/>
  <c r="AF46" i="1" s="1"/>
  <c r="R133" i="1"/>
  <c r="AG47" i="1" s="1"/>
  <c r="R137" i="1"/>
  <c r="AG51" i="1" s="1"/>
  <c r="M161" i="1"/>
  <c r="R172" i="1"/>
  <c r="AI47" i="1" s="1"/>
  <c r="R226" i="1"/>
  <c r="AL46" i="1" s="1"/>
  <c r="R9" i="2"/>
  <c r="AA49" i="2" s="1"/>
  <c r="N20" i="2"/>
  <c r="T68" i="2" s="1"/>
  <c r="AA26" i="2"/>
  <c r="Q120" i="2"/>
  <c r="R162" i="2"/>
  <c r="AH46" i="2" s="1"/>
  <c r="AH27" i="1"/>
  <c r="AC28" i="1"/>
  <c r="R55" i="1"/>
  <c r="AC50" i="1" s="1"/>
  <c r="AC58" i="1"/>
  <c r="R94" i="1"/>
  <c r="AE49" i="1" s="1"/>
  <c r="U415" i="1"/>
  <c r="U416" i="1" s="1"/>
  <c r="U467" i="1"/>
  <c r="U468" i="1" s="1"/>
  <c r="S498" i="1"/>
  <c r="M514" i="1"/>
  <c r="N514" i="1" s="1"/>
  <c r="S594" i="1"/>
  <c r="S690" i="1"/>
  <c r="M705" i="1"/>
  <c r="N705" i="1" s="1"/>
  <c r="T782" i="1"/>
  <c r="M797" i="1"/>
  <c r="N797" i="1" s="1"/>
  <c r="S874" i="1"/>
  <c r="Q28" i="2"/>
  <c r="R75" i="2"/>
  <c r="AD46" i="2" s="1"/>
  <c r="R100" i="2"/>
  <c r="AE47" i="2" s="1"/>
  <c r="AE26" i="2"/>
  <c r="R124" i="2"/>
  <c r="AF50" i="2" s="1"/>
  <c r="M135" i="2"/>
  <c r="N177" i="2"/>
  <c r="T75" i="2" s="1"/>
  <c r="AM27" i="2"/>
  <c r="R261" i="2"/>
  <c r="AM48" i="2" s="1"/>
  <c r="Q545" i="1"/>
  <c r="R545" i="1" s="1"/>
  <c r="Q641" i="1"/>
  <c r="R641" i="1" s="1"/>
  <c r="Q735" i="1"/>
  <c r="R735" i="1" s="1"/>
  <c r="Q748" i="1"/>
  <c r="Q749" i="1" s="1"/>
  <c r="Q827" i="1"/>
  <c r="R827" i="1" s="1"/>
  <c r="Q840" i="1"/>
  <c r="Q841" i="1" s="1"/>
  <c r="R79" i="2"/>
  <c r="AD50" i="2" s="1"/>
  <c r="R105" i="2"/>
  <c r="AE52" i="2" s="1"/>
  <c r="R189" i="2"/>
  <c r="AI49" i="2" s="1"/>
  <c r="R7" i="1"/>
  <c r="AA46" i="1" s="1"/>
  <c r="R29" i="1"/>
  <c r="AB46" i="1" s="1"/>
  <c r="AF32" i="1"/>
  <c r="AD58" i="1"/>
  <c r="AA29" i="1"/>
  <c r="AH31" i="1"/>
  <c r="AG32" i="1"/>
  <c r="R30" i="2"/>
  <c r="AB48" i="2" s="1"/>
  <c r="M68" i="2"/>
  <c r="R167" i="2"/>
  <c r="AH51" i="2" s="1"/>
  <c r="Q241" i="2"/>
  <c r="Q352" i="2"/>
  <c r="R352" i="2" s="1"/>
  <c r="AR59" i="2"/>
  <c r="AE32" i="2"/>
  <c r="R106" i="2"/>
  <c r="R228" i="2"/>
  <c r="AK50" i="2" s="1"/>
  <c r="AK29" i="2"/>
  <c r="R170" i="1"/>
  <c r="AI45" i="1" s="1"/>
  <c r="Q388" i="1"/>
  <c r="R388" i="1" s="1"/>
  <c r="M43" i="2"/>
  <c r="N200" i="2"/>
  <c r="R52" i="1"/>
  <c r="AC47" i="1" s="1"/>
  <c r="AD30" i="2"/>
  <c r="R126" i="2"/>
  <c r="AF52" i="2" s="1"/>
  <c r="R206" i="2"/>
  <c r="AJ46" i="2" s="1"/>
  <c r="AJ25" i="2"/>
  <c r="AE30" i="2"/>
  <c r="Q488" i="2"/>
  <c r="R488" i="2" s="1"/>
  <c r="Q502" i="2"/>
  <c r="Q503" i="2" s="1"/>
  <c r="Q581" i="2"/>
  <c r="R581" i="2" s="1"/>
  <c r="Q7" i="3"/>
  <c r="R7" i="3" s="1"/>
  <c r="Q20" i="3"/>
  <c r="Q21" i="3" s="1"/>
  <c r="Q99" i="3"/>
  <c r="R99" i="3" s="1"/>
  <c r="Q112" i="3"/>
  <c r="Q113" i="3" s="1"/>
  <c r="Q168" i="3"/>
  <c r="R168" i="3" s="1"/>
  <c r="U415" i="2"/>
  <c r="U416" i="2" s="1"/>
  <c r="T513" i="2"/>
  <c r="T605" i="2"/>
  <c r="S305" i="3"/>
  <c r="Q304" i="3"/>
  <c r="R304" i="3" s="1"/>
  <c r="T38" i="4"/>
  <c r="N116" i="4"/>
  <c r="T65" i="4" s="1"/>
  <c r="Q260" i="3"/>
  <c r="R260" i="3" s="1"/>
  <c r="S261" i="3"/>
  <c r="R243" i="5"/>
  <c r="AO42" i="5" s="1"/>
  <c r="AO24" i="5"/>
  <c r="Q442" i="2"/>
  <c r="R442" i="2" s="1"/>
  <c r="Q535" i="2"/>
  <c r="R535" i="2" s="1"/>
  <c r="Q548" i="2"/>
  <c r="Q549" i="2" s="1"/>
  <c r="Q627" i="2"/>
  <c r="R627" i="2" s="1"/>
  <c r="Q53" i="3"/>
  <c r="R53" i="3" s="1"/>
  <c r="Q66" i="3"/>
  <c r="Q67" i="3" s="1"/>
  <c r="Q181" i="3"/>
  <c r="Q182" i="3" s="1"/>
  <c r="M184" i="3"/>
  <c r="N184" i="3" s="1"/>
  <c r="Q348" i="3"/>
  <c r="R348" i="3" s="1"/>
  <c r="S349" i="3"/>
  <c r="T33" i="4"/>
  <c r="N60" i="4"/>
  <c r="T35" i="4"/>
  <c r="N96" i="4"/>
  <c r="T64" i="4" s="1"/>
  <c r="T37" i="4"/>
  <c r="N227" i="4"/>
  <c r="T71" i="4" s="1"/>
  <c r="T44" i="4"/>
  <c r="R286" i="4"/>
  <c r="AP43" i="4" s="1"/>
  <c r="AP24" i="4"/>
  <c r="S215" i="3"/>
  <c r="Q214" i="3"/>
  <c r="R214" i="3" s="1"/>
  <c r="R146" i="5"/>
  <c r="AI42" i="5" s="1"/>
  <c r="AI24" i="5"/>
  <c r="R226" i="5"/>
  <c r="AN42" i="5" s="1"/>
  <c r="AN24" i="5"/>
  <c r="R67" i="4"/>
  <c r="AD43" i="4" s="1"/>
  <c r="AD24" i="4"/>
  <c r="N208" i="4"/>
  <c r="T70" i="4" s="1"/>
  <c r="T43" i="4"/>
  <c r="AF24" i="4"/>
  <c r="R103" i="4"/>
  <c r="AF43" i="4" s="1"/>
  <c r="N170" i="4"/>
  <c r="T68" i="4" s="1"/>
  <c r="T41" i="4"/>
  <c r="R213" i="4"/>
  <c r="AL43" i="4" s="1"/>
  <c r="AL24" i="4"/>
  <c r="N109" i="5"/>
  <c r="T63" i="5" s="1"/>
  <c r="T38" i="5"/>
  <c r="AH26" i="4"/>
  <c r="T36" i="4"/>
  <c r="AW56" i="4"/>
  <c r="U404" i="4"/>
  <c r="U405" i="4" s="1"/>
  <c r="U459" i="4"/>
  <c r="U460" i="4" s="1"/>
  <c r="AJ24" i="5"/>
  <c r="AD55" i="5"/>
  <c r="R99" i="5"/>
  <c r="AF42" i="5" s="1"/>
  <c r="N238" i="5"/>
  <c r="AA25" i="4"/>
  <c r="F61" i="4"/>
  <c r="AA28" i="4"/>
  <c r="AG55" i="5"/>
  <c r="Q116" i="5"/>
  <c r="AF27" i="4"/>
  <c r="AI30" i="4"/>
  <c r="R68" i="4"/>
  <c r="AD44" i="4" s="1"/>
  <c r="R71" i="4"/>
  <c r="AD47" i="4" s="1"/>
  <c r="Q84" i="4"/>
  <c r="R104" i="4"/>
  <c r="AF44" i="4" s="1"/>
  <c r="R108" i="4"/>
  <c r="AF48" i="4" s="1"/>
  <c r="R125" i="4"/>
  <c r="AG45" i="4" s="1"/>
  <c r="R144" i="4"/>
  <c r="AH47" i="4" s="1"/>
  <c r="M151" i="4"/>
  <c r="R27" i="5"/>
  <c r="AB42" i="5" s="1"/>
  <c r="R30" i="5"/>
  <c r="AB45" i="5" s="1"/>
  <c r="R167" i="5"/>
  <c r="AJ48" i="5" s="1"/>
  <c r="Q392" i="3"/>
  <c r="R392" i="3" s="1"/>
  <c r="R9" i="4"/>
  <c r="AA46" i="4" s="1"/>
  <c r="R29" i="4"/>
  <c r="AB45" i="4" s="1"/>
  <c r="Q48" i="4"/>
  <c r="R88" i="4"/>
  <c r="AE47" i="4" s="1"/>
  <c r="U386" i="4"/>
  <c r="U387" i="4" s="1"/>
  <c r="U441" i="4"/>
  <c r="U442" i="4" s="1"/>
  <c r="T534" i="4"/>
  <c r="M550" i="4"/>
  <c r="N550" i="4" s="1"/>
  <c r="S630" i="4"/>
  <c r="M645" i="4"/>
  <c r="N645" i="4" s="1"/>
  <c r="T722" i="4"/>
  <c r="M737" i="4"/>
  <c r="N737" i="4" s="1"/>
  <c r="T814" i="4"/>
  <c r="M829" i="4"/>
  <c r="N829" i="4" s="1"/>
  <c r="S905" i="4"/>
  <c r="M19" i="5"/>
  <c r="AB25" i="5"/>
  <c r="R28" i="5"/>
  <c r="AB43" i="5" s="1"/>
  <c r="R29" i="5"/>
  <c r="AB44" i="5" s="1"/>
  <c r="AE31" i="5"/>
  <c r="T39" i="5"/>
  <c r="R52" i="5"/>
  <c r="AC47" i="5" s="1"/>
  <c r="N75" i="5"/>
  <c r="T61" i="5" s="1"/>
  <c r="R131" i="5"/>
  <c r="AH43" i="5" s="1"/>
  <c r="R181" i="5"/>
  <c r="AK45" i="5" s="1"/>
  <c r="AK27" i="5"/>
  <c r="L19" i="4"/>
  <c r="T7" i="4" s="1"/>
  <c r="AI24" i="4"/>
  <c r="AA26" i="4"/>
  <c r="AM26" i="4"/>
  <c r="AD56" i="4"/>
  <c r="AP56" i="4"/>
  <c r="Q485" i="4"/>
  <c r="R485" i="4" s="1"/>
  <c r="Q581" i="4"/>
  <c r="R581" i="4" s="1"/>
  <c r="Q595" i="4"/>
  <c r="Q596" i="4" s="1"/>
  <c r="Q675" i="4"/>
  <c r="R675" i="4" s="1"/>
  <c r="Q688" i="4"/>
  <c r="Q689" i="4" s="1"/>
  <c r="Q767" i="4"/>
  <c r="R767" i="4" s="1"/>
  <c r="Q780" i="4"/>
  <c r="Q781" i="4" s="1"/>
  <c r="Q859" i="4"/>
  <c r="R859" i="4" s="1"/>
  <c r="Q948" i="4"/>
  <c r="R948" i="4" s="1"/>
  <c r="AA29" i="5"/>
  <c r="AC26" i="5"/>
  <c r="R49" i="5"/>
  <c r="AC44" i="5" s="1"/>
  <c r="R85" i="5"/>
  <c r="AE45" i="5" s="1"/>
  <c r="AE27" i="5"/>
  <c r="AG25" i="5"/>
  <c r="R117" i="5"/>
  <c r="AG43" i="5" s="1"/>
  <c r="AL55" i="5"/>
  <c r="Q192" i="5"/>
  <c r="AB29" i="4"/>
  <c r="T34" i="4"/>
  <c r="AQ56" i="4"/>
  <c r="AA55" i="5"/>
  <c r="Q6" i="5"/>
  <c r="AC25" i="5"/>
  <c r="AC27" i="5"/>
  <c r="AB29" i="5"/>
  <c r="T41" i="5"/>
  <c r="AK55" i="5"/>
  <c r="R163" i="5"/>
  <c r="AJ44" i="5" s="1"/>
  <c r="Q208" i="5"/>
  <c r="AM55" i="5"/>
  <c r="N43" i="6"/>
  <c r="U50" i="6" s="1"/>
  <c r="U27" i="6"/>
  <c r="R70" i="5"/>
  <c r="AD47" i="5" s="1"/>
  <c r="N140" i="5"/>
  <c r="T65" i="5" s="1"/>
  <c r="T40" i="5"/>
  <c r="R50" i="6"/>
  <c r="AC71" i="6" s="1"/>
  <c r="AC32" i="6"/>
  <c r="R27" i="4"/>
  <c r="AB43" i="4" s="1"/>
  <c r="M133" i="4"/>
  <c r="R163" i="4"/>
  <c r="AI47" i="4" s="1"/>
  <c r="R12" i="5"/>
  <c r="AA48" i="5" s="1"/>
  <c r="AE24" i="5"/>
  <c r="R82" i="5"/>
  <c r="AE42" i="5" s="1"/>
  <c r="R133" i="5"/>
  <c r="AH45" i="5" s="1"/>
  <c r="R209" i="5"/>
  <c r="AM43" i="5" s="1"/>
  <c r="AM25" i="5"/>
  <c r="AD30" i="4"/>
  <c r="R90" i="4"/>
  <c r="AE49" i="4" s="1"/>
  <c r="AB55" i="5"/>
  <c r="R103" i="5"/>
  <c r="AF46" i="5" s="1"/>
  <c r="R178" i="5"/>
  <c r="AK42" i="5" s="1"/>
  <c r="AG28" i="5"/>
  <c r="R166" i="5"/>
  <c r="AJ47" i="5" s="1"/>
  <c r="Q27" i="6"/>
  <c r="F44" i="6"/>
  <c r="AC94" i="6"/>
  <c r="N33" i="7"/>
  <c r="U45" i="7" s="1"/>
  <c r="U26" i="7"/>
  <c r="N66" i="7"/>
  <c r="U47" i="7" s="1"/>
  <c r="U28" i="7"/>
  <c r="N81" i="7"/>
  <c r="U48" i="7" s="1"/>
  <c r="U29" i="7"/>
  <c r="U25" i="7"/>
  <c r="N16" i="7"/>
  <c r="U44" i="7" s="1"/>
  <c r="R9" i="6"/>
  <c r="AA74" i="6" s="1"/>
  <c r="R10" i="6"/>
  <c r="AA75" i="6" s="1"/>
  <c r="AB34" i="6"/>
  <c r="N124" i="6"/>
  <c r="U54" i="6" s="1"/>
  <c r="T433" i="5"/>
  <c r="T525" i="5"/>
  <c r="T617" i="5"/>
  <c r="M632" i="5"/>
  <c r="N632" i="5" s="1"/>
  <c r="T709" i="5"/>
  <c r="M724" i="5"/>
  <c r="N724" i="5" s="1"/>
  <c r="S801" i="5"/>
  <c r="S890" i="5"/>
  <c r="S978" i="5"/>
  <c r="AD33" i="6"/>
  <c r="AD44" i="6"/>
  <c r="N243" i="6"/>
  <c r="AF31" i="5"/>
  <c r="AR55" i="5"/>
  <c r="R136" i="5"/>
  <c r="AH48" i="5" s="1"/>
  <c r="AG35" i="6"/>
  <c r="R149" i="6"/>
  <c r="AH71" i="6" s="1"/>
  <c r="Q248" i="6"/>
  <c r="R248" i="6" s="1"/>
  <c r="AN94" i="6"/>
  <c r="AS55" i="5"/>
  <c r="M58" i="5"/>
  <c r="U5" i="6"/>
  <c r="R13" i="6"/>
  <c r="AA78" i="6" s="1"/>
  <c r="AH35" i="6"/>
  <c r="R154" i="7"/>
  <c r="AK56" i="7" s="1"/>
  <c r="AK29" i="7"/>
  <c r="AB43" i="6"/>
  <c r="AE29" i="7"/>
  <c r="R56" i="7"/>
  <c r="AE56" i="7" s="1"/>
  <c r="R6" i="6"/>
  <c r="AA71" i="6" s="1"/>
  <c r="U30" i="7"/>
  <c r="N100" i="7"/>
  <c r="U49" i="7" s="1"/>
  <c r="R122" i="7"/>
  <c r="AI56" i="7" s="1"/>
  <c r="AI29" i="7"/>
  <c r="R138" i="7"/>
  <c r="AJ56" i="7" s="1"/>
  <c r="AJ29" i="7"/>
  <c r="AE36" i="6"/>
  <c r="AD31" i="7"/>
  <c r="AG33" i="7"/>
  <c r="N302" i="7"/>
  <c r="Q146" i="8"/>
  <c r="R146" i="8" s="1"/>
  <c r="S147" i="8"/>
  <c r="AC49" i="10"/>
  <c r="R30" i="10"/>
  <c r="AC89" i="10" s="1"/>
  <c r="AC81" i="9"/>
  <c r="AD73" i="9"/>
  <c r="AE42" i="9"/>
  <c r="R53" i="9"/>
  <c r="AE82" i="9" s="1"/>
  <c r="R127" i="10"/>
  <c r="AH90" i="10" s="1"/>
  <c r="AH50" i="10"/>
  <c r="Z127" i="11"/>
  <c r="Q87" i="11"/>
  <c r="R87" i="11" s="1"/>
  <c r="R13" i="7"/>
  <c r="AB63" i="7" s="1"/>
  <c r="R57" i="7"/>
  <c r="AE57" i="7" s="1"/>
  <c r="R60" i="7"/>
  <c r="AE60" i="7" s="1"/>
  <c r="R107" i="7"/>
  <c r="AH58" i="7" s="1"/>
  <c r="R155" i="7"/>
  <c r="AK57" i="7" s="1"/>
  <c r="T310" i="7"/>
  <c r="Q309" i="7"/>
  <c r="R309" i="7" s="1"/>
  <c r="Q359" i="7"/>
  <c r="R359" i="7" s="1"/>
  <c r="T360" i="7"/>
  <c r="N490" i="7"/>
  <c r="U29" i="9"/>
  <c r="N19" i="9"/>
  <c r="U53" i="9" s="1"/>
  <c r="T667" i="6"/>
  <c r="M682" i="6"/>
  <c r="N682" i="6" s="1"/>
  <c r="S759" i="6"/>
  <c r="S849" i="6"/>
  <c r="S937" i="6"/>
  <c r="W931" i="6" s="1"/>
  <c r="R6" i="7"/>
  <c r="AB56" i="7" s="1"/>
  <c r="R26" i="7"/>
  <c r="AC58" i="7" s="1"/>
  <c r="R29" i="7"/>
  <c r="AC61" i="7" s="1"/>
  <c r="R59" i="7"/>
  <c r="AE59" i="7" s="1"/>
  <c r="AE73" i="7"/>
  <c r="R86" i="7"/>
  <c r="AG56" i="7" s="1"/>
  <c r="Q171" i="7"/>
  <c r="S215" i="8"/>
  <c r="Q214" i="8"/>
  <c r="R214" i="8" s="1"/>
  <c r="R69" i="9"/>
  <c r="AF72" i="9" s="1"/>
  <c r="AH32" i="9"/>
  <c r="R105" i="9"/>
  <c r="AH71" i="9" s="1"/>
  <c r="Q307" i="9"/>
  <c r="Q308" i="9" s="1"/>
  <c r="M310" i="9"/>
  <c r="N310" i="9" s="1"/>
  <c r="AB51" i="10"/>
  <c r="R9" i="10"/>
  <c r="AB91" i="10" s="1"/>
  <c r="T390" i="6"/>
  <c r="T483" i="6"/>
  <c r="T575" i="6"/>
  <c r="Q892" i="6"/>
  <c r="R892" i="6" s="1"/>
  <c r="Q71" i="7"/>
  <c r="S303" i="8"/>
  <c r="Q302" i="8"/>
  <c r="R302" i="8" s="1"/>
  <c r="T341" i="9"/>
  <c r="Q340" i="9"/>
  <c r="R340" i="9" s="1"/>
  <c r="U38" i="10"/>
  <c r="Q343" i="6"/>
  <c r="R343" i="6" s="1"/>
  <c r="Q356" i="6"/>
  <c r="Q357" i="6" s="1"/>
  <c r="Q435" i="6"/>
  <c r="R435" i="6" s="1"/>
  <c r="Q448" i="6"/>
  <c r="Q449" i="6" s="1"/>
  <c r="Q528" i="6"/>
  <c r="R528" i="6" s="1"/>
  <c r="Q541" i="6"/>
  <c r="Q542" i="6" s="1"/>
  <c r="AE36" i="7"/>
  <c r="R46" i="7"/>
  <c r="AD62" i="7" s="1"/>
  <c r="AE33" i="9"/>
  <c r="R49" i="9"/>
  <c r="AE72" i="9" s="1"/>
  <c r="N81" i="9"/>
  <c r="U56" i="9" s="1"/>
  <c r="U32" i="9"/>
  <c r="AK33" i="9"/>
  <c r="R157" i="9"/>
  <c r="AK72" i="9" s="1"/>
  <c r="R110" i="10"/>
  <c r="AG90" i="10" s="1"/>
  <c r="AG50" i="10"/>
  <c r="Q286" i="7"/>
  <c r="R286" i="7" s="1"/>
  <c r="N93" i="8"/>
  <c r="N118" i="9"/>
  <c r="U58" i="9" s="1"/>
  <c r="U34" i="9"/>
  <c r="Q399" i="9"/>
  <c r="Q400" i="9" s="1"/>
  <c r="M402" i="9"/>
  <c r="N402" i="9" s="1"/>
  <c r="T433" i="9"/>
  <c r="Q432" i="9"/>
  <c r="R432" i="9" s="1"/>
  <c r="AD114" i="10"/>
  <c r="Q51" i="10"/>
  <c r="AE114" i="10"/>
  <c r="Q71" i="10"/>
  <c r="Q451" i="7"/>
  <c r="R451" i="7" s="1"/>
  <c r="T452" i="7"/>
  <c r="AH34" i="9"/>
  <c r="R107" i="9"/>
  <c r="AH73" i="9" s="1"/>
  <c r="AC104" i="9"/>
  <c r="Q6" i="9"/>
  <c r="AC53" i="10"/>
  <c r="R34" i="10"/>
  <c r="AC93" i="10" s="1"/>
  <c r="N135" i="9"/>
  <c r="AL104" i="9"/>
  <c r="Q173" i="9"/>
  <c r="AN104" i="9"/>
  <c r="Q205" i="9"/>
  <c r="R205" i="9" s="1"/>
  <c r="R56" i="10"/>
  <c r="AD93" i="10" s="1"/>
  <c r="AD53" i="10"/>
  <c r="R75" i="7"/>
  <c r="AF60" i="7" s="1"/>
  <c r="N398" i="7"/>
  <c r="U31" i="9"/>
  <c r="AB114" i="10"/>
  <c r="Q6" i="10"/>
  <c r="R53" i="10"/>
  <c r="AD90" i="10" s="1"/>
  <c r="AD50" i="10"/>
  <c r="T124" i="8"/>
  <c r="Q123" i="8"/>
  <c r="R123" i="8" s="1"/>
  <c r="R68" i="9"/>
  <c r="AF71" i="9" s="1"/>
  <c r="AF32" i="9"/>
  <c r="AE51" i="10"/>
  <c r="AK32" i="9"/>
  <c r="T295" i="9"/>
  <c r="T387" i="9"/>
  <c r="AC50" i="10"/>
  <c r="N187" i="10"/>
  <c r="N204" i="10"/>
  <c r="R11" i="9"/>
  <c r="AE41" i="9"/>
  <c r="AH104" i="9"/>
  <c r="Q446" i="9"/>
  <c r="Q447" i="9" s="1"/>
  <c r="AE50" i="10"/>
  <c r="N103" i="10"/>
  <c r="U73" i="10" s="1"/>
  <c r="AM114" i="10"/>
  <c r="Q209" i="10"/>
  <c r="R209" i="10" s="1"/>
  <c r="Q44" i="8"/>
  <c r="Q45" i="8" s="1"/>
  <c r="S237" i="8"/>
  <c r="S325" i="8"/>
  <c r="AF41" i="9"/>
  <c r="R90" i="10"/>
  <c r="AF88" i="10" s="1"/>
  <c r="Q158" i="10"/>
  <c r="AJ114" i="10"/>
  <c r="Q510" i="7"/>
  <c r="Q511" i="7" s="1"/>
  <c r="Q113" i="8"/>
  <c r="Q114" i="8" s="1"/>
  <c r="R7" i="9"/>
  <c r="AC72" i="9" s="1"/>
  <c r="R50" i="9"/>
  <c r="AE73" i="9" s="1"/>
  <c r="R108" i="9"/>
  <c r="AH74" i="9" s="1"/>
  <c r="R35" i="10"/>
  <c r="AC94" i="10" s="1"/>
  <c r="AH41" i="9"/>
  <c r="Q422" i="9"/>
  <c r="Q423" i="9" s="1"/>
  <c r="AE32" i="9"/>
  <c r="AE40" i="9"/>
  <c r="R73" i="9"/>
  <c r="AF82" i="9" s="1"/>
  <c r="AC74" i="9"/>
  <c r="AM104" i="9"/>
  <c r="R32" i="10"/>
  <c r="AC91" i="10" s="1"/>
  <c r="AC48" i="10"/>
  <c r="R142" i="10"/>
  <c r="AI89" i="10" s="1"/>
  <c r="M505" i="10"/>
  <c r="N505" i="10" s="1"/>
  <c r="Q502" i="10"/>
  <c r="Q503" i="10" s="1"/>
  <c r="AH49" i="10"/>
  <c r="M413" i="10"/>
  <c r="N413" i="10" s="1"/>
  <c r="Q410" i="10"/>
  <c r="Q411" i="10" s="1"/>
  <c r="M321" i="10"/>
  <c r="N321" i="10" s="1"/>
  <c r="Q318" i="10"/>
  <c r="Q319" i="10" s="1"/>
  <c r="V50" i="11"/>
  <c r="R28" i="11"/>
  <c r="V103" i="11" s="1"/>
  <c r="Q594" i="10"/>
  <c r="Q595" i="10" s="1"/>
  <c r="Q686" i="10"/>
  <c r="Q687" i="10" s="1"/>
  <c r="U64" i="11"/>
  <c r="R30" i="11"/>
  <c r="V105" i="11" s="1"/>
  <c r="V64" i="11"/>
  <c r="U51" i="11"/>
  <c r="U65" i="11"/>
  <c r="R343" i="11"/>
  <c r="R344" i="11" s="1"/>
  <c r="N346" i="11"/>
  <c r="O346" i="11" s="1"/>
  <c r="O20" i="12"/>
  <c r="V127" i="11"/>
  <c r="AC114" i="12"/>
  <c r="R132" i="12"/>
  <c r="S132" i="12" s="1"/>
  <c r="X24" i="14"/>
  <c r="Q62" i="14"/>
  <c r="R62" i="14" s="1"/>
  <c r="T173" i="14"/>
  <c r="Q172" i="14"/>
  <c r="R172" i="14" s="1"/>
  <c r="X55" i="15"/>
  <c r="Q59" i="15"/>
  <c r="R59" i="15" s="1"/>
  <c r="Q251" i="11"/>
  <c r="Q252" i="11" s="1"/>
  <c r="M254" i="11"/>
  <c r="N254" i="11" s="1"/>
  <c r="U67" i="11"/>
  <c r="Q159" i="11"/>
  <c r="Q160" i="11" s="1"/>
  <c r="V55" i="12"/>
  <c r="S5" i="12"/>
  <c r="V91" i="12" s="1"/>
  <c r="R43" i="12"/>
  <c r="R93" i="12"/>
  <c r="S93" i="12" s="1"/>
  <c r="N207" i="17"/>
  <c r="T239" i="11"/>
  <c r="U331" i="11"/>
  <c r="V114" i="12"/>
  <c r="T745" i="14"/>
  <c r="R744" i="14"/>
  <c r="S744" i="14" s="1"/>
  <c r="Q192" i="11"/>
  <c r="R192" i="11" s="1"/>
  <c r="Q205" i="11"/>
  <c r="Q206" i="11" s="1"/>
  <c r="R284" i="11"/>
  <c r="S284" i="11" s="1"/>
  <c r="R297" i="11"/>
  <c r="R298" i="11" s="1"/>
  <c r="R376" i="11"/>
  <c r="S376" i="11" s="1"/>
  <c r="R468" i="11"/>
  <c r="S468" i="11" s="1"/>
  <c r="S28" i="12"/>
  <c r="W94" i="12" s="1"/>
  <c r="Q184" i="13"/>
  <c r="Q185" i="13" s="1"/>
  <c r="U451" i="14"/>
  <c r="R450" i="14"/>
  <c r="S450" i="14" s="1"/>
  <c r="N184" i="16"/>
  <c r="S631" i="15"/>
  <c r="Q630" i="15"/>
  <c r="R630" i="15" s="1"/>
  <c r="Q274" i="11"/>
  <c r="Q275" i="11" s="1"/>
  <c r="R366" i="11"/>
  <c r="R367" i="11" s="1"/>
  <c r="R446" i="11"/>
  <c r="S446" i="11" s="1"/>
  <c r="S25" i="12"/>
  <c r="W91" i="12" s="1"/>
  <c r="X57" i="12"/>
  <c r="T657" i="14"/>
  <c r="R656" i="14"/>
  <c r="S656" i="14" s="1"/>
  <c r="U55" i="15"/>
  <c r="Q5" i="15"/>
  <c r="R5" i="15" s="1"/>
  <c r="N393" i="13"/>
  <c r="O393" i="13" s="1"/>
  <c r="R390" i="13"/>
  <c r="R391" i="13" s="1"/>
  <c r="R165" i="12"/>
  <c r="S165" i="12" s="1"/>
  <c r="R277" i="13"/>
  <c r="R278" i="13" s="1"/>
  <c r="N328" i="14"/>
  <c r="T359" i="14"/>
  <c r="Q358" i="14"/>
  <c r="R358" i="14" s="1"/>
  <c r="T265" i="14"/>
  <c r="Q264" i="14"/>
  <c r="R264" i="14" s="1"/>
  <c r="Q370" i="16"/>
  <c r="R370" i="16" s="1"/>
  <c r="S371" i="16"/>
  <c r="O512" i="14"/>
  <c r="U543" i="14"/>
  <c r="R542" i="14"/>
  <c r="S542" i="14" s="1"/>
  <c r="S124" i="14"/>
  <c r="U69" i="15"/>
  <c r="U70" i="15" s="1"/>
  <c r="Q162" i="15"/>
  <c r="Q163" i="15" s="1"/>
  <c r="Q254" i="15"/>
  <c r="Q255" i="15" s="1"/>
  <c r="S215" i="16"/>
  <c r="S80" i="15"/>
  <c r="M96" i="15"/>
  <c r="N96" i="15" s="1"/>
  <c r="T173" i="15"/>
  <c r="M188" i="15"/>
  <c r="N188" i="15" s="1"/>
  <c r="T265" i="15"/>
  <c r="M280" i="15"/>
  <c r="N280" i="15" s="1"/>
  <c r="T357" i="15"/>
  <c r="M372" i="15"/>
  <c r="N372" i="15" s="1"/>
  <c r="T449" i="15"/>
  <c r="M464" i="15"/>
  <c r="N464" i="15" s="1"/>
  <c r="S541" i="15"/>
  <c r="T196" i="14"/>
  <c r="T289" i="14"/>
  <c r="Q323" i="15"/>
  <c r="Q324" i="15" s="1"/>
  <c r="Q507" i="15"/>
  <c r="Q508" i="15" s="1"/>
  <c r="Q158" i="16"/>
  <c r="Q159" i="16" s="1"/>
  <c r="S392" i="17"/>
  <c r="Q391" i="17"/>
  <c r="R391" i="17" s="1"/>
  <c r="Q162" i="14"/>
  <c r="Q163" i="14" s="1"/>
  <c r="Q254" i="14"/>
  <c r="Q255" i="14" s="1"/>
  <c r="Q348" i="14"/>
  <c r="Q349" i="14" s="1"/>
  <c r="Q440" i="14"/>
  <c r="Q441" i="14" s="1"/>
  <c r="R532" i="14"/>
  <c r="R533" i="14" s="1"/>
  <c r="R634" i="14"/>
  <c r="S634" i="14" s="1"/>
  <c r="R722" i="14"/>
  <c r="S722" i="14" s="1"/>
  <c r="Q563" i="15"/>
  <c r="R563" i="15" s="1"/>
  <c r="T8" i="16"/>
  <c r="S31" i="17"/>
  <c r="M115" i="17"/>
  <c r="N115" i="17" s="1"/>
  <c r="S304" i="17"/>
  <c r="R378" i="13"/>
  <c r="S378" i="13" s="1"/>
  <c r="R467" i="13"/>
  <c r="S467" i="13" s="1"/>
  <c r="Q608" i="15"/>
  <c r="R608" i="15" s="1"/>
  <c r="M92" i="16"/>
  <c r="N92" i="16" s="1"/>
  <c r="Q304" i="16"/>
  <c r="R304" i="16" s="1"/>
  <c r="Q53" i="17"/>
  <c r="R53" i="17" s="1"/>
  <c r="N161" i="16"/>
  <c r="D24" i="18"/>
  <c r="S123" i="17"/>
  <c r="R269" i="4" l="1"/>
  <c r="AO43" i="4" s="1"/>
  <c r="W50" i="11"/>
  <c r="U50" i="11"/>
  <c r="R68" i="11"/>
  <c r="X103" i="11" s="1"/>
  <c r="AH24" i="5"/>
  <c r="T34" i="5"/>
  <c r="N20" i="1"/>
  <c r="T63" i="1" s="1"/>
  <c r="AO25" i="1"/>
  <c r="R108" i="10"/>
  <c r="AG88" i="10" s="1"/>
  <c r="AG48" i="10"/>
  <c r="AC73" i="9"/>
  <c r="AD71" i="9"/>
  <c r="AA24" i="4"/>
  <c r="R6" i="4"/>
  <c r="AA43" i="4" s="1"/>
  <c r="R131" i="1"/>
  <c r="AG45" i="1" s="1"/>
  <c r="AG25" i="1"/>
  <c r="U35" i="10"/>
  <c r="AC83" i="9"/>
  <c r="S77" i="12"/>
  <c r="Z91" i="12" s="1"/>
  <c r="Z55" i="12"/>
  <c r="AD32" i="6"/>
  <c r="R71" i="6"/>
  <c r="AD71" i="6" s="1"/>
  <c r="AG24" i="4"/>
  <c r="AD82" i="9"/>
  <c r="AC84" i="9"/>
  <c r="N44" i="10"/>
  <c r="U70" i="10" s="1"/>
  <c r="U36" i="10"/>
  <c r="R224" i="2"/>
  <c r="AK46" i="2" s="1"/>
  <c r="AK25" i="2"/>
  <c r="S60" i="12"/>
  <c r="Y91" i="12" s="1"/>
  <c r="R140" i="4"/>
  <c r="AH43" i="4" s="1"/>
  <c r="R123" i="9"/>
  <c r="AI71" i="9" s="1"/>
  <c r="AI32" i="9"/>
  <c r="V317" i="8"/>
  <c r="N40" i="9"/>
  <c r="U54" i="9" s="1"/>
  <c r="U30" i="9"/>
  <c r="R173" i="9"/>
  <c r="AL71" i="9" s="1"/>
  <c r="AL32" i="9"/>
  <c r="X55" i="12"/>
  <c r="S43" i="12"/>
  <c r="X91" i="12" s="1"/>
  <c r="T65" i="1"/>
  <c r="T64" i="1"/>
  <c r="AB48" i="10"/>
  <c r="R6" i="10"/>
  <c r="AB88" i="10" s="1"/>
  <c r="AB25" i="2"/>
  <c r="R28" i="2"/>
  <c r="AB46" i="2" s="1"/>
  <c r="AB25" i="1"/>
  <c r="R28" i="1"/>
  <c r="AB45" i="1" s="1"/>
  <c r="AC32" i="9"/>
  <c r="R6" i="9"/>
  <c r="AC71" i="9" s="1"/>
  <c r="R6" i="5"/>
  <c r="AA42" i="5" s="1"/>
  <c r="AA24" i="5"/>
  <c r="T40" i="4"/>
  <c r="N151" i="4"/>
  <c r="T67" i="4" s="1"/>
  <c r="R116" i="5"/>
  <c r="AG42" i="5" s="1"/>
  <c r="AG24" i="5"/>
  <c r="N113" i="2"/>
  <c r="T72" i="2" s="1"/>
  <c r="T38" i="2"/>
  <c r="AE25" i="1"/>
  <c r="R90" i="1"/>
  <c r="AE45" i="1" s="1"/>
  <c r="R27" i="6"/>
  <c r="AB71" i="6" s="1"/>
  <c r="AB32" i="6"/>
  <c r="N19" i="5"/>
  <c r="T58" i="5" s="1"/>
  <c r="T33" i="5"/>
  <c r="T62" i="4"/>
  <c r="T61" i="4"/>
  <c r="AC24" i="4"/>
  <c r="R48" i="4"/>
  <c r="AC43" i="4" s="1"/>
  <c r="AF25" i="2"/>
  <c r="R120" i="2"/>
  <c r="AF46" i="2" s="1"/>
  <c r="N58" i="5"/>
  <c r="T35" i="5"/>
  <c r="AF29" i="7"/>
  <c r="R71" i="7"/>
  <c r="AF56" i="7" s="1"/>
  <c r="R208" i="5"/>
  <c r="AM42" i="5" s="1"/>
  <c r="AM24" i="5"/>
  <c r="AL24" i="5"/>
  <c r="R192" i="5"/>
  <c r="AL42" i="5" s="1"/>
  <c r="N19" i="4"/>
  <c r="T60" i="4" s="1"/>
  <c r="R158" i="10"/>
  <c r="AJ88" i="10" s="1"/>
  <c r="AJ48" i="10"/>
  <c r="R71" i="10"/>
  <c r="AE88" i="10" s="1"/>
  <c r="AE48" i="10"/>
  <c r="R84" i="4"/>
  <c r="AE43" i="4" s="1"/>
  <c r="AE24" i="4"/>
  <c r="N135" i="2"/>
  <c r="T73" i="2" s="1"/>
  <c r="T39" i="2"/>
  <c r="R171" i="7"/>
  <c r="AL56" i="7" s="1"/>
  <c r="AL29" i="7"/>
  <c r="N133" i="4"/>
  <c r="T66" i="4" s="1"/>
  <c r="T39" i="4"/>
  <c r="R241" i="2"/>
  <c r="AL46" i="2" s="1"/>
  <c r="AL25" i="2"/>
  <c r="AD74" i="9"/>
  <c r="AC82" i="9"/>
  <c r="R51" i="10"/>
  <c r="AD88" i="10" s="1"/>
  <c r="AD48" i="10"/>
  <c r="T36" i="2"/>
  <c r="N68" i="2"/>
  <c r="N43" i="2"/>
  <c r="T35" i="2"/>
  <c r="T41" i="1"/>
  <c r="N161" i="1"/>
  <c r="T70" i="1" s="1"/>
  <c r="T60" i="5" l="1"/>
  <c r="T59" i="5"/>
  <c r="T70" i="2"/>
  <c r="T69" i="2"/>
</calcChain>
</file>

<file path=xl/sharedStrings.xml><?xml version="1.0" encoding="utf-8"?>
<sst xmlns="http://schemas.openxmlformats.org/spreadsheetml/2006/main" count="18237" uniqueCount="147">
  <si>
    <t>INGENIERIA INDUSTRIAL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</si>
  <si>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</si>
  <si>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</si>
  <si>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</si>
  <si>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</si>
  <si>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</si>
  <si>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</si>
  <si>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</si>
  <si>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</si>
  <si>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</si>
  <si>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</si>
  <si>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</si>
  <si>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</si>
  <si>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</si>
  <si>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</si>
  <si>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</si>
  <si>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</si>
  <si>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</si>
  <si>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</si>
  <si>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</si>
  <si>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</si>
  <si>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</si>
  <si>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</si>
  <si>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</si>
  <si>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1º a 2º</t>
  </si>
  <si>
    <t>2º a 3º</t>
  </si>
  <si>
    <t>3º a 4º</t>
  </si>
  <si>
    <t xml:space="preserve"> </t>
  </si>
  <si>
    <t>4º a 5º</t>
  </si>
  <si>
    <t>5º a 6º</t>
  </si>
  <si>
    <t>6º a 7º</t>
  </si>
  <si>
    <t>7º a 8º</t>
  </si>
  <si>
    <t>8º a 9º</t>
  </si>
  <si>
    <t xml:space="preserve">Total: </t>
  </si>
  <si>
    <t>Tiempos Medios de egreso</t>
  </si>
  <si>
    <t>Índice de Retención</t>
  </si>
  <si>
    <t>Generación 9702</t>
  </si>
  <si>
    <t>1 a 2</t>
  </si>
  <si>
    <t>2 a 3</t>
  </si>
  <si>
    <t>3 a 4</t>
  </si>
  <si>
    <t>4 a 5</t>
  </si>
  <si>
    <t>5 a 6</t>
  </si>
  <si>
    <t>6 a 7</t>
  </si>
  <si>
    <t>7 a 8</t>
  </si>
  <si>
    <t>8 a 9</t>
  </si>
  <si>
    <t>Índice de Deserción</t>
  </si>
  <si>
    <t>Generación 9801</t>
  </si>
  <si>
    <t>Índice de retencion del 1º al 2º Ciclo (Año)</t>
  </si>
  <si>
    <t>0501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</si>
  <si>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</si>
  <si>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</si>
  <si>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</si>
  <si>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</si>
  <si>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</si>
  <si>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</si>
  <si>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</si>
  <si>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</si>
  <si>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</si>
  <si>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</si>
  <si>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</si>
  <si>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</si>
  <si>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TRES alumnos adelanto materias y termino en 8 sesmestres</t>
  </si>
  <si>
    <t>Generación 9902</t>
  </si>
  <si>
    <t>Generación 0001</t>
  </si>
  <si>
    <t>Generación 0002</t>
  </si>
  <si>
    <t>Generación 0101</t>
  </si>
  <si>
    <t>Generación 0102</t>
  </si>
  <si>
    <t>Generación 0201</t>
  </si>
  <si>
    <t>Generación 0202</t>
  </si>
  <si>
    <t>1001</t>
  </si>
  <si>
    <t>1002</t>
  </si>
  <si>
    <t>Generación 0301</t>
  </si>
  <si>
    <t>Generación 0302</t>
  </si>
  <si>
    <t>1101</t>
  </si>
  <si>
    <t>Generación 0401</t>
  </si>
  <si>
    <t>Generación 0402</t>
  </si>
  <si>
    <t>1102</t>
  </si>
  <si>
    <t>Generación 0501</t>
  </si>
  <si>
    <t>Generación 0502</t>
  </si>
  <si>
    <t>Generación 0601</t>
  </si>
  <si>
    <t>1201</t>
  </si>
  <si>
    <t>Generación 0602</t>
  </si>
  <si>
    <t>Generación 0701</t>
  </si>
  <si>
    <t>Titulados</t>
  </si>
  <si>
    <t>1202</t>
  </si>
  <si>
    <t>Tit. Terminal</t>
  </si>
  <si>
    <t>Tit. Egreso</t>
  </si>
  <si>
    <t>1301</t>
  </si>
  <si>
    <t>1302</t>
  </si>
  <si>
    <t>Generación 0702</t>
  </si>
  <si>
    <t>Generación 0801</t>
  </si>
  <si>
    <t>1401</t>
  </si>
  <si>
    <t>Generación 0802</t>
  </si>
  <si>
    <t>1402</t>
  </si>
  <si>
    <t>1501</t>
  </si>
  <si>
    <t>Generación 0901</t>
  </si>
  <si>
    <t>Generación 0902</t>
  </si>
  <si>
    <t>1502</t>
  </si>
  <si>
    <t>1601</t>
  </si>
  <si>
    <t>Cohorte Generacional:</t>
  </si>
  <si>
    <t>Semestre</t>
  </si>
  <si>
    <t>Índice de abandono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</si>
  <si>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</si>
  <si>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</si>
  <si>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</si>
  <si>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</si>
  <si>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</si>
  <si>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</si>
  <si>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</si>
  <si>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</si>
  <si>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</si>
  <si>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Total de Egresados</t>
  </si>
  <si>
    <t>1602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</si>
  <si>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</si>
  <si>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</si>
  <si>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</si>
  <si>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</si>
  <si>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</si>
  <si>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</si>
  <si>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</si>
  <si>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</si>
  <si>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</si>
  <si>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</si>
  <si>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</si>
  <si>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</si>
  <si>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A partir de esta generación revalidaron materias para la Licenciatura en Sistemas Computacionales que comenzo en Enero Junio del 2001</t>
  </si>
  <si>
    <t>TOTAL</t>
  </si>
  <si>
    <t>Es la última generación que cursa este programa el cual inicio su proceso de liquidación dando origen a la Licenciatura en Ciencias Computacionales</t>
  </si>
  <si>
    <t xml:space="preserve">  </t>
  </si>
  <si>
    <t>NO TUVO INGRESOS</t>
  </si>
  <si>
    <t>INGENIERIA MATERIALES</t>
  </si>
  <si>
    <t>Sin ingreso</t>
  </si>
  <si>
    <t>SIN INGRESOS</t>
  </si>
  <si>
    <t>Ingeniería de Materiales</t>
  </si>
  <si>
    <t>Sin ingresos</t>
  </si>
  <si>
    <t>10º</t>
  </si>
  <si>
    <t>NO HUBO NUEVOS INGRESOS</t>
  </si>
  <si>
    <t>10°</t>
  </si>
  <si>
    <t>no hubo ingresos</t>
  </si>
  <si>
    <t>--</t>
  </si>
  <si>
    <t>NO HUBO INGRESOS</t>
  </si>
  <si>
    <t>Doctorado en Ciencias Computacionales</t>
  </si>
  <si>
    <t>2301</t>
  </si>
  <si>
    <t>2302</t>
  </si>
  <si>
    <t>2401</t>
  </si>
  <si>
    <t>2402</t>
  </si>
  <si>
    <t>2501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</si>
</sst>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_-;\-* #,##0_-;_-* &quot;-&quot;??_-;_-@"/>
    <numFmt numFmtId="166" formatCode="0.0"/>
  </numFmts>
  <fonts count="31" x14ac:knownFonts="1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Open Sans"/>
      <family val="2"/>
    </font>
    <font>
      <b/>
      <sz val="10"/>
      <color rgb="FFFF0000"/>
      <name val="Arial"/>
      <family val="2"/>
    </font>
    <font>
      <b/>
      <sz val="10"/>
      <color rgb="FFFF0000"/>
      <name val="Open Sans"/>
      <family val="2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1"/>
      <color rgb="FF000000"/>
      <name val="Arial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  <scheme val="minor"/>
    </font>
    <font>
      <sz val="8"/>
      <name val="Arial"/>
      <family val="2"/>
      <scheme val="minor"/>
    </font>
    <font>
      <b/>
      <sz val="11"/>
      <color rgb="FFFF0000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8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20"/>
      <color rgb="FF000000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rgb="FF33CCCC"/>
        <bgColor rgb="FF33CCC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31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0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1" fontId="2" fillId="0" borderId="0" xfId="0" applyNumberFormat="1" applyFont="1"/>
    <xf numFmtId="9" fontId="1" fillId="0" borderId="4" xfId="0" applyNumberFormat="1" applyFont="1" applyBorder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3" borderId="5" xfId="0" applyFont="1" applyFill="1" applyBorder="1"/>
    <xf numFmtId="164" fontId="2" fillId="0" borderId="0" xfId="0" applyNumberFormat="1" applyFont="1"/>
    <xf numFmtId="0" fontId="2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0" xfId="0" applyFont="1"/>
    <xf numFmtId="0" fontId="2" fillId="2" borderId="5" xfId="0" applyFont="1" applyFill="1" applyBorder="1"/>
    <xf numFmtId="0" fontId="1" fillId="0" borderId="6" xfId="0" applyFont="1" applyBorder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10" fontId="2" fillId="0" borderId="8" xfId="0" applyNumberFormat="1" applyFont="1" applyBorder="1"/>
    <xf numFmtId="9" fontId="2" fillId="0" borderId="0" xfId="0" applyNumberFormat="1" applyFont="1"/>
    <xf numFmtId="0" fontId="4" fillId="0" borderId="0" xfId="0" applyFont="1"/>
    <xf numFmtId="49" fontId="2" fillId="0" borderId="9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6" fillId="0" borderId="0" xfId="0" applyFont="1"/>
    <xf numFmtId="9" fontId="6" fillId="0" borderId="0" xfId="0" applyNumberFormat="1" applyFont="1"/>
    <xf numFmtId="10" fontId="2" fillId="0" borderId="10" xfId="0" applyNumberFormat="1" applyFont="1" applyBorder="1"/>
    <xf numFmtId="0" fontId="2" fillId="0" borderId="11" xfId="0" applyFont="1" applyBorder="1"/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4" fillId="0" borderId="0" xfId="0" applyFont="1" applyAlignment="1">
      <alignment wrapText="1"/>
    </xf>
    <xf numFmtId="0" fontId="2" fillId="0" borderId="0" xfId="0" applyFont="1" applyAlignment="1">
      <alignment horizontal="left"/>
    </xf>
    <xf numFmtId="49" fontId="8" fillId="0" borderId="14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10" fontId="2" fillId="0" borderId="16" xfId="0" applyNumberFormat="1" applyFont="1" applyBorder="1"/>
    <xf numFmtId="0" fontId="2" fillId="0" borderId="10" xfId="0" applyFont="1" applyBorder="1"/>
    <xf numFmtId="10" fontId="12" fillId="0" borderId="3" xfId="0" applyNumberFormat="1" applyFont="1" applyBorder="1"/>
    <xf numFmtId="1" fontId="13" fillId="5" borderId="17" xfId="0" applyNumberFormat="1" applyFont="1" applyFill="1" applyBorder="1" applyAlignment="1">
      <alignment horizontal="center" vertical="center"/>
    </xf>
    <xf numFmtId="1" fontId="12" fillId="0" borderId="8" xfId="0" applyNumberFormat="1" applyFont="1" applyBorder="1"/>
    <xf numFmtId="10" fontId="2" fillId="0" borderId="4" xfId="0" applyNumberFormat="1" applyFont="1" applyBorder="1"/>
    <xf numFmtId="0" fontId="2" fillId="0" borderId="18" xfId="0" applyFont="1" applyBorder="1"/>
    <xf numFmtId="10" fontId="12" fillId="0" borderId="19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/>
    </xf>
    <xf numFmtId="9" fontId="13" fillId="0" borderId="0" xfId="0" applyNumberFormat="1" applyFont="1"/>
    <xf numFmtId="10" fontId="12" fillId="0" borderId="1" xfId="0" applyNumberFormat="1" applyFont="1" applyBorder="1" applyAlignment="1">
      <alignment horizontal="center" vertical="center"/>
    </xf>
    <xf numFmtId="10" fontId="12" fillId="0" borderId="1" xfId="0" applyNumberFormat="1" applyFont="1" applyBorder="1" applyAlignment="1">
      <alignment horizontal="center"/>
    </xf>
    <xf numFmtId="10" fontId="14" fillId="0" borderId="0" xfId="0" applyNumberFormat="1" applyFont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0" fontId="14" fillId="0" borderId="20" xfId="0" applyNumberFormat="1" applyFont="1" applyBorder="1" applyAlignment="1">
      <alignment horizontal="center"/>
    </xf>
    <xf numFmtId="10" fontId="2" fillId="0" borderId="18" xfId="0" applyNumberFormat="1" applyFont="1" applyBorder="1"/>
    <xf numFmtId="0" fontId="2" fillId="5" borderId="17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0" borderId="1" xfId="0" applyFont="1" applyBorder="1" applyAlignment="1">
      <alignment horizontal="center" vertical="center"/>
    </xf>
    <xf numFmtId="10" fontId="2" fillId="0" borderId="16" xfId="0" applyNumberFormat="1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1" xfId="0" applyNumberFormat="1" applyFont="1" applyBorder="1" applyAlignment="1">
      <alignment horizontal="center"/>
    </xf>
    <xf numFmtId="164" fontId="12" fillId="0" borderId="19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2" fillId="0" borderId="21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10" fontId="2" fillId="0" borderId="19" xfId="0" applyNumberFormat="1" applyFont="1" applyBorder="1"/>
    <xf numFmtId="0" fontId="10" fillId="0" borderId="1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 vertical="center"/>
    </xf>
    <xf numFmtId="10" fontId="12" fillId="0" borderId="16" xfId="0" applyNumberFormat="1" applyFont="1" applyBorder="1"/>
    <xf numFmtId="10" fontId="12" fillId="0" borderId="10" xfId="0" applyNumberFormat="1" applyFont="1" applyBorder="1"/>
    <xf numFmtId="0" fontId="12" fillId="0" borderId="10" xfId="0" applyFont="1" applyBorder="1"/>
    <xf numFmtId="10" fontId="12" fillId="0" borderId="3" xfId="0" applyNumberFormat="1" applyFont="1" applyBorder="1" applyAlignment="1">
      <alignment horizontal="center"/>
    </xf>
    <xf numFmtId="1" fontId="12" fillId="0" borderId="8" xfId="0" applyNumberFormat="1" applyFont="1" applyBorder="1" applyAlignment="1">
      <alignment horizontal="center"/>
    </xf>
    <xf numFmtId="10" fontId="12" fillId="0" borderId="4" xfId="0" applyNumberFormat="1" applyFont="1" applyBorder="1"/>
    <xf numFmtId="10" fontId="12" fillId="0" borderId="0" xfId="0" applyNumberFormat="1" applyFont="1"/>
    <xf numFmtId="0" fontId="12" fillId="0" borderId="18" xfId="0" applyFont="1" applyBorder="1"/>
    <xf numFmtId="0" fontId="12" fillId="0" borderId="0" xfId="0" applyFont="1"/>
    <xf numFmtId="10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10" fontId="12" fillId="0" borderId="18" xfId="0" applyNumberFormat="1" applyFont="1" applyBorder="1"/>
    <xf numFmtId="0" fontId="12" fillId="5" borderId="17" xfId="0" applyFont="1" applyFill="1" applyBorder="1" applyAlignment="1">
      <alignment horizontal="center" vertical="center"/>
    </xf>
    <xf numFmtId="164" fontId="12" fillId="0" borderId="4" xfId="0" applyNumberFormat="1" applyFont="1" applyBorder="1"/>
    <xf numFmtId="0" fontId="12" fillId="0" borderId="16" xfId="0" applyFont="1" applyBorder="1" applyAlignment="1">
      <alignment horizontal="center"/>
    </xf>
    <xf numFmtId="164" fontId="12" fillId="0" borderId="21" xfId="0" applyNumberFormat="1" applyFont="1" applyBorder="1" applyAlignment="1">
      <alignment horizontal="center"/>
    </xf>
    <xf numFmtId="0" fontId="2" fillId="0" borderId="19" xfId="0" applyFont="1" applyBorder="1"/>
    <xf numFmtId="10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/>
    </xf>
    <xf numFmtId="10" fontId="15" fillId="0" borderId="1" xfId="0" applyNumberFormat="1" applyFont="1" applyBorder="1" applyAlignment="1">
      <alignment horizontal="center" vertical="center"/>
    </xf>
    <xf numFmtId="10" fontId="15" fillId="0" borderId="1" xfId="0" applyNumberFormat="1" applyFont="1" applyBorder="1" applyAlignment="1">
      <alignment horizontal="center"/>
    </xf>
    <xf numFmtId="0" fontId="16" fillId="0" borderId="0" xfId="0" applyFont="1"/>
    <xf numFmtId="1" fontId="1" fillId="0" borderId="0" xfId="0" applyNumberFormat="1" applyFont="1"/>
    <xf numFmtId="0" fontId="5" fillId="0" borderId="0" xfId="0" applyFont="1"/>
    <xf numFmtId="9" fontId="2" fillId="4" borderId="5" xfId="0" applyNumberFormat="1" applyFont="1" applyFill="1" applyBorder="1"/>
    <xf numFmtId="164" fontId="12" fillId="0" borderId="0" xfId="0" applyNumberFormat="1" applyFont="1" applyAlignment="1">
      <alignment horizontal="center" vertical="center"/>
    </xf>
    <xf numFmtId="164" fontId="10" fillId="0" borderId="1" xfId="0" applyNumberFormat="1" applyFont="1" applyBorder="1" applyAlignment="1">
      <alignment horizontal="center"/>
    </xf>
    <xf numFmtId="0" fontId="2" fillId="6" borderId="5" xfId="0" applyFont="1" applyFill="1" applyBorder="1"/>
    <xf numFmtId="2" fontId="2" fillId="6" borderId="5" xfId="0" applyNumberFormat="1" applyFont="1" applyFill="1" applyBorder="1"/>
    <xf numFmtId="0" fontId="12" fillId="5" borderId="1" xfId="0" applyFont="1" applyFill="1" applyBorder="1" applyAlignment="1">
      <alignment horizontal="center"/>
    </xf>
    <xf numFmtId="10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0" fontId="12" fillId="0" borderId="20" xfId="0" applyNumberFormat="1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0" fontId="1" fillId="0" borderId="22" xfId="0" applyFont="1" applyBorder="1"/>
    <xf numFmtId="0" fontId="2" fillId="0" borderId="22" xfId="0" applyFont="1" applyBorder="1"/>
    <xf numFmtId="0" fontId="1" fillId="2" borderId="23" xfId="0" applyFont="1" applyFill="1" applyBorder="1"/>
    <xf numFmtId="0" fontId="17" fillId="0" borderId="1" xfId="0" applyFont="1" applyBorder="1"/>
    <xf numFmtId="0" fontId="17" fillId="0" borderId="0" xfId="0" applyFont="1"/>
    <xf numFmtId="166" fontId="2" fillId="0" borderId="0" xfId="0" applyNumberFormat="1" applyFont="1"/>
    <xf numFmtId="10" fontId="1" fillId="0" borderId="9" xfId="0" applyNumberFormat="1" applyFont="1" applyBorder="1" applyAlignment="1">
      <alignment wrapText="1"/>
    </xf>
    <xf numFmtId="10" fontId="2" fillId="0" borderId="1" xfId="0" applyNumberFormat="1" applyFont="1" applyBorder="1"/>
    <xf numFmtId="9" fontId="1" fillId="0" borderId="0" xfId="0" applyNumberFormat="1" applyFont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 wrapText="1"/>
    </xf>
    <xf numFmtId="164" fontId="12" fillId="0" borderId="0" xfId="0" applyNumberFormat="1" applyFont="1"/>
    <xf numFmtId="10" fontId="12" fillId="0" borderId="21" xfId="0" applyNumberFormat="1" applyFont="1" applyBorder="1"/>
    <xf numFmtId="10" fontId="12" fillId="0" borderId="14" xfId="0" applyNumberFormat="1" applyFont="1" applyBorder="1"/>
    <xf numFmtId="0" fontId="12" fillId="0" borderId="14" xfId="0" applyFont="1" applyBorder="1"/>
    <xf numFmtId="0" fontId="11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9" fontId="18" fillId="0" borderId="0" xfId="0" applyNumberFormat="1" applyFont="1"/>
    <xf numFmtId="10" fontId="3" fillId="0" borderId="0" xfId="0" applyNumberFormat="1" applyFont="1"/>
    <xf numFmtId="10" fontId="17" fillId="0" borderId="0" xfId="0" applyNumberFormat="1" applyFont="1"/>
    <xf numFmtId="49" fontId="19" fillId="7" borderId="27" xfId="0" applyNumberFormat="1" applyFont="1" applyFill="1" applyBorder="1" applyAlignment="1">
      <alignment vertical="center"/>
    </xf>
    <xf numFmtId="0" fontId="1" fillId="0" borderId="33" xfId="0" applyFont="1" applyBorder="1" applyAlignment="1">
      <alignment horizontal="center"/>
    </xf>
    <xf numFmtId="0" fontId="8" fillId="0" borderId="0" xfId="0" applyFont="1"/>
    <xf numFmtId="0" fontId="7" fillId="0" borderId="14" xfId="0" applyFont="1" applyBorder="1"/>
    <xf numFmtId="0" fontId="8" fillId="0" borderId="27" xfId="0" applyFont="1" applyBorder="1"/>
    <xf numFmtId="49" fontId="8" fillId="0" borderId="27" xfId="0" applyNumberFormat="1" applyFont="1" applyBorder="1" applyAlignment="1">
      <alignment vertical="center"/>
    </xf>
    <xf numFmtId="0" fontId="8" fillId="0" borderId="14" xfId="0" applyFont="1" applyBorder="1"/>
    <xf numFmtId="10" fontId="0" fillId="0" borderId="0" xfId="0" applyNumberFormat="1"/>
    <xf numFmtId="164" fontId="0" fillId="0" borderId="0" xfId="0" applyNumberFormat="1"/>
    <xf numFmtId="9" fontId="0" fillId="0" borderId="0" xfId="0" applyNumberFormat="1"/>
    <xf numFmtId="0" fontId="22" fillId="0" borderId="10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164" fontId="22" fillId="0" borderId="14" xfId="0" applyNumberFormat="1" applyFont="1" applyBorder="1" applyAlignment="1">
      <alignment horizontal="center"/>
    </xf>
    <xf numFmtId="164" fontId="22" fillId="0" borderId="21" xfId="0" applyNumberFormat="1" applyFont="1" applyBorder="1" applyAlignment="1">
      <alignment horizontal="center"/>
    </xf>
    <xf numFmtId="9" fontId="0" fillId="0" borderId="0" xfId="1" applyFont="1" applyAlignment="1"/>
    <xf numFmtId="0" fontId="12" fillId="8" borderId="1" xfId="0" applyFont="1" applyFill="1" applyBorder="1" applyAlignment="1">
      <alignment horizontal="center" vertical="center"/>
    </xf>
    <xf numFmtId="10" fontId="12" fillId="8" borderId="19" xfId="0" applyNumberFormat="1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/>
    </xf>
    <xf numFmtId="10" fontId="12" fillId="0" borderId="31" xfId="0" applyNumberFormat="1" applyFont="1" applyBorder="1" applyAlignment="1">
      <alignment horizontal="center" vertical="center"/>
    </xf>
    <xf numFmtId="10" fontId="12" fillId="0" borderId="34" xfId="0" applyNumberFormat="1" applyFont="1" applyBorder="1" applyAlignment="1">
      <alignment horizontal="center" vertical="center"/>
    </xf>
    <xf numFmtId="10" fontId="12" fillId="8" borderId="31" xfId="0" applyNumberFormat="1" applyFont="1" applyFill="1" applyBorder="1" applyAlignment="1">
      <alignment horizontal="center" vertical="center"/>
    </xf>
    <xf numFmtId="10" fontId="12" fillId="8" borderId="1" xfId="0" applyNumberFormat="1" applyFont="1" applyFill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0" fontId="1" fillId="0" borderId="16" xfId="0" applyNumberFormat="1" applyFont="1" applyBorder="1" applyAlignment="1">
      <alignment horizontal="center"/>
    </xf>
    <xf numFmtId="10" fontId="1" fillId="0" borderId="21" xfId="0" applyNumberFormat="1" applyFont="1" applyBorder="1" applyAlignment="1">
      <alignment horizontal="center"/>
    </xf>
    <xf numFmtId="10" fontId="1" fillId="0" borderId="20" xfId="0" applyNumberFormat="1" applyFont="1" applyBorder="1" applyAlignment="1">
      <alignment horizontal="center"/>
    </xf>
    <xf numFmtId="10" fontId="1" fillId="0" borderId="19" xfId="0" applyNumberFormat="1" applyFont="1" applyBorder="1" applyAlignment="1">
      <alignment horizontal="center"/>
    </xf>
    <xf numFmtId="0" fontId="12" fillId="0" borderId="28" xfId="0" applyFont="1" applyBorder="1" applyAlignment="1">
      <alignment horizontal="center" vertical="center"/>
    </xf>
    <xf numFmtId="0" fontId="12" fillId="5" borderId="29" xfId="0" applyFont="1" applyFill="1" applyBorder="1" applyAlignment="1">
      <alignment horizontal="center" vertical="center"/>
    </xf>
    <xf numFmtId="0" fontId="12" fillId="0" borderId="31" xfId="0" applyFont="1" applyBorder="1" applyAlignment="1">
      <alignment horizontal="center"/>
    </xf>
    <xf numFmtId="0" fontId="12" fillId="5" borderId="34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0" fontId="12" fillId="0" borderId="36" xfId="0" applyFont="1" applyBorder="1" applyAlignment="1">
      <alignment horizontal="center"/>
    </xf>
    <xf numFmtId="164" fontId="12" fillId="0" borderId="39" xfId="0" applyNumberFormat="1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4" fontId="12" fillId="0" borderId="40" xfId="0" applyNumberFormat="1" applyFont="1" applyBorder="1" applyAlignment="1">
      <alignment horizontal="center" vertical="center"/>
    </xf>
    <xf numFmtId="10" fontId="12" fillId="0" borderId="5" xfId="0" applyNumberFormat="1" applyFont="1" applyBorder="1"/>
    <xf numFmtId="164" fontId="12" fillId="0" borderId="5" xfId="0" applyNumberFormat="1" applyFont="1" applyBorder="1"/>
    <xf numFmtId="10" fontId="12" fillId="0" borderId="31" xfId="0" applyNumberFormat="1" applyFont="1" applyBorder="1"/>
    <xf numFmtId="0" fontId="25" fillId="2" borderId="1" xfId="0" applyFont="1" applyFill="1" applyBorder="1" applyAlignment="1">
      <alignment horizontal="center" vertical="center"/>
    </xf>
    <xf numFmtId="0" fontId="9" fillId="0" borderId="14" xfId="0" applyFont="1" applyBorder="1"/>
    <xf numFmtId="0" fontId="1" fillId="2" borderId="23" xfId="0" applyFont="1" applyFill="1" applyBorder="1" applyAlignment="1">
      <alignment horizontal="center" vertical="center"/>
    </xf>
    <xf numFmtId="0" fontId="9" fillId="0" borderId="27" xfId="0" applyFont="1" applyBorder="1"/>
    <xf numFmtId="10" fontId="1" fillId="0" borderId="35" xfId="0" applyNumberFormat="1" applyFont="1" applyBorder="1" applyAlignment="1">
      <alignment horizontal="center"/>
    </xf>
    <xf numFmtId="10" fontId="1" fillId="0" borderId="37" xfId="0" applyNumberFormat="1" applyFont="1" applyBorder="1" applyAlignment="1">
      <alignment horizontal="center"/>
    </xf>
    <xf numFmtId="10" fontId="1" fillId="0" borderId="38" xfId="0" applyNumberFormat="1" applyFont="1" applyBorder="1" applyAlignment="1">
      <alignment horizontal="center"/>
    </xf>
    <xf numFmtId="10" fontId="1" fillId="0" borderId="40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/>
    </xf>
    <xf numFmtId="0" fontId="12" fillId="0" borderId="35" xfId="0" applyFont="1" applyBorder="1" applyAlignment="1">
      <alignment horizontal="center"/>
    </xf>
    <xf numFmtId="164" fontId="12" fillId="0" borderId="38" xfId="0" applyNumberFormat="1" applyFont="1" applyBorder="1" applyAlignment="1">
      <alignment horizontal="center"/>
    </xf>
    <xf numFmtId="10" fontId="12" fillId="0" borderId="16" xfId="0" applyNumberFormat="1" applyFont="1" applyBorder="1" applyAlignment="1">
      <alignment horizontal="center" vertical="center"/>
    </xf>
    <xf numFmtId="10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0" fontId="12" fillId="0" borderId="4" xfId="0" applyNumberFormat="1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0" fontId="12" fillId="0" borderId="21" xfId="0" applyNumberFormat="1" applyFont="1" applyBorder="1" applyAlignment="1">
      <alignment horizontal="center" vertical="center"/>
    </xf>
    <xf numFmtId="10" fontId="12" fillId="0" borderId="14" xfId="0" applyNumberFormat="1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0" fontId="12" fillId="0" borderId="3" xfId="0" applyNumberFormat="1" applyFont="1" applyBorder="1" applyAlignment="1">
      <alignment horizontal="center" vertical="center"/>
    </xf>
    <xf numFmtId="1" fontId="12" fillId="0" borderId="8" xfId="0" applyNumberFormat="1" applyFont="1" applyBorder="1" applyAlignment="1">
      <alignment horizontal="center" vertical="center"/>
    </xf>
    <xf numFmtId="10" fontId="12" fillId="0" borderId="15" xfId="0" applyNumberFormat="1" applyFont="1" applyBorder="1" applyAlignment="1">
      <alignment horizontal="center" vertical="center"/>
    </xf>
    <xf numFmtId="10" fontId="12" fillId="0" borderId="20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164" fontId="12" fillId="0" borderId="4" xfId="0" applyNumberFormat="1" applyFont="1" applyBorder="1" applyAlignment="1">
      <alignment horizontal="center" vertical="center"/>
    </xf>
    <xf numFmtId="10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5" borderId="41" xfId="0" applyFont="1" applyFill="1" applyBorder="1" applyAlignment="1">
      <alignment horizontal="center" vertical="center"/>
    </xf>
    <xf numFmtId="0" fontId="12" fillId="5" borderId="42" xfId="0" applyFont="1" applyFill="1" applyBorder="1" applyAlignment="1">
      <alignment horizontal="center" vertical="center"/>
    </xf>
    <xf numFmtId="10" fontId="15" fillId="0" borderId="20" xfId="0" applyNumberFormat="1" applyFont="1" applyBorder="1" applyAlignment="1">
      <alignment horizontal="center" vertical="center"/>
    </xf>
    <xf numFmtId="10" fontId="15" fillId="0" borderId="15" xfId="0" applyNumberFormat="1" applyFont="1" applyBorder="1" applyAlignment="1">
      <alignment horizontal="center" vertical="center"/>
    </xf>
    <xf numFmtId="0" fontId="9" fillId="0" borderId="0" xfId="0" applyFont="1"/>
    <xf numFmtId="10" fontId="12" fillId="0" borderId="10" xfId="0" applyNumberFormat="1" applyFont="1" applyBorder="1" applyAlignment="1">
      <alignment horizontal="center"/>
    </xf>
    <xf numFmtId="0" fontId="12" fillId="0" borderId="18" xfId="0" applyFont="1" applyBorder="1" applyAlignment="1">
      <alignment horizontal="center"/>
    </xf>
    <xf numFmtId="0" fontId="12" fillId="0" borderId="0" xfId="0" applyFont="1" applyAlignment="1">
      <alignment horizontal="center"/>
    </xf>
    <xf numFmtId="10" fontId="12" fillId="0" borderId="14" xfId="0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0" fontId="10" fillId="0" borderId="1" xfId="0" applyNumberFormat="1" applyFont="1" applyBorder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10" fontId="1" fillId="0" borderId="0" xfId="0" applyNumberFormat="1" applyFont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10" fontId="12" fillId="8" borderId="15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0" fontId="12" fillId="0" borderId="16" xfId="0" applyNumberFormat="1" applyFont="1" applyBorder="1" applyAlignment="1">
      <alignment horizontal="center"/>
    </xf>
    <xf numFmtId="10" fontId="12" fillId="0" borderId="4" xfId="0" applyNumberFormat="1" applyFont="1" applyBorder="1" applyAlignment="1">
      <alignment horizontal="center"/>
    </xf>
    <xf numFmtId="10" fontId="12" fillId="0" borderId="21" xfId="0" applyNumberFormat="1" applyFont="1" applyBorder="1" applyAlignment="1">
      <alignment horizontal="center"/>
    </xf>
    <xf numFmtId="0" fontId="23" fillId="0" borderId="0" xfId="0" applyFont="1"/>
    <xf numFmtId="0" fontId="12" fillId="8" borderId="10" xfId="0" applyFont="1" applyFill="1" applyBorder="1" applyAlignment="1">
      <alignment horizontal="center"/>
    </xf>
    <xf numFmtId="0" fontId="12" fillId="8" borderId="16" xfId="0" applyFont="1" applyFill="1" applyBorder="1" applyAlignment="1">
      <alignment horizontal="center"/>
    </xf>
    <xf numFmtId="0" fontId="12" fillId="8" borderId="31" xfId="0" applyFont="1" applyFill="1" applyBorder="1" applyAlignment="1">
      <alignment horizontal="center"/>
    </xf>
    <xf numFmtId="164" fontId="12" fillId="8" borderId="19" xfId="0" applyNumberFormat="1" applyFont="1" applyFill="1" applyBorder="1" applyAlignment="1">
      <alignment horizontal="center" vertical="center"/>
    </xf>
    <xf numFmtId="164" fontId="12" fillId="8" borderId="14" xfId="0" applyNumberFormat="1" applyFont="1" applyFill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" fontId="1" fillId="0" borderId="9" xfId="0" applyNumberFormat="1" applyFont="1" applyBorder="1" applyAlignment="1">
      <alignment horizontal="center" vertical="center" wrapText="1"/>
    </xf>
    <xf numFmtId="0" fontId="7" fillId="0" borderId="15" xfId="0" applyFont="1" applyBorder="1"/>
    <xf numFmtId="10" fontId="1" fillId="0" borderId="9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/>
    </xf>
    <xf numFmtId="0" fontId="7" fillId="0" borderId="14" xfId="0" applyFont="1" applyBorder="1"/>
    <xf numFmtId="0" fontId="9" fillId="0" borderId="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7" fillId="0" borderId="2" xfId="0" applyFont="1" applyBorder="1"/>
    <xf numFmtId="0" fontId="7" fillId="0" borderId="3" xfId="0" applyFont="1" applyBorder="1"/>
    <xf numFmtId="0" fontId="10" fillId="2" borderId="9" xfId="0" applyFont="1" applyFill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/>
    </xf>
    <xf numFmtId="0" fontId="10" fillId="0" borderId="34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9" fontId="1" fillId="0" borderId="4" xfId="0" applyNumberFormat="1" applyFont="1" applyBorder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7" fillId="0" borderId="12" xfId="0" applyFont="1" applyBorder="1"/>
    <xf numFmtId="0" fontId="9" fillId="0" borderId="9" xfId="0" applyFont="1" applyBorder="1" applyAlignment="1">
      <alignment horizontal="center" vertical="center" textRotation="90" wrapText="1"/>
    </xf>
    <xf numFmtId="0" fontId="10" fillId="0" borderId="8" xfId="0" applyFont="1" applyBorder="1" applyAlignment="1">
      <alignment horizontal="center" wrapText="1"/>
    </xf>
    <xf numFmtId="1" fontId="1" fillId="5" borderId="9" xfId="0" applyNumberFormat="1" applyFont="1" applyFill="1" applyBorder="1" applyAlignment="1">
      <alignment horizontal="center" vertical="center" wrapText="1"/>
    </xf>
    <xf numFmtId="0" fontId="27" fillId="0" borderId="27" xfId="0" applyFont="1" applyBorder="1" applyAlignment="1">
      <alignment horizontal="center"/>
    </xf>
    <xf numFmtId="0" fontId="26" fillId="0" borderId="15" xfId="0" applyFont="1" applyBorder="1" applyAlignment="1">
      <alignment horizontal="center" vertical="center"/>
    </xf>
    <xf numFmtId="10" fontId="1" fillId="0" borderId="0" xfId="0" applyNumberFormat="1" applyFont="1" applyAlignment="1">
      <alignment horizontal="center" wrapText="1"/>
    </xf>
    <xf numFmtId="0" fontId="9" fillId="0" borderId="9" xfId="0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/>
    </xf>
    <xf numFmtId="0" fontId="26" fillId="0" borderId="15" xfId="0" applyFont="1" applyBorder="1"/>
    <xf numFmtId="10" fontId="1" fillId="0" borderId="28" xfId="0" applyNumberFormat="1" applyFont="1" applyBorder="1" applyAlignment="1">
      <alignment horizontal="center" vertical="center" wrapText="1"/>
    </xf>
    <xf numFmtId="10" fontId="1" fillId="0" borderId="32" xfId="0" applyNumberFormat="1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1" fontId="1" fillId="0" borderId="28" xfId="0" applyNumberFormat="1" applyFont="1" applyBorder="1" applyAlignment="1">
      <alignment horizontal="center" vertical="center" wrapText="1"/>
    </xf>
    <xf numFmtId="1" fontId="1" fillId="0" borderId="32" xfId="0" applyNumberFormat="1" applyFont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/>
    </xf>
    <xf numFmtId="0" fontId="10" fillId="2" borderId="28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7" fillId="0" borderId="33" xfId="0" applyFont="1" applyBorder="1"/>
    <xf numFmtId="49" fontId="2" fillId="0" borderId="0" xfId="0" applyNumberFormat="1" applyFont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Industrial!$T$7:$T$18</c:f>
              <c:numCache>
                <c:formatCode>0.00%</c:formatCode>
                <c:ptCount val="12"/>
                <c:pt idx="0">
                  <c:v>1.9607843137254902E-2</c:v>
                </c:pt>
                <c:pt idx="1">
                  <c:v>0.26724137931034481</c:v>
                </c:pt>
                <c:pt idx="2">
                  <c:v>0.14492753623188406</c:v>
                </c:pt>
                <c:pt idx="3">
                  <c:v>0.22818791946308725</c:v>
                </c:pt>
                <c:pt idx="4">
                  <c:v>0.18181818181818182</c:v>
                </c:pt>
                <c:pt idx="5">
                  <c:v>0.29746835443037972</c:v>
                </c:pt>
                <c:pt idx="6">
                  <c:v>0.23529411764705882</c:v>
                </c:pt>
                <c:pt idx="7">
                  <c:v>9.8484848484848481E-2</c:v>
                </c:pt>
                <c:pt idx="8">
                  <c:v>0.4</c:v>
                </c:pt>
                <c:pt idx="9">
                  <c:v>0.45652173913043476</c:v>
                </c:pt>
                <c:pt idx="10">
                  <c:v>0.26415094339622641</c:v>
                </c:pt>
                <c:pt idx="11">
                  <c:v>0.51428571428571423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E8-4AFD-AE5A-A62B406EF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778926"/>
        <c:axId val="974276866"/>
      </c:lineChart>
      <c:catAx>
        <c:axId val="15267789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4276866"/>
        <c:crosses val="autoZero"/>
        <c:auto val="1"/>
        <c:lblAlgn val="ctr"/>
        <c:lblOffset val="100"/>
        <c:noMultiLvlLbl val="1"/>
      </c:catAx>
      <c:valAx>
        <c:axId val="974276866"/>
        <c:scaling>
          <c:orientation val="minMax"/>
          <c:max val="0.60000000000000053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267789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Quimica!$T$7:$T$18</c:f>
              <c:numCache>
                <c:formatCode>0.00%</c:formatCode>
                <c:ptCount val="12"/>
                <c:pt idx="0">
                  <c:v>0.7</c:v>
                </c:pt>
                <c:pt idx="1">
                  <c:v>0</c:v>
                </c:pt>
                <c:pt idx="2">
                  <c:v>0.15</c:v>
                </c:pt>
                <c:pt idx="3">
                  <c:v>0.30612244897959184</c:v>
                </c:pt>
                <c:pt idx="4">
                  <c:v>5.4054054054054057E-2</c:v>
                </c:pt>
                <c:pt idx="5">
                  <c:v>0.16923076923076924</c:v>
                </c:pt>
                <c:pt idx="6">
                  <c:v>0.28125</c:v>
                </c:pt>
                <c:pt idx="7">
                  <c:v>0.17142857142857143</c:v>
                </c:pt>
                <c:pt idx="8">
                  <c:v>0.16</c:v>
                </c:pt>
                <c:pt idx="9">
                  <c:v>0.42499999999999999</c:v>
                </c:pt>
                <c:pt idx="10">
                  <c:v>0.12121212121212122</c:v>
                </c:pt>
                <c:pt idx="11">
                  <c:v>0.36363636363636365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5E-4F55-8D57-549BFF91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0792408"/>
        <c:axId val="95903664"/>
      </c:barChart>
      <c:catAx>
        <c:axId val="172079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5903664"/>
        <c:crosses val="autoZero"/>
        <c:auto val="1"/>
        <c:lblAlgn val="ctr"/>
        <c:lblOffset val="100"/>
        <c:noMultiLvlLbl val="1"/>
      </c:catAx>
      <c:valAx>
        <c:axId val="95903664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2079240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Minero!$T$33:$T$44</c:f>
              <c:numCache>
                <c:formatCode>0%</c:formatCode>
                <c:ptCount val="12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  <c:pt idx="4" formatCode="0.00%">
                  <c:v>1</c:v>
                </c:pt>
                <c:pt idx="5" formatCode="0.00%">
                  <c:v>0.625</c:v>
                </c:pt>
                <c:pt idx="6" formatCode="0.00%">
                  <c:v>0.5</c:v>
                </c:pt>
                <c:pt idx="7" formatCode="0.00%">
                  <c:v>0.27272727272727271</c:v>
                </c:pt>
                <c:pt idx="8" formatCode="0.00%">
                  <c:v>1</c:v>
                </c:pt>
                <c:pt idx="9" formatCode="0.00%">
                  <c:v>0.10526315789473684</c:v>
                </c:pt>
                <c:pt idx="10" formatCode="0.00%">
                  <c:v>0</c:v>
                </c:pt>
                <c:pt idx="11" formatCode="0.00%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76-4239-87F6-EB3C0C16E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8849266"/>
        <c:axId val="625535721"/>
      </c:barChart>
      <c:catAx>
        <c:axId val="13388492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25535721"/>
        <c:crosses val="autoZero"/>
        <c:auto val="1"/>
        <c:lblAlgn val="ctr"/>
        <c:lblOffset val="100"/>
        <c:noMultiLvlLbl val="1"/>
      </c:catAx>
      <c:valAx>
        <c:axId val="62553572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884926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Minero!$S$58:$S$69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Minero!$T$58:$T$69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  <c:pt idx="4">
                  <c:v>1</c:v>
                </c:pt>
                <c:pt idx="5">
                  <c:v>0.375</c:v>
                </c:pt>
                <c:pt idx="6">
                  <c:v>0</c:v>
                </c:pt>
                <c:pt idx="7">
                  <c:v>0.1818181818181818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4.7619047619047616E-2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D5-41E0-8F7E-78C26DC7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232565"/>
        <c:axId val="1106254059"/>
      </c:barChart>
      <c:catAx>
        <c:axId val="121523256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6254059"/>
        <c:crosses val="autoZero"/>
        <c:auto val="1"/>
        <c:lblAlgn val="ctr"/>
        <c:lblOffset val="100"/>
        <c:noMultiLvlLbl val="1"/>
      </c:catAx>
      <c:valAx>
        <c:axId val="110625405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523256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Calibri"/>
              </a:defRPr>
            </a:pPr>
            <a:r>
              <a:rPr lang="es-MX" sz="1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Minero!$S$7:$S$18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Minero!$T$7:$T$18</c:f>
              <c:numCache>
                <c:formatCode>0.00%</c:formatCode>
                <c:ptCount val="12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9.0909090909090912E-2</c:v>
                </c:pt>
                <c:pt idx="8">
                  <c:v>1</c:v>
                </c:pt>
                <c:pt idx="9">
                  <c:v>0.10526315789473684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4F0-476B-AE65-AA52D42C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35196"/>
        <c:axId val="915713762"/>
      </c:barChart>
      <c:catAx>
        <c:axId val="604351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5713762"/>
        <c:crosses val="autoZero"/>
        <c:auto val="1"/>
        <c:lblAlgn val="ctr"/>
        <c:lblOffset val="100"/>
        <c:noMultiLvlLbl val="1"/>
      </c:catAx>
      <c:valAx>
        <c:axId val="915713762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04351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de Egreso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Minero!$S$33:$S$36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Minero!$T$33:$T$36</c:f>
              <c:numCache>
                <c:formatCode>0%</c:formatCode>
                <c:ptCount val="4"/>
                <c:pt idx="0">
                  <c:v>0.66666666666666663</c:v>
                </c:pt>
                <c:pt idx="1">
                  <c:v>0.5</c:v>
                </c:pt>
                <c:pt idx="2">
                  <c:v>0.5714285714285714</c:v>
                </c:pt>
                <c:pt idx="3">
                  <c:v>0.83333333333333337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8C-448B-9EB0-0D79EEB0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613171"/>
        <c:axId val="2069966931"/>
      </c:barChart>
      <c:catAx>
        <c:axId val="123361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69966931"/>
        <c:crosses val="autoZero"/>
        <c:auto val="1"/>
        <c:lblAlgn val="ctr"/>
        <c:lblOffset val="100"/>
        <c:noMultiLvlLbl val="1"/>
      </c:catAx>
      <c:valAx>
        <c:axId val="206996693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361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Rezago Educativo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Minero!$S$58:$S$61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Minero!$T$58:$T$61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0.42857142857142855</c:v>
                </c:pt>
                <c:pt idx="2">
                  <c:v>0.42857142857142855</c:v>
                </c:pt>
                <c:pt idx="3">
                  <c:v>0.16666666666666674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0A9-4C2F-A19B-7314CD7E4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2041313"/>
        <c:axId val="1398541397"/>
      </c:barChart>
      <c:catAx>
        <c:axId val="2420413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8541397"/>
        <c:crosses val="autoZero"/>
        <c:auto val="1"/>
        <c:lblAlgn val="ctr"/>
        <c:lblOffset val="100"/>
        <c:noMultiLvlLbl val="1"/>
      </c:catAx>
      <c:valAx>
        <c:axId val="1398541397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4204131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" b="1" i="0">
                <a:solidFill>
                  <a:srgbClr val="000000"/>
                </a:solidFill>
                <a:latin typeface="Calibri"/>
              </a:defRPr>
            </a:pPr>
            <a:r>
              <a:rPr sz="100" b="1" i="0">
                <a:solidFill>
                  <a:srgbClr val="000000"/>
                </a:solidFill>
                <a:latin typeface="Calibri"/>
              </a:rPr>
              <a:t>Eficiencia Terminal  Minero Metalúrgica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Minero!$S$7:$S$10</c:f>
              <c:numCache>
                <c:formatCode>General</c:formatCode>
                <c:ptCount val="4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</c:numCache>
            </c:numRef>
          </c:cat>
          <c:val>
            <c:numRef>
              <c:f>Minero!$T$7:$T$10</c:f>
              <c:numCache>
                <c:formatCode>0.00%</c:formatCode>
                <c:ptCount val="4"/>
                <c:pt idx="0">
                  <c:v>0.33333333333333331</c:v>
                </c:pt>
                <c:pt idx="1">
                  <c:v>0</c:v>
                </c:pt>
                <c:pt idx="2">
                  <c:v>0.14285714285714285</c:v>
                </c:pt>
                <c:pt idx="3">
                  <c:v>0.66666666666666663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E77-4009-AB01-F9F5B911D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4400247"/>
        <c:axId val="934545240"/>
      </c:barChart>
      <c:catAx>
        <c:axId val="20444002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sz="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34545240"/>
        <c:crosses val="autoZero"/>
        <c:auto val="1"/>
        <c:lblAlgn val="ctr"/>
        <c:lblOffset val="100"/>
        <c:noMultiLvlLbl val="1"/>
      </c:catAx>
      <c:valAx>
        <c:axId val="93454524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44002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Biologia!$T$3:$T$8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Biologia!$U$3:$U$8</c:f>
              <c:numCache>
                <c:formatCode>0.00%</c:formatCode>
                <c:ptCount val="6"/>
                <c:pt idx="0">
                  <c:v>0.328125</c:v>
                </c:pt>
                <c:pt idx="1">
                  <c:v>0.18867924528301888</c:v>
                </c:pt>
                <c:pt idx="2">
                  <c:v>0.46875</c:v>
                </c:pt>
                <c:pt idx="3">
                  <c:v>0.3235294117647059</c:v>
                </c:pt>
                <c:pt idx="4">
                  <c:v>0.17460317460317459</c:v>
                </c:pt>
                <c:pt idx="5">
                  <c:v>0.12121212121212122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047-4354-B9EB-090C6FAC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177067"/>
        <c:axId val="1746692009"/>
      </c:barChart>
      <c:catAx>
        <c:axId val="1221177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6692009"/>
        <c:crosses val="autoZero"/>
        <c:auto val="1"/>
        <c:lblAlgn val="ctr"/>
        <c:lblOffset val="100"/>
        <c:noMultiLvlLbl val="1"/>
      </c:catAx>
      <c:valAx>
        <c:axId val="174669200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21177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Biologia!$T$26:$T$31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Biologia!$U$26:$U$31</c:f>
              <c:numCache>
                <c:formatCode>0.00%</c:formatCode>
                <c:ptCount val="6"/>
                <c:pt idx="0">
                  <c:v>0.546875</c:v>
                </c:pt>
                <c:pt idx="1">
                  <c:v>0.41509433962264153</c:v>
                </c:pt>
                <c:pt idx="2">
                  <c:v>0.46875</c:v>
                </c:pt>
                <c:pt idx="3">
                  <c:v>0.47058823529411764</c:v>
                </c:pt>
                <c:pt idx="4">
                  <c:v>0.3968253968253968</c:v>
                </c:pt>
                <c:pt idx="5">
                  <c:v>0.39393939393939392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380-43A8-9B42-4E873D1C5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5752977"/>
        <c:axId val="631463313"/>
      </c:barChart>
      <c:catAx>
        <c:axId val="69575297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31463313"/>
        <c:crosses val="autoZero"/>
        <c:auto val="1"/>
        <c:lblAlgn val="ctr"/>
        <c:lblOffset val="100"/>
        <c:noMultiLvlLbl val="1"/>
      </c:catAx>
      <c:valAx>
        <c:axId val="631463313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575297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Lic. Biología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Biologia!$T$49:$T$54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Biologia!$U$49:$U$54</c:f>
              <c:numCache>
                <c:formatCode>0.00%</c:formatCode>
                <c:ptCount val="6"/>
                <c:pt idx="0">
                  <c:v>0.21875</c:v>
                </c:pt>
                <c:pt idx="1">
                  <c:v>0.22641509433962265</c:v>
                </c:pt>
                <c:pt idx="2">
                  <c:v>0.28125</c:v>
                </c:pt>
                <c:pt idx="3">
                  <c:v>0.14705882352941174</c:v>
                </c:pt>
                <c:pt idx="4">
                  <c:v>0.22222222222222221</c:v>
                </c:pt>
                <c:pt idx="5">
                  <c:v>0.27272727272727271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C59-4E10-B8A9-7F73887A7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1621847"/>
        <c:axId val="1805561558"/>
      </c:barChart>
      <c:catAx>
        <c:axId val="14816218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05561558"/>
        <c:crosses val="autoZero"/>
        <c:auto val="1"/>
        <c:lblAlgn val="ctr"/>
        <c:lblOffset val="100"/>
        <c:noMultiLvlLbl val="1"/>
      </c:catAx>
      <c:valAx>
        <c:axId val="180556155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816218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Industrial!$T$34:$T$45</c:f>
              <c:numCache>
                <c:formatCode>0%</c:formatCode>
                <c:ptCount val="12"/>
                <c:pt idx="0">
                  <c:v>0.33333333333333331</c:v>
                </c:pt>
                <c:pt idx="1">
                  <c:v>0.59482758620689657</c:v>
                </c:pt>
                <c:pt idx="2">
                  <c:v>0.37681159420289856</c:v>
                </c:pt>
                <c:pt idx="3">
                  <c:v>0.42281879194630873</c:v>
                </c:pt>
                <c:pt idx="4" formatCode="0.00%">
                  <c:v>0.31818181818181818</c:v>
                </c:pt>
                <c:pt idx="5" formatCode="0.00%">
                  <c:v>0.5</c:v>
                </c:pt>
                <c:pt idx="6" formatCode="0.00%">
                  <c:v>0.48039215686274511</c:v>
                </c:pt>
                <c:pt idx="7" formatCode="0.00%">
                  <c:v>0.27272727272727271</c:v>
                </c:pt>
                <c:pt idx="8" formatCode="0.00%">
                  <c:v>0.53846153846153844</c:v>
                </c:pt>
                <c:pt idx="9" formatCode="0.00%">
                  <c:v>0.52898550724637683</c:v>
                </c:pt>
                <c:pt idx="10" formatCode="0.00%">
                  <c:v>0.47169811320754718</c:v>
                </c:pt>
                <c:pt idx="11" formatCode="0.00%">
                  <c:v>0.69523809523809521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DD-4421-8100-6114F6972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59216"/>
        <c:axId val="692047261"/>
      </c:lineChart>
      <c:catAx>
        <c:axId val="11225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92047261"/>
        <c:crosses val="autoZero"/>
        <c:auto val="1"/>
        <c:lblAlgn val="ctr"/>
        <c:lblOffset val="100"/>
        <c:noMultiLvlLbl val="1"/>
      </c:catAx>
      <c:valAx>
        <c:axId val="69204726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22592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Materiales'!$T$5:$T$11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Materiales'!$U$5:$U$11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0.18181818181818182</c:v>
                </c:pt>
                <c:pt idx="2">
                  <c:v>0.14285714285714285</c:v>
                </c:pt>
                <c:pt idx="3">
                  <c:v>0.16666666666666666</c:v>
                </c:pt>
                <c:pt idx="4">
                  <c:v>0.3888888888888889</c:v>
                </c:pt>
                <c:pt idx="5">
                  <c:v>0.14285714285714285</c:v>
                </c:pt>
                <c:pt idx="6">
                  <c:v>0.16666666666666666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7D2-4166-AEAA-F3298F26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2361041"/>
        <c:axId val="338578938"/>
      </c:barChart>
      <c:catAx>
        <c:axId val="123236104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38578938"/>
        <c:crosses val="autoZero"/>
        <c:auto val="1"/>
        <c:lblAlgn val="ctr"/>
        <c:lblOffset val="100"/>
        <c:noMultiLvlLbl val="1"/>
      </c:catAx>
      <c:valAx>
        <c:axId val="338578938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3236104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Materiales'!$T$25:$T$31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Materiales'!$U$25:$U$31</c:f>
              <c:numCache>
                <c:formatCode>0.00%</c:formatCode>
                <c:ptCount val="7"/>
                <c:pt idx="0">
                  <c:v>0.2857142857142857</c:v>
                </c:pt>
                <c:pt idx="1">
                  <c:v>0.27272727272727271</c:v>
                </c:pt>
                <c:pt idx="2">
                  <c:v>0.2857142857142857</c:v>
                </c:pt>
                <c:pt idx="3">
                  <c:v>0.16666666666666666</c:v>
                </c:pt>
                <c:pt idx="4">
                  <c:v>0.5</c:v>
                </c:pt>
                <c:pt idx="5">
                  <c:v>0.42857142857142855</c:v>
                </c:pt>
                <c:pt idx="6">
                  <c:v>0.27777777777777779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E51-4DB8-80FF-B4EE3F15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642918"/>
        <c:axId val="728521601"/>
      </c:barChart>
      <c:catAx>
        <c:axId val="11086429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28521601"/>
        <c:crosses val="autoZero"/>
        <c:auto val="1"/>
        <c:lblAlgn val="ctr"/>
        <c:lblOffset val="100"/>
        <c:noMultiLvlLbl val="1"/>
      </c:catAx>
      <c:valAx>
        <c:axId val="72852160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86429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Ingenieria en Materiales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'Cs Materiales'!$T$44:$T$50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'Cs Materiales'!$U$44:$U$50</c:f>
              <c:numCache>
                <c:formatCode>0.00%</c:formatCode>
                <c:ptCount val="7"/>
                <c:pt idx="0">
                  <c:v>0.14285714285714285</c:v>
                </c:pt>
                <c:pt idx="1">
                  <c:v>9.0909090909090884E-2</c:v>
                </c:pt>
                <c:pt idx="2">
                  <c:v>0.14285714285714285</c:v>
                </c:pt>
                <c:pt idx="3">
                  <c:v>0</c:v>
                </c:pt>
                <c:pt idx="4">
                  <c:v>0.1111111111111111</c:v>
                </c:pt>
                <c:pt idx="5">
                  <c:v>0.2857142857142857</c:v>
                </c:pt>
                <c:pt idx="6">
                  <c:v>0.11111111111111113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8A4-47FD-ABC4-F71BC3BC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1721475"/>
        <c:axId val="1302681380"/>
      </c:barChart>
      <c:catAx>
        <c:axId val="20317214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02681380"/>
        <c:crosses val="autoZero"/>
        <c:auto val="1"/>
        <c:lblAlgn val="ctr"/>
        <c:lblOffset val="100"/>
        <c:noMultiLvlLbl val="1"/>
      </c:catAx>
      <c:valAx>
        <c:axId val="130268138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3172147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Telecom'!$T$6:$T$11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Telecom'!$U$6:$U$11</c:f>
              <c:numCache>
                <c:formatCode>0.00%</c:formatCode>
                <c:ptCount val="6"/>
                <c:pt idx="0">
                  <c:v>0.33333333333333331</c:v>
                </c:pt>
                <c:pt idx="1">
                  <c:v>0.47328244274809161</c:v>
                </c:pt>
                <c:pt idx="2">
                  <c:v>0.38235294117647056</c:v>
                </c:pt>
                <c:pt idx="3">
                  <c:v>0.43548387096774194</c:v>
                </c:pt>
                <c:pt idx="4">
                  <c:v>0.19148936170212766</c:v>
                </c:pt>
                <c:pt idx="5">
                  <c:v>0.44910179640718562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819-4DA4-A483-98364668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160991"/>
        <c:axId val="1749215190"/>
      </c:barChart>
      <c:catAx>
        <c:axId val="1218160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749215190"/>
        <c:crosses val="autoZero"/>
        <c:auto val="1"/>
        <c:lblAlgn val="ctr"/>
        <c:lblOffset val="100"/>
        <c:noMultiLvlLbl val="1"/>
      </c:catAx>
      <c:valAx>
        <c:axId val="1749215190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21816099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Telecom'!$T$29:$T$34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Telecom'!$U$29:$U$34</c:f>
              <c:numCache>
                <c:formatCode>0.00%</c:formatCode>
                <c:ptCount val="6"/>
                <c:pt idx="0">
                  <c:v>0.5625</c:v>
                </c:pt>
                <c:pt idx="1">
                  <c:v>0.60305343511450382</c:v>
                </c:pt>
                <c:pt idx="2">
                  <c:v>0.46078431372549017</c:v>
                </c:pt>
                <c:pt idx="3">
                  <c:v>0.55913978494623651</c:v>
                </c:pt>
                <c:pt idx="4">
                  <c:v>0.34042553191489361</c:v>
                </c:pt>
                <c:pt idx="5">
                  <c:v>0.56287425149700598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49-4B1A-AAF7-3CE15F484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4077279"/>
        <c:axId val="1360007895"/>
      </c:barChart>
      <c:catAx>
        <c:axId val="4240772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60007895"/>
        <c:crosses val="autoZero"/>
        <c:auto val="1"/>
        <c:lblAlgn val="ctr"/>
        <c:lblOffset val="100"/>
        <c:noMultiLvlLbl val="1"/>
      </c:catAx>
      <c:valAx>
        <c:axId val="1360007895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2407727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Electronica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'Electro y Telecom'!$T$53:$T$58</c:f>
              <c:strCache>
                <c:ptCount val="6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  <c:pt idx="5">
                  <c:v>0202</c:v>
                </c:pt>
              </c:strCache>
            </c:strRef>
          </c:cat>
          <c:val>
            <c:numRef>
              <c:f>'Electro y Telecom'!$U$53:$U$58</c:f>
              <c:numCache>
                <c:formatCode>0.00%</c:formatCode>
                <c:ptCount val="6"/>
                <c:pt idx="0">
                  <c:v>0.22916666666666669</c:v>
                </c:pt>
                <c:pt idx="1">
                  <c:v>0.12977099236641221</c:v>
                </c:pt>
                <c:pt idx="2">
                  <c:v>7.8431372549019607E-2</c:v>
                </c:pt>
                <c:pt idx="3">
                  <c:v>0.12365591397849457</c:v>
                </c:pt>
                <c:pt idx="4">
                  <c:v>0.14893617021276595</c:v>
                </c:pt>
                <c:pt idx="5">
                  <c:v>0.11377245508982037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F02-4057-8D55-2EF095F50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5165596"/>
        <c:axId val="1096695051"/>
      </c:barChart>
      <c:catAx>
        <c:axId val="1335165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96695051"/>
        <c:crosses val="autoZero"/>
        <c:auto val="1"/>
        <c:lblAlgn val="ctr"/>
        <c:lblOffset val="100"/>
        <c:noMultiLvlLbl val="1"/>
      </c:catAx>
      <c:valAx>
        <c:axId val="1096695051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3516559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Terminal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Alimentos'!$T$8:$T$12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Alimentos'!$U$8:$U$12</c:f>
              <c:numCache>
                <c:formatCode>0.00%</c:formatCode>
                <c:ptCount val="5"/>
                <c:pt idx="0">
                  <c:v>0.21686746987951808</c:v>
                </c:pt>
                <c:pt idx="1">
                  <c:v>0.22916666666666666</c:v>
                </c:pt>
                <c:pt idx="2">
                  <c:v>0.31578947368421051</c:v>
                </c:pt>
                <c:pt idx="3">
                  <c:v>0.13636363636363635</c:v>
                </c:pt>
                <c:pt idx="4">
                  <c:v>0.36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B1C-4599-A22E-2A83B12EB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3846404"/>
        <c:axId val="1115710667"/>
      </c:barChart>
      <c:catAx>
        <c:axId val="1133846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15710667"/>
        <c:crosses val="autoZero"/>
        <c:auto val="1"/>
        <c:lblAlgn val="ctr"/>
        <c:lblOffset val="100"/>
        <c:noMultiLvlLbl val="1"/>
      </c:catAx>
      <c:valAx>
        <c:axId val="11157106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33846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Alimentos'!$T$35:$T$39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Alimentos'!$U$35:$U$39</c:f>
              <c:numCache>
                <c:formatCode>0.00%</c:formatCode>
                <c:ptCount val="5"/>
                <c:pt idx="0">
                  <c:v>0.37349397590361444</c:v>
                </c:pt>
                <c:pt idx="1">
                  <c:v>0.35416666666666669</c:v>
                </c:pt>
                <c:pt idx="2">
                  <c:v>0.47368421052631576</c:v>
                </c:pt>
                <c:pt idx="3">
                  <c:v>0.20454545454545456</c:v>
                </c:pt>
                <c:pt idx="4">
                  <c:v>0.52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90B-4404-924D-E2F5A9476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10947484"/>
        <c:axId val="1026878935"/>
      </c:barChart>
      <c:catAx>
        <c:axId val="9109474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26878935"/>
        <c:crosses val="autoZero"/>
        <c:auto val="1"/>
        <c:lblAlgn val="ctr"/>
        <c:lblOffset val="100"/>
        <c:noMultiLvlLbl val="1"/>
      </c:catAx>
      <c:valAx>
        <c:axId val="10268789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1094748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Calibri"/>
              </a:defRPr>
            </a:pPr>
            <a:r>
              <a:rPr lang="es-MX" sz="800" b="1" i="0">
                <a:solidFill>
                  <a:srgbClr val="000000"/>
                </a:solidFill>
                <a:latin typeface="Calibri"/>
              </a:rPr>
              <a:t>Eficiencia de Egreso  Quimica en Alimentos
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'Q Alimentos'!$T$69:$T$73</c:f>
              <c:strCache>
                <c:ptCount val="5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  <c:pt idx="4">
                  <c:v>0202</c:v>
                </c:pt>
              </c:strCache>
            </c:strRef>
          </c:cat>
          <c:val>
            <c:numRef>
              <c:f>'Q Alimentos'!$U$69:$U$73</c:f>
              <c:numCache>
                <c:formatCode>0.00%</c:formatCode>
                <c:ptCount val="5"/>
                <c:pt idx="0">
                  <c:v>0.15662650602409636</c:v>
                </c:pt>
                <c:pt idx="1">
                  <c:v>0.12500000000000003</c:v>
                </c:pt>
                <c:pt idx="2">
                  <c:v>0.15789473684210525</c:v>
                </c:pt>
                <c:pt idx="3">
                  <c:v>6.8181818181818205E-2</c:v>
                </c:pt>
                <c:pt idx="4">
                  <c:v>0.16000000000000003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8E-4A72-99BC-A0921C6B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8984958"/>
        <c:axId val="1048273102"/>
      </c:barChart>
      <c:catAx>
        <c:axId val="85898495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48273102"/>
        <c:crosses val="autoZero"/>
        <c:auto val="1"/>
        <c:lblAlgn val="ctr"/>
        <c:lblOffset val="100"/>
        <c:noMultiLvlLbl val="1"/>
      </c:catAx>
      <c:valAx>
        <c:axId val="1048273102"/>
        <c:scaling>
          <c:orientation val="minMax"/>
          <c:max val="0.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5898495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Ing. Industrial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Industrial!$S$63:$S$74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Industrial!$T$63:$T$74</c:f>
              <c:numCache>
                <c:formatCode>0.00%</c:formatCode>
                <c:ptCount val="12"/>
                <c:pt idx="0">
                  <c:v>0.31372549019607843</c:v>
                </c:pt>
                <c:pt idx="1">
                  <c:v>0.2318840579710145</c:v>
                </c:pt>
                <c:pt idx="2">
                  <c:v>0.2318840579710145</c:v>
                </c:pt>
                <c:pt idx="3">
                  <c:v>0.19463087248322147</c:v>
                </c:pt>
                <c:pt idx="4">
                  <c:v>0.13636363636363635</c:v>
                </c:pt>
                <c:pt idx="5">
                  <c:v>0.20253164556962028</c:v>
                </c:pt>
                <c:pt idx="6">
                  <c:v>0.24509803921568629</c:v>
                </c:pt>
                <c:pt idx="7">
                  <c:v>0.17424242424242423</c:v>
                </c:pt>
                <c:pt idx="8">
                  <c:v>0.13846153846153841</c:v>
                </c:pt>
                <c:pt idx="9">
                  <c:v>7.2463768115942073E-2</c:v>
                </c:pt>
                <c:pt idx="10">
                  <c:v>0.20754716981132076</c:v>
                </c:pt>
                <c:pt idx="11">
                  <c:v>0.18095238095238098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A45-4F69-BBC6-D07DB8058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940043"/>
        <c:axId val="1101519885"/>
      </c:lineChart>
      <c:catAx>
        <c:axId val="10109400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1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1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101519885"/>
        <c:crosses val="autoZero"/>
        <c:auto val="1"/>
        <c:lblAlgn val="ctr"/>
        <c:lblOffset val="100"/>
        <c:noMultiLvlLbl val="1"/>
      </c:catAx>
      <c:valAx>
        <c:axId val="110151988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109400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Industrial!$Z$6:$Z$13</c:f>
              <c:strCache>
                <c:ptCount val="8"/>
                <c:pt idx="0">
                  <c:v>1º a 2º</c:v>
                </c:pt>
                <c:pt idx="1">
                  <c:v>2º a 3º</c:v>
                </c:pt>
                <c:pt idx="2">
                  <c:v>3º a 4º</c:v>
                </c:pt>
                <c:pt idx="3">
                  <c:v>4º a 5º</c:v>
                </c:pt>
                <c:pt idx="4">
                  <c:v>5º a 6º</c:v>
                </c:pt>
                <c:pt idx="5">
                  <c:v>6º a 7º</c:v>
                </c:pt>
                <c:pt idx="6">
                  <c:v>7º a 8º</c:v>
                </c:pt>
                <c:pt idx="7">
                  <c:v>8º a 9º</c:v>
                </c:pt>
              </c:strCache>
            </c:strRef>
          </c:cat>
          <c:val>
            <c:numRef>
              <c:f>Industrial!$AA$6:$AA$13</c:f>
              <c:numCache>
                <c:formatCode>0.0%</c:formatCode>
                <c:ptCount val="8"/>
                <c:pt idx="0">
                  <c:v>0.88235294117647056</c:v>
                </c:pt>
                <c:pt idx="1">
                  <c:v>0.53333333333333333</c:v>
                </c:pt>
                <c:pt idx="2">
                  <c:v>0.70833333333333337</c:v>
                </c:pt>
                <c:pt idx="3">
                  <c:v>1</c:v>
                </c:pt>
                <c:pt idx="4">
                  <c:v>0.35294117647058826</c:v>
                </c:pt>
                <c:pt idx="5">
                  <c:v>1</c:v>
                </c:pt>
                <c:pt idx="6">
                  <c:v>1</c:v>
                </c:pt>
                <c:pt idx="7">
                  <c:v>0.83333333333333337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CC-4159-9389-F5E8A1D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1389809"/>
        <c:axId val="1532979178"/>
      </c:lineChart>
      <c:catAx>
        <c:axId val="7413898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32979178"/>
        <c:crosses val="autoZero"/>
        <c:auto val="1"/>
        <c:lblAlgn val="ctr"/>
        <c:lblOffset val="100"/>
        <c:noMultiLvlLbl val="1"/>
      </c:catAx>
      <c:valAx>
        <c:axId val="15329791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413898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Terminal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Comp'!$S$7:$S$18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Comp'!$T$7:$T$18</c:f>
              <c:numCache>
                <c:formatCode>0.00%</c:formatCode>
                <c:ptCount val="12"/>
                <c:pt idx="0">
                  <c:v>0.32051282051282054</c:v>
                </c:pt>
                <c:pt idx="1">
                  <c:v>0.34759358288770054</c:v>
                </c:pt>
                <c:pt idx="2">
                  <c:v>0.15151515151515152</c:v>
                </c:pt>
                <c:pt idx="3">
                  <c:v>0.42592592592592593</c:v>
                </c:pt>
                <c:pt idx="4">
                  <c:v>0.1834862385321101</c:v>
                </c:pt>
                <c:pt idx="5">
                  <c:v>0.24615384615384617</c:v>
                </c:pt>
                <c:pt idx="6">
                  <c:v>0.30687830687830686</c:v>
                </c:pt>
                <c:pt idx="7">
                  <c:v>0.33445945945945948</c:v>
                </c:pt>
                <c:pt idx="8">
                  <c:v>0.23026315789473684</c:v>
                </c:pt>
                <c:pt idx="9">
                  <c:v>0.33660130718954251</c:v>
                </c:pt>
                <c:pt idx="10">
                  <c:v>0.18681318681318682</c:v>
                </c:pt>
                <c:pt idx="11">
                  <c:v>0.31899641577060933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29-4757-83A1-7C3AC373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349768"/>
        <c:axId val="780175313"/>
      </c:lineChart>
      <c:catAx>
        <c:axId val="2047349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80175313"/>
        <c:crosses val="autoZero"/>
        <c:auto val="1"/>
        <c:lblAlgn val="ctr"/>
        <c:lblOffset val="100"/>
        <c:noMultiLvlLbl val="1"/>
      </c:catAx>
      <c:valAx>
        <c:axId val="780175313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734976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Calibri"/>
              </a:defRPr>
            </a:pPr>
            <a:r>
              <a:rPr lang="es-MX" sz="1400" b="1" i="0">
                <a:solidFill>
                  <a:srgbClr val="000000"/>
                </a:solidFill>
                <a:latin typeface="Calibri"/>
              </a:rPr>
              <a:t>Eficiencia de Egreso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Comp'!$S$34:$S$45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'Sist Comp'!$T$34:$T$45</c:f>
              <c:numCache>
                <c:formatCode>0%</c:formatCode>
                <c:ptCount val="12"/>
                <c:pt idx="0">
                  <c:v>0.44871794871794873</c:v>
                </c:pt>
                <c:pt idx="1">
                  <c:v>0.55614973262032086</c:v>
                </c:pt>
                <c:pt idx="2">
                  <c:v>0.36363636363636365</c:v>
                </c:pt>
                <c:pt idx="3">
                  <c:v>0.60185185185185186</c:v>
                </c:pt>
                <c:pt idx="4" formatCode="0.00%">
                  <c:v>0.3669724770642202</c:v>
                </c:pt>
                <c:pt idx="5" formatCode="0.00%">
                  <c:v>0.43076923076923079</c:v>
                </c:pt>
                <c:pt idx="6" formatCode="0.00%">
                  <c:v>0.38095238095238093</c:v>
                </c:pt>
                <c:pt idx="7" formatCode="0.00%">
                  <c:v>0.38175675675675674</c:v>
                </c:pt>
                <c:pt idx="8" formatCode="0.00%">
                  <c:v>0.31578947368421051</c:v>
                </c:pt>
                <c:pt idx="9" formatCode="0.00%">
                  <c:v>0.42810457516339867</c:v>
                </c:pt>
                <c:pt idx="10" formatCode="0.00%">
                  <c:v>0.2857142857142857</c:v>
                </c:pt>
                <c:pt idx="11" formatCode="0.00%">
                  <c:v>0.35842293906810035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2-4D98-8131-2134292E7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841609"/>
        <c:axId val="2055205241"/>
      </c:lineChart>
      <c:catAx>
        <c:axId val="2348416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2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55205241"/>
        <c:crosses val="autoZero"/>
        <c:auto val="1"/>
        <c:lblAlgn val="ctr"/>
        <c:lblOffset val="100"/>
        <c:noMultiLvlLbl val="1"/>
      </c:catAx>
      <c:valAx>
        <c:axId val="2055205241"/>
        <c:scaling>
          <c:orientation val="minMax"/>
          <c:max val="0.7000000000000005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48416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Computación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952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'Sist Comp'!$S$68:$S$77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'Sist Comp'!$T$68:$T$77</c:f>
              <c:numCache>
                <c:formatCode>0.00%</c:formatCode>
                <c:ptCount val="10"/>
                <c:pt idx="0">
                  <c:v>0.12820512820512819</c:v>
                </c:pt>
                <c:pt idx="1">
                  <c:v>0.21212121212121213</c:v>
                </c:pt>
                <c:pt idx="2">
                  <c:v>0.21212121212121213</c:v>
                </c:pt>
                <c:pt idx="3">
                  <c:v>0.17592592592592593</c:v>
                </c:pt>
                <c:pt idx="4">
                  <c:v>0.1834862385321101</c:v>
                </c:pt>
                <c:pt idx="5">
                  <c:v>0.18461538461538463</c:v>
                </c:pt>
                <c:pt idx="6">
                  <c:v>7.407407407407407E-2</c:v>
                </c:pt>
                <c:pt idx="7">
                  <c:v>4.7297297297297258E-2</c:v>
                </c:pt>
                <c:pt idx="8">
                  <c:v>9.1503267973856162E-2</c:v>
                </c:pt>
                <c:pt idx="9">
                  <c:v>9.8901098901098883E-2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57C-45BA-A33C-50ED2F880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393709"/>
        <c:axId val="236571621"/>
      </c:lineChart>
      <c:catAx>
        <c:axId val="20483937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36571621"/>
        <c:crosses val="autoZero"/>
        <c:auto val="1"/>
        <c:lblAlgn val="ctr"/>
        <c:lblOffset val="100"/>
        <c:noMultiLvlLbl val="1"/>
      </c:catAx>
      <c:valAx>
        <c:axId val="236571621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839370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Eficiencia de Egreso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Quimica!$S$33:$S$44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Quimica!$T$33:$T$44</c:f>
              <c:numCache>
                <c:formatCode>0%</c:formatCode>
                <c:ptCount val="12"/>
                <c:pt idx="0">
                  <c:v>0.7</c:v>
                </c:pt>
                <c:pt idx="1">
                  <c:v>0.51111111111111107</c:v>
                </c:pt>
                <c:pt idx="2">
                  <c:v>0.4</c:v>
                </c:pt>
                <c:pt idx="3">
                  <c:v>0.36734693877551022</c:v>
                </c:pt>
                <c:pt idx="4" formatCode="0.00%">
                  <c:v>0.29729729729729731</c:v>
                </c:pt>
                <c:pt idx="5" formatCode="0.00%">
                  <c:v>0.24615384615384617</c:v>
                </c:pt>
                <c:pt idx="6" formatCode="0.00%">
                  <c:v>0.3125</c:v>
                </c:pt>
                <c:pt idx="7" formatCode="0.00%">
                  <c:v>0.45714285714285713</c:v>
                </c:pt>
                <c:pt idx="8" formatCode="0.00%">
                  <c:v>0.4</c:v>
                </c:pt>
                <c:pt idx="9" formatCode="0.00%">
                  <c:v>0.55000000000000004</c:v>
                </c:pt>
                <c:pt idx="10" formatCode="0.00%">
                  <c:v>0.24242424242424243</c:v>
                </c:pt>
                <c:pt idx="11" formatCode="0.00%">
                  <c:v>0.47727272727272729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FEE-4822-87B6-126511E91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239612"/>
        <c:axId val="824017069"/>
      </c:barChart>
      <c:catAx>
        <c:axId val="4442396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24017069"/>
        <c:crosses val="autoZero"/>
        <c:auto val="1"/>
        <c:lblAlgn val="ctr"/>
        <c:lblOffset val="100"/>
        <c:noMultiLvlLbl val="1"/>
      </c:catAx>
      <c:valAx>
        <c:axId val="824017069"/>
        <c:scaling>
          <c:orientation val="minMax"/>
          <c:max val="0.8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4423961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Calibri"/>
              </a:defRPr>
            </a:pPr>
            <a:r>
              <a:rPr lang="es-MX" sz="1200" b="1" i="0">
                <a:solidFill>
                  <a:srgbClr val="000000"/>
                </a:solidFill>
                <a:latin typeface="Calibri"/>
              </a:rPr>
              <a:t>Rezago Educativo  Química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Quimica!$S$60:$S$71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Quimica!$T$60:$T$71</c:f>
              <c:numCache>
                <c:formatCode>0.00%</c:formatCode>
                <c:ptCount val="12"/>
                <c:pt idx="0">
                  <c:v>0</c:v>
                </c:pt>
                <c:pt idx="1">
                  <c:v>0.25</c:v>
                </c:pt>
                <c:pt idx="2">
                  <c:v>0.25</c:v>
                </c:pt>
                <c:pt idx="3">
                  <c:v>6.122448979591838E-2</c:v>
                </c:pt>
                <c:pt idx="4">
                  <c:v>0.24324324324324326</c:v>
                </c:pt>
                <c:pt idx="5">
                  <c:v>7.6923076923076927E-2</c:v>
                </c:pt>
                <c:pt idx="6">
                  <c:v>3.125E-2</c:v>
                </c:pt>
                <c:pt idx="7">
                  <c:v>0.2857142857142857</c:v>
                </c:pt>
                <c:pt idx="8">
                  <c:v>0.24000000000000002</c:v>
                </c:pt>
                <c:pt idx="9">
                  <c:v>0.12500000000000006</c:v>
                </c:pt>
                <c:pt idx="10">
                  <c:v>0.12121212121212122</c:v>
                </c:pt>
                <c:pt idx="11">
                  <c:v>0.11363636363636365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8E-4CA6-88C9-D3736555A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69303"/>
        <c:axId val="1439750222"/>
      </c:barChart>
      <c:catAx>
        <c:axId val="923693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Calibri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39750222"/>
        <c:crosses val="autoZero"/>
        <c:auto val="1"/>
        <c:lblAlgn val="ctr"/>
        <c:lblOffset val="100"/>
        <c:noMultiLvlLbl val="1"/>
      </c:catAx>
      <c:valAx>
        <c:axId val="143975022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23693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171450</xdr:colOff>
      <xdr:row>2</xdr:row>
      <xdr:rowOff>171450</xdr:rowOff>
    </xdr:from>
    <xdr:ext cx="5457825" cy="2752725"/>
    <xdr:graphicFrame macro="">
      <xdr:nvGraphicFramePr>
        <xdr:cNvPr id="69808661" name="Chart 1" descr="Chart 0">
          <a:extLst>
            <a:ext uri="{FF2B5EF4-FFF2-40B4-BE49-F238E27FC236}">
              <a16:creationId xmlns:a16="http://schemas.microsoft.com/office/drawing/2014/main" id="{00000000-0008-0000-0000-0000153229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152400</xdr:colOff>
      <xdr:row>30</xdr:row>
      <xdr:rowOff>104775</xdr:rowOff>
    </xdr:from>
    <xdr:ext cx="5676900" cy="2914650"/>
    <xdr:graphicFrame macro="">
      <xdr:nvGraphicFramePr>
        <xdr:cNvPr id="943642826" name="Chart 2" descr="Chart 1">
          <a:extLst>
            <a:ext uri="{FF2B5EF4-FFF2-40B4-BE49-F238E27FC236}">
              <a16:creationId xmlns:a16="http://schemas.microsoft.com/office/drawing/2014/main" id="{00000000-0008-0000-0000-0000CAD83E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152400</xdr:colOff>
      <xdr:row>57</xdr:row>
      <xdr:rowOff>85725</xdr:rowOff>
    </xdr:from>
    <xdr:ext cx="6153150" cy="2924175"/>
    <xdr:graphicFrame macro="">
      <xdr:nvGraphicFramePr>
        <xdr:cNvPr id="935562953" name="Chart 3" descr="Chart 2">
          <a:extLst>
            <a:ext uri="{FF2B5EF4-FFF2-40B4-BE49-F238E27FC236}">
              <a16:creationId xmlns:a16="http://schemas.microsoft.com/office/drawing/2014/main" id="{00000000-0008-0000-0000-0000C98EC3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44</xdr:col>
      <xdr:colOff>304800</xdr:colOff>
      <xdr:row>9</xdr:row>
      <xdr:rowOff>85725</xdr:rowOff>
    </xdr:from>
    <xdr:ext cx="4076700" cy="2724150"/>
    <xdr:graphicFrame macro="">
      <xdr:nvGraphicFramePr>
        <xdr:cNvPr id="739010321" name="Chart 4" descr="Chart 3">
          <a:extLst>
            <a:ext uri="{FF2B5EF4-FFF2-40B4-BE49-F238E27FC236}">
              <a16:creationId xmlns:a16="http://schemas.microsoft.com/office/drawing/2014/main" id="{00000000-0008-0000-0000-000011670C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57150</xdr:colOff>
      <xdr:row>5</xdr:row>
      <xdr:rowOff>38100</xdr:rowOff>
    </xdr:from>
    <xdr:ext cx="4086225" cy="3067050"/>
    <xdr:graphicFrame macro="">
      <xdr:nvGraphicFramePr>
        <xdr:cNvPr id="975262004" name="Chart 5" descr="Chart 0">
          <a:extLst>
            <a:ext uri="{FF2B5EF4-FFF2-40B4-BE49-F238E27FC236}">
              <a16:creationId xmlns:a16="http://schemas.microsoft.com/office/drawing/2014/main" id="{00000000-0008-0000-0100-0000345121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752475</xdr:colOff>
      <xdr:row>26</xdr:row>
      <xdr:rowOff>47625</xdr:rowOff>
    </xdr:from>
    <xdr:ext cx="4686300" cy="3400425"/>
    <xdr:graphicFrame macro="">
      <xdr:nvGraphicFramePr>
        <xdr:cNvPr id="5181181" name="Chart 6" descr="Chart 1">
          <a:extLst>
            <a:ext uri="{FF2B5EF4-FFF2-40B4-BE49-F238E27FC236}">
              <a16:creationId xmlns:a16="http://schemas.microsoft.com/office/drawing/2014/main" id="{00000000-0008-0000-0100-0000FD0E4F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180975</xdr:colOff>
      <xdr:row>58</xdr:row>
      <xdr:rowOff>133350</xdr:rowOff>
    </xdr:from>
    <xdr:ext cx="4105275" cy="3400425"/>
    <xdr:graphicFrame macro="">
      <xdr:nvGraphicFramePr>
        <xdr:cNvPr id="1766908749" name="Chart 7" descr="Chart 2">
          <a:extLst>
            <a:ext uri="{FF2B5EF4-FFF2-40B4-BE49-F238E27FC236}">
              <a16:creationId xmlns:a16="http://schemas.microsoft.com/office/drawing/2014/main" id="{00000000-0008-0000-0100-00004DE350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30</xdr:row>
      <xdr:rowOff>152400</xdr:rowOff>
    </xdr:from>
    <xdr:ext cx="4095750" cy="2762250"/>
    <xdr:graphicFrame macro="">
      <xdr:nvGraphicFramePr>
        <xdr:cNvPr id="1251208315" name="Chart 8" descr="Chart 0">
          <a:extLst>
            <a:ext uri="{FF2B5EF4-FFF2-40B4-BE49-F238E27FC236}">
              <a16:creationId xmlns:a16="http://schemas.microsoft.com/office/drawing/2014/main" id="{00000000-0008-0000-0300-00007BEC93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342900</xdr:colOff>
      <xdr:row>55</xdr:row>
      <xdr:rowOff>95250</xdr:rowOff>
    </xdr:from>
    <xdr:ext cx="4105275" cy="2628900"/>
    <xdr:graphicFrame macro="">
      <xdr:nvGraphicFramePr>
        <xdr:cNvPr id="183794155" name="Chart 9" descr="Chart 1">
          <a:extLst>
            <a:ext uri="{FF2B5EF4-FFF2-40B4-BE49-F238E27FC236}">
              <a16:creationId xmlns:a16="http://schemas.microsoft.com/office/drawing/2014/main" id="{00000000-0008-0000-0300-0000EB79F4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95250</xdr:colOff>
      <xdr:row>5</xdr:row>
      <xdr:rowOff>38100</xdr:rowOff>
    </xdr:from>
    <xdr:ext cx="4371975" cy="3619500"/>
    <xdr:graphicFrame macro="">
      <xdr:nvGraphicFramePr>
        <xdr:cNvPr id="1157172729" name="Chart 10" descr="Chart 2">
          <a:extLst>
            <a:ext uri="{FF2B5EF4-FFF2-40B4-BE49-F238E27FC236}">
              <a16:creationId xmlns:a16="http://schemas.microsoft.com/office/drawing/2014/main" id="{00000000-0008-0000-0300-0000F90DF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37</xdr:row>
      <xdr:rowOff>38100</xdr:rowOff>
    </xdr:from>
    <xdr:ext cx="5686425" cy="2590800"/>
    <xdr:graphicFrame macro="">
      <xdr:nvGraphicFramePr>
        <xdr:cNvPr id="629569652" name="Chart 11" descr="Chart 0">
          <a:extLst>
            <a:ext uri="{FF2B5EF4-FFF2-40B4-BE49-F238E27FC236}">
              <a16:creationId xmlns:a16="http://schemas.microsoft.com/office/drawing/2014/main" id="{00000000-0008-0000-0400-000074788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85725</xdr:colOff>
      <xdr:row>62</xdr:row>
      <xdr:rowOff>28575</xdr:rowOff>
    </xdr:from>
    <xdr:ext cx="5457825" cy="2476500"/>
    <xdr:graphicFrame macro="">
      <xdr:nvGraphicFramePr>
        <xdr:cNvPr id="1005129346" name="Chart 12" descr="Chart 1">
          <a:extLst>
            <a:ext uri="{FF2B5EF4-FFF2-40B4-BE49-F238E27FC236}">
              <a16:creationId xmlns:a16="http://schemas.microsoft.com/office/drawing/2014/main" id="{00000000-0008-0000-0400-0000820EE9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9525</xdr:colOff>
      <xdr:row>11</xdr:row>
      <xdr:rowOff>123825</xdr:rowOff>
    </xdr:from>
    <xdr:ext cx="5086350" cy="2476500"/>
    <xdr:graphicFrame macro="">
      <xdr:nvGraphicFramePr>
        <xdr:cNvPr id="1762934326" name="Chart 13" descr="Chart 2">
          <a:extLst>
            <a:ext uri="{FF2B5EF4-FFF2-40B4-BE49-F238E27FC236}">
              <a16:creationId xmlns:a16="http://schemas.microsoft.com/office/drawing/2014/main" id="{00000000-0008-0000-0400-0000363E1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66</xdr:row>
      <xdr:rowOff>38100</xdr:rowOff>
    </xdr:from>
    <xdr:ext cx="0" cy="4371975"/>
    <xdr:graphicFrame macro="">
      <xdr:nvGraphicFramePr>
        <xdr:cNvPr id="2138613333" name="Chart 14" descr="Chart 0">
          <a:extLst>
            <a:ext uri="{FF2B5EF4-FFF2-40B4-BE49-F238E27FC236}">
              <a16:creationId xmlns:a16="http://schemas.microsoft.com/office/drawing/2014/main" id="{00000000-0008-0000-0500-000055A678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15</xdr:col>
      <xdr:colOff>0</xdr:colOff>
      <xdr:row>110</xdr:row>
      <xdr:rowOff>28575</xdr:rowOff>
    </xdr:from>
    <xdr:ext cx="0" cy="6686550"/>
    <xdr:graphicFrame macro="">
      <xdr:nvGraphicFramePr>
        <xdr:cNvPr id="1425652950" name="Chart 15" descr="Chart 1">
          <a:extLst>
            <a:ext uri="{FF2B5EF4-FFF2-40B4-BE49-F238E27FC236}">
              <a16:creationId xmlns:a16="http://schemas.microsoft.com/office/drawing/2014/main" id="{00000000-0008-0000-0500-0000D6BCF9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15</xdr:col>
      <xdr:colOff>0</xdr:colOff>
      <xdr:row>10</xdr:row>
      <xdr:rowOff>104775</xdr:rowOff>
    </xdr:from>
    <xdr:ext cx="0" cy="5991225"/>
    <xdr:graphicFrame macro="">
      <xdr:nvGraphicFramePr>
        <xdr:cNvPr id="771514376" name="Chart 16" descr="Chart 2">
          <a:extLst>
            <a:ext uri="{FF2B5EF4-FFF2-40B4-BE49-F238E27FC236}">
              <a16:creationId xmlns:a16="http://schemas.microsoft.com/office/drawing/2014/main" id="{00000000-0008-0000-0500-00000860F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21</xdr:col>
      <xdr:colOff>9525</xdr:colOff>
      <xdr:row>2</xdr:row>
      <xdr:rowOff>66675</xdr:rowOff>
    </xdr:from>
    <xdr:ext cx="2886075" cy="3248025"/>
    <xdr:graphicFrame macro="">
      <xdr:nvGraphicFramePr>
        <xdr:cNvPr id="1395415943" name="Chart 17" descr="Chart 3">
          <a:extLst>
            <a:ext uri="{FF2B5EF4-FFF2-40B4-BE49-F238E27FC236}">
              <a16:creationId xmlns:a16="http://schemas.microsoft.com/office/drawing/2014/main" id="{00000000-0008-0000-0500-0000875B2C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21</xdr:col>
      <xdr:colOff>76200</xdr:colOff>
      <xdr:row>23</xdr:row>
      <xdr:rowOff>47625</xdr:rowOff>
    </xdr:from>
    <xdr:ext cx="2905125" cy="3752850"/>
    <xdr:graphicFrame macro="">
      <xdr:nvGraphicFramePr>
        <xdr:cNvPr id="1532873154" name="Chart 18" descr="Chart 4">
          <a:extLst>
            <a:ext uri="{FF2B5EF4-FFF2-40B4-BE49-F238E27FC236}">
              <a16:creationId xmlns:a16="http://schemas.microsoft.com/office/drawing/2014/main" id="{00000000-0008-0000-0500-0000C2C95D5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21</xdr:col>
      <xdr:colOff>66675</xdr:colOff>
      <xdr:row>46</xdr:row>
      <xdr:rowOff>9525</xdr:rowOff>
    </xdr:from>
    <xdr:ext cx="2914650" cy="3914775"/>
    <xdr:graphicFrame macro="">
      <xdr:nvGraphicFramePr>
        <xdr:cNvPr id="1154074789" name="Chart 19" descr="Chart 5">
          <a:extLst>
            <a:ext uri="{FF2B5EF4-FFF2-40B4-BE49-F238E27FC236}">
              <a16:creationId xmlns:a16="http://schemas.microsoft.com/office/drawing/2014/main" id="{00000000-0008-0000-0500-0000A5C8C9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4</xdr:row>
      <xdr:rowOff>57150</xdr:rowOff>
    </xdr:from>
    <xdr:ext cx="2686050" cy="2228850"/>
    <xdr:graphicFrame macro="">
      <xdr:nvGraphicFramePr>
        <xdr:cNvPr id="547000160" name="Chart 20" descr="Chart 0">
          <a:extLst>
            <a:ext uri="{FF2B5EF4-FFF2-40B4-BE49-F238E27FC236}">
              <a16:creationId xmlns:a16="http://schemas.microsoft.com/office/drawing/2014/main" id="{00000000-0008-0000-0600-0000608F9A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22</xdr:row>
      <xdr:rowOff>47625</xdr:rowOff>
    </xdr:from>
    <xdr:ext cx="2781300" cy="2781300"/>
    <xdr:graphicFrame macro="">
      <xdr:nvGraphicFramePr>
        <xdr:cNvPr id="386366008" name="Chart 21" descr="Chart 1">
          <a:extLst>
            <a:ext uri="{FF2B5EF4-FFF2-40B4-BE49-F238E27FC236}">
              <a16:creationId xmlns:a16="http://schemas.microsoft.com/office/drawing/2014/main" id="{00000000-0008-0000-0600-0000387A07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41</xdr:row>
      <xdr:rowOff>0</xdr:rowOff>
    </xdr:from>
    <xdr:ext cx="2790825" cy="3429000"/>
    <xdr:graphicFrame macro="">
      <xdr:nvGraphicFramePr>
        <xdr:cNvPr id="1842156237" name="Chart 22" descr="Chart 2">
          <a:extLst>
            <a:ext uri="{FF2B5EF4-FFF2-40B4-BE49-F238E27FC236}">
              <a16:creationId xmlns:a16="http://schemas.microsoft.com/office/drawing/2014/main" id="{00000000-0008-0000-0600-0000CD12CD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5</xdr:row>
      <xdr:rowOff>57150</xdr:rowOff>
    </xdr:from>
    <xdr:ext cx="2686050" cy="2714625"/>
    <xdr:graphicFrame macro="">
      <xdr:nvGraphicFramePr>
        <xdr:cNvPr id="1835647300" name="Chart 23" descr="Chart 0">
          <a:extLst>
            <a:ext uri="{FF2B5EF4-FFF2-40B4-BE49-F238E27FC236}">
              <a16:creationId xmlns:a16="http://schemas.microsoft.com/office/drawing/2014/main" id="{00000000-0008-0000-0800-000044C169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26</xdr:row>
      <xdr:rowOff>47625</xdr:rowOff>
    </xdr:from>
    <xdr:ext cx="2781300" cy="3590925"/>
    <xdr:graphicFrame macro="">
      <xdr:nvGraphicFramePr>
        <xdr:cNvPr id="776287056" name="Chart 24" descr="Chart 1">
          <a:extLst>
            <a:ext uri="{FF2B5EF4-FFF2-40B4-BE49-F238E27FC236}">
              <a16:creationId xmlns:a16="http://schemas.microsoft.com/office/drawing/2014/main" id="{00000000-0008-0000-0800-0000503345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50</xdr:row>
      <xdr:rowOff>0</xdr:rowOff>
    </xdr:from>
    <xdr:ext cx="2790825" cy="5048250"/>
    <xdr:graphicFrame macro="">
      <xdr:nvGraphicFramePr>
        <xdr:cNvPr id="1114993274" name="Chart 25" descr="Chart 2">
          <a:extLst>
            <a:ext uri="{FF2B5EF4-FFF2-40B4-BE49-F238E27FC236}">
              <a16:creationId xmlns:a16="http://schemas.microsoft.com/office/drawing/2014/main" id="{00000000-0008-0000-0800-00007A7275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9525</xdr:colOff>
      <xdr:row>7</xdr:row>
      <xdr:rowOff>57150</xdr:rowOff>
    </xdr:from>
    <xdr:ext cx="2686050" cy="3524250"/>
    <xdr:graphicFrame macro="">
      <xdr:nvGraphicFramePr>
        <xdr:cNvPr id="1521554765" name="Chart 26" descr="Chart 0">
          <a:extLst>
            <a:ext uri="{FF2B5EF4-FFF2-40B4-BE49-F238E27FC236}">
              <a16:creationId xmlns:a16="http://schemas.microsoft.com/office/drawing/2014/main" id="{00000000-0008-0000-0900-00004D15B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76200</xdr:colOff>
      <xdr:row>32</xdr:row>
      <xdr:rowOff>47625</xdr:rowOff>
    </xdr:from>
    <xdr:ext cx="2781300" cy="3914775"/>
    <xdr:graphicFrame macro="">
      <xdr:nvGraphicFramePr>
        <xdr:cNvPr id="956121612" name="Chart 27" descr="Chart 1">
          <a:extLst>
            <a:ext uri="{FF2B5EF4-FFF2-40B4-BE49-F238E27FC236}">
              <a16:creationId xmlns:a16="http://schemas.microsoft.com/office/drawing/2014/main" id="{00000000-0008-0000-0900-00000C42F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66675</xdr:colOff>
      <xdr:row>66</xdr:row>
      <xdr:rowOff>0</xdr:rowOff>
    </xdr:from>
    <xdr:ext cx="2790825" cy="4562475"/>
    <xdr:graphicFrame macro="">
      <xdr:nvGraphicFramePr>
        <xdr:cNvPr id="1547755213" name="Chart 28" descr="Chart 2">
          <a:extLst>
            <a:ext uri="{FF2B5EF4-FFF2-40B4-BE49-F238E27FC236}">
              <a16:creationId xmlns:a16="http://schemas.microsoft.com/office/drawing/2014/main" id="{00000000-0008-0000-0900-0000CDDE4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AZ23660"/>
  <sheetViews>
    <sheetView topLeftCell="A1066" workbookViewId="0">
      <selection activeCell="T1036" sqref="T1036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20" width="10" customWidth="1"/>
    <col min="21" max="21" width="9.5703125" customWidth="1"/>
    <col min="22" max="52" width="10" customWidth="1"/>
  </cols>
  <sheetData>
    <row r="1" spans="1:42" ht="12.75" customHeight="1" x14ac:dyDescent="0.2">
      <c r="A1" s="281" t="s">
        <v>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42" ht="12.75" customHeight="1" x14ac:dyDescent="0.2">
      <c r="A2" s="2" t="s">
        <v>1</v>
      </c>
      <c r="L2" s="3"/>
      <c r="M2" s="3"/>
      <c r="O2" s="3"/>
    </row>
    <row r="3" spans="1:42" ht="25.5" customHeight="1" x14ac:dyDescent="0.2">
      <c r="B3" s="281" t="s">
        <v>2</v>
      </c>
      <c r="C3" s="282"/>
      <c r="D3" s="282"/>
      <c r="E3" s="282"/>
      <c r="F3" s="282"/>
      <c r="G3" s="282"/>
      <c r="H3" s="282"/>
      <c r="I3" s="282"/>
      <c r="J3" s="282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 x14ac:dyDescent="0.2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5" t="s">
        <v>11</v>
      </c>
      <c r="L4" s="11"/>
      <c r="M4" s="11"/>
      <c r="N4" s="12"/>
      <c r="O4" s="13"/>
      <c r="P4" s="14"/>
      <c r="Q4" s="14"/>
      <c r="R4" s="3"/>
      <c r="AA4" s="283" t="s">
        <v>12</v>
      </c>
      <c r="AB4" s="282"/>
      <c r="AC4" s="282"/>
      <c r="AD4" s="282"/>
      <c r="AE4" s="282"/>
      <c r="AF4" s="282"/>
      <c r="AG4" s="282"/>
      <c r="AH4" s="282"/>
      <c r="AI4" s="282"/>
      <c r="AJ4" s="282"/>
    </row>
    <row r="5" spans="1:42" ht="12.75" customHeight="1" x14ac:dyDescent="0.2">
      <c r="A5" s="10">
        <v>9701</v>
      </c>
      <c r="B5" s="10">
        <v>51</v>
      </c>
      <c r="C5" s="10"/>
      <c r="D5" s="10"/>
      <c r="E5" s="10"/>
      <c r="F5" s="10"/>
      <c r="G5" s="10"/>
      <c r="H5" s="10"/>
      <c r="I5" s="10"/>
      <c r="J5" s="10"/>
      <c r="K5" s="181"/>
      <c r="L5" s="11"/>
      <c r="M5" s="11"/>
      <c r="N5" s="12"/>
      <c r="O5" s="13"/>
      <c r="P5" s="17">
        <f>B5</f>
        <v>51</v>
      </c>
      <c r="Q5" s="14"/>
      <c r="R5" s="3"/>
      <c r="Z5" s="18" t="s">
        <v>13</v>
      </c>
      <c r="AA5" s="1">
        <v>9701</v>
      </c>
      <c r="AB5" s="19">
        <v>9702</v>
      </c>
      <c r="AC5" s="19">
        <v>9801</v>
      </c>
      <c r="AD5" s="19">
        <v>9802</v>
      </c>
      <c r="AE5" s="19">
        <v>9901</v>
      </c>
      <c r="AF5" s="19">
        <v>9902</v>
      </c>
      <c r="AG5" s="20" t="s">
        <v>14</v>
      </c>
      <c r="AH5" s="20" t="s">
        <v>15</v>
      </c>
      <c r="AI5" s="20" t="s">
        <v>16</v>
      </c>
      <c r="AJ5" s="20" t="s">
        <v>17</v>
      </c>
      <c r="AK5" s="20" t="s">
        <v>18</v>
      </c>
      <c r="AL5" s="20" t="s">
        <v>19</v>
      </c>
      <c r="AM5" s="20" t="s">
        <v>20</v>
      </c>
      <c r="AN5" s="20" t="s">
        <v>21</v>
      </c>
      <c r="AO5" s="1" t="s">
        <v>22</v>
      </c>
      <c r="AP5" s="1" t="s">
        <v>23</v>
      </c>
    </row>
    <row r="6" spans="1:42" ht="12.75" customHeight="1" x14ac:dyDescent="0.2">
      <c r="A6" s="10">
        <v>9702</v>
      </c>
      <c r="B6" s="10">
        <v>3</v>
      </c>
      <c r="C6" s="10">
        <v>45</v>
      </c>
      <c r="D6" s="10"/>
      <c r="E6" s="10"/>
      <c r="F6" s="10"/>
      <c r="G6" s="10"/>
      <c r="H6" s="10"/>
      <c r="I6" s="10"/>
      <c r="J6" s="10"/>
      <c r="K6" s="181"/>
      <c r="L6" s="11"/>
      <c r="M6" s="11"/>
      <c r="N6" s="12"/>
      <c r="O6" s="13">
        <f>C6/B5</f>
        <v>0.88235294117647056</v>
      </c>
      <c r="P6" s="21">
        <v>48</v>
      </c>
      <c r="Q6" s="22">
        <f t="shared" ref="Q6:Q17" si="0">P6/P5</f>
        <v>0.94117647058823528</v>
      </c>
      <c r="R6" s="3">
        <f t="shared" ref="R6:R17" si="1">100%-Q6</f>
        <v>5.8823529411764719E-2</v>
      </c>
      <c r="S6" s="2" t="s">
        <v>3</v>
      </c>
      <c r="Z6" s="23" t="s">
        <v>24</v>
      </c>
      <c r="AA6" s="22">
        <f>C6/B5</f>
        <v>0.88235294117647056</v>
      </c>
      <c r="AB6" s="22">
        <f t="shared" ref="AB6:AB13" si="2">O28</f>
        <v>0.85344827586206895</v>
      </c>
      <c r="AC6" s="22">
        <f t="shared" ref="AC6:AC13" si="3">O50</f>
        <v>0.79710144927536231</v>
      </c>
      <c r="AD6" s="22">
        <f t="shared" ref="AD6:AD13" si="4">O70</f>
        <v>0.73154362416107388</v>
      </c>
      <c r="AE6" s="22">
        <f t="shared" ref="AE6:AE13" si="5">O90</f>
        <v>0.68181818181818177</v>
      </c>
      <c r="AF6" s="24">
        <f t="shared" ref="AF6:AF13" si="6">O110</f>
        <v>0.73417721518987344</v>
      </c>
      <c r="AG6" s="24">
        <f t="shared" ref="AG6:AG13" si="7">O131</f>
        <v>0.60784313725490191</v>
      </c>
      <c r="AH6" s="24">
        <f t="shared" ref="AH6:AH13" si="8">O150</f>
        <v>0.69696969696969702</v>
      </c>
      <c r="AI6" s="24">
        <f t="shared" ref="AI6:AI13" si="9">O170</f>
        <v>0.6</v>
      </c>
      <c r="AJ6" s="24">
        <f t="shared" ref="AJ6:AJ12" si="10">O187</f>
        <v>0.60144927536231885</v>
      </c>
      <c r="AK6" s="3">
        <f t="shared" ref="AK6:AK11" si="11">O205</f>
        <v>0.77358490566037741</v>
      </c>
      <c r="AL6" s="3">
        <f t="shared" ref="AL6:AL10" si="12">O225</f>
        <v>0.80952380952380953</v>
      </c>
      <c r="AM6" s="3">
        <f t="shared" ref="AM6:AM9" si="13">O246</f>
        <v>0.80373831775700932</v>
      </c>
      <c r="AN6" s="3">
        <f t="shared" ref="AN6:AN8" si="14">O266</f>
        <v>0.93939393939393945</v>
      </c>
      <c r="AO6" s="3">
        <f t="shared" ref="AO6:AO7" si="15">O286</f>
        <v>0.8441558441558441</v>
      </c>
      <c r="AP6" s="3">
        <f>O304</f>
        <v>0.88073394495412849</v>
      </c>
    </row>
    <row r="7" spans="1:42" ht="12.75" customHeight="1" x14ac:dyDescent="0.2">
      <c r="A7" s="10">
        <v>9801</v>
      </c>
      <c r="B7" s="10"/>
      <c r="C7" s="10">
        <v>19</v>
      </c>
      <c r="D7" s="10">
        <v>24</v>
      </c>
      <c r="E7" s="10"/>
      <c r="F7" s="10"/>
      <c r="G7" s="10"/>
      <c r="H7" s="10"/>
      <c r="I7" s="10"/>
      <c r="J7" s="10"/>
      <c r="K7" s="181"/>
      <c r="L7" s="11"/>
      <c r="M7" s="11"/>
      <c r="N7" s="12"/>
      <c r="O7" s="13">
        <f>D7/C6</f>
        <v>0.53333333333333333</v>
      </c>
      <c r="P7" s="21">
        <v>43</v>
      </c>
      <c r="Q7" s="22">
        <f t="shared" si="0"/>
        <v>0.89583333333333337</v>
      </c>
      <c r="R7" s="3">
        <f t="shared" si="1"/>
        <v>0.10416666666666663</v>
      </c>
      <c r="S7" s="25">
        <v>9701</v>
      </c>
      <c r="T7" s="3">
        <f>L20</f>
        <v>1.9607843137254902E-2</v>
      </c>
      <c r="Z7" s="23" t="s">
        <v>25</v>
      </c>
      <c r="AA7" s="22">
        <f>D7/C6</f>
        <v>0.53333333333333333</v>
      </c>
      <c r="AB7" s="22">
        <f t="shared" si="2"/>
        <v>0.56565656565656564</v>
      </c>
      <c r="AC7" s="22">
        <f t="shared" si="3"/>
        <v>0.4</v>
      </c>
      <c r="AD7" s="22">
        <f t="shared" si="4"/>
        <v>0.55045871559633031</v>
      </c>
      <c r="AE7" s="22">
        <f t="shared" si="5"/>
        <v>0.37333333333333335</v>
      </c>
      <c r="AF7" s="24">
        <f t="shared" si="6"/>
        <v>0.51724137931034486</v>
      </c>
      <c r="AG7" s="24">
        <f t="shared" si="7"/>
        <v>0.59677419354838712</v>
      </c>
      <c r="AH7" s="24">
        <f t="shared" si="8"/>
        <v>0.81521739130434778</v>
      </c>
      <c r="AI7" s="24">
        <f t="shared" si="9"/>
        <v>0.82051282051282048</v>
      </c>
      <c r="AJ7" s="24">
        <f t="shared" si="10"/>
        <v>0.98795180722891562</v>
      </c>
      <c r="AK7" s="3">
        <f t="shared" si="11"/>
        <v>0.85365853658536583</v>
      </c>
      <c r="AL7" s="3">
        <f t="shared" si="12"/>
        <v>0.91764705882352937</v>
      </c>
      <c r="AM7" s="3">
        <f t="shared" si="13"/>
        <v>0.84883720930232553</v>
      </c>
      <c r="AN7" s="3">
        <f t="shared" si="14"/>
        <v>0.86021505376344087</v>
      </c>
      <c r="AO7" s="3">
        <f t="shared" si="15"/>
        <v>0.81538461538461537</v>
      </c>
    </row>
    <row r="8" spans="1:42" ht="12.75" customHeight="1" x14ac:dyDescent="0.2">
      <c r="A8" s="10">
        <v>9802</v>
      </c>
      <c r="B8" s="10"/>
      <c r="C8" s="10"/>
      <c r="D8" s="10">
        <v>17</v>
      </c>
      <c r="E8" s="10">
        <v>17</v>
      </c>
      <c r="F8" s="10"/>
      <c r="G8" s="10"/>
      <c r="H8" s="10"/>
      <c r="I8" s="10"/>
      <c r="J8" s="10"/>
      <c r="K8" s="181"/>
      <c r="L8" s="11"/>
      <c r="M8" s="11"/>
      <c r="N8" s="12"/>
      <c r="O8" s="13">
        <f>E8/D7</f>
        <v>0.70833333333333337</v>
      </c>
      <c r="P8" s="21">
        <v>34</v>
      </c>
      <c r="Q8" s="22">
        <f t="shared" si="0"/>
        <v>0.79069767441860461</v>
      </c>
      <c r="R8" s="3">
        <f t="shared" si="1"/>
        <v>0.20930232558139539</v>
      </c>
      <c r="S8" s="25">
        <v>9702</v>
      </c>
      <c r="T8" s="3">
        <f>L42</f>
        <v>0.26724137931034481</v>
      </c>
      <c r="Z8" s="23" t="s">
        <v>26</v>
      </c>
      <c r="AA8" s="22">
        <f>E8/D7</f>
        <v>0.70833333333333337</v>
      </c>
      <c r="AB8" s="22">
        <f t="shared" si="2"/>
        <v>0.9107142857142857</v>
      </c>
      <c r="AC8" s="22">
        <f t="shared" si="3"/>
        <v>0.63636363636363635</v>
      </c>
      <c r="AD8" s="22">
        <f t="shared" si="4"/>
        <v>0.73333333333333328</v>
      </c>
      <c r="AE8" s="22">
        <f t="shared" si="5"/>
        <v>0.75</v>
      </c>
      <c r="AF8" s="24">
        <f t="shared" si="6"/>
        <v>1</v>
      </c>
      <c r="AG8" s="24">
        <f t="shared" si="7"/>
        <v>0.78378378378378377</v>
      </c>
      <c r="AH8" s="24">
        <f t="shared" si="8"/>
        <v>0.84</v>
      </c>
      <c r="AI8" s="24">
        <f t="shared" si="9"/>
        <v>1</v>
      </c>
      <c r="AJ8" s="24">
        <f t="shared" si="10"/>
        <v>0.55797101449275366</v>
      </c>
      <c r="AK8" s="3">
        <f t="shared" si="11"/>
        <v>0.77142857142857146</v>
      </c>
      <c r="AL8" s="3">
        <f t="shared" si="12"/>
        <v>0.89743589743589747</v>
      </c>
      <c r="AM8" s="3">
        <f t="shared" si="13"/>
        <v>0.90410958904109584</v>
      </c>
      <c r="AN8" s="3">
        <f t="shared" si="14"/>
        <v>0.97499999999999998</v>
      </c>
      <c r="AO8" s="3" t="s">
        <v>27</v>
      </c>
    </row>
    <row r="9" spans="1:42" ht="12.75" customHeight="1" x14ac:dyDescent="0.2">
      <c r="A9" s="10">
        <v>9901</v>
      </c>
      <c r="B9" s="10"/>
      <c r="C9" s="10"/>
      <c r="D9" s="10"/>
      <c r="E9" s="10">
        <v>15</v>
      </c>
      <c r="F9" s="10">
        <v>17</v>
      </c>
      <c r="G9" s="10"/>
      <c r="H9" s="10"/>
      <c r="I9" s="10"/>
      <c r="J9" s="10"/>
      <c r="K9" s="181"/>
      <c r="L9" s="11"/>
      <c r="M9" s="11"/>
      <c r="N9" s="12"/>
      <c r="O9" s="13">
        <f>F9/E8</f>
        <v>1</v>
      </c>
      <c r="P9" s="21">
        <v>32</v>
      </c>
      <c r="Q9" s="22">
        <f t="shared" si="0"/>
        <v>0.94117647058823528</v>
      </c>
      <c r="R9" s="3">
        <f t="shared" si="1"/>
        <v>5.8823529411764719E-2</v>
      </c>
      <c r="S9" s="25">
        <v>9801</v>
      </c>
      <c r="T9" s="3">
        <f>L63</f>
        <v>0.14492753623188406</v>
      </c>
      <c r="Z9" s="23" t="s">
        <v>28</v>
      </c>
      <c r="AA9" s="22">
        <f>F9/E8</f>
        <v>1</v>
      </c>
      <c r="AB9" s="22">
        <f t="shared" si="2"/>
        <v>0.84313725490196079</v>
      </c>
      <c r="AC9" s="22">
        <f t="shared" si="3"/>
        <v>0.9285714285714286</v>
      </c>
      <c r="AD9" s="22">
        <f t="shared" si="4"/>
        <v>0.84090909090909094</v>
      </c>
      <c r="AE9" s="22">
        <f t="shared" si="5"/>
        <v>0.90476190476190477</v>
      </c>
      <c r="AF9" s="24">
        <f t="shared" si="6"/>
        <v>1</v>
      </c>
      <c r="AG9" s="24">
        <f t="shared" si="7"/>
        <v>0.7931034482758621</v>
      </c>
      <c r="AH9" s="24">
        <f t="shared" si="8"/>
        <v>0.87301587301587302</v>
      </c>
      <c r="AI9" s="24">
        <f t="shared" si="9"/>
        <v>0.9375</v>
      </c>
      <c r="AJ9" s="24">
        <f t="shared" si="10"/>
        <v>0.97402597402597402</v>
      </c>
      <c r="AK9" s="3">
        <f t="shared" si="11"/>
        <v>0.85185185185185186</v>
      </c>
      <c r="AL9" s="3">
        <f t="shared" si="12"/>
        <v>0.9285714285714286</v>
      </c>
      <c r="AM9" s="3">
        <f t="shared" si="13"/>
        <v>0.80303030303030298</v>
      </c>
      <c r="AN9" s="3" t="s">
        <v>27</v>
      </c>
    </row>
    <row r="10" spans="1:42" ht="12.75" customHeight="1" x14ac:dyDescent="0.2">
      <c r="A10" s="10">
        <v>9902</v>
      </c>
      <c r="B10" s="10"/>
      <c r="C10" s="10"/>
      <c r="D10" s="10"/>
      <c r="E10" s="10"/>
      <c r="F10" s="10">
        <v>19</v>
      </c>
      <c r="G10" s="10">
        <v>6</v>
      </c>
      <c r="H10" s="10"/>
      <c r="I10" s="10"/>
      <c r="J10" s="10"/>
      <c r="K10" s="181"/>
      <c r="L10" s="11"/>
      <c r="M10" s="11"/>
      <c r="N10" s="12"/>
      <c r="O10" s="13">
        <f>G10/F9</f>
        <v>0.35294117647058826</v>
      </c>
      <c r="P10" s="21">
        <v>25</v>
      </c>
      <c r="Q10" s="22">
        <f t="shared" si="0"/>
        <v>0.78125</v>
      </c>
      <c r="R10" s="3">
        <f t="shared" si="1"/>
        <v>0.21875</v>
      </c>
      <c r="S10" s="25">
        <v>9802</v>
      </c>
      <c r="T10" s="3">
        <f>L83</f>
        <v>0.22818791946308725</v>
      </c>
      <c r="Z10" s="23" t="s">
        <v>29</v>
      </c>
      <c r="AA10" s="22">
        <f>G10/F9</f>
        <v>0.35294117647058826</v>
      </c>
      <c r="AB10" s="22">
        <f t="shared" si="2"/>
        <v>0.97674418604651159</v>
      </c>
      <c r="AC10" s="22">
        <f t="shared" si="3"/>
        <v>0.84615384615384615</v>
      </c>
      <c r="AD10" s="22">
        <f t="shared" si="4"/>
        <v>1</v>
      </c>
      <c r="AE10" s="22">
        <f t="shared" si="5"/>
        <v>1</v>
      </c>
      <c r="AF10" s="24">
        <f t="shared" si="6"/>
        <v>0.8666666666666667</v>
      </c>
      <c r="AG10" s="24">
        <f t="shared" si="7"/>
        <v>0.95652173913043481</v>
      </c>
      <c r="AH10" s="24">
        <f t="shared" si="8"/>
        <v>0.94545454545454544</v>
      </c>
      <c r="AI10" s="24">
        <f t="shared" si="9"/>
        <v>0.96666666666666667</v>
      </c>
      <c r="AJ10" s="24">
        <f t="shared" si="10"/>
        <v>0.97333333333333338</v>
      </c>
      <c r="AK10" s="3">
        <f t="shared" si="11"/>
        <v>1</v>
      </c>
      <c r="AL10" s="3">
        <f t="shared" si="12"/>
        <v>1</v>
      </c>
      <c r="AM10" s="3" t="s">
        <v>27</v>
      </c>
    </row>
    <row r="11" spans="1:42" ht="12.75" customHeight="1" x14ac:dyDescent="0.2">
      <c r="A11" s="26" t="s">
        <v>14</v>
      </c>
      <c r="B11" s="10"/>
      <c r="C11" s="10"/>
      <c r="D11" s="10"/>
      <c r="E11" s="10"/>
      <c r="F11" s="10"/>
      <c r="G11" s="10">
        <v>12</v>
      </c>
      <c r="H11" s="10">
        <v>6</v>
      </c>
      <c r="I11" s="10"/>
      <c r="J11" s="10"/>
      <c r="K11" s="181"/>
      <c r="L11" s="11"/>
      <c r="M11" s="11"/>
      <c r="N11" s="12"/>
      <c r="O11" s="13">
        <f>H11/G10</f>
        <v>1</v>
      </c>
      <c r="P11" s="21">
        <v>18</v>
      </c>
      <c r="Q11" s="22">
        <f t="shared" si="0"/>
        <v>0.72</v>
      </c>
      <c r="R11" s="3">
        <f t="shared" si="1"/>
        <v>0.28000000000000003</v>
      </c>
      <c r="S11" s="25">
        <v>9901</v>
      </c>
      <c r="T11" s="3">
        <f>L104</f>
        <v>0.18181818181818182</v>
      </c>
      <c r="Z11" s="26" t="s">
        <v>30</v>
      </c>
      <c r="AA11" s="24">
        <f>H11/G10</f>
        <v>1</v>
      </c>
      <c r="AB11" s="22">
        <f t="shared" si="2"/>
        <v>0.83333333333333337</v>
      </c>
      <c r="AC11" s="22">
        <f t="shared" si="3"/>
        <v>1</v>
      </c>
      <c r="AD11" s="22">
        <f t="shared" si="4"/>
        <v>0.97297297297297303</v>
      </c>
      <c r="AE11" s="22">
        <f t="shared" si="5"/>
        <v>1</v>
      </c>
      <c r="AF11" s="24">
        <f t="shared" si="6"/>
        <v>0.90384615384615385</v>
      </c>
      <c r="AG11" s="24">
        <f t="shared" si="7"/>
        <v>1</v>
      </c>
      <c r="AH11" s="24">
        <f t="shared" si="8"/>
        <v>1</v>
      </c>
      <c r="AI11" s="24">
        <f t="shared" si="9"/>
        <v>0.93103448275862066</v>
      </c>
      <c r="AJ11" s="24">
        <f t="shared" si="10"/>
        <v>0.98630136986301364</v>
      </c>
      <c r="AK11" s="3">
        <f t="shared" si="11"/>
        <v>0.91304347826086951</v>
      </c>
      <c r="AL11" s="3" t="s">
        <v>27</v>
      </c>
      <c r="AM11" s="3" t="s">
        <v>27</v>
      </c>
    </row>
    <row r="12" spans="1:42" ht="12.75" customHeight="1" x14ac:dyDescent="0.2">
      <c r="A12" s="26" t="s">
        <v>15</v>
      </c>
      <c r="B12" s="10"/>
      <c r="C12" s="10"/>
      <c r="D12" s="10"/>
      <c r="E12" s="10"/>
      <c r="F12" s="10"/>
      <c r="G12" s="10"/>
      <c r="H12" s="10">
        <v>12</v>
      </c>
      <c r="I12" s="10">
        <v>6</v>
      </c>
      <c r="J12" s="10"/>
      <c r="K12" s="181"/>
      <c r="L12" s="11"/>
      <c r="M12" s="11"/>
      <c r="N12" s="12"/>
      <c r="O12" s="13">
        <f>I12/H11</f>
        <v>1</v>
      </c>
      <c r="P12" s="21">
        <v>18</v>
      </c>
      <c r="Q12" s="22">
        <f t="shared" si="0"/>
        <v>1</v>
      </c>
      <c r="R12" s="3">
        <f t="shared" si="1"/>
        <v>0</v>
      </c>
      <c r="S12" s="25">
        <v>9902</v>
      </c>
      <c r="T12" s="3">
        <f>L124</f>
        <v>0.29746835443037972</v>
      </c>
      <c r="Z12" s="26" t="s">
        <v>31</v>
      </c>
      <c r="AA12" s="24">
        <f>I12/H11</f>
        <v>1</v>
      </c>
      <c r="AB12" s="22">
        <f t="shared" si="2"/>
        <v>1</v>
      </c>
      <c r="AC12" s="22">
        <f t="shared" si="3"/>
        <v>1</v>
      </c>
      <c r="AD12" s="22">
        <f t="shared" si="4"/>
        <v>0.94444444444444442</v>
      </c>
      <c r="AE12" s="22">
        <f t="shared" si="5"/>
        <v>1</v>
      </c>
      <c r="AF12" s="24">
        <f t="shared" si="6"/>
        <v>0.97872340425531912</v>
      </c>
      <c r="AG12" s="24">
        <f t="shared" si="7"/>
        <v>0.86363636363636365</v>
      </c>
      <c r="AH12" s="24">
        <f t="shared" si="8"/>
        <v>1</v>
      </c>
      <c r="AI12" s="24">
        <f t="shared" si="9"/>
        <v>0.92592592592592593</v>
      </c>
      <c r="AJ12" s="24">
        <f t="shared" si="10"/>
        <v>0.95833333333333337</v>
      </c>
      <c r="AK12" s="3" t="s">
        <v>27</v>
      </c>
      <c r="AL12" s="3" t="s">
        <v>27</v>
      </c>
      <c r="AM12" s="3" t="s">
        <v>27</v>
      </c>
    </row>
    <row r="13" spans="1:42" ht="12.75" customHeight="1" x14ac:dyDescent="0.2">
      <c r="A13" s="26" t="s">
        <v>16</v>
      </c>
      <c r="B13" s="10"/>
      <c r="C13" s="10"/>
      <c r="D13" s="10"/>
      <c r="E13" s="10"/>
      <c r="F13" s="10"/>
      <c r="G13" s="10"/>
      <c r="H13" s="10"/>
      <c r="I13" s="10">
        <v>12</v>
      </c>
      <c r="J13" s="10">
        <v>5</v>
      </c>
      <c r="K13" s="181">
        <v>1</v>
      </c>
      <c r="L13" s="11">
        <f>K13/B5</f>
        <v>1.9607843137254902E-2</v>
      </c>
      <c r="M13" s="11"/>
      <c r="N13" s="12"/>
      <c r="O13" s="13">
        <f>J13/I12</f>
        <v>0.83333333333333337</v>
      </c>
      <c r="P13" s="21">
        <v>17</v>
      </c>
      <c r="Q13" s="22">
        <f t="shared" si="0"/>
        <v>0.94444444444444442</v>
      </c>
      <c r="R13" s="3">
        <f t="shared" si="1"/>
        <v>5.555555555555558E-2</v>
      </c>
      <c r="S13" s="27" t="s">
        <v>14</v>
      </c>
      <c r="T13" s="3">
        <f>L143</f>
        <v>0.23529411764705882</v>
      </c>
      <c r="Z13" s="26" t="s">
        <v>32</v>
      </c>
      <c r="AA13" s="24">
        <f>J13/I12</f>
        <v>0.83333333333333337</v>
      </c>
      <c r="AB13" s="22">
        <f t="shared" si="2"/>
        <v>1</v>
      </c>
      <c r="AC13" s="22">
        <f t="shared" si="3"/>
        <v>1</v>
      </c>
      <c r="AD13" s="22">
        <f t="shared" si="4"/>
        <v>1</v>
      </c>
      <c r="AE13" s="22">
        <f t="shared" si="5"/>
        <v>1</v>
      </c>
      <c r="AF13" s="24">
        <f t="shared" si="6"/>
        <v>1</v>
      </c>
      <c r="AG13" s="24">
        <f t="shared" si="7"/>
        <v>1</v>
      </c>
      <c r="AH13" s="24">
        <f t="shared" si="8"/>
        <v>1</v>
      </c>
      <c r="AI13" s="24">
        <f t="shared" si="9"/>
        <v>1</v>
      </c>
      <c r="AJ13" s="24" t="s">
        <v>27</v>
      </c>
      <c r="AK13" s="3" t="s">
        <v>27</v>
      </c>
    </row>
    <row r="14" spans="1:42" ht="12.75" customHeight="1" x14ac:dyDescent="0.2">
      <c r="A14" s="26" t="s">
        <v>17</v>
      </c>
      <c r="B14" s="10"/>
      <c r="C14" s="10"/>
      <c r="D14" s="10"/>
      <c r="E14" s="10"/>
      <c r="F14" s="10"/>
      <c r="G14" s="10"/>
      <c r="H14" s="10">
        <v>1</v>
      </c>
      <c r="I14" s="10"/>
      <c r="J14" s="10">
        <v>15</v>
      </c>
      <c r="K14" s="181">
        <v>3</v>
      </c>
      <c r="L14" s="11"/>
      <c r="M14" s="11"/>
      <c r="N14" s="12"/>
      <c r="O14" s="13"/>
      <c r="P14" s="21">
        <v>16</v>
      </c>
      <c r="Q14" s="22">
        <f t="shared" si="0"/>
        <v>0.94117647058823528</v>
      </c>
      <c r="R14" s="3">
        <f t="shared" si="1"/>
        <v>5.8823529411764719E-2</v>
      </c>
      <c r="S14" s="27" t="s">
        <v>15</v>
      </c>
      <c r="T14" s="3">
        <f>L161</f>
        <v>9.8484848484848481E-2</v>
      </c>
    </row>
    <row r="15" spans="1:42" ht="12.75" customHeight="1" x14ac:dyDescent="0.2">
      <c r="A15" s="26" t="s">
        <v>18</v>
      </c>
      <c r="B15" s="10"/>
      <c r="C15" s="10"/>
      <c r="D15" s="10"/>
      <c r="E15" s="10"/>
      <c r="F15" s="10">
        <v>1</v>
      </c>
      <c r="G15" s="10">
        <v>1</v>
      </c>
      <c r="H15" s="10">
        <v>1</v>
      </c>
      <c r="I15" s="10">
        <v>10</v>
      </c>
      <c r="J15" s="10">
        <v>1</v>
      </c>
      <c r="K15" s="181">
        <v>8</v>
      </c>
      <c r="L15" s="11"/>
      <c r="M15" s="11"/>
      <c r="N15" s="12"/>
      <c r="O15" s="13"/>
      <c r="P15" s="21">
        <v>14</v>
      </c>
      <c r="Q15" s="22">
        <f t="shared" si="0"/>
        <v>0.875</v>
      </c>
      <c r="R15" s="3">
        <f t="shared" si="1"/>
        <v>0.125</v>
      </c>
      <c r="S15" s="27" t="s">
        <v>16</v>
      </c>
      <c r="T15" s="3">
        <f>L181</f>
        <v>0.4</v>
      </c>
    </row>
    <row r="16" spans="1:42" ht="12.75" customHeight="1" x14ac:dyDescent="0.2">
      <c r="A16" s="26" t="s">
        <v>19</v>
      </c>
      <c r="B16" s="10"/>
      <c r="C16" s="10"/>
      <c r="D16" s="10"/>
      <c r="E16" s="10"/>
      <c r="F16" s="10"/>
      <c r="G16" s="10"/>
      <c r="H16" s="10">
        <v>1</v>
      </c>
      <c r="I16" s="10">
        <v>3</v>
      </c>
      <c r="J16" s="10"/>
      <c r="K16" s="181">
        <v>4</v>
      </c>
      <c r="L16" s="11"/>
      <c r="M16" s="11"/>
      <c r="N16" s="12"/>
      <c r="O16" s="13"/>
      <c r="P16" s="21">
        <v>4</v>
      </c>
      <c r="Q16" s="22">
        <f t="shared" si="0"/>
        <v>0.2857142857142857</v>
      </c>
      <c r="R16" s="3">
        <f t="shared" si="1"/>
        <v>0.7142857142857143</v>
      </c>
      <c r="S16" s="27" t="s">
        <v>17</v>
      </c>
      <c r="T16" s="3">
        <f>L200</f>
        <v>0.45652173913043476</v>
      </c>
    </row>
    <row r="17" spans="1:42" ht="12.75" customHeight="1" x14ac:dyDescent="0.2">
      <c r="A17" s="26" t="s">
        <v>20</v>
      </c>
      <c r="B17" s="10"/>
      <c r="C17" s="10"/>
      <c r="D17" s="10"/>
      <c r="E17" s="10"/>
      <c r="F17" s="10"/>
      <c r="G17" s="10"/>
      <c r="H17" s="10"/>
      <c r="I17" s="10"/>
      <c r="J17" s="10"/>
      <c r="K17" s="181">
        <v>1</v>
      </c>
      <c r="L17" s="11"/>
      <c r="M17" s="11"/>
      <c r="N17" s="11"/>
      <c r="O17" s="13"/>
      <c r="P17" s="21">
        <v>1</v>
      </c>
      <c r="Q17" s="22">
        <f t="shared" si="0"/>
        <v>0.25</v>
      </c>
      <c r="R17" s="3">
        <f t="shared" si="1"/>
        <v>0.75</v>
      </c>
      <c r="S17" s="27" t="s">
        <v>18</v>
      </c>
      <c r="T17" s="3">
        <f>L219</f>
        <v>0.26415094339622641</v>
      </c>
    </row>
    <row r="18" spans="1:42" ht="12.75" customHeight="1" x14ac:dyDescent="0.2">
      <c r="A18" s="26" t="s">
        <v>21</v>
      </c>
      <c r="B18" s="10"/>
      <c r="C18" s="10"/>
      <c r="D18" s="10"/>
      <c r="E18" s="10"/>
      <c r="F18" s="10"/>
      <c r="G18" s="10"/>
      <c r="H18" s="10"/>
      <c r="I18" s="10"/>
      <c r="J18" s="10"/>
      <c r="K18" s="181"/>
      <c r="L18" s="11"/>
      <c r="M18" s="11"/>
      <c r="N18" s="11"/>
      <c r="O18" s="13"/>
      <c r="S18" s="27" t="s">
        <v>19</v>
      </c>
      <c r="T18" s="3">
        <f>L241</f>
        <v>0.51428571428571423</v>
      </c>
    </row>
    <row r="19" spans="1:42" ht="12.75" customHeight="1" x14ac:dyDescent="0.2">
      <c r="A19" s="28" t="s">
        <v>22</v>
      </c>
      <c r="B19" s="29"/>
      <c r="C19" s="29"/>
      <c r="D19" s="29"/>
      <c r="E19" s="29"/>
      <c r="F19" s="29"/>
      <c r="G19" s="29"/>
      <c r="H19" s="29"/>
      <c r="I19" s="29"/>
      <c r="J19" s="29"/>
      <c r="K19" s="182"/>
      <c r="L19" s="3"/>
      <c r="M19" s="3"/>
      <c r="N19" s="3"/>
      <c r="O19" s="3"/>
      <c r="S19" s="27" t="s">
        <v>20</v>
      </c>
    </row>
    <row r="20" spans="1:42" ht="12.75" customHeight="1" x14ac:dyDescent="0.2">
      <c r="A20" s="28"/>
      <c r="J20" s="31" t="s">
        <v>33</v>
      </c>
      <c r="K20" s="183">
        <f>SUM(K13:K17)</f>
        <v>17</v>
      </c>
      <c r="L20" s="3">
        <f>K13/B5</f>
        <v>1.9607843137254902E-2</v>
      </c>
      <c r="M20" s="3">
        <f>K20/B5</f>
        <v>0.33333333333333331</v>
      </c>
      <c r="N20" s="3">
        <f>M20-L13</f>
        <v>0.31372549019607843</v>
      </c>
      <c r="O20" s="3"/>
      <c r="S20" s="27" t="s">
        <v>21</v>
      </c>
    </row>
    <row r="21" spans="1:42" ht="12.75" customHeight="1" x14ac:dyDescent="0.2">
      <c r="L21" s="3"/>
      <c r="M21" s="3"/>
      <c r="O21" s="3"/>
      <c r="S21" s="27" t="s">
        <v>22</v>
      </c>
    </row>
    <row r="22" spans="1:42" ht="12.75" customHeight="1" x14ac:dyDescent="0.2">
      <c r="A22" s="32" t="s">
        <v>34</v>
      </c>
      <c r="B22" s="32"/>
      <c r="C22" s="32"/>
      <c r="D22" s="33"/>
      <c r="E22" s="33"/>
      <c r="H22" s="34">
        <f>((K13*9)+(K14*10)+(K15*11)+(K16*12)+(K17*13))/K20</f>
        <v>11.058823529411764</v>
      </c>
      <c r="K22" s="184"/>
      <c r="L22" s="29">
        <f>B5-K20</f>
        <v>34</v>
      </c>
      <c r="M22" s="3">
        <f>L22*100%/B5</f>
        <v>0.66666666666666663</v>
      </c>
      <c r="N22" s="29"/>
      <c r="O22" s="29"/>
      <c r="P22" s="35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 x14ac:dyDescent="0.2">
      <c r="L23" s="3"/>
      <c r="M23" s="3"/>
      <c r="O23" s="3"/>
      <c r="AA23" s="283" t="s">
        <v>12</v>
      </c>
      <c r="AB23" s="282"/>
      <c r="AC23" s="282"/>
      <c r="AD23" s="282"/>
      <c r="AE23" s="282"/>
      <c r="AF23" s="282"/>
      <c r="AG23" s="282"/>
      <c r="AH23" s="282"/>
      <c r="AI23" s="282"/>
      <c r="AJ23" s="282"/>
    </row>
    <row r="24" spans="1:42" ht="12.75" customHeight="1" x14ac:dyDescent="0.2">
      <c r="A24" s="2" t="s">
        <v>36</v>
      </c>
      <c r="L24" s="3"/>
      <c r="M24" s="3"/>
      <c r="O24" s="3"/>
      <c r="Z24" s="18" t="s">
        <v>13</v>
      </c>
      <c r="AA24" s="1">
        <v>9701</v>
      </c>
      <c r="AB24" s="19">
        <v>9702</v>
      </c>
      <c r="AC24" s="19">
        <v>9801</v>
      </c>
      <c r="AD24" s="19">
        <v>9802</v>
      </c>
      <c r="AE24" s="19">
        <v>9901</v>
      </c>
      <c r="AF24" s="19">
        <v>9902</v>
      </c>
      <c r="AG24" s="20" t="s">
        <v>14</v>
      </c>
      <c r="AH24" s="20" t="s">
        <v>15</v>
      </c>
      <c r="AI24" s="20" t="s">
        <v>16</v>
      </c>
      <c r="AJ24" s="20" t="s">
        <v>17</v>
      </c>
      <c r="AK24" s="20" t="s">
        <v>18</v>
      </c>
      <c r="AL24" s="20" t="s">
        <v>19</v>
      </c>
      <c r="AM24" s="20" t="s">
        <v>20</v>
      </c>
      <c r="AN24" s="20" t="s">
        <v>21</v>
      </c>
      <c r="AO24" s="20" t="s">
        <v>22</v>
      </c>
      <c r="AP24" s="20" t="s">
        <v>23</v>
      </c>
    </row>
    <row r="25" spans="1:42" ht="25.5" customHeight="1" x14ac:dyDescent="0.2">
      <c r="B25" s="281" t="s">
        <v>2</v>
      </c>
      <c r="C25" s="282"/>
      <c r="D25" s="282"/>
      <c r="E25" s="282"/>
      <c r="F25" s="282"/>
      <c r="G25" s="282"/>
      <c r="H25" s="282"/>
      <c r="I25" s="282"/>
      <c r="J25" s="282"/>
      <c r="L25" s="4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Z25" s="23" t="s">
        <v>37</v>
      </c>
      <c r="AA25" s="22">
        <f t="shared" ref="AA25:AA32" si="16">Q6</f>
        <v>0.94117647058823528</v>
      </c>
      <c r="AB25" s="22">
        <f t="shared" ref="AB25:AB32" si="17">Q28</f>
        <v>0.85344827586206895</v>
      </c>
      <c r="AC25" s="22">
        <f t="shared" ref="AC25:AC32" si="18">Q50</f>
        <v>0.73913043478260865</v>
      </c>
      <c r="AD25" s="22">
        <f t="shared" ref="AD25:AD32" si="19">Q70</f>
        <v>0.74496644295302017</v>
      </c>
      <c r="AE25" s="22">
        <f t="shared" ref="AE25:AE32" si="20">Q90</f>
        <v>0.69090909090909092</v>
      </c>
      <c r="AF25" s="22">
        <f t="shared" ref="AF25:AF32" si="21">Q110</f>
        <v>0.70253164556962022</v>
      </c>
      <c r="AG25" s="22">
        <f t="shared" ref="AG25:AG32" si="22">Q131</f>
        <v>0.6470588235294118</v>
      </c>
      <c r="AH25" s="22">
        <f t="shared" ref="AH25:AH32" si="23">Q150</f>
        <v>0.68939393939393945</v>
      </c>
      <c r="AI25" s="22">
        <f t="shared" ref="AI25:AI32" si="24">Q170</f>
        <v>0.69230769230769229</v>
      </c>
      <c r="AJ25" s="22">
        <f t="shared" ref="AJ25:AJ31" si="25">Q187</f>
        <v>0.64492753623188404</v>
      </c>
      <c r="AK25" s="22">
        <f t="shared" ref="AK25:AK30" si="26">Q205</f>
        <v>0.79245283018867929</v>
      </c>
      <c r="AL25" s="22">
        <f t="shared" ref="AL25:AL29" si="27">Q225</f>
        <v>0.84761904761904761</v>
      </c>
      <c r="AM25" s="22">
        <f t="shared" ref="AM25:AM28" si="28">Q246</f>
        <v>0.82242990654205606</v>
      </c>
      <c r="AN25" s="22">
        <f t="shared" ref="AN25:AN27" si="29">Q266</f>
        <v>0.93939393939393945</v>
      </c>
      <c r="AO25" s="22">
        <f t="shared" ref="AO25:AO26" si="30">Q286</f>
        <v>0.8571428571428571</v>
      </c>
      <c r="AP25" s="22">
        <f>Q304</f>
        <v>0.8990825688073395</v>
      </c>
    </row>
    <row r="26" spans="1:42" ht="12.75" customHeight="1" x14ac:dyDescent="0.2">
      <c r="A26" s="9" t="s">
        <v>10</v>
      </c>
      <c r="B26" s="10">
        <v>1</v>
      </c>
      <c r="C26" s="10">
        <v>2</v>
      </c>
      <c r="D26" s="10">
        <v>3</v>
      </c>
      <c r="E26" s="10">
        <v>4</v>
      </c>
      <c r="F26" s="10">
        <v>5</v>
      </c>
      <c r="G26" s="10">
        <v>6</v>
      </c>
      <c r="H26" s="10">
        <v>7</v>
      </c>
      <c r="I26" s="10">
        <v>8</v>
      </c>
      <c r="J26" s="10">
        <v>9</v>
      </c>
      <c r="K26" s="115" t="s">
        <v>11</v>
      </c>
      <c r="L26" s="36"/>
      <c r="M26" s="11"/>
      <c r="N26" s="12"/>
      <c r="O26" s="13"/>
      <c r="P26" s="14"/>
      <c r="Q26" s="14"/>
      <c r="R26" s="3"/>
      <c r="Z26" s="23" t="s">
        <v>38</v>
      </c>
      <c r="AA26" s="22">
        <f t="shared" si="16"/>
        <v>0.89583333333333337</v>
      </c>
      <c r="AB26" s="22">
        <f t="shared" si="17"/>
        <v>0.89898989898989901</v>
      </c>
      <c r="AC26" s="22">
        <f t="shared" si="18"/>
        <v>0.96078431372549022</v>
      </c>
      <c r="AD26" s="22">
        <f t="shared" si="19"/>
        <v>0.89189189189189189</v>
      </c>
      <c r="AE26" s="22">
        <f t="shared" si="20"/>
        <v>0.84210526315789469</v>
      </c>
      <c r="AF26" s="22">
        <f t="shared" si="21"/>
        <v>0.89189189189189189</v>
      </c>
      <c r="AG26" s="22">
        <f t="shared" si="22"/>
        <v>0.87878787878787878</v>
      </c>
      <c r="AH26" s="22">
        <f t="shared" si="23"/>
        <v>0.87912087912087911</v>
      </c>
      <c r="AI26" s="22">
        <f t="shared" si="24"/>
        <v>0.88888888888888884</v>
      </c>
      <c r="AJ26" s="22">
        <f t="shared" si="25"/>
        <v>0.9438202247191011</v>
      </c>
      <c r="AK26" s="22">
        <f t="shared" si="26"/>
        <v>0.88095238095238093</v>
      </c>
      <c r="AL26" s="22">
        <f t="shared" si="27"/>
        <v>1</v>
      </c>
      <c r="AM26" s="22">
        <f t="shared" si="28"/>
        <v>0.93181818181818177</v>
      </c>
      <c r="AN26" s="22">
        <f t="shared" si="29"/>
        <v>0.94623655913978499</v>
      </c>
      <c r="AO26" s="22">
        <f t="shared" si="30"/>
        <v>0.93939393939393945</v>
      </c>
    </row>
    <row r="27" spans="1:42" ht="12.75" customHeight="1" x14ac:dyDescent="0.2">
      <c r="A27" s="10">
        <v>9702</v>
      </c>
      <c r="B27" s="10">
        <v>116</v>
      </c>
      <c r="C27" s="10"/>
      <c r="D27" s="10"/>
      <c r="E27" s="10"/>
      <c r="F27" s="10"/>
      <c r="G27" s="10"/>
      <c r="H27" s="10"/>
      <c r="I27" s="10"/>
      <c r="J27" s="10"/>
      <c r="K27" s="181"/>
      <c r="L27" s="36"/>
      <c r="M27" s="11"/>
      <c r="N27" s="12"/>
      <c r="O27" s="13"/>
      <c r="P27" s="17">
        <f>B27</f>
        <v>116</v>
      </c>
      <c r="Q27" s="14"/>
      <c r="R27" s="3"/>
      <c r="Z27" s="23" t="s">
        <v>39</v>
      </c>
      <c r="AA27" s="22">
        <f t="shared" si="16"/>
        <v>0.79069767441860461</v>
      </c>
      <c r="AB27" s="22">
        <f t="shared" si="17"/>
        <v>0.9101123595505618</v>
      </c>
      <c r="AC27" s="22">
        <f t="shared" si="18"/>
        <v>0.75510204081632648</v>
      </c>
      <c r="AD27" s="22">
        <f t="shared" si="19"/>
        <v>0.91919191919191923</v>
      </c>
      <c r="AE27" s="22">
        <f t="shared" si="20"/>
        <v>0.734375</v>
      </c>
      <c r="AF27" s="22">
        <f t="shared" si="21"/>
        <v>0.95959595959595956</v>
      </c>
      <c r="AG27" s="22">
        <f t="shared" si="22"/>
        <v>0.93103448275862066</v>
      </c>
      <c r="AH27" s="22">
        <f t="shared" si="23"/>
        <v>0.92500000000000004</v>
      </c>
      <c r="AI27" s="22">
        <f t="shared" si="24"/>
        <v>0.92500000000000004</v>
      </c>
      <c r="AJ27" s="22">
        <f t="shared" si="25"/>
        <v>0.95238095238095233</v>
      </c>
      <c r="AK27" s="22">
        <f t="shared" si="26"/>
        <v>1</v>
      </c>
      <c r="AL27" s="22">
        <f t="shared" si="27"/>
        <v>0.97752808988764039</v>
      </c>
      <c r="AM27" s="22">
        <f t="shared" si="28"/>
        <v>0.95121951219512191</v>
      </c>
      <c r="AN27" s="22">
        <f t="shared" si="29"/>
        <v>1</v>
      </c>
    </row>
    <row r="28" spans="1:42" ht="12.75" customHeight="1" x14ac:dyDescent="0.2">
      <c r="A28" s="10">
        <v>9801</v>
      </c>
      <c r="B28" s="10"/>
      <c r="C28" s="10">
        <v>99</v>
      </c>
      <c r="D28" s="10"/>
      <c r="E28" s="10"/>
      <c r="F28" s="10"/>
      <c r="G28" s="10"/>
      <c r="H28" s="10"/>
      <c r="I28" s="10"/>
      <c r="J28" s="10"/>
      <c r="K28" s="181"/>
      <c r="L28" s="36"/>
      <c r="M28" s="11"/>
      <c r="N28" s="12"/>
      <c r="O28" s="13">
        <f>C28/B27</f>
        <v>0.85344827586206895</v>
      </c>
      <c r="P28" s="21">
        <v>99</v>
      </c>
      <c r="Q28" s="22">
        <f t="shared" ref="Q28:Q38" si="31">P28/P27</f>
        <v>0.85344827586206895</v>
      </c>
      <c r="R28" s="3">
        <f t="shared" ref="R28:R38" si="32">100%-Q28</f>
        <v>0.14655172413793105</v>
      </c>
      <c r="Z28" s="23" t="s">
        <v>40</v>
      </c>
      <c r="AA28" s="22">
        <f t="shared" si="16"/>
        <v>0.94117647058823528</v>
      </c>
      <c r="AB28" s="22">
        <f t="shared" si="17"/>
        <v>0.93827160493827155</v>
      </c>
      <c r="AC28" s="22">
        <f t="shared" si="18"/>
        <v>0.83783783783783783</v>
      </c>
      <c r="AD28" s="22">
        <f t="shared" si="19"/>
        <v>0.89010989010989006</v>
      </c>
      <c r="AE28" s="22">
        <f t="shared" si="20"/>
        <v>0.97872340425531912</v>
      </c>
      <c r="AF28" s="22">
        <f t="shared" si="21"/>
        <v>0.93684210526315792</v>
      </c>
      <c r="AG28" s="22">
        <f t="shared" si="22"/>
        <v>0.94444444444444442</v>
      </c>
      <c r="AH28" s="22">
        <f t="shared" si="23"/>
        <v>0.97297297297297303</v>
      </c>
      <c r="AI28" s="22">
        <f t="shared" si="24"/>
        <v>1</v>
      </c>
      <c r="AJ28" s="22">
        <f t="shared" si="25"/>
        <v>1</v>
      </c>
      <c r="AK28" s="22">
        <f t="shared" si="26"/>
        <v>0.91891891891891897</v>
      </c>
      <c r="AL28" s="22">
        <f t="shared" si="27"/>
        <v>1</v>
      </c>
      <c r="AM28" s="22">
        <f t="shared" si="28"/>
        <v>0.91025641025641024</v>
      </c>
      <c r="AN28" s="22" t="s">
        <v>27</v>
      </c>
    </row>
    <row r="29" spans="1:42" ht="12.75" customHeight="1" x14ac:dyDescent="0.2">
      <c r="A29" s="10">
        <v>9802</v>
      </c>
      <c r="B29" s="10"/>
      <c r="C29" s="10">
        <v>33</v>
      </c>
      <c r="D29" s="10">
        <v>56</v>
      </c>
      <c r="E29" s="10"/>
      <c r="F29" s="10"/>
      <c r="G29" s="10"/>
      <c r="H29" s="10"/>
      <c r="I29" s="10"/>
      <c r="J29" s="10"/>
      <c r="K29" s="181"/>
      <c r="L29" s="36"/>
      <c r="M29" s="11"/>
      <c r="N29" s="12"/>
      <c r="O29" s="13">
        <f>D29/C28</f>
        <v>0.56565656565656564</v>
      </c>
      <c r="P29" s="21">
        <v>89</v>
      </c>
      <c r="Q29" s="22">
        <f t="shared" si="31"/>
        <v>0.89898989898989901</v>
      </c>
      <c r="R29" s="3">
        <f t="shared" si="32"/>
        <v>0.10101010101010099</v>
      </c>
      <c r="Z29" s="23" t="s">
        <v>41</v>
      </c>
      <c r="AA29" s="22">
        <f t="shared" si="16"/>
        <v>0.78125</v>
      </c>
      <c r="AB29" s="22">
        <f t="shared" si="17"/>
        <v>0.94736842105263153</v>
      </c>
      <c r="AC29" s="22">
        <f t="shared" si="18"/>
        <v>0.90322580645161288</v>
      </c>
      <c r="AD29" s="22">
        <f t="shared" si="19"/>
        <v>0.96296296296296291</v>
      </c>
      <c r="AE29" s="22">
        <f t="shared" si="20"/>
        <v>0.93478260869565222</v>
      </c>
      <c r="AF29" s="22">
        <f t="shared" si="21"/>
        <v>1</v>
      </c>
      <c r="AG29" s="22">
        <f t="shared" si="22"/>
        <v>0.94117647058823528</v>
      </c>
      <c r="AH29" s="22">
        <f t="shared" si="23"/>
        <v>0.98611111111111116</v>
      </c>
      <c r="AI29" s="22">
        <f t="shared" si="24"/>
        <v>1</v>
      </c>
      <c r="AJ29" s="22">
        <f t="shared" si="25"/>
        <v>1</v>
      </c>
      <c r="AK29" s="22">
        <f t="shared" si="26"/>
        <v>0.8529411764705882</v>
      </c>
      <c r="AL29" s="22">
        <f t="shared" si="27"/>
        <v>0.95402298850574707</v>
      </c>
      <c r="AM29" s="22" t="s">
        <v>27</v>
      </c>
    </row>
    <row r="30" spans="1:42" ht="12.75" customHeight="1" x14ac:dyDescent="0.2">
      <c r="A30" s="10">
        <v>9901</v>
      </c>
      <c r="B30" s="10"/>
      <c r="C30" s="10"/>
      <c r="D30" s="10"/>
      <c r="E30" s="10">
        <v>51</v>
      </c>
      <c r="F30" s="10"/>
      <c r="G30" s="10"/>
      <c r="H30" s="10"/>
      <c r="I30" s="10"/>
      <c r="J30" s="10"/>
      <c r="K30" s="181"/>
      <c r="L30" s="36"/>
      <c r="M30" s="11"/>
      <c r="N30" s="12"/>
      <c r="O30" s="13">
        <f>E30/D29</f>
        <v>0.9107142857142857</v>
      </c>
      <c r="P30" s="21">
        <v>81</v>
      </c>
      <c r="Q30" s="22">
        <f t="shared" si="31"/>
        <v>0.9101123595505618</v>
      </c>
      <c r="R30" s="3">
        <f t="shared" si="32"/>
        <v>8.98876404494382E-2</v>
      </c>
      <c r="Z30" s="26" t="s">
        <v>42</v>
      </c>
      <c r="AA30" s="22">
        <f t="shared" si="16"/>
        <v>0.72</v>
      </c>
      <c r="AB30" s="22">
        <f t="shared" si="17"/>
        <v>0.94444444444444442</v>
      </c>
      <c r="AC30" s="22">
        <f t="shared" si="18"/>
        <v>0.9642857142857143</v>
      </c>
      <c r="AD30" s="22">
        <f t="shared" si="19"/>
        <v>0.98717948717948723</v>
      </c>
      <c r="AE30" s="22">
        <f t="shared" si="20"/>
        <v>1</v>
      </c>
      <c r="AF30" s="22">
        <f t="shared" si="21"/>
        <v>0.97752808988764039</v>
      </c>
      <c r="AG30" s="22">
        <f t="shared" si="22"/>
        <v>1</v>
      </c>
      <c r="AH30" s="22">
        <f t="shared" si="23"/>
        <v>1.056338028169014</v>
      </c>
      <c r="AI30" s="22">
        <f t="shared" si="24"/>
        <v>1</v>
      </c>
      <c r="AJ30" s="22">
        <f t="shared" si="25"/>
        <v>0.98750000000000004</v>
      </c>
      <c r="AK30" s="22">
        <f t="shared" si="26"/>
        <v>1</v>
      </c>
      <c r="AL30" s="22" t="s">
        <v>27</v>
      </c>
    </row>
    <row r="31" spans="1:42" ht="12.75" customHeight="1" x14ac:dyDescent="0.2">
      <c r="A31" s="10">
        <v>9902</v>
      </c>
      <c r="B31" s="10"/>
      <c r="C31" s="10"/>
      <c r="D31" s="10"/>
      <c r="E31" s="10"/>
      <c r="F31" s="10">
        <v>43</v>
      </c>
      <c r="G31" s="10"/>
      <c r="H31" s="10"/>
      <c r="I31" s="10"/>
      <c r="J31" s="10"/>
      <c r="K31" s="181"/>
      <c r="L31" s="36"/>
      <c r="M31" s="11"/>
      <c r="N31" s="12"/>
      <c r="O31" s="13">
        <f>F31/E30</f>
        <v>0.84313725490196079</v>
      </c>
      <c r="P31" s="21">
        <v>76</v>
      </c>
      <c r="Q31" s="22">
        <f t="shared" si="31"/>
        <v>0.93827160493827155</v>
      </c>
      <c r="R31" s="3">
        <f t="shared" si="32"/>
        <v>6.1728395061728447E-2</v>
      </c>
      <c r="Z31" s="26" t="s">
        <v>43</v>
      </c>
      <c r="AA31" s="22">
        <f t="shared" si="16"/>
        <v>1</v>
      </c>
      <c r="AB31" s="22">
        <f t="shared" si="17"/>
        <v>0.97058823529411764</v>
      </c>
      <c r="AC31" s="22">
        <f t="shared" si="18"/>
        <v>0.96296296296296291</v>
      </c>
      <c r="AD31" s="22">
        <f t="shared" si="19"/>
        <v>0.93506493506493504</v>
      </c>
      <c r="AE31" s="22">
        <f t="shared" si="20"/>
        <v>1.0232558139534884</v>
      </c>
      <c r="AF31" s="22">
        <f t="shared" si="21"/>
        <v>0.94252873563218387</v>
      </c>
      <c r="AG31" s="22">
        <f t="shared" si="22"/>
        <v>0.95833333333333337</v>
      </c>
      <c r="AH31" s="22">
        <f t="shared" si="23"/>
        <v>0.96</v>
      </c>
      <c r="AI31" s="22">
        <f t="shared" si="24"/>
        <v>0.97297297297297303</v>
      </c>
      <c r="AJ31" s="22">
        <f t="shared" si="25"/>
        <v>0.96202531645569622</v>
      </c>
      <c r="AK31" s="22" t="s">
        <v>27</v>
      </c>
      <c r="AL31" s="22" t="s">
        <v>27</v>
      </c>
    </row>
    <row r="32" spans="1:42" ht="12.75" customHeight="1" x14ac:dyDescent="0.2">
      <c r="A32" s="26" t="s">
        <v>14</v>
      </c>
      <c r="B32" s="10"/>
      <c r="C32" s="10"/>
      <c r="D32" s="10"/>
      <c r="E32" s="10"/>
      <c r="F32" s="10"/>
      <c r="G32" s="10">
        <v>42</v>
      </c>
      <c r="H32" s="10"/>
      <c r="I32" s="10"/>
      <c r="J32" s="10"/>
      <c r="K32" s="181"/>
      <c r="L32" s="36"/>
      <c r="M32" s="11"/>
      <c r="N32" s="12"/>
      <c r="O32" s="13">
        <f>G32/F31</f>
        <v>0.97674418604651159</v>
      </c>
      <c r="P32" s="21">
        <v>72</v>
      </c>
      <c r="Q32" s="22">
        <f t="shared" si="31"/>
        <v>0.94736842105263153</v>
      </c>
      <c r="R32" s="3">
        <f t="shared" si="32"/>
        <v>5.2631578947368474E-2</v>
      </c>
      <c r="Z32" s="26" t="s">
        <v>44</v>
      </c>
      <c r="AA32" s="22">
        <f t="shared" si="16"/>
        <v>0.94444444444444442</v>
      </c>
      <c r="AB32" s="22">
        <f t="shared" si="17"/>
        <v>0.98484848484848486</v>
      </c>
      <c r="AC32" s="22">
        <f t="shared" si="18"/>
        <v>0.96153846153846156</v>
      </c>
      <c r="AD32" s="22">
        <f t="shared" si="19"/>
        <v>0.97222222222222221</v>
      </c>
      <c r="AE32" s="22">
        <f t="shared" si="20"/>
        <v>0.93181818181818177</v>
      </c>
      <c r="AF32" s="22">
        <f t="shared" si="21"/>
        <v>1</v>
      </c>
      <c r="AG32" s="22">
        <f t="shared" si="22"/>
        <v>0.97826086956521741</v>
      </c>
      <c r="AH32" s="22">
        <f t="shared" si="23"/>
        <v>1</v>
      </c>
      <c r="AI32" s="22">
        <f t="shared" si="24"/>
        <v>0.97222222222222221</v>
      </c>
      <c r="AJ32" s="22" t="s">
        <v>27</v>
      </c>
    </row>
    <row r="33" spans="1:42" ht="12.75" customHeight="1" x14ac:dyDescent="0.2">
      <c r="A33" s="26" t="s">
        <v>15</v>
      </c>
      <c r="B33" s="10"/>
      <c r="C33" s="10"/>
      <c r="D33" s="10"/>
      <c r="E33" s="10"/>
      <c r="F33" s="10"/>
      <c r="G33" s="10"/>
      <c r="H33" s="10">
        <v>35</v>
      </c>
      <c r="I33" s="10"/>
      <c r="J33" s="10"/>
      <c r="K33" s="181"/>
      <c r="L33" s="36"/>
      <c r="M33" s="11"/>
      <c r="N33" s="12"/>
      <c r="O33" s="13">
        <f>H33/G32</f>
        <v>0.83333333333333337</v>
      </c>
      <c r="P33" s="21">
        <v>68</v>
      </c>
      <c r="Q33" s="22">
        <f t="shared" si="31"/>
        <v>0.94444444444444442</v>
      </c>
      <c r="R33" s="3">
        <f t="shared" si="32"/>
        <v>5.555555555555558E-2</v>
      </c>
      <c r="S33" s="2" t="s">
        <v>4</v>
      </c>
    </row>
    <row r="34" spans="1:42" ht="12.75" customHeight="1" x14ac:dyDescent="0.2">
      <c r="A34" s="26" t="s">
        <v>16</v>
      </c>
      <c r="B34" s="10"/>
      <c r="C34" s="10"/>
      <c r="D34" s="10"/>
      <c r="E34" s="10"/>
      <c r="F34" s="10"/>
      <c r="G34" s="10"/>
      <c r="H34" s="10"/>
      <c r="I34" s="10">
        <v>35</v>
      </c>
      <c r="J34" s="10"/>
      <c r="K34" s="181"/>
      <c r="L34" s="36"/>
      <c r="M34" s="11"/>
      <c r="N34" s="12"/>
      <c r="O34" s="13">
        <f>I34/H33</f>
        <v>1</v>
      </c>
      <c r="P34" s="21">
        <v>66</v>
      </c>
      <c r="Q34" s="22">
        <f t="shared" si="31"/>
        <v>0.97058823529411764</v>
      </c>
      <c r="R34" s="3">
        <f t="shared" si="32"/>
        <v>2.9411764705882359E-2</v>
      </c>
      <c r="S34" s="25">
        <v>9701</v>
      </c>
      <c r="T34" s="37">
        <f>M20</f>
        <v>0.33333333333333331</v>
      </c>
    </row>
    <row r="35" spans="1:42" ht="12.75" customHeight="1" x14ac:dyDescent="0.2">
      <c r="A35" s="26" t="s">
        <v>17</v>
      </c>
      <c r="B35" s="10"/>
      <c r="C35" s="10"/>
      <c r="D35" s="10"/>
      <c r="E35" s="10"/>
      <c r="F35" s="10"/>
      <c r="G35" s="10"/>
      <c r="H35" s="10"/>
      <c r="I35" s="10"/>
      <c r="J35" s="10">
        <v>35</v>
      </c>
      <c r="K35" s="181">
        <v>31</v>
      </c>
      <c r="L35" s="36">
        <f>K35/B27</f>
        <v>0.26724137931034481</v>
      </c>
      <c r="M35" s="11"/>
      <c r="N35" s="12"/>
      <c r="O35" s="13">
        <f>J35/I34</f>
        <v>1</v>
      </c>
      <c r="P35" s="21">
        <v>65</v>
      </c>
      <c r="Q35" s="22">
        <f t="shared" si="31"/>
        <v>0.98484848484848486</v>
      </c>
      <c r="R35" s="3">
        <f t="shared" si="32"/>
        <v>1.5151515151515138E-2</v>
      </c>
      <c r="S35" s="25">
        <v>9702</v>
      </c>
      <c r="T35" s="37">
        <f>M42</f>
        <v>0.59482758620689657</v>
      </c>
    </row>
    <row r="36" spans="1:42" ht="12.75" customHeight="1" x14ac:dyDescent="0.2">
      <c r="A36" s="26" t="s">
        <v>18</v>
      </c>
      <c r="B36" s="10"/>
      <c r="C36" s="10"/>
      <c r="D36" s="10"/>
      <c r="E36" s="10"/>
      <c r="F36" s="10"/>
      <c r="G36" s="10"/>
      <c r="H36" s="10"/>
      <c r="I36" s="10"/>
      <c r="J36" s="10">
        <v>38</v>
      </c>
      <c r="K36" s="181">
        <v>22</v>
      </c>
      <c r="L36" s="36"/>
      <c r="M36" s="11"/>
      <c r="N36" s="12"/>
      <c r="O36" s="13"/>
      <c r="P36" s="21">
        <v>34</v>
      </c>
      <c r="Q36" s="22">
        <f t="shared" si="31"/>
        <v>0.52307692307692311</v>
      </c>
      <c r="R36" s="3">
        <f t="shared" si="32"/>
        <v>0.47692307692307689</v>
      </c>
      <c r="S36" s="25">
        <v>9801</v>
      </c>
      <c r="T36" s="37">
        <f>M63</f>
        <v>0.37681159420289856</v>
      </c>
    </row>
    <row r="37" spans="1:42" ht="12.75" customHeight="1" x14ac:dyDescent="0.2">
      <c r="A37" s="26" t="s">
        <v>19</v>
      </c>
      <c r="B37" s="10"/>
      <c r="C37" s="10"/>
      <c r="D37" s="10"/>
      <c r="E37" s="10"/>
      <c r="F37" s="10"/>
      <c r="G37" s="10">
        <v>1</v>
      </c>
      <c r="H37" s="10"/>
      <c r="I37" s="10">
        <v>1</v>
      </c>
      <c r="J37" s="10">
        <v>10</v>
      </c>
      <c r="K37" s="181">
        <v>13</v>
      </c>
      <c r="L37" s="36"/>
      <c r="M37" s="11"/>
      <c r="N37" s="12"/>
      <c r="O37" s="13"/>
      <c r="P37" s="21">
        <v>12</v>
      </c>
      <c r="Q37" s="22">
        <f t="shared" si="31"/>
        <v>0.35294117647058826</v>
      </c>
      <c r="R37" s="3">
        <f t="shared" si="32"/>
        <v>0.64705882352941169</v>
      </c>
      <c r="S37" s="25">
        <v>9802</v>
      </c>
      <c r="T37" s="37">
        <f>M83</f>
        <v>0.42281879194630873</v>
      </c>
    </row>
    <row r="38" spans="1:42" ht="12.75" customHeight="1" x14ac:dyDescent="0.2">
      <c r="A38" s="26" t="s">
        <v>20</v>
      </c>
      <c r="B38" s="10"/>
      <c r="C38" s="10"/>
      <c r="D38" s="10"/>
      <c r="E38" s="10"/>
      <c r="F38" s="10"/>
      <c r="G38" s="10"/>
      <c r="H38" s="10"/>
      <c r="I38" s="10"/>
      <c r="J38" s="10">
        <v>3</v>
      </c>
      <c r="K38" s="181">
        <v>2</v>
      </c>
      <c r="L38" s="11"/>
      <c r="M38" s="11"/>
      <c r="N38" s="11"/>
      <c r="O38" s="13"/>
      <c r="P38" s="21">
        <v>3</v>
      </c>
      <c r="Q38" s="22">
        <f t="shared" si="31"/>
        <v>0.25</v>
      </c>
      <c r="R38" s="3">
        <f t="shared" si="32"/>
        <v>0.75</v>
      </c>
      <c r="S38" s="25">
        <v>9901</v>
      </c>
      <c r="T38" s="3">
        <f>M104</f>
        <v>0.31818181818181818</v>
      </c>
    </row>
    <row r="39" spans="1:42" ht="12.75" customHeight="1" x14ac:dyDescent="0.2">
      <c r="A39" s="26" t="s">
        <v>21</v>
      </c>
      <c r="B39" s="10"/>
      <c r="C39" s="10"/>
      <c r="D39" s="10"/>
      <c r="E39" s="10"/>
      <c r="F39" s="10"/>
      <c r="G39" s="10"/>
      <c r="H39" s="10">
        <v>1</v>
      </c>
      <c r="I39" s="10"/>
      <c r="J39" s="10"/>
      <c r="K39" s="181"/>
      <c r="L39" s="11"/>
      <c r="M39" s="11"/>
      <c r="N39" s="11"/>
      <c r="O39" s="13"/>
      <c r="P39" s="21">
        <v>1</v>
      </c>
      <c r="S39" s="25">
        <v>9902</v>
      </c>
      <c r="T39" s="3">
        <f>M124</f>
        <v>0.5</v>
      </c>
    </row>
    <row r="40" spans="1:42" ht="12.75" customHeight="1" x14ac:dyDescent="0.2">
      <c r="A40" s="28" t="s">
        <v>22</v>
      </c>
      <c r="B40" s="29"/>
      <c r="C40" s="29"/>
      <c r="D40" s="29"/>
      <c r="E40" s="29"/>
      <c r="F40" s="29"/>
      <c r="G40" s="29"/>
      <c r="H40" s="29"/>
      <c r="I40" s="29"/>
      <c r="J40" s="29"/>
      <c r="K40" s="182"/>
      <c r="L40" s="3"/>
      <c r="M40" s="3"/>
      <c r="N40" s="3"/>
      <c r="O40" s="3"/>
      <c r="P40" s="21"/>
      <c r="S40" s="27" t="s">
        <v>14</v>
      </c>
      <c r="T40" s="3">
        <f>M143</f>
        <v>0.48039215686274511</v>
      </c>
    </row>
    <row r="41" spans="1:42" ht="12.75" customHeight="1" x14ac:dyDescent="0.2">
      <c r="A41" s="28" t="s">
        <v>23</v>
      </c>
      <c r="B41" s="29"/>
      <c r="C41" s="29"/>
      <c r="D41" s="29"/>
      <c r="E41" s="29"/>
      <c r="F41" s="29"/>
      <c r="G41" s="29"/>
      <c r="H41" s="29"/>
      <c r="I41" s="29"/>
      <c r="J41" s="29">
        <v>1</v>
      </c>
      <c r="K41" s="182">
        <v>1</v>
      </c>
      <c r="L41" s="3"/>
      <c r="M41" s="3"/>
      <c r="N41" s="3"/>
      <c r="O41" s="3"/>
      <c r="P41" s="21"/>
      <c r="S41" s="27" t="s">
        <v>15</v>
      </c>
      <c r="T41" s="3">
        <f>M161</f>
        <v>0.27272727272727271</v>
      </c>
    </row>
    <row r="42" spans="1:42" ht="12.75" customHeight="1" x14ac:dyDescent="0.2">
      <c r="K42" s="182">
        <f>SUM(K35:K41)</f>
        <v>69</v>
      </c>
      <c r="L42" s="3">
        <f>K35/B27</f>
        <v>0.26724137931034481</v>
      </c>
      <c r="M42" s="3">
        <f>K42/B27</f>
        <v>0.59482758620689657</v>
      </c>
      <c r="N42" s="3">
        <f>M42-L35</f>
        <v>0.32758620689655177</v>
      </c>
      <c r="O42" s="3"/>
      <c r="S42" s="27" t="s">
        <v>16</v>
      </c>
      <c r="T42" s="3">
        <f>M181</f>
        <v>0.53846153846153844</v>
      </c>
      <c r="Z42" s="2"/>
      <c r="AA42" s="8" t="s">
        <v>45</v>
      </c>
      <c r="AB42" s="8"/>
      <c r="AC42" s="8"/>
      <c r="AD42" s="8"/>
      <c r="AE42" s="8"/>
      <c r="AF42" s="8"/>
      <c r="AG42" s="8"/>
      <c r="AH42" s="8"/>
      <c r="AI42" s="8"/>
      <c r="AJ42" s="8"/>
    </row>
    <row r="43" spans="1:42" ht="12.75" customHeight="1" x14ac:dyDescent="0.2">
      <c r="A43" s="32" t="s">
        <v>34</v>
      </c>
      <c r="B43" s="32"/>
      <c r="C43" s="32"/>
      <c r="D43" s="33"/>
      <c r="E43" s="33"/>
      <c r="H43" s="34">
        <f>((K35*9)+(K36*10)+(K37*11)+(K38*12)+(K41*15))/K42</f>
        <v>9.8695652173913047</v>
      </c>
      <c r="L43" s="3"/>
      <c r="M43" s="3"/>
      <c r="O43" s="3"/>
      <c r="S43" s="27" t="s">
        <v>17</v>
      </c>
      <c r="T43" s="3">
        <f>M200</f>
        <v>0.52898550724637683</v>
      </c>
      <c r="AA43" s="283" t="s">
        <v>12</v>
      </c>
      <c r="AB43" s="282"/>
      <c r="AC43" s="282"/>
      <c r="AD43" s="282"/>
      <c r="AE43" s="282"/>
      <c r="AF43" s="282"/>
      <c r="AG43" s="282"/>
      <c r="AH43" s="282"/>
      <c r="AI43" s="282"/>
      <c r="AJ43" s="282"/>
    </row>
    <row r="44" spans="1:42" ht="12.75" customHeight="1" x14ac:dyDescent="0.2">
      <c r="L44" s="3"/>
      <c r="M44" s="3"/>
      <c r="O44" s="3"/>
      <c r="S44" s="27" t="s">
        <v>18</v>
      </c>
      <c r="T44" s="3">
        <f>M219</f>
        <v>0.47169811320754718</v>
      </c>
      <c r="Z44" s="18" t="s">
        <v>13</v>
      </c>
      <c r="AA44" s="1">
        <v>9701</v>
      </c>
      <c r="AB44" s="19">
        <v>9702</v>
      </c>
      <c r="AC44" s="19">
        <v>9801</v>
      </c>
      <c r="AD44" s="19">
        <v>9802</v>
      </c>
      <c r="AE44" s="19">
        <v>9901</v>
      </c>
      <c r="AF44" s="19">
        <v>9902</v>
      </c>
      <c r="AG44" s="20" t="s">
        <v>14</v>
      </c>
      <c r="AH44" s="20" t="s">
        <v>15</v>
      </c>
      <c r="AI44" s="20" t="s">
        <v>16</v>
      </c>
      <c r="AJ44" s="20" t="s">
        <v>17</v>
      </c>
      <c r="AK44" s="20" t="s">
        <v>18</v>
      </c>
      <c r="AL44" s="20" t="s">
        <v>19</v>
      </c>
      <c r="AM44" s="20" t="s">
        <v>20</v>
      </c>
      <c r="AN44" s="20" t="s">
        <v>21</v>
      </c>
      <c r="AO44" s="20" t="s">
        <v>22</v>
      </c>
      <c r="AP44" s="20" t="s">
        <v>23</v>
      </c>
    </row>
    <row r="45" spans="1:42" ht="12.75" customHeight="1" x14ac:dyDescent="0.2">
      <c r="L45" s="3"/>
      <c r="M45" s="3"/>
      <c r="O45" s="3"/>
      <c r="S45" s="27" t="s">
        <v>19</v>
      </c>
      <c r="T45" s="3">
        <f>M241</f>
        <v>0.69523809523809521</v>
      </c>
      <c r="Z45" s="23" t="s">
        <v>37</v>
      </c>
      <c r="AA45" s="22">
        <f t="shared" ref="AA45:AA52" si="33">R6</f>
        <v>5.8823529411764719E-2</v>
      </c>
      <c r="AB45" s="22">
        <f t="shared" ref="AB45:AB52" si="34">R28</f>
        <v>0.14655172413793105</v>
      </c>
      <c r="AC45" s="22">
        <f t="shared" ref="AC45:AC52" si="35">R50</f>
        <v>0.26086956521739135</v>
      </c>
      <c r="AD45" s="22">
        <f t="shared" ref="AD45:AD52" si="36">R70</f>
        <v>0.25503355704697983</v>
      </c>
      <c r="AE45" s="22">
        <f t="shared" ref="AE45:AE52" si="37">R90</f>
        <v>0.30909090909090908</v>
      </c>
      <c r="AF45" s="22">
        <f t="shared" ref="AF45:AF52" si="38">R110</f>
        <v>0.29746835443037978</v>
      </c>
      <c r="AG45" s="22">
        <f t="shared" ref="AG45:AG52" si="39">R131</f>
        <v>0.3529411764705882</v>
      </c>
      <c r="AH45" s="22">
        <f t="shared" ref="AH45:AH51" si="40">R150</f>
        <v>0.31060606060606055</v>
      </c>
      <c r="AI45" s="22">
        <f t="shared" ref="AI45:AI50" si="41">R170</f>
        <v>0.30769230769230771</v>
      </c>
      <c r="AJ45" s="22">
        <f t="shared" ref="AJ45:AJ49" si="42">R187</f>
        <v>0.35507246376811596</v>
      </c>
      <c r="AK45" s="3">
        <f t="shared" ref="AK45:AK48" si="43">R205</f>
        <v>0.20754716981132071</v>
      </c>
      <c r="AL45" s="3">
        <f t="shared" ref="AL45:AL47" si="44">R225</f>
        <v>0.15238095238095239</v>
      </c>
      <c r="AM45" s="3">
        <f t="shared" ref="AM45:AM48" si="45">R246</f>
        <v>0.17757009345794394</v>
      </c>
      <c r="AN45" s="3">
        <f t="shared" ref="AN45:AN47" si="46">R266</f>
        <v>6.0606060606060552E-2</v>
      </c>
      <c r="AO45" s="3">
        <f t="shared" ref="AO45:AO46" si="47">R286</f>
        <v>0.1428571428571429</v>
      </c>
      <c r="AP45" s="3">
        <f>R304</f>
        <v>0.1009174311926605</v>
      </c>
    </row>
    <row r="46" spans="1:42" ht="12.75" customHeight="1" x14ac:dyDescent="0.3">
      <c r="A46" s="38" t="s">
        <v>46</v>
      </c>
      <c r="L46" s="3"/>
      <c r="M46" s="3"/>
      <c r="O46" s="3"/>
      <c r="S46" s="27" t="s">
        <v>20</v>
      </c>
      <c r="Z46" s="23" t="s">
        <v>38</v>
      </c>
      <c r="AA46" s="22">
        <f t="shared" si="33"/>
        <v>0.10416666666666663</v>
      </c>
      <c r="AB46" s="22">
        <f t="shared" si="34"/>
        <v>0.10101010101010099</v>
      </c>
      <c r="AC46" s="22">
        <f t="shared" si="35"/>
        <v>3.9215686274509776E-2</v>
      </c>
      <c r="AD46" s="22">
        <f t="shared" si="36"/>
        <v>0.10810810810810811</v>
      </c>
      <c r="AE46" s="22">
        <f t="shared" si="37"/>
        <v>0.15789473684210531</v>
      </c>
      <c r="AF46" s="22">
        <f t="shared" si="38"/>
        <v>0.10810810810810811</v>
      </c>
      <c r="AG46" s="22">
        <f t="shared" si="39"/>
        <v>0.12121212121212122</v>
      </c>
      <c r="AH46" s="22">
        <f t="shared" si="40"/>
        <v>0.12087912087912089</v>
      </c>
      <c r="AI46" s="22">
        <f t="shared" si="41"/>
        <v>0.11111111111111116</v>
      </c>
      <c r="AJ46" s="22">
        <f t="shared" si="42"/>
        <v>5.6179775280898903E-2</v>
      </c>
      <c r="AK46" s="3">
        <f t="shared" si="43"/>
        <v>0.11904761904761907</v>
      </c>
      <c r="AL46" s="3">
        <f t="shared" si="44"/>
        <v>0</v>
      </c>
      <c r="AM46" s="3">
        <f t="shared" si="45"/>
        <v>6.8181818181818232E-2</v>
      </c>
      <c r="AN46" s="3">
        <f t="shared" si="46"/>
        <v>5.3763440860215006E-2</v>
      </c>
      <c r="AO46" s="3">
        <f t="shared" si="47"/>
        <v>6.0606060606060552E-2</v>
      </c>
    </row>
    <row r="47" spans="1:42" ht="25.5" customHeight="1" x14ac:dyDescent="0.2">
      <c r="B47" s="281" t="s">
        <v>2</v>
      </c>
      <c r="C47" s="282"/>
      <c r="D47" s="282"/>
      <c r="E47" s="282"/>
      <c r="F47" s="282"/>
      <c r="G47" s="282"/>
      <c r="H47" s="282"/>
      <c r="I47" s="282"/>
      <c r="J47" s="282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S47" s="27" t="s">
        <v>21</v>
      </c>
      <c r="Z47" s="23" t="s">
        <v>39</v>
      </c>
      <c r="AA47" s="22">
        <f t="shared" si="33"/>
        <v>0.20930232558139539</v>
      </c>
      <c r="AB47" s="22">
        <f t="shared" si="34"/>
        <v>8.98876404494382E-2</v>
      </c>
      <c r="AC47" s="22">
        <f t="shared" si="35"/>
        <v>0.24489795918367352</v>
      </c>
      <c r="AD47" s="22">
        <f t="shared" si="36"/>
        <v>8.0808080808080773E-2</v>
      </c>
      <c r="AE47" s="22">
        <f t="shared" si="37"/>
        <v>0.265625</v>
      </c>
      <c r="AF47" s="22">
        <f t="shared" si="38"/>
        <v>4.0404040404040442E-2</v>
      </c>
      <c r="AG47" s="22">
        <f t="shared" si="39"/>
        <v>6.8965517241379337E-2</v>
      </c>
      <c r="AH47" s="22">
        <f t="shared" si="40"/>
        <v>7.4999999999999956E-2</v>
      </c>
      <c r="AI47" s="22">
        <f t="shared" si="41"/>
        <v>7.4999999999999956E-2</v>
      </c>
      <c r="AJ47" s="22">
        <f t="shared" si="42"/>
        <v>4.7619047619047672E-2</v>
      </c>
      <c r="AK47" s="3">
        <f t="shared" si="43"/>
        <v>0</v>
      </c>
      <c r="AL47" s="3">
        <f t="shared" si="44"/>
        <v>2.2471910112359605E-2</v>
      </c>
      <c r="AM47" s="3">
        <f t="shared" si="45"/>
        <v>4.8780487804878092E-2</v>
      </c>
      <c r="AN47" s="3">
        <f t="shared" si="46"/>
        <v>0</v>
      </c>
    </row>
    <row r="48" spans="1:42" ht="12.75" customHeight="1" x14ac:dyDescent="0.2">
      <c r="A48" s="9" t="s">
        <v>10</v>
      </c>
      <c r="B48" s="10">
        <v>1</v>
      </c>
      <c r="C48" s="10">
        <v>2</v>
      </c>
      <c r="D48" s="10">
        <v>3</v>
      </c>
      <c r="E48" s="10">
        <v>4</v>
      </c>
      <c r="F48" s="10">
        <v>5</v>
      </c>
      <c r="G48" s="10">
        <v>6</v>
      </c>
      <c r="H48" s="10">
        <v>7</v>
      </c>
      <c r="I48" s="10">
        <v>8</v>
      </c>
      <c r="J48" s="10">
        <v>9</v>
      </c>
      <c r="K48" s="115" t="s">
        <v>11</v>
      </c>
      <c r="L48" s="11"/>
      <c r="M48" s="11"/>
      <c r="N48" s="12"/>
      <c r="O48" s="13"/>
      <c r="P48" s="14"/>
      <c r="Q48" s="14"/>
      <c r="R48" s="3"/>
      <c r="S48" s="27" t="s">
        <v>22</v>
      </c>
      <c r="Z48" s="23" t="s">
        <v>40</v>
      </c>
      <c r="AA48" s="22">
        <f t="shared" si="33"/>
        <v>5.8823529411764719E-2</v>
      </c>
      <c r="AB48" s="22">
        <f t="shared" si="34"/>
        <v>6.1728395061728447E-2</v>
      </c>
      <c r="AC48" s="22">
        <f t="shared" si="35"/>
        <v>0.16216216216216217</v>
      </c>
      <c r="AD48" s="22">
        <f t="shared" si="36"/>
        <v>0.10989010989010994</v>
      </c>
      <c r="AE48" s="22">
        <f t="shared" si="37"/>
        <v>2.1276595744680882E-2</v>
      </c>
      <c r="AF48" s="22">
        <f t="shared" si="38"/>
        <v>6.315789473684208E-2</v>
      </c>
      <c r="AG48" s="22">
        <f t="shared" si="39"/>
        <v>5.555555555555558E-2</v>
      </c>
      <c r="AH48" s="22">
        <f t="shared" si="40"/>
        <v>2.7027027027026973E-2</v>
      </c>
      <c r="AI48" s="22">
        <f t="shared" si="41"/>
        <v>0</v>
      </c>
      <c r="AJ48" s="22">
        <f t="shared" si="42"/>
        <v>0</v>
      </c>
      <c r="AK48" s="3">
        <f t="shared" si="43"/>
        <v>8.108108108108103E-2</v>
      </c>
      <c r="AL48" s="3">
        <f>R231</f>
        <v>2.3809523809523836E-2</v>
      </c>
      <c r="AM48" s="3">
        <f t="shared" si="45"/>
        <v>8.9743589743589758E-2</v>
      </c>
    </row>
    <row r="49" spans="1:52" ht="12.75" customHeight="1" x14ac:dyDescent="0.2">
      <c r="A49" s="10">
        <v>9801</v>
      </c>
      <c r="B49" s="10">
        <v>69</v>
      </c>
      <c r="C49" s="10"/>
      <c r="D49" s="10"/>
      <c r="E49" s="10"/>
      <c r="F49" s="10"/>
      <c r="G49" s="10"/>
      <c r="H49" s="10"/>
      <c r="I49" s="10"/>
      <c r="J49" s="10"/>
      <c r="K49" s="181"/>
      <c r="L49" s="11"/>
      <c r="M49" s="11"/>
      <c r="N49" s="12"/>
      <c r="O49" s="13"/>
      <c r="P49" s="17">
        <f>B49</f>
        <v>69</v>
      </c>
      <c r="Q49" s="14"/>
      <c r="R49" s="3"/>
      <c r="Z49" s="23" t="s">
        <v>41</v>
      </c>
      <c r="AA49" s="22">
        <f t="shared" si="33"/>
        <v>0.21875</v>
      </c>
      <c r="AB49" s="22">
        <f t="shared" si="34"/>
        <v>5.2631578947368474E-2</v>
      </c>
      <c r="AC49" s="22">
        <f t="shared" si="35"/>
        <v>9.6774193548387122E-2</v>
      </c>
      <c r="AD49" s="22">
        <f t="shared" si="36"/>
        <v>3.703703703703709E-2</v>
      </c>
      <c r="AE49" s="22">
        <f t="shared" si="37"/>
        <v>6.5217391304347783E-2</v>
      </c>
      <c r="AF49" s="22">
        <f t="shared" si="38"/>
        <v>0</v>
      </c>
      <c r="AG49" s="22">
        <f t="shared" si="39"/>
        <v>5.8823529411764719E-2</v>
      </c>
      <c r="AH49" s="22">
        <f t="shared" si="40"/>
        <v>1.388888888888884E-2</v>
      </c>
      <c r="AI49" s="22">
        <f t="shared" si="41"/>
        <v>0</v>
      </c>
      <c r="AJ49" s="22">
        <f t="shared" si="42"/>
        <v>0</v>
      </c>
      <c r="AK49" s="3">
        <f t="shared" ref="AK49:AK50" si="48">R220</f>
        <v>0</v>
      </c>
      <c r="AL49" s="3">
        <f>R241</f>
        <v>0</v>
      </c>
      <c r="AM49" s="3" t="s">
        <v>27</v>
      </c>
    </row>
    <row r="50" spans="1:52" ht="12.75" customHeight="1" x14ac:dyDescent="0.2">
      <c r="A50" s="10">
        <v>9802</v>
      </c>
      <c r="B50" s="10">
        <v>1</v>
      </c>
      <c r="C50" s="10">
        <v>55</v>
      </c>
      <c r="D50" s="10"/>
      <c r="E50" s="10"/>
      <c r="F50" s="10"/>
      <c r="G50" s="10"/>
      <c r="H50" s="10"/>
      <c r="I50" s="10"/>
      <c r="J50" s="10"/>
      <c r="K50" s="181"/>
      <c r="L50" s="11"/>
      <c r="M50" s="11"/>
      <c r="N50" s="12"/>
      <c r="O50" s="13">
        <f>C50/B49</f>
        <v>0.79710144927536231</v>
      </c>
      <c r="P50" s="21">
        <v>51</v>
      </c>
      <c r="Q50" s="22">
        <f t="shared" ref="Q50:Q60" si="49">P50/P49</f>
        <v>0.73913043478260865</v>
      </c>
      <c r="R50" s="3">
        <f t="shared" ref="R50:R60" si="50">100%-Q50</f>
        <v>0.26086956521739135</v>
      </c>
      <c r="Z50" s="26" t="s">
        <v>42</v>
      </c>
      <c r="AA50" s="22">
        <f t="shared" si="33"/>
        <v>0.28000000000000003</v>
      </c>
      <c r="AB50" s="22">
        <f t="shared" si="34"/>
        <v>5.555555555555558E-2</v>
      </c>
      <c r="AC50" s="22">
        <f t="shared" si="35"/>
        <v>3.5714285714285698E-2</v>
      </c>
      <c r="AD50" s="22">
        <f t="shared" si="36"/>
        <v>1.2820512820512775E-2</v>
      </c>
      <c r="AE50" s="22">
        <f t="shared" si="37"/>
        <v>0</v>
      </c>
      <c r="AF50" s="22">
        <f t="shared" si="38"/>
        <v>2.2471910112359605E-2</v>
      </c>
      <c r="AG50" s="22">
        <f t="shared" si="39"/>
        <v>0</v>
      </c>
      <c r="AH50" s="22">
        <f t="shared" si="40"/>
        <v>-5.6338028169014009E-2</v>
      </c>
      <c r="AI50" s="22">
        <f t="shared" si="41"/>
        <v>0</v>
      </c>
      <c r="AJ50" s="22">
        <f t="shared" ref="AJ50:AJ51" si="51">R200</f>
        <v>0</v>
      </c>
      <c r="AK50" s="3">
        <f t="shared" si="48"/>
        <v>0</v>
      </c>
      <c r="AL50" s="3" t="s">
        <v>27</v>
      </c>
      <c r="AM50" s="3" t="s">
        <v>27</v>
      </c>
    </row>
    <row r="51" spans="1:52" ht="12.75" customHeight="1" x14ac:dyDescent="0.2">
      <c r="A51" s="10">
        <v>9901</v>
      </c>
      <c r="B51" s="10"/>
      <c r="C51" s="10"/>
      <c r="D51" s="10">
        <v>22</v>
      </c>
      <c r="E51" s="10"/>
      <c r="F51" s="10"/>
      <c r="G51" s="10"/>
      <c r="H51" s="10"/>
      <c r="I51" s="10"/>
      <c r="J51" s="10"/>
      <c r="K51" s="181"/>
      <c r="L51" s="11"/>
      <c r="M51" s="11"/>
      <c r="N51" s="12"/>
      <c r="O51" s="13">
        <f>D51/C50</f>
        <v>0.4</v>
      </c>
      <c r="P51" s="21">
        <v>49</v>
      </c>
      <c r="Q51" s="22">
        <f t="shared" si="49"/>
        <v>0.96078431372549022</v>
      </c>
      <c r="R51" s="3">
        <f t="shared" si="50"/>
        <v>3.9215686274509776E-2</v>
      </c>
      <c r="Z51" s="26" t="s">
        <v>43</v>
      </c>
      <c r="AA51" s="22">
        <f t="shared" si="33"/>
        <v>0</v>
      </c>
      <c r="AB51" s="22">
        <f t="shared" si="34"/>
        <v>2.9411764705882359E-2</v>
      </c>
      <c r="AC51" s="22">
        <f t="shared" si="35"/>
        <v>3.703703703703709E-2</v>
      </c>
      <c r="AD51" s="22">
        <f t="shared" si="36"/>
        <v>6.4935064935064957E-2</v>
      </c>
      <c r="AE51" s="22">
        <f t="shared" si="37"/>
        <v>-2.3255813953488413E-2</v>
      </c>
      <c r="AF51" s="22">
        <f t="shared" si="38"/>
        <v>5.7471264367816133E-2</v>
      </c>
      <c r="AG51" s="22">
        <f t="shared" si="39"/>
        <v>4.166666666666663E-2</v>
      </c>
      <c r="AH51" s="22">
        <f t="shared" si="40"/>
        <v>4.0000000000000036E-2</v>
      </c>
      <c r="AI51" s="22">
        <f t="shared" ref="AI51:AI52" si="52">R182</f>
        <v>0</v>
      </c>
      <c r="AJ51" s="22">
        <f t="shared" si="51"/>
        <v>0</v>
      </c>
      <c r="AK51" s="3" t="s">
        <v>27</v>
      </c>
    </row>
    <row r="52" spans="1:52" ht="12.75" customHeight="1" x14ac:dyDescent="0.2">
      <c r="A52" s="10">
        <v>9902</v>
      </c>
      <c r="B52" s="10"/>
      <c r="C52" s="10"/>
      <c r="D52" s="10"/>
      <c r="E52" s="10">
        <v>14</v>
      </c>
      <c r="F52" s="10"/>
      <c r="G52" s="10"/>
      <c r="H52" s="10"/>
      <c r="I52" s="10"/>
      <c r="J52" s="10"/>
      <c r="K52" s="181"/>
      <c r="L52" s="11"/>
      <c r="M52" s="11"/>
      <c r="N52" s="12"/>
      <c r="O52" s="13">
        <f>E52/D51</f>
        <v>0.63636363636363635</v>
      </c>
      <c r="P52" s="21">
        <v>37</v>
      </c>
      <c r="Q52" s="22">
        <f t="shared" si="49"/>
        <v>0.75510204081632648</v>
      </c>
      <c r="R52" s="3">
        <f t="shared" si="50"/>
        <v>0.24489795918367352</v>
      </c>
      <c r="Z52" s="26" t="s">
        <v>44</v>
      </c>
      <c r="AA52" s="22">
        <f t="shared" si="33"/>
        <v>5.555555555555558E-2</v>
      </c>
      <c r="AB52" s="22">
        <f t="shared" si="34"/>
        <v>1.5151515151515138E-2</v>
      </c>
      <c r="AC52" s="22">
        <f t="shared" si="35"/>
        <v>3.8461538461538436E-2</v>
      </c>
      <c r="AD52" s="22">
        <f t="shared" si="36"/>
        <v>2.777777777777779E-2</v>
      </c>
      <c r="AE52" s="22">
        <f t="shared" si="37"/>
        <v>6.8181818181818232E-2</v>
      </c>
      <c r="AF52" s="22">
        <f t="shared" si="38"/>
        <v>0</v>
      </c>
      <c r="AG52" s="22">
        <f t="shared" si="39"/>
        <v>2.1739130434782594E-2</v>
      </c>
      <c r="AH52" s="22">
        <f>R161</f>
        <v>0</v>
      </c>
      <c r="AI52" s="22">
        <f t="shared" si="52"/>
        <v>0</v>
      </c>
      <c r="AJ52" s="22" t="s">
        <v>27</v>
      </c>
    </row>
    <row r="53" spans="1:52" ht="12.75" customHeight="1" x14ac:dyDescent="0.2">
      <c r="A53" s="26" t="s">
        <v>14</v>
      </c>
      <c r="B53" s="10"/>
      <c r="C53" s="10"/>
      <c r="D53" s="10"/>
      <c r="E53" s="10"/>
      <c r="F53" s="10">
        <v>13</v>
      </c>
      <c r="G53" s="10"/>
      <c r="H53" s="10"/>
      <c r="I53" s="10"/>
      <c r="J53" s="10"/>
      <c r="K53" s="181"/>
      <c r="L53" s="11"/>
      <c r="M53" s="11"/>
      <c r="N53" s="12"/>
      <c r="O53" s="13">
        <f>F53/E52</f>
        <v>0.9285714285714286</v>
      </c>
      <c r="P53" s="21">
        <v>31</v>
      </c>
      <c r="Q53" s="22">
        <f t="shared" si="49"/>
        <v>0.83783783783783783</v>
      </c>
      <c r="R53" s="3">
        <f t="shared" si="50"/>
        <v>0.16216216216216217</v>
      </c>
      <c r="Z53" s="39"/>
      <c r="AA53" s="37"/>
      <c r="AB53" s="37"/>
      <c r="AC53" s="37"/>
      <c r="AD53" s="40"/>
      <c r="AE53" s="40"/>
      <c r="AF53" s="40"/>
      <c r="AG53" s="40"/>
      <c r="AH53" s="40"/>
      <c r="AI53" s="40"/>
      <c r="AJ53" s="40"/>
    </row>
    <row r="54" spans="1:52" ht="12.75" customHeight="1" x14ac:dyDescent="0.2">
      <c r="A54" s="26" t="s">
        <v>15</v>
      </c>
      <c r="B54" s="10"/>
      <c r="C54" s="10"/>
      <c r="D54" s="10"/>
      <c r="E54" s="10"/>
      <c r="F54" s="10"/>
      <c r="G54" s="10">
        <v>11</v>
      </c>
      <c r="H54" s="10"/>
      <c r="I54" s="10"/>
      <c r="J54" s="10"/>
      <c r="K54" s="181"/>
      <c r="L54" s="11"/>
      <c r="M54" s="11"/>
      <c r="N54" s="12"/>
      <c r="O54" s="13">
        <f>G54/F53</f>
        <v>0.84615384615384615</v>
      </c>
      <c r="P54" s="21">
        <v>28</v>
      </c>
      <c r="Q54" s="22">
        <f t="shared" si="49"/>
        <v>0.90322580645161288</v>
      </c>
      <c r="R54" s="3">
        <f t="shared" si="50"/>
        <v>9.6774193548387122E-2</v>
      </c>
      <c r="Z54" s="28"/>
      <c r="AA54" s="37"/>
      <c r="AB54" s="37"/>
      <c r="AC54" s="40"/>
      <c r="AD54" s="40"/>
      <c r="AE54" s="40"/>
      <c r="AF54" s="40"/>
      <c r="AG54" s="40"/>
      <c r="AH54" s="40"/>
      <c r="AI54" s="40"/>
      <c r="AJ54" s="40"/>
    </row>
    <row r="55" spans="1:52" ht="12.75" customHeight="1" x14ac:dyDescent="0.2">
      <c r="A55" s="26" t="s">
        <v>16</v>
      </c>
      <c r="B55" s="10"/>
      <c r="C55" s="10"/>
      <c r="D55" s="10"/>
      <c r="E55" s="10"/>
      <c r="F55" s="10"/>
      <c r="G55" s="10"/>
      <c r="H55" s="10">
        <v>11</v>
      </c>
      <c r="I55" s="10"/>
      <c r="J55" s="10"/>
      <c r="K55" s="181"/>
      <c r="L55" s="11"/>
      <c r="M55" s="11"/>
      <c r="N55" s="12"/>
      <c r="O55" s="13">
        <f>H55/G54</f>
        <v>1</v>
      </c>
      <c r="P55" s="21">
        <v>27</v>
      </c>
      <c r="Q55" s="22">
        <f t="shared" si="49"/>
        <v>0.9642857142857143</v>
      </c>
      <c r="R55" s="3">
        <f t="shared" si="50"/>
        <v>3.5714285714285698E-2</v>
      </c>
      <c r="Z55" s="28"/>
      <c r="AA55" s="37"/>
      <c r="AB55" s="40"/>
      <c r="AC55" s="40"/>
      <c r="AD55" s="40"/>
      <c r="AE55" s="40"/>
      <c r="AF55" s="40"/>
      <c r="AG55" s="40"/>
      <c r="AH55" s="40"/>
      <c r="AI55" s="40"/>
      <c r="AJ55" s="40"/>
    </row>
    <row r="56" spans="1:52" ht="12.75" customHeight="1" x14ac:dyDescent="0.2">
      <c r="A56" s="26" t="s">
        <v>17</v>
      </c>
      <c r="B56" s="10"/>
      <c r="C56" s="10"/>
      <c r="D56" s="10"/>
      <c r="E56" s="10"/>
      <c r="F56" s="10"/>
      <c r="G56" s="10"/>
      <c r="H56" s="10"/>
      <c r="I56" s="10">
        <v>11</v>
      </c>
      <c r="J56" s="10"/>
      <c r="K56" s="181"/>
      <c r="L56" s="11"/>
      <c r="M56" s="11"/>
      <c r="N56" s="12"/>
      <c r="O56" s="13">
        <f>I56/H55</f>
        <v>1</v>
      </c>
      <c r="P56" s="21">
        <v>26</v>
      </c>
      <c r="Q56" s="22">
        <f t="shared" si="49"/>
        <v>0.96296296296296291</v>
      </c>
      <c r="R56" s="3">
        <f t="shared" si="50"/>
        <v>3.703703703703709E-2</v>
      </c>
      <c r="Z56" s="29"/>
      <c r="AA56" s="8" t="s">
        <v>47</v>
      </c>
      <c r="AB56" s="37"/>
      <c r="AC56" s="37"/>
      <c r="AD56" s="37"/>
      <c r="AE56" s="37"/>
      <c r="AF56" s="37"/>
      <c r="AG56" s="37"/>
      <c r="AH56" s="37"/>
      <c r="AI56" s="37"/>
      <c r="AJ56" s="37"/>
    </row>
    <row r="57" spans="1:52" ht="12.75" customHeight="1" x14ac:dyDescent="0.2">
      <c r="A57" s="26" t="s">
        <v>18</v>
      </c>
      <c r="B57" s="10"/>
      <c r="C57" s="10"/>
      <c r="D57" s="10"/>
      <c r="E57" s="10"/>
      <c r="F57" s="10"/>
      <c r="G57" s="10"/>
      <c r="H57" s="10"/>
      <c r="I57" s="10"/>
      <c r="J57" s="10">
        <v>11</v>
      </c>
      <c r="K57" s="181">
        <v>10</v>
      </c>
      <c r="L57" s="11"/>
      <c r="M57" s="11"/>
      <c r="N57" s="12"/>
      <c r="O57" s="13">
        <f>J57/I56</f>
        <v>1</v>
      </c>
      <c r="P57" s="21">
        <v>25</v>
      </c>
      <c r="Q57" s="22">
        <f t="shared" si="49"/>
        <v>0.96153846153846156</v>
      </c>
      <c r="R57" s="3">
        <f t="shared" si="50"/>
        <v>3.8461538461538436E-2</v>
      </c>
      <c r="Z57" s="41" t="s">
        <v>13</v>
      </c>
      <c r="AA57" s="42">
        <v>9701</v>
      </c>
      <c r="AB57" s="43">
        <v>9702</v>
      </c>
      <c r="AC57" s="43">
        <v>9801</v>
      </c>
      <c r="AD57" s="43">
        <v>9802</v>
      </c>
      <c r="AE57" s="43">
        <v>9901</v>
      </c>
      <c r="AF57" s="43">
        <v>9902</v>
      </c>
      <c r="AG57" s="44" t="s">
        <v>14</v>
      </c>
      <c r="AH57" s="44" t="s">
        <v>15</v>
      </c>
      <c r="AI57" s="44" t="s">
        <v>16</v>
      </c>
      <c r="AJ57" s="44" t="s">
        <v>17</v>
      </c>
      <c r="AK57" s="44" t="s">
        <v>18</v>
      </c>
      <c r="AL57" s="44" t="s">
        <v>19</v>
      </c>
      <c r="AM57" s="44" t="s">
        <v>20</v>
      </c>
      <c r="AN57" s="44" t="s">
        <v>21</v>
      </c>
      <c r="AO57" s="44" t="s">
        <v>22</v>
      </c>
      <c r="AP57" s="44" t="s">
        <v>23</v>
      </c>
      <c r="AQ57" s="44" t="s">
        <v>48</v>
      </c>
      <c r="AR57" s="44" t="s">
        <v>49</v>
      </c>
      <c r="AS57" s="44" t="s">
        <v>50</v>
      </c>
      <c r="AT57" s="44" t="s">
        <v>51</v>
      </c>
      <c r="AU57" s="44" t="s">
        <v>52</v>
      </c>
      <c r="AV57" s="44" t="s">
        <v>53</v>
      </c>
      <c r="AW57" s="44" t="s">
        <v>54</v>
      </c>
      <c r="AX57" s="44" t="s">
        <v>55</v>
      </c>
      <c r="AY57" s="44" t="s">
        <v>56</v>
      </c>
      <c r="AZ57" s="44" t="s">
        <v>57</v>
      </c>
    </row>
    <row r="58" spans="1:52" ht="12.75" customHeight="1" x14ac:dyDescent="0.3">
      <c r="A58" s="26" t="s">
        <v>19</v>
      </c>
      <c r="B58" s="10"/>
      <c r="C58" s="10"/>
      <c r="D58" s="10"/>
      <c r="E58" s="10"/>
      <c r="F58" s="10"/>
      <c r="G58" s="10"/>
      <c r="H58" s="10"/>
      <c r="I58" s="10"/>
      <c r="J58" s="10">
        <v>8</v>
      </c>
      <c r="K58" s="181">
        <v>10</v>
      </c>
      <c r="L58" s="11">
        <f>K57/B49</f>
        <v>0.14492753623188406</v>
      </c>
      <c r="M58" s="11"/>
      <c r="N58" s="12"/>
      <c r="O58" s="13"/>
      <c r="P58" s="21">
        <v>14</v>
      </c>
      <c r="Q58" s="22">
        <f t="shared" si="49"/>
        <v>0.56000000000000005</v>
      </c>
      <c r="R58" s="3">
        <f t="shared" si="50"/>
        <v>0.43999999999999995</v>
      </c>
      <c r="Z58" s="45" t="s">
        <v>37</v>
      </c>
      <c r="AA58" s="46">
        <f>P7/P5</f>
        <v>0.84313725490196079</v>
      </c>
      <c r="AB58" s="46">
        <f>P29/P27</f>
        <v>0.76724137931034486</v>
      </c>
      <c r="AC58" s="46">
        <f>P51/P49</f>
        <v>0.71014492753623193</v>
      </c>
      <c r="AD58" s="46">
        <f>P71/P69</f>
        <v>0.66442953020134232</v>
      </c>
      <c r="AE58" s="46">
        <f>P91/P89</f>
        <v>0.58181818181818179</v>
      </c>
      <c r="AF58" s="46">
        <f>P111/P109</f>
        <v>0.62658227848101267</v>
      </c>
      <c r="AG58" s="46">
        <f>P132/P130</f>
        <v>0.56862745098039214</v>
      </c>
      <c r="AH58" s="46">
        <f>P151/P149</f>
        <v>0.60606060606060608</v>
      </c>
      <c r="AI58" s="46">
        <f>P171/P169</f>
        <v>0.61538461538461542</v>
      </c>
      <c r="AJ58" s="46">
        <f>P188/P186</f>
        <v>0.60869565217391308</v>
      </c>
      <c r="AK58" s="46">
        <f>P206/P204</f>
        <v>0.69811320754716977</v>
      </c>
      <c r="AL58" s="46">
        <f>P226/P224</f>
        <v>0.84761904761904761</v>
      </c>
      <c r="AM58" s="46">
        <f>P247/P245</f>
        <v>0.76635514018691586</v>
      </c>
      <c r="AN58" s="46">
        <f>P267/P265</f>
        <v>0.88888888888888884</v>
      </c>
      <c r="AO58" s="46">
        <f>P288/P285</f>
        <v>0.74025974025974028</v>
      </c>
      <c r="AP58" s="46">
        <f>P305/P303</f>
        <v>0.85321100917431192</v>
      </c>
      <c r="AQ58" s="46">
        <f>P324/P322</f>
        <v>0.7021276595744681</v>
      </c>
      <c r="AR58" s="46">
        <f>P341/P339</f>
        <v>0.85</v>
      </c>
      <c r="AS58" s="46">
        <f>P356/P354</f>
        <v>0.88888888888888884</v>
      </c>
      <c r="AT58" s="46">
        <f>P373/P371</f>
        <v>0.88297872340425532</v>
      </c>
      <c r="AU58" s="46">
        <f>P389/P387</f>
        <v>0.68367346938775508</v>
      </c>
      <c r="AV58" s="46">
        <f>P407/P405</f>
        <v>0.8089887640449438</v>
      </c>
      <c r="AW58" s="46">
        <f>P425/P423</f>
        <v>0.8</v>
      </c>
      <c r="AX58" s="46">
        <f>P442/P440</f>
        <v>0.85</v>
      </c>
      <c r="AY58" s="46">
        <f>P460/P458</f>
        <v>0.87878787878787878</v>
      </c>
      <c r="AZ58" s="46">
        <f>P478/P476</f>
        <v>0.91208791208791207</v>
      </c>
    </row>
    <row r="59" spans="1:52" ht="12.75" customHeight="1" x14ac:dyDescent="0.2">
      <c r="A59" s="26" t="s">
        <v>20</v>
      </c>
      <c r="B59" s="10"/>
      <c r="C59" s="10"/>
      <c r="D59" s="10"/>
      <c r="E59" s="10"/>
      <c r="F59" s="10"/>
      <c r="G59" s="10"/>
      <c r="H59" s="10"/>
      <c r="I59" s="10"/>
      <c r="J59" s="10">
        <v>4</v>
      </c>
      <c r="K59" s="181">
        <v>6</v>
      </c>
      <c r="L59" s="11"/>
      <c r="M59" s="11"/>
      <c r="N59" s="11"/>
      <c r="O59" s="13"/>
      <c r="P59" s="21">
        <v>5</v>
      </c>
      <c r="Q59" s="22">
        <f t="shared" si="49"/>
        <v>0.35714285714285715</v>
      </c>
      <c r="R59" s="3">
        <f t="shared" si="50"/>
        <v>0.64285714285714279</v>
      </c>
      <c r="S59" s="284" t="s">
        <v>5</v>
      </c>
      <c r="T59" s="282"/>
      <c r="Z59" s="2"/>
      <c r="AA59" s="8"/>
      <c r="AB59" s="37"/>
      <c r="AC59" s="37"/>
      <c r="AD59" s="37"/>
      <c r="AE59" s="37"/>
      <c r="AF59" s="37"/>
      <c r="AG59" s="37"/>
      <c r="AH59" s="37"/>
      <c r="AI59" s="37"/>
      <c r="AJ59" s="37"/>
    </row>
    <row r="60" spans="1:52" ht="12.75" customHeight="1" x14ac:dyDescent="0.2">
      <c r="A60" s="26" t="s">
        <v>21</v>
      </c>
      <c r="B60" s="10"/>
      <c r="C60" s="10"/>
      <c r="D60" s="10"/>
      <c r="E60" s="10"/>
      <c r="F60" s="10"/>
      <c r="G60" s="10"/>
      <c r="H60" s="10">
        <v>1</v>
      </c>
      <c r="I60" s="10"/>
      <c r="J60" s="10"/>
      <c r="K60" s="181"/>
      <c r="L60" s="11"/>
      <c r="M60" s="11"/>
      <c r="N60" s="11"/>
      <c r="O60" s="13"/>
      <c r="P60" s="21">
        <v>1</v>
      </c>
      <c r="Q60" s="22">
        <f t="shared" si="49"/>
        <v>0.2</v>
      </c>
      <c r="R60" s="3">
        <f t="shared" si="50"/>
        <v>0.8</v>
      </c>
    </row>
    <row r="61" spans="1:52" ht="12.75" customHeight="1" x14ac:dyDescent="0.2">
      <c r="A61" s="28" t="s">
        <v>22</v>
      </c>
      <c r="B61" s="29"/>
      <c r="C61" s="29"/>
      <c r="D61" s="29"/>
      <c r="E61" s="29"/>
      <c r="F61" s="29"/>
      <c r="G61" s="29"/>
      <c r="H61" s="29"/>
      <c r="I61" s="29"/>
      <c r="J61" s="29"/>
      <c r="K61" s="182"/>
      <c r="L61" s="47"/>
      <c r="M61" s="47"/>
      <c r="N61" s="47"/>
      <c r="O61" s="47"/>
      <c r="P61" s="21"/>
      <c r="Q61" s="22"/>
      <c r="R61" s="3"/>
    </row>
    <row r="62" spans="1:52" ht="12.75" customHeight="1" x14ac:dyDescent="0.2">
      <c r="A62" s="28" t="s">
        <v>23</v>
      </c>
      <c r="B62" s="29"/>
      <c r="C62" s="29"/>
      <c r="D62" s="29"/>
      <c r="E62" s="29"/>
      <c r="F62" s="29"/>
      <c r="G62" s="29"/>
      <c r="H62" s="29"/>
      <c r="I62" s="29"/>
      <c r="J62" s="29">
        <v>1</v>
      </c>
      <c r="K62" s="182"/>
      <c r="L62" s="47"/>
      <c r="M62" s="47"/>
      <c r="N62" s="47"/>
      <c r="O62" s="47"/>
      <c r="P62" s="21">
        <v>1</v>
      </c>
      <c r="Q62" s="22"/>
      <c r="R62" s="3"/>
    </row>
    <row r="63" spans="1:52" ht="12.75" customHeight="1" x14ac:dyDescent="0.2">
      <c r="J63" s="2" t="s">
        <v>58</v>
      </c>
      <c r="K63" s="185">
        <f>SUM(K57:K60)</f>
        <v>26</v>
      </c>
      <c r="L63" s="47">
        <f>K57/B49</f>
        <v>0.14492753623188406</v>
      </c>
      <c r="M63" s="47">
        <f>K63/B49</f>
        <v>0.37681159420289856</v>
      </c>
      <c r="N63" s="47">
        <f>M63-L58</f>
        <v>0.2318840579710145</v>
      </c>
      <c r="O63" s="47"/>
      <c r="S63" s="25">
        <v>9701</v>
      </c>
      <c r="T63" s="3">
        <f>N20</f>
        <v>0.31372549019607843</v>
      </c>
    </row>
    <row r="64" spans="1:52" ht="12.75" customHeight="1" x14ac:dyDescent="0.2">
      <c r="A64" s="32" t="s">
        <v>34</v>
      </c>
      <c r="B64" s="32"/>
      <c r="C64" s="32"/>
      <c r="D64" s="33"/>
      <c r="E64" s="33"/>
      <c r="H64" s="34">
        <f>((K57*9)+(K58*10)+(K59*11))/K63</f>
        <v>9.8461538461538467</v>
      </c>
      <c r="L64" s="3"/>
      <c r="M64" s="3"/>
      <c r="O64" s="3"/>
      <c r="S64" s="25">
        <v>9702</v>
      </c>
      <c r="T64" s="3">
        <f>N63</f>
        <v>0.2318840579710145</v>
      </c>
    </row>
    <row r="65" spans="1:20" ht="12.75" customHeight="1" x14ac:dyDescent="0.2">
      <c r="L65" s="3"/>
      <c r="M65" s="3"/>
      <c r="O65" s="3"/>
      <c r="S65" s="25">
        <v>9801</v>
      </c>
      <c r="T65" s="3">
        <f>N63</f>
        <v>0.2318840579710145</v>
      </c>
    </row>
    <row r="66" spans="1:20" ht="12.75" customHeight="1" x14ac:dyDescent="0.3">
      <c r="A66" s="38" t="s">
        <v>59</v>
      </c>
      <c r="L66" s="3"/>
      <c r="M66" s="3"/>
      <c r="O66" s="3"/>
      <c r="S66" s="25">
        <v>9802</v>
      </c>
      <c r="T66" s="3">
        <f>N83</f>
        <v>0.19463087248322147</v>
      </c>
    </row>
    <row r="67" spans="1:20" ht="25.5" customHeight="1" x14ac:dyDescent="0.2">
      <c r="B67" s="281" t="s">
        <v>2</v>
      </c>
      <c r="C67" s="282"/>
      <c r="D67" s="282"/>
      <c r="E67" s="282"/>
      <c r="F67" s="282"/>
      <c r="G67" s="282"/>
      <c r="H67" s="282"/>
      <c r="I67" s="282"/>
      <c r="J67" s="282"/>
      <c r="L67" s="4" t="s">
        <v>3</v>
      </c>
      <c r="M67" s="4" t="s">
        <v>4</v>
      </c>
      <c r="N67" s="5" t="s">
        <v>5</v>
      </c>
      <c r="O67" s="4" t="s">
        <v>6</v>
      </c>
      <c r="P67" s="6" t="s">
        <v>7</v>
      </c>
      <c r="Q67" s="6" t="s">
        <v>8</v>
      </c>
      <c r="R67" s="7" t="s">
        <v>9</v>
      </c>
      <c r="S67" s="25">
        <v>9901</v>
      </c>
      <c r="T67" s="3">
        <f>N104</f>
        <v>0.13636363636363635</v>
      </c>
    </row>
    <row r="68" spans="1:20" ht="12.75" customHeight="1" x14ac:dyDescent="0.2">
      <c r="A68" s="9" t="s">
        <v>10</v>
      </c>
      <c r="B68" s="10">
        <v>1</v>
      </c>
      <c r="C68" s="10">
        <v>2</v>
      </c>
      <c r="D68" s="10">
        <v>3</v>
      </c>
      <c r="E68" s="10">
        <v>4</v>
      </c>
      <c r="F68" s="10">
        <v>5</v>
      </c>
      <c r="G68" s="10">
        <v>6</v>
      </c>
      <c r="H68" s="10">
        <v>7</v>
      </c>
      <c r="I68" s="10">
        <v>8</v>
      </c>
      <c r="J68" s="10">
        <v>9</v>
      </c>
      <c r="K68" s="115" t="s">
        <v>11</v>
      </c>
      <c r="L68" s="36"/>
      <c r="M68" s="11"/>
      <c r="N68" s="12"/>
      <c r="O68" s="13"/>
      <c r="P68" s="14"/>
      <c r="Q68" s="14"/>
      <c r="R68" s="3"/>
      <c r="S68" s="25">
        <v>9902</v>
      </c>
      <c r="T68" s="3">
        <f>N124</f>
        <v>0.20253164556962028</v>
      </c>
    </row>
    <row r="69" spans="1:20" ht="12.75" customHeight="1" x14ac:dyDescent="0.2">
      <c r="A69" s="10">
        <v>9802</v>
      </c>
      <c r="B69" s="10">
        <v>149</v>
      </c>
      <c r="C69" s="10"/>
      <c r="D69" s="10"/>
      <c r="E69" s="10"/>
      <c r="F69" s="10"/>
      <c r="G69" s="10"/>
      <c r="H69" s="10"/>
      <c r="I69" s="10"/>
      <c r="J69" s="10"/>
      <c r="K69" s="181"/>
      <c r="L69" s="36"/>
      <c r="M69" s="11"/>
      <c r="N69" s="12"/>
      <c r="O69" s="13"/>
      <c r="P69" s="17">
        <f>B69</f>
        <v>149</v>
      </c>
      <c r="Q69" s="14"/>
      <c r="R69" s="3"/>
      <c r="S69" s="27" t="s">
        <v>14</v>
      </c>
      <c r="T69" s="3">
        <f>N143</f>
        <v>0.24509803921568629</v>
      </c>
    </row>
    <row r="70" spans="1:20" ht="12.75" customHeight="1" x14ac:dyDescent="0.2">
      <c r="A70" s="10">
        <v>9901</v>
      </c>
      <c r="B70" s="10"/>
      <c r="C70" s="10">
        <v>109</v>
      </c>
      <c r="D70" s="10"/>
      <c r="E70" s="10"/>
      <c r="F70" s="10"/>
      <c r="G70" s="10"/>
      <c r="H70" s="10"/>
      <c r="I70" s="10"/>
      <c r="J70" s="10"/>
      <c r="K70" s="181"/>
      <c r="L70" s="36"/>
      <c r="M70" s="11"/>
      <c r="N70" s="12"/>
      <c r="O70" s="13">
        <f>C70/B69</f>
        <v>0.73154362416107388</v>
      </c>
      <c r="P70" s="21">
        <v>111</v>
      </c>
      <c r="Q70" s="22">
        <f t="shared" ref="Q70:Q79" si="53">P70/P69</f>
        <v>0.74496644295302017</v>
      </c>
      <c r="R70" s="3">
        <f t="shared" ref="R70:R79" si="54">100%-Q70</f>
        <v>0.25503355704697983</v>
      </c>
      <c r="S70" s="27" t="s">
        <v>15</v>
      </c>
      <c r="T70" s="3">
        <f>N161</f>
        <v>0.17424242424242423</v>
      </c>
    </row>
    <row r="71" spans="1:20" ht="12.75" customHeight="1" x14ac:dyDescent="0.2">
      <c r="A71" s="10">
        <v>9902</v>
      </c>
      <c r="B71" s="10"/>
      <c r="C71" s="10"/>
      <c r="D71" s="10">
        <v>60</v>
      </c>
      <c r="E71" s="10"/>
      <c r="F71" s="10"/>
      <c r="G71" s="10"/>
      <c r="H71" s="10"/>
      <c r="I71" s="10"/>
      <c r="J71" s="10"/>
      <c r="K71" s="181"/>
      <c r="L71" s="36"/>
      <c r="M71" s="11"/>
      <c r="N71" s="12"/>
      <c r="O71" s="13">
        <f>D71/C70</f>
        <v>0.55045871559633031</v>
      </c>
      <c r="P71" s="21">
        <v>99</v>
      </c>
      <c r="Q71" s="22">
        <f t="shared" si="53"/>
        <v>0.89189189189189189</v>
      </c>
      <c r="R71" s="3">
        <f t="shared" si="54"/>
        <v>0.10810810810810811</v>
      </c>
      <c r="S71" s="27" t="s">
        <v>16</v>
      </c>
      <c r="T71" s="3">
        <f>N181</f>
        <v>0.13846153846153841</v>
      </c>
    </row>
    <row r="72" spans="1:20" ht="12.75" customHeight="1" x14ac:dyDescent="0.2">
      <c r="A72" s="26" t="s">
        <v>14</v>
      </c>
      <c r="B72" s="10"/>
      <c r="C72" s="10"/>
      <c r="D72" s="10"/>
      <c r="E72" s="10">
        <v>44</v>
      </c>
      <c r="F72" s="10"/>
      <c r="G72" s="10"/>
      <c r="H72" s="10"/>
      <c r="I72" s="10"/>
      <c r="J72" s="10"/>
      <c r="K72" s="181"/>
      <c r="L72" s="36"/>
      <c r="M72" s="11"/>
      <c r="N72" s="12"/>
      <c r="O72" s="13">
        <f>E72/D71</f>
        <v>0.73333333333333328</v>
      </c>
      <c r="P72" s="21">
        <v>91</v>
      </c>
      <c r="Q72" s="22">
        <f t="shared" si="53"/>
        <v>0.91919191919191923</v>
      </c>
      <c r="R72" s="3">
        <f t="shared" si="54"/>
        <v>8.0808080808080773E-2</v>
      </c>
      <c r="S72" s="27" t="s">
        <v>17</v>
      </c>
      <c r="T72" s="3">
        <f>N200</f>
        <v>7.2463768115942073E-2</v>
      </c>
    </row>
    <row r="73" spans="1:20" ht="12.75" customHeight="1" x14ac:dyDescent="0.2">
      <c r="A73" s="26" t="s">
        <v>15</v>
      </c>
      <c r="B73" s="10"/>
      <c r="C73" s="10"/>
      <c r="D73" s="10"/>
      <c r="E73" s="10"/>
      <c r="F73" s="10">
        <v>37</v>
      </c>
      <c r="G73" s="10"/>
      <c r="H73" s="10"/>
      <c r="I73" s="10"/>
      <c r="J73" s="10"/>
      <c r="K73" s="181"/>
      <c r="L73" s="36"/>
      <c r="M73" s="11"/>
      <c r="N73" s="12"/>
      <c r="O73" s="13">
        <f>F73/E72</f>
        <v>0.84090909090909094</v>
      </c>
      <c r="P73" s="21">
        <v>81</v>
      </c>
      <c r="Q73" s="22">
        <f t="shared" si="53"/>
        <v>0.89010989010989006</v>
      </c>
      <c r="R73" s="3">
        <f t="shared" si="54"/>
        <v>0.10989010989010994</v>
      </c>
      <c r="S73" s="27" t="s">
        <v>18</v>
      </c>
      <c r="T73" s="3">
        <f>N219</f>
        <v>0.20754716981132076</v>
      </c>
    </row>
    <row r="74" spans="1:20" ht="12.75" customHeight="1" x14ac:dyDescent="0.2">
      <c r="A74" s="26" t="s">
        <v>16</v>
      </c>
      <c r="B74" s="10"/>
      <c r="C74" s="10"/>
      <c r="D74" s="10"/>
      <c r="E74" s="10"/>
      <c r="F74" s="10"/>
      <c r="G74" s="10">
        <v>37</v>
      </c>
      <c r="H74" s="10"/>
      <c r="I74" s="10"/>
      <c r="J74" s="10"/>
      <c r="K74" s="181"/>
      <c r="L74" s="36"/>
      <c r="M74" s="11"/>
      <c r="N74" s="12"/>
      <c r="O74" s="13">
        <f>G74/F73</f>
        <v>1</v>
      </c>
      <c r="P74" s="21">
        <v>78</v>
      </c>
      <c r="Q74" s="22">
        <f t="shared" si="53"/>
        <v>0.96296296296296291</v>
      </c>
      <c r="R74" s="3">
        <f t="shared" si="54"/>
        <v>3.703703703703709E-2</v>
      </c>
      <c r="S74" s="27" t="s">
        <v>19</v>
      </c>
      <c r="T74" s="3">
        <f>N241</f>
        <v>0.18095238095238098</v>
      </c>
    </row>
    <row r="75" spans="1:20" ht="12.75" customHeight="1" x14ac:dyDescent="0.2">
      <c r="A75" s="26" t="s">
        <v>17</v>
      </c>
      <c r="B75" s="10"/>
      <c r="C75" s="10"/>
      <c r="D75" s="10"/>
      <c r="E75" s="10"/>
      <c r="F75" s="10"/>
      <c r="G75" s="10"/>
      <c r="H75" s="10">
        <v>36</v>
      </c>
      <c r="I75" s="10"/>
      <c r="J75" s="10"/>
      <c r="K75" s="181"/>
      <c r="L75" s="36"/>
      <c r="M75" s="11"/>
      <c r="N75" s="12"/>
      <c r="O75" s="13">
        <f>H75/G74</f>
        <v>0.97297297297297303</v>
      </c>
      <c r="P75" s="21">
        <v>77</v>
      </c>
      <c r="Q75" s="22">
        <f t="shared" si="53"/>
        <v>0.98717948717948723</v>
      </c>
      <c r="R75" s="3">
        <f t="shared" si="54"/>
        <v>1.2820512820512775E-2</v>
      </c>
      <c r="S75" s="27" t="s">
        <v>20</v>
      </c>
    </row>
    <row r="76" spans="1:20" ht="12.75" customHeight="1" x14ac:dyDescent="0.2">
      <c r="A76" s="26" t="s">
        <v>18</v>
      </c>
      <c r="B76" s="10"/>
      <c r="C76" s="10"/>
      <c r="D76" s="10"/>
      <c r="E76" s="10"/>
      <c r="F76" s="10"/>
      <c r="G76" s="10"/>
      <c r="H76" s="10"/>
      <c r="I76" s="10">
        <v>34</v>
      </c>
      <c r="J76" s="10"/>
      <c r="K76" s="181"/>
      <c r="L76" s="36"/>
      <c r="M76" s="11"/>
      <c r="N76" s="12"/>
      <c r="O76" s="13">
        <f>I76/H75</f>
        <v>0.94444444444444442</v>
      </c>
      <c r="P76" s="21">
        <v>72</v>
      </c>
      <c r="Q76" s="22">
        <f t="shared" si="53"/>
        <v>0.93506493506493504</v>
      </c>
      <c r="R76" s="3">
        <f t="shared" si="54"/>
        <v>6.4935064935064957E-2</v>
      </c>
      <c r="S76" s="27" t="s">
        <v>21</v>
      </c>
    </row>
    <row r="77" spans="1:20" ht="12.75" customHeight="1" x14ac:dyDescent="0.2">
      <c r="A77" s="26" t="s">
        <v>19</v>
      </c>
      <c r="B77" s="10"/>
      <c r="C77" s="10"/>
      <c r="D77" s="10"/>
      <c r="E77" s="10"/>
      <c r="F77" s="10"/>
      <c r="G77" s="10"/>
      <c r="H77" s="10"/>
      <c r="I77" s="10">
        <v>21</v>
      </c>
      <c r="J77" s="10">
        <v>34</v>
      </c>
      <c r="K77" s="181">
        <v>34</v>
      </c>
      <c r="L77" s="36"/>
      <c r="M77" s="11"/>
      <c r="N77" s="12"/>
      <c r="O77" s="13">
        <f>J77/I76</f>
        <v>1</v>
      </c>
      <c r="P77" s="21">
        <v>70</v>
      </c>
      <c r="Q77" s="22">
        <f t="shared" si="53"/>
        <v>0.97222222222222221</v>
      </c>
      <c r="R77" s="3">
        <f t="shared" si="54"/>
        <v>2.777777777777779E-2</v>
      </c>
      <c r="S77" s="27" t="s">
        <v>22</v>
      </c>
    </row>
    <row r="78" spans="1:20" ht="12.75" customHeight="1" x14ac:dyDescent="0.2">
      <c r="A78" s="26" t="s">
        <v>20</v>
      </c>
      <c r="B78" s="10"/>
      <c r="C78" s="10"/>
      <c r="D78" s="10"/>
      <c r="E78" s="10"/>
      <c r="F78" s="10"/>
      <c r="G78" s="10"/>
      <c r="H78" s="10"/>
      <c r="I78" s="10">
        <v>11</v>
      </c>
      <c r="J78" s="10"/>
      <c r="K78" s="181">
        <v>19</v>
      </c>
      <c r="L78" s="11"/>
      <c r="M78" s="11"/>
      <c r="N78" s="11"/>
      <c r="O78" s="13"/>
      <c r="P78" s="21">
        <v>36</v>
      </c>
      <c r="Q78" s="22">
        <f t="shared" si="53"/>
        <v>0.51428571428571423</v>
      </c>
      <c r="R78" s="3">
        <f t="shared" si="54"/>
        <v>0.48571428571428577</v>
      </c>
    </row>
    <row r="79" spans="1:20" ht="12.75" customHeight="1" x14ac:dyDescent="0.2">
      <c r="A79" s="26" t="s">
        <v>21</v>
      </c>
      <c r="B79" s="10"/>
      <c r="C79" s="10"/>
      <c r="D79" s="10"/>
      <c r="E79" s="10"/>
      <c r="F79" s="10"/>
      <c r="G79" s="10"/>
      <c r="H79" s="10"/>
      <c r="I79" s="10"/>
      <c r="J79" s="10">
        <v>8</v>
      </c>
      <c r="K79" s="181">
        <v>5</v>
      </c>
      <c r="L79" s="11"/>
      <c r="M79" s="11"/>
      <c r="N79" s="11"/>
      <c r="O79" s="13"/>
      <c r="P79" s="21">
        <v>15</v>
      </c>
      <c r="Q79" s="22">
        <f t="shared" si="53"/>
        <v>0.41666666666666669</v>
      </c>
      <c r="R79" s="3">
        <f t="shared" si="54"/>
        <v>0.58333333333333326</v>
      </c>
    </row>
    <row r="80" spans="1:20" ht="12.75" customHeight="1" x14ac:dyDescent="0.2">
      <c r="A80" s="28" t="s">
        <v>22</v>
      </c>
      <c r="B80" s="29"/>
      <c r="C80" s="29"/>
      <c r="D80" s="29"/>
      <c r="E80" s="29"/>
      <c r="F80" s="29"/>
      <c r="G80" s="29"/>
      <c r="H80" s="29"/>
      <c r="I80" s="29"/>
      <c r="J80" s="29">
        <v>3</v>
      </c>
      <c r="K80" s="182">
        <v>3</v>
      </c>
      <c r="L80" s="3"/>
      <c r="M80" s="3"/>
      <c r="N80" s="3"/>
      <c r="O80" s="3"/>
      <c r="P80" s="21"/>
      <c r="Q80" s="22"/>
      <c r="R80" s="3"/>
    </row>
    <row r="81" spans="1:18" ht="12.75" customHeight="1" x14ac:dyDescent="0.2">
      <c r="A81" s="28" t="s">
        <v>23</v>
      </c>
      <c r="B81" s="29"/>
      <c r="C81" s="29"/>
      <c r="D81" s="29"/>
      <c r="E81" s="29"/>
      <c r="F81" s="29"/>
      <c r="G81" s="29"/>
      <c r="H81" s="29"/>
      <c r="I81" s="29"/>
      <c r="J81" s="29">
        <v>2</v>
      </c>
      <c r="K81" s="182">
        <v>1</v>
      </c>
      <c r="L81" s="3"/>
      <c r="M81" s="3"/>
      <c r="N81" s="3"/>
      <c r="O81" s="3"/>
      <c r="P81" s="21">
        <v>4</v>
      </c>
      <c r="Q81" s="22"/>
      <c r="R81" s="3"/>
    </row>
    <row r="82" spans="1:18" ht="12.75" customHeight="1" x14ac:dyDescent="0.2">
      <c r="A82" s="28" t="s">
        <v>48</v>
      </c>
      <c r="B82" s="29"/>
      <c r="C82" s="29"/>
      <c r="D82" s="29"/>
      <c r="E82" s="29"/>
      <c r="F82" s="29"/>
      <c r="G82" s="29"/>
      <c r="H82" s="29"/>
      <c r="I82" s="29"/>
      <c r="J82" s="29">
        <v>2</v>
      </c>
      <c r="K82" s="182">
        <v>1</v>
      </c>
      <c r="L82" s="3"/>
      <c r="M82" s="3"/>
      <c r="N82" s="3"/>
      <c r="O82" s="3"/>
      <c r="P82" s="21">
        <v>2</v>
      </c>
      <c r="Q82" s="22"/>
      <c r="R82" s="3"/>
    </row>
    <row r="83" spans="1:18" ht="12.75" customHeight="1" x14ac:dyDescent="0.2">
      <c r="K83" s="182">
        <f>SUM(K77:K82)</f>
        <v>63</v>
      </c>
      <c r="L83" s="3">
        <f>K77/B69</f>
        <v>0.22818791946308725</v>
      </c>
      <c r="M83" s="3">
        <f>K83/B69</f>
        <v>0.42281879194630873</v>
      </c>
      <c r="N83" s="3">
        <f>M83-L83</f>
        <v>0.19463087248322147</v>
      </c>
      <c r="O83" s="3"/>
      <c r="P83" s="21"/>
      <c r="Q83" s="22">
        <f>P83/P79</f>
        <v>0</v>
      </c>
      <c r="R83" s="3">
        <f>100%-Q83</f>
        <v>1</v>
      </c>
    </row>
    <row r="84" spans="1:18" ht="12.75" customHeight="1" x14ac:dyDescent="0.2">
      <c r="A84" s="32" t="s">
        <v>34</v>
      </c>
      <c r="B84" s="32"/>
      <c r="C84" s="32"/>
      <c r="D84" s="33"/>
      <c r="E84" s="33"/>
      <c r="H84" s="34">
        <f>((K77*9)+(K78*10)+(K79*10)+(K80*11)+(K81*12)+(K82*13))/K83</f>
        <v>9.587301587301587</v>
      </c>
      <c r="L84" s="3"/>
      <c r="M84" s="3"/>
      <c r="O84" s="3"/>
    </row>
    <row r="85" spans="1:18" ht="12.75" customHeight="1" x14ac:dyDescent="0.2">
      <c r="L85" s="3"/>
      <c r="M85" s="3"/>
      <c r="O85" s="3"/>
    </row>
    <row r="86" spans="1:18" ht="12.75" customHeight="1" x14ac:dyDescent="0.3">
      <c r="A86" s="38" t="s">
        <v>60</v>
      </c>
      <c r="L86" s="3"/>
      <c r="M86" s="3"/>
      <c r="O86" s="3"/>
    </row>
    <row r="87" spans="1:18" ht="25.5" customHeight="1" x14ac:dyDescent="0.2">
      <c r="B87" s="281" t="s">
        <v>2</v>
      </c>
      <c r="C87" s="282"/>
      <c r="D87" s="282"/>
      <c r="E87" s="282"/>
      <c r="F87" s="282"/>
      <c r="G87" s="282"/>
      <c r="H87" s="282"/>
      <c r="I87" s="282"/>
      <c r="J87" s="282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</row>
    <row r="88" spans="1:18" ht="12.75" customHeight="1" x14ac:dyDescent="0.2">
      <c r="A88" s="9" t="s">
        <v>10</v>
      </c>
      <c r="B88" s="10">
        <v>1</v>
      </c>
      <c r="C88" s="10">
        <v>2</v>
      </c>
      <c r="D88" s="10">
        <v>3</v>
      </c>
      <c r="E88" s="10">
        <v>4</v>
      </c>
      <c r="F88" s="10">
        <v>5</v>
      </c>
      <c r="G88" s="10">
        <v>6</v>
      </c>
      <c r="H88" s="10">
        <v>7</v>
      </c>
      <c r="I88" s="10">
        <v>8</v>
      </c>
      <c r="J88" s="10">
        <v>9</v>
      </c>
      <c r="K88" s="115" t="s">
        <v>11</v>
      </c>
      <c r="L88" s="25" t="s">
        <v>61</v>
      </c>
      <c r="M88" s="11"/>
      <c r="N88" s="12"/>
      <c r="O88" s="13"/>
      <c r="P88" s="14"/>
      <c r="Q88" s="14"/>
      <c r="R88" s="3"/>
    </row>
    <row r="89" spans="1:18" ht="12.75" customHeight="1" x14ac:dyDescent="0.2">
      <c r="A89" s="10">
        <v>9901</v>
      </c>
      <c r="B89" s="10">
        <v>110</v>
      </c>
      <c r="C89" s="10"/>
      <c r="D89" s="10"/>
      <c r="E89" s="10"/>
      <c r="F89" s="10"/>
      <c r="G89" s="10"/>
      <c r="H89" s="10"/>
      <c r="I89" s="10"/>
      <c r="J89" s="10"/>
      <c r="K89" s="181"/>
      <c r="L89" s="36"/>
      <c r="M89" s="11"/>
      <c r="N89" s="12"/>
      <c r="O89" s="13"/>
      <c r="P89" s="17">
        <f>B89</f>
        <v>110</v>
      </c>
      <c r="Q89" s="14"/>
      <c r="R89" s="3"/>
    </row>
    <row r="90" spans="1:18" ht="12.75" customHeight="1" x14ac:dyDescent="0.2">
      <c r="A90" s="10">
        <v>9902</v>
      </c>
      <c r="B90" s="10">
        <v>1</v>
      </c>
      <c r="C90" s="10">
        <v>75</v>
      </c>
      <c r="D90" s="10"/>
      <c r="E90" s="10"/>
      <c r="F90" s="10"/>
      <c r="G90" s="10"/>
      <c r="H90" s="10"/>
      <c r="I90" s="10"/>
      <c r="J90" s="10"/>
      <c r="K90" s="181"/>
      <c r="L90" s="36"/>
      <c r="M90" s="11"/>
      <c r="N90" s="12"/>
      <c r="O90" s="13">
        <f>C90/B89</f>
        <v>0.68181818181818177</v>
      </c>
      <c r="P90" s="21">
        <v>76</v>
      </c>
      <c r="Q90" s="22">
        <f t="shared" ref="Q90:Q98" si="55">P90/P89</f>
        <v>0.69090909090909092</v>
      </c>
      <c r="R90" s="3">
        <f t="shared" ref="R90:R98" si="56">100%-Q90</f>
        <v>0.30909090909090908</v>
      </c>
    </row>
    <row r="91" spans="1:18" ht="12.75" customHeight="1" x14ac:dyDescent="0.2">
      <c r="A91" s="26" t="s">
        <v>14</v>
      </c>
      <c r="B91" s="10">
        <v>1</v>
      </c>
      <c r="C91" s="10">
        <v>35</v>
      </c>
      <c r="D91" s="10">
        <v>28</v>
      </c>
      <c r="E91" s="10"/>
      <c r="F91" s="10"/>
      <c r="G91" s="10"/>
      <c r="H91" s="10"/>
      <c r="I91" s="10"/>
      <c r="J91" s="10"/>
      <c r="K91" s="181"/>
      <c r="L91" s="36"/>
      <c r="M91" s="11"/>
      <c r="N91" s="12"/>
      <c r="O91" s="13">
        <f>D91/C90</f>
        <v>0.37333333333333335</v>
      </c>
      <c r="P91" s="21">
        <v>64</v>
      </c>
      <c r="Q91" s="22">
        <f t="shared" si="55"/>
        <v>0.84210526315789469</v>
      </c>
      <c r="R91" s="3">
        <f t="shared" si="56"/>
        <v>0.15789473684210531</v>
      </c>
    </row>
    <row r="92" spans="1:18" ht="12.75" customHeight="1" x14ac:dyDescent="0.2">
      <c r="A92" s="26" t="s">
        <v>15</v>
      </c>
      <c r="B92" s="10"/>
      <c r="C92" s="10"/>
      <c r="D92" s="10"/>
      <c r="E92" s="10">
        <v>21</v>
      </c>
      <c r="F92" s="10"/>
      <c r="G92" s="10"/>
      <c r="H92" s="10"/>
      <c r="I92" s="10"/>
      <c r="J92" s="10"/>
      <c r="K92" s="181"/>
      <c r="L92" s="36"/>
      <c r="M92" s="11"/>
      <c r="N92" s="12"/>
      <c r="O92" s="13">
        <f>E92/D91</f>
        <v>0.75</v>
      </c>
      <c r="P92" s="21">
        <v>47</v>
      </c>
      <c r="Q92" s="22">
        <f t="shared" si="55"/>
        <v>0.734375</v>
      </c>
      <c r="R92" s="3">
        <f t="shared" si="56"/>
        <v>0.265625</v>
      </c>
    </row>
    <row r="93" spans="1:18" ht="12.75" customHeight="1" x14ac:dyDescent="0.2">
      <c r="A93" s="26" t="s">
        <v>16</v>
      </c>
      <c r="B93" s="10"/>
      <c r="C93" s="10"/>
      <c r="D93" s="10"/>
      <c r="E93" s="10"/>
      <c r="F93" s="10">
        <v>19</v>
      </c>
      <c r="G93" s="10">
        <v>3</v>
      </c>
      <c r="H93" s="10"/>
      <c r="I93" s="10"/>
      <c r="J93" s="10"/>
      <c r="K93" s="181"/>
      <c r="L93" s="36"/>
      <c r="M93" s="11"/>
      <c r="N93" s="12"/>
      <c r="O93" s="13">
        <f>F93/E92</f>
        <v>0.90476190476190477</v>
      </c>
      <c r="P93" s="21">
        <v>46</v>
      </c>
      <c r="Q93" s="22">
        <f t="shared" si="55"/>
        <v>0.97872340425531912</v>
      </c>
      <c r="R93" s="3">
        <f t="shared" si="56"/>
        <v>2.1276595744680882E-2</v>
      </c>
    </row>
    <row r="94" spans="1:18" ht="12.75" customHeight="1" x14ac:dyDescent="0.2">
      <c r="A94" s="26" t="s">
        <v>17</v>
      </c>
      <c r="B94" s="10"/>
      <c r="C94" s="10"/>
      <c r="D94" s="10"/>
      <c r="E94" s="10"/>
      <c r="F94" s="10"/>
      <c r="G94" s="10">
        <v>19</v>
      </c>
      <c r="H94" s="10">
        <v>3</v>
      </c>
      <c r="I94" s="10"/>
      <c r="J94" s="10"/>
      <c r="K94" s="181"/>
      <c r="L94" s="36"/>
      <c r="M94" s="11"/>
      <c r="N94" s="12"/>
      <c r="O94" s="13">
        <f>G94/F93</f>
        <v>1</v>
      </c>
      <c r="P94" s="21">
        <v>43</v>
      </c>
      <c r="Q94" s="22">
        <f t="shared" si="55"/>
        <v>0.93478260869565222</v>
      </c>
      <c r="R94" s="3">
        <f t="shared" si="56"/>
        <v>6.5217391304347783E-2</v>
      </c>
    </row>
    <row r="95" spans="1:18" ht="12.75" customHeight="1" x14ac:dyDescent="0.2">
      <c r="A95" s="26" t="s">
        <v>18</v>
      </c>
      <c r="B95" s="10"/>
      <c r="C95" s="10"/>
      <c r="D95" s="10"/>
      <c r="E95" s="10"/>
      <c r="F95" s="10"/>
      <c r="G95" s="10"/>
      <c r="H95" s="10">
        <v>19</v>
      </c>
      <c r="I95" s="10">
        <v>3</v>
      </c>
      <c r="J95" s="10"/>
      <c r="K95" s="181"/>
      <c r="L95" s="36"/>
      <c r="M95" s="11"/>
      <c r="N95" s="12"/>
      <c r="O95" s="13">
        <f>H95/G94</f>
        <v>1</v>
      </c>
      <c r="P95" s="21">
        <v>43</v>
      </c>
      <c r="Q95" s="22">
        <f t="shared" si="55"/>
        <v>1</v>
      </c>
      <c r="R95" s="3">
        <f t="shared" si="56"/>
        <v>0</v>
      </c>
    </row>
    <row r="96" spans="1:18" ht="12.75" customHeight="1" x14ac:dyDescent="0.2">
      <c r="A96" s="26" t="s">
        <v>19</v>
      </c>
      <c r="B96" s="10"/>
      <c r="C96" s="10"/>
      <c r="D96" s="10"/>
      <c r="E96" s="10"/>
      <c r="F96" s="10"/>
      <c r="G96" s="10"/>
      <c r="H96" s="10"/>
      <c r="I96" s="10">
        <v>19</v>
      </c>
      <c r="J96" s="10">
        <v>3</v>
      </c>
      <c r="K96" s="181">
        <v>3</v>
      </c>
      <c r="L96" s="36"/>
      <c r="M96" s="11"/>
      <c r="N96" s="12"/>
      <c r="O96" s="13">
        <f>I96/H95</f>
        <v>1</v>
      </c>
      <c r="P96" s="21">
        <v>44</v>
      </c>
      <c r="Q96" s="22">
        <f t="shared" si="55"/>
        <v>1.0232558139534884</v>
      </c>
      <c r="R96" s="3">
        <f t="shared" si="56"/>
        <v>-2.3255813953488413E-2</v>
      </c>
    </row>
    <row r="97" spans="1:18" ht="12.75" customHeight="1" x14ac:dyDescent="0.2">
      <c r="A97" s="26" t="s">
        <v>20</v>
      </c>
      <c r="B97" s="10"/>
      <c r="C97" s="10"/>
      <c r="D97" s="10"/>
      <c r="E97" s="10"/>
      <c r="F97" s="10"/>
      <c r="G97" s="10"/>
      <c r="H97" s="10"/>
      <c r="I97" s="10"/>
      <c r="J97" s="10">
        <v>19</v>
      </c>
      <c r="K97" s="181">
        <v>17</v>
      </c>
      <c r="L97" s="11"/>
      <c r="M97" s="11"/>
      <c r="N97" s="11"/>
      <c r="O97" s="13">
        <f>J97/I96</f>
        <v>1</v>
      </c>
      <c r="P97" s="21">
        <v>41</v>
      </c>
      <c r="Q97" s="22">
        <f t="shared" si="55"/>
        <v>0.93181818181818177</v>
      </c>
      <c r="R97" s="3">
        <f t="shared" si="56"/>
        <v>6.8181818181818232E-2</v>
      </c>
    </row>
    <row r="98" spans="1:18" ht="12.75" customHeight="1" x14ac:dyDescent="0.2">
      <c r="A98" s="26" t="s">
        <v>21</v>
      </c>
      <c r="B98" s="10"/>
      <c r="C98" s="10"/>
      <c r="D98" s="10"/>
      <c r="E98" s="10"/>
      <c r="F98" s="10"/>
      <c r="G98" s="10"/>
      <c r="H98" s="10"/>
      <c r="I98" s="10"/>
      <c r="J98" s="10">
        <v>7</v>
      </c>
      <c r="K98" s="181">
        <v>5</v>
      </c>
      <c r="L98" s="11"/>
      <c r="M98" s="11"/>
      <c r="N98" s="11"/>
      <c r="O98" s="13"/>
      <c r="P98" s="21">
        <v>20</v>
      </c>
      <c r="Q98" s="22">
        <f t="shared" si="55"/>
        <v>0.48780487804878048</v>
      </c>
      <c r="R98" s="3">
        <f t="shared" si="56"/>
        <v>0.51219512195121952</v>
      </c>
    </row>
    <row r="99" spans="1:18" ht="12.75" customHeight="1" x14ac:dyDescent="0.2">
      <c r="A99" s="28" t="s">
        <v>22</v>
      </c>
      <c r="B99" s="29"/>
      <c r="C99" s="29"/>
      <c r="D99" s="29"/>
      <c r="E99" s="29"/>
      <c r="F99" s="29"/>
      <c r="G99" s="29"/>
      <c r="H99" s="29"/>
      <c r="I99" s="29"/>
      <c r="J99" s="48">
        <v>13</v>
      </c>
      <c r="K99" s="182">
        <v>8</v>
      </c>
      <c r="L99" s="3"/>
      <c r="M99" s="3"/>
      <c r="N99" s="3"/>
      <c r="O99" s="3"/>
      <c r="P99" s="21">
        <v>14</v>
      </c>
      <c r="Q99" s="22"/>
      <c r="R99" s="3"/>
    </row>
    <row r="100" spans="1:18" ht="12.75" customHeight="1" x14ac:dyDescent="0.2">
      <c r="A100" s="28" t="s">
        <v>23</v>
      </c>
      <c r="B100" s="29"/>
      <c r="C100" s="29"/>
      <c r="D100" s="29"/>
      <c r="E100" s="29"/>
      <c r="F100" s="29"/>
      <c r="G100" s="29"/>
      <c r="H100" s="29"/>
      <c r="I100" s="29"/>
      <c r="J100" s="29">
        <v>1</v>
      </c>
      <c r="K100" s="182">
        <v>1</v>
      </c>
      <c r="L100" s="3"/>
      <c r="M100" s="3"/>
      <c r="N100" s="3"/>
      <c r="O100" s="3"/>
      <c r="P100" s="21">
        <v>5</v>
      </c>
      <c r="Q100" s="22"/>
      <c r="R100" s="3"/>
    </row>
    <row r="101" spans="1:18" ht="12.75" customHeight="1" x14ac:dyDescent="0.2">
      <c r="A101" s="28" t="s">
        <v>48</v>
      </c>
      <c r="B101" s="29"/>
      <c r="C101" s="29"/>
      <c r="D101" s="29"/>
      <c r="E101" s="29"/>
      <c r="F101" s="29"/>
      <c r="G101" s="29"/>
      <c r="H101" s="29"/>
      <c r="I101" s="29"/>
      <c r="J101" s="29">
        <v>1</v>
      </c>
      <c r="K101" s="182">
        <v>1</v>
      </c>
      <c r="L101" s="3"/>
      <c r="M101" s="3"/>
      <c r="N101" s="3"/>
      <c r="O101" s="3"/>
      <c r="P101" s="21">
        <v>3</v>
      </c>
      <c r="Q101" s="22"/>
      <c r="R101" s="3"/>
    </row>
    <row r="102" spans="1:18" ht="12.75" customHeight="1" x14ac:dyDescent="0.2">
      <c r="A102" s="28" t="s">
        <v>49</v>
      </c>
      <c r="B102" s="29"/>
      <c r="C102" s="29"/>
      <c r="D102" s="29"/>
      <c r="E102" s="29"/>
      <c r="F102" s="29"/>
      <c r="G102" s="29"/>
      <c r="H102" s="29"/>
      <c r="I102" s="29"/>
      <c r="J102" s="29">
        <v>1</v>
      </c>
      <c r="K102" s="182"/>
      <c r="L102" s="3"/>
      <c r="M102" s="3"/>
      <c r="N102" s="3"/>
      <c r="O102" s="3"/>
      <c r="P102" s="21"/>
      <c r="Q102" s="22"/>
      <c r="R102" s="3"/>
    </row>
    <row r="103" spans="1:18" ht="12.75" customHeight="1" x14ac:dyDescent="0.2">
      <c r="A103" s="28" t="s">
        <v>50</v>
      </c>
      <c r="B103" s="29"/>
      <c r="C103" s="29"/>
      <c r="D103" s="29"/>
      <c r="E103" s="29"/>
      <c r="F103" s="29"/>
      <c r="G103" s="29"/>
      <c r="H103" s="29"/>
      <c r="I103" s="29"/>
      <c r="J103" s="29">
        <v>1</v>
      </c>
      <c r="K103" s="182"/>
      <c r="L103" s="3"/>
      <c r="M103" s="3"/>
      <c r="N103" s="3"/>
      <c r="O103" s="3"/>
      <c r="P103" s="21"/>
      <c r="Q103" s="22"/>
      <c r="R103" s="3"/>
    </row>
    <row r="104" spans="1:18" ht="12.75" customHeight="1" x14ac:dyDescent="0.2">
      <c r="K104" s="184">
        <f>SUM(K96:K101)</f>
        <v>35</v>
      </c>
      <c r="L104" s="3">
        <f>SUM(K96:K97)/B89</f>
        <v>0.18181818181818182</v>
      </c>
      <c r="M104" s="3">
        <f>K104/B89</f>
        <v>0.31818181818181818</v>
      </c>
      <c r="N104" s="3">
        <f>M104-L104</f>
        <v>0.13636363636363635</v>
      </c>
      <c r="O104" s="3"/>
      <c r="P104" s="21"/>
      <c r="Q104" s="22"/>
      <c r="R104" s="3"/>
    </row>
    <row r="105" spans="1:18" ht="12.75" customHeight="1" x14ac:dyDescent="0.2">
      <c r="A105" s="32" t="s">
        <v>34</v>
      </c>
      <c r="B105" s="32"/>
      <c r="C105" s="32"/>
      <c r="D105" s="32"/>
      <c r="E105" s="32"/>
      <c r="F105" s="2">
        <f>((K96*8)+(K97*9)+(K98*10)+(K99*11)+(K100*12)+(K101*13))/K104</f>
        <v>9.7142857142857135</v>
      </c>
      <c r="L105" s="3"/>
      <c r="M105" s="3"/>
      <c r="O105" s="3"/>
    </row>
    <row r="106" spans="1:18" ht="12.75" customHeight="1" x14ac:dyDescent="0.3">
      <c r="A106" s="38" t="s">
        <v>62</v>
      </c>
      <c r="L106" s="3"/>
      <c r="M106" s="3"/>
      <c r="O106" s="3"/>
    </row>
    <row r="107" spans="1:18" ht="25.5" customHeight="1" x14ac:dyDescent="0.2">
      <c r="B107" s="281" t="s">
        <v>2</v>
      </c>
      <c r="C107" s="282"/>
      <c r="D107" s="282"/>
      <c r="E107" s="282"/>
      <c r="F107" s="282"/>
      <c r="G107" s="282"/>
      <c r="H107" s="282"/>
      <c r="I107" s="282"/>
      <c r="J107" s="282"/>
      <c r="L107" s="4" t="s">
        <v>3</v>
      </c>
      <c r="M107" s="4" t="s">
        <v>4</v>
      </c>
      <c r="N107" s="5" t="s">
        <v>5</v>
      </c>
      <c r="O107" s="4" t="s">
        <v>6</v>
      </c>
      <c r="P107" s="6" t="s">
        <v>7</v>
      </c>
      <c r="Q107" s="6" t="s">
        <v>8</v>
      </c>
      <c r="R107" s="7" t="s">
        <v>9</v>
      </c>
    </row>
    <row r="108" spans="1:18" ht="12.75" customHeight="1" x14ac:dyDescent="0.2">
      <c r="A108" s="9" t="s">
        <v>10</v>
      </c>
      <c r="B108" s="10">
        <v>1</v>
      </c>
      <c r="C108" s="10">
        <v>2</v>
      </c>
      <c r="D108" s="10">
        <v>3</v>
      </c>
      <c r="E108" s="10">
        <v>4</v>
      </c>
      <c r="F108" s="10">
        <v>5</v>
      </c>
      <c r="G108" s="10">
        <v>6</v>
      </c>
      <c r="H108" s="10">
        <v>7</v>
      </c>
      <c r="I108" s="10">
        <v>8</v>
      </c>
      <c r="J108" s="10">
        <v>9</v>
      </c>
      <c r="K108" s="115" t="s">
        <v>11</v>
      </c>
      <c r="L108" s="36"/>
      <c r="M108" s="11"/>
      <c r="N108" s="12"/>
      <c r="O108" s="13"/>
      <c r="P108" s="14"/>
      <c r="Q108" s="14"/>
      <c r="R108" s="3"/>
    </row>
    <row r="109" spans="1:18" ht="12.75" customHeight="1" x14ac:dyDescent="0.2">
      <c r="A109" s="10">
        <v>9902</v>
      </c>
      <c r="B109" s="10">
        <v>158</v>
      </c>
      <c r="C109" s="10"/>
      <c r="D109" s="10"/>
      <c r="E109" s="10"/>
      <c r="F109" s="10"/>
      <c r="G109" s="10"/>
      <c r="H109" s="10"/>
      <c r="I109" s="10"/>
      <c r="J109" s="10"/>
      <c r="K109" s="181"/>
      <c r="L109" s="36"/>
      <c r="M109" s="11"/>
      <c r="N109" s="12"/>
      <c r="O109" s="13"/>
      <c r="P109" s="17">
        <f>B109</f>
        <v>158</v>
      </c>
      <c r="Q109" s="14"/>
      <c r="R109" s="3"/>
    </row>
    <row r="110" spans="1:18" ht="12.75" customHeight="1" x14ac:dyDescent="0.2">
      <c r="A110" s="26" t="s">
        <v>14</v>
      </c>
      <c r="B110" s="10"/>
      <c r="C110" s="10">
        <v>116</v>
      </c>
      <c r="D110" s="10"/>
      <c r="E110" s="10"/>
      <c r="F110" s="10"/>
      <c r="G110" s="10"/>
      <c r="H110" s="10"/>
      <c r="I110" s="10"/>
      <c r="J110" s="10"/>
      <c r="K110" s="181"/>
      <c r="L110" s="36"/>
      <c r="M110" s="11"/>
      <c r="N110" s="12"/>
      <c r="O110" s="13">
        <f>C110/B109</f>
        <v>0.73417721518987344</v>
      </c>
      <c r="P110" s="21">
        <v>111</v>
      </c>
      <c r="Q110" s="22">
        <f t="shared" ref="Q110:Q117" si="57">P110/P109</f>
        <v>0.70253164556962022</v>
      </c>
      <c r="R110" s="3">
        <f t="shared" ref="R110:R117" si="58">100%-Q110</f>
        <v>0.29746835443037978</v>
      </c>
    </row>
    <row r="111" spans="1:18" ht="12.75" customHeight="1" x14ac:dyDescent="0.2">
      <c r="A111" s="26" t="s">
        <v>15</v>
      </c>
      <c r="B111" s="10"/>
      <c r="C111" s="10"/>
      <c r="D111" s="10">
        <v>60</v>
      </c>
      <c r="E111" s="10"/>
      <c r="F111" s="10"/>
      <c r="G111" s="10"/>
      <c r="H111" s="10"/>
      <c r="I111" s="10"/>
      <c r="J111" s="10"/>
      <c r="K111" s="181"/>
      <c r="L111" s="36"/>
      <c r="M111" s="11"/>
      <c r="N111" s="12"/>
      <c r="O111" s="13">
        <f>D111/C110</f>
        <v>0.51724137931034486</v>
      </c>
      <c r="P111" s="21">
        <v>99</v>
      </c>
      <c r="Q111" s="22">
        <f t="shared" si="57"/>
        <v>0.89189189189189189</v>
      </c>
      <c r="R111" s="3">
        <f t="shared" si="58"/>
        <v>0.10810810810810811</v>
      </c>
    </row>
    <row r="112" spans="1:18" ht="12.75" customHeight="1" x14ac:dyDescent="0.2">
      <c r="A112" s="26" t="s">
        <v>16</v>
      </c>
      <c r="B112" s="10"/>
      <c r="C112" s="10"/>
      <c r="D112" s="10"/>
      <c r="E112" s="10">
        <v>60</v>
      </c>
      <c r="F112" s="10"/>
      <c r="G112" s="10"/>
      <c r="H112" s="10"/>
      <c r="I112" s="10"/>
      <c r="J112" s="10"/>
      <c r="K112" s="181"/>
      <c r="L112" s="36"/>
      <c r="M112" s="11"/>
      <c r="N112" s="12"/>
      <c r="O112" s="13">
        <f>E112/D111</f>
        <v>1</v>
      </c>
      <c r="P112" s="21">
        <v>95</v>
      </c>
      <c r="Q112" s="22">
        <f t="shared" si="57"/>
        <v>0.95959595959595956</v>
      </c>
      <c r="R112" s="3">
        <f t="shared" si="58"/>
        <v>4.0404040404040442E-2</v>
      </c>
    </row>
    <row r="113" spans="1:18" ht="12.75" customHeight="1" x14ac:dyDescent="0.2">
      <c r="A113" s="26" t="s">
        <v>17</v>
      </c>
      <c r="B113" s="10"/>
      <c r="C113" s="10"/>
      <c r="D113" s="10"/>
      <c r="E113" s="10"/>
      <c r="F113" s="10">
        <v>60</v>
      </c>
      <c r="G113" s="10"/>
      <c r="H113" s="10"/>
      <c r="I113" s="10"/>
      <c r="J113" s="10"/>
      <c r="K113" s="181"/>
      <c r="L113" s="36"/>
      <c r="M113" s="11"/>
      <c r="N113" s="12"/>
      <c r="O113" s="13">
        <f>F113/E112</f>
        <v>1</v>
      </c>
      <c r="P113" s="21">
        <v>89</v>
      </c>
      <c r="Q113" s="22">
        <f t="shared" si="57"/>
        <v>0.93684210526315792</v>
      </c>
      <c r="R113" s="3">
        <f t="shared" si="58"/>
        <v>6.315789473684208E-2</v>
      </c>
    </row>
    <row r="114" spans="1:18" ht="12.75" customHeight="1" x14ac:dyDescent="0.2">
      <c r="A114" s="26" t="s">
        <v>18</v>
      </c>
      <c r="B114" s="10"/>
      <c r="C114" s="10"/>
      <c r="D114" s="10"/>
      <c r="E114" s="10"/>
      <c r="F114" s="10"/>
      <c r="G114" s="10">
        <v>52</v>
      </c>
      <c r="H114" s="10"/>
      <c r="I114" s="10"/>
      <c r="J114" s="10"/>
      <c r="K114" s="181"/>
      <c r="L114" s="36"/>
      <c r="M114" s="11"/>
      <c r="N114" s="12"/>
      <c r="O114" s="13">
        <f>G114/F113</f>
        <v>0.8666666666666667</v>
      </c>
      <c r="P114" s="21">
        <v>89</v>
      </c>
      <c r="Q114" s="22">
        <f t="shared" si="57"/>
        <v>1</v>
      </c>
      <c r="R114" s="3">
        <f t="shared" si="58"/>
        <v>0</v>
      </c>
    </row>
    <row r="115" spans="1:18" ht="12.75" customHeight="1" x14ac:dyDescent="0.2">
      <c r="A115" s="26" t="s">
        <v>19</v>
      </c>
      <c r="B115" s="10"/>
      <c r="C115" s="10"/>
      <c r="D115" s="10"/>
      <c r="E115" s="10"/>
      <c r="F115" s="10"/>
      <c r="G115" s="10"/>
      <c r="H115" s="10">
        <v>47</v>
      </c>
      <c r="I115" s="10">
        <v>3</v>
      </c>
      <c r="J115" s="10"/>
      <c r="K115" s="181">
        <v>1</v>
      </c>
      <c r="L115" s="36"/>
      <c r="M115" s="11"/>
      <c r="N115" s="12"/>
      <c r="O115" s="13">
        <f>H115/G114</f>
        <v>0.90384615384615385</v>
      </c>
      <c r="P115" s="21">
        <v>87</v>
      </c>
      <c r="Q115" s="22">
        <f t="shared" si="57"/>
        <v>0.97752808988764039</v>
      </c>
      <c r="R115" s="3">
        <f t="shared" si="58"/>
        <v>2.2471910112359605E-2</v>
      </c>
    </row>
    <row r="116" spans="1:18" ht="12.75" customHeight="1" x14ac:dyDescent="0.2">
      <c r="A116" s="26" t="s">
        <v>20</v>
      </c>
      <c r="B116" s="10"/>
      <c r="C116" s="10"/>
      <c r="D116" s="10"/>
      <c r="E116" s="10"/>
      <c r="F116" s="10"/>
      <c r="G116" s="10"/>
      <c r="H116" s="10"/>
      <c r="I116" s="10">
        <v>46</v>
      </c>
      <c r="J116" s="10">
        <v>8</v>
      </c>
      <c r="K116" s="181">
        <v>1</v>
      </c>
      <c r="L116" s="11"/>
      <c r="M116" s="11"/>
      <c r="N116" s="11"/>
      <c r="O116" s="13">
        <f>I116/H115</f>
        <v>0.97872340425531912</v>
      </c>
      <c r="P116" s="21">
        <v>82</v>
      </c>
      <c r="Q116" s="22">
        <f t="shared" si="57"/>
        <v>0.94252873563218387</v>
      </c>
      <c r="R116" s="3">
        <f t="shared" si="58"/>
        <v>5.7471264367816133E-2</v>
      </c>
    </row>
    <row r="117" spans="1:18" ht="12.75" customHeight="1" x14ac:dyDescent="0.2">
      <c r="A117" s="26" t="s">
        <v>21</v>
      </c>
      <c r="B117" s="10"/>
      <c r="C117" s="10"/>
      <c r="D117" s="10"/>
      <c r="E117" s="10"/>
      <c r="F117" s="10"/>
      <c r="G117" s="10"/>
      <c r="H117" s="10"/>
      <c r="I117" s="10"/>
      <c r="J117" s="10">
        <v>46</v>
      </c>
      <c r="K117" s="181">
        <v>45</v>
      </c>
      <c r="L117" s="11"/>
      <c r="M117" s="11"/>
      <c r="N117" s="11"/>
      <c r="O117" s="13">
        <f>J117/I116</f>
        <v>1</v>
      </c>
      <c r="P117" s="21">
        <v>82</v>
      </c>
      <c r="Q117" s="22">
        <f t="shared" si="57"/>
        <v>1</v>
      </c>
      <c r="R117" s="3">
        <f t="shared" si="58"/>
        <v>0</v>
      </c>
    </row>
    <row r="118" spans="1:18" ht="12.75" customHeight="1" x14ac:dyDescent="0.2">
      <c r="A118" s="28" t="s">
        <v>22</v>
      </c>
      <c r="B118" s="29"/>
      <c r="C118" s="29"/>
      <c r="D118" s="29"/>
      <c r="E118" s="29"/>
      <c r="F118" s="29"/>
      <c r="G118" s="29"/>
      <c r="H118" s="29"/>
      <c r="I118" s="29"/>
      <c r="J118" s="29">
        <v>24</v>
      </c>
      <c r="K118" s="182">
        <v>23</v>
      </c>
      <c r="L118" s="3"/>
      <c r="M118" s="3"/>
      <c r="N118" s="3"/>
      <c r="O118" s="3"/>
      <c r="P118" s="21"/>
      <c r="Q118" s="22"/>
      <c r="R118" s="3"/>
    </row>
    <row r="119" spans="1:18" ht="12.75" customHeight="1" x14ac:dyDescent="0.2">
      <c r="A119" s="28" t="s">
        <v>23</v>
      </c>
      <c r="B119" s="29"/>
      <c r="C119" s="29"/>
      <c r="D119" s="29"/>
      <c r="E119" s="29"/>
      <c r="F119" s="29"/>
      <c r="G119" s="29"/>
      <c r="H119" s="29"/>
      <c r="I119" s="29"/>
      <c r="J119" s="29">
        <v>3</v>
      </c>
      <c r="K119" s="182">
        <v>3</v>
      </c>
      <c r="L119" s="3"/>
      <c r="M119" s="3"/>
      <c r="N119" s="3"/>
      <c r="O119" s="3"/>
      <c r="P119" s="21"/>
      <c r="Q119" s="22"/>
      <c r="R119" s="3"/>
    </row>
    <row r="120" spans="1:18" ht="12.75" customHeight="1" x14ac:dyDescent="0.2">
      <c r="A120" s="28" t="s">
        <v>48</v>
      </c>
      <c r="B120" s="29"/>
      <c r="C120" s="29"/>
      <c r="D120" s="29"/>
      <c r="E120" s="29"/>
      <c r="F120" s="29"/>
      <c r="G120" s="29"/>
      <c r="H120" s="29"/>
      <c r="I120" s="29"/>
      <c r="J120" s="29">
        <v>5</v>
      </c>
      <c r="K120" s="182">
        <v>3</v>
      </c>
      <c r="L120" s="3"/>
      <c r="M120" s="3"/>
      <c r="N120" s="3"/>
      <c r="O120" s="3"/>
      <c r="P120" s="21">
        <v>7</v>
      </c>
      <c r="Q120" s="22"/>
      <c r="R120" s="3"/>
    </row>
    <row r="121" spans="1:18" ht="12.75" customHeight="1" x14ac:dyDescent="0.2">
      <c r="A121" s="28" t="s">
        <v>49</v>
      </c>
      <c r="B121" s="29"/>
      <c r="C121" s="29"/>
      <c r="D121" s="29"/>
      <c r="E121" s="29"/>
      <c r="F121" s="29"/>
      <c r="G121" s="29"/>
      <c r="H121" s="29"/>
      <c r="I121" s="29"/>
      <c r="J121" s="29">
        <v>2</v>
      </c>
      <c r="K121" s="182">
        <v>1</v>
      </c>
      <c r="L121" s="3"/>
      <c r="M121" s="3"/>
      <c r="N121" s="3"/>
      <c r="O121" s="3"/>
      <c r="P121" s="21">
        <v>4</v>
      </c>
      <c r="Q121" s="22"/>
      <c r="R121" s="3"/>
    </row>
    <row r="122" spans="1:18" ht="12.75" customHeight="1" x14ac:dyDescent="0.2">
      <c r="A122" s="28" t="s">
        <v>50</v>
      </c>
      <c r="B122" s="29"/>
      <c r="C122" s="29"/>
      <c r="D122" s="29"/>
      <c r="E122" s="29"/>
      <c r="F122" s="29"/>
      <c r="G122" s="29"/>
      <c r="H122" s="29"/>
      <c r="I122" s="29"/>
      <c r="J122" s="29">
        <v>2</v>
      </c>
      <c r="K122" s="182">
        <v>1</v>
      </c>
      <c r="L122" s="3"/>
      <c r="M122" s="3"/>
      <c r="N122" s="3"/>
      <c r="O122" s="3"/>
      <c r="P122" s="21">
        <v>3</v>
      </c>
      <c r="Q122" s="22"/>
      <c r="R122" s="3"/>
    </row>
    <row r="123" spans="1:18" ht="12.75" customHeight="1" x14ac:dyDescent="0.2">
      <c r="A123" s="28" t="s">
        <v>51</v>
      </c>
      <c r="B123" s="29"/>
      <c r="C123" s="29"/>
      <c r="D123" s="29"/>
      <c r="E123" s="29"/>
      <c r="F123" s="29"/>
      <c r="G123" s="29"/>
      <c r="H123" s="29"/>
      <c r="I123" s="29"/>
      <c r="J123" s="29">
        <v>1</v>
      </c>
      <c r="K123" s="182">
        <v>1</v>
      </c>
      <c r="L123" s="3"/>
      <c r="M123" s="3"/>
      <c r="N123" s="3"/>
      <c r="O123" s="3"/>
      <c r="P123" s="21">
        <v>1</v>
      </c>
      <c r="Q123" s="22"/>
      <c r="R123" s="3"/>
    </row>
    <row r="124" spans="1:18" ht="12.75" customHeight="1" x14ac:dyDescent="0.2">
      <c r="K124" s="184">
        <f>SUM(K115:K123)</f>
        <v>79</v>
      </c>
      <c r="L124" s="3">
        <f>SUM(K115:K117)/B109</f>
        <v>0.29746835443037972</v>
      </c>
      <c r="M124" s="3">
        <f>K124/B109</f>
        <v>0.5</v>
      </c>
      <c r="N124" s="3">
        <f>M124-L124</f>
        <v>0.20253164556962028</v>
      </c>
      <c r="O124" s="3"/>
    </row>
    <row r="125" spans="1:18" ht="12.75" customHeight="1" x14ac:dyDescent="0.2">
      <c r="A125" s="32" t="s">
        <v>34</v>
      </c>
      <c r="B125" s="32"/>
      <c r="C125" s="32"/>
      <c r="D125" s="32"/>
      <c r="E125" s="32"/>
      <c r="F125" s="2">
        <f>((K115*7)+(K116*8)+(K117*9)+(K118*10)+(K119*11)+(K120*12))/K124</f>
        <v>9.1012658227848107</v>
      </c>
      <c r="K125" s="184"/>
      <c r="L125" s="3"/>
      <c r="M125" s="3"/>
      <c r="N125" s="3"/>
      <c r="O125" s="3"/>
    </row>
    <row r="126" spans="1:18" ht="12.75" customHeight="1" x14ac:dyDescent="0.2">
      <c r="K126" s="184"/>
      <c r="L126" s="3"/>
      <c r="M126" s="3"/>
      <c r="N126" s="3"/>
      <c r="O126" s="3"/>
      <c r="P126" s="25">
        <f>B109+B130</f>
        <v>260</v>
      </c>
      <c r="Q126" s="25">
        <f>K115+K116+K117+K136+K137+K138</f>
        <v>71</v>
      </c>
      <c r="R126" s="37">
        <f>Q126/P126</f>
        <v>0.27307692307692305</v>
      </c>
    </row>
    <row r="127" spans="1:18" ht="12.75" customHeight="1" x14ac:dyDescent="0.3">
      <c r="A127" s="38" t="s">
        <v>63</v>
      </c>
      <c r="L127" s="3"/>
      <c r="M127" s="3"/>
      <c r="O127" s="3"/>
    </row>
    <row r="128" spans="1:18" ht="25.5" customHeight="1" x14ac:dyDescent="0.2">
      <c r="B128" s="281" t="s">
        <v>2</v>
      </c>
      <c r="C128" s="282"/>
      <c r="D128" s="282"/>
      <c r="E128" s="282"/>
      <c r="F128" s="282"/>
      <c r="G128" s="282"/>
      <c r="H128" s="282"/>
      <c r="I128" s="282"/>
      <c r="J128" s="282"/>
      <c r="L128" s="4" t="s">
        <v>3</v>
      </c>
      <c r="M128" s="4" t="s">
        <v>4</v>
      </c>
      <c r="N128" s="5" t="s">
        <v>5</v>
      </c>
      <c r="O128" s="4" t="s">
        <v>6</v>
      </c>
      <c r="P128" s="6" t="s">
        <v>7</v>
      </c>
      <c r="Q128" s="6" t="s">
        <v>8</v>
      </c>
      <c r="R128" s="7" t="s">
        <v>9</v>
      </c>
    </row>
    <row r="129" spans="1:18" ht="12.75" customHeight="1" x14ac:dyDescent="0.2">
      <c r="A129" s="9" t="s">
        <v>10</v>
      </c>
      <c r="B129" s="10">
        <v>1</v>
      </c>
      <c r="C129" s="10">
        <v>2</v>
      </c>
      <c r="D129" s="10">
        <v>3</v>
      </c>
      <c r="E129" s="10">
        <v>4</v>
      </c>
      <c r="F129" s="10">
        <v>5</v>
      </c>
      <c r="G129" s="10">
        <v>6</v>
      </c>
      <c r="H129" s="10">
        <v>7</v>
      </c>
      <c r="I129" s="10">
        <v>8</v>
      </c>
      <c r="J129" s="10">
        <v>9</v>
      </c>
      <c r="K129" s="115" t="s">
        <v>11</v>
      </c>
      <c r="L129" s="36"/>
      <c r="M129" s="11"/>
      <c r="N129" s="12"/>
      <c r="O129" s="13"/>
      <c r="P129" s="14"/>
      <c r="Q129" s="14"/>
      <c r="R129" s="3"/>
    </row>
    <row r="130" spans="1:18" ht="12.75" customHeight="1" x14ac:dyDescent="0.2">
      <c r="A130" s="26" t="s">
        <v>14</v>
      </c>
      <c r="B130" s="10">
        <v>102</v>
      </c>
      <c r="C130" s="10"/>
      <c r="D130" s="10"/>
      <c r="E130" s="10"/>
      <c r="F130" s="10"/>
      <c r="G130" s="10"/>
      <c r="H130" s="10"/>
      <c r="I130" s="10"/>
      <c r="J130" s="10"/>
      <c r="K130" s="181"/>
      <c r="L130" s="36"/>
      <c r="M130" s="11"/>
      <c r="N130" s="12"/>
      <c r="O130" s="13"/>
      <c r="P130" s="17">
        <f>B130</f>
        <v>102</v>
      </c>
      <c r="Q130" s="14"/>
      <c r="R130" s="3"/>
    </row>
    <row r="131" spans="1:18" ht="12.75" customHeight="1" x14ac:dyDescent="0.2">
      <c r="A131" s="26" t="s">
        <v>15</v>
      </c>
      <c r="B131" s="10"/>
      <c r="C131" s="10">
        <v>62</v>
      </c>
      <c r="D131" s="10"/>
      <c r="E131" s="10"/>
      <c r="F131" s="10"/>
      <c r="G131" s="10"/>
      <c r="H131" s="10"/>
      <c r="I131" s="10"/>
      <c r="J131" s="10"/>
      <c r="K131" s="181"/>
      <c r="L131" s="36"/>
      <c r="M131" s="11"/>
      <c r="N131" s="12"/>
      <c r="O131" s="13">
        <f>C131/B130</f>
        <v>0.60784313725490191</v>
      </c>
      <c r="P131" s="21">
        <v>66</v>
      </c>
      <c r="Q131" s="22">
        <f t="shared" ref="Q131:Q138" si="59">P131/P130</f>
        <v>0.6470588235294118</v>
      </c>
      <c r="R131" s="3">
        <f t="shared" ref="R131:R138" si="60">100%-Q131</f>
        <v>0.3529411764705882</v>
      </c>
    </row>
    <row r="132" spans="1:18" ht="12.75" customHeight="1" x14ac:dyDescent="0.2">
      <c r="A132" s="26" t="s">
        <v>16</v>
      </c>
      <c r="B132" s="10"/>
      <c r="C132" s="10"/>
      <c r="D132" s="10">
        <v>37</v>
      </c>
      <c r="E132" s="10"/>
      <c r="F132" s="10"/>
      <c r="G132" s="10"/>
      <c r="H132" s="10"/>
      <c r="I132" s="10"/>
      <c r="J132" s="10"/>
      <c r="K132" s="181"/>
      <c r="L132" s="36"/>
      <c r="M132" s="11"/>
      <c r="N132" s="12"/>
      <c r="O132" s="13">
        <f>D132/C131</f>
        <v>0.59677419354838712</v>
      </c>
      <c r="P132" s="21">
        <v>58</v>
      </c>
      <c r="Q132" s="22">
        <f t="shared" si="59"/>
        <v>0.87878787878787878</v>
      </c>
      <c r="R132" s="3">
        <f t="shared" si="60"/>
        <v>0.12121212121212122</v>
      </c>
    </row>
    <row r="133" spans="1:18" ht="12.75" customHeight="1" x14ac:dyDescent="0.2">
      <c r="A133" s="26" t="s">
        <v>17</v>
      </c>
      <c r="B133" s="10"/>
      <c r="C133" s="10"/>
      <c r="D133" s="10"/>
      <c r="E133" s="10">
        <v>29</v>
      </c>
      <c r="F133" s="10"/>
      <c r="G133" s="10"/>
      <c r="H133" s="10"/>
      <c r="I133" s="10"/>
      <c r="J133" s="10"/>
      <c r="K133" s="181"/>
      <c r="L133" s="36"/>
      <c r="M133" s="11"/>
      <c r="N133" s="12"/>
      <c r="O133" s="13">
        <f>E133/D132</f>
        <v>0.78378378378378377</v>
      </c>
      <c r="P133" s="21">
        <v>54</v>
      </c>
      <c r="Q133" s="22">
        <f t="shared" si="59"/>
        <v>0.93103448275862066</v>
      </c>
      <c r="R133" s="3">
        <f t="shared" si="60"/>
        <v>6.8965517241379337E-2</v>
      </c>
    </row>
    <row r="134" spans="1:18" ht="12.75" customHeight="1" x14ac:dyDescent="0.2">
      <c r="A134" s="26" t="s">
        <v>18</v>
      </c>
      <c r="B134" s="10"/>
      <c r="C134" s="10"/>
      <c r="D134" s="10"/>
      <c r="E134" s="10"/>
      <c r="F134" s="10">
        <v>23</v>
      </c>
      <c r="G134" s="10"/>
      <c r="H134" s="10"/>
      <c r="I134" s="10"/>
      <c r="J134" s="10"/>
      <c r="K134" s="181"/>
      <c r="L134" s="36"/>
      <c r="M134" s="11"/>
      <c r="N134" s="12"/>
      <c r="O134" s="13">
        <f>F134/E133</f>
        <v>0.7931034482758621</v>
      </c>
      <c r="P134" s="21">
        <v>51</v>
      </c>
      <c r="Q134" s="22">
        <f t="shared" si="59"/>
        <v>0.94444444444444442</v>
      </c>
      <c r="R134" s="3">
        <f t="shared" si="60"/>
        <v>5.555555555555558E-2</v>
      </c>
    </row>
    <row r="135" spans="1:18" ht="12.75" customHeight="1" x14ac:dyDescent="0.2">
      <c r="A135" s="26" t="s">
        <v>19</v>
      </c>
      <c r="B135" s="10"/>
      <c r="C135" s="10"/>
      <c r="D135" s="10"/>
      <c r="E135" s="10"/>
      <c r="F135" s="10"/>
      <c r="G135" s="10">
        <v>22</v>
      </c>
      <c r="H135" s="10"/>
      <c r="I135" s="10"/>
      <c r="J135" s="10"/>
      <c r="K135" s="181"/>
      <c r="L135" s="36"/>
      <c r="M135" s="11"/>
      <c r="N135" s="12"/>
      <c r="O135" s="13">
        <f>G135/F134</f>
        <v>0.95652173913043481</v>
      </c>
      <c r="P135" s="21">
        <v>48</v>
      </c>
      <c r="Q135" s="22">
        <f t="shared" si="59"/>
        <v>0.94117647058823528</v>
      </c>
      <c r="R135" s="3">
        <f t="shared" si="60"/>
        <v>5.8823529411764719E-2</v>
      </c>
    </row>
    <row r="136" spans="1:18" ht="12.75" customHeight="1" x14ac:dyDescent="0.2">
      <c r="A136" s="26" t="s">
        <v>20</v>
      </c>
      <c r="B136" s="10"/>
      <c r="C136" s="10"/>
      <c r="D136" s="10"/>
      <c r="E136" s="10"/>
      <c r="F136" s="10"/>
      <c r="G136" s="10"/>
      <c r="H136" s="10">
        <v>22</v>
      </c>
      <c r="I136" s="10">
        <v>1</v>
      </c>
      <c r="J136" s="10">
        <v>4</v>
      </c>
      <c r="K136" s="181">
        <v>4</v>
      </c>
      <c r="L136" s="11"/>
      <c r="M136" s="11"/>
      <c r="N136" s="11"/>
      <c r="O136" s="13">
        <f>H136/G135</f>
        <v>1</v>
      </c>
      <c r="P136" s="21">
        <v>48</v>
      </c>
      <c r="Q136" s="22">
        <f t="shared" si="59"/>
        <v>1</v>
      </c>
      <c r="R136" s="3">
        <f t="shared" si="60"/>
        <v>0</v>
      </c>
    </row>
    <row r="137" spans="1:18" ht="12.75" customHeight="1" x14ac:dyDescent="0.2">
      <c r="A137" s="26" t="s">
        <v>21</v>
      </c>
      <c r="B137" s="10"/>
      <c r="C137" s="10"/>
      <c r="D137" s="10"/>
      <c r="E137" s="10"/>
      <c r="F137" s="10"/>
      <c r="G137" s="10"/>
      <c r="H137" s="10"/>
      <c r="I137" s="10">
        <v>19</v>
      </c>
      <c r="J137" s="10"/>
      <c r="K137" s="181">
        <v>1</v>
      </c>
      <c r="L137" s="11"/>
      <c r="M137" s="11"/>
      <c r="N137" s="11"/>
      <c r="O137" s="13">
        <f>I137/H136</f>
        <v>0.86363636363636365</v>
      </c>
      <c r="P137" s="21">
        <v>46</v>
      </c>
      <c r="Q137" s="22">
        <f t="shared" si="59"/>
        <v>0.95833333333333337</v>
      </c>
      <c r="R137" s="3">
        <f t="shared" si="60"/>
        <v>4.166666666666663E-2</v>
      </c>
    </row>
    <row r="138" spans="1:18" ht="12.75" customHeight="1" x14ac:dyDescent="0.2">
      <c r="A138" s="28" t="s">
        <v>22</v>
      </c>
      <c r="B138" s="29"/>
      <c r="C138" s="29"/>
      <c r="D138" s="29"/>
      <c r="E138" s="29"/>
      <c r="F138" s="29"/>
      <c r="G138" s="29"/>
      <c r="H138" s="29"/>
      <c r="I138" s="29"/>
      <c r="J138" s="29">
        <v>19</v>
      </c>
      <c r="K138" s="182">
        <v>19</v>
      </c>
      <c r="L138" s="3"/>
      <c r="M138" s="3"/>
      <c r="N138" s="3"/>
      <c r="O138" s="13">
        <f>J138/I137</f>
        <v>1</v>
      </c>
      <c r="P138" s="21">
        <v>45</v>
      </c>
      <c r="Q138" s="22">
        <f t="shared" si="59"/>
        <v>0.97826086956521741</v>
      </c>
      <c r="R138" s="3">
        <f t="shared" si="60"/>
        <v>2.1739130434782594E-2</v>
      </c>
    </row>
    <row r="139" spans="1:18" ht="12.75" customHeight="1" x14ac:dyDescent="0.2">
      <c r="A139" s="28" t="s">
        <v>23</v>
      </c>
      <c r="B139" s="29"/>
      <c r="C139" s="29"/>
      <c r="D139" s="29"/>
      <c r="E139" s="29"/>
      <c r="F139" s="29"/>
      <c r="G139" s="29"/>
      <c r="H139" s="29"/>
      <c r="I139" s="29"/>
      <c r="J139" s="29">
        <v>12</v>
      </c>
      <c r="K139" s="182">
        <v>13</v>
      </c>
      <c r="L139" s="3"/>
      <c r="M139" s="3"/>
      <c r="N139" s="3"/>
      <c r="O139" s="3"/>
      <c r="P139" s="21">
        <v>25</v>
      </c>
      <c r="Q139" s="22"/>
      <c r="R139" s="3"/>
    </row>
    <row r="140" spans="1:18" ht="12.75" customHeight="1" x14ac:dyDescent="0.2">
      <c r="A140" s="28" t="s">
        <v>48</v>
      </c>
      <c r="B140" s="29"/>
      <c r="C140" s="29"/>
      <c r="D140" s="29"/>
      <c r="E140" s="29"/>
      <c r="F140" s="29"/>
      <c r="G140" s="29"/>
      <c r="H140" s="29"/>
      <c r="I140" s="29"/>
      <c r="J140" s="29">
        <v>11</v>
      </c>
      <c r="K140" s="182">
        <v>9</v>
      </c>
      <c r="L140" s="3"/>
      <c r="M140" s="3"/>
      <c r="N140" s="3"/>
      <c r="O140" s="3"/>
      <c r="P140" s="21">
        <v>12</v>
      </c>
      <c r="Q140" s="22"/>
      <c r="R140" s="3"/>
    </row>
    <row r="141" spans="1:18" ht="12.75" customHeight="1" x14ac:dyDescent="0.2">
      <c r="A141" s="28" t="s">
        <v>49</v>
      </c>
      <c r="B141" s="29"/>
      <c r="C141" s="29"/>
      <c r="D141" s="29"/>
      <c r="E141" s="29"/>
      <c r="F141" s="29"/>
      <c r="G141" s="29"/>
      <c r="H141" s="29"/>
      <c r="I141" s="29"/>
      <c r="J141" s="29">
        <v>3</v>
      </c>
      <c r="K141" s="182">
        <v>1</v>
      </c>
      <c r="L141" s="3"/>
      <c r="M141" s="3"/>
      <c r="N141" s="3"/>
      <c r="O141" s="3"/>
      <c r="P141" s="21">
        <v>3</v>
      </c>
      <c r="Q141" s="22"/>
      <c r="R141" s="3"/>
    </row>
    <row r="142" spans="1:18" ht="12.75" customHeight="1" x14ac:dyDescent="0.2">
      <c r="A142" s="28" t="s">
        <v>50</v>
      </c>
      <c r="B142" s="29"/>
      <c r="C142" s="29"/>
      <c r="D142" s="29"/>
      <c r="E142" s="29"/>
      <c r="F142" s="29"/>
      <c r="G142" s="29"/>
      <c r="H142" s="29"/>
      <c r="I142" s="29"/>
      <c r="J142" s="29">
        <v>1</v>
      </c>
      <c r="K142" s="182">
        <v>2</v>
      </c>
      <c r="L142" s="3"/>
      <c r="M142" s="3"/>
      <c r="N142" s="3"/>
      <c r="O142" s="3"/>
      <c r="P142" s="21">
        <v>2</v>
      </c>
      <c r="Q142" s="22"/>
      <c r="R142" s="3"/>
    </row>
    <row r="143" spans="1:18" ht="12.75" customHeight="1" x14ac:dyDescent="0.2">
      <c r="K143" s="184">
        <f>SUM(K136:K142)</f>
        <v>49</v>
      </c>
      <c r="L143" s="3">
        <f>SUM(K136:K138)/B130</f>
        <v>0.23529411764705882</v>
      </c>
      <c r="M143" s="3">
        <f>K143/B130</f>
        <v>0.48039215686274511</v>
      </c>
      <c r="N143" s="3">
        <f>M143-L143</f>
        <v>0.24509803921568629</v>
      </c>
      <c r="O143" s="3"/>
    </row>
    <row r="144" spans="1:18" ht="12.75" customHeight="1" x14ac:dyDescent="0.2">
      <c r="A144" s="32" t="s">
        <v>34</v>
      </c>
      <c r="B144" s="32"/>
      <c r="C144" s="32"/>
      <c r="D144" s="32"/>
      <c r="E144" s="32"/>
      <c r="F144" s="2">
        <f>((K136*7)+(K137*8)+(K138*9)+(K139*10)+(K140*11))/K143</f>
        <v>8.8979591836734695</v>
      </c>
      <c r="K144" s="184"/>
      <c r="L144" s="3"/>
      <c r="M144" s="3"/>
      <c r="N144" s="3"/>
      <c r="O144" s="3"/>
    </row>
    <row r="145" spans="1:18" ht="12.75" customHeight="1" x14ac:dyDescent="0.2">
      <c r="K145" s="184"/>
      <c r="L145" s="3"/>
      <c r="M145" s="3"/>
      <c r="O145" s="3"/>
    </row>
    <row r="146" spans="1:18" ht="12.75" customHeight="1" x14ac:dyDescent="0.3">
      <c r="A146" s="38" t="s">
        <v>64</v>
      </c>
      <c r="L146" s="3"/>
      <c r="M146" s="3"/>
      <c r="O146" s="3"/>
    </row>
    <row r="147" spans="1:18" ht="25.5" customHeight="1" x14ac:dyDescent="0.2">
      <c r="B147" s="281" t="s">
        <v>2</v>
      </c>
      <c r="C147" s="282"/>
      <c r="D147" s="282"/>
      <c r="E147" s="282"/>
      <c r="F147" s="282"/>
      <c r="G147" s="282"/>
      <c r="H147" s="282"/>
      <c r="I147" s="282"/>
      <c r="J147" s="282"/>
      <c r="L147" s="4" t="s">
        <v>3</v>
      </c>
      <c r="M147" s="4" t="s">
        <v>4</v>
      </c>
      <c r="N147" s="5" t="s">
        <v>5</v>
      </c>
      <c r="O147" s="4" t="s">
        <v>6</v>
      </c>
      <c r="P147" s="6" t="s">
        <v>7</v>
      </c>
      <c r="Q147" s="6" t="s">
        <v>8</v>
      </c>
      <c r="R147" s="7" t="s">
        <v>9</v>
      </c>
    </row>
    <row r="148" spans="1:18" ht="12.75" customHeight="1" x14ac:dyDescent="0.2">
      <c r="A148" s="9" t="s">
        <v>10</v>
      </c>
      <c r="B148" s="10">
        <v>1</v>
      </c>
      <c r="C148" s="10">
        <v>2</v>
      </c>
      <c r="D148" s="10">
        <v>3</v>
      </c>
      <c r="E148" s="10">
        <v>4</v>
      </c>
      <c r="F148" s="10">
        <v>5</v>
      </c>
      <c r="G148" s="10">
        <v>6</v>
      </c>
      <c r="H148" s="10">
        <v>7</v>
      </c>
      <c r="I148" s="10">
        <v>8</v>
      </c>
      <c r="J148" s="10">
        <v>9</v>
      </c>
      <c r="K148" s="115" t="s">
        <v>11</v>
      </c>
      <c r="L148" s="36"/>
      <c r="M148" s="11"/>
      <c r="N148" s="12"/>
      <c r="O148" s="13"/>
      <c r="P148" s="14"/>
      <c r="Q148" s="14"/>
      <c r="R148" s="3"/>
    </row>
    <row r="149" spans="1:18" ht="12.75" customHeight="1" x14ac:dyDescent="0.2">
      <c r="A149" s="26" t="s">
        <v>15</v>
      </c>
      <c r="B149" s="10">
        <v>132</v>
      </c>
      <c r="C149" s="10"/>
      <c r="D149" s="10"/>
      <c r="E149" s="10"/>
      <c r="F149" s="10"/>
      <c r="G149" s="10"/>
      <c r="H149" s="10"/>
      <c r="I149" s="10"/>
      <c r="J149" s="10"/>
      <c r="K149" s="181"/>
      <c r="L149" s="36"/>
      <c r="M149" s="11"/>
      <c r="N149" s="12"/>
      <c r="O149" s="13"/>
      <c r="P149" s="17">
        <f>B149</f>
        <v>132</v>
      </c>
      <c r="Q149" s="14"/>
      <c r="R149" s="3"/>
    </row>
    <row r="150" spans="1:18" ht="12.75" customHeight="1" x14ac:dyDescent="0.2">
      <c r="A150" s="26" t="s">
        <v>16</v>
      </c>
      <c r="B150" s="10"/>
      <c r="C150" s="10">
        <v>92</v>
      </c>
      <c r="D150" s="10"/>
      <c r="E150" s="10"/>
      <c r="F150" s="10"/>
      <c r="G150" s="10"/>
      <c r="H150" s="10"/>
      <c r="I150" s="10"/>
      <c r="J150" s="10"/>
      <c r="K150" s="181"/>
      <c r="L150" s="36"/>
      <c r="M150" s="11"/>
      <c r="N150" s="12"/>
      <c r="O150" s="13">
        <f>C150/B149</f>
        <v>0.69696969696969702</v>
      </c>
      <c r="P150" s="21">
        <v>91</v>
      </c>
      <c r="Q150" s="22">
        <f t="shared" ref="Q150:Q157" si="61">P150/P149</f>
        <v>0.68939393939393945</v>
      </c>
      <c r="R150" s="3">
        <f t="shared" ref="R150:R157" si="62">100%-Q150</f>
        <v>0.31060606060606055</v>
      </c>
    </row>
    <row r="151" spans="1:18" ht="12.75" customHeight="1" x14ac:dyDescent="0.2">
      <c r="A151" s="26" t="s">
        <v>17</v>
      </c>
      <c r="B151" s="10"/>
      <c r="C151" s="10"/>
      <c r="D151" s="10">
        <v>75</v>
      </c>
      <c r="E151" s="10"/>
      <c r="F151" s="10"/>
      <c r="G151" s="10"/>
      <c r="H151" s="10"/>
      <c r="I151" s="10"/>
      <c r="J151" s="10"/>
      <c r="K151" s="181"/>
      <c r="L151" s="36"/>
      <c r="M151" s="11"/>
      <c r="N151" s="12"/>
      <c r="O151" s="13">
        <f>D151/C150</f>
        <v>0.81521739130434778</v>
      </c>
      <c r="P151" s="21">
        <v>80</v>
      </c>
      <c r="Q151" s="22">
        <f t="shared" si="61"/>
        <v>0.87912087912087911</v>
      </c>
      <c r="R151" s="3">
        <f t="shared" si="62"/>
        <v>0.12087912087912089</v>
      </c>
    </row>
    <row r="152" spans="1:18" ht="12.75" customHeight="1" x14ac:dyDescent="0.2">
      <c r="A152" s="26" t="s">
        <v>18</v>
      </c>
      <c r="B152" s="10"/>
      <c r="C152" s="10"/>
      <c r="D152" s="10"/>
      <c r="E152" s="10">
        <v>63</v>
      </c>
      <c r="F152" s="10"/>
      <c r="G152" s="10"/>
      <c r="H152" s="10"/>
      <c r="I152" s="10"/>
      <c r="J152" s="10"/>
      <c r="K152" s="181"/>
      <c r="L152" s="36"/>
      <c r="M152" s="11"/>
      <c r="N152" s="12"/>
      <c r="O152" s="13">
        <f>E152/D151</f>
        <v>0.84</v>
      </c>
      <c r="P152" s="21">
        <v>74</v>
      </c>
      <c r="Q152" s="22">
        <f t="shared" si="61"/>
        <v>0.92500000000000004</v>
      </c>
      <c r="R152" s="3">
        <f t="shared" si="62"/>
        <v>7.4999999999999956E-2</v>
      </c>
    </row>
    <row r="153" spans="1:18" ht="12.75" customHeight="1" x14ac:dyDescent="0.2">
      <c r="A153" s="26" t="s">
        <v>19</v>
      </c>
      <c r="B153" s="10"/>
      <c r="C153" s="10"/>
      <c r="D153" s="10"/>
      <c r="E153" s="10"/>
      <c r="F153" s="10">
        <v>55</v>
      </c>
      <c r="G153" s="10"/>
      <c r="H153" s="10"/>
      <c r="I153" s="10"/>
      <c r="J153" s="10"/>
      <c r="K153" s="181"/>
      <c r="L153" s="36"/>
      <c r="M153" s="11"/>
      <c r="N153" s="12"/>
      <c r="O153" s="13">
        <f>F153/E152</f>
        <v>0.87301587301587302</v>
      </c>
      <c r="P153" s="21">
        <v>72</v>
      </c>
      <c r="Q153" s="22">
        <f t="shared" si="61"/>
        <v>0.97297297297297303</v>
      </c>
      <c r="R153" s="3">
        <f t="shared" si="62"/>
        <v>2.7027027027026973E-2</v>
      </c>
    </row>
    <row r="154" spans="1:18" ht="12.75" customHeight="1" x14ac:dyDescent="0.2">
      <c r="A154" s="26" t="s">
        <v>20</v>
      </c>
      <c r="B154" s="10"/>
      <c r="C154" s="10"/>
      <c r="D154" s="10"/>
      <c r="E154" s="10"/>
      <c r="F154" s="10"/>
      <c r="G154" s="10">
        <v>52</v>
      </c>
      <c r="H154" s="10"/>
      <c r="I154" s="10"/>
      <c r="J154" s="10"/>
      <c r="K154" s="181"/>
      <c r="L154" s="11"/>
      <c r="M154" s="11"/>
      <c r="N154" s="11"/>
      <c r="O154" s="13">
        <f>G154/F153</f>
        <v>0.94545454545454544</v>
      </c>
      <c r="P154" s="21">
        <v>71</v>
      </c>
      <c r="Q154" s="22">
        <f t="shared" si="61"/>
        <v>0.98611111111111116</v>
      </c>
      <c r="R154" s="3">
        <f t="shared" si="62"/>
        <v>1.388888888888884E-2</v>
      </c>
    </row>
    <row r="155" spans="1:18" ht="12.75" customHeight="1" x14ac:dyDescent="0.2">
      <c r="A155" s="26" t="s">
        <v>21</v>
      </c>
      <c r="B155" s="10"/>
      <c r="C155" s="10"/>
      <c r="D155" s="10"/>
      <c r="E155" s="10"/>
      <c r="F155" s="10"/>
      <c r="G155" s="10"/>
      <c r="H155" s="10">
        <v>52</v>
      </c>
      <c r="I155" s="10"/>
      <c r="J155" s="10"/>
      <c r="K155" s="181"/>
      <c r="L155" s="11"/>
      <c r="M155" s="11"/>
      <c r="N155" s="11"/>
      <c r="O155" s="13">
        <f>H155/G154</f>
        <v>1</v>
      </c>
      <c r="P155" s="21">
        <v>75</v>
      </c>
      <c r="Q155" s="22">
        <f t="shared" si="61"/>
        <v>1.056338028169014</v>
      </c>
      <c r="R155" s="3">
        <f t="shared" si="62"/>
        <v>-5.6338028169014009E-2</v>
      </c>
    </row>
    <row r="156" spans="1:18" ht="12.75" customHeight="1" x14ac:dyDescent="0.2">
      <c r="A156" s="28" t="s">
        <v>22</v>
      </c>
      <c r="B156" s="29"/>
      <c r="C156" s="29"/>
      <c r="D156" s="29"/>
      <c r="E156" s="29"/>
      <c r="F156" s="29"/>
      <c r="G156" s="29"/>
      <c r="H156" s="29"/>
      <c r="I156" s="29">
        <v>52</v>
      </c>
      <c r="J156" s="29"/>
      <c r="K156" s="182"/>
      <c r="L156" s="3"/>
      <c r="M156" s="3"/>
      <c r="N156" s="3"/>
      <c r="O156" s="13">
        <f>I156/H155</f>
        <v>1</v>
      </c>
      <c r="P156" s="21">
        <v>72</v>
      </c>
      <c r="Q156" s="22">
        <f t="shared" si="61"/>
        <v>0.96</v>
      </c>
      <c r="R156" s="3">
        <f t="shared" si="62"/>
        <v>4.0000000000000036E-2</v>
      </c>
    </row>
    <row r="157" spans="1:18" ht="12.75" customHeight="1" x14ac:dyDescent="0.2">
      <c r="A157" s="28" t="s">
        <v>23</v>
      </c>
      <c r="B157" s="29"/>
      <c r="C157" s="29"/>
      <c r="D157" s="29"/>
      <c r="E157" s="29"/>
      <c r="F157" s="29"/>
      <c r="G157" s="29"/>
      <c r="H157" s="29"/>
      <c r="I157" s="29"/>
      <c r="J157" s="29">
        <v>52</v>
      </c>
      <c r="K157" s="182">
        <v>13</v>
      </c>
      <c r="L157" s="3"/>
      <c r="M157" s="3"/>
      <c r="N157" s="3"/>
      <c r="O157" s="3">
        <f>J157/I156</f>
        <v>1</v>
      </c>
      <c r="P157" s="21">
        <v>72</v>
      </c>
      <c r="Q157" s="22">
        <f t="shared" si="61"/>
        <v>1</v>
      </c>
      <c r="R157" s="3">
        <f t="shared" si="62"/>
        <v>0</v>
      </c>
    </row>
    <row r="158" spans="1:18" ht="12.75" customHeight="1" x14ac:dyDescent="0.2">
      <c r="A158" s="28" t="s">
        <v>48</v>
      </c>
      <c r="B158" s="29"/>
      <c r="C158" s="29"/>
      <c r="D158" s="29"/>
      <c r="E158" s="29"/>
      <c r="F158" s="29"/>
      <c r="G158" s="29"/>
      <c r="H158" s="29"/>
      <c r="I158" s="29"/>
      <c r="J158" s="29">
        <v>23</v>
      </c>
      <c r="K158" s="182">
        <v>21</v>
      </c>
      <c r="L158" s="3"/>
      <c r="M158" s="3"/>
      <c r="N158" s="3"/>
      <c r="O158" s="3"/>
      <c r="P158" s="21">
        <v>24</v>
      </c>
      <c r="Q158" s="22"/>
      <c r="R158" s="3"/>
    </row>
    <row r="159" spans="1:18" ht="12.75" customHeight="1" x14ac:dyDescent="0.2">
      <c r="A159" s="28" t="s">
        <v>49</v>
      </c>
      <c r="B159" s="29"/>
      <c r="C159" s="29"/>
      <c r="D159" s="29"/>
      <c r="E159" s="29"/>
      <c r="F159" s="29"/>
      <c r="G159" s="29"/>
      <c r="H159" s="29"/>
      <c r="I159" s="29"/>
      <c r="J159" s="29">
        <v>1</v>
      </c>
      <c r="K159" s="182">
        <v>2</v>
      </c>
      <c r="L159" s="3"/>
      <c r="M159" s="3"/>
      <c r="N159" s="3"/>
      <c r="O159" s="3"/>
      <c r="P159" s="21">
        <v>1</v>
      </c>
      <c r="Q159" s="22"/>
      <c r="R159" s="3"/>
    </row>
    <row r="160" spans="1:18" ht="12.75" customHeight="1" x14ac:dyDescent="0.2">
      <c r="A160" s="28"/>
      <c r="B160" s="29"/>
      <c r="C160" s="29"/>
      <c r="D160" s="29"/>
      <c r="E160" s="29"/>
      <c r="F160" s="29"/>
      <c r="G160" s="29"/>
      <c r="H160" s="29"/>
      <c r="I160" s="29"/>
      <c r="J160" s="29"/>
      <c r="K160" s="182"/>
      <c r="L160" s="3"/>
      <c r="M160" s="3"/>
      <c r="N160" s="3"/>
      <c r="O160" s="3"/>
      <c r="P160" s="21"/>
      <c r="Q160" s="22"/>
      <c r="R160" s="3"/>
    </row>
    <row r="161" spans="1:18" ht="12.75" customHeight="1" x14ac:dyDescent="0.2">
      <c r="K161" s="184">
        <f>SUM(K157:K159)</f>
        <v>36</v>
      </c>
      <c r="L161" s="3">
        <f>K157/B149</f>
        <v>9.8484848484848481E-2</v>
      </c>
      <c r="M161" s="3">
        <f>K161/B149</f>
        <v>0.27272727272727271</v>
      </c>
      <c r="N161" s="3">
        <f>M161-L161</f>
        <v>0.17424242424242423</v>
      </c>
      <c r="O161" s="3"/>
    </row>
    <row r="162" spans="1:18" ht="12.75" customHeight="1" x14ac:dyDescent="0.2">
      <c r="K162" s="184"/>
      <c r="L162" s="3"/>
      <c r="M162" s="3"/>
      <c r="N162" s="3"/>
      <c r="O162" s="3"/>
    </row>
    <row r="163" spans="1:18" ht="12.75" customHeight="1" x14ac:dyDescent="0.2">
      <c r="A163" s="32" t="s">
        <v>34</v>
      </c>
      <c r="B163" s="32"/>
      <c r="C163" s="32"/>
      <c r="D163" s="32"/>
      <c r="E163" s="32"/>
      <c r="F163" s="2">
        <f>((K157*9)+(K158*10))/K161</f>
        <v>9.0833333333333339</v>
      </c>
      <c r="K163" s="184"/>
      <c r="L163" s="3"/>
      <c r="M163" s="3"/>
      <c r="N163" s="3"/>
      <c r="O163" s="3"/>
    </row>
    <row r="164" spans="1:18" ht="12.75" customHeight="1" x14ac:dyDescent="0.2">
      <c r="K164" s="184"/>
      <c r="L164" s="3"/>
      <c r="M164" s="3"/>
      <c r="N164" s="3"/>
      <c r="O164" s="3"/>
    </row>
    <row r="165" spans="1:18" ht="12.75" customHeight="1" x14ac:dyDescent="0.2">
      <c r="K165" s="184"/>
      <c r="L165" s="3"/>
      <c r="M165" s="3"/>
      <c r="N165" s="3"/>
      <c r="O165" s="3"/>
    </row>
    <row r="166" spans="1:18" ht="12.75" customHeight="1" x14ac:dyDescent="0.3">
      <c r="A166" s="38" t="s">
        <v>65</v>
      </c>
      <c r="L166" s="3"/>
      <c r="M166" s="3"/>
      <c r="O166" s="3"/>
    </row>
    <row r="167" spans="1:18" ht="25.5" customHeight="1" x14ac:dyDescent="0.2">
      <c r="B167" s="281" t="s">
        <v>2</v>
      </c>
      <c r="C167" s="282"/>
      <c r="D167" s="282"/>
      <c r="E167" s="282"/>
      <c r="F167" s="282"/>
      <c r="G167" s="282"/>
      <c r="H167" s="282"/>
      <c r="I167" s="282"/>
      <c r="J167" s="282"/>
      <c r="L167" s="4" t="s">
        <v>3</v>
      </c>
      <c r="M167" s="4" t="s">
        <v>4</v>
      </c>
      <c r="N167" s="5" t="s">
        <v>5</v>
      </c>
      <c r="O167" s="4" t="s">
        <v>6</v>
      </c>
      <c r="P167" s="6" t="s">
        <v>7</v>
      </c>
      <c r="Q167" s="6" t="s">
        <v>8</v>
      </c>
      <c r="R167" s="7" t="s">
        <v>9</v>
      </c>
    </row>
    <row r="168" spans="1:18" ht="12.75" customHeight="1" x14ac:dyDescent="0.2">
      <c r="A168" s="9" t="s">
        <v>10</v>
      </c>
      <c r="B168" s="10">
        <v>1</v>
      </c>
      <c r="C168" s="10">
        <v>2</v>
      </c>
      <c r="D168" s="10">
        <v>3</v>
      </c>
      <c r="E168" s="10">
        <v>4</v>
      </c>
      <c r="F168" s="10">
        <v>5</v>
      </c>
      <c r="G168" s="10">
        <v>6</v>
      </c>
      <c r="H168" s="10">
        <v>7</v>
      </c>
      <c r="I168" s="10">
        <v>8</v>
      </c>
      <c r="J168" s="10">
        <v>9</v>
      </c>
      <c r="K168" s="115" t="s">
        <v>11</v>
      </c>
      <c r="L168" s="36"/>
      <c r="M168" s="11"/>
      <c r="N168" s="12"/>
      <c r="O168" s="13"/>
      <c r="P168" s="14"/>
      <c r="Q168" s="14"/>
      <c r="R168" s="3"/>
    </row>
    <row r="169" spans="1:18" ht="12.75" customHeight="1" x14ac:dyDescent="0.2">
      <c r="A169" s="26" t="s">
        <v>16</v>
      </c>
      <c r="B169" s="10">
        <v>65</v>
      </c>
      <c r="C169" s="10"/>
      <c r="D169" s="10"/>
      <c r="E169" s="10"/>
      <c r="F169" s="10"/>
      <c r="G169" s="10"/>
      <c r="H169" s="10"/>
      <c r="I169" s="10"/>
      <c r="J169" s="10"/>
      <c r="K169" s="181"/>
      <c r="L169" s="36"/>
      <c r="M169" s="11"/>
      <c r="N169" s="12"/>
      <c r="O169" s="13"/>
      <c r="P169" s="17">
        <f>B169</f>
        <v>65</v>
      </c>
      <c r="Q169" s="14"/>
      <c r="R169" s="3"/>
    </row>
    <row r="170" spans="1:18" ht="12.75" customHeight="1" x14ac:dyDescent="0.2">
      <c r="A170" s="26" t="s">
        <v>17</v>
      </c>
      <c r="B170" s="10"/>
      <c r="C170" s="10">
        <v>39</v>
      </c>
      <c r="D170" s="10"/>
      <c r="E170" s="10"/>
      <c r="F170" s="10"/>
      <c r="G170" s="10"/>
      <c r="H170" s="10"/>
      <c r="I170" s="10"/>
      <c r="J170" s="10"/>
      <c r="K170" s="181"/>
      <c r="L170" s="36"/>
      <c r="M170" s="11"/>
      <c r="N170" s="12"/>
      <c r="O170" s="13">
        <f>C170/B169</f>
        <v>0.6</v>
      </c>
      <c r="P170" s="21">
        <v>45</v>
      </c>
      <c r="Q170" s="22">
        <f t="shared" ref="Q170:Q177" si="63">P170/P169</f>
        <v>0.69230769230769229</v>
      </c>
      <c r="R170" s="3">
        <f t="shared" ref="R170:R177" si="64">100%-Q170</f>
        <v>0.30769230769230771</v>
      </c>
    </row>
    <row r="171" spans="1:18" ht="12.75" customHeight="1" x14ac:dyDescent="0.2">
      <c r="A171" s="26" t="s">
        <v>18</v>
      </c>
      <c r="B171" s="10"/>
      <c r="C171" s="10"/>
      <c r="D171" s="10">
        <v>32</v>
      </c>
      <c r="E171" s="10"/>
      <c r="F171" s="10"/>
      <c r="G171" s="10"/>
      <c r="H171" s="10"/>
      <c r="I171" s="10"/>
      <c r="J171" s="10"/>
      <c r="K171" s="181"/>
      <c r="L171" s="36"/>
      <c r="M171" s="11"/>
      <c r="N171" s="12"/>
      <c r="O171" s="13">
        <f>D171/C170</f>
        <v>0.82051282051282048</v>
      </c>
      <c r="P171" s="21">
        <v>40</v>
      </c>
      <c r="Q171" s="22">
        <f t="shared" si="63"/>
        <v>0.88888888888888884</v>
      </c>
      <c r="R171" s="3">
        <f t="shared" si="64"/>
        <v>0.11111111111111116</v>
      </c>
    </row>
    <row r="172" spans="1:18" ht="12.75" customHeight="1" x14ac:dyDescent="0.2">
      <c r="A172" s="26" t="s">
        <v>19</v>
      </c>
      <c r="B172" s="10"/>
      <c r="C172" s="10"/>
      <c r="D172" s="10"/>
      <c r="E172" s="10">
        <v>32</v>
      </c>
      <c r="F172" s="10"/>
      <c r="G172" s="10"/>
      <c r="H172" s="10"/>
      <c r="I172" s="10"/>
      <c r="J172" s="10"/>
      <c r="K172" s="181"/>
      <c r="L172" s="36"/>
      <c r="M172" s="11"/>
      <c r="N172" s="12"/>
      <c r="O172" s="13">
        <f>E172/D171</f>
        <v>1</v>
      </c>
      <c r="P172" s="21">
        <v>37</v>
      </c>
      <c r="Q172" s="22">
        <f t="shared" si="63"/>
        <v>0.92500000000000004</v>
      </c>
      <c r="R172" s="3">
        <f t="shared" si="64"/>
        <v>7.4999999999999956E-2</v>
      </c>
    </row>
    <row r="173" spans="1:18" ht="12.75" customHeight="1" x14ac:dyDescent="0.2">
      <c r="A173" s="26" t="s">
        <v>20</v>
      </c>
      <c r="B173" s="10"/>
      <c r="C173" s="10"/>
      <c r="D173" s="10"/>
      <c r="E173" s="10"/>
      <c r="F173" s="10">
        <v>30</v>
      </c>
      <c r="G173" s="10">
        <v>1</v>
      </c>
      <c r="H173" s="10"/>
      <c r="I173" s="10"/>
      <c r="J173" s="10"/>
      <c r="K173" s="181"/>
      <c r="L173" s="11"/>
      <c r="M173" s="11"/>
      <c r="N173" s="11"/>
      <c r="O173" s="13">
        <f>F173/E172</f>
        <v>0.9375</v>
      </c>
      <c r="P173" s="21">
        <v>37</v>
      </c>
      <c r="Q173" s="22">
        <f t="shared" si="63"/>
        <v>1</v>
      </c>
      <c r="R173" s="3">
        <f t="shared" si="64"/>
        <v>0</v>
      </c>
    </row>
    <row r="174" spans="1:18" ht="12.75" customHeight="1" x14ac:dyDescent="0.2">
      <c r="A174" s="26" t="s">
        <v>21</v>
      </c>
      <c r="B174" s="10"/>
      <c r="C174" s="10"/>
      <c r="D174" s="10"/>
      <c r="E174" s="10"/>
      <c r="F174" s="10"/>
      <c r="G174" s="10">
        <v>29</v>
      </c>
      <c r="H174" s="10"/>
      <c r="I174" s="10"/>
      <c r="J174" s="10"/>
      <c r="K174" s="181"/>
      <c r="L174" s="11"/>
      <c r="M174" s="11"/>
      <c r="N174" s="11"/>
      <c r="O174" s="13">
        <f>G174/F173</f>
        <v>0.96666666666666667</v>
      </c>
      <c r="P174" s="21">
        <v>37</v>
      </c>
      <c r="Q174" s="22">
        <f t="shared" si="63"/>
        <v>1</v>
      </c>
      <c r="R174" s="3">
        <f t="shared" si="64"/>
        <v>0</v>
      </c>
    </row>
    <row r="175" spans="1:18" ht="12.75" customHeight="1" x14ac:dyDescent="0.2">
      <c r="A175" s="28" t="s">
        <v>22</v>
      </c>
      <c r="B175" s="29"/>
      <c r="C175" s="29"/>
      <c r="D175" s="29"/>
      <c r="E175" s="29"/>
      <c r="F175" s="29"/>
      <c r="G175" s="29"/>
      <c r="H175" s="29">
        <v>27</v>
      </c>
      <c r="I175" s="29"/>
      <c r="J175" s="29"/>
      <c r="K175" s="182"/>
      <c r="L175" s="3"/>
      <c r="M175" s="3"/>
      <c r="N175" s="3"/>
      <c r="O175" s="13">
        <f>H175/G174</f>
        <v>0.93103448275862066</v>
      </c>
      <c r="P175" s="21">
        <v>37</v>
      </c>
      <c r="Q175" s="22">
        <f t="shared" si="63"/>
        <v>1</v>
      </c>
      <c r="R175" s="3">
        <f t="shared" si="64"/>
        <v>0</v>
      </c>
    </row>
    <row r="176" spans="1:18" ht="12.75" customHeight="1" x14ac:dyDescent="0.2">
      <c r="A176" s="28" t="s">
        <v>23</v>
      </c>
      <c r="B176" s="29"/>
      <c r="C176" s="29"/>
      <c r="D176" s="29"/>
      <c r="E176" s="29"/>
      <c r="F176" s="29"/>
      <c r="G176" s="29"/>
      <c r="H176" s="29"/>
      <c r="I176" s="29">
        <v>25</v>
      </c>
      <c r="J176" s="29"/>
      <c r="K176" s="182">
        <v>2</v>
      </c>
      <c r="L176" s="3"/>
      <c r="M176" s="3"/>
      <c r="N176" s="3"/>
      <c r="O176" s="3">
        <f>I176/H175</f>
        <v>0.92592592592592593</v>
      </c>
      <c r="P176" s="21">
        <v>36</v>
      </c>
      <c r="Q176" s="22">
        <f t="shared" si="63"/>
        <v>0.97297297297297303</v>
      </c>
      <c r="R176" s="3">
        <f t="shared" si="64"/>
        <v>2.7027027027026973E-2</v>
      </c>
    </row>
    <row r="177" spans="1:18" ht="12.75" customHeight="1" x14ac:dyDescent="0.2">
      <c r="A177" s="28" t="s">
        <v>48</v>
      </c>
      <c r="B177" s="29"/>
      <c r="C177" s="29"/>
      <c r="D177" s="29"/>
      <c r="E177" s="29"/>
      <c r="F177" s="29"/>
      <c r="G177" s="29"/>
      <c r="H177" s="29"/>
      <c r="I177" s="29"/>
      <c r="J177" s="29">
        <v>25</v>
      </c>
      <c r="K177" s="182">
        <v>24</v>
      </c>
      <c r="L177" s="3"/>
      <c r="M177" s="3"/>
      <c r="N177" s="3"/>
      <c r="O177" s="3">
        <f>J177/I176</f>
        <v>1</v>
      </c>
      <c r="P177" s="21">
        <v>35</v>
      </c>
      <c r="Q177" s="22">
        <f t="shared" si="63"/>
        <v>0.97222222222222221</v>
      </c>
      <c r="R177" s="3">
        <f t="shared" si="64"/>
        <v>2.777777777777779E-2</v>
      </c>
    </row>
    <row r="178" spans="1:18" ht="12.75" customHeight="1" x14ac:dyDescent="0.2">
      <c r="A178" s="28" t="s">
        <v>49</v>
      </c>
      <c r="B178" s="29"/>
      <c r="C178" s="29"/>
      <c r="D178" s="29"/>
      <c r="E178" s="29"/>
      <c r="F178" s="29"/>
      <c r="G178" s="29"/>
      <c r="H178" s="29"/>
      <c r="I178" s="29"/>
      <c r="J178" s="29">
        <v>7</v>
      </c>
      <c r="K178" s="182">
        <v>5</v>
      </c>
      <c r="L178" s="3"/>
      <c r="M178" s="3"/>
      <c r="N178" s="3"/>
      <c r="O178" s="3"/>
      <c r="P178" s="21">
        <v>8</v>
      </c>
      <c r="Q178" s="22"/>
      <c r="R178" s="3"/>
    </row>
    <row r="179" spans="1:18" ht="12.75" customHeight="1" x14ac:dyDescent="0.2">
      <c r="A179" s="28" t="s">
        <v>50</v>
      </c>
      <c r="B179" s="29"/>
      <c r="C179" s="29"/>
      <c r="D179" s="29"/>
      <c r="E179" s="29"/>
      <c r="F179" s="29"/>
      <c r="G179" s="29"/>
      <c r="H179" s="29"/>
      <c r="I179" s="29"/>
      <c r="J179" s="29">
        <v>2</v>
      </c>
      <c r="K179" s="182">
        <v>3</v>
      </c>
      <c r="L179" s="3"/>
      <c r="M179" s="3"/>
      <c r="N179" s="3"/>
      <c r="O179" s="3"/>
      <c r="P179" s="21">
        <v>4</v>
      </c>
      <c r="Q179" s="22"/>
      <c r="R179" s="3"/>
    </row>
    <row r="180" spans="1:18" ht="12.75" customHeight="1" x14ac:dyDescent="0.2">
      <c r="A180" s="28" t="s">
        <v>51</v>
      </c>
      <c r="B180" s="29"/>
      <c r="C180" s="29"/>
      <c r="D180" s="29"/>
      <c r="E180" s="29"/>
      <c r="F180" s="29"/>
      <c r="G180" s="29"/>
      <c r="H180" s="29"/>
      <c r="I180" s="29"/>
      <c r="J180" s="29">
        <v>1</v>
      </c>
      <c r="K180" s="182">
        <v>1</v>
      </c>
      <c r="L180" s="3"/>
      <c r="M180" s="3"/>
      <c r="N180" s="3"/>
      <c r="O180" s="3"/>
      <c r="P180" s="21">
        <v>1</v>
      </c>
      <c r="Q180" s="22"/>
      <c r="R180" s="3"/>
    </row>
    <row r="181" spans="1:18" ht="12.75" customHeight="1" x14ac:dyDescent="0.2">
      <c r="B181" s="29"/>
      <c r="C181" s="29"/>
      <c r="D181" s="29"/>
      <c r="E181" s="29"/>
      <c r="F181" s="29"/>
      <c r="G181" s="29"/>
      <c r="H181" s="29"/>
      <c r="I181" s="29"/>
      <c r="J181" s="29"/>
      <c r="K181" s="182">
        <f>SUM(K176:K180)</f>
        <v>35</v>
      </c>
      <c r="L181" s="3">
        <f>SUM(K176:K177)/B169</f>
        <v>0.4</v>
      </c>
      <c r="M181" s="3">
        <f>K181/B169</f>
        <v>0.53846153846153844</v>
      </c>
      <c r="N181" s="3">
        <f>M181-L181</f>
        <v>0.13846153846153841</v>
      </c>
      <c r="O181" s="3"/>
      <c r="P181" s="3"/>
      <c r="Q181" s="22"/>
      <c r="R181" s="3"/>
    </row>
    <row r="182" spans="1:18" ht="12.75" customHeight="1" x14ac:dyDescent="0.2">
      <c r="K182" s="184"/>
      <c r="L182" s="3"/>
      <c r="M182" s="3"/>
      <c r="O182" s="3"/>
    </row>
    <row r="183" spans="1:18" ht="12.75" customHeight="1" x14ac:dyDescent="0.3">
      <c r="A183" s="38" t="s">
        <v>66</v>
      </c>
      <c r="L183" s="3"/>
      <c r="M183" s="3"/>
      <c r="O183" s="3"/>
    </row>
    <row r="184" spans="1:18" ht="25.5" customHeight="1" x14ac:dyDescent="0.2">
      <c r="B184" s="281" t="s">
        <v>2</v>
      </c>
      <c r="C184" s="282"/>
      <c r="D184" s="282"/>
      <c r="E184" s="282"/>
      <c r="F184" s="282"/>
      <c r="G184" s="282"/>
      <c r="H184" s="282"/>
      <c r="I184" s="282"/>
      <c r="J184" s="282"/>
      <c r="L184" s="4" t="s">
        <v>3</v>
      </c>
      <c r="M184" s="4" t="s">
        <v>4</v>
      </c>
      <c r="N184" s="5" t="s">
        <v>5</v>
      </c>
      <c r="O184" s="4" t="s">
        <v>6</v>
      </c>
      <c r="P184" s="6" t="s">
        <v>7</v>
      </c>
      <c r="Q184" s="6" t="s">
        <v>8</v>
      </c>
      <c r="R184" s="7" t="s">
        <v>9</v>
      </c>
    </row>
    <row r="185" spans="1:18" ht="12.75" customHeight="1" x14ac:dyDescent="0.2">
      <c r="A185" s="9" t="s">
        <v>10</v>
      </c>
      <c r="B185" s="10">
        <v>1</v>
      </c>
      <c r="C185" s="10">
        <v>2</v>
      </c>
      <c r="D185" s="10">
        <v>3</v>
      </c>
      <c r="E185" s="10">
        <v>4</v>
      </c>
      <c r="F185" s="10">
        <v>5</v>
      </c>
      <c r="G185" s="10">
        <v>6</v>
      </c>
      <c r="H185" s="10">
        <v>7</v>
      </c>
      <c r="I185" s="10">
        <v>8</v>
      </c>
      <c r="J185" s="10">
        <v>9</v>
      </c>
      <c r="K185" s="115" t="s">
        <v>11</v>
      </c>
      <c r="L185" s="36"/>
      <c r="M185" s="11"/>
      <c r="N185" s="12"/>
      <c r="O185" s="13"/>
      <c r="P185" s="14"/>
      <c r="Q185" s="14"/>
      <c r="R185" s="3"/>
    </row>
    <row r="186" spans="1:18" ht="12.75" customHeight="1" x14ac:dyDescent="0.2">
      <c r="A186" s="26" t="s">
        <v>17</v>
      </c>
      <c r="B186" s="10">
        <v>138</v>
      </c>
      <c r="C186" s="10"/>
      <c r="D186" s="10"/>
      <c r="E186" s="10"/>
      <c r="F186" s="10"/>
      <c r="G186" s="10"/>
      <c r="H186" s="10"/>
      <c r="I186" s="10"/>
      <c r="J186" s="10"/>
      <c r="K186" s="181"/>
      <c r="L186" s="36"/>
      <c r="M186" s="11"/>
      <c r="N186" s="12"/>
      <c r="O186" s="13"/>
      <c r="P186" s="17">
        <f>B186</f>
        <v>138</v>
      </c>
      <c r="Q186" s="14"/>
      <c r="R186" s="3"/>
    </row>
    <row r="187" spans="1:18" ht="12.75" customHeight="1" x14ac:dyDescent="0.2">
      <c r="A187" s="26" t="s">
        <v>18</v>
      </c>
      <c r="B187" s="10"/>
      <c r="C187" s="10">
        <v>83</v>
      </c>
      <c r="D187" s="10"/>
      <c r="E187" s="10"/>
      <c r="F187" s="10"/>
      <c r="G187" s="10"/>
      <c r="H187" s="10"/>
      <c r="I187" s="10"/>
      <c r="J187" s="10"/>
      <c r="K187" s="181"/>
      <c r="L187" s="36"/>
      <c r="M187" s="11"/>
      <c r="N187" s="12"/>
      <c r="O187" s="13">
        <f>C187/B186</f>
        <v>0.60144927536231885</v>
      </c>
      <c r="P187" s="21">
        <v>89</v>
      </c>
      <c r="Q187" s="22">
        <f t="shared" ref="Q187:Q194" si="65">P187/P186</f>
        <v>0.64492753623188404</v>
      </c>
      <c r="R187" s="3">
        <f t="shared" ref="R187:R194" si="66">100%-Q187</f>
        <v>0.35507246376811596</v>
      </c>
    </row>
    <row r="188" spans="1:18" ht="12.75" customHeight="1" x14ac:dyDescent="0.2">
      <c r="A188" s="26" t="s">
        <v>19</v>
      </c>
      <c r="B188" s="10"/>
      <c r="C188" s="10"/>
      <c r="D188" s="10">
        <v>82</v>
      </c>
      <c r="E188" s="10"/>
      <c r="F188" s="10"/>
      <c r="G188" s="10"/>
      <c r="H188" s="10"/>
      <c r="I188" s="10"/>
      <c r="J188" s="10"/>
      <c r="K188" s="181"/>
      <c r="L188" s="36"/>
      <c r="M188" s="11"/>
      <c r="N188" s="12"/>
      <c r="O188" s="13">
        <f>D188/C187</f>
        <v>0.98795180722891562</v>
      </c>
      <c r="P188" s="21">
        <v>84</v>
      </c>
      <c r="Q188" s="22">
        <f t="shared" si="65"/>
        <v>0.9438202247191011</v>
      </c>
      <c r="R188" s="3">
        <f t="shared" si="66"/>
        <v>5.6179775280898903E-2</v>
      </c>
    </row>
    <row r="189" spans="1:18" ht="12.75" customHeight="1" x14ac:dyDescent="0.2">
      <c r="A189" s="26" t="s">
        <v>20</v>
      </c>
      <c r="B189" s="10"/>
      <c r="C189" s="10"/>
      <c r="D189" s="10"/>
      <c r="E189" s="10">
        <v>77</v>
      </c>
      <c r="F189" s="10"/>
      <c r="G189" s="10"/>
      <c r="H189" s="10"/>
      <c r="I189" s="10"/>
      <c r="J189" s="10"/>
      <c r="K189" s="181"/>
      <c r="L189" s="11"/>
      <c r="M189" s="11"/>
      <c r="N189" s="11"/>
      <c r="O189" s="13">
        <f>E189/B186</f>
        <v>0.55797101449275366</v>
      </c>
      <c r="P189" s="21">
        <v>80</v>
      </c>
      <c r="Q189" s="22">
        <f t="shared" si="65"/>
        <v>0.95238095238095233</v>
      </c>
      <c r="R189" s="3">
        <f t="shared" si="66"/>
        <v>4.7619047619047672E-2</v>
      </c>
    </row>
    <row r="190" spans="1:18" ht="12.75" customHeight="1" x14ac:dyDescent="0.2">
      <c r="A190" s="26" t="s">
        <v>21</v>
      </c>
      <c r="B190" s="10"/>
      <c r="C190" s="10"/>
      <c r="D190" s="10"/>
      <c r="E190" s="10"/>
      <c r="F190" s="10">
        <v>75</v>
      </c>
      <c r="G190" s="10"/>
      <c r="H190" s="10"/>
      <c r="I190" s="10"/>
      <c r="J190" s="10"/>
      <c r="K190" s="181"/>
      <c r="L190" s="11"/>
      <c r="M190" s="11"/>
      <c r="N190" s="11"/>
      <c r="O190" s="13">
        <f>F190/E189</f>
        <v>0.97402597402597402</v>
      </c>
      <c r="P190" s="21">
        <v>80</v>
      </c>
      <c r="Q190" s="22">
        <f t="shared" si="65"/>
        <v>1</v>
      </c>
      <c r="R190" s="3">
        <f t="shared" si="66"/>
        <v>0</v>
      </c>
    </row>
    <row r="191" spans="1:18" ht="12.75" customHeight="1" x14ac:dyDescent="0.2">
      <c r="A191" s="28" t="s">
        <v>22</v>
      </c>
      <c r="B191" s="29"/>
      <c r="C191" s="29"/>
      <c r="D191" s="29"/>
      <c r="E191" s="29"/>
      <c r="F191" s="29"/>
      <c r="G191" s="29">
        <v>73</v>
      </c>
      <c r="H191" s="29"/>
      <c r="I191" s="29"/>
      <c r="J191" s="29"/>
      <c r="K191" s="182"/>
      <c r="L191" s="3"/>
      <c r="M191" s="3"/>
      <c r="N191" s="3"/>
      <c r="O191" s="13">
        <f>G191/F190</f>
        <v>0.97333333333333338</v>
      </c>
      <c r="P191" s="21">
        <v>80</v>
      </c>
      <c r="Q191" s="22">
        <f t="shared" si="65"/>
        <v>1</v>
      </c>
      <c r="R191" s="3">
        <f t="shared" si="66"/>
        <v>0</v>
      </c>
    </row>
    <row r="192" spans="1:18" ht="12.75" customHeight="1" x14ac:dyDescent="0.2">
      <c r="A192" s="28" t="s">
        <v>23</v>
      </c>
      <c r="B192" s="29"/>
      <c r="C192" s="29"/>
      <c r="D192" s="29"/>
      <c r="E192" s="29"/>
      <c r="F192" s="29"/>
      <c r="G192" s="29"/>
      <c r="H192" s="29">
        <v>72</v>
      </c>
      <c r="I192" s="29"/>
      <c r="J192" s="29"/>
      <c r="K192" s="182"/>
      <c r="L192" s="3"/>
      <c r="M192" s="3"/>
      <c r="N192" s="3"/>
      <c r="O192" s="3">
        <f>H192/G191</f>
        <v>0.98630136986301364</v>
      </c>
      <c r="P192" s="21">
        <v>79</v>
      </c>
      <c r="Q192" s="22">
        <f t="shared" si="65"/>
        <v>0.98750000000000004</v>
      </c>
      <c r="R192" s="3">
        <f t="shared" si="66"/>
        <v>1.2499999999999956E-2</v>
      </c>
    </row>
    <row r="193" spans="1:18" ht="12.75" customHeight="1" x14ac:dyDescent="0.2">
      <c r="A193" s="28" t="s">
        <v>48</v>
      </c>
      <c r="B193" s="29"/>
      <c r="C193" s="29"/>
      <c r="D193" s="29"/>
      <c r="E193" s="29"/>
      <c r="F193" s="29"/>
      <c r="G193" s="29"/>
      <c r="H193" s="29"/>
      <c r="I193" s="29">
        <v>69</v>
      </c>
      <c r="J193" s="29"/>
      <c r="K193" s="182"/>
      <c r="L193" s="3"/>
      <c r="M193" s="3"/>
      <c r="N193" s="3"/>
      <c r="O193" s="3">
        <f>I193/H192</f>
        <v>0.95833333333333337</v>
      </c>
      <c r="P193" s="21">
        <v>76</v>
      </c>
      <c r="Q193" s="22">
        <f t="shared" si="65"/>
        <v>0.96202531645569622</v>
      </c>
      <c r="R193" s="3">
        <f t="shared" si="66"/>
        <v>3.7974683544303778E-2</v>
      </c>
    </row>
    <row r="194" spans="1:18" ht="12.75" customHeight="1" x14ac:dyDescent="0.2">
      <c r="A194" s="28" t="s">
        <v>49</v>
      </c>
      <c r="B194" s="29"/>
      <c r="C194" s="29"/>
      <c r="D194" s="29"/>
      <c r="E194" s="29"/>
      <c r="F194" s="29"/>
      <c r="G194" s="29"/>
      <c r="H194" s="29"/>
      <c r="I194" s="29"/>
      <c r="J194" s="29">
        <v>67</v>
      </c>
      <c r="K194" s="182">
        <v>63</v>
      </c>
      <c r="L194" s="3"/>
      <c r="M194" s="3"/>
      <c r="N194" s="3"/>
      <c r="O194" s="3">
        <f>J194/I193</f>
        <v>0.97101449275362317</v>
      </c>
      <c r="P194" s="21">
        <v>76</v>
      </c>
      <c r="Q194" s="22">
        <f t="shared" si="65"/>
        <v>1</v>
      </c>
      <c r="R194" s="3">
        <f t="shared" si="66"/>
        <v>0</v>
      </c>
    </row>
    <row r="195" spans="1:18" ht="12.75" customHeight="1" x14ac:dyDescent="0.2">
      <c r="A195" s="28" t="s">
        <v>50</v>
      </c>
      <c r="B195" s="29"/>
      <c r="C195" s="29"/>
      <c r="D195" s="29"/>
      <c r="E195" s="29"/>
      <c r="F195" s="29"/>
      <c r="G195" s="29"/>
      <c r="H195" s="29"/>
      <c r="I195" s="29"/>
      <c r="J195" s="29">
        <v>5</v>
      </c>
      <c r="K195" s="182">
        <v>5</v>
      </c>
      <c r="L195" s="3"/>
      <c r="M195" s="3"/>
      <c r="N195" s="3"/>
      <c r="O195" s="3"/>
      <c r="P195" s="21">
        <v>13</v>
      </c>
      <c r="Q195" s="22"/>
      <c r="R195" s="3"/>
    </row>
    <row r="196" spans="1:18" ht="12.75" customHeight="1" x14ac:dyDescent="0.2">
      <c r="A196" s="28" t="s">
        <v>51</v>
      </c>
      <c r="B196" s="29"/>
      <c r="C196" s="29"/>
      <c r="D196" s="29"/>
      <c r="E196" s="29"/>
      <c r="F196" s="29"/>
      <c r="G196" s="29"/>
      <c r="H196" s="29"/>
      <c r="I196" s="29"/>
      <c r="J196" s="29">
        <v>3</v>
      </c>
      <c r="K196" s="182">
        <v>2</v>
      </c>
      <c r="L196" s="3"/>
      <c r="M196" s="3"/>
      <c r="N196" s="3"/>
      <c r="O196" s="3"/>
      <c r="P196" s="21">
        <v>6</v>
      </c>
      <c r="Q196" s="22"/>
      <c r="R196" s="3"/>
    </row>
    <row r="197" spans="1:18" ht="12.75" customHeight="1" x14ac:dyDescent="0.2">
      <c r="A197" s="28" t="s">
        <v>52</v>
      </c>
      <c r="B197" s="29"/>
      <c r="C197" s="29"/>
      <c r="D197" s="29"/>
      <c r="E197" s="29"/>
      <c r="F197" s="29"/>
      <c r="G197" s="29"/>
      <c r="H197" s="29"/>
      <c r="I197" s="29"/>
      <c r="J197" s="29">
        <v>3</v>
      </c>
      <c r="K197" s="182">
        <v>1</v>
      </c>
      <c r="L197" s="3"/>
      <c r="M197" s="3"/>
      <c r="N197" s="3"/>
      <c r="O197" s="3"/>
      <c r="P197" s="21">
        <v>4</v>
      </c>
      <c r="Q197" s="22"/>
      <c r="R197" s="3"/>
    </row>
    <row r="198" spans="1:18" ht="12.75" customHeight="1" x14ac:dyDescent="0.2">
      <c r="A198" s="28" t="s">
        <v>53</v>
      </c>
      <c r="B198" s="29"/>
      <c r="C198" s="29"/>
      <c r="D198" s="29"/>
      <c r="E198" s="29"/>
      <c r="F198" s="29"/>
      <c r="G198" s="29"/>
      <c r="H198" s="29"/>
      <c r="I198" s="29"/>
      <c r="J198" s="29">
        <v>3</v>
      </c>
      <c r="K198" s="182">
        <v>2</v>
      </c>
      <c r="L198" s="3"/>
      <c r="M198" s="3"/>
      <c r="N198" s="3"/>
      <c r="O198" s="3"/>
      <c r="P198" s="21">
        <v>3</v>
      </c>
      <c r="Q198" s="22"/>
      <c r="R198" s="3"/>
    </row>
    <row r="199" spans="1:18" ht="12.75" customHeight="1" x14ac:dyDescent="0.2">
      <c r="A199" s="28" t="s">
        <v>54</v>
      </c>
      <c r="B199" s="29"/>
      <c r="C199" s="29"/>
      <c r="D199" s="29"/>
      <c r="E199" s="29"/>
      <c r="F199" s="29"/>
      <c r="G199" s="29"/>
      <c r="H199" s="29"/>
      <c r="I199" s="29"/>
      <c r="J199" s="29">
        <v>1</v>
      </c>
      <c r="K199" s="182"/>
      <c r="L199" s="3"/>
      <c r="M199" s="3"/>
      <c r="N199" s="3"/>
      <c r="O199" s="3"/>
      <c r="P199" s="21">
        <v>1</v>
      </c>
      <c r="Q199" s="22"/>
      <c r="R199" s="3"/>
    </row>
    <row r="200" spans="1:18" ht="12.75" customHeight="1" x14ac:dyDescent="0.2">
      <c r="K200" s="184">
        <f>SUM(K194:K198)</f>
        <v>73</v>
      </c>
      <c r="L200" s="3">
        <f>K194/B186</f>
        <v>0.45652173913043476</v>
      </c>
      <c r="M200" s="3">
        <f>K200/B186</f>
        <v>0.52898550724637683</v>
      </c>
      <c r="N200" s="3">
        <f>M200-L200</f>
        <v>7.2463768115942073E-2</v>
      </c>
      <c r="O200" s="3"/>
    </row>
    <row r="201" spans="1:18" ht="12.75" customHeight="1" x14ac:dyDescent="0.3">
      <c r="A201" s="38" t="s">
        <v>67</v>
      </c>
      <c r="L201" s="3"/>
      <c r="M201" s="3"/>
      <c r="O201" s="3"/>
    </row>
    <row r="202" spans="1:18" ht="25.5" customHeight="1" x14ac:dyDescent="0.2">
      <c r="B202" s="281" t="s">
        <v>2</v>
      </c>
      <c r="C202" s="282"/>
      <c r="D202" s="282"/>
      <c r="E202" s="282"/>
      <c r="F202" s="282"/>
      <c r="G202" s="282"/>
      <c r="H202" s="282"/>
      <c r="I202" s="282"/>
      <c r="J202" s="282"/>
      <c r="L202" s="4" t="s">
        <v>3</v>
      </c>
      <c r="M202" s="4" t="s">
        <v>4</v>
      </c>
      <c r="N202" s="5" t="s">
        <v>5</v>
      </c>
      <c r="O202" s="4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 x14ac:dyDescent="0.2">
      <c r="A203" s="9" t="s">
        <v>10</v>
      </c>
      <c r="B203" s="10">
        <v>1</v>
      </c>
      <c r="C203" s="10">
        <v>2</v>
      </c>
      <c r="D203" s="10">
        <v>3</v>
      </c>
      <c r="E203" s="10">
        <v>4</v>
      </c>
      <c r="F203" s="10">
        <v>5</v>
      </c>
      <c r="G203" s="10">
        <v>6</v>
      </c>
      <c r="H203" s="10">
        <v>7</v>
      </c>
      <c r="I203" s="10">
        <v>8</v>
      </c>
      <c r="J203" s="10">
        <v>9</v>
      </c>
      <c r="K203" s="115" t="s">
        <v>11</v>
      </c>
      <c r="L203" s="36"/>
      <c r="M203" s="11"/>
      <c r="N203" s="12"/>
      <c r="O203" s="13"/>
      <c r="P203" s="14"/>
      <c r="Q203" s="14"/>
      <c r="R203" s="3"/>
    </row>
    <row r="204" spans="1:18" ht="12.75" customHeight="1" x14ac:dyDescent="0.2">
      <c r="A204" s="26" t="s">
        <v>18</v>
      </c>
      <c r="B204" s="10">
        <v>53</v>
      </c>
      <c r="C204" s="10"/>
      <c r="D204" s="10"/>
      <c r="E204" s="10"/>
      <c r="F204" s="10"/>
      <c r="G204" s="10"/>
      <c r="H204" s="10"/>
      <c r="I204" s="10"/>
      <c r="J204" s="10"/>
      <c r="K204" s="181"/>
      <c r="L204" s="36"/>
      <c r="M204" s="11"/>
      <c r="N204" s="12"/>
      <c r="O204" s="13"/>
      <c r="P204" s="17">
        <f>B204</f>
        <v>53</v>
      </c>
      <c r="Q204" s="14"/>
      <c r="R204" s="3"/>
    </row>
    <row r="205" spans="1:18" ht="12.75" customHeight="1" x14ac:dyDescent="0.2">
      <c r="A205" s="26" t="s">
        <v>19</v>
      </c>
      <c r="B205" s="10"/>
      <c r="C205" s="10">
        <v>41</v>
      </c>
      <c r="D205" s="10"/>
      <c r="E205" s="10"/>
      <c r="F205" s="10"/>
      <c r="G205" s="10"/>
      <c r="H205" s="10"/>
      <c r="I205" s="10"/>
      <c r="J205" s="10"/>
      <c r="K205" s="181"/>
      <c r="L205" s="36"/>
      <c r="M205" s="11"/>
      <c r="N205" s="12"/>
      <c r="O205" s="13">
        <f>C205/B204</f>
        <v>0.77358490566037741</v>
      </c>
      <c r="P205" s="21">
        <v>42</v>
      </c>
      <c r="Q205" s="22">
        <f t="shared" ref="Q205:Q212" si="67">P205/P204</f>
        <v>0.79245283018867929</v>
      </c>
      <c r="R205" s="3">
        <f t="shared" ref="R205:R212" si="68">100%-Q205</f>
        <v>0.20754716981132071</v>
      </c>
    </row>
    <row r="206" spans="1:18" ht="12.75" customHeight="1" x14ac:dyDescent="0.2">
      <c r="A206" s="26" t="s">
        <v>20</v>
      </c>
      <c r="B206" s="10"/>
      <c r="C206" s="10"/>
      <c r="D206" s="10">
        <v>35</v>
      </c>
      <c r="E206" s="10"/>
      <c r="F206" s="10"/>
      <c r="G206" s="10"/>
      <c r="H206" s="10"/>
      <c r="I206" s="10"/>
      <c r="J206" s="10"/>
      <c r="K206" s="181"/>
      <c r="L206" s="11"/>
      <c r="M206" s="11"/>
      <c r="N206" s="11"/>
      <c r="O206" s="13">
        <f>D206/C205</f>
        <v>0.85365853658536583</v>
      </c>
      <c r="P206" s="21">
        <v>37</v>
      </c>
      <c r="Q206" s="22">
        <f t="shared" si="67"/>
        <v>0.88095238095238093</v>
      </c>
      <c r="R206" s="3">
        <f t="shared" si="68"/>
        <v>0.11904761904761907</v>
      </c>
    </row>
    <row r="207" spans="1:18" ht="12.75" customHeight="1" x14ac:dyDescent="0.2">
      <c r="A207" s="26" t="s">
        <v>21</v>
      </c>
      <c r="B207" s="10"/>
      <c r="C207" s="10"/>
      <c r="D207" s="10"/>
      <c r="E207" s="10">
        <v>27</v>
      </c>
      <c r="F207" s="10"/>
      <c r="G207" s="10"/>
      <c r="H207" s="10"/>
      <c r="I207" s="10"/>
      <c r="J207" s="10"/>
      <c r="K207" s="181"/>
      <c r="L207" s="11"/>
      <c r="M207" s="11"/>
      <c r="N207" s="11"/>
      <c r="O207" s="13">
        <f>E207/D206</f>
        <v>0.77142857142857146</v>
      </c>
      <c r="P207" s="21">
        <v>37</v>
      </c>
      <c r="Q207" s="22">
        <f t="shared" si="67"/>
        <v>1</v>
      </c>
      <c r="R207" s="3">
        <f t="shared" si="68"/>
        <v>0</v>
      </c>
    </row>
    <row r="208" spans="1:18" ht="12.75" customHeight="1" x14ac:dyDescent="0.2">
      <c r="A208" s="28" t="s">
        <v>22</v>
      </c>
      <c r="B208" s="29"/>
      <c r="C208" s="29"/>
      <c r="D208" s="29"/>
      <c r="E208" s="29"/>
      <c r="F208" s="29">
        <v>23</v>
      </c>
      <c r="G208" s="29"/>
      <c r="H208" s="29"/>
      <c r="I208" s="29"/>
      <c r="J208" s="29"/>
      <c r="K208" s="182"/>
      <c r="L208" s="3"/>
      <c r="M208" s="3"/>
      <c r="N208" s="3"/>
      <c r="O208" s="13">
        <f>F208/E207</f>
        <v>0.85185185185185186</v>
      </c>
      <c r="P208" s="21">
        <v>34</v>
      </c>
      <c r="Q208" s="22">
        <f t="shared" si="67"/>
        <v>0.91891891891891897</v>
      </c>
      <c r="R208" s="3">
        <f t="shared" si="68"/>
        <v>8.108108108108103E-2</v>
      </c>
    </row>
    <row r="209" spans="1:18" ht="12.75" customHeight="1" x14ac:dyDescent="0.2">
      <c r="A209" s="28" t="s">
        <v>23</v>
      </c>
      <c r="B209" s="29"/>
      <c r="C209" s="29"/>
      <c r="D209" s="29"/>
      <c r="E209" s="29"/>
      <c r="F209" s="29"/>
      <c r="G209" s="29">
        <v>23</v>
      </c>
      <c r="H209" s="29"/>
      <c r="I209" s="29"/>
      <c r="J209" s="29"/>
      <c r="K209" s="182"/>
      <c r="L209" s="3"/>
      <c r="M209" s="3"/>
      <c r="N209" s="3"/>
      <c r="O209" s="3">
        <f>G209/F208</f>
        <v>1</v>
      </c>
      <c r="P209" s="21">
        <v>29</v>
      </c>
      <c r="Q209" s="22">
        <f t="shared" si="67"/>
        <v>0.8529411764705882</v>
      </c>
      <c r="R209" s="3">
        <f t="shared" si="68"/>
        <v>0.1470588235294118</v>
      </c>
    </row>
    <row r="210" spans="1:18" ht="12.75" customHeight="1" x14ac:dyDescent="0.2">
      <c r="A210" s="28" t="s">
        <v>48</v>
      </c>
      <c r="B210" s="29"/>
      <c r="C210" s="29"/>
      <c r="D210" s="29"/>
      <c r="E210" s="29"/>
      <c r="F210" s="29"/>
      <c r="G210" s="29"/>
      <c r="H210" s="29">
        <v>21</v>
      </c>
      <c r="I210" s="29"/>
      <c r="J210" s="29"/>
      <c r="K210" s="182"/>
      <c r="L210" s="3"/>
      <c r="M210" s="3"/>
      <c r="N210" s="3"/>
      <c r="O210" s="3">
        <f>H210/G209</f>
        <v>0.91304347826086951</v>
      </c>
      <c r="P210" s="21">
        <v>29</v>
      </c>
      <c r="Q210" s="22">
        <f t="shared" si="67"/>
        <v>1</v>
      </c>
      <c r="R210" s="3">
        <f t="shared" si="68"/>
        <v>0</v>
      </c>
    </row>
    <row r="211" spans="1:18" ht="12.75" customHeight="1" x14ac:dyDescent="0.2">
      <c r="A211" s="28" t="s">
        <v>49</v>
      </c>
      <c r="B211" s="29"/>
      <c r="C211" s="29"/>
      <c r="D211" s="29"/>
      <c r="E211" s="29"/>
      <c r="F211" s="29"/>
      <c r="G211" s="29"/>
      <c r="H211" s="29"/>
      <c r="I211" s="29">
        <v>18</v>
      </c>
      <c r="J211" s="29"/>
      <c r="K211" s="182"/>
      <c r="L211" s="3"/>
      <c r="M211" s="3"/>
      <c r="N211" s="3"/>
      <c r="O211" s="3">
        <f>I211/H210</f>
        <v>0.8571428571428571</v>
      </c>
      <c r="P211" s="21">
        <v>30</v>
      </c>
      <c r="Q211" s="22">
        <f t="shared" si="67"/>
        <v>1.0344827586206897</v>
      </c>
      <c r="R211" s="3">
        <f t="shared" si="68"/>
        <v>-3.4482758620689724E-2</v>
      </c>
    </row>
    <row r="212" spans="1:18" ht="12.75" customHeight="1" x14ac:dyDescent="0.2">
      <c r="A212" s="28" t="s">
        <v>50</v>
      </c>
      <c r="B212" s="29"/>
      <c r="C212" s="29"/>
      <c r="D212" s="29"/>
      <c r="E212" s="29"/>
      <c r="F212" s="29"/>
      <c r="G212" s="29"/>
      <c r="H212" s="29"/>
      <c r="I212" s="29"/>
      <c r="J212" s="29">
        <v>14</v>
      </c>
      <c r="K212" s="182">
        <v>14</v>
      </c>
      <c r="L212" s="3"/>
      <c r="M212" s="3"/>
      <c r="N212" s="3"/>
      <c r="O212" s="3">
        <f>J212/I211</f>
        <v>0.77777777777777779</v>
      </c>
      <c r="P212" s="21">
        <v>28</v>
      </c>
      <c r="Q212" s="22">
        <f t="shared" si="67"/>
        <v>0.93333333333333335</v>
      </c>
      <c r="R212" s="3">
        <f t="shared" si="68"/>
        <v>6.6666666666666652E-2</v>
      </c>
    </row>
    <row r="213" spans="1:18" ht="12.75" customHeight="1" x14ac:dyDescent="0.2">
      <c r="A213" s="28" t="s">
        <v>51</v>
      </c>
      <c r="B213" s="29"/>
      <c r="C213" s="29"/>
      <c r="D213" s="29"/>
      <c r="E213" s="29"/>
      <c r="F213" s="29"/>
      <c r="G213" s="29"/>
      <c r="H213" s="29"/>
      <c r="I213" s="29"/>
      <c r="J213" s="29">
        <v>7</v>
      </c>
      <c r="K213" s="182">
        <v>4</v>
      </c>
      <c r="L213" s="3"/>
      <c r="M213" s="3"/>
      <c r="N213" s="3"/>
      <c r="O213" s="3"/>
      <c r="P213" s="21">
        <v>14</v>
      </c>
      <c r="Q213" s="22"/>
      <c r="R213" s="3"/>
    </row>
    <row r="214" spans="1:18" ht="12.75" customHeight="1" x14ac:dyDescent="0.2">
      <c r="A214" s="28" t="s">
        <v>52</v>
      </c>
      <c r="B214" s="29"/>
      <c r="C214" s="29"/>
      <c r="D214" s="29"/>
      <c r="E214" s="29"/>
      <c r="F214" s="29"/>
      <c r="G214" s="29"/>
      <c r="H214" s="29"/>
      <c r="I214" s="29"/>
      <c r="J214" s="29">
        <v>7</v>
      </c>
      <c r="K214" s="182">
        <v>5</v>
      </c>
      <c r="L214" s="3"/>
      <c r="M214" s="3"/>
      <c r="N214" s="3"/>
      <c r="O214" s="3"/>
      <c r="P214" s="21">
        <v>10</v>
      </c>
      <c r="Q214" s="22"/>
      <c r="R214" s="3"/>
    </row>
    <row r="215" spans="1:18" ht="12.75" customHeight="1" x14ac:dyDescent="0.2">
      <c r="A215" s="28" t="s">
        <v>53</v>
      </c>
      <c r="B215" s="29"/>
      <c r="C215" s="29"/>
      <c r="D215" s="29"/>
      <c r="E215" s="29"/>
      <c r="F215" s="29"/>
      <c r="G215" s="29"/>
      <c r="H215" s="29"/>
      <c r="I215" s="29"/>
      <c r="J215" s="29">
        <v>3</v>
      </c>
      <c r="K215" s="182">
        <v>2</v>
      </c>
      <c r="L215" s="3"/>
      <c r="M215" s="3"/>
      <c r="N215" s="3"/>
      <c r="O215" s="3"/>
      <c r="P215" s="21">
        <v>3</v>
      </c>
      <c r="Q215" s="22"/>
      <c r="R215" s="3"/>
    </row>
    <row r="216" spans="1:18" ht="12.75" customHeight="1" x14ac:dyDescent="0.2">
      <c r="A216" s="28" t="s">
        <v>54</v>
      </c>
      <c r="B216" s="29"/>
      <c r="C216" s="29"/>
      <c r="D216" s="29"/>
      <c r="E216" s="29"/>
      <c r="F216" s="29"/>
      <c r="G216" s="29"/>
      <c r="H216" s="29"/>
      <c r="I216" s="29"/>
      <c r="J216" s="29">
        <v>1</v>
      </c>
      <c r="K216" s="182"/>
      <c r="L216" s="3"/>
      <c r="M216" s="3"/>
      <c r="N216" s="3"/>
      <c r="O216" s="3"/>
      <c r="P216" s="21">
        <v>1</v>
      </c>
      <c r="Q216" s="22"/>
      <c r="R216" s="3"/>
    </row>
    <row r="217" spans="1:18" ht="12.75" customHeight="1" x14ac:dyDescent="0.2">
      <c r="A217" s="28" t="s">
        <v>55</v>
      </c>
      <c r="B217" s="29"/>
      <c r="C217" s="29"/>
      <c r="D217" s="29"/>
      <c r="E217" s="29"/>
      <c r="F217" s="29"/>
      <c r="G217" s="29"/>
      <c r="H217" s="29"/>
      <c r="I217" s="29"/>
      <c r="J217" s="29">
        <v>1</v>
      </c>
      <c r="K217" s="182"/>
      <c r="L217" s="3"/>
      <c r="M217" s="3"/>
      <c r="N217" s="3"/>
      <c r="O217" s="3"/>
      <c r="P217" s="21">
        <v>1</v>
      </c>
      <c r="Q217" s="22"/>
      <c r="R217" s="3"/>
    </row>
    <row r="218" spans="1:18" ht="12.75" customHeight="1" x14ac:dyDescent="0.2">
      <c r="A218" s="28" t="s">
        <v>56</v>
      </c>
      <c r="B218" s="29"/>
      <c r="C218" s="29"/>
      <c r="D218" s="29"/>
      <c r="E218" s="29"/>
      <c r="F218" s="29"/>
      <c r="G218" s="29"/>
      <c r="H218" s="29"/>
      <c r="I218" s="29"/>
      <c r="J218" s="29">
        <v>1</v>
      </c>
      <c r="K218" s="182"/>
      <c r="L218" s="3"/>
      <c r="M218" s="3"/>
      <c r="N218" s="3"/>
      <c r="O218" s="3"/>
      <c r="P218" s="21"/>
      <c r="Q218" s="22"/>
      <c r="R218" s="3"/>
    </row>
    <row r="219" spans="1:18" ht="12.75" customHeight="1" x14ac:dyDescent="0.2">
      <c r="A219" s="28"/>
      <c r="B219" s="29"/>
      <c r="C219" s="29"/>
      <c r="D219" s="29"/>
      <c r="E219" s="29"/>
      <c r="F219" s="29"/>
      <c r="G219" s="29"/>
      <c r="H219" s="29"/>
      <c r="I219" s="29"/>
      <c r="J219" s="29"/>
      <c r="K219" s="182">
        <f>SUM(K212:K215)</f>
        <v>25</v>
      </c>
      <c r="L219" s="3">
        <f>K212/B204</f>
        <v>0.26415094339622641</v>
      </c>
      <c r="M219" s="3">
        <f>K219/B204</f>
        <v>0.47169811320754718</v>
      </c>
      <c r="N219" s="3">
        <f>M219-L219</f>
        <v>0.20754716981132076</v>
      </c>
      <c r="O219" s="3"/>
      <c r="P219" s="21"/>
      <c r="Q219" s="22"/>
      <c r="R219" s="3"/>
    </row>
    <row r="220" spans="1:18" ht="12.75" customHeight="1" x14ac:dyDescent="0.2">
      <c r="K220" s="184"/>
      <c r="L220" s="3"/>
      <c r="M220" s="3"/>
      <c r="O220" s="3"/>
    </row>
    <row r="221" spans="1:18" ht="12.75" customHeight="1" x14ac:dyDescent="0.3">
      <c r="A221" s="38" t="s">
        <v>68</v>
      </c>
      <c r="L221" s="3"/>
      <c r="M221" s="3"/>
      <c r="O221" s="3"/>
    </row>
    <row r="222" spans="1:18" ht="25.5" customHeight="1" x14ac:dyDescent="0.2">
      <c r="B222" s="281" t="s">
        <v>2</v>
      </c>
      <c r="C222" s="282"/>
      <c r="D222" s="282"/>
      <c r="E222" s="282"/>
      <c r="F222" s="282"/>
      <c r="G222" s="282"/>
      <c r="H222" s="282"/>
      <c r="I222" s="282"/>
      <c r="J222" s="282"/>
      <c r="L222" s="4" t="s">
        <v>3</v>
      </c>
      <c r="M222" s="4" t="s">
        <v>4</v>
      </c>
      <c r="N222" s="5" t="s">
        <v>5</v>
      </c>
      <c r="O222" s="4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 x14ac:dyDescent="0.2">
      <c r="A223" s="9" t="s">
        <v>10</v>
      </c>
      <c r="B223" s="10">
        <v>1</v>
      </c>
      <c r="C223" s="10">
        <v>2</v>
      </c>
      <c r="D223" s="10">
        <v>3</v>
      </c>
      <c r="E223" s="10">
        <v>4</v>
      </c>
      <c r="F223" s="10">
        <v>5</v>
      </c>
      <c r="G223" s="10">
        <v>6</v>
      </c>
      <c r="H223" s="10">
        <v>7</v>
      </c>
      <c r="I223" s="10">
        <v>8</v>
      </c>
      <c r="J223" s="10">
        <v>9</v>
      </c>
      <c r="K223" s="115" t="s">
        <v>11</v>
      </c>
      <c r="L223" s="36"/>
      <c r="M223" s="11"/>
      <c r="N223" s="12"/>
      <c r="O223" s="13"/>
      <c r="P223" s="14"/>
      <c r="Q223" s="14"/>
      <c r="R223" s="3"/>
    </row>
    <row r="224" spans="1:18" ht="12.75" customHeight="1" x14ac:dyDescent="0.2">
      <c r="A224" s="26" t="s">
        <v>18</v>
      </c>
      <c r="B224" s="10">
        <v>105</v>
      </c>
      <c r="C224" s="10"/>
      <c r="D224" s="10"/>
      <c r="E224" s="10"/>
      <c r="F224" s="10"/>
      <c r="G224" s="10"/>
      <c r="H224" s="10"/>
      <c r="I224" s="10"/>
      <c r="J224" s="10"/>
      <c r="K224" s="181"/>
      <c r="L224" s="36"/>
      <c r="M224" s="11"/>
      <c r="N224" s="12"/>
      <c r="O224" s="13"/>
      <c r="P224" s="17">
        <f>B224</f>
        <v>105</v>
      </c>
      <c r="Q224" s="14"/>
      <c r="R224" s="3"/>
    </row>
    <row r="225" spans="1:18" ht="12.75" customHeight="1" x14ac:dyDescent="0.2">
      <c r="A225" s="26" t="s">
        <v>20</v>
      </c>
      <c r="B225" s="10"/>
      <c r="C225" s="10">
        <v>85</v>
      </c>
      <c r="D225" s="10"/>
      <c r="E225" s="10"/>
      <c r="F225" s="10"/>
      <c r="G225" s="10"/>
      <c r="H225" s="10"/>
      <c r="I225" s="10"/>
      <c r="J225" s="10"/>
      <c r="K225" s="181"/>
      <c r="L225" s="11"/>
      <c r="M225" s="11"/>
      <c r="N225" s="11"/>
      <c r="O225" s="13">
        <f>C225/B224</f>
        <v>0.80952380952380953</v>
      </c>
      <c r="P225" s="21">
        <v>89</v>
      </c>
      <c r="Q225" s="22">
        <f t="shared" ref="Q225:Q232" si="69">P225/P224</f>
        <v>0.84761904761904761</v>
      </c>
      <c r="R225" s="3">
        <f t="shared" ref="R225:R232" si="70">100%-Q225</f>
        <v>0.15238095238095239</v>
      </c>
    </row>
    <row r="226" spans="1:18" ht="12.75" customHeight="1" x14ac:dyDescent="0.2">
      <c r="A226" s="26" t="s">
        <v>21</v>
      </c>
      <c r="B226" s="10"/>
      <c r="C226" s="10"/>
      <c r="D226" s="10">
        <v>78</v>
      </c>
      <c r="E226" s="10"/>
      <c r="F226" s="10"/>
      <c r="G226" s="10"/>
      <c r="H226" s="10"/>
      <c r="I226" s="10"/>
      <c r="J226" s="10"/>
      <c r="K226" s="181"/>
      <c r="L226" s="11"/>
      <c r="M226" s="11"/>
      <c r="N226" s="11"/>
      <c r="O226" s="13">
        <f>D226/C225</f>
        <v>0.91764705882352937</v>
      </c>
      <c r="P226" s="21">
        <v>89</v>
      </c>
      <c r="Q226" s="22">
        <f t="shared" si="69"/>
        <v>1</v>
      </c>
      <c r="R226" s="3">
        <f t="shared" si="70"/>
        <v>0</v>
      </c>
    </row>
    <row r="227" spans="1:18" ht="12.75" customHeight="1" x14ac:dyDescent="0.2">
      <c r="A227" s="28" t="s">
        <v>22</v>
      </c>
      <c r="B227" s="29"/>
      <c r="C227" s="29"/>
      <c r="D227" s="29"/>
      <c r="E227" s="29">
        <v>70</v>
      </c>
      <c r="F227" s="29"/>
      <c r="G227" s="29"/>
      <c r="H227" s="29"/>
      <c r="I227" s="29"/>
      <c r="J227" s="29"/>
      <c r="K227" s="182"/>
      <c r="L227" s="3"/>
      <c r="M227" s="3"/>
      <c r="N227" s="3"/>
      <c r="O227" s="13">
        <f>E227/D226</f>
        <v>0.89743589743589747</v>
      </c>
      <c r="P227" s="21">
        <v>87</v>
      </c>
      <c r="Q227" s="22">
        <f t="shared" si="69"/>
        <v>0.97752808988764039</v>
      </c>
      <c r="R227" s="3">
        <f t="shared" si="70"/>
        <v>2.2471910112359605E-2</v>
      </c>
    </row>
    <row r="228" spans="1:18" ht="12.75" customHeight="1" x14ac:dyDescent="0.2">
      <c r="A228" s="28" t="s">
        <v>23</v>
      </c>
      <c r="B228" s="29"/>
      <c r="C228" s="29"/>
      <c r="D228" s="29"/>
      <c r="E228" s="29"/>
      <c r="F228" s="29">
        <v>65</v>
      </c>
      <c r="G228" s="29"/>
      <c r="H228" s="29"/>
      <c r="I228" s="29"/>
      <c r="J228" s="29"/>
      <c r="K228" s="182"/>
      <c r="L228" s="3"/>
      <c r="M228" s="3"/>
      <c r="N228" s="3"/>
      <c r="O228" s="3">
        <f>F228/E227</f>
        <v>0.9285714285714286</v>
      </c>
      <c r="P228" s="21">
        <v>87</v>
      </c>
      <c r="Q228" s="22">
        <f t="shared" si="69"/>
        <v>1</v>
      </c>
      <c r="R228" s="3">
        <f t="shared" si="70"/>
        <v>0</v>
      </c>
    </row>
    <row r="229" spans="1:18" ht="12.75" customHeight="1" x14ac:dyDescent="0.2">
      <c r="A229" s="28" t="s">
        <v>48</v>
      </c>
      <c r="B229" s="29"/>
      <c r="C229" s="29"/>
      <c r="D229" s="29"/>
      <c r="E229" s="29"/>
      <c r="F229" s="29"/>
      <c r="G229" s="29">
        <v>65</v>
      </c>
      <c r="H229" s="29"/>
      <c r="I229" s="29"/>
      <c r="J229" s="29"/>
      <c r="K229" s="182"/>
      <c r="L229" s="3"/>
      <c r="M229" s="3"/>
      <c r="N229" s="3"/>
      <c r="O229" s="3">
        <f>G229/F228</f>
        <v>1</v>
      </c>
      <c r="P229" s="21">
        <v>83</v>
      </c>
      <c r="Q229" s="22">
        <f t="shared" si="69"/>
        <v>0.95402298850574707</v>
      </c>
      <c r="R229" s="3">
        <f t="shared" si="70"/>
        <v>4.5977011494252928E-2</v>
      </c>
    </row>
    <row r="230" spans="1:18" ht="12.75" customHeight="1" x14ac:dyDescent="0.2">
      <c r="A230" s="28" t="s">
        <v>49</v>
      </c>
      <c r="B230" s="29"/>
      <c r="C230" s="29"/>
      <c r="D230" s="29"/>
      <c r="E230" s="29"/>
      <c r="F230" s="29"/>
      <c r="G230" s="29"/>
      <c r="H230" s="29">
        <v>58</v>
      </c>
      <c r="I230" s="29"/>
      <c r="J230" s="29"/>
      <c r="K230" s="182"/>
      <c r="L230" s="3"/>
      <c r="M230" s="3"/>
      <c r="N230" s="3"/>
      <c r="O230" s="3">
        <f>H230/G229</f>
        <v>0.89230769230769236</v>
      </c>
      <c r="P230" s="21">
        <v>84</v>
      </c>
      <c r="Q230" s="22">
        <f t="shared" si="69"/>
        <v>1.0120481927710843</v>
      </c>
      <c r="R230" s="3">
        <f t="shared" si="70"/>
        <v>-1.2048192771084265E-2</v>
      </c>
    </row>
    <row r="231" spans="1:18" ht="12.75" customHeight="1" x14ac:dyDescent="0.2">
      <c r="A231" s="28" t="s">
        <v>50</v>
      </c>
      <c r="I231" s="25">
        <v>58</v>
      </c>
      <c r="K231" s="182">
        <v>5</v>
      </c>
      <c r="L231" s="3"/>
      <c r="M231" s="3"/>
      <c r="O231" s="3">
        <f>I231/H230</f>
        <v>1</v>
      </c>
      <c r="P231" s="21">
        <v>82</v>
      </c>
      <c r="Q231" s="22">
        <f t="shared" si="69"/>
        <v>0.97619047619047616</v>
      </c>
      <c r="R231" s="3">
        <f t="shared" si="70"/>
        <v>2.3809523809523836E-2</v>
      </c>
    </row>
    <row r="232" spans="1:18" ht="12.75" customHeight="1" x14ac:dyDescent="0.2">
      <c r="A232" s="28" t="s">
        <v>51</v>
      </c>
      <c r="J232" s="25">
        <v>58</v>
      </c>
      <c r="K232" s="182">
        <v>49</v>
      </c>
      <c r="L232" s="3"/>
      <c r="M232" s="3"/>
      <c r="O232" s="3">
        <f>J232/I231</f>
        <v>1</v>
      </c>
      <c r="P232" s="21">
        <v>76</v>
      </c>
      <c r="Q232" s="22">
        <f t="shared" si="69"/>
        <v>0.92682926829268297</v>
      </c>
      <c r="R232" s="3">
        <f t="shared" si="70"/>
        <v>7.3170731707317027E-2</v>
      </c>
    </row>
    <row r="233" spans="1:18" ht="12.75" customHeight="1" x14ac:dyDescent="0.2">
      <c r="A233" s="28" t="s">
        <v>52</v>
      </c>
      <c r="J233" s="25">
        <v>10</v>
      </c>
      <c r="K233" s="182">
        <v>7</v>
      </c>
      <c r="L233" s="3"/>
      <c r="M233" s="3"/>
      <c r="O233" s="3"/>
      <c r="P233" s="21">
        <v>28</v>
      </c>
      <c r="Q233" s="22"/>
      <c r="R233" s="3"/>
    </row>
    <row r="234" spans="1:18" ht="12.75" customHeight="1" x14ac:dyDescent="0.2">
      <c r="A234" s="28" t="s">
        <v>53</v>
      </c>
      <c r="J234" s="25">
        <v>6</v>
      </c>
      <c r="K234" s="182">
        <v>6</v>
      </c>
      <c r="L234" s="3"/>
      <c r="M234" s="3"/>
      <c r="O234" s="3"/>
      <c r="P234" s="21">
        <v>14</v>
      </c>
      <c r="Q234" s="22"/>
      <c r="R234" s="3"/>
    </row>
    <row r="235" spans="1:18" ht="12.75" customHeight="1" x14ac:dyDescent="0.2">
      <c r="A235" s="28" t="s">
        <v>54</v>
      </c>
      <c r="J235" s="25">
        <v>4</v>
      </c>
      <c r="K235" s="182">
        <v>2</v>
      </c>
      <c r="L235" s="3"/>
      <c r="M235" s="3"/>
      <c r="O235" s="3"/>
      <c r="P235" s="21">
        <v>8</v>
      </c>
      <c r="Q235" s="22"/>
      <c r="R235" s="3"/>
    </row>
    <row r="236" spans="1:18" ht="12.75" customHeight="1" x14ac:dyDescent="0.2">
      <c r="A236" s="28" t="s">
        <v>55</v>
      </c>
      <c r="J236" s="25">
        <v>2</v>
      </c>
      <c r="K236" s="182">
        <v>1</v>
      </c>
      <c r="L236" s="3"/>
      <c r="M236" s="3"/>
      <c r="O236" s="3"/>
      <c r="P236" s="21">
        <v>6</v>
      </c>
      <c r="Q236" s="22"/>
      <c r="R236" s="3"/>
    </row>
    <row r="237" spans="1:18" ht="12.75" customHeight="1" x14ac:dyDescent="0.2">
      <c r="A237" s="28" t="s">
        <v>56</v>
      </c>
      <c r="J237" s="25">
        <v>2</v>
      </c>
      <c r="K237" s="182">
        <v>1</v>
      </c>
      <c r="L237" s="3"/>
      <c r="M237" s="3"/>
      <c r="O237" s="3"/>
      <c r="P237" s="21">
        <v>4</v>
      </c>
      <c r="Q237" s="22"/>
      <c r="R237" s="3"/>
    </row>
    <row r="238" spans="1:18" ht="12.75" customHeight="1" x14ac:dyDescent="0.2">
      <c r="A238" s="28" t="s">
        <v>57</v>
      </c>
      <c r="J238" s="25">
        <v>1</v>
      </c>
      <c r="K238" s="182"/>
      <c r="L238" s="3"/>
      <c r="M238" s="3"/>
      <c r="O238" s="3"/>
      <c r="P238" s="21">
        <v>1</v>
      </c>
      <c r="Q238" s="22"/>
      <c r="R238" s="3"/>
    </row>
    <row r="239" spans="1:18" ht="12.75" customHeight="1" x14ac:dyDescent="0.2">
      <c r="A239" s="28" t="s">
        <v>69</v>
      </c>
      <c r="J239" s="25">
        <v>1</v>
      </c>
      <c r="K239" s="182">
        <v>1</v>
      </c>
      <c r="L239" s="3"/>
      <c r="M239" s="3"/>
      <c r="O239" s="3"/>
      <c r="P239" s="21">
        <v>1</v>
      </c>
      <c r="Q239" s="22"/>
      <c r="R239" s="3"/>
    </row>
    <row r="240" spans="1:18" ht="12.75" customHeight="1" x14ac:dyDescent="0.2">
      <c r="A240" s="28" t="s">
        <v>70</v>
      </c>
      <c r="J240" s="25">
        <v>1</v>
      </c>
      <c r="K240" s="182">
        <v>1</v>
      </c>
      <c r="L240" s="3"/>
      <c r="M240" s="3"/>
      <c r="O240" s="3"/>
      <c r="P240" s="21">
        <v>1</v>
      </c>
      <c r="Q240" s="22"/>
      <c r="R240" s="3"/>
    </row>
    <row r="241" spans="1:18" ht="12.75" customHeight="1" x14ac:dyDescent="0.2">
      <c r="A241" s="28"/>
      <c r="K241" s="186">
        <f>SUM(K231:K240)</f>
        <v>73</v>
      </c>
      <c r="L241" s="3">
        <f>SUM(K231:K232)/B224</f>
        <v>0.51428571428571423</v>
      </c>
      <c r="M241" s="3">
        <f>K241/B224</f>
        <v>0.69523809523809521</v>
      </c>
      <c r="N241" s="3">
        <f>M241-L241</f>
        <v>0.18095238095238098</v>
      </c>
      <c r="O241" s="3"/>
    </row>
    <row r="242" spans="1:18" ht="12.75" customHeight="1" x14ac:dyDescent="0.3">
      <c r="A242" s="38" t="s">
        <v>71</v>
      </c>
      <c r="L242" s="3"/>
      <c r="M242" s="3"/>
      <c r="O242" s="3"/>
    </row>
    <row r="243" spans="1:18" ht="25.5" customHeight="1" x14ac:dyDescent="0.2">
      <c r="B243" s="285" t="s">
        <v>2</v>
      </c>
      <c r="C243" s="286"/>
      <c r="D243" s="286"/>
      <c r="E243" s="286"/>
      <c r="F243" s="286"/>
      <c r="G243" s="286"/>
      <c r="H243" s="286"/>
      <c r="I243" s="286"/>
      <c r="J243" s="286"/>
      <c r="L243" s="7" t="s">
        <v>3</v>
      </c>
      <c r="M243" s="7" t="s">
        <v>4</v>
      </c>
      <c r="N243" s="49" t="s">
        <v>5</v>
      </c>
      <c r="O243" s="7" t="s">
        <v>6</v>
      </c>
      <c r="P243" s="6" t="s">
        <v>7</v>
      </c>
      <c r="Q243" s="6" t="s">
        <v>8</v>
      </c>
      <c r="R243" s="7" t="s">
        <v>9</v>
      </c>
    </row>
    <row r="244" spans="1:18" ht="12.75" customHeight="1" x14ac:dyDescent="0.2">
      <c r="A244" s="50" t="s">
        <v>10</v>
      </c>
      <c r="B244" s="51">
        <v>1</v>
      </c>
      <c r="C244" s="51">
        <v>2</v>
      </c>
      <c r="D244" s="51">
        <v>3</v>
      </c>
      <c r="E244" s="51">
        <v>4</v>
      </c>
      <c r="F244" s="51">
        <v>5</v>
      </c>
      <c r="G244" s="51">
        <v>6</v>
      </c>
      <c r="H244" s="51">
        <v>7</v>
      </c>
      <c r="I244" s="51">
        <v>8</v>
      </c>
      <c r="J244" s="51">
        <v>9</v>
      </c>
      <c r="K244" s="187" t="s">
        <v>11</v>
      </c>
      <c r="L244" s="3"/>
      <c r="M244" s="3"/>
      <c r="O244" s="3"/>
      <c r="P244" s="14"/>
      <c r="Q244" s="14"/>
      <c r="R244" s="3"/>
    </row>
    <row r="245" spans="1:18" ht="12.75" customHeight="1" x14ac:dyDescent="0.2">
      <c r="A245" s="28" t="s">
        <v>20</v>
      </c>
      <c r="B245" s="25">
        <v>107</v>
      </c>
      <c r="K245" s="182"/>
      <c r="L245" s="3"/>
      <c r="M245" s="3"/>
      <c r="O245" s="3"/>
      <c r="P245" s="17">
        <f>B245</f>
        <v>107</v>
      </c>
      <c r="Q245" s="14"/>
      <c r="R245" s="3"/>
    </row>
    <row r="246" spans="1:18" ht="12.75" customHeight="1" x14ac:dyDescent="0.2">
      <c r="A246" s="28" t="s">
        <v>21</v>
      </c>
      <c r="C246" s="25">
        <v>86</v>
      </c>
      <c r="K246" s="182"/>
      <c r="L246" s="3"/>
      <c r="M246" s="3"/>
      <c r="N246" s="3"/>
      <c r="O246" s="3">
        <f>C246/B245</f>
        <v>0.80373831775700932</v>
      </c>
      <c r="P246" s="21">
        <v>88</v>
      </c>
      <c r="Q246" s="22">
        <f t="shared" ref="Q246:Q253" si="71">P246/P245</f>
        <v>0.82242990654205606</v>
      </c>
      <c r="R246" s="3">
        <f t="shared" ref="R246:R253" si="72">100%-Q246</f>
        <v>0.17757009345794394</v>
      </c>
    </row>
    <row r="247" spans="1:18" ht="12.75" customHeight="1" x14ac:dyDescent="0.2">
      <c r="A247" s="28" t="s">
        <v>22</v>
      </c>
      <c r="D247" s="25">
        <v>73</v>
      </c>
      <c r="K247" s="182"/>
      <c r="L247" s="3"/>
      <c r="M247" s="3"/>
      <c r="N247" s="3"/>
      <c r="O247" s="3">
        <f>D247/C246</f>
        <v>0.84883720930232553</v>
      </c>
      <c r="P247" s="21">
        <v>82</v>
      </c>
      <c r="Q247" s="22">
        <f t="shared" si="71"/>
        <v>0.93181818181818177</v>
      </c>
      <c r="R247" s="3">
        <f t="shared" si="72"/>
        <v>6.8181818181818232E-2</v>
      </c>
    </row>
    <row r="248" spans="1:18" ht="12.75" customHeight="1" x14ac:dyDescent="0.2">
      <c r="A248" s="28" t="s">
        <v>23</v>
      </c>
      <c r="E248" s="25">
        <v>66</v>
      </c>
      <c r="K248" s="182"/>
      <c r="L248" s="3"/>
      <c r="M248" s="3"/>
      <c r="N248" s="3"/>
      <c r="O248" s="3">
        <f>E248/D247</f>
        <v>0.90410958904109584</v>
      </c>
      <c r="P248" s="21">
        <v>78</v>
      </c>
      <c r="Q248" s="22">
        <f t="shared" si="71"/>
        <v>0.95121951219512191</v>
      </c>
      <c r="R248" s="3">
        <f t="shared" si="72"/>
        <v>4.8780487804878092E-2</v>
      </c>
    </row>
    <row r="249" spans="1:18" ht="12.75" customHeight="1" x14ac:dyDescent="0.2">
      <c r="A249" s="28" t="s">
        <v>48</v>
      </c>
      <c r="F249" s="25">
        <v>53</v>
      </c>
      <c r="K249" s="182"/>
      <c r="L249" s="3"/>
      <c r="M249" s="3"/>
      <c r="N249" s="3"/>
      <c r="O249" s="3">
        <f>F249/E248</f>
        <v>0.80303030303030298</v>
      </c>
      <c r="P249" s="21">
        <v>71</v>
      </c>
      <c r="Q249" s="22">
        <f t="shared" si="71"/>
        <v>0.91025641025641024</v>
      </c>
      <c r="R249" s="3">
        <f t="shared" si="72"/>
        <v>8.9743589743589758E-2</v>
      </c>
    </row>
    <row r="250" spans="1:18" ht="12.75" customHeight="1" x14ac:dyDescent="0.2">
      <c r="A250" s="28" t="s">
        <v>49</v>
      </c>
      <c r="G250" s="25">
        <v>44</v>
      </c>
      <c r="K250" s="182"/>
      <c r="L250" s="3"/>
      <c r="M250" s="3"/>
      <c r="O250" s="3">
        <f>G250/F249</f>
        <v>0.83018867924528306</v>
      </c>
      <c r="P250" s="21">
        <v>68</v>
      </c>
      <c r="Q250" s="22">
        <f t="shared" si="71"/>
        <v>0.95774647887323938</v>
      </c>
      <c r="R250" s="3">
        <f t="shared" si="72"/>
        <v>4.2253521126760618E-2</v>
      </c>
    </row>
    <row r="251" spans="1:18" ht="12.75" customHeight="1" x14ac:dyDescent="0.2">
      <c r="A251" s="28" t="s">
        <v>50</v>
      </c>
      <c r="H251" s="25">
        <v>42</v>
      </c>
      <c r="K251" s="182"/>
      <c r="L251" s="3"/>
      <c r="M251" s="3"/>
      <c r="O251" s="3">
        <f>H251/G250</f>
        <v>0.95454545454545459</v>
      </c>
      <c r="P251" s="21">
        <v>67</v>
      </c>
      <c r="Q251" s="22">
        <f t="shared" si="71"/>
        <v>0.98529411764705888</v>
      </c>
      <c r="R251" s="3">
        <f t="shared" si="72"/>
        <v>1.4705882352941124E-2</v>
      </c>
    </row>
    <row r="252" spans="1:18" ht="12.75" customHeight="1" x14ac:dyDescent="0.2">
      <c r="A252" s="28" t="s">
        <v>51</v>
      </c>
      <c r="I252" s="25">
        <v>42</v>
      </c>
      <c r="K252" s="182">
        <v>1</v>
      </c>
      <c r="L252" s="3"/>
      <c r="M252" s="3"/>
      <c r="O252" s="3">
        <f>I252/H251</f>
        <v>1</v>
      </c>
      <c r="P252" s="21">
        <v>65</v>
      </c>
      <c r="Q252" s="22">
        <f t="shared" si="71"/>
        <v>0.97014925373134331</v>
      </c>
      <c r="R252" s="3">
        <f t="shared" si="72"/>
        <v>2.9850746268656692E-2</v>
      </c>
    </row>
    <row r="253" spans="1:18" ht="12.75" customHeight="1" x14ac:dyDescent="0.2">
      <c r="A253" s="28" t="s">
        <v>52</v>
      </c>
      <c r="J253" s="25">
        <v>35</v>
      </c>
      <c r="K253" s="182">
        <v>30</v>
      </c>
      <c r="L253" s="3"/>
      <c r="M253" s="3"/>
      <c r="O253" s="3">
        <f>J253/I252</f>
        <v>0.83333333333333337</v>
      </c>
      <c r="P253" s="21">
        <v>64</v>
      </c>
      <c r="Q253" s="22">
        <f t="shared" si="71"/>
        <v>0.98461538461538467</v>
      </c>
      <c r="R253" s="3">
        <f t="shared" si="72"/>
        <v>1.538461538461533E-2</v>
      </c>
    </row>
    <row r="254" spans="1:18" ht="12.75" customHeight="1" x14ac:dyDescent="0.2">
      <c r="A254" s="28" t="s">
        <v>53</v>
      </c>
      <c r="J254" s="25">
        <v>15</v>
      </c>
      <c r="K254" s="182">
        <v>13</v>
      </c>
      <c r="L254" s="3"/>
      <c r="M254" s="3"/>
      <c r="O254" s="3"/>
      <c r="P254" s="21">
        <v>32</v>
      </c>
      <c r="Q254" s="22"/>
      <c r="R254" s="3"/>
    </row>
    <row r="255" spans="1:18" ht="12.75" customHeight="1" x14ac:dyDescent="0.2">
      <c r="A255" s="28" t="s">
        <v>54</v>
      </c>
      <c r="J255" s="25">
        <v>14</v>
      </c>
      <c r="K255" s="182">
        <v>7</v>
      </c>
      <c r="L255" s="3"/>
      <c r="M255" s="3"/>
      <c r="O255" s="3"/>
      <c r="P255" s="21">
        <v>19</v>
      </c>
      <c r="Q255" s="22"/>
      <c r="R255" s="3"/>
    </row>
    <row r="256" spans="1:18" ht="12.75" customHeight="1" x14ac:dyDescent="0.2">
      <c r="A256" s="28" t="s">
        <v>55</v>
      </c>
      <c r="J256" s="25">
        <v>4</v>
      </c>
      <c r="K256" s="182">
        <v>2</v>
      </c>
      <c r="L256" s="3"/>
      <c r="M256" s="3"/>
      <c r="O256" s="3"/>
      <c r="P256" s="21">
        <v>7</v>
      </c>
      <c r="Q256" s="22"/>
      <c r="R256" s="3"/>
    </row>
    <row r="257" spans="1:18" ht="12.75" customHeight="1" x14ac:dyDescent="0.2">
      <c r="A257" s="28" t="s">
        <v>56</v>
      </c>
      <c r="J257" s="25">
        <v>5</v>
      </c>
      <c r="K257" s="182">
        <v>3</v>
      </c>
      <c r="L257" s="3"/>
      <c r="M257" s="3"/>
      <c r="O257" s="3"/>
      <c r="P257" s="21">
        <v>5</v>
      </c>
      <c r="Q257" s="22"/>
      <c r="R257" s="3"/>
    </row>
    <row r="258" spans="1:18" ht="12.75" customHeight="1" x14ac:dyDescent="0.2">
      <c r="A258" s="28" t="s">
        <v>57</v>
      </c>
      <c r="J258" s="25">
        <v>1</v>
      </c>
      <c r="K258" s="182"/>
      <c r="L258" s="3"/>
      <c r="M258" s="3"/>
      <c r="O258" s="3"/>
      <c r="P258" s="21">
        <v>1</v>
      </c>
      <c r="Q258" s="22"/>
      <c r="R258" s="3"/>
    </row>
    <row r="259" spans="1:18" ht="12.75" customHeight="1" x14ac:dyDescent="0.2">
      <c r="A259" s="28" t="s">
        <v>69</v>
      </c>
      <c r="K259" s="182"/>
      <c r="L259" s="3"/>
      <c r="M259" s="3"/>
      <c r="O259" s="3"/>
      <c r="P259" s="21"/>
      <c r="Q259" s="22"/>
      <c r="R259" s="3"/>
    </row>
    <row r="260" spans="1:18" ht="12.75" customHeight="1" x14ac:dyDescent="0.2">
      <c r="A260" s="28" t="s">
        <v>70</v>
      </c>
      <c r="K260" s="182"/>
      <c r="L260" s="3"/>
      <c r="M260" s="3"/>
      <c r="O260" s="3"/>
      <c r="P260" s="21"/>
      <c r="Q260" s="22"/>
      <c r="R260" s="3"/>
    </row>
    <row r="261" spans="1:18" ht="12.75" customHeight="1" x14ac:dyDescent="0.2">
      <c r="K261" s="186">
        <f>SUM(K252:K257)</f>
        <v>56</v>
      </c>
      <c r="L261" s="3">
        <f>SUM(K252:K253)/B245</f>
        <v>0.28971962616822428</v>
      </c>
      <c r="M261" s="3">
        <f>K261/B245</f>
        <v>0.52336448598130836</v>
      </c>
      <c r="N261" s="3">
        <f>M261-L261</f>
        <v>0.23364485981308408</v>
      </c>
      <c r="O261" s="3"/>
    </row>
    <row r="262" spans="1:18" ht="12.75" customHeight="1" x14ac:dyDescent="0.3">
      <c r="A262" s="38" t="s">
        <v>72</v>
      </c>
      <c r="L262" s="3"/>
      <c r="M262" s="3"/>
      <c r="O262" s="3"/>
    </row>
    <row r="263" spans="1:18" ht="25.5" customHeight="1" x14ac:dyDescent="0.2">
      <c r="B263" s="285" t="s">
        <v>2</v>
      </c>
      <c r="C263" s="286"/>
      <c r="D263" s="286"/>
      <c r="E263" s="286"/>
      <c r="F263" s="286"/>
      <c r="G263" s="286"/>
      <c r="H263" s="286"/>
      <c r="I263" s="286"/>
      <c r="J263" s="286"/>
      <c r="L263" s="7" t="s">
        <v>3</v>
      </c>
      <c r="M263" s="7" t="s">
        <v>4</v>
      </c>
      <c r="N263" s="49" t="s">
        <v>5</v>
      </c>
      <c r="O263" s="7" t="s">
        <v>6</v>
      </c>
      <c r="P263" s="6" t="s">
        <v>7</v>
      </c>
      <c r="Q263" s="6" t="s">
        <v>8</v>
      </c>
      <c r="R263" s="7" t="s">
        <v>9</v>
      </c>
    </row>
    <row r="264" spans="1:18" ht="12.75" customHeight="1" x14ac:dyDescent="0.2">
      <c r="A264" s="50" t="s">
        <v>10</v>
      </c>
      <c r="B264" s="51">
        <v>1</v>
      </c>
      <c r="C264" s="51">
        <v>2</v>
      </c>
      <c r="D264" s="51">
        <v>3</v>
      </c>
      <c r="E264" s="51">
        <v>4</v>
      </c>
      <c r="F264" s="51">
        <v>5</v>
      </c>
      <c r="G264" s="51">
        <v>6</v>
      </c>
      <c r="H264" s="51">
        <v>7</v>
      </c>
      <c r="I264" s="51">
        <v>8</v>
      </c>
      <c r="J264" s="51">
        <v>9</v>
      </c>
      <c r="K264" s="187" t="s">
        <v>11</v>
      </c>
      <c r="L264" s="3"/>
      <c r="M264" s="3"/>
      <c r="O264" s="3"/>
      <c r="P264" s="14"/>
      <c r="Q264" s="14"/>
      <c r="R264" s="3"/>
    </row>
    <row r="265" spans="1:18" ht="12.75" customHeight="1" x14ac:dyDescent="0.2">
      <c r="A265" s="28" t="s">
        <v>21</v>
      </c>
      <c r="B265" s="25">
        <v>99</v>
      </c>
      <c r="K265" s="182"/>
      <c r="L265" s="3"/>
      <c r="M265" s="3"/>
      <c r="O265" s="3"/>
      <c r="P265" s="17">
        <f>B265</f>
        <v>99</v>
      </c>
      <c r="Q265" s="14"/>
      <c r="R265" s="3"/>
    </row>
    <row r="266" spans="1:18" ht="12.75" customHeight="1" x14ac:dyDescent="0.2">
      <c r="A266" s="53" t="s">
        <v>22</v>
      </c>
      <c r="C266" s="25">
        <v>93</v>
      </c>
      <c r="K266" s="182"/>
      <c r="L266" s="3"/>
      <c r="M266" s="3"/>
      <c r="N266" s="3"/>
      <c r="O266" s="3">
        <f>C266/B265</f>
        <v>0.93939393939393945</v>
      </c>
      <c r="P266" s="21">
        <v>93</v>
      </c>
      <c r="Q266" s="22">
        <f t="shared" ref="Q266:Q273" si="73">P266/P265</f>
        <v>0.93939393939393945</v>
      </c>
      <c r="R266" s="3">
        <f t="shared" ref="R266:R273" si="74">100%-Q266</f>
        <v>6.0606060606060552E-2</v>
      </c>
    </row>
    <row r="267" spans="1:18" ht="12.75" customHeight="1" x14ac:dyDescent="0.2">
      <c r="A267" s="28" t="s">
        <v>23</v>
      </c>
      <c r="D267" s="25">
        <v>80</v>
      </c>
      <c r="K267" s="182"/>
      <c r="L267" s="3"/>
      <c r="M267" s="3"/>
      <c r="N267" s="3"/>
      <c r="O267" s="3">
        <f>D267/C266</f>
        <v>0.86021505376344087</v>
      </c>
      <c r="P267" s="21">
        <v>88</v>
      </c>
      <c r="Q267" s="22">
        <f t="shared" si="73"/>
        <v>0.94623655913978499</v>
      </c>
      <c r="R267" s="3">
        <f t="shared" si="74"/>
        <v>5.3763440860215006E-2</v>
      </c>
    </row>
    <row r="268" spans="1:18" ht="12.75" customHeight="1" x14ac:dyDescent="0.2">
      <c r="A268" s="28" t="s">
        <v>48</v>
      </c>
      <c r="E268" s="25">
        <v>78</v>
      </c>
      <c r="K268" s="182"/>
      <c r="L268" s="3"/>
      <c r="M268" s="3"/>
      <c r="N268" s="3"/>
      <c r="O268" s="3">
        <f>E268/D267</f>
        <v>0.97499999999999998</v>
      </c>
      <c r="P268" s="21">
        <v>88</v>
      </c>
      <c r="Q268" s="22">
        <f t="shared" si="73"/>
        <v>1</v>
      </c>
      <c r="R268" s="3">
        <f t="shared" si="74"/>
        <v>0</v>
      </c>
    </row>
    <row r="269" spans="1:18" ht="12.75" customHeight="1" x14ac:dyDescent="0.2">
      <c r="A269" s="28" t="s">
        <v>49</v>
      </c>
      <c r="F269" s="25">
        <v>63</v>
      </c>
      <c r="K269" s="182"/>
      <c r="L269" s="3"/>
      <c r="M269" s="3"/>
      <c r="N269" s="3"/>
      <c r="O269" s="3">
        <f>F269/E268</f>
        <v>0.80769230769230771</v>
      </c>
      <c r="P269" s="21">
        <v>86</v>
      </c>
      <c r="Q269" s="22">
        <f t="shared" si="73"/>
        <v>0.97727272727272729</v>
      </c>
      <c r="R269" s="3">
        <f t="shared" si="74"/>
        <v>2.2727272727272707E-2</v>
      </c>
    </row>
    <row r="270" spans="1:18" ht="12.75" customHeight="1" x14ac:dyDescent="0.2">
      <c r="A270" s="28" t="s">
        <v>50</v>
      </c>
      <c r="G270" s="25">
        <v>58</v>
      </c>
      <c r="K270" s="182"/>
      <c r="L270" s="3"/>
      <c r="M270" s="3"/>
      <c r="N270" s="3"/>
      <c r="O270" s="3">
        <f>G270/F269</f>
        <v>0.92063492063492058</v>
      </c>
      <c r="P270" s="21">
        <v>86</v>
      </c>
      <c r="Q270" s="22">
        <f t="shared" si="73"/>
        <v>1</v>
      </c>
      <c r="R270" s="3">
        <f t="shared" si="74"/>
        <v>0</v>
      </c>
    </row>
    <row r="271" spans="1:18" ht="12.75" customHeight="1" x14ac:dyDescent="0.2">
      <c r="A271" s="28" t="s">
        <v>51</v>
      </c>
      <c r="H271" s="25">
        <v>52</v>
      </c>
      <c r="K271" s="182"/>
      <c r="L271" s="3"/>
      <c r="M271" s="3"/>
      <c r="N271" s="3"/>
      <c r="O271" s="3">
        <f>H271/G270</f>
        <v>0.89655172413793105</v>
      </c>
      <c r="P271" s="21">
        <v>83</v>
      </c>
      <c r="Q271" s="22">
        <f t="shared" si="73"/>
        <v>0.96511627906976749</v>
      </c>
      <c r="R271" s="3">
        <f t="shared" si="74"/>
        <v>3.4883720930232509E-2</v>
      </c>
    </row>
    <row r="272" spans="1:18" ht="12.75" customHeight="1" x14ac:dyDescent="0.2">
      <c r="A272" s="28" t="s">
        <v>52</v>
      </c>
      <c r="I272" s="25">
        <v>45</v>
      </c>
      <c r="K272" s="182">
        <v>1</v>
      </c>
      <c r="L272" s="3"/>
      <c r="M272" s="3"/>
      <c r="N272" s="3"/>
      <c r="O272" s="3">
        <f>I272/H271</f>
        <v>0.86538461538461542</v>
      </c>
      <c r="P272" s="21">
        <v>82</v>
      </c>
      <c r="Q272" s="22">
        <f t="shared" si="73"/>
        <v>0.98795180722891562</v>
      </c>
      <c r="R272" s="3">
        <f t="shared" si="74"/>
        <v>1.2048192771084376E-2</v>
      </c>
    </row>
    <row r="273" spans="1:18" ht="12.75" customHeight="1" x14ac:dyDescent="0.2">
      <c r="A273" s="28" t="s">
        <v>53</v>
      </c>
      <c r="J273" s="25">
        <v>45</v>
      </c>
      <c r="K273" s="182">
        <v>43</v>
      </c>
      <c r="L273" s="3"/>
      <c r="M273" s="3"/>
      <c r="N273" s="3"/>
      <c r="O273" s="3">
        <f>J273/I272</f>
        <v>1</v>
      </c>
      <c r="P273" s="21">
        <v>81</v>
      </c>
      <c r="Q273" s="22">
        <f t="shared" si="73"/>
        <v>0.98780487804878048</v>
      </c>
      <c r="R273" s="3">
        <f t="shared" si="74"/>
        <v>1.2195121951219523E-2</v>
      </c>
    </row>
    <row r="274" spans="1:18" ht="12.75" customHeight="1" x14ac:dyDescent="0.2">
      <c r="A274" s="28" t="s">
        <v>54</v>
      </c>
      <c r="J274" s="25">
        <v>21</v>
      </c>
      <c r="K274" s="182">
        <v>17</v>
      </c>
      <c r="L274" s="3"/>
      <c r="M274" s="3"/>
      <c r="N274" s="3"/>
      <c r="O274" s="3"/>
      <c r="P274" s="21">
        <v>36</v>
      </c>
      <c r="Q274" s="22"/>
      <c r="R274" s="3"/>
    </row>
    <row r="275" spans="1:18" ht="12.75" customHeight="1" x14ac:dyDescent="0.2">
      <c r="A275" s="28" t="s">
        <v>55</v>
      </c>
      <c r="J275" s="25">
        <v>11</v>
      </c>
      <c r="K275" s="182">
        <v>7</v>
      </c>
      <c r="L275" s="3"/>
      <c r="M275" s="3"/>
      <c r="N275" s="3"/>
      <c r="O275" s="3"/>
      <c r="P275" s="21">
        <v>17</v>
      </c>
      <c r="Q275" s="22"/>
      <c r="R275" s="3"/>
    </row>
    <row r="276" spans="1:18" ht="12.75" customHeight="1" x14ac:dyDescent="0.2">
      <c r="A276" s="28" t="s">
        <v>56</v>
      </c>
      <c r="J276" s="25">
        <v>3</v>
      </c>
      <c r="K276" s="182">
        <v>3</v>
      </c>
      <c r="L276" s="3"/>
      <c r="M276" s="3"/>
      <c r="N276" s="3"/>
      <c r="O276" s="3"/>
      <c r="P276" s="21">
        <v>8</v>
      </c>
      <c r="Q276" s="22"/>
      <c r="R276" s="3"/>
    </row>
    <row r="277" spans="1:18" ht="12.75" customHeight="1" x14ac:dyDescent="0.2">
      <c r="A277" s="28" t="s">
        <v>57</v>
      </c>
      <c r="J277" s="25">
        <v>4</v>
      </c>
      <c r="K277" s="182">
        <v>2</v>
      </c>
      <c r="L277" s="3"/>
      <c r="M277" s="3"/>
      <c r="N277" s="3"/>
      <c r="O277" s="3"/>
      <c r="P277" s="21">
        <v>6</v>
      </c>
      <c r="Q277" s="22"/>
      <c r="R277" s="3"/>
    </row>
    <row r="278" spans="1:18" ht="12.75" customHeight="1" x14ac:dyDescent="0.2">
      <c r="A278" s="28" t="s">
        <v>69</v>
      </c>
      <c r="J278" s="25">
        <v>2</v>
      </c>
      <c r="K278" s="182">
        <v>1</v>
      </c>
      <c r="L278" s="3"/>
      <c r="M278" s="3"/>
      <c r="N278" s="3"/>
      <c r="O278" s="3"/>
      <c r="P278" s="21">
        <v>3</v>
      </c>
      <c r="Q278" s="22"/>
      <c r="R278" s="3"/>
    </row>
    <row r="279" spans="1:18" ht="12.75" customHeight="1" x14ac:dyDescent="0.2">
      <c r="A279" s="28" t="s">
        <v>70</v>
      </c>
      <c r="J279" s="25">
        <v>1</v>
      </c>
      <c r="K279" s="182"/>
      <c r="L279" s="3"/>
      <c r="M279" s="3"/>
      <c r="N279" s="3"/>
      <c r="O279" s="3"/>
      <c r="P279" s="21">
        <v>2</v>
      </c>
      <c r="Q279" s="22"/>
      <c r="R279" s="3"/>
    </row>
    <row r="280" spans="1:18" ht="12.75" customHeight="1" x14ac:dyDescent="0.2">
      <c r="A280" s="28" t="s">
        <v>73</v>
      </c>
      <c r="J280" s="25">
        <v>1</v>
      </c>
      <c r="K280" s="182">
        <v>1</v>
      </c>
      <c r="L280" s="3"/>
      <c r="M280" s="3"/>
      <c r="N280" s="3"/>
      <c r="O280" s="3"/>
      <c r="P280" s="21">
        <v>1</v>
      </c>
      <c r="Q280" s="22"/>
      <c r="R280" s="3"/>
    </row>
    <row r="281" spans="1:18" ht="12.75" customHeight="1" x14ac:dyDescent="0.2">
      <c r="K281" s="186">
        <f>SUM(K272:K280)</f>
        <v>75</v>
      </c>
      <c r="L281" s="3">
        <f>SUM(K272:K273)/B265</f>
        <v>0.44444444444444442</v>
      </c>
      <c r="M281" s="3">
        <f>K281/B265</f>
        <v>0.75757575757575757</v>
      </c>
      <c r="N281" s="3">
        <f>M281-L281</f>
        <v>0.31313131313131315</v>
      </c>
      <c r="O281" s="3"/>
    </row>
    <row r="282" spans="1:18" ht="12.75" customHeight="1" x14ac:dyDescent="0.3">
      <c r="A282" s="38" t="s">
        <v>74</v>
      </c>
      <c r="L282" s="3"/>
      <c r="M282" s="3"/>
      <c r="O282" s="3"/>
    </row>
    <row r="283" spans="1:18" ht="25.5" customHeight="1" x14ac:dyDescent="0.2">
      <c r="B283" s="285" t="s">
        <v>2</v>
      </c>
      <c r="C283" s="286"/>
      <c r="D283" s="286"/>
      <c r="E283" s="286"/>
      <c r="F283" s="286"/>
      <c r="G283" s="286"/>
      <c r="H283" s="286"/>
      <c r="I283" s="286"/>
      <c r="J283" s="286"/>
      <c r="L283" s="7" t="s">
        <v>3</v>
      </c>
      <c r="M283" s="7" t="s">
        <v>4</v>
      </c>
      <c r="N283" s="49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 x14ac:dyDescent="0.2">
      <c r="A284" s="50" t="s">
        <v>10</v>
      </c>
      <c r="B284" s="51">
        <v>1</v>
      </c>
      <c r="C284" s="51">
        <v>2</v>
      </c>
      <c r="D284" s="51">
        <v>3</v>
      </c>
      <c r="E284" s="51">
        <v>4</v>
      </c>
      <c r="F284" s="51">
        <v>5</v>
      </c>
      <c r="G284" s="51">
        <v>6</v>
      </c>
      <c r="H284" s="51">
        <v>7</v>
      </c>
      <c r="I284" s="51">
        <v>8</v>
      </c>
      <c r="J284" s="51">
        <v>9</v>
      </c>
      <c r="K284" s="187" t="s">
        <v>11</v>
      </c>
      <c r="L284" s="3"/>
      <c r="M284" s="3"/>
      <c r="O284" s="3"/>
      <c r="P284" s="14"/>
      <c r="Q284" s="14"/>
      <c r="R284" s="3"/>
    </row>
    <row r="285" spans="1:18" ht="12.75" customHeight="1" x14ac:dyDescent="0.2">
      <c r="A285" s="28" t="s">
        <v>22</v>
      </c>
      <c r="B285" s="25">
        <v>77</v>
      </c>
      <c r="K285" s="182"/>
      <c r="L285" s="3"/>
      <c r="M285" s="3"/>
      <c r="O285" s="3"/>
      <c r="P285" s="17">
        <f>B285</f>
        <v>77</v>
      </c>
      <c r="Q285" s="14"/>
      <c r="R285" s="3"/>
    </row>
    <row r="286" spans="1:18" ht="12.75" customHeight="1" x14ac:dyDescent="0.2">
      <c r="A286" s="28" t="s">
        <v>23</v>
      </c>
      <c r="C286" s="25">
        <v>65</v>
      </c>
      <c r="K286" s="182"/>
      <c r="L286" s="3"/>
      <c r="M286" s="3"/>
      <c r="N286" s="3"/>
      <c r="O286" s="3">
        <f>C286/B285</f>
        <v>0.8441558441558441</v>
      </c>
      <c r="P286" s="17">
        <v>66</v>
      </c>
      <c r="Q286" s="22">
        <f t="shared" ref="Q286:Q293" si="75">P286/P285</f>
        <v>0.8571428571428571</v>
      </c>
      <c r="R286" s="3">
        <f t="shared" ref="R286:R293" si="76">100%-Q286</f>
        <v>0.1428571428571429</v>
      </c>
    </row>
    <row r="287" spans="1:18" ht="12.75" customHeight="1" x14ac:dyDescent="0.2">
      <c r="A287" s="28" t="s">
        <v>48</v>
      </c>
      <c r="D287" s="25">
        <v>53</v>
      </c>
      <c r="K287" s="182"/>
      <c r="L287" s="3"/>
      <c r="M287" s="3"/>
      <c r="N287" s="3"/>
      <c r="O287" s="3">
        <f>D287/C286</f>
        <v>0.81538461538461537</v>
      </c>
      <c r="P287" s="17">
        <v>62</v>
      </c>
      <c r="Q287" s="22">
        <f t="shared" si="75"/>
        <v>0.93939393939393945</v>
      </c>
      <c r="R287" s="3">
        <f t="shared" si="76"/>
        <v>6.0606060606060552E-2</v>
      </c>
    </row>
    <row r="288" spans="1:18" ht="12.75" customHeight="1" x14ac:dyDescent="0.2">
      <c r="A288" s="28" t="s">
        <v>49</v>
      </c>
      <c r="E288" s="25">
        <v>30</v>
      </c>
      <c r="K288" s="182"/>
      <c r="L288" s="3"/>
      <c r="M288" s="3"/>
      <c r="O288" s="3">
        <f>E288/D287</f>
        <v>0.56603773584905659</v>
      </c>
      <c r="P288" s="17">
        <v>57</v>
      </c>
      <c r="Q288" s="22">
        <f t="shared" si="75"/>
        <v>0.91935483870967738</v>
      </c>
      <c r="R288" s="3">
        <f t="shared" si="76"/>
        <v>8.064516129032262E-2</v>
      </c>
    </row>
    <row r="289" spans="1:18" ht="12.75" customHeight="1" x14ac:dyDescent="0.2">
      <c r="A289" s="28" t="s">
        <v>50</v>
      </c>
      <c r="F289" s="25">
        <v>25</v>
      </c>
      <c r="K289" s="182"/>
      <c r="L289" s="3"/>
      <c r="M289" s="3"/>
      <c r="O289" s="3">
        <f>F289/E288</f>
        <v>0.83333333333333337</v>
      </c>
      <c r="P289" s="17">
        <v>53</v>
      </c>
      <c r="Q289" s="22">
        <f t="shared" si="75"/>
        <v>0.92982456140350878</v>
      </c>
      <c r="R289" s="3">
        <f t="shared" si="76"/>
        <v>7.0175438596491224E-2</v>
      </c>
    </row>
    <row r="290" spans="1:18" ht="12.75" customHeight="1" x14ac:dyDescent="0.2">
      <c r="A290" s="28" t="s">
        <v>51</v>
      </c>
      <c r="G290" s="25">
        <v>23</v>
      </c>
      <c r="K290" s="182"/>
      <c r="L290" s="3"/>
      <c r="M290" s="3"/>
      <c r="O290" s="3">
        <f>G290/F289</f>
        <v>0.92</v>
      </c>
      <c r="P290" s="17">
        <v>50</v>
      </c>
      <c r="Q290" s="22">
        <f t="shared" si="75"/>
        <v>0.94339622641509435</v>
      </c>
      <c r="R290" s="3">
        <f t="shared" si="76"/>
        <v>5.6603773584905648E-2</v>
      </c>
    </row>
    <row r="291" spans="1:18" ht="12.75" customHeight="1" x14ac:dyDescent="0.2">
      <c r="A291" s="28" t="s">
        <v>52</v>
      </c>
      <c r="H291" s="25">
        <v>22</v>
      </c>
      <c r="K291" s="182"/>
      <c r="L291" s="3"/>
      <c r="M291" s="3"/>
      <c r="O291" s="3">
        <f>H291/G290</f>
        <v>0.95652173913043481</v>
      </c>
      <c r="P291" s="17">
        <v>45</v>
      </c>
      <c r="Q291" s="22">
        <f t="shared" si="75"/>
        <v>0.9</v>
      </c>
      <c r="R291" s="3">
        <f t="shared" si="76"/>
        <v>9.9999999999999978E-2</v>
      </c>
    </row>
    <row r="292" spans="1:18" ht="12.75" customHeight="1" x14ac:dyDescent="0.2">
      <c r="A292" s="28" t="s">
        <v>53</v>
      </c>
      <c r="I292" s="25">
        <v>21</v>
      </c>
      <c r="K292" s="182">
        <v>1</v>
      </c>
      <c r="L292" s="3"/>
      <c r="M292" s="3"/>
      <c r="O292" s="3">
        <f>I292/H291</f>
        <v>0.95454545454545459</v>
      </c>
      <c r="P292" s="17">
        <v>44</v>
      </c>
      <c r="Q292" s="22">
        <f t="shared" si="75"/>
        <v>0.97777777777777775</v>
      </c>
      <c r="R292" s="3">
        <f t="shared" si="76"/>
        <v>2.2222222222222254E-2</v>
      </c>
    </row>
    <row r="293" spans="1:18" ht="12.75" customHeight="1" x14ac:dyDescent="0.2">
      <c r="A293" s="28" t="s">
        <v>54</v>
      </c>
      <c r="J293" s="25">
        <v>21</v>
      </c>
      <c r="K293" s="182">
        <v>17</v>
      </c>
      <c r="L293" s="3"/>
      <c r="M293" s="3"/>
      <c r="O293" s="3">
        <f>J293/I292</f>
        <v>1</v>
      </c>
      <c r="P293" s="17">
        <v>41</v>
      </c>
      <c r="Q293" s="22">
        <f t="shared" si="75"/>
        <v>0.93181818181818177</v>
      </c>
      <c r="R293" s="3">
        <f t="shared" si="76"/>
        <v>6.8181818181818232E-2</v>
      </c>
    </row>
    <row r="294" spans="1:18" ht="12.75" customHeight="1" x14ac:dyDescent="0.2">
      <c r="A294" s="28" t="s">
        <v>55</v>
      </c>
      <c r="J294" s="25">
        <v>6</v>
      </c>
      <c r="K294" s="182">
        <v>4</v>
      </c>
      <c r="L294" s="3"/>
      <c r="M294" s="3"/>
      <c r="O294" s="3"/>
      <c r="P294" s="17">
        <v>22</v>
      </c>
      <c r="Q294" s="22"/>
      <c r="R294" s="3"/>
    </row>
    <row r="295" spans="1:18" ht="12.75" customHeight="1" x14ac:dyDescent="0.2">
      <c r="A295" s="28" t="s">
        <v>56</v>
      </c>
      <c r="J295" s="25">
        <v>8</v>
      </c>
      <c r="K295" s="182">
        <v>6</v>
      </c>
      <c r="L295" s="3"/>
      <c r="M295" s="3"/>
      <c r="O295" s="3"/>
      <c r="P295" s="17">
        <v>17</v>
      </c>
      <c r="Q295" s="22"/>
      <c r="R295" s="3"/>
    </row>
    <row r="296" spans="1:18" ht="12.75" customHeight="1" x14ac:dyDescent="0.2">
      <c r="A296" s="28" t="s">
        <v>57</v>
      </c>
      <c r="J296" s="25">
        <v>5</v>
      </c>
      <c r="K296" s="182">
        <v>3</v>
      </c>
      <c r="L296" s="3"/>
      <c r="M296" s="3"/>
      <c r="O296" s="3"/>
      <c r="P296" s="17">
        <v>9</v>
      </c>
      <c r="Q296" s="22"/>
      <c r="R296" s="3"/>
    </row>
    <row r="297" spans="1:18" ht="12.75" customHeight="1" x14ac:dyDescent="0.2">
      <c r="A297" s="28" t="s">
        <v>69</v>
      </c>
      <c r="J297" s="25">
        <v>4</v>
      </c>
      <c r="K297" s="182">
        <v>1</v>
      </c>
      <c r="L297" s="3"/>
      <c r="M297" s="3"/>
      <c r="O297" s="3"/>
      <c r="P297" s="17">
        <v>5</v>
      </c>
      <c r="Q297" s="22"/>
      <c r="R297" s="3"/>
    </row>
    <row r="298" spans="1:18" ht="12.75" customHeight="1" x14ac:dyDescent="0.2">
      <c r="A298" s="28" t="s">
        <v>70</v>
      </c>
      <c r="J298" s="25">
        <v>1</v>
      </c>
      <c r="K298" s="182">
        <v>1</v>
      </c>
      <c r="L298" s="3"/>
      <c r="M298" s="3"/>
      <c r="O298" s="3"/>
      <c r="P298" s="17">
        <v>1</v>
      </c>
      <c r="Q298" s="22"/>
      <c r="R298" s="3"/>
    </row>
    <row r="299" spans="1:18" ht="12.75" customHeight="1" x14ac:dyDescent="0.2">
      <c r="K299" s="186">
        <f>SUM(K292:K298)</f>
        <v>33</v>
      </c>
      <c r="L299" s="3">
        <f>SUM(K292:K293)/B285</f>
        <v>0.23376623376623376</v>
      </c>
      <c r="M299" s="3">
        <f>K299/B285</f>
        <v>0.42857142857142855</v>
      </c>
      <c r="N299" s="3">
        <f>M299-L299</f>
        <v>0.19480519480519479</v>
      </c>
      <c r="O299" s="3"/>
    </row>
    <row r="300" spans="1:18" ht="12.75" customHeight="1" x14ac:dyDescent="0.3">
      <c r="A300" s="38" t="s">
        <v>75</v>
      </c>
      <c r="L300" s="3"/>
      <c r="M300" s="3"/>
      <c r="O300" s="3"/>
    </row>
    <row r="301" spans="1:18" ht="25.5" customHeight="1" x14ac:dyDescent="0.2">
      <c r="B301" s="285" t="s">
        <v>2</v>
      </c>
      <c r="C301" s="286"/>
      <c r="D301" s="286"/>
      <c r="E301" s="286"/>
      <c r="F301" s="286"/>
      <c r="G301" s="286"/>
      <c r="H301" s="286"/>
      <c r="I301" s="286"/>
      <c r="J301" s="286"/>
      <c r="L301" s="7" t="s">
        <v>3</v>
      </c>
      <c r="M301" s="7" t="s">
        <v>4</v>
      </c>
      <c r="N301" s="49" t="s">
        <v>5</v>
      </c>
      <c r="O301" s="7" t="s">
        <v>6</v>
      </c>
      <c r="P301" s="6" t="s">
        <v>7</v>
      </c>
      <c r="Q301" s="6" t="s">
        <v>8</v>
      </c>
      <c r="R301" s="7" t="s">
        <v>9</v>
      </c>
    </row>
    <row r="302" spans="1:18" ht="12.75" customHeight="1" x14ac:dyDescent="0.2">
      <c r="A302" s="50" t="s">
        <v>10</v>
      </c>
      <c r="B302" s="51">
        <v>1</v>
      </c>
      <c r="C302" s="51">
        <v>2</v>
      </c>
      <c r="D302" s="51">
        <v>3</v>
      </c>
      <c r="E302" s="51">
        <v>4</v>
      </c>
      <c r="F302" s="51">
        <v>5</v>
      </c>
      <c r="G302" s="51">
        <v>6</v>
      </c>
      <c r="H302" s="51">
        <v>7</v>
      </c>
      <c r="I302" s="51">
        <v>8</v>
      </c>
      <c r="J302" s="51">
        <v>9</v>
      </c>
      <c r="K302" s="187" t="s">
        <v>11</v>
      </c>
      <c r="L302" s="3"/>
      <c r="M302" s="3"/>
      <c r="O302" s="3"/>
      <c r="P302" s="14"/>
      <c r="Q302" s="14"/>
      <c r="R302" s="3"/>
    </row>
    <row r="303" spans="1:18" ht="12.75" customHeight="1" x14ac:dyDescent="0.2">
      <c r="A303" s="28" t="s">
        <v>23</v>
      </c>
      <c r="B303" s="25">
        <v>109</v>
      </c>
      <c r="K303" s="182"/>
      <c r="L303" s="3"/>
      <c r="M303" s="3"/>
      <c r="O303" s="3"/>
      <c r="P303" s="17">
        <f>B303</f>
        <v>109</v>
      </c>
      <c r="Q303" s="14"/>
      <c r="R303" s="3"/>
    </row>
    <row r="304" spans="1:18" ht="12.75" customHeight="1" x14ac:dyDescent="0.2">
      <c r="A304" s="28" t="s">
        <v>48</v>
      </c>
      <c r="C304" s="25">
        <v>96</v>
      </c>
      <c r="K304" s="182"/>
      <c r="L304" s="3"/>
      <c r="M304" s="3"/>
      <c r="N304" s="3"/>
      <c r="O304" s="3">
        <f>C304/B303</f>
        <v>0.88073394495412849</v>
      </c>
      <c r="P304" s="17">
        <v>98</v>
      </c>
      <c r="Q304" s="22">
        <f t="shared" ref="Q304:Q311" si="77">P304/P303</f>
        <v>0.8990825688073395</v>
      </c>
      <c r="R304" s="3">
        <f t="shared" ref="R304:R311" si="78">100%-Q304</f>
        <v>0.1009174311926605</v>
      </c>
    </row>
    <row r="305" spans="1:18" ht="12.75" customHeight="1" x14ac:dyDescent="0.2">
      <c r="A305" s="28" t="s">
        <v>49</v>
      </c>
      <c r="D305" s="25">
        <v>81</v>
      </c>
      <c r="K305" s="182"/>
      <c r="L305" s="3"/>
      <c r="M305" s="3"/>
      <c r="O305" s="3">
        <f>D305/C304</f>
        <v>0.84375</v>
      </c>
      <c r="P305" s="17">
        <v>93</v>
      </c>
      <c r="Q305" s="22">
        <f t="shared" si="77"/>
        <v>0.94897959183673475</v>
      </c>
      <c r="R305" s="3">
        <f t="shared" si="78"/>
        <v>5.1020408163265252E-2</v>
      </c>
    </row>
    <row r="306" spans="1:18" ht="12.75" customHeight="1" x14ac:dyDescent="0.2">
      <c r="A306" s="28" t="s">
        <v>50</v>
      </c>
      <c r="E306" s="25">
        <v>69</v>
      </c>
      <c r="K306" s="182"/>
      <c r="L306" s="3"/>
      <c r="M306" s="3"/>
      <c r="O306" s="3">
        <f>E306/D305</f>
        <v>0.85185185185185186</v>
      </c>
      <c r="P306" s="17">
        <v>90</v>
      </c>
      <c r="Q306" s="22">
        <f t="shared" si="77"/>
        <v>0.967741935483871</v>
      </c>
      <c r="R306" s="3">
        <f t="shared" si="78"/>
        <v>3.2258064516129004E-2</v>
      </c>
    </row>
    <row r="307" spans="1:18" ht="12.75" customHeight="1" x14ac:dyDescent="0.2">
      <c r="A307" s="28" t="s">
        <v>51</v>
      </c>
      <c r="F307" s="25">
        <v>64</v>
      </c>
      <c r="K307" s="182"/>
      <c r="L307" s="3"/>
      <c r="M307" s="3"/>
      <c r="O307" s="3">
        <f>F307/E306</f>
        <v>0.92753623188405798</v>
      </c>
      <c r="P307" s="17">
        <v>88</v>
      </c>
      <c r="Q307" s="22">
        <f t="shared" si="77"/>
        <v>0.97777777777777775</v>
      </c>
      <c r="R307" s="3">
        <f t="shared" si="78"/>
        <v>2.2222222222222254E-2</v>
      </c>
    </row>
    <row r="308" spans="1:18" ht="12.75" customHeight="1" x14ac:dyDescent="0.2">
      <c r="A308" s="28" t="s">
        <v>52</v>
      </c>
      <c r="G308" s="25">
        <v>61</v>
      </c>
      <c r="K308" s="182"/>
      <c r="L308" s="3"/>
      <c r="M308" s="3"/>
      <c r="O308" s="3">
        <f>G308/F307</f>
        <v>0.953125</v>
      </c>
      <c r="P308" s="17">
        <v>83</v>
      </c>
      <c r="Q308" s="22">
        <f t="shared" si="77"/>
        <v>0.94318181818181823</v>
      </c>
      <c r="R308" s="3">
        <f t="shared" si="78"/>
        <v>5.6818181818181768E-2</v>
      </c>
    </row>
    <row r="309" spans="1:18" ht="12.75" customHeight="1" x14ac:dyDescent="0.2">
      <c r="A309" s="28" t="s">
        <v>53</v>
      </c>
      <c r="H309" s="25">
        <v>60</v>
      </c>
      <c r="K309" s="182">
        <v>1</v>
      </c>
      <c r="L309" s="3"/>
      <c r="M309" s="3"/>
      <c r="O309" s="3">
        <f>H309/G308</f>
        <v>0.98360655737704916</v>
      </c>
      <c r="P309" s="17">
        <v>82</v>
      </c>
      <c r="Q309" s="22">
        <f t="shared" si="77"/>
        <v>0.98795180722891562</v>
      </c>
      <c r="R309" s="3">
        <f t="shared" si="78"/>
        <v>1.2048192771084376E-2</v>
      </c>
    </row>
    <row r="310" spans="1:18" ht="12.75" customHeight="1" x14ac:dyDescent="0.2">
      <c r="A310" s="28" t="s">
        <v>54</v>
      </c>
      <c r="I310" s="25">
        <v>60</v>
      </c>
      <c r="K310" s="182">
        <v>1</v>
      </c>
      <c r="L310" s="3"/>
      <c r="M310" s="3"/>
      <c r="O310" s="3">
        <f>I310/H309</f>
        <v>1</v>
      </c>
      <c r="P310" s="17">
        <v>81</v>
      </c>
      <c r="Q310" s="22">
        <f t="shared" si="77"/>
        <v>0.98780487804878048</v>
      </c>
      <c r="R310" s="3">
        <f t="shared" si="78"/>
        <v>1.2195121951219523E-2</v>
      </c>
    </row>
    <row r="311" spans="1:18" ht="12.75" customHeight="1" x14ac:dyDescent="0.2">
      <c r="A311" s="28" t="s">
        <v>55</v>
      </c>
      <c r="J311" s="25">
        <v>60</v>
      </c>
      <c r="K311" s="182">
        <v>58</v>
      </c>
      <c r="L311" s="54">
        <f>SUM(K309:K311)</f>
        <v>60</v>
      </c>
      <c r="M311" s="3"/>
      <c r="O311" s="3">
        <f>J311/I310</f>
        <v>1</v>
      </c>
      <c r="P311" s="17">
        <v>79</v>
      </c>
      <c r="Q311" s="22">
        <f t="shared" si="77"/>
        <v>0.97530864197530864</v>
      </c>
      <c r="R311" s="3">
        <f t="shared" si="78"/>
        <v>2.4691358024691357E-2</v>
      </c>
    </row>
    <row r="312" spans="1:18" ht="12.75" customHeight="1" x14ac:dyDescent="0.2">
      <c r="A312" s="28" t="s">
        <v>56</v>
      </c>
      <c r="J312" s="25">
        <v>13</v>
      </c>
      <c r="K312" s="182">
        <v>12</v>
      </c>
      <c r="L312" s="54"/>
      <c r="M312" s="3"/>
      <c r="O312" s="3"/>
      <c r="P312" s="17">
        <v>21</v>
      </c>
      <c r="Q312" s="22"/>
      <c r="R312" s="3"/>
    </row>
    <row r="313" spans="1:18" ht="12.75" customHeight="1" x14ac:dyDescent="0.2">
      <c r="A313" s="28" t="s">
        <v>57</v>
      </c>
      <c r="J313" s="25">
        <v>6</v>
      </c>
      <c r="K313" s="182">
        <v>5</v>
      </c>
      <c r="L313" s="54"/>
      <c r="M313" s="3"/>
      <c r="O313" s="3"/>
      <c r="P313" s="17">
        <v>7</v>
      </c>
      <c r="Q313" s="22"/>
      <c r="R313" s="3"/>
    </row>
    <row r="314" spans="1:18" ht="12.75" customHeight="1" x14ac:dyDescent="0.2">
      <c r="A314" s="28" t="s">
        <v>69</v>
      </c>
      <c r="J314" s="25">
        <v>2</v>
      </c>
      <c r="K314" s="182"/>
      <c r="L314" s="54"/>
      <c r="M314" s="3"/>
      <c r="O314" s="3"/>
      <c r="P314" s="17">
        <v>2</v>
      </c>
      <c r="Q314" s="22"/>
      <c r="R314" s="3"/>
    </row>
    <row r="315" spans="1:18" ht="12.75" customHeight="1" x14ac:dyDescent="0.2">
      <c r="A315" s="28" t="s">
        <v>70</v>
      </c>
      <c r="J315" s="25">
        <v>1</v>
      </c>
      <c r="K315" s="182"/>
      <c r="L315" s="54"/>
      <c r="M315" s="3"/>
      <c r="O315" s="3"/>
      <c r="P315" s="17">
        <v>1</v>
      </c>
      <c r="Q315" s="22"/>
      <c r="R315" s="3"/>
    </row>
    <row r="316" spans="1:18" ht="12.75" customHeight="1" x14ac:dyDescent="0.2">
      <c r="A316" s="28" t="s">
        <v>73</v>
      </c>
      <c r="J316" s="25">
        <v>1</v>
      </c>
      <c r="K316" s="182"/>
      <c r="L316" s="54"/>
      <c r="M316" s="3"/>
      <c r="O316" s="3"/>
      <c r="P316" s="17">
        <v>1</v>
      </c>
      <c r="Q316" s="22"/>
      <c r="R316" s="3"/>
    </row>
    <row r="317" spans="1:18" ht="12.75" customHeight="1" x14ac:dyDescent="0.2">
      <c r="A317" s="28" t="s">
        <v>76</v>
      </c>
      <c r="J317" s="25">
        <v>1</v>
      </c>
      <c r="K317" s="182"/>
      <c r="L317" s="54"/>
      <c r="M317" s="3"/>
      <c r="O317" s="3"/>
      <c r="P317" s="17">
        <v>1</v>
      </c>
      <c r="Q317" s="22"/>
      <c r="R317" s="3"/>
    </row>
    <row r="318" spans="1:18" ht="12.75" customHeight="1" x14ac:dyDescent="0.2">
      <c r="A318" s="28"/>
      <c r="K318" s="186">
        <f>SUM(K309:K313)</f>
        <v>77</v>
      </c>
      <c r="L318" s="3">
        <f>L311/B303</f>
        <v>0.55045871559633031</v>
      </c>
      <c r="M318" s="3">
        <f>K318/B303</f>
        <v>0.70642201834862384</v>
      </c>
      <c r="N318" s="3">
        <f>M318-L318</f>
        <v>0.15596330275229353</v>
      </c>
      <c r="O318" s="3"/>
    </row>
    <row r="319" spans="1:18" ht="12.75" customHeight="1" x14ac:dyDescent="0.3">
      <c r="A319" s="38" t="s">
        <v>77</v>
      </c>
      <c r="L319" s="3"/>
      <c r="M319" s="3"/>
      <c r="O319" s="3"/>
    </row>
    <row r="320" spans="1:18" ht="25.5" customHeight="1" x14ac:dyDescent="0.2">
      <c r="B320" s="285" t="s">
        <v>2</v>
      </c>
      <c r="C320" s="286"/>
      <c r="D320" s="286"/>
      <c r="E320" s="286"/>
      <c r="F320" s="286"/>
      <c r="G320" s="286"/>
      <c r="H320" s="286"/>
      <c r="I320" s="286"/>
      <c r="J320" s="286"/>
      <c r="L320" s="7" t="s">
        <v>3</v>
      </c>
      <c r="M320" s="7" t="s">
        <v>4</v>
      </c>
      <c r="N320" s="49" t="s">
        <v>5</v>
      </c>
      <c r="O320" s="7" t="s">
        <v>6</v>
      </c>
      <c r="P320" s="6" t="s">
        <v>7</v>
      </c>
      <c r="Q320" s="6" t="s">
        <v>8</v>
      </c>
      <c r="R320" s="7" t="s">
        <v>9</v>
      </c>
    </row>
    <row r="321" spans="1:18" ht="12.75" customHeight="1" x14ac:dyDescent="0.2">
      <c r="A321" s="50" t="s">
        <v>10</v>
      </c>
      <c r="B321" s="51">
        <v>1</v>
      </c>
      <c r="C321" s="51">
        <v>2</v>
      </c>
      <c r="D321" s="51">
        <v>3</v>
      </c>
      <c r="E321" s="51">
        <v>4</v>
      </c>
      <c r="F321" s="51">
        <v>5</v>
      </c>
      <c r="G321" s="51">
        <v>6</v>
      </c>
      <c r="H321" s="51">
        <v>7</v>
      </c>
      <c r="I321" s="51">
        <v>8</v>
      </c>
      <c r="J321" s="51">
        <v>9</v>
      </c>
      <c r="K321" s="187" t="s">
        <v>11</v>
      </c>
      <c r="L321" s="3"/>
      <c r="M321" s="3"/>
      <c r="O321" s="3"/>
      <c r="P321" s="14"/>
      <c r="Q321" s="14"/>
      <c r="R321" s="3"/>
    </row>
    <row r="322" spans="1:18" ht="12.75" customHeight="1" x14ac:dyDescent="0.2">
      <c r="A322" s="28" t="s">
        <v>48</v>
      </c>
      <c r="B322" s="25">
        <v>94</v>
      </c>
      <c r="K322" s="182"/>
      <c r="L322" s="3"/>
      <c r="M322" s="3"/>
      <c r="O322" s="3"/>
      <c r="P322" s="17">
        <f>B322</f>
        <v>94</v>
      </c>
      <c r="Q322" s="14"/>
      <c r="R322" s="3"/>
    </row>
    <row r="323" spans="1:18" ht="12.75" customHeight="1" x14ac:dyDescent="0.2">
      <c r="A323" s="28" t="s">
        <v>49</v>
      </c>
      <c r="C323" s="25">
        <v>74</v>
      </c>
      <c r="K323" s="182"/>
      <c r="L323" s="3"/>
      <c r="M323" s="3"/>
      <c r="N323" s="3"/>
      <c r="O323" s="3">
        <f>C323/B322</f>
        <v>0.78723404255319152</v>
      </c>
      <c r="P323" s="17">
        <v>74</v>
      </c>
      <c r="Q323" s="22">
        <f t="shared" ref="Q323:Q330" si="79">P323/P322</f>
        <v>0.78723404255319152</v>
      </c>
      <c r="R323" s="3">
        <f t="shared" ref="R323:R330" si="80">100%-Q323</f>
        <v>0.21276595744680848</v>
      </c>
    </row>
    <row r="324" spans="1:18" ht="12.75" customHeight="1" x14ac:dyDescent="0.2">
      <c r="A324" s="28" t="s">
        <v>50</v>
      </c>
      <c r="D324" s="25">
        <v>42</v>
      </c>
      <c r="K324" s="182"/>
      <c r="L324" s="3"/>
      <c r="M324" s="3"/>
      <c r="O324" s="3">
        <f>D324/C323</f>
        <v>0.56756756756756754</v>
      </c>
      <c r="P324" s="17">
        <v>66</v>
      </c>
      <c r="Q324" s="22">
        <f t="shared" si="79"/>
        <v>0.89189189189189189</v>
      </c>
      <c r="R324" s="3">
        <f t="shared" si="80"/>
        <v>0.10810810810810811</v>
      </c>
    </row>
    <row r="325" spans="1:18" ht="12.75" customHeight="1" x14ac:dyDescent="0.2">
      <c r="A325" s="28" t="s">
        <v>51</v>
      </c>
      <c r="E325" s="25">
        <v>30</v>
      </c>
      <c r="K325" s="182"/>
      <c r="L325" s="3"/>
      <c r="M325" s="3"/>
      <c r="O325" s="3">
        <f>E325/D324</f>
        <v>0.7142857142857143</v>
      </c>
      <c r="P325" s="17">
        <v>58</v>
      </c>
      <c r="Q325" s="22">
        <f t="shared" si="79"/>
        <v>0.87878787878787878</v>
      </c>
      <c r="R325" s="3">
        <f t="shared" si="80"/>
        <v>0.12121212121212122</v>
      </c>
    </row>
    <row r="326" spans="1:18" ht="12.75" customHeight="1" x14ac:dyDescent="0.2">
      <c r="A326" s="28" t="s">
        <v>52</v>
      </c>
      <c r="F326" s="25">
        <v>22</v>
      </c>
      <c r="K326" s="182"/>
      <c r="L326" s="3"/>
      <c r="M326" s="3"/>
      <c r="O326" s="3">
        <f>F326/E325</f>
        <v>0.73333333333333328</v>
      </c>
      <c r="P326" s="17">
        <v>53</v>
      </c>
      <c r="Q326" s="22">
        <f t="shared" si="79"/>
        <v>0.91379310344827591</v>
      </c>
      <c r="R326" s="3">
        <f t="shared" si="80"/>
        <v>8.6206896551724088E-2</v>
      </c>
    </row>
    <row r="327" spans="1:18" ht="12.75" customHeight="1" x14ac:dyDescent="0.2">
      <c r="A327" s="28" t="s">
        <v>53</v>
      </c>
      <c r="G327" s="25">
        <v>18</v>
      </c>
      <c r="K327" s="182"/>
      <c r="L327" s="3"/>
      <c r="M327" s="3"/>
      <c r="O327" s="3">
        <f>G327/F326</f>
        <v>0.81818181818181823</v>
      </c>
      <c r="P327" s="17">
        <v>52</v>
      </c>
      <c r="Q327" s="22">
        <f t="shared" si="79"/>
        <v>0.98113207547169812</v>
      </c>
      <c r="R327" s="3">
        <f t="shared" si="80"/>
        <v>1.8867924528301883E-2</v>
      </c>
    </row>
    <row r="328" spans="1:18" ht="12.75" customHeight="1" x14ac:dyDescent="0.2">
      <c r="A328" s="28" t="s">
        <v>54</v>
      </c>
      <c r="H328" s="25">
        <v>18</v>
      </c>
      <c r="K328" s="182"/>
      <c r="L328" s="3"/>
      <c r="M328" s="3"/>
      <c r="O328" s="3">
        <f>H328/G327</f>
        <v>1</v>
      </c>
      <c r="P328" s="17">
        <v>48</v>
      </c>
      <c r="Q328" s="22">
        <f t="shared" si="79"/>
        <v>0.92307692307692313</v>
      </c>
      <c r="R328" s="3">
        <f t="shared" si="80"/>
        <v>7.6923076923076872E-2</v>
      </c>
    </row>
    <row r="329" spans="1:18" ht="12.75" customHeight="1" x14ac:dyDescent="0.2">
      <c r="A329" s="28" t="s">
        <v>55</v>
      </c>
      <c r="I329" s="25">
        <v>18</v>
      </c>
      <c r="K329" s="182"/>
      <c r="L329" s="3"/>
      <c r="M329" s="3"/>
      <c r="O329" s="3">
        <f>I329/H328</f>
        <v>1</v>
      </c>
      <c r="P329" s="17">
        <v>48</v>
      </c>
      <c r="Q329" s="22">
        <f t="shared" si="79"/>
        <v>1</v>
      </c>
      <c r="R329" s="3">
        <f t="shared" si="80"/>
        <v>0</v>
      </c>
    </row>
    <row r="330" spans="1:18" ht="12.75" customHeight="1" x14ac:dyDescent="0.2">
      <c r="A330" s="28" t="s">
        <v>56</v>
      </c>
      <c r="J330" s="25">
        <v>18</v>
      </c>
      <c r="K330" s="182">
        <v>18</v>
      </c>
      <c r="L330" s="3"/>
      <c r="M330" s="3"/>
      <c r="O330" s="3">
        <f>J330/I329</f>
        <v>1</v>
      </c>
      <c r="P330" s="17">
        <v>46</v>
      </c>
      <c r="Q330" s="22">
        <f t="shared" si="79"/>
        <v>0.95833333333333337</v>
      </c>
      <c r="R330" s="3">
        <f t="shared" si="80"/>
        <v>4.166666666666663E-2</v>
      </c>
    </row>
    <row r="331" spans="1:18" ht="12.75" customHeight="1" x14ac:dyDescent="0.2">
      <c r="A331" s="28" t="s">
        <v>57</v>
      </c>
      <c r="J331" s="25">
        <v>12</v>
      </c>
      <c r="K331" s="182">
        <v>9</v>
      </c>
      <c r="L331" s="3"/>
      <c r="M331" s="3"/>
      <c r="O331" s="3"/>
      <c r="P331" s="17">
        <v>28</v>
      </c>
      <c r="Q331" s="22"/>
      <c r="R331" s="3"/>
    </row>
    <row r="332" spans="1:18" ht="12.75" customHeight="1" x14ac:dyDescent="0.2">
      <c r="A332" s="28" t="s">
        <v>69</v>
      </c>
      <c r="J332" s="25">
        <v>14</v>
      </c>
      <c r="K332" s="182">
        <v>6</v>
      </c>
      <c r="L332" s="3"/>
      <c r="M332" s="3"/>
      <c r="O332" s="3"/>
      <c r="P332" s="17">
        <v>19</v>
      </c>
      <c r="Q332" s="22"/>
      <c r="R332" s="3"/>
    </row>
    <row r="333" spans="1:18" ht="12.75" customHeight="1" x14ac:dyDescent="0.2">
      <c r="A333" s="28" t="s">
        <v>70</v>
      </c>
      <c r="J333" s="25">
        <v>8</v>
      </c>
      <c r="K333" s="182">
        <v>1</v>
      </c>
      <c r="L333" s="3"/>
      <c r="M333" s="3"/>
      <c r="O333" s="3"/>
      <c r="P333" s="17">
        <v>11</v>
      </c>
      <c r="Q333" s="22"/>
      <c r="R333" s="3"/>
    </row>
    <row r="334" spans="1:18" ht="12.75" customHeight="1" x14ac:dyDescent="0.2">
      <c r="A334" s="28" t="s">
        <v>73</v>
      </c>
      <c r="J334" s="25">
        <v>1</v>
      </c>
      <c r="K334" s="182"/>
      <c r="L334" s="3"/>
      <c r="M334" s="3"/>
      <c r="O334" s="3"/>
      <c r="P334" s="17">
        <v>1</v>
      </c>
      <c r="Q334" s="22"/>
      <c r="R334" s="3"/>
    </row>
    <row r="335" spans="1:18" ht="12.75" customHeight="1" x14ac:dyDescent="0.2">
      <c r="A335" s="28"/>
      <c r="K335" s="186">
        <f>SUM(K330:K333)</f>
        <v>34</v>
      </c>
      <c r="L335" s="3">
        <f>K330/B322</f>
        <v>0.19148936170212766</v>
      </c>
      <c r="M335" s="3">
        <f>K335/B322</f>
        <v>0.36170212765957449</v>
      </c>
      <c r="N335" s="3">
        <f>M335-L335</f>
        <v>0.17021276595744683</v>
      </c>
      <c r="O335" s="3"/>
    </row>
    <row r="336" spans="1:18" ht="12.75" customHeight="1" x14ac:dyDescent="0.3">
      <c r="A336" s="38" t="s">
        <v>78</v>
      </c>
      <c r="L336" s="3"/>
      <c r="M336" s="3"/>
      <c r="O336" s="3"/>
    </row>
    <row r="337" spans="1:18" ht="25.5" customHeight="1" x14ac:dyDescent="0.2">
      <c r="B337" s="285" t="s">
        <v>2</v>
      </c>
      <c r="C337" s="286"/>
      <c r="D337" s="286"/>
      <c r="E337" s="286"/>
      <c r="F337" s="286"/>
      <c r="G337" s="286"/>
      <c r="H337" s="286"/>
      <c r="I337" s="286"/>
      <c r="J337" s="286"/>
      <c r="L337" s="7" t="s">
        <v>3</v>
      </c>
      <c r="M337" s="7" t="s">
        <v>4</v>
      </c>
      <c r="N337" s="49" t="s">
        <v>5</v>
      </c>
      <c r="O337" s="7" t="s">
        <v>6</v>
      </c>
      <c r="P337" s="6" t="s">
        <v>7</v>
      </c>
      <c r="Q337" s="6" t="s">
        <v>8</v>
      </c>
      <c r="R337" s="7" t="s">
        <v>9</v>
      </c>
    </row>
    <row r="338" spans="1:18" ht="12.75" customHeight="1" x14ac:dyDescent="0.2">
      <c r="A338" s="50" t="s">
        <v>10</v>
      </c>
      <c r="B338" s="51">
        <v>1</v>
      </c>
      <c r="C338" s="51">
        <v>2</v>
      </c>
      <c r="D338" s="51">
        <v>3</v>
      </c>
      <c r="E338" s="51">
        <v>4</v>
      </c>
      <c r="F338" s="51">
        <v>5</v>
      </c>
      <c r="G338" s="51">
        <v>6</v>
      </c>
      <c r="H338" s="51">
        <v>7</v>
      </c>
      <c r="I338" s="51">
        <v>8</v>
      </c>
      <c r="J338" s="51">
        <v>9</v>
      </c>
      <c r="K338" s="187" t="s">
        <v>11</v>
      </c>
      <c r="L338" s="3"/>
      <c r="M338" s="3"/>
      <c r="O338" s="3"/>
      <c r="P338" s="14"/>
      <c r="Q338" s="14"/>
      <c r="R338" s="3"/>
    </row>
    <row r="339" spans="1:18" ht="12.75" customHeight="1" x14ac:dyDescent="0.2">
      <c r="A339" s="28" t="s">
        <v>49</v>
      </c>
      <c r="B339" s="25">
        <v>100</v>
      </c>
      <c r="K339" s="182"/>
      <c r="L339" s="3"/>
      <c r="M339" s="3"/>
      <c r="O339" s="3"/>
      <c r="P339" s="17">
        <f>B339</f>
        <v>100</v>
      </c>
      <c r="Q339" s="14"/>
      <c r="R339" s="3"/>
    </row>
    <row r="340" spans="1:18" ht="12.75" customHeight="1" x14ac:dyDescent="0.2">
      <c r="A340" s="28" t="s">
        <v>50</v>
      </c>
      <c r="C340" s="25">
        <v>87</v>
      </c>
      <c r="K340" s="182"/>
      <c r="L340" s="3"/>
      <c r="M340" s="3"/>
      <c r="N340" s="3"/>
      <c r="O340" s="3">
        <f>C340/B339</f>
        <v>0.87</v>
      </c>
      <c r="P340" s="21">
        <v>87</v>
      </c>
      <c r="Q340" s="22">
        <f t="shared" ref="Q340:Q347" si="81">P340/P339</f>
        <v>0.87</v>
      </c>
      <c r="R340" s="3">
        <f t="shared" ref="R340:R347" si="82">100%-Q340</f>
        <v>0.13</v>
      </c>
    </row>
    <row r="341" spans="1:18" ht="12.75" customHeight="1" x14ac:dyDescent="0.2">
      <c r="A341" s="28" t="s">
        <v>51</v>
      </c>
      <c r="D341" s="25">
        <v>83</v>
      </c>
      <c r="K341" s="182"/>
      <c r="L341" s="3"/>
      <c r="M341" s="3"/>
      <c r="O341" s="3">
        <f>D341/C340</f>
        <v>0.95402298850574707</v>
      </c>
      <c r="P341" s="21">
        <v>85</v>
      </c>
      <c r="Q341" s="22">
        <f t="shared" si="81"/>
        <v>0.97701149425287359</v>
      </c>
      <c r="R341" s="3">
        <f t="shared" si="82"/>
        <v>2.2988505747126409E-2</v>
      </c>
    </row>
    <row r="342" spans="1:18" ht="12.75" customHeight="1" x14ac:dyDescent="0.2">
      <c r="A342" s="28" t="s">
        <v>52</v>
      </c>
      <c r="E342" s="25">
        <v>62</v>
      </c>
      <c r="K342" s="182"/>
      <c r="L342" s="3"/>
      <c r="M342" s="3"/>
      <c r="O342" s="3">
        <f>E342/D341</f>
        <v>0.74698795180722888</v>
      </c>
      <c r="P342" s="21">
        <v>80</v>
      </c>
      <c r="Q342" s="22">
        <f t="shared" si="81"/>
        <v>0.94117647058823528</v>
      </c>
      <c r="R342" s="3">
        <f t="shared" si="82"/>
        <v>5.8823529411764719E-2</v>
      </c>
    </row>
    <row r="343" spans="1:18" ht="12.75" customHeight="1" x14ac:dyDescent="0.2">
      <c r="A343" s="28" t="s">
        <v>53</v>
      </c>
      <c r="F343" s="25">
        <v>58</v>
      </c>
      <c r="K343" s="182"/>
      <c r="L343" s="3"/>
      <c r="M343" s="3"/>
      <c r="O343" s="3">
        <f>F343/E342</f>
        <v>0.93548387096774188</v>
      </c>
      <c r="P343" s="21">
        <v>78</v>
      </c>
      <c r="Q343" s="22">
        <f t="shared" si="81"/>
        <v>0.97499999999999998</v>
      </c>
      <c r="R343" s="3">
        <f t="shared" si="82"/>
        <v>2.5000000000000022E-2</v>
      </c>
    </row>
    <row r="344" spans="1:18" ht="12.75" customHeight="1" x14ac:dyDescent="0.2">
      <c r="A344" s="28" t="s">
        <v>54</v>
      </c>
      <c r="G344" s="25">
        <v>56</v>
      </c>
      <c r="K344" s="182"/>
      <c r="L344" s="3"/>
      <c r="M344" s="3"/>
      <c r="O344" s="3">
        <f>G344/F343</f>
        <v>0.96551724137931039</v>
      </c>
      <c r="P344" s="21">
        <v>77</v>
      </c>
      <c r="Q344" s="22">
        <f t="shared" si="81"/>
        <v>0.98717948717948723</v>
      </c>
      <c r="R344" s="3">
        <f t="shared" si="82"/>
        <v>1.2820512820512775E-2</v>
      </c>
    </row>
    <row r="345" spans="1:18" ht="12.75" customHeight="1" x14ac:dyDescent="0.2">
      <c r="A345" s="28" t="s">
        <v>55</v>
      </c>
      <c r="H345" s="25">
        <v>56</v>
      </c>
      <c r="K345" s="182"/>
      <c r="L345" s="3"/>
      <c r="M345" s="3"/>
      <c r="O345" s="3">
        <f>H345/G344</f>
        <v>1</v>
      </c>
      <c r="P345" s="21">
        <v>77</v>
      </c>
      <c r="Q345" s="22">
        <f t="shared" si="81"/>
        <v>1</v>
      </c>
      <c r="R345" s="3">
        <f t="shared" si="82"/>
        <v>0</v>
      </c>
    </row>
    <row r="346" spans="1:18" ht="12.75" customHeight="1" x14ac:dyDescent="0.2">
      <c r="A346" s="28" t="s">
        <v>56</v>
      </c>
      <c r="I346" s="25">
        <v>54</v>
      </c>
      <c r="K346" s="182">
        <v>1</v>
      </c>
      <c r="L346" s="3"/>
      <c r="M346" s="3"/>
      <c r="O346" s="3">
        <f>I346/H345</f>
        <v>0.9642857142857143</v>
      </c>
      <c r="P346" s="21">
        <v>76</v>
      </c>
      <c r="Q346" s="22">
        <f t="shared" si="81"/>
        <v>0.98701298701298701</v>
      </c>
      <c r="R346" s="3">
        <f t="shared" si="82"/>
        <v>1.2987012987012991E-2</v>
      </c>
    </row>
    <row r="347" spans="1:18" ht="12.75" customHeight="1" x14ac:dyDescent="0.2">
      <c r="A347" s="28" t="s">
        <v>57</v>
      </c>
      <c r="J347" s="25">
        <v>52</v>
      </c>
      <c r="K347" s="182">
        <v>51</v>
      </c>
      <c r="L347" s="3"/>
      <c r="M347" s="3"/>
      <c r="O347" s="3">
        <f>J347/I346</f>
        <v>0.96296296296296291</v>
      </c>
      <c r="P347" s="21">
        <v>74</v>
      </c>
      <c r="Q347" s="22">
        <f t="shared" si="81"/>
        <v>0.97368421052631582</v>
      </c>
      <c r="R347" s="3">
        <f t="shared" si="82"/>
        <v>2.6315789473684181E-2</v>
      </c>
    </row>
    <row r="348" spans="1:18" ht="12.75" customHeight="1" x14ac:dyDescent="0.2">
      <c r="A348" s="28" t="s">
        <v>69</v>
      </c>
      <c r="J348" s="25">
        <v>19</v>
      </c>
      <c r="K348" s="182">
        <v>15</v>
      </c>
      <c r="L348" s="3"/>
      <c r="M348" s="3"/>
      <c r="O348" s="3"/>
      <c r="P348" s="21">
        <v>23</v>
      </c>
      <c r="Q348" s="22"/>
      <c r="R348" s="3"/>
    </row>
    <row r="349" spans="1:18" ht="12.75" customHeight="1" x14ac:dyDescent="0.2">
      <c r="A349" s="28" t="s">
        <v>70</v>
      </c>
      <c r="J349" s="25">
        <v>4</v>
      </c>
      <c r="K349" s="182">
        <v>1</v>
      </c>
      <c r="L349" s="3"/>
      <c r="M349" s="3"/>
      <c r="O349" s="3"/>
      <c r="P349" s="21">
        <v>6</v>
      </c>
      <c r="Q349" s="22"/>
      <c r="R349" s="3"/>
    </row>
    <row r="350" spans="1:18" ht="12.75" customHeight="1" x14ac:dyDescent="0.2">
      <c r="A350" s="28"/>
      <c r="K350" s="186">
        <f>SUM(K346:K349)</f>
        <v>68</v>
      </c>
      <c r="L350" s="3">
        <f>SUM(K346:K347)/B339</f>
        <v>0.52</v>
      </c>
      <c r="M350" s="3">
        <f>K350/B339</f>
        <v>0.68</v>
      </c>
      <c r="N350" s="3">
        <f>M350-L350</f>
        <v>0.16000000000000003</v>
      </c>
      <c r="O350" s="3"/>
    </row>
    <row r="351" spans="1:18" ht="12.75" customHeight="1" x14ac:dyDescent="0.3">
      <c r="A351" s="38" t="s">
        <v>79</v>
      </c>
      <c r="L351" s="3"/>
      <c r="M351" s="3"/>
      <c r="O351" s="3"/>
    </row>
    <row r="352" spans="1:18" ht="25.5" customHeight="1" x14ac:dyDescent="0.2">
      <c r="B352" s="285" t="s">
        <v>2</v>
      </c>
      <c r="C352" s="286"/>
      <c r="D352" s="286"/>
      <c r="E352" s="286"/>
      <c r="F352" s="286"/>
      <c r="G352" s="286"/>
      <c r="H352" s="286"/>
      <c r="I352" s="286"/>
      <c r="J352" s="286"/>
      <c r="L352" s="7" t="s">
        <v>3</v>
      </c>
      <c r="M352" s="7" t="s">
        <v>4</v>
      </c>
      <c r="N352" s="49" t="s">
        <v>5</v>
      </c>
      <c r="O352" s="7" t="s">
        <v>6</v>
      </c>
      <c r="P352" s="6" t="s">
        <v>7</v>
      </c>
      <c r="Q352" s="6" t="s">
        <v>8</v>
      </c>
      <c r="R352" s="7" t="s">
        <v>9</v>
      </c>
    </row>
    <row r="353" spans="1:18" ht="12.75" customHeight="1" x14ac:dyDescent="0.2">
      <c r="A353" s="50" t="s">
        <v>10</v>
      </c>
      <c r="B353" s="51">
        <v>1</v>
      </c>
      <c r="C353" s="51">
        <v>2</v>
      </c>
      <c r="D353" s="51">
        <v>3</v>
      </c>
      <c r="E353" s="51">
        <v>4</v>
      </c>
      <c r="F353" s="51">
        <v>5</v>
      </c>
      <c r="G353" s="51">
        <v>6</v>
      </c>
      <c r="H353" s="51">
        <v>7</v>
      </c>
      <c r="I353" s="51">
        <v>8</v>
      </c>
      <c r="J353" s="51">
        <v>9</v>
      </c>
      <c r="K353" s="187" t="s">
        <v>11</v>
      </c>
      <c r="L353" s="3"/>
      <c r="M353" s="3"/>
      <c r="O353" s="3"/>
      <c r="P353" s="14"/>
      <c r="Q353" s="14"/>
      <c r="R353" s="3"/>
    </row>
    <row r="354" spans="1:18" ht="12.75" customHeight="1" x14ac:dyDescent="0.2">
      <c r="A354" s="28" t="s">
        <v>50</v>
      </c>
      <c r="B354" s="25">
        <v>81</v>
      </c>
      <c r="K354" s="182"/>
      <c r="L354" s="3"/>
      <c r="M354" s="3"/>
      <c r="O354" s="3"/>
      <c r="P354" s="17">
        <f>B354</f>
        <v>81</v>
      </c>
      <c r="Q354" s="14"/>
      <c r="R354" s="3"/>
    </row>
    <row r="355" spans="1:18" ht="12.75" customHeight="1" x14ac:dyDescent="0.2">
      <c r="A355" s="28" t="s">
        <v>51</v>
      </c>
      <c r="C355" s="25">
        <v>72</v>
      </c>
      <c r="K355" s="182"/>
      <c r="L355" s="3"/>
      <c r="M355" s="3"/>
      <c r="N355" s="3"/>
      <c r="O355" s="3">
        <f>C355/B354</f>
        <v>0.88888888888888884</v>
      </c>
      <c r="P355" s="21">
        <v>72</v>
      </c>
      <c r="Q355" s="22">
        <f t="shared" ref="Q355:Q362" si="83">P355/P354</f>
        <v>0.88888888888888884</v>
      </c>
      <c r="R355" s="3">
        <f t="shared" ref="R355:R362" si="84">100%-Q355</f>
        <v>0.11111111111111116</v>
      </c>
    </row>
    <row r="356" spans="1:18" ht="12.75" customHeight="1" x14ac:dyDescent="0.2">
      <c r="A356" s="28" t="s">
        <v>52</v>
      </c>
      <c r="D356" s="25">
        <v>61</v>
      </c>
      <c r="K356" s="182"/>
      <c r="L356" s="3"/>
      <c r="M356" s="3"/>
      <c r="O356" s="3">
        <f>D356/C355</f>
        <v>0.84722222222222221</v>
      </c>
      <c r="P356" s="21">
        <v>72</v>
      </c>
      <c r="Q356" s="22">
        <f t="shared" si="83"/>
        <v>1</v>
      </c>
      <c r="R356" s="3">
        <f t="shared" si="84"/>
        <v>0</v>
      </c>
    </row>
    <row r="357" spans="1:18" ht="12.75" customHeight="1" x14ac:dyDescent="0.2">
      <c r="A357" s="28" t="s">
        <v>53</v>
      </c>
      <c r="E357" s="25">
        <v>44</v>
      </c>
      <c r="K357" s="182"/>
      <c r="L357" s="3"/>
      <c r="M357" s="3"/>
      <c r="O357" s="3">
        <f>E357/D356</f>
        <v>0.72131147540983609</v>
      </c>
      <c r="P357" s="21">
        <v>69</v>
      </c>
      <c r="Q357" s="22">
        <f t="shared" si="83"/>
        <v>0.95833333333333337</v>
      </c>
      <c r="R357" s="3">
        <f t="shared" si="84"/>
        <v>4.166666666666663E-2</v>
      </c>
    </row>
    <row r="358" spans="1:18" ht="12.75" customHeight="1" x14ac:dyDescent="0.2">
      <c r="A358" s="28" t="s">
        <v>54</v>
      </c>
      <c r="F358" s="25">
        <v>42</v>
      </c>
      <c r="K358" s="182"/>
      <c r="L358" s="3"/>
      <c r="M358" s="3"/>
      <c r="O358" s="3">
        <f>F358/E357</f>
        <v>0.95454545454545459</v>
      </c>
      <c r="P358" s="21">
        <v>63</v>
      </c>
      <c r="Q358" s="22">
        <f t="shared" si="83"/>
        <v>0.91304347826086951</v>
      </c>
      <c r="R358" s="3">
        <f t="shared" si="84"/>
        <v>8.6956521739130488E-2</v>
      </c>
    </row>
    <row r="359" spans="1:18" ht="12.75" customHeight="1" x14ac:dyDescent="0.2">
      <c r="A359" s="28" t="s">
        <v>55</v>
      </c>
      <c r="G359" s="25">
        <v>40</v>
      </c>
      <c r="K359" s="182"/>
      <c r="L359" s="3"/>
      <c r="M359" s="3"/>
      <c r="O359" s="3">
        <f>G359/F358</f>
        <v>0.95238095238095233</v>
      </c>
      <c r="P359" s="21">
        <v>60</v>
      </c>
      <c r="Q359" s="22">
        <f t="shared" si="83"/>
        <v>0.95238095238095233</v>
      </c>
      <c r="R359" s="3">
        <f t="shared" si="84"/>
        <v>4.7619047619047672E-2</v>
      </c>
    </row>
    <row r="360" spans="1:18" ht="12.75" customHeight="1" x14ac:dyDescent="0.2">
      <c r="A360" s="28" t="s">
        <v>56</v>
      </c>
      <c r="H360" s="25">
        <v>39</v>
      </c>
      <c r="K360" s="182"/>
      <c r="L360" s="3"/>
      <c r="M360" s="3"/>
      <c r="O360" s="3">
        <f>H360/G359</f>
        <v>0.97499999999999998</v>
      </c>
      <c r="P360" s="21">
        <v>59</v>
      </c>
      <c r="Q360" s="22">
        <f t="shared" si="83"/>
        <v>0.98333333333333328</v>
      </c>
      <c r="R360" s="3">
        <f t="shared" si="84"/>
        <v>1.6666666666666718E-2</v>
      </c>
    </row>
    <row r="361" spans="1:18" ht="12.75" customHeight="1" x14ac:dyDescent="0.2">
      <c r="A361" s="28" t="s">
        <v>57</v>
      </c>
      <c r="I361" s="25">
        <v>39</v>
      </c>
      <c r="K361" s="182"/>
      <c r="L361" s="3"/>
      <c r="M361" s="3"/>
      <c r="O361" s="3">
        <f>I361/H360</f>
        <v>1</v>
      </c>
      <c r="P361" s="21">
        <v>60</v>
      </c>
      <c r="Q361" s="22">
        <f t="shared" si="83"/>
        <v>1.0169491525423728</v>
      </c>
      <c r="R361" s="3">
        <f t="shared" si="84"/>
        <v>-1.6949152542372836E-2</v>
      </c>
    </row>
    <row r="362" spans="1:18" ht="12.75" customHeight="1" x14ac:dyDescent="0.2">
      <c r="A362" s="28" t="s">
        <v>69</v>
      </c>
      <c r="J362" s="25">
        <v>39</v>
      </c>
      <c r="K362" s="182">
        <v>37</v>
      </c>
      <c r="L362" s="3"/>
      <c r="M362" s="3"/>
      <c r="O362" s="3">
        <f>J362/I361</f>
        <v>1</v>
      </c>
      <c r="P362" s="21">
        <v>60</v>
      </c>
      <c r="Q362" s="22">
        <f t="shared" si="83"/>
        <v>1</v>
      </c>
      <c r="R362" s="3">
        <f t="shared" si="84"/>
        <v>0</v>
      </c>
    </row>
    <row r="363" spans="1:18" ht="12.75" customHeight="1" x14ac:dyDescent="0.2">
      <c r="A363" s="28" t="s">
        <v>70</v>
      </c>
      <c r="J363" s="25">
        <v>14</v>
      </c>
      <c r="K363" s="182">
        <v>6</v>
      </c>
      <c r="L363" s="3"/>
      <c r="M363" s="3"/>
      <c r="O363" s="3"/>
      <c r="P363" s="21">
        <v>22</v>
      </c>
      <c r="Q363" s="22"/>
      <c r="R363" s="3"/>
    </row>
    <row r="364" spans="1:18" ht="12.75" customHeight="1" x14ac:dyDescent="0.2">
      <c r="A364" s="28" t="s">
        <v>73</v>
      </c>
      <c r="J364" s="25">
        <v>4</v>
      </c>
      <c r="K364" s="182">
        <v>1</v>
      </c>
      <c r="L364" s="3"/>
      <c r="M364" s="3"/>
      <c r="O364" s="3"/>
      <c r="P364" s="21">
        <v>10</v>
      </c>
      <c r="Q364" s="22"/>
      <c r="R364" s="3"/>
    </row>
    <row r="365" spans="1:18" ht="12.75" customHeight="1" x14ac:dyDescent="0.2">
      <c r="A365" s="28" t="s">
        <v>76</v>
      </c>
      <c r="J365" s="25">
        <v>7</v>
      </c>
      <c r="K365" s="182">
        <v>3</v>
      </c>
      <c r="L365" s="3"/>
      <c r="M365" s="3"/>
      <c r="O365" s="3"/>
      <c r="P365" s="21">
        <v>7</v>
      </c>
      <c r="Q365" s="22"/>
      <c r="R365" s="3"/>
    </row>
    <row r="366" spans="1:18" ht="12.75" customHeight="1" x14ac:dyDescent="0.2">
      <c r="A366" s="28" t="s">
        <v>80</v>
      </c>
      <c r="J366" s="25">
        <v>1</v>
      </c>
      <c r="K366" s="182">
        <v>2</v>
      </c>
      <c r="L366" s="3"/>
      <c r="M366" s="3"/>
      <c r="O366" s="3"/>
      <c r="P366" s="21">
        <v>3</v>
      </c>
      <c r="Q366" s="22"/>
      <c r="R366" s="3"/>
    </row>
    <row r="367" spans="1:18" ht="12.75" customHeight="1" x14ac:dyDescent="0.2">
      <c r="K367" s="186">
        <f>SUM(K362:K366)</f>
        <v>49</v>
      </c>
      <c r="L367" s="3">
        <f>K362/B354</f>
        <v>0.4567901234567901</v>
      </c>
      <c r="M367" s="3">
        <f>K367/B354</f>
        <v>0.60493827160493829</v>
      </c>
      <c r="N367" s="3">
        <f>M367-L367</f>
        <v>0.1481481481481482</v>
      </c>
      <c r="O367" s="3"/>
    </row>
    <row r="368" spans="1:18" ht="12.75" customHeight="1" x14ac:dyDescent="0.3">
      <c r="A368" s="38" t="s">
        <v>81</v>
      </c>
      <c r="L368" s="3"/>
      <c r="M368" s="3"/>
      <c r="O368" s="3"/>
    </row>
    <row r="369" spans="1:18" ht="25.5" customHeight="1" x14ac:dyDescent="0.2">
      <c r="B369" s="285" t="s">
        <v>2</v>
      </c>
      <c r="C369" s="286"/>
      <c r="D369" s="286"/>
      <c r="E369" s="286"/>
      <c r="F369" s="286"/>
      <c r="G369" s="286"/>
      <c r="H369" s="286"/>
      <c r="I369" s="286"/>
      <c r="J369" s="286"/>
      <c r="L369" s="7" t="s">
        <v>3</v>
      </c>
      <c r="M369" s="7" t="s">
        <v>4</v>
      </c>
      <c r="N369" s="49" t="s">
        <v>5</v>
      </c>
      <c r="O369" s="7" t="s">
        <v>6</v>
      </c>
      <c r="P369" s="6" t="s">
        <v>7</v>
      </c>
      <c r="Q369" s="6" t="s">
        <v>8</v>
      </c>
      <c r="R369" s="7" t="s">
        <v>9</v>
      </c>
    </row>
    <row r="370" spans="1:18" ht="12.75" customHeight="1" x14ac:dyDescent="0.2">
      <c r="A370" s="50" t="s">
        <v>10</v>
      </c>
      <c r="B370" s="51">
        <v>1</v>
      </c>
      <c r="C370" s="51">
        <v>2</v>
      </c>
      <c r="D370" s="51">
        <v>3</v>
      </c>
      <c r="E370" s="51">
        <v>4</v>
      </c>
      <c r="F370" s="51">
        <v>5</v>
      </c>
      <c r="G370" s="51">
        <v>6</v>
      </c>
      <c r="H370" s="51">
        <v>7</v>
      </c>
      <c r="I370" s="51">
        <v>8</v>
      </c>
      <c r="J370" s="51">
        <v>9</v>
      </c>
      <c r="K370" s="187" t="s">
        <v>11</v>
      </c>
      <c r="L370" s="3"/>
      <c r="M370" s="3"/>
      <c r="O370" s="3"/>
      <c r="P370" s="14"/>
      <c r="Q370" s="14"/>
      <c r="R370" s="3"/>
    </row>
    <row r="371" spans="1:18" ht="12.75" customHeight="1" x14ac:dyDescent="0.2">
      <c r="A371" s="28" t="s">
        <v>51</v>
      </c>
      <c r="B371" s="25">
        <v>94</v>
      </c>
      <c r="K371" s="182"/>
      <c r="L371" s="3"/>
      <c r="M371" s="3"/>
      <c r="O371" s="3"/>
      <c r="P371" s="17">
        <f>B371</f>
        <v>94</v>
      </c>
      <c r="Q371" s="14"/>
      <c r="R371" s="3"/>
    </row>
    <row r="372" spans="1:18" ht="12.75" customHeight="1" x14ac:dyDescent="0.2">
      <c r="A372" s="28" t="s">
        <v>52</v>
      </c>
      <c r="C372" s="25">
        <v>86</v>
      </c>
      <c r="K372" s="182"/>
      <c r="L372" s="3"/>
      <c r="M372" s="3"/>
      <c r="N372" s="3"/>
      <c r="O372" s="3">
        <f>C372/B371</f>
        <v>0.91489361702127658</v>
      </c>
      <c r="P372" s="21">
        <v>86</v>
      </c>
      <c r="Q372" s="22">
        <f t="shared" ref="Q372:Q379" si="85">P372/P371</f>
        <v>0.91489361702127658</v>
      </c>
      <c r="R372" s="3">
        <f t="shared" ref="R372:R379" si="86">100%-Q372</f>
        <v>8.5106382978723416E-2</v>
      </c>
    </row>
    <row r="373" spans="1:18" ht="12.75" customHeight="1" x14ac:dyDescent="0.2">
      <c r="A373" s="28" t="s">
        <v>53</v>
      </c>
      <c r="D373" s="25">
        <v>68</v>
      </c>
      <c r="K373" s="182"/>
      <c r="L373" s="3"/>
      <c r="M373" s="3"/>
      <c r="O373" s="3">
        <f>D373/C372</f>
        <v>0.79069767441860461</v>
      </c>
      <c r="P373" s="21">
        <v>83</v>
      </c>
      <c r="Q373" s="22">
        <f t="shared" si="85"/>
        <v>0.96511627906976749</v>
      </c>
      <c r="R373" s="3">
        <f t="shared" si="86"/>
        <v>3.4883720930232509E-2</v>
      </c>
    </row>
    <row r="374" spans="1:18" ht="12.75" customHeight="1" x14ac:dyDescent="0.2">
      <c r="A374" s="28" t="s">
        <v>54</v>
      </c>
      <c r="E374" s="25">
        <v>57</v>
      </c>
      <c r="K374" s="182"/>
      <c r="L374" s="3"/>
      <c r="M374" s="3"/>
      <c r="O374" s="3">
        <f>E374/D373</f>
        <v>0.83823529411764708</v>
      </c>
      <c r="P374" s="21">
        <v>78</v>
      </c>
      <c r="Q374" s="22">
        <f t="shared" si="85"/>
        <v>0.93975903614457834</v>
      </c>
      <c r="R374" s="3">
        <f t="shared" si="86"/>
        <v>6.0240963855421659E-2</v>
      </c>
    </row>
    <row r="375" spans="1:18" ht="12.75" customHeight="1" x14ac:dyDescent="0.2">
      <c r="A375" s="28" t="s">
        <v>55</v>
      </c>
      <c r="F375" s="25">
        <v>51</v>
      </c>
      <c r="K375" s="182"/>
      <c r="L375" s="3"/>
      <c r="M375" s="3"/>
      <c r="O375" s="3">
        <f>F375/E374</f>
        <v>0.89473684210526316</v>
      </c>
      <c r="P375" s="21">
        <v>75</v>
      </c>
      <c r="Q375" s="22">
        <f t="shared" si="85"/>
        <v>0.96153846153846156</v>
      </c>
      <c r="R375" s="3">
        <f t="shared" si="86"/>
        <v>3.8461538461538436E-2</v>
      </c>
    </row>
    <row r="376" spans="1:18" ht="12.75" customHeight="1" x14ac:dyDescent="0.2">
      <c r="A376" s="28" t="s">
        <v>56</v>
      </c>
      <c r="G376" s="25">
        <v>47</v>
      </c>
      <c r="K376" s="182"/>
      <c r="L376" s="3"/>
      <c r="M376" s="3"/>
      <c r="O376" s="3">
        <f>G376/F375</f>
        <v>0.92156862745098034</v>
      </c>
      <c r="P376" s="21">
        <v>70</v>
      </c>
      <c r="Q376" s="22">
        <f t="shared" si="85"/>
        <v>0.93333333333333335</v>
      </c>
      <c r="R376" s="3">
        <f t="shared" si="86"/>
        <v>6.6666666666666652E-2</v>
      </c>
    </row>
    <row r="377" spans="1:18" ht="12.75" customHeight="1" x14ac:dyDescent="0.2">
      <c r="A377" s="28" t="s">
        <v>57</v>
      </c>
      <c r="H377" s="25">
        <v>47</v>
      </c>
      <c r="K377" s="182">
        <v>1</v>
      </c>
      <c r="L377" s="3"/>
      <c r="M377" s="3"/>
      <c r="O377" s="3">
        <f>H377/G376</f>
        <v>1</v>
      </c>
      <c r="P377" s="21">
        <v>70</v>
      </c>
      <c r="Q377" s="22">
        <f t="shared" si="85"/>
        <v>1</v>
      </c>
      <c r="R377" s="3">
        <f t="shared" si="86"/>
        <v>0</v>
      </c>
    </row>
    <row r="378" spans="1:18" ht="12.75" customHeight="1" x14ac:dyDescent="0.2">
      <c r="A378" s="28" t="s">
        <v>69</v>
      </c>
      <c r="I378" s="25">
        <v>47</v>
      </c>
      <c r="K378" s="182"/>
      <c r="L378" s="3"/>
      <c r="M378" s="3"/>
      <c r="O378" s="3">
        <f>I378/H377</f>
        <v>1</v>
      </c>
      <c r="P378" s="21">
        <v>70</v>
      </c>
      <c r="Q378" s="22">
        <f t="shared" si="85"/>
        <v>1</v>
      </c>
      <c r="R378" s="3">
        <f t="shared" si="86"/>
        <v>0</v>
      </c>
    </row>
    <row r="379" spans="1:18" ht="12.75" customHeight="1" x14ac:dyDescent="0.2">
      <c r="A379" s="28" t="s">
        <v>70</v>
      </c>
      <c r="J379" s="25">
        <v>44</v>
      </c>
      <c r="K379" s="182">
        <v>40</v>
      </c>
      <c r="L379" s="3"/>
      <c r="M379" s="3"/>
      <c r="O379" s="3">
        <f>J379/I378</f>
        <v>0.93617021276595747</v>
      </c>
      <c r="P379" s="21">
        <v>70</v>
      </c>
      <c r="Q379" s="22">
        <f t="shared" si="85"/>
        <v>1</v>
      </c>
      <c r="R379" s="3">
        <f t="shared" si="86"/>
        <v>0</v>
      </c>
    </row>
    <row r="380" spans="1:18" ht="12.75" customHeight="1" x14ac:dyDescent="0.2">
      <c r="A380" s="28" t="s">
        <v>73</v>
      </c>
      <c r="J380" s="25">
        <v>22</v>
      </c>
      <c r="K380" s="182">
        <v>14</v>
      </c>
      <c r="L380" s="3"/>
      <c r="M380" s="3"/>
      <c r="O380" s="3"/>
      <c r="P380" s="21">
        <v>28</v>
      </c>
      <c r="Q380" s="22"/>
      <c r="R380" s="3"/>
    </row>
    <row r="381" spans="1:18" ht="12.75" customHeight="1" x14ac:dyDescent="0.2">
      <c r="A381" s="28" t="s">
        <v>76</v>
      </c>
      <c r="J381" s="25">
        <v>10</v>
      </c>
      <c r="K381" s="182">
        <v>10</v>
      </c>
      <c r="L381" s="3"/>
      <c r="M381" s="3"/>
      <c r="O381" s="3"/>
      <c r="P381" s="21">
        <v>12</v>
      </c>
      <c r="Q381" s="22"/>
      <c r="R381" s="3"/>
    </row>
    <row r="382" spans="1:18" ht="12.75" customHeight="1" x14ac:dyDescent="0.2">
      <c r="A382" s="28" t="s">
        <v>80</v>
      </c>
      <c r="K382" s="182"/>
      <c r="L382" s="3"/>
      <c r="M382" s="3"/>
      <c r="O382" s="3"/>
      <c r="P382" s="21"/>
      <c r="Q382" s="22"/>
      <c r="R382" s="3"/>
    </row>
    <row r="383" spans="1:18" ht="12.75" customHeight="1" x14ac:dyDescent="0.2">
      <c r="K383" s="186">
        <f>SUM(K377:K382)</f>
        <v>65</v>
      </c>
      <c r="L383" s="3">
        <f>SUM(K377:K379)/B371</f>
        <v>0.43617021276595747</v>
      </c>
      <c r="M383" s="3">
        <f>K383/B371</f>
        <v>0.69148936170212771</v>
      </c>
      <c r="N383" s="3">
        <f>M383-L383</f>
        <v>0.25531914893617025</v>
      </c>
      <c r="O383" s="3"/>
    </row>
    <row r="384" spans="1:18" ht="12.75" customHeight="1" x14ac:dyDescent="0.3">
      <c r="A384" s="38" t="s">
        <v>82</v>
      </c>
      <c r="L384" s="3"/>
      <c r="M384" s="3"/>
      <c r="O384" s="3"/>
    </row>
    <row r="385" spans="1:22" ht="25.5" customHeight="1" x14ac:dyDescent="0.2">
      <c r="B385" s="285" t="s">
        <v>2</v>
      </c>
      <c r="C385" s="286"/>
      <c r="D385" s="286"/>
      <c r="E385" s="286"/>
      <c r="F385" s="286"/>
      <c r="G385" s="286"/>
      <c r="H385" s="286"/>
      <c r="I385" s="286"/>
      <c r="J385" s="286"/>
      <c r="L385" s="7" t="s">
        <v>3</v>
      </c>
      <c r="M385" s="7" t="s">
        <v>4</v>
      </c>
      <c r="N385" s="49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22" ht="12.75" customHeight="1" x14ac:dyDescent="0.2">
      <c r="A386" s="50" t="s">
        <v>10</v>
      </c>
      <c r="B386" s="51">
        <v>1</v>
      </c>
      <c r="C386" s="51">
        <v>2</v>
      </c>
      <c r="D386" s="51">
        <v>3</v>
      </c>
      <c r="E386" s="51">
        <v>4</v>
      </c>
      <c r="F386" s="51">
        <v>5</v>
      </c>
      <c r="G386" s="51">
        <v>6</v>
      </c>
      <c r="H386" s="51">
        <v>7</v>
      </c>
      <c r="I386" s="51">
        <v>8</v>
      </c>
      <c r="J386" s="51">
        <v>9</v>
      </c>
      <c r="K386" s="187" t="s">
        <v>11</v>
      </c>
      <c r="L386" s="3"/>
      <c r="M386" s="3"/>
      <c r="O386" s="3"/>
      <c r="P386" s="14"/>
      <c r="Q386" s="14"/>
      <c r="R386" s="3"/>
    </row>
    <row r="387" spans="1:22" ht="12.75" customHeight="1" x14ac:dyDescent="0.2">
      <c r="A387" s="28" t="s">
        <v>52</v>
      </c>
      <c r="B387" s="25">
        <v>98</v>
      </c>
      <c r="K387" s="182"/>
      <c r="L387" s="3"/>
      <c r="M387" s="3"/>
      <c r="O387" s="3"/>
      <c r="P387" s="17">
        <f>B387</f>
        <v>98</v>
      </c>
      <c r="Q387" s="14"/>
      <c r="R387" s="3"/>
    </row>
    <row r="388" spans="1:22" ht="12.75" customHeight="1" x14ac:dyDescent="0.2">
      <c r="A388" s="28" t="s">
        <v>53</v>
      </c>
      <c r="C388" s="25">
        <v>70</v>
      </c>
      <c r="K388" s="182"/>
      <c r="L388" s="3"/>
      <c r="M388" s="3"/>
      <c r="N388" s="3"/>
      <c r="O388" s="3">
        <f>C388/B387</f>
        <v>0.7142857142857143</v>
      </c>
      <c r="P388" s="21">
        <v>70</v>
      </c>
      <c r="Q388" s="22">
        <f t="shared" ref="Q388:Q395" si="87">P388/P387</f>
        <v>0.7142857142857143</v>
      </c>
      <c r="R388" s="3">
        <f t="shared" ref="R388:R395" si="88">100%-Q388</f>
        <v>0.2857142857142857</v>
      </c>
    </row>
    <row r="389" spans="1:22" ht="12.75" customHeight="1" x14ac:dyDescent="0.2">
      <c r="A389" s="28" t="s">
        <v>54</v>
      </c>
      <c r="D389" s="25">
        <v>53</v>
      </c>
      <c r="K389" s="182"/>
      <c r="L389" s="3"/>
      <c r="M389" s="3"/>
      <c r="O389" s="3">
        <f>D389/C388</f>
        <v>0.75714285714285712</v>
      </c>
      <c r="P389" s="21">
        <v>67</v>
      </c>
      <c r="Q389" s="22">
        <f t="shared" si="87"/>
        <v>0.95714285714285718</v>
      </c>
      <c r="R389" s="3">
        <f t="shared" si="88"/>
        <v>4.2857142857142816E-2</v>
      </c>
    </row>
    <row r="390" spans="1:22" ht="12.75" customHeight="1" x14ac:dyDescent="0.2">
      <c r="A390" s="28" t="s">
        <v>55</v>
      </c>
      <c r="E390" s="25">
        <v>46</v>
      </c>
      <c r="K390" s="182"/>
      <c r="L390" s="3"/>
      <c r="M390" s="3"/>
      <c r="O390" s="3">
        <f>E390/D389</f>
        <v>0.86792452830188682</v>
      </c>
      <c r="P390" s="21">
        <v>64</v>
      </c>
      <c r="Q390" s="22">
        <f t="shared" si="87"/>
        <v>0.95522388059701491</v>
      </c>
      <c r="R390" s="3">
        <f t="shared" si="88"/>
        <v>4.4776119402985093E-2</v>
      </c>
    </row>
    <row r="391" spans="1:22" ht="12.75" customHeight="1" x14ac:dyDescent="0.2">
      <c r="A391" s="28" t="s">
        <v>56</v>
      </c>
      <c r="F391" s="25">
        <v>28</v>
      </c>
      <c r="K391" s="182"/>
      <c r="L391" s="3"/>
      <c r="M391" s="3"/>
      <c r="O391" s="3">
        <f>F391/E390</f>
        <v>0.60869565217391308</v>
      </c>
      <c r="P391" s="21">
        <v>59</v>
      </c>
      <c r="Q391" s="22">
        <f t="shared" si="87"/>
        <v>0.921875</v>
      </c>
      <c r="R391" s="3">
        <f t="shared" si="88"/>
        <v>7.8125E-2</v>
      </c>
    </row>
    <row r="392" spans="1:22" ht="12.75" customHeight="1" x14ac:dyDescent="0.2">
      <c r="A392" s="28" t="s">
        <v>57</v>
      </c>
      <c r="G392" s="25">
        <v>25</v>
      </c>
      <c r="K392" s="182"/>
      <c r="L392" s="3"/>
      <c r="M392" s="3"/>
      <c r="O392" s="3">
        <f>G392/F391</f>
        <v>0.8928571428571429</v>
      </c>
      <c r="P392" s="21">
        <v>56</v>
      </c>
      <c r="Q392" s="22">
        <f t="shared" si="87"/>
        <v>0.94915254237288138</v>
      </c>
      <c r="R392" s="3">
        <f t="shared" si="88"/>
        <v>5.084745762711862E-2</v>
      </c>
    </row>
    <row r="393" spans="1:22" ht="12.75" customHeight="1" x14ac:dyDescent="0.2">
      <c r="A393" s="28" t="s">
        <v>69</v>
      </c>
      <c r="H393" s="25">
        <v>25</v>
      </c>
      <c r="K393" s="182"/>
      <c r="L393" s="3"/>
      <c r="M393" s="3"/>
      <c r="O393" s="3">
        <f>H393/G392</f>
        <v>1</v>
      </c>
      <c r="P393" s="21">
        <v>56</v>
      </c>
      <c r="Q393" s="22">
        <f t="shared" si="87"/>
        <v>1</v>
      </c>
      <c r="R393" s="3">
        <f t="shared" si="88"/>
        <v>0</v>
      </c>
    </row>
    <row r="394" spans="1:22" ht="12.75" customHeight="1" x14ac:dyDescent="0.2">
      <c r="A394" s="28" t="s">
        <v>70</v>
      </c>
      <c r="I394" s="25">
        <v>25</v>
      </c>
      <c r="K394" s="182"/>
      <c r="L394" s="3"/>
      <c r="M394" s="3"/>
      <c r="O394" s="3">
        <f>I394/H393</f>
        <v>1</v>
      </c>
      <c r="P394" s="21">
        <v>54</v>
      </c>
      <c r="Q394" s="22">
        <f t="shared" si="87"/>
        <v>0.9642857142857143</v>
      </c>
      <c r="R394" s="3">
        <f t="shared" si="88"/>
        <v>3.5714285714285698E-2</v>
      </c>
    </row>
    <row r="395" spans="1:22" ht="12.75" customHeight="1" x14ac:dyDescent="0.2">
      <c r="A395" s="28" t="s">
        <v>73</v>
      </c>
      <c r="J395" s="25">
        <v>26</v>
      </c>
      <c r="K395" s="182">
        <v>22</v>
      </c>
      <c r="L395" s="3"/>
      <c r="M395" s="3"/>
      <c r="O395" s="3">
        <f>J395/I394</f>
        <v>1.04</v>
      </c>
      <c r="P395" s="21">
        <v>52</v>
      </c>
      <c r="Q395" s="22">
        <f t="shared" si="87"/>
        <v>0.96296296296296291</v>
      </c>
      <c r="R395" s="3">
        <f t="shared" si="88"/>
        <v>3.703703703703709E-2</v>
      </c>
    </row>
    <row r="396" spans="1:22" ht="12.75" customHeight="1" x14ac:dyDescent="0.2">
      <c r="A396" s="28" t="s">
        <v>76</v>
      </c>
      <c r="J396" s="25">
        <v>17</v>
      </c>
      <c r="K396" s="182">
        <v>12</v>
      </c>
      <c r="L396" s="3"/>
      <c r="M396" s="3"/>
      <c r="O396" s="3"/>
      <c r="P396" s="21">
        <v>29</v>
      </c>
      <c r="Q396" s="22"/>
      <c r="R396" s="3"/>
    </row>
    <row r="397" spans="1:22" ht="12.75" customHeight="1" x14ac:dyDescent="0.2">
      <c r="A397" s="28" t="s">
        <v>80</v>
      </c>
      <c r="J397" s="25">
        <v>7</v>
      </c>
      <c r="K397" s="182">
        <v>7</v>
      </c>
      <c r="L397" s="3"/>
      <c r="M397" s="3"/>
      <c r="O397" s="3"/>
      <c r="P397" s="21">
        <v>17</v>
      </c>
      <c r="Q397" s="22"/>
      <c r="R397" s="3"/>
      <c r="S397" s="29" t="s">
        <v>83</v>
      </c>
      <c r="T397" s="29">
        <v>44</v>
      </c>
      <c r="U397" s="29">
        <f>K401</f>
        <v>46</v>
      </c>
      <c r="V397" s="29" t="s">
        <v>11</v>
      </c>
    </row>
    <row r="398" spans="1:22" ht="12.75" customHeight="1" x14ac:dyDescent="0.2">
      <c r="A398" s="28" t="s">
        <v>84</v>
      </c>
      <c r="J398" s="25">
        <v>7</v>
      </c>
      <c r="K398" s="182">
        <v>2</v>
      </c>
      <c r="L398" s="3"/>
      <c r="M398" s="3"/>
      <c r="O398" s="3"/>
      <c r="P398" s="21">
        <v>8</v>
      </c>
      <c r="Q398" s="22"/>
      <c r="R398" s="3"/>
      <c r="S398" s="29" t="s">
        <v>85</v>
      </c>
      <c r="T398" s="22">
        <f>T397/B387</f>
        <v>0.44897959183673469</v>
      </c>
      <c r="U398" s="22">
        <f>T397/U397</f>
        <v>0.95652173913043481</v>
      </c>
      <c r="V398" s="29" t="s">
        <v>86</v>
      </c>
    </row>
    <row r="399" spans="1:22" ht="12.75" customHeight="1" x14ac:dyDescent="0.2">
      <c r="A399" s="28" t="s">
        <v>87</v>
      </c>
      <c r="J399" s="25">
        <v>1</v>
      </c>
      <c r="K399" s="182">
        <v>2</v>
      </c>
      <c r="L399" s="3"/>
      <c r="M399" s="3"/>
      <c r="O399" s="3"/>
      <c r="P399" s="21">
        <v>1</v>
      </c>
      <c r="Q399" s="22"/>
      <c r="R399" s="3"/>
    </row>
    <row r="400" spans="1:22" ht="12.75" customHeight="1" x14ac:dyDescent="0.2">
      <c r="A400" s="28" t="s">
        <v>88</v>
      </c>
      <c r="J400" s="25">
        <v>1</v>
      </c>
      <c r="K400" s="182">
        <v>1</v>
      </c>
      <c r="L400" s="3"/>
      <c r="M400" s="3"/>
      <c r="O400" s="3"/>
      <c r="P400" s="21">
        <v>1</v>
      </c>
      <c r="Q400" s="22"/>
      <c r="R400" s="3"/>
    </row>
    <row r="401" spans="1:22" ht="12.75" customHeight="1" x14ac:dyDescent="0.2">
      <c r="K401" s="186">
        <f>SUM(K395:K400)</f>
        <v>46</v>
      </c>
      <c r="L401" s="3">
        <f>K395/B387</f>
        <v>0.22448979591836735</v>
      </c>
      <c r="M401" s="3">
        <f>K401/B387</f>
        <v>0.46938775510204084</v>
      </c>
      <c r="N401" s="3">
        <f>M401-L401</f>
        <v>0.24489795918367349</v>
      </c>
      <c r="O401" s="3"/>
    </row>
    <row r="402" spans="1:22" ht="12.75" customHeight="1" x14ac:dyDescent="0.3">
      <c r="A402" s="38" t="s">
        <v>89</v>
      </c>
      <c r="L402" s="3"/>
      <c r="M402" s="3"/>
      <c r="O402" s="3"/>
    </row>
    <row r="403" spans="1:22" ht="25.5" customHeight="1" x14ac:dyDescent="0.2">
      <c r="B403" s="285" t="s">
        <v>2</v>
      </c>
      <c r="C403" s="286"/>
      <c r="D403" s="286"/>
      <c r="E403" s="286"/>
      <c r="F403" s="286"/>
      <c r="G403" s="286"/>
      <c r="H403" s="286"/>
      <c r="I403" s="286"/>
      <c r="J403" s="286"/>
      <c r="L403" s="7" t="s">
        <v>3</v>
      </c>
      <c r="M403" s="7" t="s">
        <v>4</v>
      </c>
      <c r="N403" s="49" t="s">
        <v>5</v>
      </c>
      <c r="O403" s="7" t="s">
        <v>6</v>
      </c>
      <c r="P403" s="6" t="s">
        <v>7</v>
      </c>
      <c r="Q403" s="6" t="s">
        <v>8</v>
      </c>
      <c r="R403" s="7" t="s">
        <v>9</v>
      </c>
    </row>
    <row r="404" spans="1:22" ht="12.75" customHeight="1" x14ac:dyDescent="0.2">
      <c r="A404" s="50" t="s">
        <v>10</v>
      </c>
      <c r="B404" s="51">
        <v>1</v>
      </c>
      <c r="C404" s="51">
        <v>2</v>
      </c>
      <c r="D404" s="51">
        <v>3</v>
      </c>
      <c r="E404" s="51">
        <v>4</v>
      </c>
      <c r="F404" s="51">
        <v>5</v>
      </c>
      <c r="G404" s="51">
        <v>6</v>
      </c>
      <c r="H404" s="51">
        <v>7</v>
      </c>
      <c r="I404" s="51">
        <v>8</v>
      </c>
      <c r="J404" s="51">
        <v>9</v>
      </c>
      <c r="K404" s="187" t="s">
        <v>11</v>
      </c>
      <c r="L404" s="3"/>
      <c r="M404" s="3"/>
      <c r="O404" s="3"/>
      <c r="P404" s="14"/>
      <c r="Q404" s="14"/>
      <c r="R404" s="3"/>
    </row>
    <row r="405" spans="1:22" ht="12.75" customHeight="1" x14ac:dyDescent="0.2">
      <c r="A405" s="28" t="s">
        <v>53</v>
      </c>
      <c r="B405" s="25">
        <v>89</v>
      </c>
      <c r="K405" s="182"/>
      <c r="L405" s="3"/>
      <c r="M405" s="3"/>
      <c r="O405" s="3"/>
      <c r="P405" s="17">
        <f>B405</f>
        <v>89</v>
      </c>
      <c r="Q405" s="14"/>
      <c r="R405" s="3"/>
    </row>
    <row r="406" spans="1:22" ht="12.75" customHeight="1" x14ac:dyDescent="0.2">
      <c r="A406" s="28" t="s">
        <v>54</v>
      </c>
      <c r="C406" s="25">
        <v>76</v>
      </c>
      <c r="K406" s="182"/>
      <c r="L406" s="3"/>
      <c r="M406" s="3"/>
      <c r="N406" s="3"/>
      <c r="O406" s="3">
        <f>C406/B405</f>
        <v>0.8539325842696629</v>
      </c>
      <c r="P406" s="21">
        <v>76</v>
      </c>
      <c r="Q406" s="22">
        <f t="shared" ref="Q406:Q413" si="89">P406/P405</f>
        <v>0.8539325842696629</v>
      </c>
      <c r="R406" s="3">
        <f t="shared" ref="R406:R413" si="90">100%-Q406</f>
        <v>0.1460674157303371</v>
      </c>
    </row>
    <row r="407" spans="1:22" ht="12.75" customHeight="1" x14ac:dyDescent="0.2">
      <c r="A407" s="28" t="s">
        <v>55</v>
      </c>
      <c r="D407" s="25">
        <v>57</v>
      </c>
      <c r="K407" s="182"/>
      <c r="L407" s="3"/>
      <c r="M407" s="3"/>
      <c r="O407" s="3">
        <f>D407/C406</f>
        <v>0.75</v>
      </c>
      <c r="P407" s="21">
        <v>72</v>
      </c>
      <c r="Q407" s="22">
        <f t="shared" si="89"/>
        <v>0.94736842105263153</v>
      </c>
      <c r="R407" s="3">
        <f t="shared" si="90"/>
        <v>5.2631578947368474E-2</v>
      </c>
    </row>
    <row r="408" spans="1:22" ht="12.75" customHeight="1" x14ac:dyDescent="0.2">
      <c r="A408" s="28" t="s">
        <v>56</v>
      </c>
      <c r="E408" s="25">
        <v>53</v>
      </c>
      <c r="K408" s="182"/>
      <c r="L408" s="3"/>
      <c r="M408" s="3"/>
      <c r="O408" s="3">
        <f>E408/D407</f>
        <v>0.92982456140350878</v>
      </c>
      <c r="P408" s="21">
        <v>69</v>
      </c>
      <c r="Q408" s="22">
        <f t="shared" si="89"/>
        <v>0.95833333333333337</v>
      </c>
      <c r="R408" s="3">
        <f t="shared" si="90"/>
        <v>4.166666666666663E-2</v>
      </c>
    </row>
    <row r="409" spans="1:22" ht="12.75" customHeight="1" x14ac:dyDescent="0.2">
      <c r="A409" s="28" t="s">
        <v>57</v>
      </c>
      <c r="F409" s="25">
        <v>45</v>
      </c>
      <c r="K409" s="182"/>
      <c r="L409" s="3"/>
      <c r="M409" s="3"/>
      <c r="O409" s="3">
        <f>F409/E408</f>
        <v>0.84905660377358494</v>
      </c>
      <c r="P409" s="21">
        <v>68</v>
      </c>
      <c r="Q409" s="22">
        <f t="shared" si="89"/>
        <v>0.98550724637681164</v>
      </c>
      <c r="R409" s="3">
        <f t="shared" si="90"/>
        <v>1.4492753623188359E-2</v>
      </c>
    </row>
    <row r="410" spans="1:22" ht="12.75" customHeight="1" x14ac:dyDescent="0.2">
      <c r="A410" s="28" t="s">
        <v>69</v>
      </c>
      <c r="G410" s="25">
        <v>44</v>
      </c>
      <c r="K410" s="182"/>
      <c r="L410" s="3"/>
      <c r="M410" s="3"/>
      <c r="O410" s="3">
        <f>G410/F409</f>
        <v>0.97777777777777775</v>
      </c>
      <c r="P410" s="21">
        <v>68</v>
      </c>
      <c r="Q410" s="22">
        <f t="shared" si="89"/>
        <v>1</v>
      </c>
      <c r="R410" s="3">
        <f t="shared" si="90"/>
        <v>0</v>
      </c>
    </row>
    <row r="411" spans="1:22" ht="12.75" customHeight="1" x14ac:dyDescent="0.2">
      <c r="A411" s="28" t="s">
        <v>70</v>
      </c>
      <c r="H411" s="25">
        <v>44</v>
      </c>
      <c r="K411" s="182"/>
      <c r="L411" s="3"/>
      <c r="M411" s="3"/>
      <c r="O411" s="3">
        <f>H411/G410</f>
        <v>1</v>
      </c>
      <c r="P411" s="21">
        <v>66</v>
      </c>
      <c r="Q411" s="22">
        <f t="shared" si="89"/>
        <v>0.97058823529411764</v>
      </c>
      <c r="R411" s="3">
        <f t="shared" si="90"/>
        <v>2.9411764705882359E-2</v>
      </c>
    </row>
    <row r="412" spans="1:22" ht="12.75" customHeight="1" x14ac:dyDescent="0.2">
      <c r="A412" s="28" t="s">
        <v>73</v>
      </c>
      <c r="I412" s="25">
        <v>42</v>
      </c>
      <c r="K412" s="182">
        <v>1</v>
      </c>
      <c r="L412" s="3"/>
      <c r="M412" s="3"/>
      <c r="O412" s="3">
        <f>I412/H411</f>
        <v>0.95454545454545459</v>
      </c>
      <c r="P412" s="21">
        <v>66</v>
      </c>
      <c r="Q412" s="22">
        <f t="shared" si="89"/>
        <v>1</v>
      </c>
      <c r="R412" s="3">
        <f t="shared" si="90"/>
        <v>0</v>
      </c>
    </row>
    <row r="413" spans="1:22" ht="12.75" customHeight="1" x14ac:dyDescent="0.2">
      <c r="A413" s="28" t="s">
        <v>76</v>
      </c>
      <c r="J413" s="25">
        <v>40</v>
      </c>
      <c r="K413" s="182">
        <v>30</v>
      </c>
      <c r="L413" s="3"/>
      <c r="M413" s="3"/>
      <c r="O413" s="3">
        <f>J413/I412</f>
        <v>0.95238095238095233</v>
      </c>
      <c r="P413" s="21">
        <v>61</v>
      </c>
      <c r="Q413" s="22">
        <f t="shared" si="89"/>
        <v>0.9242424242424242</v>
      </c>
      <c r="R413" s="3">
        <f t="shared" si="90"/>
        <v>7.5757575757575801E-2</v>
      </c>
    </row>
    <row r="414" spans="1:22" ht="12.75" customHeight="1" x14ac:dyDescent="0.2">
      <c r="A414" s="28" t="s">
        <v>80</v>
      </c>
      <c r="J414" s="25">
        <v>17</v>
      </c>
      <c r="K414" s="182">
        <v>12</v>
      </c>
      <c r="L414" s="3"/>
      <c r="M414" s="3"/>
      <c r="O414" s="3"/>
      <c r="P414" s="21">
        <v>27</v>
      </c>
      <c r="Q414" s="22"/>
      <c r="R414" s="3"/>
    </row>
    <row r="415" spans="1:22" ht="12.75" customHeight="1" x14ac:dyDescent="0.2">
      <c r="A415" s="28" t="s">
        <v>84</v>
      </c>
      <c r="J415" s="25">
        <v>6</v>
      </c>
      <c r="K415" s="182">
        <v>1</v>
      </c>
      <c r="L415" s="3"/>
      <c r="M415" s="3"/>
      <c r="O415" s="3"/>
      <c r="P415" s="21">
        <v>16</v>
      </c>
      <c r="Q415" s="22"/>
      <c r="R415" s="3"/>
      <c r="S415" s="29" t="s">
        <v>83</v>
      </c>
      <c r="T415" s="29">
        <v>50</v>
      </c>
      <c r="U415" s="29">
        <f>K418</f>
        <v>50</v>
      </c>
      <c r="V415" s="29" t="s">
        <v>11</v>
      </c>
    </row>
    <row r="416" spans="1:22" ht="12.75" customHeight="1" x14ac:dyDescent="0.2">
      <c r="A416" s="28" t="s">
        <v>87</v>
      </c>
      <c r="J416" s="25">
        <v>5</v>
      </c>
      <c r="K416" s="182">
        <v>5</v>
      </c>
      <c r="L416" s="3"/>
      <c r="M416" s="3"/>
      <c r="O416" s="3"/>
      <c r="P416" s="21">
        <v>10</v>
      </c>
      <c r="Q416" s="22"/>
      <c r="R416" s="3"/>
      <c r="S416" s="29" t="s">
        <v>85</v>
      </c>
      <c r="T416" s="22">
        <f>T415/B405</f>
        <v>0.5617977528089888</v>
      </c>
      <c r="U416" s="22">
        <f>T415/U415</f>
        <v>1</v>
      </c>
      <c r="V416" s="29" t="s">
        <v>86</v>
      </c>
    </row>
    <row r="417" spans="1:18" ht="12.75" customHeight="1" x14ac:dyDescent="0.2">
      <c r="A417" s="28" t="s">
        <v>88</v>
      </c>
      <c r="J417" s="25">
        <v>1</v>
      </c>
      <c r="K417" s="182">
        <v>1</v>
      </c>
      <c r="L417" s="3"/>
      <c r="M417" s="3"/>
      <c r="O417" s="3"/>
      <c r="P417" s="21">
        <v>2</v>
      </c>
      <c r="Q417" s="22"/>
      <c r="R417" s="3"/>
    </row>
    <row r="418" spans="1:18" ht="12.75" customHeight="1" x14ac:dyDescent="0.2">
      <c r="K418" s="186">
        <f>SUM(K412:K417)</f>
        <v>50</v>
      </c>
      <c r="L418" s="3">
        <f>SUM(K413+K412)/B405</f>
        <v>0.34831460674157305</v>
      </c>
      <c r="M418" s="3">
        <f>K418/B405</f>
        <v>0.5617977528089888</v>
      </c>
      <c r="N418" s="3">
        <f>M418-L418</f>
        <v>0.21348314606741575</v>
      </c>
      <c r="O418" s="3"/>
    </row>
    <row r="419" spans="1:18" ht="12.75" customHeight="1" x14ac:dyDescent="0.2">
      <c r="L419" s="3"/>
      <c r="M419" s="3"/>
      <c r="O419" s="3"/>
    </row>
    <row r="420" spans="1:18" ht="12.75" customHeight="1" x14ac:dyDescent="0.3">
      <c r="A420" s="38" t="s">
        <v>90</v>
      </c>
      <c r="L420" s="3"/>
      <c r="M420" s="3"/>
      <c r="O420" s="3"/>
    </row>
    <row r="421" spans="1:18" ht="25.5" customHeight="1" x14ac:dyDescent="0.2">
      <c r="B421" s="285" t="s">
        <v>2</v>
      </c>
      <c r="C421" s="286"/>
      <c r="D421" s="286"/>
      <c r="E421" s="286"/>
      <c r="F421" s="286"/>
      <c r="G421" s="286"/>
      <c r="H421" s="286"/>
      <c r="I421" s="286"/>
      <c r="J421" s="286"/>
      <c r="L421" s="7" t="s">
        <v>3</v>
      </c>
      <c r="M421" s="7" t="s">
        <v>4</v>
      </c>
      <c r="N421" s="49" t="s">
        <v>5</v>
      </c>
      <c r="O421" s="7" t="s">
        <v>6</v>
      </c>
      <c r="P421" s="6" t="s">
        <v>7</v>
      </c>
      <c r="Q421" s="6" t="s">
        <v>8</v>
      </c>
      <c r="R421" s="7" t="s">
        <v>9</v>
      </c>
    </row>
    <row r="422" spans="1:18" ht="12.75" customHeight="1" x14ac:dyDescent="0.2">
      <c r="A422" s="50" t="s">
        <v>10</v>
      </c>
      <c r="B422" s="51">
        <v>1</v>
      </c>
      <c r="C422" s="51">
        <v>2</v>
      </c>
      <c r="D422" s="51">
        <v>3</v>
      </c>
      <c r="E422" s="51">
        <v>4</v>
      </c>
      <c r="F422" s="51">
        <v>5</v>
      </c>
      <c r="G422" s="51">
        <v>6</v>
      </c>
      <c r="H422" s="51">
        <v>7</v>
      </c>
      <c r="I422" s="51">
        <v>8</v>
      </c>
      <c r="J422" s="51">
        <v>9</v>
      </c>
      <c r="K422" s="187" t="s">
        <v>11</v>
      </c>
      <c r="L422" s="3"/>
      <c r="M422" s="3"/>
      <c r="O422" s="3"/>
      <c r="P422" s="14"/>
      <c r="Q422" s="14"/>
      <c r="R422" s="3"/>
    </row>
    <row r="423" spans="1:18" ht="12.75" customHeight="1" x14ac:dyDescent="0.2">
      <c r="A423" s="28" t="s">
        <v>54</v>
      </c>
      <c r="B423" s="25">
        <v>85</v>
      </c>
      <c r="K423" s="182"/>
      <c r="L423" s="3"/>
      <c r="M423" s="3"/>
      <c r="O423" s="3"/>
      <c r="P423" s="17">
        <f>B423</f>
        <v>85</v>
      </c>
      <c r="Q423" s="14"/>
      <c r="R423" s="3"/>
    </row>
    <row r="424" spans="1:18" ht="12.75" customHeight="1" x14ac:dyDescent="0.2">
      <c r="A424" s="28" t="s">
        <v>55</v>
      </c>
      <c r="C424" s="25">
        <v>71</v>
      </c>
      <c r="K424" s="182"/>
      <c r="L424" s="3"/>
      <c r="M424" s="3"/>
      <c r="N424" s="3"/>
      <c r="O424" s="3">
        <f>C424/B423</f>
        <v>0.83529411764705885</v>
      </c>
      <c r="P424" s="21">
        <v>71</v>
      </c>
      <c r="Q424" s="22">
        <f t="shared" ref="Q424:Q431" si="91">P424/P423</f>
        <v>0.83529411764705885</v>
      </c>
      <c r="R424" s="3">
        <f t="shared" ref="R424:R431" si="92">100%-Q424</f>
        <v>0.16470588235294115</v>
      </c>
    </row>
    <row r="425" spans="1:18" ht="12.75" customHeight="1" x14ac:dyDescent="0.2">
      <c r="A425" s="28" t="s">
        <v>56</v>
      </c>
      <c r="D425" s="25">
        <v>59</v>
      </c>
      <c r="K425" s="182"/>
      <c r="L425" s="3"/>
      <c r="M425" s="3"/>
      <c r="O425" s="3">
        <f>D425/C424</f>
        <v>0.83098591549295775</v>
      </c>
      <c r="P425" s="21">
        <v>68</v>
      </c>
      <c r="Q425" s="22">
        <f t="shared" si="91"/>
        <v>0.95774647887323938</v>
      </c>
      <c r="R425" s="3">
        <f t="shared" si="92"/>
        <v>4.2253521126760618E-2</v>
      </c>
    </row>
    <row r="426" spans="1:18" ht="12.75" customHeight="1" x14ac:dyDescent="0.2">
      <c r="A426" s="28" t="s">
        <v>57</v>
      </c>
      <c r="E426" s="25">
        <v>54</v>
      </c>
      <c r="K426" s="182"/>
      <c r="L426" s="3"/>
      <c r="M426" s="3"/>
      <c r="O426" s="3">
        <f>E426/D425</f>
        <v>0.9152542372881356</v>
      </c>
      <c r="P426" s="21">
        <v>66</v>
      </c>
      <c r="Q426" s="22">
        <f t="shared" si="91"/>
        <v>0.97058823529411764</v>
      </c>
      <c r="R426" s="3">
        <f t="shared" si="92"/>
        <v>2.9411764705882359E-2</v>
      </c>
    </row>
    <row r="427" spans="1:18" ht="12.75" customHeight="1" x14ac:dyDescent="0.2">
      <c r="A427" s="28" t="s">
        <v>69</v>
      </c>
      <c r="F427" s="25">
        <v>49</v>
      </c>
      <c r="K427" s="182"/>
      <c r="L427" s="3"/>
      <c r="M427" s="3"/>
      <c r="O427" s="3">
        <f>F427/E426</f>
        <v>0.90740740740740744</v>
      </c>
      <c r="P427" s="21">
        <v>64</v>
      </c>
      <c r="Q427" s="22">
        <f t="shared" si="91"/>
        <v>0.96969696969696972</v>
      </c>
      <c r="R427" s="3">
        <f t="shared" si="92"/>
        <v>3.0303030303030276E-2</v>
      </c>
    </row>
    <row r="428" spans="1:18" ht="12.75" customHeight="1" x14ac:dyDescent="0.2">
      <c r="A428" s="28" t="s">
        <v>70</v>
      </c>
      <c r="G428" s="25">
        <v>46</v>
      </c>
      <c r="K428" s="182"/>
      <c r="L428" s="3"/>
      <c r="M428" s="3"/>
      <c r="O428" s="3">
        <f>G428/F427</f>
        <v>0.93877551020408168</v>
      </c>
      <c r="P428" s="21">
        <v>64</v>
      </c>
      <c r="Q428" s="22">
        <f t="shared" si="91"/>
        <v>1</v>
      </c>
      <c r="R428" s="3">
        <f t="shared" si="92"/>
        <v>0</v>
      </c>
    </row>
    <row r="429" spans="1:18" ht="12.75" customHeight="1" x14ac:dyDescent="0.2">
      <c r="A429" s="28" t="s">
        <v>73</v>
      </c>
      <c r="H429" s="25">
        <v>47</v>
      </c>
      <c r="K429" s="182">
        <v>1</v>
      </c>
      <c r="L429" s="3"/>
      <c r="M429" s="3"/>
      <c r="O429" s="3">
        <f>H429/G428</f>
        <v>1.0217391304347827</v>
      </c>
      <c r="P429" s="21">
        <v>64</v>
      </c>
      <c r="Q429" s="22">
        <f t="shared" si="91"/>
        <v>1</v>
      </c>
      <c r="R429" s="3">
        <f t="shared" si="92"/>
        <v>0</v>
      </c>
    </row>
    <row r="430" spans="1:18" ht="12.75" customHeight="1" x14ac:dyDescent="0.2">
      <c r="A430" s="28" t="s">
        <v>76</v>
      </c>
      <c r="I430" s="25">
        <v>44</v>
      </c>
      <c r="K430" s="182">
        <v>2</v>
      </c>
      <c r="L430" s="3"/>
      <c r="M430" s="3"/>
      <c r="O430" s="3">
        <f>I430/H429</f>
        <v>0.93617021276595747</v>
      </c>
      <c r="P430" s="21">
        <v>62</v>
      </c>
      <c r="Q430" s="22">
        <f t="shared" si="91"/>
        <v>0.96875</v>
      </c>
      <c r="R430" s="3">
        <f t="shared" si="92"/>
        <v>3.125E-2</v>
      </c>
    </row>
    <row r="431" spans="1:18" ht="12.75" customHeight="1" x14ac:dyDescent="0.2">
      <c r="A431" s="28" t="s">
        <v>80</v>
      </c>
      <c r="J431" s="25">
        <v>43</v>
      </c>
      <c r="K431" s="182">
        <v>35</v>
      </c>
      <c r="L431" s="3"/>
      <c r="M431" s="3"/>
      <c r="O431" s="3">
        <f>J431/I430</f>
        <v>0.97727272727272729</v>
      </c>
      <c r="P431" s="21">
        <v>58</v>
      </c>
      <c r="Q431" s="22">
        <f t="shared" si="91"/>
        <v>0.93548387096774188</v>
      </c>
      <c r="R431" s="3">
        <f t="shared" si="92"/>
        <v>6.4516129032258118E-2</v>
      </c>
    </row>
    <row r="432" spans="1:18" ht="12.75" customHeight="1" x14ac:dyDescent="0.2">
      <c r="A432" s="28" t="s">
        <v>84</v>
      </c>
      <c r="J432" s="25">
        <v>10</v>
      </c>
      <c r="K432" s="182">
        <v>5</v>
      </c>
      <c r="L432" s="3"/>
      <c r="M432" s="3"/>
      <c r="O432" s="3"/>
      <c r="P432" s="21">
        <v>24</v>
      </c>
      <c r="Q432" s="22"/>
      <c r="R432" s="3"/>
    </row>
    <row r="433" spans="1:22" ht="12.75" customHeight="1" x14ac:dyDescent="0.2">
      <c r="A433" s="28" t="s">
        <v>87</v>
      </c>
      <c r="J433" s="25">
        <v>7</v>
      </c>
      <c r="K433" s="182">
        <v>6</v>
      </c>
      <c r="L433" s="3"/>
      <c r="M433" s="3"/>
      <c r="O433" s="3"/>
      <c r="P433" s="21">
        <v>10</v>
      </c>
      <c r="Q433" s="22"/>
      <c r="R433" s="3"/>
      <c r="S433" s="29" t="s">
        <v>83</v>
      </c>
      <c r="T433" s="29">
        <v>53</v>
      </c>
      <c r="U433" s="29">
        <f>K436</f>
        <v>53</v>
      </c>
      <c r="V433" s="29" t="s">
        <v>11</v>
      </c>
    </row>
    <row r="434" spans="1:22" ht="12.75" customHeight="1" x14ac:dyDescent="0.2">
      <c r="A434" s="28" t="s">
        <v>88</v>
      </c>
      <c r="J434" s="25">
        <v>4</v>
      </c>
      <c r="K434" s="182">
        <v>2</v>
      </c>
      <c r="L434" s="3"/>
      <c r="M434" s="3"/>
      <c r="O434" s="3"/>
      <c r="P434" s="21">
        <v>4</v>
      </c>
      <c r="Q434" s="22"/>
      <c r="R434" s="3"/>
      <c r="S434" s="29" t="s">
        <v>85</v>
      </c>
      <c r="T434" s="22">
        <f>T433/B423</f>
        <v>0.62352941176470589</v>
      </c>
      <c r="U434" s="22">
        <f>T433/U433</f>
        <v>1</v>
      </c>
      <c r="V434" s="29" t="s">
        <v>86</v>
      </c>
    </row>
    <row r="435" spans="1:22" ht="12.75" customHeight="1" x14ac:dyDescent="0.2">
      <c r="A435" s="28" t="s">
        <v>91</v>
      </c>
      <c r="J435" s="25">
        <v>1</v>
      </c>
      <c r="K435" s="182">
        <v>2</v>
      </c>
      <c r="L435" s="3"/>
      <c r="M435" s="3"/>
      <c r="O435" s="3"/>
      <c r="P435" s="21">
        <v>2</v>
      </c>
      <c r="Q435" s="22"/>
      <c r="R435" s="3"/>
    </row>
    <row r="436" spans="1:22" ht="12.75" customHeight="1" x14ac:dyDescent="0.2">
      <c r="K436" s="186">
        <f>SUM(K429:K435)</f>
        <v>53</v>
      </c>
      <c r="L436" s="3">
        <f>SUM(K429:K431)/B423</f>
        <v>0.44705882352941179</v>
      </c>
      <c r="M436" s="3">
        <f>K436/B423</f>
        <v>0.62352941176470589</v>
      </c>
      <c r="N436" s="3">
        <f>M436-L436</f>
        <v>0.1764705882352941</v>
      </c>
      <c r="O436" s="3"/>
    </row>
    <row r="437" spans="1:22" ht="12.75" customHeight="1" x14ac:dyDescent="0.3">
      <c r="A437" s="38" t="s">
        <v>92</v>
      </c>
      <c r="L437" s="3"/>
      <c r="M437" s="3"/>
      <c r="O437" s="3"/>
    </row>
    <row r="438" spans="1:22" ht="25.5" customHeight="1" x14ac:dyDescent="0.2">
      <c r="B438" s="285" t="s">
        <v>2</v>
      </c>
      <c r="C438" s="286"/>
      <c r="D438" s="286"/>
      <c r="E438" s="286"/>
      <c r="F438" s="286"/>
      <c r="G438" s="286"/>
      <c r="H438" s="286"/>
      <c r="I438" s="286"/>
      <c r="J438" s="286"/>
      <c r="L438" s="7" t="s">
        <v>3</v>
      </c>
      <c r="M438" s="7" t="s">
        <v>4</v>
      </c>
      <c r="N438" s="49" t="s">
        <v>5</v>
      </c>
      <c r="O438" s="7" t="s">
        <v>6</v>
      </c>
      <c r="P438" s="6" t="s">
        <v>7</v>
      </c>
      <c r="Q438" s="6" t="s">
        <v>8</v>
      </c>
      <c r="R438" s="7" t="s">
        <v>9</v>
      </c>
    </row>
    <row r="439" spans="1:22" ht="12.75" customHeight="1" x14ac:dyDescent="0.2">
      <c r="A439" s="50" t="s">
        <v>10</v>
      </c>
      <c r="B439" s="51">
        <v>1</v>
      </c>
      <c r="C439" s="51">
        <v>2</v>
      </c>
      <c r="D439" s="51">
        <v>3</v>
      </c>
      <c r="E439" s="51">
        <v>4</v>
      </c>
      <c r="F439" s="51">
        <v>5</v>
      </c>
      <c r="G439" s="51">
        <v>6</v>
      </c>
      <c r="H439" s="51">
        <v>7</v>
      </c>
      <c r="I439" s="51">
        <v>8</v>
      </c>
      <c r="J439" s="51">
        <v>9</v>
      </c>
      <c r="K439" s="187" t="s">
        <v>11</v>
      </c>
      <c r="L439" s="3"/>
      <c r="M439" s="3"/>
      <c r="O439" s="3"/>
      <c r="P439" s="14"/>
      <c r="Q439" s="14"/>
      <c r="R439" s="3"/>
    </row>
    <row r="440" spans="1:22" ht="12.75" customHeight="1" x14ac:dyDescent="0.2">
      <c r="A440" s="28" t="s">
        <v>55</v>
      </c>
      <c r="B440" s="25">
        <v>100</v>
      </c>
      <c r="K440" s="182"/>
      <c r="L440" s="3"/>
      <c r="M440" s="3"/>
      <c r="O440" s="3"/>
      <c r="P440" s="17">
        <f>B440</f>
        <v>100</v>
      </c>
      <c r="Q440" s="14"/>
      <c r="R440" s="3"/>
    </row>
    <row r="441" spans="1:22" ht="12.75" customHeight="1" x14ac:dyDescent="0.2">
      <c r="A441" s="28" t="s">
        <v>56</v>
      </c>
      <c r="C441" s="25">
        <v>90</v>
      </c>
      <c r="K441" s="182"/>
      <c r="L441" s="3"/>
      <c r="M441" s="3"/>
      <c r="N441" s="3"/>
      <c r="O441" s="3">
        <f>C441/B440</f>
        <v>0.9</v>
      </c>
      <c r="P441" s="21">
        <v>90</v>
      </c>
      <c r="Q441" s="22">
        <f t="shared" ref="Q441:Q448" si="93">P441/P440</f>
        <v>0.9</v>
      </c>
      <c r="R441" s="3">
        <f t="shared" ref="R441:R448" si="94">100%-Q441</f>
        <v>9.9999999999999978E-2</v>
      </c>
    </row>
    <row r="442" spans="1:22" ht="12.75" customHeight="1" x14ac:dyDescent="0.2">
      <c r="A442" s="28" t="s">
        <v>57</v>
      </c>
      <c r="D442" s="25">
        <v>79</v>
      </c>
      <c r="K442" s="182"/>
      <c r="L442" s="3"/>
      <c r="M442" s="3"/>
      <c r="O442" s="3">
        <f>D442/C441</f>
        <v>0.87777777777777777</v>
      </c>
      <c r="P442" s="21">
        <v>85</v>
      </c>
      <c r="Q442" s="22">
        <f t="shared" si="93"/>
        <v>0.94444444444444442</v>
      </c>
      <c r="R442" s="3">
        <f t="shared" si="94"/>
        <v>5.555555555555558E-2</v>
      </c>
    </row>
    <row r="443" spans="1:22" ht="12.75" customHeight="1" x14ac:dyDescent="0.2">
      <c r="A443" s="28" t="s">
        <v>69</v>
      </c>
      <c r="E443" s="25">
        <v>65</v>
      </c>
      <c r="K443" s="182"/>
      <c r="L443" s="3"/>
      <c r="M443" s="3"/>
      <c r="O443" s="3">
        <f>E443/D442</f>
        <v>0.82278481012658233</v>
      </c>
      <c r="P443" s="21">
        <v>83</v>
      </c>
      <c r="Q443" s="22">
        <f t="shared" si="93"/>
        <v>0.97647058823529409</v>
      </c>
      <c r="R443" s="3">
        <f t="shared" si="94"/>
        <v>2.352941176470591E-2</v>
      </c>
    </row>
    <row r="444" spans="1:22" ht="12.75" customHeight="1" x14ac:dyDescent="0.2">
      <c r="A444" s="28" t="s">
        <v>70</v>
      </c>
      <c r="F444" s="25">
        <v>65</v>
      </c>
      <c r="K444" s="182"/>
      <c r="L444" s="3"/>
      <c r="M444" s="3"/>
      <c r="O444" s="3">
        <f>F444/E443</f>
        <v>1</v>
      </c>
      <c r="P444" s="21">
        <v>82</v>
      </c>
      <c r="Q444" s="22">
        <f t="shared" si="93"/>
        <v>0.98795180722891562</v>
      </c>
      <c r="R444" s="3">
        <f t="shared" si="94"/>
        <v>1.2048192771084376E-2</v>
      </c>
    </row>
    <row r="445" spans="1:22" ht="12.75" customHeight="1" x14ac:dyDescent="0.2">
      <c r="A445" s="28" t="s">
        <v>73</v>
      </c>
      <c r="G445" s="25">
        <v>63</v>
      </c>
      <c r="K445" s="182"/>
      <c r="L445" s="3"/>
      <c r="M445" s="3"/>
      <c r="O445" s="3">
        <f>G445/F444</f>
        <v>0.96923076923076923</v>
      </c>
      <c r="P445" s="21">
        <v>81</v>
      </c>
      <c r="Q445" s="22">
        <f t="shared" si="93"/>
        <v>0.98780487804878048</v>
      </c>
      <c r="R445" s="3">
        <f t="shared" si="94"/>
        <v>1.2195121951219523E-2</v>
      </c>
    </row>
    <row r="446" spans="1:22" ht="12.75" customHeight="1" x14ac:dyDescent="0.2">
      <c r="A446" s="28" t="s">
        <v>76</v>
      </c>
      <c r="H446" s="25">
        <v>60</v>
      </c>
      <c r="K446" s="182">
        <v>2</v>
      </c>
      <c r="L446" s="3"/>
      <c r="M446" s="3"/>
      <c r="O446" s="3">
        <f>H446/G445</f>
        <v>0.95238095238095233</v>
      </c>
      <c r="P446" s="21">
        <v>81</v>
      </c>
      <c r="Q446" s="22">
        <f t="shared" si="93"/>
        <v>1</v>
      </c>
      <c r="R446" s="3">
        <f t="shared" si="94"/>
        <v>0</v>
      </c>
    </row>
    <row r="447" spans="1:22" ht="12.75" customHeight="1" x14ac:dyDescent="0.2">
      <c r="A447" s="28" t="s">
        <v>80</v>
      </c>
      <c r="I447" s="25">
        <v>56</v>
      </c>
      <c r="K447" s="182">
        <v>2</v>
      </c>
      <c r="L447" s="3"/>
      <c r="M447" s="3"/>
      <c r="O447" s="3">
        <f>I447/H446</f>
        <v>0.93333333333333335</v>
      </c>
      <c r="P447" s="21">
        <v>77</v>
      </c>
      <c r="Q447" s="22">
        <f t="shared" si="93"/>
        <v>0.95061728395061729</v>
      </c>
      <c r="R447" s="3">
        <f t="shared" si="94"/>
        <v>4.9382716049382713E-2</v>
      </c>
    </row>
    <row r="448" spans="1:22" ht="12.75" customHeight="1" x14ac:dyDescent="0.2">
      <c r="A448" s="28" t="s">
        <v>84</v>
      </c>
      <c r="J448" s="25">
        <v>55</v>
      </c>
      <c r="K448" s="182">
        <v>49</v>
      </c>
      <c r="L448" s="3"/>
      <c r="M448" s="3"/>
      <c r="O448" s="3">
        <f>J448/I447</f>
        <v>0.9821428571428571</v>
      </c>
      <c r="P448" s="21">
        <v>70</v>
      </c>
      <c r="Q448" s="22">
        <f t="shared" si="93"/>
        <v>0.90909090909090906</v>
      </c>
      <c r="R448" s="3">
        <f t="shared" si="94"/>
        <v>9.0909090909090939E-2</v>
      </c>
    </row>
    <row r="449" spans="1:22" ht="12.75" customHeight="1" x14ac:dyDescent="0.2">
      <c r="A449" s="28" t="s">
        <v>87</v>
      </c>
      <c r="J449" s="25">
        <v>15</v>
      </c>
      <c r="K449" s="182">
        <v>13</v>
      </c>
      <c r="L449" s="3"/>
      <c r="M449" s="3"/>
      <c r="O449" s="3"/>
      <c r="P449" s="21">
        <v>20</v>
      </c>
      <c r="Q449" s="22"/>
      <c r="R449" s="3"/>
    </row>
    <row r="450" spans="1:22" ht="12.75" customHeight="1" x14ac:dyDescent="0.2">
      <c r="A450" s="28" t="s">
        <v>88</v>
      </c>
      <c r="J450" s="25">
        <v>6</v>
      </c>
      <c r="K450" s="182">
        <v>2</v>
      </c>
      <c r="L450" s="3"/>
      <c r="M450" s="3"/>
      <c r="O450" s="3"/>
      <c r="P450" s="21">
        <v>7</v>
      </c>
      <c r="Q450" s="22"/>
      <c r="R450" s="3"/>
      <c r="S450" s="29" t="s">
        <v>83</v>
      </c>
      <c r="T450" s="29">
        <v>70</v>
      </c>
      <c r="U450" s="29">
        <f>K454</f>
        <v>71</v>
      </c>
      <c r="V450" s="29" t="s">
        <v>11</v>
      </c>
    </row>
    <row r="451" spans="1:22" ht="12.75" customHeight="1" x14ac:dyDescent="0.2">
      <c r="A451" s="28" t="s">
        <v>91</v>
      </c>
      <c r="J451" s="25">
        <v>3</v>
      </c>
      <c r="K451" s="182">
        <v>2</v>
      </c>
      <c r="L451" s="3"/>
      <c r="M451" s="3"/>
      <c r="O451" s="3"/>
      <c r="P451" s="21">
        <v>4</v>
      </c>
      <c r="Q451" s="22"/>
      <c r="R451" s="3"/>
      <c r="S451" s="29" t="s">
        <v>85</v>
      </c>
      <c r="T451" s="22">
        <f>T450/B440</f>
        <v>0.7</v>
      </c>
      <c r="U451" s="22">
        <f>T450/U450</f>
        <v>0.9859154929577465</v>
      </c>
      <c r="V451" s="29" t="s">
        <v>86</v>
      </c>
    </row>
    <row r="452" spans="1:22" ht="12.75" customHeight="1" x14ac:dyDescent="0.2">
      <c r="A452" s="28" t="s">
        <v>93</v>
      </c>
      <c r="J452" s="25">
        <v>2</v>
      </c>
      <c r="K452" s="182"/>
      <c r="L452" s="3"/>
      <c r="M452" s="3"/>
      <c r="O452" s="3"/>
      <c r="P452" s="21">
        <v>2</v>
      </c>
      <c r="Q452" s="22"/>
      <c r="R452" s="3"/>
    </row>
    <row r="453" spans="1:22" ht="12.75" customHeight="1" x14ac:dyDescent="0.2">
      <c r="A453" s="28" t="s">
        <v>94</v>
      </c>
      <c r="J453" s="25">
        <v>1</v>
      </c>
      <c r="K453" s="182">
        <v>1</v>
      </c>
      <c r="L453" s="3"/>
      <c r="M453" s="3"/>
      <c r="O453" s="3"/>
      <c r="P453" s="21">
        <v>1</v>
      </c>
      <c r="Q453" s="22"/>
      <c r="R453" s="3"/>
    </row>
    <row r="454" spans="1:22" ht="12.75" customHeight="1" x14ac:dyDescent="0.2">
      <c r="K454" s="186">
        <f>SUM(K446:K453)</f>
        <v>71</v>
      </c>
      <c r="L454" s="3">
        <f>SUM(K446:K448)/B440</f>
        <v>0.53</v>
      </c>
      <c r="M454" s="3">
        <f>K454/B440</f>
        <v>0.71</v>
      </c>
      <c r="N454" s="3">
        <f>M454-L454</f>
        <v>0.17999999999999994</v>
      </c>
      <c r="O454" s="3"/>
    </row>
    <row r="455" spans="1:22" ht="12.75" customHeight="1" x14ac:dyDescent="0.2">
      <c r="L455" s="3"/>
      <c r="M455" s="3"/>
      <c r="O455" s="3"/>
    </row>
    <row r="456" spans="1:22" ht="25.5" customHeight="1" x14ac:dyDescent="0.3">
      <c r="A456" s="38" t="s">
        <v>95</v>
      </c>
      <c r="B456" s="285" t="s">
        <v>2</v>
      </c>
      <c r="C456" s="286"/>
      <c r="D456" s="286"/>
      <c r="E456" s="286"/>
      <c r="F456" s="286"/>
      <c r="G456" s="286"/>
      <c r="H456" s="286"/>
      <c r="I456" s="286"/>
      <c r="J456" s="286"/>
      <c r="L456" s="7" t="s">
        <v>3</v>
      </c>
      <c r="M456" s="7" t="s">
        <v>4</v>
      </c>
      <c r="N456" s="49" t="s">
        <v>5</v>
      </c>
      <c r="O456" s="7" t="s">
        <v>6</v>
      </c>
      <c r="P456" s="6" t="s">
        <v>7</v>
      </c>
      <c r="Q456" s="6" t="s">
        <v>8</v>
      </c>
      <c r="R456" s="7" t="s">
        <v>9</v>
      </c>
    </row>
    <row r="457" spans="1:22" ht="12.75" customHeight="1" x14ac:dyDescent="0.2">
      <c r="A457" s="50" t="s">
        <v>10</v>
      </c>
      <c r="B457" s="51">
        <v>1</v>
      </c>
      <c r="C457" s="51">
        <v>2</v>
      </c>
      <c r="D457" s="51">
        <v>3</v>
      </c>
      <c r="E457" s="51">
        <v>4</v>
      </c>
      <c r="F457" s="51">
        <v>5</v>
      </c>
      <c r="G457" s="51">
        <v>6</v>
      </c>
      <c r="H457" s="51">
        <v>7</v>
      </c>
      <c r="I457" s="51">
        <v>8</v>
      </c>
      <c r="J457" s="51">
        <v>9</v>
      </c>
      <c r="K457" s="187" t="s">
        <v>11</v>
      </c>
      <c r="L457" s="3"/>
      <c r="M457" s="3"/>
      <c r="O457" s="3"/>
      <c r="P457" s="14"/>
      <c r="Q457" s="14"/>
      <c r="R457" s="3"/>
    </row>
    <row r="458" spans="1:22" ht="12.75" customHeight="1" x14ac:dyDescent="0.2">
      <c r="A458" s="28" t="s">
        <v>56</v>
      </c>
      <c r="B458" s="25">
        <v>66</v>
      </c>
      <c r="K458" s="182"/>
      <c r="L458" s="3"/>
      <c r="M458" s="3"/>
      <c r="O458" s="3"/>
      <c r="P458" s="17">
        <f>B458</f>
        <v>66</v>
      </c>
      <c r="Q458" s="14"/>
      <c r="R458" s="3"/>
    </row>
    <row r="459" spans="1:22" ht="12.75" customHeight="1" x14ac:dyDescent="0.2">
      <c r="A459" s="28" t="s">
        <v>57</v>
      </c>
      <c r="C459" s="25">
        <v>56</v>
      </c>
      <c r="K459" s="182"/>
      <c r="L459" s="3"/>
      <c r="M459" s="3"/>
      <c r="N459" s="3"/>
      <c r="O459" s="3">
        <f>C459/B458</f>
        <v>0.84848484848484851</v>
      </c>
      <c r="P459" s="21">
        <v>57</v>
      </c>
      <c r="Q459" s="22">
        <f t="shared" ref="Q459:Q466" si="95">P459/P458</f>
        <v>0.86363636363636365</v>
      </c>
      <c r="R459" s="3">
        <f t="shared" ref="R459:R466" si="96">100%-Q459</f>
        <v>0.13636363636363635</v>
      </c>
    </row>
    <row r="460" spans="1:22" ht="12.75" customHeight="1" x14ac:dyDescent="0.2">
      <c r="A460" s="28" t="s">
        <v>69</v>
      </c>
      <c r="D460" s="25">
        <v>47</v>
      </c>
      <c r="K460" s="182"/>
      <c r="L460" s="3"/>
      <c r="M460" s="3"/>
      <c r="O460" s="3">
        <f>D460/C459</f>
        <v>0.8392857142857143</v>
      </c>
      <c r="P460" s="21">
        <v>58</v>
      </c>
      <c r="Q460" s="22">
        <f t="shared" si="95"/>
        <v>1.0175438596491229</v>
      </c>
      <c r="R460" s="3">
        <f t="shared" si="96"/>
        <v>-1.7543859649122862E-2</v>
      </c>
    </row>
    <row r="461" spans="1:22" ht="12.75" customHeight="1" x14ac:dyDescent="0.2">
      <c r="A461" s="28" t="s">
        <v>70</v>
      </c>
      <c r="E461" s="25">
        <v>40</v>
      </c>
      <c r="K461" s="182"/>
      <c r="L461" s="3"/>
      <c r="M461" s="3"/>
      <c r="O461" s="3">
        <f>E461/D460</f>
        <v>0.85106382978723405</v>
      </c>
      <c r="P461" s="21">
        <v>50</v>
      </c>
      <c r="Q461" s="22">
        <f t="shared" si="95"/>
        <v>0.86206896551724133</v>
      </c>
      <c r="R461" s="3">
        <f t="shared" si="96"/>
        <v>0.13793103448275867</v>
      </c>
    </row>
    <row r="462" spans="1:22" ht="12.75" customHeight="1" x14ac:dyDescent="0.2">
      <c r="A462" s="28" t="s">
        <v>73</v>
      </c>
      <c r="F462" s="25">
        <v>32</v>
      </c>
      <c r="K462" s="182"/>
      <c r="L462" s="3"/>
      <c r="M462" s="3"/>
      <c r="O462" s="3">
        <f>F462/E461</f>
        <v>0.8</v>
      </c>
      <c r="P462" s="21">
        <v>48</v>
      </c>
      <c r="Q462" s="22">
        <f t="shared" si="95"/>
        <v>0.96</v>
      </c>
      <c r="R462" s="3">
        <f t="shared" si="96"/>
        <v>4.0000000000000036E-2</v>
      </c>
    </row>
    <row r="463" spans="1:22" ht="12.75" customHeight="1" x14ac:dyDescent="0.2">
      <c r="A463" s="28" t="s">
        <v>76</v>
      </c>
      <c r="G463" s="25">
        <v>29</v>
      </c>
      <c r="K463" s="182"/>
      <c r="L463" s="3"/>
      <c r="M463" s="3"/>
      <c r="O463" s="3">
        <f>G463/F462</f>
        <v>0.90625</v>
      </c>
      <c r="P463" s="21">
        <v>46</v>
      </c>
      <c r="Q463" s="22">
        <f t="shared" si="95"/>
        <v>0.95833333333333337</v>
      </c>
      <c r="R463" s="3">
        <f t="shared" si="96"/>
        <v>4.166666666666663E-2</v>
      </c>
    </row>
    <row r="464" spans="1:22" ht="12.75" customHeight="1" x14ac:dyDescent="0.2">
      <c r="A464" s="28" t="s">
        <v>80</v>
      </c>
      <c r="H464" s="25">
        <v>25</v>
      </c>
      <c r="K464" s="182"/>
      <c r="L464" s="3"/>
      <c r="M464" s="3"/>
      <c r="O464" s="3">
        <f>H464/G463</f>
        <v>0.86206896551724133</v>
      </c>
      <c r="P464" s="21">
        <v>45</v>
      </c>
      <c r="Q464" s="22">
        <f t="shared" si="95"/>
        <v>0.97826086956521741</v>
      </c>
      <c r="R464" s="3">
        <f t="shared" si="96"/>
        <v>2.1739130434782594E-2</v>
      </c>
    </row>
    <row r="465" spans="1:22" ht="12.75" customHeight="1" x14ac:dyDescent="0.2">
      <c r="A465" s="28" t="s">
        <v>84</v>
      </c>
      <c r="I465" s="25">
        <v>23</v>
      </c>
      <c r="K465" s="182">
        <v>1</v>
      </c>
      <c r="L465" s="3"/>
      <c r="M465" s="3"/>
      <c r="O465" s="3">
        <f>I465/H464</f>
        <v>0.92</v>
      </c>
      <c r="P465" s="21">
        <v>43</v>
      </c>
      <c r="Q465" s="22">
        <f t="shared" si="95"/>
        <v>0.9555555555555556</v>
      </c>
      <c r="R465" s="3">
        <f t="shared" si="96"/>
        <v>4.4444444444444398E-2</v>
      </c>
    </row>
    <row r="466" spans="1:22" ht="12.75" customHeight="1" x14ac:dyDescent="0.2">
      <c r="A466" s="28" t="s">
        <v>87</v>
      </c>
      <c r="J466" s="25">
        <v>23</v>
      </c>
      <c r="K466" s="182">
        <v>19</v>
      </c>
      <c r="L466" s="3"/>
      <c r="M466" s="3"/>
      <c r="O466" s="3">
        <f>J466/I465</f>
        <v>1</v>
      </c>
      <c r="P466" s="21">
        <v>43</v>
      </c>
      <c r="Q466" s="22">
        <f t="shared" si="95"/>
        <v>1</v>
      </c>
      <c r="R466" s="3">
        <f t="shared" si="96"/>
        <v>0</v>
      </c>
    </row>
    <row r="467" spans="1:22" ht="12.75" customHeight="1" x14ac:dyDescent="0.2">
      <c r="A467" s="28" t="s">
        <v>88</v>
      </c>
      <c r="J467" s="25">
        <v>14</v>
      </c>
      <c r="K467" s="182">
        <v>10</v>
      </c>
      <c r="L467" s="3"/>
      <c r="M467" s="3"/>
      <c r="O467" s="3"/>
      <c r="P467" s="21">
        <v>20</v>
      </c>
      <c r="Q467" s="22"/>
      <c r="R467" s="3"/>
      <c r="S467" s="29" t="s">
        <v>83</v>
      </c>
      <c r="T467" s="29">
        <v>37</v>
      </c>
      <c r="U467" s="29">
        <f>K471</f>
        <v>37</v>
      </c>
      <c r="V467" s="29" t="s">
        <v>11</v>
      </c>
    </row>
    <row r="468" spans="1:22" ht="12.75" customHeight="1" x14ac:dyDescent="0.2">
      <c r="A468" s="28" t="s">
        <v>91</v>
      </c>
      <c r="J468" s="25">
        <v>15</v>
      </c>
      <c r="K468" s="182">
        <v>5</v>
      </c>
      <c r="L468" s="3"/>
      <c r="M468" s="3"/>
      <c r="O468" s="3"/>
      <c r="P468" s="21">
        <v>15</v>
      </c>
      <c r="S468" s="29" t="s">
        <v>85</v>
      </c>
      <c r="T468" s="22">
        <f>T467/B458</f>
        <v>0.56060606060606055</v>
      </c>
      <c r="U468" s="22">
        <f>T467/U467</f>
        <v>1</v>
      </c>
      <c r="V468" s="29" t="s">
        <v>86</v>
      </c>
    </row>
    <row r="469" spans="1:22" ht="12.75" customHeight="1" x14ac:dyDescent="0.2">
      <c r="A469" s="25">
        <v>1402</v>
      </c>
      <c r="J469" s="25">
        <v>1</v>
      </c>
      <c r="K469" s="182">
        <v>1</v>
      </c>
      <c r="L469" s="3"/>
      <c r="N469" s="3"/>
      <c r="O469" s="3"/>
      <c r="P469" s="21">
        <v>1</v>
      </c>
    </row>
    <row r="470" spans="1:22" ht="12.75" customHeight="1" x14ac:dyDescent="0.2">
      <c r="A470" s="25">
        <v>1502</v>
      </c>
      <c r="J470" s="25">
        <v>1</v>
      </c>
      <c r="K470" s="182">
        <v>1</v>
      </c>
      <c r="L470" s="3"/>
      <c r="N470" s="3"/>
      <c r="O470" s="3"/>
      <c r="P470" s="21">
        <v>1</v>
      </c>
    </row>
    <row r="471" spans="1:22" ht="12.75" customHeight="1" x14ac:dyDescent="0.2">
      <c r="A471" s="28"/>
      <c r="K471" s="186">
        <f>SUM(K465:K470)</f>
        <v>37</v>
      </c>
      <c r="L471" s="3">
        <f>SUM(K465:K466)/B458</f>
        <v>0.30303030303030304</v>
      </c>
      <c r="M471" s="3">
        <f>K471/B458</f>
        <v>0.56060606060606055</v>
      </c>
      <c r="N471" s="3">
        <f>M471-L471</f>
        <v>0.25757575757575751</v>
      </c>
      <c r="O471" s="3"/>
    </row>
    <row r="472" spans="1:22" ht="12.75" customHeight="1" x14ac:dyDescent="0.2">
      <c r="L472" s="3"/>
      <c r="M472" s="3"/>
      <c r="O472" s="3"/>
    </row>
    <row r="473" spans="1:22" ht="25.5" customHeight="1" x14ac:dyDescent="0.3">
      <c r="A473" s="55" t="s">
        <v>96</v>
      </c>
      <c r="B473" s="285" t="s">
        <v>2</v>
      </c>
      <c r="C473" s="286"/>
      <c r="D473" s="286"/>
      <c r="E473" s="286"/>
      <c r="F473" s="286"/>
      <c r="G473" s="286"/>
      <c r="H473" s="286"/>
      <c r="I473" s="286"/>
      <c r="J473" s="286"/>
      <c r="L473" s="7" t="s">
        <v>3</v>
      </c>
      <c r="M473" s="7" t="s">
        <v>4</v>
      </c>
      <c r="N473" s="49" t="s">
        <v>5</v>
      </c>
      <c r="O473" s="7" t="s">
        <v>6</v>
      </c>
      <c r="P473" s="6" t="s">
        <v>7</v>
      </c>
      <c r="Q473" s="6" t="s">
        <v>8</v>
      </c>
      <c r="R473" s="7" t="s">
        <v>9</v>
      </c>
    </row>
    <row r="474" spans="1:22" ht="12.75" customHeight="1" x14ac:dyDescent="0.2">
      <c r="B474" s="51">
        <v>1</v>
      </c>
      <c r="C474" s="51">
        <v>2</v>
      </c>
      <c r="D474" s="51">
        <v>3</v>
      </c>
      <c r="E474" s="51">
        <v>4</v>
      </c>
      <c r="F474" s="51">
        <v>5</v>
      </c>
      <c r="G474" s="51">
        <v>6</v>
      </c>
      <c r="H474" s="51">
        <v>7</v>
      </c>
      <c r="I474" s="51">
        <v>8</v>
      </c>
      <c r="J474" s="51">
        <v>9</v>
      </c>
      <c r="K474" s="187" t="s">
        <v>11</v>
      </c>
      <c r="L474" s="3"/>
      <c r="M474" s="3"/>
      <c r="O474" s="3"/>
      <c r="P474" s="14"/>
      <c r="Q474" s="14"/>
      <c r="R474" s="3"/>
    </row>
    <row r="475" spans="1:22" ht="12.75" customHeight="1" x14ac:dyDescent="0.2">
      <c r="A475" s="50" t="s">
        <v>10</v>
      </c>
      <c r="K475" s="182"/>
      <c r="L475" s="3"/>
      <c r="M475" s="3"/>
      <c r="O475" s="3"/>
      <c r="Q475" s="14"/>
      <c r="R475" s="3"/>
    </row>
    <row r="476" spans="1:22" ht="12.75" customHeight="1" x14ac:dyDescent="0.2">
      <c r="A476" s="28" t="s">
        <v>57</v>
      </c>
      <c r="B476" s="25">
        <v>91</v>
      </c>
      <c r="K476" s="182"/>
      <c r="L476" s="3"/>
      <c r="M476" s="3"/>
      <c r="N476" s="3"/>
      <c r="O476" s="3"/>
      <c r="P476" s="17">
        <f>B476</f>
        <v>91</v>
      </c>
      <c r="Q476" s="22">
        <f t="shared" ref="Q476:Q483" si="97">P477/P476</f>
        <v>0.94505494505494503</v>
      </c>
      <c r="R476" s="3">
        <f t="shared" ref="R476:R484" si="98">100%-Q476</f>
        <v>5.4945054945054972E-2</v>
      </c>
    </row>
    <row r="477" spans="1:22" ht="12.75" customHeight="1" x14ac:dyDescent="0.2">
      <c r="A477" s="28" t="s">
        <v>69</v>
      </c>
      <c r="C477" s="25">
        <v>85</v>
      </c>
      <c r="K477" s="182"/>
      <c r="L477" s="3"/>
      <c r="M477" s="3"/>
      <c r="O477" s="3">
        <f>C477/B476</f>
        <v>0.93406593406593408</v>
      </c>
      <c r="P477" s="21">
        <v>86</v>
      </c>
      <c r="Q477" s="22">
        <f t="shared" si="97"/>
        <v>0.96511627906976749</v>
      </c>
      <c r="R477" s="3">
        <f t="shared" si="98"/>
        <v>3.4883720930232509E-2</v>
      </c>
    </row>
    <row r="478" spans="1:22" ht="12.75" customHeight="1" x14ac:dyDescent="0.2">
      <c r="A478" s="28" t="s">
        <v>70</v>
      </c>
      <c r="D478" s="25">
        <v>77</v>
      </c>
      <c r="K478" s="182"/>
      <c r="L478" s="3"/>
      <c r="M478" s="3"/>
      <c r="O478" s="3">
        <f>D478/C477</f>
        <v>0.90588235294117647</v>
      </c>
      <c r="P478" s="21">
        <v>83</v>
      </c>
      <c r="Q478" s="22">
        <f t="shared" si="97"/>
        <v>1</v>
      </c>
      <c r="R478" s="3">
        <f t="shared" si="98"/>
        <v>0</v>
      </c>
    </row>
    <row r="479" spans="1:22" ht="12.75" customHeight="1" x14ac:dyDescent="0.2">
      <c r="A479" s="28" t="s">
        <v>73</v>
      </c>
      <c r="E479" s="25">
        <v>77</v>
      </c>
      <c r="K479" s="182"/>
      <c r="L479" s="3"/>
      <c r="M479" s="3"/>
      <c r="O479" s="3">
        <f>E479/D478</f>
        <v>1</v>
      </c>
      <c r="P479" s="21">
        <v>83</v>
      </c>
      <c r="Q479" s="22">
        <f t="shared" si="97"/>
        <v>0.92771084337349397</v>
      </c>
      <c r="R479" s="3">
        <f t="shared" si="98"/>
        <v>7.2289156626506035E-2</v>
      </c>
    </row>
    <row r="480" spans="1:22" ht="12.75" customHeight="1" x14ac:dyDescent="0.2">
      <c r="A480" s="28" t="s">
        <v>76</v>
      </c>
      <c r="F480" s="25">
        <v>70</v>
      </c>
      <c r="K480" s="182"/>
      <c r="L480" s="3"/>
      <c r="M480" s="3"/>
      <c r="O480" s="3">
        <f>F480/E479</f>
        <v>0.90909090909090906</v>
      </c>
      <c r="P480" s="21">
        <v>77</v>
      </c>
      <c r="Q480" s="22">
        <f t="shared" si="97"/>
        <v>1.0129870129870129</v>
      </c>
      <c r="R480" s="3">
        <f t="shared" si="98"/>
        <v>-1.298701298701288E-2</v>
      </c>
    </row>
    <row r="481" spans="1:28" ht="12.75" customHeight="1" x14ac:dyDescent="0.2">
      <c r="A481" s="28" t="s">
        <v>80</v>
      </c>
      <c r="G481" s="25">
        <v>64</v>
      </c>
      <c r="K481" s="182"/>
      <c r="L481" s="3"/>
      <c r="M481" s="3"/>
      <c r="O481" s="3">
        <f>G481/F480</f>
        <v>0.91428571428571426</v>
      </c>
      <c r="P481" s="21">
        <v>78</v>
      </c>
      <c r="Q481" s="22">
        <f t="shared" si="97"/>
        <v>0.98717948717948723</v>
      </c>
      <c r="R481" s="3">
        <f t="shared" si="98"/>
        <v>1.2820512820512775E-2</v>
      </c>
      <c r="AA481" s="56" t="s">
        <v>55</v>
      </c>
      <c r="AB481" s="29">
        <v>62</v>
      </c>
    </row>
    <row r="482" spans="1:28" ht="12.75" customHeight="1" x14ac:dyDescent="0.2">
      <c r="A482" s="28" t="s">
        <v>84</v>
      </c>
      <c r="B482" s="29"/>
      <c r="C482" s="29"/>
      <c r="D482" s="29"/>
      <c r="E482" s="29"/>
      <c r="F482" s="29"/>
      <c r="G482" s="29"/>
      <c r="H482" s="29">
        <v>63</v>
      </c>
      <c r="I482" s="29"/>
      <c r="J482" s="29"/>
      <c r="K482" s="182"/>
      <c r="L482" s="3"/>
      <c r="M482" s="3"/>
      <c r="O482" s="3">
        <f>H482/G481</f>
        <v>0.984375</v>
      </c>
      <c r="P482" s="21">
        <v>77</v>
      </c>
      <c r="Q482" s="22">
        <f t="shared" si="97"/>
        <v>0.98701298701298701</v>
      </c>
      <c r="R482" s="3">
        <f t="shared" si="98"/>
        <v>1.2987012987012991E-2</v>
      </c>
      <c r="AA482" s="56" t="s">
        <v>56</v>
      </c>
      <c r="AB482" s="29">
        <v>24</v>
      </c>
    </row>
    <row r="483" spans="1:28" ht="12.75" customHeight="1" x14ac:dyDescent="0.2">
      <c r="A483" s="28" t="s">
        <v>87</v>
      </c>
      <c r="B483" s="29"/>
      <c r="C483" s="29"/>
      <c r="D483" s="29"/>
      <c r="E483" s="29"/>
      <c r="F483" s="29"/>
      <c r="G483" s="29"/>
      <c r="H483" s="29"/>
      <c r="I483" s="29">
        <v>60</v>
      </c>
      <c r="J483" s="29"/>
      <c r="K483" s="182"/>
      <c r="L483" s="3"/>
      <c r="M483" s="3"/>
      <c r="O483" s="3">
        <f>I483/H482</f>
        <v>0.95238095238095233</v>
      </c>
      <c r="P483" s="21">
        <v>76</v>
      </c>
      <c r="Q483" s="22">
        <f t="shared" si="97"/>
        <v>1.013157894736842</v>
      </c>
      <c r="R483" s="3">
        <f t="shared" si="98"/>
        <v>-1.3157894736842035E-2</v>
      </c>
      <c r="AA483" s="56" t="s">
        <v>57</v>
      </c>
      <c r="AB483" s="29">
        <v>53</v>
      </c>
    </row>
    <row r="484" spans="1:28" ht="12.75" customHeight="1" x14ac:dyDescent="0.2">
      <c r="A484" s="28" t="s">
        <v>88</v>
      </c>
      <c r="B484" s="29"/>
      <c r="C484" s="29"/>
      <c r="D484" s="29"/>
      <c r="E484" s="29"/>
      <c r="F484" s="29"/>
      <c r="G484" s="29"/>
      <c r="H484" s="29"/>
      <c r="I484" s="29"/>
      <c r="J484" s="29">
        <v>60</v>
      </c>
      <c r="K484" s="182">
        <v>57</v>
      </c>
      <c r="L484" s="3"/>
      <c r="M484" s="3"/>
      <c r="O484" s="3">
        <f>J484/I483</f>
        <v>1</v>
      </c>
      <c r="P484" s="21">
        <v>77</v>
      </c>
      <c r="Q484" s="22">
        <f>P484/P483</f>
        <v>1.013157894736842</v>
      </c>
      <c r="R484" s="3">
        <f t="shared" si="98"/>
        <v>-1.3157894736842035E-2</v>
      </c>
      <c r="AA484" s="56" t="s">
        <v>69</v>
      </c>
      <c r="AB484" s="29">
        <v>22</v>
      </c>
    </row>
    <row r="485" spans="1:28" ht="12.75" customHeight="1" x14ac:dyDescent="0.2">
      <c r="A485" s="28" t="s">
        <v>91</v>
      </c>
      <c r="B485" s="29"/>
      <c r="C485" s="29"/>
      <c r="D485" s="29"/>
      <c r="E485" s="29"/>
      <c r="F485" s="29"/>
      <c r="G485" s="29"/>
      <c r="H485" s="29"/>
      <c r="I485" s="29"/>
      <c r="J485" s="29">
        <v>20</v>
      </c>
      <c r="K485" s="182">
        <v>8</v>
      </c>
      <c r="L485" s="3"/>
      <c r="M485" s="3"/>
      <c r="O485" s="3"/>
      <c r="P485" s="21">
        <v>21</v>
      </c>
      <c r="Q485" s="22"/>
      <c r="R485" s="3"/>
      <c r="S485" s="29" t="s">
        <v>83</v>
      </c>
      <c r="T485" s="29">
        <v>65</v>
      </c>
      <c r="U485" s="29">
        <f>K490</f>
        <v>70</v>
      </c>
      <c r="V485" s="29" t="s">
        <v>11</v>
      </c>
      <c r="AA485" s="56" t="s">
        <v>70</v>
      </c>
      <c r="AB485" s="29">
        <v>1</v>
      </c>
    </row>
    <row r="486" spans="1:28" ht="12.75" customHeight="1" x14ac:dyDescent="0.2">
      <c r="A486" s="28" t="s">
        <v>93</v>
      </c>
      <c r="B486" s="29"/>
      <c r="C486" s="29"/>
      <c r="D486" s="29"/>
      <c r="E486" s="29"/>
      <c r="F486" s="29"/>
      <c r="G486" s="29"/>
      <c r="H486" s="29"/>
      <c r="I486" s="29"/>
      <c r="J486" s="29">
        <v>7</v>
      </c>
      <c r="K486" s="182">
        <v>2</v>
      </c>
      <c r="L486" s="3"/>
      <c r="M486" s="3"/>
      <c r="O486" s="3"/>
      <c r="P486" s="21">
        <v>8</v>
      </c>
      <c r="Q486" s="22"/>
      <c r="R486" s="3"/>
      <c r="S486" s="29" t="s">
        <v>85</v>
      </c>
      <c r="T486" s="22">
        <f>T485/B476</f>
        <v>0.7142857142857143</v>
      </c>
      <c r="U486" s="22">
        <f>T485/U485</f>
        <v>0.9285714285714286</v>
      </c>
      <c r="V486" s="29" t="s">
        <v>86</v>
      </c>
    </row>
    <row r="487" spans="1:28" ht="12.75" customHeight="1" x14ac:dyDescent="0.2">
      <c r="A487" s="28" t="s">
        <v>94</v>
      </c>
      <c r="B487" s="29"/>
      <c r="C487" s="29"/>
      <c r="D487" s="29"/>
      <c r="E487" s="29"/>
      <c r="F487" s="29"/>
      <c r="G487" s="29"/>
      <c r="H487" s="29"/>
      <c r="I487" s="29"/>
      <c r="J487" s="29">
        <v>2</v>
      </c>
      <c r="K487" s="182">
        <v>2</v>
      </c>
      <c r="L487" s="3"/>
      <c r="M487" s="3"/>
      <c r="O487" s="3"/>
      <c r="P487" s="21">
        <v>4</v>
      </c>
      <c r="Q487" s="22"/>
      <c r="R487" s="3"/>
    </row>
    <row r="488" spans="1:28" ht="12.75" customHeight="1" x14ac:dyDescent="0.2">
      <c r="A488" s="28" t="s">
        <v>97</v>
      </c>
      <c r="B488" s="29"/>
      <c r="C488" s="29"/>
      <c r="D488" s="29"/>
      <c r="E488" s="29"/>
      <c r="F488" s="29"/>
      <c r="G488" s="29"/>
      <c r="H488" s="29"/>
      <c r="I488" s="29"/>
      <c r="J488" s="29">
        <v>1</v>
      </c>
      <c r="K488" s="182">
        <v>0</v>
      </c>
      <c r="L488" s="3"/>
      <c r="M488" s="3"/>
      <c r="O488" s="3"/>
      <c r="P488" s="21">
        <v>1</v>
      </c>
      <c r="Q488" s="22"/>
      <c r="R488" s="3"/>
      <c r="S488" s="29"/>
      <c r="T488" s="22"/>
      <c r="U488" s="22"/>
      <c r="V488" s="29"/>
    </row>
    <row r="489" spans="1:28" ht="12.75" customHeight="1" x14ac:dyDescent="0.2">
      <c r="A489" s="28" t="s">
        <v>98</v>
      </c>
      <c r="B489" s="29"/>
      <c r="C489" s="29"/>
      <c r="D489" s="29"/>
      <c r="E489" s="29"/>
      <c r="F489" s="29"/>
      <c r="G489" s="29"/>
      <c r="H489" s="29"/>
      <c r="I489" s="29"/>
      <c r="J489" s="29">
        <v>1</v>
      </c>
      <c r="K489" s="182">
        <v>1</v>
      </c>
      <c r="L489" s="3"/>
      <c r="M489" s="3"/>
      <c r="O489" s="3"/>
      <c r="P489" s="21">
        <v>1</v>
      </c>
      <c r="Q489" s="22"/>
      <c r="R489" s="3"/>
      <c r="S489" s="29"/>
      <c r="T489" s="22"/>
      <c r="U489" s="22"/>
      <c r="V489" s="29"/>
    </row>
    <row r="490" spans="1:28" ht="12.75" customHeight="1" x14ac:dyDescent="0.2">
      <c r="B490" s="29"/>
      <c r="C490" s="29"/>
      <c r="D490" s="29"/>
      <c r="E490" s="29"/>
      <c r="F490" s="29"/>
      <c r="G490" s="29"/>
      <c r="H490" s="29"/>
      <c r="I490" s="29"/>
      <c r="J490" s="29"/>
      <c r="K490" s="184">
        <f>SUM(K484:K489)</f>
        <v>70</v>
      </c>
      <c r="L490" s="3">
        <f>K484/B476</f>
        <v>0.62637362637362637</v>
      </c>
      <c r="M490" s="3">
        <f>K490/B476</f>
        <v>0.76923076923076927</v>
      </c>
      <c r="N490" s="3">
        <f>M490-L490</f>
        <v>0.1428571428571429</v>
      </c>
      <c r="O490" s="3"/>
      <c r="P490" s="21"/>
      <c r="S490" s="29"/>
      <c r="T490" s="29"/>
      <c r="U490" s="29"/>
      <c r="V490" s="29"/>
    </row>
    <row r="491" spans="1:28" ht="12.75" customHeight="1" x14ac:dyDescent="0.2">
      <c r="A491" s="28"/>
      <c r="B491" s="29"/>
      <c r="C491" s="29"/>
      <c r="D491" s="29"/>
      <c r="E491" s="29"/>
      <c r="F491" s="29"/>
      <c r="G491" s="29"/>
      <c r="H491" s="29"/>
      <c r="I491" s="29"/>
      <c r="J491" s="29"/>
      <c r="K491" s="184"/>
      <c r="L491" s="3"/>
      <c r="M491" s="3"/>
      <c r="N491" s="3"/>
      <c r="O491" s="3"/>
      <c r="S491" s="29"/>
      <c r="T491" s="29"/>
      <c r="U491" s="29"/>
      <c r="V491" s="29"/>
    </row>
    <row r="492" spans="1:28" ht="12.75" customHeight="1" x14ac:dyDescent="0.2">
      <c r="B492" s="29"/>
      <c r="C492" s="29"/>
      <c r="D492" s="29"/>
      <c r="E492" s="29"/>
      <c r="F492" s="29"/>
      <c r="G492" s="29"/>
      <c r="H492" s="29"/>
      <c r="I492" s="29"/>
      <c r="J492" s="29"/>
      <c r="K492" s="184"/>
      <c r="L492" s="3"/>
      <c r="M492" s="3"/>
      <c r="O492" s="3"/>
      <c r="S492" s="29"/>
      <c r="T492" s="29"/>
      <c r="U492" s="29"/>
      <c r="V492" s="29"/>
    </row>
    <row r="493" spans="1:28" ht="26.25" x14ac:dyDescent="0.4">
      <c r="A493" s="2"/>
      <c r="B493" s="270" t="s">
        <v>99</v>
      </c>
      <c r="C493" s="271"/>
      <c r="D493" s="271"/>
      <c r="E493" s="271"/>
      <c r="F493" s="271"/>
      <c r="G493" s="271"/>
      <c r="H493" s="271"/>
      <c r="I493" s="271"/>
      <c r="J493" s="271"/>
      <c r="K493" s="179" t="s">
        <v>69</v>
      </c>
      <c r="L493" s="3"/>
      <c r="M493" s="3"/>
      <c r="N493" s="29"/>
      <c r="O493" s="3"/>
      <c r="P493" s="29"/>
      <c r="Q493" s="29"/>
      <c r="R493" s="29"/>
      <c r="T493" s="29"/>
      <c r="U493" s="29"/>
      <c r="V493" s="29"/>
    </row>
    <row r="494" spans="1:28" ht="20.25" x14ac:dyDescent="0.2">
      <c r="A494" s="272" t="s">
        <v>10</v>
      </c>
      <c r="B494" s="273" t="s">
        <v>100</v>
      </c>
      <c r="C494" s="274"/>
      <c r="D494" s="274"/>
      <c r="E494" s="274"/>
      <c r="F494" s="274"/>
      <c r="G494" s="274"/>
      <c r="H494" s="274"/>
      <c r="I494" s="274"/>
      <c r="J494" s="275"/>
      <c r="K494" s="276" t="s">
        <v>11</v>
      </c>
      <c r="L494" s="269" t="s">
        <v>3</v>
      </c>
      <c r="M494" s="269" t="s">
        <v>4</v>
      </c>
      <c r="N494" s="278" t="s">
        <v>5</v>
      </c>
      <c r="O494" s="269" t="s">
        <v>6</v>
      </c>
      <c r="P494" s="267" t="s">
        <v>7</v>
      </c>
      <c r="Q494" s="267" t="s">
        <v>8</v>
      </c>
      <c r="R494" s="269" t="s">
        <v>101</v>
      </c>
      <c r="T494" s="29"/>
      <c r="U494" s="29"/>
      <c r="V494" s="29"/>
    </row>
    <row r="495" spans="1:28" ht="15.75" x14ac:dyDescent="0.25">
      <c r="A495" s="268"/>
      <c r="B495" s="58" t="s">
        <v>102</v>
      </c>
      <c r="C495" s="58" t="s">
        <v>103</v>
      </c>
      <c r="D495" s="58" t="s">
        <v>104</v>
      </c>
      <c r="E495" s="58" t="s">
        <v>105</v>
      </c>
      <c r="F495" s="58" t="s">
        <v>106</v>
      </c>
      <c r="G495" s="58" t="s">
        <v>107</v>
      </c>
      <c r="H495" s="58" t="s">
        <v>108</v>
      </c>
      <c r="I495" s="58" t="s">
        <v>109</v>
      </c>
      <c r="J495" s="58" t="s">
        <v>110</v>
      </c>
      <c r="K495" s="277"/>
      <c r="L495" s="268"/>
      <c r="M495" s="268"/>
      <c r="N495" s="268"/>
      <c r="O495" s="268"/>
      <c r="P495" s="268"/>
      <c r="Q495" s="268"/>
      <c r="R495" s="268"/>
      <c r="T495" s="29"/>
      <c r="U495" s="29"/>
      <c r="V495" s="29"/>
    </row>
    <row r="496" spans="1:28" ht="15.75" x14ac:dyDescent="0.25">
      <c r="A496" s="58">
        <v>1001</v>
      </c>
      <c r="B496" s="59">
        <v>67</v>
      </c>
      <c r="C496" s="59"/>
      <c r="D496" s="59"/>
      <c r="E496" s="59"/>
      <c r="F496" s="59"/>
      <c r="G496" s="59"/>
      <c r="H496" s="59"/>
      <c r="I496" s="59"/>
      <c r="J496" s="59"/>
      <c r="K496" s="144"/>
      <c r="L496" s="96"/>
      <c r="M496" s="97"/>
      <c r="N496" s="98"/>
      <c r="O496" s="62"/>
      <c r="P496" s="63">
        <f>B496</f>
        <v>67</v>
      </c>
      <c r="Q496" s="64"/>
      <c r="R496" s="62"/>
      <c r="T496" s="29"/>
      <c r="U496" s="29"/>
      <c r="V496" s="29"/>
    </row>
    <row r="497" spans="1:22" ht="15.75" customHeight="1" x14ac:dyDescent="0.25">
      <c r="A497" s="58">
        <v>1002</v>
      </c>
      <c r="B497" s="59"/>
      <c r="C497" s="59">
        <v>48</v>
      </c>
      <c r="D497" s="59"/>
      <c r="E497" s="59"/>
      <c r="F497" s="59"/>
      <c r="G497" s="59"/>
      <c r="H497" s="59"/>
      <c r="I497" s="59"/>
      <c r="J497" s="59"/>
      <c r="K497" s="144"/>
      <c r="L497" s="101"/>
      <c r="M497" s="102"/>
      <c r="N497" s="103"/>
      <c r="O497" s="67">
        <f>IF(C497=0,"",C497/B496)</f>
        <v>0.71641791044776115</v>
      </c>
      <c r="P497" s="68">
        <v>48</v>
      </c>
      <c r="Q497" s="69">
        <f t="shared" ref="Q497:Q504" si="99">IF(P497=0,"",P497/P496)</f>
        <v>0.71641791044776115</v>
      </c>
      <c r="R497" s="69">
        <f t="shared" ref="R497:R504" si="100">IF(P497=0,"",100%-Q497)</f>
        <v>0.28358208955223885</v>
      </c>
      <c r="T497" s="29"/>
      <c r="U497" s="29"/>
      <c r="V497" s="29"/>
    </row>
    <row r="498" spans="1:22" ht="15.75" customHeight="1" x14ac:dyDescent="0.25">
      <c r="A498" s="58">
        <v>1101</v>
      </c>
      <c r="B498" s="59"/>
      <c r="C498" s="59"/>
      <c r="D498" s="59">
        <v>46</v>
      </c>
      <c r="E498" s="59"/>
      <c r="F498" s="59"/>
      <c r="G498" s="59"/>
      <c r="H498" s="59"/>
      <c r="I498" s="59"/>
      <c r="J498" s="59"/>
      <c r="K498" s="144"/>
      <c r="L498" s="101"/>
      <c r="M498" s="102"/>
      <c r="N498" s="103"/>
      <c r="O498" s="67">
        <f>IF(D498=0,"",D498/C497)</f>
        <v>0.95833333333333337</v>
      </c>
      <c r="P498" s="68">
        <v>47</v>
      </c>
      <c r="Q498" s="69">
        <f t="shared" si="99"/>
        <v>0.97916666666666663</v>
      </c>
      <c r="R498" s="69">
        <f t="shared" si="100"/>
        <v>2.083333333333337E-2</v>
      </c>
      <c r="S498" s="70">
        <f>P498/P496</f>
        <v>0.70149253731343286</v>
      </c>
      <c r="T498" s="29"/>
      <c r="U498" s="29"/>
      <c r="V498" s="29"/>
    </row>
    <row r="499" spans="1:22" ht="15.75" customHeight="1" x14ac:dyDescent="0.25">
      <c r="A499" s="58">
        <v>1102</v>
      </c>
      <c r="B499" s="59"/>
      <c r="C499" s="59"/>
      <c r="D499" s="59"/>
      <c r="E499" s="59">
        <v>41</v>
      </c>
      <c r="F499" s="59"/>
      <c r="G499" s="59"/>
      <c r="H499" s="59"/>
      <c r="I499" s="59"/>
      <c r="J499" s="59"/>
      <c r="K499" s="144"/>
      <c r="L499" s="101"/>
      <c r="M499" s="102"/>
      <c r="N499" s="103"/>
      <c r="O499" s="67">
        <f>IF(E499=0,"",E499/D498)</f>
        <v>0.89130434782608692</v>
      </c>
      <c r="P499" s="68">
        <v>45</v>
      </c>
      <c r="Q499" s="69">
        <f t="shared" si="99"/>
        <v>0.95744680851063835</v>
      </c>
      <c r="R499" s="69">
        <f t="shared" si="100"/>
        <v>4.2553191489361653E-2</v>
      </c>
      <c r="T499" s="29"/>
      <c r="U499" s="29"/>
      <c r="V499" s="29"/>
    </row>
    <row r="500" spans="1:22" ht="15.75" customHeight="1" x14ac:dyDescent="0.25">
      <c r="A500" s="58">
        <v>1201</v>
      </c>
      <c r="B500" s="59"/>
      <c r="C500" s="59"/>
      <c r="D500" s="59"/>
      <c r="E500" s="59"/>
      <c r="F500" s="59">
        <v>41</v>
      </c>
      <c r="G500" s="59"/>
      <c r="H500" s="59"/>
      <c r="I500" s="59"/>
      <c r="J500" s="59"/>
      <c r="K500" s="144"/>
      <c r="L500" s="101"/>
      <c r="M500" s="102"/>
      <c r="N500" s="103"/>
      <c r="O500" s="67">
        <f>IF(F500=0,"",F500/E499)</f>
        <v>1</v>
      </c>
      <c r="P500" s="68">
        <v>45</v>
      </c>
      <c r="Q500" s="69">
        <f t="shared" si="99"/>
        <v>1</v>
      </c>
      <c r="R500" s="69">
        <f t="shared" si="100"/>
        <v>0</v>
      </c>
      <c r="T500" s="29"/>
      <c r="U500" s="29"/>
      <c r="V500" s="29"/>
    </row>
    <row r="501" spans="1:22" ht="15.75" customHeight="1" x14ac:dyDescent="0.25">
      <c r="A501" s="58">
        <v>1202</v>
      </c>
      <c r="B501" s="59"/>
      <c r="C501" s="59"/>
      <c r="D501" s="59"/>
      <c r="E501" s="59"/>
      <c r="F501" s="59"/>
      <c r="G501" s="59">
        <v>38</v>
      </c>
      <c r="H501" s="59"/>
      <c r="I501" s="59"/>
      <c r="J501" s="59"/>
      <c r="K501" s="144"/>
      <c r="L501" s="101"/>
      <c r="M501" s="102"/>
      <c r="N501" s="103"/>
      <c r="O501" s="67">
        <f>IF(G501=0,"",G501/F500)</f>
        <v>0.92682926829268297</v>
      </c>
      <c r="P501" s="68">
        <v>45</v>
      </c>
      <c r="Q501" s="69">
        <f t="shared" si="99"/>
        <v>1</v>
      </c>
      <c r="R501" s="69">
        <f t="shared" si="100"/>
        <v>0</v>
      </c>
      <c r="T501" s="29"/>
      <c r="U501" s="29"/>
      <c r="V501" s="29"/>
    </row>
    <row r="502" spans="1:22" ht="15.75" customHeight="1" x14ac:dyDescent="0.25">
      <c r="A502" s="58">
        <v>1301</v>
      </c>
      <c r="B502" s="59"/>
      <c r="C502" s="59"/>
      <c r="D502" s="59"/>
      <c r="E502" s="59"/>
      <c r="F502" s="59"/>
      <c r="G502" s="59"/>
      <c r="H502" s="59">
        <v>36</v>
      </c>
      <c r="I502" s="59"/>
      <c r="J502" s="59"/>
      <c r="K502" s="144"/>
      <c r="L502" s="101"/>
      <c r="M502" s="102"/>
      <c r="N502" s="103"/>
      <c r="O502" s="67">
        <f>IF(H502=0,"",H502/G501)</f>
        <v>0.94736842105263153</v>
      </c>
      <c r="P502" s="68">
        <v>42</v>
      </c>
      <c r="Q502" s="69">
        <f t="shared" si="99"/>
        <v>0.93333333333333335</v>
      </c>
      <c r="R502" s="69">
        <f t="shared" si="100"/>
        <v>6.6666666666666652E-2</v>
      </c>
      <c r="T502" s="29"/>
      <c r="U502" s="29"/>
      <c r="V502" s="29"/>
    </row>
    <row r="503" spans="1:22" ht="15.75" customHeight="1" x14ac:dyDescent="0.25">
      <c r="A503" s="58">
        <v>1302</v>
      </c>
      <c r="B503" s="59"/>
      <c r="C503" s="59"/>
      <c r="D503" s="59"/>
      <c r="E503" s="59"/>
      <c r="F503" s="59"/>
      <c r="G503" s="59"/>
      <c r="H503" s="59"/>
      <c r="I503" s="59">
        <v>34</v>
      </c>
      <c r="J503" s="59"/>
      <c r="K503" s="144">
        <v>1</v>
      </c>
      <c r="L503" s="101"/>
      <c r="M503" s="102"/>
      <c r="N503" s="103"/>
      <c r="O503" s="67">
        <f>IF(I503=0,"",I503/H502)</f>
        <v>0.94444444444444442</v>
      </c>
      <c r="P503" s="68">
        <v>42</v>
      </c>
      <c r="Q503" s="69">
        <f t="shared" si="99"/>
        <v>1</v>
      </c>
      <c r="R503" s="69">
        <f t="shared" si="100"/>
        <v>0</v>
      </c>
      <c r="T503" s="29"/>
      <c r="U503" s="29"/>
      <c r="V503" s="29"/>
    </row>
    <row r="504" spans="1:22" ht="15.75" customHeight="1" x14ac:dyDescent="0.25">
      <c r="A504" s="58">
        <v>1401</v>
      </c>
      <c r="B504" s="59"/>
      <c r="C504" s="59"/>
      <c r="D504" s="59"/>
      <c r="E504" s="59"/>
      <c r="F504" s="59"/>
      <c r="G504" s="59"/>
      <c r="H504" s="59"/>
      <c r="I504" s="59"/>
      <c r="J504" s="59">
        <v>32</v>
      </c>
      <c r="K504" s="144">
        <v>27</v>
      </c>
      <c r="L504" s="101"/>
      <c r="M504" s="102"/>
      <c r="N504" s="103"/>
      <c r="O504" s="71">
        <f>IF(J504=0,"",J504/I503)</f>
        <v>0.94117647058823528</v>
      </c>
      <c r="P504" s="68">
        <v>38</v>
      </c>
      <c r="Q504" s="72">
        <f t="shared" si="99"/>
        <v>0.90476190476190477</v>
      </c>
      <c r="R504" s="72">
        <f t="shared" si="100"/>
        <v>9.5238095238095233E-2</v>
      </c>
      <c r="T504" s="29"/>
      <c r="U504" s="29"/>
      <c r="V504" s="29"/>
    </row>
    <row r="505" spans="1:22" ht="15.75" customHeight="1" x14ac:dyDescent="0.25">
      <c r="A505" s="58">
        <v>1402</v>
      </c>
      <c r="B505" s="59"/>
      <c r="C505" s="59"/>
      <c r="D505" s="59"/>
      <c r="E505" s="59"/>
      <c r="F505" s="59"/>
      <c r="G505" s="59"/>
      <c r="H505" s="59"/>
      <c r="I505" s="59"/>
      <c r="J505" s="59">
        <v>6</v>
      </c>
      <c r="K505" s="144">
        <v>4</v>
      </c>
      <c r="L505" s="101"/>
      <c r="M505" s="102"/>
      <c r="N505" s="104"/>
      <c r="O505" s="105"/>
      <c r="P505" s="68">
        <v>10</v>
      </c>
      <c r="Q505" s="106"/>
      <c r="R505" s="107"/>
      <c r="T505" s="29"/>
      <c r="U505" s="29"/>
      <c r="V505" s="29"/>
    </row>
    <row r="506" spans="1:22" ht="15.75" customHeight="1" x14ac:dyDescent="0.25">
      <c r="A506" s="58">
        <v>1501</v>
      </c>
      <c r="B506" s="59"/>
      <c r="C506" s="59"/>
      <c r="D506" s="59"/>
      <c r="E506" s="59"/>
      <c r="F506" s="59"/>
      <c r="G506" s="59"/>
      <c r="H506" s="59"/>
      <c r="I506" s="59"/>
      <c r="J506" s="59">
        <v>2</v>
      </c>
      <c r="K506" s="144">
        <v>2</v>
      </c>
      <c r="L506" s="101"/>
      <c r="M506" s="102"/>
      <c r="N506" s="104"/>
      <c r="O506" s="108"/>
      <c r="P506" s="109">
        <v>4</v>
      </c>
      <c r="Q506" s="110"/>
      <c r="R506" s="108"/>
      <c r="T506" s="29"/>
      <c r="U506" s="29"/>
      <c r="V506" s="29"/>
    </row>
    <row r="507" spans="1:22" ht="15.75" customHeight="1" x14ac:dyDescent="0.25">
      <c r="A507" s="58">
        <v>1502</v>
      </c>
      <c r="B507" s="59"/>
      <c r="C507" s="59"/>
      <c r="D507" s="59"/>
      <c r="E507" s="59"/>
      <c r="F507" s="59"/>
      <c r="G507" s="59"/>
      <c r="H507" s="59"/>
      <c r="I507" s="59"/>
      <c r="J507" s="59">
        <v>1</v>
      </c>
      <c r="K507" s="144">
        <v>0</v>
      </c>
      <c r="L507" s="101"/>
      <c r="M507" s="102"/>
      <c r="N507" s="104"/>
      <c r="O507" s="108"/>
      <c r="P507" s="109">
        <v>1</v>
      </c>
      <c r="Q507" s="110"/>
      <c r="R507" s="108"/>
      <c r="T507" s="29"/>
      <c r="U507" s="29"/>
      <c r="V507" s="29"/>
    </row>
    <row r="508" spans="1:22" ht="15.75" customHeight="1" x14ac:dyDescent="0.25">
      <c r="A508" s="58">
        <v>1601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144"/>
      <c r="L508" s="101"/>
      <c r="M508" s="102"/>
      <c r="N508" s="104"/>
      <c r="O508" s="108"/>
      <c r="P508" s="109"/>
      <c r="Q508" s="110"/>
      <c r="R508" s="108"/>
      <c r="T508" s="29"/>
      <c r="U508" s="29"/>
      <c r="V508" s="29"/>
    </row>
    <row r="509" spans="1:22" ht="15.75" customHeight="1" x14ac:dyDescent="0.25">
      <c r="A509" s="58">
        <v>1602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144"/>
      <c r="L509" s="101"/>
      <c r="M509" s="102"/>
      <c r="N509" s="104"/>
      <c r="O509" s="102"/>
      <c r="P509" s="68"/>
      <c r="Q509" s="146"/>
      <c r="R509" s="108"/>
      <c r="T509" s="29"/>
      <c r="U509" s="29"/>
      <c r="V509" s="29"/>
    </row>
    <row r="510" spans="1:22" ht="15.75" customHeight="1" x14ac:dyDescent="0.25">
      <c r="A510" s="58">
        <v>1701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144"/>
      <c r="L510" s="101"/>
      <c r="M510" s="102"/>
      <c r="N510" s="104"/>
      <c r="O510" s="104"/>
      <c r="P510" s="104"/>
      <c r="Q510" s="104"/>
      <c r="R510" s="103"/>
      <c r="T510" s="29"/>
      <c r="U510" s="29"/>
      <c r="V510" s="29"/>
    </row>
    <row r="511" spans="1:22" ht="15.75" customHeight="1" x14ac:dyDescent="0.25">
      <c r="A511" s="58">
        <v>1702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144"/>
      <c r="L511" s="101"/>
      <c r="M511" s="102"/>
      <c r="N511" s="104"/>
      <c r="O511" s="191" t="s">
        <v>83</v>
      </c>
      <c r="P511" s="82">
        <v>34</v>
      </c>
      <c r="Q511" s="83">
        <f>K514</f>
        <v>34</v>
      </c>
      <c r="R511" s="193" t="s">
        <v>11</v>
      </c>
      <c r="T511" s="29"/>
      <c r="U511" s="29"/>
      <c r="V511" s="29"/>
    </row>
    <row r="512" spans="1:22" ht="15.75" customHeight="1" x14ac:dyDescent="0.25">
      <c r="A512" s="58">
        <v>1801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101"/>
      <c r="M512" s="102"/>
      <c r="N512" s="104"/>
      <c r="O512" s="192" t="s">
        <v>85</v>
      </c>
      <c r="P512" s="86">
        <f>P511/B496</f>
        <v>0.5074626865671642</v>
      </c>
      <c r="Q512" s="87">
        <f>P511/Q511</f>
        <v>1</v>
      </c>
      <c r="R512" s="194" t="s">
        <v>86</v>
      </c>
      <c r="T512" s="29"/>
      <c r="U512" s="29"/>
      <c r="V512" s="29"/>
    </row>
    <row r="513" spans="1:22" ht="15.75" x14ac:dyDescent="0.25">
      <c r="A513" s="58">
        <v>1802</v>
      </c>
      <c r="B513" s="195"/>
      <c r="C513" s="195"/>
      <c r="D513" s="195"/>
      <c r="E513" s="195"/>
      <c r="F513" s="195"/>
      <c r="G513" s="195"/>
      <c r="H513" s="195"/>
      <c r="I513" s="195"/>
      <c r="J513" s="195"/>
      <c r="K513" s="144"/>
      <c r="L513" s="147"/>
      <c r="M513" s="148"/>
      <c r="N513" s="149"/>
      <c r="O513" s="91"/>
      <c r="P513" s="91"/>
      <c r="Q513" s="91"/>
      <c r="R513" s="92"/>
      <c r="T513" s="29"/>
      <c r="U513" s="29"/>
      <c r="V513" s="29"/>
    </row>
    <row r="514" spans="1:22" ht="18" customHeight="1" x14ac:dyDescent="0.25">
      <c r="A514" s="28"/>
      <c r="B514" s="280" t="s">
        <v>111</v>
      </c>
      <c r="C514" s="280"/>
      <c r="D514" s="280"/>
      <c r="E514" s="280"/>
      <c r="F514" s="280"/>
      <c r="G514" s="280"/>
      <c r="H514" s="280"/>
      <c r="I514" s="280"/>
      <c r="J514" s="280"/>
      <c r="K514" s="189">
        <f>SUM(K496:K510)</f>
        <v>34</v>
      </c>
      <c r="L514" s="94">
        <f>IF(SUM(K502:K504)=0,"",SUM(K502:K504)/B496)</f>
        <v>0.41791044776119401</v>
      </c>
      <c r="M514" s="94">
        <f>IF(K514=0,"",K514/B496)</f>
        <v>0.5074626865671642</v>
      </c>
      <c r="N514" s="94">
        <f>IF(K504=0,"",M514-L514)</f>
        <v>8.9552238805970186E-2</v>
      </c>
      <c r="O514" s="3"/>
      <c r="P514" s="29"/>
      <c r="Q514" s="22"/>
      <c r="R514" s="3"/>
      <c r="T514" s="29"/>
      <c r="U514" s="29"/>
      <c r="V514" s="29"/>
    </row>
    <row r="515" spans="1:22" ht="12.75" customHeight="1" x14ac:dyDescent="0.2">
      <c r="B515" s="29"/>
      <c r="C515" s="29"/>
      <c r="D515" s="29"/>
      <c r="E515" s="29"/>
      <c r="F515" s="29"/>
      <c r="G515" s="29"/>
      <c r="H515" s="29"/>
      <c r="I515" s="29"/>
      <c r="J515" s="29"/>
      <c r="K515" s="184"/>
      <c r="L515" s="3"/>
      <c r="M515" s="3"/>
      <c r="O515" s="3"/>
      <c r="S515" s="29"/>
      <c r="T515" s="29"/>
      <c r="U515" s="29"/>
      <c r="V515" s="29"/>
    </row>
    <row r="516" spans="1:22" ht="12.75" customHeight="1" x14ac:dyDescent="0.2">
      <c r="B516" s="29"/>
      <c r="C516" s="29"/>
      <c r="D516" s="29"/>
      <c r="E516" s="29"/>
      <c r="F516" s="29"/>
      <c r="G516" s="29"/>
      <c r="H516" s="29"/>
      <c r="I516" s="29"/>
      <c r="J516" s="29"/>
      <c r="K516" s="184"/>
      <c r="L516" s="3"/>
      <c r="M516" s="3"/>
      <c r="N516" s="3"/>
      <c r="O516" s="3"/>
      <c r="S516" s="29"/>
      <c r="T516" s="22"/>
      <c r="U516" s="22"/>
      <c r="V516" s="29"/>
    </row>
    <row r="517" spans="1:22" ht="26.25" x14ac:dyDescent="0.4">
      <c r="A517" s="2"/>
      <c r="B517" s="270" t="s">
        <v>99</v>
      </c>
      <c r="C517" s="271"/>
      <c r="D517" s="271"/>
      <c r="E517" s="271"/>
      <c r="F517" s="271"/>
      <c r="G517" s="271"/>
      <c r="H517" s="271"/>
      <c r="I517" s="271"/>
      <c r="J517" s="271"/>
      <c r="K517" s="179" t="s">
        <v>70</v>
      </c>
      <c r="L517" s="3"/>
      <c r="M517" s="3"/>
      <c r="N517" s="29"/>
      <c r="O517" s="3"/>
      <c r="P517" s="29"/>
      <c r="Q517" s="29"/>
      <c r="R517" s="29"/>
      <c r="T517" s="22"/>
      <c r="U517" s="22"/>
      <c r="V517" s="29"/>
    </row>
    <row r="518" spans="1:22" ht="20.25" x14ac:dyDescent="0.2">
      <c r="A518" s="272" t="s">
        <v>10</v>
      </c>
      <c r="B518" s="273" t="s">
        <v>100</v>
      </c>
      <c r="C518" s="274"/>
      <c r="D518" s="274"/>
      <c r="E518" s="274"/>
      <c r="F518" s="274"/>
      <c r="G518" s="274"/>
      <c r="H518" s="274"/>
      <c r="I518" s="274"/>
      <c r="J518" s="275"/>
      <c r="K518" s="276" t="s">
        <v>11</v>
      </c>
      <c r="L518" s="269" t="s">
        <v>3</v>
      </c>
      <c r="M518" s="269" t="s">
        <v>4</v>
      </c>
      <c r="N518" s="278" t="s">
        <v>5</v>
      </c>
      <c r="O518" s="269" t="s">
        <v>6</v>
      </c>
      <c r="P518" s="267" t="s">
        <v>7</v>
      </c>
      <c r="Q518" s="267" t="s">
        <v>8</v>
      </c>
      <c r="R518" s="269" t="s">
        <v>101</v>
      </c>
      <c r="T518" s="22"/>
      <c r="U518" s="22"/>
      <c r="V518" s="29"/>
    </row>
    <row r="519" spans="1:22" ht="15.75" x14ac:dyDescent="0.25">
      <c r="A519" s="268"/>
      <c r="B519" s="58" t="s">
        <v>102</v>
      </c>
      <c r="C519" s="58" t="s">
        <v>103</v>
      </c>
      <c r="D519" s="58" t="s">
        <v>104</v>
      </c>
      <c r="E519" s="58" t="s">
        <v>105</v>
      </c>
      <c r="F519" s="58" t="s">
        <v>106</v>
      </c>
      <c r="G519" s="58" t="s">
        <v>107</v>
      </c>
      <c r="H519" s="58" t="s">
        <v>108</v>
      </c>
      <c r="I519" s="58" t="s">
        <v>109</v>
      </c>
      <c r="J519" s="58" t="s">
        <v>110</v>
      </c>
      <c r="K519" s="277"/>
      <c r="L519" s="268"/>
      <c r="M519" s="268"/>
      <c r="N519" s="268"/>
      <c r="O519" s="268"/>
      <c r="P519" s="268"/>
      <c r="Q519" s="268"/>
      <c r="R519" s="268"/>
      <c r="T519" s="22"/>
      <c r="U519" s="22"/>
      <c r="V519" s="29"/>
    </row>
    <row r="520" spans="1:22" ht="15.75" x14ac:dyDescent="0.25">
      <c r="A520" s="58">
        <v>1002</v>
      </c>
      <c r="B520" s="59">
        <v>95</v>
      </c>
      <c r="C520" s="59"/>
      <c r="D520" s="59"/>
      <c r="E520" s="59"/>
      <c r="F520" s="59"/>
      <c r="G520" s="59"/>
      <c r="H520" s="59"/>
      <c r="I520" s="59"/>
      <c r="J520" s="59"/>
      <c r="K520" s="144"/>
      <c r="L520" s="96"/>
      <c r="M520" s="97"/>
      <c r="N520" s="98"/>
      <c r="O520" s="62"/>
      <c r="P520" s="63">
        <f>B520</f>
        <v>95</v>
      </c>
      <c r="Q520" s="64"/>
      <c r="R520" s="62"/>
      <c r="T520" s="22"/>
      <c r="U520" s="22"/>
      <c r="V520" s="29"/>
    </row>
    <row r="521" spans="1:22" ht="15.75" customHeight="1" x14ac:dyDescent="0.25">
      <c r="A521" s="58">
        <v>1101</v>
      </c>
      <c r="B521" s="59"/>
      <c r="C521" s="59">
        <v>83</v>
      </c>
      <c r="D521" s="59"/>
      <c r="E521" s="59"/>
      <c r="F521" s="59"/>
      <c r="G521" s="59"/>
      <c r="H521" s="59"/>
      <c r="I521" s="59"/>
      <c r="J521" s="59"/>
      <c r="K521" s="144"/>
      <c r="L521" s="101"/>
      <c r="M521" s="102"/>
      <c r="N521" s="103"/>
      <c r="O521" s="67">
        <f>IF(C521=0,"",C521/B520)</f>
        <v>0.87368421052631584</v>
      </c>
      <c r="P521" s="68">
        <v>85</v>
      </c>
      <c r="Q521" s="69">
        <f t="shared" ref="Q521:Q528" si="101">IF(P521=0,"",P521/P520)</f>
        <v>0.89473684210526316</v>
      </c>
      <c r="R521" s="69">
        <f t="shared" ref="R521:R528" si="102">IF(P521=0,"",100%-Q521)</f>
        <v>0.10526315789473684</v>
      </c>
      <c r="T521" s="22"/>
      <c r="U521" s="22"/>
      <c r="V521" s="29"/>
    </row>
    <row r="522" spans="1:22" ht="15.75" customHeight="1" x14ac:dyDescent="0.25">
      <c r="A522" s="58">
        <v>1102</v>
      </c>
      <c r="B522" s="59"/>
      <c r="C522" s="59"/>
      <c r="D522" s="59">
        <v>63</v>
      </c>
      <c r="E522" s="59"/>
      <c r="F522" s="59"/>
      <c r="G522" s="59"/>
      <c r="H522" s="59"/>
      <c r="I522" s="59"/>
      <c r="J522" s="59"/>
      <c r="K522" s="144"/>
      <c r="L522" s="101"/>
      <c r="M522" s="102"/>
      <c r="N522" s="103"/>
      <c r="O522" s="67">
        <f>IF(D522=0,"",D522/C521)</f>
        <v>0.75903614457831325</v>
      </c>
      <c r="P522" s="68">
        <v>80</v>
      </c>
      <c r="Q522" s="69">
        <f t="shared" si="101"/>
        <v>0.94117647058823528</v>
      </c>
      <c r="R522" s="69">
        <f t="shared" si="102"/>
        <v>5.8823529411764719E-2</v>
      </c>
      <c r="S522" s="70">
        <f>P522/P520</f>
        <v>0.84210526315789469</v>
      </c>
      <c r="T522" s="22"/>
      <c r="U522" s="22"/>
      <c r="V522" s="29"/>
    </row>
    <row r="523" spans="1:22" ht="15.75" customHeight="1" x14ac:dyDescent="0.25">
      <c r="A523" s="58">
        <v>1201</v>
      </c>
      <c r="B523" s="59"/>
      <c r="C523" s="59"/>
      <c r="D523" s="59"/>
      <c r="E523" s="59">
        <v>63</v>
      </c>
      <c r="F523" s="59"/>
      <c r="G523" s="59"/>
      <c r="H523" s="59"/>
      <c r="I523" s="59"/>
      <c r="J523" s="59"/>
      <c r="K523" s="144"/>
      <c r="L523" s="101"/>
      <c r="M523" s="102"/>
      <c r="N523" s="103"/>
      <c r="O523" s="67">
        <f>IF(E523=0,"",E523/D522)</f>
        <v>1</v>
      </c>
      <c r="P523" s="68">
        <v>79</v>
      </c>
      <c r="Q523" s="69">
        <f t="shared" si="101"/>
        <v>0.98750000000000004</v>
      </c>
      <c r="R523" s="69">
        <f t="shared" si="102"/>
        <v>1.2499999999999956E-2</v>
      </c>
      <c r="T523" s="22"/>
      <c r="U523" s="22"/>
      <c r="V523" s="29"/>
    </row>
    <row r="524" spans="1:22" ht="15.75" customHeight="1" x14ac:dyDescent="0.25">
      <c r="A524" s="58">
        <v>1202</v>
      </c>
      <c r="B524" s="59"/>
      <c r="C524" s="59"/>
      <c r="D524" s="59"/>
      <c r="E524" s="59"/>
      <c r="F524" s="59">
        <v>60</v>
      </c>
      <c r="G524" s="59"/>
      <c r="H524" s="59"/>
      <c r="I524" s="59"/>
      <c r="J524" s="59"/>
      <c r="K524" s="144"/>
      <c r="L524" s="101"/>
      <c r="M524" s="102"/>
      <c r="N524" s="103"/>
      <c r="O524" s="67">
        <f>IF(F524=0,"",F524/E523)</f>
        <v>0.95238095238095233</v>
      </c>
      <c r="P524" s="68">
        <v>75</v>
      </c>
      <c r="Q524" s="69">
        <f t="shared" si="101"/>
        <v>0.94936708860759489</v>
      </c>
      <c r="R524" s="69">
        <f t="shared" si="102"/>
        <v>5.0632911392405111E-2</v>
      </c>
      <c r="T524" s="22"/>
      <c r="U524" s="22"/>
      <c r="V524" s="29"/>
    </row>
    <row r="525" spans="1:22" ht="15.75" customHeight="1" x14ac:dyDescent="0.25">
      <c r="A525" s="58">
        <v>1301</v>
      </c>
      <c r="B525" s="59"/>
      <c r="C525" s="59"/>
      <c r="D525" s="59"/>
      <c r="E525" s="59"/>
      <c r="F525" s="59"/>
      <c r="G525" s="59">
        <v>60</v>
      </c>
      <c r="H525" s="59"/>
      <c r="I525" s="59"/>
      <c r="J525" s="59"/>
      <c r="K525" s="144"/>
      <c r="L525" s="101"/>
      <c r="M525" s="102"/>
      <c r="N525" s="103"/>
      <c r="O525" s="67">
        <f>IF(G525=0,"",G525/F524)</f>
        <v>1</v>
      </c>
      <c r="P525" s="68">
        <v>71</v>
      </c>
      <c r="Q525" s="69">
        <f t="shared" si="101"/>
        <v>0.94666666666666666</v>
      </c>
      <c r="R525" s="69">
        <f t="shared" si="102"/>
        <v>5.3333333333333344E-2</v>
      </c>
      <c r="T525" s="22"/>
      <c r="U525" s="22"/>
      <c r="V525" s="29"/>
    </row>
    <row r="526" spans="1:22" ht="15.75" customHeight="1" x14ac:dyDescent="0.25">
      <c r="A526" s="58">
        <v>1302</v>
      </c>
      <c r="B526" s="59"/>
      <c r="C526" s="59"/>
      <c r="D526" s="59"/>
      <c r="E526" s="59"/>
      <c r="F526" s="59"/>
      <c r="G526" s="59"/>
      <c r="H526" s="59">
        <v>54</v>
      </c>
      <c r="I526" s="59"/>
      <c r="J526" s="59"/>
      <c r="K526" s="144"/>
      <c r="L526" s="101"/>
      <c r="M526" s="102"/>
      <c r="N526" s="103"/>
      <c r="O526" s="67">
        <f>IF(H526=0,"",H526/G525)</f>
        <v>0.9</v>
      </c>
      <c r="P526" s="68">
        <v>66</v>
      </c>
      <c r="Q526" s="69">
        <f t="shared" si="101"/>
        <v>0.92957746478873238</v>
      </c>
      <c r="R526" s="69">
        <f t="shared" si="102"/>
        <v>7.0422535211267623E-2</v>
      </c>
      <c r="T526" s="22"/>
      <c r="U526" s="22"/>
      <c r="V526" s="29"/>
    </row>
    <row r="527" spans="1:22" ht="15.75" customHeight="1" x14ac:dyDescent="0.25">
      <c r="A527" s="58">
        <v>1401</v>
      </c>
      <c r="B527" s="59"/>
      <c r="C527" s="59"/>
      <c r="D527" s="59"/>
      <c r="E527" s="59"/>
      <c r="F527" s="59"/>
      <c r="G527" s="59"/>
      <c r="H527" s="59"/>
      <c r="I527" s="59">
        <v>51</v>
      </c>
      <c r="J527" s="59"/>
      <c r="K527" s="144">
        <v>1</v>
      </c>
      <c r="L527" s="101"/>
      <c r="M527" s="102"/>
      <c r="N527" s="103"/>
      <c r="O527" s="67">
        <f>IF(I527=0,"",I527/H526)</f>
        <v>0.94444444444444442</v>
      </c>
      <c r="P527" s="68">
        <v>66</v>
      </c>
      <c r="Q527" s="69">
        <f t="shared" si="101"/>
        <v>1</v>
      </c>
      <c r="R527" s="69">
        <f t="shared" si="102"/>
        <v>0</v>
      </c>
      <c r="T527" s="22"/>
      <c r="U527" s="22"/>
      <c r="V527" s="29"/>
    </row>
    <row r="528" spans="1:22" ht="15.75" customHeight="1" x14ac:dyDescent="0.25">
      <c r="A528" s="58">
        <v>1402</v>
      </c>
      <c r="B528" s="59"/>
      <c r="C528" s="59"/>
      <c r="D528" s="59"/>
      <c r="E528" s="59"/>
      <c r="F528" s="59"/>
      <c r="G528" s="59"/>
      <c r="H528" s="59"/>
      <c r="I528" s="59"/>
      <c r="J528" s="59">
        <v>51</v>
      </c>
      <c r="K528" s="144">
        <v>35</v>
      </c>
      <c r="L528" s="101"/>
      <c r="M528" s="102"/>
      <c r="N528" s="103"/>
      <c r="O528" s="71">
        <f>IF(J528=0,"",J528/I527)</f>
        <v>1</v>
      </c>
      <c r="P528" s="68">
        <v>65</v>
      </c>
      <c r="Q528" s="72">
        <f t="shared" si="101"/>
        <v>0.98484848484848486</v>
      </c>
      <c r="R528" s="72">
        <f t="shared" si="102"/>
        <v>1.5151515151515138E-2</v>
      </c>
      <c r="T528" s="22"/>
      <c r="U528" s="22"/>
      <c r="V528" s="29"/>
    </row>
    <row r="529" spans="1:22" ht="15.75" customHeight="1" x14ac:dyDescent="0.25">
      <c r="A529" s="58">
        <v>1501</v>
      </c>
      <c r="B529" s="59"/>
      <c r="C529" s="59"/>
      <c r="D529" s="59"/>
      <c r="E529" s="59"/>
      <c r="F529" s="59"/>
      <c r="G529" s="59"/>
      <c r="H529" s="59"/>
      <c r="I529" s="59"/>
      <c r="J529" s="59">
        <v>10</v>
      </c>
      <c r="K529" s="144">
        <v>8</v>
      </c>
      <c r="L529" s="101"/>
      <c r="M529" s="102"/>
      <c r="N529" s="104"/>
      <c r="O529" s="105"/>
      <c r="P529" s="68">
        <v>13</v>
      </c>
      <c r="Q529" s="106"/>
      <c r="R529" s="107"/>
      <c r="T529" s="22"/>
      <c r="U529" s="22"/>
      <c r="V529" s="29"/>
    </row>
    <row r="530" spans="1:22" ht="15.75" customHeight="1" x14ac:dyDescent="0.25">
      <c r="A530" s="58">
        <v>1502</v>
      </c>
      <c r="B530" s="59"/>
      <c r="C530" s="59"/>
      <c r="D530" s="59"/>
      <c r="E530" s="59"/>
      <c r="F530" s="59"/>
      <c r="G530" s="59"/>
      <c r="H530" s="59"/>
      <c r="I530" s="59"/>
      <c r="J530" s="59">
        <v>2</v>
      </c>
      <c r="K530" s="144">
        <v>1</v>
      </c>
      <c r="L530" s="101"/>
      <c r="M530" s="102"/>
      <c r="N530" s="104"/>
      <c r="O530" s="108"/>
      <c r="P530" s="109">
        <v>4</v>
      </c>
      <c r="Q530" s="110"/>
      <c r="R530" s="108"/>
      <c r="T530" s="22"/>
      <c r="U530" s="22"/>
      <c r="V530" s="29"/>
    </row>
    <row r="531" spans="1:22" ht="15.75" customHeight="1" x14ac:dyDescent="0.25">
      <c r="A531" s="58">
        <v>1601</v>
      </c>
      <c r="B531" s="59"/>
      <c r="C531" s="59"/>
      <c r="D531" s="59"/>
      <c r="E531" s="59"/>
      <c r="F531" s="59"/>
      <c r="G531" s="59"/>
      <c r="H531" s="59"/>
      <c r="I531" s="59"/>
      <c r="J531" s="59">
        <v>2</v>
      </c>
      <c r="K531" s="144">
        <v>2</v>
      </c>
      <c r="L531" s="101"/>
      <c r="M531" s="102"/>
      <c r="N531" s="104"/>
      <c r="O531" s="108"/>
      <c r="P531" s="109">
        <v>4</v>
      </c>
      <c r="Q531" s="110"/>
      <c r="R531" s="108"/>
      <c r="T531" s="22"/>
      <c r="U531" s="22"/>
      <c r="V531" s="29"/>
    </row>
    <row r="532" spans="1:22" ht="15.75" customHeight="1" x14ac:dyDescent="0.25">
      <c r="A532" s="58">
        <v>1602</v>
      </c>
      <c r="B532" s="59"/>
      <c r="C532" s="59"/>
      <c r="D532" s="59"/>
      <c r="E532" s="59"/>
      <c r="F532" s="59"/>
      <c r="G532" s="59"/>
      <c r="H532" s="59"/>
      <c r="I532" s="59"/>
      <c r="J532" s="59">
        <v>1</v>
      </c>
      <c r="K532" s="144">
        <v>2</v>
      </c>
      <c r="L532" s="101"/>
      <c r="M532" s="102"/>
      <c r="N532" s="104"/>
      <c r="O532" s="108"/>
      <c r="P532" s="109">
        <v>2</v>
      </c>
      <c r="Q532" s="110"/>
      <c r="R532" s="108"/>
      <c r="T532" s="22"/>
      <c r="U532" s="22"/>
      <c r="V532" s="29"/>
    </row>
    <row r="533" spans="1:22" ht="15.75" customHeight="1" x14ac:dyDescent="0.25">
      <c r="A533" s="58">
        <v>1701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144"/>
      <c r="L533" s="101"/>
      <c r="M533" s="102"/>
      <c r="N533" s="104"/>
      <c r="O533" s="102"/>
      <c r="P533" s="68"/>
      <c r="Q533" s="146"/>
      <c r="R533" s="108"/>
      <c r="T533" s="22"/>
      <c r="U533" s="22"/>
      <c r="V533" s="29"/>
    </row>
    <row r="534" spans="1:22" ht="15.75" customHeight="1" x14ac:dyDescent="0.25">
      <c r="A534" s="58">
        <v>1702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144"/>
      <c r="L534" s="101"/>
      <c r="M534" s="102"/>
      <c r="N534" s="104"/>
      <c r="O534" s="104"/>
      <c r="P534" s="104"/>
      <c r="Q534" s="104"/>
      <c r="R534" s="103"/>
      <c r="T534" s="22"/>
      <c r="U534" s="22"/>
      <c r="V534" s="29"/>
    </row>
    <row r="535" spans="1:22" ht="15.75" customHeight="1" x14ac:dyDescent="0.25">
      <c r="A535" s="58">
        <v>1801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144"/>
      <c r="L535" s="101"/>
      <c r="M535" s="102"/>
      <c r="N535" s="104"/>
      <c r="O535" s="191" t="s">
        <v>83</v>
      </c>
      <c r="P535" s="82">
        <v>49</v>
      </c>
      <c r="Q535" s="83">
        <f>SUM(K526:K535)</f>
        <v>49</v>
      </c>
      <c r="R535" s="193" t="s">
        <v>11</v>
      </c>
      <c r="T535" s="22"/>
      <c r="U535" s="22"/>
      <c r="V535" s="29"/>
    </row>
    <row r="536" spans="1:22" ht="15.75" customHeight="1" x14ac:dyDescent="0.25">
      <c r="A536" s="58">
        <v>1802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144"/>
      <c r="L536" s="101"/>
      <c r="M536" s="102"/>
      <c r="N536" s="104"/>
      <c r="O536" s="192" t="s">
        <v>85</v>
      </c>
      <c r="P536" s="86">
        <f>P535/B520</f>
        <v>0.51578947368421058</v>
      </c>
      <c r="Q536" s="87">
        <f>P535/Q535</f>
        <v>1</v>
      </c>
      <c r="R536" s="194" t="s">
        <v>86</v>
      </c>
      <c r="T536" s="22"/>
      <c r="U536" s="22"/>
      <c r="V536" s="29"/>
    </row>
    <row r="537" spans="1:22" ht="15.75" x14ac:dyDescent="0.25">
      <c r="A537" s="58">
        <v>1901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144"/>
      <c r="L537" s="147"/>
      <c r="M537" s="148"/>
      <c r="N537" s="149"/>
      <c r="O537" s="91"/>
      <c r="P537" s="91"/>
      <c r="Q537" s="91"/>
      <c r="R537" s="92"/>
      <c r="T537" s="22"/>
      <c r="U537" s="22"/>
      <c r="V537" s="29"/>
    </row>
    <row r="538" spans="1:22" ht="18" customHeight="1" x14ac:dyDescent="0.25">
      <c r="A538" s="28"/>
      <c r="B538" s="280" t="s">
        <v>111</v>
      </c>
      <c r="C538" s="280"/>
      <c r="D538" s="280"/>
      <c r="E538" s="280"/>
      <c r="F538" s="280"/>
      <c r="G538" s="280"/>
      <c r="H538" s="280"/>
      <c r="I538" s="280"/>
      <c r="J538" s="280"/>
      <c r="K538" s="93">
        <f>SUM(K520:K534)</f>
        <v>49</v>
      </c>
      <c r="L538" s="94">
        <f>IF(SUM(K526:K528)=0,"",SUM(K526:K528)/B520)</f>
        <v>0.37894736842105264</v>
      </c>
      <c r="M538" s="94">
        <f>IF(K538=0,"",K538/B520)</f>
        <v>0.51578947368421058</v>
      </c>
      <c r="N538" s="94">
        <f>IF(K528=0,"",M538-L538)</f>
        <v>0.13684210526315793</v>
      </c>
      <c r="O538" s="3"/>
      <c r="P538" s="29"/>
      <c r="Q538" s="22"/>
      <c r="R538" s="3"/>
      <c r="T538" s="22"/>
      <c r="U538" s="22"/>
      <c r="V538" s="29"/>
    </row>
    <row r="539" spans="1:22" ht="12.75" customHeight="1" x14ac:dyDescent="0.2">
      <c r="B539" s="29"/>
      <c r="C539" s="29"/>
      <c r="D539" s="29"/>
      <c r="E539" s="29"/>
      <c r="F539" s="29"/>
      <c r="G539" s="29"/>
      <c r="H539" s="29"/>
      <c r="I539" s="29"/>
      <c r="J539" s="29"/>
      <c r="K539" s="184"/>
      <c r="L539" s="3"/>
      <c r="M539" s="3"/>
      <c r="N539" s="3"/>
      <c r="O539" s="3"/>
      <c r="S539" s="29"/>
      <c r="T539" s="22"/>
      <c r="U539" s="22"/>
      <c r="V539" s="29"/>
    </row>
    <row r="540" spans="1:22" ht="12.75" customHeight="1" x14ac:dyDescent="0.2">
      <c r="B540" s="29"/>
      <c r="C540" s="29"/>
      <c r="D540" s="29"/>
      <c r="E540" s="29"/>
      <c r="F540" s="29"/>
      <c r="G540" s="29"/>
      <c r="H540" s="29"/>
      <c r="I540" s="29"/>
      <c r="J540" s="29"/>
      <c r="K540" s="184"/>
      <c r="L540" s="3"/>
      <c r="M540" s="3"/>
      <c r="N540" s="3"/>
      <c r="O540" s="3"/>
    </row>
    <row r="541" spans="1:22" ht="26.25" x14ac:dyDescent="0.4">
      <c r="A541" s="2"/>
      <c r="B541" s="270" t="s">
        <v>99</v>
      </c>
      <c r="C541" s="271"/>
      <c r="D541" s="271"/>
      <c r="E541" s="271"/>
      <c r="F541" s="271"/>
      <c r="G541" s="271"/>
      <c r="H541" s="271"/>
      <c r="I541" s="271"/>
      <c r="J541" s="271"/>
      <c r="K541" s="179" t="s">
        <v>73</v>
      </c>
      <c r="L541" s="3"/>
      <c r="M541" s="3"/>
      <c r="N541" s="29"/>
      <c r="O541" s="3"/>
      <c r="P541" s="29"/>
      <c r="Q541" s="29"/>
      <c r="R541" s="29"/>
    </row>
    <row r="542" spans="1:22" ht="20.25" x14ac:dyDescent="0.2">
      <c r="A542" s="272" t="s">
        <v>10</v>
      </c>
      <c r="B542" s="273" t="s">
        <v>100</v>
      </c>
      <c r="C542" s="274"/>
      <c r="D542" s="274"/>
      <c r="E542" s="274"/>
      <c r="F542" s="274"/>
      <c r="G542" s="274"/>
      <c r="H542" s="274"/>
      <c r="I542" s="274"/>
      <c r="J542" s="275"/>
      <c r="K542" s="276" t="s">
        <v>11</v>
      </c>
      <c r="L542" s="269" t="s">
        <v>3</v>
      </c>
      <c r="M542" s="269" t="s">
        <v>4</v>
      </c>
      <c r="N542" s="278" t="s">
        <v>5</v>
      </c>
      <c r="O542" s="269" t="s">
        <v>6</v>
      </c>
      <c r="P542" s="267" t="s">
        <v>7</v>
      </c>
      <c r="Q542" s="267" t="s">
        <v>8</v>
      </c>
      <c r="R542" s="269" t="s">
        <v>101</v>
      </c>
    </row>
    <row r="543" spans="1:22" ht="15.75" x14ac:dyDescent="0.25">
      <c r="A543" s="268"/>
      <c r="B543" s="58" t="s">
        <v>102</v>
      </c>
      <c r="C543" s="58" t="s">
        <v>103</v>
      </c>
      <c r="D543" s="58" t="s">
        <v>104</v>
      </c>
      <c r="E543" s="58" t="s">
        <v>105</v>
      </c>
      <c r="F543" s="58" t="s">
        <v>106</v>
      </c>
      <c r="G543" s="58" t="s">
        <v>107</v>
      </c>
      <c r="H543" s="58" t="s">
        <v>108</v>
      </c>
      <c r="I543" s="58" t="s">
        <v>109</v>
      </c>
      <c r="J543" s="58" t="s">
        <v>110</v>
      </c>
      <c r="K543" s="277"/>
      <c r="L543" s="268"/>
      <c r="M543" s="268"/>
      <c r="N543" s="268"/>
      <c r="O543" s="268"/>
      <c r="P543" s="268"/>
      <c r="Q543" s="268"/>
      <c r="R543" s="268"/>
    </row>
    <row r="544" spans="1:22" ht="15.75" customHeight="1" x14ac:dyDescent="0.25">
      <c r="A544" s="58">
        <v>1101</v>
      </c>
      <c r="B544" s="59">
        <v>78</v>
      </c>
      <c r="C544" s="59"/>
      <c r="D544" s="59"/>
      <c r="E544" s="59"/>
      <c r="F544" s="59"/>
      <c r="G544" s="59"/>
      <c r="H544" s="59"/>
      <c r="I544" s="59"/>
      <c r="J544" s="59"/>
      <c r="K544" s="144"/>
      <c r="L544" s="96"/>
      <c r="M544" s="97"/>
      <c r="N544" s="98"/>
      <c r="O544" s="62"/>
      <c r="P544" s="95">
        <f>B544</f>
        <v>78</v>
      </c>
      <c r="Q544" s="64"/>
      <c r="R544" s="62"/>
    </row>
    <row r="545" spans="1:19" ht="15.75" customHeight="1" x14ac:dyDescent="0.25">
      <c r="A545" s="58">
        <v>1102</v>
      </c>
      <c r="B545" s="59"/>
      <c r="C545" s="59">
        <v>63</v>
      </c>
      <c r="D545" s="59"/>
      <c r="E545" s="59"/>
      <c r="F545" s="59"/>
      <c r="G545" s="59"/>
      <c r="H545" s="59"/>
      <c r="I545" s="59"/>
      <c r="J545" s="59"/>
      <c r="K545" s="144"/>
      <c r="L545" s="101"/>
      <c r="M545" s="102"/>
      <c r="N545" s="103"/>
      <c r="O545" s="67">
        <f>IF(C545=0,"",C545/B544)</f>
        <v>0.80769230769230771</v>
      </c>
      <c r="P545" s="68">
        <v>63</v>
      </c>
      <c r="Q545" s="69">
        <f t="shared" ref="Q545:Q552" si="103">IF(P545=0,"",P545/P544)</f>
        <v>0.80769230769230771</v>
      </c>
      <c r="R545" s="69">
        <f t="shared" ref="R545:R552" si="104">IF(P545=0,"",100%-Q545)</f>
        <v>0.19230769230769229</v>
      </c>
    </row>
    <row r="546" spans="1:19" ht="15.75" customHeight="1" x14ac:dyDescent="0.25">
      <c r="A546" s="58">
        <v>1201</v>
      </c>
      <c r="B546" s="59"/>
      <c r="C546" s="59"/>
      <c r="D546" s="59">
        <v>41</v>
      </c>
      <c r="E546" s="59"/>
      <c r="F546" s="59"/>
      <c r="G546" s="59"/>
      <c r="H546" s="59"/>
      <c r="I546" s="59"/>
      <c r="J546" s="59"/>
      <c r="K546" s="144"/>
      <c r="L546" s="101"/>
      <c r="M546" s="102"/>
      <c r="N546" s="103"/>
      <c r="O546" s="67">
        <f>IF(D546=0,"",D546/C545)</f>
        <v>0.65079365079365081</v>
      </c>
      <c r="P546" s="68">
        <v>54</v>
      </c>
      <c r="Q546" s="69">
        <f t="shared" si="103"/>
        <v>0.8571428571428571</v>
      </c>
      <c r="R546" s="69">
        <f t="shared" si="104"/>
        <v>0.1428571428571429</v>
      </c>
      <c r="S546" s="70">
        <f>P546/P544</f>
        <v>0.69230769230769229</v>
      </c>
    </row>
    <row r="547" spans="1:19" ht="15.75" customHeight="1" x14ac:dyDescent="0.25">
      <c r="A547" s="58">
        <v>1202</v>
      </c>
      <c r="B547" s="59"/>
      <c r="C547" s="59"/>
      <c r="D547" s="59"/>
      <c r="E547" s="59">
        <v>37</v>
      </c>
      <c r="F547" s="59"/>
      <c r="G547" s="59"/>
      <c r="H547" s="59"/>
      <c r="I547" s="59"/>
      <c r="J547" s="59"/>
      <c r="K547" s="144"/>
      <c r="L547" s="101"/>
      <c r="M547" s="102"/>
      <c r="N547" s="103"/>
      <c r="O547" s="67">
        <f>IF(E547=0,"",E547/D546)</f>
        <v>0.90243902439024393</v>
      </c>
      <c r="P547" s="68">
        <v>50</v>
      </c>
      <c r="Q547" s="69">
        <f t="shared" si="103"/>
        <v>0.92592592592592593</v>
      </c>
      <c r="R547" s="69">
        <f t="shared" si="104"/>
        <v>7.407407407407407E-2</v>
      </c>
    </row>
    <row r="548" spans="1:19" ht="15.75" customHeight="1" x14ac:dyDescent="0.25">
      <c r="A548" s="58">
        <v>1301</v>
      </c>
      <c r="B548" s="59"/>
      <c r="C548" s="59"/>
      <c r="D548" s="59"/>
      <c r="E548" s="59"/>
      <c r="F548" s="59">
        <v>32</v>
      </c>
      <c r="G548" s="59"/>
      <c r="H548" s="59"/>
      <c r="I548" s="59"/>
      <c r="J548" s="59"/>
      <c r="K548" s="144"/>
      <c r="L548" s="101"/>
      <c r="M548" s="102"/>
      <c r="N548" s="103"/>
      <c r="O548" s="67">
        <f>IF(F548=0,"",F548/E547)</f>
        <v>0.86486486486486491</v>
      </c>
      <c r="P548" s="68">
        <v>47</v>
      </c>
      <c r="Q548" s="69">
        <f t="shared" si="103"/>
        <v>0.94</v>
      </c>
      <c r="R548" s="69">
        <f t="shared" si="104"/>
        <v>6.0000000000000053E-2</v>
      </c>
    </row>
    <row r="549" spans="1:19" ht="15.75" customHeight="1" x14ac:dyDescent="0.25">
      <c r="A549" s="58">
        <v>1302</v>
      </c>
      <c r="B549" s="59"/>
      <c r="C549" s="59"/>
      <c r="D549" s="59"/>
      <c r="E549" s="59"/>
      <c r="F549" s="59"/>
      <c r="G549" s="59">
        <v>30</v>
      </c>
      <c r="H549" s="59"/>
      <c r="I549" s="59"/>
      <c r="J549" s="59"/>
      <c r="K549" s="144"/>
      <c r="L549" s="101"/>
      <c r="M549" s="102"/>
      <c r="N549" s="103"/>
      <c r="O549" s="67">
        <f>IF(G549=0,"",G549/F548)</f>
        <v>0.9375</v>
      </c>
      <c r="P549" s="68">
        <v>45</v>
      </c>
      <c r="Q549" s="69">
        <f t="shared" si="103"/>
        <v>0.95744680851063835</v>
      </c>
      <c r="R549" s="69">
        <f t="shared" si="104"/>
        <v>4.2553191489361653E-2</v>
      </c>
    </row>
    <row r="550" spans="1:19" ht="15.75" customHeight="1" x14ac:dyDescent="0.25">
      <c r="A550" s="58">
        <v>1401</v>
      </c>
      <c r="B550" s="59"/>
      <c r="C550" s="59"/>
      <c r="D550" s="59"/>
      <c r="E550" s="59"/>
      <c r="F550" s="59"/>
      <c r="G550" s="59"/>
      <c r="H550" s="59">
        <v>30</v>
      </c>
      <c r="I550" s="59"/>
      <c r="J550" s="59"/>
      <c r="K550" s="144"/>
      <c r="L550" s="101"/>
      <c r="M550" s="102"/>
      <c r="N550" s="103"/>
      <c r="O550" s="67">
        <f>IF(H550=0,"",H550/G549)</f>
        <v>1</v>
      </c>
      <c r="P550" s="68">
        <v>43</v>
      </c>
      <c r="Q550" s="69">
        <f t="shared" si="103"/>
        <v>0.9555555555555556</v>
      </c>
      <c r="R550" s="69">
        <f t="shared" si="104"/>
        <v>4.4444444444444398E-2</v>
      </c>
    </row>
    <row r="551" spans="1:19" ht="15.75" customHeight="1" x14ac:dyDescent="0.25">
      <c r="A551" s="58">
        <v>1402</v>
      </c>
      <c r="B551" s="59"/>
      <c r="C551" s="59"/>
      <c r="D551" s="59"/>
      <c r="E551" s="59"/>
      <c r="F551" s="59"/>
      <c r="G551" s="59"/>
      <c r="H551" s="59"/>
      <c r="I551" s="59">
        <v>25</v>
      </c>
      <c r="J551" s="59"/>
      <c r="K551" s="144"/>
      <c r="L551" s="101"/>
      <c r="M551" s="102"/>
      <c r="N551" s="103"/>
      <c r="O551" s="67">
        <f>IF(I551=0,"",I551/H550)</f>
        <v>0.83333333333333337</v>
      </c>
      <c r="P551" s="68">
        <v>40</v>
      </c>
      <c r="Q551" s="69">
        <f t="shared" si="103"/>
        <v>0.93023255813953487</v>
      </c>
      <c r="R551" s="69">
        <f t="shared" si="104"/>
        <v>6.9767441860465129E-2</v>
      </c>
    </row>
    <row r="552" spans="1:19" ht="15.75" customHeight="1" x14ac:dyDescent="0.25">
      <c r="A552" s="58">
        <v>1501</v>
      </c>
      <c r="B552" s="59"/>
      <c r="C552" s="59"/>
      <c r="D552" s="59"/>
      <c r="E552" s="59"/>
      <c r="F552" s="59"/>
      <c r="G552" s="59"/>
      <c r="H552" s="59"/>
      <c r="I552" s="59"/>
      <c r="J552" s="59">
        <v>25</v>
      </c>
      <c r="K552" s="144">
        <v>22</v>
      </c>
      <c r="L552" s="101"/>
      <c r="M552" s="102"/>
      <c r="N552" s="103"/>
      <c r="O552" s="71">
        <f>IF(J552=0,"",J552/I551)</f>
        <v>1</v>
      </c>
      <c r="P552" s="68">
        <v>39</v>
      </c>
      <c r="Q552" s="72">
        <f t="shared" si="103"/>
        <v>0.97499999999999998</v>
      </c>
      <c r="R552" s="72">
        <f t="shared" si="104"/>
        <v>2.5000000000000022E-2</v>
      </c>
    </row>
    <row r="553" spans="1:19" ht="15.75" customHeight="1" x14ac:dyDescent="0.25">
      <c r="A553" s="58">
        <v>1502</v>
      </c>
      <c r="B553" s="59"/>
      <c r="C553" s="59"/>
      <c r="D553" s="59"/>
      <c r="E553" s="59"/>
      <c r="F553" s="59"/>
      <c r="G553" s="59"/>
      <c r="H553" s="59"/>
      <c r="I553" s="59"/>
      <c r="J553" s="59">
        <v>10</v>
      </c>
      <c r="K553" s="144">
        <v>4</v>
      </c>
      <c r="L553" s="101"/>
      <c r="M553" s="102"/>
      <c r="N553" s="104"/>
      <c r="O553" s="105"/>
      <c r="P553" s="68">
        <v>17</v>
      </c>
      <c r="Q553" s="106"/>
      <c r="R553" s="107"/>
    </row>
    <row r="554" spans="1:19" ht="15.75" customHeight="1" x14ac:dyDescent="0.25">
      <c r="A554" s="58">
        <v>1601</v>
      </c>
      <c r="B554" s="59"/>
      <c r="C554" s="59"/>
      <c r="D554" s="59"/>
      <c r="E554" s="59"/>
      <c r="F554" s="59"/>
      <c r="G554" s="59"/>
      <c r="H554" s="59"/>
      <c r="I554" s="59"/>
      <c r="J554" s="59">
        <v>5</v>
      </c>
      <c r="K554" s="144">
        <v>3</v>
      </c>
      <c r="L554" s="101"/>
      <c r="M554" s="102"/>
      <c r="N554" s="104"/>
      <c r="O554" s="108"/>
      <c r="P554" s="109">
        <v>8</v>
      </c>
      <c r="Q554" s="110"/>
      <c r="R554" s="108"/>
    </row>
    <row r="555" spans="1:19" ht="15.75" customHeight="1" x14ac:dyDescent="0.25">
      <c r="A555" s="58">
        <v>1602</v>
      </c>
      <c r="B555" s="59"/>
      <c r="C555" s="59"/>
      <c r="D555" s="59"/>
      <c r="E555" s="59"/>
      <c r="F555" s="59"/>
      <c r="G555" s="59"/>
      <c r="H555" s="59"/>
      <c r="I555" s="59"/>
      <c r="J555" s="59">
        <v>2</v>
      </c>
      <c r="K555" s="144">
        <v>1</v>
      </c>
      <c r="L555" s="101"/>
      <c r="M555" s="102"/>
      <c r="N555" s="104"/>
      <c r="O555" s="108"/>
      <c r="P555" s="109">
        <v>4</v>
      </c>
      <c r="Q555" s="110"/>
      <c r="R555" s="108"/>
    </row>
    <row r="556" spans="1:19" ht="15.75" customHeight="1" x14ac:dyDescent="0.25">
      <c r="A556" s="58">
        <v>1701</v>
      </c>
      <c r="B556" s="59"/>
      <c r="C556" s="59"/>
      <c r="D556" s="59"/>
      <c r="E556" s="59"/>
      <c r="F556" s="59"/>
      <c r="G556" s="59"/>
      <c r="H556" s="59"/>
      <c r="I556" s="59"/>
      <c r="J556" s="59">
        <v>1</v>
      </c>
      <c r="K556" s="144"/>
      <c r="L556" s="101"/>
      <c r="M556" s="102"/>
      <c r="N556" s="104"/>
      <c r="O556" s="108"/>
      <c r="P556" s="109">
        <v>1</v>
      </c>
      <c r="Q556" s="110"/>
      <c r="R556" s="108"/>
    </row>
    <row r="557" spans="1:19" ht="15.75" customHeight="1" x14ac:dyDescent="0.25">
      <c r="A557" s="58">
        <v>1702</v>
      </c>
      <c r="B557" s="59"/>
      <c r="C557" s="59"/>
      <c r="D557" s="59"/>
      <c r="E557" s="59"/>
      <c r="F557" s="59"/>
      <c r="G557" s="59"/>
      <c r="H557" s="59"/>
      <c r="I557" s="59"/>
      <c r="J557" s="59">
        <v>0</v>
      </c>
      <c r="K557" s="144"/>
      <c r="L557" s="101"/>
      <c r="M557" s="102"/>
      <c r="N557" s="104"/>
      <c r="O557" s="102"/>
      <c r="P557" s="68">
        <v>1</v>
      </c>
      <c r="Q557" s="146"/>
      <c r="R557" s="108"/>
    </row>
    <row r="558" spans="1:19" ht="15.75" customHeight="1" x14ac:dyDescent="0.25">
      <c r="A558" s="58">
        <v>1801</v>
      </c>
      <c r="B558" s="59"/>
      <c r="C558" s="59"/>
      <c r="D558" s="59"/>
      <c r="E558" s="59"/>
      <c r="F558" s="59"/>
      <c r="G558" s="59"/>
      <c r="H558" s="59"/>
      <c r="I558" s="59"/>
      <c r="J558" s="59"/>
      <c r="K558" s="144"/>
      <c r="L558" s="101"/>
      <c r="M558" s="102"/>
      <c r="N558" s="104"/>
      <c r="O558" s="104"/>
      <c r="P558" s="104"/>
      <c r="Q558" s="104"/>
      <c r="R558" s="103"/>
    </row>
    <row r="559" spans="1:19" ht="15.75" customHeight="1" x14ac:dyDescent="0.25">
      <c r="A559" s="58">
        <v>1802</v>
      </c>
      <c r="B559" s="59"/>
      <c r="C559" s="59"/>
      <c r="D559" s="59"/>
      <c r="E559" s="59"/>
      <c r="F559" s="59"/>
      <c r="G559" s="59"/>
      <c r="H559" s="59"/>
      <c r="I559" s="59"/>
      <c r="J559" s="59"/>
      <c r="K559" s="144"/>
      <c r="L559" s="101"/>
      <c r="M559" s="102"/>
      <c r="N559" s="104"/>
      <c r="O559" s="191" t="s">
        <v>83</v>
      </c>
      <c r="P559" s="82">
        <v>30</v>
      </c>
      <c r="Q559" s="83">
        <f>SUM(K550:K557)</f>
        <v>30</v>
      </c>
      <c r="R559" s="193" t="s">
        <v>11</v>
      </c>
    </row>
    <row r="560" spans="1:19" ht="15.75" customHeight="1" x14ac:dyDescent="0.25">
      <c r="A560" s="58">
        <v>1901</v>
      </c>
      <c r="B560" s="59"/>
      <c r="C560" s="59"/>
      <c r="D560" s="59"/>
      <c r="E560" s="59"/>
      <c r="F560" s="59"/>
      <c r="G560" s="59"/>
      <c r="H560" s="59"/>
      <c r="I560" s="59"/>
      <c r="J560" s="59"/>
      <c r="K560" s="144"/>
      <c r="L560" s="101"/>
      <c r="M560" s="102"/>
      <c r="N560" s="104"/>
      <c r="O560" s="192" t="s">
        <v>85</v>
      </c>
      <c r="P560" s="86">
        <f>P559/B544</f>
        <v>0.38461538461538464</v>
      </c>
      <c r="Q560" s="87">
        <f>P559/Q559</f>
        <v>1</v>
      </c>
      <c r="R560" s="194" t="s">
        <v>86</v>
      </c>
    </row>
    <row r="561" spans="1:19" ht="15.75" customHeight="1" x14ac:dyDescent="0.25">
      <c r="A561" s="58">
        <v>1902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144"/>
      <c r="L561" s="147"/>
      <c r="M561" s="148"/>
      <c r="N561" s="149"/>
      <c r="O561" s="91"/>
      <c r="P561" s="91"/>
      <c r="Q561" s="91"/>
      <c r="R561" s="92"/>
    </row>
    <row r="562" spans="1:19" ht="18" customHeight="1" x14ac:dyDescent="0.25">
      <c r="A562" s="28"/>
      <c r="B562" s="280" t="s">
        <v>111</v>
      </c>
      <c r="C562" s="280"/>
      <c r="D562" s="280"/>
      <c r="E562" s="280"/>
      <c r="F562" s="280"/>
      <c r="G562" s="280"/>
      <c r="H562" s="280"/>
      <c r="I562" s="280"/>
      <c r="J562" s="280"/>
      <c r="K562" s="93">
        <f>SUM(K544:K558)</f>
        <v>30</v>
      </c>
      <c r="L562" s="94">
        <f>IF(SUM(K550:K552)=0,"",SUM(K550:K552)/B544)</f>
        <v>0.28205128205128205</v>
      </c>
      <c r="M562" s="94">
        <f>IF(K562=0,"",K562/B544)</f>
        <v>0.38461538461538464</v>
      </c>
      <c r="N562" s="94">
        <f>IF(K552=0,"",M562-L562)</f>
        <v>0.10256410256410259</v>
      </c>
      <c r="O562" s="3"/>
      <c r="P562" s="29"/>
      <c r="Q562" s="22"/>
      <c r="R562" s="3"/>
    </row>
    <row r="563" spans="1:19" ht="18" customHeight="1" x14ac:dyDescent="0.2">
      <c r="B563" s="29"/>
      <c r="C563" s="29"/>
      <c r="D563" s="29"/>
      <c r="E563" s="29"/>
      <c r="F563" s="29"/>
      <c r="G563" s="29"/>
      <c r="H563" s="29"/>
      <c r="I563" s="29"/>
      <c r="J563" s="29"/>
      <c r="K563" s="184"/>
      <c r="L563" s="3"/>
      <c r="M563" s="3"/>
      <c r="N563" s="3"/>
      <c r="O563" s="3"/>
    </row>
    <row r="564" spans="1:19" ht="12.75" customHeight="1" x14ac:dyDescent="0.2">
      <c r="B564" s="29"/>
      <c r="C564" s="29"/>
      <c r="D564" s="29"/>
      <c r="E564" s="29"/>
      <c r="F564" s="29"/>
      <c r="G564" s="29"/>
      <c r="H564" s="29"/>
      <c r="I564" s="29"/>
      <c r="J564" s="29"/>
      <c r="K564" s="184"/>
      <c r="L564" s="3"/>
      <c r="M564" s="3"/>
      <c r="O564" s="3"/>
    </row>
    <row r="565" spans="1:19" ht="26.25" x14ac:dyDescent="0.4">
      <c r="A565" s="2"/>
      <c r="B565" s="270" t="s">
        <v>99</v>
      </c>
      <c r="C565" s="271"/>
      <c r="D565" s="271"/>
      <c r="E565" s="271"/>
      <c r="F565" s="271"/>
      <c r="G565" s="271"/>
      <c r="H565" s="271"/>
      <c r="I565" s="271"/>
      <c r="J565" s="271"/>
      <c r="K565" s="179" t="s">
        <v>76</v>
      </c>
      <c r="L565" s="3"/>
      <c r="M565" s="3"/>
      <c r="N565" s="29"/>
      <c r="O565" s="3"/>
      <c r="P565" s="29"/>
      <c r="Q565" s="29"/>
      <c r="R565" s="29"/>
    </row>
    <row r="566" spans="1:19" ht="20.25" x14ac:dyDescent="0.2">
      <c r="A566" s="272" t="s">
        <v>10</v>
      </c>
      <c r="B566" s="273" t="s">
        <v>100</v>
      </c>
      <c r="C566" s="274"/>
      <c r="D566" s="274"/>
      <c r="E566" s="274"/>
      <c r="F566" s="274"/>
      <c r="G566" s="274"/>
      <c r="H566" s="274"/>
      <c r="I566" s="274"/>
      <c r="J566" s="275"/>
      <c r="K566" s="276" t="s">
        <v>11</v>
      </c>
      <c r="L566" s="269" t="s">
        <v>3</v>
      </c>
      <c r="M566" s="269" t="s">
        <v>4</v>
      </c>
      <c r="N566" s="278" t="s">
        <v>5</v>
      </c>
      <c r="O566" s="269" t="s">
        <v>6</v>
      </c>
      <c r="P566" s="267" t="s">
        <v>7</v>
      </c>
      <c r="Q566" s="267" t="s">
        <v>8</v>
      </c>
      <c r="R566" s="269" t="s">
        <v>101</v>
      </c>
    </row>
    <row r="567" spans="1:19" ht="15.75" x14ac:dyDescent="0.25">
      <c r="A567" s="268"/>
      <c r="B567" s="58" t="s">
        <v>102</v>
      </c>
      <c r="C567" s="58" t="s">
        <v>103</v>
      </c>
      <c r="D567" s="58" t="s">
        <v>104</v>
      </c>
      <c r="E567" s="58" t="s">
        <v>105</v>
      </c>
      <c r="F567" s="58" t="s">
        <v>106</v>
      </c>
      <c r="G567" s="58" t="s">
        <v>107</v>
      </c>
      <c r="H567" s="58" t="s">
        <v>108</v>
      </c>
      <c r="I567" s="58" t="s">
        <v>109</v>
      </c>
      <c r="J567" s="58" t="s">
        <v>110</v>
      </c>
      <c r="K567" s="277"/>
      <c r="L567" s="268"/>
      <c r="M567" s="268"/>
      <c r="N567" s="268"/>
      <c r="O567" s="268"/>
      <c r="P567" s="268"/>
      <c r="Q567" s="268"/>
      <c r="R567" s="268"/>
    </row>
    <row r="568" spans="1:19" ht="15.75" customHeight="1" x14ac:dyDescent="0.25">
      <c r="A568" s="58">
        <v>1102</v>
      </c>
      <c r="B568" s="59">
        <v>99</v>
      </c>
      <c r="C568" s="59"/>
      <c r="D568" s="59"/>
      <c r="E568" s="59"/>
      <c r="F568" s="59"/>
      <c r="G568" s="59"/>
      <c r="H568" s="59"/>
      <c r="I568" s="59"/>
      <c r="J568" s="59"/>
      <c r="K568" s="144"/>
      <c r="L568" s="96"/>
      <c r="M568" s="97"/>
      <c r="N568" s="98"/>
      <c r="O568" s="62"/>
      <c r="P568" s="95">
        <f>B568</f>
        <v>99</v>
      </c>
      <c r="Q568" s="64"/>
      <c r="R568" s="62"/>
    </row>
    <row r="569" spans="1:19" ht="15.75" customHeight="1" x14ac:dyDescent="0.25">
      <c r="A569" s="58">
        <v>1201</v>
      </c>
      <c r="B569" s="59"/>
      <c r="C569" s="59">
        <v>85</v>
      </c>
      <c r="D569" s="59"/>
      <c r="E569" s="59"/>
      <c r="F569" s="59"/>
      <c r="G569" s="59"/>
      <c r="H569" s="59"/>
      <c r="I569" s="59"/>
      <c r="J569" s="59"/>
      <c r="K569" s="144"/>
      <c r="L569" s="101"/>
      <c r="M569" s="102"/>
      <c r="N569" s="103"/>
      <c r="O569" s="67">
        <f>IF(C569=0,"",C569/B568)</f>
        <v>0.85858585858585856</v>
      </c>
      <c r="P569" s="68">
        <v>88</v>
      </c>
      <c r="Q569" s="69">
        <f t="shared" ref="Q569:Q576" si="105">IF(P569=0,"",P569/P568)</f>
        <v>0.88888888888888884</v>
      </c>
      <c r="R569" s="69">
        <f t="shared" ref="R569:R576" si="106">IF(P569=0,"",100%-Q569)</f>
        <v>0.11111111111111116</v>
      </c>
    </row>
    <row r="570" spans="1:19" ht="15.75" customHeight="1" x14ac:dyDescent="0.25">
      <c r="A570" s="58">
        <v>1202</v>
      </c>
      <c r="B570" s="59"/>
      <c r="C570" s="59"/>
      <c r="D570" s="59">
        <v>70</v>
      </c>
      <c r="E570" s="59"/>
      <c r="F570" s="59"/>
      <c r="G570" s="59"/>
      <c r="H570" s="59"/>
      <c r="I570" s="59"/>
      <c r="J570" s="59"/>
      <c r="K570" s="144"/>
      <c r="L570" s="101"/>
      <c r="M570" s="102"/>
      <c r="N570" s="103"/>
      <c r="O570" s="67">
        <f>IF(D570=0,"",D570/C569)</f>
        <v>0.82352941176470584</v>
      </c>
      <c r="P570" s="68">
        <v>81</v>
      </c>
      <c r="Q570" s="69">
        <f t="shared" si="105"/>
        <v>0.92045454545454541</v>
      </c>
      <c r="R570" s="69">
        <f t="shared" si="106"/>
        <v>7.9545454545454586E-2</v>
      </c>
      <c r="S570" s="70">
        <f>P570/P568</f>
        <v>0.81818181818181823</v>
      </c>
    </row>
    <row r="571" spans="1:19" ht="15.75" customHeight="1" x14ac:dyDescent="0.25">
      <c r="A571" s="58">
        <v>1301</v>
      </c>
      <c r="B571" s="59"/>
      <c r="C571" s="59"/>
      <c r="D571" s="59"/>
      <c r="E571" s="59">
        <v>70</v>
      </c>
      <c r="F571" s="59"/>
      <c r="G571" s="59"/>
      <c r="H571" s="59"/>
      <c r="I571" s="59"/>
      <c r="J571" s="59"/>
      <c r="K571" s="144"/>
      <c r="L571" s="101"/>
      <c r="M571" s="102"/>
      <c r="N571" s="103"/>
      <c r="O571" s="67">
        <f>IF(E571=0,"",E571/D570)</f>
        <v>1</v>
      </c>
      <c r="P571" s="68">
        <v>80</v>
      </c>
      <c r="Q571" s="69">
        <f t="shared" si="105"/>
        <v>0.98765432098765427</v>
      </c>
      <c r="R571" s="69">
        <f t="shared" si="106"/>
        <v>1.2345679012345734E-2</v>
      </c>
    </row>
    <row r="572" spans="1:19" ht="15.75" customHeight="1" x14ac:dyDescent="0.25">
      <c r="A572" s="58">
        <v>1302</v>
      </c>
      <c r="B572" s="59"/>
      <c r="C572" s="59"/>
      <c r="D572" s="59"/>
      <c r="E572" s="59"/>
      <c r="F572" s="59">
        <v>62</v>
      </c>
      <c r="G572" s="59"/>
      <c r="H572" s="59"/>
      <c r="I572" s="59"/>
      <c r="J572" s="59"/>
      <c r="K572" s="144"/>
      <c r="L572" s="101"/>
      <c r="M572" s="102"/>
      <c r="N572" s="103"/>
      <c r="O572" s="67">
        <f>IF(F572=0,"",F572/E571)</f>
        <v>0.88571428571428568</v>
      </c>
      <c r="P572" s="68">
        <v>73</v>
      </c>
      <c r="Q572" s="69">
        <f t="shared" si="105"/>
        <v>0.91249999999999998</v>
      </c>
      <c r="R572" s="69">
        <f t="shared" si="106"/>
        <v>8.7500000000000022E-2</v>
      </c>
    </row>
    <row r="573" spans="1:19" ht="15.75" customHeight="1" x14ac:dyDescent="0.25">
      <c r="A573" s="58">
        <v>1401</v>
      </c>
      <c r="B573" s="59"/>
      <c r="C573" s="59"/>
      <c r="D573" s="59"/>
      <c r="E573" s="59"/>
      <c r="F573" s="59"/>
      <c r="G573" s="59">
        <v>60</v>
      </c>
      <c r="H573" s="59"/>
      <c r="I573" s="59"/>
      <c r="J573" s="59"/>
      <c r="K573" s="144"/>
      <c r="L573" s="101"/>
      <c r="M573" s="102"/>
      <c r="N573" s="103"/>
      <c r="O573" s="67">
        <f>IF(G573=0,"",G573/F572)</f>
        <v>0.967741935483871</v>
      </c>
      <c r="P573" s="68">
        <v>72</v>
      </c>
      <c r="Q573" s="69">
        <f t="shared" si="105"/>
        <v>0.98630136986301364</v>
      </c>
      <c r="R573" s="69">
        <f t="shared" si="106"/>
        <v>1.3698630136986356E-2</v>
      </c>
    </row>
    <row r="574" spans="1:19" ht="15.75" customHeight="1" x14ac:dyDescent="0.25">
      <c r="A574" s="58">
        <v>1402</v>
      </c>
      <c r="B574" s="59"/>
      <c r="C574" s="59"/>
      <c r="D574" s="59"/>
      <c r="E574" s="59"/>
      <c r="F574" s="59"/>
      <c r="G574" s="59"/>
      <c r="H574" s="59">
        <v>56</v>
      </c>
      <c r="I574" s="59"/>
      <c r="J574" s="59"/>
      <c r="K574" s="144"/>
      <c r="L574" s="101"/>
      <c r="M574" s="102"/>
      <c r="N574" s="103"/>
      <c r="O574" s="67">
        <f>IF(H574=0,"",H574/G573)</f>
        <v>0.93333333333333335</v>
      </c>
      <c r="P574" s="68">
        <v>71</v>
      </c>
      <c r="Q574" s="69">
        <f t="shared" si="105"/>
        <v>0.98611111111111116</v>
      </c>
      <c r="R574" s="69">
        <f t="shared" si="106"/>
        <v>1.388888888888884E-2</v>
      </c>
    </row>
    <row r="575" spans="1:19" ht="15.75" customHeight="1" x14ac:dyDescent="0.25">
      <c r="A575" s="58">
        <v>1501</v>
      </c>
      <c r="B575" s="59"/>
      <c r="C575" s="59"/>
      <c r="D575" s="59"/>
      <c r="E575" s="59"/>
      <c r="F575" s="59"/>
      <c r="G575" s="59"/>
      <c r="H575" s="59"/>
      <c r="I575" s="59">
        <v>54</v>
      </c>
      <c r="J575" s="59"/>
      <c r="K575" s="144">
        <v>2</v>
      </c>
      <c r="L575" s="101"/>
      <c r="M575" s="102"/>
      <c r="N575" s="103"/>
      <c r="O575" s="67">
        <f>IF(I575=0,"",I575/H574)</f>
        <v>0.9642857142857143</v>
      </c>
      <c r="P575" s="68">
        <v>67</v>
      </c>
      <c r="Q575" s="69">
        <f t="shared" si="105"/>
        <v>0.94366197183098588</v>
      </c>
      <c r="R575" s="69">
        <f t="shared" si="106"/>
        <v>5.633802816901412E-2</v>
      </c>
    </row>
    <row r="576" spans="1:19" ht="15.75" customHeight="1" x14ac:dyDescent="0.25">
      <c r="A576" s="58">
        <v>1502</v>
      </c>
      <c r="B576" s="59"/>
      <c r="C576" s="59"/>
      <c r="D576" s="59"/>
      <c r="E576" s="59"/>
      <c r="F576" s="59"/>
      <c r="G576" s="59"/>
      <c r="H576" s="59"/>
      <c r="I576" s="59"/>
      <c r="J576" s="59">
        <v>52</v>
      </c>
      <c r="K576" s="144">
        <v>33</v>
      </c>
      <c r="L576" s="101"/>
      <c r="M576" s="102"/>
      <c r="N576" s="103"/>
      <c r="O576" s="71">
        <f>IF(J576=0,"",J576/I575)</f>
        <v>0.96296296296296291</v>
      </c>
      <c r="P576" s="68">
        <v>64</v>
      </c>
      <c r="Q576" s="72">
        <f t="shared" si="105"/>
        <v>0.95522388059701491</v>
      </c>
      <c r="R576" s="72">
        <f t="shared" si="106"/>
        <v>4.4776119402985093E-2</v>
      </c>
    </row>
    <row r="577" spans="1:18" ht="15.75" customHeight="1" x14ac:dyDescent="0.25">
      <c r="A577" s="58">
        <v>1601</v>
      </c>
      <c r="B577" s="59"/>
      <c r="C577" s="59"/>
      <c r="D577" s="59"/>
      <c r="E577" s="59"/>
      <c r="F577" s="59"/>
      <c r="G577" s="59"/>
      <c r="H577" s="59"/>
      <c r="I577" s="59"/>
      <c r="J577" s="59">
        <v>4</v>
      </c>
      <c r="K577" s="144">
        <v>3</v>
      </c>
      <c r="L577" s="101"/>
      <c r="M577" s="102"/>
      <c r="N577" s="104"/>
      <c r="O577" s="105"/>
      <c r="P577" s="68">
        <v>13</v>
      </c>
      <c r="Q577" s="106"/>
      <c r="R577" s="107"/>
    </row>
    <row r="578" spans="1:18" ht="15.75" customHeight="1" x14ac:dyDescent="0.25">
      <c r="A578" s="58">
        <v>1602</v>
      </c>
      <c r="B578" s="59"/>
      <c r="C578" s="59"/>
      <c r="D578" s="59"/>
      <c r="E578" s="59"/>
      <c r="F578" s="59"/>
      <c r="G578" s="59"/>
      <c r="H578" s="59"/>
      <c r="I578" s="59"/>
      <c r="J578" s="59">
        <v>10</v>
      </c>
      <c r="K578" s="144">
        <v>5</v>
      </c>
      <c r="L578" s="101"/>
      <c r="M578" s="102"/>
      <c r="N578" s="104"/>
      <c r="O578" s="108"/>
      <c r="P578" s="109">
        <v>10</v>
      </c>
      <c r="Q578" s="110"/>
      <c r="R578" s="108"/>
    </row>
    <row r="579" spans="1:18" ht="15.75" customHeight="1" x14ac:dyDescent="0.25">
      <c r="A579" s="58">
        <v>1701</v>
      </c>
      <c r="B579" s="59"/>
      <c r="C579" s="59"/>
      <c r="D579" s="59"/>
      <c r="E579" s="59"/>
      <c r="F579" s="59"/>
      <c r="G579" s="59"/>
      <c r="H579" s="59"/>
      <c r="I579" s="59"/>
      <c r="J579" s="59">
        <v>3</v>
      </c>
      <c r="K579" s="144">
        <v>1</v>
      </c>
      <c r="L579" s="101"/>
      <c r="M579" s="102"/>
      <c r="N579" s="104"/>
      <c r="O579" s="108"/>
      <c r="P579" s="109">
        <v>3</v>
      </c>
      <c r="Q579" s="110"/>
      <c r="R579" s="108"/>
    </row>
    <row r="580" spans="1:18" ht="15.75" customHeight="1" x14ac:dyDescent="0.25">
      <c r="A580" s="58">
        <v>1702</v>
      </c>
      <c r="B580" s="59"/>
      <c r="C580" s="59"/>
      <c r="D580" s="59"/>
      <c r="E580" s="59"/>
      <c r="F580" s="59"/>
      <c r="G580" s="59"/>
      <c r="H580" s="59"/>
      <c r="I580" s="59"/>
      <c r="J580" s="59"/>
      <c r="K580" s="144"/>
      <c r="L580" s="101"/>
      <c r="M580" s="102"/>
      <c r="N580" s="104"/>
      <c r="O580" s="108"/>
      <c r="P580" s="109"/>
      <c r="Q580" s="110"/>
      <c r="R580" s="108"/>
    </row>
    <row r="581" spans="1:18" ht="15.75" customHeight="1" x14ac:dyDescent="0.25">
      <c r="A581" s="58">
        <v>1801</v>
      </c>
      <c r="B581" s="59"/>
      <c r="C581" s="59"/>
      <c r="D581" s="59"/>
      <c r="E581" s="59"/>
      <c r="F581" s="59"/>
      <c r="G581" s="59"/>
      <c r="H581" s="59"/>
      <c r="I581" s="59"/>
      <c r="J581" s="59"/>
      <c r="K581" s="144"/>
      <c r="L581" s="101"/>
      <c r="M581" s="102"/>
      <c r="N581" s="104"/>
      <c r="O581" s="102"/>
      <c r="P581" s="68"/>
      <c r="Q581" s="146"/>
      <c r="R581" s="108"/>
    </row>
    <row r="582" spans="1:18" ht="15.75" customHeight="1" x14ac:dyDescent="0.25">
      <c r="A582" s="58">
        <v>1802</v>
      </c>
      <c r="B582" s="59"/>
      <c r="C582" s="59"/>
      <c r="D582" s="59"/>
      <c r="E582" s="59"/>
      <c r="F582" s="59"/>
      <c r="G582" s="59"/>
      <c r="H582" s="59"/>
      <c r="I582" s="59"/>
      <c r="J582" s="59"/>
      <c r="K582" s="144"/>
      <c r="L582" s="101"/>
      <c r="M582" s="102"/>
      <c r="N582" s="104"/>
      <c r="O582" s="104"/>
      <c r="P582" s="104"/>
      <c r="Q582" s="104"/>
      <c r="R582" s="103"/>
    </row>
    <row r="583" spans="1:18" ht="15.75" customHeight="1" x14ac:dyDescent="0.25">
      <c r="A583" s="58">
        <v>1901</v>
      </c>
      <c r="B583" s="59"/>
      <c r="C583" s="59"/>
      <c r="D583" s="59"/>
      <c r="E583" s="59"/>
      <c r="F583" s="59"/>
      <c r="G583" s="59"/>
      <c r="H583" s="59"/>
      <c r="I583" s="59"/>
      <c r="J583" s="59"/>
      <c r="K583" s="144"/>
      <c r="L583" s="101"/>
      <c r="M583" s="102"/>
      <c r="N583" s="104"/>
      <c r="O583" s="191" t="s">
        <v>83</v>
      </c>
      <c r="P583" s="82">
        <v>44</v>
      </c>
      <c r="Q583" s="83">
        <f>SUM(K574:K582)</f>
        <v>44</v>
      </c>
      <c r="R583" s="193" t="s">
        <v>11</v>
      </c>
    </row>
    <row r="584" spans="1:18" ht="15.75" customHeight="1" x14ac:dyDescent="0.25">
      <c r="A584" s="58">
        <v>1902</v>
      </c>
      <c r="B584" s="59"/>
      <c r="C584" s="59"/>
      <c r="D584" s="59"/>
      <c r="E584" s="59"/>
      <c r="F584" s="59"/>
      <c r="G584" s="59"/>
      <c r="H584" s="59"/>
      <c r="I584" s="59"/>
      <c r="J584" s="59"/>
      <c r="K584" s="144"/>
      <c r="L584" s="101"/>
      <c r="M584" s="102"/>
      <c r="N584" s="104"/>
      <c r="O584" s="192" t="s">
        <v>85</v>
      </c>
      <c r="P584" s="86">
        <f>P583/B568</f>
        <v>0.44444444444444442</v>
      </c>
      <c r="Q584" s="87">
        <f>P583/Q583</f>
        <v>1</v>
      </c>
      <c r="R584" s="194" t="s">
        <v>86</v>
      </c>
    </row>
    <row r="585" spans="1:18" ht="15.75" customHeight="1" x14ac:dyDescent="0.25">
      <c r="A585" s="58">
        <v>2001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144"/>
      <c r="L585" s="147"/>
      <c r="M585" s="148"/>
      <c r="N585" s="149"/>
      <c r="O585" s="91"/>
      <c r="P585" s="91"/>
      <c r="Q585" s="91"/>
      <c r="R585" s="92"/>
    </row>
    <row r="586" spans="1:18" ht="18" customHeight="1" x14ac:dyDescent="0.25">
      <c r="A586" s="28"/>
      <c r="B586" s="280" t="s">
        <v>111</v>
      </c>
      <c r="C586" s="280"/>
      <c r="D586" s="280"/>
      <c r="E586" s="280"/>
      <c r="F586" s="280"/>
      <c r="G586" s="280"/>
      <c r="H586" s="280"/>
      <c r="I586" s="280"/>
      <c r="J586" s="280"/>
      <c r="K586" s="93">
        <f>SUM(K568:K582)</f>
        <v>44</v>
      </c>
      <c r="L586" s="94">
        <f>IF(SUM(K574:K576)=0,"",SUM(K574:K576)/B568)</f>
        <v>0.35353535353535354</v>
      </c>
      <c r="M586" s="94">
        <f>IF(K586=0,"",K586/B568)</f>
        <v>0.44444444444444442</v>
      </c>
      <c r="N586" s="94">
        <f>IF(K576=0,"",M586-L586)</f>
        <v>9.0909090909090884E-2</v>
      </c>
      <c r="O586" s="3"/>
      <c r="P586" s="29"/>
      <c r="Q586" s="22"/>
      <c r="R586" s="3"/>
    </row>
    <row r="587" spans="1:18" ht="18" customHeight="1" x14ac:dyDescent="0.2">
      <c r="B587" s="29"/>
      <c r="C587" s="29"/>
      <c r="D587" s="29"/>
      <c r="E587" s="29"/>
      <c r="F587" s="29"/>
      <c r="G587" s="29"/>
      <c r="H587" s="29"/>
      <c r="I587" s="29"/>
      <c r="J587" s="29"/>
      <c r="K587" s="184"/>
      <c r="L587" s="3"/>
      <c r="M587" s="3"/>
      <c r="O587" s="3"/>
    </row>
    <row r="588" spans="1:18" ht="12.75" customHeight="1" x14ac:dyDescent="0.2">
      <c r="B588" s="29"/>
      <c r="C588" s="29"/>
      <c r="D588" s="29"/>
      <c r="E588" s="29"/>
      <c r="F588" s="29"/>
      <c r="G588" s="29"/>
      <c r="H588" s="29"/>
      <c r="I588" s="29"/>
      <c r="J588" s="29"/>
      <c r="K588" s="184"/>
      <c r="L588" s="3"/>
      <c r="M588" s="3"/>
      <c r="O588" s="3"/>
    </row>
    <row r="589" spans="1:18" ht="26.25" x14ac:dyDescent="0.4">
      <c r="A589" s="2"/>
      <c r="B589" s="270" t="s">
        <v>99</v>
      </c>
      <c r="C589" s="271"/>
      <c r="D589" s="271"/>
      <c r="E589" s="271"/>
      <c r="F589" s="271"/>
      <c r="G589" s="271"/>
      <c r="H589" s="271"/>
      <c r="I589" s="271"/>
      <c r="J589" s="271"/>
      <c r="K589" s="179" t="s">
        <v>80</v>
      </c>
      <c r="L589" s="3"/>
      <c r="M589" s="3"/>
      <c r="N589" s="29"/>
      <c r="O589" s="3"/>
      <c r="P589" s="29"/>
      <c r="Q589" s="29"/>
      <c r="R589" s="29"/>
    </row>
    <row r="590" spans="1:18" ht="20.25" x14ac:dyDescent="0.2">
      <c r="A590" s="272" t="s">
        <v>10</v>
      </c>
      <c r="B590" s="273" t="s">
        <v>100</v>
      </c>
      <c r="C590" s="274"/>
      <c r="D590" s="274"/>
      <c r="E590" s="274"/>
      <c r="F590" s="274"/>
      <c r="G590" s="274"/>
      <c r="H590" s="274"/>
      <c r="I590" s="274"/>
      <c r="J590" s="275"/>
      <c r="K590" s="276" t="s">
        <v>11</v>
      </c>
      <c r="L590" s="269" t="s">
        <v>3</v>
      </c>
      <c r="M590" s="269" t="s">
        <v>4</v>
      </c>
      <c r="N590" s="278" t="s">
        <v>5</v>
      </c>
      <c r="O590" s="269" t="s">
        <v>6</v>
      </c>
      <c r="P590" s="267" t="s">
        <v>7</v>
      </c>
      <c r="Q590" s="267" t="s">
        <v>8</v>
      </c>
      <c r="R590" s="269" t="s">
        <v>101</v>
      </c>
    </row>
    <row r="591" spans="1:18" ht="15.75" x14ac:dyDescent="0.25">
      <c r="A591" s="268"/>
      <c r="B591" s="58" t="s">
        <v>102</v>
      </c>
      <c r="C591" s="58" t="s">
        <v>103</v>
      </c>
      <c r="D591" s="58" t="s">
        <v>104</v>
      </c>
      <c r="E591" s="58" t="s">
        <v>105</v>
      </c>
      <c r="F591" s="58" t="s">
        <v>106</v>
      </c>
      <c r="G591" s="58" t="s">
        <v>107</v>
      </c>
      <c r="H591" s="58" t="s">
        <v>108</v>
      </c>
      <c r="I591" s="58" t="s">
        <v>109</v>
      </c>
      <c r="J591" s="58" t="s">
        <v>110</v>
      </c>
      <c r="K591" s="277"/>
      <c r="L591" s="268"/>
      <c r="M591" s="268"/>
      <c r="N591" s="268"/>
      <c r="O591" s="268"/>
      <c r="P591" s="268"/>
      <c r="Q591" s="268"/>
      <c r="R591" s="268"/>
    </row>
    <row r="592" spans="1:18" ht="15.75" customHeight="1" x14ac:dyDescent="0.25">
      <c r="A592" s="58">
        <v>1201</v>
      </c>
      <c r="B592" s="59">
        <v>97</v>
      </c>
      <c r="C592" s="59"/>
      <c r="D592" s="59"/>
      <c r="E592" s="59"/>
      <c r="F592" s="59"/>
      <c r="G592" s="59"/>
      <c r="H592" s="59"/>
      <c r="I592" s="59"/>
      <c r="J592" s="59"/>
      <c r="K592" s="144"/>
      <c r="L592" s="96"/>
      <c r="M592" s="97"/>
      <c r="N592" s="98"/>
      <c r="O592" s="62"/>
      <c r="P592" s="95">
        <f>B592</f>
        <v>97</v>
      </c>
      <c r="Q592" s="64"/>
      <c r="R592" s="62"/>
    </row>
    <row r="593" spans="1:19" ht="15.75" customHeight="1" x14ac:dyDescent="0.25">
      <c r="A593" s="58">
        <v>1202</v>
      </c>
      <c r="B593" s="59"/>
      <c r="C593" s="59">
        <v>77</v>
      </c>
      <c r="D593" s="59"/>
      <c r="E593" s="59"/>
      <c r="F593" s="59"/>
      <c r="G593" s="59"/>
      <c r="H593" s="59"/>
      <c r="I593" s="59"/>
      <c r="J593" s="59"/>
      <c r="K593" s="144"/>
      <c r="L593" s="101"/>
      <c r="M593" s="102"/>
      <c r="N593" s="103"/>
      <c r="O593" s="67">
        <f>IF(C593=0,"",C593/B592)</f>
        <v>0.79381443298969068</v>
      </c>
      <c r="P593" s="68">
        <v>77</v>
      </c>
      <c r="Q593" s="69">
        <f t="shared" ref="Q593:Q600" si="107">IF(P593=0,"",P593/P592)</f>
        <v>0.79381443298969068</v>
      </c>
      <c r="R593" s="69">
        <f t="shared" ref="R593:R600" si="108">IF(P593=0,"",100%-Q593)</f>
        <v>0.20618556701030932</v>
      </c>
    </row>
    <row r="594" spans="1:19" ht="15.75" customHeight="1" x14ac:dyDescent="0.25">
      <c r="A594" s="58">
        <v>1301</v>
      </c>
      <c r="B594" s="59"/>
      <c r="C594" s="59"/>
      <c r="D594" s="59">
        <v>62</v>
      </c>
      <c r="E594" s="59"/>
      <c r="F594" s="59"/>
      <c r="G594" s="59"/>
      <c r="H594" s="59"/>
      <c r="I594" s="59"/>
      <c r="J594" s="59"/>
      <c r="K594" s="144"/>
      <c r="L594" s="101"/>
      <c r="M594" s="102"/>
      <c r="N594" s="103"/>
      <c r="O594" s="67">
        <f>IF(D594=0,"",D594/C593)</f>
        <v>0.80519480519480524</v>
      </c>
      <c r="P594" s="68">
        <v>70</v>
      </c>
      <c r="Q594" s="69">
        <f t="shared" si="107"/>
        <v>0.90909090909090906</v>
      </c>
      <c r="R594" s="69">
        <f t="shared" si="108"/>
        <v>9.0909090909090939E-2</v>
      </c>
      <c r="S594" s="70">
        <f>P594/P592</f>
        <v>0.72164948453608246</v>
      </c>
    </row>
    <row r="595" spans="1:19" ht="15.75" customHeight="1" x14ac:dyDescent="0.25">
      <c r="A595" s="58">
        <v>1302</v>
      </c>
      <c r="B595" s="59"/>
      <c r="C595" s="59"/>
      <c r="D595" s="59"/>
      <c r="E595" s="59">
        <v>60</v>
      </c>
      <c r="F595" s="59"/>
      <c r="G595" s="59"/>
      <c r="H595" s="59"/>
      <c r="I595" s="59"/>
      <c r="J595" s="59"/>
      <c r="K595" s="144"/>
      <c r="L595" s="101"/>
      <c r="M595" s="102"/>
      <c r="N595" s="103"/>
      <c r="O595" s="67">
        <f>IF(E595=0,"",E595/D594)</f>
        <v>0.967741935483871</v>
      </c>
      <c r="P595" s="68">
        <v>64</v>
      </c>
      <c r="Q595" s="69">
        <f t="shared" si="107"/>
        <v>0.91428571428571426</v>
      </c>
      <c r="R595" s="69">
        <f t="shared" si="108"/>
        <v>8.5714285714285743E-2</v>
      </c>
    </row>
    <row r="596" spans="1:19" ht="15.75" customHeight="1" x14ac:dyDescent="0.25">
      <c r="A596" s="58">
        <v>1401</v>
      </c>
      <c r="B596" s="59"/>
      <c r="C596" s="59"/>
      <c r="D596" s="59"/>
      <c r="E596" s="59"/>
      <c r="F596" s="59">
        <v>56</v>
      </c>
      <c r="G596" s="59"/>
      <c r="H596" s="59"/>
      <c r="I596" s="59"/>
      <c r="J596" s="59"/>
      <c r="K596" s="144"/>
      <c r="L596" s="101"/>
      <c r="M596" s="102"/>
      <c r="N596" s="103"/>
      <c r="O596" s="67">
        <f>IF(F596=0,"",F596/E595)</f>
        <v>0.93333333333333335</v>
      </c>
      <c r="P596" s="68">
        <v>64</v>
      </c>
      <c r="Q596" s="69">
        <f t="shared" si="107"/>
        <v>1</v>
      </c>
      <c r="R596" s="69">
        <f t="shared" si="108"/>
        <v>0</v>
      </c>
    </row>
    <row r="597" spans="1:19" ht="15.75" customHeight="1" x14ac:dyDescent="0.25">
      <c r="A597" s="58">
        <v>1402</v>
      </c>
      <c r="B597" s="59"/>
      <c r="C597" s="59"/>
      <c r="D597" s="59"/>
      <c r="E597" s="59"/>
      <c r="F597" s="59"/>
      <c r="G597" s="59">
        <v>54</v>
      </c>
      <c r="H597" s="59"/>
      <c r="I597" s="59"/>
      <c r="J597" s="59"/>
      <c r="K597" s="144"/>
      <c r="L597" s="101"/>
      <c r="M597" s="102"/>
      <c r="N597" s="103"/>
      <c r="O597" s="67">
        <f>IF(G597=0,"",G597/F596)</f>
        <v>0.9642857142857143</v>
      </c>
      <c r="P597" s="68">
        <v>58</v>
      </c>
      <c r="Q597" s="69">
        <f t="shared" si="107"/>
        <v>0.90625</v>
      </c>
      <c r="R597" s="69">
        <f t="shared" si="108"/>
        <v>9.375E-2</v>
      </c>
    </row>
    <row r="598" spans="1:19" ht="15.75" customHeight="1" x14ac:dyDescent="0.25">
      <c r="A598" s="58">
        <v>1501</v>
      </c>
      <c r="B598" s="59"/>
      <c r="C598" s="59"/>
      <c r="D598" s="59"/>
      <c r="E598" s="59"/>
      <c r="F598" s="59"/>
      <c r="G598" s="59"/>
      <c r="H598" s="59">
        <v>48</v>
      </c>
      <c r="I598" s="59"/>
      <c r="J598" s="59"/>
      <c r="K598" s="144">
        <v>1</v>
      </c>
      <c r="L598" s="101"/>
      <c r="M598" s="102"/>
      <c r="N598" s="103"/>
      <c r="O598" s="67">
        <f>IF(H598=0,"",H598/G597)</f>
        <v>0.88888888888888884</v>
      </c>
      <c r="P598" s="68">
        <v>55</v>
      </c>
      <c r="Q598" s="69">
        <f t="shared" si="107"/>
        <v>0.94827586206896552</v>
      </c>
      <c r="R598" s="69">
        <f t="shared" si="108"/>
        <v>5.1724137931034475E-2</v>
      </c>
    </row>
    <row r="599" spans="1:19" ht="15.75" customHeight="1" x14ac:dyDescent="0.25">
      <c r="A599" s="58">
        <v>1502</v>
      </c>
      <c r="B599" s="59"/>
      <c r="C599" s="59"/>
      <c r="D599" s="59"/>
      <c r="E599" s="59"/>
      <c r="F599" s="59"/>
      <c r="G599" s="59"/>
      <c r="H599" s="59"/>
      <c r="I599" s="59">
        <v>47</v>
      </c>
      <c r="J599" s="59"/>
      <c r="K599" s="144">
        <v>1</v>
      </c>
      <c r="L599" s="101"/>
      <c r="M599" s="102"/>
      <c r="N599" s="103"/>
      <c r="O599" s="67">
        <f>IF(I599=0,"",I599/H598)</f>
        <v>0.97916666666666663</v>
      </c>
      <c r="P599" s="68">
        <v>52</v>
      </c>
      <c r="Q599" s="69">
        <f t="shared" si="107"/>
        <v>0.94545454545454544</v>
      </c>
      <c r="R599" s="69">
        <f t="shared" si="108"/>
        <v>5.4545454545454564E-2</v>
      </c>
    </row>
    <row r="600" spans="1:19" ht="15.75" customHeight="1" x14ac:dyDescent="0.25">
      <c r="A600" s="58">
        <v>1601</v>
      </c>
      <c r="B600" s="59"/>
      <c r="C600" s="59"/>
      <c r="D600" s="59"/>
      <c r="E600" s="59"/>
      <c r="F600" s="59"/>
      <c r="G600" s="59"/>
      <c r="H600" s="59"/>
      <c r="I600" s="59"/>
      <c r="J600" s="59">
        <v>46</v>
      </c>
      <c r="K600" s="144">
        <v>37</v>
      </c>
      <c r="L600" s="101"/>
      <c r="M600" s="102"/>
      <c r="N600" s="103"/>
      <c r="O600" s="71">
        <f>IF(J600=0,"",J600/I599)</f>
        <v>0.97872340425531912</v>
      </c>
      <c r="P600" s="68">
        <v>50</v>
      </c>
      <c r="Q600" s="72">
        <f t="shared" si="107"/>
        <v>0.96153846153846156</v>
      </c>
      <c r="R600" s="72">
        <f t="shared" si="108"/>
        <v>3.8461538461538436E-2</v>
      </c>
    </row>
    <row r="601" spans="1:19" ht="15.75" customHeight="1" x14ac:dyDescent="0.25">
      <c r="A601" s="58">
        <v>1602</v>
      </c>
      <c r="B601" s="59"/>
      <c r="C601" s="59"/>
      <c r="D601" s="59"/>
      <c r="E601" s="59"/>
      <c r="F601" s="59"/>
      <c r="G601" s="59"/>
      <c r="H601" s="59"/>
      <c r="I601" s="59"/>
      <c r="J601" s="59">
        <v>9</v>
      </c>
      <c r="K601" s="144">
        <v>6</v>
      </c>
      <c r="L601" s="101"/>
      <c r="M601" s="102"/>
      <c r="N601" s="104"/>
      <c r="O601" s="105"/>
      <c r="P601" s="68">
        <v>11</v>
      </c>
      <c r="Q601" s="106"/>
      <c r="R601" s="107"/>
    </row>
    <row r="602" spans="1:19" ht="15.75" customHeight="1" x14ac:dyDescent="0.25">
      <c r="A602" s="58">
        <v>1701</v>
      </c>
      <c r="B602" s="59"/>
      <c r="C602" s="59"/>
      <c r="D602" s="59"/>
      <c r="E602" s="59"/>
      <c r="F602" s="59"/>
      <c r="G602" s="59"/>
      <c r="H602" s="59"/>
      <c r="I602" s="59"/>
      <c r="J602" s="59">
        <v>1</v>
      </c>
      <c r="K602" s="144"/>
      <c r="L602" s="101"/>
      <c r="M602" s="102"/>
      <c r="N602" s="104"/>
      <c r="O602" s="108"/>
      <c r="P602" s="109">
        <v>1</v>
      </c>
      <c r="Q602" s="110"/>
      <c r="R602" s="108"/>
    </row>
    <row r="603" spans="1:19" ht="15.75" customHeight="1" x14ac:dyDescent="0.25">
      <c r="A603" s="58">
        <v>1702</v>
      </c>
      <c r="B603" s="59"/>
      <c r="C603" s="59"/>
      <c r="D603" s="59"/>
      <c r="E603" s="59"/>
      <c r="F603" s="59"/>
      <c r="G603" s="59"/>
      <c r="H603" s="59"/>
      <c r="I603" s="59"/>
      <c r="J603" s="59">
        <v>0</v>
      </c>
      <c r="K603" s="144"/>
      <c r="L603" s="101"/>
      <c r="M603" s="102"/>
      <c r="N603" s="104"/>
      <c r="O603" s="108"/>
      <c r="P603" s="109">
        <v>0</v>
      </c>
      <c r="Q603" s="110"/>
      <c r="R603" s="108"/>
    </row>
    <row r="604" spans="1:19" ht="15.75" customHeight="1" x14ac:dyDescent="0.25">
      <c r="A604" s="58">
        <v>1801</v>
      </c>
      <c r="B604" s="59"/>
      <c r="C604" s="59"/>
      <c r="D604" s="59"/>
      <c r="E604" s="59"/>
      <c r="F604" s="59"/>
      <c r="G604" s="59">
        <v>1</v>
      </c>
      <c r="H604" s="59"/>
      <c r="I604" s="59"/>
      <c r="J604" s="59"/>
      <c r="K604" s="144">
        <v>1</v>
      </c>
      <c r="L604" s="101"/>
      <c r="M604" s="102"/>
      <c r="N604" s="104"/>
      <c r="O604" s="108"/>
      <c r="P604" s="109">
        <v>1</v>
      </c>
      <c r="Q604" s="110"/>
      <c r="R604" s="108"/>
    </row>
    <row r="605" spans="1:19" ht="15.75" customHeight="1" x14ac:dyDescent="0.25">
      <c r="A605" s="58">
        <v>1802</v>
      </c>
      <c r="B605" s="59"/>
      <c r="C605" s="59"/>
      <c r="D605" s="59"/>
      <c r="E605" s="59"/>
      <c r="F605" s="59"/>
      <c r="G605" s="59"/>
      <c r="H605" s="59"/>
      <c r="I605" s="59"/>
      <c r="J605" s="59"/>
      <c r="K605" s="144"/>
      <c r="L605" s="101"/>
      <c r="M605" s="102"/>
      <c r="N605" s="104"/>
      <c r="O605" s="102"/>
      <c r="P605" s="68"/>
      <c r="Q605" s="146"/>
      <c r="R605" s="108"/>
    </row>
    <row r="606" spans="1:19" ht="15.75" customHeight="1" x14ac:dyDescent="0.25">
      <c r="A606" s="58">
        <v>1901</v>
      </c>
      <c r="B606" s="59"/>
      <c r="C606" s="59"/>
      <c r="D606" s="59"/>
      <c r="E606" s="59"/>
      <c r="F606" s="59"/>
      <c r="G606" s="59"/>
      <c r="H606" s="59"/>
      <c r="I606" s="59"/>
      <c r="J606" s="59"/>
      <c r="K606" s="144"/>
      <c r="L606" s="101"/>
      <c r="M606" s="102"/>
      <c r="N606" s="104"/>
      <c r="O606" s="104"/>
      <c r="P606" s="104"/>
      <c r="Q606" s="104"/>
      <c r="R606" s="103"/>
    </row>
    <row r="607" spans="1:19" ht="15.75" customHeight="1" x14ac:dyDescent="0.25">
      <c r="A607" s="58">
        <v>1902</v>
      </c>
      <c r="B607" s="59"/>
      <c r="C607" s="59"/>
      <c r="D607" s="59"/>
      <c r="E607" s="59"/>
      <c r="F607" s="59"/>
      <c r="G607" s="59"/>
      <c r="H607" s="59"/>
      <c r="I607" s="59"/>
      <c r="J607" s="59"/>
      <c r="K607" s="144"/>
      <c r="L607" s="101"/>
      <c r="M607" s="102"/>
      <c r="N607" s="104"/>
      <c r="O607" s="191" t="s">
        <v>83</v>
      </c>
      <c r="P607" s="82">
        <v>46</v>
      </c>
      <c r="Q607" s="83">
        <f>SUM(K598:K607)</f>
        <v>46</v>
      </c>
      <c r="R607" s="193" t="s">
        <v>11</v>
      </c>
    </row>
    <row r="608" spans="1:19" ht="15.75" customHeight="1" x14ac:dyDescent="0.25">
      <c r="A608" s="58">
        <v>2001</v>
      </c>
      <c r="B608" s="59"/>
      <c r="C608" s="59"/>
      <c r="D608" s="59"/>
      <c r="E608" s="59"/>
      <c r="F608" s="59"/>
      <c r="G608" s="59"/>
      <c r="H608" s="59"/>
      <c r="I608" s="59"/>
      <c r="J608" s="59"/>
      <c r="K608" s="144"/>
      <c r="L608" s="101"/>
      <c r="M608" s="102"/>
      <c r="N608" s="104"/>
      <c r="O608" s="192" t="s">
        <v>85</v>
      </c>
      <c r="P608" s="86">
        <f>P607/B592</f>
        <v>0.47422680412371132</v>
      </c>
      <c r="Q608" s="87">
        <f>P607/Q607</f>
        <v>1</v>
      </c>
      <c r="R608" s="194" t="s">
        <v>86</v>
      </c>
    </row>
    <row r="609" spans="1:19" ht="15.75" customHeight="1" x14ac:dyDescent="0.25">
      <c r="A609" s="58">
        <v>2002</v>
      </c>
      <c r="B609" s="59"/>
      <c r="C609" s="59"/>
      <c r="D609" s="59"/>
      <c r="E609" s="59"/>
      <c r="F609" s="59"/>
      <c r="G609" s="59"/>
      <c r="H609" s="59"/>
      <c r="I609" s="59"/>
      <c r="J609" s="59"/>
      <c r="K609" s="144"/>
      <c r="L609" s="147"/>
      <c r="M609" s="148"/>
      <c r="N609" s="149"/>
      <c r="O609" s="91"/>
      <c r="P609" s="91"/>
      <c r="Q609" s="91"/>
      <c r="R609" s="92"/>
    </row>
    <row r="610" spans="1:19" ht="18" customHeight="1" x14ac:dyDescent="0.25">
      <c r="A610" s="28"/>
      <c r="B610" s="280" t="s">
        <v>111</v>
      </c>
      <c r="C610" s="280"/>
      <c r="D610" s="280"/>
      <c r="E610" s="280"/>
      <c r="F610" s="280"/>
      <c r="G610" s="280"/>
      <c r="H610" s="280"/>
      <c r="I610" s="280"/>
      <c r="J610" s="280"/>
      <c r="K610" s="93">
        <f>SUM(K592:K606)</f>
        <v>46</v>
      </c>
      <c r="L610" s="94">
        <f>IF(SUM(K598:K600)=0,"",SUM(K598:K600)/B592)</f>
        <v>0.40206185567010311</v>
      </c>
      <c r="M610" s="94">
        <f>IF(K610=0,"",K610/B592)</f>
        <v>0.47422680412371132</v>
      </c>
      <c r="N610" s="94">
        <f>IF(K600=0,"",M610-L610)</f>
        <v>7.2164948453608213E-2</v>
      </c>
      <c r="O610" s="3"/>
      <c r="P610" s="29"/>
      <c r="Q610" s="22"/>
      <c r="R610" s="3"/>
    </row>
    <row r="611" spans="1:19" ht="12.75" customHeight="1" x14ac:dyDescent="0.2">
      <c r="B611" s="29"/>
      <c r="C611" s="29"/>
      <c r="D611" s="29"/>
      <c r="E611" s="29"/>
      <c r="F611" s="29"/>
      <c r="G611" s="29"/>
      <c r="H611" s="29"/>
      <c r="I611" s="29"/>
      <c r="J611" s="29"/>
      <c r="K611" s="184"/>
      <c r="L611" s="3"/>
      <c r="M611" s="3"/>
      <c r="O611" s="3"/>
    </row>
    <row r="612" spans="1:19" ht="12.75" customHeight="1" x14ac:dyDescent="0.2">
      <c r="B612" s="29"/>
      <c r="C612" s="29"/>
      <c r="D612" s="29"/>
      <c r="E612" s="29"/>
      <c r="F612" s="29"/>
      <c r="G612" s="29"/>
      <c r="H612" s="29"/>
      <c r="I612" s="29"/>
      <c r="J612" s="29"/>
      <c r="K612" s="184"/>
      <c r="L612" s="3"/>
      <c r="M612" s="3"/>
      <c r="O612" s="3"/>
    </row>
    <row r="613" spans="1:19" ht="26.25" customHeight="1" x14ac:dyDescent="0.4">
      <c r="A613" s="2"/>
      <c r="B613" s="270" t="s">
        <v>99</v>
      </c>
      <c r="C613" s="271"/>
      <c r="D613" s="271"/>
      <c r="E613" s="271"/>
      <c r="F613" s="271"/>
      <c r="G613" s="271"/>
      <c r="H613" s="271"/>
      <c r="I613" s="271"/>
      <c r="J613" s="271"/>
      <c r="K613" s="179" t="s">
        <v>84</v>
      </c>
      <c r="L613" s="3"/>
      <c r="M613" s="3"/>
      <c r="N613" s="29"/>
      <c r="O613" s="3"/>
      <c r="P613" s="29"/>
      <c r="Q613" s="29"/>
      <c r="R613" s="29"/>
    </row>
    <row r="614" spans="1:19" ht="20.25" x14ac:dyDescent="0.2">
      <c r="A614" s="272" t="s">
        <v>10</v>
      </c>
      <c r="B614" s="273" t="s">
        <v>100</v>
      </c>
      <c r="C614" s="274"/>
      <c r="D614" s="274"/>
      <c r="E614" s="274"/>
      <c r="F614" s="274"/>
      <c r="G614" s="274"/>
      <c r="H614" s="274"/>
      <c r="I614" s="274"/>
      <c r="J614" s="275"/>
      <c r="K614" s="276" t="s">
        <v>11</v>
      </c>
      <c r="L614" s="269" t="s">
        <v>3</v>
      </c>
      <c r="M614" s="269" t="s">
        <v>4</v>
      </c>
      <c r="N614" s="278" t="s">
        <v>5</v>
      </c>
      <c r="O614" s="269" t="s">
        <v>6</v>
      </c>
      <c r="P614" s="267" t="s">
        <v>7</v>
      </c>
      <c r="Q614" s="267" t="s">
        <v>8</v>
      </c>
      <c r="R614" s="269" t="s">
        <v>101</v>
      </c>
    </row>
    <row r="615" spans="1:19" ht="15.75" x14ac:dyDescent="0.25">
      <c r="A615" s="268"/>
      <c r="B615" s="58" t="s">
        <v>102</v>
      </c>
      <c r="C615" s="58" t="s">
        <v>103</v>
      </c>
      <c r="D615" s="58" t="s">
        <v>104</v>
      </c>
      <c r="E615" s="58" t="s">
        <v>105</v>
      </c>
      <c r="F615" s="58" t="s">
        <v>106</v>
      </c>
      <c r="G615" s="58" t="s">
        <v>107</v>
      </c>
      <c r="H615" s="58" t="s">
        <v>108</v>
      </c>
      <c r="I615" s="58" t="s">
        <v>109</v>
      </c>
      <c r="J615" s="58" t="s">
        <v>110</v>
      </c>
      <c r="K615" s="277"/>
      <c r="L615" s="268"/>
      <c r="M615" s="268"/>
      <c r="N615" s="268"/>
      <c r="O615" s="268"/>
      <c r="P615" s="268"/>
      <c r="Q615" s="268"/>
      <c r="R615" s="268"/>
    </row>
    <row r="616" spans="1:19" ht="15.75" customHeight="1" x14ac:dyDescent="0.25">
      <c r="A616" s="58">
        <v>1202</v>
      </c>
      <c r="B616" s="59">
        <v>81</v>
      </c>
      <c r="C616" s="59"/>
      <c r="D616" s="59"/>
      <c r="E616" s="59"/>
      <c r="F616" s="59"/>
      <c r="G616" s="59"/>
      <c r="H616" s="59"/>
      <c r="I616" s="59"/>
      <c r="J616" s="59"/>
      <c r="K616" s="144"/>
      <c r="L616" s="96"/>
      <c r="M616" s="97"/>
      <c r="N616" s="98"/>
      <c r="O616" s="62"/>
      <c r="P616" s="95">
        <f>B616</f>
        <v>81</v>
      </c>
      <c r="Q616" s="64"/>
      <c r="R616" s="62"/>
    </row>
    <row r="617" spans="1:19" ht="15.75" customHeight="1" x14ac:dyDescent="0.25">
      <c r="A617" s="58">
        <v>1301</v>
      </c>
      <c r="B617" s="59"/>
      <c r="C617" s="59">
        <v>71</v>
      </c>
      <c r="D617" s="59"/>
      <c r="E617" s="59"/>
      <c r="F617" s="59"/>
      <c r="G617" s="59"/>
      <c r="H617" s="59"/>
      <c r="I617" s="59"/>
      <c r="J617" s="59"/>
      <c r="K617" s="144"/>
      <c r="L617" s="101"/>
      <c r="M617" s="102"/>
      <c r="N617" s="103"/>
      <c r="O617" s="67">
        <f>IF(C617=0,"",C617/B616)</f>
        <v>0.87654320987654322</v>
      </c>
      <c r="P617" s="68">
        <v>71</v>
      </c>
      <c r="Q617" s="69">
        <f t="shared" ref="Q617:Q624" si="109">IF(P617=0,"",P617/P616)</f>
        <v>0.87654320987654322</v>
      </c>
      <c r="R617" s="69">
        <f t="shared" ref="R617:R624" si="110">IF(P617=0,"",100%-Q617)</f>
        <v>0.12345679012345678</v>
      </c>
    </row>
    <row r="618" spans="1:19" ht="15.75" customHeight="1" x14ac:dyDescent="0.25">
      <c r="A618" s="58">
        <v>1302</v>
      </c>
      <c r="B618" s="59"/>
      <c r="C618" s="59"/>
      <c r="D618" s="59">
        <v>58</v>
      </c>
      <c r="E618" s="59"/>
      <c r="F618" s="59"/>
      <c r="G618" s="59"/>
      <c r="H618" s="59"/>
      <c r="I618" s="59"/>
      <c r="J618" s="59"/>
      <c r="K618" s="144"/>
      <c r="L618" s="101"/>
      <c r="M618" s="102"/>
      <c r="N618" s="103"/>
      <c r="O618" s="67">
        <f>IF(D618=0,"",D618/C617)</f>
        <v>0.81690140845070425</v>
      </c>
      <c r="P618" s="68">
        <v>63</v>
      </c>
      <c r="Q618" s="69">
        <f t="shared" si="109"/>
        <v>0.88732394366197187</v>
      </c>
      <c r="R618" s="69">
        <f t="shared" si="110"/>
        <v>0.11267605633802813</v>
      </c>
      <c r="S618" s="70">
        <f>P618/P616</f>
        <v>0.77777777777777779</v>
      </c>
    </row>
    <row r="619" spans="1:19" ht="15.75" customHeight="1" x14ac:dyDescent="0.25">
      <c r="A619" s="58">
        <v>1401</v>
      </c>
      <c r="B619" s="59"/>
      <c r="C619" s="59"/>
      <c r="D619" s="59"/>
      <c r="E619" s="59">
        <v>55</v>
      </c>
      <c r="F619" s="59"/>
      <c r="G619" s="59"/>
      <c r="H619" s="59"/>
      <c r="I619" s="59"/>
      <c r="J619" s="59"/>
      <c r="K619" s="144"/>
      <c r="L619" s="101"/>
      <c r="M619" s="102"/>
      <c r="N619" s="103"/>
      <c r="O619" s="67">
        <f>IF(E619=0,"",E619/D618)</f>
        <v>0.94827586206896552</v>
      </c>
      <c r="P619" s="68">
        <v>56</v>
      </c>
      <c r="Q619" s="69">
        <f t="shared" si="109"/>
        <v>0.88888888888888884</v>
      </c>
      <c r="R619" s="69">
        <f t="shared" si="110"/>
        <v>0.11111111111111116</v>
      </c>
    </row>
    <row r="620" spans="1:19" ht="15.75" customHeight="1" x14ac:dyDescent="0.25">
      <c r="A620" s="58">
        <v>1402</v>
      </c>
      <c r="B620" s="59"/>
      <c r="C620" s="59"/>
      <c r="D620" s="59"/>
      <c r="E620" s="59"/>
      <c r="F620" s="59">
        <v>52</v>
      </c>
      <c r="G620" s="59"/>
      <c r="H620" s="59"/>
      <c r="I620" s="59"/>
      <c r="J620" s="59"/>
      <c r="K620" s="144"/>
      <c r="L620" s="101"/>
      <c r="M620" s="102"/>
      <c r="N620" s="103"/>
      <c r="O620" s="67">
        <f>IF(F620=0,"",F620/E619)</f>
        <v>0.94545454545454544</v>
      </c>
      <c r="P620" s="68">
        <v>52</v>
      </c>
      <c r="Q620" s="69">
        <f t="shared" si="109"/>
        <v>0.9285714285714286</v>
      </c>
      <c r="R620" s="69">
        <f t="shared" si="110"/>
        <v>7.1428571428571397E-2</v>
      </c>
    </row>
    <row r="621" spans="1:19" ht="15.75" customHeight="1" x14ac:dyDescent="0.25">
      <c r="A621" s="58">
        <v>1501</v>
      </c>
      <c r="B621" s="59"/>
      <c r="C621" s="59"/>
      <c r="D621" s="59"/>
      <c r="E621" s="59"/>
      <c r="F621" s="59"/>
      <c r="G621" s="59">
        <v>50</v>
      </c>
      <c r="H621" s="59"/>
      <c r="I621" s="59"/>
      <c r="J621" s="59"/>
      <c r="K621" s="144"/>
      <c r="L621" s="101"/>
      <c r="M621" s="102"/>
      <c r="N621" s="103"/>
      <c r="O621" s="67">
        <f>IF(G621=0,"",G621/F620)</f>
        <v>0.96153846153846156</v>
      </c>
      <c r="P621" s="68">
        <v>50</v>
      </c>
      <c r="Q621" s="69">
        <f t="shared" si="109"/>
        <v>0.96153846153846156</v>
      </c>
      <c r="R621" s="69">
        <f t="shared" si="110"/>
        <v>3.8461538461538436E-2</v>
      </c>
    </row>
    <row r="622" spans="1:19" ht="15.75" customHeight="1" x14ac:dyDescent="0.25">
      <c r="A622" s="58">
        <v>1502</v>
      </c>
      <c r="B622" s="59"/>
      <c r="C622" s="59"/>
      <c r="D622" s="59"/>
      <c r="E622" s="59"/>
      <c r="F622" s="59"/>
      <c r="G622" s="59"/>
      <c r="H622" s="59">
        <v>49</v>
      </c>
      <c r="I622" s="59"/>
      <c r="J622" s="59"/>
      <c r="K622" s="144"/>
      <c r="L622" s="101"/>
      <c r="M622" s="102"/>
      <c r="N622" s="103"/>
      <c r="O622" s="67">
        <f>IF(H622=0,"",H622/G621)</f>
        <v>0.98</v>
      </c>
      <c r="P622" s="68">
        <v>50</v>
      </c>
      <c r="Q622" s="69">
        <f t="shared" si="109"/>
        <v>1</v>
      </c>
      <c r="R622" s="69">
        <f t="shared" si="110"/>
        <v>0</v>
      </c>
    </row>
    <row r="623" spans="1:19" ht="15.75" customHeight="1" x14ac:dyDescent="0.25">
      <c r="A623" s="58">
        <v>1601</v>
      </c>
      <c r="B623" s="59"/>
      <c r="C623" s="59"/>
      <c r="D623" s="59"/>
      <c r="E623" s="59"/>
      <c r="F623" s="59"/>
      <c r="G623" s="59"/>
      <c r="H623" s="59"/>
      <c r="I623" s="59">
        <v>48</v>
      </c>
      <c r="J623" s="59"/>
      <c r="K623" s="144">
        <v>1</v>
      </c>
      <c r="L623" s="101"/>
      <c r="M623" s="102"/>
      <c r="N623" s="103"/>
      <c r="O623" s="67">
        <f>IF(I623=0,"",I623/H622)</f>
        <v>0.97959183673469385</v>
      </c>
      <c r="P623" s="68">
        <v>49</v>
      </c>
      <c r="Q623" s="69">
        <f t="shared" si="109"/>
        <v>0.98</v>
      </c>
      <c r="R623" s="69">
        <f t="shared" si="110"/>
        <v>2.0000000000000018E-2</v>
      </c>
    </row>
    <row r="624" spans="1:19" ht="15.75" customHeight="1" x14ac:dyDescent="0.25">
      <c r="A624" s="58">
        <v>1602</v>
      </c>
      <c r="B624" s="59"/>
      <c r="C624" s="59"/>
      <c r="D624" s="59"/>
      <c r="E624" s="59"/>
      <c r="F624" s="59"/>
      <c r="G624" s="59"/>
      <c r="H624" s="59"/>
      <c r="I624" s="59"/>
      <c r="J624" s="59">
        <v>48</v>
      </c>
      <c r="K624" s="144">
        <v>39</v>
      </c>
      <c r="L624" s="101"/>
      <c r="M624" s="102"/>
      <c r="N624" s="103"/>
      <c r="O624" s="71">
        <f>IF(J624=0,"",J624/I623)</f>
        <v>1</v>
      </c>
      <c r="P624" s="68">
        <v>48</v>
      </c>
      <c r="Q624" s="72">
        <f t="shared" si="109"/>
        <v>0.97959183673469385</v>
      </c>
      <c r="R624" s="72">
        <f t="shared" si="110"/>
        <v>2.0408163265306145E-2</v>
      </c>
    </row>
    <row r="625" spans="1:18" ht="15.75" customHeight="1" x14ac:dyDescent="0.25">
      <c r="A625" s="58">
        <v>1701</v>
      </c>
      <c r="B625" s="59"/>
      <c r="C625" s="59"/>
      <c r="D625" s="59"/>
      <c r="E625" s="59"/>
      <c r="F625" s="59"/>
      <c r="G625" s="59"/>
      <c r="H625" s="59"/>
      <c r="I625" s="59"/>
      <c r="J625" s="59">
        <v>2</v>
      </c>
      <c r="K625" s="144">
        <v>2</v>
      </c>
      <c r="L625" s="101"/>
      <c r="M625" s="102"/>
      <c r="N625" s="104"/>
      <c r="O625" s="105"/>
      <c r="P625" s="68">
        <v>2</v>
      </c>
      <c r="Q625" s="106"/>
      <c r="R625" s="107"/>
    </row>
    <row r="626" spans="1:18" ht="15.75" customHeight="1" x14ac:dyDescent="0.25">
      <c r="A626" s="58">
        <v>1702</v>
      </c>
      <c r="B626" s="59"/>
      <c r="C626" s="59"/>
      <c r="D626" s="59"/>
      <c r="E626" s="59"/>
      <c r="F626" s="59"/>
      <c r="G626" s="59"/>
      <c r="H626" s="59"/>
      <c r="I626" s="59"/>
      <c r="J626" s="59">
        <v>0</v>
      </c>
      <c r="K626" s="144"/>
      <c r="L626" s="101"/>
      <c r="M626" s="102"/>
      <c r="N626" s="104"/>
      <c r="O626" s="108"/>
      <c r="P626" s="109">
        <v>0</v>
      </c>
      <c r="Q626" s="110"/>
      <c r="R626" s="108"/>
    </row>
    <row r="627" spans="1:18" ht="15.75" customHeight="1" x14ac:dyDescent="0.25">
      <c r="A627" s="58">
        <v>1801</v>
      </c>
      <c r="B627" s="59"/>
      <c r="C627" s="59"/>
      <c r="D627" s="59"/>
      <c r="E627" s="59"/>
      <c r="F627" s="59"/>
      <c r="G627" s="59"/>
      <c r="H627" s="59"/>
      <c r="I627" s="59"/>
      <c r="J627" s="59"/>
      <c r="K627" s="144"/>
      <c r="L627" s="101"/>
      <c r="M627" s="102"/>
      <c r="N627" s="104"/>
      <c r="O627" s="108"/>
      <c r="P627" s="109"/>
      <c r="Q627" s="110"/>
      <c r="R627" s="108"/>
    </row>
    <row r="628" spans="1:18" ht="15.75" customHeight="1" x14ac:dyDescent="0.25">
      <c r="A628" s="58">
        <v>1802</v>
      </c>
      <c r="B628" s="59"/>
      <c r="C628" s="59"/>
      <c r="D628" s="59"/>
      <c r="E628" s="59"/>
      <c r="F628" s="59"/>
      <c r="G628" s="59"/>
      <c r="H628" s="59"/>
      <c r="I628" s="59"/>
      <c r="J628" s="59"/>
      <c r="K628" s="144"/>
      <c r="L628" s="101"/>
      <c r="M628" s="102"/>
      <c r="N628" s="104"/>
      <c r="O628" s="108"/>
      <c r="P628" s="109"/>
      <c r="Q628" s="110"/>
      <c r="R628" s="108"/>
    </row>
    <row r="629" spans="1:18" ht="15.75" customHeight="1" x14ac:dyDescent="0.25">
      <c r="A629" s="58">
        <v>1901</v>
      </c>
      <c r="B629" s="59"/>
      <c r="C629" s="59"/>
      <c r="D629" s="59"/>
      <c r="E629" s="59"/>
      <c r="F629" s="59"/>
      <c r="G629" s="59"/>
      <c r="H629" s="59"/>
      <c r="I629" s="59"/>
      <c r="J629" s="59"/>
      <c r="K629" s="144"/>
      <c r="L629" s="101"/>
      <c r="M629" s="102"/>
      <c r="N629" s="104"/>
      <c r="O629" s="102"/>
      <c r="P629" s="68"/>
      <c r="Q629" s="146"/>
      <c r="R629" s="108"/>
    </row>
    <row r="630" spans="1:18" ht="15.75" customHeight="1" x14ac:dyDescent="0.25">
      <c r="A630" s="58">
        <v>1902</v>
      </c>
      <c r="B630" s="59"/>
      <c r="C630" s="59"/>
      <c r="D630" s="59"/>
      <c r="E630" s="59"/>
      <c r="F630" s="59"/>
      <c r="G630" s="59"/>
      <c r="H630" s="59"/>
      <c r="I630" s="59"/>
      <c r="J630" s="59"/>
      <c r="K630" s="144"/>
      <c r="L630" s="101"/>
      <c r="M630" s="102"/>
      <c r="N630" s="104"/>
      <c r="O630" s="104"/>
      <c r="P630" s="68">
        <v>1</v>
      </c>
      <c r="Q630" s="104"/>
      <c r="R630" s="103"/>
    </row>
    <row r="631" spans="1:18" ht="15.75" customHeight="1" x14ac:dyDescent="0.25">
      <c r="A631" s="58">
        <v>2001</v>
      </c>
      <c r="B631" s="59"/>
      <c r="C631" s="59"/>
      <c r="D631" s="59"/>
      <c r="E631" s="59"/>
      <c r="F631" s="59"/>
      <c r="G631" s="59"/>
      <c r="H631" s="59"/>
      <c r="I631" s="59"/>
      <c r="J631" s="59"/>
      <c r="K631" s="144"/>
      <c r="L631" s="101"/>
      <c r="M631" s="102"/>
      <c r="N631" s="104"/>
      <c r="O631" s="191" t="s">
        <v>83</v>
      </c>
      <c r="P631" s="82">
        <v>42</v>
      </c>
      <c r="Q631" s="83">
        <f>SUM(K623:K628)</f>
        <v>42</v>
      </c>
      <c r="R631" s="193" t="s">
        <v>11</v>
      </c>
    </row>
    <row r="632" spans="1:18" ht="15.75" customHeight="1" x14ac:dyDescent="0.25">
      <c r="A632" s="58">
        <v>2002</v>
      </c>
      <c r="B632" s="59"/>
      <c r="C632" s="59"/>
      <c r="D632" s="59"/>
      <c r="E632" s="59"/>
      <c r="F632" s="59"/>
      <c r="G632" s="59"/>
      <c r="H632" s="59"/>
      <c r="I632" s="59"/>
      <c r="J632" s="59"/>
      <c r="K632" s="144"/>
      <c r="L632" s="101"/>
      <c r="M632" s="102"/>
      <c r="N632" s="104"/>
      <c r="O632" s="192" t="s">
        <v>85</v>
      </c>
      <c r="P632" s="86">
        <f>P631/B616</f>
        <v>0.51851851851851849</v>
      </c>
      <c r="Q632" s="87">
        <f>P631/Q631</f>
        <v>1</v>
      </c>
      <c r="R632" s="194" t="s">
        <v>86</v>
      </c>
    </row>
    <row r="633" spans="1:18" ht="15.75" customHeight="1" x14ac:dyDescent="0.25">
      <c r="A633" s="58">
        <v>2101</v>
      </c>
      <c r="B633" s="59"/>
      <c r="C633" s="59"/>
      <c r="D633" s="59"/>
      <c r="E633" s="59"/>
      <c r="F633" s="59"/>
      <c r="G633" s="59"/>
      <c r="H633" s="59"/>
      <c r="I633" s="59"/>
      <c r="J633" s="59"/>
      <c r="K633" s="144"/>
      <c r="L633" s="147"/>
      <c r="M633" s="148"/>
      <c r="N633" s="149"/>
      <c r="O633" s="91"/>
      <c r="P633" s="91"/>
      <c r="Q633" s="91"/>
      <c r="R633" s="92"/>
    </row>
    <row r="634" spans="1:18" ht="18" customHeight="1" x14ac:dyDescent="0.25">
      <c r="A634" s="28"/>
      <c r="B634" s="280" t="s">
        <v>111</v>
      </c>
      <c r="C634" s="280"/>
      <c r="D634" s="280"/>
      <c r="E634" s="280"/>
      <c r="F634" s="280"/>
      <c r="G634" s="280"/>
      <c r="H634" s="280"/>
      <c r="I634" s="280"/>
      <c r="J634" s="280"/>
      <c r="K634" s="93">
        <f>SUM(K616:K630)</f>
        <v>42</v>
      </c>
      <c r="L634" s="94">
        <f>IF(SUM(K623:K624)=0,"",SUM(K623:K624)/B616)</f>
        <v>0.49382716049382713</v>
      </c>
      <c r="M634" s="94">
        <f>IF(K634=0,"",K634/B616)</f>
        <v>0.51851851851851849</v>
      </c>
      <c r="N634" s="94">
        <f>IF(K624=0,"",M634-L634)</f>
        <v>2.4691358024691357E-2</v>
      </c>
      <c r="O634" s="3"/>
      <c r="P634" s="29"/>
      <c r="Q634" s="22"/>
      <c r="R634" s="3"/>
    </row>
    <row r="635" spans="1:18" ht="12.75" customHeight="1" x14ac:dyDescent="0.2">
      <c r="B635" s="29"/>
      <c r="C635" s="29"/>
      <c r="D635" s="29"/>
      <c r="E635" s="29"/>
      <c r="F635" s="29"/>
      <c r="K635" s="184"/>
      <c r="L635" s="3"/>
      <c r="M635" s="3"/>
      <c r="O635" s="3"/>
    </row>
    <row r="636" spans="1:18" ht="12.75" customHeight="1" x14ac:dyDescent="0.2">
      <c r="B636" s="29"/>
      <c r="C636" s="29"/>
      <c r="D636" s="29"/>
      <c r="E636" s="29"/>
      <c r="F636" s="29"/>
      <c r="G636" s="29"/>
      <c r="H636" s="29"/>
      <c r="I636" s="29"/>
      <c r="J636" s="29"/>
      <c r="K636" s="184"/>
      <c r="L636" s="3"/>
      <c r="M636" s="3"/>
      <c r="O636" s="3"/>
    </row>
    <row r="637" spans="1:18" ht="26.25" customHeight="1" x14ac:dyDescent="0.4">
      <c r="A637" s="2"/>
      <c r="B637" s="270" t="s">
        <v>99</v>
      </c>
      <c r="C637" s="271"/>
      <c r="D637" s="271"/>
      <c r="E637" s="271"/>
      <c r="F637" s="271"/>
      <c r="G637" s="271"/>
      <c r="H637" s="271"/>
      <c r="I637" s="271"/>
      <c r="J637" s="271"/>
      <c r="K637" s="179" t="s">
        <v>87</v>
      </c>
      <c r="L637" s="57"/>
      <c r="M637" s="57"/>
      <c r="N637" s="29"/>
      <c r="O637" s="3"/>
      <c r="P637" s="29"/>
      <c r="Q637" s="29"/>
      <c r="R637" s="29"/>
    </row>
    <row r="638" spans="1:18" ht="20.25" customHeight="1" x14ac:dyDescent="0.2">
      <c r="A638" s="272" t="s">
        <v>10</v>
      </c>
      <c r="B638" s="273" t="s">
        <v>100</v>
      </c>
      <c r="C638" s="274"/>
      <c r="D638" s="274"/>
      <c r="E638" s="274"/>
      <c r="F638" s="274"/>
      <c r="G638" s="274"/>
      <c r="H638" s="274"/>
      <c r="I638" s="274"/>
      <c r="J638" s="275"/>
      <c r="K638" s="276" t="s">
        <v>11</v>
      </c>
      <c r="L638" s="269" t="s">
        <v>3</v>
      </c>
      <c r="M638" s="269" t="s">
        <v>4</v>
      </c>
      <c r="N638" s="278" t="s">
        <v>5</v>
      </c>
      <c r="O638" s="269" t="s">
        <v>6</v>
      </c>
      <c r="P638" s="267" t="s">
        <v>7</v>
      </c>
      <c r="Q638" s="267" t="s">
        <v>8</v>
      </c>
      <c r="R638" s="269" t="s">
        <v>101</v>
      </c>
    </row>
    <row r="639" spans="1:18" ht="15.75" customHeight="1" x14ac:dyDescent="0.25">
      <c r="A639" s="268"/>
      <c r="B639" s="58" t="s">
        <v>102</v>
      </c>
      <c r="C639" s="58" t="s">
        <v>103</v>
      </c>
      <c r="D639" s="58" t="s">
        <v>104</v>
      </c>
      <c r="E639" s="58" t="s">
        <v>105</v>
      </c>
      <c r="F639" s="58" t="s">
        <v>106</v>
      </c>
      <c r="G639" s="58" t="s">
        <v>107</v>
      </c>
      <c r="H639" s="58" t="s">
        <v>108</v>
      </c>
      <c r="I639" s="58" t="s">
        <v>109</v>
      </c>
      <c r="J639" s="58" t="s">
        <v>110</v>
      </c>
      <c r="K639" s="277"/>
      <c r="L639" s="268"/>
      <c r="M639" s="268"/>
      <c r="N639" s="268"/>
      <c r="O639" s="268"/>
      <c r="P639" s="268"/>
      <c r="Q639" s="268"/>
      <c r="R639" s="268"/>
    </row>
    <row r="640" spans="1:18" ht="15.75" customHeight="1" x14ac:dyDescent="0.25">
      <c r="A640" s="58">
        <v>1301</v>
      </c>
      <c r="B640" s="59">
        <v>105</v>
      </c>
      <c r="C640" s="59"/>
      <c r="D640" s="59"/>
      <c r="E640" s="59"/>
      <c r="F640" s="59"/>
      <c r="G640" s="59"/>
      <c r="H640" s="59"/>
      <c r="I640" s="59"/>
      <c r="J640" s="59"/>
      <c r="K640" s="144"/>
      <c r="L640" s="96"/>
      <c r="M640" s="97"/>
      <c r="N640" s="98"/>
      <c r="O640" s="62"/>
      <c r="P640" s="95">
        <f>B640</f>
        <v>105</v>
      </c>
      <c r="Q640" s="64"/>
      <c r="R640" s="62"/>
    </row>
    <row r="641" spans="1:19" ht="15.75" customHeight="1" x14ac:dyDescent="0.25">
      <c r="A641" s="58">
        <v>1302</v>
      </c>
      <c r="B641" s="59"/>
      <c r="C641" s="59">
        <v>91</v>
      </c>
      <c r="D641" s="59"/>
      <c r="E641" s="59"/>
      <c r="F641" s="59"/>
      <c r="G641" s="59"/>
      <c r="H641" s="59"/>
      <c r="I641" s="59"/>
      <c r="J641" s="59"/>
      <c r="K641" s="144"/>
      <c r="L641" s="101"/>
      <c r="M641" s="102"/>
      <c r="N641" s="103"/>
      <c r="O641" s="67">
        <f>IF(C641=0,"",C641/B640)</f>
        <v>0.8666666666666667</v>
      </c>
      <c r="P641" s="68">
        <v>91</v>
      </c>
      <c r="Q641" s="69">
        <f t="shared" ref="Q641:Q648" si="111">IF(P641=0,"",P641/P640)</f>
        <v>0.8666666666666667</v>
      </c>
      <c r="R641" s="69">
        <f t="shared" ref="R641:R648" si="112">IF(P641=0,"",100%-Q641)</f>
        <v>0.1333333333333333</v>
      </c>
    </row>
    <row r="642" spans="1:19" ht="15.75" customHeight="1" x14ac:dyDescent="0.25">
      <c r="A642" s="58">
        <v>1401</v>
      </c>
      <c r="B642" s="59"/>
      <c r="C642" s="59"/>
      <c r="D642" s="59">
        <v>88</v>
      </c>
      <c r="E642" s="59"/>
      <c r="F642" s="59"/>
      <c r="G642" s="59"/>
      <c r="H642" s="59"/>
      <c r="I642" s="59"/>
      <c r="J642" s="59"/>
      <c r="K642" s="144"/>
      <c r="L642" s="101"/>
      <c r="M642" s="102"/>
      <c r="N642" s="103"/>
      <c r="O642" s="67">
        <f>IF(D642=0,"",D642/C641)</f>
        <v>0.96703296703296704</v>
      </c>
      <c r="P642" s="68">
        <v>88</v>
      </c>
      <c r="Q642" s="69">
        <f t="shared" si="111"/>
        <v>0.96703296703296704</v>
      </c>
      <c r="R642" s="69">
        <f t="shared" si="112"/>
        <v>3.2967032967032961E-2</v>
      </c>
      <c r="S642" s="70">
        <f>P642/P640</f>
        <v>0.83809523809523812</v>
      </c>
    </row>
    <row r="643" spans="1:19" ht="15.75" customHeight="1" x14ac:dyDescent="0.25">
      <c r="A643" s="58">
        <v>1402</v>
      </c>
      <c r="B643" s="59"/>
      <c r="C643" s="59"/>
      <c r="D643" s="59"/>
      <c r="E643" s="59">
        <v>74</v>
      </c>
      <c r="F643" s="59"/>
      <c r="G643" s="59"/>
      <c r="H643" s="59"/>
      <c r="I643" s="59"/>
      <c r="J643" s="59"/>
      <c r="K643" s="144"/>
      <c r="L643" s="101"/>
      <c r="M643" s="102"/>
      <c r="N643" s="103"/>
      <c r="O643" s="67">
        <f>IF(E643=0,"",E643/D642)</f>
        <v>0.84090909090909094</v>
      </c>
      <c r="P643" s="68">
        <v>82</v>
      </c>
      <c r="Q643" s="69">
        <f t="shared" si="111"/>
        <v>0.93181818181818177</v>
      </c>
      <c r="R643" s="69">
        <f t="shared" si="112"/>
        <v>6.8181818181818232E-2</v>
      </c>
    </row>
    <row r="644" spans="1:19" ht="15.75" customHeight="1" x14ac:dyDescent="0.25">
      <c r="A644" s="58">
        <v>1501</v>
      </c>
      <c r="B644" s="59"/>
      <c r="C644" s="59"/>
      <c r="D644" s="59"/>
      <c r="E644" s="59"/>
      <c r="F644" s="59">
        <v>66</v>
      </c>
      <c r="G644" s="59"/>
      <c r="H644" s="59"/>
      <c r="I644" s="59"/>
      <c r="J644" s="59"/>
      <c r="K644" s="144"/>
      <c r="L644" s="101"/>
      <c r="M644" s="102"/>
      <c r="N644" s="103"/>
      <c r="O644" s="67">
        <f>IF(F644=0,"",F644/E643)</f>
        <v>0.89189189189189189</v>
      </c>
      <c r="P644" s="68">
        <v>79</v>
      </c>
      <c r="Q644" s="69">
        <f t="shared" si="111"/>
        <v>0.96341463414634143</v>
      </c>
      <c r="R644" s="69">
        <f t="shared" si="112"/>
        <v>3.6585365853658569E-2</v>
      </c>
    </row>
    <row r="645" spans="1:19" ht="15.75" customHeight="1" x14ac:dyDescent="0.25">
      <c r="A645" s="58">
        <v>1502</v>
      </c>
      <c r="B645" s="59"/>
      <c r="C645" s="59"/>
      <c r="D645" s="59"/>
      <c r="E645" s="59"/>
      <c r="F645" s="59"/>
      <c r="G645" s="59">
        <v>59</v>
      </c>
      <c r="H645" s="59"/>
      <c r="I645" s="59"/>
      <c r="J645" s="59"/>
      <c r="K645" s="144"/>
      <c r="L645" s="101"/>
      <c r="M645" s="102"/>
      <c r="N645" s="103"/>
      <c r="O645" s="67">
        <f>IF(G645=0,"",G645/F644)</f>
        <v>0.89393939393939392</v>
      </c>
      <c r="P645" s="68">
        <v>76</v>
      </c>
      <c r="Q645" s="69">
        <f t="shared" si="111"/>
        <v>0.96202531645569622</v>
      </c>
      <c r="R645" s="69">
        <f t="shared" si="112"/>
        <v>3.7974683544303778E-2</v>
      </c>
    </row>
    <row r="646" spans="1:19" ht="15.75" customHeight="1" x14ac:dyDescent="0.25">
      <c r="A646" s="58">
        <v>1601</v>
      </c>
      <c r="B646" s="59"/>
      <c r="C646" s="59"/>
      <c r="D646" s="59"/>
      <c r="E646" s="59"/>
      <c r="F646" s="59"/>
      <c r="G646" s="59"/>
      <c r="H646" s="59">
        <v>59</v>
      </c>
      <c r="I646" s="59"/>
      <c r="J646" s="59"/>
      <c r="K646" s="144"/>
      <c r="L646" s="101"/>
      <c r="M646" s="102"/>
      <c r="N646" s="103"/>
      <c r="O646" s="67">
        <f>IF(H646=0,"",H646/G645)</f>
        <v>1</v>
      </c>
      <c r="P646" s="68">
        <v>73</v>
      </c>
      <c r="Q646" s="69">
        <f t="shared" si="111"/>
        <v>0.96052631578947367</v>
      </c>
      <c r="R646" s="69">
        <f t="shared" si="112"/>
        <v>3.9473684210526327E-2</v>
      </c>
    </row>
    <row r="647" spans="1:19" ht="15.75" customHeight="1" x14ac:dyDescent="0.25">
      <c r="A647" s="58">
        <v>1602</v>
      </c>
      <c r="B647" s="59"/>
      <c r="C647" s="59"/>
      <c r="D647" s="59"/>
      <c r="E647" s="59"/>
      <c r="F647" s="59"/>
      <c r="G647" s="59"/>
      <c r="H647" s="59"/>
      <c r="I647" s="59">
        <v>59</v>
      </c>
      <c r="J647" s="59"/>
      <c r="K647" s="144"/>
      <c r="L647" s="101"/>
      <c r="M647" s="102"/>
      <c r="N647" s="103"/>
      <c r="O647" s="67">
        <f>IF(I647=0,"",I647/H646)</f>
        <v>1</v>
      </c>
      <c r="P647" s="68">
        <v>70</v>
      </c>
      <c r="Q647" s="69">
        <f t="shared" si="111"/>
        <v>0.95890410958904104</v>
      </c>
      <c r="R647" s="69">
        <f t="shared" si="112"/>
        <v>4.1095890410958957E-2</v>
      </c>
    </row>
    <row r="648" spans="1:19" ht="15.75" customHeight="1" x14ac:dyDescent="0.25">
      <c r="A648" s="58">
        <v>1701</v>
      </c>
      <c r="B648" s="59"/>
      <c r="C648" s="59"/>
      <c r="D648" s="59"/>
      <c r="E648" s="59"/>
      <c r="F648" s="59"/>
      <c r="G648" s="59"/>
      <c r="H648" s="59"/>
      <c r="I648" s="59"/>
      <c r="J648" s="59">
        <v>59</v>
      </c>
      <c r="K648" s="144">
        <v>46</v>
      </c>
      <c r="L648" s="101"/>
      <c r="M648" s="102"/>
      <c r="N648" s="103"/>
      <c r="O648" s="71">
        <f>IF(J648=0,"",J648/I647)</f>
        <v>1</v>
      </c>
      <c r="P648" s="68">
        <v>70</v>
      </c>
      <c r="Q648" s="72">
        <f t="shared" si="111"/>
        <v>1</v>
      </c>
      <c r="R648" s="72">
        <f t="shared" si="112"/>
        <v>0</v>
      </c>
    </row>
    <row r="649" spans="1:19" ht="15.75" customHeight="1" x14ac:dyDescent="0.25">
      <c r="A649" s="58">
        <v>1702</v>
      </c>
      <c r="B649" s="59"/>
      <c r="C649" s="59"/>
      <c r="D649" s="59"/>
      <c r="E649" s="59"/>
      <c r="F649" s="59"/>
      <c r="G649" s="59"/>
      <c r="H649" s="59"/>
      <c r="I649" s="59"/>
      <c r="J649" s="59">
        <v>13</v>
      </c>
      <c r="K649" s="144">
        <v>10</v>
      </c>
      <c r="L649" s="101"/>
      <c r="M649" s="102"/>
      <c r="N649" s="104"/>
      <c r="O649" s="105"/>
      <c r="P649" s="68">
        <v>20</v>
      </c>
      <c r="Q649" s="106"/>
      <c r="R649" s="107"/>
    </row>
    <row r="650" spans="1:19" ht="15.75" customHeight="1" x14ac:dyDescent="0.25">
      <c r="A650" s="58">
        <v>1801</v>
      </c>
      <c r="B650" s="59"/>
      <c r="C650" s="59"/>
      <c r="D650" s="59"/>
      <c r="E650" s="59"/>
      <c r="F650" s="59"/>
      <c r="G650" s="59"/>
      <c r="H650" s="59"/>
      <c r="I650" s="59"/>
      <c r="J650" s="59">
        <v>6</v>
      </c>
      <c r="K650" s="144">
        <v>4</v>
      </c>
      <c r="L650" s="101"/>
      <c r="M650" s="102"/>
      <c r="N650" s="104"/>
      <c r="O650" s="108"/>
      <c r="P650" s="109">
        <v>11</v>
      </c>
      <c r="Q650" s="110"/>
      <c r="R650" s="108"/>
    </row>
    <row r="651" spans="1:19" ht="15.75" customHeight="1" x14ac:dyDescent="0.25">
      <c r="A651" s="58">
        <v>1802</v>
      </c>
      <c r="B651" s="59"/>
      <c r="C651" s="59"/>
      <c r="D651" s="59"/>
      <c r="E651" s="59"/>
      <c r="F651" s="59"/>
      <c r="G651" s="59"/>
      <c r="H651" s="59"/>
      <c r="I651" s="59"/>
      <c r="J651" s="59">
        <v>2</v>
      </c>
      <c r="K651" s="144">
        <v>1</v>
      </c>
      <c r="L651" s="101"/>
      <c r="M651" s="102"/>
      <c r="N651" s="104"/>
      <c r="O651" s="108"/>
      <c r="P651" s="109">
        <v>3</v>
      </c>
      <c r="Q651" s="110"/>
      <c r="R651" s="108"/>
    </row>
    <row r="652" spans="1:19" ht="15.75" customHeight="1" x14ac:dyDescent="0.25">
      <c r="A652" s="58">
        <v>1901</v>
      </c>
      <c r="B652" s="59"/>
      <c r="C652" s="59"/>
      <c r="D652" s="59"/>
      <c r="E652" s="59"/>
      <c r="F652" s="59"/>
      <c r="G652" s="59"/>
      <c r="H652" s="59"/>
      <c r="I652" s="59"/>
      <c r="J652" s="59">
        <v>2</v>
      </c>
      <c r="K652" s="144"/>
      <c r="L652" s="101"/>
      <c r="M652" s="102"/>
      <c r="N652" s="104"/>
      <c r="O652" s="108"/>
      <c r="P652" s="109">
        <v>2</v>
      </c>
      <c r="Q652" s="110"/>
      <c r="R652" s="108"/>
    </row>
    <row r="653" spans="1:19" ht="15.75" customHeight="1" x14ac:dyDescent="0.25">
      <c r="A653" s="58">
        <v>1902</v>
      </c>
      <c r="B653" s="59"/>
      <c r="C653" s="59"/>
      <c r="D653" s="59"/>
      <c r="E653" s="59"/>
      <c r="F653" s="59"/>
      <c r="G653" s="59"/>
      <c r="H653" s="59"/>
      <c r="I653" s="59"/>
      <c r="J653" s="59">
        <v>2</v>
      </c>
      <c r="K653" s="144">
        <v>2</v>
      </c>
      <c r="L653" s="101"/>
      <c r="M653" s="102"/>
      <c r="N653" s="104"/>
      <c r="O653" s="102"/>
      <c r="P653" s="68">
        <v>2</v>
      </c>
      <c r="Q653" s="146"/>
      <c r="R653" s="108"/>
    </row>
    <row r="654" spans="1:19" ht="15.75" customHeight="1" x14ac:dyDescent="0.25">
      <c r="A654" s="58">
        <v>2001</v>
      </c>
      <c r="B654" s="59"/>
      <c r="C654" s="59"/>
      <c r="D654" s="59"/>
      <c r="E654" s="59"/>
      <c r="F654" s="59"/>
      <c r="G654" s="59"/>
      <c r="H654" s="59"/>
      <c r="I654" s="59"/>
      <c r="J654" s="59"/>
      <c r="K654" s="144"/>
      <c r="L654" s="101"/>
      <c r="M654" s="102"/>
      <c r="N654" s="104"/>
      <c r="O654" s="104"/>
      <c r="P654" s="104"/>
      <c r="Q654" s="104"/>
      <c r="R654" s="103"/>
    </row>
    <row r="655" spans="1:19" ht="15.75" customHeight="1" x14ac:dyDescent="0.25">
      <c r="A655" s="58">
        <v>2002</v>
      </c>
      <c r="B655" s="59"/>
      <c r="C655" s="59"/>
      <c r="D655" s="59"/>
      <c r="E655" s="59"/>
      <c r="F655" s="59"/>
      <c r="G655" s="59"/>
      <c r="H655" s="59"/>
      <c r="I655" s="59"/>
      <c r="J655" s="59"/>
      <c r="K655" s="144"/>
      <c r="L655" s="101"/>
      <c r="M655" s="102"/>
      <c r="N655" s="104"/>
      <c r="O655" s="191" t="s">
        <v>83</v>
      </c>
      <c r="P655" s="82">
        <v>45</v>
      </c>
      <c r="Q655" s="83">
        <f>SUM(K647:K654)</f>
        <v>63</v>
      </c>
      <c r="R655" s="193" t="s">
        <v>11</v>
      </c>
    </row>
    <row r="656" spans="1:19" ht="15.75" customHeight="1" x14ac:dyDescent="0.25">
      <c r="A656" s="58">
        <v>2101</v>
      </c>
      <c r="B656" s="59"/>
      <c r="C656" s="59"/>
      <c r="D656" s="59"/>
      <c r="E656" s="59"/>
      <c r="F656" s="59"/>
      <c r="G656" s="59"/>
      <c r="H656" s="59"/>
      <c r="I656" s="59"/>
      <c r="J656" s="59"/>
      <c r="K656" s="144"/>
      <c r="L656" s="101"/>
      <c r="M656" s="102"/>
      <c r="N656" s="104"/>
      <c r="O656" s="192" t="s">
        <v>85</v>
      </c>
      <c r="P656" s="86">
        <f>P655/B640</f>
        <v>0.42857142857142855</v>
      </c>
      <c r="Q656" s="87">
        <f>P655/Q655</f>
        <v>0.7142857142857143</v>
      </c>
      <c r="R656" s="194" t="s">
        <v>86</v>
      </c>
    </row>
    <row r="657" spans="1:19" ht="15.75" customHeight="1" x14ac:dyDescent="0.25">
      <c r="A657" s="58">
        <v>2102</v>
      </c>
      <c r="B657" s="59"/>
      <c r="C657" s="59"/>
      <c r="D657" s="59"/>
      <c r="E657" s="59"/>
      <c r="F657" s="59"/>
      <c r="G657" s="59"/>
      <c r="H657" s="59"/>
      <c r="I657" s="59"/>
      <c r="J657" s="59"/>
      <c r="K657" s="144"/>
      <c r="L657" s="147"/>
      <c r="M657" s="148"/>
      <c r="N657" s="149"/>
      <c r="O657" s="91"/>
      <c r="P657" s="91"/>
      <c r="Q657" s="91"/>
      <c r="R657" s="92"/>
    </row>
    <row r="658" spans="1:19" ht="18" customHeight="1" x14ac:dyDescent="0.25">
      <c r="A658" s="28"/>
      <c r="B658" s="280" t="s">
        <v>111</v>
      </c>
      <c r="C658" s="280"/>
      <c r="D658" s="280"/>
      <c r="E658" s="280"/>
      <c r="F658" s="280"/>
      <c r="G658" s="280"/>
      <c r="H658" s="280"/>
      <c r="I658" s="280"/>
      <c r="J658" s="280"/>
      <c r="K658" s="93">
        <f>SUM(K640:K654)</f>
        <v>63</v>
      </c>
      <c r="L658" s="94">
        <f>IF(SUM(K647:K648)=0,"",SUM(K647:K648)/B640)</f>
        <v>0.43809523809523809</v>
      </c>
      <c r="M658" s="94">
        <f>IF(K658=0,"",K658/B640)</f>
        <v>0.6</v>
      </c>
      <c r="N658" s="94">
        <f>IF(K648=0,"",M658-L658)</f>
        <v>0.16190476190476188</v>
      </c>
      <c r="O658" s="3"/>
      <c r="P658" s="29"/>
      <c r="Q658" s="22"/>
      <c r="R658" s="3"/>
    </row>
    <row r="659" spans="1:19" ht="12.75" customHeight="1" x14ac:dyDescent="0.2">
      <c r="B659" s="29"/>
      <c r="C659" s="29"/>
      <c r="D659" s="29"/>
      <c r="E659" s="29"/>
      <c r="F659" s="29"/>
      <c r="K659" s="184"/>
      <c r="L659" s="3"/>
      <c r="M659" s="3"/>
      <c r="O659" s="3"/>
    </row>
    <row r="660" spans="1:19" ht="12.75" customHeight="1" x14ac:dyDescent="0.2">
      <c r="B660" s="29"/>
      <c r="C660" s="29"/>
      <c r="D660" s="29"/>
      <c r="E660" s="29"/>
      <c r="F660" s="29"/>
      <c r="G660" s="29"/>
      <c r="H660" s="29"/>
      <c r="I660" s="29"/>
      <c r="J660" s="29"/>
      <c r="K660" s="184"/>
      <c r="L660" s="3"/>
      <c r="M660" s="3"/>
      <c r="O660" s="3"/>
    </row>
    <row r="661" spans="1:19" ht="26.25" customHeight="1" x14ac:dyDescent="0.4">
      <c r="A661" s="2"/>
      <c r="B661" s="270" t="s">
        <v>99</v>
      </c>
      <c r="C661" s="271"/>
      <c r="D661" s="271"/>
      <c r="E661" s="271"/>
      <c r="F661" s="271"/>
      <c r="G661" s="271"/>
      <c r="H661" s="271"/>
      <c r="I661" s="271"/>
      <c r="J661" s="271"/>
      <c r="K661" s="179" t="s">
        <v>88</v>
      </c>
      <c r="L661" s="57"/>
      <c r="M661" s="57"/>
      <c r="N661" s="29"/>
      <c r="O661" s="3"/>
      <c r="P661" s="29"/>
      <c r="Q661" s="29"/>
      <c r="R661" s="29"/>
    </row>
    <row r="662" spans="1:19" ht="20.25" customHeight="1" x14ac:dyDescent="0.2">
      <c r="A662" s="272" t="s">
        <v>10</v>
      </c>
      <c r="B662" s="273" t="s">
        <v>100</v>
      </c>
      <c r="C662" s="274"/>
      <c r="D662" s="274"/>
      <c r="E662" s="274"/>
      <c r="F662" s="274"/>
      <c r="G662" s="274"/>
      <c r="H662" s="274"/>
      <c r="I662" s="274"/>
      <c r="J662" s="275"/>
      <c r="K662" s="276" t="s">
        <v>11</v>
      </c>
      <c r="L662" s="269" t="s">
        <v>3</v>
      </c>
      <c r="M662" s="269" t="s">
        <v>4</v>
      </c>
      <c r="N662" s="278" t="s">
        <v>5</v>
      </c>
      <c r="O662" s="269" t="s">
        <v>6</v>
      </c>
      <c r="P662" s="267" t="s">
        <v>7</v>
      </c>
      <c r="Q662" s="267" t="s">
        <v>8</v>
      </c>
      <c r="R662" s="269" t="s">
        <v>101</v>
      </c>
    </row>
    <row r="663" spans="1:19" ht="15.75" customHeight="1" x14ac:dyDescent="0.25">
      <c r="A663" s="268"/>
      <c r="B663" s="58" t="s">
        <v>102</v>
      </c>
      <c r="C663" s="58" t="s">
        <v>103</v>
      </c>
      <c r="D663" s="58" t="s">
        <v>104</v>
      </c>
      <c r="E663" s="58" t="s">
        <v>105</v>
      </c>
      <c r="F663" s="58" t="s">
        <v>106</v>
      </c>
      <c r="G663" s="58" t="s">
        <v>107</v>
      </c>
      <c r="H663" s="58" t="s">
        <v>108</v>
      </c>
      <c r="I663" s="58" t="s">
        <v>109</v>
      </c>
      <c r="J663" s="58" t="s">
        <v>110</v>
      </c>
      <c r="K663" s="277"/>
      <c r="L663" s="268"/>
      <c r="M663" s="268"/>
      <c r="N663" s="268"/>
      <c r="O663" s="268"/>
      <c r="P663" s="268"/>
      <c r="Q663" s="268"/>
      <c r="R663" s="268"/>
    </row>
    <row r="664" spans="1:19" ht="15.75" customHeight="1" x14ac:dyDescent="0.25">
      <c r="A664" s="58">
        <v>1302</v>
      </c>
      <c r="B664" s="59">
        <v>96</v>
      </c>
      <c r="C664" s="59"/>
      <c r="D664" s="59"/>
      <c r="E664" s="59"/>
      <c r="F664" s="59"/>
      <c r="G664" s="59"/>
      <c r="H664" s="59"/>
      <c r="I664" s="59"/>
      <c r="J664" s="59"/>
      <c r="K664" s="144"/>
      <c r="L664" s="96"/>
      <c r="M664" s="97"/>
      <c r="N664" s="98"/>
      <c r="O664" s="62"/>
      <c r="P664" s="95">
        <f>B664</f>
        <v>96</v>
      </c>
      <c r="Q664" s="64"/>
      <c r="R664" s="62"/>
    </row>
    <row r="665" spans="1:19" ht="15.75" customHeight="1" x14ac:dyDescent="0.25">
      <c r="A665" s="58">
        <v>1401</v>
      </c>
      <c r="B665" s="59"/>
      <c r="C665" s="59">
        <v>74</v>
      </c>
      <c r="D665" s="59"/>
      <c r="E665" s="59"/>
      <c r="F665" s="59"/>
      <c r="G665" s="59"/>
      <c r="H665" s="59"/>
      <c r="I665" s="59"/>
      <c r="J665" s="59"/>
      <c r="K665" s="144"/>
      <c r="L665" s="101"/>
      <c r="M665" s="102"/>
      <c r="N665" s="103"/>
      <c r="O665" s="67">
        <f>IF(C665=0,"",C665/B664)</f>
        <v>0.77083333333333337</v>
      </c>
      <c r="P665" s="68">
        <v>74</v>
      </c>
      <c r="Q665" s="69">
        <f t="shared" ref="Q665:Q672" si="113">IF(P665=0,"",P665/P664)</f>
        <v>0.77083333333333337</v>
      </c>
      <c r="R665" s="69">
        <f t="shared" ref="R665:R672" si="114">IF(P665=0,"",100%-Q665)</f>
        <v>0.22916666666666663</v>
      </c>
    </row>
    <row r="666" spans="1:19" ht="15.75" customHeight="1" x14ac:dyDescent="0.25">
      <c r="A666" s="58">
        <v>1402</v>
      </c>
      <c r="B666" s="59"/>
      <c r="C666" s="59"/>
      <c r="D666" s="59">
        <v>64</v>
      </c>
      <c r="E666" s="59"/>
      <c r="F666" s="59"/>
      <c r="G666" s="59"/>
      <c r="H666" s="59"/>
      <c r="I666" s="59"/>
      <c r="J666" s="59"/>
      <c r="K666" s="144"/>
      <c r="L666" s="101"/>
      <c r="M666" s="102"/>
      <c r="N666" s="103"/>
      <c r="O666" s="67">
        <f>IF(D666=0,"",D666/C665)</f>
        <v>0.86486486486486491</v>
      </c>
      <c r="P666" s="68">
        <v>73</v>
      </c>
      <c r="Q666" s="69">
        <f t="shared" si="113"/>
        <v>0.98648648648648651</v>
      </c>
      <c r="R666" s="69">
        <f t="shared" si="114"/>
        <v>1.3513513513513487E-2</v>
      </c>
      <c r="S666" s="70">
        <f>P666/P664</f>
        <v>0.76041666666666663</v>
      </c>
    </row>
    <row r="667" spans="1:19" ht="15.75" customHeight="1" x14ac:dyDescent="0.25">
      <c r="A667" s="58">
        <v>1501</v>
      </c>
      <c r="B667" s="59"/>
      <c r="C667" s="59"/>
      <c r="D667" s="59"/>
      <c r="E667" s="59">
        <v>58</v>
      </c>
      <c r="F667" s="59"/>
      <c r="G667" s="59"/>
      <c r="H667" s="59"/>
      <c r="I667" s="59"/>
      <c r="J667" s="59"/>
      <c r="K667" s="144"/>
      <c r="L667" s="101"/>
      <c r="M667" s="102"/>
      <c r="N667" s="103"/>
      <c r="O667" s="67">
        <f>IF(E667=0,"",E667/D666)</f>
        <v>0.90625</v>
      </c>
      <c r="P667" s="68">
        <v>68</v>
      </c>
      <c r="Q667" s="69">
        <f t="shared" si="113"/>
        <v>0.93150684931506844</v>
      </c>
      <c r="R667" s="69">
        <f t="shared" si="114"/>
        <v>6.8493150684931559E-2</v>
      </c>
    </row>
    <row r="668" spans="1:19" ht="15.75" customHeight="1" x14ac:dyDescent="0.25">
      <c r="A668" s="58">
        <v>1502</v>
      </c>
      <c r="B668" s="59"/>
      <c r="C668" s="59"/>
      <c r="D668" s="59"/>
      <c r="E668" s="59"/>
      <c r="F668" s="59">
        <v>47</v>
      </c>
      <c r="G668" s="59"/>
      <c r="H668" s="59"/>
      <c r="I668" s="59"/>
      <c r="J668" s="59"/>
      <c r="K668" s="144"/>
      <c r="L668" s="101"/>
      <c r="M668" s="102"/>
      <c r="N668" s="103"/>
      <c r="O668" s="67">
        <f>IF(F668=0,"",F668/E667)</f>
        <v>0.81034482758620685</v>
      </c>
      <c r="P668" s="68">
        <v>66</v>
      </c>
      <c r="Q668" s="69">
        <f t="shared" si="113"/>
        <v>0.97058823529411764</v>
      </c>
      <c r="R668" s="69">
        <f t="shared" si="114"/>
        <v>2.9411764705882359E-2</v>
      </c>
    </row>
    <row r="669" spans="1:19" ht="15.75" customHeight="1" x14ac:dyDescent="0.25">
      <c r="A669" s="58">
        <v>1601</v>
      </c>
      <c r="B669" s="59"/>
      <c r="C669" s="59"/>
      <c r="D669" s="59"/>
      <c r="E669" s="59"/>
      <c r="F669" s="59"/>
      <c r="G669" s="59">
        <v>43</v>
      </c>
      <c r="H669" s="59"/>
      <c r="I669" s="59"/>
      <c r="J669" s="59"/>
      <c r="K669" s="144"/>
      <c r="L669" s="101"/>
      <c r="M669" s="102"/>
      <c r="N669" s="103"/>
      <c r="O669" s="67">
        <f>IF(G669=0,"",G669/F668)</f>
        <v>0.91489361702127658</v>
      </c>
      <c r="P669" s="68">
        <v>65</v>
      </c>
      <c r="Q669" s="69">
        <f t="shared" si="113"/>
        <v>0.98484848484848486</v>
      </c>
      <c r="R669" s="69">
        <f t="shared" si="114"/>
        <v>1.5151515151515138E-2</v>
      </c>
    </row>
    <row r="670" spans="1:19" ht="15.75" customHeight="1" x14ac:dyDescent="0.25">
      <c r="A670" s="58">
        <v>1602</v>
      </c>
      <c r="B670" s="59"/>
      <c r="C670" s="59"/>
      <c r="D670" s="59"/>
      <c r="E670" s="59"/>
      <c r="F670" s="59"/>
      <c r="G670" s="59"/>
      <c r="H670" s="59">
        <v>43</v>
      </c>
      <c r="I670" s="59"/>
      <c r="J670" s="59"/>
      <c r="K670" s="144"/>
      <c r="L670" s="101"/>
      <c r="M670" s="102"/>
      <c r="N670" s="103"/>
      <c r="O670" s="67">
        <f>IF(H670=0,"",H670/G669)</f>
        <v>1</v>
      </c>
      <c r="P670" s="68">
        <v>61</v>
      </c>
      <c r="Q670" s="69">
        <f t="shared" si="113"/>
        <v>0.93846153846153846</v>
      </c>
      <c r="R670" s="69">
        <f t="shared" si="114"/>
        <v>6.1538461538461542E-2</v>
      </c>
    </row>
    <row r="671" spans="1:19" ht="15.75" customHeight="1" x14ac:dyDescent="0.25">
      <c r="A671" s="58">
        <v>1701</v>
      </c>
      <c r="B671" s="59"/>
      <c r="C671" s="59"/>
      <c r="D671" s="59"/>
      <c r="E671" s="59"/>
      <c r="F671" s="59"/>
      <c r="G671" s="59"/>
      <c r="H671" s="59"/>
      <c r="I671" s="59">
        <v>43</v>
      </c>
      <c r="J671" s="59"/>
      <c r="K671" s="144"/>
      <c r="L671" s="101"/>
      <c r="M671" s="102"/>
      <c r="N671" s="103"/>
      <c r="O671" s="67">
        <f>IF(I671=0,"",I671/H670)</f>
        <v>1</v>
      </c>
      <c r="P671" s="68">
        <v>60</v>
      </c>
      <c r="Q671" s="69">
        <f t="shared" si="113"/>
        <v>0.98360655737704916</v>
      </c>
      <c r="R671" s="69">
        <f t="shared" si="114"/>
        <v>1.6393442622950838E-2</v>
      </c>
    </row>
    <row r="672" spans="1:19" ht="15.75" customHeight="1" x14ac:dyDescent="0.25">
      <c r="A672" s="58">
        <v>1702</v>
      </c>
      <c r="B672" s="59"/>
      <c r="C672" s="59"/>
      <c r="D672" s="59"/>
      <c r="E672" s="59"/>
      <c r="F672" s="59"/>
      <c r="G672" s="59"/>
      <c r="H672" s="59"/>
      <c r="I672" s="59"/>
      <c r="J672" s="59">
        <v>43</v>
      </c>
      <c r="K672" s="144">
        <v>31</v>
      </c>
      <c r="L672" s="101"/>
      <c r="M672" s="102"/>
      <c r="N672" s="103"/>
      <c r="O672" s="71">
        <f>IF(J672=0,"",J672/I671)</f>
        <v>1</v>
      </c>
      <c r="P672" s="68">
        <v>59</v>
      </c>
      <c r="Q672" s="72">
        <f t="shared" si="113"/>
        <v>0.98333333333333328</v>
      </c>
      <c r="R672" s="72">
        <f t="shared" si="114"/>
        <v>1.6666666666666718E-2</v>
      </c>
    </row>
    <row r="673" spans="1:18" ht="15.75" customHeight="1" x14ac:dyDescent="0.25">
      <c r="A673" s="58">
        <v>1801</v>
      </c>
      <c r="B673" s="59"/>
      <c r="C673" s="59"/>
      <c r="D673" s="59"/>
      <c r="E673" s="59"/>
      <c r="F673" s="59"/>
      <c r="G673" s="59"/>
      <c r="H673" s="59"/>
      <c r="I673" s="59"/>
      <c r="J673" s="59">
        <v>35</v>
      </c>
      <c r="K673" s="144">
        <v>16</v>
      </c>
      <c r="L673" s="101"/>
      <c r="M673" s="102"/>
      <c r="N673" s="104"/>
      <c r="O673" s="105"/>
      <c r="P673" s="68">
        <v>43</v>
      </c>
      <c r="Q673" s="106"/>
      <c r="R673" s="107"/>
    </row>
    <row r="674" spans="1:18" ht="15.75" customHeight="1" x14ac:dyDescent="0.25">
      <c r="A674" s="58">
        <v>1802</v>
      </c>
      <c r="B674" s="59"/>
      <c r="C674" s="59"/>
      <c r="D674" s="59"/>
      <c r="E674" s="59"/>
      <c r="F674" s="59"/>
      <c r="G674" s="59"/>
      <c r="H674" s="59"/>
      <c r="I674" s="59"/>
      <c r="J674" s="59">
        <v>5</v>
      </c>
      <c r="K674" s="144">
        <v>4</v>
      </c>
      <c r="L674" s="101"/>
      <c r="M674" s="102"/>
      <c r="N674" s="104"/>
      <c r="O674" s="108"/>
      <c r="P674" s="109">
        <v>6</v>
      </c>
      <c r="Q674" s="110"/>
      <c r="R674" s="108"/>
    </row>
    <row r="675" spans="1:18" ht="15.75" customHeight="1" x14ac:dyDescent="0.25">
      <c r="A675" s="58">
        <v>1901</v>
      </c>
      <c r="B675" s="59"/>
      <c r="C675" s="59"/>
      <c r="D675" s="59"/>
      <c r="E675" s="59"/>
      <c r="F675" s="59"/>
      <c r="G675" s="59"/>
      <c r="H675" s="59"/>
      <c r="I675" s="59"/>
      <c r="J675" s="59">
        <v>2</v>
      </c>
      <c r="K675" s="144">
        <v>2</v>
      </c>
      <c r="L675" s="101"/>
      <c r="M675" s="102"/>
      <c r="N675" s="104"/>
      <c r="O675" s="108"/>
      <c r="P675" s="109">
        <v>2</v>
      </c>
      <c r="Q675" s="110"/>
      <c r="R675" s="108"/>
    </row>
    <row r="676" spans="1:18" ht="15.75" customHeight="1" x14ac:dyDescent="0.25">
      <c r="A676" s="58">
        <v>1902</v>
      </c>
      <c r="B676" s="59"/>
      <c r="C676" s="59"/>
      <c r="D676" s="59"/>
      <c r="E676" s="59"/>
      <c r="F676" s="59"/>
      <c r="G676" s="59"/>
      <c r="H676" s="59"/>
      <c r="I676" s="59"/>
      <c r="J676" s="59">
        <v>1</v>
      </c>
      <c r="K676" s="144">
        <v>1</v>
      </c>
      <c r="L676" s="101"/>
      <c r="M676" s="102"/>
      <c r="N676" s="104"/>
      <c r="O676" s="108"/>
      <c r="P676" s="109">
        <v>1</v>
      </c>
      <c r="Q676" s="110"/>
      <c r="R676" s="108"/>
    </row>
    <row r="677" spans="1:18" ht="15.75" customHeight="1" x14ac:dyDescent="0.25">
      <c r="A677" s="58">
        <v>2001</v>
      </c>
      <c r="B677" s="59"/>
      <c r="C677" s="59"/>
      <c r="D677" s="59"/>
      <c r="E677" s="59"/>
      <c r="F677" s="59"/>
      <c r="G677" s="59"/>
      <c r="H677" s="59"/>
      <c r="I677" s="59"/>
      <c r="J677" s="59"/>
      <c r="K677" s="144"/>
      <c r="L677" s="101"/>
      <c r="M677" s="102"/>
      <c r="N677" s="104"/>
      <c r="O677" s="102"/>
      <c r="P677" s="68"/>
      <c r="Q677" s="146"/>
      <c r="R677" s="108"/>
    </row>
    <row r="678" spans="1:18" ht="15.75" customHeight="1" x14ac:dyDescent="0.25">
      <c r="A678" s="58">
        <v>2002</v>
      </c>
      <c r="B678" s="59"/>
      <c r="C678" s="59"/>
      <c r="D678" s="59"/>
      <c r="E678" s="59"/>
      <c r="F678" s="59"/>
      <c r="G678" s="59"/>
      <c r="H678" s="59"/>
      <c r="I678" s="59"/>
      <c r="J678" s="59"/>
      <c r="K678" s="144"/>
      <c r="L678" s="101"/>
      <c r="M678" s="102"/>
      <c r="N678" s="104"/>
      <c r="O678" s="104"/>
      <c r="P678" s="104"/>
      <c r="Q678" s="104"/>
      <c r="R678" s="103"/>
    </row>
    <row r="679" spans="1:18" ht="15.75" customHeight="1" x14ac:dyDescent="0.25">
      <c r="A679" s="58">
        <v>2101</v>
      </c>
      <c r="B679" s="59"/>
      <c r="C679" s="59"/>
      <c r="D679" s="59"/>
      <c r="E679" s="59"/>
      <c r="F679" s="59"/>
      <c r="G679" s="59"/>
      <c r="H679" s="59"/>
      <c r="I679" s="59"/>
      <c r="J679" s="59"/>
      <c r="K679" s="144"/>
      <c r="L679" s="101"/>
      <c r="M679" s="102"/>
      <c r="N679" s="104"/>
      <c r="O679" s="191" t="s">
        <v>83</v>
      </c>
      <c r="P679" s="82">
        <v>50</v>
      </c>
      <c r="Q679" s="83">
        <f>SUM(K671:K677)</f>
        <v>54</v>
      </c>
      <c r="R679" s="193" t="s">
        <v>11</v>
      </c>
    </row>
    <row r="680" spans="1:18" ht="15.75" customHeight="1" x14ac:dyDescent="0.25">
      <c r="A680" s="58">
        <v>2102</v>
      </c>
      <c r="B680" s="59"/>
      <c r="C680" s="59"/>
      <c r="D680" s="59"/>
      <c r="E680" s="59"/>
      <c r="F680" s="59"/>
      <c r="G680" s="59"/>
      <c r="H680" s="59"/>
      <c r="I680" s="59"/>
      <c r="J680" s="59"/>
      <c r="K680" s="144"/>
      <c r="L680" s="101"/>
      <c r="M680" s="102"/>
      <c r="N680" s="104"/>
      <c r="O680" s="192" t="s">
        <v>85</v>
      </c>
      <c r="P680" s="86">
        <f>P679/B664</f>
        <v>0.52083333333333337</v>
      </c>
      <c r="Q680" s="87">
        <f>P679/Q679</f>
        <v>0.92592592592592593</v>
      </c>
      <c r="R680" s="194" t="s">
        <v>86</v>
      </c>
    </row>
    <row r="681" spans="1:18" ht="15.75" customHeight="1" x14ac:dyDescent="0.25">
      <c r="A681" s="58">
        <v>2201</v>
      </c>
      <c r="B681" s="59"/>
      <c r="C681" s="59"/>
      <c r="D681" s="59"/>
      <c r="E681" s="59"/>
      <c r="F681" s="59"/>
      <c r="G681" s="59"/>
      <c r="H681" s="59"/>
      <c r="I681" s="59"/>
      <c r="J681" s="59"/>
      <c r="K681" s="144"/>
      <c r="L681" s="147"/>
      <c r="M681" s="148"/>
      <c r="N681" s="149"/>
      <c r="O681" s="91"/>
      <c r="P681" s="91"/>
      <c r="Q681" s="91"/>
      <c r="R681" s="92"/>
    </row>
    <row r="682" spans="1:18" ht="18" customHeight="1" x14ac:dyDescent="0.25">
      <c r="A682" s="28"/>
      <c r="B682" s="280" t="s">
        <v>111</v>
      </c>
      <c r="C682" s="280"/>
      <c r="D682" s="280"/>
      <c r="E682" s="280"/>
      <c r="F682" s="280"/>
      <c r="G682" s="280"/>
      <c r="H682" s="280"/>
      <c r="I682" s="280"/>
      <c r="J682" s="280"/>
      <c r="K682" s="93">
        <f>SUM(K664:K678)</f>
        <v>54</v>
      </c>
      <c r="L682" s="94">
        <f>IF(SUM(K671:K672)=0,"",SUM(K671:K672)/B664)</f>
        <v>0.32291666666666669</v>
      </c>
      <c r="M682" s="94">
        <f>IF(K682=0,"",K682/B664)</f>
        <v>0.5625</v>
      </c>
      <c r="N682" s="94">
        <f>IF(K672=0,"",M682-L682)</f>
        <v>0.23958333333333331</v>
      </c>
      <c r="O682" s="3"/>
      <c r="P682" s="29"/>
      <c r="Q682" s="22"/>
      <c r="R682" s="3"/>
    </row>
    <row r="683" spans="1:18" ht="12.75" customHeight="1" x14ac:dyDescent="0.2">
      <c r="B683" s="29"/>
      <c r="C683" s="29"/>
      <c r="D683" s="29"/>
      <c r="E683" s="29"/>
      <c r="F683" s="29"/>
      <c r="G683" s="29"/>
      <c r="H683" s="29"/>
      <c r="I683" s="29"/>
      <c r="J683" s="29"/>
      <c r="K683" s="184"/>
      <c r="L683" s="3"/>
      <c r="M683" s="3"/>
      <c r="O683" s="3"/>
    </row>
    <row r="684" spans="1:18" ht="12.75" customHeight="1" x14ac:dyDescent="0.2">
      <c r="B684" s="29"/>
      <c r="C684" s="29"/>
      <c r="D684" s="29"/>
      <c r="E684" s="29"/>
      <c r="F684" s="29"/>
      <c r="G684" s="29"/>
      <c r="H684" s="29"/>
      <c r="I684" s="29"/>
      <c r="J684" s="29"/>
      <c r="K684" s="184"/>
      <c r="L684" s="3"/>
      <c r="M684" s="3"/>
      <c r="O684" s="3"/>
    </row>
    <row r="685" spans="1:18" ht="26.25" customHeight="1" x14ac:dyDescent="0.4">
      <c r="B685" s="270" t="s">
        <v>99</v>
      </c>
      <c r="C685" s="271"/>
      <c r="D685" s="271"/>
      <c r="E685" s="271"/>
      <c r="F685" s="271"/>
      <c r="G685" s="271"/>
      <c r="H685" s="271"/>
      <c r="I685" s="271"/>
      <c r="J685" s="271"/>
      <c r="K685" s="179" t="s">
        <v>91</v>
      </c>
      <c r="L685" s="3"/>
      <c r="M685" s="3"/>
      <c r="N685" s="29"/>
      <c r="O685" s="3"/>
      <c r="P685" s="29"/>
      <c r="Q685" s="29"/>
      <c r="R685" s="29"/>
    </row>
    <row r="686" spans="1:18" ht="20.25" customHeight="1" x14ac:dyDescent="0.2">
      <c r="A686" s="272" t="s">
        <v>10</v>
      </c>
      <c r="B686" s="273" t="s">
        <v>100</v>
      </c>
      <c r="C686" s="274"/>
      <c r="D686" s="274"/>
      <c r="E686" s="274"/>
      <c r="F686" s="274"/>
      <c r="G686" s="274"/>
      <c r="H686" s="274"/>
      <c r="I686" s="274"/>
      <c r="J686" s="275"/>
      <c r="K686" s="276" t="s">
        <v>11</v>
      </c>
      <c r="L686" s="269" t="s">
        <v>3</v>
      </c>
      <c r="M686" s="269" t="s">
        <v>4</v>
      </c>
      <c r="N686" s="278" t="s">
        <v>5</v>
      </c>
      <c r="O686" s="269" t="s">
        <v>6</v>
      </c>
      <c r="P686" s="267" t="s">
        <v>7</v>
      </c>
      <c r="Q686" s="267" t="s">
        <v>8</v>
      </c>
      <c r="R686" s="269" t="s">
        <v>101</v>
      </c>
    </row>
    <row r="687" spans="1:18" ht="15.75" customHeight="1" x14ac:dyDescent="0.25">
      <c r="A687" s="268"/>
      <c r="B687" s="58" t="s">
        <v>102</v>
      </c>
      <c r="C687" s="58" t="s">
        <v>103</v>
      </c>
      <c r="D687" s="58" t="s">
        <v>104</v>
      </c>
      <c r="E687" s="58" t="s">
        <v>105</v>
      </c>
      <c r="F687" s="58" t="s">
        <v>106</v>
      </c>
      <c r="G687" s="58" t="s">
        <v>107</v>
      </c>
      <c r="H687" s="58" t="s">
        <v>108</v>
      </c>
      <c r="I687" s="58" t="s">
        <v>109</v>
      </c>
      <c r="J687" s="58" t="s">
        <v>110</v>
      </c>
      <c r="K687" s="277"/>
      <c r="L687" s="268"/>
      <c r="M687" s="268"/>
      <c r="N687" s="268"/>
      <c r="O687" s="268"/>
      <c r="P687" s="268"/>
      <c r="Q687" s="268"/>
      <c r="R687" s="268"/>
    </row>
    <row r="688" spans="1:18" ht="15.75" customHeight="1" x14ac:dyDescent="0.25">
      <c r="A688" s="58">
        <v>1401</v>
      </c>
      <c r="B688" s="59">
        <v>99</v>
      </c>
      <c r="C688" s="59"/>
      <c r="D688" s="59"/>
      <c r="E688" s="59"/>
      <c r="F688" s="59"/>
      <c r="G688" s="59"/>
      <c r="H688" s="59"/>
      <c r="I688" s="59"/>
      <c r="J688" s="59"/>
      <c r="K688" s="144"/>
      <c r="L688" s="96"/>
      <c r="M688" s="97"/>
      <c r="N688" s="98"/>
      <c r="O688" s="99"/>
      <c r="P688" s="63">
        <f>B688</f>
        <v>99</v>
      </c>
      <c r="Q688" s="100"/>
      <c r="R688" s="99"/>
    </row>
    <row r="689" spans="1:19" ht="15.75" customHeight="1" x14ac:dyDescent="0.25">
      <c r="A689" s="58">
        <v>1402</v>
      </c>
      <c r="B689" s="59"/>
      <c r="C689" s="59">
        <v>68</v>
      </c>
      <c r="D689" s="59"/>
      <c r="E689" s="59"/>
      <c r="F689" s="59"/>
      <c r="G689" s="59"/>
      <c r="H689" s="59"/>
      <c r="I689" s="59"/>
      <c r="J689" s="59"/>
      <c r="K689" s="144"/>
      <c r="L689" s="101"/>
      <c r="M689" s="102"/>
      <c r="N689" s="103"/>
      <c r="O689" s="67">
        <f>IF(C689=0,"",C689/B688)</f>
        <v>0.68686868686868685</v>
      </c>
      <c r="P689" s="68">
        <v>68</v>
      </c>
      <c r="Q689" s="69">
        <f t="shared" ref="Q689:Q696" si="115">IF(P689=0,"",P689/P688)</f>
        <v>0.68686868686868685</v>
      </c>
      <c r="R689" s="69">
        <f t="shared" ref="R689:R696" si="116">IF(P689=0,"",100%-Q689)</f>
        <v>0.31313131313131315</v>
      </c>
    </row>
    <row r="690" spans="1:19" ht="15.75" customHeight="1" x14ac:dyDescent="0.25">
      <c r="A690" s="58">
        <v>1501</v>
      </c>
      <c r="B690" s="59"/>
      <c r="C690" s="59"/>
      <c r="D690" s="59">
        <v>61</v>
      </c>
      <c r="E690" s="59"/>
      <c r="F690" s="59"/>
      <c r="G690" s="59"/>
      <c r="H690" s="59"/>
      <c r="I690" s="59"/>
      <c r="J690" s="59"/>
      <c r="K690" s="144"/>
      <c r="L690" s="101"/>
      <c r="M690" s="102"/>
      <c r="N690" s="103"/>
      <c r="O690" s="67">
        <f>IF(D690=0,"",D690/C689)</f>
        <v>0.8970588235294118</v>
      </c>
      <c r="P690" s="68">
        <v>65</v>
      </c>
      <c r="Q690" s="69">
        <f t="shared" si="115"/>
        <v>0.95588235294117652</v>
      </c>
      <c r="R690" s="69">
        <f t="shared" si="116"/>
        <v>4.4117647058823484E-2</v>
      </c>
      <c r="S690" s="8">
        <f>P690/P688</f>
        <v>0.65656565656565657</v>
      </c>
    </row>
    <row r="691" spans="1:19" ht="15.75" customHeight="1" x14ac:dyDescent="0.25">
      <c r="A691" s="58">
        <v>1502</v>
      </c>
      <c r="B691" s="59"/>
      <c r="C691" s="59"/>
      <c r="D691" s="59"/>
      <c r="E691" s="59">
        <v>54</v>
      </c>
      <c r="F691" s="59"/>
      <c r="G691" s="59"/>
      <c r="H691" s="59"/>
      <c r="I691" s="59"/>
      <c r="J691" s="59"/>
      <c r="K691" s="144"/>
      <c r="L691" s="101"/>
      <c r="M691" s="102"/>
      <c r="N691" s="103"/>
      <c r="O691" s="67">
        <f>IF(E691=0,"",E691/D690)</f>
        <v>0.88524590163934425</v>
      </c>
      <c r="P691" s="68">
        <v>59</v>
      </c>
      <c r="Q691" s="69">
        <f t="shared" si="115"/>
        <v>0.90769230769230769</v>
      </c>
      <c r="R691" s="69">
        <f t="shared" si="116"/>
        <v>9.2307692307692313E-2</v>
      </c>
    </row>
    <row r="692" spans="1:19" ht="15.75" customHeight="1" x14ac:dyDescent="0.25">
      <c r="A692" s="58">
        <v>1601</v>
      </c>
      <c r="B692" s="59"/>
      <c r="C692" s="59"/>
      <c r="D692" s="59"/>
      <c r="E692" s="59"/>
      <c r="F692" s="59">
        <v>47</v>
      </c>
      <c r="G692" s="59"/>
      <c r="H692" s="59"/>
      <c r="I692" s="59"/>
      <c r="J692" s="59"/>
      <c r="K692" s="144"/>
      <c r="L692" s="101"/>
      <c r="M692" s="102"/>
      <c r="N692" s="103"/>
      <c r="O692" s="67">
        <f>IF(F692=0,"",F692/E691)</f>
        <v>0.87037037037037035</v>
      </c>
      <c r="P692" s="68">
        <v>56</v>
      </c>
      <c r="Q692" s="69">
        <f t="shared" si="115"/>
        <v>0.94915254237288138</v>
      </c>
      <c r="R692" s="69">
        <f t="shared" si="116"/>
        <v>5.084745762711862E-2</v>
      </c>
    </row>
    <row r="693" spans="1:19" ht="15.75" customHeight="1" x14ac:dyDescent="0.25">
      <c r="A693" s="58">
        <v>1602</v>
      </c>
      <c r="B693" s="59"/>
      <c r="C693" s="59"/>
      <c r="D693" s="59"/>
      <c r="E693" s="59"/>
      <c r="F693" s="59"/>
      <c r="G693" s="59">
        <v>44</v>
      </c>
      <c r="H693" s="59"/>
      <c r="I693" s="59"/>
      <c r="J693" s="59"/>
      <c r="K693" s="144"/>
      <c r="L693" s="101"/>
      <c r="M693" s="102"/>
      <c r="N693" s="103"/>
      <c r="O693" s="67">
        <f>IF(G693=0,"",G693/F692)</f>
        <v>0.93617021276595747</v>
      </c>
      <c r="P693" s="68">
        <v>55</v>
      </c>
      <c r="Q693" s="69">
        <f t="shared" si="115"/>
        <v>0.9821428571428571</v>
      </c>
      <c r="R693" s="69">
        <f t="shared" si="116"/>
        <v>1.7857142857142905E-2</v>
      </c>
    </row>
    <row r="694" spans="1:19" ht="15.75" customHeight="1" x14ac:dyDescent="0.25">
      <c r="A694" s="58">
        <v>1701</v>
      </c>
      <c r="B694" s="59"/>
      <c r="C694" s="59"/>
      <c r="D694" s="59"/>
      <c r="E694" s="59"/>
      <c r="F694" s="59"/>
      <c r="G694" s="59"/>
      <c r="H694" s="59">
        <v>40</v>
      </c>
      <c r="I694" s="59"/>
      <c r="J694" s="59"/>
      <c r="K694" s="144"/>
      <c r="L694" s="101"/>
      <c r="M694" s="102"/>
      <c r="N694" s="103"/>
      <c r="O694" s="67">
        <f>IF(H694=0,"",H694/G693)</f>
        <v>0.90909090909090906</v>
      </c>
      <c r="P694" s="68">
        <v>55</v>
      </c>
      <c r="Q694" s="69">
        <f t="shared" si="115"/>
        <v>1</v>
      </c>
      <c r="R694" s="69">
        <f t="shared" si="116"/>
        <v>0</v>
      </c>
    </row>
    <row r="695" spans="1:19" ht="15.75" customHeight="1" x14ac:dyDescent="0.25">
      <c r="A695" s="58">
        <v>1702</v>
      </c>
      <c r="B695" s="59"/>
      <c r="C695" s="59"/>
      <c r="D695" s="59"/>
      <c r="E695" s="59"/>
      <c r="F695" s="59"/>
      <c r="G695" s="59"/>
      <c r="H695" s="59"/>
      <c r="I695" s="59">
        <v>44</v>
      </c>
      <c r="J695" s="59"/>
      <c r="K695" s="144"/>
      <c r="L695" s="101"/>
      <c r="M695" s="102"/>
      <c r="N695" s="103"/>
      <c r="O695" s="67">
        <f>IF(I695=0,"",I695/H694)</f>
        <v>1.1000000000000001</v>
      </c>
      <c r="P695" s="68">
        <v>57</v>
      </c>
      <c r="Q695" s="69">
        <f t="shared" si="115"/>
        <v>1.0363636363636364</v>
      </c>
      <c r="R695" s="69">
        <f t="shared" si="116"/>
        <v>-3.6363636363636376E-2</v>
      </c>
    </row>
    <row r="696" spans="1:19" ht="15.75" customHeight="1" x14ac:dyDescent="0.25">
      <c r="A696" s="58">
        <v>1801</v>
      </c>
      <c r="B696" s="59"/>
      <c r="C696" s="59"/>
      <c r="D696" s="59"/>
      <c r="E696" s="59"/>
      <c r="F696" s="59"/>
      <c r="G696" s="59"/>
      <c r="H696" s="59"/>
      <c r="I696" s="59"/>
      <c r="J696" s="59">
        <v>44</v>
      </c>
      <c r="K696" s="144">
        <v>36</v>
      </c>
      <c r="L696" s="101"/>
      <c r="M696" s="102"/>
      <c r="N696" s="103"/>
      <c r="O696" s="71">
        <f>IF(J696=0,"",J696/I695)</f>
        <v>1</v>
      </c>
      <c r="P696" s="68">
        <v>54</v>
      </c>
      <c r="Q696" s="72">
        <f t="shared" si="115"/>
        <v>0.94736842105263153</v>
      </c>
      <c r="R696" s="72">
        <f t="shared" si="116"/>
        <v>5.2631578947368474E-2</v>
      </c>
    </row>
    <row r="697" spans="1:19" ht="15.75" customHeight="1" x14ac:dyDescent="0.25">
      <c r="A697" s="58">
        <v>1802</v>
      </c>
      <c r="B697" s="59"/>
      <c r="C697" s="59"/>
      <c r="D697" s="59"/>
      <c r="E697" s="59"/>
      <c r="F697" s="59"/>
      <c r="G697" s="59"/>
      <c r="H697" s="59"/>
      <c r="I697" s="59"/>
      <c r="J697" s="59">
        <v>13</v>
      </c>
      <c r="K697" s="144">
        <v>5</v>
      </c>
      <c r="L697" s="101"/>
      <c r="M697" s="102"/>
      <c r="N697" s="104"/>
      <c r="O697" s="105"/>
      <c r="P697" s="68">
        <v>16</v>
      </c>
      <c r="Q697" s="106"/>
      <c r="R697" s="107"/>
    </row>
    <row r="698" spans="1:19" ht="15.75" customHeight="1" x14ac:dyDescent="0.25">
      <c r="A698" s="58">
        <v>1901</v>
      </c>
      <c r="B698" s="59"/>
      <c r="C698" s="59"/>
      <c r="D698" s="59"/>
      <c r="E698" s="59"/>
      <c r="F698" s="59"/>
      <c r="G698" s="59"/>
      <c r="H698" s="59"/>
      <c r="I698" s="59"/>
      <c r="J698" s="59">
        <v>6</v>
      </c>
      <c r="K698" s="144">
        <v>5</v>
      </c>
      <c r="L698" s="101"/>
      <c r="M698" s="102"/>
      <c r="N698" s="104"/>
      <c r="O698" s="108"/>
      <c r="P698" s="109">
        <v>9</v>
      </c>
      <c r="Q698" s="110"/>
      <c r="R698" s="108"/>
    </row>
    <row r="699" spans="1:19" ht="15.75" customHeight="1" x14ac:dyDescent="0.25">
      <c r="A699" s="58">
        <v>1902</v>
      </c>
      <c r="B699" s="59"/>
      <c r="C699" s="59"/>
      <c r="D699" s="59"/>
      <c r="E699" s="59"/>
      <c r="F699" s="59"/>
      <c r="G699" s="59"/>
      <c r="H699" s="59"/>
      <c r="I699" s="59"/>
      <c r="J699" s="59">
        <v>3</v>
      </c>
      <c r="K699" s="144">
        <v>2</v>
      </c>
      <c r="L699" s="101"/>
      <c r="M699" s="102"/>
      <c r="N699" s="104"/>
      <c r="O699" s="108"/>
      <c r="P699" s="109">
        <v>3</v>
      </c>
      <c r="Q699" s="110"/>
      <c r="R699" s="108"/>
    </row>
    <row r="700" spans="1:19" ht="15.75" customHeight="1" x14ac:dyDescent="0.25">
      <c r="A700" s="58">
        <v>2001</v>
      </c>
      <c r="B700" s="59"/>
      <c r="C700" s="59"/>
      <c r="D700" s="59"/>
      <c r="E700" s="59"/>
      <c r="F700" s="59"/>
      <c r="G700" s="59"/>
      <c r="H700" s="59"/>
      <c r="I700" s="59"/>
      <c r="J700" s="59">
        <v>3</v>
      </c>
      <c r="K700" s="144">
        <v>3</v>
      </c>
      <c r="L700" s="101"/>
      <c r="M700" s="102"/>
      <c r="N700" s="104"/>
      <c r="O700" s="108"/>
      <c r="P700" s="109">
        <v>3</v>
      </c>
      <c r="Q700" s="110"/>
      <c r="R700" s="108"/>
    </row>
    <row r="701" spans="1:19" ht="15.75" customHeight="1" x14ac:dyDescent="0.25">
      <c r="A701" s="58">
        <v>2002</v>
      </c>
      <c r="B701" s="59"/>
      <c r="C701" s="59"/>
      <c r="D701" s="59"/>
      <c r="E701" s="59"/>
      <c r="F701" s="59"/>
      <c r="G701" s="59"/>
      <c r="H701" s="59"/>
      <c r="I701" s="59"/>
      <c r="J701" s="59"/>
      <c r="K701" s="144"/>
      <c r="L701" s="101"/>
      <c r="M701" s="102"/>
      <c r="N701" s="104"/>
      <c r="O701" s="102"/>
      <c r="P701" s="102"/>
      <c r="Q701" s="102"/>
      <c r="R701" s="108"/>
    </row>
    <row r="702" spans="1:19" ht="15.75" customHeight="1" x14ac:dyDescent="0.25">
      <c r="A702" s="58">
        <v>2101</v>
      </c>
      <c r="B702" s="59"/>
      <c r="C702" s="59"/>
      <c r="D702" s="59"/>
      <c r="E702" s="59"/>
      <c r="F702" s="59"/>
      <c r="G702" s="59"/>
      <c r="H702" s="59"/>
      <c r="I702" s="59"/>
      <c r="J702" s="59"/>
      <c r="K702" s="144"/>
      <c r="L702" s="101"/>
      <c r="M702" s="102"/>
      <c r="N702" s="104"/>
      <c r="O702" s="191" t="s">
        <v>83</v>
      </c>
      <c r="P702" s="82">
        <v>47</v>
      </c>
      <c r="Q702" s="111">
        <f>K705</f>
        <v>51</v>
      </c>
      <c r="R702" s="193" t="s">
        <v>11</v>
      </c>
    </row>
    <row r="703" spans="1:19" ht="15.75" customHeight="1" x14ac:dyDescent="0.25">
      <c r="A703" s="58">
        <v>2102</v>
      </c>
      <c r="B703" s="59"/>
      <c r="C703" s="59"/>
      <c r="D703" s="59"/>
      <c r="E703" s="59"/>
      <c r="F703" s="59"/>
      <c r="G703" s="59"/>
      <c r="H703" s="59"/>
      <c r="I703" s="59"/>
      <c r="J703" s="59"/>
      <c r="K703" s="144"/>
      <c r="L703" s="101"/>
      <c r="M703" s="102"/>
      <c r="N703" s="104"/>
      <c r="O703" s="192" t="s">
        <v>85</v>
      </c>
      <c r="P703" s="86">
        <f>IF(P702/B688=0,"",P702/B688)</f>
        <v>0.47474747474747475</v>
      </c>
      <c r="Q703" s="112">
        <f>IF(P702/Q702=0,"",P702/Q702)</f>
        <v>0.92156862745098034</v>
      </c>
      <c r="R703" s="194" t="s">
        <v>86</v>
      </c>
    </row>
    <row r="704" spans="1:19" ht="15.75" customHeight="1" x14ac:dyDescent="0.25">
      <c r="A704" s="58">
        <v>2201</v>
      </c>
      <c r="B704" s="59"/>
      <c r="C704" s="59"/>
      <c r="D704" s="59"/>
      <c r="E704" s="59"/>
      <c r="F704" s="59"/>
      <c r="G704" s="59"/>
      <c r="H704" s="59"/>
      <c r="I704" s="59"/>
      <c r="J704" s="59"/>
      <c r="K704" s="144"/>
      <c r="L704" s="147"/>
      <c r="M704" s="148"/>
      <c r="N704" s="149"/>
      <c r="O704" s="90"/>
      <c r="P704" s="91"/>
      <c r="Q704" s="91"/>
      <c r="R704" s="113"/>
    </row>
    <row r="705" spans="1:19" ht="18" customHeight="1" x14ac:dyDescent="0.25">
      <c r="A705" s="28"/>
      <c r="B705" s="280" t="s">
        <v>111</v>
      </c>
      <c r="C705" s="280"/>
      <c r="D705" s="280"/>
      <c r="E705" s="280"/>
      <c r="F705" s="280"/>
      <c r="G705" s="280"/>
      <c r="H705" s="280"/>
      <c r="I705" s="280"/>
      <c r="J705" s="280"/>
      <c r="K705" s="93">
        <f>SUM(K688:K701)</f>
        <v>51</v>
      </c>
      <c r="L705" s="94">
        <f>IF(K696=0,"",K696/B688)</f>
        <v>0.36363636363636365</v>
      </c>
      <c r="M705" s="94">
        <f>IF(K705=0,"",K705/B688)</f>
        <v>0.51515151515151514</v>
      </c>
      <c r="N705" s="94">
        <f>IF(K696=0,"",M705-L705)</f>
        <v>0.15151515151515149</v>
      </c>
      <c r="O705" s="3"/>
      <c r="P705" s="29"/>
      <c r="Q705" s="22"/>
      <c r="R705" s="3"/>
    </row>
    <row r="706" spans="1:19" ht="12.75" customHeight="1" x14ac:dyDescent="0.2">
      <c r="B706" s="29"/>
      <c r="C706" s="29"/>
      <c r="D706" s="29"/>
      <c r="E706" s="29"/>
      <c r="F706" s="29"/>
      <c r="G706" s="29"/>
      <c r="H706" s="29"/>
      <c r="I706" s="29"/>
      <c r="J706" s="29"/>
      <c r="K706" s="184"/>
      <c r="L706" s="3"/>
      <c r="M706" s="3"/>
      <c r="O706" s="3"/>
    </row>
    <row r="707" spans="1:19" ht="12.75" customHeight="1" x14ac:dyDescent="0.2">
      <c r="B707" s="29"/>
      <c r="C707" s="29"/>
      <c r="D707" s="29"/>
      <c r="E707" s="29"/>
      <c r="F707" s="29"/>
      <c r="G707" s="29"/>
      <c r="H707" s="29"/>
      <c r="I707" s="29"/>
      <c r="J707" s="29"/>
      <c r="K707" s="184"/>
      <c r="L707" s="3"/>
      <c r="M707" s="3"/>
      <c r="O707" s="3"/>
    </row>
    <row r="708" spans="1:19" ht="26.25" customHeight="1" x14ac:dyDescent="0.4">
      <c r="B708" s="270" t="s">
        <v>99</v>
      </c>
      <c r="C708" s="271"/>
      <c r="D708" s="271"/>
      <c r="E708" s="271"/>
      <c r="F708" s="271"/>
      <c r="G708" s="271"/>
      <c r="H708" s="271"/>
      <c r="I708" s="271"/>
      <c r="J708" s="271"/>
      <c r="K708" s="179" t="s">
        <v>93</v>
      </c>
      <c r="L708" s="3"/>
      <c r="M708" s="3"/>
      <c r="N708" s="29"/>
      <c r="O708" s="3"/>
      <c r="P708" s="29"/>
      <c r="Q708" s="29"/>
      <c r="R708" s="29"/>
    </row>
    <row r="709" spans="1:19" ht="20.25" customHeight="1" x14ac:dyDescent="0.2">
      <c r="A709" s="272" t="s">
        <v>10</v>
      </c>
      <c r="B709" s="273" t="s">
        <v>100</v>
      </c>
      <c r="C709" s="274"/>
      <c r="D709" s="274"/>
      <c r="E709" s="274"/>
      <c r="F709" s="274"/>
      <c r="G709" s="274"/>
      <c r="H709" s="274"/>
      <c r="I709" s="274"/>
      <c r="J709" s="275"/>
      <c r="K709" s="276" t="s">
        <v>11</v>
      </c>
      <c r="L709" s="269" t="s">
        <v>3</v>
      </c>
      <c r="M709" s="269" t="s">
        <v>4</v>
      </c>
      <c r="N709" s="278" t="s">
        <v>5</v>
      </c>
      <c r="O709" s="269" t="s">
        <v>6</v>
      </c>
      <c r="P709" s="267" t="s">
        <v>7</v>
      </c>
      <c r="Q709" s="267" t="s">
        <v>8</v>
      </c>
      <c r="R709" s="269" t="s">
        <v>101</v>
      </c>
    </row>
    <row r="710" spans="1:19" ht="15.75" customHeight="1" x14ac:dyDescent="0.25">
      <c r="A710" s="268"/>
      <c r="B710" s="58" t="s">
        <v>102</v>
      </c>
      <c r="C710" s="58" t="s">
        <v>103</v>
      </c>
      <c r="D710" s="58" t="s">
        <v>104</v>
      </c>
      <c r="E710" s="58" t="s">
        <v>105</v>
      </c>
      <c r="F710" s="58" t="s">
        <v>106</v>
      </c>
      <c r="G710" s="58" t="s">
        <v>107</v>
      </c>
      <c r="H710" s="58" t="s">
        <v>108</v>
      </c>
      <c r="I710" s="58" t="s">
        <v>109</v>
      </c>
      <c r="J710" s="58" t="s">
        <v>110</v>
      </c>
      <c r="K710" s="277"/>
      <c r="L710" s="268"/>
      <c r="M710" s="268"/>
      <c r="N710" s="268"/>
      <c r="O710" s="268"/>
      <c r="P710" s="268"/>
      <c r="Q710" s="268"/>
      <c r="R710" s="268"/>
    </row>
    <row r="711" spans="1:19" ht="15.75" customHeight="1" x14ac:dyDescent="0.25">
      <c r="A711" s="58">
        <v>1402</v>
      </c>
      <c r="B711" s="59">
        <v>88</v>
      </c>
      <c r="C711" s="59"/>
      <c r="D711" s="59"/>
      <c r="E711" s="59"/>
      <c r="F711" s="59"/>
      <c r="G711" s="59"/>
      <c r="H711" s="59"/>
      <c r="I711" s="59"/>
      <c r="J711" s="59"/>
      <c r="K711" s="144"/>
      <c r="L711" s="96"/>
      <c r="M711" s="97"/>
      <c r="N711" s="98"/>
      <c r="O711" s="99"/>
      <c r="P711" s="63">
        <f>B711</f>
        <v>88</v>
      </c>
      <c r="Q711" s="100"/>
      <c r="R711" s="99"/>
    </row>
    <row r="712" spans="1:19" ht="15.75" customHeight="1" x14ac:dyDescent="0.25">
      <c r="A712" s="58">
        <v>1501</v>
      </c>
      <c r="B712" s="59"/>
      <c r="C712" s="59">
        <v>74</v>
      </c>
      <c r="D712" s="59"/>
      <c r="E712" s="59"/>
      <c r="F712" s="59"/>
      <c r="G712" s="59"/>
      <c r="H712" s="59"/>
      <c r="I712" s="59"/>
      <c r="J712" s="59"/>
      <c r="K712" s="144"/>
      <c r="L712" s="101"/>
      <c r="M712" s="102"/>
      <c r="N712" s="103"/>
      <c r="O712" s="67">
        <f>IF(C712=0,"",C712/B711)</f>
        <v>0.84090909090909094</v>
      </c>
      <c r="P712" s="68">
        <v>74</v>
      </c>
      <c r="Q712" s="69">
        <f t="shared" ref="Q712:Q719" si="117">IF(P712=0,"",P712/P711)</f>
        <v>0.84090909090909094</v>
      </c>
      <c r="R712" s="69">
        <f t="shared" ref="R712:R719" si="118">IF(P712=0,"",100%-Q712)</f>
        <v>0.15909090909090906</v>
      </c>
    </row>
    <row r="713" spans="1:19" ht="15.75" customHeight="1" x14ac:dyDescent="0.25">
      <c r="A713" s="58">
        <v>1502</v>
      </c>
      <c r="B713" s="59"/>
      <c r="C713" s="59"/>
      <c r="D713" s="59">
        <v>63</v>
      </c>
      <c r="E713" s="59"/>
      <c r="F713" s="59"/>
      <c r="G713" s="59"/>
      <c r="H713" s="59"/>
      <c r="I713" s="59"/>
      <c r="J713" s="59"/>
      <c r="K713" s="144"/>
      <c r="L713" s="101"/>
      <c r="M713" s="102"/>
      <c r="N713" s="103"/>
      <c r="O713" s="67">
        <f>IF(D713=0,"",D713/C712)</f>
        <v>0.85135135135135132</v>
      </c>
      <c r="P713" s="68">
        <v>71</v>
      </c>
      <c r="Q713" s="69">
        <f t="shared" si="117"/>
        <v>0.95945945945945943</v>
      </c>
      <c r="R713" s="69">
        <f t="shared" si="118"/>
        <v>4.0540540540540571E-2</v>
      </c>
      <c r="S713" s="8">
        <f>P713/P711</f>
        <v>0.80681818181818177</v>
      </c>
    </row>
    <row r="714" spans="1:19" ht="15.75" customHeight="1" x14ac:dyDescent="0.25">
      <c r="A714" s="58">
        <v>1601</v>
      </c>
      <c r="B714" s="59"/>
      <c r="C714" s="59"/>
      <c r="D714" s="59"/>
      <c r="E714" s="59">
        <v>58</v>
      </c>
      <c r="F714" s="59"/>
      <c r="G714" s="59"/>
      <c r="H714" s="59"/>
      <c r="I714" s="59"/>
      <c r="J714" s="59"/>
      <c r="K714" s="144"/>
      <c r="L714" s="101"/>
      <c r="M714" s="102"/>
      <c r="N714" s="103"/>
      <c r="O714" s="67">
        <f>IF(E714=0,"",E714/D713)</f>
        <v>0.92063492063492058</v>
      </c>
      <c r="P714" s="68">
        <v>66</v>
      </c>
      <c r="Q714" s="69">
        <f t="shared" si="117"/>
        <v>0.92957746478873238</v>
      </c>
      <c r="R714" s="69">
        <f t="shared" si="118"/>
        <v>7.0422535211267623E-2</v>
      </c>
    </row>
    <row r="715" spans="1:19" ht="15.75" customHeight="1" x14ac:dyDescent="0.25">
      <c r="A715" s="58">
        <v>1602</v>
      </c>
      <c r="B715" s="59"/>
      <c r="C715" s="59"/>
      <c r="D715" s="59"/>
      <c r="E715" s="59"/>
      <c r="F715" s="59">
        <v>58</v>
      </c>
      <c r="G715" s="59"/>
      <c r="H715" s="59"/>
      <c r="I715" s="59"/>
      <c r="J715" s="59"/>
      <c r="K715" s="144"/>
      <c r="L715" s="101"/>
      <c r="M715" s="102"/>
      <c r="N715" s="103"/>
      <c r="O715" s="67">
        <f>IF(F715=0,"",F715/E714)</f>
        <v>1</v>
      </c>
      <c r="P715" s="68">
        <v>65</v>
      </c>
      <c r="Q715" s="69">
        <f t="shared" si="117"/>
        <v>0.98484848484848486</v>
      </c>
      <c r="R715" s="69">
        <f t="shared" si="118"/>
        <v>1.5151515151515138E-2</v>
      </c>
    </row>
    <row r="716" spans="1:19" ht="15.75" customHeight="1" x14ac:dyDescent="0.25">
      <c r="A716" s="58">
        <v>1701</v>
      </c>
      <c r="B716" s="59"/>
      <c r="C716" s="59"/>
      <c r="D716" s="59"/>
      <c r="E716" s="59"/>
      <c r="F716" s="59"/>
      <c r="G716" s="59">
        <v>57</v>
      </c>
      <c r="H716" s="59"/>
      <c r="I716" s="59"/>
      <c r="J716" s="59"/>
      <c r="K716" s="144"/>
      <c r="L716" s="101"/>
      <c r="M716" s="102"/>
      <c r="N716" s="103"/>
      <c r="O716" s="67">
        <f>IF(G716=0,"",G716/F715)</f>
        <v>0.98275862068965514</v>
      </c>
      <c r="P716" s="68">
        <v>65</v>
      </c>
      <c r="Q716" s="69">
        <f t="shared" si="117"/>
        <v>1</v>
      </c>
      <c r="R716" s="69">
        <f t="shared" si="118"/>
        <v>0</v>
      </c>
    </row>
    <row r="717" spans="1:19" ht="15.75" customHeight="1" x14ac:dyDescent="0.25">
      <c r="A717" s="58">
        <v>1702</v>
      </c>
      <c r="B717" s="59"/>
      <c r="C717" s="59"/>
      <c r="D717" s="59"/>
      <c r="E717" s="59"/>
      <c r="F717" s="59"/>
      <c r="G717" s="59"/>
      <c r="H717" s="59">
        <v>57</v>
      </c>
      <c r="I717" s="59"/>
      <c r="J717" s="59"/>
      <c r="K717" s="144"/>
      <c r="L717" s="101"/>
      <c r="M717" s="102"/>
      <c r="N717" s="103"/>
      <c r="O717" s="67">
        <f>IF(H717=0,"",H717/G716)</f>
        <v>1</v>
      </c>
      <c r="P717" s="68">
        <v>65</v>
      </c>
      <c r="Q717" s="69">
        <f t="shared" si="117"/>
        <v>1</v>
      </c>
      <c r="R717" s="69">
        <f t="shared" si="118"/>
        <v>0</v>
      </c>
    </row>
    <row r="718" spans="1:19" ht="15.75" customHeight="1" x14ac:dyDescent="0.25">
      <c r="A718" s="58">
        <v>1801</v>
      </c>
      <c r="B718" s="59"/>
      <c r="C718" s="59"/>
      <c r="D718" s="59"/>
      <c r="E718" s="59"/>
      <c r="F718" s="59"/>
      <c r="G718" s="59"/>
      <c r="H718" s="59"/>
      <c r="I718" s="59">
        <v>57</v>
      </c>
      <c r="J718" s="59"/>
      <c r="K718" s="144"/>
      <c r="L718" s="101"/>
      <c r="M718" s="102"/>
      <c r="N718" s="103"/>
      <c r="O718" s="67">
        <f>IF(I718=0,"",I718/H717)</f>
        <v>1</v>
      </c>
      <c r="P718" s="68">
        <v>65</v>
      </c>
      <c r="Q718" s="69">
        <f t="shared" si="117"/>
        <v>1</v>
      </c>
      <c r="R718" s="69">
        <f t="shared" si="118"/>
        <v>0</v>
      </c>
    </row>
    <row r="719" spans="1:19" ht="15.75" customHeight="1" x14ac:dyDescent="0.25">
      <c r="A719" s="58">
        <v>1802</v>
      </c>
      <c r="B719" s="59"/>
      <c r="C719" s="59"/>
      <c r="D719" s="59"/>
      <c r="E719" s="59"/>
      <c r="F719" s="59"/>
      <c r="G719" s="59"/>
      <c r="H719" s="59"/>
      <c r="I719" s="59"/>
      <c r="J719" s="59">
        <v>57</v>
      </c>
      <c r="K719" s="144">
        <v>38</v>
      </c>
      <c r="L719" s="101"/>
      <c r="M719" s="102"/>
      <c r="N719" s="103"/>
      <c r="O719" s="71">
        <f>IF(J719=0,"",J719/I718)</f>
        <v>1</v>
      </c>
      <c r="P719" s="68">
        <v>65</v>
      </c>
      <c r="Q719" s="72">
        <f t="shared" si="117"/>
        <v>1</v>
      </c>
      <c r="R719" s="72">
        <f t="shared" si="118"/>
        <v>0</v>
      </c>
    </row>
    <row r="720" spans="1:19" ht="15.75" customHeight="1" x14ac:dyDescent="0.25">
      <c r="A720" s="58">
        <v>1901</v>
      </c>
      <c r="B720" s="59"/>
      <c r="C720" s="59"/>
      <c r="D720" s="59"/>
      <c r="E720" s="59"/>
      <c r="F720" s="59"/>
      <c r="G720" s="59"/>
      <c r="H720" s="59"/>
      <c r="I720" s="59"/>
      <c r="J720" s="59">
        <v>19</v>
      </c>
      <c r="K720" s="144">
        <v>12</v>
      </c>
      <c r="L720" s="101"/>
      <c r="M720" s="102"/>
      <c r="N720" s="104"/>
      <c r="O720" s="105"/>
      <c r="P720" s="68">
        <v>23</v>
      </c>
      <c r="Q720" s="106"/>
      <c r="R720" s="107"/>
    </row>
    <row r="721" spans="1:20" ht="15.75" customHeight="1" x14ac:dyDescent="0.25">
      <c r="A721" s="58">
        <v>1902</v>
      </c>
      <c r="B721" s="59"/>
      <c r="C721" s="59"/>
      <c r="D721" s="59"/>
      <c r="E721" s="59"/>
      <c r="F721" s="59"/>
      <c r="G721" s="59"/>
      <c r="H721" s="59"/>
      <c r="I721" s="59"/>
      <c r="J721" s="59">
        <v>6</v>
      </c>
      <c r="K721" s="144">
        <v>5</v>
      </c>
      <c r="L721" s="101"/>
      <c r="M721" s="102"/>
      <c r="N721" s="104"/>
      <c r="O721" s="108"/>
      <c r="P721" s="109">
        <v>8</v>
      </c>
      <c r="Q721" s="110"/>
      <c r="R721" s="108"/>
    </row>
    <row r="722" spans="1:20" ht="15.75" customHeight="1" x14ac:dyDescent="0.25">
      <c r="A722" s="58">
        <v>2001</v>
      </c>
      <c r="B722" s="59"/>
      <c r="C722" s="59"/>
      <c r="D722" s="59"/>
      <c r="E722" s="59"/>
      <c r="F722" s="59"/>
      <c r="G722" s="59"/>
      <c r="H722" s="59"/>
      <c r="I722" s="59"/>
      <c r="J722" s="59">
        <v>3</v>
      </c>
      <c r="K722" s="144">
        <v>2</v>
      </c>
      <c r="L722" s="101"/>
      <c r="M722" s="102"/>
      <c r="N722" s="104"/>
      <c r="O722" s="108"/>
      <c r="P722" s="109">
        <v>3</v>
      </c>
      <c r="Q722" s="110"/>
      <c r="R722" s="108"/>
    </row>
    <row r="723" spans="1:20" ht="15.75" customHeight="1" x14ac:dyDescent="0.25">
      <c r="A723" s="58">
        <v>2002</v>
      </c>
      <c r="B723" s="59"/>
      <c r="C723" s="59"/>
      <c r="D723" s="59"/>
      <c r="E723" s="59"/>
      <c r="F723" s="59"/>
      <c r="G723" s="59"/>
      <c r="H723" s="59"/>
      <c r="I723" s="59"/>
      <c r="J723" s="59">
        <v>2</v>
      </c>
      <c r="K723" s="144">
        <v>2</v>
      </c>
      <c r="L723" s="101"/>
      <c r="M723" s="102"/>
      <c r="N723" s="104"/>
      <c r="O723" s="108"/>
      <c r="P723" s="109">
        <v>2</v>
      </c>
      <c r="Q723" s="110"/>
      <c r="R723" s="108"/>
    </row>
    <row r="724" spans="1:20" ht="15.75" customHeight="1" x14ac:dyDescent="0.25">
      <c r="A724" s="58">
        <v>2101</v>
      </c>
      <c r="B724" s="59"/>
      <c r="C724" s="59"/>
      <c r="D724" s="59"/>
      <c r="E724" s="59"/>
      <c r="F724" s="59"/>
      <c r="G724" s="59"/>
      <c r="H724" s="59"/>
      <c r="I724" s="59"/>
      <c r="J724" s="59"/>
      <c r="K724" s="144"/>
      <c r="L724" s="101"/>
      <c r="M724" s="102"/>
      <c r="N724" s="104"/>
      <c r="O724" s="102"/>
      <c r="P724" s="104"/>
      <c r="Q724" s="146"/>
      <c r="R724" s="108"/>
    </row>
    <row r="725" spans="1:20" ht="15.75" customHeight="1" x14ac:dyDescent="0.25">
      <c r="A725" s="58">
        <v>2102</v>
      </c>
      <c r="B725" s="59"/>
      <c r="C725" s="59"/>
      <c r="D725" s="59"/>
      <c r="E725" s="59"/>
      <c r="F725" s="59"/>
      <c r="G725" s="59"/>
      <c r="H725" s="59"/>
      <c r="I725" s="59"/>
      <c r="J725" s="59"/>
      <c r="K725" s="144"/>
      <c r="L725" s="101"/>
      <c r="M725" s="102"/>
      <c r="N725" s="104"/>
      <c r="O725" s="191" t="s">
        <v>83</v>
      </c>
      <c r="P725" s="82">
        <v>52</v>
      </c>
      <c r="Q725" s="111">
        <f>K728</f>
        <v>59</v>
      </c>
      <c r="R725" s="193" t="s">
        <v>11</v>
      </c>
    </row>
    <row r="726" spans="1:20" ht="15.75" customHeight="1" x14ac:dyDescent="0.25">
      <c r="A726" s="58">
        <v>2201</v>
      </c>
      <c r="B726" s="59"/>
      <c r="C726" s="59"/>
      <c r="D726" s="59"/>
      <c r="E726" s="59"/>
      <c r="F726" s="59"/>
      <c r="G726" s="59"/>
      <c r="H726" s="59"/>
      <c r="I726" s="59"/>
      <c r="J726" s="59"/>
      <c r="K726" s="144"/>
      <c r="L726" s="101"/>
      <c r="M726" s="102"/>
      <c r="N726" s="104"/>
      <c r="O726" s="192" t="s">
        <v>85</v>
      </c>
      <c r="P726" s="86">
        <f>IF(P725/B711=0,"",P725/B711)</f>
        <v>0.59090909090909094</v>
      </c>
      <c r="Q726" s="112">
        <f>IF(P725/Q725=0,"",P725/Q725)</f>
        <v>0.88135593220338981</v>
      </c>
      <c r="R726" s="194" t="s">
        <v>86</v>
      </c>
    </row>
    <row r="727" spans="1:20" ht="15.75" customHeight="1" x14ac:dyDescent="0.25">
      <c r="A727" s="58">
        <v>2202</v>
      </c>
      <c r="B727" s="59"/>
      <c r="C727" s="59"/>
      <c r="D727" s="59"/>
      <c r="E727" s="59"/>
      <c r="F727" s="59"/>
      <c r="G727" s="59"/>
      <c r="H727" s="59"/>
      <c r="I727" s="59"/>
      <c r="J727" s="59"/>
      <c r="K727" s="144"/>
      <c r="L727" s="147"/>
      <c r="M727" s="148"/>
      <c r="N727" s="149"/>
      <c r="O727" s="90"/>
      <c r="P727" s="91"/>
      <c r="Q727" s="91"/>
      <c r="R727" s="113"/>
    </row>
    <row r="728" spans="1:20" ht="18" customHeight="1" x14ac:dyDescent="0.25">
      <c r="A728" s="28"/>
      <c r="B728" s="280" t="s">
        <v>111</v>
      </c>
      <c r="C728" s="280"/>
      <c r="D728" s="280"/>
      <c r="E728" s="280"/>
      <c r="F728" s="280"/>
      <c r="G728" s="280"/>
      <c r="H728" s="280"/>
      <c r="I728" s="280"/>
      <c r="J728" s="280"/>
      <c r="K728" s="93">
        <f>SUM(K711:K724)</f>
        <v>59</v>
      </c>
      <c r="L728" s="94">
        <f>IF(K719=0,"",K719/B711)</f>
        <v>0.43181818181818182</v>
      </c>
      <c r="M728" s="94">
        <f>IF(K728=0,"",K728/B711)</f>
        <v>0.67045454545454541</v>
      </c>
      <c r="N728" s="94">
        <f>IF(K719=0,"",M728-L728)</f>
        <v>0.23863636363636359</v>
      </c>
      <c r="O728" s="3"/>
      <c r="P728" s="29"/>
      <c r="Q728" s="22"/>
      <c r="R728" s="3"/>
    </row>
    <row r="729" spans="1:20" ht="12.75" customHeight="1" x14ac:dyDescent="0.2">
      <c r="B729" s="29"/>
      <c r="C729" s="29"/>
      <c r="D729" s="29"/>
      <c r="E729" s="29"/>
      <c r="F729" s="29"/>
      <c r="G729" s="29"/>
      <c r="H729" s="29"/>
      <c r="I729" s="29"/>
      <c r="J729" s="29"/>
      <c r="K729" s="184"/>
      <c r="L729" s="3"/>
      <c r="M729" s="3"/>
      <c r="O729" s="3"/>
    </row>
    <row r="730" spans="1:20" ht="12.75" customHeight="1" x14ac:dyDescent="0.2">
      <c r="B730" s="29"/>
      <c r="C730" s="29"/>
      <c r="D730" s="29"/>
      <c r="E730" s="29"/>
      <c r="F730" s="29"/>
      <c r="G730" s="29"/>
      <c r="H730" s="29"/>
      <c r="I730" s="29"/>
      <c r="J730" s="29"/>
      <c r="K730" s="184"/>
      <c r="L730" s="3"/>
      <c r="M730" s="3"/>
      <c r="O730" s="3"/>
    </row>
    <row r="731" spans="1:20" ht="26.25" customHeight="1" x14ac:dyDescent="0.4">
      <c r="A731" s="2"/>
      <c r="B731" s="279" t="s">
        <v>99</v>
      </c>
      <c r="C731" s="279"/>
      <c r="D731" s="279"/>
      <c r="E731" s="279"/>
      <c r="F731" s="279"/>
      <c r="G731" s="279"/>
      <c r="H731" s="279"/>
      <c r="I731" s="279"/>
      <c r="J731" s="279"/>
      <c r="K731" s="179" t="s">
        <v>94</v>
      </c>
      <c r="L731" s="160"/>
      <c r="M731" s="160"/>
      <c r="N731" s="29"/>
      <c r="O731" s="3"/>
      <c r="P731" s="29"/>
      <c r="Q731" s="29"/>
      <c r="R731" s="29"/>
    </row>
    <row r="732" spans="1:20" ht="20.25" customHeight="1" x14ac:dyDescent="0.2">
      <c r="A732" s="272" t="s">
        <v>10</v>
      </c>
      <c r="B732" s="273" t="s">
        <v>100</v>
      </c>
      <c r="C732" s="274"/>
      <c r="D732" s="274"/>
      <c r="E732" s="274"/>
      <c r="F732" s="274"/>
      <c r="G732" s="274"/>
      <c r="H732" s="274"/>
      <c r="I732" s="274"/>
      <c r="J732" s="275"/>
      <c r="K732" s="276" t="s">
        <v>11</v>
      </c>
      <c r="L732" s="269" t="s">
        <v>3</v>
      </c>
      <c r="M732" s="269" t="s">
        <v>4</v>
      </c>
      <c r="N732" s="278" t="s">
        <v>5</v>
      </c>
      <c r="O732" s="269" t="s">
        <v>6</v>
      </c>
      <c r="P732" s="267" t="s">
        <v>7</v>
      </c>
      <c r="Q732" s="267" t="s">
        <v>8</v>
      </c>
      <c r="R732" s="269" t="s">
        <v>101</v>
      </c>
    </row>
    <row r="733" spans="1:20" ht="15.75" customHeight="1" x14ac:dyDescent="0.25">
      <c r="A733" s="268"/>
      <c r="B733" s="58" t="s">
        <v>102</v>
      </c>
      <c r="C733" s="58" t="s">
        <v>103</v>
      </c>
      <c r="D733" s="58" t="s">
        <v>104</v>
      </c>
      <c r="E733" s="58" t="s">
        <v>105</v>
      </c>
      <c r="F733" s="58" t="s">
        <v>106</v>
      </c>
      <c r="G733" s="58" t="s">
        <v>107</v>
      </c>
      <c r="H733" s="58" t="s">
        <v>108</v>
      </c>
      <c r="I733" s="58" t="s">
        <v>109</v>
      </c>
      <c r="J733" s="58" t="s">
        <v>110</v>
      </c>
      <c r="K733" s="277"/>
      <c r="L733" s="268"/>
      <c r="M733" s="268"/>
      <c r="N733" s="268"/>
      <c r="O733" s="268"/>
      <c r="P733" s="268"/>
      <c r="Q733" s="268"/>
      <c r="R733" s="268"/>
      <c r="T733" s="104"/>
    </row>
    <row r="734" spans="1:20" ht="15.75" customHeight="1" x14ac:dyDescent="0.25">
      <c r="A734" s="58">
        <v>1501</v>
      </c>
      <c r="B734" s="59">
        <v>103</v>
      </c>
      <c r="C734" s="59"/>
      <c r="D734" s="59"/>
      <c r="E734" s="59"/>
      <c r="F734" s="59"/>
      <c r="G734" s="59"/>
      <c r="H734" s="59"/>
      <c r="I734" s="59"/>
      <c r="J734" s="59"/>
      <c r="K734" s="144"/>
      <c r="L734" s="96"/>
      <c r="M734" s="97"/>
      <c r="N734" s="98"/>
      <c r="O734" s="99"/>
      <c r="P734" s="63">
        <f>B734</f>
        <v>103</v>
      </c>
      <c r="Q734" s="100"/>
      <c r="R734" s="99"/>
      <c r="T734" s="104"/>
    </row>
    <row r="735" spans="1:20" ht="15.75" customHeight="1" x14ac:dyDescent="0.25">
      <c r="A735" s="58">
        <v>1502</v>
      </c>
      <c r="B735" s="59"/>
      <c r="C735" s="59">
        <v>69</v>
      </c>
      <c r="D735" s="59"/>
      <c r="E735" s="59"/>
      <c r="F735" s="59"/>
      <c r="G735" s="59"/>
      <c r="H735" s="59"/>
      <c r="I735" s="59"/>
      <c r="J735" s="59"/>
      <c r="K735" s="144"/>
      <c r="L735" s="101"/>
      <c r="M735" s="102"/>
      <c r="N735" s="103"/>
      <c r="O735" s="67">
        <f>IF(C735=0,"",C735/B734)</f>
        <v>0.66990291262135926</v>
      </c>
      <c r="P735" s="68">
        <v>69</v>
      </c>
      <c r="Q735" s="69">
        <f t="shared" ref="Q735:Q742" si="119">IF(P735=0,"",P735/P734)</f>
        <v>0.66990291262135926</v>
      </c>
      <c r="R735" s="69">
        <f t="shared" ref="R735:R742" si="120">IF(P735=0,"",100%-Q735)</f>
        <v>0.33009708737864074</v>
      </c>
      <c r="T735" s="104"/>
    </row>
    <row r="736" spans="1:20" ht="15.75" customHeight="1" x14ac:dyDescent="0.25">
      <c r="A736" s="58">
        <v>1601</v>
      </c>
      <c r="B736" s="59"/>
      <c r="C736" s="59"/>
      <c r="D736" s="59">
        <v>54</v>
      </c>
      <c r="E736" s="59"/>
      <c r="F736" s="59"/>
      <c r="G736" s="59"/>
      <c r="H736" s="59"/>
      <c r="I736" s="59"/>
      <c r="J736" s="59"/>
      <c r="K736" s="144"/>
      <c r="L736" s="101"/>
      <c r="M736" s="102"/>
      <c r="N736" s="103"/>
      <c r="O736" s="67">
        <f>IF(D736=0,"",D736/C735)</f>
        <v>0.78260869565217395</v>
      </c>
      <c r="P736" s="68">
        <v>64</v>
      </c>
      <c r="Q736" s="69">
        <f t="shared" si="119"/>
        <v>0.92753623188405798</v>
      </c>
      <c r="R736" s="69">
        <f t="shared" si="120"/>
        <v>7.2463768115942018E-2</v>
      </c>
      <c r="T736" s="70">
        <f>P736/P734</f>
        <v>0.62135922330097082</v>
      </c>
    </row>
    <row r="737" spans="1:20" ht="15.75" customHeight="1" x14ac:dyDescent="0.25">
      <c r="A737" s="58">
        <v>1602</v>
      </c>
      <c r="B737" s="59"/>
      <c r="C737" s="59"/>
      <c r="D737" s="59"/>
      <c r="E737" s="59">
        <v>44</v>
      </c>
      <c r="F737" s="59"/>
      <c r="G737" s="59"/>
      <c r="H737" s="59"/>
      <c r="I737" s="59"/>
      <c r="J737" s="59"/>
      <c r="K737" s="144"/>
      <c r="L737" s="101"/>
      <c r="M737" s="102"/>
      <c r="N737" s="103"/>
      <c r="O737" s="67">
        <f>IF(E737=0,"",E737/D736)</f>
        <v>0.81481481481481477</v>
      </c>
      <c r="P737" s="68">
        <v>60</v>
      </c>
      <c r="Q737" s="69">
        <f t="shared" si="119"/>
        <v>0.9375</v>
      </c>
      <c r="R737" s="69">
        <f t="shared" si="120"/>
        <v>6.25E-2</v>
      </c>
      <c r="T737" s="104"/>
    </row>
    <row r="738" spans="1:20" ht="15.75" customHeight="1" x14ac:dyDescent="0.25">
      <c r="A738" s="58">
        <v>1701</v>
      </c>
      <c r="B738" s="59"/>
      <c r="C738" s="59"/>
      <c r="D738" s="59"/>
      <c r="E738" s="59"/>
      <c r="F738" s="59">
        <v>44</v>
      </c>
      <c r="G738" s="59"/>
      <c r="H738" s="59"/>
      <c r="I738" s="59"/>
      <c r="J738" s="59"/>
      <c r="K738" s="144"/>
      <c r="L738" s="101"/>
      <c r="M738" s="102"/>
      <c r="N738" s="103"/>
      <c r="O738" s="67">
        <f>IF(F738=0,"",F738/E737)</f>
        <v>1</v>
      </c>
      <c r="P738" s="68">
        <v>56</v>
      </c>
      <c r="Q738" s="69">
        <f t="shared" si="119"/>
        <v>0.93333333333333335</v>
      </c>
      <c r="R738" s="69">
        <f t="shared" si="120"/>
        <v>6.6666666666666652E-2</v>
      </c>
      <c r="T738" s="104"/>
    </row>
    <row r="739" spans="1:20" ht="15.75" customHeight="1" x14ac:dyDescent="0.25">
      <c r="A739" s="58">
        <v>1702</v>
      </c>
      <c r="B739" s="59"/>
      <c r="C739" s="59"/>
      <c r="D739" s="59"/>
      <c r="E739" s="59"/>
      <c r="F739" s="59"/>
      <c r="G739" s="59">
        <v>44</v>
      </c>
      <c r="H739" s="59"/>
      <c r="I739" s="59"/>
      <c r="J739" s="59"/>
      <c r="K739" s="144"/>
      <c r="L739" s="101"/>
      <c r="M739" s="102"/>
      <c r="N739" s="103"/>
      <c r="O739" s="67">
        <f>IF(G739=0,"",G739/F738)</f>
        <v>1</v>
      </c>
      <c r="P739" s="68">
        <v>57</v>
      </c>
      <c r="Q739" s="69">
        <f t="shared" si="119"/>
        <v>1.0178571428571428</v>
      </c>
      <c r="R739" s="69">
        <f t="shared" si="120"/>
        <v>-1.7857142857142794E-2</v>
      </c>
      <c r="T739" s="104"/>
    </row>
    <row r="740" spans="1:20" ht="15.75" customHeight="1" x14ac:dyDescent="0.25">
      <c r="A740" s="58">
        <v>1801</v>
      </c>
      <c r="B740" s="59"/>
      <c r="C740" s="59"/>
      <c r="D740" s="59"/>
      <c r="E740" s="59"/>
      <c r="F740" s="59"/>
      <c r="G740" s="59"/>
      <c r="H740" s="59">
        <v>44</v>
      </c>
      <c r="I740" s="59"/>
      <c r="J740" s="59"/>
      <c r="K740" s="144"/>
      <c r="L740" s="101"/>
      <c r="M740" s="102"/>
      <c r="N740" s="103"/>
      <c r="O740" s="67">
        <f>IF(H740=0,"",H740/G739)</f>
        <v>1</v>
      </c>
      <c r="P740" s="68">
        <v>57</v>
      </c>
      <c r="Q740" s="69">
        <f t="shared" si="119"/>
        <v>1</v>
      </c>
      <c r="R740" s="69">
        <f t="shared" si="120"/>
        <v>0</v>
      </c>
      <c r="T740" s="104"/>
    </row>
    <row r="741" spans="1:20" ht="15.75" customHeight="1" x14ac:dyDescent="0.25">
      <c r="A741" s="58">
        <v>1802</v>
      </c>
      <c r="B741" s="59"/>
      <c r="C741" s="59"/>
      <c r="D741" s="59"/>
      <c r="E741" s="59"/>
      <c r="F741" s="59"/>
      <c r="G741" s="59"/>
      <c r="H741" s="59"/>
      <c r="I741" s="59">
        <v>44</v>
      </c>
      <c r="J741" s="59"/>
      <c r="K741" s="144">
        <v>1</v>
      </c>
      <c r="L741" s="101"/>
      <c r="M741" s="102"/>
      <c r="N741" s="103"/>
      <c r="O741" s="67">
        <f>IF(I741=0,"",I741/H740)</f>
        <v>1</v>
      </c>
      <c r="P741" s="68">
        <v>55</v>
      </c>
      <c r="Q741" s="69">
        <f t="shared" si="119"/>
        <v>0.96491228070175439</v>
      </c>
      <c r="R741" s="69">
        <f t="shared" si="120"/>
        <v>3.5087719298245612E-2</v>
      </c>
      <c r="T741" s="104"/>
    </row>
    <row r="742" spans="1:20" ht="15.75" customHeight="1" x14ac:dyDescent="0.25">
      <c r="A742" s="58">
        <v>1901</v>
      </c>
      <c r="B742" s="59"/>
      <c r="C742" s="59"/>
      <c r="D742" s="59"/>
      <c r="E742" s="59"/>
      <c r="F742" s="59"/>
      <c r="G742" s="59"/>
      <c r="H742" s="59"/>
      <c r="I742" s="59"/>
      <c r="J742" s="59">
        <v>44</v>
      </c>
      <c r="K742" s="144">
        <v>30</v>
      </c>
      <c r="L742" s="101"/>
      <c r="M742" s="102"/>
      <c r="N742" s="103"/>
      <c r="O742" s="71">
        <f>IF(J742=0,"",J742/I741)</f>
        <v>1</v>
      </c>
      <c r="P742" s="68">
        <v>54</v>
      </c>
      <c r="Q742" s="72">
        <f t="shared" si="119"/>
        <v>0.98181818181818181</v>
      </c>
      <c r="R742" s="72">
        <f t="shared" si="120"/>
        <v>1.8181818181818188E-2</v>
      </c>
      <c r="T742" s="104"/>
    </row>
    <row r="743" spans="1:20" ht="15.75" customHeight="1" x14ac:dyDescent="0.25">
      <c r="A743" s="58">
        <v>1902</v>
      </c>
      <c r="B743" s="59"/>
      <c r="C743" s="59"/>
      <c r="D743" s="59"/>
      <c r="E743" s="59"/>
      <c r="F743" s="59"/>
      <c r="G743" s="59"/>
      <c r="H743" s="59"/>
      <c r="I743" s="59"/>
      <c r="J743" s="59">
        <v>20</v>
      </c>
      <c r="K743" s="144">
        <v>16</v>
      </c>
      <c r="L743" s="101"/>
      <c r="M743" s="102"/>
      <c r="N743" s="104"/>
      <c r="O743" s="129"/>
      <c r="P743" s="68">
        <v>25</v>
      </c>
      <c r="Q743" s="130"/>
      <c r="R743" s="131"/>
      <c r="T743" s="104"/>
    </row>
    <row r="744" spans="1:20" ht="15.75" customHeight="1" x14ac:dyDescent="0.25">
      <c r="A744" s="58">
        <v>2001</v>
      </c>
      <c r="B744" s="59"/>
      <c r="C744" s="59"/>
      <c r="D744" s="59"/>
      <c r="E744" s="59"/>
      <c r="F744" s="59"/>
      <c r="G744" s="59"/>
      <c r="H744" s="59"/>
      <c r="I744" s="59"/>
      <c r="J744" s="59">
        <v>5</v>
      </c>
      <c r="K744" s="144">
        <v>4</v>
      </c>
      <c r="L744" s="101"/>
      <c r="M744" s="102"/>
      <c r="N744" s="104"/>
      <c r="O744" s="108"/>
      <c r="P744" s="109">
        <v>8</v>
      </c>
      <c r="Q744" s="110"/>
      <c r="R744" s="108"/>
      <c r="T744" s="104"/>
    </row>
    <row r="745" spans="1:20" ht="15.75" customHeight="1" x14ac:dyDescent="0.25">
      <c r="A745" s="58">
        <v>2002</v>
      </c>
      <c r="B745" s="59"/>
      <c r="C745" s="59"/>
      <c r="D745" s="59"/>
      <c r="E745" s="59"/>
      <c r="F745" s="59"/>
      <c r="G745" s="59"/>
      <c r="H745" s="59"/>
      <c r="I745" s="59"/>
      <c r="J745" s="59">
        <v>2</v>
      </c>
      <c r="K745" s="144">
        <v>1</v>
      </c>
      <c r="L745" s="101"/>
      <c r="M745" s="102"/>
      <c r="N745" s="104"/>
      <c r="O745" s="108"/>
      <c r="P745" s="109">
        <v>4</v>
      </c>
      <c r="Q745" s="110"/>
      <c r="R745" s="108"/>
      <c r="T745" s="104"/>
    </row>
    <row r="746" spans="1:20" ht="15.75" customHeight="1" x14ac:dyDescent="0.25">
      <c r="A746" s="58">
        <v>2101</v>
      </c>
      <c r="B746" s="59"/>
      <c r="C746" s="59"/>
      <c r="D746" s="59"/>
      <c r="E746" s="59"/>
      <c r="F746" s="59"/>
      <c r="G746" s="59"/>
      <c r="H746" s="59"/>
      <c r="I746" s="59"/>
      <c r="J746" s="59">
        <v>2</v>
      </c>
      <c r="K746" s="144">
        <v>2</v>
      </c>
      <c r="L746" s="101"/>
      <c r="M746" s="102"/>
      <c r="N746" s="104"/>
      <c r="O746" s="108"/>
      <c r="P746" s="109">
        <v>3</v>
      </c>
      <c r="Q746" s="110"/>
      <c r="R746" s="108"/>
      <c r="T746" s="104"/>
    </row>
    <row r="747" spans="1:20" ht="18" customHeight="1" x14ac:dyDescent="0.25">
      <c r="A747" s="58">
        <v>2102</v>
      </c>
      <c r="B747" s="59"/>
      <c r="C747" s="59"/>
      <c r="D747" s="59"/>
      <c r="E747" s="59"/>
      <c r="F747" s="59"/>
      <c r="G747" s="59"/>
      <c r="H747" s="59"/>
      <c r="I747" s="59"/>
      <c r="J747" s="59"/>
      <c r="K747" s="144"/>
      <c r="L747" s="101"/>
      <c r="M747" s="102"/>
      <c r="N747" s="104"/>
      <c r="O747" s="102"/>
      <c r="P747" s="104"/>
      <c r="Q747" s="146"/>
      <c r="R747" s="108"/>
      <c r="T747" s="104"/>
    </row>
    <row r="748" spans="1:20" ht="15.75" customHeight="1" x14ac:dyDescent="0.25">
      <c r="A748" s="58">
        <v>2201</v>
      </c>
      <c r="B748" s="59"/>
      <c r="C748" s="59"/>
      <c r="D748" s="59"/>
      <c r="E748" s="59"/>
      <c r="F748" s="59"/>
      <c r="G748" s="59"/>
      <c r="H748" s="59"/>
      <c r="I748" s="59"/>
      <c r="J748" s="59"/>
      <c r="K748" s="144"/>
      <c r="L748" s="101"/>
      <c r="M748" s="102"/>
      <c r="N748" s="104"/>
      <c r="O748" s="191" t="s">
        <v>83</v>
      </c>
      <c r="P748" s="82">
        <v>43</v>
      </c>
      <c r="Q748" s="111">
        <f>K751</f>
        <v>54</v>
      </c>
      <c r="R748" s="193" t="s">
        <v>11</v>
      </c>
      <c r="T748" s="104"/>
    </row>
    <row r="749" spans="1:20" ht="15.75" customHeight="1" x14ac:dyDescent="0.25">
      <c r="A749" s="58">
        <v>2202</v>
      </c>
      <c r="B749" s="59"/>
      <c r="C749" s="59"/>
      <c r="D749" s="59"/>
      <c r="E749" s="59"/>
      <c r="F749" s="59"/>
      <c r="G749" s="59"/>
      <c r="H749" s="59"/>
      <c r="I749" s="59"/>
      <c r="J749" s="59"/>
      <c r="K749" s="144"/>
      <c r="L749" s="101"/>
      <c r="M749" s="102"/>
      <c r="N749" s="104"/>
      <c r="O749" s="192" t="s">
        <v>85</v>
      </c>
      <c r="P749" s="86">
        <f>IF(P748/B734=0,"",P748/B734)</f>
        <v>0.41747572815533979</v>
      </c>
      <c r="Q749" s="112">
        <f>IF(P748/Q748=0,"",P748/Q748)</f>
        <v>0.79629629629629628</v>
      </c>
      <c r="R749" s="194" t="s">
        <v>86</v>
      </c>
      <c r="T749" s="104"/>
    </row>
    <row r="750" spans="1:20" ht="15.75" customHeight="1" x14ac:dyDescent="0.25">
      <c r="A750" s="58">
        <v>2301</v>
      </c>
      <c r="B750" s="59"/>
      <c r="C750" s="59"/>
      <c r="D750" s="59"/>
      <c r="E750" s="59"/>
      <c r="F750" s="59"/>
      <c r="G750" s="59"/>
      <c r="H750" s="59"/>
      <c r="I750" s="59"/>
      <c r="J750" s="59"/>
      <c r="K750" s="144"/>
      <c r="L750" s="147"/>
      <c r="M750" s="148"/>
      <c r="N750" s="149"/>
      <c r="O750" s="90"/>
      <c r="P750" s="91"/>
      <c r="Q750" s="91"/>
      <c r="R750" s="113"/>
      <c r="T750" s="104"/>
    </row>
    <row r="751" spans="1:20" ht="18" x14ac:dyDescent="0.25">
      <c r="A751" s="28"/>
      <c r="B751" s="280" t="s">
        <v>111</v>
      </c>
      <c r="C751" s="280"/>
      <c r="D751" s="280"/>
      <c r="E751" s="280"/>
      <c r="F751" s="280"/>
      <c r="G751" s="280"/>
      <c r="H751" s="280"/>
      <c r="I751" s="280"/>
      <c r="J751" s="280"/>
      <c r="K751" s="93">
        <f>SUM(K734:K747)</f>
        <v>54</v>
      </c>
      <c r="L751" s="94">
        <f>IF(K742=0,"",K742/B734)</f>
        <v>0.29126213592233008</v>
      </c>
      <c r="M751" s="94">
        <f>IF(K751=0,"",K751/B734)</f>
        <v>0.52427184466019416</v>
      </c>
      <c r="N751" s="94">
        <f>IF(K742=0,"",M751-L751)</f>
        <v>0.23300970873786409</v>
      </c>
      <c r="O751" s="3"/>
      <c r="P751" s="29"/>
      <c r="Q751" s="22"/>
      <c r="R751" s="3"/>
      <c r="T751" s="104"/>
    </row>
    <row r="752" spans="1:20" ht="14.25" customHeight="1" x14ac:dyDescent="0.2">
      <c r="T752" s="104"/>
    </row>
    <row r="753" spans="1:20" ht="14.25" customHeight="1" x14ac:dyDescent="0.2">
      <c r="L753" s="3"/>
      <c r="M753" s="3"/>
      <c r="O753" s="3"/>
      <c r="T753" s="104"/>
    </row>
    <row r="754" spans="1:20" ht="26.25" customHeight="1" x14ac:dyDescent="0.4">
      <c r="A754" s="2"/>
      <c r="B754" s="279" t="s">
        <v>99</v>
      </c>
      <c r="C754" s="279"/>
      <c r="D754" s="279"/>
      <c r="E754" s="279"/>
      <c r="F754" s="279"/>
      <c r="G754" s="279"/>
      <c r="H754" s="279"/>
      <c r="I754" s="279"/>
      <c r="J754" s="279"/>
      <c r="K754" s="179" t="s">
        <v>97</v>
      </c>
      <c r="L754" s="160"/>
      <c r="M754" s="160"/>
      <c r="N754" s="29"/>
      <c r="O754" s="3"/>
      <c r="P754" s="29"/>
      <c r="Q754" s="29"/>
      <c r="R754" s="29"/>
      <c r="T754" s="104"/>
    </row>
    <row r="755" spans="1:20" ht="20.25" customHeight="1" x14ac:dyDescent="0.2">
      <c r="A755" s="272" t="s">
        <v>10</v>
      </c>
      <c r="B755" s="273" t="s">
        <v>100</v>
      </c>
      <c r="C755" s="274"/>
      <c r="D755" s="274"/>
      <c r="E755" s="274"/>
      <c r="F755" s="274"/>
      <c r="G755" s="274"/>
      <c r="H755" s="274"/>
      <c r="I755" s="274"/>
      <c r="J755" s="275"/>
      <c r="K755" s="276" t="s">
        <v>11</v>
      </c>
      <c r="L755" s="269" t="s">
        <v>3</v>
      </c>
      <c r="M755" s="269" t="s">
        <v>4</v>
      </c>
      <c r="N755" s="278" t="s">
        <v>5</v>
      </c>
      <c r="O755" s="269" t="s">
        <v>6</v>
      </c>
      <c r="P755" s="267" t="s">
        <v>7</v>
      </c>
      <c r="Q755" s="267" t="s">
        <v>8</v>
      </c>
      <c r="R755" s="269" t="s">
        <v>101</v>
      </c>
      <c r="T755" s="104"/>
    </row>
    <row r="756" spans="1:20" ht="15.75" customHeight="1" x14ac:dyDescent="0.25">
      <c r="A756" s="268"/>
      <c r="B756" s="58" t="s">
        <v>102</v>
      </c>
      <c r="C756" s="58" t="s">
        <v>103</v>
      </c>
      <c r="D756" s="58" t="s">
        <v>104</v>
      </c>
      <c r="E756" s="58" t="s">
        <v>105</v>
      </c>
      <c r="F756" s="58" t="s">
        <v>106</v>
      </c>
      <c r="G756" s="58" t="s">
        <v>107</v>
      </c>
      <c r="H756" s="58" t="s">
        <v>108</v>
      </c>
      <c r="I756" s="58" t="s">
        <v>109</v>
      </c>
      <c r="J756" s="58" t="s">
        <v>110</v>
      </c>
      <c r="K756" s="277"/>
      <c r="L756" s="268"/>
      <c r="M756" s="268"/>
      <c r="N756" s="268"/>
      <c r="O756" s="268"/>
      <c r="P756" s="268"/>
      <c r="Q756" s="268"/>
      <c r="R756" s="268"/>
      <c r="T756" s="104"/>
    </row>
    <row r="757" spans="1:20" ht="15.75" customHeight="1" x14ac:dyDescent="0.25">
      <c r="A757" s="58">
        <v>1502</v>
      </c>
      <c r="B757" s="59">
        <v>96</v>
      </c>
      <c r="C757" s="59"/>
      <c r="D757" s="59"/>
      <c r="E757" s="59"/>
      <c r="F757" s="59"/>
      <c r="G757" s="59"/>
      <c r="H757" s="59"/>
      <c r="I757" s="59"/>
      <c r="J757" s="59"/>
      <c r="K757" s="144"/>
      <c r="L757" s="96"/>
      <c r="M757" s="97"/>
      <c r="N757" s="98"/>
      <c r="O757" s="99"/>
      <c r="P757" s="63">
        <f>B757</f>
        <v>96</v>
      </c>
      <c r="Q757" s="100"/>
      <c r="R757" s="99"/>
      <c r="T757" s="104"/>
    </row>
    <row r="758" spans="1:20" ht="15.75" customHeight="1" x14ac:dyDescent="0.25">
      <c r="A758" s="58">
        <v>1601</v>
      </c>
      <c r="B758" s="59"/>
      <c r="C758" s="59">
        <v>75</v>
      </c>
      <c r="D758" s="59"/>
      <c r="E758" s="59"/>
      <c r="F758" s="59"/>
      <c r="G758" s="59"/>
      <c r="H758" s="59"/>
      <c r="I758" s="59"/>
      <c r="J758" s="59"/>
      <c r="K758" s="144"/>
      <c r="L758" s="101"/>
      <c r="M758" s="102"/>
      <c r="N758" s="103"/>
      <c r="O758" s="67">
        <f>IF(C758=0,"",C758/B757)</f>
        <v>0.78125</v>
      </c>
      <c r="P758" s="68">
        <v>75</v>
      </c>
      <c r="Q758" s="69">
        <f t="shared" ref="Q758:Q765" si="121">IF(P758=0,"",P758/P757)</f>
        <v>0.78125</v>
      </c>
      <c r="R758" s="69">
        <f t="shared" ref="R758:R765" si="122">IF(P758=0,"",100%-Q758)</f>
        <v>0.21875</v>
      </c>
      <c r="T758" s="104"/>
    </row>
    <row r="759" spans="1:20" ht="15.75" customHeight="1" x14ac:dyDescent="0.25">
      <c r="A759" s="58">
        <v>1602</v>
      </c>
      <c r="B759" s="59"/>
      <c r="C759" s="59"/>
      <c r="D759" s="59">
        <v>70</v>
      </c>
      <c r="E759" s="59"/>
      <c r="F759" s="59"/>
      <c r="G759" s="59"/>
      <c r="H759" s="59"/>
      <c r="I759" s="59"/>
      <c r="J759" s="59"/>
      <c r="K759" s="144"/>
      <c r="L759" s="101"/>
      <c r="M759" s="102"/>
      <c r="N759" s="103"/>
      <c r="O759" s="67">
        <f>IF(D759=0,"",D759/C758)</f>
        <v>0.93333333333333335</v>
      </c>
      <c r="P759" s="68">
        <v>73</v>
      </c>
      <c r="Q759" s="69">
        <f t="shared" si="121"/>
        <v>0.97333333333333338</v>
      </c>
      <c r="R759" s="69">
        <f t="shared" si="122"/>
        <v>2.6666666666666616E-2</v>
      </c>
      <c r="T759" s="70">
        <f>P759/P757</f>
        <v>0.76041666666666663</v>
      </c>
    </row>
    <row r="760" spans="1:20" ht="15.75" customHeight="1" x14ac:dyDescent="0.25">
      <c r="A760" s="58">
        <v>1701</v>
      </c>
      <c r="B760" s="59"/>
      <c r="C760" s="59"/>
      <c r="D760" s="59"/>
      <c r="E760" s="59">
        <v>69</v>
      </c>
      <c r="F760" s="59"/>
      <c r="G760" s="59"/>
      <c r="H760" s="59"/>
      <c r="I760" s="59"/>
      <c r="J760" s="59"/>
      <c r="K760" s="144"/>
      <c r="L760" s="101"/>
      <c r="M760" s="102"/>
      <c r="N760" s="103"/>
      <c r="O760" s="67">
        <f>IF(E760=0,"",E760/D759)</f>
        <v>0.98571428571428577</v>
      </c>
      <c r="P760" s="68">
        <v>73</v>
      </c>
      <c r="Q760" s="69">
        <f t="shared" si="121"/>
        <v>1</v>
      </c>
      <c r="R760" s="69">
        <f t="shared" si="122"/>
        <v>0</v>
      </c>
      <c r="T760" s="104"/>
    </row>
    <row r="761" spans="1:20" ht="15.75" customHeight="1" x14ac:dyDescent="0.25">
      <c r="A761" s="58">
        <v>1702</v>
      </c>
      <c r="B761" s="59"/>
      <c r="C761" s="59"/>
      <c r="D761" s="59"/>
      <c r="E761" s="59"/>
      <c r="F761" s="59">
        <v>66</v>
      </c>
      <c r="G761" s="59"/>
      <c r="H761" s="59"/>
      <c r="I761" s="59"/>
      <c r="J761" s="59"/>
      <c r="K761" s="144"/>
      <c r="L761" s="101"/>
      <c r="M761" s="102"/>
      <c r="N761" s="103"/>
      <c r="O761" s="67">
        <f>IF(F761=0,"",F761/E760)</f>
        <v>0.95652173913043481</v>
      </c>
      <c r="P761" s="68">
        <v>72</v>
      </c>
      <c r="Q761" s="69">
        <f t="shared" si="121"/>
        <v>0.98630136986301364</v>
      </c>
      <c r="R761" s="69">
        <f t="shared" si="122"/>
        <v>1.3698630136986356E-2</v>
      </c>
      <c r="T761" s="104"/>
    </row>
    <row r="762" spans="1:20" ht="15.75" customHeight="1" x14ac:dyDescent="0.25">
      <c r="A762" s="58">
        <v>1801</v>
      </c>
      <c r="B762" s="59"/>
      <c r="C762" s="59"/>
      <c r="D762" s="59"/>
      <c r="E762" s="59"/>
      <c r="F762" s="59"/>
      <c r="G762" s="59">
        <v>59</v>
      </c>
      <c r="H762" s="59"/>
      <c r="I762" s="59"/>
      <c r="J762" s="59"/>
      <c r="K762" s="144"/>
      <c r="L762" s="101"/>
      <c r="M762" s="102"/>
      <c r="N762" s="103"/>
      <c r="O762" s="67">
        <f>IF(G762=0,"",G762/F761)</f>
        <v>0.89393939393939392</v>
      </c>
      <c r="P762" s="68">
        <v>67</v>
      </c>
      <c r="Q762" s="69">
        <f t="shared" si="121"/>
        <v>0.93055555555555558</v>
      </c>
      <c r="R762" s="69">
        <f t="shared" si="122"/>
        <v>6.944444444444442E-2</v>
      </c>
      <c r="T762" s="104"/>
    </row>
    <row r="763" spans="1:20" ht="15.75" customHeight="1" x14ac:dyDescent="0.25">
      <c r="A763" s="58">
        <v>1802</v>
      </c>
      <c r="B763" s="59"/>
      <c r="C763" s="59"/>
      <c r="D763" s="59"/>
      <c r="E763" s="59"/>
      <c r="F763" s="59"/>
      <c r="G763" s="59"/>
      <c r="H763" s="59">
        <v>56</v>
      </c>
      <c r="I763" s="59"/>
      <c r="J763" s="59"/>
      <c r="K763" s="144">
        <v>1</v>
      </c>
      <c r="L763" s="101"/>
      <c r="M763" s="102"/>
      <c r="N763" s="103"/>
      <c r="O763" s="67">
        <f>IF(H763=0,"",H763/G762)</f>
        <v>0.94915254237288138</v>
      </c>
      <c r="P763" s="68">
        <v>65</v>
      </c>
      <c r="Q763" s="69">
        <f t="shared" si="121"/>
        <v>0.97014925373134331</v>
      </c>
      <c r="R763" s="69">
        <f t="shared" si="122"/>
        <v>2.9850746268656692E-2</v>
      </c>
      <c r="T763" s="104"/>
    </row>
    <row r="764" spans="1:20" ht="15.75" customHeight="1" x14ac:dyDescent="0.25">
      <c r="A764" s="58">
        <v>1901</v>
      </c>
      <c r="B764" s="59"/>
      <c r="C764" s="59"/>
      <c r="D764" s="59"/>
      <c r="E764" s="59"/>
      <c r="F764" s="59"/>
      <c r="G764" s="59"/>
      <c r="H764" s="59"/>
      <c r="I764" s="59">
        <v>56</v>
      </c>
      <c r="J764" s="59"/>
      <c r="K764" s="144">
        <v>3</v>
      </c>
      <c r="L764" s="101"/>
      <c r="M764" s="102"/>
      <c r="N764" s="103"/>
      <c r="O764" s="67">
        <f>IF(I764=0,"",I764/H763)</f>
        <v>1</v>
      </c>
      <c r="P764" s="68">
        <v>65</v>
      </c>
      <c r="Q764" s="69">
        <f t="shared" si="121"/>
        <v>1</v>
      </c>
      <c r="R764" s="69">
        <f t="shared" si="122"/>
        <v>0</v>
      </c>
      <c r="T764" s="104"/>
    </row>
    <row r="765" spans="1:20" ht="15.75" customHeight="1" x14ac:dyDescent="0.25">
      <c r="A765" s="58">
        <v>1902</v>
      </c>
      <c r="B765" s="59"/>
      <c r="C765" s="59"/>
      <c r="D765" s="59"/>
      <c r="E765" s="59"/>
      <c r="F765" s="59"/>
      <c r="G765" s="59"/>
      <c r="H765" s="59"/>
      <c r="I765" s="59"/>
      <c r="J765" s="59">
        <v>55</v>
      </c>
      <c r="K765" s="144">
        <v>44</v>
      </c>
      <c r="L765" s="101"/>
      <c r="M765" s="102"/>
      <c r="N765" s="103"/>
      <c r="O765" s="71">
        <f>IF(J765=0,"",J765/I764)</f>
        <v>0.9821428571428571</v>
      </c>
      <c r="P765" s="68">
        <v>62</v>
      </c>
      <c r="Q765" s="72">
        <f t="shared" si="121"/>
        <v>0.9538461538461539</v>
      </c>
      <c r="R765" s="72">
        <f t="shared" si="122"/>
        <v>4.6153846153846101E-2</v>
      </c>
      <c r="T765" s="104"/>
    </row>
    <row r="766" spans="1:20" ht="15.75" customHeight="1" x14ac:dyDescent="0.25">
      <c r="A766" s="58">
        <v>2001</v>
      </c>
      <c r="B766" s="59"/>
      <c r="C766" s="59"/>
      <c r="D766" s="59"/>
      <c r="E766" s="59"/>
      <c r="F766" s="59"/>
      <c r="G766" s="59"/>
      <c r="H766" s="59"/>
      <c r="I766" s="59"/>
      <c r="J766" s="59">
        <v>13</v>
      </c>
      <c r="K766" s="144">
        <v>11</v>
      </c>
      <c r="L766" s="101"/>
      <c r="M766" s="102"/>
      <c r="N766" s="104"/>
      <c r="O766" s="129"/>
      <c r="P766" s="68">
        <v>18</v>
      </c>
      <c r="Q766" s="130"/>
      <c r="R766" s="131"/>
      <c r="T766" s="104"/>
    </row>
    <row r="767" spans="1:20" ht="15.75" customHeight="1" x14ac:dyDescent="0.25">
      <c r="A767" s="58">
        <v>2002</v>
      </c>
      <c r="B767" s="59"/>
      <c r="C767" s="59"/>
      <c r="D767" s="59"/>
      <c r="E767" s="59"/>
      <c r="F767" s="59"/>
      <c r="G767" s="59"/>
      <c r="H767" s="59"/>
      <c r="I767" s="59"/>
      <c r="J767" s="59">
        <v>3</v>
      </c>
      <c r="K767" s="144">
        <v>3</v>
      </c>
      <c r="L767" s="101"/>
      <c r="M767" s="102"/>
      <c r="N767" s="104"/>
      <c r="O767" s="108"/>
      <c r="P767" s="109">
        <v>5</v>
      </c>
      <c r="Q767" s="110"/>
      <c r="R767" s="108"/>
      <c r="T767" s="104"/>
    </row>
    <row r="768" spans="1:20" ht="15.75" customHeight="1" x14ac:dyDescent="0.25">
      <c r="A768" s="58">
        <v>2101</v>
      </c>
      <c r="B768" s="59"/>
      <c r="C768" s="59"/>
      <c r="D768" s="59"/>
      <c r="E768" s="59"/>
      <c r="F768" s="59"/>
      <c r="G768" s="59"/>
      <c r="H768" s="59"/>
      <c r="I768" s="59"/>
      <c r="J768" s="59">
        <v>2</v>
      </c>
      <c r="K768" s="144">
        <v>1</v>
      </c>
      <c r="L768" s="101"/>
      <c r="M768" s="102"/>
      <c r="N768" s="104"/>
      <c r="O768" s="108"/>
      <c r="P768" s="109">
        <v>2</v>
      </c>
      <c r="Q768" s="110"/>
      <c r="R768" s="108"/>
      <c r="T768" s="104"/>
    </row>
    <row r="769" spans="1:20" ht="15.75" customHeight="1" x14ac:dyDescent="0.25">
      <c r="A769" s="58">
        <v>2102</v>
      </c>
      <c r="B769" s="59"/>
      <c r="C769" s="59"/>
      <c r="D769" s="59"/>
      <c r="E769" s="59"/>
      <c r="F769" s="59"/>
      <c r="G769" s="59"/>
      <c r="H769" s="59"/>
      <c r="I769" s="59"/>
      <c r="J769" s="59">
        <v>1</v>
      </c>
      <c r="K769" s="144">
        <v>1</v>
      </c>
      <c r="L769" s="101"/>
      <c r="M769" s="102"/>
      <c r="N769" s="104"/>
      <c r="O769" s="108"/>
      <c r="P769" s="109">
        <v>1</v>
      </c>
      <c r="Q769" s="110"/>
      <c r="R769" s="108"/>
      <c r="T769" s="104"/>
    </row>
    <row r="770" spans="1:20" ht="15.75" customHeight="1" x14ac:dyDescent="0.25">
      <c r="A770" s="58">
        <v>2201</v>
      </c>
      <c r="B770" s="59"/>
      <c r="C770" s="59"/>
      <c r="D770" s="59"/>
      <c r="E770" s="59"/>
      <c r="F770" s="59"/>
      <c r="G770" s="59"/>
      <c r="H770" s="59"/>
      <c r="I770" s="59"/>
      <c r="J770" s="59"/>
      <c r="K770" s="144"/>
      <c r="L770" s="101"/>
      <c r="M770" s="102"/>
      <c r="N770" s="104"/>
      <c r="O770" s="102"/>
      <c r="P770" s="104"/>
      <c r="Q770" s="146"/>
      <c r="R770" s="108"/>
      <c r="T770" s="104"/>
    </row>
    <row r="771" spans="1:20" ht="15.75" customHeight="1" x14ac:dyDescent="0.25">
      <c r="A771" s="58">
        <v>2202</v>
      </c>
      <c r="B771" s="59"/>
      <c r="C771" s="59"/>
      <c r="D771" s="59"/>
      <c r="E771" s="59"/>
      <c r="F771" s="59"/>
      <c r="G771" s="59"/>
      <c r="H771" s="59"/>
      <c r="I771" s="59"/>
      <c r="J771" s="59"/>
      <c r="K771" s="144"/>
      <c r="L771" s="101"/>
      <c r="M771" s="102"/>
      <c r="N771" s="104"/>
      <c r="O771" s="191" t="s">
        <v>83</v>
      </c>
      <c r="P771" s="82">
        <v>57</v>
      </c>
      <c r="Q771" s="111">
        <f>K774</f>
        <v>64</v>
      </c>
      <c r="R771" s="193" t="s">
        <v>11</v>
      </c>
      <c r="T771" s="104"/>
    </row>
    <row r="772" spans="1:20" ht="15.75" customHeight="1" x14ac:dyDescent="0.25">
      <c r="A772" s="58">
        <v>2301</v>
      </c>
      <c r="B772" s="59"/>
      <c r="C772" s="59"/>
      <c r="D772" s="59"/>
      <c r="E772" s="59"/>
      <c r="F772" s="59"/>
      <c r="G772" s="59"/>
      <c r="H772" s="59"/>
      <c r="I772" s="59"/>
      <c r="J772" s="59"/>
      <c r="K772" s="144"/>
      <c r="L772" s="101"/>
      <c r="M772" s="102"/>
      <c r="N772" s="104"/>
      <c r="O772" s="192" t="s">
        <v>85</v>
      </c>
      <c r="P772" s="86">
        <f>IF(P771/B757=0,"",P771/B757)</f>
        <v>0.59375</v>
      </c>
      <c r="Q772" s="112">
        <f>IF(P771/Q771=0,"",P771/Q771)</f>
        <v>0.890625</v>
      </c>
      <c r="R772" s="194" t="s">
        <v>86</v>
      </c>
      <c r="T772" s="104"/>
    </row>
    <row r="773" spans="1:20" ht="15.75" customHeight="1" x14ac:dyDescent="0.25">
      <c r="A773" s="58">
        <v>2302</v>
      </c>
      <c r="B773" s="59"/>
      <c r="C773" s="59"/>
      <c r="D773" s="59"/>
      <c r="E773" s="59"/>
      <c r="F773" s="59"/>
      <c r="G773" s="59"/>
      <c r="H773" s="59"/>
      <c r="I773" s="59"/>
      <c r="J773" s="59"/>
      <c r="K773" s="144"/>
      <c r="L773" s="147"/>
      <c r="M773" s="148"/>
      <c r="N773" s="149"/>
      <c r="O773" s="90"/>
      <c r="P773" s="91"/>
      <c r="Q773" s="91"/>
      <c r="R773" s="113"/>
      <c r="T773" s="104"/>
    </row>
    <row r="774" spans="1:20" ht="18" customHeight="1" x14ac:dyDescent="0.25">
      <c r="A774" s="28"/>
      <c r="B774" s="280" t="s">
        <v>111</v>
      </c>
      <c r="C774" s="280"/>
      <c r="D774" s="280"/>
      <c r="E774" s="280"/>
      <c r="F774" s="280"/>
      <c r="G774" s="280"/>
      <c r="H774" s="280"/>
      <c r="I774" s="280"/>
      <c r="J774" s="280"/>
      <c r="K774" s="93">
        <f>SUM(K757:K770)</f>
        <v>64</v>
      </c>
      <c r="L774" s="94">
        <f>((SUM(K763:K765))/B757)</f>
        <v>0.5</v>
      </c>
      <c r="M774" s="94">
        <f>IF(K774=0,"",K774/B757)</f>
        <v>0.66666666666666663</v>
      </c>
      <c r="N774" s="94">
        <f>M774-L774</f>
        <v>0.16666666666666663</v>
      </c>
      <c r="O774" s="3"/>
      <c r="P774" s="29"/>
      <c r="Q774" s="22"/>
      <c r="R774" s="3"/>
      <c r="T774" s="104"/>
    </row>
    <row r="775" spans="1:20" ht="14.25" customHeight="1" x14ac:dyDescent="0.2">
      <c r="L775" s="3"/>
      <c r="M775" s="3"/>
      <c r="O775" s="3"/>
      <c r="T775" s="104"/>
    </row>
    <row r="776" spans="1:20" ht="14.25" customHeight="1" x14ac:dyDescent="0.2">
      <c r="L776" s="3"/>
      <c r="M776" s="3"/>
      <c r="O776" s="3"/>
      <c r="T776" s="104"/>
    </row>
    <row r="777" spans="1:20" ht="26.25" customHeight="1" x14ac:dyDescent="0.4">
      <c r="A777" s="2"/>
      <c r="B777" s="279" t="s">
        <v>99</v>
      </c>
      <c r="C777" s="279"/>
      <c r="D777" s="279"/>
      <c r="E777" s="279"/>
      <c r="F777" s="279"/>
      <c r="G777" s="279"/>
      <c r="H777" s="279"/>
      <c r="I777" s="279"/>
      <c r="J777" s="279"/>
      <c r="K777" s="179" t="s">
        <v>98</v>
      </c>
      <c r="L777" s="160"/>
      <c r="M777" s="160"/>
      <c r="N777" s="29"/>
      <c r="O777" s="3"/>
      <c r="P777" s="29"/>
      <c r="Q777" s="29"/>
      <c r="R777" s="29"/>
      <c r="T777" s="104"/>
    </row>
    <row r="778" spans="1:20" ht="20.25" customHeight="1" x14ac:dyDescent="0.2">
      <c r="A778" s="272" t="s">
        <v>10</v>
      </c>
      <c r="B778" s="273" t="s">
        <v>100</v>
      </c>
      <c r="C778" s="274"/>
      <c r="D778" s="274"/>
      <c r="E778" s="274"/>
      <c r="F778" s="274"/>
      <c r="G778" s="274"/>
      <c r="H778" s="274"/>
      <c r="I778" s="274"/>
      <c r="J778" s="275"/>
      <c r="K778" s="276" t="s">
        <v>11</v>
      </c>
      <c r="L778" s="269" t="s">
        <v>3</v>
      </c>
      <c r="M778" s="269" t="s">
        <v>4</v>
      </c>
      <c r="N778" s="278" t="s">
        <v>5</v>
      </c>
      <c r="O778" s="269" t="s">
        <v>6</v>
      </c>
      <c r="P778" s="267" t="s">
        <v>7</v>
      </c>
      <c r="Q778" s="267" t="s">
        <v>8</v>
      </c>
      <c r="R778" s="269" t="s">
        <v>101</v>
      </c>
      <c r="T778" s="104"/>
    </row>
    <row r="779" spans="1:20" ht="15.75" customHeight="1" x14ac:dyDescent="0.25">
      <c r="A779" s="268"/>
      <c r="B779" s="58" t="s">
        <v>102</v>
      </c>
      <c r="C779" s="58" t="s">
        <v>103</v>
      </c>
      <c r="D779" s="58" t="s">
        <v>104</v>
      </c>
      <c r="E779" s="58" t="s">
        <v>105</v>
      </c>
      <c r="F779" s="58" t="s">
        <v>106</v>
      </c>
      <c r="G779" s="58" t="s">
        <v>107</v>
      </c>
      <c r="H779" s="58" t="s">
        <v>108</v>
      </c>
      <c r="I779" s="58" t="s">
        <v>109</v>
      </c>
      <c r="J779" s="58" t="s">
        <v>110</v>
      </c>
      <c r="K779" s="277"/>
      <c r="L779" s="268"/>
      <c r="M779" s="268"/>
      <c r="N779" s="268"/>
      <c r="O779" s="268"/>
      <c r="P779" s="268"/>
      <c r="Q779" s="268"/>
      <c r="R779" s="268"/>
      <c r="T779" s="104"/>
    </row>
    <row r="780" spans="1:20" ht="15.75" customHeight="1" x14ac:dyDescent="0.25">
      <c r="A780" s="58">
        <v>1601</v>
      </c>
      <c r="B780" s="59">
        <v>112</v>
      </c>
      <c r="C780" s="59"/>
      <c r="D780" s="59"/>
      <c r="E780" s="59"/>
      <c r="F780" s="59"/>
      <c r="G780" s="59"/>
      <c r="H780" s="59"/>
      <c r="I780" s="59"/>
      <c r="J780" s="59"/>
      <c r="K780" s="144"/>
      <c r="L780" s="96"/>
      <c r="M780" s="97"/>
      <c r="N780" s="98"/>
      <c r="O780" s="99"/>
      <c r="P780" s="63">
        <f>B780</f>
        <v>112</v>
      </c>
      <c r="Q780" s="100"/>
      <c r="R780" s="99"/>
      <c r="T780" s="104"/>
    </row>
    <row r="781" spans="1:20" ht="15.75" customHeight="1" x14ac:dyDescent="0.25">
      <c r="A781" s="58">
        <v>1602</v>
      </c>
      <c r="B781" s="59"/>
      <c r="C781" s="59">
        <v>83</v>
      </c>
      <c r="D781" s="59"/>
      <c r="E781" s="59"/>
      <c r="F781" s="59"/>
      <c r="G781" s="59"/>
      <c r="H781" s="59"/>
      <c r="I781" s="59"/>
      <c r="J781" s="59"/>
      <c r="K781" s="144"/>
      <c r="L781" s="101"/>
      <c r="M781" s="102"/>
      <c r="N781" s="103"/>
      <c r="O781" s="67">
        <f>IF(C781=0,"",C781/B780)</f>
        <v>0.7410714285714286</v>
      </c>
      <c r="P781" s="68">
        <v>88</v>
      </c>
      <c r="Q781" s="69">
        <f t="shared" ref="Q781:Q788" si="123">IF(P781=0,"",P781/P780)</f>
        <v>0.7857142857142857</v>
      </c>
      <c r="R781" s="69">
        <f t="shared" ref="R781:R788" si="124">IF(P781=0,"",100%-Q781)</f>
        <v>0.2142857142857143</v>
      </c>
      <c r="T781" s="104"/>
    </row>
    <row r="782" spans="1:20" ht="15.75" customHeight="1" x14ac:dyDescent="0.25">
      <c r="A782" s="58">
        <v>1701</v>
      </c>
      <c r="B782" s="59"/>
      <c r="C782" s="59"/>
      <c r="D782" s="59">
        <v>68</v>
      </c>
      <c r="E782" s="59"/>
      <c r="F782" s="59"/>
      <c r="G782" s="59"/>
      <c r="H782" s="59"/>
      <c r="I782" s="59"/>
      <c r="J782" s="59"/>
      <c r="K782" s="144"/>
      <c r="L782" s="101"/>
      <c r="M782" s="102"/>
      <c r="N782" s="103"/>
      <c r="O782" s="67">
        <f>IF(D782=0,"",D782/C781)</f>
        <v>0.81927710843373491</v>
      </c>
      <c r="P782" s="68">
        <v>85</v>
      </c>
      <c r="Q782" s="69">
        <f t="shared" si="123"/>
        <v>0.96590909090909094</v>
      </c>
      <c r="R782" s="69">
        <f t="shared" si="124"/>
        <v>3.4090909090909061E-2</v>
      </c>
      <c r="T782" s="70">
        <f>P782/P780</f>
        <v>0.7589285714285714</v>
      </c>
    </row>
    <row r="783" spans="1:20" ht="15.75" customHeight="1" x14ac:dyDescent="0.25">
      <c r="A783" s="58">
        <v>1702</v>
      </c>
      <c r="B783" s="59"/>
      <c r="C783" s="59"/>
      <c r="D783" s="59"/>
      <c r="E783" s="59">
        <v>59</v>
      </c>
      <c r="F783" s="59"/>
      <c r="G783" s="59"/>
      <c r="H783" s="59"/>
      <c r="I783" s="59"/>
      <c r="J783" s="59"/>
      <c r="K783" s="144"/>
      <c r="L783" s="101"/>
      <c r="M783" s="102"/>
      <c r="N783" s="103"/>
      <c r="O783" s="67">
        <f>IF(E783=0,"",E783/D782)</f>
        <v>0.86764705882352944</v>
      </c>
      <c r="P783" s="68">
        <v>72</v>
      </c>
      <c r="Q783" s="69">
        <f t="shared" si="123"/>
        <v>0.84705882352941175</v>
      </c>
      <c r="R783" s="69">
        <f t="shared" si="124"/>
        <v>0.15294117647058825</v>
      </c>
      <c r="T783" s="104"/>
    </row>
    <row r="784" spans="1:20" ht="15.75" customHeight="1" x14ac:dyDescent="0.25">
      <c r="A784" s="58">
        <v>1801</v>
      </c>
      <c r="B784" s="59"/>
      <c r="C784" s="59"/>
      <c r="D784" s="59"/>
      <c r="E784" s="59"/>
      <c r="F784" s="59">
        <v>54</v>
      </c>
      <c r="G784" s="59"/>
      <c r="H784" s="59"/>
      <c r="I784" s="59"/>
      <c r="J784" s="59"/>
      <c r="K784" s="144"/>
      <c r="L784" s="101"/>
      <c r="M784" s="102"/>
      <c r="N784" s="103"/>
      <c r="O784" s="67">
        <f>IF(F784=0,"",F784/E783)</f>
        <v>0.9152542372881356</v>
      </c>
      <c r="P784" s="68">
        <v>69</v>
      </c>
      <c r="Q784" s="69">
        <f t="shared" si="123"/>
        <v>0.95833333333333337</v>
      </c>
      <c r="R784" s="69">
        <f t="shared" si="124"/>
        <v>4.166666666666663E-2</v>
      </c>
      <c r="T784" s="104"/>
    </row>
    <row r="785" spans="1:20" ht="15.75" customHeight="1" x14ac:dyDescent="0.25">
      <c r="A785" s="58">
        <v>1802</v>
      </c>
      <c r="B785" s="59"/>
      <c r="C785" s="59"/>
      <c r="D785" s="59"/>
      <c r="E785" s="59"/>
      <c r="F785" s="59"/>
      <c r="G785" s="59">
        <v>52</v>
      </c>
      <c r="H785" s="59"/>
      <c r="I785" s="59"/>
      <c r="J785" s="59"/>
      <c r="K785" s="144"/>
      <c r="L785" s="101"/>
      <c r="M785" s="102"/>
      <c r="N785" s="103"/>
      <c r="O785" s="67">
        <f>IF(G785=0,"",G785/F784)</f>
        <v>0.96296296296296291</v>
      </c>
      <c r="P785" s="68">
        <v>63</v>
      </c>
      <c r="Q785" s="69">
        <f t="shared" si="123"/>
        <v>0.91304347826086951</v>
      </c>
      <c r="R785" s="69">
        <f t="shared" si="124"/>
        <v>8.6956521739130488E-2</v>
      </c>
      <c r="T785" s="104"/>
    </row>
    <row r="786" spans="1:20" ht="15.75" customHeight="1" x14ac:dyDescent="0.25">
      <c r="A786" s="58">
        <v>1901</v>
      </c>
      <c r="B786" s="59"/>
      <c r="C786" s="59"/>
      <c r="D786" s="59"/>
      <c r="E786" s="59"/>
      <c r="F786" s="59"/>
      <c r="G786" s="59"/>
      <c r="H786" s="59">
        <v>50</v>
      </c>
      <c r="I786" s="59"/>
      <c r="J786" s="59"/>
      <c r="K786" s="144">
        <v>1</v>
      </c>
      <c r="L786" s="101"/>
      <c r="M786" s="102"/>
      <c r="N786" s="103"/>
      <c r="O786" s="67">
        <f>IF(H786=0,"",H786/G785)</f>
        <v>0.96153846153846156</v>
      </c>
      <c r="P786" s="68">
        <v>60</v>
      </c>
      <c r="Q786" s="69">
        <f t="shared" si="123"/>
        <v>0.95238095238095233</v>
      </c>
      <c r="R786" s="69">
        <f t="shared" si="124"/>
        <v>4.7619047619047672E-2</v>
      </c>
      <c r="T786" s="104"/>
    </row>
    <row r="787" spans="1:20" ht="15.75" customHeight="1" x14ac:dyDescent="0.25">
      <c r="A787" s="58">
        <v>1902</v>
      </c>
      <c r="B787" s="59"/>
      <c r="C787" s="59"/>
      <c r="D787" s="59"/>
      <c r="E787" s="59"/>
      <c r="F787" s="59"/>
      <c r="G787" s="59"/>
      <c r="H787" s="59"/>
      <c r="I787" s="59">
        <v>50</v>
      </c>
      <c r="J787" s="59"/>
      <c r="K787" s="144">
        <v>3</v>
      </c>
      <c r="L787" s="101"/>
      <c r="M787" s="102"/>
      <c r="N787" s="103"/>
      <c r="O787" s="67">
        <f>IF(I787=0,"",I787/H786)</f>
        <v>1</v>
      </c>
      <c r="P787" s="68">
        <v>58</v>
      </c>
      <c r="Q787" s="69">
        <f t="shared" si="123"/>
        <v>0.96666666666666667</v>
      </c>
      <c r="R787" s="69">
        <f t="shared" si="124"/>
        <v>3.3333333333333326E-2</v>
      </c>
      <c r="T787" s="104"/>
    </row>
    <row r="788" spans="1:20" ht="15.75" customHeight="1" x14ac:dyDescent="0.25">
      <c r="A788" s="58">
        <v>2001</v>
      </c>
      <c r="B788" s="59"/>
      <c r="C788" s="59"/>
      <c r="D788" s="59"/>
      <c r="E788" s="59"/>
      <c r="F788" s="59"/>
      <c r="G788" s="59"/>
      <c r="H788" s="59"/>
      <c r="I788" s="59"/>
      <c r="J788" s="59">
        <v>47</v>
      </c>
      <c r="K788" s="144">
        <v>36</v>
      </c>
      <c r="L788" s="101"/>
      <c r="M788" s="102"/>
      <c r="N788" s="103"/>
      <c r="O788" s="71">
        <f>IF(J788=0,"",J788/I787)</f>
        <v>0.94</v>
      </c>
      <c r="P788" s="68">
        <v>51</v>
      </c>
      <c r="Q788" s="72">
        <f t="shared" si="123"/>
        <v>0.87931034482758619</v>
      </c>
      <c r="R788" s="72">
        <f t="shared" si="124"/>
        <v>0.12068965517241381</v>
      </c>
    </row>
    <row r="789" spans="1:20" ht="15.75" customHeight="1" x14ac:dyDescent="0.25">
      <c r="A789" s="58">
        <v>2002</v>
      </c>
      <c r="B789" s="59"/>
      <c r="C789" s="59"/>
      <c r="D789" s="59"/>
      <c r="E789" s="59"/>
      <c r="F789" s="59"/>
      <c r="G789" s="59"/>
      <c r="H789" s="59"/>
      <c r="I789" s="59"/>
      <c r="J789" s="59">
        <v>15</v>
      </c>
      <c r="K789" s="144">
        <v>11</v>
      </c>
      <c r="L789" s="101"/>
      <c r="M789" s="102"/>
      <c r="N789" s="104"/>
      <c r="O789" s="129"/>
      <c r="P789" s="68">
        <v>17</v>
      </c>
      <c r="Q789" s="130"/>
      <c r="R789" s="131"/>
    </row>
    <row r="790" spans="1:20" ht="15.75" customHeight="1" x14ac:dyDescent="0.25">
      <c r="A790" s="58">
        <v>2101</v>
      </c>
      <c r="B790" s="59"/>
      <c r="C790" s="59"/>
      <c r="D790" s="59"/>
      <c r="E790" s="59"/>
      <c r="F790" s="59"/>
      <c r="G790" s="59"/>
      <c r="H790" s="59"/>
      <c r="I790" s="59"/>
      <c r="J790" s="59">
        <v>4</v>
      </c>
      <c r="K790" s="144">
        <v>4</v>
      </c>
      <c r="L790" s="101"/>
      <c r="M790" s="102"/>
      <c r="N790" s="104"/>
      <c r="O790" s="108"/>
      <c r="P790" s="109">
        <v>5</v>
      </c>
      <c r="Q790" s="110"/>
      <c r="R790" s="108"/>
    </row>
    <row r="791" spans="1:20" ht="15.75" customHeight="1" x14ac:dyDescent="0.25">
      <c r="A791" s="58">
        <v>2102</v>
      </c>
      <c r="B791" s="59"/>
      <c r="C791" s="59"/>
      <c r="D791" s="59"/>
      <c r="E791" s="59"/>
      <c r="F791" s="59"/>
      <c r="G791" s="59"/>
      <c r="H791" s="59"/>
      <c r="I791" s="59"/>
      <c r="J791" s="59">
        <v>1</v>
      </c>
      <c r="K791" s="144"/>
      <c r="L791" s="101"/>
      <c r="M791" s="102"/>
      <c r="N791" s="104"/>
      <c r="O791" s="108"/>
      <c r="P791" s="109">
        <v>1</v>
      </c>
      <c r="Q791" s="110"/>
      <c r="R791" s="108"/>
    </row>
    <row r="792" spans="1:20" ht="15.75" customHeight="1" x14ac:dyDescent="0.25">
      <c r="A792" s="58">
        <v>2201</v>
      </c>
      <c r="B792" s="59"/>
      <c r="C792" s="59"/>
      <c r="D792" s="59"/>
      <c r="E792" s="59"/>
      <c r="F792" s="59"/>
      <c r="G792" s="59"/>
      <c r="H792" s="59"/>
      <c r="I792" s="59"/>
      <c r="J792" s="59"/>
      <c r="K792" s="144"/>
      <c r="L792" s="101"/>
      <c r="M792" s="102"/>
      <c r="N792" s="104"/>
      <c r="O792" s="108"/>
      <c r="P792" s="109"/>
      <c r="Q792" s="110"/>
      <c r="R792" s="108"/>
    </row>
    <row r="793" spans="1:20" ht="15.75" customHeight="1" x14ac:dyDescent="0.25">
      <c r="A793" s="58">
        <v>2202</v>
      </c>
      <c r="B793" s="59"/>
      <c r="C793" s="59"/>
      <c r="D793" s="59"/>
      <c r="E793" s="59"/>
      <c r="F793" s="59"/>
      <c r="G793" s="59"/>
      <c r="H793" s="59"/>
      <c r="I793" s="59"/>
      <c r="J793" s="59"/>
      <c r="K793" s="144"/>
      <c r="L793" s="101"/>
      <c r="M793" s="102"/>
      <c r="N793" s="104"/>
      <c r="O793" s="102"/>
      <c r="P793" s="104"/>
      <c r="Q793" s="146"/>
      <c r="R793" s="108"/>
    </row>
    <row r="794" spans="1:20" ht="15.75" customHeight="1" x14ac:dyDescent="0.25">
      <c r="A794" s="58">
        <v>2301</v>
      </c>
      <c r="B794" s="59"/>
      <c r="C794" s="59"/>
      <c r="D794" s="59"/>
      <c r="E794" s="59"/>
      <c r="F794" s="59"/>
      <c r="G794" s="59"/>
      <c r="H794" s="59"/>
      <c r="I794" s="59"/>
      <c r="J794" s="59"/>
      <c r="K794" s="144"/>
      <c r="L794" s="101"/>
      <c r="M794" s="102"/>
      <c r="N794" s="104"/>
      <c r="O794" s="191" t="s">
        <v>83</v>
      </c>
      <c r="P794" s="82">
        <v>51</v>
      </c>
      <c r="Q794" s="111">
        <f>K797</f>
        <v>55</v>
      </c>
      <c r="R794" s="193" t="s">
        <v>11</v>
      </c>
    </row>
    <row r="795" spans="1:20" ht="15.75" customHeight="1" x14ac:dyDescent="0.25">
      <c r="A795" s="58">
        <v>2302</v>
      </c>
      <c r="B795" s="59"/>
      <c r="C795" s="59"/>
      <c r="D795" s="59"/>
      <c r="E795" s="59"/>
      <c r="F795" s="59"/>
      <c r="G795" s="59"/>
      <c r="H795" s="59"/>
      <c r="I795" s="59"/>
      <c r="J795" s="59"/>
      <c r="K795" s="144"/>
      <c r="L795" s="101"/>
      <c r="M795" s="102"/>
      <c r="N795" s="104"/>
      <c r="O795" s="192" t="s">
        <v>85</v>
      </c>
      <c r="P795" s="86">
        <f>IF(P794/B780=0,"",P794/B780)</f>
        <v>0.45535714285714285</v>
      </c>
      <c r="Q795" s="112">
        <f>IF(P794/Q794=0,"",P794/Q794)</f>
        <v>0.92727272727272725</v>
      </c>
      <c r="R795" s="194" t="s">
        <v>86</v>
      </c>
    </row>
    <row r="796" spans="1:20" ht="15.75" customHeight="1" x14ac:dyDescent="0.25">
      <c r="A796" s="58">
        <v>2401</v>
      </c>
      <c r="B796" s="59"/>
      <c r="C796" s="59"/>
      <c r="D796" s="59"/>
      <c r="E796" s="59"/>
      <c r="F796" s="59"/>
      <c r="G796" s="59"/>
      <c r="H796" s="59"/>
      <c r="I796" s="59"/>
      <c r="J796" s="59"/>
      <c r="K796" s="144"/>
      <c r="L796" s="147"/>
      <c r="M796" s="148"/>
      <c r="N796" s="149"/>
      <c r="O796" s="90"/>
      <c r="P796" s="91"/>
      <c r="Q796" s="91"/>
      <c r="R796" s="113"/>
    </row>
    <row r="797" spans="1:20" ht="18" customHeight="1" x14ac:dyDescent="0.25">
      <c r="A797" s="28"/>
      <c r="B797" s="280" t="s">
        <v>111</v>
      </c>
      <c r="C797" s="280"/>
      <c r="D797" s="280"/>
      <c r="E797" s="280"/>
      <c r="F797" s="280"/>
      <c r="G797" s="280"/>
      <c r="H797" s="280"/>
      <c r="I797" s="280"/>
      <c r="J797" s="280"/>
      <c r="K797" s="93">
        <f>SUM(K780:K793)</f>
        <v>55</v>
      </c>
      <c r="L797" s="94">
        <f>((SUM(K786:K788))/B780)</f>
        <v>0.35714285714285715</v>
      </c>
      <c r="M797" s="94">
        <f>IF(K797=0,"",K797/B780)</f>
        <v>0.49107142857142855</v>
      </c>
      <c r="N797" s="94">
        <f>M797-L797</f>
        <v>0.1339285714285714</v>
      </c>
      <c r="O797" s="3"/>
      <c r="P797" s="29"/>
      <c r="Q797" s="22"/>
      <c r="R797" s="3"/>
    </row>
    <row r="798" spans="1:20" ht="12.75" customHeight="1" x14ac:dyDescent="0.2">
      <c r="L798" s="3"/>
      <c r="M798" s="3"/>
      <c r="O798" s="3"/>
    </row>
    <row r="799" spans="1:20" ht="12.75" customHeight="1" x14ac:dyDescent="0.2">
      <c r="L799" s="3"/>
      <c r="M799" s="3"/>
      <c r="O799" s="3"/>
    </row>
    <row r="800" spans="1:20" ht="26.25" customHeight="1" x14ac:dyDescent="0.4">
      <c r="A800" s="2"/>
      <c r="B800" s="279" t="s">
        <v>99</v>
      </c>
      <c r="C800" s="279"/>
      <c r="D800" s="279"/>
      <c r="E800" s="279"/>
      <c r="F800" s="279"/>
      <c r="G800" s="279"/>
      <c r="H800" s="279"/>
      <c r="I800" s="279"/>
      <c r="J800" s="279"/>
      <c r="K800" s="179" t="s">
        <v>112</v>
      </c>
      <c r="L800" s="3"/>
      <c r="M800" s="3"/>
      <c r="N800" s="29"/>
      <c r="O800" s="3"/>
      <c r="P800" s="29"/>
      <c r="Q800" s="29"/>
      <c r="R800" s="29"/>
    </row>
    <row r="801" spans="1:20" ht="20.25" customHeight="1" x14ac:dyDescent="0.2">
      <c r="A801" s="272" t="s">
        <v>10</v>
      </c>
      <c r="B801" s="273" t="s">
        <v>100</v>
      </c>
      <c r="C801" s="274"/>
      <c r="D801" s="274"/>
      <c r="E801" s="274"/>
      <c r="F801" s="274"/>
      <c r="G801" s="274"/>
      <c r="H801" s="274"/>
      <c r="I801" s="274"/>
      <c r="J801" s="275"/>
      <c r="K801" s="276" t="s">
        <v>11</v>
      </c>
      <c r="L801" s="269" t="s">
        <v>3</v>
      </c>
      <c r="M801" s="269" t="s">
        <v>4</v>
      </c>
      <c r="N801" s="278" t="s">
        <v>5</v>
      </c>
      <c r="O801" s="269" t="s">
        <v>6</v>
      </c>
      <c r="P801" s="267" t="s">
        <v>7</v>
      </c>
      <c r="Q801" s="267" t="s">
        <v>8</v>
      </c>
      <c r="R801" s="269" t="s">
        <v>101</v>
      </c>
    </row>
    <row r="802" spans="1:20" ht="15.75" customHeight="1" x14ac:dyDescent="0.25">
      <c r="A802" s="268"/>
      <c r="B802" s="58" t="s">
        <v>102</v>
      </c>
      <c r="C802" s="58" t="s">
        <v>103</v>
      </c>
      <c r="D802" s="58" t="s">
        <v>104</v>
      </c>
      <c r="E802" s="58" t="s">
        <v>105</v>
      </c>
      <c r="F802" s="58" t="s">
        <v>106</v>
      </c>
      <c r="G802" s="58" t="s">
        <v>107</v>
      </c>
      <c r="H802" s="58" t="s">
        <v>108</v>
      </c>
      <c r="I802" s="58" t="s">
        <v>109</v>
      </c>
      <c r="J802" s="58" t="s">
        <v>110</v>
      </c>
      <c r="K802" s="277"/>
      <c r="L802" s="268"/>
      <c r="M802" s="268"/>
      <c r="N802" s="268"/>
      <c r="O802" s="268"/>
      <c r="P802" s="268"/>
      <c r="Q802" s="268"/>
      <c r="R802" s="268"/>
    </row>
    <row r="803" spans="1:20" ht="15.75" customHeight="1" x14ac:dyDescent="0.25">
      <c r="A803" s="58">
        <v>1602</v>
      </c>
      <c r="B803" s="59">
        <v>129</v>
      </c>
      <c r="C803" s="59"/>
      <c r="D803" s="59"/>
      <c r="E803" s="59"/>
      <c r="F803" s="59"/>
      <c r="G803" s="59"/>
      <c r="H803" s="59"/>
      <c r="I803" s="59"/>
      <c r="J803" s="59"/>
      <c r="K803" s="144"/>
      <c r="L803" s="96"/>
      <c r="M803" s="97"/>
      <c r="N803" s="98"/>
      <c r="O803" s="99"/>
      <c r="P803" s="63">
        <f>B803</f>
        <v>129</v>
      </c>
      <c r="Q803" s="100"/>
      <c r="R803" s="99"/>
    </row>
    <row r="804" spans="1:20" ht="15.75" customHeight="1" x14ac:dyDescent="0.25">
      <c r="A804" s="58">
        <v>1701</v>
      </c>
      <c r="B804" s="59"/>
      <c r="C804" s="59">
        <v>102</v>
      </c>
      <c r="D804" s="59"/>
      <c r="E804" s="59"/>
      <c r="F804" s="59"/>
      <c r="G804" s="59"/>
      <c r="H804" s="59"/>
      <c r="I804" s="59"/>
      <c r="J804" s="59"/>
      <c r="K804" s="144"/>
      <c r="L804" s="101"/>
      <c r="M804" s="102"/>
      <c r="N804" s="103"/>
      <c r="O804" s="67">
        <f>IF(C804=0,"",C804/B803)</f>
        <v>0.79069767441860461</v>
      </c>
      <c r="P804" s="68">
        <v>102</v>
      </c>
      <c r="Q804" s="69">
        <f t="shared" ref="Q804:Q811" si="125">IF(P804=0,"",P804/P803)</f>
        <v>0.79069767441860461</v>
      </c>
      <c r="R804" s="69">
        <f t="shared" ref="R804:R811" si="126">IF(P804=0,"",100%-Q804)</f>
        <v>0.20930232558139539</v>
      </c>
    </row>
    <row r="805" spans="1:20" ht="15.75" customHeight="1" x14ac:dyDescent="0.25">
      <c r="A805" s="58">
        <v>1702</v>
      </c>
      <c r="B805" s="59"/>
      <c r="C805" s="59"/>
      <c r="D805" s="59">
        <v>85</v>
      </c>
      <c r="E805" s="59"/>
      <c r="F805" s="59"/>
      <c r="G805" s="59"/>
      <c r="H805" s="59"/>
      <c r="I805" s="59"/>
      <c r="J805" s="59"/>
      <c r="K805" s="144"/>
      <c r="L805" s="101"/>
      <c r="M805" s="102"/>
      <c r="N805" s="103"/>
      <c r="O805" s="67">
        <f>IF(D805=0,"",D805/C804)</f>
        <v>0.83333333333333337</v>
      </c>
      <c r="P805" s="68">
        <v>97</v>
      </c>
      <c r="Q805" s="69">
        <f t="shared" si="125"/>
        <v>0.9509803921568627</v>
      </c>
      <c r="R805" s="69">
        <f t="shared" si="126"/>
        <v>4.9019607843137303E-2</v>
      </c>
      <c r="T805" s="70">
        <f>P805/P803</f>
        <v>0.75193798449612403</v>
      </c>
    </row>
    <row r="806" spans="1:20" ht="15.75" customHeight="1" x14ac:dyDescent="0.25">
      <c r="A806" s="58">
        <v>1801</v>
      </c>
      <c r="B806" s="59"/>
      <c r="C806" s="59"/>
      <c r="D806" s="59"/>
      <c r="E806" s="59">
        <v>73</v>
      </c>
      <c r="F806" s="59"/>
      <c r="G806" s="59"/>
      <c r="H806" s="59"/>
      <c r="I806" s="59"/>
      <c r="J806" s="59"/>
      <c r="K806" s="144"/>
      <c r="L806" s="101"/>
      <c r="M806" s="102"/>
      <c r="N806" s="103"/>
      <c r="O806" s="67">
        <f>IF(E806=0,"",E806/D805)</f>
        <v>0.85882352941176465</v>
      </c>
      <c r="P806" s="68">
        <v>93</v>
      </c>
      <c r="Q806" s="69">
        <f t="shared" si="125"/>
        <v>0.95876288659793818</v>
      </c>
      <c r="R806" s="69">
        <f t="shared" si="126"/>
        <v>4.123711340206182E-2</v>
      </c>
      <c r="T806" s="104"/>
    </row>
    <row r="807" spans="1:20" ht="15.75" customHeight="1" x14ac:dyDescent="0.25">
      <c r="A807" s="58">
        <v>1802</v>
      </c>
      <c r="B807" s="59"/>
      <c r="C807" s="59"/>
      <c r="D807" s="59"/>
      <c r="E807" s="59"/>
      <c r="F807" s="59">
        <v>66</v>
      </c>
      <c r="G807" s="59"/>
      <c r="H807" s="59"/>
      <c r="I807" s="59"/>
      <c r="J807" s="59"/>
      <c r="K807" s="144"/>
      <c r="L807" s="101"/>
      <c r="M807" s="102"/>
      <c r="N807" s="103"/>
      <c r="O807" s="67">
        <f>IF(F807=0,"",F807/E806)</f>
        <v>0.90410958904109584</v>
      </c>
      <c r="P807" s="68">
        <v>85</v>
      </c>
      <c r="Q807" s="69">
        <f t="shared" si="125"/>
        <v>0.91397849462365588</v>
      </c>
      <c r="R807" s="69">
        <f t="shared" si="126"/>
        <v>8.6021505376344121E-2</v>
      </c>
      <c r="T807" s="104"/>
    </row>
    <row r="808" spans="1:20" ht="15.75" customHeight="1" x14ac:dyDescent="0.25">
      <c r="A808" s="58">
        <v>1901</v>
      </c>
      <c r="B808" s="59"/>
      <c r="C808" s="59"/>
      <c r="D808" s="59"/>
      <c r="E808" s="59"/>
      <c r="F808" s="59"/>
      <c r="G808" s="59">
        <v>62</v>
      </c>
      <c r="H808" s="59"/>
      <c r="I808" s="59"/>
      <c r="J808" s="59"/>
      <c r="K808" s="144">
        <v>1</v>
      </c>
      <c r="L808" s="101"/>
      <c r="M808" s="102"/>
      <c r="N808" s="103"/>
      <c r="O808" s="67">
        <f>IF(G808=0,"",G808/F807)</f>
        <v>0.93939393939393945</v>
      </c>
      <c r="P808" s="68">
        <v>81</v>
      </c>
      <c r="Q808" s="69">
        <f t="shared" si="125"/>
        <v>0.95294117647058818</v>
      </c>
      <c r="R808" s="69">
        <f t="shared" si="126"/>
        <v>4.705882352941182E-2</v>
      </c>
      <c r="T808" s="104"/>
    </row>
    <row r="809" spans="1:20" ht="15.75" customHeight="1" x14ac:dyDescent="0.25">
      <c r="A809" s="58">
        <v>1902</v>
      </c>
      <c r="B809" s="59"/>
      <c r="C809" s="59"/>
      <c r="D809" s="59"/>
      <c r="E809" s="59"/>
      <c r="F809" s="59"/>
      <c r="G809" s="59"/>
      <c r="H809" s="59">
        <v>62</v>
      </c>
      <c r="I809" s="59"/>
      <c r="J809" s="59"/>
      <c r="K809" s="144">
        <v>1</v>
      </c>
      <c r="L809" s="101"/>
      <c r="M809" s="102"/>
      <c r="N809" s="103"/>
      <c r="O809" s="67">
        <f>IF(H809=0,"",H809/G808)</f>
        <v>1</v>
      </c>
      <c r="P809" s="68">
        <v>79</v>
      </c>
      <c r="Q809" s="69">
        <f t="shared" si="125"/>
        <v>0.97530864197530864</v>
      </c>
      <c r="R809" s="69">
        <f t="shared" si="126"/>
        <v>2.4691358024691357E-2</v>
      </c>
      <c r="T809" s="104"/>
    </row>
    <row r="810" spans="1:20" ht="15.75" customHeight="1" x14ac:dyDescent="0.25">
      <c r="A810" s="58">
        <v>2001</v>
      </c>
      <c r="B810" s="59"/>
      <c r="C810" s="59"/>
      <c r="D810" s="59"/>
      <c r="E810" s="59"/>
      <c r="F810" s="59"/>
      <c r="G810" s="59"/>
      <c r="H810" s="59"/>
      <c r="I810" s="59">
        <v>62</v>
      </c>
      <c r="J810" s="59"/>
      <c r="K810" s="144">
        <v>2</v>
      </c>
      <c r="L810" s="101"/>
      <c r="M810" s="102"/>
      <c r="N810" s="103"/>
      <c r="O810" s="67">
        <f>IF(I810=0,"",I810/H809)</f>
        <v>1</v>
      </c>
      <c r="P810" s="68">
        <v>78</v>
      </c>
      <c r="Q810" s="69">
        <f t="shared" si="125"/>
        <v>0.98734177215189878</v>
      </c>
      <c r="R810" s="69">
        <f t="shared" si="126"/>
        <v>1.2658227848101222E-2</v>
      </c>
      <c r="T810" s="104"/>
    </row>
    <row r="811" spans="1:20" ht="15.75" customHeight="1" x14ac:dyDescent="0.25">
      <c r="A811" s="58">
        <v>2002</v>
      </c>
      <c r="B811" s="59"/>
      <c r="C811" s="59"/>
      <c r="D811" s="59"/>
      <c r="E811" s="59"/>
      <c r="F811" s="59"/>
      <c r="G811" s="59"/>
      <c r="H811" s="59"/>
      <c r="I811" s="59"/>
      <c r="J811" s="59">
        <v>62</v>
      </c>
      <c r="K811" s="144">
        <v>51</v>
      </c>
      <c r="L811" s="101"/>
      <c r="M811" s="102"/>
      <c r="N811" s="103"/>
      <c r="O811" s="71">
        <f>IF(J811=0,"",J811/I810)</f>
        <v>1</v>
      </c>
      <c r="P811" s="68">
        <v>78</v>
      </c>
      <c r="Q811" s="72">
        <f t="shared" si="125"/>
        <v>1</v>
      </c>
      <c r="R811" s="72">
        <f t="shared" si="126"/>
        <v>0</v>
      </c>
      <c r="T811" s="104"/>
    </row>
    <row r="812" spans="1:20" ht="15.75" customHeight="1" x14ac:dyDescent="0.25">
      <c r="A812" s="58">
        <v>2101</v>
      </c>
      <c r="B812" s="59"/>
      <c r="C812" s="59"/>
      <c r="D812" s="59"/>
      <c r="E812" s="59"/>
      <c r="F812" s="59"/>
      <c r="G812" s="59"/>
      <c r="H812" s="59"/>
      <c r="I812" s="59"/>
      <c r="J812" s="59">
        <v>18</v>
      </c>
      <c r="K812" s="144">
        <v>13</v>
      </c>
      <c r="L812" s="101"/>
      <c r="M812" s="102"/>
      <c r="N812" s="104"/>
      <c r="O812" s="129"/>
      <c r="P812" s="68">
        <v>24</v>
      </c>
      <c r="Q812" s="130"/>
      <c r="R812" s="131"/>
      <c r="T812" s="104"/>
    </row>
    <row r="813" spans="1:20" ht="15.75" customHeight="1" x14ac:dyDescent="0.25">
      <c r="A813" s="58">
        <v>2102</v>
      </c>
      <c r="B813" s="59"/>
      <c r="C813" s="59"/>
      <c r="D813" s="59"/>
      <c r="E813" s="59"/>
      <c r="F813" s="59"/>
      <c r="G813" s="59"/>
      <c r="H813" s="59"/>
      <c r="I813" s="59"/>
      <c r="J813" s="59">
        <v>8</v>
      </c>
      <c r="K813" s="144">
        <v>4</v>
      </c>
      <c r="L813" s="101"/>
      <c r="M813" s="102"/>
      <c r="N813" s="104"/>
      <c r="O813" s="108"/>
      <c r="P813" s="109">
        <v>9</v>
      </c>
      <c r="Q813" s="110"/>
      <c r="R813" s="108"/>
      <c r="T813" s="104"/>
    </row>
    <row r="814" spans="1:20" ht="15.75" customHeight="1" x14ac:dyDescent="0.25">
      <c r="A814" s="58">
        <v>2201</v>
      </c>
      <c r="B814" s="59"/>
      <c r="C814" s="59"/>
      <c r="D814" s="59"/>
      <c r="E814" s="59"/>
      <c r="F814" s="59"/>
      <c r="G814" s="59"/>
      <c r="H814" s="59"/>
      <c r="I814" s="59"/>
      <c r="J814" s="59">
        <v>5</v>
      </c>
      <c r="K814" s="144">
        <v>5</v>
      </c>
      <c r="L814" s="101"/>
      <c r="M814" s="102"/>
      <c r="N814" s="104"/>
      <c r="O814" s="108"/>
      <c r="P814" s="109">
        <v>5</v>
      </c>
      <c r="Q814" s="110"/>
      <c r="R814" s="108"/>
      <c r="T814" s="104"/>
    </row>
    <row r="815" spans="1:20" ht="15.75" customHeight="1" x14ac:dyDescent="0.25">
      <c r="A815" s="58">
        <v>2202</v>
      </c>
      <c r="B815" s="59"/>
      <c r="C815" s="59"/>
      <c r="D815" s="59"/>
      <c r="E815" s="59"/>
      <c r="F815" s="59"/>
      <c r="G815" s="59"/>
      <c r="H815" s="59"/>
      <c r="I815" s="59"/>
      <c r="J815" s="59"/>
      <c r="K815" s="144"/>
      <c r="L815" s="101"/>
      <c r="M815" s="102"/>
      <c r="N815" s="104"/>
      <c r="O815" s="108"/>
      <c r="P815" s="109"/>
      <c r="Q815" s="110"/>
      <c r="R815" s="108"/>
      <c r="T815" s="104"/>
    </row>
    <row r="816" spans="1:20" ht="15.75" customHeight="1" x14ac:dyDescent="0.25">
      <c r="A816" s="58">
        <v>2301</v>
      </c>
      <c r="B816" s="59"/>
      <c r="C816" s="59"/>
      <c r="D816" s="59"/>
      <c r="E816" s="59"/>
      <c r="F816" s="59"/>
      <c r="G816" s="59"/>
      <c r="H816" s="59"/>
      <c r="I816" s="59"/>
      <c r="J816" s="59"/>
      <c r="K816" s="144"/>
      <c r="L816" s="101"/>
      <c r="M816" s="102"/>
      <c r="N816" s="104"/>
      <c r="O816" s="102"/>
      <c r="P816" s="104"/>
      <c r="Q816" s="146"/>
      <c r="R816" s="108"/>
      <c r="T816" s="104"/>
    </row>
    <row r="817" spans="1:20" ht="15.75" customHeight="1" x14ac:dyDescent="0.25">
      <c r="A817" s="58">
        <v>2302</v>
      </c>
      <c r="B817" s="59"/>
      <c r="C817" s="59"/>
      <c r="D817" s="59"/>
      <c r="E817" s="59"/>
      <c r="F817" s="59"/>
      <c r="G817" s="59"/>
      <c r="H817" s="59"/>
      <c r="I817" s="59"/>
      <c r="J817" s="59"/>
      <c r="K817" s="144"/>
      <c r="L817" s="101"/>
      <c r="M817" s="102"/>
      <c r="N817" s="104"/>
      <c r="O817" s="191" t="s">
        <v>83</v>
      </c>
      <c r="P817" s="82">
        <v>72</v>
      </c>
      <c r="Q817" s="111">
        <f>K820</f>
        <v>77</v>
      </c>
      <c r="R817" s="193" t="s">
        <v>11</v>
      </c>
      <c r="T817" s="104"/>
    </row>
    <row r="818" spans="1:20" ht="15.75" customHeight="1" x14ac:dyDescent="0.25">
      <c r="A818" s="58">
        <v>2401</v>
      </c>
      <c r="B818" s="59"/>
      <c r="C818" s="59"/>
      <c r="D818" s="59"/>
      <c r="E818" s="59"/>
      <c r="F818" s="59"/>
      <c r="G818" s="59"/>
      <c r="H818" s="59"/>
      <c r="I818" s="59"/>
      <c r="J818" s="59"/>
      <c r="K818" s="144"/>
      <c r="L818" s="101"/>
      <c r="M818" s="102"/>
      <c r="N818" s="104"/>
      <c r="O818" s="192" t="s">
        <v>85</v>
      </c>
      <c r="P818" s="86">
        <f>IF(P817/B803=0,"",P817/B803)</f>
        <v>0.55813953488372092</v>
      </c>
      <c r="Q818" s="112">
        <f>IF(P817/Q817=0,"",P817/Q817)</f>
        <v>0.93506493506493504</v>
      </c>
      <c r="R818" s="194" t="s">
        <v>86</v>
      </c>
      <c r="T818" s="104"/>
    </row>
    <row r="819" spans="1:20" ht="15.75" customHeight="1" x14ac:dyDescent="0.25">
      <c r="A819" s="58">
        <v>2402</v>
      </c>
      <c r="B819" s="59"/>
      <c r="C819" s="59"/>
      <c r="D819" s="59"/>
      <c r="E819" s="59"/>
      <c r="F819" s="59"/>
      <c r="G819" s="59"/>
      <c r="H819" s="59"/>
      <c r="I819" s="59"/>
      <c r="J819" s="59"/>
      <c r="K819" s="144"/>
      <c r="L819" s="147"/>
      <c r="M819" s="148"/>
      <c r="N819" s="149"/>
      <c r="O819" s="90"/>
      <c r="P819" s="91"/>
      <c r="Q819" s="91"/>
      <c r="R819" s="113"/>
      <c r="T819" s="104"/>
    </row>
    <row r="820" spans="1:20" ht="18" customHeight="1" x14ac:dyDescent="0.25">
      <c r="A820" s="28"/>
      <c r="B820" s="280" t="s">
        <v>111</v>
      </c>
      <c r="C820" s="280"/>
      <c r="D820" s="280"/>
      <c r="E820" s="280"/>
      <c r="F820" s="280"/>
      <c r="G820" s="280"/>
      <c r="H820" s="280"/>
      <c r="I820" s="280"/>
      <c r="J820" s="280"/>
      <c r="K820" s="93">
        <f>SUM(K803:K816)</f>
        <v>77</v>
      </c>
      <c r="L820" s="94">
        <f>((SUM(K808:K811))/B803)</f>
        <v>0.4263565891472868</v>
      </c>
      <c r="M820" s="94">
        <f>IF(K820=0,"",K820/B803)</f>
        <v>0.5968992248062015</v>
      </c>
      <c r="N820" s="94">
        <f>M820-L820</f>
        <v>0.1705426356589147</v>
      </c>
      <c r="O820" s="3"/>
      <c r="P820" s="29"/>
      <c r="Q820" s="22"/>
      <c r="R820" s="3"/>
      <c r="T820" s="104"/>
    </row>
    <row r="821" spans="1:20" ht="14.25" customHeight="1" x14ac:dyDescent="0.2">
      <c r="T821" s="104"/>
    </row>
    <row r="822" spans="1:20" ht="14.25" customHeight="1" x14ac:dyDescent="0.2">
      <c r="T822" s="104"/>
    </row>
    <row r="823" spans="1:20" ht="26.25" customHeight="1" x14ac:dyDescent="0.4">
      <c r="A823" s="2"/>
      <c r="B823" s="279" t="s">
        <v>99</v>
      </c>
      <c r="C823" s="279"/>
      <c r="D823" s="279"/>
      <c r="E823" s="279"/>
      <c r="F823" s="279"/>
      <c r="G823" s="279"/>
      <c r="H823" s="279"/>
      <c r="I823" s="279"/>
      <c r="J823" s="279"/>
      <c r="K823" s="179" t="s">
        <v>113</v>
      </c>
      <c r="L823" s="3"/>
      <c r="M823" s="3"/>
      <c r="N823" s="29"/>
      <c r="O823" s="3"/>
      <c r="P823" s="29"/>
      <c r="Q823" s="29"/>
      <c r="R823" s="29"/>
      <c r="T823" s="104"/>
    </row>
    <row r="824" spans="1:20" ht="20.25" customHeight="1" x14ac:dyDescent="0.2">
      <c r="A824" s="272" t="s">
        <v>10</v>
      </c>
      <c r="B824" s="273" t="s">
        <v>100</v>
      </c>
      <c r="C824" s="274"/>
      <c r="D824" s="274"/>
      <c r="E824" s="274"/>
      <c r="F824" s="274"/>
      <c r="G824" s="274"/>
      <c r="H824" s="274"/>
      <c r="I824" s="274"/>
      <c r="J824" s="275"/>
      <c r="K824" s="276" t="s">
        <v>11</v>
      </c>
      <c r="L824" s="269" t="s">
        <v>3</v>
      </c>
      <c r="M824" s="269" t="s">
        <v>4</v>
      </c>
      <c r="N824" s="278" t="s">
        <v>5</v>
      </c>
      <c r="O824" s="269" t="s">
        <v>6</v>
      </c>
      <c r="P824" s="267" t="s">
        <v>7</v>
      </c>
      <c r="Q824" s="267" t="s">
        <v>8</v>
      </c>
      <c r="R824" s="269" t="s">
        <v>101</v>
      </c>
      <c r="T824" s="104"/>
    </row>
    <row r="825" spans="1:20" ht="15.75" customHeight="1" x14ac:dyDescent="0.25">
      <c r="A825" s="268"/>
      <c r="B825" s="58" t="s">
        <v>102</v>
      </c>
      <c r="C825" s="58" t="s">
        <v>103</v>
      </c>
      <c r="D825" s="58" t="s">
        <v>104</v>
      </c>
      <c r="E825" s="58" t="s">
        <v>105</v>
      </c>
      <c r="F825" s="58" t="s">
        <v>106</v>
      </c>
      <c r="G825" s="58" t="s">
        <v>107</v>
      </c>
      <c r="H825" s="58" t="s">
        <v>108</v>
      </c>
      <c r="I825" s="58" t="s">
        <v>109</v>
      </c>
      <c r="J825" s="58" t="s">
        <v>110</v>
      </c>
      <c r="K825" s="277"/>
      <c r="L825" s="268"/>
      <c r="M825" s="268"/>
      <c r="N825" s="268"/>
      <c r="O825" s="268"/>
      <c r="P825" s="268"/>
      <c r="Q825" s="268"/>
      <c r="R825" s="268"/>
      <c r="T825" s="104"/>
    </row>
    <row r="826" spans="1:20" ht="15.75" customHeight="1" x14ac:dyDescent="0.25">
      <c r="A826" s="58">
        <v>1701</v>
      </c>
      <c r="B826" s="59">
        <v>162</v>
      </c>
      <c r="C826" s="59"/>
      <c r="D826" s="59"/>
      <c r="E826" s="59"/>
      <c r="F826" s="59"/>
      <c r="G826" s="59"/>
      <c r="H826" s="59"/>
      <c r="I826" s="59"/>
      <c r="J826" s="59"/>
      <c r="K826" s="144"/>
      <c r="L826" s="96"/>
      <c r="M826" s="97"/>
      <c r="N826" s="98"/>
      <c r="O826" s="99"/>
      <c r="P826" s="63">
        <f>B826</f>
        <v>162</v>
      </c>
      <c r="Q826" s="100"/>
      <c r="R826" s="99"/>
      <c r="T826" s="104"/>
    </row>
    <row r="827" spans="1:20" ht="15.75" customHeight="1" x14ac:dyDescent="0.25">
      <c r="A827" s="58">
        <v>1702</v>
      </c>
      <c r="B827" s="59"/>
      <c r="C827" s="59">
        <v>107</v>
      </c>
      <c r="D827" s="59"/>
      <c r="E827" s="59"/>
      <c r="F827" s="59"/>
      <c r="G827" s="59"/>
      <c r="H827" s="59"/>
      <c r="I827" s="59"/>
      <c r="J827" s="59"/>
      <c r="K827" s="144"/>
      <c r="L827" s="101"/>
      <c r="M827" s="102"/>
      <c r="N827" s="103"/>
      <c r="O827" s="67">
        <f>IF(C827=0,"",C827/B826)</f>
        <v>0.66049382716049387</v>
      </c>
      <c r="P827" s="68">
        <v>107</v>
      </c>
      <c r="Q827" s="69">
        <f t="shared" ref="Q827:Q834" si="127">IF(P827=0,"",P827/P826)</f>
        <v>0.66049382716049387</v>
      </c>
      <c r="R827" s="69">
        <f t="shared" ref="R827:R834" si="128">IF(P827=0,"",100%-Q827)</f>
        <v>0.33950617283950613</v>
      </c>
      <c r="T827" s="104"/>
    </row>
    <row r="828" spans="1:20" ht="15.75" customHeight="1" x14ac:dyDescent="0.25">
      <c r="A828" s="58">
        <v>1801</v>
      </c>
      <c r="B828" s="59"/>
      <c r="C828" s="59"/>
      <c r="D828" s="59">
        <v>83</v>
      </c>
      <c r="E828" s="59"/>
      <c r="F828" s="59"/>
      <c r="G828" s="59"/>
      <c r="H828" s="59"/>
      <c r="I828" s="59"/>
      <c r="J828" s="59"/>
      <c r="K828" s="144"/>
      <c r="L828" s="101"/>
      <c r="M828" s="102"/>
      <c r="N828" s="103"/>
      <c r="O828" s="67">
        <f>IF(D828=0,"",D828/C827)</f>
        <v>0.77570093457943923</v>
      </c>
      <c r="P828" s="68">
        <v>100</v>
      </c>
      <c r="Q828" s="69">
        <f t="shared" si="127"/>
        <v>0.93457943925233644</v>
      </c>
      <c r="R828" s="69">
        <f t="shared" si="128"/>
        <v>6.5420560747663559E-2</v>
      </c>
      <c r="T828" s="70">
        <f>P828/P826</f>
        <v>0.61728395061728392</v>
      </c>
    </row>
    <row r="829" spans="1:20" ht="15.75" customHeight="1" x14ac:dyDescent="0.25">
      <c r="A829" s="58">
        <v>1802</v>
      </c>
      <c r="B829" s="59"/>
      <c r="C829" s="59"/>
      <c r="D829" s="59"/>
      <c r="E829" s="59">
        <v>62</v>
      </c>
      <c r="F829" s="59"/>
      <c r="G829" s="59"/>
      <c r="H829" s="59"/>
      <c r="I829" s="59"/>
      <c r="J829" s="59"/>
      <c r="K829" s="144"/>
      <c r="L829" s="101"/>
      <c r="M829" s="102"/>
      <c r="N829" s="103"/>
      <c r="O829" s="67">
        <f>IF(E829=0,"",E829/D828)</f>
        <v>0.74698795180722888</v>
      </c>
      <c r="P829" s="68">
        <v>85</v>
      </c>
      <c r="Q829" s="69">
        <f t="shared" si="127"/>
        <v>0.85</v>
      </c>
      <c r="R829" s="69">
        <f t="shared" si="128"/>
        <v>0.15000000000000002</v>
      </c>
      <c r="T829" s="104"/>
    </row>
    <row r="830" spans="1:20" ht="15.75" customHeight="1" x14ac:dyDescent="0.25">
      <c r="A830" s="58">
        <v>1901</v>
      </c>
      <c r="B830" s="59"/>
      <c r="C830" s="59"/>
      <c r="D830" s="59"/>
      <c r="E830" s="59"/>
      <c r="F830" s="59">
        <v>58</v>
      </c>
      <c r="G830" s="59"/>
      <c r="H830" s="59"/>
      <c r="I830" s="59"/>
      <c r="J830" s="59"/>
      <c r="K830" s="144"/>
      <c r="L830" s="101"/>
      <c r="M830" s="102"/>
      <c r="N830" s="103"/>
      <c r="O830" s="67">
        <f>IF(F830=0,"",F830/E829)</f>
        <v>0.93548387096774188</v>
      </c>
      <c r="P830" s="68">
        <v>84</v>
      </c>
      <c r="Q830" s="69">
        <f t="shared" si="127"/>
        <v>0.9882352941176471</v>
      </c>
      <c r="R830" s="69">
        <f t="shared" si="128"/>
        <v>1.1764705882352899E-2</v>
      </c>
    </row>
    <row r="831" spans="1:20" ht="15.75" customHeight="1" x14ac:dyDescent="0.25">
      <c r="A831" s="58">
        <v>1902</v>
      </c>
      <c r="B831" s="59"/>
      <c r="C831" s="59"/>
      <c r="D831" s="59"/>
      <c r="E831" s="59"/>
      <c r="F831" s="59"/>
      <c r="G831" s="59">
        <v>55</v>
      </c>
      <c r="H831" s="59"/>
      <c r="I831" s="59"/>
      <c r="J831" s="59"/>
      <c r="K831" s="144"/>
      <c r="L831" s="101"/>
      <c r="M831" s="102"/>
      <c r="N831" s="103"/>
      <c r="O831" s="67">
        <f>IF(G831=0,"",G831/F830)</f>
        <v>0.94827586206896552</v>
      </c>
      <c r="P831" s="68">
        <v>78</v>
      </c>
      <c r="Q831" s="69">
        <f t="shared" si="127"/>
        <v>0.9285714285714286</v>
      </c>
      <c r="R831" s="69">
        <f t="shared" si="128"/>
        <v>7.1428571428571397E-2</v>
      </c>
    </row>
    <row r="832" spans="1:20" ht="15.75" customHeight="1" x14ac:dyDescent="0.25">
      <c r="A832" s="58">
        <v>2001</v>
      </c>
      <c r="B832" s="59"/>
      <c r="C832" s="59"/>
      <c r="D832" s="59"/>
      <c r="E832" s="59"/>
      <c r="F832" s="59"/>
      <c r="G832" s="59"/>
      <c r="H832" s="59">
        <v>55</v>
      </c>
      <c r="I832" s="59"/>
      <c r="J832" s="59"/>
      <c r="K832" s="144">
        <v>2</v>
      </c>
      <c r="L832" s="101"/>
      <c r="M832" s="102"/>
      <c r="N832" s="103"/>
      <c r="O832" s="67">
        <f>IF(H832=0,"",H832/G831)</f>
        <v>1</v>
      </c>
      <c r="P832" s="68">
        <v>76</v>
      </c>
      <c r="Q832" s="69">
        <f t="shared" si="127"/>
        <v>0.97435897435897434</v>
      </c>
      <c r="R832" s="69">
        <f t="shared" si="128"/>
        <v>2.5641025641025661E-2</v>
      </c>
    </row>
    <row r="833" spans="1:22" ht="15.75" customHeight="1" x14ac:dyDescent="0.25">
      <c r="A833" s="58">
        <v>2002</v>
      </c>
      <c r="B833" s="59"/>
      <c r="C833" s="59"/>
      <c r="D833" s="59"/>
      <c r="E833" s="59"/>
      <c r="F833" s="59"/>
      <c r="G833" s="59"/>
      <c r="H833" s="59"/>
      <c r="I833" s="59">
        <v>55</v>
      </c>
      <c r="J833" s="59"/>
      <c r="K833" s="144"/>
      <c r="L833" s="101"/>
      <c r="M833" s="102"/>
      <c r="N833" s="103"/>
      <c r="O833" s="67">
        <f>IF(I833=0,"",I833/H832)</f>
        <v>1</v>
      </c>
      <c r="P833" s="68">
        <v>74</v>
      </c>
      <c r="Q833" s="69">
        <f t="shared" si="127"/>
        <v>0.97368421052631582</v>
      </c>
      <c r="R833" s="69">
        <f t="shared" si="128"/>
        <v>2.6315789473684181E-2</v>
      </c>
    </row>
    <row r="834" spans="1:22" ht="15.75" customHeight="1" x14ac:dyDescent="0.25">
      <c r="A834" s="58">
        <v>2101</v>
      </c>
      <c r="B834" s="59"/>
      <c r="C834" s="59"/>
      <c r="D834" s="59"/>
      <c r="E834" s="59"/>
      <c r="F834" s="59"/>
      <c r="G834" s="59"/>
      <c r="H834" s="59"/>
      <c r="I834" s="59"/>
      <c r="J834" s="59">
        <v>46</v>
      </c>
      <c r="K834" s="144">
        <v>31</v>
      </c>
      <c r="L834" s="101"/>
      <c r="M834" s="102"/>
      <c r="N834" s="103"/>
      <c r="O834" s="71">
        <f>IF(J834=0,"",J834/I833)</f>
        <v>0.83636363636363631</v>
      </c>
      <c r="P834" s="68">
        <v>68</v>
      </c>
      <c r="Q834" s="72">
        <f t="shared" si="127"/>
        <v>0.91891891891891897</v>
      </c>
      <c r="R834" s="72">
        <f t="shared" si="128"/>
        <v>8.108108108108103E-2</v>
      </c>
    </row>
    <row r="835" spans="1:22" ht="15.75" customHeight="1" x14ac:dyDescent="0.25">
      <c r="A835" s="58">
        <v>2102</v>
      </c>
      <c r="B835" s="59"/>
      <c r="C835" s="59"/>
      <c r="D835" s="59"/>
      <c r="E835" s="59"/>
      <c r="F835" s="59"/>
      <c r="G835" s="59"/>
      <c r="H835" s="59"/>
      <c r="I835" s="59"/>
      <c r="J835" s="59">
        <v>28</v>
      </c>
      <c r="K835" s="144">
        <v>21</v>
      </c>
      <c r="L835" s="101"/>
      <c r="M835" s="102"/>
      <c r="N835" s="104"/>
      <c r="O835" s="129"/>
      <c r="P835" s="68">
        <v>37</v>
      </c>
      <c r="Q835" s="130"/>
      <c r="R835" s="131"/>
    </row>
    <row r="836" spans="1:22" ht="15.75" customHeight="1" x14ac:dyDescent="0.25">
      <c r="A836" s="58">
        <v>2201</v>
      </c>
      <c r="B836" s="59"/>
      <c r="C836" s="59"/>
      <c r="D836" s="59"/>
      <c r="E836" s="59"/>
      <c r="F836" s="59"/>
      <c r="G836" s="59"/>
      <c r="H836" s="59"/>
      <c r="I836" s="59"/>
      <c r="J836" s="59">
        <v>9</v>
      </c>
      <c r="K836" s="144">
        <v>6</v>
      </c>
      <c r="L836" s="101"/>
      <c r="M836" s="102"/>
      <c r="N836" s="104"/>
      <c r="O836" s="108"/>
      <c r="P836" s="109">
        <v>11</v>
      </c>
      <c r="Q836" s="110"/>
      <c r="R836" s="108"/>
    </row>
    <row r="837" spans="1:22" ht="15.75" customHeight="1" x14ac:dyDescent="0.25">
      <c r="A837" s="58">
        <v>2202</v>
      </c>
      <c r="B837" s="59"/>
      <c r="C837" s="59"/>
      <c r="D837" s="59"/>
      <c r="E837" s="59"/>
      <c r="F837" s="59"/>
      <c r="G837" s="59"/>
      <c r="H837" s="59"/>
      <c r="I837" s="59"/>
      <c r="J837" s="59">
        <v>3</v>
      </c>
      <c r="K837" s="144">
        <v>3</v>
      </c>
      <c r="L837" s="101"/>
      <c r="M837" s="102"/>
      <c r="N837" s="104"/>
      <c r="O837" s="108"/>
      <c r="P837" s="109">
        <v>5</v>
      </c>
      <c r="Q837" s="110"/>
      <c r="R837" s="108"/>
    </row>
    <row r="838" spans="1:22" ht="15.75" customHeight="1" x14ac:dyDescent="0.25">
      <c r="A838" s="58">
        <v>2301</v>
      </c>
      <c r="B838" s="59"/>
      <c r="C838" s="59"/>
      <c r="D838" s="59"/>
      <c r="E838" s="59"/>
      <c r="F838" s="59"/>
      <c r="G838" s="59"/>
      <c r="H838" s="59"/>
      <c r="I838" s="59"/>
      <c r="J838" s="59">
        <v>1</v>
      </c>
      <c r="K838" s="144"/>
      <c r="L838" s="101"/>
      <c r="M838" s="102"/>
      <c r="N838" s="104"/>
      <c r="O838" s="108"/>
      <c r="P838" s="196">
        <v>1</v>
      </c>
      <c r="Q838" s="110"/>
      <c r="R838" s="108"/>
    </row>
    <row r="839" spans="1:22" ht="15.75" customHeight="1" x14ac:dyDescent="0.25">
      <c r="A839" s="58">
        <v>2302</v>
      </c>
      <c r="B839" s="59"/>
      <c r="C839" s="59"/>
      <c r="D839" s="59"/>
      <c r="E839" s="59"/>
      <c r="F839" s="59"/>
      <c r="G839" s="59"/>
      <c r="H839" s="59"/>
      <c r="I839" s="59"/>
      <c r="J839" s="59">
        <v>1</v>
      </c>
      <c r="K839" s="144">
        <v>1</v>
      </c>
      <c r="L839" s="101"/>
      <c r="M839" s="102"/>
      <c r="N839" s="104"/>
      <c r="O839" s="102"/>
      <c r="P839" s="198">
        <v>1</v>
      </c>
      <c r="Q839" s="146"/>
      <c r="R839" s="108"/>
    </row>
    <row r="840" spans="1:22" ht="15.75" customHeight="1" x14ac:dyDescent="0.25">
      <c r="A840" s="58">
        <v>2401</v>
      </c>
      <c r="B840" s="59"/>
      <c r="C840" s="59"/>
      <c r="D840" s="59"/>
      <c r="E840" s="59"/>
      <c r="F840" s="59"/>
      <c r="G840" s="59"/>
      <c r="H840" s="59"/>
      <c r="I840" s="59"/>
      <c r="J840" s="59"/>
      <c r="K840" s="144"/>
      <c r="L840" s="101"/>
      <c r="M840" s="102"/>
      <c r="N840" s="104"/>
      <c r="O840" s="191" t="s">
        <v>83</v>
      </c>
      <c r="P840" s="197">
        <v>55</v>
      </c>
      <c r="Q840" s="111">
        <f>K843</f>
        <v>64</v>
      </c>
      <c r="R840" s="193" t="s">
        <v>11</v>
      </c>
    </row>
    <row r="841" spans="1:22" ht="15.75" customHeight="1" x14ac:dyDescent="0.25">
      <c r="A841" s="58">
        <v>2402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144"/>
      <c r="L841" s="101"/>
      <c r="M841" s="102"/>
      <c r="N841" s="104"/>
      <c r="O841" s="192" t="s">
        <v>85</v>
      </c>
      <c r="P841" s="86">
        <f>IF(P840/B826=0,"",P840/B826)</f>
        <v>0.33950617283950618</v>
      </c>
      <c r="Q841" s="112">
        <f>IF(P840/Q840=0,"",P840/Q840)</f>
        <v>0.859375</v>
      </c>
      <c r="R841" s="194" t="s">
        <v>86</v>
      </c>
      <c r="V841" s="165">
        <f>AVERAGE(P841,P864)</f>
        <v>0.44218898385565053</v>
      </c>
    </row>
    <row r="842" spans="1:22" ht="15.75" customHeight="1" x14ac:dyDescent="0.25">
      <c r="A842" s="58">
        <v>2501</v>
      </c>
      <c r="B842" s="59"/>
      <c r="C842" s="59"/>
      <c r="D842" s="59"/>
      <c r="E842" s="59"/>
      <c r="F842" s="59"/>
      <c r="G842" s="59"/>
      <c r="H842" s="59"/>
      <c r="I842" s="59"/>
      <c r="J842" s="59"/>
      <c r="K842" s="144"/>
      <c r="L842" s="147"/>
      <c r="M842" s="148"/>
      <c r="N842" s="149"/>
      <c r="O842" s="90"/>
      <c r="P842" s="91"/>
      <c r="Q842" s="91"/>
      <c r="R842" s="113"/>
    </row>
    <row r="843" spans="1:22" ht="18" customHeight="1" x14ac:dyDescent="0.25">
      <c r="A843" s="28"/>
      <c r="B843" s="280" t="s">
        <v>111</v>
      </c>
      <c r="C843" s="280"/>
      <c r="D843" s="280"/>
      <c r="E843" s="280"/>
      <c r="F843" s="280"/>
      <c r="G843" s="280"/>
      <c r="H843" s="280"/>
      <c r="I843" s="280"/>
      <c r="J843" s="280"/>
      <c r="K843" s="93">
        <f>SUM(K826:K839)</f>
        <v>64</v>
      </c>
      <c r="L843" s="94">
        <f>((SUM(K831:K834))/B826)</f>
        <v>0.20370370370370369</v>
      </c>
      <c r="M843" s="94">
        <f>IF(K843=0,"",K843/B826)</f>
        <v>0.39506172839506171</v>
      </c>
      <c r="N843" s="94">
        <f>M843-L843</f>
        <v>0.19135802469135801</v>
      </c>
      <c r="O843" s="3"/>
      <c r="P843" s="29"/>
      <c r="Q843" s="22"/>
      <c r="R843" s="3"/>
    </row>
    <row r="844" spans="1:22" ht="12.75" customHeight="1" x14ac:dyDescent="0.2">
      <c r="L844" s="3"/>
      <c r="M844" s="3"/>
      <c r="O844" s="3"/>
    </row>
    <row r="845" spans="1:22" ht="12.75" customHeight="1" x14ac:dyDescent="0.2">
      <c r="L845" s="3"/>
      <c r="M845" s="3"/>
      <c r="O845" s="3"/>
    </row>
    <row r="846" spans="1:22" ht="26.25" customHeight="1" x14ac:dyDescent="0.4">
      <c r="B846" s="270" t="s">
        <v>99</v>
      </c>
      <c r="C846" s="271"/>
      <c r="D846" s="271"/>
      <c r="E846" s="271"/>
      <c r="F846" s="271"/>
      <c r="G846" s="271"/>
      <c r="H846" s="271"/>
      <c r="I846" s="271"/>
      <c r="J846" s="271"/>
      <c r="K846" s="179" t="s">
        <v>114</v>
      </c>
      <c r="L846" s="3"/>
      <c r="M846" s="3"/>
      <c r="N846" s="29"/>
      <c r="O846" s="3"/>
      <c r="P846" s="29"/>
      <c r="Q846" s="29"/>
      <c r="R846" s="29"/>
    </row>
    <row r="847" spans="1:22" ht="20.25" customHeight="1" x14ac:dyDescent="0.2">
      <c r="A847" s="272" t="s">
        <v>10</v>
      </c>
      <c r="B847" s="273" t="s">
        <v>100</v>
      </c>
      <c r="C847" s="274"/>
      <c r="D847" s="274"/>
      <c r="E847" s="274"/>
      <c r="F847" s="274"/>
      <c r="G847" s="274"/>
      <c r="H847" s="274"/>
      <c r="I847" s="274"/>
      <c r="J847" s="275"/>
      <c r="K847" s="276" t="s">
        <v>11</v>
      </c>
      <c r="L847" s="269" t="s">
        <v>3</v>
      </c>
      <c r="M847" s="269" t="s">
        <v>4</v>
      </c>
      <c r="N847" s="278" t="s">
        <v>5</v>
      </c>
      <c r="O847" s="269" t="s">
        <v>6</v>
      </c>
      <c r="P847" s="267" t="s">
        <v>7</v>
      </c>
      <c r="Q847" s="267" t="s">
        <v>8</v>
      </c>
      <c r="R847" s="269" t="s">
        <v>101</v>
      </c>
    </row>
    <row r="848" spans="1:22" ht="15.75" customHeight="1" x14ac:dyDescent="0.25">
      <c r="A848" s="268"/>
      <c r="B848" s="58" t="s">
        <v>102</v>
      </c>
      <c r="C848" s="58" t="s">
        <v>103</v>
      </c>
      <c r="D848" s="58" t="s">
        <v>104</v>
      </c>
      <c r="E848" s="58" t="s">
        <v>105</v>
      </c>
      <c r="F848" s="58" t="s">
        <v>106</v>
      </c>
      <c r="G848" s="58" t="s">
        <v>107</v>
      </c>
      <c r="H848" s="58" t="s">
        <v>108</v>
      </c>
      <c r="I848" s="58" t="s">
        <v>109</v>
      </c>
      <c r="J848" s="58" t="s">
        <v>110</v>
      </c>
      <c r="K848" s="277"/>
      <c r="L848" s="268"/>
      <c r="M848" s="268"/>
      <c r="N848" s="268"/>
      <c r="O848" s="268"/>
      <c r="P848" s="268"/>
      <c r="Q848" s="268"/>
      <c r="R848" s="268"/>
    </row>
    <row r="849" spans="1:20" ht="15.75" customHeight="1" x14ac:dyDescent="0.25">
      <c r="A849" s="58">
        <v>1702</v>
      </c>
      <c r="B849" s="59">
        <v>156</v>
      </c>
      <c r="C849" s="59"/>
      <c r="D849" s="59"/>
      <c r="E849" s="59"/>
      <c r="F849" s="59"/>
      <c r="G849" s="59"/>
      <c r="H849" s="59"/>
      <c r="I849" s="59"/>
      <c r="J849" s="59"/>
      <c r="K849" s="144"/>
      <c r="L849" s="96"/>
      <c r="M849" s="97"/>
      <c r="N849" s="98"/>
      <c r="O849" s="99"/>
      <c r="P849" s="63">
        <f>B849</f>
        <v>156</v>
      </c>
      <c r="Q849" s="100"/>
      <c r="R849" s="99"/>
    </row>
    <row r="850" spans="1:20" ht="15.75" customHeight="1" x14ac:dyDescent="0.25">
      <c r="A850" s="58">
        <v>1801</v>
      </c>
      <c r="B850" s="59"/>
      <c r="C850" s="59">
        <v>128</v>
      </c>
      <c r="D850" s="59"/>
      <c r="E850" s="59"/>
      <c r="F850" s="59"/>
      <c r="G850" s="59"/>
      <c r="H850" s="59"/>
      <c r="I850" s="59"/>
      <c r="J850" s="59"/>
      <c r="K850" s="144"/>
      <c r="L850" s="101"/>
      <c r="M850" s="102"/>
      <c r="N850" s="103"/>
      <c r="O850" s="67">
        <f>IF(C850=0,"",C850/B849)</f>
        <v>0.82051282051282048</v>
      </c>
      <c r="P850" s="68">
        <v>128</v>
      </c>
      <c r="Q850" s="69">
        <f t="shared" ref="Q850:Q857" si="129">IF(P850=0,"",P850/P849)</f>
        <v>0.82051282051282048</v>
      </c>
      <c r="R850" s="69">
        <f t="shared" ref="R850:R857" si="130">IF(P850=0,"",100%-Q850)</f>
        <v>0.17948717948717952</v>
      </c>
      <c r="T850" s="29"/>
    </row>
    <row r="851" spans="1:20" ht="15.75" customHeight="1" x14ac:dyDescent="0.25">
      <c r="A851" s="58">
        <v>1802</v>
      </c>
      <c r="B851" s="59"/>
      <c r="C851" s="59"/>
      <c r="D851" s="59">
        <v>92</v>
      </c>
      <c r="E851" s="59"/>
      <c r="F851" s="59"/>
      <c r="G851" s="59"/>
      <c r="H851" s="59"/>
      <c r="I851" s="59"/>
      <c r="J851" s="59"/>
      <c r="K851" s="144"/>
      <c r="L851" s="101"/>
      <c r="M851" s="102"/>
      <c r="N851" s="103"/>
      <c r="O851" s="67">
        <f>IF(D851=0,"",D851/C850)</f>
        <v>0.71875</v>
      </c>
      <c r="P851" s="68">
        <v>109</v>
      </c>
      <c r="Q851" s="69">
        <f t="shared" si="129"/>
        <v>0.8515625</v>
      </c>
      <c r="R851" s="69">
        <f t="shared" si="130"/>
        <v>0.1484375</v>
      </c>
      <c r="S851" s="8">
        <f>P851/P849</f>
        <v>0.69871794871794868</v>
      </c>
    </row>
    <row r="852" spans="1:20" ht="15.75" customHeight="1" x14ac:dyDescent="0.25">
      <c r="A852" s="58">
        <v>1901</v>
      </c>
      <c r="B852" s="59"/>
      <c r="C852" s="59"/>
      <c r="D852" s="59"/>
      <c r="E852" s="59">
        <v>87</v>
      </c>
      <c r="F852" s="59"/>
      <c r="G852" s="59"/>
      <c r="H852" s="59"/>
      <c r="I852" s="59"/>
      <c r="J852" s="59"/>
      <c r="K852" s="144"/>
      <c r="L852" s="101"/>
      <c r="M852" s="102"/>
      <c r="N852" s="103"/>
      <c r="O852" s="67">
        <f>IF(E852=0,"",E852/D851)</f>
        <v>0.94565217391304346</v>
      </c>
      <c r="P852" s="68">
        <v>102</v>
      </c>
      <c r="Q852" s="69">
        <f t="shared" si="129"/>
        <v>0.93577981651376152</v>
      </c>
      <c r="R852" s="69">
        <f t="shared" si="130"/>
        <v>6.422018348623848E-2</v>
      </c>
    </row>
    <row r="853" spans="1:20" ht="15.75" customHeight="1" x14ac:dyDescent="0.25">
      <c r="A853" s="58">
        <v>1902</v>
      </c>
      <c r="B853" s="59"/>
      <c r="C853" s="59"/>
      <c r="D853" s="59"/>
      <c r="E853" s="59"/>
      <c r="F853" s="59">
        <v>87</v>
      </c>
      <c r="G853" s="59"/>
      <c r="H853" s="59"/>
      <c r="I853" s="59"/>
      <c r="J853" s="59"/>
      <c r="K853" s="144"/>
      <c r="L853" s="101"/>
      <c r="M853" s="102"/>
      <c r="N853" s="103"/>
      <c r="O853" s="67">
        <f>IF(F853=0,"",F853/E852)</f>
        <v>1</v>
      </c>
      <c r="P853" s="68">
        <v>98</v>
      </c>
      <c r="Q853" s="69">
        <f t="shared" si="129"/>
        <v>0.96078431372549022</v>
      </c>
      <c r="R853" s="69">
        <f t="shared" si="130"/>
        <v>3.9215686274509776E-2</v>
      </c>
    </row>
    <row r="854" spans="1:20" ht="15.75" customHeight="1" x14ac:dyDescent="0.25">
      <c r="A854" s="58">
        <v>2001</v>
      </c>
      <c r="B854" s="59"/>
      <c r="C854" s="59"/>
      <c r="D854" s="59"/>
      <c r="E854" s="59"/>
      <c r="F854" s="59"/>
      <c r="G854" s="59">
        <v>87</v>
      </c>
      <c r="H854" s="59"/>
      <c r="I854" s="59"/>
      <c r="J854" s="59"/>
      <c r="K854" s="144">
        <v>1</v>
      </c>
      <c r="L854" s="101"/>
      <c r="M854" s="102"/>
      <c r="N854" s="103"/>
      <c r="O854" s="67">
        <f>IF(G854=0,"",G854/F853)</f>
        <v>1</v>
      </c>
      <c r="P854" s="68">
        <v>96</v>
      </c>
      <c r="Q854" s="69">
        <f t="shared" si="129"/>
        <v>0.97959183673469385</v>
      </c>
      <c r="R854" s="69">
        <f t="shared" si="130"/>
        <v>2.0408163265306145E-2</v>
      </c>
    </row>
    <row r="855" spans="1:20" ht="15.75" customHeight="1" x14ac:dyDescent="0.25">
      <c r="A855" s="58">
        <v>2002</v>
      </c>
      <c r="B855" s="59"/>
      <c r="C855" s="59"/>
      <c r="D855" s="59"/>
      <c r="E855" s="59"/>
      <c r="F855" s="59"/>
      <c r="G855" s="59"/>
      <c r="H855" s="59">
        <v>87</v>
      </c>
      <c r="I855" s="59"/>
      <c r="J855" s="59"/>
      <c r="K855" s="144"/>
      <c r="L855" s="101"/>
      <c r="M855" s="102"/>
      <c r="N855" s="103"/>
      <c r="O855" s="67">
        <f>IF(H855=0,"",H855/G854)</f>
        <v>1</v>
      </c>
      <c r="P855" s="68">
        <v>96</v>
      </c>
      <c r="Q855" s="69">
        <f t="shared" si="129"/>
        <v>1</v>
      </c>
      <c r="R855" s="69">
        <f t="shared" si="130"/>
        <v>0</v>
      </c>
    </row>
    <row r="856" spans="1:20" ht="15.75" customHeight="1" x14ac:dyDescent="0.25">
      <c r="A856" s="58">
        <v>2101</v>
      </c>
      <c r="B856" s="59"/>
      <c r="C856" s="59"/>
      <c r="D856" s="59"/>
      <c r="E856" s="59"/>
      <c r="F856" s="59"/>
      <c r="G856" s="59"/>
      <c r="H856" s="59"/>
      <c r="I856" s="59">
        <v>87</v>
      </c>
      <c r="J856" s="59"/>
      <c r="K856" s="144"/>
      <c r="L856" s="101"/>
      <c r="M856" s="102"/>
      <c r="N856" s="103"/>
      <c r="O856" s="67">
        <f>IF(I856=0,"",I856/H855)</f>
        <v>1</v>
      </c>
      <c r="P856" s="68">
        <v>96</v>
      </c>
      <c r="Q856" s="69">
        <f t="shared" si="129"/>
        <v>1</v>
      </c>
      <c r="R856" s="69">
        <f t="shared" si="130"/>
        <v>0</v>
      </c>
    </row>
    <row r="857" spans="1:20" ht="15.75" customHeight="1" x14ac:dyDescent="0.25">
      <c r="A857" s="58">
        <v>2102</v>
      </c>
      <c r="B857" s="59"/>
      <c r="C857" s="59"/>
      <c r="D857" s="59"/>
      <c r="E857" s="59"/>
      <c r="F857" s="59"/>
      <c r="G857" s="59"/>
      <c r="H857" s="59"/>
      <c r="I857" s="59"/>
      <c r="J857" s="59">
        <v>87</v>
      </c>
      <c r="K857" s="144">
        <v>66</v>
      </c>
      <c r="L857" s="101"/>
      <c r="M857" s="102"/>
      <c r="N857" s="103"/>
      <c r="O857" s="71">
        <f>IF(J857=0,"",J857/I856)</f>
        <v>1</v>
      </c>
      <c r="P857" s="68">
        <v>91</v>
      </c>
      <c r="Q857" s="72">
        <f t="shared" si="129"/>
        <v>0.94791666666666663</v>
      </c>
      <c r="R857" s="72">
        <f t="shared" si="130"/>
        <v>5.208333333333337E-2</v>
      </c>
    </row>
    <row r="858" spans="1:20" ht="15.75" customHeight="1" x14ac:dyDescent="0.25">
      <c r="A858" s="58">
        <v>2201</v>
      </c>
      <c r="B858" s="59"/>
      <c r="C858" s="59"/>
      <c r="D858" s="59"/>
      <c r="E858" s="59"/>
      <c r="F858" s="59"/>
      <c r="G858" s="59"/>
      <c r="H858" s="59"/>
      <c r="I858" s="59"/>
      <c r="J858" s="59">
        <v>26</v>
      </c>
      <c r="K858" s="144">
        <v>21</v>
      </c>
      <c r="L858" s="101"/>
      <c r="M858" s="102"/>
      <c r="N858" s="104"/>
      <c r="O858" s="105"/>
      <c r="P858" s="68">
        <v>27</v>
      </c>
      <c r="Q858" s="106"/>
      <c r="R858" s="107"/>
    </row>
    <row r="859" spans="1:20" ht="15.75" customHeight="1" x14ac:dyDescent="0.25">
      <c r="A859" s="58">
        <v>2202</v>
      </c>
      <c r="B859" s="59"/>
      <c r="C859" s="59"/>
      <c r="D859" s="59"/>
      <c r="E859" s="59"/>
      <c r="F859" s="59"/>
      <c r="G859" s="59"/>
      <c r="H859" s="59"/>
      <c r="I859" s="59"/>
      <c r="J859" s="59">
        <v>4</v>
      </c>
      <c r="K859" s="144">
        <v>3</v>
      </c>
      <c r="L859" s="101"/>
      <c r="M859" s="102"/>
      <c r="N859" s="104"/>
      <c r="O859" s="108"/>
      <c r="P859" s="109">
        <v>6</v>
      </c>
      <c r="Q859" s="110"/>
      <c r="R859" s="108"/>
    </row>
    <row r="860" spans="1:20" ht="15.75" customHeight="1" x14ac:dyDescent="0.25">
      <c r="A860" s="58">
        <v>2301</v>
      </c>
      <c r="B860" s="59"/>
      <c r="C860" s="59"/>
      <c r="D860" s="59"/>
      <c r="E860" s="59"/>
      <c r="F860" s="59"/>
      <c r="G860" s="59"/>
      <c r="H860" s="59"/>
      <c r="I860" s="59"/>
      <c r="J860" s="59">
        <v>3</v>
      </c>
      <c r="K860" s="144">
        <v>3</v>
      </c>
      <c r="L860" s="101"/>
      <c r="M860" s="102"/>
      <c r="N860" s="104"/>
      <c r="O860" s="108"/>
      <c r="P860" s="109">
        <v>5</v>
      </c>
      <c r="Q860" s="110"/>
      <c r="R860" s="108"/>
    </row>
    <row r="861" spans="1:20" ht="15.75" customHeight="1" x14ac:dyDescent="0.25">
      <c r="A861" s="58">
        <v>2302</v>
      </c>
      <c r="B861" s="59"/>
      <c r="C861" s="59"/>
      <c r="D861" s="59"/>
      <c r="E861" s="59"/>
      <c r="F861" s="59"/>
      <c r="G861" s="59"/>
      <c r="H861" s="59"/>
      <c r="I861" s="59"/>
      <c r="J861" s="59">
        <v>1</v>
      </c>
      <c r="K861" s="144"/>
      <c r="L861" s="101"/>
      <c r="M861" s="102"/>
      <c r="N861" s="104"/>
      <c r="O861" s="108"/>
      <c r="P861" s="196">
        <v>1</v>
      </c>
      <c r="Q861" s="110"/>
      <c r="R861" s="108"/>
    </row>
    <row r="862" spans="1:20" ht="15.75" customHeight="1" x14ac:dyDescent="0.25">
      <c r="A862" s="58">
        <v>2401</v>
      </c>
      <c r="B862" s="59"/>
      <c r="C862" s="59"/>
      <c r="D862" s="59"/>
      <c r="E862" s="59"/>
      <c r="F862" s="59"/>
      <c r="G862" s="59"/>
      <c r="H862" s="59"/>
      <c r="I862" s="59"/>
      <c r="J862" s="59">
        <v>1</v>
      </c>
      <c r="K862" s="144"/>
      <c r="L862" s="101"/>
      <c r="M862" s="102"/>
      <c r="N862" s="104"/>
      <c r="O862" s="102"/>
      <c r="P862" s="198">
        <v>1</v>
      </c>
      <c r="Q862" s="146"/>
      <c r="R862" s="108"/>
    </row>
    <row r="863" spans="1:20" ht="15.75" customHeight="1" x14ac:dyDescent="0.25">
      <c r="A863" s="58">
        <v>2402</v>
      </c>
      <c r="B863" s="59"/>
      <c r="C863" s="59"/>
      <c r="D863" s="59"/>
      <c r="E863" s="59"/>
      <c r="F863" s="59"/>
      <c r="G863" s="59"/>
      <c r="H863" s="59"/>
      <c r="I863" s="59"/>
      <c r="J863" s="59">
        <v>1</v>
      </c>
      <c r="K863" s="144"/>
      <c r="L863" s="101"/>
      <c r="M863" s="102"/>
      <c r="N863" s="104"/>
      <c r="O863" s="191" t="s">
        <v>83</v>
      </c>
      <c r="P863" s="197">
        <v>85</v>
      </c>
      <c r="Q863" s="111">
        <f>K866</f>
        <v>94</v>
      </c>
      <c r="R863" s="193" t="s">
        <v>11</v>
      </c>
    </row>
    <row r="864" spans="1:20" ht="15.75" customHeight="1" x14ac:dyDescent="0.25">
      <c r="A864" s="58">
        <v>2501</v>
      </c>
      <c r="B864" s="59"/>
      <c r="C864" s="59"/>
      <c r="D864" s="59"/>
      <c r="E864" s="59"/>
      <c r="F864" s="59"/>
      <c r="G864" s="59"/>
      <c r="H864" s="59"/>
      <c r="I864" s="59"/>
      <c r="J864" s="59">
        <v>1</v>
      </c>
      <c r="K864" s="144">
        <v>1</v>
      </c>
      <c r="L864" s="101"/>
      <c r="M864" s="102"/>
      <c r="N864" s="104"/>
      <c r="O864" s="192" t="s">
        <v>85</v>
      </c>
      <c r="P864" s="86">
        <f>IF(P863/B849=0,"",P863/B849)</f>
        <v>0.54487179487179482</v>
      </c>
      <c r="Q864" s="112">
        <f>IF(P863/Q863=0,"",P863/Q863)</f>
        <v>0.9042553191489362</v>
      </c>
      <c r="R864" s="194" t="s">
        <v>86</v>
      </c>
    </row>
    <row r="865" spans="1:19" ht="15.75" customHeight="1" x14ac:dyDescent="0.25">
      <c r="A865" s="58">
        <v>2502</v>
      </c>
      <c r="B865" s="59"/>
      <c r="C865" s="59"/>
      <c r="D865" s="59"/>
      <c r="E865" s="59"/>
      <c r="F865" s="59"/>
      <c r="G865" s="59"/>
      <c r="H865" s="59"/>
      <c r="I865" s="59"/>
      <c r="J865" s="59"/>
      <c r="K865" s="144"/>
      <c r="L865" s="147"/>
      <c r="M865" s="148"/>
      <c r="N865" s="149"/>
      <c r="O865" s="90"/>
      <c r="P865" s="91"/>
      <c r="Q865" s="91"/>
      <c r="R865" s="113"/>
    </row>
    <row r="866" spans="1:19" ht="18" customHeight="1" x14ac:dyDescent="0.25">
      <c r="A866" s="28"/>
      <c r="B866" s="280" t="s">
        <v>111</v>
      </c>
      <c r="C866" s="280"/>
      <c r="D866" s="280"/>
      <c r="E866" s="280"/>
      <c r="F866" s="280"/>
      <c r="G866" s="280"/>
      <c r="H866" s="280"/>
      <c r="I866" s="280"/>
      <c r="J866" s="280"/>
      <c r="K866" s="93">
        <f>SUM(K849:K862)</f>
        <v>94</v>
      </c>
      <c r="L866" s="94">
        <f>((SUM(K854:K857))/B849)</f>
        <v>0.42948717948717946</v>
      </c>
      <c r="M866" s="94">
        <f>IF(K866=0,"",K866/B849)</f>
        <v>0.60256410256410253</v>
      </c>
      <c r="N866" s="94">
        <f>IF(K857=0,"",M866-L866)</f>
        <v>0.17307692307692307</v>
      </c>
      <c r="O866" s="3"/>
      <c r="P866" s="29"/>
      <c r="Q866" s="22"/>
      <c r="R866" s="3"/>
    </row>
    <row r="867" spans="1:19" ht="12.75" customHeight="1" x14ac:dyDescent="0.2">
      <c r="L867" s="3"/>
      <c r="M867" s="3"/>
      <c r="O867" s="3"/>
    </row>
    <row r="868" spans="1:19" ht="12.75" customHeight="1" x14ac:dyDescent="0.2">
      <c r="L868" s="3"/>
      <c r="M868" s="3"/>
      <c r="O868" s="3"/>
    </row>
    <row r="869" spans="1:19" ht="26.25" customHeight="1" x14ac:dyDescent="0.4">
      <c r="A869" s="2"/>
      <c r="B869" s="270" t="s">
        <v>99</v>
      </c>
      <c r="C869" s="271"/>
      <c r="D869" s="271"/>
      <c r="E869" s="271"/>
      <c r="F869" s="271"/>
      <c r="G869" s="271"/>
      <c r="H869" s="271"/>
      <c r="I869" s="271"/>
      <c r="J869" s="271"/>
      <c r="K869" s="179" t="s">
        <v>115</v>
      </c>
      <c r="L869" s="57"/>
      <c r="M869" s="57"/>
      <c r="N869" s="29"/>
      <c r="O869" s="3"/>
      <c r="P869" s="29"/>
      <c r="Q869" s="29"/>
      <c r="R869" s="29"/>
    </row>
    <row r="870" spans="1:19" ht="20.25" customHeight="1" x14ac:dyDescent="0.2">
      <c r="A870" s="272" t="s">
        <v>10</v>
      </c>
      <c r="B870" s="273" t="s">
        <v>100</v>
      </c>
      <c r="C870" s="274"/>
      <c r="D870" s="274"/>
      <c r="E870" s="274"/>
      <c r="F870" s="274"/>
      <c r="G870" s="274"/>
      <c r="H870" s="274"/>
      <c r="I870" s="274"/>
      <c r="J870" s="275"/>
      <c r="K870" s="276" t="s">
        <v>11</v>
      </c>
      <c r="L870" s="269" t="s">
        <v>3</v>
      </c>
      <c r="M870" s="269" t="s">
        <v>4</v>
      </c>
      <c r="N870" s="278" t="s">
        <v>5</v>
      </c>
      <c r="O870" s="269" t="s">
        <v>6</v>
      </c>
      <c r="P870" s="267" t="s">
        <v>7</v>
      </c>
      <c r="Q870" s="267" t="s">
        <v>8</v>
      </c>
      <c r="R870" s="269" t="s">
        <v>101</v>
      </c>
    </row>
    <row r="871" spans="1:19" ht="15.75" customHeight="1" x14ac:dyDescent="0.25">
      <c r="A871" s="268"/>
      <c r="B871" s="58" t="s">
        <v>102</v>
      </c>
      <c r="C871" s="58" t="s">
        <v>103</v>
      </c>
      <c r="D871" s="58" t="s">
        <v>104</v>
      </c>
      <c r="E871" s="58" t="s">
        <v>105</v>
      </c>
      <c r="F871" s="58" t="s">
        <v>106</v>
      </c>
      <c r="G871" s="58" t="s">
        <v>107</v>
      </c>
      <c r="H871" s="58" t="s">
        <v>108</v>
      </c>
      <c r="I871" s="58" t="s">
        <v>109</v>
      </c>
      <c r="J871" s="58" t="s">
        <v>110</v>
      </c>
      <c r="K871" s="277"/>
      <c r="L871" s="268"/>
      <c r="M871" s="268"/>
      <c r="N871" s="268"/>
      <c r="O871" s="268"/>
      <c r="P871" s="268"/>
      <c r="Q871" s="268"/>
      <c r="R871" s="268"/>
    </row>
    <row r="872" spans="1:19" ht="15.75" customHeight="1" x14ac:dyDescent="0.25">
      <c r="A872" s="58">
        <v>1801</v>
      </c>
      <c r="B872" s="59">
        <v>139</v>
      </c>
      <c r="C872" s="59"/>
      <c r="D872" s="59"/>
      <c r="E872" s="59"/>
      <c r="F872" s="59"/>
      <c r="G872" s="59"/>
      <c r="H872" s="59"/>
      <c r="I872" s="59"/>
      <c r="J872" s="59"/>
      <c r="K872" s="144"/>
      <c r="L872" s="96"/>
      <c r="M872" s="97"/>
      <c r="N872" s="98"/>
      <c r="O872" s="99"/>
      <c r="P872" s="63">
        <f>B872</f>
        <v>139</v>
      </c>
      <c r="Q872" s="100"/>
      <c r="R872" s="99"/>
    </row>
    <row r="873" spans="1:19" ht="15.75" customHeight="1" x14ac:dyDescent="0.25">
      <c r="A873" s="58">
        <v>1802</v>
      </c>
      <c r="B873" s="59"/>
      <c r="C873" s="59">
        <v>84</v>
      </c>
      <c r="D873" s="59"/>
      <c r="E873" s="59"/>
      <c r="F873" s="59"/>
      <c r="G873" s="59"/>
      <c r="H873" s="59"/>
      <c r="I873" s="59"/>
      <c r="J873" s="59"/>
      <c r="K873" s="144"/>
      <c r="L873" s="101"/>
      <c r="M873" s="102"/>
      <c r="N873" s="103"/>
      <c r="O873" s="67">
        <f>IF(C873=0,"",C873/B872)</f>
        <v>0.60431654676258995</v>
      </c>
      <c r="P873" s="68">
        <v>84</v>
      </c>
      <c r="Q873" s="69">
        <f t="shared" ref="Q873:Q880" si="131">IF(P873=0,"",P873/P872)</f>
        <v>0.60431654676258995</v>
      </c>
      <c r="R873" s="69">
        <f t="shared" ref="R873:R880" si="132">IF(P873=0,"",100%-Q873)</f>
        <v>0.39568345323741005</v>
      </c>
    </row>
    <row r="874" spans="1:19" ht="15.75" customHeight="1" x14ac:dyDescent="0.25">
      <c r="A874" s="58">
        <v>1901</v>
      </c>
      <c r="B874" s="59"/>
      <c r="C874" s="59"/>
      <c r="D874" s="59">
        <v>70</v>
      </c>
      <c r="E874" s="59"/>
      <c r="F874" s="59"/>
      <c r="G874" s="59"/>
      <c r="H874" s="59"/>
      <c r="I874" s="59"/>
      <c r="J874" s="59"/>
      <c r="K874" s="144"/>
      <c r="L874" s="101"/>
      <c r="M874" s="102"/>
      <c r="N874" s="103"/>
      <c r="O874" s="67">
        <f>IF(D874=0,"",D874/C873)</f>
        <v>0.83333333333333337</v>
      </c>
      <c r="P874" s="68">
        <v>75</v>
      </c>
      <c r="Q874" s="69">
        <f t="shared" si="131"/>
        <v>0.8928571428571429</v>
      </c>
      <c r="R874" s="69">
        <f t="shared" si="132"/>
        <v>0.1071428571428571</v>
      </c>
      <c r="S874" s="8">
        <f>P874/P872</f>
        <v>0.53956834532374098</v>
      </c>
    </row>
    <row r="875" spans="1:19" ht="15.75" customHeight="1" x14ac:dyDescent="0.25">
      <c r="A875" s="58">
        <v>1902</v>
      </c>
      <c r="B875" s="59"/>
      <c r="C875" s="59"/>
      <c r="D875" s="59"/>
      <c r="E875" s="59">
        <v>61</v>
      </c>
      <c r="F875" s="59"/>
      <c r="G875" s="59"/>
      <c r="H875" s="59"/>
      <c r="I875" s="59"/>
      <c r="J875" s="59"/>
      <c r="K875" s="144"/>
      <c r="L875" s="101"/>
      <c r="M875" s="102"/>
      <c r="N875" s="103"/>
      <c r="O875" s="67">
        <f>IF(E875=0,"",E875/D874)</f>
        <v>0.87142857142857144</v>
      </c>
      <c r="P875" s="68">
        <v>72</v>
      </c>
      <c r="Q875" s="69">
        <f t="shared" si="131"/>
        <v>0.96</v>
      </c>
      <c r="R875" s="69">
        <f t="shared" si="132"/>
        <v>4.0000000000000036E-2</v>
      </c>
    </row>
    <row r="876" spans="1:19" ht="15.75" customHeight="1" x14ac:dyDescent="0.25">
      <c r="A876" s="58">
        <v>2001</v>
      </c>
      <c r="B876" s="59"/>
      <c r="C876" s="59"/>
      <c r="D876" s="59"/>
      <c r="E876" s="59"/>
      <c r="F876" s="59">
        <v>60</v>
      </c>
      <c r="G876" s="59"/>
      <c r="H876" s="59"/>
      <c r="I876" s="59"/>
      <c r="J876" s="59"/>
      <c r="K876" s="144"/>
      <c r="L876" s="101"/>
      <c r="M876" s="102"/>
      <c r="N876" s="103"/>
      <c r="O876" s="67">
        <f>IF(F876=0,"",F876/E875)</f>
        <v>0.98360655737704916</v>
      </c>
      <c r="P876" s="68">
        <v>72</v>
      </c>
      <c r="Q876" s="69">
        <f t="shared" si="131"/>
        <v>1</v>
      </c>
      <c r="R876" s="69">
        <f t="shared" si="132"/>
        <v>0</v>
      </c>
    </row>
    <row r="877" spans="1:19" ht="15.75" customHeight="1" x14ac:dyDescent="0.25">
      <c r="A877" s="58">
        <v>2002</v>
      </c>
      <c r="B877" s="59"/>
      <c r="C877" s="59"/>
      <c r="D877" s="59"/>
      <c r="E877" s="59"/>
      <c r="F877" s="59"/>
      <c r="G877" s="59">
        <v>60</v>
      </c>
      <c r="H877" s="59"/>
      <c r="I877" s="59"/>
      <c r="J877" s="59"/>
      <c r="K877" s="144"/>
      <c r="L877" s="101"/>
      <c r="M877" s="102"/>
      <c r="N877" s="103"/>
      <c r="O877" s="67">
        <f>IF(G877=0,"",G877/F876)</f>
        <v>1</v>
      </c>
      <c r="P877" s="68">
        <v>72</v>
      </c>
      <c r="Q877" s="69">
        <f t="shared" si="131"/>
        <v>1</v>
      </c>
      <c r="R877" s="69">
        <f t="shared" si="132"/>
        <v>0</v>
      </c>
    </row>
    <row r="878" spans="1:19" ht="15.75" customHeight="1" x14ac:dyDescent="0.25">
      <c r="A878" s="58">
        <v>2101</v>
      </c>
      <c r="B878" s="59"/>
      <c r="C878" s="59"/>
      <c r="D878" s="59"/>
      <c r="E878" s="59"/>
      <c r="F878" s="59"/>
      <c r="G878" s="59"/>
      <c r="H878" s="59">
        <v>60</v>
      </c>
      <c r="I878" s="59"/>
      <c r="J878" s="59"/>
      <c r="K878" s="144"/>
      <c r="L878" s="101"/>
      <c r="M878" s="102"/>
      <c r="N878" s="103"/>
      <c r="O878" s="67">
        <f>IF(H878=0,"",H878/G877)</f>
        <v>1</v>
      </c>
      <c r="P878" s="68">
        <v>72</v>
      </c>
      <c r="Q878" s="69">
        <f t="shared" si="131"/>
        <v>1</v>
      </c>
      <c r="R878" s="69">
        <f t="shared" si="132"/>
        <v>0</v>
      </c>
    </row>
    <row r="879" spans="1:19" ht="15.75" customHeight="1" x14ac:dyDescent="0.25">
      <c r="A879" s="58">
        <v>2102</v>
      </c>
      <c r="B879" s="59"/>
      <c r="C879" s="59"/>
      <c r="D879" s="59"/>
      <c r="E879" s="59"/>
      <c r="F879" s="59"/>
      <c r="G879" s="59"/>
      <c r="H879" s="59"/>
      <c r="I879" s="59">
        <v>59</v>
      </c>
      <c r="J879" s="59"/>
      <c r="K879" s="144"/>
      <c r="L879" s="101"/>
      <c r="M879" s="102"/>
      <c r="N879" s="103"/>
      <c r="O879" s="67">
        <f>IF(I879=0,"",I879/H878)</f>
        <v>0.98333333333333328</v>
      </c>
      <c r="P879" s="68">
        <v>72</v>
      </c>
      <c r="Q879" s="69">
        <f t="shared" si="131"/>
        <v>1</v>
      </c>
      <c r="R879" s="69">
        <f t="shared" si="132"/>
        <v>0</v>
      </c>
    </row>
    <row r="880" spans="1:19" ht="15.75" customHeight="1" x14ac:dyDescent="0.25">
      <c r="A880" s="58">
        <v>2201</v>
      </c>
      <c r="B880" s="59"/>
      <c r="C880" s="59"/>
      <c r="D880" s="59"/>
      <c r="E880" s="59"/>
      <c r="F880" s="59"/>
      <c r="G880" s="59"/>
      <c r="H880" s="59"/>
      <c r="I880" s="59"/>
      <c r="J880" s="59">
        <v>59</v>
      </c>
      <c r="K880" s="144">
        <v>46</v>
      </c>
      <c r="L880" s="101"/>
      <c r="M880" s="102"/>
      <c r="N880" s="103"/>
      <c r="O880" s="71">
        <f>IF(J880=0,"",J880/I879)</f>
        <v>1</v>
      </c>
      <c r="P880" s="68">
        <v>69</v>
      </c>
      <c r="Q880" s="72">
        <f t="shared" si="131"/>
        <v>0.95833333333333337</v>
      </c>
      <c r="R880" s="72">
        <f t="shared" si="132"/>
        <v>4.166666666666663E-2</v>
      </c>
    </row>
    <row r="881" spans="1:23" ht="15.75" customHeight="1" x14ac:dyDescent="0.25">
      <c r="A881" s="58">
        <v>2202</v>
      </c>
      <c r="B881" s="59"/>
      <c r="C881" s="59"/>
      <c r="D881" s="59"/>
      <c r="E881" s="59"/>
      <c r="F881" s="59"/>
      <c r="G881" s="59"/>
      <c r="H881" s="59"/>
      <c r="I881" s="59"/>
      <c r="J881" s="59">
        <v>22</v>
      </c>
      <c r="K881" s="144">
        <v>18</v>
      </c>
      <c r="L881" s="101"/>
      <c r="M881" s="102"/>
      <c r="N881" s="104"/>
      <c r="O881" s="105"/>
      <c r="P881" s="68">
        <v>23</v>
      </c>
      <c r="Q881" s="106"/>
      <c r="R881" s="107"/>
    </row>
    <row r="882" spans="1:23" ht="15.75" customHeight="1" x14ac:dyDescent="0.25">
      <c r="A882" s="58">
        <v>2301</v>
      </c>
      <c r="B882" s="59"/>
      <c r="C882" s="59"/>
      <c r="D882" s="59"/>
      <c r="E882" s="59"/>
      <c r="F882" s="59"/>
      <c r="G882" s="59"/>
      <c r="H882" s="59"/>
      <c r="I882" s="59"/>
      <c r="J882" s="59">
        <v>5</v>
      </c>
      <c r="K882" s="144">
        <v>4</v>
      </c>
      <c r="L882" s="101"/>
      <c r="M882" s="102"/>
      <c r="N882" s="104"/>
      <c r="O882" s="108"/>
      <c r="P882" s="109">
        <v>5</v>
      </c>
      <c r="Q882" s="110"/>
      <c r="R882" s="108"/>
    </row>
    <row r="883" spans="1:23" ht="15.75" customHeight="1" x14ac:dyDescent="0.25">
      <c r="A883" s="58">
        <v>2302</v>
      </c>
      <c r="B883" s="59"/>
      <c r="C883" s="59"/>
      <c r="D883" s="59"/>
      <c r="E883" s="59"/>
      <c r="F883" s="59"/>
      <c r="G883" s="59"/>
      <c r="H883" s="59"/>
      <c r="I883" s="59"/>
      <c r="J883" s="59">
        <v>1</v>
      </c>
      <c r="K883" s="144">
        <v>1</v>
      </c>
      <c r="L883" s="101"/>
      <c r="M883" s="102"/>
      <c r="N883" s="104"/>
      <c r="O883" s="108"/>
      <c r="P883" s="109">
        <v>1</v>
      </c>
      <c r="Q883" s="110"/>
      <c r="R883" s="108"/>
    </row>
    <row r="884" spans="1:23" ht="15.75" customHeight="1" x14ac:dyDescent="0.25">
      <c r="A884" s="58">
        <v>2401</v>
      </c>
      <c r="B884" s="59"/>
      <c r="C884" s="59"/>
      <c r="D884" s="59"/>
      <c r="E884" s="59"/>
      <c r="F884" s="59"/>
      <c r="G884" s="59"/>
      <c r="H884" s="59"/>
      <c r="I884" s="59"/>
      <c r="J884" s="59">
        <v>1</v>
      </c>
      <c r="K884" s="144">
        <v>1</v>
      </c>
      <c r="L884" s="101"/>
      <c r="M884" s="102"/>
      <c r="N884" s="104"/>
      <c r="O884" s="108"/>
      <c r="P884" s="109">
        <v>1</v>
      </c>
      <c r="Q884" s="110"/>
      <c r="R884" s="108"/>
    </row>
    <row r="885" spans="1:23" ht="15.75" customHeight="1" x14ac:dyDescent="0.25">
      <c r="A885" s="58">
        <v>2402</v>
      </c>
      <c r="B885" s="59"/>
      <c r="C885" s="59"/>
      <c r="D885" s="59"/>
      <c r="E885" s="59"/>
      <c r="F885" s="59"/>
      <c r="G885" s="59"/>
      <c r="H885" s="59"/>
      <c r="I885" s="59"/>
      <c r="J885" s="59"/>
      <c r="K885" s="144"/>
      <c r="L885" s="101"/>
      <c r="M885" s="102"/>
      <c r="N885" s="104"/>
      <c r="O885" s="102"/>
      <c r="P885" s="104"/>
      <c r="Q885" s="146"/>
      <c r="R885" s="108"/>
    </row>
    <row r="886" spans="1:23" ht="15.75" customHeight="1" x14ac:dyDescent="0.25">
      <c r="A886" s="58">
        <v>2501</v>
      </c>
      <c r="B886" s="59"/>
      <c r="C886" s="59"/>
      <c r="D886" s="59"/>
      <c r="E886" s="59"/>
      <c r="F886" s="59"/>
      <c r="G886" s="59"/>
      <c r="H886" s="59"/>
      <c r="I886" s="59"/>
      <c r="J886" s="59"/>
      <c r="K886" s="144"/>
      <c r="L886" s="101"/>
      <c r="M886" s="102"/>
      <c r="N886" s="104"/>
      <c r="O886" s="191" t="s">
        <v>83</v>
      </c>
      <c r="P886" s="82">
        <v>52</v>
      </c>
      <c r="Q886" s="111">
        <f>K889</f>
        <v>70</v>
      </c>
      <c r="R886" s="193" t="s">
        <v>11</v>
      </c>
    </row>
    <row r="887" spans="1:23" ht="15.75" customHeight="1" x14ac:dyDescent="0.25">
      <c r="A887" s="58">
        <v>2502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144"/>
      <c r="L887" s="101"/>
      <c r="M887" s="102"/>
      <c r="N887" s="104"/>
      <c r="O887" s="192" t="s">
        <v>85</v>
      </c>
      <c r="P887" s="86">
        <f>IF(P886/B872=0,"",P886/B872)</f>
        <v>0.37410071942446044</v>
      </c>
      <c r="Q887" s="112">
        <f>IF(P886/Q886=0,"",P886/Q886)</f>
        <v>0.74285714285714288</v>
      </c>
      <c r="R887" s="194" t="s">
        <v>86</v>
      </c>
    </row>
    <row r="888" spans="1:23" ht="15.75" customHeight="1" x14ac:dyDescent="0.25">
      <c r="A888" s="58">
        <v>2601</v>
      </c>
      <c r="B888" s="59"/>
      <c r="C888" s="59"/>
      <c r="D888" s="59"/>
      <c r="E888" s="59"/>
      <c r="F888" s="59"/>
      <c r="G888" s="59"/>
      <c r="H888" s="59"/>
      <c r="I888" s="59"/>
      <c r="J888" s="59"/>
      <c r="K888" s="144"/>
      <c r="L888" s="147"/>
      <c r="M888" s="148"/>
      <c r="N888" s="149"/>
      <c r="O888" s="90"/>
      <c r="P888" s="91"/>
      <c r="Q888" s="91"/>
      <c r="R888" s="113"/>
    </row>
    <row r="889" spans="1:23" ht="18" customHeight="1" x14ac:dyDescent="0.25">
      <c r="A889" s="28"/>
      <c r="B889" s="280" t="s">
        <v>111</v>
      </c>
      <c r="C889" s="280"/>
      <c r="D889" s="280"/>
      <c r="E889" s="280"/>
      <c r="F889" s="280"/>
      <c r="G889" s="280"/>
      <c r="H889" s="280"/>
      <c r="I889" s="280"/>
      <c r="J889" s="280"/>
      <c r="K889" s="93">
        <f>SUM(K872:K885)</f>
        <v>70</v>
      </c>
      <c r="L889" s="94">
        <f>IF(K880=0,"",K880/B872)</f>
        <v>0.33093525179856115</v>
      </c>
      <c r="M889" s="94">
        <f>IF(K889=0,"",K889/B872)</f>
        <v>0.50359712230215825</v>
      </c>
      <c r="N889" s="94">
        <f>M889-L889</f>
        <v>0.1726618705035971</v>
      </c>
      <c r="O889" s="3"/>
      <c r="P889" s="29"/>
      <c r="Q889" s="22"/>
      <c r="R889" s="3"/>
    </row>
    <row r="890" spans="1:23" ht="12.75" customHeight="1" x14ac:dyDescent="0.2">
      <c r="L890" s="3"/>
      <c r="M890" s="3"/>
      <c r="O890" s="3"/>
    </row>
    <row r="891" spans="1:23" ht="12.75" customHeight="1" x14ac:dyDescent="0.2">
      <c r="L891" s="3"/>
      <c r="M891" s="3"/>
      <c r="O891" s="3"/>
    </row>
    <row r="892" spans="1:23" ht="26.25" customHeight="1" x14ac:dyDescent="0.4">
      <c r="A892" s="2"/>
      <c r="B892" s="270" t="s">
        <v>99</v>
      </c>
      <c r="C892" s="271"/>
      <c r="D892" s="271"/>
      <c r="E892" s="271"/>
      <c r="F892" s="271"/>
      <c r="G892" s="271"/>
      <c r="H892" s="271"/>
      <c r="I892" s="271"/>
      <c r="J892" s="271"/>
      <c r="K892" s="179" t="s">
        <v>116</v>
      </c>
      <c r="L892" s="57"/>
      <c r="M892" s="57"/>
      <c r="N892" s="29"/>
      <c r="O892" s="3"/>
      <c r="P892" s="29"/>
      <c r="Q892" s="29"/>
      <c r="R892" s="29"/>
    </row>
    <row r="893" spans="1:23" ht="20.25" customHeight="1" x14ac:dyDescent="0.2">
      <c r="A893" s="272" t="s">
        <v>10</v>
      </c>
      <c r="B893" s="273" t="s">
        <v>100</v>
      </c>
      <c r="C893" s="274"/>
      <c r="D893" s="274"/>
      <c r="E893" s="274"/>
      <c r="F893" s="274"/>
      <c r="G893" s="274"/>
      <c r="H893" s="274"/>
      <c r="I893" s="274"/>
      <c r="J893" s="275"/>
      <c r="K893" s="276" t="s">
        <v>11</v>
      </c>
      <c r="L893" s="269" t="s">
        <v>3</v>
      </c>
      <c r="M893" s="269" t="s">
        <v>4</v>
      </c>
      <c r="N893" s="278" t="s">
        <v>5</v>
      </c>
      <c r="O893" s="269" t="s">
        <v>6</v>
      </c>
      <c r="P893" s="267" t="s">
        <v>7</v>
      </c>
      <c r="Q893" s="267" t="s">
        <v>8</v>
      </c>
      <c r="R893" s="269" t="s">
        <v>101</v>
      </c>
      <c r="W893" s="164">
        <f>AVERAGE(L889,L911)</f>
        <v>0.45002047142773582</v>
      </c>
    </row>
    <row r="894" spans="1:23" ht="15.75" customHeight="1" x14ac:dyDescent="0.25">
      <c r="A894" s="268"/>
      <c r="B894" s="58" t="s">
        <v>102</v>
      </c>
      <c r="C894" s="58" t="s">
        <v>103</v>
      </c>
      <c r="D894" s="58" t="s">
        <v>104</v>
      </c>
      <c r="E894" s="58" t="s">
        <v>105</v>
      </c>
      <c r="F894" s="58" t="s">
        <v>106</v>
      </c>
      <c r="G894" s="58" t="s">
        <v>107</v>
      </c>
      <c r="H894" s="58" t="s">
        <v>108</v>
      </c>
      <c r="I894" s="58" t="s">
        <v>109</v>
      </c>
      <c r="J894" s="58" t="s">
        <v>110</v>
      </c>
      <c r="K894" s="277"/>
      <c r="L894" s="268"/>
      <c r="M894" s="268"/>
      <c r="N894" s="268"/>
      <c r="O894" s="268"/>
      <c r="P894" s="268"/>
      <c r="Q894" s="268"/>
      <c r="R894" s="268"/>
    </row>
    <row r="895" spans="1:23" ht="15.75" customHeight="1" x14ac:dyDescent="0.25">
      <c r="A895" s="58">
        <v>1802</v>
      </c>
      <c r="B895" s="59">
        <v>123</v>
      </c>
      <c r="C895" s="59"/>
      <c r="D895" s="59"/>
      <c r="E895" s="59"/>
      <c r="F895" s="59"/>
      <c r="G895" s="59"/>
      <c r="H895" s="59"/>
      <c r="I895" s="59"/>
      <c r="J895" s="59"/>
      <c r="K895" s="144"/>
      <c r="L895" s="96"/>
      <c r="M895" s="97"/>
      <c r="N895" s="98"/>
      <c r="O895" s="99"/>
      <c r="P895" s="63">
        <f>B895</f>
        <v>123</v>
      </c>
      <c r="Q895" s="100"/>
      <c r="R895" s="99"/>
    </row>
    <row r="896" spans="1:23" ht="15.75" customHeight="1" x14ac:dyDescent="0.25">
      <c r="A896" s="58">
        <v>1901</v>
      </c>
      <c r="B896" s="59"/>
      <c r="C896" s="59">
        <v>109</v>
      </c>
      <c r="D896" s="59"/>
      <c r="E896" s="59"/>
      <c r="F896" s="59"/>
      <c r="G896" s="59"/>
      <c r="H896" s="59"/>
      <c r="I896" s="59"/>
      <c r="J896" s="59"/>
      <c r="K896" s="144"/>
      <c r="L896" s="101"/>
      <c r="M896" s="102"/>
      <c r="N896" s="103"/>
      <c r="O896" s="67">
        <f>IF(C896=0,"",C896/B895)</f>
        <v>0.88617886178861793</v>
      </c>
      <c r="P896" s="68">
        <v>109</v>
      </c>
      <c r="Q896" s="69">
        <f t="shared" ref="Q896:Q903" si="133">IF(P896=0,"",P896/P895)</f>
        <v>0.88617886178861793</v>
      </c>
      <c r="R896" s="69">
        <f t="shared" ref="R896:R903" si="134">IF(P896=0,"",100%-Q896)</f>
        <v>0.11382113821138207</v>
      </c>
    </row>
    <row r="897" spans="1:19" ht="15.75" customHeight="1" x14ac:dyDescent="0.25">
      <c r="A897" s="58">
        <v>1902</v>
      </c>
      <c r="B897" s="59"/>
      <c r="C897" s="59"/>
      <c r="D897" s="59">
        <v>92</v>
      </c>
      <c r="E897" s="59"/>
      <c r="F897" s="59"/>
      <c r="G897" s="59"/>
      <c r="H897" s="59"/>
      <c r="I897" s="59"/>
      <c r="J897" s="59"/>
      <c r="K897" s="144"/>
      <c r="L897" s="101"/>
      <c r="M897" s="102"/>
      <c r="N897" s="103"/>
      <c r="O897" s="67">
        <f>IF(D897=0,"",D897/C896)</f>
        <v>0.84403669724770647</v>
      </c>
      <c r="P897" s="68">
        <v>103</v>
      </c>
      <c r="Q897" s="69">
        <f t="shared" si="133"/>
        <v>0.94495412844036697</v>
      </c>
      <c r="R897" s="69">
        <f t="shared" si="134"/>
        <v>5.5045871559633031E-2</v>
      </c>
      <c r="S897" s="8">
        <f>P897/P895</f>
        <v>0.83739837398373984</v>
      </c>
    </row>
    <row r="898" spans="1:19" ht="15.75" customHeight="1" x14ac:dyDescent="0.25">
      <c r="A898" s="58">
        <v>2001</v>
      </c>
      <c r="B898" s="59"/>
      <c r="C898" s="59"/>
      <c r="D898" s="59"/>
      <c r="E898" s="59">
        <v>84</v>
      </c>
      <c r="F898" s="59"/>
      <c r="G898" s="59"/>
      <c r="H898" s="59"/>
      <c r="I898" s="59"/>
      <c r="J898" s="59"/>
      <c r="K898" s="144"/>
      <c r="L898" s="101"/>
      <c r="M898" s="102"/>
      <c r="N898" s="103"/>
      <c r="O898" s="67">
        <f>IF(E898=0,"",E898/D897)</f>
        <v>0.91304347826086951</v>
      </c>
      <c r="P898" s="68">
        <v>94</v>
      </c>
      <c r="Q898" s="69">
        <f t="shared" si="133"/>
        <v>0.91262135922330101</v>
      </c>
      <c r="R898" s="69">
        <f t="shared" si="134"/>
        <v>8.737864077669899E-2</v>
      </c>
    </row>
    <row r="899" spans="1:19" ht="15.75" customHeight="1" x14ac:dyDescent="0.25">
      <c r="A899" s="58">
        <v>2002</v>
      </c>
      <c r="B899" s="59"/>
      <c r="C899" s="59"/>
      <c r="D899" s="59"/>
      <c r="E899" s="59"/>
      <c r="F899" s="59">
        <v>80</v>
      </c>
      <c r="G899" s="59"/>
      <c r="H899" s="59"/>
      <c r="I899" s="59"/>
      <c r="J899" s="59"/>
      <c r="K899" s="144"/>
      <c r="L899" s="101"/>
      <c r="M899" s="102"/>
      <c r="N899" s="103"/>
      <c r="O899" s="67">
        <f>IF(F899=0,"",F899/E898)</f>
        <v>0.95238095238095233</v>
      </c>
      <c r="P899" s="68">
        <v>94</v>
      </c>
      <c r="Q899" s="69">
        <f t="shared" si="133"/>
        <v>1</v>
      </c>
      <c r="R899" s="69">
        <f t="shared" si="134"/>
        <v>0</v>
      </c>
    </row>
    <row r="900" spans="1:19" ht="15.75" customHeight="1" x14ac:dyDescent="0.25">
      <c r="A900" s="58">
        <v>2101</v>
      </c>
      <c r="B900" s="59"/>
      <c r="C900" s="59"/>
      <c r="D900" s="59"/>
      <c r="E900" s="59"/>
      <c r="F900" s="59"/>
      <c r="G900" s="59">
        <v>80</v>
      </c>
      <c r="H900" s="59"/>
      <c r="I900" s="59"/>
      <c r="J900" s="59"/>
      <c r="K900" s="144"/>
      <c r="L900" s="101"/>
      <c r="M900" s="102"/>
      <c r="N900" s="103"/>
      <c r="O900" s="67">
        <f>IF(G900=0,"",G900/F899)</f>
        <v>1</v>
      </c>
      <c r="P900" s="68">
        <v>94</v>
      </c>
      <c r="Q900" s="69">
        <f t="shared" si="133"/>
        <v>1</v>
      </c>
      <c r="R900" s="69">
        <f t="shared" si="134"/>
        <v>0</v>
      </c>
    </row>
    <row r="901" spans="1:19" ht="15.75" customHeight="1" x14ac:dyDescent="0.25">
      <c r="A901" s="58">
        <v>2102</v>
      </c>
      <c r="B901" s="59"/>
      <c r="C901" s="59"/>
      <c r="D901" s="59"/>
      <c r="E901" s="59"/>
      <c r="F901" s="59"/>
      <c r="G901" s="59"/>
      <c r="H901" s="59">
        <v>80</v>
      </c>
      <c r="I901" s="59"/>
      <c r="J901" s="59"/>
      <c r="K901" s="144"/>
      <c r="L901" s="101"/>
      <c r="M901" s="102"/>
      <c r="N901" s="103"/>
      <c r="O901" s="67">
        <f>IF(H901=0,"",H901/G900)</f>
        <v>1</v>
      </c>
      <c r="P901" s="68">
        <v>94</v>
      </c>
      <c r="Q901" s="69">
        <f t="shared" si="133"/>
        <v>1</v>
      </c>
      <c r="R901" s="69">
        <f t="shared" si="134"/>
        <v>0</v>
      </c>
    </row>
    <row r="902" spans="1:19" ht="15.75" customHeight="1" x14ac:dyDescent="0.25">
      <c r="A902" s="58">
        <v>2201</v>
      </c>
      <c r="B902" s="59"/>
      <c r="C902" s="59"/>
      <c r="D902" s="59"/>
      <c r="E902" s="59"/>
      <c r="F902" s="59"/>
      <c r="G902" s="59"/>
      <c r="H902" s="59"/>
      <c r="I902" s="59">
        <v>80</v>
      </c>
      <c r="J902" s="59"/>
      <c r="K902" s="144">
        <v>2</v>
      </c>
      <c r="L902" s="101"/>
      <c r="M902" s="102"/>
      <c r="N902" s="103"/>
      <c r="O902" s="67">
        <f>IF(I902=0,"",I902/H901)</f>
        <v>1</v>
      </c>
      <c r="P902" s="68">
        <v>91</v>
      </c>
      <c r="Q902" s="69">
        <f t="shared" si="133"/>
        <v>0.96808510638297873</v>
      </c>
      <c r="R902" s="69">
        <f t="shared" si="134"/>
        <v>3.1914893617021267E-2</v>
      </c>
    </row>
    <row r="903" spans="1:19" ht="15.75" customHeight="1" x14ac:dyDescent="0.25">
      <c r="A903" s="58">
        <v>2202</v>
      </c>
      <c r="B903" s="59"/>
      <c r="C903" s="59"/>
      <c r="D903" s="59"/>
      <c r="E903" s="59"/>
      <c r="F903" s="59"/>
      <c r="G903" s="59"/>
      <c r="H903" s="59"/>
      <c r="I903" s="59"/>
      <c r="J903" s="59">
        <v>80</v>
      </c>
      <c r="K903" s="144">
        <v>68</v>
      </c>
      <c r="L903" s="101"/>
      <c r="M903" s="102"/>
      <c r="N903" s="103"/>
      <c r="O903" s="71">
        <f>IF(J903=0,"",J903/I902)</f>
        <v>1</v>
      </c>
      <c r="P903" s="68">
        <v>88</v>
      </c>
      <c r="Q903" s="72">
        <f t="shared" si="133"/>
        <v>0.96703296703296704</v>
      </c>
      <c r="R903" s="72">
        <f t="shared" si="134"/>
        <v>3.2967032967032961E-2</v>
      </c>
    </row>
    <row r="904" spans="1:19" ht="15.75" customHeight="1" x14ac:dyDescent="0.25">
      <c r="A904" s="58">
        <v>2301</v>
      </c>
      <c r="B904" s="59"/>
      <c r="C904" s="59"/>
      <c r="D904" s="59"/>
      <c r="E904" s="59"/>
      <c r="F904" s="59"/>
      <c r="G904" s="59"/>
      <c r="H904" s="59"/>
      <c r="I904" s="59"/>
      <c r="J904" s="59">
        <v>16</v>
      </c>
      <c r="K904" s="144">
        <v>13</v>
      </c>
      <c r="L904" s="101"/>
      <c r="M904" s="102"/>
      <c r="N904" s="104"/>
      <c r="O904" s="105"/>
      <c r="P904" s="68">
        <v>20</v>
      </c>
      <c r="Q904" s="106"/>
      <c r="R904" s="107"/>
    </row>
    <row r="905" spans="1:19" ht="15.75" customHeight="1" x14ac:dyDescent="0.25">
      <c r="A905" s="58">
        <v>2302</v>
      </c>
      <c r="B905" s="59"/>
      <c r="C905" s="59"/>
      <c r="D905" s="59"/>
      <c r="E905" s="59"/>
      <c r="F905" s="59"/>
      <c r="G905" s="59"/>
      <c r="H905" s="59"/>
      <c r="I905" s="59"/>
      <c r="J905" s="59">
        <v>5</v>
      </c>
      <c r="K905" s="144">
        <v>4</v>
      </c>
      <c r="L905" s="101"/>
      <c r="M905" s="102"/>
      <c r="N905" s="104"/>
      <c r="O905" s="108"/>
      <c r="P905" s="109">
        <v>7</v>
      </c>
      <c r="Q905" s="110"/>
      <c r="R905" s="108"/>
    </row>
    <row r="906" spans="1:19" ht="15.75" customHeight="1" x14ac:dyDescent="0.25">
      <c r="A906" s="58">
        <v>2401</v>
      </c>
      <c r="B906" s="59"/>
      <c r="C906" s="59"/>
      <c r="D906" s="59"/>
      <c r="E906" s="59"/>
      <c r="F906" s="59"/>
      <c r="G906" s="59"/>
      <c r="H906" s="59"/>
      <c r="I906" s="59"/>
      <c r="J906" s="59">
        <v>2</v>
      </c>
      <c r="K906" s="144">
        <v>2</v>
      </c>
      <c r="L906" s="101"/>
      <c r="M906" s="102"/>
      <c r="N906" s="104"/>
      <c r="O906" s="108"/>
      <c r="P906" s="196">
        <v>4</v>
      </c>
      <c r="Q906" s="110"/>
      <c r="R906" s="108"/>
    </row>
    <row r="907" spans="1:19" ht="15.75" customHeight="1" x14ac:dyDescent="0.25">
      <c r="A907" s="58">
        <v>2402</v>
      </c>
      <c r="B907" s="59"/>
      <c r="C907" s="59"/>
      <c r="D907" s="59"/>
      <c r="E907" s="59"/>
      <c r="F907" s="59"/>
      <c r="G907" s="59"/>
      <c r="H907" s="59"/>
      <c r="I907" s="59"/>
      <c r="J907" s="59">
        <v>1</v>
      </c>
      <c r="K907" s="144">
        <v>1</v>
      </c>
      <c r="L907" s="101"/>
      <c r="M907" s="102"/>
      <c r="N907" s="104"/>
      <c r="O907" s="102"/>
      <c r="P907" s="198">
        <v>1</v>
      </c>
      <c r="Q907" s="146"/>
      <c r="R907" s="108"/>
    </row>
    <row r="908" spans="1:19" ht="15.75" customHeight="1" x14ac:dyDescent="0.25">
      <c r="A908" s="58">
        <v>2501</v>
      </c>
      <c r="B908" s="59"/>
      <c r="C908" s="59"/>
      <c r="D908" s="59"/>
      <c r="E908" s="59"/>
      <c r="F908" s="59"/>
      <c r="G908" s="59"/>
      <c r="H908" s="59"/>
      <c r="I908" s="59"/>
      <c r="J908" s="59">
        <v>1</v>
      </c>
      <c r="K908" s="144">
        <v>1</v>
      </c>
      <c r="L908" s="101"/>
      <c r="M908" s="102"/>
      <c r="N908" s="104"/>
      <c r="O908" s="191" t="s">
        <v>83</v>
      </c>
      <c r="P908" s="197">
        <v>76</v>
      </c>
      <c r="Q908" s="111">
        <f>K911</f>
        <v>91</v>
      </c>
      <c r="R908" s="193" t="s">
        <v>11</v>
      </c>
    </row>
    <row r="909" spans="1:19" ht="15.75" customHeight="1" x14ac:dyDescent="0.25">
      <c r="A909" s="58">
        <v>2502</v>
      </c>
      <c r="B909" s="59"/>
      <c r="C909" s="59"/>
      <c r="D909" s="59"/>
      <c r="E909" s="59"/>
      <c r="F909" s="59"/>
      <c r="G909" s="59"/>
      <c r="H909" s="59"/>
      <c r="I909" s="59"/>
      <c r="J909" s="59"/>
      <c r="K909" s="144"/>
      <c r="L909" s="101"/>
      <c r="M909" s="102"/>
      <c r="N909" s="104"/>
      <c r="O909" s="192" t="s">
        <v>85</v>
      </c>
      <c r="P909" s="86">
        <f>IF(P908/B895=0,"",P908/B895)</f>
        <v>0.61788617886178865</v>
      </c>
      <c r="Q909" s="112">
        <f>IF(P908/Q908=0,"",P908/Q908)</f>
        <v>0.8351648351648352</v>
      </c>
      <c r="R909" s="194" t="s">
        <v>86</v>
      </c>
    </row>
    <row r="910" spans="1:19" ht="15.75" customHeight="1" x14ac:dyDescent="0.25">
      <c r="A910" s="58">
        <v>2601</v>
      </c>
      <c r="B910" s="59"/>
      <c r="C910" s="59"/>
      <c r="D910" s="59"/>
      <c r="E910" s="59"/>
      <c r="F910" s="59"/>
      <c r="G910" s="59"/>
      <c r="H910" s="59"/>
      <c r="I910" s="59"/>
      <c r="J910" s="59"/>
      <c r="K910" s="144"/>
      <c r="L910" s="147"/>
      <c r="M910" s="148"/>
      <c r="N910" s="149"/>
      <c r="O910" s="90"/>
      <c r="P910" s="91"/>
      <c r="Q910" s="91"/>
      <c r="R910" s="113"/>
    </row>
    <row r="911" spans="1:19" ht="18" customHeight="1" x14ac:dyDescent="0.25">
      <c r="A911" s="28"/>
      <c r="B911" s="280" t="s">
        <v>111</v>
      </c>
      <c r="C911" s="280"/>
      <c r="D911" s="280"/>
      <c r="E911" s="280"/>
      <c r="F911" s="280"/>
      <c r="G911" s="280"/>
      <c r="H911" s="280"/>
      <c r="I911" s="280"/>
      <c r="J911" s="280"/>
      <c r="K911" s="93">
        <f>SUM(K895:K908)</f>
        <v>91</v>
      </c>
      <c r="L911" s="94">
        <f>((SUM(K902:K903))/B895)</f>
        <v>0.56910569105691056</v>
      </c>
      <c r="M911" s="94">
        <f>IF(K911=0,"",K911/B895)</f>
        <v>0.73983739837398377</v>
      </c>
      <c r="N911" s="94">
        <f>M911-L911</f>
        <v>0.17073170731707321</v>
      </c>
      <c r="O911" s="3"/>
      <c r="P911" s="29"/>
      <c r="Q911" s="22"/>
      <c r="R911" s="3"/>
    </row>
    <row r="912" spans="1:19" ht="12.75" customHeight="1" x14ac:dyDescent="0.2">
      <c r="L912" s="3"/>
      <c r="M912" s="3"/>
      <c r="O912" s="3"/>
    </row>
    <row r="913" spans="1:19" ht="12.75" customHeight="1" x14ac:dyDescent="0.2">
      <c r="L913" s="3"/>
      <c r="M913" s="3"/>
      <c r="O913" s="3"/>
    </row>
    <row r="914" spans="1:19" ht="26.25" customHeight="1" x14ac:dyDescent="0.4">
      <c r="A914" s="2"/>
      <c r="B914" s="270" t="s">
        <v>99</v>
      </c>
      <c r="C914" s="271"/>
      <c r="D914" s="271"/>
      <c r="E914" s="271"/>
      <c r="F914" s="271"/>
      <c r="G914" s="271"/>
      <c r="H914" s="271"/>
      <c r="I914" s="271"/>
      <c r="J914" s="271"/>
      <c r="K914" s="179" t="s">
        <v>117</v>
      </c>
      <c r="L914" s="57"/>
      <c r="M914" s="57"/>
      <c r="N914" s="29"/>
      <c r="O914" s="3"/>
      <c r="P914" s="29"/>
      <c r="Q914" s="29"/>
      <c r="R914" s="29"/>
    </row>
    <row r="915" spans="1:19" ht="20.25" customHeight="1" x14ac:dyDescent="0.2">
      <c r="A915" s="272" t="s">
        <v>10</v>
      </c>
      <c r="B915" s="273" t="s">
        <v>100</v>
      </c>
      <c r="C915" s="274"/>
      <c r="D915" s="274"/>
      <c r="E915" s="274"/>
      <c r="F915" s="274"/>
      <c r="G915" s="274"/>
      <c r="H915" s="274"/>
      <c r="I915" s="274"/>
      <c r="J915" s="275"/>
      <c r="K915" s="276" t="s">
        <v>11</v>
      </c>
      <c r="L915" s="269" t="s">
        <v>3</v>
      </c>
      <c r="M915" s="269" t="s">
        <v>4</v>
      </c>
      <c r="N915" s="278" t="s">
        <v>5</v>
      </c>
      <c r="O915" s="269" t="s">
        <v>6</v>
      </c>
      <c r="P915" s="267" t="s">
        <v>7</v>
      </c>
      <c r="Q915" s="267" t="s">
        <v>8</v>
      </c>
      <c r="R915" s="269" t="s">
        <v>101</v>
      </c>
    </row>
    <row r="916" spans="1:19" ht="15.75" customHeight="1" x14ac:dyDescent="0.25">
      <c r="A916" s="268"/>
      <c r="B916" s="58" t="s">
        <v>102</v>
      </c>
      <c r="C916" s="58" t="s">
        <v>103</v>
      </c>
      <c r="D916" s="58" t="s">
        <v>104</v>
      </c>
      <c r="E916" s="58" t="s">
        <v>105</v>
      </c>
      <c r="F916" s="58" t="s">
        <v>106</v>
      </c>
      <c r="G916" s="58" t="s">
        <v>107</v>
      </c>
      <c r="H916" s="58" t="s">
        <v>108</v>
      </c>
      <c r="I916" s="58" t="s">
        <v>109</v>
      </c>
      <c r="J916" s="58" t="s">
        <v>110</v>
      </c>
      <c r="K916" s="277"/>
      <c r="L916" s="268"/>
      <c r="M916" s="268"/>
      <c r="N916" s="268"/>
      <c r="O916" s="268"/>
      <c r="P916" s="268"/>
      <c r="Q916" s="268"/>
      <c r="R916" s="268"/>
    </row>
    <row r="917" spans="1:19" ht="15.75" customHeight="1" x14ac:dyDescent="0.25">
      <c r="A917" s="58">
        <v>1901</v>
      </c>
      <c r="B917" s="59">
        <v>133</v>
      </c>
      <c r="C917" s="59"/>
      <c r="D917" s="59"/>
      <c r="E917" s="59"/>
      <c r="F917" s="59"/>
      <c r="G917" s="59"/>
      <c r="H917" s="59"/>
      <c r="I917" s="59"/>
      <c r="J917" s="59"/>
      <c r="K917" s="144"/>
      <c r="L917" s="96"/>
      <c r="M917" s="97"/>
      <c r="N917" s="98"/>
      <c r="O917" s="99"/>
      <c r="P917" s="63">
        <f>B917</f>
        <v>133</v>
      </c>
      <c r="Q917" s="100"/>
      <c r="R917" s="99"/>
    </row>
    <row r="918" spans="1:19" ht="15.75" customHeight="1" x14ac:dyDescent="0.25">
      <c r="A918" s="58">
        <v>1902</v>
      </c>
      <c r="B918" s="59"/>
      <c r="C918" s="59">
        <v>106</v>
      </c>
      <c r="D918" s="59"/>
      <c r="E918" s="59"/>
      <c r="F918" s="59"/>
      <c r="G918" s="59"/>
      <c r="H918" s="59"/>
      <c r="I918" s="59"/>
      <c r="J918" s="59"/>
      <c r="K918" s="144"/>
      <c r="L918" s="101"/>
      <c r="M918" s="102"/>
      <c r="N918" s="103"/>
      <c r="O918" s="67">
        <f>IF(C918=0,"",C918/B917)</f>
        <v>0.79699248120300747</v>
      </c>
      <c r="P918" s="68">
        <v>106</v>
      </c>
      <c r="Q918" s="69">
        <f t="shared" ref="Q918:Q925" si="135">IF(P918=0,"",P918/P917)</f>
        <v>0.79699248120300747</v>
      </c>
      <c r="R918" s="69">
        <f t="shared" ref="R918:R925" si="136">IF(P918=0,"",100%-Q918)</f>
        <v>0.20300751879699253</v>
      </c>
    </row>
    <row r="919" spans="1:19" ht="15.75" customHeight="1" x14ac:dyDescent="0.25">
      <c r="A919" s="58">
        <v>2001</v>
      </c>
      <c r="B919" s="59"/>
      <c r="C919" s="59"/>
      <c r="D919" s="59">
        <v>68</v>
      </c>
      <c r="E919" s="59"/>
      <c r="F919" s="59"/>
      <c r="G919" s="59"/>
      <c r="H919" s="59"/>
      <c r="I919" s="59"/>
      <c r="J919" s="59"/>
      <c r="K919" s="144"/>
      <c r="L919" s="101"/>
      <c r="M919" s="102"/>
      <c r="N919" s="103"/>
      <c r="O919" s="67">
        <f>IF(D919=0,"",D919/C918)</f>
        <v>0.64150943396226412</v>
      </c>
      <c r="P919" s="68">
        <v>92</v>
      </c>
      <c r="Q919" s="69">
        <f t="shared" si="135"/>
        <v>0.86792452830188682</v>
      </c>
      <c r="R919" s="69">
        <f t="shared" si="136"/>
        <v>0.13207547169811318</v>
      </c>
      <c r="S919" s="8">
        <f>P919/P917</f>
        <v>0.69172932330827064</v>
      </c>
    </row>
    <row r="920" spans="1:19" ht="15.75" customHeight="1" x14ac:dyDescent="0.25">
      <c r="A920" s="58">
        <v>2002</v>
      </c>
      <c r="B920" s="59"/>
      <c r="C920" s="59"/>
      <c r="D920" s="59"/>
      <c r="E920" s="59">
        <v>64</v>
      </c>
      <c r="F920" s="59"/>
      <c r="G920" s="59"/>
      <c r="H920" s="59"/>
      <c r="I920" s="59"/>
      <c r="J920" s="59"/>
      <c r="K920" s="144"/>
      <c r="L920" s="101"/>
      <c r="M920" s="102"/>
      <c r="N920" s="103"/>
      <c r="O920" s="67">
        <f>IF(E920=0,"",E920/D919)</f>
        <v>0.94117647058823528</v>
      </c>
      <c r="P920" s="68">
        <v>91</v>
      </c>
      <c r="Q920" s="69">
        <f t="shared" si="135"/>
        <v>0.98913043478260865</v>
      </c>
      <c r="R920" s="69">
        <f t="shared" si="136"/>
        <v>1.0869565217391353E-2</v>
      </c>
    </row>
    <row r="921" spans="1:19" ht="15.75" customHeight="1" x14ac:dyDescent="0.25">
      <c r="A921" s="58">
        <v>2101</v>
      </c>
      <c r="B921" s="59"/>
      <c r="C921" s="59"/>
      <c r="D921" s="59"/>
      <c r="E921" s="59"/>
      <c r="F921" s="59">
        <v>64</v>
      </c>
      <c r="G921" s="59"/>
      <c r="H921" s="59"/>
      <c r="I921" s="59"/>
      <c r="J921" s="59"/>
      <c r="K921" s="144"/>
      <c r="L921" s="101"/>
      <c r="M921" s="102"/>
      <c r="N921" s="103"/>
      <c r="O921" s="67">
        <f>IF(F921=0,"",F921/E920)</f>
        <v>1</v>
      </c>
      <c r="P921" s="68">
        <v>87</v>
      </c>
      <c r="Q921" s="69">
        <f t="shared" si="135"/>
        <v>0.95604395604395609</v>
      </c>
      <c r="R921" s="69">
        <f t="shared" si="136"/>
        <v>4.3956043956043911E-2</v>
      </c>
    </row>
    <row r="922" spans="1:19" ht="15.75" customHeight="1" x14ac:dyDescent="0.25">
      <c r="A922" s="58">
        <v>2102</v>
      </c>
      <c r="B922" s="59"/>
      <c r="C922" s="59"/>
      <c r="D922" s="59"/>
      <c r="E922" s="59"/>
      <c r="F922" s="59"/>
      <c r="G922" s="59">
        <v>64</v>
      </c>
      <c r="H922" s="59"/>
      <c r="I922" s="59"/>
      <c r="J922" s="59"/>
      <c r="K922" s="144"/>
      <c r="L922" s="101"/>
      <c r="M922" s="102"/>
      <c r="N922" s="103"/>
      <c r="O922" s="67">
        <f>IF(G922=0,"",G922/F921)</f>
        <v>1</v>
      </c>
      <c r="P922" s="68">
        <v>84</v>
      </c>
      <c r="Q922" s="69">
        <f t="shared" si="135"/>
        <v>0.96551724137931039</v>
      </c>
      <c r="R922" s="69">
        <f t="shared" si="136"/>
        <v>3.4482758620689613E-2</v>
      </c>
    </row>
    <row r="923" spans="1:19" ht="15.75" customHeight="1" x14ac:dyDescent="0.25">
      <c r="A923" s="58">
        <v>2201</v>
      </c>
      <c r="B923" s="59"/>
      <c r="C923" s="59"/>
      <c r="D923" s="59"/>
      <c r="E923" s="59"/>
      <c r="F923" s="59"/>
      <c r="G923" s="59"/>
      <c r="H923" s="59">
        <v>64</v>
      </c>
      <c r="I923" s="59"/>
      <c r="J923" s="59"/>
      <c r="K923" s="144"/>
      <c r="L923" s="101"/>
      <c r="M923" s="102"/>
      <c r="N923" s="103"/>
      <c r="O923" s="67">
        <f>IF(H923=0,"",H923/G922)</f>
        <v>1</v>
      </c>
      <c r="P923" s="68">
        <v>81</v>
      </c>
      <c r="Q923" s="69">
        <f t="shared" si="135"/>
        <v>0.9642857142857143</v>
      </c>
      <c r="R923" s="69">
        <f t="shared" si="136"/>
        <v>3.5714285714285698E-2</v>
      </c>
    </row>
    <row r="924" spans="1:19" ht="15.75" customHeight="1" x14ac:dyDescent="0.25">
      <c r="A924" s="58">
        <v>2202</v>
      </c>
      <c r="B924" s="59"/>
      <c r="C924" s="59"/>
      <c r="D924" s="59"/>
      <c r="E924" s="59"/>
      <c r="F924" s="59"/>
      <c r="G924" s="59"/>
      <c r="H924" s="59"/>
      <c r="I924" s="59">
        <v>64</v>
      </c>
      <c r="J924" s="59"/>
      <c r="K924" s="144"/>
      <c r="L924" s="101"/>
      <c r="M924" s="102"/>
      <c r="N924" s="103"/>
      <c r="O924" s="67">
        <f>IF(I924=0,"",I924/H923)</f>
        <v>1</v>
      </c>
      <c r="P924" s="68">
        <v>80</v>
      </c>
      <c r="Q924" s="69">
        <f t="shared" si="135"/>
        <v>0.98765432098765427</v>
      </c>
      <c r="R924" s="69">
        <f t="shared" si="136"/>
        <v>1.2345679012345734E-2</v>
      </c>
    </row>
    <row r="925" spans="1:19" ht="15.75" customHeight="1" x14ac:dyDescent="0.25">
      <c r="A925" s="58">
        <v>2301</v>
      </c>
      <c r="B925" s="59"/>
      <c r="C925" s="59"/>
      <c r="D925" s="59"/>
      <c r="E925" s="59"/>
      <c r="F925" s="59"/>
      <c r="G925" s="59"/>
      <c r="H925" s="59"/>
      <c r="I925" s="59"/>
      <c r="J925" s="59">
        <v>64</v>
      </c>
      <c r="K925" s="144">
        <v>45</v>
      </c>
      <c r="L925" s="101"/>
      <c r="M925" s="102"/>
      <c r="N925" s="103"/>
      <c r="O925" s="71">
        <f>IF(J925=0,"",J925/I924)</f>
        <v>1</v>
      </c>
      <c r="P925" s="68">
        <v>75</v>
      </c>
      <c r="Q925" s="72">
        <f t="shared" si="135"/>
        <v>0.9375</v>
      </c>
      <c r="R925" s="72">
        <f t="shared" si="136"/>
        <v>6.25E-2</v>
      </c>
    </row>
    <row r="926" spans="1:19" ht="15.75" customHeight="1" x14ac:dyDescent="0.25">
      <c r="A926" s="58">
        <v>2302</v>
      </c>
      <c r="B926" s="59"/>
      <c r="C926" s="59"/>
      <c r="D926" s="59"/>
      <c r="E926" s="59"/>
      <c r="F926" s="59"/>
      <c r="G926" s="59"/>
      <c r="H926" s="59"/>
      <c r="I926" s="59"/>
      <c r="J926" s="59">
        <v>25</v>
      </c>
      <c r="K926" s="144">
        <v>15</v>
      </c>
      <c r="L926" s="101"/>
      <c r="M926" s="102"/>
      <c r="N926" s="104"/>
      <c r="O926" s="105"/>
      <c r="P926" s="68">
        <v>30</v>
      </c>
      <c r="Q926" s="106"/>
      <c r="R926" s="107"/>
    </row>
    <row r="927" spans="1:19" ht="15.75" customHeight="1" x14ac:dyDescent="0.25">
      <c r="A927" s="58">
        <v>2401</v>
      </c>
      <c r="B927" s="59"/>
      <c r="C927" s="59"/>
      <c r="D927" s="59"/>
      <c r="E927" s="59"/>
      <c r="F927" s="59"/>
      <c r="G927" s="59"/>
      <c r="H927" s="59"/>
      <c r="I927" s="59"/>
      <c r="J927" s="59">
        <v>13</v>
      </c>
      <c r="K927" s="144">
        <v>10</v>
      </c>
      <c r="L927" s="101"/>
      <c r="M927" s="102"/>
      <c r="N927" s="104"/>
      <c r="O927" s="108"/>
      <c r="P927" s="109">
        <v>16</v>
      </c>
      <c r="Q927" s="110"/>
      <c r="R927" s="108"/>
    </row>
    <row r="928" spans="1:19" ht="15.75" customHeight="1" x14ac:dyDescent="0.25">
      <c r="A928" s="58">
        <v>2402</v>
      </c>
      <c r="B928" s="59"/>
      <c r="C928" s="59"/>
      <c r="D928" s="59"/>
      <c r="E928" s="59"/>
      <c r="F928" s="59"/>
      <c r="G928" s="59"/>
      <c r="H928" s="59"/>
      <c r="I928" s="59"/>
      <c r="J928" s="59">
        <v>4</v>
      </c>
      <c r="K928" s="144">
        <v>3</v>
      </c>
      <c r="L928" s="101"/>
      <c r="M928" s="102"/>
      <c r="N928" s="104"/>
      <c r="O928" s="108"/>
      <c r="P928" s="196">
        <v>6</v>
      </c>
      <c r="Q928" s="110"/>
      <c r="R928" s="108"/>
    </row>
    <row r="929" spans="1:19" ht="15.75" customHeight="1" x14ac:dyDescent="0.25">
      <c r="A929" s="58">
        <v>2501</v>
      </c>
      <c r="B929" s="59"/>
      <c r="C929" s="59"/>
      <c r="D929" s="59"/>
      <c r="E929" s="59"/>
      <c r="F929" s="59"/>
      <c r="G929" s="59"/>
      <c r="H929" s="59"/>
      <c r="I929" s="59"/>
      <c r="J929" s="59">
        <v>2</v>
      </c>
      <c r="K929" s="144">
        <v>2</v>
      </c>
      <c r="L929" s="101"/>
      <c r="M929" s="102"/>
      <c r="N929" s="104"/>
      <c r="O929" s="102"/>
      <c r="P929" s="198">
        <v>2</v>
      </c>
      <c r="Q929" s="146"/>
      <c r="R929" s="108"/>
    </row>
    <row r="930" spans="1:19" ht="15.75" customHeight="1" x14ac:dyDescent="0.25">
      <c r="A930" s="58">
        <v>2502</v>
      </c>
      <c r="B930" s="59"/>
      <c r="C930" s="59"/>
      <c r="D930" s="59"/>
      <c r="E930" s="59"/>
      <c r="F930" s="59"/>
      <c r="G930" s="59"/>
      <c r="H930" s="59"/>
      <c r="I930" s="59"/>
      <c r="J930" s="59"/>
      <c r="K930" s="144"/>
      <c r="L930" s="101"/>
      <c r="M930" s="102"/>
      <c r="N930" s="104"/>
      <c r="O930" s="191" t="s">
        <v>83</v>
      </c>
      <c r="P930" s="197">
        <v>40</v>
      </c>
      <c r="Q930" s="111">
        <f>K933</f>
        <v>75</v>
      </c>
      <c r="R930" s="193" t="s">
        <v>11</v>
      </c>
    </row>
    <row r="931" spans="1:19" ht="15.75" customHeight="1" x14ac:dyDescent="0.25">
      <c r="A931" s="58">
        <v>2601</v>
      </c>
      <c r="B931" s="59"/>
      <c r="C931" s="59"/>
      <c r="D931" s="59"/>
      <c r="E931" s="59"/>
      <c r="F931" s="59"/>
      <c r="G931" s="59"/>
      <c r="H931" s="59"/>
      <c r="I931" s="59"/>
      <c r="J931" s="59"/>
      <c r="K931" s="144"/>
      <c r="L931" s="101"/>
      <c r="M931" s="102"/>
      <c r="N931" s="104"/>
      <c r="O931" s="192" t="s">
        <v>85</v>
      </c>
      <c r="P931" s="86">
        <f>IF(P930/B917=0,"",P930/B917)</f>
        <v>0.3007518796992481</v>
      </c>
      <c r="Q931" s="112">
        <f>IF(P930/Q930=0,"",P930/Q930)</f>
        <v>0.53333333333333333</v>
      </c>
      <c r="R931" s="194" t="s">
        <v>86</v>
      </c>
    </row>
    <row r="932" spans="1:19" ht="15.75" customHeight="1" x14ac:dyDescent="0.25">
      <c r="A932" s="58">
        <v>2602</v>
      </c>
      <c r="B932" s="59"/>
      <c r="C932" s="59"/>
      <c r="D932" s="59"/>
      <c r="E932" s="59"/>
      <c r="F932" s="59"/>
      <c r="G932" s="59"/>
      <c r="H932" s="59"/>
      <c r="I932" s="59"/>
      <c r="J932" s="59"/>
      <c r="K932" s="144"/>
      <c r="L932" s="147"/>
      <c r="M932" s="148"/>
      <c r="N932" s="149"/>
      <c r="O932" s="90"/>
      <c r="P932" s="91"/>
      <c r="Q932" s="91"/>
      <c r="R932" s="113"/>
    </row>
    <row r="933" spans="1:19" ht="18" customHeight="1" x14ac:dyDescent="0.25">
      <c r="A933" s="28"/>
      <c r="B933" s="280" t="s">
        <v>111</v>
      </c>
      <c r="C933" s="280"/>
      <c r="D933" s="280"/>
      <c r="E933" s="280"/>
      <c r="F933" s="280"/>
      <c r="G933" s="280"/>
      <c r="H933" s="280"/>
      <c r="I933" s="280"/>
      <c r="J933" s="280"/>
      <c r="K933" s="93">
        <f>SUM(K917:K929)</f>
        <v>75</v>
      </c>
      <c r="L933" s="94">
        <f>IF(K925=0,"",K925/B917)</f>
        <v>0.33834586466165412</v>
      </c>
      <c r="M933" s="94">
        <f>IF(K933=0,"",K933/B917)</f>
        <v>0.56390977443609025</v>
      </c>
      <c r="N933" s="94">
        <f>M933-L933</f>
        <v>0.22556390977443613</v>
      </c>
      <c r="O933" s="3"/>
      <c r="P933" s="29"/>
      <c r="Q933" s="22"/>
      <c r="R933" s="3"/>
    </row>
    <row r="934" spans="1:19" ht="12.75" customHeight="1" x14ac:dyDescent="0.2">
      <c r="L934" s="3"/>
      <c r="M934" s="3"/>
      <c r="O934" s="3"/>
    </row>
    <row r="935" spans="1:19" ht="12.75" customHeight="1" x14ac:dyDescent="0.2">
      <c r="L935" s="3"/>
      <c r="M935" s="3"/>
      <c r="O935" s="3"/>
    </row>
    <row r="936" spans="1:19" ht="26.25" customHeight="1" x14ac:dyDescent="0.4">
      <c r="A936" s="2"/>
      <c r="B936" s="270" t="s">
        <v>99</v>
      </c>
      <c r="C936" s="271"/>
      <c r="D936" s="271"/>
      <c r="E936" s="271"/>
      <c r="F936" s="271"/>
      <c r="G936" s="271"/>
      <c r="H936" s="271"/>
      <c r="I936" s="271"/>
      <c r="J936" s="271"/>
      <c r="K936" s="179" t="s">
        <v>118</v>
      </c>
      <c r="L936" s="57"/>
      <c r="M936" s="57"/>
      <c r="N936" s="29"/>
      <c r="O936" s="3"/>
      <c r="P936" s="29"/>
      <c r="Q936" s="29"/>
      <c r="R936" s="29"/>
    </row>
    <row r="937" spans="1:19" ht="20.25" customHeight="1" x14ac:dyDescent="0.2">
      <c r="A937" s="272" t="s">
        <v>10</v>
      </c>
      <c r="B937" s="273" t="s">
        <v>100</v>
      </c>
      <c r="C937" s="274"/>
      <c r="D937" s="274"/>
      <c r="E937" s="274"/>
      <c r="F937" s="274"/>
      <c r="G937" s="274"/>
      <c r="H937" s="274"/>
      <c r="I937" s="274"/>
      <c r="J937" s="275"/>
      <c r="K937" s="276" t="s">
        <v>11</v>
      </c>
      <c r="L937" s="269" t="s">
        <v>3</v>
      </c>
      <c r="M937" s="269" t="s">
        <v>4</v>
      </c>
      <c r="N937" s="278" t="s">
        <v>5</v>
      </c>
      <c r="O937" s="269" t="s">
        <v>6</v>
      </c>
      <c r="P937" s="267" t="s">
        <v>7</v>
      </c>
      <c r="Q937" s="267" t="s">
        <v>8</v>
      </c>
      <c r="R937" s="269" t="s">
        <v>101</v>
      </c>
    </row>
    <row r="938" spans="1:19" ht="15.75" x14ac:dyDescent="0.25">
      <c r="A938" s="268"/>
      <c r="B938" s="58" t="s">
        <v>102</v>
      </c>
      <c r="C938" s="58" t="s">
        <v>103</v>
      </c>
      <c r="D938" s="58" t="s">
        <v>104</v>
      </c>
      <c r="E938" s="58" t="s">
        <v>105</v>
      </c>
      <c r="F938" s="58" t="s">
        <v>106</v>
      </c>
      <c r="G938" s="58" t="s">
        <v>107</v>
      </c>
      <c r="H938" s="58" t="s">
        <v>108</v>
      </c>
      <c r="I938" s="58" t="s">
        <v>109</v>
      </c>
      <c r="J938" s="58" t="s">
        <v>110</v>
      </c>
      <c r="K938" s="277"/>
      <c r="L938" s="268"/>
      <c r="M938" s="268"/>
      <c r="N938" s="268"/>
      <c r="O938" s="268"/>
      <c r="P938" s="268"/>
      <c r="Q938" s="268"/>
      <c r="R938" s="268"/>
    </row>
    <row r="939" spans="1:19" ht="15.75" customHeight="1" x14ac:dyDescent="0.25">
      <c r="A939" s="58">
        <v>1902</v>
      </c>
      <c r="B939" s="59">
        <v>111</v>
      </c>
      <c r="C939" s="59"/>
      <c r="D939" s="59"/>
      <c r="E939" s="59"/>
      <c r="F939" s="59"/>
      <c r="G939" s="59"/>
      <c r="H939" s="59"/>
      <c r="I939" s="59"/>
      <c r="J939" s="59"/>
      <c r="K939" s="144"/>
      <c r="L939" s="96"/>
      <c r="M939" s="97"/>
      <c r="N939" s="98"/>
      <c r="O939" s="99"/>
      <c r="P939" s="63">
        <f>B939</f>
        <v>111</v>
      </c>
      <c r="Q939" s="100"/>
      <c r="R939" s="99"/>
    </row>
    <row r="940" spans="1:19" ht="15.75" customHeight="1" x14ac:dyDescent="0.25">
      <c r="A940" s="58">
        <v>2001</v>
      </c>
      <c r="B940" s="59"/>
      <c r="C940" s="59">
        <v>96</v>
      </c>
      <c r="D940" s="59"/>
      <c r="E940" s="59"/>
      <c r="F940" s="59"/>
      <c r="G940" s="59"/>
      <c r="H940" s="59"/>
      <c r="I940" s="59"/>
      <c r="J940" s="59"/>
      <c r="K940" s="144"/>
      <c r="L940" s="101"/>
      <c r="M940" s="102"/>
      <c r="N940" s="103"/>
      <c r="O940" s="67">
        <f>IF(C940=0,"",C940/B939)</f>
        <v>0.86486486486486491</v>
      </c>
      <c r="P940" s="68">
        <v>99</v>
      </c>
      <c r="Q940" s="69">
        <f t="shared" ref="Q940:Q947" si="137">IF(P940=0,"",P940/P939)</f>
        <v>0.89189189189189189</v>
      </c>
      <c r="R940" s="69">
        <f t="shared" ref="R940:R947" si="138">IF(P940=0,"",100%-Q940)</f>
        <v>0.10810810810810811</v>
      </c>
    </row>
    <row r="941" spans="1:19" ht="15.75" customHeight="1" x14ac:dyDescent="0.25">
      <c r="A941" s="58">
        <v>2002</v>
      </c>
      <c r="B941" s="59"/>
      <c r="C941" s="59"/>
      <c r="D941" s="59">
        <v>80</v>
      </c>
      <c r="E941" s="59"/>
      <c r="F941" s="59"/>
      <c r="G941" s="59"/>
      <c r="H941" s="59"/>
      <c r="I941" s="59"/>
      <c r="J941" s="59"/>
      <c r="K941" s="144"/>
      <c r="L941" s="101"/>
      <c r="M941" s="102"/>
      <c r="N941" s="103"/>
      <c r="O941" s="67">
        <f>IF(D941=0,"",D941/C940)</f>
        <v>0.83333333333333337</v>
      </c>
      <c r="P941" s="68">
        <v>93</v>
      </c>
      <c r="Q941" s="69">
        <f t="shared" si="137"/>
        <v>0.93939393939393945</v>
      </c>
      <c r="R941" s="69">
        <f t="shared" si="138"/>
        <v>6.0606060606060552E-2</v>
      </c>
      <c r="S941" s="8">
        <f>P941/P939</f>
        <v>0.83783783783783783</v>
      </c>
    </row>
    <row r="942" spans="1:19" ht="15.75" customHeight="1" x14ac:dyDescent="0.25">
      <c r="A942" s="58">
        <v>2101</v>
      </c>
      <c r="B942" s="59"/>
      <c r="C942" s="59"/>
      <c r="D942" s="59"/>
      <c r="E942" s="59">
        <v>68</v>
      </c>
      <c r="F942" s="59"/>
      <c r="G942" s="59"/>
      <c r="H942" s="59"/>
      <c r="I942" s="59"/>
      <c r="J942" s="59"/>
      <c r="K942" s="144"/>
      <c r="L942" s="101"/>
      <c r="M942" s="102"/>
      <c r="N942" s="103"/>
      <c r="O942" s="67">
        <f>IF(E942=0,"",E942/D941)</f>
        <v>0.85</v>
      </c>
      <c r="P942" s="68">
        <v>86</v>
      </c>
      <c r="Q942" s="69">
        <f t="shared" si="137"/>
        <v>0.92473118279569888</v>
      </c>
      <c r="R942" s="69">
        <f t="shared" si="138"/>
        <v>7.5268817204301119E-2</v>
      </c>
    </row>
    <row r="943" spans="1:19" ht="15.75" customHeight="1" x14ac:dyDescent="0.25">
      <c r="A943" s="58">
        <v>2102</v>
      </c>
      <c r="B943" s="59"/>
      <c r="C943" s="59"/>
      <c r="D943" s="59"/>
      <c r="E943" s="59"/>
      <c r="F943" s="59">
        <v>66</v>
      </c>
      <c r="G943" s="59"/>
      <c r="H943" s="59"/>
      <c r="I943" s="59"/>
      <c r="J943" s="59"/>
      <c r="K943" s="144">
        <v>1</v>
      </c>
      <c r="L943" s="101"/>
      <c r="M943" s="102"/>
      <c r="N943" s="103"/>
      <c r="O943" s="67">
        <f>IF(F943=0,"",F943/E942)</f>
        <v>0.97058823529411764</v>
      </c>
      <c r="P943" s="68">
        <v>78</v>
      </c>
      <c r="Q943" s="69">
        <f t="shared" si="137"/>
        <v>0.90697674418604646</v>
      </c>
      <c r="R943" s="69">
        <f t="shared" si="138"/>
        <v>9.3023255813953543E-2</v>
      </c>
    </row>
    <row r="944" spans="1:19" ht="15.75" customHeight="1" x14ac:dyDescent="0.25">
      <c r="A944" s="58">
        <v>2201</v>
      </c>
      <c r="B944" s="59"/>
      <c r="C944" s="59"/>
      <c r="D944" s="59"/>
      <c r="E944" s="59"/>
      <c r="F944" s="59"/>
      <c r="G944" s="59">
        <v>63</v>
      </c>
      <c r="H944" s="59"/>
      <c r="I944" s="59"/>
      <c r="J944" s="59"/>
      <c r="K944" s="144">
        <v>2</v>
      </c>
      <c r="L944" s="101"/>
      <c r="M944" s="102"/>
      <c r="N944" s="103"/>
      <c r="O944" s="67">
        <f>IF(G944=0,"",G944/F943)</f>
        <v>0.95454545454545459</v>
      </c>
      <c r="P944" s="68">
        <v>73</v>
      </c>
      <c r="Q944" s="69">
        <f t="shared" si="137"/>
        <v>0.9358974358974359</v>
      </c>
      <c r="R944" s="69">
        <f t="shared" si="138"/>
        <v>6.4102564102564097E-2</v>
      </c>
    </row>
    <row r="945" spans="1:18" ht="15.75" customHeight="1" x14ac:dyDescent="0.25">
      <c r="A945" s="58">
        <v>2202</v>
      </c>
      <c r="B945" s="59"/>
      <c r="C945" s="59"/>
      <c r="D945" s="59"/>
      <c r="E945" s="59"/>
      <c r="F945" s="59"/>
      <c r="G945" s="59"/>
      <c r="H945" s="59">
        <v>62</v>
      </c>
      <c r="I945" s="59"/>
      <c r="J945" s="59"/>
      <c r="K945" s="144"/>
      <c r="L945" s="101"/>
      <c r="M945" s="102"/>
      <c r="N945" s="103"/>
      <c r="O945" s="67">
        <f>IF(H945=0,"",H945/G944)</f>
        <v>0.98412698412698407</v>
      </c>
      <c r="P945" s="68">
        <v>71</v>
      </c>
      <c r="Q945" s="69">
        <f t="shared" si="137"/>
        <v>0.9726027397260274</v>
      </c>
      <c r="R945" s="69">
        <f t="shared" si="138"/>
        <v>2.7397260273972601E-2</v>
      </c>
    </row>
    <row r="946" spans="1:18" ht="15.75" customHeight="1" x14ac:dyDescent="0.25">
      <c r="A946" s="58">
        <v>2301</v>
      </c>
      <c r="B946" s="59"/>
      <c r="C946" s="59"/>
      <c r="D946" s="59"/>
      <c r="E946" s="59"/>
      <c r="F946" s="59"/>
      <c r="G946" s="59"/>
      <c r="H946" s="59"/>
      <c r="I946" s="59">
        <v>62</v>
      </c>
      <c r="J946" s="59"/>
      <c r="K946" s="144"/>
      <c r="L946" s="101"/>
      <c r="M946" s="102"/>
      <c r="N946" s="103"/>
      <c r="O946" s="67">
        <f>IF(I946=0,"",I946/H945)</f>
        <v>1</v>
      </c>
      <c r="P946" s="68">
        <v>71</v>
      </c>
      <c r="Q946" s="69">
        <f t="shared" si="137"/>
        <v>1</v>
      </c>
      <c r="R946" s="69">
        <f t="shared" si="138"/>
        <v>0</v>
      </c>
    </row>
    <row r="947" spans="1:18" ht="15.75" customHeight="1" x14ac:dyDescent="0.25">
      <c r="A947" s="58">
        <v>2302</v>
      </c>
      <c r="B947" s="59"/>
      <c r="C947" s="59"/>
      <c r="D947" s="59"/>
      <c r="E947" s="59"/>
      <c r="F947" s="59"/>
      <c r="G947" s="59"/>
      <c r="H947" s="59"/>
      <c r="I947" s="59"/>
      <c r="J947" s="59">
        <v>62</v>
      </c>
      <c r="K947" s="144">
        <v>48</v>
      </c>
      <c r="L947" s="101"/>
      <c r="M947" s="102"/>
      <c r="N947" s="103"/>
      <c r="O947" s="71">
        <f>IF(J947=0,"",J947/I946)</f>
        <v>1</v>
      </c>
      <c r="P947" s="68">
        <v>70</v>
      </c>
      <c r="Q947" s="72">
        <f t="shared" si="137"/>
        <v>0.9859154929577465</v>
      </c>
      <c r="R947" s="72">
        <f t="shared" si="138"/>
        <v>1.4084507042253502E-2</v>
      </c>
    </row>
    <row r="948" spans="1:18" ht="15.75" customHeight="1" x14ac:dyDescent="0.25">
      <c r="A948" s="58">
        <v>2401</v>
      </c>
      <c r="B948" s="59"/>
      <c r="C948" s="59"/>
      <c r="D948" s="59"/>
      <c r="E948" s="59"/>
      <c r="F948" s="59"/>
      <c r="G948" s="59"/>
      <c r="H948" s="59"/>
      <c r="I948" s="59"/>
      <c r="J948" s="59">
        <v>13</v>
      </c>
      <c r="K948" s="144">
        <v>11</v>
      </c>
      <c r="L948" s="101"/>
      <c r="M948" s="102"/>
      <c r="N948" s="104"/>
      <c r="O948" s="105"/>
      <c r="P948" s="68">
        <v>21</v>
      </c>
      <c r="Q948" s="106"/>
      <c r="R948" s="107"/>
    </row>
    <row r="949" spans="1:18" ht="15.75" customHeight="1" x14ac:dyDescent="0.25">
      <c r="A949" s="58">
        <v>2402</v>
      </c>
      <c r="B949" s="59"/>
      <c r="C949" s="59"/>
      <c r="D949" s="59"/>
      <c r="E949" s="59"/>
      <c r="F949" s="59"/>
      <c r="G949" s="59"/>
      <c r="H949" s="59"/>
      <c r="I949" s="59"/>
      <c r="J949" s="59">
        <v>10</v>
      </c>
      <c r="K949" s="144">
        <v>9</v>
      </c>
      <c r="L949" s="101"/>
      <c r="M949" s="102"/>
      <c r="N949" s="104"/>
      <c r="O949" s="108"/>
      <c r="P949" s="109">
        <v>10</v>
      </c>
      <c r="Q949" s="110"/>
      <c r="R949" s="108"/>
    </row>
    <row r="950" spans="1:18" ht="15.75" customHeight="1" x14ac:dyDescent="0.25">
      <c r="A950" s="58">
        <v>2501</v>
      </c>
      <c r="B950" s="59"/>
      <c r="C950" s="59"/>
      <c r="D950" s="59"/>
      <c r="E950" s="59"/>
      <c r="F950" s="59"/>
      <c r="G950" s="59"/>
      <c r="H950" s="59"/>
      <c r="I950" s="59"/>
      <c r="J950" s="59">
        <v>2</v>
      </c>
      <c r="K950" s="144">
        <v>4</v>
      </c>
      <c r="L950" s="101"/>
      <c r="M950" s="102"/>
      <c r="N950" s="104"/>
      <c r="O950" s="108"/>
      <c r="P950" s="109">
        <v>2</v>
      </c>
      <c r="Q950" s="110"/>
      <c r="R950" s="108"/>
    </row>
    <row r="951" spans="1:18" ht="15.75" customHeight="1" x14ac:dyDescent="0.25">
      <c r="A951" s="58">
        <v>2502</v>
      </c>
      <c r="B951" s="59"/>
      <c r="C951" s="59"/>
      <c r="D951" s="59"/>
      <c r="E951" s="59"/>
      <c r="F951" s="59"/>
      <c r="G951" s="59"/>
      <c r="H951" s="59"/>
      <c r="I951" s="59"/>
      <c r="J951" s="59"/>
      <c r="K951" s="144"/>
      <c r="L951" s="101"/>
      <c r="M951" s="102"/>
      <c r="N951" s="104"/>
      <c r="O951" s="102"/>
      <c r="P951" s="104"/>
      <c r="Q951" s="146"/>
      <c r="R951" s="108"/>
    </row>
    <row r="952" spans="1:18" ht="15.75" customHeight="1" x14ac:dyDescent="0.25">
      <c r="A952" s="58">
        <v>2601</v>
      </c>
      <c r="B952" s="59"/>
      <c r="C952" s="59"/>
      <c r="D952" s="59"/>
      <c r="E952" s="59"/>
      <c r="F952" s="59"/>
      <c r="G952" s="59"/>
      <c r="H952" s="59"/>
      <c r="I952" s="59"/>
      <c r="J952" s="59"/>
      <c r="K952" s="144"/>
      <c r="L952" s="101"/>
      <c r="M952" s="102"/>
      <c r="N952" s="104"/>
      <c r="O952" s="191" t="s">
        <v>83</v>
      </c>
      <c r="P952" s="82">
        <v>16</v>
      </c>
      <c r="Q952" s="111">
        <f>K955</f>
        <v>75</v>
      </c>
      <c r="R952" s="193" t="s">
        <v>11</v>
      </c>
    </row>
    <row r="953" spans="1:18" ht="15.75" customHeight="1" x14ac:dyDescent="0.25">
      <c r="A953" s="58">
        <v>2602</v>
      </c>
      <c r="B953" s="59"/>
      <c r="C953" s="59"/>
      <c r="D953" s="59"/>
      <c r="E953" s="59"/>
      <c r="F953" s="59"/>
      <c r="G953" s="59"/>
      <c r="H953" s="59"/>
      <c r="I953" s="59"/>
      <c r="J953" s="59"/>
      <c r="K953" s="144"/>
      <c r="L953" s="101"/>
      <c r="M953" s="102"/>
      <c r="N953" s="104"/>
      <c r="O953" s="192" t="s">
        <v>85</v>
      </c>
      <c r="P953" s="86">
        <f>IF(P952/B939=0,"",P952/B939)</f>
        <v>0.14414414414414414</v>
      </c>
      <c r="Q953" s="112">
        <f>IF(P952/Q952=0,"",P952/Q952)</f>
        <v>0.21333333333333335</v>
      </c>
      <c r="R953" s="194" t="s">
        <v>86</v>
      </c>
    </row>
    <row r="954" spans="1:18" ht="15.75" x14ac:dyDescent="0.25">
      <c r="A954" s="58">
        <v>2701</v>
      </c>
      <c r="B954" s="59"/>
      <c r="C954" s="59"/>
      <c r="D954" s="59"/>
      <c r="E954" s="59"/>
      <c r="F954" s="59"/>
      <c r="G954" s="59"/>
      <c r="H954" s="59"/>
      <c r="I954" s="59"/>
      <c r="J954" s="59"/>
      <c r="K954" s="144"/>
      <c r="L954" s="147"/>
      <c r="M954" s="148"/>
      <c r="N954" s="149"/>
      <c r="O954" s="90"/>
      <c r="P954" s="91"/>
      <c r="Q954" s="91"/>
      <c r="R954" s="113"/>
    </row>
    <row r="955" spans="1:18" ht="18" customHeight="1" x14ac:dyDescent="0.25">
      <c r="A955" s="28"/>
      <c r="B955" s="280" t="s">
        <v>111</v>
      </c>
      <c r="C955" s="280"/>
      <c r="D955" s="280"/>
      <c r="E955" s="280"/>
      <c r="F955" s="280"/>
      <c r="G955" s="280"/>
      <c r="H955" s="280"/>
      <c r="I955" s="280"/>
      <c r="J955" s="280"/>
      <c r="K955" s="93">
        <f>SUM(K939:K951)</f>
        <v>75</v>
      </c>
      <c r="L955" s="94">
        <f>(SUM(K943:K947)/B939)</f>
        <v>0.45945945945945948</v>
      </c>
      <c r="M955" s="94">
        <f>IF(K955=0,"",K955/B939)</f>
        <v>0.67567567567567566</v>
      </c>
      <c r="N955" s="94">
        <f>M955-L955</f>
        <v>0.21621621621621617</v>
      </c>
      <c r="O955" s="3"/>
      <c r="P955" s="29"/>
      <c r="Q955" s="22"/>
      <c r="R955" s="3"/>
    </row>
    <row r="956" spans="1:18" ht="12.75" customHeight="1" x14ac:dyDescent="0.2">
      <c r="L956" s="3"/>
      <c r="M956" s="3"/>
      <c r="O956" s="3"/>
    </row>
    <row r="957" spans="1:18" ht="12.75" customHeight="1" x14ac:dyDescent="0.2">
      <c r="L957" s="3"/>
      <c r="M957" s="3"/>
      <c r="O957" s="3"/>
    </row>
    <row r="958" spans="1:18" ht="26.25" x14ac:dyDescent="0.4">
      <c r="A958" s="2"/>
      <c r="B958" s="270" t="s">
        <v>99</v>
      </c>
      <c r="C958" s="271"/>
      <c r="D958" s="271"/>
      <c r="E958" s="271"/>
      <c r="F958" s="271"/>
      <c r="G958" s="271"/>
      <c r="H958" s="271"/>
      <c r="I958" s="271"/>
      <c r="J958" s="271"/>
      <c r="K958" s="179" t="s">
        <v>119</v>
      </c>
      <c r="L958" s="57"/>
      <c r="M958" s="57"/>
      <c r="N958" s="29"/>
      <c r="O958" s="3"/>
      <c r="P958" s="29"/>
      <c r="Q958" s="29"/>
      <c r="R958" s="29"/>
    </row>
    <row r="959" spans="1:18" ht="20.25" x14ac:dyDescent="0.2">
      <c r="A959" s="272" t="s">
        <v>10</v>
      </c>
      <c r="B959" s="273" t="s">
        <v>100</v>
      </c>
      <c r="C959" s="274"/>
      <c r="D959" s="274"/>
      <c r="E959" s="274"/>
      <c r="F959" s="274"/>
      <c r="G959" s="274"/>
      <c r="H959" s="274"/>
      <c r="I959" s="274"/>
      <c r="J959" s="275"/>
      <c r="K959" s="276" t="s">
        <v>11</v>
      </c>
      <c r="L959" s="269" t="s">
        <v>3</v>
      </c>
      <c r="M959" s="269" t="s">
        <v>4</v>
      </c>
      <c r="N959" s="278" t="s">
        <v>5</v>
      </c>
      <c r="O959" s="269" t="s">
        <v>6</v>
      </c>
      <c r="P959" s="267" t="s">
        <v>7</v>
      </c>
      <c r="Q959" s="267" t="s">
        <v>8</v>
      </c>
      <c r="R959" s="269" t="s">
        <v>101</v>
      </c>
    </row>
    <row r="960" spans="1:18" ht="15.75" x14ac:dyDescent="0.25">
      <c r="A960" s="268"/>
      <c r="B960" s="58" t="s">
        <v>102</v>
      </c>
      <c r="C960" s="58" t="s">
        <v>103</v>
      </c>
      <c r="D960" s="58" t="s">
        <v>104</v>
      </c>
      <c r="E960" s="58" t="s">
        <v>105</v>
      </c>
      <c r="F960" s="58" t="s">
        <v>106</v>
      </c>
      <c r="G960" s="58" t="s">
        <v>107</v>
      </c>
      <c r="H960" s="58" t="s">
        <v>108</v>
      </c>
      <c r="I960" s="58" t="s">
        <v>109</v>
      </c>
      <c r="J960" s="58" t="s">
        <v>110</v>
      </c>
      <c r="K960" s="277"/>
      <c r="L960" s="268"/>
      <c r="M960" s="268"/>
      <c r="N960" s="268"/>
      <c r="O960" s="268"/>
      <c r="P960" s="268"/>
      <c r="Q960" s="268"/>
      <c r="R960" s="268"/>
    </row>
    <row r="961" spans="1:19" ht="15.75" customHeight="1" x14ac:dyDescent="0.25">
      <c r="A961" s="58">
        <v>2001</v>
      </c>
      <c r="B961" s="59">
        <v>129</v>
      </c>
      <c r="C961" s="59"/>
      <c r="D961" s="59"/>
      <c r="E961" s="59"/>
      <c r="F961" s="59"/>
      <c r="G961" s="59"/>
      <c r="H961" s="59"/>
      <c r="I961" s="59"/>
      <c r="J961" s="59"/>
      <c r="K961" s="144"/>
      <c r="L961" s="96"/>
      <c r="M961" s="97"/>
      <c r="N961" s="98"/>
      <c r="O961" s="99"/>
      <c r="P961" s="63">
        <f>B961</f>
        <v>129</v>
      </c>
      <c r="Q961" s="100"/>
      <c r="R961" s="99"/>
    </row>
    <row r="962" spans="1:19" ht="15.75" customHeight="1" x14ac:dyDescent="0.25">
      <c r="A962" s="58">
        <v>2002</v>
      </c>
      <c r="B962" s="59"/>
      <c r="C962" s="59">
        <v>108</v>
      </c>
      <c r="D962" s="59"/>
      <c r="E962" s="59"/>
      <c r="F962" s="59"/>
      <c r="G962" s="59"/>
      <c r="H962" s="59"/>
      <c r="I962" s="59"/>
      <c r="J962" s="59"/>
      <c r="K962" s="144"/>
      <c r="L962" s="101"/>
      <c r="M962" s="102"/>
      <c r="N962" s="103"/>
      <c r="O962" s="67">
        <f>IF(C962=0,"",C962/B961)</f>
        <v>0.83720930232558144</v>
      </c>
      <c r="P962" s="68">
        <v>111</v>
      </c>
      <c r="Q962" s="69">
        <f t="shared" ref="Q962:Q969" si="139">IF(P962=0,"",P962/P961)</f>
        <v>0.86046511627906974</v>
      </c>
      <c r="R962" s="69">
        <f t="shared" ref="R962:R969" si="140">IF(P962=0,"",100%-Q962)</f>
        <v>0.13953488372093026</v>
      </c>
    </row>
    <row r="963" spans="1:19" ht="15.75" customHeight="1" x14ac:dyDescent="0.25">
      <c r="A963" s="58">
        <v>2101</v>
      </c>
      <c r="B963" s="59"/>
      <c r="C963" s="59"/>
      <c r="D963" s="59">
        <v>84</v>
      </c>
      <c r="E963" s="59"/>
      <c r="F963" s="59"/>
      <c r="G963" s="59"/>
      <c r="H963" s="59"/>
      <c r="I963" s="59"/>
      <c r="J963" s="59"/>
      <c r="K963" s="144"/>
      <c r="L963" s="101"/>
      <c r="M963" s="102"/>
      <c r="N963" s="103"/>
      <c r="O963" s="67">
        <f>IF(D963=0,"",D963/C962)</f>
        <v>0.77777777777777779</v>
      </c>
      <c r="P963" s="68">
        <v>103</v>
      </c>
      <c r="Q963" s="69">
        <f t="shared" si="139"/>
        <v>0.92792792792792789</v>
      </c>
      <c r="R963" s="69">
        <f t="shared" si="140"/>
        <v>7.2072072072072113E-2</v>
      </c>
      <c r="S963" s="8">
        <f>P963/P961</f>
        <v>0.79844961240310075</v>
      </c>
    </row>
    <row r="964" spans="1:19" ht="15.75" customHeight="1" x14ac:dyDescent="0.25">
      <c r="A964" s="58">
        <v>2102</v>
      </c>
      <c r="B964" s="59"/>
      <c r="C964" s="59"/>
      <c r="D964" s="59"/>
      <c r="E964" s="59">
        <v>77</v>
      </c>
      <c r="F964" s="59"/>
      <c r="G964" s="59"/>
      <c r="H964" s="59"/>
      <c r="I964" s="59"/>
      <c r="J964" s="59"/>
      <c r="K964" s="144">
        <v>1</v>
      </c>
      <c r="L964" s="101"/>
      <c r="M964" s="102"/>
      <c r="N964" s="103"/>
      <c r="O964" s="67">
        <f>IF(E964=0,"",E964/D963)</f>
        <v>0.91666666666666663</v>
      </c>
      <c r="P964" s="68">
        <v>97</v>
      </c>
      <c r="Q964" s="69">
        <f t="shared" si="139"/>
        <v>0.94174757281553401</v>
      </c>
      <c r="R964" s="69">
        <f t="shared" si="140"/>
        <v>5.8252427184465994E-2</v>
      </c>
    </row>
    <row r="965" spans="1:19" ht="15.75" customHeight="1" x14ac:dyDescent="0.25">
      <c r="A965" s="58">
        <v>2201</v>
      </c>
      <c r="B965" s="59"/>
      <c r="C965" s="59"/>
      <c r="D965" s="59"/>
      <c r="E965" s="59"/>
      <c r="F965" s="59">
        <v>73</v>
      </c>
      <c r="G965" s="59"/>
      <c r="H965" s="59"/>
      <c r="I965" s="59"/>
      <c r="J965" s="59"/>
      <c r="K965" s="144"/>
      <c r="L965" s="101"/>
      <c r="M965" s="102"/>
      <c r="N965" s="103"/>
      <c r="O965" s="67">
        <f>IF(F965=0,"",F965/E964)</f>
        <v>0.94805194805194803</v>
      </c>
      <c r="P965" s="68">
        <v>85</v>
      </c>
      <c r="Q965" s="69">
        <f t="shared" si="139"/>
        <v>0.87628865979381443</v>
      </c>
      <c r="R965" s="69">
        <f t="shared" si="140"/>
        <v>0.12371134020618557</v>
      </c>
    </row>
    <row r="966" spans="1:19" ht="15.75" customHeight="1" x14ac:dyDescent="0.25">
      <c r="A966" s="58">
        <v>2202</v>
      </c>
      <c r="B966" s="59"/>
      <c r="C966" s="59"/>
      <c r="D966" s="59"/>
      <c r="E966" s="59"/>
      <c r="F966" s="59"/>
      <c r="G966" s="59">
        <v>72</v>
      </c>
      <c r="H966" s="59"/>
      <c r="I966" s="59"/>
      <c r="J966" s="59"/>
      <c r="K966" s="144"/>
      <c r="L966" s="101"/>
      <c r="M966" s="102"/>
      <c r="N966" s="103"/>
      <c r="O966" s="67">
        <f>IF(G966=0,"",G966/F965)</f>
        <v>0.98630136986301364</v>
      </c>
      <c r="P966" s="68">
        <v>81</v>
      </c>
      <c r="Q966" s="69">
        <f t="shared" si="139"/>
        <v>0.95294117647058818</v>
      </c>
      <c r="R966" s="69">
        <f t="shared" si="140"/>
        <v>4.705882352941182E-2</v>
      </c>
    </row>
    <row r="967" spans="1:19" ht="15.75" customHeight="1" x14ac:dyDescent="0.25">
      <c r="A967" s="58">
        <v>2301</v>
      </c>
      <c r="B967" s="59"/>
      <c r="C967" s="59"/>
      <c r="D967" s="59"/>
      <c r="E967" s="59"/>
      <c r="F967" s="59"/>
      <c r="G967" s="59"/>
      <c r="H967" s="59">
        <v>67</v>
      </c>
      <c r="I967" s="59"/>
      <c r="J967" s="59"/>
      <c r="K967" s="144">
        <v>1</v>
      </c>
      <c r="L967" s="101"/>
      <c r="M967" s="102"/>
      <c r="N967" s="103"/>
      <c r="O967" s="67">
        <f>IF(H967=0,"",H967/G966)</f>
        <v>0.93055555555555558</v>
      </c>
      <c r="P967" s="68">
        <v>81</v>
      </c>
      <c r="Q967" s="69">
        <f t="shared" si="139"/>
        <v>1</v>
      </c>
      <c r="R967" s="69">
        <f t="shared" si="140"/>
        <v>0</v>
      </c>
    </row>
    <row r="968" spans="1:19" ht="15.75" customHeight="1" x14ac:dyDescent="0.25">
      <c r="A968" s="58">
        <v>2302</v>
      </c>
      <c r="B968" s="59"/>
      <c r="C968" s="59"/>
      <c r="D968" s="59"/>
      <c r="E968" s="59"/>
      <c r="F968" s="59"/>
      <c r="G968" s="59"/>
      <c r="H968" s="59"/>
      <c r="I968" s="59">
        <v>67</v>
      </c>
      <c r="J968" s="59"/>
      <c r="K968" s="144"/>
      <c r="L968" s="101"/>
      <c r="M968" s="102"/>
      <c r="N968" s="103"/>
      <c r="O968" s="67">
        <f>IF(I968=0,"",I968/H967)</f>
        <v>1</v>
      </c>
      <c r="P968" s="68">
        <v>78</v>
      </c>
      <c r="Q968" s="69">
        <f t="shared" si="139"/>
        <v>0.96296296296296291</v>
      </c>
      <c r="R968" s="69">
        <f t="shared" si="140"/>
        <v>3.703703703703709E-2</v>
      </c>
    </row>
    <row r="969" spans="1:19" ht="15.75" customHeight="1" x14ac:dyDescent="0.25">
      <c r="A969" s="58">
        <v>2401</v>
      </c>
      <c r="B969" s="59"/>
      <c r="C969" s="59"/>
      <c r="D969" s="59"/>
      <c r="E969" s="59"/>
      <c r="F969" s="59"/>
      <c r="G969" s="59"/>
      <c r="H969" s="59"/>
      <c r="I969" s="59"/>
      <c r="J969" s="59">
        <v>65</v>
      </c>
      <c r="K969" s="144">
        <v>41</v>
      </c>
      <c r="L969" s="101"/>
      <c r="M969" s="102"/>
      <c r="N969" s="103"/>
      <c r="O969" s="71">
        <f>IF(J969=0,"",J969/I968)</f>
        <v>0.97014925373134331</v>
      </c>
      <c r="P969" s="68">
        <v>76</v>
      </c>
      <c r="Q969" s="72">
        <f t="shared" si="139"/>
        <v>0.97435897435897434</v>
      </c>
      <c r="R969" s="72">
        <f t="shared" si="140"/>
        <v>2.5641025641025661E-2</v>
      </c>
    </row>
    <row r="970" spans="1:19" ht="15.75" customHeight="1" x14ac:dyDescent="0.25">
      <c r="A970" s="58">
        <v>2402</v>
      </c>
      <c r="B970" s="59"/>
      <c r="C970" s="59"/>
      <c r="D970" s="59"/>
      <c r="E970" s="59"/>
      <c r="F970" s="59"/>
      <c r="G970" s="59"/>
      <c r="H970" s="59"/>
      <c r="I970" s="59"/>
      <c r="J970" s="59">
        <v>24</v>
      </c>
      <c r="K970" s="144">
        <v>19</v>
      </c>
      <c r="L970" s="101"/>
      <c r="M970" s="102"/>
      <c r="N970" s="104"/>
      <c r="O970" s="105"/>
      <c r="P970" s="68">
        <v>31</v>
      </c>
      <c r="Q970" s="106"/>
      <c r="R970" s="107"/>
    </row>
    <row r="971" spans="1:19" ht="15.75" customHeight="1" x14ac:dyDescent="0.25">
      <c r="A971" s="58">
        <v>2501</v>
      </c>
      <c r="B971" s="59"/>
      <c r="C971" s="59"/>
      <c r="D971" s="59"/>
      <c r="E971" s="59"/>
      <c r="F971" s="59"/>
      <c r="G971" s="59"/>
      <c r="H971" s="59"/>
      <c r="I971" s="59"/>
      <c r="J971" s="59">
        <v>7</v>
      </c>
      <c r="K971" s="144">
        <v>7</v>
      </c>
      <c r="L971" s="101"/>
      <c r="M971" s="102"/>
      <c r="N971" s="104"/>
      <c r="O971" s="108"/>
      <c r="P971" s="109">
        <v>11</v>
      </c>
      <c r="Q971" s="110"/>
      <c r="R971" s="108"/>
    </row>
    <row r="972" spans="1:19" ht="15.75" customHeight="1" x14ac:dyDescent="0.25">
      <c r="A972" s="58">
        <v>2502</v>
      </c>
      <c r="B972" s="59"/>
      <c r="C972" s="59"/>
      <c r="D972" s="59"/>
      <c r="E972" s="59"/>
      <c r="F972" s="59"/>
      <c r="G972" s="59"/>
      <c r="H972" s="59"/>
      <c r="I972" s="59"/>
      <c r="J972" s="59"/>
      <c r="K972" s="144"/>
      <c r="L972" s="101"/>
      <c r="M972" s="102"/>
      <c r="N972" s="104"/>
      <c r="O972" s="108"/>
      <c r="P972" s="109"/>
      <c r="Q972" s="110"/>
      <c r="R972" s="108"/>
    </row>
    <row r="973" spans="1:19" ht="15.75" customHeight="1" x14ac:dyDescent="0.25">
      <c r="A973" s="58">
        <v>2601</v>
      </c>
      <c r="B973" s="59"/>
      <c r="C973" s="59"/>
      <c r="D973" s="59"/>
      <c r="E973" s="59"/>
      <c r="F973" s="59"/>
      <c r="G973" s="59"/>
      <c r="H973" s="59"/>
      <c r="I973" s="59"/>
      <c r="J973" s="59"/>
      <c r="K973" s="144"/>
      <c r="L973" s="101"/>
      <c r="M973" s="102"/>
      <c r="N973" s="104"/>
      <c r="O973" s="102"/>
      <c r="P973" s="104"/>
      <c r="Q973" s="146"/>
      <c r="R973" s="108"/>
    </row>
    <row r="974" spans="1:19" ht="15.75" customHeight="1" x14ac:dyDescent="0.25">
      <c r="A974" s="58">
        <v>2602</v>
      </c>
      <c r="B974" s="59"/>
      <c r="C974" s="59"/>
      <c r="D974" s="59"/>
      <c r="E974" s="59"/>
      <c r="F974" s="59"/>
      <c r="G974" s="59"/>
      <c r="H974" s="59"/>
      <c r="I974" s="59"/>
      <c r="J974" s="59"/>
      <c r="K974" s="144"/>
      <c r="L974" s="101"/>
      <c r="M974" s="102"/>
      <c r="N974" s="104"/>
      <c r="O974" s="191" t="s">
        <v>83</v>
      </c>
      <c r="P974" s="82">
        <v>3</v>
      </c>
      <c r="Q974" s="111">
        <f>K977</f>
        <v>69</v>
      </c>
      <c r="R974" s="193" t="s">
        <v>11</v>
      </c>
    </row>
    <row r="975" spans="1:19" ht="15.75" customHeight="1" x14ac:dyDescent="0.25">
      <c r="A975" s="58">
        <v>2701</v>
      </c>
      <c r="B975" s="59"/>
      <c r="C975" s="59"/>
      <c r="D975" s="59"/>
      <c r="E975" s="59"/>
      <c r="F975" s="59"/>
      <c r="G975" s="59"/>
      <c r="H975" s="59"/>
      <c r="I975" s="59"/>
      <c r="J975" s="59"/>
      <c r="K975" s="144"/>
      <c r="L975" s="101"/>
      <c r="M975" s="102"/>
      <c r="N975" s="104"/>
      <c r="O975" s="192" t="s">
        <v>85</v>
      </c>
      <c r="P975" s="86">
        <f>IF(P974/B961=0,"",P974/B961)</f>
        <v>2.3255813953488372E-2</v>
      </c>
      <c r="Q975" s="112">
        <f>IF(P974/Q974=0,"",P974/Q974)</f>
        <v>4.3478260869565216E-2</v>
      </c>
      <c r="R975" s="194" t="s">
        <v>86</v>
      </c>
    </row>
    <row r="976" spans="1:19" ht="15.75" customHeight="1" x14ac:dyDescent="0.25">
      <c r="A976" s="58">
        <v>2702</v>
      </c>
      <c r="B976" s="59"/>
      <c r="C976" s="59"/>
      <c r="D976" s="59"/>
      <c r="E976" s="59"/>
      <c r="F976" s="59"/>
      <c r="G976" s="59"/>
      <c r="H976" s="59"/>
      <c r="I976" s="59"/>
      <c r="J976" s="59"/>
      <c r="K976" s="144"/>
      <c r="L976" s="147"/>
      <c r="M976" s="148"/>
      <c r="N976" s="149"/>
      <c r="O976" s="90"/>
      <c r="P976" s="91"/>
      <c r="Q976" s="91"/>
      <c r="R976" s="113"/>
    </row>
    <row r="977" spans="1:19" ht="18" customHeight="1" x14ac:dyDescent="0.25">
      <c r="A977" s="28"/>
      <c r="B977" s="280" t="s">
        <v>111</v>
      </c>
      <c r="C977" s="280"/>
      <c r="D977" s="280"/>
      <c r="E977" s="280"/>
      <c r="F977" s="280"/>
      <c r="G977" s="280"/>
      <c r="H977" s="280"/>
      <c r="I977" s="280"/>
      <c r="J977" s="280"/>
      <c r="K977" s="93">
        <f>SUM(K961:K973)</f>
        <v>69</v>
      </c>
      <c r="L977" s="94">
        <f>(SUM(K964:K969)/B961)</f>
        <v>0.33333333333333331</v>
      </c>
      <c r="M977" s="94">
        <f>IF(K977=0,"",K977/B961)</f>
        <v>0.53488372093023251</v>
      </c>
      <c r="N977" s="94">
        <f>M977-L977</f>
        <v>0.20155038759689919</v>
      </c>
      <c r="O977" s="3"/>
      <c r="P977" s="29"/>
      <c r="Q977" s="22"/>
      <c r="R977" s="3"/>
    </row>
    <row r="978" spans="1:19" ht="12.75" customHeight="1" x14ac:dyDescent="0.2">
      <c r="L978" s="3"/>
      <c r="M978" s="3"/>
      <c r="O978" s="3"/>
    </row>
    <row r="979" spans="1:19" ht="12.75" x14ac:dyDescent="0.2">
      <c r="L979" s="3"/>
      <c r="M979" s="3"/>
      <c r="O979" s="3"/>
    </row>
    <row r="980" spans="1:19" ht="26.25" x14ac:dyDescent="0.4">
      <c r="A980" s="2"/>
      <c r="B980" s="270" t="s">
        <v>99</v>
      </c>
      <c r="C980" s="271"/>
      <c r="D980" s="271"/>
      <c r="E980" s="271"/>
      <c r="F980" s="271"/>
      <c r="G980" s="271"/>
      <c r="H980" s="271"/>
      <c r="I980" s="271"/>
      <c r="J980" s="271"/>
      <c r="K980" s="179" t="s">
        <v>120</v>
      </c>
      <c r="L980" s="57"/>
      <c r="M980" s="57"/>
      <c r="N980" s="29"/>
      <c r="O980" s="3"/>
      <c r="P980" s="29"/>
      <c r="Q980" s="29"/>
      <c r="R980" s="29"/>
    </row>
    <row r="981" spans="1:19" ht="20.25" x14ac:dyDescent="0.2">
      <c r="A981" s="272" t="s">
        <v>10</v>
      </c>
      <c r="B981" s="273" t="s">
        <v>100</v>
      </c>
      <c r="C981" s="274"/>
      <c r="D981" s="274"/>
      <c r="E981" s="274"/>
      <c r="F981" s="274"/>
      <c r="G981" s="274"/>
      <c r="H981" s="274"/>
      <c r="I981" s="274"/>
      <c r="J981" s="275"/>
      <c r="K981" s="276" t="s">
        <v>11</v>
      </c>
      <c r="L981" s="269" t="s">
        <v>3</v>
      </c>
      <c r="M981" s="269" t="s">
        <v>4</v>
      </c>
      <c r="N981" s="278" t="s">
        <v>5</v>
      </c>
      <c r="O981" s="269" t="s">
        <v>6</v>
      </c>
      <c r="P981" s="267" t="s">
        <v>7</v>
      </c>
      <c r="Q981" s="267" t="s">
        <v>8</v>
      </c>
      <c r="R981" s="269" t="s">
        <v>101</v>
      </c>
    </row>
    <row r="982" spans="1:19" ht="15.75" x14ac:dyDescent="0.25">
      <c r="A982" s="268"/>
      <c r="B982" s="58" t="s">
        <v>102</v>
      </c>
      <c r="C982" s="58" t="s">
        <v>103</v>
      </c>
      <c r="D982" s="58" t="s">
        <v>104</v>
      </c>
      <c r="E982" s="58" t="s">
        <v>105</v>
      </c>
      <c r="F982" s="58" t="s">
        <v>106</v>
      </c>
      <c r="G982" s="58" t="s">
        <v>107</v>
      </c>
      <c r="H982" s="58" t="s">
        <v>108</v>
      </c>
      <c r="I982" s="58" t="s">
        <v>109</v>
      </c>
      <c r="J982" s="58" t="s">
        <v>110</v>
      </c>
      <c r="K982" s="277"/>
      <c r="L982" s="268"/>
      <c r="M982" s="268"/>
      <c r="N982" s="268"/>
      <c r="O982" s="268"/>
      <c r="P982" s="268"/>
      <c r="Q982" s="268"/>
      <c r="R982" s="268"/>
    </row>
    <row r="983" spans="1:19" ht="15.75" customHeight="1" x14ac:dyDescent="0.25">
      <c r="A983" s="58">
        <v>2002</v>
      </c>
      <c r="B983" s="59">
        <v>118</v>
      </c>
      <c r="C983" s="59"/>
      <c r="D983" s="59"/>
      <c r="E983" s="59"/>
      <c r="F983" s="59"/>
      <c r="G983" s="59"/>
      <c r="H983" s="59"/>
      <c r="I983" s="59"/>
      <c r="J983" s="59"/>
      <c r="K983" s="144"/>
      <c r="L983" s="96"/>
      <c r="M983" s="97"/>
      <c r="N983" s="98"/>
      <c r="O983" s="99"/>
      <c r="P983" s="63">
        <f>B983</f>
        <v>118</v>
      </c>
      <c r="Q983" s="100"/>
      <c r="R983" s="99"/>
    </row>
    <row r="984" spans="1:19" ht="15.75" customHeight="1" x14ac:dyDescent="0.25">
      <c r="A984" s="58">
        <v>2101</v>
      </c>
      <c r="B984" s="59"/>
      <c r="C984" s="59">
        <v>108</v>
      </c>
      <c r="D984" s="59"/>
      <c r="E984" s="59"/>
      <c r="F984" s="59"/>
      <c r="G984" s="59"/>
      <c r="H984" s="59"/>
      <c r="I984" s="59"/>
      <c r="J984" s="59"/>
      <c r="K984" s="144"/>
      <c r="L984" s="101"/>
      <c r="M984" s="102"/>
      <c r="N984" s="103"/>
      <c r="O984" s="67">
        <f>IF(C984=0,"",C984/B983)</f>
        <v>0.9152542372881356</v>
      </c>
      <c r="P984" s="68">
        <v>109</v>
      </c>
      <c r="Q984" s="69">
        <f t="shared" ref="Q984:Q991" si="141">IF(P984=0,"",P984/P983)</f>
        <v>0.92372881355932202</v>
      </c>
      <c r="R984" s="69">
        <f t="shared" ref="R984:R991" si="142">IF(P984=0,"",100%-Q984)</f>
        <v>7.6271186440677985E-2</v>
      </c>
    </row>
    <row r="985" spans="1:19" ht="15.75" customHeight="1" x14ac:dyDescent="0.25">
      <c r="A985" s="58">
        <v>2102</v>
      </c>
      <c r="B985" s="59"/>
      <c r="C985" s="59"/>
      <c r="D985" s="59">
        <v>99</v>
      </c>
      <c r="E985" s="59"/>
      <c r="F985" s="59"/>
      <c r="G985" s="59"/>
      <c r="H985" s="59"/>
      <c r="I985" s="59"/>
      <c r="J985" s="59"/>
      <c r="K985" s="144"/>
      <c r="L985" s="101"/>
      <c r="M985" s="102"/>
      <c r="N985" s="103"/>
      <c r="O985" s="67">
        <f>IF(D985=0,"",D985/C984)</f>
        <v>0.91666666666666663</v>
      </c>
      <c r="P985" s="68">
        <v>105</v>
      </c>
      <c r="Q985" s="69">
        <f t="shared" si="141"/>
        <v>0.96330275229357798</v>
      </c>
      <c r="R985" s="69">
        <f t="shared" si="142"/>
        <v>3.669724770642202E-2</v>
      </c>
      <c r="S985" s="8">
        <f>P985/P983</f>
        <v>0.88983050847457623</v>
      </c>
    </row>
    <row r="986" spans="1:19" ht="15.75" customHeight="1" x14ac:dyDescent="0.25">
      <c r="A986" s="58">
        <v>2201</v>
      </c>
      <c r="B986" s="59"/>
      <c r="C986" s="59"/>
      <c r="D986" s="59"/>
      <c r="E986" s="59">
        <v>97</v>
      </c>
      <c r="F986" s="59"/>
      <c r="G986" s="59"/>
      <c r="H986" s="59"/>
      <c r="I986" s="59"/>
      <c r="J986" s="59"/>
      <c r="K986" s="144"/>
      <c r="L986" s="101"/>
      <c r="M986" s="102"/>
      <c r="N986" s="103"/>
      <c r="O986" s="67">
        <f>IF(E986=0,"",E986/D985)</f>
        <v>0.97979797979797978</v>
      </c>
      <c r="P986" s="68">
        <v>104</v>
      </c>
      <c r="Q986" s="69">
        <f t="shared" si="141"/>
        <v>0.99047619047619051</v>
      </c>
      <c r="R986" s="69">
        <f t="shared" si="142"/>
        <v>9.52380952380949E-3</v>
      </c>
    </row>
    <row r="987" spans="1:19" ht="15.75" customHeight="1" x14ac:dyDescent="0.25">
      <c r="A987" s="58">
        <v>2202</v>
      </c>
      <c r="B987" s="59"/>
      <c r="C987" s="59"/>
      <c r="D987" s="59"/>
      <c r="E987" s="59"/>
      <c r="F987" s="59">
        <v>90</v>
      </c>
      <c r="G987" s="59"/>
      <c r="H987" s="59"/>
      <c r="I987" s="59"/>
      <c r="J987" s="59"/>
      <c r="K987" s="144"/>
      <c r="L987" s="101"/>
      <c r="M987" s="102"/>
      <c r="N987" s="103"/>
      <c r="O987" s="67">
        <f>IF(F987=0,"",F987/E986)</f>
        <v>0.92783505154639179</v>
      </c>
      <c r="P987" s="68">
        <v>97</v>
      </c>
      <c r="Q987" s="69">
        <f t="shared" si="141"/>
        <v>0.93269230769230771</v>
      </c>
      <c r="R987" s="69">
        <f t="shared" si="142"/>
        <v>6.7307692307692291E-2</v>
      </c>
    </row>
    <row r="988" spans="1:19" ht="15.75" customHeight="1" x14ac:dyDescent="0.25">
      <c r="A988" s="58">
        <v>2301</v>
      </c>
      <c r="B988" s="59"/>
      <c r="C988" s="59"/>
      <c r="D988" s="59"/>
      <c r="E988" s="59"/>
      <c r="F988" s="59"/>
      <c r="G988" s="59">
        <v>90</v>
      </c>
      <c r="H988" s="59"/>
      <c r="I988" s="59"/>
      <c r="J988" s="59"/>
      <c r="K988" s="144"/>
      <c r="L988" s="101"/>
      <c r="M988" s="102"/>
      <c r="N988" s="103"/>
      <c r="O988" s="67">
        <f>IF(G988=0,"",G988/F987)</f>
        <v>1</v>
      </c>
      <c r="P988" s="68">
        <v>96</v>
      </c>
      <c r="Q988" s="69">
        <f t="shared" si="141"/>
        <v>0.98969072164948457</v>
      </c>
      <c r="R988" s="69">
        <f t="shared" si="142"/>
        <v>1.0309278350515427E-2</v>
      </c>
    </row>
    <row r="989" spans="1:19" ht="15.75" customHeight="1" x14ac:dyDescent="0.25">
      <c r="A989" s="58">
        <v>2302</v>
      </c>
      <c r="B989" s="59"/>
      <c r="C989" s="59"/>
      <c r="D989" s="59"/>
      <c r="E989" s="59"/>
      <c r="F989" s="59"/>
      <c r="G989" s="59"/>
      <c r="H989" s="59">
        <v>84</v>
      </c>
      <c r="I989" s="59"/>
      <c r="J989" s="59"/>
      <c r="K989" s="144"/>
      <c r="L989" s="101"/>
      <c r="M989" s="102"/>
      <c r="N989" s="103"/>
      <c r="O989" s="67">
        <f>IF(H989=0,"",H989/G988)</f>
        <v>0.93333333333333335</v>
      </c>
      <c r="P989" s="68">
        <v>94</v>
      </c>
      <c r="Q989" s="69">
        <f t="shared" si="141"/>
        <v>0.97916666666666663</v>
      </c>
      <c r="R989" s="69">
        <f t="shared" si="142"/>
        <v>2.083333333333337E-2</v>
      </c>
    </row>
    <row r="990" spans="1:19" ht="15.75" customHeight="1" x14ac:dyDescent="0.25">
      <c r="A990" s="58">
        <v>2401</v>
      </c>
      <c r="B990" s="59"/>
      <c r="C990" s="59"/>
      <c r="D990" s="59"/>
      <c r="E990" s="59"/>
      <c r="F990" s="59"/>
      <c r="G990" s="59"/>
      <c r="H990" s="59"/>
      <c r="I990" s="59">
        <v>83</v>
      </c>
      <c r="J990" s="59"/>
      <c r="K990" s="144"/>
      <c r="L990" s="101"/>
      <c r="M990" s="102"/>
      <c r="N990" s="103"/>
      <c r="O990" s="67">
        <f>IF(I990=0,"",I990/H989)</f>
        <v>0.98809523809523814</v>
      </c>
      <c r="P990" s="68">
        <v>92</v>
      </c>
      <c r="Q990" s="69">
        <f t="shared" si="141"/>
        <v>0.97872340425531912</v>
      </c>
      <c r="R990" s="69">
        <f t="shared" si="142"/>
        <v>2.1276595744680882E-2</v>
      </c>
    </row>
    <row r="991" spans="1:19" ht="15.75" customHeight="1" x14ac:dyDescent="0.25">
      <c r="A991" s="58">
        <v>2402</v>
      </c>
      <c r="B991" s="59"/>
      <c r="C991" s="59"/>
      <c r="D991" s="59"/>
      <c r="E991" s="59"/>
      <c r="F991" s="59"/>
      <c r="G991" s="59"/>
      <c r="H991" s="59"/>
      <c r="I991" s="59"/>
      <c r="J991" s="59">
        <v>76</v>
      </c>
      <c r="K991" s="144">
        <v>57</v>
      </c>
      <c r="L991" s="101"/>
      <c r="M991" s="102"/>
      <c r="N991" s="103"/>
      <c r="O991" s="71">
        <f>IF(J991=0,"",J991/I990)</f>
        <v>0.91566265060240959</v>
      </c>
      <c r="P991" s="68">
        <v>92</v>
      </c>
      <c r="Q991" s="72">
        <f t="shared" si="141"/>
        <v>1</v>
      </c>
      <c r="R991" s="72">
        <f t="shared" si="142"/>
        <v>0</v>
      </c>
    </row>
    <row r="992" spans="1:19" ht="15.75" customHeight="1" x14ac:dyDescent="0.25">
      <c r="A992" s="58">
        <v>2501</v>
      </c>
      <c r="B992" s="59"/>
      <c r="C992" s="59"/>
      <c r="D992" s="59"/>
      <c r="E992" s="59"/>
      <c r="F992" s="59"/>
      <c r="G992" s="59"/>
      <c r="H992" s="59"/>
      <c r="I992" s="59"/>
      <c r="J992" s="59">
        <v>30</v>
      </c>
      <c r="K992" s="144">
        <v>26</v>
      </c>
      <c r="L992" s="101"/>
      <c r="M992" s="102"/>
      <c r="N992" s="104"/>
      <c r="O992" s="129"/>
      <c r="P992" s="68">
        <v>36</v>
      </c>
      <c r="Q992" s="130"/>
      <c r="R992" s="131"/>
    </row>
    <row r="993" spans="1:19" ht="15.75" customHeight="1" x14ac:dyDescent="0.25">
      <c r="A993" s="58">
        <v>2502</v>
      </c>
      <c r="B993" s="59"/>
      <c r="C993" s="59"/>
      <c r="D993" s="59"/>
      <c r="E993" s="59"/>
      <c r="F993" s="59"/>
      <c r="G993" s="59"/>
      <c r="H993" s="59"/>
      <c r="I993" s="59"/>
      <c r="J993" s="59"/>
      <c r="K993" s="144"/>
      <c r="L993" s="101"/>
      <c r="M993" s="102"/>
      <c r="N993" s="104"/>
      <c r="O993" s="108"/>
      <c r="P993" s="109"/>
      <c r="Q993" s="110"/>
      <c r="R993" s="108"/>
    </row>
    <row r="994" spans="1:19" ht="15.75" customHeight="1" x14ac:dyDescent="0.25">
      <c r="A994" s="58">
        <v>2601</v>
      </c>
      <c r="B994" s="59"/>
      <c r="C994" s="59"/>
      <c r="D994" s="59"/>
      <c r="E994" s="59"/>
      <c r="F994" s="59"/>
      <c r="G994" s="59"/>
      <c r="H994" s="59"/>
      <c r="I994" s="59"/>
      <c r="J994" s="59"/>
      <c r="K994" s="144"/>
      <c r="L994" s="101"/>
      <c r="M994" s="102"/>
      <c r="N994" s="104"/>
      <c r="O994" s="108"/>
      <c r="P994" s="109"/>
      <c r="Q994" s="110"/>
      <c r="R994" s="108"/>
    </row>
    <row r="995" spans="1:19" ht="15.75" customHeight="1" x14ac:dyDescent="0.25">
      <c r="A995" s="58">
        <v>2602</v>
      </c>
      <c r="B995" s="59"/>
      <c r="C995" s="59"/>
      <c r="D995" s="59"/>
      <c r="E995" s="59"/>
      <c r="F995" s="59"/>
      <c r="G995" s="59"/>
      <c r="H995" s="59"/>
      <c r="I995" s="59"/>
      <c r="J995" s="59"/>
      <c r="K995" s="144"/>
      <c r="L995" s="101"/>
      <c r="M995" s="102"/>
      <c r="N995" s="104"/>
      <c r="O995" s="102"/>
      <c r="P995" s="104"/>
      <c r="Q995" s="146"/>
      <c r="R995" s="108"/>
    </row>
    <row r="996" spans="1:19" ht="15.75" customHeight="1" x14ac:dyDescent="0.25">
      <c r="A996" s="58">
        <v>2701</v>
      </c>
      <c r="B996" s="59"/>
      <c r="C996" s="59"/>
      <c r="D996" s="59"/>
      <c r="E996" s="59"/>
      <c r="F996" s="59"/>
      <c r="G996" s="59"/>
      <c r="H996" s="59"/>
      <c r="I996" s="59"/>
      <c r="J996" s="59"/>
      <c r="K996" s="144"/>
      <c r="L996" s="101"/>
      <c r="M996" s="102"/>
      <c r="N996" s="104"/>
      <c r="O996" s="191" t="s">
        <v>83</v>
      </c>
      <c r="P996" s="82">
        <v>1</v>
      </c>
      <c r="Q996" s="111">
        <f>IF(SUM(K989:K992)=0,"",SUM(K989:K992))</f>
        <v>83</v>
      </c>
      <c r="R996" s="193" t="s">
        <v>11</v>
      </c>
    </row>
    <row r="997" spans="1:19" ht="15.75" customHeight="1" x14ac:dyDescent="0.25">
      <c r="A997" s="58">
        <v>2702</v>
      </c>
      <c r="B997" s="59"/>
      <c r="C997" s="59"/>
      <c r="D997" s="59"/>
      <c r="E997" s="59"/>
      <c r="F997" s="59"/>
      <c r="G997" s="59"/>
      <c r="H997" s="59"/>
      <c r="I997" s="59"/>
      <c r="J997" s="59"/>
      <c r="K997" s="144"/>
      <c r="L997" s="101"/>
      <c r="M997" s="102"/>
      <c r="N997" s="104"/>
      <c r="O997" s="192" t="s">
        <v>85</v>
      </c>
      <c r="P997" s="86">
        <f>IF(P996/B983=0,"",P996/B983)</f>
        <v>8.4745762711864406E-3</v>
      </c>
      <c r="Q997" s="112">
        <f>IF(P996/Q996=0,"",P996/Q996)</f>
        <v>1.2048192771084338E-2</v>
      </c>
      <c r="R997" s="194" t="s">
        <v>86</v>
      </c>
    </row>
    <row r="998" spans="1:19" ht="15.75" x14ac:dyDescent="0.25">
      <c r="A998" s="58">
        <v>2801</v>
      </c>
      <c r="B998" s="59"/>
      <c r="C998" s="59"/>
      <c r="D998" s="59"/>
      <c r="E998" s="59"/>
      <c r="F998" s="59"/>
      <c r="G998" s="59"/>
      <c r="H998" s="59"/>
      <c r="I998" s="59"/>
      <c r="J998" s="59"/>
      <c r="K998" s="144"/>
      <c r="L998" s="147"/>
      <c r="M998" s="148"/>
      <c r="N998" s="149"/>
      <c r="O998" s="90"/>
      <c r="P998" s="91"/>
      <c r="Q998" s="91"/>
      <c r="R998" s="113"/>
    </row>
    <row r="999" spans="1:19" ht="18" customHeight="1" x14ac:dyDescent="0.25">
      <c r="A999" s="28"/>
      <c r="B999" s="280" t="s">
        <v>111</v>
      </c>
      <c r="C999" s="280"/>
      <c r="D999" s="280"/>
      <c r="E999" s="280"/>
      <c r="F999" s="280"/>
      <c r="G999" s="280"/>
      <c r="H999" s="280"/>
      <c r="I999" s="280"/>
      <c r="J999" s="280"/>
      <c r="K999" s="93">
        <f>SUM(K983:K995)</f>
        <v>83</v>
      </c>
      <c r="L999" s="94">
        <f>IF(K991=0,"",K991/B983)</f>
        <v>0.48305084745762711</v>
      </c>
      <c r="M999" s="94">
        <f>IF(K999=0,"",K999/B983)</f>
        <v>0.70338983050847459</v>
      </c>
      <c r="N999" s="94">
        <f>M999-L999</f>
        <v>0.22033898305084748</v>
      </c>
      <c r="O999" s="3"/>
      <c r="P999" s="29"/>
      <c r="Q999" s="22"/>
      <c r="R999" s="3"/>
    </row>
    <row r="1000" spans="1:19" ht="12.75" x14ac:dyDescent="0.2"/>
    <row r="1001" spans="1:19" ht="12.75" x14ac:dyDescent="0.2"/>
    <row r="1002" spans="1:19" ht="26.25" x14ac:dyDescent="0.4">
      <c r="A1002" s="2"/>
      <c r="B1002" s="270" t="s">
        <v>99</v>
      </c>
      <c r="C1002" s="271"/>
      <c r="D1002" s="271"/>
      <c r="E1002" s="271"/>
      <c r="F1002" s="271"/>
      <c r="G1002" s="271"/>
      <c r="H1002" s="271"/>
      <c r="I1002" s="271"/>
      <c r="J1002" s="271"/>
      <c r="K1002" s="179" t="s">
        <v>121</v>
      </c>
      <c r="L1002" s="57"/>
      <c r="M1002" s="57"/>
      <c r="N1002" s="29"/>
      <c r="O1002" s="3"/>
      <c r="P1002" s="29"/>
      <c r="Q1002" s="29"/>
      <c r="R1002" s="29"/>
    </row>
    <row r="1003" spans="1:19" ht="20.25" x14ac:dyDescent="0.2">
      <c r="A1003" s="272" t="s">
        <v>10</v>
      </c>
      <c r="B1003" s="273" t="s">
        <v>100</v>
      </c>
      <c r="C1003" s="274"/>
      <c r="D1003" s="274"/>
      <c r="E1003" s="274"/>
      <c r="F1003" s="274"/>
      <c r="G1003" s="274"/>
      <c r="H1003" s="274"/>
      <c r="I1003" s="274"/>
      <c r="J1003" s="275"/>
      <c r="K1003" s="276" t="s">
        <v>11</v>
      </c>
      <c r="L1003" s="269" t="s">
        <v>3</v>
      </c>
      <c r="M1003" s="269" t="s">
        <v>4</v>
      </c>
      <c r="N1003" s="278" t="s">
        <v>5</v>
      </c>
      <c r="O1003" s="269" t="s">
        <v>6</v>
      </c>
      <c r="P1003" s="267" t="s">
        <v>7</v>
      </c>
      <c r="Q1003" s="267" t="s">
        <v>8</v>
      </c>
      <c r="R1003" s="269" t="s">
        <v>101</v>
      </c>
    </row>
    <row r="1004" spans="1:19" ht="15.75" x14ac:dyDescent="0.25">
      <c r="A1004" s="268"/>
      <c r="B1004" s="58" t="s">
        <v>102</v>
      </c>
      <c r="C1004" s="58" t="s">
        <v>103</v>
      </c>
      <c r="D1004" s="58" t="s">
        <v>104</v>
      </c>
      <c r="E1004" s="58" t="s">
        <v>105</v>
      </c>
      <c r="F1004" s="58" t="s">
        <v>106</v>
      </c>
      <c r="G1004" s="58" t="s">
        <v>107</v>
      </c>
      <c r="H1004" s="58" t="s">
        <v>108</v>
      </c>
      <c r="I1004" s="58" t="s">
        <v>109</v>
      </c>
      <c r="J1004" s="58" t="s">
        <v>110</v>
      </c>
      <c r="K1004" s="277"/>
      <c r="L1004" s="268"/>
      <c r="M1004" s="268"/>
      <c r="N1004" s="268"/>
      <c r="O1004" s="268"/>
      <c r="P1004" s="268"/>
      <c r="Q1004" s="268"/>
      <c r="R1004" s="268"/>
    </row>
    <row r="1005" spans="1:19" ht="15.75" customHeight="1" x14ac:dyDescent="0.25">
      <c r="A1005" s="58">
        <v>2101</v>
      </c>
      <c r="B1005" s="59">
        <v>115</v>
      </c>
      <c r="C1005" s="59"/>
      <c r="D1005" s="59"/>
      <c r="E1005" s="59"/>
      <c r="F1005" s="59"/>
      <c r="G1005" s="59"/>
      <c r="H1005" s="59"/>
      <c r="I1005" s="59"/>
      <c r="J1005" s="59"/>
      <c r="K1005" s="144"/>
      <c r="L1005" s="96"/>
      <c r="M1005" s="97"/>
      <c r="N1005" s="98"/>
      <c r="O1005" s="99"/>
      <c r="P1005" s="63">
        <f>B1005</f>
        <v>115</v>
      </c>
      <c r="Q1005" s="100"/>
      <c r="R1005" s="99"/>
    </row>
    <row r="1006" spans="1:19" ht="15.75" customHeight="1" x14ac:dyDescent="0.25">
      <c r="A1006" s="58">
        <v>2102</v>
      </c>
      <c r="B1006" s="59"/>
      <c r="C1006" s="59">
        <v>81</v>
      </c>
      <c r="D1006" s="59"/>
      <c r="E1006" s="59"/>
      <c r="F1006" s="59"/>
      <c r="G1006" s="59"/>
      <c r="H1006" s="59"/>
      <c r="I1006" s="59"/>
      <c r="J1006" s="59"/>
      <c r="K1006" s="144"/>
      <c r="L1006" s="101"/>
      <c r="M1006" s="102"/>
      <c r="N1006" s="103"/>
      <c r="O1006" s="67">
        <f>IF(C1006=0,"",C1006/B1005)</f>
        <v>0.70434782608695656</v>
      </c>
      <c r="P1006" s="68">
        <v>81</v>
      </c>
      <c r="Q1006" s="69">
        <f t="shared" ref="Q1006:Q1013" si="143">IF(P1006=0,"",P1006/P1005)</f>
        <v>0.70434782608695656</v>
      </c>
      <c r="R1006" s="69">
        <f t="shared" ref="R1006:R1013" si="144">IF(P1006=0,"",100%-Q1006)</f>
        <v>0.29565217391304344</v>
      </c>
    </row>
    <row r="1007" spans="1:19" ht="15.75" customHeight="1" x14ac:dyDescent="0.25">
      <c r="A1007" s="58">
        <v>2201</v>
      </c>
      <c r="B1007" s="59"/>
      <c r="C1007" s="59"/>
      <c r="D1007" s="59">
        <v>63</v>
      </c>
      <c r="E1007" s="59"/>
      <c r="F1007" s="59"/>
      <c r="G1007" s="59"/>
      <c r="H1007" s="59"/>
      <c r="I1007" s="59"/>
      <c r="J1007" s="59"/>
      <c r="K1007" s="144"/>
      <c r="L1007" s="101"/>
      <c r="M1007" s="102"/>
      <c r="N1007" s="103"/>
      <c r="O1007" s="67">
        <f>IF(D1007=0,"",D1007/C1006)</f>
        <v>0.77777777777777779</v>
      </c>
      <c r="P1007" s="68">
        <v>73</v>
      </c>
      <c r="Q1007" s="69">
        <f t="shared" si="143"/>
        <v>0.90123456790123457</v>
      </c>
      <c r="R1007" s="69">
        <f t="shared" si="144"/>
        <v>9.8765432098765427E-2</v>
      </c>
      <c r="S1007" s="8">
        <f>P1007/P1005</f>
        <v>0.63478260869565217</v>
      </c>
    </row>
    <row r="1008" spans="1:19" ht="15.75" customHeight="1" x14ac:dyDescent="0.25">
      <c r="A1008" s="58">
        <v>2202</v>
      </c>
      <c r="B1008" s="59"/>
      <c r="C1008" s="59"/>
      <c r="D1008" s="59"/>
      <c r="E1008" s="59">
        <v>54</v>
      </c>
      <c r="F1008" s="59"/>
      <c r="G1008" s="59"/>
      <c r="H1008" s="59"/>
      <c r="I1008" s="59"/>
      <c r="J1008" s="59"/>
      <c r="K1008" s="144"/>
      <c r="L1008" s="101"/>
      <c r="M1008" s="102"/>
      <c r="N1008" s="103"/>
      <c r="O1008" s="67">
        <f>IF(E1008=0,"",E1008/D1007)</f>
        <v>0.8571428571428571</v>
      </c>
      <c r="P1008" s="68">
        <v>69</v>
      </c>
      <c r="Q1008" s="69">
        <f t="shared" si="143"/>
        <v>0.9452054794520548</v>
      </c>
      <c r="R1008" s="69">
        <f t="shared" si="144"/>
        <v>5.4794520547945202E-2</v>
      </c>
    </row>
    <row r="1009" spans="1:22" ht="15.75" customHeight="1" x14ac:dyDescent="0.25">
      <c r="A1009" s="58">
        <v>2301</v>
      </c>
      <c r="B1009" s="59"/>
      <c r="C1009" s="59"/>
      <c r="D1009" s="59"/>
      <c r="E1009" s="59"/>
      <c r="F1009" s="59">
        <v>51</v>
      </c>
      <c r="G1009" s="59"/>
      <c r="H1009" s="59"/>
      <c r="I1009" s="59"/>
      <c r="J1009" s="59"/>
      <c r="K1009" s="144"/>
      <c r="L1009" s="101"/>
      <c r="M1009" s="102"/>
      <c r="N1009" s="103"/>
      <c r="O1009" s="67">
        <f>IF(F1009=0,"",F1009/E1008)</f>
        <v>0.94444444444444442</v>
      </c>
      <c r="P1009" s="68">
        <v>69</v>
      </c>
      <c r="Q1009" s="69">
        <f t="shared" si="143"/>
        <v>1</v>
      </c>
      <c r="R1009" s="69">
        <f t="shared" si="144"/>
        <v>0</v>
      </c>
    </row>
    <row r="1010" spans="1:22" ht="15.75" customHeight="1" x14ac:dyDescent="0.25">
      <c r="A1010" s="58">
        <v>2302</v>
      </c>
      <c r="B1010" s="59"/>
      <c r="C1010" s="59"/>
      <c r="D1010" s="59"/>
      <c r="E1010" s="59"/>
      <c r="F1010" s="59"/>
      <c r="G1010" s="59">
        <v>47</v>
      </c>
      <c r="H1010" s="59"/>
      <c r="I1010" s="59"/>
      <c r="J1010" s="59"/>
      <c r="K1010" s="144"/>
      <c r="L1010" s="101"/>
      <c r="M1010" s="102"/>
      <c r="N1010" s="103"/>
      <c r="O1010" s="67">
        <f>IF(G1010=0,"",G1010/F1009)</f>
        <v>0.92156862745098034</v>
      </c>
      <c r="P1010" s="68">
        <v>66</v>
      </c>
      <c r="Q1010" s="69">
        <f t="shared" si="143"/>
        <v>0.95652173913043481</v>
      </c>
      <c r="R1010" s="69">
        <f t="shared" si="144"/>
        <v>4.3478260869565188E-2</v>
      </c>
    </row>
    <row r="1011" spans="1:22" ht="15.75" customHeight="1" x14ac:dyDescent="0.25">
      <c r="A1011" s="58">
        <v>2401</v>
      </c>
      <c r="B1011" s="59"/>
      <c r="C1011" s="59"/>
      <c r="D1011" s="59"/>
      <c r="E1011" s="59"/>
      <c r="F1011" s="59"/>
      <c r="G1011" s="59"/>
      <c r="H1011" s="59">
        <v>45</v>
      </c>
      <c r="I1011" s="59"/>
      <c r="J1011" s="59"/>
      <c r="K1011" s="144"/>
      <c r="L1011" s="101"/>
      <c r="M1011" s="102"/>
      <c r="N1011" s="103"/>
      <c r="O1011" s="67">
        <f>IF(H1011=0,"",H1011/G1010)</f>
        <v>0.95744680851063835</v>
      </c>
      <c r="P1011" s="68">
        <v>61</v>
      </c>
      <c r="Q1011" s="69">
        <f t="shared" si="143"/>
        <v>0.9242424242424242</v>
      </c>
      <c r="R1011" s="69">
        <f t="shared" si="144"/>
        <v>7.5757575757575801E-2</v>
      </c>
    </row>
    <row r="1012" spans="1:22" ht="15.75" customHeight="1" x14ac:dyDescent="0.25">
      <c r="A1012" s="58">
        <v>2402</v>
      </c>
      <c r="B1012" s="59"/>
      <c r="C1012" s="59"/>
      <c r="D1012" s="59"/>
      <c r="E1012" s="59"/>
      <c r="F1012" s="59"/>
      <c r="G1012" s="59"/>
      <c r="H1012" s="59"/>
      <c r="I1012" s="59">
        <v>44</v>
      </c>
      <c r="J1012" s="59"/>
      <c r="K1012" s="144"/>
      <c r="L1012" s="101"/>
      <c r="M1012" s="102"/>
      <c r="N1012" s="103"/>
      <c r="O1012" s="67">
        <f>IF(I1012=0,"",I1012/H1011)</f>
        <v>0.97777777777777775</v>
      </c>
      <c r="P1012" s="68">
        <v>58</v>
      </c>
      <c r="Q1012" s="69">
        <f t="shared" si="143"/>
        <v>0.95081967213114749</v>
      </c>
      <c r="R1012" s="69">
        <f t="shared" si="144"/>
        <v>4.9180327868852514E-2</v>
      </c>
    </row>
    <row r="1013" spans="1:22" ht="15.75" customHeight="1" x14ac:dyDescent="0.25">
      <c r="A1013" s="58">
        <v>2501</v>
      </c>
      <c r="B1013" s="59"/>
      <c r="C1013" s="59"/>
      <c r="D1013" s="59"/>
      <c r="E1013" s="59"/>
      <c r="F1013" s="59"/>
      <c r="G1013" s="59"/>
      <c r="H1013" s="59"/>
      <c r="I1013" s="59"/>
      <c r="J1013" s="59">
        <v>43</v>
      </c>
      <c r="K1013" s="144">
        <v>30</v>
      </c>
      <c r="L1013" s="101"/>
      <c r="M1013" s="102"/>
      <c r="N1013" s="103"/>
      <c r="O1013" s="71">
        <f>IF(J1013=0,"",J1013/I1012)</f>
        <v>0.97727272727272729</v>
      </c>
      <c r="P1013" s="68">
        <v>56</v>
      </c>
      <c r="Q1013" s="72">
        <f t="shared" si="143"/>
        <v>0.96551724137931039</v>
      </c>
      <c r="R1013" s="72">
        <f t="shared" si="144"/>
        <v>3.4482758620689613E-2</v>
      </c>
    </row>
    <row r="1014" spans="1:22" ht="15.75" customHeight="1" x14ac:dyDescent="0.25">
      <c r="A1014" s="58">
        <v>2502</v>
      </c>
      <c r="B1014" s="59"/>
      <c r="C1014" s="59"/>
      <c r="D1014" s="59"/>
      <c r="E1014" s="59"/>
      <c r="F1014" s="59"/>
      <c r="G1014" s="59"/>
      <c r="H1014" s="59"/>
      <c r="I1014" s="59"/>
      <c r="J1014" s="59"/>
      <c r="K1014" s="144"/>
      <c r="L1014" s="101"/>
      <c r="M1014" s="102"/>
      <c r="N1014" s="104"/>
      <c r="O1014" s="129"/>
      <c r="P1014" s="68"/>
      <c r="Q1014" s="130"/>
      <c r="R1014" s="131"/>
    </row>
    <row r="1015" spans="1:22" ht="15.75" customHeight="1" x14ac:dyDescent="0.25">
      <c r="A1015" s="58">
        <v>2601</v>
      </c>
      <c r="B1015" s="59"/>
      <c r="C1015" s="59"/>
      <c r="D1015" s="59"/>
      <c r="E1015" s="59"/>
      <c r="F1015" s="59"/>
      <c r="G1015" s="59"/>
      <c r="H1015" s="59"/>
      <c r="I1015" s="59"/>
      <c r="J1015" s="59"/>
      <c r="K1015" s="144"/>
      <c r="L1015" s="101"/>
      <c r="M1015" s="102"/>
      <c r="N1015" s="104"/>
      <c r="O1015" s="108"/>
      <c r="P1015" s="109"/>
      <c r="Q1015" s="110"/>
      <c r="R1015" s="108"/>
    </row>
    <row r="1016" spans="1:22" ht="15.75" customHeight="1" x14ac:dyDescent="0.25">
      <c r="A1016" s="58">
        <v>2602</v>
      </c>
      <c r="B1016" s="59"/>
      <c r="C1016" s="59"/>
      <c r="D1016" s="59"/>
      <c r="E1016" s="59"/>
      <c r="F1016" s="59"/>
      <c r="G1016" s="59"/>
      <c r="H1016" s="59"/>
      <c r="I1016" s="59"/>
      <c r="J1016" s="59"/>
      <c r="K1016" s="144"/>
      <c r="L1016" s="101"/>
      <c r="M1016" s="102"/>
      <c r="N1016" s="104"/>
      <c r="O1016" s="108"/>
      <c r="P1016" s="109"/>
      <c r="Q1016" s="110"/>
      <c r="R1016" s="108"/>
    </row>
    <row r="1017" spans="1:22" ht="15.75" customHeight="1" x14ac:dyDescent="0.25">
      <c r="A1017" s="58">
        <v>2701</v>
      </c>
      <c r="B1017" s="59"/>
      <c r="C1017" s="59"/>
      <c r="D1017" s="59"/>
      <c r="E1017" s="59"/>
      <c r="F1017" s="59"/>
      <c r="G1017" s="59"/>
      <c r="H1017" s="59"/>
      <c r="I1017" s="59"/>
      <c r="J1017" s="59"/>
      <c r="K1017" s="144"/>
      <c r="L1017" s="101"/>
      <c r="M1017" s="102"/>
      <c r="N1017" s="104"/>
      <c r="O1017" s="102"/>
      <c r="P1017" s="104"/>
      <c r="Q1017" s="146"/>
      <c r="R1017" s="108"/>
    </row>
    <row r="1018" spans="1:22" ht="15.75" customHeight="1" x14ac:dyDescent="0.25">
      <c r="A1018" s="58">
        <v>2702</v>
      </c>
      <c r="B1018" s="59"/>
      <c r="C1018" s="59"/>
      <c r="D1018" s="59"/>
      <c r="E1018" s="59"/>
      <c r="F1018" s="59"/>
      <c r="G1018" s="59"/>
      <c r="H1018" s="59"/>
      <c r="I1018" s="59"/>
      <c r="J1018" s="59"/>
      <c r="K1018" s="144"/>
      <c r="L1018" s="101"/>
      <c r="M1018" s="102"/>
      <c r="N1018" s="104"/>
      <c r="O1018" s="191" t="s">
        <v>83</v>
      </c>
      <c r="P1018" s="82"/>
      <c r="Q1018" s="111">
        <f>IF(SUM(K1011:K1014)=0,"",SUM(K1011:K1014))</f>
        <v>30</v>
      </c>
      <c r="R1018" s="193" t="s">
        <v>11</v>
      </c>
    </row>
    <row r="1019" spans="1:22" ht="15.75" customHeight="1" x14ac:dyDescent="0.25">
      <c r="A1019" s="58">
        <v>2801</v>
      </c>
      <c r="B1019" s="59"/>
      <c r="C1019" s="59"/>
      <c r="D1019" s="59"/>
      <c r="E1019" s="59"/>
      <c r="F1019" s="59"/>
      <c r="G1019" s="59"/>
      <c r="H1019" s="59"/>
      <c r="I1019" s="59"/>
      <c r="J1019" s="59"/>
      <c r="K1019" s="144"/>
      <c r="L1019" s="101"/>
      <c r="M1019" s="102"/>
      <c r="N1019" s="104"/>
      <c r="O1019" s="192" t="s">
        <v>85</v>
      </c>
      <c r="P1019" s="86" t="str">
        <f>IF(P1018/B1005=0,"",P1018/B1005)</f>
        <v/>
      </c>
      <c r="Q1019" s="112" t="str">
        <f>IF(P1018/Q1018=0,"",P1018/Q1018)</f>
        <v/>
      </c>
      <c r="R1019" s="194" t="s">
        <v>86</v>
      </c>
      <c r="V1019" s="166">
        <f>AVERAGE(S1007,S1029)</f>
        <v>0.70357016613644396</v>
      </c>
    </row>
    <row r="1020" spans="1:22" ht="15.75" customHeight="1" x14ac:dyDescent="0.25">
      <c r="A1020" s="58">
        <v>2802</v>
      </c>
      <c r="B1020" s="59"/>
      <c r="C1020" s="59"/>
      <c r="D1020" s="59"/>
      <c r="E1020" s="59"/>
      <c r="F1020" s="59"/>
      <c r="G1020" s="59"/>
      <c r="H1020" s="59"/>
      <c r="I1020" s="59"/>
      <c r="J1020" s="59"/>
      <c r="K1020" s="144"/>
      <c r="L1020" s="147"/>
      <c r="M1020" s="148"/>
      <c r="N1020" s="149"/>
      <c r="O1020" s="90"/>
      <c r="P1020" s="91"/>
      <c r="Q1020" s="91"/>
      <c r="R1020" s="113"/>
    </row>
    <row r="1021" spans="1:22" ht="18" customHeight="1" x14ac:dyDescent="0.25">
      <c r="A1021" s="28"/>
      <c r="B1021" s="280" t="s">
        <v>111</v>
      </c>
      <c r="C1021" s="280"/>
      <c r="D1021" s="280"/>
      <c r="E1021" s="280"/>
      <c r="F1021" s="280"/>
      <c r="G1021" s="280"/>
      <c r="H1021" s="280"/>
      <c r="I1021" s="280"/>
      <c r="J1021" s="280"/>
      <c r="K1021" s="93">
        <f>SUM(K1005:K1017)</f>
        <v>30</v>
      </c>
      <c r="L1021" s="94">
        <f>IF(K1013=0,"",K1013/B1005)</f>
        <v>0.2608695652173913</v>
      </c>
      <c r="M1021" s="94">
        <f>IF(K1021=0,"",K1021/B1005)</f>
        <v>0.2608695652173913</v>
      </c>
      <c r="N1021" s="94">
        <f>M1021-L1021</f>
        <v>0</v>
      </c>
      <c r="O1021" s="3"/>
      <c r="P1021" s="29"/>
      <c r="Q1021" s="22"/>
      <c r="R1021" s="3"/>
    </row>
    <row r="1022" spans="1:22" ht="12.75" x14ac:dyDescent="0.2"/>
    <row r="1023" spans="1:22" ht="12.75" x14ac:dyDescent="0.2"/>
    <row r="1024" spans="1:22" ht="26.25" x14ac:dyDescent="0.4">
      <c r="A1024" s="2"/>
      <c r="B1024" s="270" t="s">
        <v>99</v>
      </c>
      <c r="C1024" s="271"/>
      <c r="D1024" s="271"/>
      <c r="E1024" s="271"/>
      <c r="F1024" s="271"/>
      <c r="G1024" s="271"/>
      <c r="H1024" s="271"/>
      <c r="I1024" s="271"/>
      <c r="J1024" s="271"/>
      <c r="K1024" s="179" t="s">
        <v>122</v>
      </c>
      <c r="L1024" s="57"/>
      <c r="M1024" s="57"/>
      <c r="N1024" s="29"/>
      <c r="O1024" s="3"/>
      <c r="P1024" s="29"/>
      <c r="Q1024" s="29"/>
      <c r="R1024" s="29"/>
      <c r="S1024" s="120"/>
    </row>
    <row r="1025" spans="1:19" ht="20.25" x14ac:dyDescent="0.2">
      <c r="A1025" s="272" t="s">
        <v>10</v>
      </c>
      <c r="B1025" s="273" t="s">
        <v>100</v>
      </c>
      <c r="C1025" s="274"/>
      <c r="D1025" s="274"/>
      <c r="E1025" s="274"/>
      <c r="F1025" s="274"/>
      <c r="G1025" s="274"/>
      <c r="H1025" s="274"/>
      <c r="I1025" s="274"/>
      <c r="J1025" s="275"/>
      <c r="K1025" s="276" t="s">
        <v>11</v>
      </c>
      <c r="L1025" s="269" t="s">
        <v>3</v>
      </c>
      <c r="M1025" s="269" t="s">
        <v>4</v>
      </c>
      <c r="N1025" s="278" t="s">
        <v>5</v>
      </c>
      <c r="O1025" s="269" t="s">
        <v>6</v>
      </c>
      <c r="P1025" s="267" t="s">
        <v>7</v>
      </c>
      <c r="Q1025" s="267" t="s">
        <v>8</v>
      </c>
      <c r="R1025" s="269" t="s">
        <v>101</v>
      </c>
      <c r="S1025" s="120"/>
    </row>
    <row r="1026" spans="1:19" ht="15.75" x14ac:dyDescent="0.25">
      <c r="A1026" s="268"/>
      <c r="B1026" s="58" t="s">
        <v>102</v>
      </c>
      <c r="C1026" s="58" t="s">
        <v>103</v>
      </c>
      <c r="D1026" s="58" t="s">
        <v>104</v>
      </c>
      <c r="E1026" s="58" t="s">
        <v>105</v>
      </c>
      <c r="F1026" s="58" t="s">
        <v>106</v>
      </c>
      <c r="G1026" s="58" t="s">
        <v>107</v>
      </c>
      <c r="H1026" s="58" t="s">
        <v>108</v>
      </c>
      <c r="I1026" s="58" t="s">
        <v>109</v>
      </c>
      <c r="J1026" s="58" t="s">
        <v>110</v>
      </c>
      <c r="K1026" s="277"/>
      <c r="L1026" s="268"/>
      <c r="M1026" s="268"/>
      <c r="N1026" s="268"/>
      <c r="O1026" s="268"/>
      <c r="P1026" s="268"/>
      <c r="Q1026" s="268"/>
      <c r="R1026" s="268"/>
      <c r="S1026" s="120"/>
    </row>
    <row r="1027" spans="1:19" ht="15.75" customHeight="1" x14ac:dyDescent="0.25">
      <c r="A1027" s="58">
        <v>2102</v>
      </c>
      <c r="B1027" s="59">
        <v>123</v>
      </c>
      <c r="C1027" s="59"/>
      <c r="D1027" s="59"/>
      <c r="E1027" s="59"/>
      <c r="F1027" s="59"/>
      <c r="G1027" s="59"/>
      <c r="H1027" s="59"/>
      <c r="I1027" s="59"/>
      <c r="J1027" s="59"/>
      <c r="K1027" s="144"/>
      <c r="L1027" s="96"/>
      <c r="M1027" s="97"/>
      <c r="N1027" s="98"/>
      <c r="O1027" s="99"/>
      <c r="P1027" s="63">
        <f>B1027</f>
        <v>123</v>
      </c>
      <c r="Q1027" s="100"/>
      <c r="R1027" s="99"/>
      <c r="S1027" s="120"/>
    </row>
    <row r="1028" spans="1:19" ht="15.75" customHeight="1" x14ac:dyDescent="0.25">
      <c r="A1028" s="58">
        <v>2201</v>
      </c>
      <c r="B1028" s="59"/>
      <c r="C1028" s="59">
        <v>99</v>
      </c>
      <c r="D1028" s="59"/>
      <c r="E1028" s="59"/>
      <c r="F1028" s="59"/>
      <c r="G1028" s="59"/>
      <c r="H1028" s="59"/>
      <c r="I1028" s="59"/>
      <c r="J1028" s="59"/>
      <c r="K1028" s="144"/>
      <c r="L1028" s="101"/>
      <c r="M1028" s="102"/>
      <c r="N1028" s="103"/>
      <c r="O1028" s="67">
        <f>IF(C1028=0,"",C1028/B1027)</f>
        <v>0.80487804878048785</v>
      </c>
      <c r="P1028" s="68">
        <v>99</v>
      </c>
      <c r="Q1028" s="69">
        <f t="shared" ref="Q1028:Q1035" si="145">IF(P1028=0,"",P1028/P1027)</f>
        <v>0.80487804878048785</v>
      </c>
      <c r="R1028" s="69">
        <f t="shared" ref="R1028:R1035" si="146">IF(P1028=0,"",100%-Q1028)</f>
        <v>0.19512195121951215</v>
      </c>
      <c r="S1028" s="120"/>
    </row>
    <row r="1029" spans="1:19" ht="15.75" customHeight="1" x14ac:dyDescent="0.25">
      <c r="A1029" s="58">
        <v>2202</v>
      </c>
      <c r="B1029" s="59"/>
      <c r="C1029" s="59"/>
      <c r="D1029" s="59">
        <v>87</v>
      </c>
      <c r="E1029" s="59"/>
      <c r="F1029" s="59"/>
      <c r="G1029" s="59"/>
      <c r="H1029" s="59"/>
      <c r="I1029" s="59"/>
      <c r="J1029" s="59"/>
      <c r="K1029" s="144"/>
      <c r="L1029" s="101"/>
      <c r="M1029" s="102"/>
      <c r="N1029" s="103"/>
      <c r="O1029" s="67">
        <f>IF(D1029=0,"",D1029/C1028)</f>
        <v>0.87878787878787878</v>
      </c>
      <c r="P1029" s="68">
        <v>95</v>
      </c>
      <c r="Q1029" s="69">
        <f t="shared" si="145"/>
        <v>0.95959595959595956</v>
      </c>
      <c r="R1029" s="69">
        <f t="shared" si="146"/>
        <v>4.0404040404040442E-2</v>
      </c>
      <c r="S1029" s="8">
        <f>P1029/P1027</f>
        <v>0.77235772357723576</v>
      </c>
    </row>
    <row r="1030" spans="1:19" ht="15.75" customHeight="1" x14ac:dyDescent="0.25">
      <c r="A1030" s="58">
        <v>2301</v>
      </c>
      <c r="B1030" s="59"/>
      <c r="C1030" s="59"/>
      <c r="D1030" s="59"/>
      <c r="E1030" s="59">
        <v>73</v>
      </c>
      <c r="F1030" s="59"/>
      <c r="G1030" s="59"/>
      <c r="H1030" s="59"/>
      <c r="I1030" s="59"/>
      <c r="J1030" s="59"/>
      <c r="K1030" s="144"/>
      <c r="L1030" s="101"/>
      <c r="M1030" s="102"/>
      <c r="N1030" s="103"/>
      <c r="O1030" s="67">
        <f>IF(E1030=0,"",E1030/D1029)</f>
        <v>0.83908045977011492</v>
      </c>
      <c r="P1030" s="68">
        <v>92</v>
      </c>
      <c r="Q1030" s="69">
        <f t="shared" si="145"/>
        <v>0.96842105263157896</v>
      </c>
      <c r="R1030" s="69">
        <f t="shared" si="146"/>
        <v>3.157894736842104E-2</v>
      </c>
      <c r="S1030" s="120"/>
    </row>
    <row r="1031" spans="1:19" ht="15.75" customHeight="1" x14ac:dyDescent="0.25">
      <c r="A1031" s="58">
        <v>2302</v>
      </c>
      <c r="B1031" s="59"/>
      <c r="C1031" s="59"/>
      <c r="D1031" s="59"/>
      <c r="E1031" s="59"/>
      <c r="F1031" s="59">
        <v>71</v>
      </c>
      <c r="G1031" s="59"/>
      <c r="H1031" s="59"/>
      <c r="I1031" s="59"/>
      <c r="J1031" s="59"/>
      <c r="K1031" s="144"/>
      <c r="L1031" s="101"/>
      <c r="M1031" s="102"/>
      <c r="N1031" s="103"/>
      <c r="O1031" s="67">
        <f>IF(F1031=0,"",F1031/E1030)</f>
        <v>0.9726027397260274</v>
      </c>
      <c r="P1031" s="68">
        <v>91</v>
      </c>
      <c r="Q1031" s="69">
        <f t="shared" si="145"/>
        <v>0.98913043478260865</v>
      </c>
      <c r="R1031" s="69">
        <f t="shared" si="146"/>
        <v>1.0869565217391353E-2</v>
      </c>
      <c r="S1031" s="120"/>
    </row>
    <row r="1032" spans="1:19" ht="15.75" customHeight="1" x14ac:dyDescent="0.25">
      <c r="A1032" s="58">
        <v>2401</v>
      </c>
      <c r="B1032" s="59"/>
      <c r="C1032" s="59"/>
      <c r="D1032" s="59"/>
      <c r="E1032" s="59"/>
      <c r="F1032" s="59"/>
      <c r="G1032" s="59">
        <v>69</v>
      </c>
      <c r="H1032" s="59"/>
      <c r="I1032" s="59"/>
      <c r="J1032" s="59"/>
      <c r="K1032" s="144"/>
      <c r="L1032" s="101"/>
      <c r="M1032" s="102"/>
      <c r="N1032" s="103"/>
      <c r="O1032" s="67">
        <f>IF(G1032=0,"",G1032/F1031)</f>
        <v>0.971830985915493</v>
      </c>
      <c r="P1032" s="68">
        <v>89</v>
      </c>
      <c r="Q1032" s="69">
        <f t="shared" si="145"/>
        <v>0.97802197802197799</v>
      </c>
      <c r="R1032" s="69">
        <f t="shared" si="146"/>
        <v>2.1978021978022011E-2</v>
      </c>
      <c r="S1032" s="120"/>
    </row>
    <row r="1033" spans="1:19" ht="15.75" customHeight="1" x14ac:dyDescent="0.25">
      <c r="A1033" s="58">
        <v>2402</v>
      </c>
      <c r="B1033" s="59"/>
      <c r="C1033" s="59"/>
      <c r="D1033" s="59"/>
      <c r="E1033" s="59"/>
      <c r="F1033" s="59"/>
      <c r="G1033" s="59"/>
      <c r="H1033" s="59">
        <v>68</v>
      </c>
      <c r="I1033" s="59"/>
      <c r="J1033" s="59"/>
      <c r="K1033" s="144"/>
      <c r="L1033" s="101"/>
      <c r="M1033" s="102"/>
      <c r="N1033" s="103"/>
      <c r="O1033" s="67">
        <f>IF(H1033=0,"",H1033/G1032)</f>
        <v>0.98550724637681164</v>
      </c>
      <c r="P1033" s="68">
        <v>85</v>
      </c>
      <c r="Q1033" s="69">
        <f t="shared" si="145"/>
        <v>0.9550561797752809</v>
      </c>
      <c r="R1033" s="69">
        <f t="shared" si="146"/>
        <v>4.49438202247191E-2</v>
      </c>
      <c r="S1033" s="120"/>
    </row>
    <row r="1034" spans="1:19" ht="15.75" customHeight="1" x14ac:dyDescent="0.25">
      <c r="A1034" s="58">
        <v>2501</v>
      </c>
      <c r="B1034" s="59"/>
      <c r="C1034" s="59"/>
      <c r="D1034" s="59"/>
      <c r="E1034" s="59"/>
      <c r="F1034" s="59"/>
      <c r="G1034" s="59"/>
      <c r="H1034" s="59"/>
      <c r="I1034" s="59">
        <v>72</v>
      </c>
      <c r="J1034" s="59"/>
      <c r="K1034" s="144"/>
      <c r="L1034" s="101"/>
      <c r="M1034" s="102"/>
      <c r="N1034" s="103"/>
      <c r="O1034" s="173">
        <f>IF(I1034=0,"",I1034/H1033)</f>
        <v>1.0588235294117647</v>
      </c>
      <c r="P1034" s="68">
        <v>84</v>
      </c>
      <c r="Q1034" s="69">
        <f t="shared" si="145"/>
        <v>0.9882352941176471</v>
      </c>
      <c r="R1034" s="69">
        <f t="shared" si="146"/>
        <v>1.1764705882352899E-2</v>
      </c>
      <c r="S1034" s="120"/>
    </row>
    <row r="1035" spans="1:19" ht="15.75" customHeight="1" x14ac:dyDescent="0.25">
      <c r="A1035" s="58">
        <v>2502</v>
      </c>
      <c r="B1035" s="59"/>
      <c r="C1035" s="59"/>
      <c r="D1035" s="59"/>
      <c r="E1035" s="59"/>
      <c r="F1035" s="59"/>
      <c r="G1035" s="59"/>
      <c r="H1035" s="59"/>
      <c r="I1035" s="59"/>
      <c r="J1035" s="59"/>
      <c r="K1035" s="144"/>
      <c r="L1035" s="101"/>
      <c r="M1035" s="102"/>
      <c r="N1035" s="103"/>
      <c r="O1035" s="71" t="str">
        <f>IF(J1035=0,"",J1035/I1034)</f>
        <v/>
      </c>
      <c r="P1035" s="68"/>
      <c r="Q1035" s="72" t="str">
        <f t="shared" si="145"/>
        <v/>
      </c>
      <c r="R1035" s="72" t="str">
        <f t="shared" si="146"/>
        <v/>
      </c>
      <c r="S1035" s="120"/>
    </row>
    <row r="1036" spans="1:19" ht="15.75" customHeight="1" x14ac:dyDescent="0.25">
      <c r="A1036" s="58">
        <v>2601</v>
      </c>
      <c r="B1036" s="59"/>
      <c r="C1036" s="59"/>
      <c r="D1036" s="59"/>
      <c r="E1036" s="59"/>
      <c r="F1036" s="59"/>
      <c r="G1036" s="59"/>
      <c r="H1036" s="59"/>
      <c r="I1036" s="59"/>
      <c r="J1036" s="59"/>
      <c r="K1036" s="144"/>
      <c r="L1036" s="101"/>
      <c r="M1036" s="102"/>
      <c r="N1036" s="104"/>
      <c r="O1036" s="129"/>
      <c r="P1036" s="68"/>
      <c r="Q1036" s="130"/>
      <c r="R1036" s="131"/>
      <c r="S1036" s="120"/>
    </row>
    <row r="1037" spans="1:19" ht="15.75" customHeight="1" x14ac:dyDescent="0.25">
      <c r="A1037" s="58">
        <v>2602</v>
      </c>
      <c r="B1037" s="59"/>
      <c r="C1037" s="59"/>
      <c r="D1037" s="59"/>
      <c r="E1037" s="59"/>
      <c r="F1037" s="59"/>
      <c r="G1037" s="59"/>
      <c r="H1037" s="59"/>
      <c r="I1037" s="59"/>
      <c r="J1037" s="59"/>
      <c r="K1037" s="144"/>
      <c r="L1037" s="101"/>
      <c r="M1037" s="102"/>
      <c r="N1037" s="104"/>
      <c r="O1037" s="108"/>
      <c r="P1037" s="109"/>
      <c r="Q1037" s="110"/>
      <c r="R1037" s="108"/>
      <c r="S1037" s="120"/>
    </row>
    <row r="1038" spans="1:19" ht="15.75" customHeight="1" x14ac:dyDescent="0.25">
      <c r="A1038" s="58">
        <v>2701</v>
      </c>
      <c r="B1038" s="59"/>
      <c r="C1038" s="59"/>
      <c r="D1038" s="59"/>
      <c r="E1038" s="59"/>
      <c r="F1038" s="59"/>
      <c r="G1038" s="59"/>
      <c r="H1038" s="59"/>
      <c r="I1038" s="59"/>
      <c r="J1038" s="59"/>
      <c r="K1038" s="144"/>
      <c r="L1038" s="101"/>
      <c r="M1038" s="102"/>
      <c r="N1038" s="104"/>
      <c r="O1038" s="108"/>
      <c r="P1038" s="109"/>
      <c r="Q1038" s="110"/>
      <c r="R1038" s="108"/>
      <c r="S1038" s="120"/>
    </row>
    <row r="1039" spans="1:19" ht="15.75" customHeight="1" x14ac:dyDescent="0.25">
      <c r="A1039" s="58">
        <v>2702</v>
      </c>
      <c r="B1039" s="59"/>
      <c r="C1039" s="59"/>
      <c r="D1039" s="59"/>
      <c r="E1039" s="59"/>
      <c r="F1039" s="59"/>
      <c r="G1039" s="59"/>
      <c r="H1039" s="59"/>
      <c r="I1039" s="59"/>
      <c r="J1039" s="59"/>
      <c r="K1039" s="144"/>
      <c r="L1039" s="101"/>
      <c r="M1039" s="102"/>
      <c r="N1039" s="104"/>
      <c r="O1039" s="102"/>
      <c r="P1039" s="104"/>
      <c r="Q1039" s="146"/>
      <c r="R1039" s="108"/>
      <c r="S1039" s="120"/>
    </row>
    <row r="1040" spans="1:19" ht="15.75" customHeight="1" x14ac:dyDescent="0.25">
      <c r="A1040" s="58">
        <v>2801</v>
      </c>
      <c r="B1040" s="59"/>
      <c r="C1040" s="59"/>
      <c r="D1040" s="59"/>
      <c r="E1040" s="59"/>
      <c r="F1040" s="59"/>
      <c r="G1040" s="59"/>
      <c r="H1040" s="59"/>
      <c r="I1040" s="59"/>
      <c r="J1040" s="59"/>
      <c r="K1040" s="144"/>
      <c r="L1040" s="101"/>
      <c r="M1040" s="102"/>
      <c r="N1040" s="104"/>
      <c r="O1040" s="191" t="s">
        <v>83</v>
      </c>
      <c r="P1040" s="82"/>
      <c r="Q1040" s="111" t="str">
        <f>IF(SUM(K1033:K1036)=0,"",SUM(K1033:K1036))</f>
        <v/>
      </c>
      <c r="R1040" s="193" t="s">
        <v>11</v>
      </c>
      <c r="S1040" s="120"/>
    </row>
    <row r="1041" spans="1:19" ht="15.75" customHeight="1" x14ac:dyDescent="0.25">
      <c r="A1041" s="58">
        <v>2802</v>
      </c>
      <c r="B1041" s="59"/>
      <c r="C1041" s="59"/>
      <c r="D1041" s="59"/>
      <c r="E1041" s="59"/>
      <c r="F1041" s="59"/>
      <c r="G1041" s="59"/>
      <c r="H1041" s="59"/>
      <c r="I1041" s="59"/>
      <c r="J1041" s="59"/>
      <c r="K1041" s="144"/>
      <c r="L1041" s="101"/>
      <c r="M1041" s="102"/>
      <c r="N1041" s="104"/>
      <c r="O1041" s="192" t="s">
        <v>85</v>
      </c>
      <c r="P1041" s="86" t="str">
        <f>IF(P1040/B1027=0,"",P1040/B1027)</f>
        <v/>
      </c>
      <c r="Q1041" s="112" t="e">
        <f>IF(P1040/Q1040=0,"",P1040/Q1040)</f>
        <v>#VALUE!</v>
      </c>
      <c r="R1041" s="194" t="s">
        <v>86</v>
      </c>
      <c r="S1041" s="120"/>
    </row>
    <row r="1042" spans="1:19" ht="15.75" customHeight="1" x14ac:dyDescent="0.25">
      <c r="A1042" s="58">
        <v>2901</v>
      </c>
      <c r="B1042" s="59"/>
      <c r="C1042" s="59"/>
      <c r="D1042" s="59"/>
      <c r="E1042" s="59"/>
      <c r="F1042" s="59"/>
      <c r="G1042" s="59"/>
      <c r="H1042" s="59"/>
      <c r="I1042" s="59"/>
      <c r="J1042" s="59"/>
      <c r="K1042" s="144"/>
      <c r="L1042" s="147"/>
      <c r="M1042" s="148"/>
      <c r="N1042" s="149"/>
      <c r="O1042" s="90"/>
      <c r="P1042" s="91"/>
      <c r="Q1042" s="91"/>
      <c r="R1042" s="113"/>
      <c r="S1042" s="120"/>
    </row>
    <row r="1043" spans="1:19" ht="18" customHeight="1" x14ac:dyDescent="0.25">
      <c r="A1043" s="28"/>
      <c r="B1043" s="280" t="s">
        <v>111</v>
      </c>
      <c r="C1043" s="280"/>
      <c r="D1043" s="280"/>
      <c r="E1043" s="280"/>
      <c r="F1043" s="280"/>
      <c r="G1043" s="280"/>
      <c r="H1043" s="280"/>
      <c r="I1043" s="280"/>
      <c r="J1043" s="280"/>
      <c r="K1043" s="93">
        <f>SUM(K1027:K1039)</f>
        <v>0</v>
      </c>
      <c r="L1043" s="94" t="str">
        <f>IF(K1035=0,"",K1035/B1027)</f>
        <v/>
      </c>
      <c r="M1043" s="94" t="str">
        <f>IF(K1043=0,"",K1043/B1027)</f>
        <v/>
      </c>
      <c r="N1043" s="94" t="e">
        <f>M1043-L1043</f>
        <v>#VALUE!</v>
      </c>
      <c r="O1043" s="3"/>
      <c r="P1043" s="29"/>
      <c r="Q1043" s="22"/>
      <c r="R1043" s="3"/>
      <c r="S1043" s="120"/>
    </row>
    <row r="1044" spans="1:19" ht="12.75" x14ac:dyDescent="0.2"/>
    <row r="1045" spans="1:19" ht="12.75" x14ac:dyDescent="0.2"/>
    <row r="1046" spans="1:19" ht="26.25" x14ac:dyDescent="0.4">
      <c r="A1046" s="2"/>
      <c r="B1046" s="270" t="s">
        <v>99</v>
      </c>
      <c r="C1046" s="271"/>
      <c r="D1046" s="271"/>
      <c r="E1046" s="271"/>
      <c r="F1046" s="271"/>
      <c r="G1046" s="271"/>
      <c r="H1046" s="271"/>
      <c r="I1046" s="271"/>
      <c r="J1046" s="271"/>
      <c r="K1046" s="179" t="s">
        <v>123</v>
      </c>
      <c r="L1046" s="57"/>
      <c r="M1046" s="57"/>
      <c r="N1046" s="29"/>
      <c r="O1046" s="3"/>
      <c r="P1046" s="29"/>
      <c r="Q1046" s="29"/>
      <c r="R1046" s="29"/>
      <c r="S1046" s="120"/>
    </row>
    <row r="1047" spans="1:19" ht="20.25" x14ac:dyDescent="0.2">
      <c r="A1047" s="272" t="s">
        <v>10</v>
      </c>
      <c r="B1047" s="273" t="s">
        <v>100</v>
      </c>
      <c r="C1047" s="274"/>
      <c r="D1047" s="274"/>
      <c r="E1047" s="274"/>
      <c r="F1047" s="274"/>
      <c r="G1047" s="274"/>
      <c r="H1047" s="274"/>
      <c r="I1047" s="274"/>
      <c r="J1047" s="275"/>
      <c r="K1047" s="276" t="s">
        <v>11</v>
      </c>
      <c r="L1047" s="269" t="s">
        <v>3</v>
      </c>
      <c r="M1047" s="269" t="s">
        <v>4</v>
      </c>
      <c r="N1047" s="278" t="s">
        <v>5</v>
      </c>
      <c r="O1047" s="269" t="s">
        <v>6</v>
      </c>
      <c r="P1047" s="267" t="s">
        <v>7</v>
      </c>
      <c r="Q1047" s="267" t="s">
        <v>8</v>
      </c>
      <c r="R1047" s="269" t="s">
        <v>101</v>
      </c>
      <c r="S1047" s="120"/>
    </row>
    <row r="1048" spans="1:19" ht="15.75" x14ac:dyDescent="0.25">
      <c r="A1048" s="268"/>
      <c r="B1048" s="58" t="s">
        <v>102</v>
      </c>
      <c r="C1048" s="58" t="s">
        <v>103</v>
      </c>
      <c r="D1048" s="58" t="s">
        <v>104</v>
      </c>
      <c r="E1048" s="58" t="s">
        <v>105</v>
      </c>
      <c r="F1048" s="58" t="s">
        <v>106</v>
      </c>
      <c r="G1048" s="58" t="s">
        <v>107</v>
      </c>
      <c r="H1048" s="58" t="s">
        <v>108</v>
      </c>
      <c r="I1048" s="58" t="s">
        <v>109</v>
      </c>
      <c r="J1048" s="58" t="s">
        <v>110</v>
      </c>
      <c r="K1048" s="277"/>
      <c r="L1048" s="268"/>
      <c r="M1048" s="268"/>
      <c r="N1048" s="268"/>
      <c r="O1048" s="268"/>
      <c r="P1048" s="268"/>
      <c r="Q1048" s="268"/>
      <c r="R1048" s="268"/>
      <c r="S1048" s="120"/>
    </row>
    <row r="1049" spans="1:19" ht="15.75" customHeight="1" x14ac:dyDescent="0.25">
      <c r="A1049" s="58">
        <v>2201</v>
      </c>
      <c r="B1049" s="59">
        <v>115</v>
      </c>
      <c r="C1049" s="59"/>
      <c r="D1049" s="59"/>
      <c r="E1049" s="59"/>
      <c r="F1049" s="59"/>
      <c r="G1049" s="59"/>
      <c r="H1049" s="59"/>
      <c r="I1049" s="59"/>
      <c r="J1049" s="59"/>
      <c r="K1049" s="144"/>
      <c r="L1049" s="96"/>
      <c r="M1049" s="97"/>
      <c r="N1049" s="98"/>
      <c r="O1049" s="99"/>
      <c r="P1049" s="63">
        <f>B1049</f>
        <v>115</v>
      </c>
      <c r="Q1049" s="100"/>
      <c r="R1049" s="99"/>
      <c r="S1049" s="120"/>
    </row>
    <row r="1050" spans="1:19" ht="15.75" customHeight="1" x14ac:dyDescent="0.25">
      <c r="A1050" s="58">
        <v>2202</v>
      </c>
      <c r="B1050" s="59"/>
      <c r="C1050" s="59">
        <v>82</v>
      </c>
      <c r="D1050" s="59"/>
      <c r="E1050" s="59"/>
      <c r="F1050" s="59"/>
      <c r="G1050" s="59"/>
      <c r="H1050" s="59"/>
      <c r="I1050" s="59"/>
      <c r="J1050" s="59"/>
      <c r="K1050" s="144"/>
      <c r="L1050" s="101"/>
      <c r="M1050" s="102"/>
      <c r="N1050" s="103"/>
      <c r="O1050" s="67">
        <f>IF(C1050=0,"",C1050/B1049)</f>
        <v>0.71304347826086956</v>
      </c>
      <c r="P1050" s="68">
        <v>82</v>
      </c>
      <c r="Q1050" s="69">
        <f t="shared" ref="Q1050:Q1057" si="147">IF(P1050=0,"",P1050/P1049)</f>
        <v>0.71304347826086956</v>
      </c>
      <c r="R1050" s="69">
        <f t="shared" ref="R1050:R1057" si="148">IF(P1050=0,"",100%-Q1050)</f>
        <v>0.28695652173913044</v>
      </c>
      <c r="S1050" s="120"/>
    </row>
    <row r="1051" spans="1:19" ht="15.75" customHeight="1" x14ac:dyDescent="0.25">
      <c r="A1051" s="58">
        <v>2301</v>
      </c>
      <c r="B1051" s="59"/>
      <c r="C1051" s="59"/>
      <c r="D1051" s="59">
        <v>49</v>
      </c>
      <c r="E1051" s="59"/>
      <c r="F1051" s="59"/>
      <c r="G1051" s="59"/>
      <c r="H1051" s="59"/>
      <c r="I1051" s="59"/>
      <c r="J1051" s="59"/>
      <c r="K1051" s="144"/>
      <c r="L1051" s="101"/>
      <c r="M1051" s="102"/>
      <c r="N1051" s="103"/>
      <c r="O1051" s="67">
        <f>IF(D1051=0,"",D1051/C1050)</f>
        <v>0.59756097560975607</v>
      </c>
      <c r="P1051" s="68">
        <v>74</v>
      </c>
      <c r="Q1051" s="69">
        <f t="shared" si="147"/>
        <v>0.90243902439024393</v>
      </c>
      <c r="R1051" s="69">
        <f t="shared" si="148"/>
        <v>9.7560975609756073E-2</v>
      </c>
      <c r="S1051" s="8">
        <f>P1051/P1049</f>
        <v>0.64347826086956517</v>
      </c>
    </row>
    <row r="1052" spans="1:19" ht="15.75" customHeight="1" x14ac:dyDescent="0.25">
      <c r="A1052" s="58">
        <v>2302</v>
      </c>
      <c r="B1052" s="59"/>
      <c r="C1052" s="59"/>
      <c r="D1052" s="59"/>
      <c r="E1052" s="59">
        <v>39</v>
      </c>
      <c r="F1052" s="59"/>
      <c r="G1052" s="59"/>
      <c r="H1052" s="59"/>
      <c r="I1052" s="59"/>
      <c r="J1052" s="59"/>
      <c r="K1052" s="144"/>
      <c r="L1052" s="101"/>
      <c r="M1052" s="102"/>
      <c r="N1052" s="103"/>
      <c r="O1052" s="67">
        <f>IF(E1052=0,"",E1052/D1051)</f>
        <v>0.79591836734693877</v>
      </c>
      <c r="P1052" s="68">
        <v>64</v>
      </c>
      <c r="Q1052" s="69">
        <f t="shared" si="147"/>
        <v>0.86486486486486491</v>
      </c>
      <c r="R1052" s="69">
        <f t="shared" si="148"/>
        <v>0.13513513513513509</v>
      </c>
      <c r="S1052" s="120"/>
    </row>
    <row r="1053" spans="1:19" ht="15.75" customHeight="1" x14ac:dyDescent="0.25">
      <c r="A1053" s="58">
        <v>2401</v>
      </c>
      <c r="B1053" s="59"/>
      <c r="C1053" s="59"/>
      <c r="D1053" s="59"/>
      <c r="E1053" s="59"/>
      <c r="F1053" s="59">
        <v>37</v>
      </c>
      <c r="G1053" s="59"/>
      <c r="H1053" s="59"/>
      <c r="I1053" s="59"/>
      <c r="J1053" s="59"/>
      <c r="K1053" s="144"/>
      <c r="L1053" s="101"/>
      <c r="M1053" s="102"/>
      <c r="N1053" s="103"/>
      <c r="O1053" s="67">
        <f>IF(F1053=0,"",F1053/E1052)</f>
        <v>0.94871794871794868</v>
      </c>
      <c r="P1053" s="68">
        <v>56</v>
      </c>
      <c r="Q1053" s="69">
        <f t="shared" si="147"/>
        <v>0.875</v>
      </c>
      <c r="R1053" s="69">
        <f t="shared" si="148"/>
        <v>0.125</v>
      </c>
      <c r="S1053" s="120"/>
    </row>
    <row r="1054" spans="1:19" ht="15.75" customHeight="1" x14ac:dyDescent="0.25">
      <c r="A1054" s="58">
        <v>2402</v>
      </c>
      <c r="B1054" s="59"/>
      <c r="C1054" s="59"/>
      <c r="D1054" s="59"/>
      <c r="E1054" s="59"/>
      <c r="F1054" s="59"/>
      <c r="G1054" s="59">
        <v>34</v>
      </c>
      <c r="H1054" s="59"/>
      <c r="I1054" s="59"/>
      <c r="J1054" s="59"/>
      <c r="K1054" s="144"/>
      <c r="L1054" s="101"/>
      <c r="M1054" s="102"/>
      <c r="N1054" s="103"/>
      <c r="O1054" s="67">
        <f>IF(G1054=0,"",G1054/F1053)</f>
        <v>0.91891891891891897</v>
      </c>
      <c r="P1054" s="68">
        <v>54</v>
      </c>
      <c r="Q1054" s="69">
        <f t="shared" si="147"/>
        <v>0.9642857142857143</v>
      </c>
      <c r="R1054" s="69">
        <f t="shared" si="148"/>
        <v>3.5714285714285698E-2</v>
      </c>
      <c r="S1054" s="120"/>
    </row>
    <row r="1055" spans="1:19" ht="15.75" customHeight="1" x14ac:dyDescent="0.25">
      <c r="A1055" s="58">
        <v>2501</v>
      </c>
      <c r="B1055" s="59"/>
      <c r="C1055" s="59"/>
      <c r="D1055" s="59"/>
      <c r="E1055" s="59"/>
      <c r="F1055" s="59"/>
      <c r="G1055" s="59"/>
      <c r="H1055" s="59">
        <v>32</v>
      </c>
      <c r="I1055" s="59"/>
      <c r="J1055" s="59"/>
      <c r="K1055" s="144"/>
      <c r="L1055" s="101"/>
      <c r="M1055" s="102"/>
      <c r="N1055" s="103"/>
      <c r="O1055" s="67">
        <f>IF(H1055=0,"",H1055/G1054)</f>
        <v>0.94117647058823528</v>
      </c>
      <c r="P1055" s="68">
        <v>48</v>
      </c>
      <c r="Q1055" s="69">
        <f t="shared" si="147"/>
        <v>0.88888888888888884</v>
      </c>
      <c r="R1055" s="69">
        <f t="shared" si="148"/>
        <v>0.11111111111111116</v>
      </c>
      <c r="S1055" s="120"/>
    </row>
    <row r="1056" spans="1:19" ht="15.75" customHeight="1" x14ac:dyDescent="0.25">
      <c r="A1056" s="58">
        <v>2502</v>
      </c>
      <c r="B1056" s="59"/>
      <c r="C1056" s="59"/>
      <c r="D1056" s="59"/>
      <c r="E1056" s="59"/>
      <c r="F1056" s="59"/>
      <c r="G1056" s="59"/>
      <c r="H1056" s="59"/>
      <c r="I1056" s="59"/>
      <c r="J1056" s="59"/>
      <c r="K1056" s="144"/>
      <c r="L1056" s="101"/>
      <c r="M1056" s="102"/>
      <c r="N1056" s="103"/>
      <c r="O1056" s="67" t="str">
        <f>IF(I1056=0,"",I1056/H1055)</f>
        <v/>
      </c>
      <c r="P1056" s="68"/>
      <c r="Q1056" s="69" t="str">
        <f t="shared" si="147"/>
        <v/>
      </c>
      <c r="R1056" s="69" t="str">
        <f t="shared" si="148"/>
        <v/>
      </c>
      <c r="S1056" s="120"/>
    </row>
    <row r="1057" spans="1:19" ht="15.75" customHeight="1" x14ac:dyDescent="0.25">
      <c r="A1057" s="58">
        <v>2601</v>
      </c>
      <c r="B1057" s="59"/>
      <c r="C1057" s="59"/>
      <c r="D1057" s="59"/>
      <c r="E1057" s="59"/>
      <c r="F1057" s="59"/>
      <c r="G1057" s="59"/>
      <c r="H1057" s="59"/>
      <c r="I1057" s="59"/>
      <c r="J1057" s="59"/>
      <c r="K1057" s="144"/>
      <c r="L1057" s="101"/>
      <c r="M1057" s="102"/>
      <c r="N1057" s="103"/>
      <c r="O1057" s="71" t="str">
        <f>IF(J1057=0,"",J1057/I1056)</f>
        <v/>
      </c>
      <c r="P1057" s="68"/>
      <c r="Q1057" s="72" t="str">
        <f t="shared" si="147"/>
        <v/>
      </c>
      <c r="R1057" s="72" t="str">
        <f t="shared" si="148"/>
        <v/>
      </c>
      <c r="S1057" s="120"/>
    </row>
    <row r="1058" spans="1:19" ht="15.75" customHeight="1" x14ac:dyDescent="0.25">
      <c r="A1058" s="58">
        <v>2602</v>
      </c>
      <c r="B1058" s="59"/>
      <c r="C1058" s="59"/>
      <c r="D1058" s="59"/>
      <c r="E1058" s="59"/>
      <c r="F1058" s="59"/>
      <c r="G1058" s="59"/>
      <c r="H1058" s="59"/>
      <c r="I1058" s="59"/>
      <c r="J1058" s="59"/>
      <c r="K1058" s="144"/>
      <c r="L1058" s="101"/>
      <c r="M1058" s="102"/>
      <c r="N1058" s="104"/>
      <c r="O1058" s="129"/>
      <c r="P1058" s="68"/>
      <c r="Q1058" s="130"/>
      <c r="R1058" s="131"/>
      <c r="S1058" s="120"/>
    </row>
    <row r="1059" spans="1:19" ht="15.75" customHeight="1" x14ac:dyDescent="0.25">
      <c r="A1059" s="58">
        <v>2701</v>
      </c>
      <c r="B1059" s="59"/>
      <c r="C1059" s="59"/>
      <c r="D1059" s="59"/>
      <c r="E1059" s="59"/>
      <c r="F1059" s="59"/>
      <c r="G1059" s="59"/>
      <c r="H1059" s="59"/>
      <c r="I1059" s="59"/>
      <c r="J1059" s="59"/>
      <c r="K1059" s="144"/>
      <c r="L1059" s="101"/>
      <c r="M1059" s="102"/>
      <c r="N1059" s="104"/>
      <c r="O1059" s="108"/>
      <c r="P1059" s="109"/>
      <c r="Q1059" s="110"/>
      <c r="R1059" s="108"/>
      <c r="S1059" s="120"/>
    </row>
    <row r="1060" spans="1:19" ht="15.75" customHeight="1" x14ac:dyDescent="0.25">
      <c r="A1060" s="58">
        <v>2702</v>
      </c>
      <c r="B1060" s="59"/>
      <c r="C1060" s="59"/>
      <c r="D1060" s="59"/>
      <c r="E1060" s="59"/>
      <c r="F1060" s="59"/>
      <c r="G1060" s="59"/>
      <c r="H1060" s="59"/>
      <c r="I1060" s="59"/>
      <c r="J1060" s="59"/>
      <c r="K1060" s="144"/>
      <c r="L1060" s="101"/>
      <c r="M1060" s="102"/>
      <c r="N1060" s="104"/>
      <c r="O1060" s="108"/>
      <c r="P1060" s="109"/>
      <c r="Q1060" s="110"/>
      <c r="R1060" s="108"/>
      <c r="S1060" s="120"/>
    </row>
    <row r="1061" spans="1:19" ht="15.75" customHeight="1" x14ac:dyDescent="0.25">
      <c r="A1061" s="58">
        <v>2801</v>
      </c>
      <c r="B1061" s="59"/>
      <c r="C1061" s="59"/>
      <c r="D1061" s="59"/>
      <c r="E1061" s="59"/>
      <c r="F1061" s="59"/>
      <c r="G1061" s="59"/>
      <c r="H1061" s="59"/>
      <c r="I1061" s="59"/>
      <c r="J1061" s="59"/>
      <c r="K1061" s="144"/>
      <c r="L1061" s="101"/>
      <c r="M1061" s="102"/>
      <c r="N1061" s="104"/>
      <c r="O1061" s="102"/>
      <c r="P1061" s="104"/>
      <c r="Q1061" s="146"/>
      <c r="R1061" s="108"/>
      <c r="S1061" s="120"/>
    </row>
    <row r="1062" spans="1:19" ht="15.75" customHeight="1" x14ac:dyDescent="0.25">
      <c r="A1062" s="58">
        <v>2802</v>
      </c>
      <c r="B1062" s="59"/>
      <c r="C1062" s="59"/>
      <c r="D1062" s="59"/>
      <c r="E1062" s="59"/>
      <c r="F1062" s="59"/>
      <c r="G1062" s="59"/>
      <c r="H1062" s="59"/>
      <c r="I1062" s="59"/>
      <c r="J1062" s="59"/>
      <c r="K1062" s="144"/>
      <c r="L1062" s="101"/>
      <c r="M1062" s="102"/>
      <c r="N1062" s="104"/>
      <c r="O1062" s="191" t="s">
        <v>83</v>
      </c>
      <c r="P1062" s="82"/>
      <c r="Q1062" s="111" t="str">
        <f>IF(SUM(K1055:K1058)=0,"",SUM(K1055:K1058))</f>
        <v/>
      </c>
      <c r="R1062" s="193" t="s">
        <v>11</v>
      </c>
      <c r="S1062" s="120"/>
    </row>
    <row r="1063" spans="1:19" ht="15.75" customHeight="1" x14ac:dyDescent="0.25">
      <c r="A1063" s="58">
        <v>2901</v>
      </c>
      <c r="B1063" s="59"/>
      <c r="C1063" s="59"/>
      <c r="D1063" s="59"/>
      <c r="E1063" s="59"/>
      <c r="F1063" s="59"/>
      <c r="G1063" s="59"/>
      <c r="H1063" s="59"/>
      <c r="I1063" s="59"/>
      <c r="J1063" s="59"/>
      <c r="K1063" s="144"/>
      <c r="L1063" s="101"/>
      <c r="M1063" s="102"/>
      <c r="N1063" s="104"/>
      <c r="O1063" s="192" t="s">
        <v>85</v>
      </c>
      <c r="P1063" s="86" t="str">
        <f>IF(P1062/B1049=0,"",P1062/B1049)</f>
        <v/>
      </c>
      <c r="Q1063" s="112" t="e">
        <f>IF(P1062/Q1062=0,"",P1062/Q1062)</f>
        <v>#VALUE!</v>
      </c>
      <c r="R1063" s="194" t="s">
        <v>86</v>
      </c>
      <c r="S1063" s="120"/>
    </row>
    <row r="1064" spans="1:19" ht="15.75" customHeight="1" x14ac:dyDescent="0.25">
      <c r="A1064" s="58">
        <v>2902</v>
      </c>
      <c r="B1064" s="59"/>
      <c r="C1064" s="59"/>
      <c r="D1064" s="59"/>
      <c r="E1064" s="59"/>
      <c r="F1064" s="59"/>
      <c r="G1064" s="59"/>
      <c r="H1064" s="59"/>
      <c r="I1064" s="59"/>
      <c r="J1064" s="59"/>
      <c r="K1064" s="144"/>
      <c r="L1064" s="147"/>
      <c r="M1064" s="148"/>
      <c r="N1064" s="149"/>
      <c r="O1064" s="90"/>
      <c r="P1064" s="91"/>
      <c r="Q1064" s="91"/>
      <c r="R1064" s="113"/>
      <c r="S1064" s="120"/>
    </row>
    <row r="1065" spans="1:19" ht="18" customHeight="1" x14ac:dyDescent="0.25">
      <c r="A1065" s="28"/>
      <c r="B1065" s="280" t="s">
        <v>111</v>
      </c>
      <c r="C1065" s="280"/>
      <c r="D1065" s="280"/>
      <c r="E1065" s="280"/>
      <c r="F1065" s="280"/>
      <c r="G1065" s="280"/>
      <c r="H1065" s="280"/>
      <c r="I1065" s="280"/>
      <c r="J1065" s="280"/>
      <c r="K1065" s="93">
        <f>SUM(K1049:K1061)</f>
        <v>0</v>
      </c>
      <c r="L1065" s="94" t="str">
        <f>IF(K1057=0,"",K1057/B1049)</f>
        <v/>
      </c>
      <c r="M1065" s="94" t="str">
        <f>IF(K1065=0,"",K1065/B1049)</f>
        <v/>
      </c>
      <c r="N1065" s="94" t="e">
        <f>M1065-L1065</f>
        <v>#VALUE!</v>
      </c>
      <c r="O1065" s="3"/>
      <c r="P1065" s="29"/>
      <c r="Q1065" s="22"/>
      <c r="R1065" s="3"/>
      <c r="S1065" s="120"/>
    </row>
    <row r="1066" spans="1:19" ht="12.75" x14ac:dyDescent="0.2">
      <c r="A1066" s="120"/>
      <c r="B1066" s="120"/>
      <c r="C1066" s="120"/>
      <c r="D1066" s="120"/>
      <c r="E1066" s="120"/>
      <c r="F1066" s="120"/>
      <c r="G1066" s="120"/>
      <c r="H1066" s="120"/>
      <c r="I1066" s="120"/>
      <c r="J1066" s="120"/>
      <c r="K1066" s="188"/>
      <c r="L1066" s="120"/>
      <c r="M1066" s="120"/>
      <c r="N1066" s="120"/>
      <c r="O1066" s="120"/>
      <c r="P1066" s="120"/>
      <c r="Q1066" s="120"/>
      <c r="R1066" s="120"/>
      <c r="S1066" s="120"/>
    </row>
    <row r="1067" spans="1:19" ht="12.75" x14ac:dyDescent="0.2">
      <c r="A1067" s="120"/>
      <c r="B1067" s="120"/>
      <c r="C1067" s="120"/>
      <c r="D1067" s="120"/>
      <c r="E1067" s="120"/>
      <c r="F1067" s="120"/>
      <c r="G1067" s="120"/>
      <c r="H1067" s="120"/>
      <c r="I1067" s="120"/>
      <c r="J1067" s="120"/>
      <c r="K1067" s="188"/>
      <c r="L1067" s="120"/>
      <c r="M1067" s="120"/>
      <c r="N1067" s="120"/>
      <c r="O1067" s="120"/>
      <c r="P1067" s="120"/>
      <c r="Q1067" s="120"/>
      <c r="R1067" s="120"/>
      <c r="S1067" s="120"/>
    </row>
    <row r="1068" spans="1:19" ht="26.25" x14ac:dyDescent="0.4">
      <c r="A1068" s="2"/>
      <c r="B1068" s="270" t="s">
        <v>99</v>
      </c>
      <c r="C1068" s="271"/>
      <c r="D1068" s="271"/>
      <c r="E1068" s="271"/>
      <c r="F1068" s="271"/>
      <c r="G1068" s="271"/>
      <c r="H1068" s="271"/>
      <c r="I1068" s="271"/>
      <c r="J1068" s="271"/>
      <c r="K1068" s="179" t="s">
        <v>124</v>
      </c>
      <c r="L1068" s="57"/>
      <c r="M1068" s="57"/>
      <c r="N1068" s="29"/>
      <c r="O1068" s="3"/>
      <c r="P1068" s="29"/>
      <c r="Q1068" s="29"/>
      <c r="R1068" s="29"/>
      <c r="S1068" s="120"/>
    </row>
    <row r="1069" spans="1:19" ht="20.25" x14ac:dyDescent="0.2">
      <c r="A1069" s="272" t="s">
        <v>10</v>
      </c>
      <c r="B1069" s="273" t="s">
        <v>100</v>
      </c>
      <c r="C1069" s="274"/>
      <c r="D1069" s="274"/>
      <c r="E1069" s="274"/>
      <c r="F1069" s="274"/>
      <c r="G1069" s="274"/>
      <c r="H1069" s="274"/>
      <c r="I1069" s="274"/>
      <c r="J1069" s="275"/>
      <c r="K1069" s="276" t="s">
        <v>11</v>
      </c>
      <c r="L1069" s="269" t="s">
        <v>3</v>
      </c>
      <c r="M1069" s="269" t="s">
        <v>4</v>
      </c>
      <c r="N1069" s="278" t="s">
        <v>5</v>
      </c>
      <c r="O1069" s="269" t="s">
        <v>6</v>
      </c>
      <c r="P1069" s="267" t="s">
        <v>7</v>
      </c>
      <c r="Q1069" s="267" t="s">
        <v>8</v>
      </c>
      <c r="R1069" s="269" t="s">
        <v>101</v>
      </c>
      <c r="S1069" s="120"/>
    </row>
    <row r="1070" spans="1:19" ht="15.75" x14ac:dyDescent="0.25">
      <c r="A1070" s="268"/>
      <c r="B1070" s="58" t="s">
        <v>102</v>
      </c>
      <c r="C1070" s="58" t="s">
        <v>103</v>
      </c>
      <c r="D1070" s="58" t="s">
        <v>104</v>
      </c>
      <c r="E1070" s="58" t="s">
        <v>105</v>
      </c>
      <c r="F1070" s="58" t="s">
        <v>106</v>
      </c>
      <c r="G1070" s="58" t="s">
        <v>107</v>
      </c>
      <c r="H1070" s="58" t="s">
        <v>108</v>
      </c>
      <c r="I1070" s="58" t="s">
        <v>109</v>
      </c>
      <c r="J1070" s="58" t="s">
        <v>110</v>
      </c>
      <c r="K1070" s="277"/>
      <c r="L1070" s="268"/>
      <c r="M1070" s="268"/>
      <c r="N1070" s="268"/>
      <c r="O1070" s="268"/>
      <c r="P1070" s="268"/>
      <c r="Q1070" s="268"/>
      <c r="R1070" s="268"/>
      <c r="S1070" s="120"/>
    </row>
    <row r="1071" spans="1:19" ht="15.75" customHeight="1" x14ac:dyDescent="0.25">
      <c r="A1071" s="58">
        <v>2202</v>
      </c>
      <c r="B1071" s="59">
        <v>125</v>
      </c>
      <c r="C1071" s="59"/>
      <c r="D1071" s="59"/>
      <c r="E1071" s="59"/>
      <c r="F1071" s="59"/>
      <c r="G1071" s="59"/>
      <c r="H1071" s="59"/>
      <c r="I1071" s="59"/>
      <c r="J1071" s="59"/>
      <c r="K1071" s="144"/>
      <c r="L1071" s="96"/>
      <c r="M1071" s="97"/>
      <c r="N1071" s="98"/>
      <c r="O1071" s="99"/>
      <c r="P1071" s="63">
        <f>B1071</f>
        <v>125</v>
      </c>
      <c r="Q1071" s="100"/>
      <c r="R1071" s="99"/>
      <c r="S1071" s="120"/>
    </row>
    <row r="1072" spans="1:19" ht="15.75" customHeight="1" x14ac:dyDescent="0.25">
      <c r="A1072" s="58">
        <v>2301</v>
      </c>
      <c r="B1072" s="59"/>
      <c r="C1072" s="59">
        <v>84</v>
      </c>
      <c r="D1072" s="59"/>
      <c r="E1072" s="59"/>
      <c r="F1072" s="59"/>
      <c r="G1072" s="59"/>
      <c r="H1072" s="59"/>
      <c r="I1072" s="59"/>
      <c r="J1072" s="59"/>
      <c r="K1072" s="144"/>
      <c r="L1072" s="101"/>
      <c r="M1072" s="102"/>
      <c r="N1072" s="103"/>
      <c r="O1072" s="67">
        <f>IF(C1072=0,"",C1072/B1071)</f>
        <v>0.67200000000000004</v>
      </c>
      <c r="P1072" s="68">
        <v>85</v>
      </c>
      <c r="Q1072" s="69">
        <f t="shared" ref="Q1072:Q1079" si="149">IF(P1072=0,"",P1072/P1071)</f>
        <v>0.68</v>
      </c>
      <c r="R1072" s="69">
        <f t="shared" ref="R1072:R1079" si="150">IF(P1072=0,"",100%-Q1072)</f>
        <v>0.31999999999999995</v>
      </c>
      <c r="S1072" s="120"/>
    </row>
    <row r="1073" spans="1:19" ht="15.75" customHeight="1" x14ac:dyDescent="0.25">
      <c r="A1073" s="58">
        <v>2302</v>
      </c>
      <c r="B1073" s="59"/>
      <c r="C1073" s="59"/>
      <c r="D1073" s="59">
        <v>57</v>
      </c>
      <c r="E1073" s="59"/>
      <c r="F1073" s="59"/>
      <c r="G1073" s="59"/>
      <c r="H1073" s="59"/>
      <c r="I1073" s="59"/>
      <c r="J1073" s="59"/>
      <c r="K1073" s="144"/>
      <c r="L1073" s="101"/>
      <c r="M1073" s="102"/>
      <c r="N1073" s="103"/>
      <c r="O1073" s="67">
        <f>IF(D1073=0,"",D1073/C1072)</f>
        <v>0.6785714285714286</v>
      </c>
      <c r="P1073" s="68">
        <v>73</v>
      </c>
      <c r="Q1073" s="69">
        <f t="shared" si="149"/>
        <v>0.85882352941176465</v>
      </c>
      <c r="R1073" s="69">
        <f t="shared" si="150"/>
        <v>0.14117647058823535</v>
      </c>
      <c r="S1073" s="8">
        <f>P1073/P1071</f>
        <v>0.58399999999999996</v>
      </c>
    </row>
    <row r="1074" spans="1:19" ht="15.75" customHeight="1" x14ac:dyDescent="0.25">
      <c r="A1074" s="58">
        <v>2401</v>
      </c>
      <c r="B1074" s="59"/>
      <c r="C1074" s="59"/>
      <c r="D1074" s="59"/>
      <c r="E1074" s="59">
        <v>53</v>
      </c>
      <c r="F1074" s="59"/>
      <c r="G1074" s="59"/>
      <c r="H1074" s="59"/>
      <c r="I1074" s="59"/>
      <c r="J1074" s="59"/>
      <c r="K1074" s="144"/>
      <c r="L1074" s="101"/>
      <c r="M1074" s="102"/>
      <c r="N1074" s="103"/>
      <c r="O1074" s="67">
        <f>IF(E1074=0,"",E1074/D1073)</f>
        <v>0.92982456140350878</v>
      </c>
      <c r="P1074" s="68">
        <v>69</v>
      </c>
      <c r="Q1074" s="69">
        <f t="shared" si="149"/>
        <v>0.9452054794520548</v>
      </c>
      <c r="R1074" s="69">
        <f t="shared" si="150"/>
        <v>5.4794520547945202E-2</v>
      </c>
      <c r="S1074" s="120"/>
    </row>
    <row r="1075" spans="1:19" ht="15.75" customHeight="1" x14ac:dyDescent="0.25">
      <c r="A1075" s="58">
        <v>2402</v>
      </c>
      <c r="B1075" s="59"/>
      <c r="C1075" s="59"/>
      <c r="D1075" s="59"/>
      <c r="E1075" s="59"/>
      <c r="F1075" s="59">
        <v>47</v>
      </c>
      <c r="G1075" s="59"/>
      <c r="H1075" s="59"/>
      <c r="I1075" s="59"/>
      <c r="J1075" s="59"/>
      <c r="K1075" s="144"/>
      <c r="L1075" s="101"/>
      <c r="M1075" s="102"/>
      <c r="N1075" s="103"/>
      <c r="O1075" s="67">
        <f>IF(F1075=0,"",F1075/E1074)</f>
        <v>0.8867924528301887</v>
      </c>
      <c r="P1075" s="68">
        <v>63</v>
      </c>
      <c r="Q1075" s="69">
        <f t="shared" si="149"/>
        <v>0.91304347826086951</v>
      </c>
      <c r="R1075" s="69">
        <f t="shared" si="150"/>
        <v>8.6956521739130488E-2</v>
      </c>
      <c r="S1075" s="120"/>
    </row>
    <row r="1076" spans="1:19" ht="15.75" customHeight="1" x14ac:dyDescent="0.25">
      <c r="A1076" s="58">
        <v>2501</v>
      </c>
      <c r="B1076" s="59"/>
      <c r="C1076" s="59"/>
      <c r="D1076" s="59"/>
      <c r="E1076" s="59"/>
      <c r="F1076" s="59"/>
      <c r="G1076" s="59">
        <v>45</v>
      </c>
      <c r="H1076" s="59"/>
      <c r="I1076" s="59"/>
      <c r="J1076" s="59"/>
      <c r="K1076" s="144"/>
      <c r="L1076" s="101"/>
      <c r="M1076" s="102"/>
      <c r="N1076" s="103"/>
      <c r="O1076" s="67">
        <f>IF(G1076=0,"",G1076/F1075)</f>
        <v>0.95744680851063835</v>
      </c>
      <c r="P1076" s="68">
        <v>62</v>
      </c>
      <c r="Q1076" s="69">
        <f t="shared" si="149"/>
        <v>0.98412698412698407</v>
      </c>
      <c r="R1076" s="69">
        <f t="shared" si="150"/>
        <v>1.5873015873015928E-2</v>
      </c>
      <c r="S1076" s="120"/>
    </row>
    <row r="1077" spans="1:19" ht="15.75" customHeight="1" x14ac:dyDescent="0.25">
      <c r="A1077" s="58">
        <v>2502</v>
      </c>
      <c r="B1077" s="59"/>
      <c r="C1077" s="59"/>
      <c r="D1077" s="59"/>
      <c r="E1077" s="59"/>
      <c r="F1077" s="59"/>
      <c r="G1077" s="59"/>
      <c r="H1077" s="59"/>
      <c r="I1077" s="59"/>
      <c r="J1077" s="59"/>
      <c r="K1077" s="144"/>
      <c r="L1077" s="101"/>
      <c r="M1077" s="102"/>
      <c r="N1077" s="103"/>
      <c r="O1077" s="67" t="str">
        <f>IF(H1077=0,"",H1077/G1076)</f>
        <v/>
      </c>
      <c r="P1077" s="68"/>
      <c r="Q1077" s="69" t="str">
        <f t="shared" si="149"/>
        <v/>
      </c>
      <c r="R1077" s="69" t="str">
        <f t="shared" si="150"/>
        <v/>
      </c>
      <c r="S1077" s="120"/>
    </row>
    <row r="1078" spans="1:19" ht="15.75" customHeight="1" x14ac:dyDescent="0.25">
      <c r="A1078" s="58">
        <v>2601</v>
      </c>
      <c r="B1078" s="59"/>
      <c r="C1078" s="59"/>
      <c r="D1078" s="59"/>
      <c r="E1078" s="59"/>
      <c r="F1078" s="59"/>
      <c r="G1078" s="59"/>
      <c r="H1078" s="59"/>
      <c r="I1078" s="59"/>
      <c r="J1078" s="59"/>
      <c r="K1078" s="144"/>
      <c r="L1078" s="101"/>
      <c r="M1078" s="102"/>
      <c r="N1078" s="103"/>
      <c r="O1078" s="67" t="str">
        <f>IF(I1078=0,"",I1078/H1077)</f>
        <v/>
      </c>
      <c r="P1078" s="68"/>
      <c r="Q1078" s="69" t="str">
        <f t="shared" si="149"/>
        <v/>
      </c>
      <c r="R1078" s="69" t="str">
        <f t="shared" si="150"/>
        <v/>
      </c>
      <c r="S1078" s="120"/>
    </row>
    <row r="1079" spans="1:19" ht="15.75" customHeight="1" x14ac:dyDescent="0.25">
      <c r="A1079" s="58">
        <v>2602</v>
      </c>
      <c r="B1079" s="59"/>
      <c r="C1079" s="59"/>
      <c r="D1079" s="59"/>
      <c r="E1079" s="59"/>
      <c r="F1079" s="59"/>
      <c r="G1079" s="59"/>
      <c r="H1079" s="59"/>
      <c r="I1079" s="59"/>
      <c r="J1079" s="59"/>
      <c r="K1079" s="144"/>
      <c r="L1079" s="101"/>
      <c r="M1079" s="102"/>
      <c r="N1079" s="103"/>
      <c r="O1079" s="71" t="str">
        <f>IF(J1079=0,"",J1079/I1078)</f>
        <v/>
      </c>
      <c r="P1079" s="68"/>
      <c r="Q1079" s="72" t="str">
        <f t="shared" si="149"/>
        <v/>
      </c>
      <c r="R1079" s="72" t="str">
        <f t="shared" si="150"/>
        <v/>
      </c>
      <c r="S1079" s="120"/>
    </row>
    <row r="1080" spans="1:19" ht="15.75" customHeight="1" x14ac:dyDescent="0.25">
      <c r="A1080" s="58">
        <v>2701</v>
      </c>
      <c r="B1080" s="59"/>
      <c r="C1080" s="59"/>
      <c r="D1080" s="59"/>
      <c r="E1080" s="59"/>
      <c r="F1080" s="59"/>
      <c r="G1080" s="59"/>
      <c r="H1080" s="59"/>
      <c r="I1080" s="59"/>
      <c r="J1080" s="59"/>
      <c r="K1080" s="144"/>
      <c r="L1080" s="101"/>
      <c r="M1080" s="102"/>
      <c r="N1080" s="104"/>
      <c r="O1080" s="129"/>
      <c r="P1080" s="68"/>
      <c r="Q1080" s="130"/>
      <c r="R1080" s="131"/>
      <c r="S1080" s="120"/>
    </row>
    <row r="1081" spans="1:19" ht="15.75" customHeight="1" x14ac:dyDescent="0.25">
      <c r="A1081" s="58">
        <v>2702</v>
      </c>
      <c r="B1081" s="59"/>
      <c r="C1081" s="59"/>
      <c r="D1081" s="59"/>
      <c r="E1081" s="59"/>
      <c r="F1081" s="59"/>
      <c r="G1081" s="59"/>
      <c r="H1081" s="59"/>
      <c r="I1081" s="59"/>
      <c r="J1081" s="59"/>
      <c r="K1081" s="144"/>
      <c r="L1081" s="101"/>
      <c r="M1081" s="102"/>
      <c r="N1081" s="104"/>
      <c r="O1081" s="108"/>
      <c r="P1081" s="109"/>
      <c r="Q1081" s="110"/>
      <c r="R1081" s="108"/>
      <c r="S1081" s="120"/>
    </row>
    <row r="1082" spans="1:19" ht="15.75" customHeight="1" x14ac:dyDescent="0.25">
      <c r="A1082" s="58">
        <v>2801</v>
      </c>
      <c r="B1082" s="59"/>
      <c r="C1082" s="59"/>
      <c r="D1082" s="59"/>
      <c r="E1082" s="59"/>
      <c r="F1082" s="59"/>
      <c r="G1082" s="59"/>
      <c r="H1082" s="59"/>
      <c r="I1082" s="59"/>
      <c r="J1082" s="59"/>
      <c r="K1082" s="144"/>
      <c r="L1082" s="101"/>
      <c r="M1082" s="102"/>
      <c r="N1082" s="104"/>
      <c r="O1082" s="108"/>
      <c r="P1082" s="109"/>
      <c r="Q1082" s="110"/>
      <c r="R1082" s="108"/>
      <c r="S1082" s="120"/>
    </row>
    <row r="1083" spans="1:19" ht="15.75" customHeight="1" x14ac:dyDescent="0.25">
      <c r="A1083" s="58">
        <v>2802</v>
      </c>
      <c r="B1083" s="59"/>
      <c r="C1083" s="59"/>
      <c r="D1083" s="59"/>
      <c r="E1083" s="59"/>
      <c r="F1083" s="59"/>
      <c r="G1083" s="59"/>
      <c r="H1083" s="59"/>
      <c r="I1083" s="59"/>
      <c r="J1083" s="59"/>
      <c r="K1083" s="144"/>
      <c r="L1083" s="101"/>
      <c r="M1083" s="102"/>
      <c r="N1083" s="104"/>
      <c r="O1083" s="102"/>
      <c r="P1083" s="104"/>
      <c r="Q1083" s="146"/>
      <c r="R1083" s="108"/>
      <c r="S1083" s="120"/>
    </row>
    <row r="1084" spans="1:19" ht="15.75" customHeight="1" x14ac:dyDescent="0.25">
      <c r="A1084" s="58">
        <v>2901</v>
      </c>
      <c r="B1084" s="59"/>
      <c r="C1084" s="59"/>
      <c r="D1084" s="59"/>
      <c r="E1084" s="59"/>
      <c r="F1084" s="59"/>
      <c r="G1084" s="59"/>
      <c r="H1084" s="59"/>
      <c r="I1084" s="59"/>
      <c r="J1084" s="59"/>
      <c r="K1084" s="144"/>
      <c r="L1084" s="101"/>
      <c r="M1084" s="102"/>
      <c r="N1084" s="104"/>
      <c r="O1084" s="191" t="s">
        <v>83</v>
      </c>
      <c r="P1084" s="82"/>
      <c r="Q1084" s="111" t="str">
        <f>IF(SUM(K1077:K1080)=0,"",SUM(K1077:K1080))</f>
        <v/>
      </c>
      <c r="R1084" s="193" t="s">
        <v>11</v>
      </c>
      <c r="S1084" s="120"/>
    </row>
    <row r="1085" spans="1:19" ht="15.75" customHeight="1" x14ac:dyDescent="0.25">
      <c r="A1085" s="58">
        <v>2902</v>
      </c>
      <c r="B1085" s="59"/>
      <c r="C1085" s="59"/>
      <c r="D1085" s="59"/>
      <c r="E1085" s="59"/>
      <c r="F1085" s="59"/>
      <c r="G1085" s="59"/>
      <c r="H1085" s="59"/>
      <c r="I1085" s="59"/>
      <c r="J1085" s="59"/>
      <c r="K1085" s="144"/>
      <c r="L1085" s="101"/>
      <c r="M1085" s="102"/>
      <c r="N1085" s="104"/>
      <c r="O1085" s="192" t="s">
        <v>85</v>
      </c>
      <c r="P1085" s="86" t="str">
        <f>IF(P1084/B1071=0,"",P1084/B1071)</f>
        <v/>
      </c>
      <c r="Q1085" s="112" t="e">
        <f>IF(P1084/Q1084=0,"",P1084/Q1084)</f>
        <v>#VALUE!</v>
      </c>
      <c r="R1085" s="194" t="s">
        <v>86</v>
      </c>
      <c r="S1085" s="120"/>
    </row>
    <row r="1086" spans="1:19" ht="15.75" customHeight="1" x14ac:dyDescent="0.25">
      <c r="A1086" s="58">
        <v>3001</v>
      </c>
      <c r="B1086" s="59"/>
      <c r="C1086" s="59"/>
      <c r="D1086" s="59"/>
      <c r="E1086" s="59"/>
      <c r="F1086" s="59"/>
      <c r="G1086" s="59"/>
      <c r="H1086" s="59"/>
      <c r="I1086" s="59"/>
      <c r="J1086" s="59"/>
      <c r="K1086" s="144"/>
      <c r="L1086" s="147"/>
      <c r="M1086" s="148"/>
      <c r="N1086" s="149"/>
      <c r="O1086" s="90"/>
      <c r="P1086" s="91"/>
      <c r="Q1086" s="91"/>
      <c r="R1086" s="113"/>
      <c r="S1086" s="120"/>
    </row>
    <row r="1087" spans="1:19" ht="18" customHeight="1" x14ac:dyDescent="0.25">
      <c r="A1087" s="28"/>
      <c r="B1087" s="280" t="s">
        <v>111</v>
      </c>
      <c r="C1087" s="280"/>
      <c r="D1087" s="280"/>
      <c r="E1087" s="280"/>
      <c r="F1087" s="280"/>
      <c r="G1087" s="280"/>
      <c r="H1087" s="280"/>
      <c r="I1087" s="280"/>
      <c r="J1087" s="280"/>
      <c r="K1087" s="93">
        <f>SUM(K1071:K1083)</f>
        <v>0</v>
      </c>
      <c r="L1087" s="94" t="str">
        <f>IF(K1079=0,"",K1079/B1071)</f>
        <v/>
      </c>
      <c r="M1087" s="94" t="str">
        <f>IF(K1087=0,"",K1087/B1071)</f>
        <v/>
      </c>
      <c r="N1087" s="94" t="e">
        <f>M1087-L1087</f>
        <v>#VALUE!</v>
      </c>
      <c r="O1087" s="3"/>
      <c r="P1087" s="29"/>
      <c r="Q1087" s="22"/>
      <c r="R1087" s="3"/>
      <c r="S1087" s="120"/>
    </row>
    <row r="1088" spans="1:19" ht="12.75" x14ac:dyDescent="0.2">
      <c r="A1088" s="120"/>
      <c r="B1088" s="120"/>
      <c r="C1088" s="120"/>
      <c r="D1088" s="120"/>
      <c r="E1088" s="120"/>
      <c r="F1088" s="120"/>
      <c r="G1088" s="120"/>
      <c r="H1088" s="120"/>
      <c r="I1088" s="120"/>
      <c r="J1088" s="120"/>
      <c r="K1088" s="188"/>
      <c r="L1088" s="120"/>
      <c r="M1088" s="120"/>
      <c r="N1088" s="120"/>
      <c r="O1088" s="120"/>
      <c r="P1088" s="120"/>
      <c r="Q1088" s="120"/>
      <c r="R1088" s="120"/>
      <c r="S1088" s="120"/>
    </row>
    <row r="1089" spans="1:19" ht="12.75" x14ac:dyDescent="0.2">
      <c r="A1089" s="120"/>
      <c r="B1089" s="120"/>
      <c r="C1089" s="120"/>
      <c r="D1089" s="120"/>
      <c r="E1089" s="120"/>
      <c r="F1089" s="120"/>
      <c r="G1089" s="120"/>
      <c r="H1089" s="120"/>
      <c r="I1089" s="120"/>
      <c r="J1089" s="120"/>
      <c r="K1089" s="188"/>
      <c r="L1089" s="120"/>
      <c r="M1089" s="120"/>
      <c r="N1089" s="120"/>
      <c r="O1089" s="120"/>
      <c r="P1089" s="120"/>
      <c r="Q1089" s="120"/>
      <c r="R1089" s="120"/>
      <c r="S1089" s="120"/>
    </row>
    <row r="1090" spans="1:19" ht="26.25" x14ac:dyDescent="0.4">
      <c r="A1090" s="2"/>
      <c r="B1090" s="270" t="s">
        <v>99</v>
      </c>
      <c r="C1090" s="271"/>
      <c r="D1090" s="271"/>
      <c r="E1090" s="271"/>
      <c r="F1090" s="271"/>
      <c r="G1090" s="271"/>
      <c r="H1090" s="271"/>
      <c r="I1090" s="271"/>
      <c r="J1090" s="271"/>
      <c r="K1090" s="179" t="s">
        <v>142</v>
      </c>
      <c r="L1090" s="57"/>
      <c r="M1090" s="57"/>
      <c r="N1090" s="29"/>
      <c r="O1090" s="3"/>
      <c r="P1090" s="29"/>
      <c r="Q1090" s="29"/>
      <c r="R1090" s="29"/>
      <c r="S1090" s="120"/>
    </row>
    <row r="1091" spans="1:19" ht="20.25" x14ac:dyDescent="0.2">
      <c r="A1091" s="272" t="s">
        <v>10</v>
      </c>
      <c r="B1091" s="273" t="s">
        <v>100</v>
      </c>
      <c r="C1091" s="274"/>
      <c r="D1091" s="274"/>
      <c r="E1091" s="274"/>
      <c r="F1091" s="274"/>
      <c r="G1091" s="274"/>
      <c r="H1091" s="274"/>
      <c r="I1091" s="274"/>
      <c r="J1091" s="275"/>
      <c r="K1091" s="276" t="s">
        <v>11</v>
      </c>
      <c r="L1091" s="269" t="s">
        <v>3</v>
      </c>
      <c r="M1091" s="269" t="s">
        <v>4</v>
      </c>
      <c r="N1091" s="278" t="s">
        <v>5</v>
      </c>
      <c r="O1091" s="269" t="s">
        <v>6</v>
      </c>
      <c r="P1091" s="267" t="s">
        <v>7</v>
      </c>
      <c r="Q1091" s="267" t="s">
        <v>8</v>
      </c>
      <c r="R1091" s="269" t="s">
        <v>101</v>
      </c>
      <c r="S1091" s="120"/>
    </row>
    <row r="1092" spans="1:19" ht="15.75" x14ac:dyDescent="0.25">
      <c r="A1092" s="268"/>
      <c r="B1092" s="58" t="s">
        <v>102</v>
      </c>
      <c r="C1092" s="58" t="s">
        <v>103</v>
      </c>
      <c r="D1092" s="58" t="s">
        <v>104</v>
      </c>
      <c r="E1092" s="58" t="s">
        <v>105</v>
      </c>
      <c r="F1092" s="58" t="s">
        <v>106</v>
      </c>
      <c r="G1092" s="58" t="s">
        <v>107</v>
      </c>
      <c r="H1092" s="58" t="s">
        <v>108</v>
      </c>
      <c r="I1092" s="58" t="s">
        <v>109</v>
      </c>
      <c r="J1092" s="58" t="s">
        <v>110</v>
      </c>
      <c r="K1092" s="277"/>
      <c r="L1092" s="268"/>
      <c r="M1092" s="268"/>
      <c r="N1092" s="268"/>
      <c r="O1092" s="268"/>
      <c r="P1092" s="268"/>
      <c r="Q1092" s="268"/>
      <c r="R1092" s="268"/>
      <c r="S1092" s="120"/>
    </row>
    <row r="1093" spans="1:19" ht="15.75" customHeight="1" x14ac:dyDescent="0.25">
      <c r="A1093" s="58">
        <v>2301</v>
      </c>
      <c r="B1093" s="59">
        <v>123</v>
      </c>
      <c r="C1093" s="59"/>
      <c r="D1093" s="59"/>
      <c r="E1093" s="59"/>
      <c r="F1093" s="59"/>
      <c r="G1093" s="59"/>
      <c r="H1093" s="59"/>
      <c r="I1093" s="59"/>
      <c r="J1093" s="59"/>
      <c r="K1093" s="144"/>
      <c r="L1093" s="96"/>
      <c r="M1093" s="97"/>
      <c r="N1093" s="98"/>
      <c r="O1093" s="99"/>
      <c r="P1093" s="63">
        <f>B1093</f>
        <v>123</v>
      </c>
      <c r="Q1093" s="100"/>
      <c r="R1093" s="99"/>
      <c r="S1093" s="120"/>
    </row>
    <row r="1094" spans="1:19" ht="15.75" customHeight="1" x14ac:dyDescent="0.25">
      <c r="A1094" s="58">
        <v>2302</v>
      </c>
      <c r="B1094" s="59"/>
      <c r="C1094" s="59">
        <v>98</v>
      </c>
      <c r="D1094" s="59"/>
      <c r="E1094" s="59"/>
      <c r="F1094" s="59"/>
      <c r="G1094" s="59"/>
      <c r="H1094" s="59"/>
      <c r="I1094" s="59"/>
      <c r="J1094" s="59"/>
      <c r="K1094" s="144"/>
      <c r="L1094" s="101"/>
      <c r="M1094" s="102"/>
      <c r="N1094" s="103"/>
      <c r="O1094" s="67">
        <f>IF(C1094=0,"",C1094/B1093)</f>
        <v>0.7967479674796748</v>
      </c>
      <c r="P1094" s="68">
        <v>100</v>
      </c>
      <c r="Q1094" s="69">
        <f t="shared" ref="Q1094:Q1101" si="151">IF(P1094=0,"",P1094/P1093)</f>
        <v>0.81300813008130079</v>
      </c>
      <c r="R1094" s="69">
        <f t="shared" ref="R1094:R1101" si="152">IF(P1094=0,"",100%-Q1094)</f>
        <v>0.18699186991869921</v>
      </c>
      <c r="S1094" s="120"/>
    </row>
    <row r="1095" spans="1:19" ht="15.75" customHeight="1" x14ac:dyDescent="0.25">
      <c r="A1095" s="58">
        <v>2401</v>
      </c>
      <c r="B1095" s="59"/>
      <c r="C1095" s="59"/>
      <c r="D1095" s="59">
        <v>72</v>
      </c>
      <c r="E1095" s="59"/>
      <c r="F1095" s="59"/>
      <c r="G1095" s="59"/>
      <c r="H1095" s="59"/>
      <c r="I1095" s="59"/>
      <c r="J1095" s="59"/>
      <c r="K1095" s="144"/>
      <c r="L1095" s="101"/>
      <c r="M1095" s="102"/>
      <c r="N1095" s="103"/>
      <c r="O1095" s="67">
        <f>IF(D1095=0,"",D1095/C1094)</f>
        <v>0.73469387755102045</v>
      </c>
      <c r="P1095" s="68">
        <v>90</v>
      </c>
      <c r="Q1095" s="69">
        <f t="shared" si="151"/>
        <v>0.9</v>
      </c>
      <c r="R1095" s="69">
        <f t="shared" si="152"/>
        <v>9.9999999999999978E-2</v>
      </c>
      <c r="S1095" s="8">
        <f>P1095/P1093</f>
        <v>0.73170731707317072</v>
      </c>
    </row>
    <row r="1096" spans="1:19" ht="15.75" customHeight="1" x14ac:dyDescent="0.25">
      <c r="A1096" s="58">
        <v>2402</v>
      </c>
      <c r="B1096" s="59"/>
      <c r="C1096" s="59"/>
      <c r="D1096" s="59"/>
      <c r="E1096" s="59">
        <v>56</v>
      </c>
      <c r="F1096" s="59"/>
      <c r="G1096" s="59"/>
      <c r="H1096" s="59"/>
      <c r="I1096" s="59"/>
      <c r="J1096" s="59"/>
      <c r="K1096" s="144"/>
      <c r="L1096" s="101"/>
      <c r="M1096" s="102"/>
      <c r="N1096" s="103"/>
      <c r="O1096" s="67">
        <f>IF(E1096=0,"",E1096/D1095)</f>
        <v>0.77777777777777779</v>
      </c>
      <c r="P1096" s="68">
        <v>78</v>
      </c>
      <c r="Q1096" s="69">
        <f t="shared" si="151"/>
        <v>0.8666666666666667</v>
      </c>
      <c r="R1096" s="69">
        <f t="shared" si="152"/>
        <v>0.1333333333333333</v>
      </c>
      <c r="S1096" s="120"/>
    </row>
    <row r="1097" spans="1:19" ht="15.75" customHeight="1" x14ac:dyDescent="0.25">
      <c r="A1097" s="58">
        <v>2501</v>
      </c>
      <c r="B1097" s="59"/>
      <c r="C1097" s="59"/>
      <c r="D1097" s="59"/>
      <c r="E1097" s="59"/>
      <c r="F1097" s="59">
        <v>49</v>
      </c>
      <c r="G1097" s="59"/>
      <c r="H1097" s="59"/>
      <c r="I1097" s="59"/>
      <c r="J1097" s="59"/>
      <c r="K1097" s="144"/>
      <c r="L1097" s="101"/>
      <c r="M1097" s="102"/>
      <c r="N1097" s="103"/>
      <c r="O1097" s="67">
        <f>IF(F1097=0,"",F1097/E1096)</f>
        <v>0.875</v>
      </c>
      <c r="P1097" s="68">
        <v>72</v>
      </c>
      <c r="Q1097" s="69">
        <f t="shared" si="151"/>
        <v>0.92307692307692313</v>
      </c>
      <c r="R1097" s="69">
        <f t="shared" si="152"/>
        <v>7.6923076923076872E-2</v>
      </c>
      <c r="S1097" s="120"/>
    </row>
    <row r="1098" spans="1:19" ht="15.75" customHeight="1" x14ac:dyDescent="0.25">
      <c r="A1098" s="58">
        <v>2502</v>
      </c>
      <c r="B1098" s="59"/>
      <c r="C1098" s="59"/>
      <c r="D1098" s="59"/>
      <c r="E1098" s="59"/>
      <c r="F1098" s="59"/>
      <c r="G1098" s="59"/>
      <c r="H1098" s="59"/>
      <c r="I1098" s="59"/>
      <c r="J1098" s="59"/>
      <c r="K1098" s="144"/>
      <c r="L1098" s="101"/>
      <c r="M1098" s="102"/>
      <c r="N1098" s="103"/>
      <c r="O1098" s="67" t="str">
        <f>IF(G1098=0,"",G1098/F1097)</f>
        <v/>
      </c>
      <c r="P1098" s="68"/>
      <c r="Q1098" s="69" t="str">
        <f t="shared" si="151"/>
        <v/>
      </c>
      <c r="R1098" s="69" t="str">
        <f t="shared" si="152"/>
        <v/>
      </c>
      <c r="S1098" s="120"/>
    </row>
    <row r="1099" spans="1:19" ht="15.75" customHeight="1" x14ac:dyDescent="0.25">
      <c r="A1099" s="58">
        <v>2601</v>
      </c>
      <c r="B1099" s="59"/>
      <c r="C1099" s="59"/>
      <c r="D1099" s="59"/>
      <c r="E1099" s="59"/>
      <c r="F1099" s="59"/>
      <c r="G1099" s="59"/>
      <c r="H1099" s="59"/>
      <c r="I1099" s="59"/>
      <c r="J1099" s="59"/>
      <c r="K1099" s="144"/>
      <c r="L1099" s="101"/>
      <c r="M1099" s="102"/>
      <c r="N1099" s="103"/>
      <c r="O1099" s="67" t="str">
        <f>IF(H1099=0,"",H1099/G1098)</f>
        <v/>
      </c>
      <c r="P1099" s="68"/>
      <c r="Q1099" s="69" t="str">
        <f t="shared" si="151"/>
        <v/>
      </c>
      <c r="R1099" s="69" t="str">
        <f t="shared" si="152"/>
        <v/>
      </c>
      <c r="S1099" s="120"/>
    </row>
    <row r="1100" spans="1:19" ht="15.75" customHeight="1" x14ac:dyDescent="0.25">
      <c r="A1100" s="58">
        <v>2602</v>
      </c>
      <c r="B1100" s="59"/>
      <c r="C1100" s="59"/>
      <c r="D1100" s="59"/>
      <c r="E1100" s="59"/>
      <c r="F1100" s="59"/>
      <c r="G1100" s="59"/>
      <c r="H1100" s="59"/>
      <c r="I1100" s="59"/>
      <c r="J1100" s="59"/>
      <c r="K1100" s="144"/>
      <c r="L1100" s="101"/>
      <c r="M1100" s="102"/>
      <c r="N1100" s="103"/>
      <c r="O1100" s="67" t="str">
        <f>IF(I1100=0,"",I1100/H1099)</f>
        <v/>
      </c>
      <c r="P1100" s="68"/>
      <c r="Q1100" s="69" t="str">
        <f t="shared" si="151"/>
        <v/>
      </c>
      <c r="R1100" s="69" t="str">
        <f t="shared" si="152"/>
        <v/>
      </c>
      <c r="S1100" s="120"/>
    </row>
    <row r="1101" spans="1:19" ht="15.75" customHeight="1" x14ac:dyDescent="0.25">
      <c r="A1101" s="58">
        <v>2701</v>
      </c>
      <c r="B1101" s="59"/>
      <c r="C1101" s="59"/>
      <c r="D1101" s="59"/>
      <c r="E1101" s="59"/>
      <c r="F1101" s="59"/>
      <c r="G1101" s="59"/>
      <c r="H1101" s="59"/>
      <c r="I1101" s="59"/>
      <c r="J1101" s="59"/>
      <c r="K1101" s="144"/>
      <c r="L1101" s="101"/>
      <c r="M1101" s="102"/>
      <c r="N1101" s="103"/>
      <c r="O1101" s="71" t="str">
        <f>IF(J1101=0,"",J1101/I1100)</f>
        <v/>
      </c>
      <c r="P1101" s="68"/>
      <c r="Q1101" s="72" t="str">
        <f t="shared" si="151"/>
        <v/>
      </c>
      <c r="R1101" s="72" t="str">
        <f t="shared" si="152"/>
        <v/>
      </c>
      <c r="S1101" s="120"/>
    </row>
    <row r="1102" spans="1:19" ht="15.75" customHeight="1" x14ac:dyDescent="0.25">
      <c r="A1102" s="58">
        <v>2702</v>
      </c>
      <c r="B1102" s="59"/>
      <c r="C1102" s="59"/>
      <c r="D1102" s="59"/>
      <c r="E1102" s="59"/>
      <c r="F1102" s="59"/>
      <c r="G1102" s="59"/>
      <c r="H1102" s="59"/>
      <c r="I1102" s="59"/>
      <c r="J1102" s="59"/>
      <c r="K1102" s="144"/>
      <c r="L1102" s="101"/>
      <c r="M1102" s="102"/>
      <c r="N1102" s="104"/>
      <c r="O1102" s="129"/>
      <c r="P1102" s="68"/>
      <c r="Q1102" s="130"/>
      <c r="R1102" s="131"/>
      <c r="S1102" s="120"/>
    </row>
    <row r="1103" spans="1:19" ht="15.75" customHeight="1" x14ac:dyDescent="0.25">
      <c r="A1103" s="58">
        <v>2801</v>
      </c>
      <c r="B1103" s="59"/>
      <c r="C1103" s="59"/>
      <c r="D1103" s="59"/>
      <c r="E1103" s="59"/>
      <c r="F1103" s="59"/>
      <c r="G1103" s="59"/>
      <c r="H1103" s="59"/>
      <c r="I1103" s="59"/>
      <c r="J1103" s="59"/>
      <c r="K1103" s="144"/>
      <c r="L1103" s="101"/>
      <c r="M1103" s="102"/>
      <c r="N1103" s="104"/>
      <c r="O1103" s="108"/>
      <c r="P1103" s="109"/>
      <c r="Q1103" s="110"/>
      <c r="R1103" s="108"/>
      <c r="S1103" s="120"/>
    </row>
    <row r="1104" spans="1:19" ht="15.75" customHeight="1" x14ac:dyDescent="0.25">
      <c r="A1104" s="58">
        <v>2802</v>
      </c>
      <c r="B1104" s="59"/>
      <c r="C1104" s="59"/>
      <c r="D1104" s="59"/>
      <c r="E1104" s="59"/>
      <c r="F1104" s="59"/>
      <c r="G1104" s="59"/>
      <c r="H1104" s="59"/>
      <c r="I1104" s="59"/>
      <c r="J1104" s="59"/>
      <c r="K1104" s="144"/>
      <c r="L1104" s="101"/>
      <c r="M1104" s="102"/>
      <c r="N1104" s="104"/>
      <c r="O1104" s="108"/>
      <c r="P1104" s="109"/>
      <c r="Q1104" s="110"/>
      <c r="R1104" s="108"/>
      <c r="S1104" s="120"/>
    </row>
    <row r="1105" spans="1:19" ht="15.75" customHeight="1" x14ac:dyDescent="0.25">
      <c r="A1105" s="58">
        <v>2901</v>
      </c>
      <c r="B1105" s="59"/>
      <c r="C1105" s="59"/>
      <c r="D1105" s="59"/>
      <c r="E1105" s="59"/>
      <c r="F1105" s="59"/>
      <c r="G1105" s="59"/>
      <c r="H1105" s="59"/>
      <c r="I1105" s="59"/>
      <c r="J1105" s="59"/>
      <c r="K1105" s="144"/>
      <c r="L1105" s="101"/>
      <c r="M1105" s="102"/>
      <c r="N1105" s="104"/>
      <c r="O1105" s="102"/>
      <c r="P1105" s="104"/>
      <c r="Q1105" s="146"/>
      <c r="R1105" s="108"/>
      <c r="S1105" s="120"/>
    </row>
    <row r="1106" spans="1:19" ht="15.75" customHeight="1" x14ac:dyDescent="0.25">
      <c r="A1106" s="58">
        <v>2902</v>
      </c>
      <c r="B1106" s="59"/>
      <c r="C1106" s="59"/>
      <c r="D1106" s="59"/>
      <c r="E1106" s="59"/>
      <c r="F1106" s="59"/>
      <c r="G1106" s="59"/>
      <c r="H1106" s="59"/>
      <c r="I1106" s="59"/>
      <c r="J1106" s="59"/>
      <c r="K1106" s="144"/>
      <c r="L1106" s="101"/>
      <c r="M1106" s="102"/>
      <c r="N1106" s="104"/>
      <c r="O1106" s="191" t="s">
        <v>83</v>
      </c>
      <c r="P1106" s="82"/>
      <c r="Q1106" s="111" t="str">
        <f>IF(SUM(K1099:K1102)=0,"",SUM(K1099:K1102))</f>
        <v/>
      </c>
      <c r="R1106" s="193" t="s">
        <v>11</v>
      </c>
      <c r="S1106" s="120"/>
    </row>
    <row r="1107" spans="1:19" ht="15.75" customHeight="1" x14ac:dyDescent="0.25">
      <c r="A1107" s="58">
        <v>3001</v>
      </c>
      <c r="B1107" s="59"/>
      <c r="C1107" s="59"/>
      <c r="D1107" s="59"/>
      <c r="E1107" s="59"/>
      <c r="F1107" s="59"/>
      <c r="G1107" s="59"/>
      <c r="H1107" s="59"/>
      <c r="I1107" s="59"/>
      <c r="J1107" s="59"/>
      <c r="K1107" s="144"/>
      <c r="L1107" s="101"/>
      <c r="M1107" s="102"/>
      <c r="N1107" s="104"/>
      <c r="O1107" s="192" t="s">
        <v>85</v>
      </c>
      <c r="P1107" s="86" t="str">
        <f>IF(P1106/B1093=0,"",P1106/B1093)</f>
        <v/>
      </c>
      <c r="Q1107" s="112" t="e">
        <f>IF(P1106/Q1106=0,"",P1106/Q1106)</f>
        <v>#VALUE!</v>
      </c>
      <c r="R1107" s="194" t="s">
        <v>86</v>
      </c>
      <c r="S1107" s="120"/>
    </row>
    <row r="1108" spans="1:19" ht="15.75" customHeight="1" x14ac:dyDescent="0.25">
      <c r="A1108" s="58">
        <v>3002</v>
      </c>
      <c r="B1108" s="59"/>
      <c r="C1108" s="59"/>
      <c r="D1108" s="59"/>
      <c r="E1108" s="59"/>
      <c r="F1108" s="59"/>
      <c r="G1108" s="59"/>
      <c r="H1108" s="59"/>
      <c r="I1108" s="59"/>
      <c r="J1108" s="59"/>
      <c r="K1108" s="144"/>
      <c r="L1108" s="147"/>
      <c r="M1108" s="148"/>
      <c r="N1108" s="149"/>
      <c r="O1108" s="90"/>
      <c r="P1108" s="91"/>
      <c r="Q1108" s="91"/>
      <c r="R1108" s="113"/>
      <c r="S1108" s="120"/>
    </row>
    <row r="1109" spans="1:19" ht="18" customHeight="1" x14ac:dyDescent="0.25">
      <c r="A1109" s="28"/>
      <c r="B1109" s="280" t="s">
        <v>111</v>
      </c>
      <c r="C1109" s="280"/>
      <c r="D1109" s="280"/>
      <c r="E1109" s="280"/>
      <c r="F1109" s="280"/>
      <c r="G1109" s="280"/>
      <c r="H1109" s="280"/>
      <c r="I1109" s="280"/>
      <c r="J1109" s="280"/>
      <c r="K1109" s="93">
        <f>SUM(K1093:K1105)</f>
        <v>0</v>
      </c>
      <c r="L1109" s="94" t="str">
        <f>IF(K1101=0,"",K1101/B1093)</f>
        <v/>
      </c>
      <c r="M1109" s="94" t="str">
        <f>IF(K1109=0,"",K1109/B1093)</f>
        <v/>
      </c>
      <c r="N1109" s="94" t="e">
        <f>M1109-L1109</f>
        <v>#VALUE!</v>
      </c>
      <c r="O1109" s="3"/>
      <c r="P1109" s="29"/>
      <c r="Q1109" s="22"/>
      <c r="R1109" s="3"/>
      <c r="S1109" s="120"/>
    </row>
    <row r="1110" spans="1:19" ht="12.75" x14ac:dyDescent="0.2">
      <c r="A1110" s="120"/>
      <c r="B1110" s="120"/>
      <c r="C1110" s="120"/>
      <c r="D1110" s="120"/>
      <c r="E1110" s="120"/>
      <c r="F1110" s="120"/>
      <c r="G1110" s="120"/>
      <c r="H1110" s="120"/>
      <c r="I1110" s="120"/>
      <c r="J1110" s="120"/>
      <c r="K1110" s="188"/>
      <c r="L1110" s="120"/>
      <c r="M1110" s="120"/>
      <c r="N1110" s="120"/>
      <c r="O1110" s="120"/>
      <c r="P1110" s="120"/>
      <c r="Q1110" s="120"/>
      <c r="R1110" s="120"/>
      <c r="S1110" s="120"/>
    </row>
    <row r="1111" spans="1:19" ht="12.75" x14ac:dyDescent="0.2">
      <c r="A1111" s="120"/>
      <c r="B1111" s="120"/>
      <c r="C1111" s="120"/>
      <c r="D1111" s="120"/>
      <c r="E1111" s="120"/>
      <c r="F1111" s="120"/>
      <c r="G1111" s="120"/>
      <c r="H1111" s="120"/>
      <c r="I1111" s="120"/>
      <c r="J1111" s="120"/>
      <c r="K1111" s="188"/>
      <c r="L1111" s="120"/>
      <c r="M1111" s="120"/>
      <c r="N1111" s="120"/>
      <c r="O1111" s="120"/>
      <c r="P1111" s="120"/>
      <c r="Q1111" s="120"/>
      <c r="R1111" s="120"/>
      <c r="S1111" s="120"/>
    </row>
    <row r="1112" spans="1:19" ht="26.25" x14ac:dyDescent="0.4">
      <c r="A1112" s="2"/>
      <c r="B1112" s="270" t="s">
        <v>99</v>
      </c>
      <c r="C1112" s="271"/>
      <c r="D1112" s="271"/>
      <c r="E1112" s="271"/>
      <c r="F1112" s="271"/>
      <c r="G1112" s="271"/>
      <c r="H1112" s="271"/>
      <c r="I1112" s="271"/>
      <c r="J1112" s="271"/>
      <c r="K1112" s="179" t="s">
        <v>143</v>
      </c>
      <c r="L1112" s="57"/>
      <c r="M1112" s="57"/>
      <c r="N1112" s="29"/>
      <c r="O1112" s="3"/>
      <c r="P1112" s="29"/>
      <c r="Q1112" s="29"/>
      <c r="R1112" s="29"/>
      <c r="S1112" s="120"/>
    </row>
    <row r="1113" spans="1:19" ht="20.25" x14ac:dyDescent="0.2">
      <c r="A1113" s="272" t="s">
        <v>10</v>
      </c>
      <c r="B1113" s="273" t="s">
        <v>100</v>
      </c>
      <c r="C1113" s="274"/>
      <c r="D1113" s="274"/>
      <c r="E1113" s="274"/>
      <c r="F1113" s="274"/>
      <c r="G1113" s="274"/>
      <c r="H1113" s="274"/>
      <c r="I1113" s="274"/>
      <c r="J1113" s="275"/>
      <c r="K1113" s="276" t="s">
        <v>11</v>
      </c>
      <c r="L1113" s="269" t="s">
        <v>3</v>
      </c>
      <c r="M1113" s="269" t="s">
        <v>4</v>
      </c>
      <c r="N1113" s="278" t="s">
        <v>5</v>
      </c>
      <c r="O1113" s="269" t="s">
        <v>6</v>
      </c>
      <c r="P1113" s="267" t="s">
        <v>7</v>
      </c>
      <c r="Q1113" s="267" t="s">
        <v>8</v>
      </c>
      <c r="R1113" s="269" t="s">
        <v>101</v>
      </c>
      <c r="S1113" s="120"/>
    </row>
    <row r="1114" spans="1:19" ht="15.75" x14ac:dyDescent="0.25">
      <c r="A1114" s="268"/>
      <c r="B1114" s="58" t="s">
        <v>102</v>
      </c>
      <c r="C1114" s="58" t="s">
        <v>103</v>
      </c>
      <c r="D1114" s="58" t="s">
        <v>104</v>
      </c>
      <c r="E1114" s="58" t="s">
        <v>105</v>
      </c>
      <c r="F1114" s="58" t="s">
        <v>106</v>
      </c>
      <c r="G1114" s="58" t="s">
        <v>107</v>
      </c>
      <c r="H1114" s="58" t="s">
        <v>108</v>
      </c>
      <c r="I1114" s="58" t="s">
        <v>109</v>
      </c>
      <c r="J1114" s="58" t="s">
        <v>110</v>
      </c>
      <c r="K1114" s="277"/>
      <c r="L1114" s="268"/>
      <c r="M1114" s="268"/>
      <c r="N1114" s="268"/>
      <c r="O1114" s="268"/>
      <c r="P1114" s="268"/>
      <c r="Q1114" s="268"/>
      <c r="R1114" s="268"/>
      <c r="S1114" s="120"/>
    </row>
    <row r="1115" spans="1:19" ht="15.75" customHeight="1" x14ac:dyDescent="0.25">
      <c r="A1115" s="58">
        <v>2302</v>
      </c>
      <c r="B1115" s="59">
        <v>123</v>
      </c>
      <c r="C1115" s="59"/>
      <c r="D1115" s="59"/>
      <c r="E1115" s="59"/>
      <c r="F1115" s="59"/>
      <c r="G1115" s="59"/>
      <c r="H1115" s="59"/>
      <c r="I1115" s="59"/>
      <c r="J1115" s="59"/>
      <c r="K1115" s="144"/>
      <c r="L1115" s="96"/>
      <c r="M1115" s="97"/>
      <c r="N1115" s="98"/>
      <c r="O1115" s="99"/>
      <c r="P1115" s="63">
        <f>B1115</f>
        <v>123</v>
      </c>
      <c r="Q1115" s="100"/>
      <c r="R1115" s="99"/>
      <c r="S1115" s="120"/>
    </row>
    <row r="1116" spans="1:19" ht="15.75" customHeight="1" x14ac:dyDescent="0.25">
      <c r="A1116" s="58">
        <v>2401</v>
      </c>
      <c r="B1116" s="59"/>
      <c r="C1116" s="59">
        <v>101</v>
      </c>
      <c r="D1116" s="59"/>
      <c r="E1116" s="59"/>
      <c r="F1116" s="59"/>
      <c r="G1116" s="59"/>
      <c r="H1116" s="59"/>
      <c r="I1116" s="59"/>
      <c r="J1116" s="59"/>
      <c r="K1116" s="144"/>
      <c r="L1116" s="101"/>
      <c r="M1116" s="102"/>
      <c r="N1116" s="103"/>
      <c r="O1116" s="67">
        <f>IF(C1116=0,"",C1116/B1115)</f>
        <v>0.82113821138211385</v>
      </c>
      <c r="P1116" s="68">
        <v>102</v>
      </c>
      <c r="Q1116" s="69">
        <f t="shared" ref="Q1116:Q1123" si="153">IF(P1116=0,"",P1116/P1115)</f>
        <v>0.82926829268292679</v>
      </c>
      <c r="R1116" s="69">
        <f t="shared" ref="R1116:R1123" si="154">IF(P1116=0,"",100%-Q1116)</f>
        <v>0.17073170731707321</v>
      </c>
      <c r="S1116" s="120"/>
    </row>
    <row r="1117" spans="1:19" ht="15.75" customHeight="1" x14ac:dyDescent="0.25">
      <c r="A1117" s="58">
        <v>2402</v>
      </c>
      <c r="B1117" s="59"/>
      <c r="C1117" s="59"/>
      <c r="D1117" s="59">
        <v>82</v>
      </c>
      <c r="E1117" s="59"/>
      <c r="F1117" s="59"/>
      <c r="G1117" s="59"/>
      <c r="H1117" s="59"/>
      <c r="I1117" s="59"/>
      <c r="J1117" s="59"/>
      <c r="K1117" s="144"/>
      <c r="L1117" s="101"/>
      <c r="M1117" s="102"/>
      <c r="N1117" s="103"/>
      <c r="O1117" s="67">
        <f>IF(D1117=0,"",D1117/C1116)</f>
        <v>0.81188118811881194</v>
      </c>
      <c r="P1117" s="68">
        <v>98</v>
      </c>
      <c r="Q1117" s="69">
        <f t="shared" si="153"/>
        <v>0.96078431372549022</v>
      </c>
      <c r="R1117" s="69">
        <f t="shared" si="154"/>
        <v>3.9215686274509776E-2</v>
      </c>
      <c r="S1117" s="8">
        <f>P1117/P1115</f>
        <v>0.7967479674796748</v>
      </c>
    </row>
    <row r="1118" spans="1:19" ht="15.75" customHeight="1" x14ac:dyDescent="0.25">
      <c r="A1118" s="58">
        <v>2501</v>
      </c>
      <c r="B1118" s="59"/>
      <c r="C1118" s="59"/>
      <c r="D1118" s="59"/>
      <c r="E1118" s="59">
        <v>77</v>
      </c>
      <c r="F1118" s="59"/>
      <c r="G1118" s="59"/>
      <c r="H1118" s="59"/>
      <c r="I1118" s="59"/>
      <c r="J1118" s="59"/>
      <c r="K1118" s="144"/>
      <c r="L1118" s="101"/>
      <c r="M1118" s="102"/>
      <c r="N1118" s="103"/>
      <c r="O1118" s="67">
        <f>IF(E1118=0,"",E1118/D1117)</f>
        <v>0.93902439024390238</v>
      </c>
      <c r="P1118" s="68">
        <v>96</v>
      </c>
      <c r="Q1118" s="69">
        <f t="shared" si="153"/>
        <v>0.97959183673469385</v>
      </c>
      <c r="R1118" s="69">
        <f t="shared" si="154"/>
        <v>2.0408163265306145E-2</v>
      </c>
      <c r="S1118" s="120"/>
    </row>
    <row r="1119" spans="1:19" ht="15.75" customHeight="1" x14ac:dyDescent="0.25">
      <c r="A1119" s="58">
        <v>2502</v>
      </c>
      <c r="B1119" s="59"/>
      <c r="C1119" s="59"/>
      <c r="D1119" s="59"/>
      <c r="E1119" s="59"/>
      <c r="F1119" s="59"/>
      <c r="G1119" s="59"/>
      <c r="H1119" s="59"/>
      <c r="I1119" s="59"/>
      <c r="J1119" s="59"/>
      <c r="K1119" s="144"/>
      <c r="L1119" s="101"/>
      <c r="M1119" s="102"/>
      <c r="N1119" s="103"/>
      <c r="O1119" s="67" t="str">
        <f>IF(F1119=0,"",F1119/E1118)</f>
        <v/>
      </c>
      <c r="P1119" s="68"/>
      <c r="Q1119" s="69" t="str">
        <f t="shared" si="153"/>
        <v/>
      </c>
      <c r="R1119" s="69" t="str">
        <f t="shared" si="154"/>
        <v/>
      </c>
      <c r="S1119" s="120"/>
    </row>
    <row r="1120" spans="1:19" ht="15.75" customHeight="1" x14ac:dyDescent="0.25">
      <c r="A1120" s="58">
        <v>2601</v>
      </c>
      <c r="B1120" s="59"/>
      <c r="C1120" s="59"/>
      <c r="D1120" s="59"/>
      <c r="E1120" s="59"/>
      <c r="F1120" s="59"/>
      <c r="G1120" s="59"/>
      <c r="H1120" s="59"/>
      <c r="I1120" s="59"/>
      <c r="J1120" s="59"/>
      <c r="K1120" s="144"/>
      <c r="L1120" s="101"/>
      <c r="M1120" s="102"/>
      <c r="N1120" s="103"/>
      <c r="O1120" s="67" t="str">
        <f>IF(G1120=0,"",G1120/F1119)</f>
        <v/>
      </c>
      <c r="P1120" s="68"/>
      <c r="Q1120" s="69" t="str">
        <f t="shared" si="153"/>
        <v/>
      </c>
      <c r="R1120" s="69" t="str">
        <f t="shared" si="154"/>
        <v/>
      </c>
      <c r="S1120" s="120"/>
    </row>
    <row r="1121" spans="1:19" ht="15.75" customHeight="1" x14ac:dyDescent="0.25">
      <c r="A1121" s="58">
        <v>2602</v>
      </c>
      <c r="B1121" s="59"/>
      <c r="C1121" s="59"/>
      <c r="D1121" s="59"/>
      <c r="E1121" s="59"/>
      <c r="F1121" s="59"/>
      <c r="G1121" s="59"/>
      <c r="H1121" s="59"/>
      <c r="I1121" s="59"/>
      <c r="J1121" s="59"/>
      <c r="K1121" s="144"/>
      <c r="L1121" s="101"/>
      <c r="M1121" s="102"/>
      <c r="N1121" s="103"/>
      <c r="O1121" s="67" t="str">
        <f>IF(H1121=0,"",H1121/G1120)</f>
        <v/>
      </c>
      <c r="P1121" s="68"/>
      <c r="Q1121" s="69" t="str">
        <f t="shared" si="153"/>
        <v/>
      </c>
      <c r="R1121" s="69" t="str">
        <f t="shared" si="154"/>
        <v/>
      </c>
      <c r="S1121" s="120"/>
    </row>
    <row r="1122" spans="1:19" ht="15.75" customHeight="1" x14ac:dyDescent="0.25">
      <c r="A1122" s="58">
        <v>2701</v>
      </c>
      <c r="B1122" s="59"/>
      <c r="C1122" s="59"/>
      <c r="D1122" s="59"/>
      <c r="E1122" s="59"/>
      <c r="F1122" s="59"/>
      <c r="G1122" s="59"/>
      <c r="H1122" s="59"/>
      <c r="I1122" s="59"/>
      <c r="J1122" s="59"/>
      <c r="K1122" s="144"/>
      <c r="L1122" s="101"/>
      <c r="M1122" s="102"/>
      <c r="N1122" s="103"/>
      <c r="O1122" s="67" t="str">
        <f>IF(I1122=0,"",I1122/H1121)</f>
        <v/>
      </c>
      <c r="P1122" s="68"/>
      <c r="Q1122" s="69" t="str">
        <f t="shared" si="153"/>
        <v/>
      </c>
      <c r="R1122" s="69" t="str">
        <f t="shared" si="154"/>
        <v/>
      </c>
      <c r="S1122" s="120"/>
    </row>
    <row r="1123" spans="1:19" ht="15.75" customHeight="1" x14ac:dyDescent="0.25">
      <c r="A1123" s="58">
        <v>2702</v>
      </c>
      <c r="B1123" s="59"/>
      <c r="C1123" s="59"/>
      <c r="D1123" s="59"/>
      <c r="E1123" s="59"/>
      <c r="F1123" s="59"/>
      <c r="G1123" s="59"/>
      <c r="H1123" s="59"/>
      <c r="I1123" s="59"/>
      <c r="J1123" s="59"/>
      <c r="K1123" s="144"/>
      <c r="L1123" s="101"/>
      <c r="M1123" s="102"/>
      <c r="N1123" s="103"/>
      <c r="O1123" s="71" t="str">
        <f>IF(J1123=0,"",J1123/I1122)</f>
        <v/>
      </c>
      <c r="P1123" s="68"/>
      <c r="Q1123" s="72" t="str">
        <f t="shared" si="153"/>
        <v/>
      </c>
      <c r="R1123" s="72" t="str">
        <f t="shared" si="154"/>
        <v/>
      </c>
      <c r="S1123" s="120"/>
    </row>
    <row r="1124" spans="1:19" ht="15.75" customHeight="1" x14ac:dyDescent="0.25">
      <c r="A1124" s="58">
        <v>2801</v>
      </c>
      <c r="B1124" s="59"/>
      <c r="C1124" s="59"/>
      <c r="D1124" s="59"/>
      <c r="E1124" s="59"/>
      <c r="F1124" s="59"/>
      <c r="G1124" s="59"/>
      <c r="H1124" s="59"/>
      <c r="I1124" s="59"/>
      <c r="J1124" s="59"/>
      <c r="K1124" s="144"/>
      <c r="L1124" s="101"/>
      <c r="M1124" s="102"/>
      <c r="N1124" s="104"/>
      <c r="O1124" s="129"/>
      <c r="P1124" s="68"/>
      <c r="Q1124" s="130"/>
      <c r="R1124" s="131"/>
      <c r="S1124" s="120"/>
    </row>
    <row r="1125" spans="1:19" ht="15.75" customHeight="1" x14ac:dyDescent="0.25">
      <c r="A1125" s="58">
        <v>2802</v>
      </c>
      <c r="B1125" s="59"/>
      <c r="C1125" s="59"/>
      <c r="D1125" s="59"/>
      <c r="E1125" s="59"/>
      <c r="F1125" s="59"/>
      <c r="G1125" s="59"/>
      <c r="H1125" s="59"/>
      <c r="I1125" s="59"/>
      <c r="J1125" s="59"/>
      <c r="K1125" s="144"/>
      <c r="L1125" s="101"/>
      <c r="M1125" s="102"/>
      <c r="N1125" s="104"/>
      <c r="O1125" s="108"/>
      <c r="P1125" s="109"/>
      <c r="Q1125" s="110"/>
      <c r="R1125" s="108"/>
      <c r="S1125" s="120"/>
    </row>
    <row r="1126" spans="1:19" ht="15.75" customHeight="1" x14ac:dyDescent="0.25">
      <c r="A1126" s="58">
        <v>2901</v>
      </c>
      <c r="B1126" s="59"/>
      <c r="C1126" s="59"/>
      <c r="D1126" s="59"/>
      <c r="E1126" s="59"/>
      <c r="F1126" s="59"/>
      <c r="G1126" s="59"/>
      <c r="H1126" s="59"/>
      <c r="I1126" s="59"/>
      <c r="J1126" s="59"/>
      <c r="K1126" s="144"/>
      <c r="L1126" s="101"/>
      <c r="M1126" s="102"/>
      <c r="N1126" s="104"/>
      <c r="O1126" s="108"/>
      <c r="P1126" s="109"/>
      <c r="Q1126" s="110"/>
      <c r="R1126" s="108"/>
      <c r="S1126" s="120"/>
    </row>
    <row r="1127" spans="1:19" ht="15.75" customHeight="1" x14ac:dyDescent="0.25">
      <c r="A1127" s="58">
        <v>2902</v>
      </c>
      <c r="B1127" s="59"/>
      <c r="C1127" s="59"/>
      <c r="D1127" s="59"/>
      <c r="E1127" s="59"/>
      <c r="F1127" s="59"/>
      <c r="G1127" s="59"/>
      <c r="H1127" s="59"/>
      <c r="I1127" s="59"/>
      <c r="J1127" s="59"/>
      <c r="K1127" s="144"/>
      <c r="L1127" s="101"/>
      <c r="M1127" s="102"/>
      <c r="N1127" s="104"/>
      <c r="O1127" s="102"/>
      <c r="P1127" s="104"/>
      <c r="Q1127" s="146"/>
      <c r="R1127" s="108"/>
      <c r="S1127" s="120"/>
    </row>
    <row r="1128" spans="1:19" ht="15.75" customHeight="1" x14ac:dyDescent="0.25">
      <c r="A1128" s="58">
        <v>3001</v>
      </c>
      <c r="B1128" s="59"/>
      <c r="C1128" s="59"/>
      <c r="D1128" s="59"/>
      <c r="E1128" s="59"/>
      <c r="F1128" s="59"/>
      <c r="G1128" s="59"/>
      <c r="H1128" s="59"/>
      <c r="I1128" s="59"/>
      <c r="J1128" s="59"/>
      <c r="K1128" s="144"/>
      <c r="L1128" s="101"/>
      <c r="M1128" s="102"/>
      <c r="N1128" s="104"/>
      <c r="O1128" s="191" t="s">
        <v>83</v>
      </c>
      <c r="P1128" s="82"/>
      <c r="Q1128" s="111" t="str">
        <f>IF(SUM(K1121:K1124)=0,"",SUM(K1121:K1124))</f>
        <v/>
      </c>
      <c r="R1128" s="193" t="s">
        <v>11</v>
      </c>
      <c r="S1128" s="120"/>
    </row>
    <row r="1129" spans="1:19" ht="15.75" customHeight="1" x14ac:dyDescent="0.25">
      <c r="A1129" s="58">
        <v>3002</v>
      </c>
      <c r="B1129" s="59"/>
      <c r="C1129" s="59"/>
      <c r="D1129" s="59"/>
      <c r="E1129" s="59"/>
      <c r="F1129" s="59"/>
      <c r="G1129" s="59"/>
      <c r="H1129" s="59"/>
      <c r="I1129" s="59"/>
      <c r="J1129" s="59"/>
      <c r="K1129" s="144"/>
      <c r="L1129" s="101"/>
      <c r="M1129" s="102"/>
      <c r="N1129" s="104"/>
      <c r="O1129" s="192" t="s">
        <v>85</v>
      </c>
      <c r="P1129" s="86" t="str">
        <f>IF(P1128/B1115=0,"",P1128/B1115)</f>
        <v/>
      </c>
      <c r="Q1129" s="112" t="e">
        <f>IF(P1128/Q1128=0,"",P1128/Q1128)</f>
        <v>#VALUE!</v>
      </c>
      <c r="R1129" s="194" t="s">
        <v>86</v>
      </c>
      <c r="S1129" s="120"/>
    </row>
    <row r="1130" spans="1:19" ht="15.75" customHeight="1" x14ac:dyDescent="0.25">
      <c r="A1130" s="58">
        <v>3101</v>
      </c>
      <c r="B1130" s="59"/>
      <c r="C1130" s="59"/>
      <c r="D1130" s="59"/>
      <c r="E1130" s="59"/>
      <c r="F1130" s="59"/>
      <c r="G1130" s="59"/>
      <c r="H1130" s="59"/>
      <c r="I1130" s="59"/>
      <c r="J1130" s="59"/>
      <c r="K1130" s="144"/>
      <c r="L1130" s="147"/>
      <c r="M1130" s="148"/>
      <c r="N1130" s="149"/>
      <c r="O1130" s="90"/>
      <c r="P1130" s="91"/>
      <c r="Q1130" s="91"/>
      <c r="R1130" s="113"/>
      <c r="S1130" s="120"/>
    </row>
    <row r="1131" spans="1:19" ht="18" customHeight="1" x14ac:dyDescent="0.25">
      <c r="A1131" s="28"/>
      <c r="B1131" s="280" t="s">
        <v>111</v>
      </c>
      <c r="C1131" s="280"/>
      <c r="D1131" s="280"/>
      <c r="E1131" s="280"/>
      <c r="F1131" s="280"/>
      <c r="G1131" s="280"/>
      <c r="H1131" s="280"/>
      <c r="I1131" s="280"/>
      <c r="J1131" s="280"/>
      <c r="K1131" s="93">
        <f>SUM(K1115:K1127)</f>
        <v>0</v>
      </c>
      <c r="L1131" s="94" t="str">
        <f>IF(K1123=0,"",K1123/B1115)</f>
        <v/>
      </c>
      <c r="M1131" s="94" t="str">
        <f>IF(K1131=0,"",K1131/B1115)</f>
        <v/>
      </c>
      <c r="N1131" s="94" t="e">
        <f>M1131-L1131</f>
        <v>#VALUE!</v>
      </c>
      <c r="O1131" s="3"/>
      <c r="P1131" s="29"/>
      <c r="Q1131" s="22"/>
      <c r="R1131" s="3"/>
      <c r="S1131" s="120"/>
    </row>
    <row r="1132" spans="1:19" ht="12.75" x14ac:dyDescent="0.2">
      <c r="A1132" s="120"/>
      <c r="B1132" s="120"/>
      <c r="C1132" s="120"/>
      <c r="D1132" s="120"/>
      <c r="E1132" s="120"/>
      <c r="F1132" s="120"/>
      <c r="G1132" s="120"/>
      <c r="H1132" s="120"/>
      <c r="I1132" s="120"/>
      <c r="J1132" s="120"/>
      <c r="K1132" s="188"/>
      <c r="L1132" s="120"/>
      <c r="M1132" s="120"/>
      <c r="N1132" s="120"/>
      <c r="O1132" s="120"/>
      <c r="P1132" s="120"/>
      <c r="Q1132" s="120"/>
      <c r="R1132" s="120"/>
      <c r="S1132" s="120"/>
    </row>
    <row r="1133" spans="1:19" ht="12.75" x14ac:dyDescent="0.2">
      <c r="A1133" s="120"/>
      <c r="B1133" s="120"/>
      <c r="C1133" s="120"/>
      <c r="D1133" s="120"/>
      <c r="E1133" s="120"/>
      <c r="F1133" s="120"/>
      <c r="G1133" s="120"/>
      <c r="H1133" s="120"/>
      <c r="I1133" s="120"/>
      <c r="J1133" s="120"/>
      <c r="K1133" s="188"/>
      <c r="L1133" s="120"/>
      <c r="M1133" s="120"/>
      <c r="N1133" s="120"/>
      <c r="O1133" s="120"/>
      <c r="P1133" s="120"/>
      <c r="Q1133" s="120"/>
      <c r="R1133" s="120"/>
      <c r="S1133" s="120"/>
    </row>
    <row r="1134" spans="1:19" ht="26.25" x14ac:dyDescent="0.4">
      <c r="A1134" s="2"/>
      <c r="B1134" s="270" t="s">
        <v>99</v>
      </c>
      <c r="C1134" s="271"/>
      <c r="D1134" s="271"/>
      <c r="E1134" s="271"/>
      <c r="F1134" s="271"/>
      <c r="G1134" s="271"/>
      <c r="H1134" s="271"/>
      <c r="I1134" s="271"/>
      <c r="J1134" s="271"/>
      <c r="K1134" s="179" t="s">
        <v>144</v>
      </c>
      <c r="L1134" s="57"/>
      <c r="M1134" s="57"/>
      <c r="N1134" s="29"/>
      <c r="O1134" s="3"/>
      <c r="P1134" s="29"/>
      <c r="Q1134" s="29"/>
      <c r="R1134" s="29"/>
      <c r="S1134" s="120"/>
    </row>
    <row r="1135" spans="1:19" ht="20.25" x14ac:dyDescent="0.2">
      <c r="A1135" s="272" t="s">
        <v>10</v>
      </c>
      <c r="B1135" s="273" t="s">
        <v>100</v>
      </c>
      <c r="C1135" s="274"/>
      <c r="D1135" s="274"/>
      <c r="E1135" s="274"/>
      <c r="F1135" s="274"/>
      <c r="G1135" s="274"/>
      <c r="H1135" s="274"/>
      <c r="I1135" s="274"/>
      <c r="J1135" s="275"/>
      <c r="K1135" s="276" t="s">
        <v>11</v>
      </c>
      <c r="L1135" s="269" t="s">
        <v>3</v>
      </c>
      <c r="M1135" s="269" t="s">
        <v>4</v>
      </c>
      <c r="N1135" s="278" t="s">
        <v>5</v>
      </c>
      <c r="O1135" s="269" t="s">
        <v>6</v>
      </c>
      <c r="P1135" s="267" t="s">
        <v>7</v>
      </c>
      <c r="Q1135" s="267" t="s">
        <v>8</v>
      </c>
      <c r="R1135" s="269" t="s">
        <v>101</v>
      </c>
      <c r="S1135" s="120"/>
    </row>
    <row r="1136" spans="1:19" ht="15.75" x14ac:dyDescent="0.25">
      <c r="A1136" s="268"/>
      <c r="B1136" s="58" t="s">
        <v>102</v>
      </c>
      <c r="C1136" s="58" t="s">
        <v>103</v>
      </c>
      <c r="D1136" s="58" t="s">
        <v>104</v>
      </c>
      <c r="E1136" s="58" t="s">
        <v>105</v>
      </c>
      <c r="F1136" s="58" t="s">
        <v>106</v>
      </c>
      <c r="G1136" s="58" t="s">
        <v>107</v>
      </c>
      <c r="H1136" s="58" t="s">
        <v>108</v>
      </c>
      <c r="I1136" s="58" t="s">
        <v>109</v>
      </c>
      <c r="J1136" s="58" t="s">
        <v>110</v>
      </c>
      <c r="K1136" s="277"/>
      <c r="L1136" s="268"/>
      <c r="M1136" s="268"/>
      <c r="N1136" s="268"/>
      <c r="O1136" s="268"/>
      <c r="P1136" s="268"/>
      <c r="Q1136" s="268"/>
      <c r="R1136" s="268"/>
      <c r="S1136" s="120"/>
    </row>
    <row r="1137" spans="1:19" ht="15.75" customHeight="1" x14ac:dyDescent="0.25">
      <c r="A1137" s="58">
        <v>2401</v>
      </c>
      <c r="B1137" s="59">
        <v>86</v>
      </c>
      <c r="C1137" s="59"/>
      <c r="D1137" s="59"/>
      <c r="E1137" s="59"/>
      <c r="F1137" s="59"/>
      <c r="G1137" s="59"/>
      <c r="H1137" s="59"/>
      <c r="I1137" s="59"/>
      <c r="J1137" s="59"/>
      <c r="K1137" s="144"/>
      <c r="L1137" s="96"/>
      <c r="M1137" s="97"/>
      <c r="N1137" s="98"/>
      <c r="O1137" s="99"/>
      <c r="P1137" s="63">
        <f>B1137</f>
        <v>86</v>
      </c>
      <c r="Q1137" s="100"/>
      <c r="R1137" s="99"/>
      <c r="S1137" s="120"/>
    </row>
    <row r="1138" spans="1:19" ht="15.75" customHeight="1" x14ac:dyDescent="0.25">
      <c r="A1138" s="58">
        <v>2402</v>
      </c>
      <c r="B1138" s="59"/>
      <c r="C1138" s="59">
        <v>67</v>
      </c>
      <c r="D1138" s="59"/>
      <c r="E1138" s="59"/>
      <c r="F1138" s="59"/>
      <c r="G1138" s="59"/>
      <c r="H1138" s="59"/>
      <c r="I1138" s="59"/>
      <c r="J1138" s="59"/>
      <c r="K1138" s="144"/>
      <c r="L1138" s="101"/>
      <c r="M1138" s="102"/>
      <c r="N1138" s="103"/>
      <c r="O1138" s="67">
        <f>IF(C1138=0,"",C1138/B1137)</f>
        <v>0.77906976744186052</v>
      </c>
      <c r="P1138" s="68">
        <v>67</v>
      </c>
      <c r="Q1138" s="69">
        <f t="shared" ref="Q1138:Q1145" si="155">IF(P1138=0,"",P1138/P1137)</f>
        <v>0.77906976744186052</v>
      </c>
      <c r="R1138" s="69">
        <f t="shared" ref="R1138:R1145" si="156">IF(P1138=0,"",100%-Q1138)</f>
        <v>0.22093023255813948</v>
      </c>
      <c r="S1138" s="120"/>
    </row>
    <row r="1139" spans="1:19" ht="15.75" customHeight="1" x14ac:dyDescent="0.25">
      <c r="A1139" s="58">
        <v>2501</v>
      </c>
      <c r="B1139" s="59"/>
      <c r="C1139" s="59"/>
      <c r="D1139" s="59">
        <v>42</v>
      </c>
      <c r="E1139" s="59"/>
      <c r="F1139" s="59"/>
      <c r="G1139" s="59"/>
      <c r="H1139" s="59"/>
      <c r="I1139" s="59"/>
      <c r="J1139" s="59"/>
      <c r="K1139" s="144"/>
      <c r="L1139" s="101"/>
      <c r="M1139" s="102"/>
      <c r="N1139" s="103"/>
      <c r="O1139" s="67">
        <f>IF(D1139=0,"",D1139/C1138)</f>
        <v>0.62686567164179108</v>
      </c>
      <c r="P1139" s="68">
        <v>59</v>
      </c>
      <c r="Q1139" s="69">
        <f t="shared" si="155"/>
        <v>0.88059701492537312</v>
      </c>
      <c r="R1139" s="69">
        <f t="shared" si="156"/>
        <v>0.11940298507462688</v>
      </c>
      <c r="S1139" s="8">
        <f>P1139/P1137</f>
        <v>0.68604651162790697</v>
      </c>
    </row>
    <row r="1140" spans="1:19" ht="15.75" customHeight="1" x14ac:dyDescent="0.25">
      <c r="A1140" s="58">
        <v>2502</v>
      </c>
      <c r="B1140" s="59"/>
      <c r="C1140" s="59"/>
      <c r="D1140" s="59"/>
      <c r="E1140" s="59"/>
      <c r="F1140" s="59"/>
      <c r="G1140" s="59"/>
      <c r="H1140" s="59"/>
      <c r="I1140" s="59"/>
      <c r="J1140" s="59"/>
      <c r="K1140" s="144"/>
      <c r="L1140" s="101"/>
      <c r="M1140" s="102"/>
      <c r="N1140" s="103"/>
      <c r="O1140" s="67" t="str">
        <f>IF(E1140=0,"",E1140/D1139)</f>
        <v/>
      </c>
      <c r="P1140" s="68"/>
      <c r="Q1140" s="69" t="str">
        <f t="shared" si="155"/>
        <v/>
      </c>
      <c r="R1140" s="69" t="str">
        <f t="shared" si="156"/>
        <v/>
      </c>
      <c r="S1140" s="120"/>
    </row>
    <row r="1141" spans="1:19" ht="15.75" customHeight="1" x14ac:dyDescent="0.25">
      <c r="A1141" s="58">
        <v>2601</v>
      </c>
      <c r="B1141" s="59"/>
      <c r="C1141" s="59"/>
      <c r="D1141" s="59"/>
      <c r="E1141" s="59"/>
      <c r="F1141" s="59"/>
      <c r="G1141" s="59"/>
      <c r="H1141" s="59"/>
      <c r="I1141" s="59"/>
      <c r="J1141" s="59"/>
      <c r="K1141" s="144"/>
      <c r="L1141" s="101"/>
      <c r="M1141" s="102"/>
      <c r="N1141" s="103"/>
      <c r="O1141" s="67" t="str">
        <f>IF(F1141=0,"",F1141/E1140)</f>
        <v/>
      </c>
      <c r="P1141" s="68"/>
      <c r="Q1141" s="69" t="str">
        <f t="shared" si="155"/>
        <v/>
      </c>
      <c r="R1141" s="69" t="str">
        <f t="shared" si="156"/>
        <v/>
      </c>
      <c r="S1141" s="120"/>
    </row>
    <row r="1142" spans="1:19" ht="15.75" customHeight="1" x14ac:dyDescent="0.25">
      <c r="A1142" s="58">
        <v>2602</v>
      </c>
      <c r="B1142" s="59"/>
      <c r="C1142" s="59"/>
      <c r="D1142" s="59"/>
      <c r="E1142" s="59"/>
      <c r="F1142" s="59"/>
      <c r="G1142" s="59"/>
      <c r="H1142" s="59"/>
      <c r="I1142" s="59"/>
      <c r="J1142" s="59"/>
      <c r="K1142" s="144"/>
      <c r="L1142" s="101"/>
      <c r="M1142" s="102"/>
      <c r="N1142" s="103"/>
      <c r="O1142" s="67" t="str">
        <f>IF(G1142=0,"",G1142/F1141)</f>
        <v/>
      </c>
      <c r="P1142" s="68"/>
      <c r="Q1142" s="69" t="str">
        <f t="shared" si="155"/>
        <v/>
      </c>
      <c r="R1142" s="69" t="str">
        <f t="shared" si="156"/>
        <v/>
      </c>
      <c r="S1142" s="120"/>
    </row>
    <row r="1143" spans="1:19" ht="15.75" customHeight="1" x14ac:dyDescent="0.25">
      <c r="A1143" s="58">
        <v>2701</v>
      </c>
      <c r="B1143" s="59"/>
      <c r="C1143" s="59"/>
      <c r="D1143" s="59"/>
      <c r="E1143" s="59"/>
      <c r="F1143" s="59"/>
      <c r="G1143" s="59"/>
      <c r="H1143" s="59"/>
      <c r="I1143" s="59"/>
      <c r="J1143" s="59"/>
      <c r="K1143" s="144"/>
      <c r="L1143" s="101"/>
      <c r="M1143" s="102"/>
      <c r="N1143" s="103"/>
      <c r="O1143" s="67" t="str">
        <f>IF(H1143=0,"",H1143/G1142)</f>
        <v/>
      </c>
      <c r="P1143" s="68"/>
      <c r="Q1143" s="69" t="str">
        <f t="shared" si="155"/>
        <v/>
      </c>
      <c r="R1143" s="69" t="str">
        <f t="shared" si="156"/>
        <v/>
      </c>
      <c r="S1143" s="120"/>
    </row>
    <row r="1144" spans="1:19" ht="15.75" customHeight="1" x14ac:dyDescent="0.25">
      <c r="A1144" s="58">
        <v>2702</v>
      </c>
      <c r="B1144" s="59"/>
      <c r="C1144" s="59"/>
      <c r="D1144" s="59"/>
      <c r="E1144" s="59"/>
      <c r="F1144" s="59"/>
      <c r="G1144" s="59"/>
      <c r="H1144" s="59"/>
      <c r="I1144" s="59"/>
      <c r="J1144" s="59"/>
      <c r="K1144" s="144"/>
      <c r="L1144" s="101"/>
      <c r="M1144" s="102"/>
      <c r="N1144" s="103"/>
      <c r="O1144" s="67" t="str">
        <f>IF(I1144=0,"",I1144/H1143)</f>
        <v/>
      </c>
      <c r="P1144" s="68"/>
      <c r="Q1144" s="69" t="str">
        <f t="shared" si="155"/>
        <v/>
      </c>
      <c r="R1144" s="69" t="str">
        <f t="shared" si="156"/>
        <v/>
      </c>
      <c r="S1144" s="120"/>
    </row>
    <row r="1145" spans="1:19" ht="15.75" customHeight="1" x14ac:dyDescent="0.25">
      <c r="A1145" s="58">
        <v>2801</v>
      </c>
      <c r="B1145" s="59"/>
      <c r="C1145" s="59"/>
      <c r="D1145" s="59"/>
      <c r="E1145" s="59"/>
      <c r="F1145" s="59"/>
      <c r="G1145" s="59"/>
      <c r="H1145" s="59"/>
      <c r="I1145" s="59"/>
      <c r="J1145" s="59"/>
      <c r="K1145" s="144"/>
      <c r="L1145" s="101"/>
      <c r="M1145" s="102"/>
      <c r="N1145" s="103"/>
      <c r="O1145" s="71" t="str">
        <f>IF(J1145=0,"",J1145/I1144)</f>
        <v/>
      </c>
      <c r="P1145" s="68"/>
      <c r="Q1145" s="72" t="str">
        <f t="shared" si="155"/>
        <v/>
      </c>
      <c r="R1145" s="72" t="str">
        <f t="shared" si="156"/>
        <v/>
      </c>
      <c r="S1145" s="120"/>
    </row>
    <row r="1146" spans="1:19" ht="15.75" customHeight="1" x14ac:dyDescent="0.25">
      <c r="A1146" s="58">
        <v>2802</v>
      </c>
      <c r="B1146" s="59"/>
      <c r="C1146" s="59"/>
      <c r="D1146" s="59"/>
      <c r="E1146" s="59"/>
      <c r="F1146" s="59"/>
      <c r="G1146" s="59"/>
      <c r="H1146" s="59"/>
      <c r="I1146" s="59"/>
      <c r="J1146" s="59"/>
      <c r="K1146" s="144"/>
      <c r="L1146" s="101"/>
      <c r="M1146" s="102"/>
      <c r="N1146" s="104"/>
      <c r="O1146" s="129"/>
      <c r="P1146" s="68"/>
      <c r="Q1146" s="130"/>
      <c r="R1146" s="131"/>
      <c r="S1146" s="120"/>
    </row>
    <row r="1147" spans="1:19" ht="15.75" customHeight="1" x14ac:dyDescent="0.25">
      <c r="A1147" s="58">
        <v>2901</v>
      </c>
      <c r="B1147" s="59"/>
      <c r="C1147" s="59"/>
      <c r="D1147" s="59"/>
      <c r="E1147" s="59"/>
      <c r="F1147" s="59"/>
      <c r="G1147" s="59"/>
      <c r="H1147" s="59"/>
      <c r="I1147" s="59"/>
      <c r="J1147" s="59"/>
      <c r="K1147" s="144"/>
      <c r="L1147" s="101"/>
      <c r="M1147" s="102"/>
      <c r="N1147" s="104"/>
      <c r="O1147" s="108"/>
      <c r="P1147" s="109"/>
      <c r="Q1147" s="110"/>
      <c r="R1147" s="108"/>
      <c r="S1147" s="120"/>
    </row>
    <row r="1148" spans="1:19" ht="15.75" customHeight="1" x14ac:dyDescent="0.25">
      <c r="A1148" s="58">
        <v>2902</v>
      </c>
      <c r="B1148" s="59"/>
      <c r="C1148" s="59"/>
      <c r="D1148" s="59"/>
      <c r="E1148" s="59"/>
      <c r="F1148" s="59"/>
      <c r="G1148" s="59"/>
      <c r="H1148" s="59"/>
      <c r="I1148" s="59"/>
      <c r="J1148" s="59"/>
      <c r="K1148" s="144"/>
      <c r="L1148" s="101"/>
      <c r="M1148" s="102"/>
      <c r="N1148" s="104"/>
      <c r="O1148" s="108"/>
      <c r="P1148" s="109"/>
      <c r="Q1148" s="110"/>
      <c r="R1148" s="108"/>
      <c r="S1148" s="120"/>
    </row>
    <row r="1149" spans="1:19" ht="15.75" customHeight="1" x14ac:dyDescent="0.25">
      <c r="A1149" s="58">
        <v>3001</v>
      </c>
      <c r="B1149" s="59"/>
      <c r="C1149" s="59"/>
      <c r="D1149" s="59"/>
      <c r="E1149" s="59"/>
      <c r="F1149" s="59"/>
      <c r="G1149" s="59"/>
      <c r="H1149" s="59"/>
      <c r="I1149" s="59"/>
      <c r="J1149" s="59"/>
      <c r="K1149" s="144"/>
      <c r="L1149" s="101"/>
      <c r="M1149" s="102"/>
      <c r="N1149" s="104"/>
      <c r="O1149" s="102"/>
      <c r="P1149" s="104"/>
      <c r="Q1149" s="146"/>
      <c r="R1149" s="108"/>
      <c r="S1149" s="120"/>
    </row>
    <row r="1150" spans="1:19" ht="15.75" customHeight="1" x14ac:dyDescent="0.25">
      <c r="A1150" s="58">
        <v>3002</v>
      </c>
      <c r="B1150" s="59"/>
      <c r="C1150" s="59"/>
      <c r="D1150" s="59"/>
      <c r="E1150" s="59"/>
      <c r="F1150" s="59"/>
      <c r="G1150" s="59"/>
      <c r="H1150" s="59"/>
      <c r="I1150" s="59"/>
      <c r="J1150" s="59"/>
      <c r="K1150" s="144"/>
      <c r="L1150" s="101"/>
      <c r="M1150" s="102"/>
      <c r="N1150" s="104"/>
      <c r="O1150" s="191" t="s">
        <v>83</v>
      </c>
      <c r="P1150" s="82"/>
      <c r="Q1150" s="111" t="str">
        <f>IF(SUM(K1143:K1146)=0,"",SUM(K1143:K1146))</f>
        <v/>
      </c>
      <c r="R1150" s="193" t="s">
        <v>11</v>
      </c>
      <c r="S1150" s="120"/>
    </row>
    <row r="1151" spans="1:19" ht="15.75" customHeight="1" x14ac:dyDescent="0.25">
      <c r="A1151" s="58">
        <v>3101</v>
      </c>
      <c r="B1151" s="59"/>
      <c r="C1151" s="59"/>
      <c r="D1151" s="59"/>
      <c r="E1151" s="59"/>
      <c r="F1151" s="59"/>
      <c r="G1151" s="59"/>
      <c r="H1151" s="59"/>
      <c r="I1151" s="59"/>
      <c r="J1151" s="59"/>
      <c r="K1151" s="144"/>
      <c r="L1151" s="101"/>
      <c r="M1151" s="102"/>
      <c r="N1151" s="104"/>
      <c r="O1151" s="192" t="s">
        <v>85</v>
      </c>
      <c r="P1151" s="86" t="str">
        <f>IF(P1150/B1137=0,"",P1150/B1137)</f>
        <v/>
      </c>
      <c r="Q1151" s="112" t="e">
        <f>IF(P1150/Q1150=0,"",P1150/Q1150)</f>
        <v>#VALUE!</v>
      </c>
      <c r="R1151" s="194" t="s">
        <v>86</v>
      </c>
      <c r="S1151" s="120"/>
    </row>
    <row r="1152" spans="1:19" ht="15.75" customHeight="1" x14ac:dyDescent="0.25">
      <c r="A1152" s="58">
        <v>3102</v>
      </c>
      <c r="B1152" s="59"/>
      <c r="C1152" s="59"/>
      <c r="D1152" s="59"/>
      <c r="E1152" s="59"/>
      <c r="F1152" s="59"/>
      <c r="G1152" s="59"/>
      <c r="H1152" s="59"/>
      <c r="I1152" s="59"/>
      <c r="J1152" s="59"/>
      <c r="K1152" s="144"/>
      <c r="L1152" s="147"/>
      <c r="M1152" s="148"/>
      <c r="N1152" s="149"/>
      <c r="O1152" s="90"/>
      <c r="P1152" s="91"/>
      <c r="Q1152" s="91"/>
      <c r="R1152" s="113"/>
      <c r="S1152" s="120"/>
    </row>
    <row r="1153" spans="1:19" ht="18" customHeight="1" x14ac:dyDescent="0.25">
      <c r="A1153" s="28"/>
      <c r="B1153" s="280" t="s">
        <v>111</v>
      </c>
      <c r="C1153" s="280"/>
      <c r="D1153" s="280"/>
      <c r="E1153" s="280"/>
      <c r="F1153" s="280"/>
      <c r="G1153" s="280"/>
      <c r="H1153" s="280"/>
      <c r="I1153" s="280"/>
      <c r="J1153" s="280"/>
      <c r="K1153" s="93">
        <f>SUM(K1137:K1149)</f>
        <v>0</v>
      </c>
      <c r="L1153" s="94" t="str">
        <f>IF(K1145=0,"",K1145/B1137)</f>
        <v/>
      </c>
      <c r="M1153" s="94" t="str">
        <f>IF(K1153=0,"",K1153/B1137)</f>
        <v/>
      </c>
      <c r="N1153" s="94" t="e">
        <f>M1153-L1153</f>
        <v>#VALUE!</v>
      </c>
      <c r="O1153" s="3"/>
      <c r="P1153" s="29"/>
      <c r="Q1153" s="22"/>
      <c r="R1153" s="3"/>
      <c r="S1153" s="120"/>
    </row>
    <row r="1154" spans="1:19" ht="12.75" x14ac:dyDescent="0.2">
      <c r="A1154" s="120"/>
      <c r="B1154" s="120"/>
      <c r="C1154" s="120"/>
      <c r="D1154" s="120"/>
      <c r="E1154" s="120"/>
      <c r="F1154" s="120"/>
      <c r="G1154" s="120"/>
      <c r="H1154" s="120"/>
      <c r="I1154" s="120"/>
      <c r="J1154" s="120"/>
      <c r="K1154" s="188"/>
      <c r="L1154" s="120"/>
      <c r="M1154" s="120"/>
      <c r="N1154" s="120"/>
      <c r="O1154" s="120"/>
      <c r="P1154" s="120"/>
      <c r="Q1154" s="120"/>
      <c r="R1154" s="120"/>
      <c r="S1154" s="120"/>
    </row>
    <row r="1155" spans="1:19" ht="12.75" x14ac:dyDescent="0.2">
      <c r="A1155" s="120"/>
      <c r="B1155" s="120"/>
      <c r="C1155" s="120"/>
      <c r="D1155" s="120"/>
      <c r="E1155" s="120"/>
      <c r="F1155" s="120"/>
      <c r="G1155" s="120"/>
      <c r="H1155" s="120"/>
      <c r="I1155" s="120"/>
      <c r="J1155" s="120"/>
      <c r="K1155" s="188"/>
      <c r="L1155" s="120"/>
      <c r="M1155" s="120"/>
      <c r="N1155" s="120"/>
      <c r="O1155" s="120"/>
      <c r="P1155" s="120"/>
      <c r="Q1155" s="120"/>
      <c r="R1155" s="120"/>
      <c r="S1155" s="120"/>
    </row>
    <row r="1156" spans="1:19" ht="26.25" x14ac:dyDescent="0.4">
      <c r="A1156" s="2"/>
      <c r="B1156" s="270" t="s">
        <v>99</v>
      </c>
      <c r="C1156" s="271"/>
      <c r="D1156" s="271"/>
      <c r="E1156" s="271"/>
      <c r="F1156" s="271"/>
      <c r="G1156" s="271"/>
      <c r="H1156" s="271"/>
      <c r="I1156" s="271"/>
      <c r="J1156" s="271"/>
      <c r="K1156" s="179" t="s">
        <v>145</v>
      </c>
      <c r="L1156" s="57"/>
      <c r="M1156" s="57"/>
      <c r="N1156" s="29"/>
      <c r="O1156" s="3"/>
      <c r="P1156" s="29"/>
      <c r="Q1156" s="29"/>
      <c r="R1156" s="29"/>
      <c r="S1156" s="120"/>
    </row>
    <row r="1157" spans="1:19" ht="20.25" x14ac:dyDescent="0.2">
      <c r="A1157" s="272" t="s">
        <v>10</v>
      </c>
      <c r="B1157" s="273" t="s">
        <v>100</v>
      </c>
      <c r="C1157" s="274"/>
      <c r="D1157" s="274"/>
      <c r="E1157" s="274"/>
      <c r="F1157" s="274"/>
      <c r="G1157" s="274"/>
      <c r="H1157" s="274"/>
      <c r="I1157" s="274"/>
      <c r="J1157" s="275"/>
      <c r="K1157" s="276" t="s">
        <v>11</v>
      </c>
      <c r="L1157" s="269" t="s">
        <v>3</v>
      </c>
      <c r="M1157" s="269" t="s">
        <v>4</v>
      </c>
      <c r="N1157" s="278" t="s">
        <v>5</v>
      </c>
      <c r="O1157" s="269" t="s">
        <v>6</v>
      </c>
      <c r="P1157" s="267" t="s">
        <v>7</v>
      </c>
      <c r="Q1157" s="267" t="s">
        <v>8</v>
      </c>
      <c r="R1157" s="269" t="s">
        <v>101</v>
      </c>
      <c r="S1157" s="120"/>
    </row>
    <row r="1158" spans="1:19" ht="15.75" x14ac:dyDescent="0.25">
      <c r="A1158" s="268"/>
      <c r="B1158" s="58" t="s">
        <v>102</v>
      </c>
      <c r="C1158" s="58" t="s">
        <v>103</v>
      </c>
      <c r="D1158" s="58" t="s">
        <v>104</v>
      </c>
      <c r="E1158" s="58" t="s">
        <v>105</v>
      </c>
      <c r="F1158" s="58" t="s">
        <v>106</v>
      </c>
      <c r="G1158" s="58" t="s">
        <v>107</v>
      </c>
      <c r="H1158" s="58" t="s">
        <v>108</v>
      </c>
      <c r="I1158" s="58" t="s">
        <v>109</v>
      </c>
      <c r="J1158" s="58" t="s">
        <v>110</v>
      </c>
      <c r="K1158" s="277"/>
      <c r="L1158" s="268"/>
      <c r="M1158" s="268"/>
      <c r="N1158" s="268"/>
      <c r="O1158" s="268"/>
      <c r="P1158" s="268"/>
      <c r="Q1158" s="268"/>
      <c r="R1158" s="268"/>
      <c r="S1158" s="120"/>
    </row>
    <row r="1159" spans="1:19" ht="15.75" customHeight="1" x14ac:dyDescent="0.25">
      <c r="A1159" s="58">
        <v>2402</v>
      </c>
      <c r="B1159" s="59">
        <v>131</v>
      </c>
      <c r="C1159" s="59"/>
      <c r="D1159" s="59"/>
      <c r="E1159" s="59"/>
      <c r="F1159" s="59"/>
      <c r="G1159" s="59"/>
      <c r="H1159" s="59"/>
      <c r="I1159" s="59"/>
      <c r="J1159" s="59"/>
      <c r="K1159" s="144"/>
      <c r="L1159" s="96"/>
      <c r="M1159" s="97"/>
      <c r="N1159" s="98"/>
      <c r="O1159" s="99"/>
      <c r="P1159" s="63">
        <f>B1159</f>
        <v>131</v>
      </c>
      <c r="Q1159" s="100"/>
      <c r="R1159" s="99"/>
      <c r="S1159" s="120"/>
    </row>
    <row r="1160" spans="1:19" ht="15.75" customHeight="1" x14ac:dyDescent="0.25">
      <c r="A1160" s="58">
        <v>2501</v>
      </c>
      <c r="B1160" s="59"/>
      <c r="C1160" s="59">
        <v>112</v>
      </c>
      <c r="D1160" s="59"/>
      <c r="E1160" s="59"/>
      <c r="F1160" s="59"/>
      <c r="G1160" s="59"/>
      <c r="H1160" s="59"/>
      <c r="I1160" s="59"/>
      <c r="J1160" s="59"/>
      <c r="K1160" s="144"/>
      <c r="L1160" s="101"/>
      <c r="M1160" s="102"/>
      <c r="N1160" s="103"/>
      <c r="O1160" s="67">
        <f>IF(C1160=0,"",C1160/B1159)</f>
        <v>0.85496183206106868</v>
      </c>
      <c r="P1160" s="68">
        <v>113</v>
      </c>
      <c r="Q1160" s="69">
        <f t="shared" ref="Q1160:Q1167" si="157">IF(P1160=0,"",P1160/P1159)</f>
        <v>0.86259541984732824</v>
      </c>
      <c r="R1160" s="69">
        <f t="shared" ref="R1160:R1167" si="158">IF(P1160=0,"",100%-Q1160)</f>
        <v>0.13740458015267176</v>
      </c>
      <c r="S1160" s="120"/>
    </row>
    <row r="1161" spans="1:19" ht="15.75" customHeight="1" x14ac:dyDescent="0.25">
      <c r="A1161" s="58">
        <v>2502</v>
      </c>
      <c r="B1161" s="59"/>
      <c r="C1161" s="59"/>
      <c r="D1161" s="59"/>
      <c r="E1161" s="59"/>
      <c r="F1161" s="59"/>
      <c r="G1161" s="59"/>
      <c r="H1161" s="59"/>
      <c r="I1161" s="59"/>
      <c r="J1161" s="59"/>
      <c r="K1161" s="144"/>
      <c r="L1161" s="101"/>
      <c r="M1161" s="102"/>
      <c r="N1161" s="103"/>
      <c r="O1161" s="67" t="str">
        <f>IF(D1161=0,"",D1161/C1160)</f>
        <v/>
      </c>
      <c r="P1161" s="68"/>
      <c r="Q1161" s="69" t="str">
        <f t="shared" si="157"/>
        <v/>
      </c>
      <c r="R1161" s="69" t="str">
        <f t="shared" si="158"/>
        <v/>
      </c>
      <c r="S1161" s="8">
        <f>P1161/P1159</f>
        <v>0</v>
      </c>
    </row>
    <row r="1162" spans="1:19" ht="15.75" customHeight="1" x14ac:dyDescent="0.25">
      <c r="A1162" s="58">
        <v>2601</v>
      </c>
      <c r="B1162" s="59"/>
      <c r="C1162" s="59"/>
      <c r="D1162" s="59"/>
      <c r="E1162" s="59"/>
      <c r="F1162" s="59"/>
      <c r="G1162" s="59"/>
      <c r="H1162" s="59"/>
      <c r="I1162" s="59"/>
      <c r="J1162" s="59"/>
      <c r="K1162" s="144"/>
      <c r="L1162" s="101"/>
      <c r="M1162" s="102"/>
      <c r="N1162" s="103"/>
      <c r="O1162" s="67" t="str">
        <f>IF(E1162=0,"",E1162/D1161)</f>
        <v/>
      </c>
      <c r="P1162" s="68"/>
      <c r="Q1162" s="69" t="str">
        <f t="shared" si="157"/>
        <v/>
      </c>
      <c r="R1162" s="69" t="str">
        <f t="shared" si="158"/>
        <v/>
      </c>
      <c r="S1162" s="120"/>
    </row>
    <row r="1163" spans="1:19" ht="15.75" customHeight="1" x14ac:dyDescent="0.25">
      <c r="A1163" s="58">
        <v>2602</v>
      </c>
      <c r="B1163" s="59"/>
      <c r="C1163" s="59"/>
      <c r="D1163" s="59"/>
      <c r="E1163" s="59"/>
      <c r="F1163" s="59"/>
      <c r="G1163" s="59"/>
      <c r="H1163" s="59"/>
      <c r="I1163" s="59"/>
      <c r="J1163" s="59"/>
      <c r="K1163" s="144"/>
      <c r="L1163" s="101"/>
      <c r="M1163" s="102"/>
      <c r="N1163" s="103"/>
      <c r="O1163" s="67" t="str">
        <f>IF(F1163=0,"",F1163/E1162)</f>
        <v/>
      </c>
      <c r="P1163" s="68"/>
      <c r="Q1163" s="69" t="str">
        <f t="shared" si="157"/>
        <v/>
      </c>
      <c r="R1163" s="69" t="str">
        <f t="shared" si="158"/>
        <v/>
      </c>
      <c r="S1163" s="120"/>
    </row>
    <row r="1164" spans="1:19" ht="15.75" customHeight="1" x14ac:dyDescent="0.25">
      <c r="A1164" s="58">
        <v>2701</v>
      </c>
      <c r="B1164" s="59"/>
      <c r="C1164" s="59"/>
      <c r="D1164" s="59"/>
      <c r="E1164" s="59"/>
      <c r="F1164" s="59"/>
      <c r="G1164" s="59"/>
      <c r="H1164" s="59"/>
      <c r="I1164" s="59"/>
      <c r="J1164" s="59"/>
      <c r="K1164" s="144"/>
      <c r="L1164" s="101"/>
      <c r="M1164" s="102"/>
      <c r="N1164" s="103"/>
      <c r="O1164" s="67" t="str">
        <f>IF(G1164=0,"",G1164/F1163)</f>
        <v/>
      </c>
      <c r="P1164" s="68"/>
      <c r="Q1164" s="69" t="str">
        <f t="shared" si="157"/>
        <v/>
      </c>
      <c r="R1164" s="69" t="str">
        <f t="shared" si="158"/>
        <v/>
      </c>
      <c r="S1164" s="120"/>
    </row>
    <row r="1165" spans="1:19" ht="15.75" customHeight="1" x14ac:dyDescent="0.25">
      <c r="A1165" s="58">
        <v>2702</v>
      </c>
      <c r="B1165" s="59"/>
      <c r="C1165" s="59"/>
      <c r="D1165" s="59"/>
      <c r="E1165" s="59"/>
      <c r="F1165" s="59"/>
      <c r="G1165" s="59"/>
      <c r="H1165" s="59"/>
      <c r="I1165" s="59"/>
      <c r="J1165" s="59"/>
      <c r="K1165" s="144"/>
      <c r="L1165" s="101"/>
      <c r="M1165" s="102"/>
      <c r="N1165" s="103"/>
      <c r="O1165" s="67" t="str">
        <f>IF(H1165=0,"",H1165/G1164)</f>
        <v/>
      </c>
      <c r="P1165" s="68"/>
      <c r="Q1165" s="69" t="str">
        <f t="shared" si="157"/>
        <v/>
      </c>
      <c r="R1165" s="69" t="str">
        <f t="shared" si="158"/>
        <v/>
      </c>
      <c r="S1165" s="120"/>
    </row>
    <row r="1166" spans="1:19" ht="15.75" customHeight="1" x14ac:dyDescent="0.25">
      <c r="A1166" s="58">
        <v>2801</v>
      </c>
      <c r="B1166" s="59"/>
      <c r="C1166" s="59"/>
      <c r="D1166" s="59"/>
      <c r="E1166" s="59"/>
      <c r="F1166" s="59"/>
      <c r="G1166" s="59"/>
      <c r="H1166" s="59"/>
      <c r="I1166" s="59"/>
      <c r="J1166" s="59"/>
      <c r="K1166" s="144"/>
      <c r="L1166" s="101"/>
      <c r="M1166" s="102"/>
      <c r="N1166" s="103"/>
      <c r="O1166" s="67" t="str">
        <f>IF(I1166=0,"",I1166/H1165)</f>
        <v/>
      </c>
      <c r="P1166" s="68"/>
      <c r="Q1166" s="69" t="str">
        <f t="shared" si="157"/>
        <v/>
      </c>
      <c r="R1166" s="69" t="str">
        <f t="shared" si="158"/>
        <v/>
      </c>
      <c r="S1166" s="120"/>
    </row>
    <row r="1167" spans="1:19" ht="15.75" customHeight="1" x14ac:dyDescent="0.25">
      <c r="A1167" s="58">
        <v>2802</v>
      </c>
      <c r="B1167" s="59"/>
      <c r="C1167" s="59"/>
      <c r="D1167" s="59"/>
      <c r="E1167" s="59"/>
      <c r="F1167" s="59"/>
      <c r="G1167" s="59"/>
      <c r="H1167" s="59"/>
      <c r="I1167" s="59"/>
      <c r="J1167" s="59"/>
      <c r="K1167" s="144"/>
      <c r="L1167" s="101"/>
      <c r="M1167" s="102"/>
      <c r="N1167" s="103"/>
      <c r="O1167" s="71" t="str">
        <f>IF(J1167=0,"",J1167/I1166)</f>
        <v/>
      </c>
      <c r="P1167" s="68"/>
      <c r="Q1167" s="72" t="str">
        <f t="shared" si="157"/>
        <v/>
      </c>
      <c r="R1167" s="72" t="str">
        <f t="shared" si="158"/>
        <v/>
      </c>
      <c r="S1167" s="120"/>
    </row>
    <row r="1168" spans="1:19" ht="15.75" customHeight="1" x14ac:dyDescent="0.25">
      <c r="A1168" s="58">
        <v>2901</v>
      </c>
      <c r="B1168" s="59"/>
      <c r="C1168" s="59"/>
      <c r="D1168" s="59"/>
      <c r="E1168" s="59"/>
      <c r="F1168" s="59"/>
      <c r="G1168" s="59"/>
      <c r="H1168" s="59"/>
      <c r="I1168" s="59"/>
      <c r="J1168" s="59"/>
      <c r="K1168" s="144"/>
      <c r="L1168" s="101"/>
      <c r="M1168" s="102"/>
      <c r="N1168" s="104"/>
      <c r="O1168" s="129"/>
      <c r="P1168" s="68"/>
      <c r="Q1168" s="130"/>
      <c r="R1168" s="131"/>
      <c r="S1168" s="120"/>
    </row>
    <row r="1169" spans="1:19" ht="15.75" customHeight="1" x14ac:dyDescent="0.25">
      <c r="A1169" s="58">
        <v>2902</v>
      </c>
      <c r="B1169" s="59"/>
      <c r="C1169" s="59"/>
      <c r="D1169" s="59"/>
      <c r="E1169" s="59"/>
      <c r="F1169" s="59"/>
      <c r="G1169" s="59"/>
      <c r="H1169" s="59"/>
      <c r="I1169" s="59"/>
      <c r="J1169" s="59"/>
      <c r="K1169" s="144"/>
      <c r="L1169" s="101"/>
      <c r="M1169" s="102"/>
      <c r="N1169" s="104"/>
      <c r="O1169" s="108"/>
      <c r="P1169" s="109"/>
      <c r="Q1169" s="110"/>
      <c r="R1169" s="108"/>
      <c r="S1169" s="120"/>
    </row>
    <row r="1170" spans="1:19" ht="15.75" customHeight="1" x14ac:dyDescent="0.25">
      <c r="A1170" s="58">
        <v>3001</v>
      </c>
      <c r="B1170" s="59"/>
      <c r="C1170" s="59"/>
      <c r="D1170" s="59"/>
      <c r="E1170" s="59"/>
      <c r="F1170" s="59"/>
      <c r="G1170" s="59"/>
      <c r="H1170" s="59"/>
      <c r="I1170" s="59"/>
      <c r="J1170" s="59"/>
      <c r="K1170" s="144"/>
      <c r="L1170" s="101"/>
      <c r="M1170" s="102"/>
      <c r="N1170" s="104"/>
      <c r="O1170" s="108"/>
      <c r="P1170" s="109"/>
      <c r="Q1170" s="110"/>
      <c r="R1170" s="108"/>
      <c r="S1170" s="120"/>
    </row>
    <row r="1171" spans="1:19" ht="15.75" customHeight="1" x14ac:dyDescent="0.25">
      <c r="A1171" s="58">
        <v>3002</v>
      </c>
      <c r="B1171" s="59"/>
      <c r="C1171" s="59"/>
      <c r="D1171" s="59"/>
      <c r="E1171" s="59"/>
      <c r="F1171" s="59"/>
      <c r="G1171" s="59"/>
      <c r="H1171" s="59"/>
      <c r="I1171" s="59"/>
      <c r="J1171" s="59"/>
      <c r="K1171" s="144"/>
      <c r="L1171" s="101"/>
      <c r="M1171" s="102"/>
      <c r="N1171" s="104"/>
      <c r="O1171" s="102"/>
      <c r="P1171" s="104"/>
      <c r="Q1171" s="146"/>
      <c r="R1171" s="108"/>
      <c r="S1171" s="120"/>
    </row>
    <row r="1172" spans="1:19" ht="15.75" customHeight="1" x14ac:dyDescent="0.25">
      <c r="A1172" s="58">
        <v>3101</v>
      </c>
      <c r="B1172" s="59"/>
      <c r="C1172" s="59"/>
      <c r="D1172" s="59"/>
      <c r="E1172" s="59"/>
      <c r="F1172" s="59"/>
      <c r="G1172" s="59"/>
      <c r="H1172" s="59"/>
      <c r="I1172" s="59"/>
      <c r="J1172" s="59"/>
      <c r="K1172" s="144"/>
      <c r="L1172" s="101"/>
      <c r="M1172" s="102"/>
      <c r="N1172" s="104"/>
      <c r="O1172" s="191" t="s">
        <v>83</v>
      </c>
      <c r="P1172" s="82"/>
      <c r="Q1172" s="111" t="str">
        <f>IF(SUM(K1165:K1168)=0,"",SUM(K1165:K1168))</f>
        <v/>
      </c>
      <c r="R1172" s="193" t="s">
        <v>11</v>
      </c>
      <c r="S1172" s="120"/>
    </row>
    <row r="1173" spans="1:19" ht="15.75" customHeight="1" x14ac:dyDescent="0.25">
      <c r="A1173" s="58">
        <v>3102</v>
      </c>
      <c r="B1173" s="59"/>
      <c r="C1173" s="59"/>
      <c r="D1173" s="59"/>
      <c r="E1173" s="59"/>
      <c r="F1173" s="59"/>
      <c r="G1173" s="59"/>
      <c r="H1173" s="59"/>
      <c r="I1173" s="59"/>
      <c r="J1173" s="59"/>
      <c r="K1173" s="144"/>
      <c r="L1173" s="101"/>
      <c r="M1173" s="102"/>
      <c r="N1173" s="104"/>
      <c r="O1173" s="192" t="s">
        <v>85</v>
      </c>
      <c r="P1173" s="86" t="str">
        <f>IF(P1172/B1159=0,"",P1172/B1159)</f>
        <v/>
      </c>
      <c r="Q1173" s="112" t="e">
        <f>IF(P1172/Q1172=0,"",P1172/Q1172)</f>
        <v>#VALUE!</v>
      </c>
      <c r="R1173" s="194" t="s">
        <v>86</v>
      </c>
      <c r="S1173" s="120"/>
    </row>
    <row r="1174" spans="1:19" ht="15.75" customHeight="1" x14ac:dyDescent="0.25">
      <c r="A1174" s="58">
        <v>3201</v>
      </c>
      <c r="B1174" s="59"/>
      <c r="C1174" s="59"/>
      <c r="D1174" s="59"/>
      <c r="E1174" s="59"/>
      <c r="F1174" s="59"/>
      <c r="G1174" s="59"/>
      <c r="H1174" s="59"/>
      <c r="I1174" s="59"/>
      <c r="J1174" s="59"/>
      <c r="K1174" s="144"/>
      <c r="L1174" s="147"/>
      <c r="M1174" s="148"/>
      <c r="N1174" s="149"/>
      <c r="O1174" s="90"/>
      <c r="P1174" s="91"/>
      <c r="Q1174" s="91"/>
      <c r="R1174" s="113"/>
      <c r="S1174" s="120"/>
    </row>
    <row r="1175" spans="1:19" ht="18" customHeight="1" x14ac:dyDescent="0.25">
      <c r="A1175" s="28"/>
      <c r="B1175" s="280" t="s">
        <v>111</v>
      </c>
      <c r="C1175" s="280"/>
      <c r="D1175" s="280"/>
      <c r="E1175" s="280"/>
      <c r="F1175" s="280"/>
      <c r="G1175" s="280"/>
      <c r="H1175" s="280"/>
      <c r="I1175" s="280"/>
      <c r="J1175" s="280"/>
      <c r="K1175" s="93">
        <f>SUM(K1159:K1171)</f>
        <v>0</v>
      </c>
      <c r="L1175" s="94" t="str">
        <f>IF(K1167=0,"",K1167/B1159)</f>
        <v/>
      </c>
      <c r="M1175" s="94" t="str">
        <f>IF(K1175=0,"",K1175/B1159)</f>
        <v/>
      </c>
      <c r="N1175" s="94" t="e">
        <f>M1175-L1175</f>
        <v>#VALUE!</v>
      </c>
      <c r="O1175" s="3"/>
      <c r="P1175" s="29"/>
      <c r="Q1175" s="22"/>
      <c r="R1175" s="3"/>
      <c r="S1175" s="120"/>
    </row>
    <row r="1176" spans="1:19" ht="12.75" x14ac:dyDescent="0.2">
      <c r="A1176" s="120"/>
      <c r="B1176" s="120"/>
      <c r="C1176" s="120"/>
      <c r="D1176" s="120"/>
      <c r="E1176" s="120"/>
      <c r="F1176" s="120"/>
      <c r="G1176" s="120"/>
      <c r="H1176" s="120"/>
      <c r="I1176" s="120"/>
      <c r="J1176" s="120"/>
      <c r="K1176" s="188"/>
      <c r="L1176" s="120"/>
      <c r="M1176" s="120"/>
      <c r="N1176" s="120"/>
      <c r="O1176" s="120"/>
      <c r="P1176" s="120"/>
      <c r="Q1176" s="120"/>
      <c r="R1176" s="120"/>
      <c r="S1176" s="120"/>
    </row>
    <row r="1177" spans="1:19" ht="12.75" x14ac:dyDescent="0.2">
      <c r="A1177" s="120"/>
      <c r="B1177" s="120"/>
      <c r="C1177" s="120"/>
      <c r="D1177" s="120"/>
      <c r="E1177" s="120"/>
      <c r="F1177" s="120"/>
      <c r="G1177" s="120"/>
      <c r="H1177" s="120"/>
      <c r="I1177" s="120"/>
      <c r="J1177" s="120"/>
      <c r="K1177" s="188"/>
      <c r="L1177" s="120"/>
      <c r="M1177" s="120"/>
      <c r="N1177" s="120"/>
      <c r="O1177" s="120"/>
      <c r="P1177" s="120"/>
      <c r="Q1177" s="120"/>
      <c r="R1177" s="120"/>
      <c r="S1177" s="120"/>
    </row>
    <row r="1178" spans="1:19" ht="26.25" x14ac:dyDescent="0.4">
      <c r="A1178" s="2"/>
      <c r="B1178" s="270" t="s">
        <v>99</v>
      </c>
      <c r="C1178" s="271"/>
      <c r="D1178" s="271"/>
      <c r="E1178" s="271"/>
      <c r="F1178" s="271"/>
      <c r="G1178" s="271"/>
      <c r="H1178" s="271"/>
      <c r="I1178" s="271"/>
      <c r="J1178" s="271"/>
      <c r="K1178" s="179" t="s">
        <v>146</v>
      </c>
      <c r="L1178" s="57"/>
      <c r="M1178" s="57"/>
      <c r="N1178" s="29"/>
      <c r="O1178" s="3"/>
      <c r="P1178" s="29"/>
      <c r="Q1178" s="29"/>
      <c r="R1178" s="29"/>
      <c r="S1178" s="120"/>
    </row>
    <row r="1179" spans="1:19" ht="20.25" x14ac:dyDescent="0.2">
      <c r="A1179" s="272" t="s">
        <v>10</v>
      </c>
      <c r="B1179" s="273" t="s">
        <v>100</v>
      </c>
      <c r="C1179" s="274"/>
      <c r="D1179" s="274"/>
      <c r="E1179" s="274"/>
      <c r="F1179" s="274"/>
      <c r="G1179" s="274"/>
      <c r="H1179" s="274"/>
      <c r="I1179" s="274"/>
      <c r="J1179" s="275"/>
      <c r="K1179" s="276" t="s">
        <v>11</v>
      </c>
      <c r="L1179" s="269" t="s">
        <v>3</v>
      </c>
      <c r="M1179" s="269" t="s">
        <v>4</v>
      </c>
      <c r="N1179" s="278" t="s">
        <v>5</v>
      </c>
      <c r="O1179" s="269" t="s">
        <v>6</v>
      </c>
      <c r="P1179" s="267" t="s">
        <v>7</v>
      </c>
      <c r="Q1179" s="267" t="s">
        <v>8</v>
      </c>
      <c r="R1179" s="269" t="s">
        <v>101</v>
      </c>
      <c r="S1179" s="120"/>
    </row>
    <row r="1180" spans="1:19" ht="15.75" x14ac:dyDescent="0.25">
      <c r="A1180" s="268"/>
      <c r="B1180" s="58" t="s">
        <v>102</v>
      </c>
      <c r="C1180" s="58" t="s">
        <v>103</v>
      </c>
      <c r="D1180" s="58" t="s">
        <v>104</v>
      </c>
      <c r="E1180" s="58" t="s">
        <v>105</v>
      </c>
      <c r="F1180" s="58" t="s">
        <v>106</v>
      </c>
      <c r="G1180" s="58" t="s">
        <v>107</v>
      </c>
      <c r="H1180" s="58" t="s">
        <v>108</v>
      </c>
      <c r="I1180" s="58" t="s">
        <v>109</v>
      </c>
      <c r="J1180" s="58" t="s">
        <v>110</v>
      </c>
      <c r="K1180" s="277"/>
      <c r="L1180" s="268"/>
      <c r="M1180" s="268"/>
      <c r="N1180" s="268"/>
      <c r="O1180" s="268"/>
      <c r="P1180" s="268"/>
      <c r="Q1180" s="268"/>
      <c r="R1180" s="268"/>
      <c r="S1180" s="120"/>
    </row>
    <row r="1181" spans="1:19" ht="15.75" customHeight="1" x14ac:dyDescent="0.25">
      <c r="A1181" s="58">
        <v>2501</v>
      </c>
      <c r="B1181" s="59">
        <v>98</v>
      </c>
      <c r="C1181" s="59"/>
      <c r="D1181" s="59"/>
      <c r="E1181" s="59"/>
      <c r="F1181" s="59"/>
      <c r="G1181" s="59"/>
      <c r="H1181" s="59"/>
      <c r="I1181" s="59"/>
      <c r="J1181" s="59"/>
      <c r="K1181" s="144"/>
      <c r="L1181" s="96"/>
      <c r="M1181" s="97"/>
      <c r="N1181" s="98"/>
      <c r="O1181" s="99"/>
      <c r="P1181" s="63">
        <f>B1181</f>
        <v>98</v>
      </c>
      <c r="Q1181" s="100"/>
      <c r="R1181" s="99"/>
      <c r="S1181" s="120"/>
    </row>
    <row r="1182" spans="1:19" ht="15.75" customHeight="1" x14ac:dyDescent="0.25">
      <c r="A1182" s="58">
        <v>2502</v>
      </c>
      <c r="B1182" s="59"/>
      <c r="C1182" s="59"/>
      <c r="D1182" s="59"/>
      <c r="E1182" s="59"/>
      <c r="F1182" s="59"/>
      <c r="G1182" s="59"/>
      <c r="H1182" s="59"/>
      <c r="I1182" s="59"/>
      <c r="J1182" s="59"/>
      <c r="K1182" s="144"/>
      <c r="L1182" s="101"/>
      <c r="M1182" s="102"/>
      <c r="N1182" s="103"/>
      <c r="O1182" s="67" t="str">
        <f>IF(C1182=0,"",C1182/B1181)</f>
        <v/>
      </c>
      <c r="P1182" s="68"/>
      <c r="Q1182" s="69" t="str">
        <f t="shared" ref="Q1182:Q1189" si="159">IF(P1182=0,"",P1182/P1181)</f>
        <v/>
      </c>
      <c r="R1182" s="69" t="str">
        <f t="shared" ref="R1182:R1189" si="160">IF(P1182=0,"",100%-Q1182)</f>
        <v/>
      </c>
      <c r="S1182" s="120"/>
    </row>
    <row r="1183" spans="1:19" ht="15.75" customHeight="1" x14ac:dyDescent="0.25">
      <c r="A1183" s="58">
        <v>2601</v>
      </c>
      <c r="B1183" s="59"/>
      <c r="C1183" s="59"/>
      <c r="D1183" s="59"/>
      <c r="E1183" s="59"/>
      <c r="F1183" s="59"/>
      <c r="G1183" s="59"/>
      <c r="H1183" s="59"/>
      <c r="I1183" s="59"/>
      <c r="J1183" s="59"/>
      <c r="K1183" s="144"/>
      <c r="L1183" s="101"/>
      <c r="M1183" s="102"/>
      <c r="N1183" s="103"/>
      <c r="O1183" s="67" t="str">
        <f>IF(D1183=0,"",D1183/C1182)</f>
        <v/>
      </c>
      <c r="P1183" s="68"/>
      <c r="Q1183" s="69" t="str">
        <f t="shared" si="159"/>
        <v/>
      </c>
      <c r="R1183" s="69" t="str">
        <f t="shared" si="160"/>
        <v/>
      </c>
      <c r="S1183" s="8">
        <f>P1183/P1181</f>
        <v>0</v>
      </c>
    </row>
    <row r="1184" spans="1:19" ht="15.75" customHeight="1" x14ac:dyDescent="0.25">
      <c r="A1184" s="58">
        <v>2602</v>
      </c>
      <c r="B1184" s="59"/>
      <c r="C1184" s="59"/>
      <c r="D1184" s="59"/>
      <c r="E1184" s="59"/>
      <c r="F1184" s="59"/>
      <c r="G1184" s="59"/>
      <c r="H1184" s="59"/>
      <c r="I1184" s="59"/>
      <c r="J1184" s="59"/>
      <c r="K1184" s="144"/>
      <c r="L1184" s="101"/>
      <c r="M1184" s="102"/>
      <c r="N1184" s="103"/>
      <c r="O1184" s="67" t="str">
        <f>IF(E1184=0,"",E1184/D1183)</f>
        <v/>
      </c>
      <c r="P1184" s="68"/>
      <c r="Q1184" s="69" t="str">
        <f t="shared" si="159"/>
        <v/>
      </c>
      <c r="R1184" s="69" t="str">
        <f t="shared" si="160"/>
        <v/>
      </c>
      <c r="S1184" s="120"/>
    </row>
    <row r="1185" spans="1:19" ht="15.75" customHeight="1" x14ac:dyDescent="0.25">
      <c r="A1185" s="58">
        <v>2701</v>
      </c>
      <c r="B1185" s="59"/>
      <c r="C1185" s="59"/>
      <c r="D1185" s="59"/>
      <c r="E1185" s="59"/>
      <c r="F1185" s="59"/>
      <c r="G1185" s="59"/>
      <c r="H1185" s="59"/>
      <c r="I1185" s="59"/>
      <c r="J1185" s="59"/>
      <c r="K1185" s="144"/>
      <c r="L1185" s="101"/>
      <c r="M1185" s="102"/>
      <c r="N1185" s="103"/>
      <c r="O1185" s="67" t="str">
        <f>IF(F1185=0,"",F1185/E1184)</f>
        <v/>
      </c>
      <c r="P1185" s="68"/>
      <c r="Q1185" s="69" t="str">
        <f t="shared" si="159"/>
        <v/>
      </c>
      <c r="R1185" s="69" t="str">
        <f t="shared" si="160"/>
        <v/>
      </c>
      <c r="S1185" s="120"/>
    </row>
    <row r="1186" spans="1:19" ht="15.75" customHeight="1" x14ac:dyDescent="0.25">
      <c r="A1186" s="58">
        <v>2702</v>
      </c>
      <c r="B1186" s="59"/>
      <c r="C1186" s="59"/>
      <c r="D1186" s="59"/>
      <c r="E1186" s="59"/>
      <c r="F1186" s="59"/>
      <c r="G1186" s="59"/>
      <c r="H1186" s="59"/>
      <c r="I1186" s="59"/>
      <c r="J1186" s="59"/>
      <c r="K1186" s="144"/>
      <c r="L1186" s="101"/>
      <c r="M1186" s="102"/>
      <c r="N1186" s="103"/>
      <c r="O1186" s="67" t="str">
        <f>IF(G1186=0,"",G1186/F1185)</f>
        <v/>
      </c>
      <c r="P1186" s="68"/>
      <c r="Q1186" s="69" t="str">
        <f t="shared" si="159"/>
        <v/>
      </c>
      <c r="R1186" s="69" t="str">
        <f t="shared" si="160"/>
        <v/>
      </c>
      <c r="S1186" s="120"/>
    </row>
    <row r="1187" spans="1:19" ht="15.75" customHeight="1" x14ac:dyDescent="0.25">
      <c r="A1187" s="58">
        <v>2801</v>
      </c>
      <c r="B1187" s="59"/>
      <c r="C1187" s="59"/>
      <c r="D1187" s="59"/>
      <c r="E1187" s="59"/>
      <c r="F1187" s="59"/>
      <c r="G1187" s="59"/>
      <c r="H1187" s="59"/>
      <c r="I1187" s="59"/>
      <c r="J1187" s="59"/>
      <c r="K1187" s="144"/>
      <c r="L1187" s="101"/>
      <c r="M1187" s="102"/>
      <c r="N1187" s="103"/>
      <c r="O1187" s="67" t="str">
        <f>IF(H1187=0,"",H1187/G1186)</f>
        <v/>
      </c>
      <c r="P1187" s="68"/>
      <c r="Q1187" s="69" t="str">
        <f t="shared" si="159"/>
        <v/>
      </c>
      <c r="R1187" s="69" t="str">
        <f t="shared" si="160"/>
        <v/>
      </c>
      <c r="S1187" s="120"/>
    </row>
    <row r="1188" spans="1:19" ht="15.75" customHeight="1" x14ac:dyDescent="0.25">
      <c r="A1188" s="58">
        <v>2802</v>
      </c>
      <c r="B1188" s="59"/>
      <c r="C1188" s="59"/>
      <c r="D1188" s="59"/>
      <c r="E1188" s="59"/>
      <c r="F1188" s="59"/>
      <c r="G1188" s="59"/>
      <c r="H1188" s="59"/>
      <c r="I1188" s="59"/>
      <c r="J1188" s="59"/>
      <c r="K1188" s="144"/>
      <c r="L1188" s="101"/>
      <c r="M1188" s="102"/>
      <c r="N1188" s="103"/>
      <c r="O1188" s="67" t="str">
        <f>IF(I1188=0,"",I1188/H1187)</f>
        <v/>
      </c>
      <c r="P1188" s="68"/>
      <c r="Q1188" s="69" t="str">
        <f t="shared" si="159"/>
        <v/>
      </c>
      <c r="R1188" s="69" t="str">
        <f t="shared" si="160"/>
        <v/>
      </c>
      <c r="S1188" s="120"/>
    </row>
    <row r="1189" spans="1:19" ht="15.75" customHeight="1" x14ac:dyDescent="0.25">
      <c r="A1189" s="58">
        <v>2901</v>
      </c>
      <c r="B1189" s="59"/>
      <c r="C1189" s="59"/>
      <c r="D1189" s="59"/>
      <c r="E1189" s="59"/>
      <c r="F1189" s="59"/>
      <c r="G1189" s="59"/>
      <c r="H1189" s="59"/>
      <c r="I1189" s="59"/>
      <c r="J1189" s="59"/>
      <c r="K1189" s="144"/>
      <c r="L1189" s="101"/>
      <c r="M1189" s="102"/>
      <c r="N1189" s="103"/>
      <c r="O1189" s="71" t="str">
        <f>IF(J1189=0,"",J1189/I1188)</f>
        <v/>
      </c>
      <c r="P1189" s="68"/>
      <c r="Q1189" s="72" t="str">
        <f t="shared" si="159"/>
        <v/>
      </c>
      <c r="R1189" s="72" t="str">
        <f t="shared" si="160"/>
        <v/>
      </c>
      <c r="S1189" s="120"/>
    </row>
    <row r="1190" spans="1:19" ht="15.75" customHeight="1" x14ac:dyDescent="0.25">
      <c r="A1190" s="58">
        <v>2902</v>
      </c>
      <c r="B1190" s="59"/>
      <c r="C1190" s="59"/>
      <c r="D1190" s="59"/>
      <c r="E1190" s="59"/>
      <c r="F1190" s="59"/>
      <c r="G1190" s="59"/>
      <c r="H1190" s="59"/>
      <c r="I1190" s="59"/>
      <c r="J1190" s="59"/>
      <c r="K1190" s="144"/>
      <c r="L1190" s="101"/>
      <c r="M1190" s="102"/>
      <c r="N1190" s="104"/>
      <c r="O1190" s="129"/>
      <c r="P1190" s="68"/>
      <c r="Q1190" s="130"/>
      <c r="R1190" s="131"/>
      <c r="S1190" s="120"/>
    </row>
    <row r="1191" spans="1:19" ht="15.75" customHeight="1" x14ac:dyDescent="0.25">
      <c r="A1191" s="58">
        <v>3001</v>
      </c>
      <c r="B1191" s="59"/>
      <c r="C1191" s="59"/>
      <c r="D1191" s="59"/>
      <c r="E1191" s="59"/>
      <c r="F1191" s="59"/>
      <c r="G1191" s="59"/>
      <c r="H1191" s="59"/>
      <c r="I1191" s="59"/>
      <c r="J1191" s="59"/>
      <c r="K1191" s="144"/>
      <c r="L1191" s="101"/>
      <c r="M1191" s="102"/>
      <c r="N1191" s="104"/>
      <c r="O1191" s="108"/>
      <c r="P1191" s="109"/>
      <c r="Q1191" s="110"/>
      <c r="R1191" s="108"/>
      <c r="S1191" s="120"/>
    </row>
    <row r="1192" spans="1:19" ht="15.75" customHeight="1" x14ac:dyDescent="0.25">
      <c r="A1192" s="58">
        <v>3002</v>
      </c>
      <c r="B1192" s="59"/>
      <c r="C1192" s="59"/>
      <c r="D1192" s="59"/>
      <c r="E1192" s="59"/>
      <c r="F1192" s="59"/>
      <c r="G1192" s="59"/>
      <c r="H1192" s="59"/>
      <c r="I1192" s="59"/>
      <c r="J1192" s="59"/>
      <c r="K1192" s="144"/>
      <c r="L1192" s="101"/>
      <c r="M1192" s="102"/>
      <c r="N1192" s="104"/>
      <c r="O1192" s="108"/>
      <c r="P1192" s="109"/>
      <c r="Q1192" s="110"/>
      <c r="R1192" s="108"/>
      <c r="S1192" s="120"/>
    </row>
    <row r="1193" spans="1:19" ht="15.75" customHeight="1" x14ac:dyDescent="0.25">
      <c r="A1193" s="58">
        <v>3101</v>
      </c>
      <c r="B1193" s="59"/>
      <c r="C1193" s="59"/>
      <c r="D1193" s="59"/>
      <c r="E1193" s="59"/>
      <c r="F1193" s="59"/>
      <c r="G1193" s="59"/>
      <c r="H1193" s="59"/>
      <c r="I1193" s="59"/>
      <c r="J1193" s="59"/>
      <c r="K1193" s="144"/>
      <c r="L1193" s="101"/>
      <c r="M1193" s="102"/>
      <c r="N1193" s="104"/>
      <c r="O1193" s="102"/>
      <c r="P1193" s="104"/>
      <c r="Q1193" s="146"/>
      <c r="R1193" s="108"/>
      <c r="S1193" s="120"/>
    </row>
    <row r="1194" spans="1:19" ht="15.75" customHeight="1" x14ac:dyDescent="0.25">
      <c r="A1194" s="58">
        <v>3102</v>
      </c>
      <c r="B1194" s="59"/>
      <c r="C1194" s="59"/>
      <c r="D1194" s="59"/>
      <c r="E1194" s="59"/>
      <c r="F1194" s="59"/>
      <c r="G1194" s="59"/>
      <c r="H1194" s="59"/>
      <c r="I1194" s="59"/>
      <c r="J1194" s="59"/>
      <c r="K1194" s="144"/>
      <c r="L1194" s="101"/>
      <c r="M1194" s="102"/>
      <c r="N1194" s="104"/>
      <c r="O1194" s="191" t="s">
        <v>83</v>
      </c>
      <c r="P1194" s="82"/>
      <c r="Q1194" s="111" t="str">
        <f>IF(SUM(K1187:K1190)=0,"",SUM(K1187:K1190))</f>
        <v/>
      </c>
      <c r="R1194" s="193" t="s">
        <v>11</v>
      </c>
      <c r="S1194" s="120"/>
    </row>
    <row r="1195" spans="1:19" ht="15.75" customHeight="1" x14ac:dyDescent="0.25">
      <c r="A1195" s="58">
        <v>3201</v>
      </c>
      <c r="B1195" s="59"/>
      <c r="C1195" s="59"/>
      <c r="D1195" s="59"/>
      <c r="E1195" s="59"/>
      <c r="F1195" s="59"/>
      <c r="G1195" s="59"/>
      <c r="H1195" s="59"/>
      <c r="I1195" s="59"/>
      <c r="J1195" s="59"/>
      <c r="K1195" s="144"/>
      <c r="L1195" s="101"/>
      <c r="M1195" s="102"/>
      <c r="N1195" s="104"/>
      <c r="O1195" s="192" t="s">
        <v>85</v>
      </c>
      <c r="P1195" s="86" t="str">
        <f>IF(P1194/B1181=0,"",P1194/B1181)</f>
        <v/>
      </c>
      <c r="Q1195" s="112" t="e">
        <f>IF(P1194/Q1194=0,"",P1194/Q1194)</f>
        <v>#VALUE!</v>
      </c>
      <c r="R1195" s="194" t="s">
        <v>86</v>
      </c>
      <c r="S1195" s="120"/>
    </row>
    <row r="1196" spans="1:19" ht="15.75" customHeight="1" x14ac:dyDescent="0.25">
      <c r="A1196" s="58">
        <v>3301</v>
      </c>
      <c r="B1196" s="59"/>
      <c r="C1196" s="59"/>
      <c r="D1196" s="59"/>
      <c r="E1196" s="59"/>
      <c r="F1196" s="59"/>
      <c r="G1196" s="59"/>
      <c r="H1196" s="59"/>
      <c r="I1196" s="59"/>
      <c r="J1196" s="59"/>
      <c r="K1196" s="144"/>
      <c r="L1196" s="147"/>
      <c r="M1196" s="148"/>
      <c r="N1196" s="149"/>
      <c r="O1196" s="90"/>
      <c r="P1196" s="91"/>
      <c r="Q1196" s="91"/>
      <c r="R1196" s="113"/>
      <c r="S1196" s="120"/>
    </row>
    <row r="1197" spans="1:19" ht="18" customHeight="1" x14ac:dyDescent="0.25">
      <c r="A1197" s="28"/>
      <c r="B1197" s="280" t="s">
        <v>111</v>
      </c>
      <c r="C1197" s="280"/>
      <c r="D1197" s="280"/>
      <c r="E1197" s="280"/>
      <c r="F1197" s="280"/>
      <c r="G1197" s="280"/>
      <c r="H1197" s="280"/>
      <c r="I1197" s="280"/>
      <c r="J1197" s="280"/>
      <c r="K1197" s="93">
        <f>SUM(K1181:K1193)</f>
        <v>0</v>
      </c>
      <c r="L1197" s="94" t="str">
        <f>IF(K1189=0,"",K1189/B1181)</f>
        <v/>
      </c>
      <c r="M1197" s="94" t="str">
        <f>IF(K1197=0,"",K1197/B1181)</f>
        <v/>
      </c>
      <c r="N1197" s="94" t="e">
        <f>M1197-L1197</f>
        <v>#VALUE!</v>
      </c>
      <c r="O1197" s="3"/>
      <c r="P1197" s="29"/>
      <c r="Q1197" s="22"/>
      <c r="R1197" s="3"/>
      <c r="S1197" s="120"/>
    </row>
    <row r="1198" spans="1:19" ht="12.75" customHeight="1" x14ac:dyDescent="0.2">
      <c r="A1198" s="120"/>
      <c r="B1198" s="120"/>
      <c r="C1198" s="120"/>
      <c r="D1198" s="120"/>
      <c r="E1198" s="120"/>
      <c r="F1198" s="120"/>
      <c r="G1198" s="120"/>
      <c r="H1198" s="120"/>
      <c r="I1198" s="120"/>
      <c r="J1198" s="120"/>
      <c r="K1198" s="188"/>
      <c r="L1198" s="120"/>
      <c r="M1198" s="120"/>
      <c r="N1198" s="120"/>
      <c r="O1198" s="120"/>
      <c r="P1198" s="120"/>
      <c r="Q1198" s="120"/>
      <c r="R1198" s="120"/>
      <c r="S1198" s="120"/>
    </row>
    <row r="1199" spans="1:19" ht="12.75" customHeight="1" x14ac:dyDescent="0.2">
      <c r="A1199" s="120"/>
      <c r="B1199" s="120"/>
      <c r="C1199" s="120"/>
      <c r="D1199" s="120"/>
      <c r="E1199" s="120"/>
      <c r="F1199" s="120"/>
      <c r="G1199" s="120"/>
      <c r="H1199" s="120"/>
      <c r="I1199" s="120"/>
      <c r="J1199" s="120"/>
      <c r="K1199" s="188"/>
      <c r="L1199" s="120"/>
      <c r="M1199" s="120"/>
      <c r="N1199" s="120"/>
      <c r="O1199" s="120"/>
      <c r="P1199" s="120"/>
      <c r="Q1199" s="120"/>
      <c r="R1199" s="120"/>
      <c r="S1199" s="120"/>
    </row>
    <row r="1200" spans="1:19" ht="12.75" customHeight="1" x14ac:dyDescent="0.2">
      <c r="A1200" s="120"/>
      <c r="B1200" s="120"/>
      <c r="C1200" s="120"/>
      <c r="D1200" s="120"/>
      <c r="E1200" s="120"/>
      <c r="F1200" s="120"/>
      <c r="G1200" s="120"/>
      <c r="H1200" s="120"/>
      <c r="I1200" s="120"/>
      <c r="J1200" s="120"/>
      <c r="K1200" s="188"/>
      <c r="L1200" s="120"/>
      <c r="M1200" s="120"/>
      <c r="N1200" s="120"/>
      <c r="O1200" s="120"/>
      <c r="P1200" s="120"/>
      <c r="Q1200" s="120"/>
      <c r="R1200" s="120"/>
      <c r="S1200" s="120"/>
    </row>
    <row r="1201" spans="1:19" ht="12.75" customHeight="1" x14ac:dyDescent="0.2">
      <c r="A1201" s="120"/>
      <c r="B1201" s="120"/>
      <c r="C1201" s="120"/>
      <c r="D1201" s="120"/>
      <c r="E1201" s="120"/>
      <c r="F1201" s="120"/>
      <c r="G1201" s="120"/>
      <c r="H1201" s="120"/>
      <c r="I1201" s="120"/>
      <c r="J1201" s="120"/>
      <c r="K1201" s="188"/>
      <c r="L1201" s="120"/>
      <c r="M1201" s="120"/>
      <c r="N1201" s="120"/>
      <c r="O1201" s="120"/>
      <c r="P1201" s="120"/>
      <c r="Q1201" s="120"/>
      <c r="R1201" s="120"/>
      <c r="S1201" s="120"/>
    </row>
    <row r="1202" spans="1:19" ht="12.75" customHeight="1" x14ac:dyDescent="0.2">
      <c r="A1202" s="120"/>
      <c r="B1202" s="120"/>
      <c r="C1202" s="120"/>
      <c r="D1202" s="120"/>
      <c r="E1202" s="120"/>
      <c r="F1202" s="120"/>
      <c r="G1202" s="120"/>
      <c r="H1202" s="120"/>
      <c r="I1202" s="120"/>
      <c r="J1202" s="120"/>
      <c r="K1202" s="188"/>
      <c r="L1202" s="120"/>
      <c r="M1202" s="120"/>
      <c r="N1202" s="120"/>
      <c r="O1202" s="120"/>
      <c r="P1202" s="120"/>
      <c r="Q1202" s="120"/>
      <c r="R1202" s="120"/>
      <c r="S1202" s="120"/>
    </row>
    <row r="1203" spans="1:19" ht="12.75" customHeight="1" x14ac:dyDescent="0.2">
      <c r="A1203" s="120"/>
      <c r="B1203" s="120"/>
      <c r="C1203" s="120"/>
      <c r="D1203" s="120"/>
      <c r="E1203" s="120"/>
      <c r="F1203" s="120"/>
      <c r="G1203" s="120"/>
      <c r="H1203" s="120"/>
      <c r="I1203" s="120"/>
      <c r="J1203" s="120"/>
      <c r="K1203" s="188"/>
      <c r="L1203" s="120"/>
      <c r="M1203" s="120"/>
      <c r="N1203" s="120"/>
      <c r="O1203" s="120"/>
      <c r="P1203" s="120"/>
      <c r="Q1203" s="120"/>
      <c r="R1203" s="120"/>
      <c r="S1203" s="120"/>
    </row>
    <row r="1204" spans="1:19" ht="12.75" customHeight="1" x14ac:dyDescent="0.2">
      <c r="A1204" s="120"/>
      <c r="B1204" s="120"/>
      <c r="C1204" s="120"/>
      <c r="D1204" s="120"/>
      <c r="E1204" s="120"/>
      <c r="F1204" s="120"/>
      <c r="G1204" s="120"/>
      <c r="H1204" s="120"/>
      <c r="I1204" s="120"/>
      <c r="J1204" s="120"/>
      <c r="K1204" s="188"/>
      <c r="L1204" s="120"/>
      <c r="M1204" s="120"/>
      <c r="N1204" s="120"/>
      <c r="O1204" s="120"/>
      <c r="P1204" s="120"/>
      <c r="Q1204" s="120"/>
      <c r="R1204" s="120"/>
      <c r="S1204" s="120"/>
    </row>
    <row r="1205" spans="1:19" ht="12.75" customHeight="1" x14ac:dyDescent="0.2">
      <c r="A1205" s="120"/>
      <c r="B1205" s="120"/>
      <c r="C1205" s="120"/>
      <c r="D1205" s="120"/>
      <c r="E1205" s="120"/>
      <c r="F1205" s="120"/>
      <c r="G1205" s="120"/>
      <c r="H1205" s="120"/>
      <c r="I1205" s="120"/>
      <c r="J1205" s="120"/>
      <c r="K1205" s="188"/>
      <c r="L1205" s="120"/>
      <c r="M1205" s="120"/>
      <c r="N1205" s="120"/>
      <c r="O1205" s="120"/>
      <c r="P1205" s="120"/>
      <c r="Q1205" s="120"/>
      <c r="R1205" s="120"/>
      <c r="S1205" s="120"/>
    </row>
    <row r="1206" spans="1:19" ht="12.75" customHeight="1" x14ac:dyDescent="0.2">
      <c r="A1206" s="120"/>
      <c r="B1206" s="120"/>
      <c r="C1206" s="120"/>
      <c r="D1206" s="120"/>
      <c r="E1206" s="120"/>
      <c r="F1206" s="120"/>
      <c r="G1206" s="120"/>
      <c r="H1206" s="120"/>
      <c r="I1206" s="120"/>
      <c r="J1206" s="120"/>
      <c r="K1206" s="188"/>
      <c r="L1206" s="120"/>
      <c r="M1206" s="120"/>
      <c r="N1206" s="120"/>
      <c r="O1206" s="120"/>
      <c r="P1206" s="120"/>
      <c r="Q1206" s="120"/>
      <c r="R1206" s="120"/>
      <c r="S1206" s="120"/>
    </row>
    <row r="1207" spans="1:19" ht="12.75" customHeight="1" x14ac:dyDescent="0.2">
      <c r="A1207" s="120"/>
      <c r="B1207" s="120"/>
      <c r="C1207" s="120"/>
      <c r="D1207" s="120"/>
      <c r="E1207" s="120"/>
      <c r="F1207" s="120"/>
      <c r="G1207" s="120"/>
      <c r="H1207" s="120"/>
      <c r="I1207" s="120"/>
      <c r="J1207" s="120"/>
      <c r="K1207" s="188"/>
      <c r="L1207" s="120"/>
      <c r="M1207" s="120"/>
      <c r="N1207" s="120"/>
      <c r="O1207" s="120"/>
      <c r="P1207" s="120"/>
      <c r="Q1207" s="120"/>
      <c r="R1207" s="120"/>
      <c r="S1207" s="120"/>
    </row>
    <row r="1208" spans="1:19" ht="12.75" customHeight="1" x14ac:dyDescent="0.2">
      <c r="A1208" s="120"/>
      <c r="B1208" s="120"/>
      <c r="C1208" s="120"/>
      <c r="D1208" s="120"/>
      <c r="E1208" s="120"/>
      <c r="F1208" s="120"/>
      <c r="G1208" s="120"/>
      <c r="H1208" s="120"/>
      <c r="I1208" s="120"/>
      <c r="J1208" s="120"/>
      <c r="K1208" s="188"/>
      <c r="L1208" s="120"/>
      <c r="M1208" s="120"/>
      <c r="N1208" s="120"/>
      <c r="O1208" s="120"/>
      <c r="P1208" s="120"/>
      <c r="Q1208" s="120"/>
      <c r="R1208" s="120"/>
      <c r="S1208" s="120"/>
    </row>
    <row r="1209" spans="1:19" ht="12.75" customHeight="1" x14ac:dyDescent="0.2">
      <c r="A1209" s="120"/>
      <c r="B1209" s="120"/>
      <c r="C1209" s="120"/>
      <c r="D1209" s="120"/>
      <c r="E1209" s="120"/>
      <c r="F1209" s="120"/>
      <c r="G1209" s="120"/>
      <c r="H1209" s="120"/>
      <c r="I1209" s="120"/>
      <c r="J1209" s="120"/>
      <c r="K1209" s="188"/>
      <c r="L1209" s="120"/>
      <c r="M1209" s="120"/>
      <c r="N1209" s="120"/>
      <c r="O1209" s="120"/>
      <c r="P1209" s="120"/>
      <c r="Q1209" s="120"/>
      <c r="R1209" s="120"/>
      <c r="S1209" s="120"/>
    </row>
    <row r="1210" spans="1:19" ht="12.75" customHeight="1" x14ac:dyDescent="0.2">
      <c r="A1210" s="120"/>
      <c r="B1210" s="120"/>
      <c r="C1210" s="120"/>
      <c r="D1210" s="120"/>
      <c r="E1210" s="120"/>
      <c r="F1210" s="120"/>
      <c r="G1210" s="120"/>
      <c r="H1210" s="120"/>
      <c r="I1210" s="120"/>
      <c r="J1210" s="120"/>
      <c r="K1210" s="188"/>
      <c r="L1210" s="120"/>
      <c r="M1210" s="120"/>
      <c r="N1210" s="120"/>
      <c r="O1210" s="120"/>
      <c r="P1210" s="120"/>
      <c r="Q1210" s="120"/>
      <c r="R1210" s="120"/>
      <c r="S1210" s="120"/>
    </row>
    <row r="1211" spans="1:19" ht="12.75" customHeight="1" x14ac:dyDescent="0.2">
      <c r="A1211" s="120"/>
      <c r="B1211" s="120"/>
      <c r="C1211" s="120"/>
      <c r="D1211" s="120"/>
      <c r="E1211" s="120"/>
      <c r="F1211" s="120"/>
      <c r="G1211" s="120"/>
      <c r="H1211" s="120"/>
      <c r="I1211" s="120"/>
      <c r="J1211" s="120"/>
      <c r="K1211" s="188"/>
      <c r="L1211" s="120"/>
      <c r="M1211" s="120"/>
      <c r="N1211" s="120"/>
      <c r="O1211" s="120"/>
      <c r="P1211" s="120"/>
      <c r="Q1211" s="120"/>
      <c r="R1211" s="120"/>
      <c r="S1211" s="120"/>
    </row>
    <row r="1212" spans="1:19" ht="12.75" customHeight="1" x14ac:dyDescent="0.2">
      <c r="A1212" s="120"/>
      <c r="B1212" s="120"/>
      <c r="C1212" s="120"/>
      <c r="D1212" s="120"/>
      <c r="E1212" s="120"/>
      <c r="F1212" s="120"/>
      <c r="G1212" s="120"/>
      <c r="H1212" s="120"/>
      <c r="I1212" s="120"/>
      <c r="J1212" s="120"/>
      <c r="K1212" s="188"/>
      <c r="L1212" s="120"/>
      <c r="M1212" s="120"/>
      <c r="N1212" s="120"/>
      <c r="O1212" s="120"/>
      <c r="P1212" s="120"/>
      <c r="Q1212" s="120"/>
      <c r="R1212" s="120"/>
      <c r="S1212" s="120"/>
    </row>
    <row r="1213" spans="1:19" ht="12.75" customHeight="1" x14ac:dyDescent="0.2">
      <c r="A1213" s="120"/>
      <c r="B1213" s="120"/>
      <c r="C1213" s="120"/>
      <c r="D1213" s="120"/>
      <c r="E1213" s="120"/>
      <c r="F1213" s="120"/>
      <c r="G1213" s="120"/>
      <c r="H1213" s="120"/>
      <c r="I1213" s="120"/>
      <c r="J1213" s="120"/>
      <c r="K1213" s="188"/>
      <c r="L1213" s="120"/>
      <c r="M1213" s="120"/>
      <c r="N1213" s="120"/>
      <c r="O1213" s="120"/>
      <c r="P1213" s="120"/>
      <c r="Q1213" s="120"/>
      <c r="R1213" s="120"/>
      <c r="S1213" s="120"/>
    </row>
    <row r="1214" spans="1:19" ht="12.75" customHeight="1" x14ac:dyDescent="0.2">
      <c r="A1214" s="120"/>
      <c r="B1214" s="120"/>
      <c r="C1214" s="120"/>
      <c r="D1214" s="120"/>
      <c r="E1214" s="120"/>
      <c r="F1214" s="120"/>
      <c r="G1214" s="120"/>
      <c r="H1214" s="120"/>
      <c r="I1214" s="120"/>
      <c r="J1214" s="120"/>
      <c r="K1214" s="188"/>
      <c r="L1214" s="120"/>
      <c r="M1214" s="120"/>
      <c r="N1214" s="120"/>
      <c r="O1214" s="120"/>
      <c r="P1214" s="120"/>
      <c r="Q1214" s="120"/>
      <c r="R1214" s="120"/>
      <c r="S1214" s="120"/>
    </row>
    <row r="1215" spans="1:19" ht="12.75" customHeight="1" x14ac:dyDescent="0.2">
      <c r="A1215" s="120"/>
      <c r="B1215" s="120"/>
      <c r="C1215" s="120"/>
      <c r="D1215" s="120"/>
      <c r="E1215" s="120"/>
      <c r="F1215" s="120"/>
      <c r="G1215" s="120"/>
      <c r="H1215" s="120"/>
      <c r="I1215" s="120"/>
      <c r="J1215" s="120"/>
      <c r="K1215" s="188"/>
      <c r="L1215" s="120"/>
      <c r="M1215" s="120"/>
      <c r="N1215" s="120"/>
      <c r="O1215" s="120"/>
      <c r="P1215" s="120"/>
      <c r="Q1215" s="120"/>
      <c r="R1215" s="120"/>
      <c r="S1215" s="120"/>
    </row>
    <row r="1216" spans="1:19" ht="12.75" customHeight="1" x14ac:dyDescent="0.2">
      <c r="A1216" s="120"/>
      <c r="B1216" s="120"/>
      <c r="C1216" s="120"/>
      <c r="D1216" s="120"/>
      <c r="E1216" s="120"/>
      <c r="F1216" s="120"/>
      <c r="G1216" s="120"/>
      <c r="H1216" s="120"/>
      <c r="I1216" s="120"/>
      <c r="J1216" s="120"/>
      <c r="K1216" s="188"/>
      <c r="L1216" s="120"/>
      <c r="M1216" s="120"/>
      <c r="N1216" s="120"/>
      <c r="O1216" s="120"/>
      <c r="P1216" s="120"/>
      <c r="Q1216" s="120"/>
      <c r="R1216" s="120"/>
      <c r="S1216" s="120"/>
    </row>
    <row r="1217" spans="1:19" ht="12.75" customHeight="1" x14ac:dyDescent="0.2">
      <c r="A1217" s="120"/>
      <c r="B1217" s="120"/>
      <c r="C1217" s="120"/>
      <c r="D1217" s="120"/>
      <c r="E1217" s="120"/>
      <c r="F1217" s="120"/>
      <c r="G1217" s="120"/>
      <c r="H1217" s="120"/>
      <c r="I1217" s="120"/>
      <c r="J1217" s="120"/>
      <c r="K1217" s="188"/>
      <c r="L1217" s="120"/>
      <c r="M1217" s="120"/>
      <c r="N1217" s="120"/>
      <c r="O1217" s="120"/>
      <c r="P1217" s="120"/>
      <c r="Q1217" s="120"/>
      <c r="R1217" s="120"/>
      <c r="S1217" s="120"/>
    </row>
    <row r="1218" spans="1:19" ht="12.75" customHeight="1" x14ac:dyDescent="0.2">
      <c r="A1218" s="120"/>
      <c r="B1218" s="120"/>
      <c r="C1218" s="120"/>
      <c r="D1218" s="120"/>
      <c r="E1218" s="120"/>
      <c r="F1218" s="120"/>
      <c r="G1218" s="120"/>
      <c r="H1218" s="120"/>
      <c r="I1218" s="120"/>
      <c r="J1218" s="120"/>
      <c r="K1218" s="188"/>
      <c r="L1218" s="120"/>
      <c r="M1218" s="120"/>
      <c r="N1218" s="120"/>
      <c r="O1218" s="120"/>
      <c r="P1218" s="120"/>
      <c r="Q1218" s="120"/>
      <c r="R1218" s="120"/>
      <c r="S1218" s="120"/>
    </row>
    <row r="1219" spans="1:19" ht="12.75" customHeight="1" x14ac:dyDescent="0.2">
      <c r="A1219" s="120"/>
      <c r="B1219" s="120"/>
      <c r="C1219" s="120"/>
      <c r="D1219" s="120"/>
      <c r="E1219" s="120"/>
      <c r="F1219" s="120"/>
      <c r="G1219" s="120"/>
      <c r="H1219" s="120"/>
      <c r="I1219" s="120"/>
      <c r="J1219" s="120"/>
      <c r="K1219" s="188"/>
      <c r="L1219" s="120"/>
      <c r="M1219" s="120"/>
      <c r="N1219" s="120"/>
      <c r="O1219" s="120"/>
      <c r="P1219" s="120"/>
      <c r="Q1219" s="120"/>
      <c r="R1219" s="120"/>
      <c r="S1219" s="120"/>
    </row>
    <row r="1220" spans="1:19" ht="12.75" customHeight="1" x14ac:dyDescent="0.2">
      <c r="A1220" s="120"/>
      <c r="B1220" s="120"/>
      <c r="C1220" s="120"/>
      <c r="D1220" s="120"/>
      <c r="E1220" s="120"/>
      <c r="F1220" s="120"/>
      <c r="G1220" s="120"/>
      <c r="H1220" s="120"/>
      <c r="I1220" s="120"/>
      <c r="J1220" s="120"/>
      <c r="K1220" s="188"/>
      <c r="L1220" s="120"/>
      <c r="M1220" s="120"/>
      <c r="N1220" s="120"/>
      <c r="O1220" s="120"/>
      <c r="P1220" s="120"/>
      <c r="Q1220" s="120"/>
      <c r="R1220" s="120"/>
      <c r="S1220" s="120"/>
    </row>
    <row r="1221" spans="1:19" ht="12.75" customHeight="1" x14ac:dyDescent="0.2">
      <c r="A1221" s="120"/>
      <c r="B1221" s="120"/>
      <c r="C1221" s="120"/>
      <c r="D1221" s="120"/>
      <c r="E1221" s="120"/>
      <c r="F1221" s="120"/>
      <c r="G1221" s="120"/>
      <c r="H1221" s="120"/>
      <c r="I1221" s="120"/>
      <c r="J1221" s="120"/>
      <c r="K1221" s="188"/>
      <c r="L1221" s="120"/>
      <c r="M1221" s="120"/>
      <c r="N1221" s="120"/>
      <c r="O1221" s="120"/>
      <c r="P1221" s="120"/>
      <c r="Q1221" s="120"/>
      <c r="R1221" s="120"/>
      <c r="S1221" s="120"/>
    </row>
    <row r="1222" spans="1:19" ht="12.75" customHeight="1" x14ac:dyDescent="0.2">
      <c r="A1222" s="120"/>
      <c r="B1222" s="120"/>
      <c r="C1222" s="120"/>
      <c r="D1222" s="120"/>
      <c r="E1222" s="120"/>
      <c r="F1222" s="120"/>
      <c r="G1222" s="120"/>
      <c r="H1222" s="120"/>
      <c r="I1222" s="120"/>
      <c r="J1222" s="120"/>
      <c r="K1222" s="188"/>
      <c r="L1222" s="120"/>
      <c r="M1222" s="120"/>
      <c r="N1222" s="120"/>
      <c r="O1222" s="120"/>
      <c r="P1222" s="120"/>
      <c r="Q1222" s="120"/>
      <c r="R1222" s="120"/>
      <c r="S1222" s="120"/>
    </row>
    <row r="1223" spans="1:19" ht="12.75" customHeight="1" x14ac:dyDescent="0.2">
      <c r="A1223" s="120"/>
      <c r="B1223" s="120"/>
      <c r="C1223" s="120"/>
      <c r="D1223" s="120"/>
      <c r="E1223" s="120"/>
      <c r="F1223" s="120"/>
      <c r="G1223" s="120"/>
      <c r="H1223" s="120"/>
      <c r="I1223" s="120"/>
      <c r="J1223" s="120"/>
      <c r="K1223" s="188"/>
      <c r="L1223" s="120"/>
      <c r="M1223" s="120"/>
      <c r="N1223" s="120"/>
      <c r="O1223" s="120"/>
      <c r="P1223" s="120"/>
      <c r="Q1223" s="120"/>
      <c r="R1223" s="120"/>
      <c r="S1223" s="120"/>
    </row>
    <row r="1224" spans="1:19" ht="12.75" customHeight="1" x14ac:dyDescent="0.2">
      <c r="A1224" s="120"/>
      <c r="B1224" s="120"/>
      <c r="C1224" s="120"/>
      <c r="D1224" s="120"/>
      <c r="E1224" s="120"/>
      <c r="F1224" s="120"/>
      <c r="G1224" s="120"/>
      <c r="H1224" s="120"/>
      <c r="I1224" s="120"/>
      <c r="J1224" s="120"/>
      <c r="K1224" s="188"/>
      <c r="L1224" s="120"/>
      <c r="M1224" s="120"/>
      <c r="N1224" s="120"/>
      <c r="O1224" s="120"/>
      <c r="P1224" s="120"/>
      <c r="Q1224" s="120"/>
      <c r="R1224" s="120"/>
      <c r="S1224" s="120"/>
    </row>
    <row r="1225" spans="1:19" ht="12.75" customHeight="1" x14ac:dyDescent="0.2">
      <c r="A1225" s="120"/>
      <c r="B1225" s="120"/>
      <c r="C1225" s="120"/>
      <c r="D1225" s="120"/>
      <c r="E1225" s="120"/>
      <c r="F1225" s="120"/>
      <c r="G1225" s="120"/>
      <c r="H1225" s="120"/>
      <c r="I1225" s="120"/>
      <c r="J1225" s="120"/>
      <c r="K1225" s="188"/>
      <c r="L1225" s="120"/>
      <c r="M1225" s="120"/>
      <c r="N1225" s="120"/>
      <c r="O1225" s="120"/>
      <c r="P1225" s="120"/>
      <c r="Q1225" s="120"/>
      <c r="R1225" s="120"/>
      <c r="S1225" s="120"/>
    </row>
    <row r="1226" spans="1:19" ht="12.75" customHeight="1" x14ac:dyDescent="0.2">
      <c r="A1226" s="120"/>
      <c r="B1226" s="120"/>
      <c r="C1226" s="120"/>
      <c r="D1226" s="120"/>
      <c r="E1226" s="120"/>
      <c r="F1226" s="120"/>
      <c r="G1226" s="120"/>
      <c r="H1226" s="120"/>
      <c r="I1226" s="120"/>
      <c r="J1226" s="120"/>
      <c r="K1226" s="188"/>
      <c r="L1226" s="120"/>
      <c r="M1226" s="120"/>
      <c r="N1226" s="120"/>
      <c r="O1226" s="120"/>
      <c r="P1226" s="120"/>
      <c r="Q1226" s="120"/>
      <c r="R1226" s="120"/>
      <c r="S1226" s="120"/>
    </row>
    <row r="1227" spans="1:19" ht="12.75" customHeight="1" x14ac:dyDescent="0.2">
      <c r="A1227" s="120"/>
      <c r="B1227" s="120"/>
      <c r="C1227" s="120"/>
      <c r="D1227" s="120"/>
      <c r="E1227" s="120"/>
      <c r="F1227" s="120"/>
      <c r="G1227" s="120"/>
      <c r="H1227" s="120"/>
      <c r="I1227" s="120"/>
      <c r="J1227" s="120"/>
      <c r="K1227" s="188"/>
      <c r="L1227" s="120"/>
      <c r="M1227" s="120"/>
      <c r="N1227" s="120"/>
      <c r="O1227" s="120"/>
      <c r="P1227" s="120"/>
      <c r="Q1227" s="120"/>
      <c r="R1227" s="120"/>
      <c r="S1227" s="120"/>
    </row>
    <row r="1228" spans="1:19" ht="12.75" customHeight="1" x14ac:dyDescent="0.2">
      <c r="A1228" s="120"/>
      <c r="B1228" s="120"/>
      <c r="C1228" s="120"/>
      <c r="D1228" s="120"/>
      <c r="E1228" s="120"/>
      <c r="F1228" s="120"/>
      <c r="G1228" s="120"/>
      <c r="H1228" s="120"/>
      <c r="I1228" s="120"/>
      <c r="J1228" s="120"/>
      <c r="K1228" s="188"/>
      <c r="L1228" s="120"/>
      <c r="M1228" s="120"/>
      <c r="N1228" s="120"/>
      <c r="O1228" s="120"/>
      <c r="P1228" s="120"/>
      <c r="Q1228" s="120"/>
      <c r="R1228" s="120"/>
      <c r="S1228" s="120"/>
    </row>
    <row r="1229" spans="1:19" ht="12.75" customHeight="1" x14ac:dyDescent="0.2">
      <c r="A1229" s="120"/>
      <c r="B1229" s="120"/>
      <c r="C1229" s="120"/>
      <c r="D1229" s="120"/>
      <c r="E1229" s="120"/>
      <c r="F1229" s="120"/>
      <c r="G1229" s="120"/>
      <c r="H1229" s="120"/>
      <c r="I1229" s="120"/>
      <c r="J1229" s="120"/>
      <c r="K1229" s="188"/>
      <c r="L1229" s="120"/>
      <c r="M1229" s="120"/>
      <c r="N1229" s="120"/>
      <c r="O1229" s="120"/>
      <c r="P1229" s="120"/>
      <c r="Q1229" s="120"/>
      <c r="R1229" s="120"/>
      <c r="S1229" s="120"/>
    </row>
    <row r="1230" spans="1:19" ht="12.75" customHeight="1" x14ac:dyDescent="0.2">
      <c r="A1230" s="120"/>
      <c r="B1230" s="120"/>
      <c r="C1230" s="120"/>
      <c r="D1230" s="120"/>
      <c r="E1230" s="120"/>
      <c r="F1230" s="120"/>
      <c r="G1230" s="120"/>
      <c r="H1230" s="120"/>
      <c r="I1230" s="120"/>
      <c r="J1230" s="120"/>
      <c r="K1230" s="188"/>
      <c r="L1230" s="120"/>
      <c r="M1230" s="120"/>
      <c r="N1230" s="120"/>
      <c r="O1230" s="120"/>
      <c r="P1230" s="120"/>
      <c r="Q1230" s="120"/>
      <c r="R1230" s="120"/>
      <c r="S1230" s="120"/>
    </row>
    <row r="1231" spans="1:19" ht="12.75" customHeight="1" x14ac:dyDescent="0.2">
      <c r="A1231" s="120"/>
      <c r="B1231" s="120"/>
      <c r="C1231" s="120"/>
      <c r="D1231" s="120"/>
      <c r="E1231" s="120"/>
      <c r="F1231" s="120"/>
      <c r="G1231" s="120"/>
      <c r="H1231" s="120"/>
      <c r="I1231" s="120"/>
      <c r="J1231" s="120"/>
      <c r="K1231" s="188"/>
      <c r="L1231" s="120"/>
      <c r="M1231" s="120"/>
      <c r="N1231" s="120"/>
      <c r="O1231" s="120"/>
      <c r="P1231" s="120"/>
      <c r="Q1231" s="120"/>
      <c r="R1231" s="120"/>
      <c r="S1231" s="120"/>
    </row>
    <row r="1232" spans="1:19" ht="12.75" customHeight="1" x14ac:dyDescent="0.2">
      <c r="A1232" s="120"/>
      <c r="B1232" s="120"/>
      <c r="C1232" s="120"/>
      <c r="D1232" s="120"/>
      <c r="E1232" s="120"/>
      <c r="F1232" s="120"/>
      <c r="G1232" s="120"/>
      <c r="H1232" s="120"/>
      <c r="I1232" s="120"/>
      <c r="J1232" s="120"/>
      <c r="K1232" s="188"/>
      <c r="L1232" s="120"/>
      <c r="M1232" s="120"/>
      <c r="N1232" s="120"/>
      <c r="O1232" s="120"/>
      <c r="P1232" s="120"/>
      <c r="Q1232" s="120"/>
      <c r="R1232" s="120"/>
      <c r="S1232" s="120"/>
    </row>
    <row r="1233" spans="1:19" ht="12.75" customHeight="1" x14ac:dyDescent="0.2">
      <c r="A1233" s="120"/>
      <c r="B1233" s="120"/>
      <c r="C1233" s="120"/>
      <c r="D1233" s="120"/>
      <c r="E1233" s="120"/>
      <c r="F1233" s="120"/>
      <c r="G1233" s="120"/>
      <c r="H1233" s="120"/>
      <c r="I1233" s="120"/>
      <c r="J1233" s="120"/>
      <c r="K1233" s="188"/>
      <c r="L1233" s="120"/>
      <c r="M1233" s="120"/>
      <c r="N1233" s="120"/>
      <c r="O1233" s="120"/>
      <c r="P1233" s="120"/>
      <c r="Q1233" s="120"/>
      <c r="R1233" s="120"/>
      <c r="S1233" s="120"/>
    </row>
    <row r="1234" spans="1:19" ht="12.75" customHeight="1" x14ac:dyDescent="0.2">
      <c r="A1234" s="120"/>
      <c r="B1234" s="120"/>
      <c r="C1234" s="120"/>
      <c r="D1234" s="120"/>
      <c r="E1234" s="120"/>
      <c r="F1234" s="120"/>
      <c r="G1234" s="120"/>
      <c r="H1234" s="120"/>
      <c r="I1234" s="120"/>
      <c r="J1234" s="120"/>
      <c r="K1234" s="188"/>
      <c r="L1234" s="120"/>
      <c r="M1234" s="120"/>
      <c r="N1234" s="120"/>
      <c r="O1234" s="120"/>
      <c r="P1234" s="120"/>
      <c r="Q1234" s="120"/>
      <c r="R1234" s="120"/>
      <c r="S1234" s="120"/>
    </row>
    <row r="1235" spans="1:19" ht="12.75" customHeight="1" x14ac:dyDescent="0.2">
      <c r="A1235" s="120"/>
      <c r="B1235" s="120"/>
      <c r="C1235" s="120"/>
      <c r="D1235" s="120"/>
      <c r="E1235" s="120"/>
      <c r="F1235" s="120"/>
      <c r="G1235" s="120"/>
      <c r="H1235" s="120"/>
      <c r="I1235" s="120"/>
      <c r="J1235" s="120"/>
      <c r="K1235" s="188"/>
      <c r="L1235" s="120"/>
      <c r="M1235" s="120"/>
      <c r="N1235" s="120"/>
      <c r="O1235" s="120"/>
      <c r="P1235" s="120"/>
      <c r="Q1235" s="120"/>
      <c r="R1235" s="120"/>
      <c r="S1235" s="120"/>
    </row>
    <row r="1236" spans="1:19" ht="12.75" customHeight="1" x14ac:dyDescent="0.2">
      <c r="A1236" s="120"/>
      <c r="B1236" s="120"/>
      <c r="C1236" s="120"/>
      <c r="D1236" s="120"/>
      <c r="E1236" s="120"/>
      <c r="F1236" s="120"/>
      <c r="G1236" s="120"/>
      <c r="H1236" s="120"/>
      <c r="I1236" s="120"/>
      <c r="J1236" s="120"/>
      <c r="K1236" s="188"/>
      <c r="L1236" s="120"/>
      <c r="M1236" s="120"/>
      <c r="N1236" s="120"/>
      <c r="O1236" s="120"/>
      <c r="P1236" s="120"/>
      <c r="Q1236" s="120"/>
      <c r="R1236" s="120"/>
      <c r="S1236" s="120"/>
    </row>
    <row r="1237" spans="1:19" ht="12.75" customHeight="1" x14ac:dyDescent="0.2">
      <c r="A1237" s="120"/>
      <c r="B1237" s="120"/>
      <c r="C1237" s="120"/>
      <c r="D1237" s="120"/>
      <c r="E1237" s="120"/>
      <c r="F1237" s="120"/>
      <c r="G1237" s="120"/>
      <c r="H1237" s="120"/>
      <c r="I1237" s="120"/>
      <c r="J1237" s="120"/>
      <c r="K1237" s="188"/>
      <c r="L1237" s="120"/>
      <c r="M1237" s="120"/>
      <c r="N1237" s="120"/>
      <c r="O1237" s="120"/>
      <c r="P1237" s="120"/>
      <c r="Q1237" s="120"/>
      <c r="R1237" s="120"/>
      <c r="S1237" s="120"/>
    </row>
    <row r="1238" spans="1:19" ht="12.75" customHeight="1" x14ac:dyDescent="0.2">
      <c r="A1238" s="120"/>
      <c r="B1238" s="120"/>
      <c r="C1238" s="120"/>
      <c r="D1238" s="120"/>
      <c r="E1238" s="120"/>
      <c r="F1238" s="120"/>
      <c r="G1238" s="120"/>
      <c r="H1238" s="120"/>
      <c r="I1238" s="120"/>
      <c r="J1238" s="120"/>
      <c r="K1238" s="188"/>
      <c r="L1238" s="120"/>
      <c r="M1238" s="120"/>
      <c r="N1238" s="120"/>
      <c r="O1238" s="120"/>
      <c r="P1238" s="120"/>
      <c r="Q1238" s="120"/>
      <c r="R1238" s="120"/>
      <c r="S1238" s="120"/>
    </row>
    <row r="1239" spans="1:19" ht="12.75" customHeight="1" x14ac:dyDescent="0.2">
      <c r="A1239" s="120"/>
      <c r="B1239" s="120"/>
      <c r="C1239" s="120"/>
      <c r="D1239" s="120"/>
      <c r="E1239" s="120"/>
      <c r="F1239" s="120"/>
      <c r="G1239" s="120"/>
      <c r="H1239" s="120"/>
      <c r="I1239" s="120"/>
      <c r="J1239" s="120"/>
      <c r="K1239" s="188"/>
      <c r="L1239" s="120"/>
      <c r="M1239" s="120"/>
      <c r="N1239" s="120"/>
      <c r="O1239" s="120"/>
      <c r="P1239" s="120"/>
      <c r="Q1239" s="120"/>
      <c r="R1239" s="120"/>
      <c r="S1239" s="120"/>
    </row>
    <row r="1240" spans="1:19" ht="12.75" customHeight="1" x14ac:dyDescent="0.2">
      <c r="A1240" s="120"/>
      <c r="B1240" s="120"/>
      <c r="C1240" s="120"/>
      <c r="D1240" s="120"/>
      <c r="E1240" s="120"/>
      <c r="F1240" s="120"/>
      <c r="G1240" s="120"/>
      <c r="H1240" s="120"/>
      <c r="I1240" s="120"/>
      <c r="J1240" s="120"/>
      <c r="K1240" s="188"/>
      <c r="L1240" s="120"/>
      <c r="M1240" s="120"/>
      <c r="N1240" s="120"/>
      <c r="O1240" s="120"/>
      <c r="P1240" s="120"/>
      <c r="Q1240" s="120"/>
      <c r="R1240" s="120"/>
      <c r="S1240" s="120"/>
    </row>
    <row r="1241" spans="1:19" ht="12.75" customHeight="1" x14ac:dyDescent="0.2">
      <c r="A1241" s="120"/>
      <c r="B1241" s="120"/>
      <c r="C1241" s="120"/>
      <c r="D1241" s="120"/>
      <c r="E1241" s="120"/>
      <c r="F1241" s="120"/>
      <c r="G1241" s="120"/>
      <c r="H1241" s="120"/>
      <c r="I1241" s="120"/>
      <c r="J1241" s="120"/>
      <c r="K1241" s="188"/>
      <c r="L1241" s="120"/>
      <c r="M1241" s="120"/>
      <c r="N1241" s="120"/>
      <c r="O1241" s="120"/>
      <c r="P1241" s="120"/>
      <c r="Q1241" s="120"/>
      <c r="R1241" s="120"/>
      <c r="S1241" s="120"/>
    </row>
    <row r="1242" spans="1:19" ht="12.75" customHeight="1" x14ac:dyDescent="0.2">
      <c r="A1242" s="120"/>
      <c r="B1242" s="120"/>
      <c r="C1242" s="120"/>
      <c r="D1242" s="120"/>
      <c r="E1242" s="120"/>
      <c r="F1242" s="120"/>
      <c r="G1242" s="120"/>
      <c r="H1242" s="120"/>
      <c r="I1242" s="120"/>
      <c r="J1242" s="120"/>
      <c r="K1242" s="188"/>
      <c r="L1242" s="120"/>
      <c r="M1242" s="120"/>
      <c r="N1242" s="120"/>
      <c r="O1242" s="120"/>
      <c r="P1242" s="120"/>
      <c r="Q1242" s="120"/>
      <c r="R1242" s="120"/>
      <c r="S1242" s="120"/>
    </row>
    <row r="1243" spans="1:19" ht="12.75" customHeight="1" x14ac:dyDescent="0.2">
      <c r="A1243" s="120"/>
      <c r="B1243" s="120"/>
      <c r="C1243" s="120"/>
      <c r="D1243" s="120"/>
      <c r="E1243" s="120"/>
      <c r="F1243" s="120"/>
      <c r="G1243" s="120"/>
      <c r="H1243" s="120"/>
      <c r="I1243" s="120"/>
      <c r="J1243" s="120"/>
      <c r="K1243" s="188"/>
      <c r="L1243" s="120"/>
      <c r="M1243" s="120"/>
      <c r="N1243" s="120"/>
      <c r="O1243" s="120"/>
      <c r="P1243" s="120"/>
      <c r="Q1243" s="120"/>
      <c r="R1243" s="120"/>
      <c r="S1243" s="120"/>
    </row>
    <row r="1244" spans="1:19" ht="12.75" customHeight="1" x14ac:dyDescent="0.2">
      <c r="A1244" s="120"/>
      <c r="B1244" s="120"/>
      <c r="C1244" s="120"/>
      <c r="D1244" s="120"/>
      <c r="E1244" s="120"/>
      <c r="F1244" s="120"/>
      <c r="G1244" s="120"/>
      <c r="H1244" s="120"/>
      <c r="I1244" s="120"/>
      <c r="J1244" s="120"/>
      <c r="K1244" s="188"/>
      <c r="L1244" s="120"/>
      <c r="M1244" s="120"/>
      <c r="N1244" s="120"/>
      <c r="O1244" s="120"/>
      <c r="P1244" s="120"/>
      <c r="Q1244" s="120"/>
      <c r="R1244" s="120"/>
      <c r="S1244" s="120"/>
    </row>
    <row r="1245" spans="1:19" ht="12.75" customHeight="1" x14ac:dyDescent="0.2">
      <c r="A1245" s="120"/>
      <c r="B1245" s="120"/>
      <c r="C1245" s="120"/>
      <c r="D1245" s="120"/>
      <c r="E1245" s="120"/>
      <c r="F1245" s="120"/>
      <c r="G1245" s="120"/>
      <c r="H1245" s="120"/>
      <c r="I1245" s="120"/>
      <c r="J1245" s="120"/>
      <c r="K1245" s="188"/>
      <c r="L1245" s="120"/>
      <c r="M1245" s="120"/>
      <c r="N1245" s="120"/>
      <c r="O1245" s="120"/>
      <c r="P1245" s="120"/>
      <c r="Q1245" s="120"/>
      <c r="R1245" s="120"/>
      <c r="S1245" s="120"/>
    </row>
    <row r="1246" spans="1:19" ht="12.75" customHeight="1" x14ac:dyDescent="0.2">
      <c r="A1246" s="120"/>
      <c r="B1246" s="120"/>
      <c r="C1246" s="120"/>
      <c r="D1246" s="120"/>
      <c r="E1246" s="120"/>
      <c r="F1246" s="120"/>
      <c r="G1246" s="120"/>
      <c r="H1246" s="120"/>
      <c r="I1246" s="120"/>
      <c r="J1246" s="120"/>
      <c r="K1246" s="188"/>
      <c r="L1246" s="120"/>
      <c r="M1246" s="120"/>
      <c r="N1246" s="120"/>
      <c r="O1246" s="120"/>
      <c r="P1246" s="120"/>
      <c r="Q1246" s="120"/>
      <c r="R1246" s="120"/>
      <c r="S1246" s="120"/>
    </row>
    <row r="1247" spans="1:19" ht="12.75" customHeight="1" x14ac:dyDescent="0.2">
      <c r="A1247" s="120"/>
      <c r="B1247" s="120"/>
      <c r="C1247" s="120"/>
      <c r="D1247" s="120"/>
      <c r="E1247" s="120"/>
      <c r="F1247" s="120"/>
      <c r="G1247" s="120"/>
      <c r="H1247" s="120"/>
      <c r="I1247" s="120"/>
      <c r="J1247" s="120"/>
      <c r="K1247" s="188"/>
      <c r="L1247" s="120"/>
      <c r="M1247" s="120"/>
      <c r="N1247" s="120"/>
      <c r="O1247" s="120"/>
      <c r="P1247" s="120"/>
      <c r="Q1247" s="120"/>
      <c r="R1247" s="120"/>
      <c r="S1247" s="120"/>
    </row>
    <row r="1248" spans="1:19" ht="12.75" customHeight="1" x14ac:dyDescent="0.2">
      <c r="A1248" s="120"/>
      <c r="B1248" s="120"/>
      <c r="C1248" s="120"/>
      <c r="D1248" s="120"/>
      <c r="E1248" s="120"/>
      <c r="F1248" s="120"/>
      <c r="G1248" s="120"/>
      <c r="H1248" s="120"/>
      <c r="I1248" s="120"/>
      <c r="J1248" s="120"/>
      <c r="K1248" s="188"/>
      <c r="L1248" s="120"/>
      <c r="M1248" s="120"/>
      <c r="N1248" s="120"/>
      <c r="O1248" s="120"/>
      <c r="P1248" s="120"/>
      <c r="Q1248" s="120"/>
      <c r="R1248" s="120"/>
      <c r="S1248" s="120"/>
    </row>
    <row r="1249" spans="1:19" ht="12.75" customHeight="1" x14ac:dyDescent="0.2">
      <c r="A1249" s="120"/>
      <c r="B1249" s="120"/>
      <c r="C1249" s="120"/>
      <c r="D1249" s="120"/>
      <c r="E1249" s="120"/>
      <c r="F1249" s="120"/>
      <c r="G1249" s="120"/>
      <c r="H1249" s="120"/>
      <c r="I1249" s="120"/>
      <c r="J1249" s="120"/>
      <c r="K1249" s="188"/>
      <c r="L1249" s="120"/>
      <c r="M1249" s="120"/>
      <c r="N1249" s="120"/>
      <c r="O1249" s="120"/>
      <c r="P1249" s="120"/>
      <c r="Q1249" s="120"/>
      <c r="R1249" s="120"/>
      <c r="S1249" s="120"/>
    </row>
    <row r="1250" spans="1:19" ht="12.75" customHeight="1" x14ac:dyDescent="0.2">
      <c r="A1250" s="120"/>
      <c r="B1250" s="120"/>
      <c r="C1250" s="120"/>
      <c r="D1250" s="120"/>
      <c r="E1250" s="120"/>
      <c r="F1250" s="120"/>
      <c r="G1250" s="120"/>
      <c r="H1250" s="120"/>
      <c r="I1250" s="120"/>
      <c r="J1250" s="120"/>
      <c r="K1250" s="188"/>
      <c r="L1250" s="120"/>
      <c r="M1250" s="120"/>
      <c r="N1250" s="120"/>
      <c r="O1250" s="120"/>
      <c r="P1250" s="120"/>
      <c r="Q1250" s="120"/>
      <c r="R1250" s="120"/>
      <c r="S1250" s="120"/>
    </row>
    <row r="1251" spans="1:19" ht="12.75" customHeight="1" x14ac:dyDescent="0.2">
      <c r="A1251" s="120"/>
      <c r="B1251" s="120"/>
      <c r="C1251" s="120"/>
      <c r="D1251" s="120"/>
      <c r="E1251" s="120"/>
      <c r="F1251" s="120"/>
      <c r="G1251" s="120"/>
      <c r="H1251" s="120"/>
      <c r="I1251" s="120"/>
      <c r="J1251" s="120"/>
      <c r="K1251" s="188"/>
      <c r="L1251" s="120"/>
      <c r="M1251" s="120"/>
      <c r="N1251" s="120"/>
      <c r="O1251" s="120"/>
      <c r="P1251" s="120"/>
      <c r="Q1251" s="120"/>
      <c r="R1251" s="120"/>
      <c r="S1251" s="120"/>
    </row>
    <row r="1252" spans="1:19" ht="12.75" customHeight="1" x14ac:dyDescent="0.2">
      <c r="A1252" s="120"/>
      <c r="B1252" s="120"/>
      <c r="C1252" s="120"/>
      <c r="D1252" s="120"/>
      <c r="E1252" s="120"/>
      <c r="F1252" s="120"/>
      <c r="G1252" s="120"/>
      <c r="H1252" s="120"/>
      <c r="I1252" s="120"/>
      <c r="J1252" s="120"/>
      <c r="K1252" s="188"/>
      <c r="L1252" s="120"/>
      <c r="M1252" s="120"/>
      <c r="N1252" s="120"/>
      <c r="O1252" s="120"/>
      <c r="P1252" s="120"/>
      <c r="Q1252" s="120"/>
      <c r="R1252" s="120"/>
      <c r="S1252" s="120"/>
    </row>
    <row r="1253" spans="1:19" ht="12.75" customHeight="1" x14ac:dyDescent="0.2">
      <c r="A1253" s="120"/>
      <c r="B1253" s="120"/>
      <c r="C1253" s="120"/>
      <c r="D1253" s="120"/>
      <c r="E1253" s="120"/>
      <c r="F1253" s="120"/>
      <c r="G1253" s="120"/>
      <c r="H1253" s="120"/>
      <c r="I1253" s="120"/>
      <c r="J1253" s="120"/>
      <c r="K1253" s="188"/>
      <c r="L1253" s="120"/>
      <c r="M1253" s="120"/>
      <c r="N1253" s="120"/>
      <c r="O1253" s="120"/>
      <c r="P1253" s="120"/>
      <c r="Q1253" s="120"/>
      <c r="R1253" s="120"/>
      <c r="S1253" s="120"/>
    </row>
    <row r="1254" spans="1:19" ht="12.75" customHeight="1" x14ac:dyDescent="0.2">
      <c r="A1254" s="120"/>
      <c r="B1254" s="120"/>
      <c r="C1254" s="120"/>
      <c r="D1254" s="120"/>
      <c r="E1254" s="120"/>
      <c r="F1254" s="120"/>
      <c r="G1254" s="120"/>
      <c r="H1254" s="120"/>
      <c r="I1254" s="120"/>
      <c r="J1254" s="120"/>
      <c r="K1254" s="188"/>
      <c r="L1254" s="120"/>
      <c r="M1254" s="120"/>
      <c r="N1254" s="120"/>
      <c r="O1254" s="120"/>
      <c r="P1254" s="120"/>
      <c r="Q1254" s="120"/>
      <c r="R1254" s="120"/>
      <c r="S1254" s="120"/>
    </row>
    <row r="1255" spans="1:19" ht="12.75" customHeight="1" x14ac:dyDescent="0.2">
      <c r="A1255" s="120"/>
      <c r="B1255" s="120"/>
      <c r="C1255" s="120"/>
      <c r="D1255" s="120"/>
      <c r="E1255" s="120"/>
      <c r="F1255" s="120"/>
      <c r="G1255" s="120"/>
      <c r="H1255" s="120"/>
      <c r="I1255" s="120"/>
      <c r="J1255" s="120"/>
      <c r="K1255" s="188"/>
      <c r="L1255" s="120"/>
      <c r="M1255" s="120"/>
      <c r="N1255" s="120"/>
      <c r="O1255" s="120"/>
      <c r="P1255" s="120"/>
      <c r="Q1255" s="120"/>
      <c r="R1255" s="120"/>
      <c r="S1255" s="120"/>
    </row>
    <row r="1256" spans="1:19" ht="12.75" customHeight="1" x14ac:dyDescent="0.2">
      <c r="A1256" s="120"/>
      <c r="B1256" s="120"/>
      <c r="C1256" s="120"/>
      <c r="D1256" s="120"/>
      <c r="E1256" s="120"/>
      <c r="F1256" s="120"/>
      <c r="G1256" s="120"/>
      <c r="H1256" s="120"/>
      <c r="I1256" s="120"/>
      <c r="J1256" s="120"/>
      <c r="K1256" s="188"/>
      <c r="L1256" s="120"/>
      <c r="M1256" s="120"/>
      <c r="N1256" s="120"/>
      <c r="O1256" s="120"/>
      <c r="P1256" s="120"/>
      <c r="Q1256" s="120"/>
      <c r="R1256" s="120"/>
      <c r="S1256" s="120"/>
    </row>
    <row r="1257" spans="1:19" ht="12.75" customHeight="1" x14ac:dyDescent="0.2">
      <c r="A1257" s="120"/>
      <c r="B1257" s="120"/>
      <c r="C1257" s="120"/>
      <c r="D1257" s="120"/>
      <c r="E1257" s="120"/>
      <c r="F1257" s="120"/>
      <c r="G1257" s="120"/>
      <c r="H1257" s="120"/>
      <c r="I1257" s="120"/>
      <c r="J1257" s="120"/>
      <c r="K1257" s="188"/>
      <c r="L1257" s="120"/>
      <c r="M1257" s="120"/>
      <c r="N1257" s="120"/>
      <c r="O1257" s="120"/>
      <c r="P1257" s="120"/>
      <c r="Q1257" s="120"/>
      <c r="R1257" s="120"/>
      <c r="S1257" s="120"/>
    </row>
    <row r="1258" spans="1:19" ht="12.75" customHeight="1" x14ac:dyDescent="0.2">
      <c r="A1258" s="120"/>
      <c r="B1258" s="120"/>
      <c r="C1258" s="120"/>
      <c r="D1258" s="120"/>
      <c r="E1258" s="120"/>
      <c r="F1258" s="120"/>
      <c r="G1258" s="120"/>
      <c r="H1258" s="120"/>
      <c r="I1258" s="120"/>
      <c r="J1258" s="120"/>
      <c r="K1258" s="188"/>
      <c r="L1258" s="120"/>
      <c r="M1258" s="120"/>
      <c r="N1258" s="120"/>
      <c r="O1258" s="120"/>
      <c r="P1258" s="120"/>
      <c r="Q1258" s="120"/>
      <c r="R1258" s="120"/>
      <c r="S1258" s="120"/>
    </row>
    <row r="1259" spans="1:19" ht="12.75" customHeight="1" x14ac:dyDescent="0.2">
      <c r="A1259" s="120"/>
      <c r="B1259" s="120"/>
      <c r="C1259" s="120"/>
      <c r="D1259" s="120"/>
      <c r="E1259" s="120"/>
      <c r="F1259" s="120"/>
      <c r="G1259" s="120"/>
      <c r="H1259" s="120"/>
      <c r="I1259" s="120"/>
      <c r="J1259" s="120"/>
      <c r="K1259" s="188"/>
      <c r="L1259" s="120"/>
      <c r="M1259" s="120"/>
      <c r="N1259" s="120"/>
      <c r="O1259" s="120"/>
      <c r="P1259" s="120"/>
      <c r="Q1259" s="120"/>
      <c r="R1259" s="120"/>
      <c r="S1259" s="120"/>
    </row>
    <row r="1260" spans="1:19" ht="12.75" customHeight="1" x14ac:dyDescent="0.2">
      <c r="A1260" s="120"/>
      <c r="B1260" s="120"/>
      <c r="C1260" s="120"/>
      <c r="D1260" s="120"/>
      <c r="E1260" s="120"/>
      <c r="F1260" s="120"/>
      <c r="G1260" s="120"/>
      <c r="H1260" s="120"/>
      <c r="I1260" s="120"/>
      <c r="J1260" s="120"/>
      <c r="K1260" s="188"/>
      <c r="L1260" s="120"/>
      <c r="M1260" s="120"/>
      <c r="N1260" s="120"/>
      <c r="O1260" s="120"/>
      <c r="P1260" s="120"/>
      <c r="Q1260" s="120"/>
      <c r="R1260" s="120"/>
      <c r="S1260" s="120"/>
    </row>
    <row r="1261" spans="1:19" ht="12.75" customHeight="1" x14ac:dyDescent="0.2">
      <c r="A1261" s="120"/>
      <c r="B1261" s="120"/>
      <c r="C1261" s="120"/>
      <c r="D1261" s="120"/>
      <c r="E1261" s="120"/>
      <c r="F1261" s="120"/>
      <c r="G1261" s="120"/>
      <c r="H1261" s="120"/>
      <c r="I1261" s="120"/>
      <c r="J1261" s="120"/>
      <c r="K1261" s="188"/>
      <c r="L1261" s="120"/>
      <c r="M1261" s="120"/>
      <c r="N1261" s="120"/>
      <c r="O1261" s="120"/>
      <c r="P1261" s="120"/>
      <c r="Q1261" s="120"/>
      <c r="R1261" s="120"/>
      <c r="S1261" s="120"/>
    </row>
    <row r="1262" spans="1:19" ht="12.75" customHeight="1" x14ac:dyDescent="0.2">
      <c r="A1262" s="120"/>
      <c r="B1262" s="120"/>
      <c r="C1262" s="120"/>
      <c r="D1262" s="120"/>
      <c r="E1262" s="120"/>
      <c r="F1262" s="120"/>
      <c r="G1262" s="120"/>
      <c r="H1262" s="120"/>
      <c r="I1262" s="120"/>
      <c r="J1262" s="120"/>
      <c r="K1262" s="188"/>
      <c r="L1262" s="120"/>
      <c r="M1262" s="120"/>
      <c r="N1262" s="120"/>
      <c r="O1262" s="120"/>
      <c r="P1262" s="120"/>
      <c r="Q1262" s="120"/>
      <c r="R1262" s="120"/>
      <c r="S1262" s="120"/>
    </row>
    <row r="1263" spans="1:19" ht="12.75" customHeight="1" x14ac:dyDescent="0.2">
      <c r="A1263" s="120"/>
      <c r="B1263" s="120"/>
      <c r="C1263" s="120"/>
      <c r="D1263" s="120"/>
      <c r="E1263" s="120"/>
      <c r="F1263" s="120"/>
      <c r="G1263" s="120"/>
      <c r="H1263" s="120"/>
      <c r="I1263" s="120"/>
      <c r="J1263" s="120"/>
      <c r="K1263" s="188"/>
      <c r="L1263" s="120"/>
      <c r="M1263" s="120"/>
      <c r="N1263" s="120"/>
      <c r="O1263" s="120"/>
      <c r="P1263" s="120"/>
      <c r="Q1263" s="120"/>
      <c r="R1263" s="120"/>
      <c r="S1263" s="120"/>
    </row>
    <row r="1264" spans="1:19" ht="12.75" customHeight="1" x14ac:dyDescent="0.2">
      <c r="A1264" s="120"/>
      <c r="B1264" s="120"/>
      <c r="C1264" s="120"/>
      <c r="D1264" s="120"/>
      <c r="E1264" s="120"/>
      <c r="F1264" s="120"/>
      <c r="G1264" s="120"/>
      <c r="H1264" s="120"/>
      <c r="I1264" s="120"/>
      <c r="J1264" s="120"/>
      <c r="K1264" s="188"/>
      <c r="L1264" s="120"/>
      <c r="M1264" s="120"/>
      <c r="N1264" s="120"/>
      <c r="O1264" s="120"/>
      <c r="P1264" s="120"/>
      <c r="Q1264" s="120"/>
      <c r="R1264" s="120"/>
      <c r="S1264" s="120"/>
    </row>
    <row r="1265" spans="1:19" ht="12.75" customHeight="1" x14ac:dyDescent="0.2">
      <c r="A1265" s="120"/>
      <c r="B1265" s="120"/>
      <c r="C1265" s="120"/>
      <c r="D1265" s="120"/>
      <c r="E1265" s="120"/>
      <c r="F1265" s="120"/>
      <c r="G1265" s="120"/>
      <c r="H1265" s="120"/>
      <c r="I1265" s="120"/>
      <c r="J1265" s="120"/>
      <c r="K1265" s="188"/>
      <c r="L1265" s="120"/>
      <c r="M1265" s="120"/>
      <c r="N1265" s="120"/>
      <c r="O1265" s="120"/>
      <c r="P1265" s="120"/>
      <c r="Q1265" s="120"/>
      <c r="R1265" s="120"/>
      <c r="S1265" s="120"/>
    </row>
    <row r="1266" spans="1:19" ht="12.75" customHeight="1" x14ac:dyDescent="0.2">
      <c r="A1266" s="120"/>
      <c r="B1266" s="120"/>
      <c r="C1266" s="120"/>
      <c r="D1266" s="120"/>
      <c r="E1266" s="120"/>
      <c r="F1266" s="120"/>
      <c r="G1266" s="120"/>
      <c r="H1266" s="120"/>
      <c r="I1266" s="120"/>
      <c r="J1266" s="120"/>
      <c r="K1266" s="188"/>
      <c r="L1266" s="120"/>
      <c r="M1266" s="120"/>
      <c r="N1266" s="120"/>
      <c r="O1266" s="120"/>
      <c r="P1266" s="120"/>
      <c r="Q1266" s="120"/>
      <c r="R1266" s="120"/>
      <c r="S1266" s="120"/>
    </row>
    <row r="1267" spans="1:19" ht="12.75" customHeight="1" x14ac:dyDescent="0.2">
      <c r="A1267" s="120"/>
      <c r="B1267" s="120"/>
      <c r="C1267" s="120"/>
      <c r="D1267" s="120"/>
      <c r="E1267" s="120"/>
      <c r="F1267" s="120"/>
      <c r="G1267" s="120"/>
      <c r="H1267" s="120"/>
      <c r="I1267" s="120"/>
      <c r="J1267" s="120"/>
      <c r="K1267" s="188"/>
      <c r="L1267" s="120"/>
      <c r="M1267" s="120"/>
      <c r="N1267" s="120"/>
      <c r="O1267" s="120"/>
      <c r="P1267" s="120"/>
      <c r="Q1267" s="120"/>
      <c r="R1267" s="120"/>
      <c r="S1267" s="120"/>
    </row>
    <row r="1268" spans="1:19" ht="12.75" customHeight="1" x14ac:dyDescent="0.2">
      <c r="A1268" s="120"/>
      <c r="B1268" s="120"/>
      <c r="C1268" s="120"/>
      <c r="D1268" s="120"/>
      <c r="E1268" s="120"/>
      <c r="F1268" s="120"/>
      <c r="G1268" s="120"/>
      <c r="H1268" s="120"/>
      <c r="I1268" s="120"/>
      <c r="J1268" s="120"/>
      <c r="K1268" s="188"/>
      <c r="L1268" s="120"/>
      <c r="M1268" s="120"/>
      <c r="N1268" s="120"/>
      <c r="O1268" s="120"/>
      <c r="P1268" s="120"/>
      <c r="Q1268" s="120"/>
      <c r="R1268" s="120"/>
      <c r="S1268" s="120"/>
    </row>
    <row r="1269" spans="1:19" ht="12.75" customHeight="1" x14ac:dyDescent="0.2">
      <c r="A1269" s="120"/>
      <c r="B1269" s="120"/>
      <c r="C1269" s="120"/>
      <c r="D1269" s="120"/>
      <c r="E1269" s="120"/>
      <c r="F1269" s="120"/>
      <c r="G1269" s="120"/>
      <c r="H1269" s="120"/>
      <c r="I1269" s="120"/>
      <c r="J1269" s="120"/>
      <c r="K1269" s="188"/>
      <c r="L1269" s="120"/>
      <c r="M1269" s="120"/>
      <c r="N1269" s="120"/>
      <c r="O1269" s="120"/>
      <c r="P1269" s="120"/>
      <c r="Q1269" s="120"/>
      <c r="R1269" s="120"/>
      <c r="S1269" s="120"/>
    </row>
    <row r="1270" spans="1:19" ht="12.75" customHeight="1" x14ac:dyDescent="0.2">
      <c r="A1270" s="120"/>
      <c r="B1270" s="120"/>
      <c r="C1270" s="120"/>
      <c r="D1270" s="120"/>
      <c r="E1270" s="120"/>
      <c r="F1270" s="120"/>
      <c r="G1270" s="120"/>
      <c r="H1270" s="120"/>
      <c r="I1270" s="120"/>
      <c r="J1270" s="120"/>
      <c r="K1270" s="188"/>
      <c r="L1270" s="120"/>
      <c r="M1270" s="120"/>
      <c r="N1270" s="120"/>
      <c r="O1270" s="120"/>
      <c r="P1270" s="120"/>
      <c r="Q1270" s="120"/>
      <c r="R1270" s="120"/>
      <c r="S1270" s="120"/>
    </row>
    <row r="1271" spans="1:19" ht="12.75" customHeight="1" x14ac:dyDescent="0.2">
      <c r="A1271" s="120"/>
      <c r="B1271" s="120"/>
      <c r="C1271" s="120"/>
      <c r="D1271" s="120"/>
      <c r="E1271" s="120"/>
      <c r="F1271" s="120"/>
      <c r="G1271" s="120"/>
      <c r="H1271" s="120"/>
      <c r="I1271" s="120"/>
      <c r="J1271" s="120"/>
      <c r="K1271" s="188"/>
      <c r="L1271" s="120"/>
      <c r="M1271" s="120"/>
      <c r="N1271" s="120"/>
      <c r="O1271" s="120"/>
      <c r="P1271" s="120"/>
      <c r="Q1271" s="120"/>
      <c r="R1271" s="120"/>
      <c r="S1271" s="120"/>
    </row>
    <row r="1272" spans="1:19" ht="12.75" customHeight="1" x14ac:dyDescent="0.2">
      <c r="A1272" s="120"/>
      <c r="B1272" s="120"/>
      <c r="C1272" s="120"/>
      <c r="D1272" s="120"/>
      <c r="E1272" s="120"/>
      <c r="F1272" s="120"/>
      <c r="G1272" s="120"/>
      <c r="H1272" s="120"/>
      <c r="I1272" s="120"/>
      <c r="J1272" s="120"/>
      <c r="K1272" s="188"/>
      <c r="L1272" s="120"/>
      <c r="M1272" s="120"/>
      <c r="N1272" s="120"/>
      <c r="O1272" s="120"/>
      <c r="P1272" s="120"/>
      <c r="Q1272" s="120"/>
      <c r="R1272" s="120"/>
      <c r="S1272" s="120"/>
    </row>
    <row r="1273" spans="1:19" ht="12.75" customHeight="1" x14ac:dyDescent="0.2">
      <c r="A1273" s="120"/>
      <c r="B1273" s="120"/>
      <c r="C1273" s="120"/>
      <c r="D1273" s="120"/>
      <c r="E1273" s="120"/>
      <c r="F1273" s="120"/>
      <c r="G1273" s="120"/>
      <c r="H1273" s="120"/>
      <c r="I1273" s="120"/>
      <c r="J1273" s="120"/>
      <c r="K1273" s="188"/>
      <c r="L1273" s="120"/>
      <c r="M1273" s="120"/>
      <c r="N1273" s="120"/>
      <c r="O1273" s="120"/>
      <c r="P1273" s="120"/>
      <c r="Q1273" s="120"/>
      <c r="R1273" s="120"/>
      <c r="S1273" s="120"/>
    </row>
    <row r="1274" spans="1:19" ht="12.75" customHeight="1" x14ac:dyDescent="0.2">
      <c r="A1274" s="120"/>
      <c r="B1274" s="120"/>
      <c r="C1274" s="120"/>
      <c r="D1274" s="120"/>
      <c r="E1274" s="120"/>
      <c r="F1274" s="120"/>
      <c r="G1274" s="120"/>
      <c r="H1274" s="120"/>
      <c r="I1274" s="120"/>
      <c r="J1274" s="120"/>
      <c r="K1274" s="188"/>
      <c r="L1274" s="120"/>
      <c r="M1274" s="120"/>
      <c r="N1274" s="120"/>
      <c r="O1274" s="120"/>
      <c r="P1274" s="120"/>
      <c r="Q1274" s="120"/>
      <c r="R1274" s="120"/>
      <c r="S1274" s="120"/>
    </row>
    <row r="1275" spans="1:19" ht="12.75" customHeight="1" x14ac:dyDescent="0.2">
      <c r="A1275" s="120"/>
      <c r="B1275" s="120"/>
      <c r="C1275" s="120"/>
      <c r="D1275" s="120"/>
      <c r="E1275" s="120"/>
      <c r="F1275" s="120"/>
      <c r="G1275" s="120"/>
      <c r="H1275" s="120"/>
      <c r="I1275" s="120"/>
      <c r="J1275" s="120"/>
      <c r="K1275" s="188"/>
      <c r="L1275" s="120"/>
      <c r="M1275" s="120"/>
      <c r="N1275" s="120"/>
      <c r="O1275" s="120"/>
      <c r="P1275" s="120"/>
      <c r="Q1275" s="120"/>
      <c r="R1275" s="120"/>
      <c r="S1275" s="120"/>
    </row>
    <row r="1276" spans="1:19" ht="12.75" customHeight="1" x14ac:dyDescent="0.2">
      <c r="A1276" s="120"/>
      <c r="B1276" s="120"/>
      <c r="C1276" s="120"/>
      <c r="D1276" s="120"/>
      <c r="E1276" s="120"/>
      <c r="F1276" s="120"/>
      <c r="G1276" s="120"/>
      <c r="H1276" s="120"/>
      <c r="I1276" s="120"/>
      <c r="J1276" s="120"/>
      <c r="K1276" s="188"/>
      <c r="L1276" s="120"/>
      <c r="M1276" s="120"/>
      <c r="N1276" s="120"/>
      <c r="O1276" s="120"/>
      <c r="P1276" s="120"/>
      <c r="Q1276" s="120"/>
      <c r="R1276" s="120"/>
      <c r="S1276" s="120"/>
    </row>
    <row r="1277" spans="1:19" ht="12.75" customHeight="1" x14ac:dyDescent="0.2">
      <c r="A1277" s="120"/>
      <c r="B1277" s="120"/>
      <c r="C1277" s="120"/>
      <c r="D1277" s="120"/>
      <c r="E1277" s="120"/>
      <c r="F1277" s="120"/>
      <c r="G1277" s="120"/>
      <c r="H1277" s="120"/>
      <c r="I1277" s="120"/>
      <c r="J1277" s="120"/>
      <c r="K1277" s="188"/>
      <c r="L1277" s="120"/>
      <c r="M1277" s="120"/>
      <c r="N1277" s="120"/>
      <c r="O1277" s="120"/>
      <c r="P1277" s="120"/>
      <c r="Q1277" s="120"/>
      <c r="R1277" s="120"/>
      <c r="S1277" s="120"/>
    </row>
    <row r="1278" spans="1:19" ht="12.75" customHeight="1" x14ac:dyDescent="0.2">
      <c r="A1278" s="120"/>
      <c r="B1278" s="120"/>
      <c r="C1278" s="120"/>
      <c r="D1278" s="120"/>
      <c r="E1278" s="120"/>
      <c r="F1278" s="120"/>
      <c r="G1278" s="120"/>
      <c r="H1278" s="120"/>
      <c r="I1278" s="120"/>
      <c r="J1278" s="120"/>
      <c r="K1278" s="188"/>
      <c r="L1278" s="120"/>
      <c r="M1278" s="120"/>
      <c r="N1278" s="120"/>
      <c r="O1278" s="120"/>
      <c r="P1278" s="120"/>
      <c r="Q1278" s="120"/>
      <c r="R1278" s="120"/>
      <c r="S1278" s="120"/>
    </row>
    <row r="1279" spans="1:19" ht="12.75" customHeight="1" x14ac:dyDescent="0.2">
      <c r="A1279" s="120"/>
      <c r="B1279" s="120"/>
      <c r="C1279" s="120"/>
      <c r="D1279" s="120"/>
      <c r="E1279" s="120"/>
      <c r="F1279" s="120"/>
      <c r="G1279" s="120"/>
      <c r="H1279" s="120"/>
      <c r="I1279" s="120"/>
      <c r="J1279" s="120"/>
      <c r="K1279" s="188"/>
      <c r="L1279" s="120"/>
      <c r="M1279" s="120"/>
      <c r="N1279" s="120"/>
      <c r="O1279" s="120"/>
      <c r="P1279" s="120"/>
      <c r="Q1279" s="120"/>
      <c r="R1279" s="120"/>
      <c r="S1279" s="120"/>
    </row>
    <row r="1280" spans="1:19" ht="12.75" customHeight="1" x14ac:dyDescent="0.2">
      <c r="A1280" s="120"/>
      <c r="B1280" s="120"/>
      <c r="C1280" s="120"/>
      <c r="D1280" s="120"/>
      <c r="E1280" s="120"/>
      <c r="F1280" s="120"/>
      <c r="G1280" s="120"/>
      <c r="H1280" s="120"/>
      <c r="I1280" s="120"/>
      <c r="J1280" s="120"/>
      <c r="K1280" s="188"/>
      <c r="L1280" s="120"/>
      <c r="M1280" s="120"/>
      <c r="N1280" s="120"/>
      <c r="O1280" s="120"/>
      <c r="P1280" s="120"/>
      <c r="Q1280" s="120"/>
      <c r="R1280" s="120"/>
      <c r="S1280" s="120"/>
    </row>
    <row r="1281" spans="1:19" ht="12.75" customHeight="1" x14ac:dyDescent="0.2">
      <c r="A1281" s="120"/>
      <c r="B1281" s="120"/>
      <c r="C1281" s="120"/>
      <c r="D1281" s="120"/>
      <c r="E1281" s="120"/>
      <c r="F1281" s="120"/>
      <c r="G1281" s="120"/>
      <c r="H1281" s="120"/>
      <c r="I1281" s="120"/>
      <c r="J1281" s="120"/>
      <c r="K1281" s="188"/>
      <c r="L1281" s="120"/>
      <c r="M1281" s="120"/>
      <c r="N1281" s="120"/>
      <c r="O1281" s="120"/>
      <c r="P1281" s="120"/>
      <c r="Q1281" s="120"/>
      <c r="R1281" s="120"/>
      <c r="S1281" s="120"/>
    </row>
    <row r="1282" spans="1:19" ht="12.75" customHeight="1" x14ac:dyDescent="0.2">
      <c r="A1282" s="120"/>
      <c r="B1282" s="120"/>
      <c r="C1282" s="120"/>
      <c r="D1282" s="120"/>
      <c r="E1282" s="120"/>
      <c r="F1282" s="120"/>
      <c r="G1282" s="120"/>
      <c r="H1282" s="120"/>
      <c r="I1282" s="120"/>
      <c r="J1282" s="120"/>
      <c r="K1282" s="188"/>
      <c r="L1282" s="120"/>
      <c r="M1282" s="120"/>
      <c r="N1282" s="120"/>
      <c r="O1282" s="120"/>
      <c r="P1282" s="120"/>
      <c r="Q1282" s="120"/>
      <c r="R1282" s="120"/>
      <c r="S1282" s="120"/>
    </row>
    <row r="1283" spans="1:19" ht="12.75" customHeight="1" x14ac:dyDescent="0.2">
      <c r="A1283" s="120"/>
      <c r="B1283" s="120"/>
      <c r="C1283" s="120"/>
      <c r="D1283" s="120"/>
      <c r="E1283" s="120"/>
      <c r="F1283" s="120"/>
      <c r="G1283" s="120"/>
      <c r="H1283" s="120"/>
      <c r="I1283" s="120"/>
      <c r="J1283" s="120"/>
      <c r="K1283" s="188"/>
      <c r="L1283" s="120"/>
      <c r="M1283" s="120"/>
      <c r="N1283" s="120"/>
      <c r="O1283" s="120"/>
      <c r="P1283" s="120"/>
      <c r="Q1283" s="120"/>
      <c r="R1283" s="120"/>
      <c r="S1283" s="120"/>
    </row>
    <row r="1284" spans="1:19" ht="12.75" customHeight="1" x14ac:dyDescent="0.2">
      <c r="A1284" s="120"/>
      <c r="B1284" s="120"/>
      <c r="C1284" s="120"/>
      <c r="D1284" s="120"/>
      <c r="E1284" s="120"/>
      <c r="F1284" s="120"/>
      <c r="G1284" s="120"/>
      <c r="H1284" s="120"/>
      <c r="I1284" s="120"/>
      <c r="J1284" s="120"/>
      <c r="K1284" s="188"/>
      <c r="L1284" s="120"/>
      <c r="M1284" s="120"/>
      <c r="N1284" s="120"/>
      <c r="O1284" s="120"/>
      <c r="P1284" s="120"/>
      <c r="Q1284" s="120"/>
      <c r="R1284" s="120"/>
      <c r="S1284" s="120"/>
    </row>
    <row r="1285" spans="1:19" ht="12.75" customHeight="1" x14ac:dyDescent="0.2">
      <c r="A1285" s="120"/>
      <c r="B1285" s="120"/>
      <c r="C1285" s="120"/>
      <c r="D1285" s="120"/>
      <c r="E1285" s="120"/>
      <c r="F1285" s="120"/>
      <c r="G1285" s="120"/>
      <c r="H1285" s="120"/>
      <c r="I1285" s="120"/>
      <c r="J1285" s="120"/>
      <c r="K1285" s="188"/>
      <c r="L1285" s="120"/>
      <c r="M1285" s="120"/>
      <c r="N1285" s="120"/>
      <c r="O1285" s="120"/>
      <c r="P1285" s="120"/>
      <c r="Q1285" s="120"/>
      <c r="R1285" s="120"/>
      <c r="S1285" s="120"/>
    </row>
    <row r="1286" spans="1:19" ht="12.75" customHeight="1" x14ac:dyDescent="0.2">
      <c r="A1286" s="120"/>
      <c r="B1286" s="120"/>
      <c r="C1286" s="120"/>
      <c r="D1286" s="120"/>
      <c r="E1286" s="120"/>
      <c r="F1286" s="120"/>
      <c r="G1286" s="120"/>
      <c r="H1286" s="120"/>
      <c r="I1286" s="120"/>
      <c r="J1286" s="120"/>
      <c r="K1286" s="188"/>
      <c r="L1286" s="120"/>
      <c r="M1286" s="120"/>
      <c r="N1286" s="120"/>
      <c r="O1286" s="120"/>
      <c r="P1286" s="120"/>
      <c r="Q1286" s="120"/>
      <c r="R1286" s="120"/>
      <c r="S1286" s="120"/>
    </row>
    <row r="1287" spans="1:19" ht="12.75" customHeight="1" x14ac:dyDescent="0.2">
      <c r="A1287" s="120"/>
      <c r="B1287" s="120"/>
      <c r="C1287" s="120"/>
      <c r="D1287" s="120"/>
      <c r="E1287" s="120"/>
      <c r="F1287" s="120"/>
      <c r="G1287" s="120"/>
      <c r="H1287" s="120"/>
      <c r="I1287" s="120"/>
      <c r="J1287" s="120"/>
      <c r="K1287" s="188"/>
      <c r="L1287" s="120"/>
      <c r="M1287" s="120"/>
      <c r="N1287" s="120"/>
      <c r="O1287" s="120"/>
      <c r="P1287" s="120"/>
      <c r="Q1287" s="120"/>
      <c r="R1287" s="120"/>
      <c r="S1287" s="120"/>
    </row>
    <row r="1288" spans="1:19" ht="12.75" customHeight="1" x14ac:dyDescent="0.2">
      <c r="A1288" s="120"/>
      <c r="B1288" s="120"/>
      <c r="C1288" s="120"/>
      <c r="D1288" s="120"/>
      <c r="E1288" s="120"/>
      <c r="F1288" s="120"/>
      <c r="G1288" s="120"/>
      <c r="H1288" s="120"/>
      <c r="I1288" s="120"/>
      <c r="J1288" s="120"/>
      <c r="K1288" s="188"/>
      <c r="L1288" s="120"/>
      <c r="M1288" s="120"/>
      <c r="N1288" s="120"/>
      <c r="O1288" s="120"/>
      <c r="P1288" s="120"/>
      <c r="Q1288" s="120"/>
      <c r="R1288" s="120"/>
      <c r="S1288" s="120"/>
    </row>
    <row r="1289" spans="1:19" ht="12.75" customHeight="1" x14ac:dyDescent="0.2">
      <c r="A1289" s="120"/>
      <c r="B1289" s="120"/>
      <c r="C1289" s="120"/>
      <c r="D1289" s="120"/>
      <c r="E1289" s="120"/>
      <c r="F1289" s="120"/>
      <c r="G1289" s="120"/>
      <c r="H1289" s="120"/>
      <c r="I1289" s="120"/>
      <c r="J1289" s="120"/>
      <c r="K1289" s="188"/>
      <c r="L1289" s="120"/>
      <c r="M1289" s="120"/>
      <c r="N1289" s="120"/>
      <c r="O1289" s="120"/>
      <c r="P1289" s="120"/>
      <c r="Q1289" s="120"/>
      <c r="R1289" s="120"/>
      <c r="S1289" s="120"/>
    </row>
    <row r="1290" spans="1:19" ht="12.75" customHeight="1" x14ac:dyDescent="0.2">
      <c r="A1290" s="120"/>
      <c r="B1290" s="120"/>
      <c r="C1290" s="120"/>
      <c r="D1290" s="120"/>
      <c r="E1290" s="120"/>
      <c r="F1290" s="120"/>
      <c r="G1290" s="120"/>
      <c r="H1290" s="120"/>
      <c r="I1290" s="120"/>
      <c r="J1290" s="120"/>
      <c r="K1290" s="188"/>
      <c r="L1290" s="120"/>
      <c r="M1290" s="120"/>
      <c r="N1290" s="120"/>
      <c r="O1290" s="120"/>
      <c r="P1290" s="120"/>
      <c r="Q1290" s="120"/>
      <c r="R1290" s="120"/>
      <c r="S1290" s="120"/>
    </row>
    <row r="1291" spans="1:19" ht="12.75" customHeight="1" x14ac:dyDescent="0.2">
      <c r="A1291" s="120"/>
      <c r="B1291" s="120"/>
      <c r="C1291" s="120"/>
      <c r="D1291" s="120"/>
      <c r="E1291" s="120"/>
      <c r="F1291" s="120"/>
      <c r="G1291" s="120"/>
      <c r="H1291" s="120"/>
      <c r="I1291" s="120"/>
      <c r="J1291" s="120"/>
      <c r="K1291" s="188"/>
      <c r="L1291" s="120"/>
      <c r="M1291" s="120"/>
      <c r="N1291" s="120"/>
      <c r="O1291" s="120"/>
      <c r="P1291" s="120"/>
      <c r="Q1291" s="120"/>
      <c r="R1291" s="120"/>
      <c r="S1291" s="120"/>
    </row>
    <row r="1292" spans="1:19" ht="12.75" customHeight="1" x14ac:dyDescent="0.2">
      <c r="A1292" s="120"/>
      <c r="B1292" s="120"/>
      <c r="C1292" s="120"/>
      <c r="D1292" s="120"/>
      <c r="E1292" s="120"/>
      <c r="F1292" s="120"/>
      <c r="G1292" s="120"/>
      <c r="H1292" s="120"/>
      <c r="I1292" s="120"/>
      <c r="J1292" s="120"/>
      <c r="K1292" s="188"/>
      <c r="L1292" s="120"/>
      <c r="M1292" s="120"/>
      <c r="N1292" s="120"/>
      <c r="O1292" s="120"/>
      <c r="P1292" s="120"/>
      <c r="Q1292" s="120"/>
      <c r="R1292" s="120"/>
      <c r="S1292" s="120"/>
    </row>
    <row r="1293" spans="1:19" ht="12.75" customHeight="1" x14ac:dyDescent="0.2">
      <c r="A1293" s="120"/>
      <c r="B1293" s="120"/>
      <c r="C1293" s="120"/>
      <c r="D1293" s="120"/>
      <c r="E1293" s="120"/>
      <c r="F1293" s="120"/>
      <c r="G1293" s="120"/>
      <c r="H1293" s="120"/>
      <c r="I1293" s="120"/>
      <c r="J1293" s="120"/>
      <c r="K1293" s="188"/>
      <c r="L1293" s="120"/>
      <c r="M1293" s="120"/>
      <c r="N1293" s="120"/>
      <c r="O1293" s="120"/>
      <c r="P1293" s="120"/>
      <c r="Q1293" s="120"/>
      <c r="R1293" s="120"/>
      <c r="S1293" s="120"/>
    </row>
    <row r="1294" spans="1:19" ht="12.75" customHeight="1" x14ac:dyDescent="0.2">
      <c r="A1294" s="120"/>
      <c r="B1294" s="120"/>
      <c r="C1294" s="120"/>
      <c r="D1294" s="120"/>
      <c r="E1294" s="120"/>
      <c r="F1294" s="120"/>
      <c r="G1294" s="120"/>
      <c r="H1294" s="120"/>
      <c r="I1294" s="120"/>
      <c r="J1294" s="120"/>
      <c r="K1294" s="188"/>
      <c r="L1294" s="120"/>
      <c r="M1294" s="120"/>
      <c r="N1294" s="120"/>
      <c r="O1294" s="120"/>
      <c r="P1294" s="120"/>
      <c r="Q1294" s="120"/>
      <c r="R1294" s="120"/>
      <c r="S1294" s="120"/>
    </row>
    <row r="1295" spans="1:19" ht="12.75" customHeight="1" x14ac:dyDescent="0.2">
      <c r="A1295" s="120"/>
      <c r="B1295" s="120"/>
      <c r="C1295" s="120"/>
      <c r="D1295" s="120"/>
      <c r="E1295" s="120"/>
      <c r="F1295" s="120"/>
      <c r="G1295" s="120"/>
      <c r="H1295" s="120"/>
      <c r="I1295" s="120"/>
      <c r="J1295" s="120"/>
      <c r="K1295" s="188"/>
      <c r="L1295" s="120"/>
      <c r="M1295" s="120"/>
      <c r="N1295" s="120"/>
      <c r="O1295" s="120"/>
      <c r="P1295" s="120"/>
      <c r="Q1295" s="120"/>
      <c r="R1295" s="120"/>
      <c r="S1295" s="120"/>
    </row>
    <row r="1296" spans="1:19" ht="12.75" customHeight="1" x14ac:dyDescent="0.2">
      <c r="A1296" s="120"/>
      <c r="B1296" s="120"/>
      <c r="C1296" s="120"/>
      <c r="D1296" s="120"/>
      <c r="E1296" s="120"/>
      <c r="F1296" s="120"/>
      <c r="G1296" s="120"/>
      <c r="H1296" s="120"/>
      <c r="I1296" s="120"/>
      <c r="J1296" s="120"/>
      <c r="K1296" s="188"/>
      <c r="L1296" s="120"/>
      <c r="M1296" s="120"/>
      <c r="N1296" s="120"/>
      <c r="O1296" s="120"/>
      <c r="P1296" s="120"/>
      <c r="Q1296" s="120"/>
      <c r="R1296" s="120"/>
      <c r="S1296" s="120"/>
    </row>
    <row r="1297" spans="1:19" ht="12.75" customHeight="1" x14ac:dyDescent="0.2">
      <c r="A1297" s="120"/>
      <c r="B1297" s="120"/>
      <c r="C1297" s="120"/>
      <c r="D1297" s="120"/>
      <c r="E1297" s="120"/>
      <c r="F1297" s="120"/>
      <c r="G1297" s="120"/>
      <c r="H1297" s="120"/>
      <c r="I1297" s="120"/>
      <c r="J1297" s="120"/>
      <c r="K1297" s="188"/>
      <c r="L1297" s="120"/>
      <c r="M1297" s="120"/>
      <c r="N1297" s="120"/>
      <c r="O1297" s="120"/>
      <c r="P1297" s="120"/>
      <c r="Q1297" s="120"/>
      <c r="R1297" s="120"/>
      <c r="S1297" s="120"/>
    </row>
    <row r="1298" spans="1:19" ht="12.75" customHeight="1" x14ac:dyDescent="0.2">
      <c r="A1298" s="120"/>
      <c r="B1298" s="120"/>
      <c r="C1298" s="120"/>
      <c r="D1298" s="120"/>
      <c r="E1298" s="120"/>
      <c r="F1298" s="120"/>
      <c r="G1298" s="120"/>
      <c r="H1298" s="120"/>
      <c r="I1298" s="120"/>
      <c r="J1298" s="120"/>
      <c r="K1298" s="188"/>
      <c r="L1298" s="120"/>
      <c r="M1298" s="120"/>
      <c r="N1298" s="120"/>
      <c r="O1298" s="120"/>
      <c r="P1298" s="120"/>
      <c r="Q1298" s="120"/>
      <c r="R1298" s="120"/>
      <c r="S1298" s="120"/>
    </row>
    <row r="1299" spans="1:19" ht="12.75" customHeight="1" x14ac:dyDescent="0.2">
      <c r="A1299" s="120"/>
      <c r="B1299" s="120"/>
      <c r="C1299" s="120"/>
      <c r="D1299" s="120"/>
      <c r="E1299" s="120"/>
      <c r="F1299" s="120"/>
      <c r="G1299" s="120"/>
      <c r="H1299" s="120"/>
      <c r="I1299" s="120"/>
      <c r="J1299" s="120"/>
      <c r="K1299" s="188"/>
      <c r="L1299" s="120"/>
      <c r="M1299" s="120"/>
      <c r="N1299" s="120"/>
      <c r="O1299" s="120"/>
      <c r="P1299" s="120"/>
      <c r="Q1299" s="120"/>
      <c r="R1299" s="120"/>
      <c r="S1299" s="120"/>
    </row>
    <row r="1300" spans="1:19" ht="12.75" customHeight="1" x14ac:dyDescent="0.2">
      <c r="A1300" s="120"/>
      <c r="B1300" s="120"/>
      <c r="C1300" s="120"/>
      <c r="D1300" s="120"/>
      <c r="E1300" s="120"/>
      <c r="F1300" s="120"/>
      <c r="G1300" s="120"/>
      <c r="H1300" s="120"/>
      <c r="I1300" s="120"/>
      <c r="J1300" s="120"/>
      <c r="K1300" s="188"/>
      <c r="L1300" s="120"/>
      <c r="M1300" s="120"/>
      <c r="N1300" s="120"/>
      <c r="O1300" s="120"/>
      <c r="P1300" s="120"/>
      <c r="Q1300" s="120"/>
      <c r="R1300" s="120"/>
      <c r="S1300" s="120"/>
    </row>
    <row r="1301" spans="1:19" ht="12.75" customHeight="1" x14ac:dyDescent="0.2">
      <c r="A1301" s="120"/>
      <c r="B1301" s="120"/>
      <c r="C1301" s="120"/>
      <c r="D1301" s="120"/>
      <c r="E1301" s="120"/>
      <c r="F1301" s="120"/>
      <c r="G1301" s="120"/>
      <c r="H1301" s="120"/>
      <c r="I1301" s="120"/>
      <c r="J1301" s="120"/>
      <c r="K1301" s="188"/>
      <c r="L1301" s="120"/>
      <c r="M1301" s="120"/>
      <c r="N1301" s="120"/>
      <c r="O1301" s="120"/>
      <c r="P1301" s="120"/>
      <c r="Q1301" s="120"/>
      <c r="R1301" s="120"/>
      <c r="S1301" s="120"/>
    </row>
    <row r="1302" spans="1:19" ht="12.75" customHeight="1" x14ac:dyDescent="0.2">
      <c r="A1302" s="120"/>
      <c r="B1302" s="120"/>
      <c r="C1302" s="120"/>
      <c r="D1302" s="120"/>
      <c r="E1302" s="120"/>
      <c r="F1302" s="120"/>
      <c r="G1302" s="120"/>
      <c r="H1302" s="120"/>
      <c r="I1302" s="120"/>
      <c r="J1302" s="120"/>
      <c r="K1302" s="188"/>
      <c r="L1302" s="120"/>
      <c r="M1302" s="120"/>
      <c r="N1302" s="120"/>
      <c r="O1302" s="120"/>
      <c r="P1302" s="120"/>
      <c r="Q1302" s="120"/>
      <c r="R1302" s="120"/>
      <c r="S1302" s="120"/>
    </row>
    <row r="1303" spans="1:19" ht="12.75" customHeight="1" x14ac:dyDescent="0.2">
      <c r="A1303" s="120"/>
      <c r="B1303" s="120"/>
      <c r="C1303" s="120"/>
      <c r="D1303" s="120"/>
      <c r="E1303" s="120"/>
      <c r="F1303" s="120"/>
      <c r="G1303" s="120"/>
      <c r="H1303" s="120"/>
      <c r="I1303" s="120"/>
      <c r="J1303" s="120"/>
      <c r="K1303" s="188"/>
      <c r="L1303" s="120"/>
      <c r="M1303" s="120"/>
      <c r="N1303" s="120"/>
      <c r="O1303" s="120"/>
      <c r="P1303" s="120"/>
      <c r="Q1303" s="120"/>
      <c r="R1303" s="120"/>
      <c r="S1303" s="120"/>
    </row>
    <row r="1304" spans="1:19" ht="12.75" customHeight="1" x14ac:dyDescent="0.2">
      <c r="A1304" s="120"/>
      <c r="B1304" s="120"/>
      <c r="C1304" s="120"/>
      <c r="D1304" s="120"/>
      <c r="E1304" s="120"/>
      <c r="F1304" s="120"/>
      <c r="G1304" s="120"/>
      <c r="H1304" s="120"/>
      <c r="I1304" s="120"/>
      <c r="J1304" s="120"/>
      <c r="K1304" s="188"/>
      <c r="L1304" s="120"/>
      <c r="M1304" s="120"/>
      <c r="N1304" s="120"/>
      <c r="O1304" s="120"/>
      <c r="P1304" s="120"/>
      <c r="Q1304" s="120"/>
      <c r="R1304" s="120"/>
      <c r="S1304" s="120"/>
    </row>
    <row r="1305" spans="1:19" ht="12.75" customHeight="1" x14ac:dyDescent="0.2">
      <c r="A1305" s="120"/>
      <c r="B1305" s="120"/>
      <c r="C1305" s="120"/>
      <c r="D1305" s="120"/>
      <c r="E1305" s="120"/>
      <c r="F1305" s="120"/>
      <c r="G1305" s="120"/>
      <c r="H1305" s="120"/>
      <c r="I1305" s="120"/>
      <c r="J1305" s="120"/>
      <c r="K1305" s="188"/>
      <c r="L1305" s="120"/>
      <c r="M1305" s="120"/>
      <c r="N1305" s="120"/>
      <c r="O1305" s="120"/>
      <c r="P1305" s="120"/>
      <c r="Q1305" s="120"/>
      <c r="R1305" s="120"/>
      <c r="S1305" s="120"/>
    </row>
    <row r="1306" spans="1:19" ht="12.75" customHeight="1" x14ac:dyDescent="0.2">
      <c r="A1306" s="120"/>
      <c r="B1306" s="120"/>
      <c r="C1306" s="120"/>
      <c r="D1306" s="120"/>
      <c r="E1306" s="120"/>
      <c r="F1306" s="120"/>
      <c r="G1306" s="120"/>
      <c r="H1306" s="120"/>
      <c r="I1306" s="120"/>
      <c r="J1306" s="120"/>
      <c r="K1306" s="188"/>
      <c r="L1306" s="120"/>
      <c r="M1306" s="120"/>
      <c r="N1306" s="120"/>
      <c r="O1306" s="120"/>
      <c r="P1306" s="120"/>
      <c r="Q1306" s="120"/>
      <c r="R1306" s="120"/>
      <c r="S1306" s="120"/>
    </row>
    <row r="1307" spans="1:19" ht="12.75" customHeight="1" x14ac:dyDescent="0.2">
      <c r="A1307" s="120"/>
      <c r="B1307" s="120"/>
      <c r="C1307" s="120"/>
      <c r="D1307" s="120"/>
      <c r="E1307" s="120"/>
      <c r="F1307" s="120"/>
      <c r="G1307" s="120"/>
      <c r="H1307" s="120"/>
      <c r="I1307" s="120"/>
      <c r="J1307" s="120"/>
      <c r="K1307" s="188"/>
      <c r="L1307" s="120"/>
      <c r="M1307" s="120"/>
      <c r="N1307" s="120"/>
      <c r="O1307" s="120"/>
      <c r="P1307" s="120"/>
      <c r="Q1307" s="120"/>
      <c r="R1307" s="120"/>
      <c r="S1307" s="120"/>
    </row>
    <row r="1308" spans="1:19" ht="12.75" customHeight="1" x14ac:dyDescent="0.2">
      <c r="A1308" s="120"/>
      <c r="B1308" s="120"/>
      <c r="C1308" s="120"/>
      <c r="D1308" s="120"/>
      <c r="E1308" s="120"/>
      <c r="F1308" s="120"/>
      <c r="G1308" s="120"/>
      <c r="H1308" s="120"/>
      <c r="I1308" s="120"/>
      <c r="J1308" s="120"/>
      <c r="K1308" s="188"/>
      <c r="L1308" s="120"/>
      <c r="M1308" s="120"/>
      <c r="N1308" s="120"/>
      <c r="O1308" s="120"/>
      <c r="P1308" s="120"/>
      <c r="Q1308" s="120"/>
      <c r="R1308" s="120"/>
      <c r="S1308" s="120"/>
    </row>
    <row r="1309" spans="1:19" ht="12.75" customHeight="1" x14ac:dyDescent="0.2">
      <c r="A1309" s="120"/>
      <c r="B1309" s="120"/>
      <c r="C1309" s="120"/>
      <c r="D1309" s="120"/>
      <c r="E1309" s="120"/>
      <c r="F1309" s="120"/>
      <c r="G1309" s="120"/>
      <c r="H1309" s="120"/>
      <c r="I1309" s="120"/>
      <c r="J1309" s="120"/>
      <c r="K1309" s="188"/>
      <c r="L1309" s="120"/>
      <c r="M1309" s="120"/>
      <c r="N1309" s="120"/>
      <c r="O1309" s="120"/>
      <c r="P1309" s="120"/>
      <c r="Q1309" s="120"/>
      <c r="R1309" s="120"/>
      <c r="S1309" s="120"/>
    </row>
    <row r="1310" spans="1:19" ht="12.75" customHeight="1" x14ac:dyDescent="0.2">
      <c r="A1310" s="120"/>
      <c r="B1310" s="120"/>
      <c r="C1310" s="120"/>
      <c r="D1310" s="120"/>
      <c r="E1310" s="120"/>
      <c r="F1310" s="120"/>
      <c r="G1310" s="120"/>
      <c r="H1310" s="120"/>
      <c r="I1310" s="120"/>
      <c r="J1310" s="120"/>
      <c r="K1310" s="188"/>
      <c r="L1310" s="120"/>
      <c r="M1310" s="120"/>
      <c r="N1310" s="120"/>
      <c r="O1310" s="120"/>
      <c r="P1310" s="120"/>
      <c r="Q1310" s="120"/>
      <c r="R1310" s="120"/>
      <c r="S1310" s="120"/>
    </row>
    <row r="1311" spans="1:19" ht="12.75" customHeight="1" x14ac:dyDescent="0.2">
      <c r="A1311" s="120"/>
      <c r="B1311" s="120"/>
      <c r="C1311" s="120"/>
      <c r="D1311" s="120"/>
      <c r="E1311" s="120"/>
      <c r="F1311" s="120"/>
      <c r="G1311" s="120"/>
      <c r="H1311" s="120"/>
      <c r="I1311" s="120"/>
      <c r="J1311" s="120"/>
      <c r="K1311" s="188"/>
      <c r="L1311" s="120"/>
      <c r="M1311" s="120"/>
      <c r="N1311" s="120"/>
      <c r="O1311" s="120"/>
      <c r="P1311" s="120"/>
      <c r="Q1311" s="120"/>
      <c r="R1311" s="120"/>
      <c r="S1311" s="120"/>
    </row>
    <row r="1312" spans="1:19" ht="12.75" customHeight="1" x14ac:dyDescent="0.2">
      <c r="A1312" s="120"/>
      <c r="B1312" s="120"/>
      <c r="C1312" s="120"/>
      <c r="D1312" s="120"/>
      <c r="E1312" s="120"/>
      <c r="F1312" s="120"/>
      <c r="G1312" s="120"/>
      <c r="H1312" s="120"/>
      <c r="I1312" s="120"/>
      <c r="J1312" s="120"/>
      <c r="K1312" s="188"/>
      <c r="L1312" s="120"/>
      <c r="M1312" s="120"/>
      <c r="N1312" s="120"/>
      <c r="O1312" s="120"/>
      <c r="P1312" s="120"/>
      <c r="Q1312" s="120"/>
      <c r="R1312" s="120"/>
      <c r="S1312" s="120"/>
    </row>
    <row r="1313" spans="1:19" ht="12.75" customHeight="1" x14ac:dyDescent="0.2">
      <c r="A1313" s="120"/>
      <c r="B1313" s="120"/>
      <c r="C1313" s="120"/>
      <c r="D1313" s="120"/>
      <c r="E1313" s="120"/>
      <c r="F1313" s="120"/>
      <c r="G1313" s="120"/>
      <c r="H1313" s="120"/>
      <c r="I1313" s="120"/>
      <c r="J1313" s="120"/>
      <c r="K1313" s="188"/>
      <c r="L1313" s="120"/>
      <c r="M1313" s="120"/>
      <c r="N1313" s="120"/>
      <c r="O1313" s="120"/>
      <c r="P1313" s="120"/>
      <c r="Q1313" s="120"/>
      <c r="R1313" s="120"/>
      <c r="S1313" s="120"/>
    </row>
    <row r="1314" spans="1:19" ht="12.75" customHeight="1" x14ac:dyDescent="0.2">
      <c r="A1314" s="120"/>
      <c r="B1314" s="120"/>
      <c r="C1314" s="120"/>
      <c r="D1314" s="120"/>
      <c r="E1314" s="120"/>
      <c r="F1314" s="120"/>
      <c r="G1314" s="120"/>
      <c r="H1314" s="120"/>
      <c r="I1314" s="120"/>
      <c r="J1314" s="120"/>
      <c r="K1314" s="188"/>
      <c r="L1314" s="120"/>
      <c r="M1314" s="120"/>
      <c r="N1314" s="120"/>
      <c r="O1314" s="120"/>
      <c r="P1314" s="120"/>
      <c r="Q1314" s="120"/>
      <c r="R1314" s="120"/>
      <c r="S1314" s="120"/>
    </row>
    <row r="1315" spans="1:19" ht="12.75" customHeight="1" x14ac:dyDescent="0.2">
      <c r="A1315" s="120"/>
      <c r="B1315" s="120"/>
      <c r="C1315" s="120"/>
      <c r="D1315" s="120"/>
      <c r="E1315" s="120"/>
      <c r="F1315" s="120"/>
      <c r="G1315" s="120"/>
      <c r="H1315" s="120"/>
      <c r="I1315" s="120"/>
      <c r="J1315" s="120"/>
      <c r="K1315" s="188"/>
      <c r="L1315" s="120"/>
      <c r="M1315" s="120"/>
      <c r="N1315" s="120"/>
      <c r="O1315" s="120"/>
      <c r="P1315" s="120"/>
      <c r="Q1315" s="120"/>
      <c r="R1315" s="120"/>
      <c r="S1315" s="120"/>
    </row>
    <row r="1316" spans="1:19" ht="12.75" customHeight="1" x14ac:dyDescent="0.2">
      <c r="A1316" s="120"/>
      <c r="B1316" s="120"/>
      <c r="C1316" s="120"/>
      <c r="D1316" s="120"/>
      <c r="E1316" s="120"/>
      <c r="F1316" s="120"/>
      <c r="G1316" s="120"/>
      <c r="H1316" s="120"/>
      <c r="I1316" s="120"/>
      <c r="J1316" s="120"/>
      <c r="K1316" s="188"/>
      <c r="L1316" s="120"/>
      <c r="M1316" s="120"/>
      <c r="N1316" s="120"/>
      <c r="O1316" s="120"/>
      <c r="P1316" s="120"/>
      <c r="Q1316" s="120"/>
      <c r="R1316" s="120"/>
      <c r="S1316" s="120"/>
    </row>
    <row r="1317" spans="1:19" ht="12.75" customHeight="1" x14ac:dyDescent="0.2">
      <c r="A1317" s="120"/>
      <c r="B1317" s="120"/>
      <c r="C1317" s="120"/>
      <c r="D1317" s="120"/>
      <c r="E1317" s="120"/>
      <c r="F1317" s="120"/>
      <c r="G1317" s="120"/>
      <c r="H1317" s="120"/>
      <c r="I1317" s="120"/>
      <c r="J1317" s="120"/>
      <c r="K1317" s="188"/>
      <c r="L1317" s="120"/>
      <c r="M1317" s="120"/>
      <c r="N1317" s="120"/>
      <c r="O1317" s="120"/>
      <c r="P1317" s="120"/>
      <c r="Q1317" s="120"/>
      <c r="R1317" s="120"/>
      <c r="S1317" s="120"/>
    </row>
    <row r="1318" spans="1:19" ht="12.75" customHeight="1" x14ac:dyDescent="0.2">
      <c r="A1318" s="120"/>
      <c r="B1318" s="120"/>
      <c r="C1318" s="120"/>
      <c r="D1318" s="120"/>
      <c r="E1318" s="120"/>
      <c r="F1318" s="120"/>
      <c r="G1318" s="120"/>
      <c r="H1318" s="120"/>
      <c r="I1318" s="120"/>
      <c r="J1318" s="120"/>
      <c r="K1318" s="188"/>
      <c r="L1318" s="120"/>
      <c r="M1318" s="120"/>
      <c r="N1318" s="120"/>
      <c r="O1318" s="120"/>
      <c r="P1318" s="120"/>
      <c r="Q1318" s="120"/>
      <c r="R1318" s="120"/>
      <c r="S1318" s="120"/>
    </row>
    <row r="1319" spans="1:19" ht="12.75" customHeight="1" x14ac:dyDescent="0.2">
      <c r="A1319" s="120"/>
      <c r="B1319" s="120"/>
      <c r="C1319" s="120"/>
      <c r="D1319" s="120"/>
      <c r="E1319" s="120"/>
      <c r="F1319" s="120"/>
      <c r="G1319" s="120"/>
      <c r="H1319" s="120"/>
      <c r="I1319" s="120"/>
      <c r="J1319" s="120"/>
      <c r="K1319" s="188"/>
      <c r="L1319" s="120"/>
      <c r="M1319" s="120"/>
      <c r="N1319" s="120"/>
      <c r="O1319" s="120"/>
      <c r="P1319" s="120"/>
      <c r="Q1319" s="120"/>
      <c r="R1319" s="120"/>
      <c r="S1319" s="120"/>
    </row>
    <row r="1320" spans="1:19" ht="12.75" customHeight="1" x14ac:dyDescent="0.2">
      <c r="A1320" s="120"/>
      <c r="B1320" s="120"/>
      <c r="C1320" s="120"/>
      <c r="D1320" s="120"/>
      <c r="E1320" s="120"/>
      <c r="F1320" s="120"/>
      <c r="G1320" s="120"/>
      <c r="H1320" s="120"/>
      <c r="I1320" s="120"/>
      <c r="J1320" s="120"/>
      <c r="K1320" s="188"/>
      <c r="L1320" s="120"/>
      <c r="M1320" s="120"/>
      <c r="N1320" s="120"/>
      <c r="O1320" s="120"/>
      <c r="P1320" s="120"/>
      <c r="Q1320" s="120"/>
      <c r="R1320" s="120"/>
      <c r="S1320" s="120"/>
    </row>
    <row r="1321" spans="1:19" ht="12.75" customHeight="1" x14ac:dyDescent="0.2">
      <c r="A1321" s="120"/>
      <c r="B1321" s="120"/>
      <c r="C1321" s="120"/>
      <c r="D1321" s="120"/>
      <c r="E1321" s="120"/>
      <c r="F1321" s="120"/>
      <c r="G1321" s="120"/>
      <c r="H1321" s="120"/>
      <c r="I1321" s="120"/>
      <c r="J1321" s="120"/>
      <c r="K1321" s="188"/>
      <c r="L1321" s="120"/>
      <c r="M1321" s="120"/>
      <c r="N1321" s="120"/>
      <c r="O1321" s="120"/>
      <c r="P1321" s="120"/>
      <c r="Q1321" s="120"/>
      <c r="R1321" s="120"/>
      <c r="S1321" s="120"/>
    </row>
    <row r="1322" spans="1:19" ht="12.75" customHeight="1" x14ac:dyDescent="0.2">
      <c r="A1322" s="120"/>
      <c r="B1322" s="120"/>
      <c r="C1322" s="120"/>
      <c r="D1322" s="120"/>
      <c r="E1322" s="120"/>
      <c r="F1322" s="120"/>
      <c r="G1322" s="120"/>
      <c r="H1322" s="120"/>
      <c r="I1322" s="120"/>
      <c r="J1322" s="120"/>
      <c r="K1322" s="188"/>
      <c r="L1322" s="120"/>
      <c r="M1322" s="120"/>
      <c r="N1322" s="120"/>
      <c r="O1322" s="120"/>
      <c r="P1322" s="120"/>
      <c r="Q1322" s="120"/>
      <c r="R1322" s="120"/>
      <c r="S1322" s="120"/>
    </row>
    <row r="1323" spans="1:19" ht="12.75" customHeight="1" x14ac:dyDescent="0.2">
      <c r="A1323" s="120"/>
      <c r="B1323" s="120"/>
      <c r="C1323" s="120"/>
      <c r="D1323" s="120"/>
      <c r="E1323" s="120"/>
      <c r="F1323" s="120"/>
      <c r="G1323" s="120"/>
      <c r="H1323" s="120"/>
      <c r="I1323" s="120"/>
      <c r="J1323" s="120"/>
      <c r="K1323" s="188"/>
      <c r="L1323" s="120"/>
      <c r="M1323" s="120"/>
      <c r="N1323" s="120"/>
      <c r="O1323" s="120"/>
      <c r="P1323" s="120"/>
      <c r="Q1323" s="120"/>
      <c r="R1323" s="120"/>
      <c r="S1323" s="120"/>
    </row>
    <row r="1324" spans="1:19" ht="12.75" customHeight="1" x14ac:dyDescent="0.2">
      <c r="A1324" s="120"/>
      <c r="B1324" s="120"/>
      <c r="C1324" s="120"/>
      <c r="D1324" s="120"/>
      <c r="E1324" s="120"/>
      <c r="F1324" s="120"/>
      <c r="G1324" s="120"/>
      <c r="H1324" s="120"/>
      <c r="I1324" s="120"/>
      <c r="J1324" s="120"/>
      <c r="K1324" s="188"/>
      <c r="L1324" s="120"/>
      <c r="M1324" s="120"/>
      <c r="N1324" s="120"/>
      <c r="O1324" s="120"/>
      <c r="P1324" s="120"/>
      <c r="Q1324" s="120"/>
      <c r="R1324" s="120"/>
      <c r="S1324" s="120"/>
    </row>
    <row r="1325" spans="1:19" ht="12.75" customHeight="1" x14ac:dyDescent="0.2">
      <c r="A1325" s="120"/>
      <c r="B1325" s="120"/>
      <c r="C1325" s="120"/>
      <c r="D1325" s="120"/>
      <c r="E1325" s="120"/>
      <c r="F1325" s="120"/>
      <c r="G1325" s="120"/>
      <c r="H1325" s="120"/>
      <c r="I1325" s="120"/>
      <c r="J1325" s="120"/>
      <c r="K1325" s="188"/>
      <c r="L1325" s="120"/>
      <c r="M1325" s="120"/>
      <c r="N1325" s="120"/>
      <c r="O1325" s="120"/>
      <c r="P1325" s="120"/>
      <c r="Q1325" s="120"/>
      <c r="R1325" s="120"/>
      <c r="S1325" s="120"/>
    </row>
    <row r="1326" spans="1:19" ht="12.75" customHeight="1" x14ac:dyDescent="0.2">
      <c r="A1326" s="120"/>
      <c r="B1326" s="120"/>
      <c r="C1326" s="120"/>
      <c r="D1326" s="120"/>
      <c r="E1326" s="120"/>
      <c r="F1326" s="120"/>
      <c r="G1326" s="120"/>
      <c r="H1326" s="120"/>
      <c r="I1326" s="120"/>
      <c r="J1326" s="120"/>
      <c r="K1326" s="188"/>
      <c r="L1326" s="120"/>
      <c r="M1326" s="120"/>
      <c r="N1326" s="120"/>
      <c r="O1326" s="120"/>
      <c r="P1326" s="120"/>
      <c r="Q1326" s="120"/>
      <c r="R1326" s="120"/>
      <c r="S1326" s="120"/>
    </row>
    <row r="1327" spans="1:19" ht="12.75" customHeight="1" x14ac:dyDescent="0.2">
      <c r="A1327" s="120"/>
      <c r="B1327" s="120"/>
      <c r="C1327" s="120"/>
      <c r="D1327" s="120"/>
      <c r="E1327" s="120"/>
      <c r="F1327" s="120"/>
      <c r="G1327" s="120"/>
      <c r="H1327" s="120"/>
      <c r="I1327" s="120"/>
      <c r="J1327" s="120"/>
      <c r="K1327" s="188"/>
      <c r="L1327" s="120"/>
      <c r="M1327" s="120"/>
      <c r="N1327" s="120"/>
      <c r="O1327" s="120"/>
      <c r="P1327" s="120"/>
      <c r="Q1327" s="120"/>
      <c r="R1327" s="120"/>
      <c r="S1327" s="120"/>
    </row>
    <row r="1328" spans="1:19" ht="12.75" customHeight="1" x14ac:dyDescent="0.2">
      <c r="A1328" s="120"/>
      <c r="B1328" s="120"/>
      <c r="C1328" s="120"/>
      <c r="D1328" s="120"/>
      <c r="E1328" s="120"/>
      <c r="F1328" s="120"/>
      <c r="G1328" s="120"/>
      <c r="H1328" s="120"/>
      <c r="I1328" s="120"/>
      <c r="J1328" s="120"/>
      <c r="K1328" s="188"/>
      <c r="L1328" s="120"/>
      <c r="M1328" s="120"/>
      <c r="N1328" s="120"/>
      <c r="O1328" s="120"/>
      <c r="P1328" s="120"/>
      <c r="Q1328" s="120"/>
      <c r="R1328" s="120"/>
      <c r="S1328" s="120"/>
    </row>
    <row r="1329" spans="1:19" ht="12.75" customHeight="1" x14ac:dyDescent="0.2">
      <c r="A1329" s="120"/>
      <c r="B1329" s="120"/>
      <c r="C1329" s="120"/>
      <c r="D1329" s="120"/>
      <c r="E1329" s="120"/>
      <c r="F1329" s="120"/>
      <c r="G1329" s="120"/>
      <c r="H1329" s="120"/>
      <c r="I1329" s="120"/>
      <c r="J1329" s="120"/>
      <c r="K1329" s="188"/>
      <c r="L1329" s="120"/>
      <c r="M1329" s="120"/>
      <c r="N1329" s="120"/>
      <c r="O1329" s="120"/>
      <c r="P1329" s="120"/>
      <c r="Q1329" s="120"/>
      <c r="R1329" s="120"/>
      <c r="S1329" s="120"/>
    </row>
    <row r="1330" spans="1:19" ht="12.75" customHeight="1" x14ac:dyDescent="0.2">
      <c r="A1330" s="120"/>
      <c r="B1330" s="120"/>
      <c r="C1330" s="120"/>
      <c r="D1330" s="120"/>
      <c r="E1330" s="120"/>
      <c r="F1330" s="120"/>
      <c r="G1330" s="120"/>
      <c r="H1330" s="120"/>
      <c r="I1330" s="120"/>
      <c r="J1330" s="120"/>
      <c r="K1330" s="188"/>
      <c r="L1330" s="120"/>
      <c r="M1330" s="120"/>
      <c r="N1330" s="120"/>
      <c r="O1330" s="120"/>
      <c r="P1330" s="120"/>
      <c r="Q1330" s="120"/>
      <c r="R1330" s="120"/>
      <c r="S1330" s="120"/>
    </row>
    <row r="1331" spans="1:19" ht="12.75" customHeight="1" x14ac:dyDescent="0.2">
      <c r="A1331" s="120"/>
      <c r="B1331" s="120"/>
      <c r="C1331" s="120"/>
      <c r="D1331" s="120"/>
      <c r="E1331" s="120"/>
      <c r="F1331" s="120"/>
      <c r="G1331" s="120"/>
      <c r="H1331" s="120"/>
      <c r="I1331" s="120"/>
      <c r="J1331" s="120"/>
      <c r="K1331" s="188"/>
      <c r="L1331" s="120"/>
      <c r="M1331" s="120"/>
      <c r="N1331" s="120"/>
      <c r="O1331" s="120"/>
      <c r="P1331" s="120"/>
      <c r="Q1331" s="120"/>
      <c r="R1331" s="120"/>
      <c r="S1331" s="120"/>
    </row>
    <row r="1332" spans="1:19" ht="12.75" customHeight="1" x14ac:dyDescent="0.2">
      <c r="A1332" s="120"/>
      <c r="B1332" s="120"/>
      <c r="C1332" s="120"/>
      <c r="D1332" s="120"/>
      <c r="E1332" s="120"/>
      <c r="F1332" s="120"/>
      <c r="G1332" s="120"/>
      <c r="H1332" s="120"/>
      <c r="I1332" s="120"/>
      <c r="J1332" s="120"/>
      <c r="K1332" s="188"/>
      <c r="L1332" s="120"/>
      <c r="M1332" s="120"/>
      <c r="N1332" s="120"/>
      <c r="O1332" s="120"/>
      <c r="P1332" s="120"/>
      <c r="Q1332" s="120"/>
      <c r="R1332" s="120"/>
      <c r="S1332" s="120"/>
    </row>
    <row r="1333" spans="1:19" ht="12.75" customHeight="1" x14ac:dyDescent="0.2">
      <c r="A1333" s="120"/>
      <c r="B1333" s="120"/>
      <c r="C1333" s="120"/>
      <c r="D1333" s="120"/>
      <c r="E1333" s="120"/>
      <c r="F1333" s="120"/>
      <c r="G1333" s="120"/>
      <c r="H1333" s="120"/>
      <c r="I1333" s="120"/>
      <c r="J1333" s="120"/>
      <c r="K1333" s="188"/>
      <c r="L1333" s="120"/>
      <c r="M1333" s="120"/>
      <c r="N1333" s="120"/>
      <c r="O1333" s="120"/>
      <c r="P1333" s="120"/>
      <c r="Q1333" s="120"/>
      <c r="R1333" s="120"/>
      <c r="S1333" s="120"/>
    </row>
    <row r="1334" spans="1:19" ht="12.75" customHeight="1" x14ac:dyDescent="0.2">
      <c r="A1334" s="120"/>
      <c r="B1334" s="120"/>
      <c r="C1334" s="120"/>
      <c r="D1334" s="120"/>
      <c r="E1334" s="120"/>
      <c r="F1334" s="120"/>
      <c r="G1334" s="120"/>
      <c r="H1334" s="120"/>
      <c r="I1334" s="120"/>
      <c r="J1334" s="120"/>
      <c r="K1334" s="188"/>
      <c r="L1334" s="120"/>
      <c r="M1334" s="120"/>
      <c r="N1334" s="120"/>
      <c r="O1334" s="120"/>
      <c r="P1334" s="120"/>
      <c r="Q1334" s="120"/>
      <c r="R1334" s="120"/>
      <c r="S1334" s="120"/>
    </row>
    <row r="1335" spans="1:19" ht="12.75" customHeight="1" x14ac:dyDescent="0.2">
      <c r="A1335" s="120"/>
      <c r="B1335" s="120"/>
      <c r="C1335" s="120"/>
      <c r="D1335" s="120"/>
      <c r="E1335" s="120"/>
      <c r="F1335" s="120"/>
      <c r="G1335" s="120"/>
      <c r="H1335" s="120"/>
      <c r="I1335" s="120"/>
      <c r="J1335" s="120"/>
      <c r="K1335" s="188"/>
      <c r="L1335" s="120"/>
      <c r="M1335" s="120"/>
      <c r="N1335" s="120"/>
      <c r="O1335" s="120"/>
      <c r="P1335" s="120"/>
      <c r="Q1335" s="120"/>
      <c r="R1335" s="120"/>
      <c r="S1335" s="120"/>
    </row>
    <row r="1336" spans="1:19" ht="12.75" customHeight="1" x14ac:dyDescent="0.2">
      <c r="A1336" s="120"/>
      <c r="B1336" s="120"/>
      <c r="C1336" s="120"/>
      <c r="D1336" s="120"/>
      <c r="E1336" s="120"/>
      <c r="F1336" s="120"/>
      <c r="G1336" s="120"/>
      <c r="H1336" s="120"/>
      <c r="I1336" s="120"/>
      <c r="J1336" s="120"/>
      <c r="K1336" s="188"/>
      <c r="L1336" s="120"/>
      <c r="M1336" s="120"/>
      <c r="N1336" s="120"/>
      <c r="O1336" s="120"/>
      <c r="P1336" s="120"/>
      <c r="Q1336" s="120"/>
      <c r="R1336" s="120"/>
      <c r="S1336" s="120"/>
    </row>
    <row r="1337" spans="1:19" ht="12.75" customHeight="1" x14ac:dyDescent="0.2">
      <c r="A1337" s="120"/>
      <c r="B1337" s="120"/>
      <c r="C1337" s="120"/>
      <c r="D1337" s="120"/>
      <c r="E1337" s="120"/>
      <c r="F1337" s="120"/>
      <c r="G1337" s="120"/>
      <c r="H1337" s="120"/>
      <c r="I1337" s="120"/>
      <c r="J1337" s="120"/>
      <c r="K1337" s="188"/>
      <c r="L1337" s="120"/>
      <c r="M1337" s="120"/>
      <c r="N1337" s="120"/>
      <c r="O1337" s="120"/>
      <c r="P1337" s="120"/>
      <c r="Q1337" s="120"/>
      <c r="R1337" s="120"/>
      <c r="S1337" s="120"/>
    </row>
    <row r="1338" spans="1:19" ht="12.75" customHeight="1" x14ac:dyDescent="0.2">
      <c r="A1338" s="120"/>
      <c r="B1338" s="120"/>
      <c r="C1338" s="120"/>
      <c r="D1338" s="120"/>
      <c r="E1338" s="120"/>
      <c r="F1338" s="120"/>
      <c r="G1338" s="120"/>
      <c r="H1338" s="120"/>
      <c r="I1338" s="120"/>
      <c r="J1338" s="120"/>
      <c r="K1338" s="188"/>
      <c r="L1338" s="120"/>
      <c r="M1338" s="120"/>
      <c r="N1338" s="120"/>
      <c r="O1338" s="120"/>
      <c r="P1338" s="120"/>
      <c r="Q1338" s="120"/>
      <c r="R1338" s="120"/>
      <c r="S1338" s="120"/>
    </row>
    <row r="1339" spans="1:19" ht="12.75" customHeight="1" x14ac:dyDescent="0.2">
      <c r="A1339" s="120"/>
      <c r="B1339" s="120"/>
      <c r="C1339" s="120"/>
      <c r="D1339" s="120"/>
      <c r="E1339" s="120"/>
      <c r="F1339" s="120"/>
      <c r="G1339" s="120"/>
      <c r="H1339" s="120"/>
      <c r="I1339" s="120"/>
      <c r="J1339" s="120"/>
      <c r="K1339" s="188"/>
      <c r="L1339" s="120"/>
      <c r="M1339" s="120"/>
      <c r="N1339" s="120"/>
      <c r="O1339" s="120"/>
      <c r="P1339" s="120"/>
      <c r="Q1339" s="120"/>
      <c r="R1339" s="120"/>
      <c r="S1339" s="120"/>
    </row>
    <row r="1340" spans="1:19" ht="12.75" customHeight="1" x14ac:dyDescent="0.2">
      <c r="A1340" s="120"/>
      <c r="B1340" s="120"/>
      <c r="C1340" s="120"/>
      <c r="D1340" s="120"/>
      <c r="E1340" s="120"/>
      <c r="F1340" s="120"/>
      <c r="G1340" s="120"/>
      <c r="H1340" s="120"/>
      <c r="I1340" s="120"/>
      <c r="J1340" s="120"/>
      <c r="K1340" s="188"/>
      <c r="L1340" s="120"/>
      <c r="M1340" s="120"/>
      <c r="N1340" s="120"/>
      <c r="O1340" s="120"/>
      <c r="P1340" s="120"/>
      <c r="Q1340" s="120"/>
      <c r="R1340" s="120"/>
      <c r="S1340" s="120"/>
    </row>
    <row r="1341" spans="1:19" ht="12.75" customHeight="1" x14ac:dyDescent="0.2">
      <c r="A1341" s="120"/>
      <c r="B1341" s="120"/>
      <c r="C1341" s="120"/>
      <c r="D1341" s="120"/>
      <c r="E1341" s="120"/>
      <c r="F1341" s="120"/>
      <c r="G1341" s="120"/>
      <c r="H1341" s="120"/>
      <c r="I1341" s="120"/>
      <c r="J1341" s="120"/>
      <c r="K1341" s="188"/>
      <c r="L1341" s="120"/>
      <c r="M1341" s="120"/>
      <c r="N1341" s="120"/>
      <c r="O1341" s="120"/>
      <c r="P1341" s="120"/>
      <c r="Q1341" s="120"/>
      <c r="R1341" s="120"/>
      <c r="S1341" s="120"/>
    </row>
    <row r="1342" spans="1:19" ht="12.75" customHeight="1" x14ac:dyDescent="0.2">
      <c r="A1342" s="120"/>
      <c r="B1342" s="120"/>
      <c r="C1342" s="120"/>
      <c r="D1342" s="120"/>
      <c r="E1342" s="120"/>
      <c r="F1342" s="120"/>
      <c r="G1342" s="120"/>
      <c r="H1342" s="120"/>
      <c r="I1342" s="120"/>
      <c r="J1342" s="120"/>
      <c r="K1342" s="188"/>
      <c r="L1342" s="120"/>
      <c r="M1342" s="120"/>
      <c r="N1342" s="120"/>
      <c r="O1342" s="120"/>
      <c r="P1342" s="120"/>
      <c r="Q1342" s="120"/>
      <c r="R1342" s="120"/>
      <c r="S1342" s="120"/>
    </row>
    <row r="1343" spans="1:19" ht="12.75" customHeight="1" x14ac:dyDescent="0.2">
      <c r="A1343" s="120"/>
      <c r="B1343" s="120"/>
      <c r="C1343" s="120"/>
      <c r="D1343" s="120"/>
      <c r="E1343" s="120"/>
      <c r="F1343" s="120"/>
      <c r="G1343" s="120"/>
      <c r="H1343" s="120"/>
      <c r="I1343" s="120"/>
      <c r="J1343" s="120"/>
      <c r="K1343" s="188"/>
      <c r="L1343" s="120"/>
      <c r="M1343" s="120"/>
      <c r="N1343" s="120"/>
      <c r="O1343" s="120"/>
      <c r="P1343" s="120"/>
      <c r="Q1343" s="120"/>
      <c r="R1343" s="120"/>
      <c r="S1343" s="120"/>
    </row>
    <row r="1344" spans="1:19" ht="12.75" customHeight="1" x14ac:dyDescent="0.2">
      <c r="A1344" s="120"/>
      <c r="B1344" s="120"/>
      <c r="C1344" s="120"/>
      <c r="D1344" s="120"/>
      <c r="E1344" s="120"/>
      <c r="F1344" s="120"/>
      <c r="G1344" s="120"/>
      <c r="H1344" s="120"/>
      <c r="I1344" s="120"/>
      <c r="J1344" s="120"/>
      <c r="K1344" s="188"/>
      <c r="L1344" s="120"/>
      <c r="M1344" s="120"/>
      <c r="N1344" s="120"/>
      <c r="O1344" s="120"/>
      <c r="P1344" s="120"/>
      <c r="Q1344" s="120"/>
      <c r="R1344" s="120"/>
      <c r="S1344" s="120"/>
    </row>
    <row r="1345" spans="1:19" ht="12.75" customHeight="1" x14ac:dyDescent="0.2">
      <c r="A1345" s="120"/>
      <c r="B1345" s="120"/>
      <c r="C1345" s="120"/>
      <c r="D1345" s="120"/>
      <c r="E1345" s="120"/>
      <c r="F1345" s="120"/>
      <c r="G1345" s="120"/>
      <c r="H1345" s="120"/>
      <c r="I1345" s="120"/>
      <c r="J1345" s="120"/>
      <c r="K1345" s="188"/>
      <c r="L1345" s="120"/>
      <c r="M1345" s="120"/>
      <c r="N1345" s="120"/>
      <c r="O1345" s="120"/>
      <c r="P1345" s="120"/>
      <c r="Q1345" s="120"/>
      <c r="R1345" s="120"/>
      <c r="S1345" s="120"/>
    </row>
    <row r="1346" spans="1:19" ht="12.75" customHeight="1" x14ac:dyDescent="0.2">
      <c r="A1346" s="120"/>
      <c r="B1346" s="120"/>
      <c r="C1346" s="120"/>
      <c r="D1346" s="120"/>
      <c r="E1346" s="120"/>
      <c r="F1346" s="120"/>
      <c r="G1346" s="120"/>
      <c r="H1346" s="120"/>
      <c r="I1346" s="120"/>
      <c r="J1346" s="120"/>
      <c r="K1346" s="188"/>
      <c r="L1346" s="120"/>
      <c r="M1346" s="120"/>
      <c r="N1346" s="120"/>
      <c r="O1346" s="120"/>
      <c r="P1346" s="120"/>
      <c r="Q1346" s="120"/>
      <c r="R1346" s="120"/>
      <c r="S1346" s="120"/>
    </row>
    <row r="1347" spans="1:19" ht="12.75" customHeight="1" x14ac:dyDescent="0.2">
      <c r="A1347" s="120"/>
      <c r="B1347" s="120"/>
      <c r="C1347" s="120"/>
      <c r="D1347" s="120"/>
      <c r="E1347" s="120"/>
      <c r="F1347" s="120"/>
      <c r="G1347" s="120"/>
      <c r="H1347" s="120"/>
      <c r="I1347" s="120"/>
      <c r="J1347" s="120"/>
      <c r="K1347" s="188"/>
      <c r="L1347" s="120"/>
      <c r="M1347" s="120"/>
      <c r="N1347" s="120"/>
      <c r="O1347" s="120"/>
      <c r="P1347" s="120"/>
      <c r="Q1347" s="120"/>
      <c r="R1347" s="120"/>
      <c r="S1347" s="120"/>
    </row>
    <row r="1348" spans="1:19" ht="12.75" customHeight="1" x14ac:dyDescent="0.2">
      <c r="A1348" s="120"/>
      <c r="B1348" s="120"/>
      <c r="C1348" s="120"/>
      <c r="D1348" s="120"/>
      <c r="E1348" s="120"/>
      <c r="F1348" s="120"/>
      <c r="G1348" s="120"/>
      <c r="H1348" s="120"/>
      <c r="I1348" s="120"/>
      <c r="J1348" s="120"/>
      <c r="K1348" s="188"/>
      <c r="L1348" s="120"/>
      <c r="M1348" s="120"/>
      <c r="N1348" s="120"/>
      <c r="O1348" s="120"/>
      <c r="P1348" s="120"/>
      <c r="Q1348" s="120"/>
      <c r="R1348" s="120"/>
      <c r="S1348" s="120"/>
    </row>
    <row r="1349" spans="1:19" ht="12.75" customHeight="1" x14ac:dyDescent="0.2">
      <c r="A1349" s="120"/>
      <c r="B1349" s="120"/>
      <c r="C1349" s="120"/>
      <c r="D1349" s="120"/>
      <c r="E1349" s="120"/>
      <c r="F1349" s="120"/>
      <c r="G1349" s="120"/>
      <c r="H1349" s="120"/>
      <c r="I1349" s="120"/>
      <c r="J1349" s="120"/>
      <c r="K1349" s="188"/>
      <c r="L1349" s="120"/>
      <c r="M1349" s="120"/>
      <c r="N1349" s="120"/>
      <c r="O1349" s="120"/>
      <c r="P1349" s="120"/>
      <c r="Q1349" s="120"/>
      <c r="R1349" s="120"/>
      <c r="S1349" s="120"/>
    </row>
    <row r="1350" spans="1:19" ht="12.75" customHeight="1" x14ac:dyDescent="0.2">
      <c r="A1350" s="120"/>
      <c r="B1350" s="120"/>
      <c r="C1350" s="120"/>
      <c r="D1350" s="120"/>
      <c r="E1350" s="120"/>
      <c r="F1350" s="120"/>
      <c r="G1350" s="120"/>
      <c r="H1350" s="120"/>
      <c r="I1350" s="120"/>
      <c r="J1350" s="120"/>
      <c r="K1350" s="188"/>
      <c r="L1350" s="120"/>
      <c r="M1350" s="120"/>
      <c r="N1350" s="120"/>
      <c r="O1350" s="120"/>
      <c r="P1350" s="120"/>
      <c r="Q1350" s="120"/>
      <c r="R1350" s="120"/>
      <c r="S1350" s="120"/>
    </row>
    <row r="1351" spans="1:19" ht="12.75" customHeight="1" x14ac:dyDescent="0.2">
      <c r="A1351" s="120"/>
      <c r="B1351" s="120"/>
      <c r="C1351" s="120"/>
      <c r="D1351" s="120"/>
      <c r="E1351" s="120"/>
      <c r="F1351" s="120"/>
      <c r="G1351" s="120"/>
      <c r="H1351" s="120"/>
      <c r="I1351" s="120"/>
      <c r="J1351" s="120"/>
      <c r="K1351" s="188"/>
      <c r="L1351" s="120"/>
      <c r="M1351" s="120"/>
      <c r="N1351" s="120"/>
      <c r="O1351" s="120"/>
      <c r="P1351" s="120"/>
      <c r="Q1351" s="120"/>
      <c r="R1351" s="120"/>
      <c r="S1351" s="120"/>
    </row>
    <row r="1352" spans="1:19" ht="12.75" customHeight="1" x14ac:dyDescent="0.2">
      <c r="A1352" s="120"/>
      <c r="B1352" s="120"/>
      <c r="C1352" s="120"/>
      <c r="D1352" s="120"/>
      <c r="E1352" s="120"/>
      <c r="F1352" s="120"/>
      <c r="G1352" s="120"/>
      <c r="H1352" s="120"/>
      <c r="I1352" s="120"/>
      <c r="J1352" s="120"/>
      <c r="K1352" s="188"/>
      <c r="L1352" s="120"/>
      <c r="M1352" s="120"/>
      <c r="N1352" s="120"/>
      <c r="O1352" s="120"/>
      <c r="P1352" s="120"/>
      <c r="Q1352" s="120"/>
      <c r="R1352" s="120"/>
      <c r="S1352" s="120"/>
    </row>
    <row r="1353" spans="1:19" ht="12.75" customHeight="1" x14ac:dyDescent="0.2">
      <c r="A1353" s="120"/>
      <c r="B1353" s="120"/>
      <c r="C1353" s="120"/>
      <c r="D1353" s="120"/>
      <c r="E1353" s="120"/>
      <c r="F1353" s="120"/>
      <c r="G1353" s="120"/>
      <c r="H1353" s="120"/>
      <c r="I1353" s="120"/>
      <c r="J1353" s="120"/>
      <c r="K1353" s="188"/>
      <c r="L1353" s="120"/>
      <c r="M1353" s="120"/>
      <c r="N1353" s="120"/>
      <c r="O1353" s="120"/>
      <c r="P1353" s="120"/>
      <c r="Q1353" s="120"/>
      <c r="R1353" s="120"/>
      <c r="S1353" s="120"/>
    </row>
    <row r="1354" spans="1:19" ht="12.75" customHeight="1" x14ac:dyDescent="0.2">
      <c r="A1354" s="120"/>
      <c r="B1354" s="120"/>
      <c r="C1354" s="120"/>
      <c r="D1354" s="120"/>
      <c r="E1354" s="120"/>
      <c r="F1354" s="120"/>
      <c r="G1354" s="120"/>
      <c r="H1354" s="120"/>
      <c r="I1354" s="120"/>
      <c r="J1354" s="120"/>
      <c r="K1354" s="188"/>
      <c r="L1354" s="120"/>
      <c r="M1354" s="120"/>
      <c r="N1354" s="120"/>
      <c r="O1354" s="120"/>
      <c r="P1354" s="120"/>
      <c r="Q1354" s="120"/>
      <c r="R1354" s="120"/>
      <c r="S1354" s="120"/>
    </row>
    <row r="1355" spans="1:19" ht="12.75" customHeight="1" x14ac:dyDescent="0.2">
      <c r="A1355" s="120"/>
      <c r="B1355" s="120"/>
      <c r="C1355" s="120"/>
      <c r="D1355" s="120"/>
      <c r="E1355" s="120"/>
      <c r="F1355" s="120"/>
      <c r="G1355" s="120"/>
      <c r="H1355" s="120"/>
      <c r="I1355" s="120"/>
      <c r="J1355" s="120"/>
      <c r="K1355" s="188"/>
      <c r="L1355" s="120"/>
      <c r="M1355" s="120"/>
      <c r="N1355" s="120"/>
      <c r="O1355" s="120"/>
      <c r="P1355" s="120"/>
      <c r="Q1355" s="120"/>
      <c r="R1355" s="120"/>
      <c r="S1355" s="120"/>
    </row>
    <row r="1356" spans="1:19" ht="12.75" customHeight="1" x14ac:dyDescent="0.2">
      <c r="A1356" s="120"/>
      <c r="B1356" s="120"/>
      <c r="C1356" s="120"/>
      <c r="D1356" s="120"/>
      <c r="E1356" s="120"/>
      <c r="F1356" s="120"/>
      <c r="G1356" s="120"/>
      <c r="H1356" s="120"/>
      <c r="I1356" s="120"/>
      <c r="J1356" s="120"/>
      <c r="K1356" s="188"/>
      <c r="L1356" s="120"/>
      <c r="M1356" s="120"/>
      <c r="N1356" s="120"/>
      <c r="O1356" s="120"/>
      <c r="P1356" s="120"/>
      <c r="Q1356" s="120"/>
      <c r="R1356" s="120"/>
      <c r="S1356" s="120"/>
    </row>
    <row r="1357" spans="1:19" ht="12.75" customHeight="1" x14ac:dyDescent="0.2">
      <c r="A1357" s="120"/>
      <c r="B1357" s="120"/>
      <c r="C1357" s="120"/>
      <c r="D1357" s="120"/>
      <c r="E1357" s="120"/>
      <c r="F1357" s="120"/>
      <c r="G1357" s="120"/>
      <c r="H1357" s="120"/>
      <c r="I1357" s="120"/>
      <c r="J1357" s="120"/>
      <c r="K1357" s="188"/>
      <c r="L1357" s="120"/>
      <c r="M1357" s="120"/>
      <c r="N1357" s="120"/>
      <c r="O1357" s="120"/>
      <c r="P1357" s="120"/>
      <c r="Q1357" s="120"/>
      <c r="R1357" s="120"/>
      <c r="S1357" s="120"/>
    </row>
    <row r="1358" spans="1:19" ht="12.75" customHeight="1" x14ac:dyDescent="0.2">
      <c r="A1358" s="120"/>
      <c r="B1358" s="120"/>
      <c r="C1358" s="120"/>
      <c r="D1358" s="120"/>
      <c r="E1358" s="120"/>
      <c r="F1358" s="120"/>
      <c r="G1358" s="120"/>
      <c r="H1358" s="120"/>
      <c r="I1358" s="120"/>
      <c r="J1358" s="120"/>
      <c r="K1358" s="188"/>
      <c r="L1358" s="120"/>
      <c r="M1358" s="120"/>
      <c r="N1358" s="120"/>
      <c r="O1358" s="120"/>
      <c r="P1358" s="120"/>
      <c r="Q1358" s="120"/>
      <c r="R1358" s="120"/>
      <c r="S1358" s="120"/>
    </row>
    <row r="1359" spans="1:19" ht="12.75" customHeight="1" x14ac:dyDescent="0.2">
      <c r="A1359" s="120"/>
      <c r="B1359" s="120"/>
      <c r="C1359" s="120"/>
      <c r="D1359" s="120"/>
      <c r="E1359" s="120"/>
      <c r="F1359" s="120"/>
      <c r="G1359" s="120"/>
      <c r="H1359" s="120"/>
      <c r="I1359" s="120"/>
      <c r="J1359" s="120"/>
      <c r="K1359" s="188"/>
      <c r="L1359" s="120"/>
      <c r="M1359" s="120"/>
      <c r="N1359" s="120"/>
      <c r="O1359" s="120"/>
      <c r="P1359" s="120"/>
      <c r="Q1359" s="120"/>
      <c r="R1359" s="120"/>
      <c r="S1359" s="120"/>
    </row>
    <row r="1360" spans="1:19" ht="12.75" customHeight="1" x14ac:dyDescent="0.2">
      <c r="A1360" s="120"/>
      <c r="B1360" s="120"/>
      <c r="C1360" s="120"/>
      <c r="D1360" s="120"/>
      <c r="E1360" s="120"/>
      <c r="F1360" s="120"/>
      <c r="G1360" s="120"/>
      <c r="H1360" s="120"/>
      <c r="I1360" s="120"/>
      <c r="J1360" s="120"/>
      <c r="K1360" s="188"/>
      <c r="L1360" s="120"/>
      <c r="M1360" s="120"/>
      <c r="N1360" s="120"/>
      <c r="O1360" s="120"/>
      <c r="P1360" s="120"/>
      <c r="Q1360" s="120"/>
      <c r="R1360" s="120"/>
      <c r="S1360" s="120"/>
    </row>
    <row r="1361" spans="1:19" ht="12.75" customHeight="1" x14ac:dyDescent="0.2">
      <c r="A1361" s="120"/>
      <c r="B1361" s="120"/>
      <c r="C1361" s="120"/>
      <c r="D1361" s="120"/>
      <c r="E1361" s="120"/>
      <c r="F1361" s="120"/>
      <c r="G1361" s="120"/>
      <c r="H1361" s="120"/>
      <c r="I1361" s="120"/>
      <c r="J1361" s="120"/>
      <c r="K1361" s="188"/>
      <c r="L1361" s="120"/>
      <c r="M1361" s="120"/>
      <c r="N1361" s="120"/>
      <c r="O1361" s="120"/>
      <c r="P1361" s="120"/>
      <c r="Q1361" s="120"/>
      <c r="R1361" s="120"/>
      <c r="S1361" s="120"/>
    </row>
    <row r="1362" spans="1:19" ht="12.75" customHeight="1" x14ac:dyDescent="0.2">
      <c r="A1362" s="120"/>
      <c r="B1362" s="120"/>
      <c r="C1362" s="120"/>
      <c r="D1362" s="120"/>
      <c r="E1362" s="120"/>
      <c r="F1362" s="120"/>
      <c r="G1362" s="120"/>
      <c r="H1362" s="120"/>
      <c r="I1362" s="120"/>
      <c r="J1362" s="120"/>
      <c r="K1362" s="188"/>
      <c r="L1362" s="120"/>
      <c r="M1362" s="120"/>
      <c r="N1362" s="120"/>
      <c r="O1362" s="120"/>
      <c r="P1362" s="120"/>
      <c r="Q1362" s="120"/>
      <c r="R1362" s="120"/>
      <c r="S1362" s="120"/>
    </row>
    <row r="1363" spans="1:19" ht="12.75" customHeight="1" x14ac:dyDescent="0.2">
      <c r="A1363" s="120"/>
      <c r="B1363" s="120"/>
      <c r="C1363" s="120"/>
      <c r="D1363" s="120"/>
      <c r="E1363" s="120"/>
      <c r="F1363" s="120"/>
      <c r="G1363" s="120"/>
      <c r="H1363" s="120"/>
      <c r="I1363" s="120"/>
      <c r="J1363" s="120"/>
      <c r="K1363" s="188"/>
      <c r="L1363" s="120"/>
      <c r="M1363" s="120"/>
      <c r="N1363" s="120"/>
      <c r="O1363" s="120"/>
      <c r="P1363" s="120"/>
      <c r="Q1363" s="120"/>
      <c r="R1363" s="120"/>
      <c r="S1363" s="120"/>
    </row>
    <row r="1364" spans="1:19" ht="12.75" customHeight="1" x14ac:dyDescent="0.2">
      <c r="A1364" s="120"/>
      <c r="B1364" s="120"/>
      <c r="C1364" s="120"/>
      <c r="D1364" s="120"/>
      <c r="E1364" s="120"/>
      <c r="F1364" s="120"/>
      <c r="G1364" s="120"/>
      <c r="H1364" s="120"/>
      <c r="I1364" s="120"/>
      <c r="J1364" s="120"/>
      <c r="K1364" s="188"/>
      <c r="L1364" s="120"/>
      <c r="M1364" s="120"/>
      <c r="N1364" s="120"/>
      <c r="O1364" s="120"/>
      <c r="P1364" s="120"/>
      <c r="Q1364" s="120"/>
      <c r="R1364" s="120"/>
      <c r="S1364" s="120"/>
    </row>
    <row r="1365" spans="1:19" ht="12.75" customHeight="1" x14ac:dyDescent="0.2">
      <c r="A1365" s="120"/>
      <c r="B1365" s="120"/>
      <c r="C1365" s="120"/>
      <c r="D1365" s="120"/>
      <c r="E1365" s="120"/>
      <c r="F1365" s="120"/>
      <c r="G1365" s="120"/>
      <c r="H1365" s="120"/>
      <c r="I1365" s="120"/>
      <c r="J1365" s="120"/>
      <c r="K1365" s="188"/>
      <c r="L1365" s="120"/>
      <c r="M1365" s="120"/>
      <c r="N1365" s="120"/>
      <c r="O1365" s="120"/>
      <c r="P1365" s="120"/>
      <c r="Q1365" s="120"/>
      <c r="R1365" s="120"/>
      <c r="S1365" s="120"/>
    </row>
    <row r="1366" spans="1:19" ht="12.75" customHeight="1" x14ac:dyDescent="0.2">
      <c r="A1366" s="120"/>
      <c r="B1366" s="120"/>
      <c r="C1366" s="120"/>
      <c r="D1366" s="120"/>
      <c r="E1366" s="120"/>
      <c r="F1366" s="120"/>
      <c r="G1366" s="120"/>
      <c r="H1366" s="120"/>
      <c r="I1366" s="120"/>
      <c r="J1366" s="120"/>
      <c r="K1366" s="188"/>
      <c r="L1366" s="120"/>
      <c r="M1366" s="120"/>
      <c r="N1366" s="120"/>
      <c r="O1366" s="120"/>
      <c r="P1366" s="120"/>
      <c r="Q1366" s="120"/>
      <c r="R1366" s="120"/>
      <c r="S1366" s="120"/>
    </row>
    <row r="1367" spans="1:19" ht="12.75" customHeight="1" x14ac:dyDescent="0.2">
      <c r="A1367" s="120"/>
      <c r="B1367" s="120"/>
      <c r="C1367" s="120"/>
      <c r="D1367" s="120"/>
      <c r="E1367" s="120"/>
      <c r="F1367" s="120"/>
      <c r="G1367" s="120"/>
      <c r="H1367" s="120"/>
      <c r="I1367" s="120"/>
      <c r="J1367" s="120"/>
      <c r="K1367" s="188"/>
      <c r="L1367" s="120"/>
      <c r="M1367" s="120"/>
      <c r="N1367" s="120"/>
      <c r="O1367" s="120"/>
      <c r="P1367" s="120"/>
      <c r="Q1367" s="120"/>
      <c r="R1367" s="120"/>
      <c r="S1367" s="120"/>
    </row>
    <row r="1368" spans="1:19" ht="12.75" customHeight="1" x14ac:dyDescent="0.2">
      <c r="A1368" s="120"/>
      <c r="B1368" s="120"/>
      <c r="C1368" s="120"/>
      <c r="D1368" s="120"/>
      <c r="E1368" s="120"/>
      <c r="F1368" s="120"/>
      <c r="G1368" s="120"/>
      <c r="H1368" s="120"/>
      <c r="I1368" s="120"/>
      <c r="J1368" s="120"/>
      <c r="K1368" s="188"/>
      <c r="L1368" s="120"/>
      <c r="M1368" s="120"/>
      <c r="N1368" s="120"/>
      <c r="O1368" s="120"/>
      <c r="P1368" s="120"/>
      <c r="Q1368" s="120"/>
      <c r="R1368" s="120"/>
      <c r="S1368" s="120"/>
    </row>
    <row r="1369" spans="1:19" ht="12.75" customHeight="1" x14ac:dyDescent="0.2">
      <c r="A1369" s="120"/>
      <c r="B1369" s="120"/>
      <c r="C1369" s="120"/>
      <c r="D1369" s="120"/>
      <c r="E1369" s="120"/>
      <c r="F1369" s="120"/>
      <c r="G1369" s="120"/>
      <c r="H1369" s="120"/>
      <c r="I1369" s="120"/>
      <c r="J1369" s="120"/>
      <c r="K1369" s="188"/>
      <c r="L1369" s="120"/>
      <c r="M1369" s="120"/>
      <c r="N1369" s="120"/>
      <c r="O1369" s="120"/>
      <c r="P1369" s="120"/>
      <c r="Q1369" s="120"/>
      <c r="R1369" s="120"/>
      <c r="S1369" s="120"/>
    </row>
    <row r="1370" spans="1:19" ht="12.75" customHeight="1" x14ac:dyDescent="0.2">
      <c r="A1370" s="120"/>
      <c r="B1370" s="120"/>
      <c r="C1370" s="120"/>
      <c r="D1370" s="120"/>
      <c r="E1370" s="120"/>
      <c r="F1370" s="120"/>
      <c r="G1370" s="120"/>
      <c r="H1370" s="120"/>
      <c r="I1370" s="120"/>
      <c r="J1370" s="120"/>
      <c r="K1370" s="188"/>
      <c r="L1370" s="120"/>
      <c r="M1370" s="120"/>
      <c r="N1370" s="120"/>
      <c r="O1370" s="120"/>
      <c r="P1370" s="120"/>
      <c r="Q1370" s="120"/>
      <c r="R1370" s="120"/>
      <c r="S1370" s="120"/>
    </row>
    <row r="1371" spans="1:19" ht="12.75" customHeight="1" x14ac:dyDescent="0.2">
      <c r="A1371" s="120"/>
      <c r="B1371" s="120"/>
      <c r="C1371" s="120"/>
      <c r="D1371" s="120"/>
      <c r="E1371" s="120"/>
      <c r="F1371" s="120"/>
      <c r="G1371" s="120"/>
      <c r="H1371" s="120"/>
      <c r="I1371" s="120"/>
      <c r="J1371" s="120"/>
      <c r="K1371" s="188"/>
      <c r="L1371" s="120"/>
      <c r="M1371" s="120"/>
      <c r="N1371" s="120"/>
      <c r="O1371" s="120"/>
      <c r="P1371" s="120"/>
      <c r="Q1371" s="120"/>
      <c r="R1371" s="120"/>
      <c r="S1371" s="120"/>
    </row>
    <row r="1372" spans="1:19" ht="12.75" customHeight="1" x14ac:dyDescent="0.2">
      <c r="A1372" s="120"/>
      <c r="B1372" s="120"/>
      <c r="C1372" s="120"/>
      <c r="D1372" s="120"/>
      <c r="E1372" s="120"/>
      <c r="F1372" s="120"/>
      <c r="G1372" s="120"/>
      <c r="H1372" s="120"/>
      <c r="I1372" s="120"/>
      <c r="J1372" s="120"/>
      <c r="K1372" s="188"/>
      <c r="L1372" s="120"/>
      <c r="M1372" s="120"/>
      <c r="N1372" s="120"/>
      <c r="O1372" s="120"/>
      <c r="P1372" s="120"/>
      <c r="Q1372" s="120"/>
      <c r="R1372" s="120"/>
      <c r="S1372" s="120"/>
    </row>
    <row r="1373" spans="1:19" ht="12.75" customHeight="1" x14ac:dyDescent="0.2">
      <c r="A1373" s="120"/>
      <c r="B1373" s="120"/>
      <c r="C1373" s="120"/>
      <c r="D1373" s="120"/>
      <c r="E1373" s="120"/>
      <c r="F1373" s="120"/>
      <c r="G1373" s="120"/>
      <c r="H1373" s="120"/>
      <c r="I1373" s="120"/>
      <c r="J1373" s="120"/>
      <c r="K1373" s="188"/>
      <c r="L1373" s="120"/>
      <c r="M1373" s="120"/>
      <c r="N1373" s="120"/>
      <c r="O1373" s="120"/>
      <c r="P1373" s="120"/>
      <c r="Q1373" s="120"/>
      <c r="R1373" s="120"/>
      <c r="S1373" s="120"/>
    </row>
    <row r="1374" spans="1:19" ht="12.75" customHeight="1" x14ac:dyDescent="0.2">
      <c r="A1374" s="120"/>
      <c r="B1374" s="120"/>
      <c r="C1374" s="120"/>
      <c r="D1374" s="120"/>
      <c r="E1374" s="120"/>
      <c r="F1374" s="120"/>
      <c r="G1374" s="120"/>
      <c r="H1374" s="120"/>
      <c r="I1374" s="120"/>
      <c r="J1374" s="120"/>
      <c r="K1374" s="188"/>
      <c r="L1374" s="120"/>
      <c r="M1374" s="120"/>
      <c r="N1374" s="120"/>
      <c r="O1374" s="120"/>
      <c r="P1374" s="120"/>
      <c r="Q1374" s="120"/>
      <c r="R1374" s="120"/>
      <c r="S1374" s="120"/>
    </row>
    <row r="1375" spans="1:19" ht="12.75" customHeight="1" x14ac:dyDescent="0.2">
      <c r="A1375" s="120"/>
      <c r="B1375" s="120"/>
      <c r="C1375" s="120"/>
      <c r="D1375" s="120"/>
      <c r="E1375" s="120"/>
      <c r="F1375" s="120"/>
      <c r="G1375" s="120"/>
      <c r="H1375" s="120"/>
      <c r="I1375" s="120"/>
      <c r="J1375" s="120"/>
      <c r="K1375" s="188"/>
      <c r="L1375" s="120"/>
      <c r="M1375" s="120"/>
      <c r="N1375" s="120"/>
      <c r="O1375" s="120"/>
      <c r="P1375" s="120"/>
      <c r="Q1375" s="120"/>
      <c r="R1375" s="120"/>
      <c r="S1375" s="120"/>
    </row>
    <row r="1376" spans="1:19" ht="12.75" customHeight="1" x14ac:dyDescent="0.2">
      <c r="A1376" s="120"/>
      <c r="B1376" s="120"/>
      <c r="C1376" s="120"/>
      <c r="D1376" s="120"/>
      <c r="E1376" s="120"/>
      <c r="F1376" s="120"/>
      <c r="G1376" s="120"/>
      <c r="H1376" s="120"/>
      <c r="I1376" s="120"/>
      <c r="J1376" s="120"/>
      <c r="K1376" s="188"/>
      <c r="L1376" s="120"/>
      <c r="M1376" s="120"/>
      <c r="N1376" s="120"/>
      <c r="O1376" s="120"/>
      <c r="P1376" s="120"/>
      <c r="Q1376" s="120"/>
      <c r="R1376" s="120"/>
      <c r="S1376" s="120"/>
    </row>
    <row r="1377" spans="1:19" ht="12.75" customHeight="1" x14ac:dyDescent="0.2">
      <c r="A1377" s="120"/>
      <c r="B1377" s="120"/>
      <c r="C1377" s="120"/>
      <c r="D1377" s="120"/>
      <c r="E1377" s="120"/>
      <c r="F1377" s="120"/>
      <c r="G1377" s="120"/>
      <c r="H1377" s="120"/>
      <c r="I1377" s="120"/>
      <c r="J1377" s="120"/>
      <c r="K1377" s="188"/>
      <c r="L1377" s="120"/>
      <c r="M1377" s="120"/>
      <c r="N1377" s="120"/>
      <c r="O1377" s="120"/>
      <c r="P1377" s="120"/>
      <c r="Q1377" s="120"/>
      <c r="R1377" s="120"/>
      <c r="S1377" s="120"/>
    </row>
    <row r="1378" spans="1:19" ht="12.75" customHeight="1" x14ac:dyDescent="0.2">
      <c r="A1378" s="120"/>
      <c r="B1378" s="120"/>
      <c r="C1378" s="120"/>
      <c r="D1378" s="120"/>
      <c r="E1378" s="120"/>
      <c r="F1378" s="120"/>
      <c r="G1378" s="120"/>
      <c r="H1378" s="120"/>
      <c r="I1378" s="120"/>
      <c r="J1378" s="120"/>
      <c r="K1378" s="188"/>
      <c r="L1378" s="120"/>
      <c r="M1378" s="120"/>
      <c r="N1378" s="120"/>
      <c r="O1378" s="120"/>
      <c r="P1378" s="120"/>
      <c r="Q1378" s="120"/>
      <c r="R1378" s="120"/>
      <c r="S1378" s="120"/>
    </row>
    <row r="1379" spans="1:19" ht="12.75" customHeight="1" x14ac:dyDescent="0.2">
      <c r="A1379" s="120"/>
      <c r="B1379" s="120"/>
      <c r="C1379" s="120"/>
      <c r="D1379" s="120"/>
      <c r="E1379" s="120"/>
      <c r="F1379" s="120"/>
      <c r="G1379" s="120"/>
      <c r="H1379" s="120"/>
      <c r="I1379" s="120"/>
      <c r="J1379" s="120"/>
      <c r="K1379" s="188"/>
      <c r="L1379" s="120"/>
      <c r="M1379" s="120"/>
      <c r="N1379" s="120"/>
      <c r="O1379" s="120"/>
      <c r="P1379" s="120"/>
      <c r="Q1379" s="120"/>
      <c r="R1379" s="120"/>
      <c r="S1379" s="120"/>
    </row>
    <row r="1380" spans="1:19" ht="12.75" customHeight="1" x14ac:dyDescent="0.2">
      <c r="A1380" s="120"/>
      <c r="B1380" s="120"/>
      <c r="C1380" s="120"/>
      <c r="D1380" s="120"/>
      <c r="E1380" s="120"/>
      <c r="F1380" s="120"/>
      <c r="G1380" s="120"/>
      <c r="H1380" s="120"/>
      <c r="I1380" s="120"/>
      <c r="J1380" s="120"/>
      <c r="K1380" s="188"/>
      <c r="L1380" s="120"/>
      <c r="M1380" s="120"/>
      <c r="N1380" s="120"/>
      <c r="O1380" s="120"/>
      <c r="P1380" s="120"/>
      <c r="Q1380" s="120"/>
      <c r="R1380" s="120"/>
      <c r="S1380" s="120"/>
    </row>
    <row r="1381" spans="1:19" ht="12.75" customHeight="1" x14ac:dyDescent="0.2">
      <c r="A1381" s="120"/>
      <c r="B1381" s="120"/>
      <c r="C1381" s="120"/>
      <c r="D1381" s="120"/>
      <c r="E1381" s="120"/>
      <c r="F1381" s="120"/>
      <c r="G1381" s="120"/>
      <c r="H1381" s="120"/>
      <c r="I1381" s="120"/>
      <c r="J1381" s="120"/>
      <c r="K1381" s="188"/>
      <c r="L1381" s="120"/>
      <c r="M1381" s="120"/>
      <c r="N1381" s="120"/>
      <c r="O1381" s="120"/>
      <c r="P1381" s="120"/>
      <c r="Q1381" s="120"/>
      <c r="R1381" s="120"/>
      <c r="S1381" s="120"/>
    </row>
    <row r="1382" spans="1:19" ht="12.75" customHeight="1" x14ac:dyDescent="0.2">
      <c r="A1382" s="120"/>
      <c r="B1382" s="120"/>
      <c r="C1382" s="120"/>
      <c r="D1382" s="120"/>
      <c r="E1382" s="120"/>
      <c r="F1382" s="120"/>
      <c r="G1382" s="120"/>
      <c r="H1382" s="120"/>
      <c r="I1382" s="120"/>
      <c r="J1382" s="120"/>
      <c r="K1382" s="188"/>
      <c r="L1382" s="120"/>
      <c r="M1382" s="120"/>
      <c r="N1382" s="120"/>
      <c r="O1382" s="120"/>
      <c r="P1382" s="120"/>
      <c r="Q1382" s="120"/>
      <c r="R1382" s="120"/>
      <c r="S1382" s="120"/>
    </row>
    <row r="1383" spans="1:19" ht="12.75" customHeight="1" x14ac:dyDescent="0.2">
      <c r="A1383" s="120"/>
      <c r="B1383" s="120"/>
      <c r="C1383" s="120"/>
      <c r="D1383" s="120"/>
      <c r="E1383" s="120"/>
      <c r="F1383" s="120"/>
      <c r="G1383" s="120"/>
      <c r="H1383" s="120"/>
      <c r="I1383" s="120"/>
      <c r="J1383" s="120"/>
      <c r="K1383" s="188"/>
      <c r="L1383" s="120"/>
      <c r="M1383" s="120"/>
      <c r="N1383" s="120"/>
      <c r="O1383" s="120"/>
      <c r="P1383" s="120"/>
      <c r="Q1383" s="120"/>
      <c r="R1383" s="120"/>
      <c r="S1383" s="120"/>
    </row>
    <row r="1384" spans="1:19" ht="12.75" customHeight="1" x14ac:dyDescent="0.2">
      <c r="A1384" s="120"/>
      <c r="B1384" s="120"/>
      <c r="C1384" s="120"/>
      <c r="D1384" s="120"/>
      <c r="E1384" s="120"/>
      <c r="F1384" s="120"/>
      <c r="G1384" s="120"/>
      <c r="H1384" s="120"/>
      <c r="I1384" s="120"/>
      <c r="J1384" s="120"/>
      <c r="K1384" s="188"/>
      <c r="L1384" s="120"/>
      <c r="M1384" s="120"/>
      <c r="N1384" s="120"/>
      <c r="O1384" s="120"/>
      <c r="P1384" s="120"/>
      <c r="Q1384" s="120"/>
      <c r="R1384" s="120"/>
      <c r="S1384" s="120"/>
    </row>
    <row r="1385" spans="1:19" ht="12.75" customHeight="1" x14ac:dyDescent="0.2">
      <c r="A1385" s="120"/>
      <c r="B1385" s="120"/>
      <c r="C1385" s="120"/>
      <c r="D1385" s="120"/>
      <c r="E1385" s="120"/>
      <c r="F1385" s="120"/>
      <c r="G1385" s="120"/>
      <c r="H1385" s="120"/>
      <c r="I1385" s="120"/>
      <c r="J1385" s="120"/>
      <c r="K1385" s="188"/>
      <c r="L1385" s="120"/>
      <c r="M1385" s="120"/>
      <c r="N1385" s="120"/>
      <c r="O1385" s="120"/>
      <c r="P1385" s="120"/>
      <c r="Q1385" s="120"/>
      <c r="R1385" s="120"/>
      <c r="S1385" s="120"/>
    </row>
    <row r="1386" spans="1:19" ht="12.75" customHeight="1" x14ac:dyDescent="0.2">
      <c r="A1386" s="120"/>
      <c r="B1386" s="120"/>
      <c r="C1386" s="120"/>
      <c r="D1386" s="120"/>
      <c r="E1386" s="120"/>
      <c r="F1386" s="120"/>
      <c r="G1386" s="120"/>
      <c r="H1386" s="120"/>
      <c r="I1386" s="120"/>
      <c r="J1386" s="120"/>
      <c r="K1386" s="188"/>
      <c r="L1386" s="120"/>
      <c r="M1386" s="120"/>
      <c r="N1386" s="120"/>
      <c r="O1386" s="120"/>
      <c r="P1386" s="120"/>
      <c r="Q1386" s="120"/>
      <c r="R1386" s="120"/>
      <c r="S1386" s="120"/>
    </row>
    <row r="1387" spans="1:19" ht="12.75" customHeight="1" x14ac:dyDescent="0.2">
      <c r="A1387" s="120"/>
      <c r="B1387" s="120"/>
      <c r="C1387" s="120"/>
      <c r="D1387" s="120"/>
      <c r="E1387" s="120"/>
      <c r="F1387" s="120"/>
      <c r="G1387" s="120"/>
      <c r="H1387" s="120"/>
      <c r="I1387" s="120"/>
      <c r="J1387" s="120"/>
      <c r="K1387" s="188"/>
      <c r="L1387" s="120"/>
      <c r="M1387" s="120"/>
      <c r="N1387" s="120"/>
      <c r="O1387" s="120"/>
      <c r="P1387" s="120"/>
      <c r="Q1387" s="120"/>
      <c r="R1387" s="120"/>
      <c r="S1387" s="120"/>
    </row>
    <row r="1388" spans="1:19" ht="12.75" customHeight="1" x14ac:dyDescent="0.2">
      <c r="A1388" s="120"/>
      <c r="B1388" s="120"/>
      <c r="C1388" s="120"/>
      <c r="D1388" s="120"/>
      <c r="E1388" s="120"/>
      <c r="F1388" s="120"/>
      <c r="G1388" s="120"/>
      <c r="H1388" s="120"/>
      <c r="I1388" s="120"/>
      <c r="J1388" s="120"/>
      <c r="K1388" s="188"/>
      <c r="L1388" s="120"/>
      <c r="M1388" s="120"/>
      <c r="N1388" s="120"/>
      <c r="O1388" s="120"/>
      <c r="P1388" s="120"/>
      <c r="Q1388" s="120"/>
      <c r="R1388" s="120"/>
      <c r="S1388" s="120"/>
    </row>
    <row r="1389" spans="1:19" ht="12.75" customHeight="1" x14ac:dyDescent="0.2">
      <c r="A1389" s="120"/>
      <c r="B1389" s="120"/>
      <c r="C1389" s="120"/>
      <c r="D1389" s="120"/>
      <c r="E1389" s="120"/>
      <c r="F1389" s="120"/>
      <c r="G1389" s="120"/>
      <c r="H1389" s="120"/>
      <c r="I1389" s="120"/>
      <c r="J1389" s="120"/>
      <c r="K1389" s="188"/>
      <c r="L1389" s="120"/>
      <c r="M1389" s="120"/>
      <c r="N1389" s="120"/>
      <c r="O1389" s="120"/>
      <c r="P1389" s="120"/>
      <c r="Q1389" s="120"/>
      <c r="R1389" s="120"/>
      <c r="S1389" s="120"/>
    </row>
    <row r="1390" spans="1:19" ht="12.75" customHeight="1" x14ac:dyDescent="0.2">
      <c r="A1390" s="120"/>
      <c r="B1390" s="120"/>
      <c r="C1390" s="120"/>
      <c r="D1390" s="120"/>
      <c r="E1390" s="120"/>
      <c r="F1390" s="120"/>
      <c r="G1390" s="120"/>
      <c r="H1390" s="120"/>
      <c r="I1390" s="120"/>
      <c r="J1390" s="120"/>
      <c r="K1390" s="188"/>
      <c r="L1390" s="120"/>
      <c r="M1390" s="120"/>
      <c r="N1390" s="120"/>
      <c r="O1390" s="120"/>
      <c r="P1390" s="120"/>
      <c r="Q1390" s="120"/>
      <c r="R1390" s="120"/>
      <c r="S1390" s="120"/>
    </row>
    <row r="1391" spans="1:19" ht="12.75" customHeight="1" x14ac:dyDescent="0.2">
      <c r="A1391" s="120"/>
      <c r="B1391" s="120"/>
      <c r="C1391" s="120"/>
      <c r="D1391" s="120"/>
      <c r="E1391" s="120"/>
      <c r="F1391" s="120"/>
      <c r="G1391" s="120"/>
      <c r="H1391" s="120"/>
      <c r="I1391" s="120"/>
      <c r="J1391" s="120"/>
      <c r="K1391" s="188"/>
      <c r="L1391" s="120"/>
      <c r="M1391" s="120"/>
      <c r="N1391" s="120"/>
      <c r="O1391" s="120"/>
      <c r="P1391" s="120"/>
      <c r="Q1391" s="120"/>
      <c r="R1391" s="120"/>
      <c r="S1391" s="120"/>
    </row>
    <row r="1392" spans="1:19" ht="12.75" customHeight="1" x14ac:dyDescent="0.2">
      <c r="A1392" s="120"/>
      <c r="B1392" s="120"/>
      <c r="C1392" s="120"/>
      <c r="D1392" s="120"/>
      <c r="E1392" s="120"/>
      <c r="F1392" s="120"/>
      <c r="G1392" s="120"/>
      <c r="H1392" s="120"/>
      <c r="I1392" s="120"/>
      <c r="J1392" s="120"/>
      <c r="K1392" s="188"/>
      <c r="L1392" s="120"/>
      <c r="M1392" s="120"/>
      <c r="N1392" s="120"/>
      <c r="O1392" s="120"/>
      <c r="P1392" s="120"/>
      <c r="Q1392" s="120"/>
      <c r="R1392" s="120"/>
      <c r="S1392" s="120"/>
    </row>
    <row r="1393" spans="1:19" ht="12.75" customHeight="1" x14ac:dyDescent="0.2">
      <c r="A1393" s="120"/>
      <c r="B1393" s="120"/>
      <c r="C1393" s="120"/>
      <c r="D1393" s="120"/>
      <c r="E1393" s="120"/>
      <c r="F1393" s="120"/>
      <c r="G1393" s="120"/>
      <c r="H1393" s="120"/>
      <c r="I1393" s="120"/>
      <c r="J1393" s="120"/>
      <c r="K1393" s="188"/>
      <c r="L1393" s="120"/>
      <c r="M1393" s="120"/>
      <c r="N1393" s="120"/>
      <c r="O1393" s="120"/>
      <c r="P1393" s="120"/>
      <c r="Q1393" s="120"/>
      <c r="R1393" s="120"/>
      <c r="S1393" s="120"/>
    </row>
    <row r="1394" spans="1:19" ht="12.75" customHeight="1" x14ac:dyDescent="0.2">
      <c r="A1394" s="120"/>
      <c r="B1394" s="120"/>
      <c r="C1394" s="120"/>
      <c r="D1394" s="120"/>
      <c r="E1394" s="120"/>
      <c r="F1394" s="120"/>
      <c r="G1394" s="120"/>
      <c r="H1394" s="120"/>
      <c r="I1394" s="120"/>
      <c r="J1394" s="120"/>
      <c r="K1394" s="188"/>
      <c r="L1394" s="120"/>
      <c r="M1394" s="120"/>
      <c r="N1394" s="120"/>
      <c r="O1394" s="120"/>
      <c r="P1394" s="120"/>
      <c r="Q1394" s="120"/>
      <c r="R1394" s="120"/>
      <c r="S1394" s="120"/>
    </row>
    <row r="1395" spans="1:19" ht="12.75" customHeight="1" x14ac:dyDescent="0.2">
      <c r="A1395" s="120"/>
      <c r="B1395" s="120"/>
      <c r="C1395" s="120"/>
      <c r="D1395" s="120"/>
      <c r="E1395" s="120"/>
      <c r="F1395" s="120"/>
      <c r="G1395" s="120"/>
      <c r="H1395" s="120"/>
      <c r="I1395" s="120"/>
      <c r="J1395" s="120"/>
      <c r="K1395" s="188"/>
      <c r="L1395" s="120"/>
      <c r="M1395" s="120"/>
      <c r="N1395" s="120"/>
      <c r="O1395" s="120"/>
      <c r="P1395" s="120"/>
      <c r="Q1395" s="120"/>
      <c r="R1395" s="120"/>
      <c r="S1395" s="120"/>
    </row>
    <row r="1396" spans="1:19" ht="12.75" customHeight="1" x14ac:dyDescent="0.2">
      <c r="A1396" s="120"/>
      <c r="B1396" s="120"/>
      <c r="C1396" s="120"/>
      <c r="D1396" s="120"/>
      <c r="E1396" s="120"/>
      <c r="F1396" s="120"/>
      <c r="G1396" s="120"/>
      <c r="H1396" s="120"/>
      <c r="I1396" s="120"/>
      <c r="J1396" s="120"/>
      <c r="K1396" s="188"/>
      <c r="L1396" s="120"/>
      <c r="M1396" s="120"/>
      <c r="N1396" s="120"/>
      <c r="O1396" s="120"/>
      <c r="P1396" s="120"/>
      <c r="Q1396" s="120"/>
      <c r="R1396" s="120"/>
      <c r="S1396" s="120"/>
    </row>
    <row r="1397" spans="1:19" ht="12.75" customHeight="1" x14ac:dyDescent="0.2">
      <c r="A1397" s="120"/>
      <c r="B1397" s="120"/>
      <c r="C1397" s="120"/>
      <c r="D1397" s="120"/>
      <c r="E1397" s="120"/>
      <c r="F1397" s="120"/>
      <c r="G1397" s="120"/>
      <c r="H1397" s="120"/>
      <c r="I1397" s="120"/>
      <c r="J1397" s="120"/>
      <c r="K1397" s="188"/>
      <c r="L1397" s="120"/>
      <c r="M1397" s="120"/>
      <c r="N1397" s="120"/>
      <c r="O1397" s="120"/>
      <c r="P1397" s="120"/>
      <c r="Q1397" s="120"/>
      <c r="R1397" s="120"/>
      <c r="S1397" s="120"/>
    </row>
    <row r="1398" spans="1:19" ht="12.75" customHeight="1" x14ac:dyDescent="0.2">
      <c r="A1398" s="120"/>
      <c r="B1398" s="120"/>
      <c r="C1398" s="120"/>
      <c r="D1398" s="120"/>
      <c r="E1398" s="120"/>
      <c r="F1398" s="120"/>
      <c r="G1398" s="120"/>
      <c r="H1398" s="120"/>
      <c r="I1398" s="120"/>
      <c r="J1398" s="120"/>
      <c r="K1398" s="188"/>
      <c r="L1398" s="120"/>
      <c r="M1398" s="120"/>
      <c r="N1398" s="120"/>
      <c r="O1398" s="120"/>
      <c r="P1398" s="120"/>
      <c r="Q1398" s="120"/>
      <c r="R1398" s="120"/>
      <c r="S1398" s="120"/>
    </row>
    <row r="1399" spans="1:19" ht="12.75" customHeight="1" x14ac:dyDescent="0.2">
      <c r="A1399" s="120"/>
      <c r="B1399" s="120"/>
      <c r="C1399" s="120"/>
      <c r="D1399" s="120"/>
      <c r="E1399" s="120"/>
      <c r="F1399" s="120"/>
      <c r="G1399" s="120"/>
      <c r="H1399" s="120"/>
      <c r="I1399" s="120"/>
      <c r="J1399" s="120"/>
      <c r="K1399" s="188"/>
      <c r="L1399" s="120"/>
      <c r="M1399" s="120"/>
      <c r="N1399" s="120"/>
      <c r="O1399" s="120"/>
      <c r="P1399" s="120"/>
      <c r="Q1399" s="120"/>
      <c r="R1399" s="120"/>
      <c r="S1399" s="120"/>
    </row>
    <row r="1400" spans="1:19" ht="12.75" customHeight="1" x14ac:dyDescent="0.2">
      <c r="A1400" s="120"/>
      <c r="B1400" s="120"/>
      <c r="C1400" s="120"/>
      <c r="D1400" s="120"/>
      <c r="E1400" s="120"/>
      <c r="F1400" s="120"/>
      <c r="G1400" s="120"/>
      <c r="H1400" s="120"/>
      <c r="I1400" s="120"/>
      <c r="J1400" s="120"/>
      <c r="K1400" s="188"/>
      <c r="L1400" s="120"/>
      <c r="M1400" s="120"/>
      <c r="N1400" s="120"/>
      <c r="O1400" s="120"/>
      <c r="P1400" s="120"/>
      <c r="Q1400" s="120"/>
      <c r="R1400" s="120"/>
      <c r="S1400" s="120"/>
    </row>
    <row r="1401" spans="1:19" ht="12.75" customHeight="1" x14ac:dyDescent="0.2">
      <c r="A1401" s="120"/>
      <c r="B1401" s="120"/>
      <c r="C1401" s="120"/>
      <c r="D1401" s="120"/>
      <c r="E1401" s="120"/>
      <c r="F1401" s="120"/>
      <c r="G1401" s="120"/>
      <c r="H1401" s="120"/>
      <c r="I1401" s="120"/>
      <c r="J1401" s="120"/>
      <c r="K1401" s="188"/>
      <c r="L1401" s="120"/>
      <c r="M1401" s="120"/>
      <c r="N1401" s="120"/>
      <c r="O1401" s="120"/>
      <c r="P1401" s="120"/>
      <c r="Q1401" s="120"/>
      <c r="R1401" s="120"/>
      <c r="S1401" s="120"/>
    </row>
    <row r="1402" spans="1:19" ht="12.75" customHeight="1" x14ac:dyDescent="0.2">
      <c r="A1402" s="120"/>
      <c r="B1402" s="120"/>
      <c r="C1402" s="120"/>
      <c r="D1402" s="120"/>
      <c r="E1402" s="120"/>
      <c r="F1402" s="120"/>
      <c r="G1402" s="120"/>
      <c r="H1402" s="120"/>
      <c r="I1402" s="120"/>
      <c r="J1402" s="120"/>
      <c r="K1402" s="188"/>
      <c r="L1402" s="120"/>
      <c r="M1402" s="120"/>
      <c r="N1402" s="120"/>
      <c r="O1402" s="120"/>
      <c r="P1402" s="120"/>
      <c r="Q1402" s="120"/>
      <c r="R1402" s="120"/>
      <c r="S1402" s="120"/>
    </row>
    <row r="1403" spans="1:19" ht="12.75" customHeight="1" x14ac:dyDescent="0.2">
      <c r="A1403" s="120"/>
      <c r="B1403" s="120"/>
      <c r="C1403" s="120"/>
      <c r="D1403" s="120"/>
      <c r="E1403" s="120"/>
      <c r="F1403" s="120"/>
      <c r="G1403" s="120"/>
      <c r="H1403" s="120"/>
      <c r="I1403" s="120"/>
      <c r="J1403" s="120"/>
      <c r="K1403" s="188"/>
      <c r="L1403" s="120"/>
      <c r="M1403" s="120"/>
      <c r="N1403" s="120"/>
      <c r="O1403" s="120"/>
      <c r="P1403" s="120"/>
      <c r="Q1403" s="120"/>
      <c r="R1403" s="120"/>
      <c r="S1403" s="120"/>
    </row>
    <row r="1404" spans="1:19" ht="12.75" customHeight="1" x14ac:dyDescent="0.2">
      <c r="A1404" s="120"/>
      <c r="B1404" s="120"/>
      <c r="C1404" s="120"/>
      <c r="D1404" s="120"/>
      <c r="E1404" s="120"/>
      <c r="F1404" s="120"/>
      <c r="G1404" s="120"/>
      <c r="H1404" s="120"/>
      <c r="I1404" s="120"/>
      <c r="J1404" s="120"/>
      <c r="K1404" s="188"/>
      <c r="L1404" s="120"/>
      <c r="M1404" s="120"/>
      <c r="N1404" s="120"/>
      <c r="O1404" s="120"/>
      <c r="P1404" s="120"/>
      <c r="Q1404" s="120"/>
      <c r="R1404" s="120"/>
      <c r="S1404" s="120"/>
    </row>
    <row r="1405" spans="1:19" ht="12.75" customHeight="1" x14ac:dyDescent="0.2">
      <c r="A1405" s="120"/>
      <c r="B1405" s="120"/>
      <c r="C1405" s="120"/>
      <c r="D1405" s="120"/>
      <c r="E1405" s="120"/>
      <c r="F1405" s="120"/>
      <c r="G1405" s="120"/>
      <c r="H1405" s="120"/>
      <c r="I1405" s="120"/>
      <c r="J1405" s="120"/>
      <c r="K1405" s="188"/>
      <c r="L1405" s="120"/>
      <c r="M1405" s="120"/>
      <c r="N1405" s="120"/>
      <c r="O1405" s="120"/>
      <c r="P1405" s="120"/>
      <c r="Q1405" s="120"/>
      <c r="R1405" s="120"/>
      <c r="S1405" s="120"/>
    </row>
    <row r="1406" spans="1:19" ht="12.75" customHeight="1" x14ac:dyDescent="0.2">
      <c r="A1406" s="120"/>
      <c r="B1406" s="120"/>
      <c r="C1406" s="120"/>
      <c r="D1406" s="120"/>
      <c r="E1406" s="120"/>
      <c r="F1406" s="120"/>
      <c r="G1406" s="120"/>
      <c r="H1406" s="120"/>
      <c r="I1406" s="120"/>
      <c r="J1406" s="120"/>
      <c r="K1406" s="188"/>
      <c r="L1406" s="120"/>
      <c r="M1406" s="120"/>
      <c r="N1406" s="120"/>
      <c r="O1406" s="120"/>
      <c r="P1406" s="120"/>
      <c r="Q1406" s="120"/>
      <c r="R1406" s="120"/>
      <c r="S1406" s="120"/>
    </row>
    <row r="1407" spans="1:19" ht="12.75" customHeight="1" x14ac:dyDescent="0.2">
      <c r="A1407" s="120"/>
      <c r="B1407" s="120"/>
      <c r="C1407" s="120"/>
      <c r="D1407" s="120"/>
      <c r="E1407" s="120"/>
      <c r="F1407" s="120"/>
      <c r="G1407" s="120"/>
      <c r="H1407" s="120"/>
      <c r="I1407" s="120"/>
      <c r="J1407" s="120"/>
      <c r="K1407" s="188"/>
      <c r="L1407" s="120"/>
      <c r="M1407" s="120"/>
      <c r="N1407" s="120"/>
      <c r="O1407" s="120"/>
      <c r="P1407" s="120"/>
      <c r="Q1407" s="120"/>
      <c r="R1407" s="120"/>
      <c r="S1407" s="120"/>
    </row>
    <row r="1408" spans="1:19" ht="12.75" customHeight="1" x14ac:dyDescent="0.2">
      <c r="A1408" s="120"/>
      <c r="B1408" s="120"/>
      <c r="C1408" s="120"/>
      <c r="D1408" s="120"/>
      <c r="E1408" s="120"/>
      <c r="F1408" s="120"/>
      <c r="G1408" s="120"/>
      <c r="H1408" s="120"/>
      <c r="I1408" s="120"/>
      <c r="J1408" s="120"/>
      <c r="K1408" s="188"/>
      <c r="L1408" s="120"/>
      <c r="M1408" s="120"/>
      <c r="N1408" s="120"/>
      <c r="O1408" s="120"/>
      <c r="P1408" s="120"/>
      <c r="Q1408" s="120"/>
      <c r="R1408" s="120"/>
      <c r="S1408" s="120"/>
    </row>
    <row r="1409" spans="1:19" ht="12.75" customHeight="1" x14ac:dyDescent="0.2">
      <c r="A1409" s="120"/>
      <c r="B1409" s="120"/>
      <c r="C1409" s="120"/>
      <c r="D1409" s="120"/>
      <c r="E1409" s="120"/>
      <c r="F1409" s="120"/>
      <c r="G1409" s="120"/>
      <c r="H1409" s="120"/>
      <c r="I1409" s="120"/>
      <c r="J1409" s="120"/>
      <c r="K1409" s="188"/>
      <c r="L1409" s="120"/>
      <c r="M1409" s="120"/>
      <c r="N1409" s="120"/>
      <c r="O1409" s="120"/>
      <c r="P1409" s="120"/>
      <c r="Q1409" s="120"/>
      <c r="R1409" s="120"/>
      <c r="S1409" s="120"/>
    </row>
    <row r="1410" spans="1:19" ht="12.75" customHeight="1" x14ac:dyDescent="0.2">
      <c r="A1410" s="120"/>
      <c r="B1410" s="120"/>
      <c r="C1410" s="120"/>
      <c r="D1410" s="120"/>
      <c r="E1410" s="120"/>
      <c r="F1410" s="120"/>
      <c r="G1410" s="120"/>
      <c r="H1410" s="120"/>
      <c r="I1410" s="120"/>
      <c r="J1410" s="120"/>
      <c r="K1410" s="188"/>
      <c r="L1410" s="120"/>
      <c r="M1410" s="120"/>
      <c r="N1410" s="120"/>
      <c r="O1410" s="120"/>
      <c r="P1410" s="120"/>
      <c r="Q1410" s="120"/>
      <c r="R1410" s="120"/>
      <c r="S1410" s="120"/>
    </row>
    <row r="1411" spans="1:19" ht="12.75" customHeight="1" x14ac:dyDescent="0.2">
      <c r="A1411" s="120"/>
      <c r="B1411" s="120"/>
      <c r="C1411" s="120"/>
      <c r="D1411" s="120"/>
      <c r="E1411" s="120"/>
      <c r="F1411" s="120"/>
      <c r="G1411" s="120"/>
      <c r="H1411" s="120"/>
      <c r="I1411" s="120"/>
      <c r="J1411" s="120"/>
      <c r="K1411" s="188"/>
      <c r="L1411" s="120"/>
      <c r="M1411" s="120"/>
      <c r="N1411" s="120"/>
      <c r="O1411" s="120"/>
      <c r="P1411" s="120"/>
      <c r="Q1411" s="120"/>
      <c r="R1411" s="120"/>
      <c r="S1411" s="120"/>
    </row>
    <row r="1412" spans="1:19" ht="12.75" customHeight="1" x14ac:dyDescent="0.2">
      <c r="A1412" s="120"/>
      <c r="B1412" s="120"/>
      <c r="C1412" s="120"/>
      <c r="D1412" s="120"/>
      <c r="E1412" s="120"/>
      <c r="F1412" s="120"/>
      <c r="G1412" s="120"/>
      <c r="H1412" s="120"/>
      <c r="I1412" s="120"/>
      <c r="J1412" s="120"/>
      <c r="K1412" s="188"/>
      <c r="L1412" s="120"/>
      <c r="M1412" s="120"/>
      <c r="N1412" s="120"/>
      <c r="O1412" s="120"/>
      <c r="P1412" s="120"/>
      <c r="Q1412" s="120"/>
      <c r="R1412" s="120"/>
      <c r="S1412" s="120"/>
    </row>
    <row r="1413" spans="1:19" ht="12.75" customHeight="1" x14ac:dyDescent="0.2">
      <c r="A1413" s="120"/>
      <c r="B1413" s="120"/>
      <c r="C1413" s="120"/>
      <c r="D1413" s="120"/>
      <c r="E1413" s="120"/>
      <c r="F1413" s="120"/>
      <c r="G1413" s="120"/>
      <c r="H1413" s="120"/>
      <c r="I1413" s="120"/>
      <c r="J1413" s="120"/>
      <c r="K1413" s="188"/>
      <c r="L1413" s="120"/>
      <c r="M1413" s="120"/>
      <c r="N1413" s="120"/>
      <c r="O1413" s="120"/>
      <c r="P1413" s="120"/>
      <c r="Q1413" s="120"/>
      <c r="R1413" s="120"/>
      <c r="S1413" s="120"/>
    </row>
    <row r="1414" spans="1:19" ht="12.75" customHeight="1" x14ac:dyDescent="0.2">
      <c r="A1414" s="120"/>
      <c r="B1414" s="120"/>
      <c r="C1414" s="120"/>
      <c r="D1414" s="120"/>
      <c r="E1414" s="120"/>
      <c r="F1414" s="120"/>
      <c r="G1414" s="120"/>
      <c r="H1414" s="120"/>
      <c r="I1414" s="120"/>
      <c r="J1414" s="120"/>
      <c r="K1414" s="188"/>
      <c r="L1414" s="120"/>
      <c r="M1414" s="120"/>
      <c r="N1414" s="120"/>
      <c r="O1414" s="120"/>
      <c r="P1414" s="120"/>
      <c r="Q1414" s="120"/>
      <c r="R1414" s="120"/>
      <c r="S1414" s="120"/>
    </row>
    <row r="1415" spans="1:19" ht="12.75" customHeight="1" x14ac:dyDescent="0.2">
      <c r="A1415" s="120"/>
      <c r="B1415" s="120"/>
      <c r="C1415" s="120"/>
      <c r="D1415" s="120"/>
      <c r="E1415" s="120"/>
      <c r="F1415" s="120"/>
      <c r="G1415" s="120"/>
      <c r="H1415" s="120"/>
      <c r="I1415" s="120"/>
      <c r="J1415" s="120"/>
      <c r="K1415" s="188"/>
      <c r="L1415" s="120"/>
      <c r="M1415" s="120"/>
      <c r="N1415" s="120"/>
      <c r="O1415" s="120"/>
      <c r="P1415" s="120"/>
      <c r="Q1415" s="120"/>
      <c r="R1415" s="120"/>
      <c r="S1415" s="120"/>
    </row>
    <row r="1416" spans="1:19" ht="12.75" customHeight="1" x14ac:dyDescent="0.2">
      <c r="A1416" s="120"/>
      <c r="B1416" s="120"/>
      <c r="C1416" s="120"/>
      <c r="D1416" s="120"/>
      <c r="E1416" s="120"/>
      <c r="F1416" s="120"/>
      <c r="G1416" s="120"/>
      <c r="H1416" s="120"/>
      <c r="I1416" s="120"/>
      <c r="J1416" s="120"/>
      <c r="K1416" s="188"/>
      <c r="L1416" s="120"/>
      <c r="M1416" s="120"/>
      <c r="N1416" s="120"/>
      <c r="O1416" s="120"/>
      <c r="P1416" s="120"/>
      <c r="Q1416" s="120"/>
      <c r="R1416" s="120"/>
      <c r="S1416" s="120"/>
    </row>
    <row r="1417" spans="1:19" ht="12.75" customHeight="1" x14ac:dyDescent="0.2">
      <c r="A1417" s="120"/>
      <c r="B1417" s="120"/>
      <c r="C1417" s="120"/>
      <c r="D1417" s="120"/>
      <c r="E1417" s="120"/>
      <c r="F1417" s="120"/>
      <c r="G1417" s="120"/>
      <c r="H1417" s="120"/>
      <c r="I1417" s="120"/>
      <c r="J1417" s="120"/>
      <c r="K1417" s="188"/>
      <c r="L1417" s="120"/>
      <c r="M1417" s="120"/>
      <c r="N1417" s="120"/>
      <c r="O1417" s="120"/>
      <c r="P1417" s="120"/>
      <c r="Q1417" s="120"/>
      <c r="R1417" s="120"/>
      <c r="S1417" s="120"/>
    </row>
    <row r="1418" spans="1:19" ht="12.75" customHeight="1" x14ac:dyDescent="0.2">
      <c r="A1418" s="120"/>
      <c r="B1418" s="120"/>
      <c r="C1418" s="120"/>
      <c r="D1418" s="120"/>
      <c r="E1418" s="120"/>
      <c r="F1418" s="120"/>
      <c r="G1418" s="120"/>
      <c r="H1418" s="120"/>
      <c r="I1418" s="120"/>
      <c r="J1418" s="120"/>
      <c r="K1418" s="188"/>
      <c r="L1418" s="120"/>
      <c r="M1418" s="120"/>
      <c r="N1418" s="120"/>
      <c r="O1418" s="120"/>
      <c r="P1418" s="120"/>
      <c r="Q1418" s="120"/>
      <c r="R1418" s="120"/>
      <c r="S1418" s="120"/>
    </row>
    <row r="1419" spans="1:19" ht="12.75" customHeight="1" x14ac:dyDescent="0.2">
      <c r="A1419" s="120"/>
      <c r="B1419" s="120"/>
      <c r="C1419" s="120"/>
      <c r="D1419" s="120"/>
      <c r="E1419" s="120"/>
      <c r="F1419" s="120"/>
      <c r="G1419" s="120"/>
      <c r="H1419" s="120"/>
      <c r="I1419" s="120"/>
      <c r="J1419" s="120"/>
      <c r="K1419" s="188"/>
      <c r="L1419" s="120"/>
      <c r="M1419" s="120"/>
      <c r="N1419" s="120"/>
      <c r="O1419" s="120"/>
      <c r="P1419" s="120"/>
      <c r="Q1419" s="120"/>
      <c r="R1419" s="120"/>
      <c r="S1419" s="120"/>
    </row>
    <row r="1420" spans="1:19" ht="12.75" customHeight="1" x14ac:dyDescent="0.2">
      <c r="A1420" s="120"/>
      <c r="B1420" s="120"/>
      <c r="C1420" s="120"/>
      <c r="D1420" s="120"/>
      <c r="E1420" s="120"/>
      <c r="F1420" s="120"/>
      <c r="G1420" s="120"/>
      <c r="H1420" s="120"/>
      <c r="I1420" s="120"/>
      <c r="J1420" s="120"/>
      <c r="K1420" s="188"/>
      <c r="L1420" s="120"/>
      <c r="M1420" s="120"/>
      <c r="N1420" s="120"/>
      <c r="O1420" s="120"/>
      <c r="P1420" s="120"/>
      <c r="Q1420" s="120"/>
      <c r="R1420" s="120"/>
      <c r="S1420" s="120"/>
    </row>
    <row r="1421" spans="1:19" ht="12.75" customHeight="1" x14ac:dyDescent="0.2">
      <c r="A1421" s="120"/>
      <c r="B1421" s="120"/>
      <c r="C1421" s="120"/>
      <c r="D1421" s="120"/>
      <c r="E1421" s="120"/>
      <c r="F1421" s="120"/>
      <c r="G1421" s="120"/>
      <c r="H1421" s="120"/>
      <c r="I1421" s="120"/>
      <c r="J1421" s="120"/>
      <c r="K1421" s="188"/>
      <c r="L1421" s="120"/>
      <c r="M1421" s="120"/>
      <c r="N1421" s="120"/>
      <c r="O1421" s="120"/>
      <c r="P1421" s="120"/>
      <c r="Q1421" s="120"/>
      <c r="R1421" s="120"/>
      <c r="S1421" s="120"/>
    </row>
    <row r="1422" spans="1:19" ht="12.75" customHeight="1" x14ac:dyDescent="0.2">
      <c r="A1422" s="120"/>
      <c r="B1422" s="120"/>
      <c r="C1422" s="120"/>
      <c r="D1422" s="120"/>
      <c r="E1422" s="120"/>
      <c r="F1422" s="120"/>
      <c r="G1422" s="120"/>
      <c r="H1422" s="120"/>
      <c r="I1422" s="120"/>
      <c r="J1422" s="120"/>
      <c r="K1422" s="188"/>
      <c r="L1422" s="120"/>
      <c r="M1422" s="120"/>
      <c r="N1422" s="120"/>
      <c r="O1422" s="120"/>
      <c r="P1422" s="120"/>
      <c r="Q1422" s="120"/>
      <c r="R1422" s="120"/>
      <c r="S1422" s="120"/>
    </row>
    <row r="1423" spans="1:19" ht="12.75" customHeight="1" x14ac:dyDescent="0.2">
      <c r="A1423" s="120"/>
      <c r="B1423" s="120"/>
      <c r="C1423" s="120"/>
      <c r="D1423" s="120"/>
      <c r="E1423" s="120"/>
      <c r="F1423" s="120"/>
      <c r="G1423" s="120"/>
      <c r="H1423" s="120"/>
      <c r="I1423" s="120"/>
      <c r="J1423" s="120"/>
      <c r="K1423" s="188"/>
      <c r="L1423" s="120"/>
      <c r="M1423" s="120"/>
      <c r="N1423" s="120"/>
      <c r="O1423" s="120"/>
      <c r="P1423" s="120"/>
      <c r="Q1423" s="120"/>
      <c r="R1423" s="120"/>
      <c r="S1423" s="120"/>
    </row>
    <row r="1424" spans="1:19" ht="12.75" customHeight="1" x14ac:dyDescent="0.2">
      <c r="A1424" s="120"/>
      <c r="B1424" s="120"/>
      <c r="C1424" s="120"/>
      <c r="D1424" s="120"/>
      <c r="E1424" s="120"/>
      <c r="F1424" s="120"/>
      <c r="G1424" s="120"/>
      <c r="H1424" s="120"/>
      <c r="I1424" s="120"/>
      <c r="J1424" s="120"/>
      <c r="K1424" s="188"/>
      <c r="L1424" s="120"/>
      <c r="M1424" s="120"/>
      <c r="N1424" s="120"/>
      <c r="O1424" s="120"/>
      <c r="P1424" s="120"/>
      <c r="Q1424" s="120"/>
      <c r="R1424" s="120"/>
      <c r="S1424" s="120"/>
    </row>
    <row r="1425" spans="1:19" ht="12.75" customHeight="1" x14ac:dyDescent="0.2">
      <c r="A1425" s="120"/>
      <c r="B1425" s="120"/>
      <c r="C1425" s="120"/>
      <c r="D1425" s="120"/>
      <c r="E1425" s="120"/>
      <c r="F1425" s="120"/>
      <c r="G1425" s="120"/>
      <c r="H1425" s="120"/>
      <c r="I1425" s="120"/>
      <c r="J1425" s="120"/>
      <c r="K1425" s="188"/>
      <c r="L1425" s="120"/>
      <c r="M1425" s="120"/>
      <c r="N1425" s="120"/>
      <c r="O1425" s="120"/>
      <c r="P1425" s="120"/>
      <c r="Q1425" s="120"/>
      <c r="R1425" s="120"/>
      <c r="S1425" s="120"/>
    </row>
    <row r="1426" spans="1:19" ht="12.75" customHeight="1" x14ac:dyDescent="0.2">
      <c r="A1426" s="120"/>
      <c r="B1426" s="120"/>
      <c r="C1426" s="120"/>
      <c r="D1426" s="120"/>
      <c r="E1426" s="120"/>
      <c r="F1426" s="120"/>
      <c r="G1426" s="120"/>
      <c r="H1426" s="120"/>
      <c r="I1426" s="120"/>
      <c r="J1426" s="120"/>
      <c r="K1426" s="188"/>
      <c r="L1426" s="120"/>
      <c r="M1426" s="120"/>
      <c r="N1426" s="120"/>
      <c r="O1426" s="120"/>
      <c r="P1426" s="120"/>
      <c r="Q1426" s="120"/>
      <c r="R1426" s="120"/>
      <c r="S1426" s="120"/>
    </row>
    <row r="1427" spans="1:19" ht="12.75" customHeight="1" x14ac:dyDescent="0.2">
      <c r="A1427" s="120"/>
      <c r="B1427" s="120"/>
      <c r="C1427" s="120"/>
      <c r="D1427" s="120"/>
      <c r="E1427" s="120"/>
      <c r="F1427" s="120"/>
      <c r="G1427" s="120"/>
      <c r="H1427" s="120"/>
      <c r="I1427" s="120"/>
      <c r="J1427" s="120"/>
      <c r="K1427" s="188"/>
      <c r="L1427" s="120"/>
      <c r="M1427" s="120"/>
      <c r="N1427" s="120"/>
      <c r="O1427" s="120"/>
      <c r="P1427" s="120"/>
      <c r="Q1427" s="120"/>
      <c r="R1427" s="120"/>
      <c r="S1427" s="120"/>
    </row>
    <row r="1428" spans="1:19" ht="12.75" customHeight="1" x14ac:dyDescent="0.2">
      <c r="A1428" s="120"/>
      <c r="B1428" s="120"/>
      <c r="C1428" s="120"/>
      <c r="D1428" s="120"/>
      <c r="E1428" s="120"/>
      <c r="F1428" s="120"/>
      <c r="G1428" s="120"/>
      <c r="H1428" s="120"/>
      <c r="I1428" s="120"/>
      <c r="J1428" s="120"/>
      <c r="K1428" s="188"/>
      <c r="L1428" s="120"/>
      <c r="M1428" s="120"/>
      <c r="N1428" s="120"/>
      <c r="O1428" s="120"/>
      <c r="P1428" s="120"/>
      <c r="Q1428" s="120"/>
      <c r="R1428" s="120"/>
      <c r="S1428" s="120"/>
    </row>
    <row r="1429" spans="1:19" ht="12.75" customHeight="1" x14ac:dyDescent="0.2">
      <c r="A1429" s="120"/>
      <c r="B1429" s="120"/>
      <c r="C1429" s="120"/>
      <c r="D1429" s="120"/>
      <c r="E1429" s="120"/>
      <c r="F1429" s="120"/>
      <c r="G1429" s="120"/>
      <c r="H1429" s="120"/>
      <c r="I1429" s="120"/>
      <c r="J1429" s="120"/>
      <c r="K1429" s="188"/>
      <c r="L1429" s="120"/>
      <c r="M1429" s="120"/>
      <c r="N1429" s="120"/>
      <c r="O1429" s="120"/>
      <c r="P1429" s="120"/>
      <c r="Q1429" s="120"/>
      <c r="R1429" s="120"/>
      <c r="S1429" s="120"/>
    </row>
    <row r="1430" spans="1:19" ht="12.75" customHeight="1" x14ac:dyDescent="0.2">
      <c r="A1430" s="120"/>
      <c r="B1430" s="120"/>
      <c r="C1430" s="120"/>
      <c r="D1430" s="120"/>
      <c r="E1430" s="120"/>
      <c r="F1430" s="120"/>
      <c r="G1430" s="120"/>
      <c r="H1430" s="120"/>
      <c r="I1430" s="120"/>
      <c r="J1430" s="120"/>
      <c r="K1430" s="188"/>
      <c r="L1430" s="120"/>
      <c r="M1430" s="120"/>
      <c r="N1430" s="120"/>
      <c r="O1430" s="120"/>
      <c r="P1430" s="120"/>
      <c r="Q1430" s="120"/>
      <c r="R1430" s="120"/>
      <c r="S1430" s="120"/>
    </row>
    <row r="1431" spans="1:19" ht="12.75" customHeight="1" x14ac:dyDescent="0.2">
      <c r="A1431" s="120"/>
      <c r="B1431" s="120"/>
      <c r="C1431" s="120"/>
      <c r="D1431" s="120"/>
      <c r="E1431" s="120"/>
      <c r="F1431" s="120"/>
      <c r="G1431" s="120"/>
      <c r="H1431" s="120"/>
      <c r="I1431" s="120"/>
      <c r="J1431" s="120"/>
      <c r="K1431" s="188"/>
      <c r="L1431" s="120"/>
      <c r="M1431" s="120"/>
      <c r="N1431" s="120"/>
      <c r="O1431" s="120"/>
      <c r="P1431" s="120"/>
      <c r="Q1431" s="120"/>
      <c r="R1431" s="120"/>
      <c r="S1431" s="120"/>
    </row>
    <row r="1432" spans="1:19" ht="12.75" customHeight="1" x14ac:dyDescent="0.2">
      <c r="A1432" s="120"/>
      <c r="B1432" s="120"/>
      <c r="C1432" s="120"/>
      <c r="D1432" s="120"/>
      <c r="E1432" s="120"/>
      <c r="F1432" s="120"/>
      <c r="G1432" s="120"/>
      <c r="H1432" s="120"/>
      <c r="I1432" s="120"/>
      <c r="J1432" s="120"/>
      <c r="K1432" s="188"/>
      <c r="L1432" s="120"/>
      <c r="M1432" s="120"/>
      <c r="N1432" s="120"/>
      <c r="O1432" s="120"/>
      <c r="P1432" s="120"/>
      <c r="Q1432" s="120"/>
      <c r="R1432" s="120"/>
      <c r="S1432" s="120"/>
    </row>
    <row r="1433" spans="1:19" ht="12.75" customHeight="1" x14ac:dyDescent="0.2">
      <c r="A1433" s="120"/>
      <c r="B1433" s="120"/>
      <c r="C1433" s="120"/>
      <c r="D1433" s="120"/>
      <c r="E1433" s="120"/>
      <c r="F1433" s="120"/>
      <c r="G1433" s="120"/>
      <c r="H1433" s="120"/>
      <c r="I1433" s="120"/>
      <c r="J1433" s="120"/>
      <c r="K1433" s="188"/>
      <c r="L1433" s="120"/>
      <c r="M1433" s="120"/>
      <c r="N1433" s="120"/>
      <c r="O1433" s="120"/>
      <c r="P1433" s="120"/>
      <c r="Q1433" s="120"/>
      <c r="R1433" s="120"/>
      <c r="S1433" s="120"/>
    </row>
    <row r="1434" spans="1:19" ht="12.75" customHeight="1" x14ac:dyDescent="0.2">
      <c r="A1434" s="120"/>
      <c r="B1434" s="120"/>
      <c r="C1434" s="120"/>
      <c r="D1434" s="120"/>
      <c r="E1434" s="120"/>
      <c r="F1434" s="120"/>
      <c r="G1434" s="120"/>
      <c r="H1434" s="120"/>
      <c r="I1434" s="120"/>
      <c r="J1434" s="120"/>
      <c r="K1434" s="188"/>
      <c r="L1434" s="120"/>
      <c r="M1434" s="120"/>
      <c r="N1434" s="120"/>
      <c r="O1434" s="120"/>
      <c r="P1434" s="120"/>
      <c r="Q1434" s="120"/>
      <c r="R1434" s="120"/>
      <c r="S1434" s="120"/>
    </row>
    <row r="1435" spans="1:19" ht="12.75" customHeight="1" x14ac:dyDescent="0.2">
      <c r="A1435" s="120"/>
      <c r="B1435" s="120"/>
      <c r="C1435" s="120"/>
      <c r="D1435" s="120"/>
      <c r="E1435" s="120"/>
      <c r="F1435" s="120"/>
      <c r="G1435" s="120"/>
      <c r="H1435" s="120"/>
      <c r="I1435" s="120"/>
      <c r="J1435" s="120"/>
      <c r="K1435" s="188"/>
      <c r="L1435" s="120"/>
      <c r="M1435" s="120"/>
      <c r="N1435" s="120"/>
      <c r="O1435" s="120"/>
      <c r="P1435" s="120"/>
      <c r="Q1435" s="120"/>
      <c r="R1435" s="120"/>
      <c r="S1435" s="120"/>
    </row>
    <row r="1436" spans="1:19" ht="12.75" customHeight="1" x14ac:dyDescent="0.2">
      <c r="A1436" s="120"/>
      <c r="B1436" s="120"/>
      <c r="C1436" s="120"/>
      <c r="D1436" s="120"/>
      <c r="E1436" s="120"/>
      <c r="F1436" s="120"/>
      <c r="G1436" s="120"/>
      <c r="H1436" s="120"/>
      <c r="I1436" s="120"/>
      <c r="J1436" s="120"/>
      <c r="K1436" s="188"/>
      <c r="L1436" s="120"/>
      <c r="M1436" s="120"/>
      <c r="N1436" s="120"/>
      <c r="O1436" s="120"/>
      <c r="P1436" s="120"/>
      <c r="Q1436" s="120"/>
      <c r="R1436" s="120"/>
      <c r="S1436" s="120"/>
    </row>
    <row r="1437" spans="1:19" ht="12.75" customHeight="1" x14ac:dyDescent="0.2">
      <c r="A1437" s="120"/>
      <c r="B1437" s="120"/>
      <c r="C1437" s="120"/>
      <c r="D1437" s="120"/>
      <c r="E1437" s="120"/>
      <c r="F1437" s="120"/>
      <c r="G1437" s="120"/>
      <c r="H1437" s="120"/>
      <c r="I1437" s="120"/>
      <c r="J1437" s="120"/>
      <c r="K1437" s="188"/>
      <c r="L1437" s="120"/>
      <c r="M1437" s="120"/>
      <c r="N1437" s="120"/>
      <c r="O1437" s="120"/>
      <c r="P1437" s="120"/>
      <c r="Q1437" s="120"/>
      <c r="R1437" s="120"/>
      <c r="S1437" s="120"/>
    </row>
    <row r="1438" spans="1:19" ht="12.75" customHeight="1" x14ac:dyDescent="0.2">
      <c r="A1438" s="120"/>
      <c r="B1438" s="120"/>
      <c r="C1438" s="120"/>
      <c r="D1438" s="120"/>
      <c r="E1438" s="120"/>
      <c r="F1438" s="120"/>
      <c r="G1438" s="120"/>
      <c r="H1438" s="120"/>
      <c r="I1438" s="120"/>
      <c r="J1438" s="120"/>
      <c r="K1438" s="188"/>
      <c r="L1438" s="120"/>
      <c r="M1438" s="120"/>
      <c r="N1438" s="120"/>
      <c r="O1438" s="120"/>
      <c r="P1438" s="120"/>
      <c r="Q1438" s="120"/>
      <c r="R1438" s="120"/>
      <c r="S1438" s="120"/>
    </row>
    <row r="1439" spans="1:19" ht="12.75" customHeight="1" x14ac:dyDescent="0.2">
      <c r="A1439" s="120"/>
      <c r="B1439" s="120"/>
      <c r="C1439" s="120"/>
      <c r="D1439" s="120"/>
      <c r="E1439" s="120"/>
      <c r="F1439" s="120"/>
      <c r="G1439" s="120"/>
      <c r="H1439" s="120"/>
      <c r="I1439" s="120"/>
      <c r="J1439" s="120"/>
      <c r="K1439" s="188"/>
      <c r="L1439" s="120"/>
      <c r="M1439" s="120"/>
      <c r="N1439" s="120"/>
      <c r="O1439" s="120"/>
      <c r="P1439" s="120"/>
      <c r="Q1439" s="120"/>
      <c r="R1439" s="120"/>
      <c r="S1439" s="120"/>
    </row>
    <row r="1440" spans="1:19" ht="12.75" customHeight="1" x14ac:dyDescent="0.2">
      <c r="A1440" s="120"/>
      <c r="B1440" s="120"/>
      <c r="C1440" s="120"/>
      <c r="D1440" s="120"/>
      <c r="E1440" s="120"/>
      <c r="F1440" s="120"/>
      <c r="G1440" s="120"/>
      <c r="H1440" s="120"/>
      <c r="I1440" s="120"/>
      <c r="J1440" s="120"/>
      <c r="K1440" s="188"/>
      <c r="L1440" s="120"/>
      <c r="M1440" s="120"/>
      <c r="N1440" s="120"/>
      <c r="O1440" s="120"/>
      <c r="P1440" s="120"/>
      <c r="Q1440" s="120"/>
      <c r="R1440" s="120"/>
      <c r="S1440" s="120"/>
    </row>
    <row r="1441" spans="1:19" ht="12.75" customHeight="1" x14ac:dyDescent="0.2">
      <c r="A1441" s="120"/>
      <c r="B1441" s="120"/>
      <c r="C1441" s="120"/>
      <c r="D1441" s="120"/>
      <c r="E1441" s="120"/>
      <c r="F1441" s="120"/>
      <c r="G1441" s="120"/>
      <c r="H1441" s="120"/>
      <c r="I1441" s="120"/>
      <c r="J1441" s="120"/>
      <c r="K1441" s="188"/>
      <c r="L1441" s="120"/>
      <c r="M1441" s="120"/>
      <c r="N1441" s="120"/>
      <c r="O1441" s="120"/>
      <c r="P1441" s="120"/>
      <c r="Q1441" s="120"/>
      <c r="R1441" s="120"/>
      <c r="S1441" s="120"/>
    </row>
    <row r="1442" spans="1:19" ht="12.75" customHeight="1" x14ac:dyDescent="0.2">
      <c r="A1442" s="120"/>
      <c r="B1442" s="120"/>
      <c r="C1442" s="120"/>
      <c r="D1442" s="120"/>
      <c r="E1442" s="120"/>
      <c r="F1442" s="120"/>
      <c r="G1442" s="120"/>
      <c r="H1442" s="120"/>
      <c r="I1442" s="120"/>
      <c r="J1442" s="120"/>
      <c r="K1442" s="188"/>
      <c r="L1442" s="120"/>
      <c r="M1442" s="120"/>
      <c r="N1442" s="120"/>
      <c r="O1442" s="120"/>
      <c r="P1442" s="120"/>
      <c r="Q1442" s="120"/>
      <c r="R1442" s="120"/>
      <c r="S1442" s="120"/>
    </row>
    <row r="1443" spans="1:19" ht="12.75" customHeight="1" x14ac:dyDescent="0.2">
      <c r="A1443" s="120"/>
      <c r="B1443" s="120"/>
      <c r="C1443" s="120"/>
      <c r="D1443" s="120"/>
      <c r="E1443" s="120"/>
      <c r="F1443" s="120"/>
      <c r="G1443" s="120"/>
      <c r="H1443" s="120"/>
      <c r="I1443" s="120"/>
      <c r="J1443" s="120"/>
      <c r="K1443" s="188"/>
      <c r="L1443" s="120"/>
      <c r="M1443" s="120"/>
      <c r="N1443" s="120"/>
      <c r="O1443" s="120"/>
      <c r="P1443" s="120"/>
      <c r="Q1443" s="120"/>
      <c r="R1443" s="120"/>
      <c r="S1443" s="120"/>
    </row>
    <row r="1444" spans="1:19" ht="12.75" customHeight="1" x14ac:dyDescent="0.2">
      <c r="A1444" s="120"/>
      <c r="B1444" s="120"/>
      <c r="C1444" s="120"/>
      <c r="D1444" s="120"/>
      <c r="E1444" s="120"/>
      <c r="F1444" s="120"/>
      <c r="G1444" s="120"/>
      <c r="H1444" s="120"/>
      <c r="I1444" s="120"/>
      <c r="J1444" s="120"/>
      <c r="K1444" s="188"/>
      <c r="L1444" s="120"/>
      <c r="M1444" s="120"/>
      <c r="N1444" s="120"/>
      <c r="O1444" s="120"/>
      <c r="P1444" s="120"/>
      <c r="Q1444" s="120"/>
      <c r="R1444" s="120"/>
      <c r="S1444" s="120"/>
    </row>
    <row r="1445" spans="1:19" ht="12.75" customHeight="1" x14ac:dyDescent="0.2">
      <c r="A1445" s="120"/>
      <c r="B1445" s="120"/>
      <c r="C1445" s="120"/>
      <c r="D1445" s="120"/>
      <c r="E1445" s="120"/>
      <c r="F1445" s="120"/>
      <c r="G1445" s="120"/>
      <c r="H1445" s="120"/>
      <c r="I1445" s="120"/>
      <c r="J1445" s="120"/>
      <c r="K1445" s="188"/>
      <c r="L1445" s="120"/>
      <c r="M1445" s="120"/>
      <c r="N1445" s="120"/>
      <c r="O1445" s="120"/>
      <c r="P1445" s="120"/>
      <c r="Q1445" s="120"/>
      <c r="R1445" s="120"/>
      <c r="S1445" s="120"/>
    </row>
    <row r="1446" spans="1:19" ht="12.75" customHeight="1" x14ac:dyDescent="0.2">
      <c r="A1446" s="120"/>
      <c r="B1446" s="120"/>
      <c r="C1446" s="120"/>
      <c r="D1446" s="120"/>
      <c r="E1446" s="120"/>
      <c r="F1446" s="120"/>
      <c r="G1446" s="120"/>
      <c r="H1446" s="120"/>
      <c r="I1446" s="120"/>
      <c r="J1446" s="120"/>
      <c r="K1446" s="188"/>
      <c r="L1446" s="120"/>
      <c r="M1446" s="120"/>
      <c r="N1446" s="120"/>
      <c r="O1446" s="120"/>
      <c r="P1446" s="120"/>
      <c r="Q1446" s="120"/>
      <c r="R1446" s="120"/>
      <c r="S1446" s="120"/>
    </row>
    <row r="1447" spans="1:19" ht="12.75" customHeight="1" x14ac:dyDescent="0.2">
      <c r="A1447" s="120"/>
      <c r="B1447" s="120"/>
      <c r="C1447" s="120"/>
      <c r="D1447" s="120"/>
      <c r="E1447" s="120"/>
      <c r="F1447" s="120"/>
      <c r="G1447" s="120"/>
      <c r="H1447" s="120"/>
      <c r="I1447" s="120"/>
      <c r="J1447" s="120"/>
      <c r="K1447" s="188"/>
      <c r="L1447" s="120"/>
      <c r="M1447" s="120"/>
      <c r="N1447" s="120"/>
      <c r="O1447" s="120"/>
      <c r="P1447" s="120"/>
      <c r="Q1447" s="120"/>
      <c r="R1447" s="120"/>
      <c r="S1447" s="120"/>
    </row>
    <row r="1448" spans="1:19" ht="12.75" customHeight="1" x14ac:dyDescent="0.2">
      <c r="A1448" s="120"/>
      <c r="B1448" s="120"/>
      <c r="C1448" s="120"/>
      <c r="D1448" s="120"/>
      <c r="E1448" s="120"/>
      <c r="F1448" s="120"/>
      <c r="G1448" s="120"/>
      <c r="H1448" s="120"/>
      <c r="I1448" s="120"/>
      <c r="J1448" s="120"/>
      <c r="K1448" s="188"/>
      <c r="L1448" s="120"/>
      <c r="M1448" s="120"/>
      <c r="N1448" s="120"/>
      <c r="O1448" s="120"/>
      <c r="P1448" s="120"/>
      <c r="Q1448" s="120"/>
      <c r="R1448" s="120"/>
      <c r="S1448" s="120"/>
    </row>
    <row r="1449" spans="1:19" ht="12.75" customHeight="1" x14ac:dyDescent="0.2">
      <c r="A1449" s="120"/>
      <c r="B1449" s="120"/>
      <c r="C1449" s="120"/>
      <c r="D1449" s="120"/>
      <c r="E1449" s="120"/>
      <c r="F1449" s="120"/>
      <c r="G1449" s="120"/>
      <c r="H1449" s="120"/>
      <c r="I1449" s="120"/>
      <c r="J1449" s="120"/>
      <c r="K1449" s="188"/>
      <c r="L1449" s="120"/>
      <c r="M1449" s="120"/>
      <c r="N1449" s="120"/>
      <c r="O1449" s="120"/>
      <c r="P1449" s="120"/>
      <c r="Q1449" s="120"/>
      <c r="R1449" s="120"/>
      <c r="S1449" s="120"/>
    </row>
    <row r="1450" spans="1:19" ht="12.75" customHeight="1" x14ac:dyDescent="0.2">
      <c r="A1450" s="120"/>
      <c r="B1450" s="120"/>
      <c r="C1450" s="120"/>
      <c r="D1450" s="120"/>
      <c r="E1450" s="120"/>
      <c r="F1450" s="120"/>
      <c r="G1450" s="120"/>
      <c r="H1450" s="120"/>
      <c r="I1450" s="120"/>
      <c r="J1450" s="120"/>
      <c r="K1450" s="188"/>
      <c r="L1450" s="120"/>
      <c r="M1450" s="120"/>
      <c r="N1450" s="120"/>
      <c r="O1450" s="120"/>
      <c r="P1450" s="120"/>
      <c r="Q1450" s="120"/>
      <c r="R1450" s="120"/>
      <c r="S1450" s="120"/>
    </row>
    <row r="1451" spans="1:19" ht="12.75" customHeight="1" x14ac:dyDescent="0.2">
      <c r="A1451" s="120"/>
      <c r="B1451" s="120"/>
      <c r="C1451" s="120"/>
      <c r="D1451" s="120"/>
      <c r="E1451" s="120"/>
      <c r="F1451" s="120"/>
      <c r="G1451" s="120"/>
      <c r="H1451" s="120"/>
      <c r="I1451" s="120"/>
      <c r="J1451" s="120"/>
      <c r="K1451" s="188"/>
      <c r="L1451" s="120"/>
      <c r="M1451" s="120"/>
      <c r="N1451" s="120"/>
      <c r="O1451" s="120"/>
      <c r="P1451" s="120"/>
      <c r="Q1451" s="120"/>
      <c r="R1451" s="120"/>
      <c r="S1451" s="120"/>
    </row>
    <row r="1452" spans="1:19" ht="12.75" customHeight="1" x14ac:dyDescent="0.2">
      <c r="A1452" s="120"/>
      <c r="B1452" s="120"/>
      <c r="C1452" s="120"/>
      <c r="D1452" s="120"/>
      <c r="E1452" s="120"/>
      <c r="F1452" s="120"/>
      <c r="G1452" s="120"/>
      <c r="H1452" s="120"/>
      <c r="I1452" s="120"/>
      <c r="J1452" s="120"/>
      <c r="K1452" s="188"/>
      <c r="L1452" s="120"/>
      <c r="M1452" s="120"/>
      <c r="N1452" s="120"/>
      <c r="O1452" s="120"/>
      <c r="P1452" s="120"/>
      <c r="Q1452" s="120"/>
      <c r="R1452" s="120"/>
      <c r="S1452" s="120"/>
    </row>
    <row r="1453" spans="1:19" ht="12.75" customHeight="1" x14ac:dyDescent="0.2">
      <c r="A1453" s="120"/>
      <c r="B1453" s="120"/>
      <c r="C1453" s="120"/>
      <c r="D1453" s="120"/>
      <c r="E1453" s="120"/>
      <c r="F1453" s="120"/>
      <c r="G1453" s="120"/>
      <c r="H1453" s="120"/>
      <c r="I1453" s="120"/>
      <c r="J1453" s="120"/>
      <c r="K1453" s="188"/>
      <c r="L1453" s="120"/>
      <c r="M1453" s="120"/>
      <c r="N1453" s="120"/>
      <c r="O1453" s="120"/>
      <c r="P1453" s="120"/>
      <c r="Q1453" s="120"/>
      <c r="R1453" s="120"/>
      <c r="S1453" s="120"/>
    </row>
    <row r="1454" spans="1:19" ht="12.75" customHeight="1" x14ac:dyDescent="0.2">
      <c r="A1454" s="120"/>
      <c r="B1454" s="120"/>
      <c r="C1454" s="120"/>
      <c r="D1454" s="120"/>
      <c r="E1454" s="120"/>
      <c r="F1454" s="120"/>
      <c r="G1454" s="120"/>
      <c r="H1454" s="120"/>
      <c r="I1454" s="120"/>
      <c r="J1454" s="120"/>
      <c r="K1454" s="188"/>
      <c r="L1454" s="120"/>
      <c r="M1454" s="120"/>
      <c r="N1454" s="120"/>
      <c r="O1454" s="120"/>
      <c r="P1454" s="120"/>
      <c r="Q1454" s="120"/>
      <c r="R1454" s="120"/>
      <c r="S1454" s="120"/>
    </row>
    <row r="1455" spans="1:19" ht="12.75" customHeight="1" x14ac:dyDescent="0.2">
      <c r="A1455" s="120"/>
      <c r="B1455" s="120"/>
      <c r="C1455" s="120"/>
      <c r="D1455" s="120"/>
      <c r="E1455" s="120"/>
      <c r="F1455" s="120"/>
      <c r="G1455" s="120"/>
      <c r="H1455" s="120"/>
      <c r="I1455" s="120"/>
      <c r="J1455" s="120"/>
      <c r="K1455" s="188"/>
      <c r="L1455" s="120"/>
      <c r="M1455" s="120"/>
      <c r="N1455" s="120"/>
      <c r="O1455" s="120"/>
      <c r="P1455" s="120"/>
      <c r="Q1455" s="120"/>
      <c r="R1455" s="120"/>
      <c r="S1455" s="120"/>
    </row>
    <row r="1456" spans="1:19" ht="12.75" customHeight="1" x14ac:dyDescent="0.2">
      <c r="A1456" s="120"/>
      <c r="B1456" s="120"/>
      <c r="C1456" s="120"/>
      <c r="D1456" s="120"/>
      <c r="E1456" s="120"/>
      <c r="F1456" s="120"/>
      <c r="G1456" s="120"/>
      <c r="H1456" s="120"/>
      <c r="I1456" s="120"/>
      <c r="J1456" s="120"/>
      <c r="K1456" s="188"/>
      <c r="L1456" s="120"/>
      <c r="M1456" s="120"/>
      <c r="N1456" s="120"/>
      <c r="O1456" s="120"/>
      <c r="P1456" s="120"/>
      <c r="Q1456" s="120"/>
      <c r="R1456" s="120"/>
      <c r="S1456" s="120"/>
    </row>
    <row r="1457" spans="1:19" ht="12.75" customHeight="1" x14ac:dyDescent="0.2">
      <c r="A1457" s="120"/>
      <c r="B1457" s="120"/>
      <c r="C1457" s="120"/>
      <c r="D1457" s="120"/>
      <c r="E1457" s="120"/>
      <c r="F1457" s="120"/>
      <c r="G1457" s="120"/>
      <c r="H1457" s="120"/>
      <c r="I1457" s="120"/>
      <c r="J1457" s="120"/>
      <c r="K1457" s="188"/>
      <c r="L1457" s="120"/>
      <c r="M1457" s="120"/>
      <c r="N1457" s="120"/>
      <c r="O1457" s="120"/>
      <c r="P1457" s="120"/>
      <c r="Q1457" s="120"/>
      <c r="R1457" s="120"/>
      <c r="S1457" s="120"/>
    </row>
    <row r="1458" spans="1:19" ht="12.75" customHeight="1" x14ac:dyDescent="0.2">
      <c r="A1458" s="120"/>
      <c r="B1458" s="120"/>
      <c r="C1458" s="120"/>
      <c r="D1458" s="120"/>
      <c r="E1458" s="120"/>
      <c r="F1458" s="120"/>
      <c r="G1458" s="120"/>
      <c r="H1458" s="120"/>
      <c r="I1458" s="120"/>
      <c r="J1458" s="120"/>
      <c r="K1458" s="188"/>
      <c r="L1458" s="120"/>
      <c r="M1458" s="120"/>
      <c r="N1458" s="120"/>
      <c r="O1458" s="120"/>
      <c r="P1458" s="120"/>
      <c r="Q1458" s="120"/>
      <c r="R1458" s="120"/>
      <c r="S1458" s="120"/>
    </row>
    <row r="1459" spans="1:19" ht="12.75" customHeight="1" x14ac:dyDescent="0.2">
      <c r="A1459" s="120"/>
      <c r="B1459" s="120"/>
      <c r="C1459" s="120"/>
      <c r="D1459" s="120"/>
      <c r="E1459" s="120"/>
      <c r="F1459" s="120"/>
      <c r="G1459" s="120"/>
      <c r="H1459" s="120"/>
      <c r="I1459" s="120"/>
      <c r="J1459" s="120"/>
      <c r="K1459" s="188"/>
      <c r="L1459" s="120"/>
      <c r="M1459" s="120"/>
      <c r="N1459" s="120"/>
      <c r="O1459" s="120"/>
      <c r="P1459" s="120"/>
      <c r="Q1459" s="120"/>
      <c r="R1459" s="120"/>
      <c r="S1459" s="120"/>
    </row>
    <row r="1460" spans="1:19" ht="12.75" customHeight="1" x14ac:dyDescent="0.2">
      <c r="A1460" s="120"/>
      <c r="B1460" s="120"/>
      <c r="C1460" s="120"/>
      <c r="D1460" s="120"/>
      <c r="E1460" s="120"/>
      <c r="F1460" s="120"/>
      <c r="G1460" s="120"/>
      <c r="H1460" s="120"/>
      <c r="I1460" s="120"/>
      <c r="J1460" s="120"/>
      <c r="K1460" s="188"/>
      <c r="L1460" s="120"/>
      <c r="M1460" s="120"/>
      <c r="N1460" s="120"/>
      <c r="O1460" s="120"/>
      <c r="P1460" s="120"/>
      <c r="Q1460" s="120"/>
      <c r="R1460" s="120"/>
      <c r="S1460" s="120"/>
    </row>
    <row r="1461" spans="1:19" ht="12.75" customHeight="1" x14ac:dyDescent="0.2">
      <c r="A1461" s="120"/>
      <c r="B1461" s="120"/>
      <c r="C1461" s="120"/>
      <c r="D1461" s="120"/>
      <c r="E1461" s="120"/>
      <c r="F1461" s="120"/>
      <c r="G1461" s="120"/>
      <c r="H1461" s="120"/>
      <c r="I1461" s="120"/>
      <c r="J1461" s="120"/>
      <c r="K1461" s="188"/>
      <c r="L1461" s="120"/>
      <c r="M1461" s="120"/>
      <c r="N1461" s="120"/>
      <c r="O1461" s="120"/>
      <c r="P1461" s="120"/>
      <c r="Q1461" s="120"/>
      <c r="R1461" s="120"/>
      <c r="S1461" s="120"/>
    </row>
    <row r="1462" spans="1:19" ht="12.75" customHeight="1" x14ac:dyDescent="0.2">
      <c r="A1462" s="120"/>
      <c r="B1462" s="120"/>
      <c r="C1462" s="120"/>
      <c r="D1462" s="120"/>
      <c r="E1462" s="120"/>
      <c r="F1462" s="120"/>
      <c r="G1462" s="120"/>
      <c r="H1462" s="120"/>
      <c r="I1462" s="120"/>
      <c r="J1462" s="120"/>
      <c r="K1462" s="188"/>
      <c r="L1462" s="120"/>
      <c r="M1462" s="120"/>
      <c r="N1462" s="120"/>
      <c r="O1462" s="120"/>
      <c r="P1462" s="120"/>
      <c r="Q1462" s="120"/>
      <c r="R1462" s="120"/>
      <c r="S1462" s="120"/>
    </row>
    <row r="1463" spans="1:19" ht="12.75" customHeight="1" x14ac:dyDescent="0.2">
      <c r="A1463" s="120"/>
      <c r="B1463" s="120"/>
      <c r="C1463" s="120"/>
      <c r="D1463" s="120"/>
      <c r="E1463" s="120"/>
      <c r="F1463" s="120"/>
      <c r="G1463" s="120"/>
      <c r="H1463" s="120"/>
      <c r="I1463" s="120"/>
      <c r="J1463" s="120"/>
      <c r="K1463" s="188"/>
      <c r="L1463" s="120"/>
      <c r="M1463" s="120"/>
      <c r="N1463" s="120"/>
      <c r="O1463" s="120"/>
      <c r="P1463" s="120"/>
      <c r="Q1463" s="120"/>
      <c r="R1463" s="120"/>
      <c r="S1463" s="120"/>
    </row>
    <row r="1464" spans="1:19" ht="12.75" customHeight="1" x14ac:dyDescent="0.2">
      <c r="A1464" s="120"/>
      <c r="B1464" s="120"/>
      <c r="C1464" s="120"/>
      <c r="D1464" s="120"/>
      <c r="E1464" s="120"/>
      <c r="F1464" s="120"/>
      <c r="G1464" s="120"/>
      <c r="H1464" s="120"/>
      <c r="I1464" s="120"/>
      <c r="J1464" s="120"/>
      <c r="K1464" s="188"/>
      <c r="L1464" s="120"/>
      <c r="M1464" s="120"/>
      <c r="N1464" s="120"/>
      <c r="O1464" s="120"/>
      <c r="P1464" s="120"/>
      <c r="Q1464" s="120"/>
      <c r="R1464" s="120"/>
      <c r="S1464" s="120"/>
    </row>
    <row r="1465" spans="1:19" ht="12.75" customHeight="1" x14ac:dyDescent="0.2">
      <c r="A1465" s="120"/>
      <c r="B1465" s="120"/>
      <c r="C1465" s="120"/>
      <c r="D1465" s="120"/>
      <c r="E1465" s="120"/>
      <c r="F1465" s="120"/>
      <c r="G1465" s="120"/>
      <c r="H1465" s="120"/>
      <c r="I1465" s="120"/>
      <c r="J1465" s="120"/>
      <c r="K1465" s="188"/>
      <c r="L1465" s="120"/>
      <c r="M1465" s="120"/>
      <c r="N1465" s="120"/>
      <c r="O1465" s="120"/>
      <c r="P1465" s="120"/>
      <c r="Q1465" s="120"/>
      <c r="R1465" s="120"/>
      <c r="S1465" s="120"/>
    </row>
    <row r="1466" spans="1:19" ht="12.75" customHeight="1" x14ac:dyDescent="0.2">
      <c r="A1466" s="120"/>
      <c r="B1466" s="120"/>
      <c r="C1466" s="120"/>
      <c r="D1466" s="120"/>
      <c r="E1466" s="120"/>
      <c r="F1466" s="120"/>
      <c r="G1466" s="120"/>
      <c r="H1466" s="120"/>
      <c r="I1466" s="120"/>
      <c r="J1466" s="120"/>
      <c r="K1466" s="188"/>
      <c r="L1466" s="120"/>
      <c r="M1466" s="120"/>
      <c r="N1466" s="120"/>
      <c r="O1466" s="120"/>
      <c r="P1466" s="120"/>
      <c r="Q1466" s="120"/>
      <c r="R1466" s="120"/>
      <c r="S1466" s="120"/>
    </row>
    <row r="1467" spans="1:19" ht="12.75" customHeight="1" x14ac:dyDescent="0.2">
      <c r="A1467" s="120"/>
      <c r="B1467" s="120"/>
      <c r="C1467" s="120"/>
      <c r="D1467" s="120"/>
      <c r="E1467" s="120"/>
      <c r="F1467" s="120"/>
      <c r="G1467" s="120"/>
      <c r="H1467" s="120"/>
      <c r="I1467" s="120"/>
      <c r="J1467" s="120"/>
      <c r="K1467" s="188"/>
      <c r="L1467" s="120"/>
      <c r="M1467" s="120"/>
      <c r="N1467" s="120"/>
      <c r="O1467" s="120"/>
      <c r="P1467" s="120"/>
      <c r="Q1467" s="120"/>
      <c r="R1467" s="120"/>
      <c r="S1467" s="120"/>
    </row>
    <row r="1468" spans="1:19" ht="12.75" customHeight="1" x14ac:dyDescent="0.2">
      <c r="A1468" s="120"/>
      <c r="B1468" s="120"/>
      <c r="C1468" s="120"/>
      <c r="D1468" s="120"/>
      <c r="E1468" s="120"/>
      <c r="F1468" s="120"/>
      <c r="G1468" s="120"/>
      <c r="H1468" s="120"/>
      <c r="I1468" s="120"/>
      <c r="J1468" s="120"/>
      <c r="K1468" s="188"/>
      <c r="L1468" s="120"/>
      <c r="M1468" s="120"/>
      <c r="N1468" s="120"/>
      <c r="O1468" s="120"/>
      <c r="P1468" s="120"/>
      <c r="Q1468" s="120"/>
      <c r="R1468" s="120"/>
      <c r="S1468" s="120"/>
    </row>
    <row r="1469" spans="1:19" ht="12.75" customHeight="1" x14ac:dyDescent="0.2">
      <c r="A1469" s="120"/>
      <c r="B1469" s="120"/>
      <c r="C1469" s="120"/>
      <c r="D1469" s="120"/>
      <c r="E1469" s="120"/>
      <c r="F1469" s="120"/>
      <c r="G1469" s="120"/>
      <c r="H1469" s="120"/>
      <c r="I1469" s="120"/>
      <c r="J1469" s="120"/>
      <c r="K1469" s="188"/>
      <c r="L1469" s="120"/>
      <c r="M1469" s="120"/>
      <c r="N1469" s="120"/>
      <c r="O1469" s="120"/>
      <c r="P1469" s="120"/>
      <c r="Q1469" s="120"/>
      <c r="R1469" s="120"/>
      <c r="S1469" s="120"/>
    </row>
    <row r="1470" spans="1:19" ht="12.75" customHeight="1" x14ac:dyDescent="0.2">
      <c r="A1470" s="120"/>
      <c r="B1470" s="120"/>
      <c r="C1470" s="120"/>
      <c r="D1470" s="120"/>
      <c r="E1470" s="120"/>
      <c r="F1470" s="120"/>
      <c r="G1470" s="120"/>
      <c r="H1470" s="120"/>
      <c r="I1470" s="120"/>
      <c r="J1470" s="120"/>
      <c r="K1470" s="188"/>
      <c r="L1470" s="120"/>
      <c r="M1470" s="120"/>
      <c r="N1470" s="120"/>
      <c r="O1470" s="120"/>
      <c r="P1470" s="120"/>
      <c r="Q1470" s="120"/>
      <c r="R1470" s="120"/>
      <c r="S1470" s="120"/>
    </row>
    <row r="1471" spans="1:19" ht="12.75" customHeight="1" x14ac:dyDescent="0.2">
      <c r="A1471" s="120"/>
      <c r="B1471" s="120"/>
      <c r="C1471" s="120"/>
      <c r="D1471" s="120"/>
      <c r="E1471" s="120"/>
      <c r="F1471" s="120"/>
      <c r="G1471" s="120"/>
      <c r="H1471" s="120"/>
      <c r="I1471" s="120"/>
      <c r="J1471" s="120"/>
      <c r="K1471" s="188"/>
      <c r="L1471" s="120"/>
      <c r="M1471" s="120"/>
      <c r="N1471" s="120"/>
      <c r="O1471" s="120"/>
      <c r="P1471" s="120"/>
      <c r="Q1471" s="120"/>
      <c r="R1471" s="120"/>
      <c r="S1471" s="120"/>
    </row>
    <row r="1472" spans="1:19" ht="12.75" customHeight="1" x14ac:dyDescent="0.2">
      <c r="A1472" s="120"/>
      <c r="B1472" s="120"/>
      <c r="C1472" s="120"/>
      <c r="D1472" s="120"/>
      <c r="E1472" s="120"/>
      <c r="F1472" s="120"/>
      <c r="G1472" s="120"/>
      <c r="H1472" s="120"/>
      <c r="I1472" s="120"/>
      <c r="J1472" s="120"/>
      <c r="K1472" s="188"/>
      <c r="L1472" s="120"/>
      <c r="M1472" s="120"/>
      <c r="N1472" s="120"/>
      <c r="O1472" s="120"/>
      <c r="P1472" s="120"/>
      <c r="Q1472" s="120"/>
      <c r="R1472" s="120"/>
      <c r="S1472" s="120"/>
    </row>
    <row r="1473" spans="1:19" ht="12.75" customHeight="1" x14ac:dyDescent="0.2">
      <c r="A1473" s="120"/>
      <c r="B1473" s="120"/>
      <c r="C1473" s="120"/>
      <c r="D1473" s="120"/>
      <c r="E1473" s="120"/>
      <c r="F1473" s="120"/>
      <c r="G1473" s="120"/>
      <c r="H1473" s="120"/>
      <c r="I1473" s="120"/>
      <c r="J1473" s="120"/>
      <c r="K1473" s="188"/>
      <c r="L1473" s="120"/>
      <c r="M1473" s="120"/>
      <c r="N1473" s="120"/>
      <c r="O1473" s="120"/>
      <c r="P1473" s="120"/>
      <c r="Q1473" s="120"/>
      <c r="R1473" s="120"/>
      <c r="S1473" s="120"/>
    </row>
    <row r="1474" spans="1:19" ht="12.75" customHeight="1" x14ac:dyDescent="0.2">
      <c r="A1474" s="120"/>
      <c r="B1474" s="120"/>
      <c r="C1474" s="120"/>
      <c r="D1474" s="120"/>
      <c r="E1474" s="120"/>
      <c r="F1474" s="120"/>
      <c r="G1474" s="120"/>
      <c r="H1474" s="120"/>
      <c r="I1474" s="120"/>
      <c r="J1474" s="120"/>
      <c r="K1474" s="188"/>
      <c r="L1474" s="120"/>
      <c r="M1474" s="120"/>
      <c r="N1474" s="120"/>
      <c r="O1474" s="120"/>
      <c r="P1474" s="120"/>
      <c r="Q1474" s="120"/>
      <c r="R1474" s="120"/>
      <c r="S1474" s="120"/>
    </row>
    <row r="1475" spans="1:19" ht="12.75" customHeight="1" x14ac:dyDescent="0.2">
      <c r="A1475" s="120"/>
      <c r="B1475" s="120"/>
      <c r="C1475" s="120"/>
      <c r="D1475" s="120"/>
      <c r="E1475" s="120"/>
      <c r="F1475" s="120"/>
      <c r="G1475" s="120"/>
      <c r="H1475" s="120"/>
      <c r="I1475" s="120"/>
      <c r="J1475" s="120"/>
      <c r="K1475" s="188"/>
      <c r="L1475" s="120"/>
      <c r="M1475" s="120"/>
      <c r="N1475" s="120"/>
      <c r="O1475" s="120"/>
      <c r="P1475" s="120"/>
      <c r="Q1475" s="120"/>
      <c r="R1475" s="120"/>
      <c r="S1475" s="120"/>
    </row>
    <row r="1476" spans="1:19" ht="12.75" customHeight="1" x14ac:dyDescent="0.2">
      <c r="A1476" s="120"/>
      <c r="B1476" s="120"/>
      <c r="C1476" s="120"/>
      <c r="D1476" s="120"/>
      <c r="E1476" s="120"/>
      <c r="F1476" s="120"/>
      <c r="G1476" s="120"/>
      <c r="H1476" s="120"/>
      <c r="I1476" s="120"/>
      <c r="J1476" s="120"/>
      <c r="K1476" s="188"/>
      <c r="L1476" s="120"/>
      <c r="M1476" s="120"/>
      <c r="N1476" s="120"/>
      <c r="O1476" s="120"/>
      <c r="P1476" s="120"/>
      <c r="Q1476" s="120"/>
      <c r="R1476" s="120"/>
      <c r="S1476" s="120"/>
    </row>
    <row r="1477" spans="1:19" ht="12.75" customHeight="1" x14ac:dyDescent="0.2">
      <c r="A1477" s="120"/>
      <c r="B1477" s="120"/>
      <c r="C1477" s="120"/>
      <c r="D1477" s="120"/>
      <c r="E1477" s="120"/>
      <c r="F1477" s="120"/>
      <c r="G1477" s="120"/>
      <c r="H1477" s="120"/>
      <c r="I1477" s="120"/>
      <c r="J1477" s="120"/>
      <c r="K1477" s="188"/>
      <c r="L1477" s="120"/>
      <c r="M1477" s="120"/>
      <c r="N1477" s="120"/>
      <c r="O1477" s="120"/>
      <c r="P1477" s="120"/>
      <c r="Q1477" s="120"/>
      <c r="R1477" s="120"/>
      <c r="S1477" s="120"/>
    </row>
    <row r="1478" spans="1:19" ht="12.75" customHeight="1" x14ac:dyDescent="0.2">
      <c r="A1478" s="120"/>
      <c r="B1478" s="120"/>
      <c r="C1478" s="120"/>
      <c r="D1478" s="120"/>
      <c r="E1478" s="120"/>
      <c r="F1478" s="120"/>
      <c r="G1478" s="120"/>
      <c r="H1478" s="120"/>
      <c r="I1478" s="120"/>
      <c r="J1478" s="120"/>
      <c r="K1478" s="188"/>
      <c r="L1478" s="120"/>
      <c r="M1478" s="120"/>
      <c r="N1478" s="120"/>
      <c r="O1478" s="120"/>
      <c r="P1478" s="120"/>
      <c r="Q1478" s="120"/>
      <c r="R1478" s="120"/>
      <c r="S1478" s="120"/>
    </row>
    <row r="1479" spans="1:19" ht="12.75" customHeight="1" x14ac:dyDescent="0.2">
      <c r="A1479" s="120"/>
      <c r="B1479" s="120"/>
      <c r="C1479" s="120"/>
      <c r="D1479" s="120"/>
      <c r="E1479" s="120"/>
      <c r="F1479" s="120"/>
      <c r="G1479" s="120"/>
      <c r="H1479" s="120"/>
      <c r="I1479" s="120"/>
      <c r="J1479" s="120"/>
      <c r="K1479" s="188"/>
      <c r="L1479" s="120"/>
      <c r="M1479" s="120"/>
      <c r="N1479" s="120"/>
      <c r="O1479" s="120"/>
      <c r="P1479" s="120"/>
      <c r="Q1479" s="120"/>
      <c r="R1479" s="120"/>
      <c r="S1479" s="120"/>
    </row>
    <row r="1480" spans="1:19" ht="12.75" customHeight="1" x14ac:dyDescent="0.2">
      <c r="A1480" s="120"/>
      <c r="B1480" s="120"/>
      <c r="C1480" s="120"/>
      <c r="D1480" s="120"/>
      <c r="E1480" s="120"/>
      <c r="F1480" s="120"/>
      <c r="G1480" s="120"/>
      <c r="H1480" s="120"/>
      <c r="I1480" s="120"/>
      <c r="J1480" s="120"/>
      <c r="K1480" s="188"/>
      <c r="L1480" s="120"/>
      <c r="M1480" s="120"/>
      <c r="N1480" s="120"/>
      <c r="O1480" s="120"/>
      <c r="P1480" s="120"/>
      <c r="Q1480" s="120"/>
      <c r="R1480" s="120"/>
      <c r="S1480" s="120"/>
    </row>
    <row r="1481" spans="1:19" ht="12.75" customHeight="1" x14ac:dyDescent="0.2">
      <c r="A1481" s="120"/>
      <c r="B1481" s="120"/>
      <c r="C1481" s="120"/>
      <c r="D1481" s="120"/>
      <c r="E1481" s="120"/>
      <c r="F1481" s="120"/>
      <c r="G1481" s="120"/>
      <c r="H1481" s="120"/>
      <c r="I1481" s="120"/>
      <c r="J1481" s="120"/>
      <c r="K1481" s="188"/>
      <c r="L1481" s="120"/>
      <c r="M1481" s="120"/>
      <c r="N1481" s="120"/>
      <c r="O1481" s="120"/>
      <c r="P1481" s="120"/>
      <c r="Q1481" s="120"/>
      <c r="R1481" s="120"/>
      <c r="S1481" s="120"/>
    </row>
    <row r="1482" spans="1:19" ht="12.75" customHeight="1" x14ac:dyDescent="0.2">
      <c r="A1482" s="120"/>
      <c r="B1482" s="120"/>
      <c r="C1482" s="120"/>
      <c r="D1482" s="120"/>
      <c r="E1482" s="120"/>
      <c r="F1482" s="120"/>
      <c r="G1482" s="120"/>
      <c r="H1482" s="120"/>
      <c r="I1482" s="120"/>
      <c r="J1482" s="120"/>
      <c r="K1482" s="188"/>
      <c r="L1482" s="120"/>
      <c r="M1482" s="120"/>
      <c r="N1482" s="120"/>
      <c r="O1482" s="120"/>
      <c r="P1482" s="120"/>
      <c r="Q1482" s="120"/>
      <c r="R1482" s="120"/>
      <c r="S1482" s="120"/>
    </row>
    <row r="1483" spans="1:19" ht="12.75" customHeight="1" x14ac:dyDescent="0.2">
      <c r="A1483" s="120"/>
      <c r="B1483" s="120"/>
      <c r="C1483" s="120"/>
      <c r="D1483" s="120"/>
      <c r="E1483" s="120"/>
      <c r="F1483" s="120"/>
      <c r="G1483" s="120"/>
      <c r="H1483" s="120"/>
      <c r="I1483" s="120"/>
      <c r="J1483" s="120"/>
      <c r="K1483" s="188"/>
      <c r="L1483" s="120"/>
      <c r="M1483" s="120"/>
      <c r="N1483" s="120"/>
      <c r="O1483" s="120"/>
      <c r="P1483" s="120"/>
      <c r="Q1483" s="120"/>
      <c r="R1483" s="120"/>
      <c r="S1483" s="120"/>
    </row>
    <row r="1484" spans="1:19" ht="12.75" customHeight="1" x14ac:dyDescent="0.2">
      <c r="A1484" s="120"/>
      <c r="B1484" s="120"/>
      <c r="C1484" s="120"/>
      <c r="D1484" s="120"/>
      <c r="E1484" s="120"/>
      <c r="F1484" s="120"/>
      <c r="G1484" s="120"/>
      <c r="H1484" s="120"/>
      <c r="I1484" s="120"/>
      <c r="J1484" s="120"/>
      <c r="K1484" s="188"/>
      <c r="L1484" s="120"/>
      <c r="M1484" s="120"/>
      <c r="N1484" s="120"/>
      <c r="O1484" s="120"/>
      <c r="P1484" s="120"/>
      <c r="Q1484" s="120"/>
      <c r="R1484" s="120"/>
      <c r="S1484" s="120"/>
    </row>
    <row r="1485" spans="1:19" ht="12.75" customHeight="1" x14ac:dyDescent="0.2">
      <c r="A1485" s="120"/>
      <c r="B1485" s="120"/>
      <c r="C1485" s="120"/>
      <c r="D1485" s="120"/>
      <c r="E1485" s="120"/>
      <c r="F1485" s="120"/>
      <c r="G1485" s="120"/>
      <c r="H1485" s="120"/>
      <c r="I1485" s="120"/>
      <c r="J1485" s="120"/>
      <c r="K1485" s="188"/>
      <c r="L1485" s="120"/>
      <c r="M1485" s="120"/>
      <c r="N1485" s="120"/>
      <c r="O1485" s="120"/>
      <c r="P1485" s="120"/>
      <c r="Q1485" s="120"/>
      <c r="R1485" s="120"/>
      <c r="S1485" s="120"/>
    </row>
    <row r="1486" spans="1:19" ht="12.75" customHeight="1" x14ac:dyDescent="0.2">
      <c r="A1486" s="120"/>
      <c r="B1486" s="120"/>
      <c r="C1486" s="120"/>
      <c r="D1486" s="120"/>
      <c r="E1486" s="120"/>
      <c r="F1486" s="120"/>
      <c r="G1486" s="120"/>
      <c r="H1486" s="120"/>
      <c r="I1486" s="120"/>
      <c r="J1486" s="120"/>
      <c r="K1486" s="188"/>
      <c r="L1486" s="120"/>
      <c r="M1486" s="120"/>
      <c r="N1486" s="120"/>
      <c r="O1486" s="120"/>
      <c r="P1486" s="120"/>
      <c r="Q1486" s="120"/>
      <c r="R1486" s="120"/>
      <c r="S1486" s="120"/>
    </row>
    <row r="1487" spans="1:19" ht="12.75" customHeight="1" x14ac:dyDescent="0.2">
      <c r="A1487" s="120"/>
      <c r="B1487" s="120"/>
      <c r="C1487" s="120"/>
      <c r="D1487" s="120"/>
      <c r="E1487" s="120"/>
      <c r="F1487" s="120"/>
      <c r="G1487" s="120"/>
      <c r="H1487" s="120"/>
      <c r="I1487" s="120"/>
      <c r="J1487" s="120"/>
      <c r="K1487" s="188"/>
      <c r="L1487" s="120"/>
      <c r="M1487" s="120"/>
      <c r="N1487" s="120"/>
      <c r="O1487" s="120"/>
      <c r="P1487" s="120"/>
      <c r="Q1487" s="120"/>
      <c r="R1487" s="120"/>
      <c r="S1487" s="120"/>
    </row>
    <row r="1488" spans="1:19" ht="12.75" customHeight="1" x14ac:dyDescent="0.2">
      <c r="A1488" s="120"/>
      <c r="B1488" s="120"/>
      <c r="C1488" s="120"/>
      <c r="D1488" s="120"/>
      <c r="E1488" s="120"/>
      <c r="F1488" s="120"/>
      <c r="G1488" s="120"/>
      <c r="H1488" s="120"/>
      <c r="I1488" s="120"/>
      <c r="J1488" s="120"/>
      <c r="K1488" s="188"/>
      <c r="L1488" s="120"/>
      <c r="M1488" s="120"/>
      <c r="N1488" s="120"/>
      <c r="O1488" s="120"/>
      <c r="P1488" s="120"/>
      <c r="Q1488" s="120"/>
      <c r="R1488" s="120"/>
      <c r="S1488" s="120"/>
    </row>
    <row r="1489" spans="1:19" ht="12.75" customHeight="1" x14ac:dyDescent="0.2">
      <c r="A1489" s="120"/>
      <c r="B1489" s="120"/>
      <c r="C1489" s="120"/>
      <c r="D1489" s="120"/>
      <c r="E1489" s="120"/>
      <c r="F1489" s="120"/>
      <c r="G1489" s="120"/>
      <c r="H1489" s="120"/>
      <c r="I1489" s="120"/>
      <c r="J1489" s="120"/>
      <c r="K1489" s="188"/>
      <c r="L1489" s="120"/>
      <c r="M1489" s="120"/>
      <c r="N1489" s="120"/>
      <c r="O1489" s="120"/>
      <c r="P1489" s="120"/>
      <c r="Q1489" s="120"/>
      <c r="R1489" s="120"/>
      <c r="S1489" s="120"/>
    </row>
    <row r="1490" spans="1:19" ht="12.75" customHeight="1" x14ac:dyDescent="0.2">
      <c r="A1490" s="120"/>
      <c r="B1490" s="120"/>
      <c r="C1490" s="120"/>
      <c r="D1490" s="120"/>
      <c r="E1490" s="120"/>
      <c r="F1490" s="120"/>
      <c r="G1490" s="120"/>
      <c r="H1490" s="120"/>
      <c r="I1490" s="120"/>
      <c r="J1490" s="120"/>
      <c r="K1490" s="188"/>
      <c r="L1490" s="120"/>
      <c r="M1490" s="120"/>
      <c r="N1490" s="120"/>
      <c r="O1490" s="120"/>
      <c r="P1490" s="120"/>
      <c r="Q1490" s="120"/>
      <c r="R1490" s="120"/>
      <c r="S1490" s="120"/>
    </row>
    <row r="1491" spans="1:19" ht="12.75" customHeight="1" x14ac:dyDescent="0.2">
      <c r="A1491" s="120"/>
      <c r="B1491" s="120"/>
      <c r="C1491" s="120"/>
      <c r="D1491" s="120"/>
      <c r="E1491" s="120"/>
      <c r="F1491" s="120"/>
      <c r="G1491" s="120"/>
      <c r="H1491" s="120"/>
      <c r="I1491" s="120"/>
      <c r="J1491" s="120"/>
      <c r="K1491" s="188"/>
      <c r="L1491" s="120"/>
      <c r="M1491" s="120"/>
      <c r="N1491" s="120"/>
      <c r="O1491" s="120"/>
      <c r="P1491" s="120"/>
      <c r="Q1491" s="120"/>
      <c r="R1491" s="120"/>
      <c r="S1491" s="120"/>
    </row>
    <row r="1492" spans="1:19" ht="12.75" customHeight="1" x14ac:dyDescent="0.2">
      <c r="A1492" s="120"/>
      <c r="B1492" s="120"/>
      <c r="C1492" s="120"/>
      <c r="D1492" s="120"/>
      <c r="E1492" s="120"/>
      <c r="F1492" s="120"/>
      <c r="G1492" s="120"/>
      <c r="H1492" s="120"/>
      <c r="I1492" s="120"/>
      <c r="J1492" s="120"/>
      <c r="K1492" s="188"/>
      <c r="L1492" s="120"/>
      <c r="M1492" s="120"/>
      <c r="N1492" s="120"/>
      <c r="O1492" s="120"/>
      <c r="P1492" s="120"/>
      <c r="Q1492" s="120"/>
      <c r="R1492" s="120"/>
      <c r="S1492" s="120"/>
    </row>
    <row r="1493" spans="1:19" ht="12.75" customHeight="1" x14ac:dyDescent="0.2">
      <c r="A1493" s="120"/>
      <c r="B1493" s="120"/>
      <c r="C1493" s="120"/>
      <c r="D1493" s="120"/>
      <c r="E1493" s="120"/>
      <c r="F1493" s="120"/>
      <c r="G1493" s="120"/>
      <c r="H1493" s="120"/>
      <c r="I1493" s="120"/>
      <c r="J1493" s="120"/>
      <c r="K1493" s="188"/>
      <c r="L1493" s="120"/>
      <c r="M1493" s="120"/>
      <c r="N1493" s="120"/>
      <c r="O1493" s="120"/>
      <c r="P1493" s="120"/>
      <c r="Q1493" s="120"/>
      <c r="R1493" s="120"/>
      <c r="S1493" s="120"/>
    </row>
    <row r="1494" spans="1:19" ht="12.75" customHeight="1" x14ac:dyDescent="0.2">
      <c r="A1494" s="120"/>
      <c r="B1494" s="120"/>
      <c r="C1494" s="120"/>
      <c r="D1494" s="120"/>
      <c r="E1494" s="120"/>
      <c r="F1494" s="120"/>
      <c r="G1494" s="120"/>
      <c r="H1494" s="120"/>
      <c r="I1494" s="120"/>
      <c r="J1494" s="120"/>
      <c r="K1494" s="188"/>
      <c r="L1494" s="120"/>
      <c r="M1494" s="120"/>
      <c r="N1494" s="120"/>
      <c r="O1494" s="120"/>
      <c r="P1494" s="120"/>
      <c r="Q1494" s="120"/>
      <c r="R1494" s="120"/>
      <c r="S1494" s="120"/>
    </row>
    <row r="1495" spans="1:19" ht="12.75" customHeight="1" x14ac:dyDescent="0.2">
      <c r="A1495" s="120"/>
      <c r="B1495" s="120"/>
      <c r="C1495" s="120"/>
      <c r="D1495" s="120"/>
      <c r="E1495" s="120"/>
      <c r="F1495" s="120"/>
      <c r="G1495" s="120"/>
      <c r="H1495" s="120"/>
      <c r="I1495" s="120"/>
      <c r="J1495" s="120"/>
      <c r="K1495" s="188"/>
      <c r="L1495" s="120"/>
      <c r="M1495" s="120"/>
      <c r="N1495" s="120"/>
      <c r="O1495" s="120"/>
      <c r="P1495" s="120"/>
      <c r="Q1495" s="120"/>
      <c r="R1495" s="120"/>
      <c r="S1495" s="120"/>
    </row>
    <row r="1496" spans="1:19" ht="12.75" customHeight="1" x14ac:dyDescent="0.2">
      <c r="A1496" s="120"/>
      <c r="B1496" s="120"/>
      <c r="C1496" s="120"/>
      <c r="D1496" s="120"/>
      <c r="E1496" s="120"/>
      <c r="F1496" s="120"/>
      <c r="G1496" s="120"/>
      <c r="H1496" s="120"/>
      <c r="I1496" s="120"/>
      <c r="J1496" s="120"/>
      <c r="K1496" s="188"/>
      <c r="L1496" s="120"/>
      <c r="M1496" s="120"/>
      <c r="N1496" s="120"/>
      <c r="O1496" s="120"/>
      <c r="P1496" s="120"/>
      <c r="Q1496" s="120"/>
      <c r="R1496" s="120"/>
      <c r="S1496" s="120"/>
    </row>
    <row r="1497" spans="1:19" ht="12.75" customHeight="1" x14ac:dyDescent="0.2">
      <c r="A1497" s="120"/>
      <c r="B1497" s="120"/>
      <c r="C1497" s="120"/>
      <c r="D1497" s="120"/>
      <c r="E1497" s="120"/>
      <c r="F1497" s="120"/>
      <c r="G1497" s="120"/>
      <c r="H1497" s="120"/>
      <c r="I1497" s="120"/>
      <c r="J1497" s="120"/>
      <c r="K1497" s="188"/>
      <c r="L1497" s="120"/>
      <c r="M1497" s="120"/>
      <c r="N1497" s="120"/>
      <c r="O1497" s="120"/>
      <c r="P1497" s="120"/>
      <c r="Q1497" s="120"/>
      <c r="R1497" s="120"/>
      <c r="S1497" s="120"/>
    </row>
    <row r="1498" spans="1:19" ht="12.75" customHeight="1" x14ac:dyDescent="0.2">
      <c r="A1498" s="120"/>
      <c r="B1498" s="120"/>
      <c r="C1498" s="120"/>
      <c r="D1498" s="120"/>
      <c r="E1498" s="120"/>
      <c r="F1498" s="120"/>
      <c r="G1498" s="120"/>
      <c r="H1498" s="120"/>
      <c r="I1498" s="120"/>
      <c r="J1498" s="120"/>
      <c r="K1498" s="188"/>
      <c r="L1498" s="120"/>
      <c r="M1498" s="120"/>
      <c r="N1498" s="120"/>
      <c r="O1498" s="120"/>
      <c r="P1498" s="120"/>
      <c r="Q1498" s="120"/>
      <c r="R1498" s="120"/>
      <c r="S1498" s="120"/>
    </row>
    <row r="1499" spans="1:19" ht="12.75" customHeight="1" x14ac:dyDescent="0.2">
      <c r="A1499" s="120"/>
      <c r="B1499" s="120"/>
      <c r="C1499" s="120"/>
      <c r="D1499" s="120"/>
      <c r="E1499" s="120"/>
      <c r="F1499" s="120"/>
      <c r="G1499" s="120"/>
      <c r="H1499" s="120"/>
      <c r="I1499" s="120"/>
      <c r="J1499" s="120"/>
      <c r="K1499" s="188"/>
      <c r="L1499" s="120"/>
      <c r="M1499" s="120"/>
      <c r="N1499" s="120"/>
      <c r="O1499" s="120"/>
      <c r="P1499" s="120"/>
      <c r="Q1499" s="120"/>
      <c r="R1499" s="120"/>
      <c r="S1499" s="120"/>
    </row>
    <row r="1500" spans="1:19" ht="12.75" customHeight="1" x14ac:dyDescent="0.2">
      <c r="A1500" s="120"/>
      <c r="B1500" s="120"/>
      <c r="C1500" s="120"/>
      <c r="D1500" s="120"/>
      <c r="E1500" s="120"/>
      <c r="F1500" s="120"/>
      <c r="G1500" s="120"/>
      <c r="H1500" s="120"/>
      <c r="I1500" s="120"/>
      <c r="J1500" s="120"/>
      <c r="K1500" s="188"/>
      <c r="L1500" s="120"/>
      <c r="M1500" s="120"/>
      <c r="N1500" s="120"/>
      <c r="O1500" s="120"/>
      <c r="P1500" s="120"/>
      <c r="Q1500" s="120"/>
      <c r="R1500" s="120"/>
      <c r="S1500" s="120"/>
    </row>
    <row r="1501" spans="1:19" ht="12.75" customHeight="1" x14ac:dyDescent="0.2">
      <c r="A1501" s="120"/>
      <c r="B1501" s="120"/>
      <c r="C1501" s="120"/>
      <c r="D1501" s="120"/>
      <c r="E1501" s="120"/>
      <c r="F1501" s="120"/>
      <c r="G1501" s="120"/>
      <c r="H1501" s="120"/>
      <c r="I1501" s="120"/>
      <c r="J1501" s="120"/>
      <c r="K1501" s="188"/>
      <c r="L1501" s="120"/>
      <c r="M1501" s="120"/>
      <c r="N1501" s="120"/>
      <c r="O1501" s="120"/>
      <c r="P1501" s="120"/>
      <c r="Q1501" s="120"/>
      <c r="R1501" s="120"/>
      <c r="S1501" s="120"/>
    </row>
    <row r="1502" spans="1:19" ht="12.75" customHeight="1" x14ac:dyDescent="0.2">
      <c r="A1502" s="120"/>
      <c r="B1502" s="120"/>
      <c r="C1502" s="120"/>
      <c r="D1502" s="120"/>
      <c r="E1502" s="120"/>
      <c r="F1502" s="120"/>
      <c r="G1502" s="120"/>
      <c r="H1502" s="120"/>
      <c r="I1502" s="120"/>
      <c r="J1502" s="120"/>
      <c r="K1502" s="188"/>
      <c r="L1502" s="120"/>
      <c r="M1502" s="120"/>
      <c r="N1502" s="120"/>
      <c r="O1502" s="120"/>
      <c r="P1502" s="120"/>
      <c r="Q1502" s="120"/>
      <c r="R1502" s="120"/>
      <c r="S1502" s="120"/>
    </row>
    <row r="1503" spans="1:19" ht="12.75" customHeight="1" x14ac:dyDescent="0.2">
      <c r="A1503" s="120"/>
      <c r="B1503" s="120"/>
      <c r="C1503" s="120"/>
      <c r="D1503" s="120"/>
      <c r="E1503" s="120"/>
      <c r="F1503" s="120"/>
      <c r="G1503" s="120"/>
      <c r="H1503" s="120"/>
      <c r="I1503" s="120"/>
      <c r="J1503" s="120"/>
      <c r="K1503" s="188"/>
      <c r="L1503" s="120"/>
      <c r="M1503" s="120"/>
      <c r="N1503" s="120"/>
      <c r="O1503" s="120"/>
      <c r="P1503" s="120"/>
      <c r="Q1503" s="120"/>
      <c r="R1503" s="120"/>
      <c r="S1503" s="120"/>
    </row>
    <row r="1504" spans="1:19" ht="12.75" customHeight="1" x14ac:dyDescent="0.2">
      <c r="A1504" s="120"/>
      <c r="B1504" s="120"/>
      <c r="C1504" s="120"/>
      <c r="D1504" s="120"/>
      <c r="E1504" s="120"/>
      <c r="F1504" s="120"/>
      <c r="G1504" s="120"/>
      <c r="H1504" s="120"/>
      <c r="I1504" s="120"/>
      <c r="J1504" s="120"/>
      <c r="K1504" s="188"/>
      <c r="L1504" s="120"/>
      <c r="M1504" s="120"/>
      <c r="N1504" s="120"/>
      <c r="O1504" s="120"/>
      <c r="P1504" s="120"/>
      <c r="Q1504" s="120"/>
      <c r="R1504" s="120"/>
      <c r="S1504" s="120"/>
    </row>
    <row r="1505" spans="1:19" ht="12.75" customHeight="1" x14ac:dyDescent="0.2">
      <c r="A1505" s="120"/>
      <c r="B1505" s="120"/>
      <c r="C1505" s="120"/>
      <c r="D1505" s="120"/>
      <c r="E1505" s="120"/>
      <c r="F1505" s="120"/>
      <c r="G1505" s="120"/>
      <c r="H1505" s="120"/>
      <c r="I1505" s="120"/>
      <c r="J1505" s="120"/>
      <c r="K1505" s="188"/>
      <c r="L1505" s="120"/>
      <c r="M1505" s="120"/>
      <c r="N1505" s="120"/>
      <c r="O1505" s="120"/>
      <c r="P1505" s="120"/>
      <c r="Q1505" s="120"/>
      <c r="R1505" s="120"/>
      <c r="S1505" s="120"/>
    </row>
    <row r="1506" spans="1:19" ht="12.75" customHeight="1" x14ac:dyDescent="0.2">
      <c r="A1506" s="120"/>
      <c r="B1506" s="120"/>
      <c r="C1506" s="120"/>
      <c r="D1506" s="120"/>
      <c r="E1506" s="120"/>
      <c r="F1506" s="120"/>
      <c r="G1506" s="120"/>
      <c r="H1506" s="120"/>
      <c r="I1506" s="120"/>
      <c r="J1506" s="120"/>
      <c r="K1506" s="188"/>
      <c r="L1506" s="120"/>
      <c r="M1506" s="120"/>
      <c r="N1506" s="120"/>
      <c r="O1506" s="120"/>
      <c r="P1506" s="120"/>
      <c r="Q1506" s="120"/>
      <c r="R1506" s="120"/>
      <c r="S1506" s="120"/>
    </row>
    <row r="1507" spans="1:19" ht="12.75" customHeight="1" x14ac:dyDescent="0.2">
      <c r="A1507" s="120"/>
      <c r="B1507" s="120"/>
      <c r="C1507" s="120"/>
      <c r="D1507" s="120"/>
      <c r="E1507" s="120"/>
      <c r="F1507" s="120"/>
      <c r="G1507" s="120"/>
      <c r="H1507" s="120"/>
      <c r="I1507" s="120"/>
      <c r="J1507" s="120"/>
      <c r="K1507" s="188"/>
      <c r="L1507" s="120"/>
      <c r="M1507" s="120"/>
      <c r="N1507" s="120"/>
      <c r="O1507" s="120"/>
      <c r="P1507" s="120"/>
      <c r="Q1507" s="120"/>
      <c r="R1507" s="120"/>
      <c r="S1507" s="120"/>
    </row>
    <row r="1508" spans="1:19" ht="12.75" customHeight="1" x14ac:dyDescent="0.2">
      <c r="A1508" s="120"/>
      <c r="B1508" s="120"/>
      <c r="C1508" s="120"/>
      <c r="D1508" s="120"/>
      <c r="E1508" s="120"/>
      <c r="F1508" s="120"/>
      <c r="G1508" s="120"/>
      <c r="H1508" s="120"/>
      <c r="I1508" s="120"/>
      <c r="J1508" s="120"/>
      <c r="K1508" s="188"/>
      <c r="L1508" s="120"/>
      <c r="M1508" s="120"/>
      <c r="N1508" s="120"/>
      <c r="O1508" s="120"/>
      <c r="P1508" s="120"/>
      <c r="Q1508" s="120"/>
      <c r="R1508" s="120"/>
      <c r="S1508" s="120"/>
    </row>
    <row r="1509" spans="1:19" ht="12.75" customHeight="1" x14ac:dyDescent="0.2">
      <c r="A1509" s="120"/>
      <c r="B1509" s="120"/>
      <c r="C1509" s="120"/>
      <c r="D1509" s="120"/>
      <c r="E1509" s="120"/>
      <c r="F1509" s="120"/>
      <c r="G1509" s="120"/>
      <c r="H1509" s="120"/>
      <c r="I1509" s="120"/>
      <c r="J1509" s="120"/>
      <c r="K1509" s="188"/>
      <c r="L1509" s="120"/>
      <c r="M1509" s="120"/>
      <c r="N1509" s="120"/>
      <c r="O1509" s="120"/>
      <c r="P1509" s="120"/>
      <c r="Q1509" s="120"/>
      <c r="R1509" s="120"/>
      <c r="S1509" s="120"/>
    </row>
    <row r="1510" spans="1:19" ht="12.75" customHeight="1" x14ac:dyDescent="0.2">
      <c r="A1510" s="120"/>
      <c r="B1510" s="120"/>
      <c r="C1510" s="120"/>
      <c r="D1510" s="120"/>
      <c r="E1510" s="120"/>
      <c r="F1510" s="120"/>
      <c r="G1510" s="120"/>
      <c r="H1510" s="120"/>
      <c r="I1510" s="120"/>
      <c r="J1510" s="120"/>
      <c r="K1510" s="188"/>
      <c r="L1510" s="120"/>
      <c r="M1510" s="120"/>
      <c r="N1510" s="120"/>
      <c r="O1510" s="120"/>
      <c r="P1510" s="120"/>
      <c r="Q1510" s="120"/>
      <c r="R1510" s="120"/>
      <c r="S1510" s="120"/>
    </row>
    <row r="1511" spans="1:19" ht="12.75" customHeight="1" x14ac:dyDescent="0.2">
      <c r="A1511" s="120"/>
      <c r="B1511" s="120"/>
      <c r="C1511" s="120"/>
      <c r="D1511" s="120"/>
      <c r="E1511" s="120"/>
      <c r="F1511" s="120"/>
      <c r="G1511" s="120"/>
      <c r="H1511" s="120"/>
      <c r="I1511" s="120"/>
      <c r="J1511" s="120"/>
      <c r="K1511" s="188"/>
      <c r="L1511" s="120"/>
      <c r="M1511" s="120"/>
      <c r="N1511" s="120"/>
      <c r="O1511" s="120"/>
      <c r="P1511" s="120"/>
      <c r="Q1511" s="120"/>
      <c r="R1511" s="120"/>
      <c r="S1511" s="120"/>
    </row>
    <row r="1512" spans="1:19" ht="12.75" customHeight="1" x14ac:dyDescent="0.2">
      <c r="A1512" s="120"/>
      <c r="B1512" s="120"/>
      <c r="C1512" s="120"/>
      <c r="D1512" s="120"/>
      <c r="E1512" s="120"/>
      <c r="F1512" s="120"/>
      <c r="G1512" s="120"/>
      <c r="H1512" s="120"/>
      <c r="I1512" s="120"/>
      <c r="J1512" s="120"/>
      <c r="K1512" s="188"/>
      <c r="L1512" s="120"/>
      <c r="M1512" s="120"/>
      <c r="N1512" s="120"/>
      <c r="O1512" s="120"/>
      <c r="P1512" s="120"/>
      <c r="Q1512" s="120"/>
      <c r="R1512" s="120"/>
      <c r="S1512" s="120"/>
    </row>
    <row r="1513" spans="1:19" ht="12.75" customHeight="1" x14ac:dyDescent="0.2">
      <c r="A1513" s="120"/>
      <c r="B1513" s="120"/>
      <c r="C1513" s="120"/>
      <c r="D1513" s="120"/>
      <c r="E1513" s="120"/>
      <c r="F1513" s="120"/>
      <c r="G1513" s="120"/>
      <c r="H1513" s="120"/>
      <c r="I1513" s="120"/>
      <c r="J1513" s="120"/>
      <c r="K1513" s="188"/>
      <c r="L1513" s="120"/>
      <c r="M1513" s="120"/>
      <c r="N1513" s="120"/>
      <c r="O1513" s="120"/>
      <c r="P1513" s="120"/>
      <c r="Q1513" s="120"/>
      <c r="R1513" s="120"/>
      <c r="S1513" s="120"/>
    </row>
    <row r="1514" spans="1:19" ht="12.75" customHeight="1" x14ac:dyDescent="0.2">
      <c r="A1514" s="120"/>
      <c r="B1514" s="120"/>
      <c r="C1514" s="120"/>
      <c r="D1514" s="120"/>
      <c r="E1514" s="120"/>
      <c r="F1514" s="120"/>
      <c r="G1514" s="120"/>
      <c r="H1514" s="120"/>
      <c r="I1514" s="120"/>
      <c r="J1514" s="120"/>
      <c r="K1514" s="188"/>
      <c r="L1514" s="120"/>
      <c r="M1514" s="120"/>
      <c r="N1514" s="120"/>
      <c r="O1514" s="120"/>
      <c r="P1514" s="120"/>
      <c r="Q1514" s="120"/>
      <c r="R1514" s="120"/>
      <c r="S1514" s="120"/>
    </row>
    <row r="1515" spans="1:19" ht="12.75" customHeight="1" x14ac:dyDescent="0.2">
      <c r="A1515" s="120"/>
      <c r="B1515" s="120"/>
      <c r="C1515" s="120"/>
      <c r="D1515" s="120"/>
      <c r="E1515" s="120"/>
      <c r="F1515" s="120"/>
      <c r="G1515" s="120"/>
      <c r="H1515" s="120"/>
      <c r="I1515" s="120"/>
      <c r="J1515" s="120"/>
      <c r="K1515" s="188"/>
      <c r="L1515" s="120"/>
      <c r="M1515" s="120"/>
      <c r="N1515" s="120"/>
      <c r="O1515" s="120"/>
      <c r="P1515" s="120"/>
      <c r="Q1515" s="120"/>
      <c r="R1515" s="120"/>
      <c r="S1515" s="120"/>
    </row>
    <row r="1516" spans="1:19" ht="12.75" customHeight="1" x14ac:dyDescent="0.2">
      <c r="A1516" s="120"/>
      <c r="B1516" s="120"/>
      <c r="C1516" s="120"/>
      <c r="D1516" s="120"/>
      <c r="E1516" s="120"/>
      <c r="F1516" s="120"/>
      <c r="G1516" s="120"/>
      <c r="H1516" s="120"/>
      <c r="I1516" s="120"/>
      <c r="J1516" s="120"/>
      <c r="K1516" s="188"/>
      <c r="L1516" s="120"/>
      <c r="M1516" s="120"/>
      <c r="N1516" s="120"/>
      <c r="O1516" s="120"/>
      <c r="P1516" s="120"/>
      <c r="Q1516" s="120"/>
      <c r="R1516" s="120"/>
      <c r="S1516" s="120"/>
    </row>
    <row r="1517" spans="1:19" ht="12.75" customHeight="1" x14ac:dyDescent="0.2">
      <c r="A1517" s="120"/>
      <c r="B1517" s="120"/>
      <c r="C1517" s="120"/>
      <c r="D1517" s="120"/>
      <c r="E1517" s="120"/>
      <c r="F1517" s="120"/>
      <c r="G1517" s="120"/>
      <c r="H1517" s="120"/>
      <c r="I1517" s="120"/>
      <c r="J1517" s="120"/>
      <c r="K1517" s="188"/>
      <c r="L1517" s="120"/>
      <c r="M1517" s="120"/>
      <c r="N1517" s="120"/>
      <c r="O1517" s="120"/>
      <c r="P1517" s="120"/>
      <c r="Q1517" s="120"/>
      <c r="R1517" s="120"/>
      <c r="S1517" s="120"/>
    </row>
    <row r="1518" spans="1:19" ht="12.75" customHeight="1" x14ac:dyDescent="0.2">
      <c r="A1518" s="120"/>
      <c r="B1518" s="120"/>
      <c r="C1518" s="120"/>
      <c r="D1518" s="120"/>
      <c r="E1518" s="120"/>
      <c r="F1518" s="120"/>
      <c r="G1518" s="120"/>
      <c r="H1518" s="120"/>
      <c r="I1518" s="120"/>
      <c r="J1518" s="120"/>
      <c r="K1518" s="188"/>
      <c r="L1518" s="120"/>
      <c r="M1518" s="120"/>
      <c r="N1518" s="120"/>
      <c r="O1518" s="120"/>
      <c r="P1518" s="120"/>
      <c r="Q1518" s="120"/>
      <c r="R1518" s="120"/>
      <c r="S1518" s="120"/>
    </row>
    <row r="1519" spans="1:19" ht="12.75" customHeight="1" x14ac:dyDescent="0.2">
      <c r="A1519" s="120"/>
      <c r="B1519" s="120"/>
      <c r="C1519" s="120"/>
      <c r="D1519" s="120"/>
      <c r="E1519" s="120"/>
      <c r="F1519" s="120"/>
      <c r="G1519" s="120"/>
      <c r="H1519" s="120"/>
      <c r="I1519" s="120"/>
      <c r="J1519" s="120"/>
      <c r="K1519" s="188"/>
      <c r="L1519" s="120"/>
      <c r="M1519" s="120"/>
      <c r="N1519" s="120"/>
      <c r="O1519" s="120"/>
      <c r="P1519" s="120"/>
      <c r="Q1519" s="120"/>
      <c r="R1519" s="120"/>
      <c r="S1519" s="120"/>
    </row>
    <row r="1520" spans="1:19" ht="12.75" customHeight="1" x14ac:dyDescent="0.2">
      <c r="A1520" s="120"/>
      <c r="B1520" s="120"/>
      <c r="C1520" s="120"/>
      <c r="D1520" s="120"/>
      <c r="E1520" s="120"/>
      <c r="F1520" s="120"/>
      <c r="G1520" s="120"/>
      <c r="H1520" s="120"/>
      <c r="I1520" s="120"/>
      <c r="J1520" s="120"/>
      <c r="K1520" s="188"/>
      <c r="L1520" s="120"/>
      <c r="M1520" s="120"/>
      <c r="N1520" s="120"/>
      <c r="O1520" s="120"/>
      <c r="P1520" s="120"/>
      <c r="Q1520" s="120"/>
      <c r="R1520" s="120"/>
      <c r="S1520" s="120"/>
    </row>
    <row r="1521" spans="1:19" ht="12.75" customHeight="1" x14ac:dyDescent="0.2">
      <c r="A1521" s="120"/>
      <c r="B1521" s="120"/>
      <c r="C1521" s="120"/>
      <c r="D1521" s="120"/>
      <c r="E1521" s="120"/>
      <c r="F1521" s="120"/>
      <c r="G1521" s="120"/>
      <c r="H1521" s="120"/>
      <c r="I1521" s="120"/>
      <c r="J1521" s="120"/>
      <c r="K1521" s="188"/>
      <c r="L1521" s="120"/>
      <c r="M1521" s="120"/>
      <c r="N1521" s="120"/>
      <c r="O1521" s="120"/>
      <c r="P1521" s="120"/>
      <c r="Q1521" s="120"/>
      <c r="R1521" s="120"/>
      <c r="S1521" s="120"/>
    </row>
    <row r="1522" spans="1:19" ht="12.75" customHeight="1" x14ac:dyDescent="0.2">
      <c r="A1522" s="120"/>
      <c r="B1522" s="120"/>
      <c r="C1522" s="120"/>
      <c r="D1522" s="120"/>
      <c r="E1522" s="120"/>
      <c r="F1522" s="120"/>
      <c r="G1522" s="120"/>
      <c r="H1522" s="120"/>
      <c r="I1522" s="120"/>
      <c r="J1522" s="120"/>
      <c r="K1522" s="188"/>
      <c r="L1522" s="120"/>
      <c r="M1522" s="120"/>
      <c r="N1522" s="120"/>
      <c r="O1522" s="120"/>
      <c r="P1522" s="120"/>
      <c r="Q1522" s="120"/>
      <c r="R1522" s="120"/>
      <c r="S1522" s="120"/>
    </row>
    <row r="1523" spans="1:19" ht="12.75" customHeight="1" x14ac:dyDescent="0.2">
      <c r="A1523" s="120"/>
      <c r="B1523" s="120"/>
      <c r="C1523" s="120"/>
      <c r="D1523" s="120"/>
      <c r="E1523" s="120"/>
      <c r="F1523" s="120"/>
      <c r="G1523" s="120"/>
      <c r="H1523" s="120"/>
      <c r="I1523" s="120"/>
      <c r="J1523" s="120"/>
      <c r="K1523" s="188"/>
      <c r="L1523" s="120"/>
      <c r="M1523" s="120"/>
      <c r="N1523" s="120"/>
      <c r="O1523" s="120"/>
      <c r="P1523" s="120"/>
      <c r="Q1523" s="120"/>
      <c r="R1523" s="120"/>
      <c r="S1523" s="120"/>
    </row>
    <row r="1524" spans="1:19" ht="12.75" customHeight="1" x14ac:dyDescent="0.2">
      <c r="A1524" s="120"/>
      <c r="B1524" s="120"/>
      <c r="C1524" s="120"/>
      <c r="D1524" s="120"/>
      <c r="E1524" s="120"/>
      <c r="F1524" s="120"/>
      <c r="G1524" s="120"/>
      <c r="H1524" s="120"/>
      <c r="I1524" s="120"/>
      <c r="J1524" s="120"/>
      <c r="K1524" s="188"/>
      <c r="L1524" s="120"/>
      <c r="M1524" s="120"/>
      <c r="N1524" s="120"/>
      <c r="O1524" s="120"/>
      <c r="P1524" s="120"/>
      <c r="Q1524" s="120"/>
      <c r="R1524" s="120"/>
      <c r="S1524" s="120"/>
    </row>
    <row r="1525" spans="1:19" ht="12.75" customHeight="1" x14ac:dyDescent="0.2">
      <c r="A1525" s="120"/>
      <c r="B1525" s="120"/>
      <c r="C1525" s="120"/>
      <c r="D1525" s="120"/>
      <c r="E1525" s="120"/>
      <c r="F1525" s="120"/>
      <c r="G1525" s="120"/>
      <c r="H1525" s="120"/>
      <c r="I1525" s="120"/>
      <c r="J1525" s="120"/>
      <c r="K1525" s="188"/>
      <c r="L1525" s="120"/>
      <c r="M1525" s="120"/>
      <c r="N1525" s="120"/>
      <c r="O1525" s="120"/>
      <c r="P1525" s="120"/>
      <c r="Q1525" s="120"/>
      <c r="R1525" s="120"/>
      <c r="S1525" s="120"/>
    </row>
    <row r="1526" spans="1:19" ht="12.75" customHeight="1" x14ac:dyDescent="0.2">
      <c r="A1526" s="120"/>
      <c r="B1526" s="120"/>
      <c r="C1526" s="120"/>
      <c r="D1526" s="120"/>
      <c r="E1526" s="120"/>
      <c r="F1526" s="120"/>
      <c r="G1526" s="120"/>
      <c r="H1526" s="120"/>
      <c r="I1526" s="120"/>
      <c r="J1526" s="120"/>
      <c r="K1526" s="188"/>
      <c r="L1526" s="120"/>
      <c r="M1526" s="120"/>
      <c r="N1526" s="120"/>
      <c r="O1526" s="120"/>
      <c r="P1526" s="120"/>
      <c r="Q1526" s="120"/>
      <c r="R1526" s="120"/>
      <c r="S1526" s="120"/>
    </row>
    <row r="1527" spans="1:19" ht="12.75" customHeight="1" x14ac:dyDescent="0.2">
      <c r="A1527" s="120"/>
      <c r="B1527" s="120"/>
      <c r="C1527" s="120"/>
      <c r="D1527" s="120"/>
      <c r="E1527" s="120"/>
      <c r="F1527" s="120"/>
      <c r="G1527" s="120"/>
      <c r="H1527" s="120"/>
      <c r="I1527" s="120"/>
      <c r="J1527" s="120"/>
      <c r="K1527" s="188"/>
      <c r="L1527" s="120"/>
      <c r="M1527" s="120"/>
      <c r="N1527" s="120"/>
      <c r="O1527" s="120"/>
      <c r="P1527" s="120"/>
      <c r="Q1527" s="120"/>
      <c r="R1527" s="120"/>
      <c r="S1527" s="120"/>
    </row>
    <row r="1528" spans="1:19" ht="12.75" customHeight="1" x14ac:dyDescent="0.2">
      <c r="A1528" s="120"/>
      <c r="B1528" s="120"/>
      <c r="C1528" s="120"/>
      <c r="D1528" s="120"/>
      <c r="E1528" s="120"/>
      <c r="F1528" s="120"/>
      <c r="G1528" s="120"/>
      <c r="H1528" s="120"/>
      <c r="I1528" s="120"/>
      <c r="J1528" s="120"/>
      <c r="K1528" s="188"/>
      <c r="L1528" s="120"/>
      <c r="M1528" s="120"/>
      <c r="N1528" s="120"/>
      <c r="O1528" s="120"/>
      <c r="P1528" s="120"/>
      <c r="Q1528" s="120"/>
      <c r="R1528" s="120"/>
      <c r="S1528" s="120"/>
    </row>
    <row r="1529" spans="1:19" ht="12.75" customHeight="1" x14ac:dyDescent="0.2">
      <c r="A1529" s="120"/>
      <c r="B1529" s="120"/>
      <c r="C1529" s="120"/>
      <c r="D1529" s="120"/>
      <c r="E1529" s="120"/>
      <c r="F1529" s="120"/>
      <c r="G1529" s="120"/>
      <c r="H1529" s="120"/>
      <c r="I1529" s="120"/>
      <c r="J1529" s="120"/>
      <c r="K1529" s="188"/>
      <c r="L1529" s="120"/>
      <c r="M1529" s="120"/>
      <c r="N1529" s="120"/>
      <c r="O1529" s="120"/>
      <c r="P1529" s="120"/>
      <c r="Q1529" s="120"/>
      <c r="R1529" s="120"/>
      <c r="S1529" s="120"/>
    </row>
    <row r="1530" spans="1:19" ht="12.75" customHeight="1" x14ac:dyDescent="0.2">
      <c r="A1530" s="120"/>
      <c r="B1530" s="120"/>
      <c r="C1530" s="120"/>
      <c r="D1530" s="120"/>
      <c r="E1530" s="120"/>
      <c r="F1530" s="120"/>
      <c r="G1530" s="120"/>
      <c r="H1530" s="120"/>
      <c r="I1530" s="120"/>
      <c r="J1530" s="120"/>
      <c r="K1530" s="188"/>
      <c r="L1530" s="120"/>
      <c r="M1530" s="120"/>
      <c r="N1530" s="120"/>
      <c r="O1530" s="120"/>
      <c r="P1530" s="120"/>
      <c r="Q1530" s="120"/>
      <c r="R1530" s="120"/>
      <c r="S1530" s="120"/>
    </row>
    <row r="1531" spans="1:19" ht="12.75" customHeight="1" x14ac:dyDescent="0.2">
      <c r="A1531" s="120"/>
      <c r="B1531" s="120"/>
      <c r="C1531" s="120"/>
      <c r="D1531" s="120"/>
      <c r="E1531" s="120"/>
      <c r="F1531" s="120"/>
      <c r="G1531" s="120"/>
      <c r="H1531" s="120"/>
      <c r="I1531" s="120"/>
      <c r="J1531" s="120"/>
      <c r="K1531" s="188"/>
      <c r="L1531" s="120"/>
      <c r="M1531" s="120"/>
      <c r="N1531" s="120"/>
      <c r="O1531" s="120"/>
      <c r="P1531" s="120"/>
      <c r="Q1531" s="120"/>
      <c r="R1531" s="120"/>
      <c r="S1531" s="120"/>
    </row>
    <row r="1532" spans="1:19" ht="12.75" customHeight="1" x14ac:dyDescent="0.2">
      <c r="A1532" s="120"/>
      <c r="B1532" s="120"/>
      <c r="C1532" s="120"/>
      <c r="D1532" s="120"/>
      <c r="E1532" s="120"/>
      <c r="F1532" s="120"/>
      <c r="G1532" s="120"/>
      <c r="H1532" s="120"/>
      <c r="I1532" s="120"/>
      <c r="J1532" s="120"/>
      <c r="K1532" s="188"/>
      <c r="L1532" s="120"/>
      <c r="M1532" s="120"/>
      <c r="N1532" s="120"/>
      <c r="O1532" s="120"/>
      <c r="P1532" s="120"/>
      <c r="Q1532" s="120"/>
      <c r="R1532" s="120"/>
      <c r="S1532" s="120"/>
    </row>
    <row r="1533" spans="1:19" ht="12.75" customHeight="1" x14ac:dyDescent="0.2">
      <c r="A1533" s="120"/>
      <c r="B1533" s="120"/>
      <c r="C1533" s="120"/>
      <c r="D1533" s="120"/>
      <c r="E1533" s="120"/>
      <c r="F1533" s="120"/>
      <c r="G1533" s="120"/>
      <c r="H1533" s="120"/>
      <c r="I1533" s="120"/>
      <c r="J1533" s="120"/>
      <c r="K1533" s="188"/>
      <c r="L1533" s="120"/>
      <c r="M1533" s="120"/>
      <c r="N1533" s="120"/>
      <c r="O1533" s="120"/>
      <c r="P1533" s="120"/>
      <c r="Q1533" s="120"/>
      <c r="R1533" s="120"/>
      <c r="S1533" s="120"/>
    </row>
    <row r="1534" spans="1:19" ht="12.75" customHeight="1" x14ac:dyDescent="0.2">
      <c r="A1534" s="120"/>
      <c r="B1534" s="120"/>
      <c r="C1534" s="120"/>
      <c r="D1534" s="120"/>
      <c r="E1534" s="120"/>
      <c r="F1534" s="120"/>
      <c r="G1534" s="120"/>
      <c r="H1534" s="120"/>
      <c r="I1534" s="120"/>
      <c r="J1534" s="120"/>
      <c r="K1534" s="188"/>
      <c r="L1534" s="120"/>
      <c r="M1534" s="120"/>
      <c r="N1534" s="120"/>
      <c r="O1534" s="120"/>
      <c r="P1534" s="120"/>
      <c r="Q1534" s="120"/>
      <c r="R1534" s="120"/>
      <c r="S1534" s="120"/>
    </row>
    <row r="1535" spans="1:19" ht="12.75" customHeight="1" x14ac:dyDescent="0.2">
      <c r="A1535" s="120"/>
      <c r="B1535" s="120"/>
      <c r="C1535" s="120"/>
      <c r="D1535" s="120"/>
      <c r="E1535" s="120"/>
      <c r="F1535" s="120"/>
      <c r="G1535" s="120"/>
      <c r="H1535" s="120"/>
      <c r="I1535" s="120"/>
      <c r="J1535" s="120"/>
      <c r="K1535" s="188"/>
      <c r="L1535" s="120"/>
      <c r="M1535" s="120"/>
      <c r="N1535" s="120"/>
      <c r="O1535" s="120"/>
      <c r="P1535" s="120"/>
      <c r="Q1535" s="120"/>
      <c r="R1535" s="120"/>
      <c r="S1535" s="120"/>
    </row>
    <row r="1536" spans="1:19" ht="12.75" customHeight="1" x14ac:dyDescent="0.2">
      <c r="A1536" s="120"/>
      <c r="B1536" s="120"/>
      <c r="C1536" s="120"/>
      <c r="D1536" s="120"/>
      <c r="E1536" s="120"/>
      <c r="F1536" s="120"/>
      <c r="G1536" s="120"/>
      <c r="H1536" s="120"/>
      <c r="I1536" s="120"/>
      <c r="J1536" s="120"/>
      <c r="K1536" s="188"/>
      <c r="L1536" s="120"/>
      <c r="M1536" s="120"/>
      <c r="N1536" s="120"/>
      <c r="O1536" s="120"/>
      <c r="P1536" s="120"/>
      <c r="Q1536" s="120"/>
      <c r="R1536" s="120"/>
      <c r="S1536" s="120"/>
    </row>
    <row r="1537" spans="1:19" ht="12.75" customHeight="1" x14ac:dyDescent="0.2">
      <c r="A1537" s="120"/>
      <c r="B1537" s="120"/>
      <c r="C1537" s="120"/>
      <c r="D1537" s="120"/>
      <c r="E1537" s="120"/>
      <c r="F1537" s="120"/>
      <c r="G1537" s="120"/>
      <c r="H1537" s="120"/>
      <c r="I1537" s="120"/>
      <c r="J1537" s="120"/>
      <c r="K1537" s="188"/>
      <c r="L1537" s="120"/>
      <c r="M1537" s="120"/>
      <c r="N1537" s="120"/>
      <c r="O1537" s="120"/>
      <c r="P1537" s="120"/>
      <c r="Q1537" s="120"/>
      <c r="R1537" s="120"/>
      <c r="S1537" s="120"/>
    </row>
    <row r="1538" spans="1:19" ht="12.75" customHeight="1" x14ac:dyDescent="0.2">
      <c r="A1538" s="120"/>
      <c r="B1538" s="120"/>
      <c r="C1538" s="120"/>
      <c r="D1538" s="120"/>
      <c r="E1538" s="120"/>
      <c r="F1538" s="120"/>
      <c r="G1538" s="120"/>
      <c r="H1538" s="120"/>
      <c r="I1538" s="120"/>
      <c r="J1538" s="120"/>
      <c r="K1538" s="188"/>
      <c r="L1538" s="120"/>
      <c r="M1538" s="120"/>
      <c r="N1538" s="120"/>
      <c r="O1538" s="120"/>
      <c r="P1538" s="120"/>
      <c r="Q1538" s="120"/>
      <c r="R1538" s="120"/>
      <c r="S1538" s="120"/>
    </row>
    <row r="1539" spans="1:19" ht="12.75" customHeight="1" x14ac:dyDescent="0.2">
      <c r="A1539" s="120"/>
      <c r="B1539" s="120"/>
      <c r="C1539" s="120"/>
      <c r="D1539" s="120"/>
      <c r="E1539" s="120"/>
      <c r="F1539" s="120"/>
      <c r="G1539" s="120"/>
      <c r="H1539" s="120"/>
      <c r="I1539" s="120"/>
      <c r="J1539" s="120"/>
      <c r="K1539" s="188"/>
      <c r="L1539" s="120"/>
      <c r="M1539" s="120"/>
      <c r="N1539" s="120"/>
      <c r="O1539" s="120"/>
      <c r="P1539" s="120"/>
      <c r="Q1539" s="120"/>
      <c r="R1539" s="120"/>
      <c r="S1539" s="120"/>
    </row>
    <row r="1540" spans="1:19" ht="12.75" customHeight="1" x14ac:dyDescent="0.2">
      <c r="A1540" s="120"/>
      <c r="B1540" s="120"/>
      <c r="C1540" s="120"/>
      <c r="D1540" s="120"/>
      <c r="E1540" s="120"/>
      <c r="F1540" s="120"/>
      <c r="G1540" s="120"/>
      <c r="H1540" s="120"/>
      <c r="I1540" s="120"/>
      <c r="J1540" s="120"/>
      <c r="K1540" s="188"/>
      <c r="L1540" s="120"/>
      <c r="M1540" s="120"/>
      <c r="N1540" s="120"/>
      <c r="O1540" s="120"/>
      <c r="P1540" s="120"/>
      <c r="Q1540" s="120"/>
      <c r="R1540" s="120"/>
      <c r="S1540" s="120"/>
    </row>
    <row r="1541" spans="1:19" ht="12.75" customHeight="1" x14ac:dyDescent="0.2">
      <c r="A1541" s="120"/>
      <c r="B1541" s="120"/>
      <c r="C1541" s="120"/>
      <c r="D1541" s="120"/>
      <c r="E1541" s="120"/>
      <c r="F1541" s="120"/>
      <c r="G1541" s="120"/>
      <c r="H1541" s="120"/>
      <c r="I1541" s="120"/>
      <c r="J1541" s="120"/>
      <c r="K1541" s="188"/>
      <c r="L1541" s="120"/>
      <c r="M1541" s="120"/>
      <c r="N1541" s="120"/>
      <c r="O1541" s="120"/>
      <c r="P1541" s="120"/>
      <c r="Q1541" s="120"/>
      <c r="R1541" s="120"/>
      <c r="S1541" s="120"/>
    </row>
    <row r="1542" spans="1:19" ht="12.75" customHeight="1" x14ac:dyDescent="0.2">
      <c r="A1542" s="120"/>
      <c r="B1542" s="120"/>
      <c r="C1542" s="120"/>
      <c r="D1542" s="120"/>
      <c r="E1542" s="120"/>
      <c r="F1542" s="120"/>
      <c r="G1542" s="120"/>
      <c r="H1542" s="120"/>
      <c r="I1542" s="120"/>
      <c r="J1542" s="120"/>
      <c r="K1542" s="188"/>
      <c r="L1542" s="120"/>
      <c r="M1542" s="120"/>
      <c r="N1542" s="120"/>
      <c r="O1542" s="120"/>
      <c r="P1542" s="120"/>
      <c r="Q1542" s="120"/>
      <c r="R1542" s="120"/>
      <c r="S1542" s="120"/>
    </row>
    <row r="1543" spans="1:19" ht="12.75" customHeight="1" x14ac:dyDescent="0.2">
      <c r="A1543" s="120"/>
      <c r="B1543" s="120"/>
      <c r="C1543" s="120"/>
      <c r="D1543" s="120"/>
      <c r="E1543" s="120"/>
      <c r="F1543" s="120"/>
      <c r="G1543" s="120"/>
      <c r="H1543" s="120"/>
      <c r="I1543" s="120"/>
      <c r="J1543" s="120"/>
      <c r="K1543" s="188"/>
      <c r="L1543" s="120"/>
      <c r="M1543" s="120"/>
      <c r="N1543" s="120"/>
      <c r="O1543" s="120"/>
      <c r="P1543" s="120"/>
      <c r="Q1543" s="120"/>
      <c r="R1543" s="120"/>
      <c r="S1543" s="120"/>
    </row>
    <row r="1544" spans="1:19" ht="12.75" customHeight="1" x14ac:dyDescent="0.2">
      <c r="A1544" s="120"/>
      <c r="B1544" s="120"/>
      <c r="C1544" s="120"/>
      <c r="D1544" s="120"/>
      <c r="E1544" s="120"/>
      <c r="F1544" s="120"/>
      <c r="G1544" s="120"/>
      <c r="H1544" s="120"/>
      <c r="I1544" s="120"/>
      <c r="J1544" s="120"/>
      <c r="K1544" s="188"/>
      <c r="L1544" s="120"/>
      <c r="M1544" s="120"/>
      <c r="N1544" s="120"/>
      <c r="O1544" s="120"/>
      <c r="P1544" s="120"/>
      <c r="Q1544" s="120"/>
      <c r="R1544" s="120"/>
      <c r="S1544" s="120"/>
    </row>
    <row r="1545" spans="1:19" ht="12.75" customHeight="1" x14ac:dyDescent="0.2">
      <c r="A1545" s="120"/>
      <c r="B1545" s="120"/>
      <c r="C1545" s="120"/>
      <c r="D1545" s="120"/>
      <c r="E1545" s="120"/>
      <c r="F1545" s="120"/>
      <c r="G1545" s="120"/>
      <c r="H1545" s="120"/>
      <c r="I1545" s="120"/>
      <c r="J1545" s="120"/>
      <c r="K1545" s="188"/>
      <c r="L1545" s="120"/>
      <c r="M1545" s="120"/>
      <c r="N1545" s="120"/>
      <c r="O1545" s="120"/>
      <c r="P1545" s="120"/>
      <c r="Q1545" s="120"/>
      <c r="R1545" s="120"/>
      <c r="S1545" s="120"/>
    </row>
    <row r="1546" spans="1:19" ht="12.75" customHeight="1" x14ac:dyDescent="0.2">
      <c r="A1546" s="120"/>
      <c r="B1546" s="120"/>
      <c r="C1546" s="120"/>
      <c r="D1546" s="120"/>
      <c r="E1546" s="120"/>
      <c r="F1546" s="120"/>
      <c r="G1546" s="120"/>
      <c r="H1546" s="120"/>
      <c r="I1546" s="120"/>
      <c r="J1546" s="120"/>
      <c r="K1546" s="188"/>
      <c r="L1546" s="120"/>
      <c r="M1546" s="120"/>
      <c r="N1546" s="120"/>
      <c r="O1546" s="120"/>
      <c r="P1546" s="120"/>
      <c r="Q1546" s="120"/>
      <c r="R1546" s="120"/>
      <c r="S1546" s="120"/>
    </row>
    <row r="1547" spans="1:19" ht="12.75" customHeight="1" x14ac:dyDescent="0.2">
      <c r="A1547" s="120"/>
      <c r="B1547" s="120"/>
      <c r="C1547" s="120"/>
      <c r="D1547" s="120"/>
      <c r="E1547" s="120"/>
      <c r="F1547" s="120"/>
      <c r="G1547" s="120"/>
      <c r="H1547" s="120"/>
      <c r="I1547" s="120"/>
      <c r="J1547" s="120"/>
      <c r="K1547" s="188"/>
      <c r="L1547" s="120"/>
      <c r="M1547" s="120"/>
      <c r="N1547" s="120"/>
      <c r="O1547" s="120"/>
      <c r="P1547" s="120"/>
      <c r="Q1547" s="120"/>
      <c r="R1547" s="120"/>
      <c r="S1547" s="120"/>
    </row>
    <row r="1548" spans="1:19" ht="12.75" customHeight="1" x14ac:dyDescent="0.2">
      <c r="A1548" s="120"/>
      <c r="B1548" s="120"/>
      <c r="C1548" s="120"/>
      <c r="D1548" s="120"/>
      <c r="E1548" s="120"/>
      <c r="F1548" s="120"/>
      <c r="G1548" s="120"/>
      <c r="H1548" s="120"/>
      <c r="I1548" s="120"/>
      <c r="J1548" s="120"/>
      <c r="K1548" s="188"/>
      <c r="L1548" s="120"/>
      <c r="M1548" s="120"/>
      <c r="N1548" s="120"/>
      <c r="O1548" s="120"/>
      <c r="P1548" s="120"/>
      <c r="Q1548" s="120"/>
      <c r="R1548" s="120"/>
      <c r="S1548" s="120"/>
    </row>
    <row r="1549" spans="1:19" ht="12.75" customHeight="1" x14ac:dyDescent="0.2">
      <c r="A1549" s="120"/>
      <c r="B1549" s="120"/>
      <c r="C1549" s="120"/>
      <c r="D1549" s="120"/>
      <c r="E1549" s="120"/>
      <c r="F1549" s="120"/>
      <c r="G1549" s="120"/>
      <c r="H1549" s="120"/>
      <c r="I1549" s="120"/>
      <c r="J1549" s="120"/>
      <c r="K1549" s="188"/>
      <c r="L1549" s="120"/>
      <c r="M1549" s="120"/>
      <c r="N1549" s="120"/>
      <c r="O1549" s="120"/>
      <c r="P1549" s="120"/>
      <c r="Q1549" s="120"/>
      <c r="R1549" s="120"/>
      <c r="S1549" s="120"/>
    </row>
    <row r="1550" spans="1:19" ht="12.75" customHeight="1" x14ac:dyDescent="0.2">
      <c r="A1550" s="120"/>
      <c r="B1550" s="120"/>
      <c r="C1550" s="120"/>
      <c r="D1550" s="120"/>
      <c r="E1550" s="120"/>
      <c r="F1550" s="120"/>
      <c r="G1550" s="120"/>
      <c r="H1550" s="120"/>
      <c r="I1550" s="120"/>
      <c r="J1550" s="120"/>
      <c r="K1550" s="188"/>
      <c r="L1550" s="120"/>
      <c r="M1550" s="120"/>
      <c r="N1550" s="120"/>
      <c r="O1550" s="120"/>
      <c r="P1550" s="120"/>
      <c r="Q1550" s="120"/>
      <c r="R1550" s="120"/>
      <c r="S1550" s="120"/>
    </row>
    <row r="1551" spans="1:19" ht="12.75" customHeight="1" x14ac:dyDescent="0.2">
      <c r="A1551" s="120"/>
      <c r="B1551" s="120"/>
      <c r="C1551" s="120"/>
      <c r="D1551" s="120"/>
      <c r="E1551" s="120"/>
      <c r="F1551" s="120"/>
      <c r="G1551" s="120"/>
      <c r="H1551" s="120"/>
      <c r="I1551" s="120"/>
      <c r="J1551" s="120"/>
      <c r="K1551" s="188"/>
      <c r="L1551" s="120"/>
      <c r="M1551" s="120"/>
      <c r="N1551" s="120"/>
      <c r="O1551" s="120"/>
      <c r="P1551" s="120"/>
      <c r="Q1551" s="120"/>
      <c r="R1551" s="120"/>
      <c r="S1551" s="120"/>
    </row>
    <row r="1552" spans="1:19" ht="12.75" customHeight="1" x14ac:dyDescent="0.2">
      <c r="A1552" s="120"/>
      <c r="B1552" s="120"/>
      <c r="C1552" s="120"/>
      <c r="D1552" s="120"/>
      <c r="E1552" s="120"/>
      <c r="F1552" s="120"/>
      <c r="G1552" s="120"/>
      <c r="H1552" s="120"/>
      <c r="I1552" s="120"/>
      <c r="J1552" s="120"/>
      <c r="K1552" s="188"/>
      <c r="L1552" s="120"/>
      <c r="M1552" s="120"/>
      <c r="N1552" s="120"/>
      <c r="O1552" s="120"/>
      <c r="P1552" s="120"/>
      <c r="Q1552" s="120"/>
      <c r="R1552" s="120"/>
      <c r="S1552" s="120"/>
    </row>
    <row r="1553" spans="1:19" ht="12.75" customHeight="1" x14ac:dyDescent="0.2">
      <c r="A1553" s="120"/>
      <c r="B1553" s="120"/>
      <c r="C1553" s="120"/>
      <c r="D1553" s="120"/>
      <c r="E1553" s="120"/>
      <c r="F1553" s="120"/>
      <c r="G1553" s="120"/>
      <c r="H1553" s="120"/>
      <c r="I1553" s="120"/>
      <c r="J1553" s="120"/>
      <c r="K1553" s="188"/>
      <c r="L1553" s="120"/>
      <c r="M1553" s="120"/>
      <c r="N1553" s="120"/>
      <c r="O1553" s="120"/>
      <c r="P1553" s="120"/>
      <c r="Q1553" s="120"/>
      <c r="R1553" s="120"/>
      <c r="S1553" s="120"/>
    </row>
    <row r="1554" spans="1:19" ht="12.75" customHeight="1" x14ac:dyDescent="0.2">
      <c r="A1554" s="120"/>
      <c r="B1554" s="120"/>
      <c r="C1554" s="120"/>
      <c r="D1554" s="120"/>
      <c r="E1554" s="120"/>
      <c r="F1554" s="120"/>
      <c r="G1554" s="120"/>
      <c r="H1554" s="120"/>
      <c r="I1554" s="120"/>
      <c r="J1554" s="120"/>
      <c r="K1554" s="188"/>
      <c r="L1554" s="120"/>
      <c r="M1554" s="120"/>
      <c r="N1554" s="120"/>
      <c r="O1554" s="120"/>
      <c r="P1554" s="120"/>
      <c r="Q1554" s="120"/>
      <c r="R1554" s="120"/>
      <c r="S1554" s="120"/>
    </row>
    <row r="1555" spans="1:19" ht="12.75" customHeight="1" x14ac:dyDescent="0.2">
      <c r="A1555" s="120"/>
      <c r="B1555" s="120"/>
      <c r="C1555" s="120"/>
      <c r="D1555" s="120"/>
      <c r="E1555" s="120"/>
      <c r="F1555" s="120"/>
      <c r="G1555" s="120"/>
      <c r="H1555" s="120"/>
      <c r="I1555" s="120"/>
      <c r="J1555" s="120"/>
      <c r="K1555" s="188"/>
      <c r="L1555" s="120"/>
      <c r="M1555" s="120"/>
      <c r="N1555" s="120"/>
      <c r="O1555" s="120"/>
      <c r="P1555" s="120"/>
      <c r="Q1555" s="120"/>
      <c r="R1555" s="120"/>
      <c r="S1555" s="120"/>
    </row>
    <row r="1556" spans="1:19" ht="12.75" customHeight="1" x14ac:dyDescent="0.2">
      <c r="A1556" s="120"/>
      <c r="B1556" s="120"/>
      <c r="C1556" s="120"/>
      <c r="D1556" s="120"/>
      <c r="E1556" s="120"/>
      <c r="F1556" s="120"/>
      <c r="G1556" s="120"/>
      <c r="H1556" s="120"/>
      <c r="I1556" s="120"/>
      <c r="J1556" s="120"/>
      <c r="K1556" s="188"/>
      <c r="L1556" s="120"/>
      <c r="M1556" s="120"/>
      <c r="N1556" s="120"/>
      <c r="O1556" s="120"/>
      <c r="P1556" s="120"/>
      <c r="Q1556" s="120"/>
      <c r="R1556" s="120"/>
      <c r="S1556" s="120"/>
    </row>
    <row r="1557" spans="1:19" ht="12.75" customHeight="1" x14ac:dyDescent="0.2">
      <c r="A1557" s="120"/>
      <c r="B1557" s="120"/>
      <c r="C1557" s="120"/>
      <c r="D1557" s="120"/>
      <c r="E1557" s="120"/>
      <c r="F1557" s="120"/>
      <c r="G1557" s="120"/>
      <c r="H1557" s="120"/>
      <c r="I1557" s="120"/>
      <c r="J1557" s="120"/>
      <c r="K1557" s="188"/>
      <c r="L1557" s="120"/>
      <c r="M1557" s="120"/>
      <c r="N1557" s="120"/>
      <c r="O1557" s="120"/>
      <c r="P1557" s="120"/>
      <c r="Q1557" s="120"/>
      <c r="R1557" s="120"/>
      <c r="S1557" s="120"/>
    </row>
    <row r="1558" spans="1:19" ht="12.75" customHeight="1" x14ac:dyDescent="0.2">
      <c r="A1558" s="120"/>
      <c r="B1558" s="120"/>
      <c r="C1558" s="120"/>
      <c r="D1558" s="120"/>
      <c r="E1558" s="120"/>
      <c r="F1558" s="120"/>
      <c r="G1558" s="120"/>
      <c r="H1558" s="120"/>
      <c r="I1558" s="120"/>
      <c r="J1558" s="120"/>
      <c r="K1558" s="188"/>
      <c r="L1558" s="120"/>
      <c r="M1558" s="120"/>
      <c r="N1558" s="120"/>
      <c r="O1558" s="120"/>
      <c r="P1558" s="120"/>
      <c r="Q1558" s="120"/>
      <c r="R1558" s="120"/>
      <c r="S1558" s="120"/>
    </row>
    <row r="1559" spans="1:19" ht="12.75" customHeight="1" x14ac:dyDescent="0.2">
      <c r="A1559" s="120"/>
      <c r="B1559" s="120"/>
      <c r="C1559" s="120"/>
      <c r="D1559" s="120"/>
      <c r="E1559" s="120"/>
      <c r="F1559" s="120"/>
      <c r="G1559" s="120"/>
      <c r="H1559" s="120"/>
      <c r="I1559" s="120"/>
      <c r="J1559" s="120"/>
      <c r="K1559" s="188"/>
      <c r="L1559" s="120"/>
      <c r="M1559" s="120"/>
      <c r="N1559" s="120"/>
      <c r="O1559" s="120"/>
      <c r="P1559" s="120"/>
      <c r="Q1559" s="120"/>
      <c r="R1559" s="120"/>
      <c r="S1559" s="120"/>
    </row>
    <row r="1560" spans="1:19" ht="12.75" customHeight="1" x14ac:dyDescent="0.2">
      <c r="A1560" s="120"/>
      <c r="B1560" s="120"/>
      <c r="C1560" s="120"/>
      <c r="D1560" s="120"/>
      <c r="E1560" s="120"/>
      <c r="F1560" s="120"/>
      <c r="G1560" s="120"/>
      <c r="H1560" s="120"/>
      <c r="I1560" s="120"/>
      <c r="J1560" s="120"/>
      <c r="K1560" s="188"/>
      <c r="L1560" s="120"/>
      <c r="M1560" s="120"/>
      <c r="N1560" s="120"/>
      <c r="O1560" s="120"/>
      <c r="P1560" s="120"/>
      <c r="Q1560" s="120"/>
      <c r="R1560" s="120"/>
      <c r="S1560" s="120"/>
    </row>
    <row r="1561" spans="1:19" ht="12.75" customHeight="1" x14ac:dyDescent="0.2">
      <c r="A1561" s="120"/>
      <c r="B1561" s="120"/>
      <c r="C1561" s="120"/>
      <c r="D1561" s="120"/>
      <c r="E1561" s="120"/>
      <c r="F1561" s="120"/>
      <c r="G1561" s="120"/>
      <c r="H1561" s="120"/>
      <c r="I1561" s="120"/>
      <c r="J1561" s="120"/>
      <c r="K1561" s="188"/>
      <c r="L1561" s="120"/>
      <c r="M1561" s="120"/>
      <c r="N1561" s="120"/>
      <c r="O1561" s="120"/>
      <c r="P1561" s="120"/>
      <c r="Q1561" s="120"/>
      <c r="R1561" s="120"/>
      <c r="S1561" s="120"/>
    </row>
    <row r="1562" spans="1:19" ht="12.75" customHeight="1" x14ac:dyDescent="0.2">
      <c r="A1562" s="120"/>
      <c r="B1562" s="120"/>
      <c r="C1562" s="120"/>
      <c r="D1562" s="120"/>
      <c r="E1562" s="120"/>
      <c r="F1562" s="120"/>
      <c r="G1562" s="120"/>
      <c r="H1562" s="120"/>
      <c r="I1562" s="120"/>
      <c r="J1562" s="120"/>
      <c r="K1562" s="188"/>
      <c r="L1562" s="120"/>
      <c r="M1562" s="120"/>
      <c r="N1562" s="120"/>
      <c r="O1562" s="120"/>
      <c r="P1562" s="120"/>
      <c r="Q1562" s="120"/>
      <c r="R1562" s="120"/>
      <c r="S1562" s="120"/>
    </row>
    <row r="1563" spans="1:19" ht="12.75" customHeight="1" x14ac:dyDescent="0.2">
      <c r="A1563" s="120"/>
      <c r="B1563" s="120"/>
      <c r="C1563" s="120"/>
      <c r="D1563" s="120"/>
      <c r="E1563" s="120"/>
      <c r="F1563" s="120"/>
      <c r="G1563" s="120"/>
      <c r="H1563" s="120"/>
      <c r="I1563" s="120"/>
      <c r="J1563" s="120"/>
      <c r="K1563" s="188"/>
      <c r="L1563" s="120"/>
      <c r="M1563" s="120"/>
      <c r="N1563" s="120"/>
      <c r="O1563" s="120"/>
      <c r="P1563" s="120"/>
      <c r="Q1563" s="120"/>
      <c r="R1563" s="120"/>
      <c r="S1563" s="120"/>
    </row>
    <row r="1564" spans="1:19" ht="12.75" customHeight="1" x14ac:dyDescent="0.2">
      <c r="A1564" s="120"/>
      <c r="B1564" s="120"/>
      <c r="C1564" s="120"/>
      <c r="D1564" s="120"/>
      <c r="E1564" s="120"/>
      <c r="F1564" s="120"/>
      <c r="G1564" s="120"/>
      <c r="H1564" s="120"/>
      <c r="I1564" s="120"/>
      <c r="J1564" s="120"/>
      <c r="K1564" s="188"/>
      <c r="L1564" s="120"/>
      <c r="M1564" s="120"/>
      <c r="N1564" s="120"/>
      <c r="O1564" s="120"/>
      <c r="P1564" s="120"/>
      <c r="Q1564" s="120"/>
      <c r="R1564" s="120"/>
      <c r="S1564" s="120"/>
    </row>
    <row r="1565" spans="1:19" ht="12.75" customHeight="1" x14ac:dyDescent="0.2">
      <c r="A1565" s="120"/>
      <c r="B1565" s="120"/>
      <c r="C1565" s="120"/>
      <c r="D1565" s="120"/>
      <c r="E1565" s="120"/>
      <c r="F1565" s="120"/>
      <c r="G1565" s="120"/>
      <c r="H1565" s="120"/>
      <c r="I1565" s="120"/>
      <c r="J1565" s="120"/>
      <c r="K1565" s="188"/>
      <c r="L1565" s="120"/>
      <c r="M1565" s="120"/>
      <c r="N1565" s="120"/>
      <c r="O1565" s="120"/>
      <c r="P1565" s="120"/>
      <c r="Q1565" s="120"/>
      <c r="R1565" s="120"/>
      <c r="S1565" s="120"/>
    </row>
    <row r="1566" spans="1:19" ht="12.75" customHeight="1" x14ac:dyDescent="0.2">
      <c r="A1566" s="120"/>
      <c r="B1566" s="120"/>
      <c r="C1566" s="120"/>
      <c r="D1566" s="120"/>
      <c r="E1566" s="120"/>
      <c r="F1566" s="120"/>
      <c r="G1566" s="120"/>
      <c r="H1566" s="120"/>
      <c r="I1566" s="120"/>
      <c r="J1566" s="120"/>
      <c r="K1566" s="188"/>
      <c r="L1566" s="120"/>
      <c r="M1566" s="120"/>
      <c r="N1566" s="120"/>
      <c r="O1566" s="120"/>
      <c r="P1566" s="120"/>
      <c r="Q1566" s="120"/>
      <c r="R1566" s="120"/>
      <c r="S1566" s="120"/>
    </row>
    <row r="1567" spans="1:19" ht="12.75" customHeight="1" x14ac:dyDescent="0.2">
      <c r="A1567" s="120"/>
      <c r="B1567" s="120"/>
      <c r="C1567" s="120"/>
      <c r="D1567" s="120"/>
      <c r="E1567" s="120"/>
      <c r="F1567" s="120"/>
      <c r="G1567" s="120"/>
      <c r="H1567" s="120"/>
      <c r="I1567" s="120"/>
      <c r="J1567" s="120"/>
      <c r="K1567" s="188"/>
      <c r="L1567" s="120"/>
      <c r="M1567" s="120"/>
      <c r="N1567" s="120"/>
      <c r="O1567" s="120"/>
      <c r="P1567" s="120"/>
      <c r="Q1567" s="120"/>
      <c r="R1567" s="120"/>
      <c r="S1567" s="120"/>
    </row>
    <row r="1568" spans="1:19" ht="12.75" customHeight="1" x14ac:dyDescent="0.2">
      <c r="A1568" s="120"/>
      <c r="B1568" s="120"/>
      <c r="C1568" s="120"/>
      <c r="D1568" s="120"/>
      <c r="E1568" s="120"/>
      <c r="F1568" s="120"/>
      <c r="G1568" s="120"/>
      <c r="H1568" s="120"/>
      <c r="I1568" s="120"/>
      <c r="J1568" s="120"/>
      <c r="K1568" s="188"/>
      <c r="L1568" s="120"/>
      <c r="M1568" s="120"/>
      <c r="N1568" s="120"/>
      <c r="O1568" s="120"/>
      <c r="P1568" s="120"/>
      <c r="Q1568" s="120"/>
      <c r="R1568" s="120"/>
      <c r="S1568" s="120"/>
    </row>
    <row r="1569" spans="1:19" ht="12.75" customHeight="1" x14ac:dyDescent="0.2">
      <c r="A1569" s="120"/>
      <c r="B1569" s="120"/>
      <c r="C1569" s="120"/>
      <c r="D1569" s="120"/>
      <c r="E1569" s="120"/>
      <c r="F1569" s="120"/>
      <c r="G1569" s="120"/>
      <c r="H1569" s="120"/>
      <c r="I1569" s="120"/>
      <c r="J1569" s="120"/>
      <c r="K1569" s="188"/>
      <c r="L1569" s="120"/>
      <c r="M1569" s="120"/>
      <c r="N1569" s="120"/>
      <c r="O1569" s="120"/>
      <c r="P1569" s="120"/>
      <c r="Q1569" s="120"/>
      <c r="R1569" s="120"/>
      <c r="S1569" s="120"/>
    </row>
    <row r="1570" spans="1:19" ht="12.75" customHeight="1" x14ac:dyDescent="0.2">
      <c r="A1570" s="120"/>
      <c r="B1570" s="120"/>
      <c r="C1570" s="120"/>
      <c r="D1570" s="120"/>
      <c r="E1570" s="120"/>
      <c r="F1570" s="120"/>
      <c r="G1570" s="120"/>
      <c r="H1570" s="120"/>
      <c r="I1570" s="120"/>
      <c r="J1570" s="120"/>
      <c r="K1570" s="188"/>
      <c r="L1570" s="120"/>
      <c r="M1570" s="120"/>
      <c r="N1570" s="120"/>
      <c r="O1570" s="120"/>
      <c r="P1570" s="120"/>
      <c r="Q1570" s="120"/>
      <c r="R1570" s="120"/>
      <c r="S1570" s="120"/>
    </row>
    <row r="1571" spans="1:19" ht="12.75" customHeight="1" x14ac:dyDescent="0.2">
      <c r="A1571" s="120"/>
      <c r="B1571" s="120"/>
      <c r="C1571" s="120"/>
      <c r="D1571" s="120"/>
      <c r="E1571" s="120"/>
      <c r="F1571" s="120"/>
      <c r="G1571" s="120"/>
      <c r="H1571" s="120"/>
      <c r="I1571" s="120"/>
      <c r="J1571" s="120"/>
      <c r="K1571" s="188"/>
      <c r="L1571" s="120"/>
      <c r="M1571" s="120"/>
      <c r="N1571" s="120"/>
      <c r="O1571" s="120"/>
      <c r="P1571" s="120"/>
      <c r="Q1571" s="120"/>
      <c r="R1571" s="120"/>
      <c r="S1571" s="120"/>
    </row>
    <row r="1572" spans="1:19" ht="12.75" customHeight="1" x14ac:dyDescent="0.2">
      <c r="A1572" s="120"/>
      <c r="B1572" s="120"/>
      <c r="C1572" s="120"/>
      <c r="D1572" s="120"/>
      <c r="E1572" s="120"/>
      <c r="F1572" s="120"/>
      <c r="G1572" s="120"/>
      <c r="H1572" s="120"/>
      <c r="I1572" s="120"/>
      <c r="J1572" s="120"/>
      <c r="K1572" s="188"/>
      <c r="L1572" s="120"/>
      <c r="M1572" s="120"/>
      <c r="N1572" s="120"/>
      <c r="O1572" s="120"/>
      <c r="P1572" s="120"/>
      <c r="Q1572" s="120"/>
      <c r="R1572" s="120"/>
      <c r="S1572" s="120"/>
    </row>
    <row r="1573" spans="1:19" ht="12.75" customHeight="1" x14ac:dyDescent="0.2">
      <c r="A1573" s="120"/>
      <c r="B1573" s="120"/>
      <c r="C1573" s="120"/>
      <c r="D1573" s="120"/>
      <c r="E1573" s="120"/>
      <c r="F1573" s="120"/>
      <c r="G1573" s="120"/>
      <c r="H1573" s="120"/>
      <c r="I1573" s="120"/>
      <c r="J1573" s="120"/>
      <c r="K1573" s="188"/>
      <c r="L1573" s="120"/>
      <c r="M1573" s="120"/>
      <c r="N1573" s="120"/>
      <c r="O1573" s="120"/>
      <c r="P1573" s="120"/>
      <c r="Q1573" s="120"/>
      <c r="R1573" s="120"/>
      <c r="S1573" s="120"/>
    </row>
    <row r="1574" spans="1:19" ht="12.75" customHeight="1" x14ac:dyDescent="0.2">
      <c r="A1574" s="120"/>
      <c r="B1574" s="120"/>
      <c r="C1574" s="120"/>
      <c r="D1574" s="120"/>
      <c r="E1574" s="120"/>
      <c r="F1574" s="120"/>
      <c r="G1574" s="120"/>
      <c r="H1574" s="120"/>
      <c r="I1574" s="120"/>
      <c r="J1574" s="120"/>
      <c r="K1574" s="188"/>
      <c r="L1574" s="120"/>
      <c r="M1574" s="120"/>
      <c r="N1574" s="120"/>
      <c r="O1574" s="120"/>
      <c r="P1574" s="120"/>
      <c r="Q1574" s="120"/>
      <c r="R1574" s="120"/>
      <c r="S1574" s="120"/>
    </row>
    <row r="1575" spans="1:19" ht="12.75" customHeight="1" x14ac:dyDescent="0.2">
      <c r="A1575" s="120"/>
      <c r="B1575" s="120"/>
      <c r="C1575" s="120"/>
      <c r="D1575" s="120"/>
      <c r="E1575" s="120"/>
      <c r="F1575" s="120"/>
      <c r="G1575" s="120"/>
      <c r="H1575" s="120"/>
      <c r="I1575" s="120"/>
      <c r="J1575" s="120"/>
      <c r="K1575" s="188"/>
      <c r="L1575" s="120"/>
      <c r="M1575" s="120"/>
      <c r="N1575" s="120"/>
      <c r="O1575" s="120"/>
      <c r="P1575" s="120"/>
      <c r="Q1575" s="120"/>
      <c r="R1575" s="120"/>
      <c r="S1575" s="120"/>
    </row>
    <row r="1576" spans="1:19" ht="12.75" customHeight="1" x14ac:dyDescent="0.2">
      <c r="A1576" s="120"/>
      <c r="B1576" s="120"/>
      <c r="C1576" s="120"/>
      <c r="D1576" s="120"/>
      <c r="E1576" s="120"/>
      <c r="F1576" s="120"/>
      <c r="G1576" s="120"/>
      <c r="H1576" s="120"/>
      <c r="I1576" s="120"/>
      <c r="J1576" s="120"/>
      <c r="K1576" s="188"/>
      <c r="L1576" s="120"/>
      <c r="M1576" s="120"/>
      <c r="N1576" s="120"/>
      <c r="O1576" s="120"/>
      <c r="P1576" s="120"/>
      <c r="Q1576" s="120"/>
      <c r="R1576" s="120"/>
      <c r="S1576" s="120"/>
    </row>
    <row r="1577" spans="1:19" ht="12.75" customHeight="1" x14ac:dyDescent="0.2">
      <c r="A1577" s="120"/>
      <c r="B1577" s="120"/>
      <c r="C1577" s="120"/>
      <c r="D1577" s="120"/>
      <c r="E1577" s="120"/>
      <c r="F1577" s="120"/>
      <c r="G1577" s="120"/>
      <c r="H1577" s="120"/>
      <c r="I1577" s="120"/>
      <c r="J1577" s="120"/>
      <c r="K1577" s="188"/>
      <c r="L1577" s="120"/>
      <c r="M1577" s="120"/>
      <c r="N1577" s="120"/>
      <c r="O1577" s="120"/>
      <c r="P1577" s="120"/>
      <c r="Q1577" s="120"/>
      <c r="R1577" s="120"/>
      <c r="S1577" s="120"/>
    </row>
    <row r="1578" spans="1:19" ht="12.75" customHeight="1" x14ac:dyDescent="0.2">
      <c r="A1578" s="120"/>
      <c r="B1578" s="120"/>
      <c r="C1578" s="120"/>
      <c r="D1578" s="120"/>
      <c r="E1578" s="120"/>
      <c r="F1578" s="120"/>
      <c r="G1578" s="120"/>
      <c r="H1578" s="120"/>
      <c r="I1578" s="120"/>
      <c r="J1578" s="120"/>
      <c r="K1578" s="188"/>
      <c r="L1578" s="120"/>
      <c r="M1578" s="120"/>
      <c r="N1578" s="120"/>
      <c r="O1578" s="120"/>
      <c r="P1578" s="120"/>
      <c r="Q1578" s="120"/>
      <c r="R1578" s="120"/>
      <c r="S1578" s="120"/>
    </row>
    <row r="1579" spans="1:19" ht="12.75" customHeight="1" x14ac:dyDescent="0.2">
      <c r="A1579" s="120"/>
      <c r="B1579" s="120"/>
      <c r="C1579" s="120"/>
      <c r="D1579" s="120"/>
      <c r="E1579" s="120"/>
      <c r="F1579" s="120"/>
      <c r="G1579" s="120"/>
      <c r="H1579" s="120"/>
      <c r="I1579" s="120"/>
      <c r="J1579" s="120"/>
      <c r="K1579" s="188"/>
      <c r="L1579" s="120"/>
      <c r="M1579" s="120"/>
      <c r="N1579" s="120"/>
      <c r="O1579" s="120"/>
      <c r="P1579" s="120"/>
      <c r="Q1579" s="120"/>
      <c r="R1579" s="120"/>
      <c r="S1579" s="120"/>
    </row>
    <row r="1580" spans="1:19" ht="12.75" customHeight="1" x14ac:dyDescent="0.2">
      <c r="A1580" s="120"/>
      <c r="B1580" s="120"/>
      <c r="C1580" s="120"/>
      <c r="D1580" s="120"/>
      <c r="E1580" s="120"/>
      <c r="F1580" s="120"/>
      <c r="G1580" s="120"/>
      <c r="H1580" s="120"/>
      <c r="I1580" s="120"/>
      <c r="J1580" s="120"/>
      <c r="K1580" s="188"/>
      <c r="L1580" s="120"/>
      <c r="M1580" s="120"/>
      <c r="N1580" s="120"/>
      <c r="O1580" s="120"/>
      <c r="P1580" s="120"/>
      <c r="Q1580" s="120"/>
      <c r="R1580" s="120"/>
      <c r="S1580" s="120"/>
    </row>
    <row r="1581" spans="1:19" ht="12.75" customHeight="1" x14ac:dyDescent="0.2">
      <c r="A1581" s="120"/>
      <c r="B1581" s="120"/>
      <c r="C1581" s="120"/>
      <c r="D1581" s="120"/>
      <c r="E1581" s="120"/>
      <c r="F1581" s="120"/>
      <c r="G1581" s="120"/>
      <c r="H1581" s="120"/>
      <c r="I1581" s="120"/>
      <c r="J1581" s="120"/>
      <c r="K1581" s="188"/>
      <c r="L1581" s="120"/>
      <c r="M1581" s="120"/>
      <c r="N1581" s="120"/>
      <c r="O1581" s="120"/>
      <c r="P1581" s="120"/>
      <c r="Q1581" s="120"/>
      <c r="R1581" s="120"/>
      <c r="S1581" s="120"/>
    </row>
    <row r="1582" spans="1:19" ht="12.75" customHeight="1" x14ac:dyDescent="0.2">
      <c r="A1582" s="120"/>
      <c r="B1582" s="120"/>
      <c r="C1582" s="120"/>
      <c r="D1582" s="120"/>
      <c r="E1582" s="120"/>
      <c r="F1582" s="120"/>
      <c r="G1582" s="120"/>
      <c r="H1582" s="120"/>
      <c r="I1582" s="120"/>
      <c r="J1582" s="120"/>
      <c r="K1582" s="188"/>
      <c r="L1582" s="120"/>
      <c r="M1582" s="120"/>
      <c r="N1582" s="120"/>
      <c r="O1582" s="120"/>
      <c r="P1582" s="120"/>
      <c r="Q1582" s="120"/>
      <c r="R1582" s="120"/>
      <c r="S1582" s="120"/>
    </row>
    <row r="1583" spans="1:19" ht="12.75" customHeight="1" x14ac:dyDescent="0.2">
      <c r="A1583" s="120"/>
      <c r="B1583" s="120"/>
      <c r="C1583" s="120"/>
      <c r="D1583" s="120"/>
      <c r="E1583" s="120"/>
      <c r="F1583" s="120"/>
      <c r="G1583" s="120"/>
      <c r="H1583" s="120"/>
      <c r="I1583" s="120"/>
      <c r="J1583" s="120"/>
      <c r="K1583" s="188"/>
      <c r="L1583" s="120"/>
      <c r="M1583" s="120"/>
      <c r="N1583" s="120"/>
      <c r="O1583" s="120"/>
      <c r="P1583" s="120"/>
      <c r="Q1583" s="120"/>
      <c r="R1583" s="120"/>
      <c r="S1583" s="120"/>
    </row>
    <row r="1584" spans="1:19" ht="12.75" customHeight="1" x14ac:dyDescent="0.2">
      <c r="A1584" s="120"/>
      <c r="B1584" s="120"/>
      <c r="C1584" s="120"/>
      <c r="D1584" s="120"/>
      <c r="E1584" s="120"/>
      <c r="F1584" s="120"/>
      <c r="G1584" s="120"/>
      <c r="H1584" s="120"/>
      <c r="I1584" s="120"/>
      <c r="J1584" s="120"/>
      <c r="K1584" s="188"/>
      <c r="L1584" s="120"/>
      <c r="M1584" s="120"/>
      <c r="N1584" s="120"/>
      <c r="O1584" s="120"/>
      <c r="P1584" s="120"/>
      <c r="Q1584" s="120"/>
      <c r="R1584" s="120"/>
      <c r="S1584" s="120"/>
    </row>
    <row r="1585" spans="1:19" ht="12.75" customHeight="1" x14ac:dyDescent="0.2">
      <c r="A1585" s="120"/>
      <c r="B1585" s="120"/>
      <c r="C1585" s="120"/>
      <c r="D1585" s="120"/>
      <c r="E1585" s="120"/>
      <c r="F1585" s="120"/>
      <c r="G1585" s="120"/>
      <c r="H1585" s="120"/>
      <c r="I1585" s="120"/>
      <c r="J1585" s="120"/>
      <c r="K1585" s="188"/>
      <c r="L1585" s="120"/>
      <c r="M1585" s="120"/>
      <c r="N1585" s="120"/>
      <c r="O1585" s="120"/>
      <c r="P1585" s="120"/>
      <c r="Q1585" s="120"/>
      <c r="R1585" s="120"/>
      <c r="S1585" s="120"/>
    </row>
    <row r="1586" spans="1:19" ht="12.75" customHeight="1" x14ac:dyDescent="0.2">
      <c r="A1586" s="120"/>
      <c r="B1586" s="120"/>
      <c r="C1586" s="120"/>
      <c r="D1586" s="120"/>
      <c r="E1586" s="120"/>
      <c r="F1586" s="120"/>
      <c r="G1586" s="120"/>
      <c r="H1586" s="120"/>
      <c r="I1586" s="120"/>
      <c r="J1586" s="120"/>
      <c r="K1586" s="188"/>
      <c r="L1586" s="120"/>
      <c r="M1586" s="120"/>
      <c r="N1586" s="120"/>
      <c r="O1586" s="120"/>
      <c r="P1586" s="120"/>
      <c r="Q1586" s="120"/>
      <c r="R1586" s="120"/>
      <c r="S1586" s="120"/>
    </row>
    <row r="1587" spans="1:19" ht="12.75" customHeight="1" x14ac:dyDescent="0.2">
      <c r="A1587" s="120"/>
      <c r="B1587" s="120"/>
      <c r="C1587" s="120"/>
      <c r="D1587" s="120"/>
      <c r="E1587" s="120"/>
      <c r="F1587" s="120"/>
      <c r="G1587" s="120"/>
      <c r="H1587" s="120"/>
      <c r="I1587" s="120"/>
      <c r="J1587" s="120"/>
      <c r="K1587" s="188"/>
      <c r="L1587" s="120"/>
      <c r="M1587" s="120"/>
      <c r="N1587" s="120"/>
      <c r="O1587" s="120"/>
      <c r="P1587" s="120"/>
      <c r="Q1587" s="120"/>
      <c r="R1587" s="120"/>
      <c r="S1587" s="120"/>
    </row>
    <row r="1588" spans="1:19" ht="12.75" customHeight="1" x14ac:dyDescent="0.2">
      <c r="A1588" s="120"/>
      <c r="B1588" s="120"/>
      <c r="C1588" s="120"/>
      <c r="D1588" s="120"/>
      <c r="E1588" s="120"/>
      <c r="F1588" s="120"/>
      <c r="G1588" s="120"/>
      <c r="H1588" s="120"/>
      <c r="I1588" s="120"/>
      <c r="J1588" s="120"/>
      <c r="K1588" s="188"/>
      <c r="L1588" s="120"/>
      <c r="M1588" s="120"/>
      <c r="N1588" s="120"/>
      <c r="O1588" s="120"/>
      <c r="P1588" s="120"/>
      <c r="Q1588" s="120"/>
      <c r="R1588" s="120"/>
      <c r="S1588" s="120"/>
    </row>
    <row r="1589" spans="1:19" ht="12.75" customHeight="1" x14ac:dyDescent="0.2">
      <c r="A1589" s="120"/>
      <c r="B1589" s="120"/>
      <c r="C1589" s="120"/>
      <c r="D1589" s="120"/>
      <c r="E1589" s="120"/>
      <c r="F1589" s="120"/>
      <c r="G1589" s="120"/>
      <c r="H1589" s="120"/>
      <c r="I1589" s="120"/>
      <c r="J1589" s="120"/>
      <c r="K1589" s="188"/>
      <c r="L1589" s="120"/>
      <c r="M1589" s="120"/>
      <c r="N1589" s="120"/>
      <c r="O1589" s="120"/>
      <c r="P1589" s="120"/>
      <c r="Q1589" s="120"/>
      <c r="R1589" s="120"/>
      <c r="S1589" s="120"/>
    </row>
    <row r="1590" spans="1:19" ht="12.75" customHeight="1" x14ac:dyDescent="0.2">
      <c r="A1590" s="120"/>
      <c r="B1590" s="120"/>
      <c r="C1590" s="120"/>
      <c r="D1590" s="120"/>
      <c r="E1590" s="120"/>
      <c r="F1590" s="120"/>
      <c r="G1590" s="120"/>
      <c r="H1590" s="120"/>
      <c r="I1590" s="120"/>
      <c r="J1590" s="120"/>
      <c r="K1590" s="188"/>
      <c r="L1590" s="120"/>
      <c r="M1590" s="120"/>
      <c r="N1590" s="120"/>
      <c r="O1590" s="120"/>
      <c r="P1590" s="120"/>
      <c r="Q1590" s="120"/>
      <c r="R1590" s="120"/>
      <c r="S1590" s="120"/>
    </row>
    <row r="1591" spans="1:19" ht="12.75" customHeight="1" x14ac:dyDescent="0.2">
      <c r="A1591" s="120"/>
      <c r="B1591" s="120"/>
      <c r="C1591" s="120"/>
      <c r="D1591" s="120"/>
      <c r="E1591" s="120"/>
      <c r="F1591" s="120"/>
      <c r="G1591" s="120"/>
      <c r="H1591" s="120"/>
      <c r="I1591" s="120"/>
      <c r="J1591" s="120"/>
      <c r="K1591" s="188"/>
      <c r="L1591" s="120"/>
      <c r="M1591" s="120"/>
      <c r="N1591" s="120"/>
      <c r="O1591" s="120"/>
      <c r="P1591" s="120"/>
      <c r="Q1591" s="120"/>
      <c r="R1591" s="120"/>
      <c r="S1591" s="120"/>
    </row>
    <row r="1592" spans="1:19" ht="12.75" customHeight="1" x14ac:dyDescent="0.2">
      <c r="A1592" s="120"/>
      <c r="B1592" s="120"/>
      <c r="C1592" s="120"/>
      <c r="D1592" s="120"/>
      <c r="E1592" s="120"/>
      <c r="F1592" s="120"/>
      <c r="G1592" s="120"/>
      <c r="H1592" s="120"/>
      <c r="I1592" s="120"/>
      <c r="J1592" s="120"/>
      <c r="K1592" s="188"/>
      <c r="L1592" s="120"/>
      <c r="M1592" s="120"/>
      <c r="N1592" s="120"/>
      <c r="O1592" s="120"/>
      <c r="P1592" s="120"/>
      <c r="Q1592" s="120"/>
      <c r="R1592" s="120"/>
      <c r="S1592" s="120"/>
    </row>
    <row r="1593" spans="1:19" ht="12.75" customHeight="1" x14ac:dyDescent="0.2">
      <c r="A1593" s="120"/>
      <c r="B1593" s="120"/>
      <c r="C1593" s="120"/>
      <c r="D1593" s="120"/>
      <c r="E1593" s="120"/>
      <c r="F1593" s="120"/>
      <c r="G1593" s="120"/>
      <c r="H1593" s="120"/>
      <c r="I1593" s="120"/>
      <c r="J1593" s="120"/>
      <c r="K1593" s="188"/>
      <c r="L1593" s="120"/>
      <c r="M1593" s="120"/>
      <c r="N1593" s="120"/>
      <c r="O1593" s="120"/>
      <c r="P1593" s="120"/>
      <c r="Q1593" s="120"/>
      <c r="R1593" s="120"/>
      <c r="S1593" s="120"/>
    </row>
    <row r="1594" spans="1:19" ht="12.75" customHeight="1" x14ac:dyDescent="0.2">
      <c r="A1594" s="120"/>
      <c r="B1594" s="120"/>
      <c r="C1594" s="120"/>
      <c r="D1594" s="120"/>
      <c r="E1594" s="120"/>
      <c r="F1594" s="120"/>
      <c r="G1594" s="120"/>
      <c r="H1594" s="120"/>
      <c r="I1594" s="120"/>
      <c r="J1594" s="120"/>
      <c r="K1594" s="188"/>
      <c r="L1594" s="120"/>
      <c r="M1594" s="120"/>
      <c r="N1594" s="120"/>
      <c r="O1594" s="120"/>
      <c r="P1594" s="120"/>
      <c r="Q1594" s="120"/>
      <c r="R1594" s="120"/>
      <c r="S1594" s="120"/>
    </row>
    <row r="1595" spans="1:19" ht="12.75" customHeight="1" x14ac:dyDescent="0.2">
      <c r="A1595" s="120"/>
      <c r="B1595" s="120"/>
      <c r="C1595" s="120"/>
      <c r="D1595" s="120"/>
      <c r="E1595" s="120"/>
      <c r="F1595" s="120"/>
      <c r="G1595" s="120"/>
      <c r="H1595" s="120"/>
      <c r="I1595" s="120"/>
      <c r="J1595" s="120"/>
      <c r="K1595" s="188"/>
      <c r="L1595" s="120"/>
      <c r="M1595" s="120"/>
      <c r="N1595" s="120"/>
      <c r="O1595" s="120"/>
      <c r="P1595" s="120"/>
      <c r="Q1595" s="120"/>
      <c r="R1595" s="120"/>
      <c r="S1595" s="120"/>
    </row>
    <row r="1596" spans="1:19" ht="12.75" customHeight="1" x14ac:dyDescent="0.2">
      <c r="A1596" s="120"/>
      <c r="B1596" s="120"/>
      <c r="C1596" s="120"/>
      <c r="D1596" s="120"/>
      <c r="E1596" s="120"/>
      <c r="F1596" s="120"/>
      <c r="G1596" s="120"/>
      <c r="H1596" s="120"/>
      <c r="I1596" s="120"/>
      <c r="J1596" s="120"/>
      <c r="K1596" s="188"/>
      <c r="L1596" s="120"/>
      <c r="M1596" s="120"/>
      <c r="N1596" s="120"/>
      <c r="O1596" s="120"/>
      <c r="P1596" s="120"/>
      <c r="Q1596" s="120"/>
      <c r="R1596" s="120"/>
      <c r="S1596" s="120"/>
    </row>
    <row r="1597" spans="1:19" ht="12.75" customHeight="1" x14ac:dyDescent="0.2">
      <c r="A1597" s="120"/>
      <c r="B1597" s="120"/>
      <c r="C1597" s="120"/>
      <c r="D1597" s="120"/>
      <c r="E1597" s="120"/>
      <c r="F1597" s="120"/>
      <c r="G1597" s="120"/>
      <c r="H1597" s="120"/>
      <c r="I1597" s="120"/>
      <c r="J1597" s="120"/>
      <c r="K1597" s="188"/>
      <c r="L1597" s="120"/>
      <c r="M1597" s="120"/>
      <c r="N1597" s="120"/>
      <c r="O1597" s="120"/>
      <c r="P1597" s="120"/>
      <c r="Q1597" s="120"/>
      <c r="R1597" s="120"/>
      <c r="S1597" s="120"/>
    </row>
    <row r="1598" spans="1:19" ht="12.75" customHeight="1" x14ac:dyDescent="0.2">
      <c r="A1598" s="120"/>
      <c r="B1598" s="120"/>
      <c r="C1598" s="120"/>
      <c r="D1598" s="120"/>
      <c r="E1598" s="120"/>
      <c r="F1598" s="120"/>
      <c r="G1598" s="120"/>
      <c r="H1598" s="120"/>
      <c r="I1598" s="120"/>
      <c r="J1598" s="120"/>
      <c r="K1598" s="188"/>
      <c r="L1598" s="120"/>
      <c r="M1598" s="120"/>
      <c r="N1598" s="120"/>
      <c r="O1598" s="120"/>
      <c r="P1598" s="120"/>
      <c r="Q1598" s="120"/>
      <c r="R1598" s="120"/>
      <c r="S1598" s="120"/>
    </row>
    <row r="1599" spans="1:19" ht="12.75" customHeight="1" x14ac:dyDescent="0.2">
      <c r="A1599" s="120"/>
      <c r="B1599" s="120"/>
      <c r="C1599" s="120"/>
      <c r="D1599" s="120"/>
      <c r="E1599" s="120"/>
      <c r="F1599" s="120"/>
      <c r="G1599" s="120"/>
      <c r="H1599" s="120"/>
      <c r="I1599" s="120"/>
      <c r="J1599" s="120"/>
      <c r="K1599" s="188"/>
      <c r="L1599" s="120"/>
      <c r="M1599" s="120"/>
      <c r="N1599" s="120"/>
      <c r="O1599" s="120"/>
      <c r="P1599" s="120"/>
      <c r="Q1599" s="120"/>
      <c r="R1599" s="120"/>
      <c r="S1599" s="120"/>
    </row>
    <row r="1600" spans="1:19" ht="12.75" customHeight="1" x14ac:dyDescent="0.2">
      <c r="A1600" s="120"/>
      <c r="B1600" s="120"/>
      <c r="C1600" s="120"/>
      <c r="D1600" s="120"/>
      <c r="E1600" s="120"/>
      <c r="F1600" s="120"/>
      <c r="G1600" s="120"/>
      <c r="H1600" s="120"/>
      <c r="I1600" s="120"/>
      <c r="J1600" s="120"/>
      <c r="K1600" s="188"/>
      <c r="L1600" s="120"/>
      <c r="M1600" s="120"/>
      <c r="N1600" s="120"/>
      <c r="O1600" s="120"/>
      <c r="P1600" s="120"/>
      <c r="Q1600" s="120"/>
      <c r="R1600" s="120"/>
      <c r="S1600" s="120"/>
    </row>
    <row r="1601" spans="1:19" ht="12.75" customHeight="1" x14ac:dyDescent="0.2">
      <c r="A1601" s="120"/>
      <c r="B1601" s="120"/>
      <c r="C1601" s="120"/>
      <c r="D1601" s="120"/>
      <c r="E1601" s="120"/>
      <c r="F1601" s="120"/>
      <c r="G1601" s="120"/>
      <c r="H1601" s="120"/>
      <c r="I1601" s="120"/>
      <c r="J1601" s="120"/>
      <c r="K1601" s="188"/>
      <c r="L1601" s="120"/>
      <c r="M1601" s="120"/>
      <c r="N1601" s="120"/>
      <c r="O1601" s="120"/>
      <c r="P1601" s="120"/>
      <c r="Q1601" s="120"/>
      <c r="R1601" s="120"/>
      <c r="S1601" s="120"/>
    </row>
    <row r="1602" spans="1:19" ht="12.75" customHeight="1" x14ac:dyDescent="0.2">
      <c r="A1602" s="120"/>
      <c r="B1602" s="120"/>
      <c r="C1602" s="120"/>
      <c r="D1602" s="120"/>
      <c r="E1602" s="120"/>
      <c r="F1602" s="120"/>
      <c r="G1602" s="120"/>
      <c r="H1602" s="120"/>
      <c r="I1602" s="120"/>
      <c r="J1602" s="120"/>
      <c r="K1602" s="188"/>
      <c r="L1602" s="120"/>
      <c r="M1602" s="120"/>
      <c r="N1602" s="120"/>
      <c r="O1602" s="120"/>
      <c r="P1602" s="120"/>
      <c r="Q1602" s="120"/>
      <c r="R1602" s="120"/>
      <c r="S1602" s="120"/>
    </row>
    <row r="1603" spans="1:19" ht="12.75" customHeight="1" x14ac:dyDescent="0.2">
      <c r="A1603" s="120"/>
      <c r="B1603" s="120"/>
      <c r="C1603" s="120"/>
      <c r="D1603" s="120"/>
      <c r="E1603" s="120"/>
      <c r="F1603" s="120"/>
      <c r="G1603" s="120"/>
      <c r="H1603" s="120"/>
      <c r="I1603" s="120"/>
      <c r="J1603" s="120"/>
      <c r="K1603" s="188"/>
      <c r="L1603" s="120"/>
      <c r="M1603" s="120"/>
      <c r="N1603" s="120"/>
      <c r="O1603" s="120"/>
      <c r="P1603" s="120"/>
      <c r="Q1603" s="120"/>
      <c r="R1603" s="120"/>
      <c r="S1603" s="120"/>
    </row>
    <row r="1604" spans="1:19" ht="12.75" customHeight="1" x14ac:dyDescent="0.2">
      <c r="A1604" s="120"/>
      <c r="B1604" s="120"/>
      <c r="C1604" s="120"/>
      <c r="D1604" s="120"/>
      <c r="E1604" s="120"/>
      <c r="F1604" s="120"/>
      <c r="G1604" s="120"/>
      <c r="H1604" s="120"/>
      <c r="I1604" s="120"/>
      <c r="J1604" s="120"/>
      <c r="K1604" s="188"/>
      <c r="L1604" s="120"/>
      <c r="M1604" s="120"/>
      <c r="N1604" s="120"/>
      <c r="O1604" s="120"/>
      <c r="P1604" s="120"/>
      <c r="Q1604" s="120"/>
      <c r="R1604" s="120"/>
      <c r="S1604" s="120"/>
    </row>
    <row r="1605" spans="1:19" ht="12.75" customHeight="1" x14ac:dyDescent="0.2">
      <c r="A1605" s="120"/>
      <c r="B1605" s="120"/>
      <c r="C1605" s="120"/>
      <c r="D1605" s="120"/>
      <c r="E1605" s="120"/>
      <c r="F1605" s="120"/>
      <c r="G1605" s="120"/>
      <c r="H1605" s="120"/>
      <c r="I1605" s="120"/>
      <c r="J1605" s="120"/>
      <c r="K1605" s="188"/>
      <c r="L1605" s="120"/>
      <c r="M1605" s="120"/>
      <c r="N1605" s="120"/>
      <c r="O1605" s="120"/>
      <c r="P1605" s="120"/>
      <c r="Q1605" s="120"/>
      <c r="R1605" s="120"/>
      <c r="S1605" s="120"/>
    </row>
    <row r="1606" spans="1:19" ht="12.75" customHeight="1" x14ac:dyDescent="0.2">
      <c r="A1606" s="120"/>
      <c r="B1606" s="120"/>
      <c r="C1606" s="120"/>
      <c r="D1606" s="120"/>
      <c r="E1606" s="120"/>
      <c r="F1606" s="120"/>
      <c r="G1606" s="120"/>
      <c r="H1606" s="120"/>
      <c r="I1606" s="120"/>
      <c r="J1606" s="120"/>
      <c r="K1606" s="188"/>
      <c r="L1606" s="120"/>
      <c r="M1606" s="120"/>
      <c r="N1606" s="120"/>
      <c r="O1606" s="120"/>
      <c r="P1606" s="120"/>
      <c r="Q1606" s="120"/>
      <c r="R1606" s="120"/>
      <c r="S1606" s="120"/>
    </row>
    <row r="1607" spans="1:19" ht="12.75" customHeight="1" x14ac:dyDescent="0.2">
      <c r="A1607" s="120"/>
      <c r="B1607" s="120"/>
      <c r="C1607" s="120"/>
      <c r="D1607" s="120"/>
      <c r="E1607" s="120"/>
      <c r="F1607" s="120"/>
      <c r="G1607" s="120"/>
      <c r="H1607" s="120"/>
      <c r="I1607" s="120"/>
      <c r="J1607" s="120"/>
      <c r="K1607" s="188"/>
      <c r="L1607" s="120"/>
      <c r="M1607" s="120"/>
      <c r="N1607" s="120"/>
      <c r="O1607" s="120"/>
      <c r="P1607" s="120"/>
      <c r="Q1607" s="120"/>
      <c r="R1607" s="120"/>
      <c r="S1607" s="120"/>
    </row>
    <row r="1608" spans="1:19" ht="12.75" customHeight="1" x14ac:dyDescent="0.2">
      <c r="A1608" s="120"/>
      <c r="B1608" s="120"/>
      <c r="C1608" s="120"/>
      <c r="D1608" s="120"/>
      <c r="E1608" s="120"/>
      <c r="F1608" s="120"/>
      <c r="G1608" s="120"/>
      <c r="H1608" s="120"/>
      <c r="I1608" s="120"/>
      <c r="J1608" s="120"/>
      <c r="K1608" s="188"/>
      <c r="L1608" s="120"/>
      <c r="M1608" s="120"/>
      <c r="N1608" s="120"/>
      <c r="O1608" s="120"/>
      <c r="P1608" s="120"/>
      <c r="Q1608" s="120"/>
      <c r="R1608" s="120"/>
      <c r="S1608" s="120"/>
    </row>
    <row r="1609" spans="1:19" ht="12.75" customHeight="1" x14ac:dyDescent="0.2">
      <c r="A1609" s="120"/>
      <c r="B1609" s="120"/>
      <c r="C1609" s="120"/>
      <c r="D1609" s="120"/>
      <c r="E1609" s="120"/>
      <c r="F1609" s="120"/>
      <c r="G1609" s="120"/>
      <c r="H1609" s="120"/>
      <c r="I1609" s="120"/>
      <c r="J1609" s="120"/>
      <c r="K1609" s="188"/>
      <c r="L1609" s="120"/>
      <c r="M1609" s="120"/>
      <c r="N1609" s="120"/>
      <c r="O1609" s="120"/>
      <c r="P1609" s="120"/>
      <c r="Q1609" s="120"/>
      <c r="R1609" s="120"/>
      <c r="S1609" s="120"/>
    </row>
    <row r="1610" spans="1:19" ht="12.75" customHeight="1" x14ac:dyDescent="0.2">
      <c r="A1610" s="120"/>
      <c r="B1610" s="120"/>
      <c r="C1610" s="120"/>
      <c r="D1610" s="120"/>
      <c r="E1610" s="120"/>
      <c r="F1610" s="120"/>
      <c r="G1610" s="120"/>
      <c r="H1610" s="120"/>
      <c r="I1610" s="120"/>
      <c r="J1610" s="120"/>
      <c r="K1610" s="188"/>
      <c r="L1610" s="120"/>
      <c r="M1610" s="120"/>
      <c r="N1610" s="120"/>
      <c r="O1610" s="120"/>
      <c r="P1610" s="120"/>
      <c r="Q1610" s="120"/>
      <c r="R1610" s="120"/>
      <c r="S1610" s="120"/>
    </row>
    <row r="1611" spans="1:19" ht="12.75" customHeight="1" x14ac:dyDescent="0.2">
      <c r="A1611" s="120"/>
      <c r="B1611" s="120"/>
      <c r="C1611" s="120"/>
      <c r="D1611" s="120"/>
      <c r="E1611" s="120"/>
      <c r="F1611" s="120"/>
      <c r="G1611" s="120"/>
      <c r="H1611" s="120"/>
      <c r="I1611" s="120"/>
      <c r="J1611" s="120"/>
      <c r="K1611" s="188"/>
      <c r="L1611" s="120"/>
      <c r="M1611" s="120"/>
      <c r="N1611" s="120"/>
      <c r="O1611" s="120"/>
      <c r="P1611" s="120"/>
      <c r="Q1611" s="120"/>
      <c r="R1611" s="120"/>
      <c r="S1611" s="120"/>
    </row>
    <row r="1612" spans="1:19" ht="12.75" customHeight="1" x14ac:dyDescent="0.2">
      <c r="A1612" s="120"/>
      <c r="B1612" s="120"/>
      <c r="C1612" s="120"/>
      <c r="D1612" s="120"/>
      <c r="E1612" s="120"/>
      <c r="F1612" s="120"/>
      <c r="G1612" s="120"/>
      <c r="H1612" s="120"/>
      <c r="I1612" s="120"/>
      <c r="J1612" s="120"/>
      <c r="K1612" s="188"/>
      <c r="L1612" s="120"/>
      <c r="M1612" s="120"/>
      <c r="N1612" s="120"/>
      <c r="O1612" s="120"/>
      <c r="P1612" s="120"/>
      <c r="Q1612" s="120"/>
      <c r="R1612" s="120"/>
      <c r="S1612" s="120"/>
    </row>
    <row r="1613" spans="1:19" ht="12.75" customHeight="1" x14ac:dyDescent="0.2">
      <c r="A1613" s="120"/>
      <c r="B1613" s="120"/>
      <c r="C1613" s="120"/>
      <c r="D1613" s="120"/>
      <c r="E1613" s="120"/>
      <c r="F1613" s="120"/>
      <c r="G1613" s="120"/>
      <c r="H1613" s="120"/>
      <c r="I1613" s="120"/>
      <c r="J1613" s="120"/>
      <c r="K1613" s="188"/>
      <c r="L1613" s="120"/>
      <c r="M1613" s="120"/>
      <c r="N1613" s="120"/>
      <c r="O1613" s="120"/>
      <c r="P1613" s="120"/>
      <c r="Q1613" s="120"/>
      <c r="R1613" s="120"/>
      <c r="S1613" s="120"/>
    </row>
    <row r="1614" spans="1:19" ht="12.75" customHeight="1" x14ac:dyDescent="0.2">
      <c r="A1614" s="120"/>
      <c r="B1614" s="120"/>
      <c r="C1614" s="120"/>
      <c r="D1614" s="120"/>
      <c r="E1614" s="120"/>
      <c r="F1614" s="120"/>
      <c r="G1614" s="120"/>
      <c r="H1614" s="120"/>
      <c r="I1614" s="120"/>
      <c r="J1614" s="120"/>
      <c r="K1614" s="188"/>
      <c r="L1614" s="120"/>
      <c r="M1614" s="120"/>
      <c r="N1614" s="120"/>
      <c r="O1614" s="120"/>
      <c r="P1614" s="120"/>
      <c r="Q1614" s="120"/>
      <c r="R1614" s="120"/>
      <c r="S1614" s="120"/>
    </row>
    <row r="1615" spans="1:19" ht="12.75" customHeight="1" x14ac:dyDescent="0.2">
      <c r="A1615" s="120"/>
      <c r="B1615" s="120"/>
      <c r="C1615" s="120"/>
      <c r="D1615" s="120"/>
      <c r="E1615" s="120"/>
      <c r="F1615" s="120"/>
      <c r="G1615" s="120"/>
      <c r="H1615" s="120"/>
      <c r="I1615" s="120"/>
      <c r="J1615" s="120"/>
      <c r="K1615" s="188"/>
      <c r="L1615" s="120"/>
      <c r="M1615" s="120"/>
      <c r="N1615" s="120"/>
      <c r="O1615" s="120"/>
      <c r="P1615" s="120"/>
      <c r="Q1615" s="120"/>
      <c r="R1615" s="120"/>
      <c r="S1615" s="120"/>
    </row>
    <row r="1616" spans="1:19" ht="12.75" customHeight="1" x14ac:dyDescent="0.2">
      <c r="A1616" s="120"/>
      <c r="B1616" s="120"/>
      <c r="C1616" s="120"/>
      <c r="D1616" s="120"/>
      <c r="E1616" s="120"/>
      <c r="F1616" s="120"/>
      <c r="G1616" s="120"/>
      <c r="H1616" s="120"/>
      <c r="I1616" s="120"/>
      <c r="J1616" s="120"/>
      <c r="K1616" s="188"/>
      <c r="L1616" s="120"/>
      <c r="M1616" s="120"/>
      <c r="N1616" s="120"/>
      <c r="O1616" s="120"/>
      <c r="P1616" s="120"/>
      <c r="Q1616" s="120"/>
      <c r="R1616" s="120"/>
      <c r="S1616" s="120"/>
    </row>
    <row r="1617" spans="1:19" ht="12.75" customHeight="1" x14ac:dyDescent="0.2">
      <c r="A1617" s="120"/>
      <c r="B1617" s="120"/>
      <c r="C1617" s="120"/>
      <c r="D1617" s="120"/>
      <c r="E1617" s="120"/>
      <c r="F1617" s="120"/>
      <c r="G1617" s="120"/>
      <c r="H1617" s="120"/>
      <c r="I1617" s="120"/>
      <c r="J1617" s="120"/>
      <c r="K1617" s="188"/>
      <c r="L1617" s="120"/>
      <c r="M1617" s="120"/>
      <c r="N1617" s="120"/>
      <c r="O1617" s="120"/>
      <c r="P1617" s="120"/>
      <c r="Q1617" s="120"/>
      <c r="R1617" s="120"/>
      <c r="S1617" s="120"/>
    </row>
    <row r="1618" spans="1:19" ht="12.75" customHeight="1" x14ac:dyDescent="0.2">
      <c r="A1618" s="120"/>
      <c r="B1618" s="120"/>
      <c r="C1618" s="120"/>
      <c r="D1618" s="120"/>
      <c r="E1618" s="120"/>
      <c r="F1618" s="120"/>
      <c r="G1618" s="120"/>
      <c r="H1618" s="120"/>
      <c r="I1618" s="120"/>
      <c r="J1618" s="120"/>
      <c r="K1618" s="188"/>
      <c r="L1618" s="120"/>
      <c r="M1618" s="120"/>
      <c r="N1618" s="120"/>
      <c r="O1618" s="120"/>
      <c r="P1618" s="120"/>
      <c r="Q1618" s="120"/>
      <c r="R1618" s="120"/>
      <c r="S1618" s="120"/>
    </row>
    <row r="1619" spans="1:19" ht="12.75" customHeight="1" x14ac:dyDescent="0.2">
      <c r="A1619" s="120"/>
      <c r="B1619" s="120"/>
      <c r="C1619" s="120"/>
      <c r="D1619" s="120"/>
      <c r="E1619" s="120"/>
      <c r="F1619" s="120"/>
      <c r="G1619" s="120"/>
      <c r="H1619" s="120"/>
      <c r="I1619" s="120"/>
      <c r="J1619" s="120"/>
      <c r="K1619" s="188"/>
      <c r="L1619" s="120"/>
      <c r="M1619" s="120"/>
      <c r="N1619" s="120"/>
      <c r="O1619" s="120"/>
      <c r="P1619" s="120"/>
      <c r="Q1619" s="120"/>
      <c r="R1619" s="120"/>
      <c r="S1619" s="120"/>
    </row>
    <row r="1620" spans="1:19" ht="12.75" customHeight="1" x14ac:dyDescent="0.2">
      <c r="A1620" s="120"/>
      <c r="B1620" s="120"/>
      <c r="C1620" s="120"/>
      <c r="D1620" s="120"/>
      <c r="E1620" s="120"/>
      <c r="F1620" s="120"/>
      <c r="G1620" s="120"/>
      <c r="H1620" s="120"/>
      <c r="I1620" s="120"/>
      <c r="J1620" s="120"/>
      <c r="K1620" s="188"/>
      <c r="L1620" s="120"/>
      <c r="M1620" s="120"/>
      <c r="N1620" s="120"/>
      <c r="O1620" s="120"/>
      <c r="P1620" s="120"/>
      <c r="Q1620" s="120"/>
      <c r="R1620" s="120"/>
      <c r="S1620" s="120"/>
    </row>
    <row r="1621" spans="1:19" ht="12.75" customHeight="1" x14ac:dyDescent="0.2">
      <c r="A1621" s="120"/>
      <c r="B1621" s="120"/>
      <c r="C1621" s="120"/>
      <c r="D1621" s="120"/>
      <c r="E1621" s="120"/>
      <c r="F1621" s="120"/>
      <c r="G1621" s="120"/>
      <c r="H1621" s="120"/>
      <c r="I1621" s="120"/>
      <c r="J1621" s="120"/>
      <c r="K1621" s="188"/>
      <c r="L1621" s="120"/>
      <c r="M1621" s="120"/>
      <c r="N1621" s="120"/>
      <c r="O1621" s="120"/>
      <c r="P1621" s="120"/>
      <c r="Q1621" s="120"/>
      <c r="R1621" s="120"/>
      <c r="S1621" s="120"/>
    </row>
    <row r="1622" spans="1:19" ht="12.75" customHeight="1" x14ac:dyDescent="0.2">
      <c r="A1622" s="120"/>
      <c r="B1622" s="120"/>
      <c r="C1622" s="120"/>
      <c r="D1622" s="120"/>
      <c r="E1622" s="120"/>
      <c r="F1622" s="120"/>
      <c r="G1622" s="120"/>
      <c r="H1622" s="120"/>
      <c r="I1622" s="120"/>
      <c r="J1622" s="120"/>
      <c r="K1622" s="188"/>
      <c r="L1622" s="120"/>
      <c r="M1622" s="120"/>
      <c r="N1622" s="120"/>
      <c r="O1622" s="120"/>
      <c r="P1622" s="120"/>
      <c r="Q1622" s="120"/>
      <c r="R1622" s="120"/>
      <c r="S1622" s="120"/>
    </row>
    <row r="1623" spans="1:19" ht="12.75" customHeight="1" x14ac:dyDescent="0.2">
      <c r="A1623" s="120"/>
      <c r="B1623" s="120"/>
      <c r="C1623" s="120"/>
      <c r="D1623" s="120"/>
      <c r="E1623" s="120"/>
      <c r="F1623" s="120"/>
      <c r="G1623" s="120"/>
      <c r="H1623" s="120"/>
      <c r="I1623" s="120"/>
      <c r="J1623" s="120"/>
      <c r="K1623" s="188"/>
      <c r="L1623" s="120"/>
      <c r="M1623" s="120"/>
      <c r="N1623" s="120"/>
      <c r="O1623" s="120"/>
      <c r="P1623" s="120"/>
      <c r="Q1623" s="120"/>
      <c r="R1623" s="120"/>
      <c r="S1623" s="120"/>
    </row>
    <row r="1624" spans="1:19" ht="12.75" customHeight="1" x14ac:dyDescent="0.2">
      <c r="A1624" s="120"/>
      <c r="B1624" s="120"/>
      <c r="C1624" s="120"/>
      <c r="D1624" s="120"/>
      <c r="E1624" s="120"/>
      <c r="F1624" s="120"/>
      <c r="G1624" s="120"/>
      <c r="H1624" s="120"/>
      <c r="I1624" s="120"/>
      <c r="J1624" s="120"/>
      <c r="K1624" s="188"/>
      <c r="L1624" s="120"/>
      <c r="M1624" s="120"/>
      <c r="N1624" s="120"/>
      <c r="O1624" s="120"/>
      <c r="P1624" s="120"/>
      <c r="Q1624" s="120"/>
      <c r="R1624" s="120"/>
      <c r="S1624" s="120"/>
    </row>
    <row r="1625" spans="1:19" ht="12.75" customHeight="1" x14ac:dyDescent="0.2">
      <c r="A1625" s="120"/>
      <c r="B1625" s="120"/>
      <c r="C1625" s="120"/>
      <c r="D1625" s="120"/>
      <c r="E1625" s="120"/>
      <c r="F1625" s="120"/>
      <c r="G1625" s="120"/>
      <c r="H1625" s="120"/>
      <c r="I1625" s="120"/>
      <c r="J1625" s="120"/>
      <c r="K1625" s="188"/>
      <c r="L1625" s="120"/>
      <c r="M1625" s="120"/>
      <c r="N1625" s="120"/>
      <c r="O1625" s="120"/>
      <c r="P1625" s="120"/>
      <c r="Q1625" s="120"/>
      <c r="R1625" s="120"/>
      <c r="S1625" s="120"/>
    </row>
    <row r="1626" spans="1:19" ht="12.75" customHeight="1" x14ac:dyDescent="0.2">
      <c r="A1626" s="120"/>
      <c r="B1626" s="120"/>
      <c r="C1626" s="120"/>
      <c r="D1626" s="120"/>
      <c r="E1626" s="120"/>
      <c r="F1626" s="120"/>
      <c r="G1626" s="120"/>
      <c r="H1626" s="120"/>
      <c r="I1626" s="120"/>
      <c r="J1626" s="120"/>
      <c r="K1626" s="188"/>
      <c r="L1626" s="120"/>
      <c r="M1626" s="120"/>
      <c r="N1626" s="120"/>
      <c r="O1626" s="120"/>
      <c r="P1626" s="120"/>
      <c r="Q1626" s="120"/>
      <c r="R1626" s="120"/>
      <c r="S1626" s="120"/>
    </row>
    <row r="1627" spans="1:19" ht="12.75" customHeight="1" x14ac:dyDescent="0.2">
      <c r="A1627" s="120"/>
      <c r="B1627" s="120"/>
      <c r="C1627" s="120"/>
      <c r="D1627" s="120"/>
      <c r="E1627" s="120"/>
      <c r="F1627" s="120"/>
      <c r="G1627" s="120"/>
      <c r="H1627" s="120"/>
      <c r="I1627" s="120"/>
      <c r="J1627" s="120"/>
      <c r="K1627" s="188"/>
      <c r="L1627" s="120"/>
      <c r="M1627" s="120"/>
      <c r="N1627" s="120"/>
      <c r="O1627" s="120"/>
      <c r="P1627" s="120"/>
      <c r="Q1627" s="120"/>
      <c r="R1627" s="120"/>
      <c r="S1627" s="120"/>
    </row>
    <row r="1628" spans="1:19" ht="12.75" customHeight="1" x14ac:dyDescent="0.2">
      <c r="A1628" s="120"/>
      <c r="B1628" s="120"/>
      <c r="C1628" s="120"/>
      <c r="D1628" s="120"/>
      <c r="E1628" s="120"/>
      <c r="F1628" s="120"/>
      <c r="G1628" s="120"/>
      <c r="H1628" s="120"/>
      <c r="I1628" s="120"/>
      <c r="J1628" s="120"/>
      <c r="K1628" s="188"/>
      <c r="L1628" s="120"/>
      <c r="M1628" s="120"/>
      <c r="N1628" s="120"/>
      <c r="O1628" s="120"/>
      <c r="P1628" s="120"/>
      <c r="Q1628" s="120"/>
      <c r="R1628" s="120"/>
      <c r="S1628" s="120"/>
    </row>
    <row r="1629" spans="1:19" ht="12.75" customHeight="1" x14ac:dyDescent="0.2">
      <c r="A1629" s="120"/>
      <c r="B1629" s="120"/>
      <c r="C1629" s="120"/>
      <c r="D1629" s="120"/>
      <c r="E1629" s="120"/>
      <c r="F1629" s="120"/>
      <c r="G1629" s="120"/>
      <c r="H1629" s="120"/>
      <c r="I1629" s="120"/>
      <c r="J1629" s="120"/>
      <c r="K1629" s="188"/>
      <c r="L1629" s="120"/>
      <c r="M1629" s="120"/>
      <c r="N1629" s="120"/>
      <c r="O1629" s="120"/>
      <c r="P1629" s="120"/>
      <c r="Q1629" s="120"/>
      <c r="R1629" s="120"/>
      <c r="S1629" s="120"/>
    </row>
    <row r="1630" spans="1:19" ht="12.75" customHeight="1" x14ac:dyDescent="0.2">
      <c r="A1630" s="120"/>
      <c r="B1630" s="120"/>
      <c r="C1630" s="120"/>
      <c r="D1630" s="120"/>
      <c r="E1630" s="120"/>
      <c r="F1630" s="120"/>
      <c r="G1630" s="120"/>
      <c r="H1630" s="120"/>
      <c r="I1630" s="120"/>
      <c r="J1630" s="120"/>
      <c r="K1630" s="188"/>
      <c r="L1630" s="120"/>
      <c r="M1630" s="120"/>
      <c r="N1630" s="120"/>
      <c r="O1630" s="120"/>
      <c r="P1630" s="120"/>
      <c r="Q1630" s="120"/>
      <c r="R1630" s="120"/>
      <c r="S1630" s="120"/>
    </row>
    <row r="1631" spans="1:19" ht="12.75" customHeight="1" x14ac:dyDescent="0.2">
      <c r="A1631" s="120"/>
      <c r="B1631" s="120"/>
      <c r="C1631" s="120"/>
      <c r="D1631" s="120"/>
      <c r="E1631" s="120"/>
      <c r="F1631" s="120"/>
      <c r="G1631" s="120"/>
      <c r="H1631" s="120"/>
      <c r="I1631" s="120"/>
      <c r="J1631" s="120"/>
      <c r="K1631" s="188"/>
      <c r="L1631" s="120"/>
      <c r="M1631" s="120"/>
      <c r="N1631" s="120"/>
      <c r="O1631" s="120"/>
      <c r="P1631" s="120"/>
      <c r="Q1631" s="120"/>
      <c r="R1631" s="120"/>
      <c r="S1631" s="120"/>
    </row>
    <row r="1632" spans="1:19" ht="12.75" customHeight="1" x14ac:dyDescent="0.2">
      <c r="A1632" s="120"/>
      <c r="B1632" s="120"/>
      <c r="C1632" s="120"/>
      <c r="D1632" s="120"/>
      <c r="E1632" s="120"/>
      <c r="F1632" s="120"/>
      <c r="G1632" s="120"/>
      <c r="H1632" s="120"/>
      <c r="I1632" s="120"/>
      <c r="J1632" s="120"/>
      <c r="K1632" s="188"/>
      <c r="L1632" s="120"/>
      <c r="M1632" s="120"/>
      <c r="N1632" s="120"/>
      <c r="O1632" s="120"/>
      <c r="P1632" s="120"/>
      <c r="Q1632" s="120"/>
      <c r="R1632" s="120"/>
      <c r="S1632" s="120"/>
    </row>
    <row r="1633" spans="1:19" ht="12.75" customHeight="1" x14ac:dyDescent="0.2">
      <c r="A1633" s="120"/>
      <c r="B1633" s="120"/>
      <c r="C1633" s="120"/>
      <c r="D1633" s="120"/>
      <c r="E1633" s="120"/>
      <c r="F1633" s="120"/>
      <c r="G1633" s="120"/>
      <c r="H1633" s="120"/>
      <c r="I1633" s="120"/>
      <c r="J1633" s="120"/>
      <c r="K1633" s="188"/>
      <c r="L1633" s="120"/>
      <c r="M1633" s="120"/>
      <c r="N1633" s="120"/>
      <c r="O1633" s="120"/>
      <c r="P1633" s="120"/>
      <c r="Q1633" s="120"/>
      <c r="R1633" s="120"/>
      <c r="S1633" s="120"/>
    </row>
    <row r="1634" spans="1:19" ht="12.75" customHeight="1" x14ac:dyDescent="0.2">
      <c r="A1634" s="120"/>
      <c r="B1634" s="120"/>
      <c r="C1634" s="120"/>
      <c r="D1634" s="120"/>
      <c r="E1634" s="120"/>
      <c r="F1634" s="120"/>
      <c r="G1634" s="120"/>
      <c r="H1634" s="120"/>
      <c r="I1634" s="120"/>
      <c r="J1634" s="120"/>
      <c r="K1634" s="188"/>
      <c r="L1634" s="120"/>
      <c r="M1634" s="120"/>
      <c r="N1634" s="120"/>
      <c r="O1634" s="120"/>
      <c r="P1634" s="120"/>
      <c r="Q1634" s="120"/>
      <c r="R1634" s="120"/>
      <c r="S1634" s="120"/>
    </row>
    <row r="1635" spans="1:19" ht="12.75" customHeight="1" x14ac:dyDescent="0.2">
      <c r="A1635" s="120"/>
      <c r="B1635" s="120"/>
      <c r="C1635" s="120"/>
      <c r="D1635" s="120"/>
      <c r="E1635" s="120"/>
      <c r="F1635" s="120"/>
      <c r="G1635" s="120"/>
      <c r="H1635" s="120"/>
      <c r="I1635" s="120"/>
      <c r="J1635" s="120"/>
      <c r="K1635" s="188"/>
      <c r="L1635" s="120"/>
      <c r="M1635" s="120"/>
      <c r="N1635" s="120"/>
      <c r="O1635" s="120"/>
      <c r="P1635" s="120"/>
      <c r="Q1635" s="120"/>
      <c r="R1635" s="120"/>
      <c r="S1635" s="120"/>
    </row>
    <row r="1636" spans="1:19" ht="12.75" customHeight="1" x14ac:dyDescent="0.2">
      <c r="A1636" s="120"/>
      <c r="B1636" s="120"/>
      <c r="C1636" s="120"/>
      <c r="D1636" s="120"/>
      <c r="E1636" s="120"/>
      <c r="F1636" s="120"/>
      <c r="G1636" s="120"/>
      <c r="H1636" s="120"/>
      <c r="I1636" s="120"/>
      <c r="J1636" s="120"/>
      <c r="K1636" s="188"/>
      <c r="L1636" s="120"/>
      <c r="M1636" s="120"/>
      <c r="N1636" s="120"/>
      <c r="O1636" s="120"/>
      <c r="P1636" s="120"/>
      <c r="Q1636" s="120"/>
      <c r="R1636" s="120"/>
      <c r="S1636" s="120"/>
    </row>
    <row r="1637" spans="1:19" ht="12.75" customHeight="1" x14ac:dyDescent="0.2">
      <c r="A1637" s="120"/>
      <c r="B1637" s="120"/>
      <c r="C1637" s="120"/>
      <c r="D1637" s="120"/>
      <c r="E1637" s="120"/>
      <c r="F1637" s="120"/>
      <c r="G1637" s="120"/>
      <c r="H1637" s="120"/>
      <c r="I1637" s="120"/>
      <c r="J1637" s="120"/>
      <c r="K1637" s="188"/>
      <c r="L1637" s="120"/>
      <c r="M1637" s="120"/>
      <c r="N1637" s="120"/>
      <c r="O1637" s="120"/>
      <c r="P1637" s="120"/>
      <c r="Q1637" s="120"/>
      <c r="R1637" s="120"/>
      <c r="S1637" s="120"/>
    </row>
    <row r="1638" spans="1:19" ht="12.75" customHeight="1" x14ac:dyDescent="0.2">
      <c r="A1638" s="120"/>
      <c r="B1638" s="120"/>
      <c r="C1638" s="120"/>
      <c r="D1638" s="120"/>
      <c r="E1638" s="120"/>
      <c r="F1638" s="120"/>
      <c r="G1638" s="120"/>
      <c r="H1638" s="120"/>
      <c r="I1638" s="120"/>
      <c r="J1638" s="120"/>
      <c r="K1638" s="188"/>
      <c r="L1638" s="120"/>
      <c r="M1638" s="120"/>
      <c r="N1638" s="120"/>
      <c r="O1638" s="120"/>
      <c r="P1638" s="120"/>
      <c r="Q1638" s="120"/>
      <c r="R1638" s="120"/>
      <c r="S1638" s="120"/>
    </row>
    <row r="1639" spans="1:19" ht="12.75" customHeight="1" x14ac:dyDescent="0.2">
      <c r="A1639" s="120"/>
      <c r="B1639" s="120"/>
      <c r="C1639" s="120"/>
      <c r="D1639" s="120"/>
      <c r="E1639" s="120"/>
      <c r="F1639" s="120"/>
      <c r="G1639" s="120"/>
      <c r="H1639" s="120"/>
      <c r="I1639" s="120"/>
      <c r="J1639" s="120"/>
      <c r="K1639" s="188"/>
      <c r="L1639" s="120"/>
      <c r="M1639" s="120"/>
      <c r="N1639" s="120"/>
      <c r="O1639" s="120"/>
      <c r="P1639" s="120"/>
      <c r="Q1639" s="120"/>
      <c r="R1639" s="120"/>
      <c r="S1639" s="120"/>
    </row>
    <row r="1640" spans="1:19" ht="12.75" customHeight="1" x14ac:dyDescent="0.2">
      <c r="A1640" s="120"/>
      <c r="B1640" s="120"/>
      <c r="C1640" s="120"/>
      <c r="D1640" s="120"/>
      <c r="E1640" s="120"/>
      <c r="F1640" s="120"/>
      <c r="G1640" s="120"/>
      <c r="H1640" s="120"/>
      <c r="I1640" s="120"/>
      <c r="J1640" s="120"/>
      <c r="K1640" s="188"/>
      <c r="L1640" s="120"/>
      <c r="M1640" s="120"/>
      <c r="N1640" s="120"/>
      <c r="O1640" s="120"/>
      <c r="P1640" s="120"/>
      <c r="Q1640" s="120"/>
      <c r="R1640" s="120"/>
      <c r="S1640" s="120"/>
    </row>
    <row r="1641" spans="1:19" ht="12.75" customHeight="1" x14ac:dyDescent="0.2">
      <c r="A1641" s="120"/>
      <c r="B1641" s="120"/>
      <c r="C1641" s="120"/>
      <c r="D1641" s="120"/>
      <c r="E1641" s="120"/>
      <c r="F1641" s="120"/>
      <c r="G1641" s="120"/>
      <c r="H1641" s="120"/>
      <c r="I1641" s="120"/>
      <c r="J1641" s="120"/>
      <c r="K1641" s="188"/>
      <c r="L1641" s="120"/>
      <c r="M1641" s="120"/>
      <c r="N1641" s="120"/>
      <c r="O1641" s="120"/>
      <c r="P1641" s="120"/>
      <c r="Q1641" s="120"/>
      <c r="R1641" s="120"/>
      <c r="S1641" s="120"/>
    </row>
    <row r="1642" spans="1:19" ht="12.75" customHeight="1" x14ac:dyDescent="0.2">
      <c r="A1642" s="120"/>
      <c r="B1642" s="120"/>
      <c r="C1642" s="120"/>
      <c r="D1642" s="120"/>
      <c r="E1642" s="120"/>
      <c r="F1642" s="120"/>
      <c r="G1642" s="120"/>
      <c r="H1642" s="120"/>
      <c r="I1642" s="120"/>
      <c r="J1642" s="120"/>
      <c r="K1642" s="188"/>
      <c r="L1642" s="120"/>
      <c r="M1642" s="120"/>
      <c r="N1642" s="120"/>
      <c r="O1642" s="120"/>
      <c r="P1642" s="120"/>
      <c r="Q1642" s="120"/>
      <c r="R1642" s="120"/>
      <c r="S1642" s="120"/>
    </row>
    <row r="1643" spans="1:19" ht="12.75" customHeight="1" x14ac:dyDescent="0.2">
      <c r="A1643" s="120"/>
      <c r="B1643" s="120"/>
      <c r="C1643" s="120"/>
      <c r="D1643" s="120"/>
      <c r="E1643" s="120"/>
      <c r="F1643" s="120"/>
      <c r="G1643" s="120"/>
      <c r="H1643" s="120"/>
      <c r="I1643" s="120"/>
      <c r="J1643" s="120"/>
      <c r="K1643" s="188"/>
      <c r="L1643" s="120"/>
      <c r="M1643" s="120"/>
      <c r="N1643" s="120"/>
      <c r="O1643" s="120"/>
      <c r="P1643" s="120"/>
      <c r="Q1643" s="120"/>
      <c r="R1643" s="120"/>
      <c r="S1643" s="120"/>
    </row>
    <row r="1644" spans="1:19" ht="12.75" customHeight="1" x14ac:dyDescent="0.2">
      <c r="A1644" s="120"/>
      <c r="B1644" s="120"/>
      <c r="C1644" s="120"/>
      <c r="D1644" s="120"/>
      <c r="E1644" s="120"/>
      <c r="F1644" s="120"/>
      <c r="G1644" s="120"/>
      <c r="H1644" s="120"/>
      <c r="I1644" s="120"/>
      <c r="J1644" s="120"/>
      <c r="K1644" s="188"/>
      <c r="L1644" s="120"/>
      <c r="M1644" s="120"/>
      <c r="N1644" s="120"/>
      <c r="O1644" s="120"/>
      <c r="P1644" s="120"/>
      <c r="Q1644" s="120"/>
      <c r="R1644" s="120"/>
      <c r="S1644" s="120"/>
    </row>
    <row r="1645" spans="1:19" ht="12.75" customHeight="1" x14ac:dyDescent="0.2">
      <c r="A1645" s="120"/>
      <c r="B1645" s="120"/>
      <c r="C1645" s="120"/>
      <c r="D1645" s="120"/>
      <c r="E1645" s="120"/>
      <c r="F1645" s="120"/>
      <c r="G1645" s="120"/>
      <c r="H1645" s="120"/>
      <c r="I1645" s="120"/>
      <c r="J1645" s="120"/>
      <c r="K1645" s="188"/>
      <c r="L1645" s="120"/>
      <c r="M1645" s="120"/>
      <c r="N1645" s="120"/>
      <c r="O1645" s="120"/>
      <c r="P1645" s="120"/>
      <c r="Q1645" s="120"/>
      <c r="R1645" s="120"/>
      <c r="S1645" s="120"/>
    </row>
    <row r="1646" spans="1:19" ht="12.75" customHeight="1" x14ac:dyDescent="0.2">
      <c r="A1646" s="120"/>
      <c r="B1646" s="120"/>
      <c r="C1646" s="120"/>
      <c r="D1646" s="120"/>
      <c r="E1646" s="120"/>
      <c r="F1646" s="120"/>
      <c r="G1646" s="120"/>
      <c r="H1646" s="120"/>
      <c r="I1646" s="120"/>
      <c r="J1646" s="120"/>
      <c r="K1646" s="188"/>
      <c r="L1646" s="120"/>
      <c r="M1646" s="120"/>
      <c r="N1646" s="120"/>
      <c r="O1646" s="120"/>
      <c r="P1646" s="120"/>
      <c r="Q1646" s="120"/>
      <c r="R1646" s="120"/>
      <c r="S1646" s="120"/>
    </row>
    <row r="1647" spans="1:19" ht="12.75" customHeight="1" x14ac:dyDescent="0.2">
      <c r="A1647" s="120"/>
      <c r="B1647" s="120"/>
      <c r="C1647" s="120"/>
      <c r="D1647" s="120"/>
      <c r="E1647" s="120"/>
      <c r="F1647" s="120"/>
      <c r="G1647" s="120"/>
      <c r="H1647" s="120"/>
      <c r="I1647" s="120"/>
      <c r="J1647" s="120"/>
      <c r="K1647" s="188"/>
      <c r="L1647" s="120"/>
      <c r="M1647" s="120"/>
      <c r="N1647" s="120"/>
      <c r="O1647" s="120"/>
      <c r="P1647" s="120"/>
      <c r="Q1647" s="120"/>
      <c r="R1647" s="120"/>
      <c r="S1647" s="120"/>
    </row>
    <row r="1648" spans="1:19" ht="12.75" customHeight="1" x14ac:dyDescent="0.2">
      <c r="A1648" s="120"/>
      <c r="B1648" s="120"/>
      <c r="C1648" s="120"/>
      <c r="D1648" s="120"/>
      <c r="E1648" s="120"/>
      <c r="F1648" s="120"/>
      <c r="G1648" s="120"/>
      <c r="H1648" s="120"/>
      <c r="I1648" s="120"/>
      <c r="J1648" s="120"/>
      <c r="K1648" s="188"/>
      <c r="L1648" s="120"/>
      <c r="M1648" s="120"/>
      <c r="N1648" s="120"/>
      <c r="O1648" s="120"/>
      <c r="P1648" s="120"/>
      <c r="Q1648" s="120"/>
      <c r="R1648" s="120"/>
      <c r="S1648" s="120"/>
    </row>
    <row r="1649" spans="1:19" ht="12.75" customHeight="1" x14ac:dyDescent="0.2">
      <c r="A1649" s="120"/>
      <c r="B1649" s="120"/>
      <c r="C1649" s="120"/>
      <c r="D1649" s="120"/>
      <c r="E1649" s="120"/>
      <c r="F1649" s="120"/>
      <c r="G1649" s="120"/>
      <c r="H1649" s="120"/>
      <c r="I1649" s="120"/>
      <c r="J1649" s="120"/>
      <c r="K1649" s="188"/>
      <c r="L1649" s="120"/>
      <c r="M1649" s="120"/>
      <c r="N1649" s="120"/>
      <c r="O1649" s="120"/>
      <c r="P1649" s="120"/>
      <c r="Q1649" s="120"/>
      <c r="R1649" s="120"/>
      <c r="S1649" s="120"/>
    </row>
    <row r="1650" spans="1:19" ht="12.75" customHeight="1" x14ac:dyDescent="0.2">
      <c r="A1650" s="120"/>
      <c r="B1650" s="120"/>
      <c r="C1650" s="120"/>
      <c r="D1650" s="120"/>
      <c r="E1650" s="120"/>
      <c r="F1650" s="120"/>
      <c r="G1650" s="120"/>
      <c r="H1650" s="120"/>
      <c r="I1650" s="120"/>
      <c r="J1650" s="120"/>
      <c r="K1650" s="188"/>
      <c r="L1650" s="120"/>
      <c r="M1650" s="120"/>
      <c r="N1650" s="120"/>
      <c r="O1650" s="120"/>
      <c r="P1650" s="120"/>
      <c r="Q1650" s="120"/>
      <c r="R1650" s="120"/>
      <c r="S1650" s="120"/>
    </row>
    <row r="1651" spans="1:19" ht="12.75" customHeight="1" x14ac:dyDescent="0.2">
      <c r="A1651" s="120"/>
      <c r="B1651" s="120"/>
      <c r="C1651" s="120"/>
      <c r="D1651" s="120"/>
      <c r="E1651" s="120"/>
      <c r="F1651" s="120"/>
      <c r="G1651" s="120"/>
      <c r="H1651" s="120"/>
      <c r="I1651" s="120"/>
      <c r="J1651" s="120"/>
      <c r="K1651" s="188"/>
      <c r="L1651" s="120"/>
      <c r="M1651" s="120"/>
      <c r="N1651" s="120"/>
      <c r="O1651" s="120"/>
      <c r="P1651" s="120"/>
      <c r="Q1651" s="120"/>
      <c r="R1651" s="120"/>
      <c r="S1651" s="120"/>
    </row>
    <row r="1652" spans="1:19" ht="12.75" customHeight="1" x14ac:dyDescent="0.2">
      <c r="A1652" s="120"/>
      <c r="B1652" s="120"/>
      <c r="C1652" s="120"/>
      <c r="D1652" s="120"/>
      <c r="E1652" s="120"/>
      <c r="F1652" s="120"/>
      <c r="G1652" s="120"/>
      <c r="H1652" s="120"/>
      <c r="I1652" s="120"/>
      <c r="J1652" s="120"/>
      <c r="K1652" s="188"/>
      <c r="L1652" s="120"/>
      <c r="M1652" s="120"/>
      <c r="N1652" s="120"/>
      <c r="O1652" s="120"/>
      <c r="P1652" s="120"/>
      <c r="Q1652" s="120"/>
      <c r="R1652" s="120"/>
      <c r="S1652" s="120"/>
    </row>
    <row r="1653" spans="1:19" ht="12.75" customHeight="1" x14ac:dyDescent="0.2">
      <c r="A1653" s="120"/>
      <c r="B1653" s="120"/>
      <c r="C1653" s="120"/>
      <c r="D1653" s="120"/>
      <c r="E1653" s="120"/>
      <c r="F1653" s="120"/>
      <c r="G1653" s="120"/>
      <c r="H1653" s="120"/>
      <c r="I1653" s="120"/>
      <c r="J1653" s="120"/>
      <c r="K1653" s="188"/>
      <c r="L1653" s="120"/>
      <c r="M1653" s="120"/>
      <c r="N1653" s="120"/>
      <c r="O1653" s="120"/>
      <c r="P1653" s="120"/>
      <c r="Q1653" s="120"/>
      <c r="R1653" s="120"/>
      <c r="S1653" s="120"/>
    </row>
    <row r="1654" spans="1:19" ht="12.75" customHeight="1" x14ac:dyDescent="0.2">
      <c r="A1654" s="120"/>
      <c r="B1654" s="120"/>
      <c r="C1654" s="120"/>
      <c r="D1654" s="120"/>
      <c r="E1654" s="120"/>
      <c r="F1654" s="120"/>
      <c r="G1654" s="120"/>
      <c r="H1654" s="120"/>
      <c r="I1654" s="120"/>
      <c r="J1654" s="120"/>
      <c r="K1654" s="188"/>
      <c r="L1654" s="120"/>
      <c r="M1654" s="120"/>
      <c r="N1654" s="120"/>
      <c r="O1654" s="120"/>
      <c r="P1654" s="120"/>
      <c r="Q1654" s="120"/>
      <c r="R1654" s="120"/>
      <c r="S1654" s="120"/>
    </row>
    <row r="1655" spans="1:19" ht="12.75" customHeight="1" x14ac:dyDescent="0.2">
      <c r="A1655" s="120"/>
      <c r="B1655" s="120"/>
      <c r="C1655" s="120"/>
      <c r="D1655" s="120"/>
      <c r="E1655" s="120"/>
      <c r="F1655" s="120"/>
      <c r="G1655" s="120"/>
      <c r="H1655" s="120"/>
      <c r="I1655" s="120"/>
      <c r="J1655" s="120"/>
      <c r="K1655" s="188"/>
      <c r="L1655" s="120"/>
      <c r="M1655" s="120"/>
      <c r="N1655" s="120"/>
      <c r="O1655" s="120"/>
      <c r="P1655" s="120"/>
      <c r="Q1655" s="120"/>
      <c r="R1655" s="120"/>
      <c r="S1655" s="120"/>
    </row>
    <row r="1656" spans="1:19" ht="12.75" customHeight="1" x14ac:dyDescent="0.2">
      <c r="A1656" s="120"/>
      <c r="B1656" s="120"/>
      <c r="C1656" s="120"/>
      <c r="D1656" s="120"/>
      <c r="E1656" s="120"/>
      <c r="F1656" s="120"/>
      <c r="G1656" s="120"/>
      <c r="H1656" s="120"/>
      <c r="I1656" s="120"/>
      <c r="J1656" s="120"/>
      <c r="K1656" s="188"/>
      <c r="L1656" s="120"/>
      <c r="M1656" s="120"/>
      <c r="N1656" s="120"/>
      <c r="O1656" s="120"/>
      <c r="P1656" s="120"/>
      <c r="Q1656" s="120"/>
      <c r="R1656" s="120"/>
      <c r="S1656" s="120"/>
    </row>
    <row r="1657" spans="1:19" ht="12.75" customHeight="1" x14ac:dyDescent="0.2">
      <c r="A1657" s="120"/>
      <c r="B1657" s="120"/>
      <c r="C1657" s="120"/>
      <c r="D1657" s="120"/>
      <c r="E1657" s="120"/>
      <c r="F1657" s="120"/>
      <c r="G1657" s="120"/>
      <c r="H1657" s="120"/>
      <c r="I1657" s="120"/>
      <c r="J1657" s="120"/>
      <c r="K1657" s="188"/>
      <c r="L1657" s="120"/>
      <c r="M1657" s="120"/>
      <c r="N1657" s="120"/>
      <c r="O1657" s="120"/>
      <c r="P1657" s="120"/>
      <c r="Q1657" s="120"/>
      <c r="R1657" s="120"/>
      <c r="S1657" s="120"/>
    </row>
    <row r="1658" spans="1:19" ht="12.75" customHeight="1" x14ac:dyDescent="0.2">
      <c r="A1658" s="120"/>
      <c r="B1658" s="120"/>
      <c r="C1658" s="120"/>
      <c r="D1658" s="120"/>
      <c r="E1658" s="120"/>
      <c r="F1658" s="120"/>
      <c r="G1658" s="120"/>
      <c r="H1658" s="120"/>
      <c r="I1658" s="120"/>
      <c r="J1658" s="120"/>
      <c r="K1658" s="188"/>
      <c r="L1658" s="120"/>
      <c r="M1658" s="120"/>
      <c r="N1658" s="120"/>
      <c r="O1658" s="120"/>
      <c r="P1658" s="120"/>
      <c r="Q1658" s="120"/>
      <c r="R1658" s="120"/>
      <c r="S1658" s="120"/>
    </row>
    <row r="1659" spans="1:19" ht="12.75" customHeight="1" x14ac:dyDescent="0.2">
      <c r="A1659" s="120"/>
      <c r="B1659" s="120"/>
      <c r="C1659" s="120"/>
      <c r="D1659" s="120"/>
      <c r="E1659" s="120"/>
      <c r="F1659" s="120"/>
      <c r="G1659" s="120"/>
      <c r="H1659" s="120"/>
      <c r="I1659" s="120"/>
      <c r="J1659" s="120"/>
      <c r="K1659" s="188"/>
      <c r="L1659" s="120"/>
      <c r="M1659" s="120"/>
      <c r="N1659" s="120"/>
      <c r="O1659" s="120"/>
      <c r="P1659" s="120"/>
      <c r="Q1659" s="120"/>
      <c r="R1659" s="120"/>
      <c r="S1659" s="120"/>
    </row>
    <row r="1660" spans="1:19" ht="12.75" customHeight="1" x14ac:dyDescent="0.2">
      <c r="A1660" s="120"/>
      <c r="B1660" s="120"/>
      <c r="C1660" s="120"/>
      <c r="D1660" s="120"/>
      <c r="E1660" s="120"/>
      <c r="F1660" s="120"/>
      <c r="G1660" s="120"/>
      <c r="H1660" s="120"/>
      <c r="I1660" s="120"/>
      <c r="J1660" s="120"/>
      <c r="K1660" s="188"/>
      <c r="L1660" s="120"/>
      <c r="M1660" s="120"/>
      <c r="N1660" s="120"/>
      <c r="O1660" s="120"/>
      <c r="P1660" s="120"/>
      <c r="Q1660" s="120"/>
      <c r="R1660" s="120"/>
      <c r="S1660" s="120"/>
    </row>
    <row r="1661" spans="1:19" ht="12.75" customHeight="1" x14ac:dyDescent="0.2">
      <c r="A1661" s="120"/>
      <c r="B1661" s="120"/>
      <c r="C1661" s="120"/>
      <c r="D1661" s="120"/>
      <c r="E1661" s="120"/>
      <c r="F1661" s="120"/>
      <c r="G1661" s="120"/>
      <c r="H1661" s="120"/>
      <c r="I1661" s="120"/>
      <c r="J1661" s="120"/>
      <c r="K1661" s="188"/>
      <c r="L1661" s="120"/>
      <c r="M1661" s="120"/>
      <c r="N1661" s="120"/>
      <c r="O1661" s="120"/>
      <c r="P1661" s="120"/>
      <c r="Q1661" s="120"/>
      <c r="R1661" s="120"/>
      <c r="S1661" s="120"/>
    </row>
    <row r="1662" spans="1:19" ht="12.75" customHeight="1" x14ac:dyDescent="0.2">
      <c r="A1662" s="120"/>
      <c r="B1662" s="120"/>
      <c r="C1662" s="120"/>
      <c r="D1662" s="120"/>
      <c r="E1662" s="120"/>
      <c r="F1662" s="120"/>
      <c r="G1662" s="120"/>
      <c r="H1662" s="120"/>
      <c r="I1662" s="120"/>
      <c r="J1662" s="120"/>
      <c r="K1662" s="188"/>
      <c r="L1662" s="120"/>
      <c r="M1662" s="120"/>
      <c r="N1662" s="120"/>
      <c r="O1662" s="120"/>
      <c r="P1662" s="120"/>
      <c r="Q1662" s="120"/>
      <c r="R1662" s="120"/>
      <c r="S1662" s="120"/>
    </row>
    <row r="1663" spans="1:19" ht="12.75" customHeight="1" x14ac:dyDescent="0.2">
      <c r="A1663" s="120"/>
      <c r="B1663" s="120"/>
      <c r="C1663" s="120"/>
      <c r="D1663" s="120"/>
      <c r="E1663" s="120"/>
      <c r="F1663" s="120"/>
      <c r="G1663" s="120"/>
      <c r="H1663" s="120"/>
      <c r="I1663" s="120"/>
      <c r="J1663" s="120"/>
      <c r="K1663" s="188"/>
      <c r="L1663" s="120"/>
      <c r="M1663" s="120"/>
      <c r="N1663" s="120"/>
      <c r="O1663" s="120"/>
      <c r="P1663" s="120"/>
      <c r="Q1663" s="120"/>
      <c r="R1663" s="120"/>
      <c r="S1663" s="120"/>
    </row>
    <row r="1664" spans="1:19" ht="12.75" customHeight="1" x14ac:dyDescent="0.2">
      <c r="A1664" s="120"/>
      <c r="B1664" s="120"/>
      <c r="C1664" s="120"/>
      <c r="D1664" s="120"/>
      <c r="E1664" s="120"/>
      <c r="F1664" s="120"/>
      <c r="G1664" s="120"/>
      <c r="H1664" s="120"/>
      <c r="I1664" s="120"/>
      <c r="J1664" s="120"/>
      <c r="K1664" s="188"/>
      <c r="L1664" s="120"/>
      <c r="M1664" s="120"/>
      <c r="N1664" s="120"/>
      <c r="O1664" s="120"/>
      <c r="P1664" s="120"/>
      <c r="Q1664" s="120"/>
      <c r="R1664" s="120"/>
      <c r="S1664" s="120"/>
    </row>
    <row r="1665" spans="1:19" ht="12.75" customHeight="1" x14ac:dyDescent="0.2">
      <c r="A1665" s="120"/>
      <c r="B1665" s="120"/>
      <c r="C1665" s="120"/>
      <c r="D1665" s="120"/>
      <c r="E1665" s="120"/>
      <c r="F1665" s="120"/>
      <c r="G1665" s="120"/>
      <c r="H1665" s="120"/>
      <c r="I1665" s="120"/>
      <c r="J1665" s="120"/>
      <c r="K1665" s="188"/>
      <c r="L1665" s="120"/>
      <c r="M1665" s="120"/>
      <c r="N1665" s="120"/>
      <c r="O1665" s="120"/>
      <c r="P1665" s="120"/>
      <c r="Q1665" s="120"/>
      <c r="R1665" s="120"/>
      <c r="S1665" s="120"/>
    </row>
    <row r="1666" spans="1:19" ht="12.75" customHeight="1" x14ac:dyDescent="0.2">
      <c r="A1666" s="120"/>
      <c r="B1666" s="120"/>
      <c r="C1666" s="120"/>
      <c r="D1666" s="120"/>
      <c r="E1666" s="120"/>
      <c r="F1666" s="120"/>
      <c r="G1666" s="120"/>
      <c r="H1666" s="120"/>
      <c r="I1666" s="120"/>
      <c r="J1666" s="120"/>
      <c r="K1666" s="188"/>
      <c r="L1666" s="120"/>
      <c r="M1666" s="120"/>
      <c r="N1666" s="120"/>
      <c r="O1666" s="120"/>
      <c r="P1666" s="120"/>
      <c r="Q1666" s="120"/>
      <c r="R1666" s="120"/>
      <c r="S1666" s="120"/>
    </row>
    <row r="1667" spans="1:19" ht="12.75" customHeight="1" x14ac:dyDescent="0.2">
      <c r="A1667" s="120"/>
      <c r="B1667" s="120"/>
      <c r="C1667" s="120"/>
      <c r="D1667" s="120"/>
      <c r="E1667" s="120"/>
      <c r="F1667" s="120"/>
      <c r="G1667" s="120"/>
      <c r="H1667" s="120"/>
      <c r="I1667" s="120"/>
      <c r="J1667" s="120"/>
      <c r="K1667" s="188"/>
      <c r="L1667" s="120"/>
      <c r="M1667" s="120"/>
      <c r="N1667" s="120"/>
      <c r="O1667" s="120"/>
      <c r="P1667" s="120"/>
      <c r="Q1667" s="120"/>
      <c r="R1667" s="120"/>
      <c r="S1667" s="120"/>
    </row>
    <row r="1668" spans="1:19" ht="12.75" customHeight="1" x14ac:dyDescent="0.2">
      <c r="A1668" s="120"/>
      <c r="B1668" s="120"/>
      <c r="C1668" s="120"/>
      <c r="D1668" s="120"/>
      <c r="E1668" s="120"/>
      <c r="F1668" s="120"/>
      <c r="G1668" s="120"/>
      <c r="H1668" s="120"/>
      <c r="I1668" s="120"/>
      <c r="J1668" s="120"/>
      <c r="K1668" s="188"/>
      <c r="L1668" s="120"/>
      <c r="M1668" s="120"/>
      <c r="N1668" s="120"/>
      <c r="O1668" s="120"/>
      <c r="P1668" s="120"/>
      <c r="Q1668" s="120"/>
      <c r="R1668" s="120"/>
      <c r="S1668" s="120"/>
    </row>
    <row r="1669" spans="1:19" ht="12.75" customHeight="1" x14ac:dyDescent="0.2">
      <c r="A1669" s="120"/>
      <c r="B1669" s="120"/>
      <c r="C1669" s="120"/>
      <c r="D1669" s="120"/>
      <c r="E1669" s="120"/>
      <c r="F1669" s="120"/>
      <c r="G1669" s="120"/>
      <c r="H1669" s="120"/>
      <c r="I1669" s="120"/>
      <c r="J1669" s="120"/>
      <c r="K1669" s="188"/>
      <c r="L1669" s="120"/>
      <c r="M1669" s="120"/>
      <c r="N1669" s="120"/>
      <c r="O1669" s="120"/>
      <c r="P1669" s="120"/>
      <c r="Q1669" s="120"/>
      <c r="R1669" s="120"/>
      <c r="S1669" s="120"/>
    </row>
    <row r="1670" spans="1:19" ht="12.75" customHeight="1" x14ac:dyDescent="0.2">
      <c r="A1670" s="120"/>
      <c r="B1670" s="120"/>
      <c r="C1670" s="120"/>
      <c r="D1670" s="120"/>
      <c r="E1670" s="120"/>
      <c r="F1670" s="120"/>
      <c r="G1670" s="120"/>
      <c r="H1670" s="120"/>
      <c r="I1670" s="120"/>
      <c r="J1670" s="120"/>
      <c r="K1670" s="188"/>
      <c r="L1670" s="120"/>
      <c r="M1670" s="120"/>
      <c r="N1670" s="120"/>
      <c r="O1670" s="120"/>
      <c r="P1670" s="120"/>
      <c r="Q1670" s="120"/>
      <c r="R1670" s="120"/>
      <c r="S1670" s="120"/>
    </row>
    <row r="1671" spans="1:19" ht="12.75" customHeight="1" x14ac:dyDescent="0.2">
      <c r="A1671" s="120"/>
      <c r="B1671" s="120"/>
      <c r="C1671" s="120"/>
      <c r="D1671" s="120"/>
      <c r="E1671" s="120"/>
      <c r="F1671" s="120"/>
      <c r="G1671" s="120"/>
      <c r="H1671" s="120"/>
      <c r="I1671" s="120"/>
      <c r="J1671" s="120"/>
      <c r="K1671" s="188"/>
      <c r="L1671" s="120"/>
      <c r="M1671" s="120"/>
      <c r="N1671" s="120"/>
      <c r="O1671" s="120"/>
      <c r="P1671" s="120"/>
      <c r="Q1671" s="120"/>
      <c r="R1671" s="120"/>
      <c r="S1671" s="120"/>
    </row>
    <row r="1672" spans="1:19" ht="12.75" customHeight="1" x14ac:dyDescent="0.2">
      <c r="A1672" s="120"/>
      <c r="B1672" s="120"/>
      <c r="C1672" s="120"/>
      <c r="D1672" s="120"/>
      <c r="E1672" s="120"/>
      <c r="F1672" s="120"/>
      <c r="G1672" s="120"/>
      <c r="H1672" s="120"/>
      <c r="I1672" s="120"/>
      <c r="J1672" s="120"/>
      <c r="K1672" s="188"/>
      <c r="L1672" s="120"/>
      <c r="M1672" s="120"/>
      <c r="N1672" s="120"/>
      <c r="O1672" s="120"/>
      <c r="P1672" s="120"/>
      <c r="Q1672" s="120"/>
      <c r="R1672" s="120"/>
      <c r="S1672" s="120"/>
    </row>
    <row r="1673" spans="1:19" ht="12.75" customHeight="1" x14ac:dyDescent="0.2">
      <c r="A1673" s="120"/>
      <c r="B1673" s="120"/>
      <c r="C1673" s="120"/>
      <c r="D1673" s="120"/>
      <c r="E1673" s="120"/>
      <c r="F1673" s="120"/>
      <c r="G1673" s="120"/>
      <c r="H1673" s="120"/>
      <c r="I1673" s="120"/>
      <c r="J1673" s="120"/>
      <c r="K1673" s="188"/>
      <c r="L1673" s="120"/>
      <c r="M1673" s="120"/>
      <c r="N1673" s="120"/>
      <c r="O1673" s="120"/>
      <c r="P1673" s="120"/>
      <c r="Q1673" s="120"/>
      <c r="R1673" s="120"/>
      <c r="S1673" s="120"/>
    </row>
    <row r="1674" spans="1:19" ht="12.75" customHeight="1" x14ac:dyDescent="0.2">
      <c r="A1674" s="120"/>
      <c r="B1674" s="120"/>
      <c r="C1674" s="120"/>
      <c r="D1674" s="120"/>
      <c r="E1674" s="120"/>
      <c r="F1674" s="120"/>
      <c r="G1674" s="120"/>
      <c r="H1674" s="120"/>
      <c r="I1674" s="120"/>
      <c r="J1674" s="120"/>
      <c r="K1674" s="188"/>
      <c r="L1674" s="120"/>
      <c r="M1674" s="120"/>
      <c r="N1674" s="120"/>
      <c r="O1674" s="120"/>
      <c r="P1674" s="120"/>
      <c r="Q1674" s="120"/>
      <c r="R1674" s="120"/>
      <c r="S1674" s="120"/>
    </row>
    <row r="1675" spans="1:19" ht="12.75" customHeight="1" x14ac:dyDescent="0.2">
      <c r="A1675" s="120"/>
      <c r="B1675" s="120"/>
      <c r="C1675" s="120"/>
      <c r="D1675" s="120"/>
      <c r="E1675" s="120"/>
      <c r="F1675" s="120"/>
      <c r="G1675" s="120"/>
      <c r="H1675" s="120"/>
      <c r="I1675" s="120"/>
      <c r="J1675" s="120"/>
      <c r="K1675" s="188"/>
      <c r="L1675" s="120"/>
      <c r="M1675" s="120"/>
      <c r="N1675" s="120"/>
      <c r="O1675" s="120"/>
      <c r="P1675" s="120"/>
      <c r="Q1675" s="120"/>
      <c r="R1675" s="120"/>
      <c r="S1675" s="120"/>
    </row>
    <row r="1676" spans="1:19" ht="12.75" customHeight="1" x14ac:dyDescent="0.2">
      <c r="A1676" s="120"/>
      <c r="B1676" s="120"/>
      <c r="C1676" s="120"/>
      <c r="D1676" s="120"/>
      <c r="E1676" s="120"/>
      <c r="F1676" s="120"/>
      <c r="G1676" s="120"/>
      <c r="H1676" s="120"/>
      <c r="I1676" s="120"/>
      <c r="J1676" s="120"/>
      <c r="K1676" s="188"/>
      <c r="L1676" s="120"/>
      <c r="M1676" s="120"/>
      <c r="N1676" s="120"/>
      <c r="O1676" s="120"/>
      <c r="P1676" s="120"/>
      <c r="Q1676" s="120"/>
      <c r="R1676" s="120"/>
      <c r="S1676" s="120"/>
    </row>
    <row r="1677" spans="1:19" ht="12.75" customHeight="1" x14ac:dyDescent="0.2">
      <c r="A1677" s="120"/>
      <c r="B1677" s="120"/>
      <c r="C1677" s="120"/>
      <c r="D1677" s="120"/>
      <c r="E1677" s="120"/>
      <c r="F1677" s="120"/>
      <c r="G1677" s="120"/>
      <c r="H1677" s="120"/>
      <c r="I1677" s="120"/>
      <c r="J1677" s="120"/>
      <c r="K1677" s="188"/>
      <c r="L1677" s="120"/>
      <c r="M1677" s="120"/>
      <c r="N1677" s="120"/>
      <c r="O1677" s="120"/>
      <c r="P1677" s="120"/>
      <c r="Q1677" s="120"/>
      <c r="R1677" s="120"/>
      <c r="S1677" s="120"/>
    </row>
    <row r="1678" spans="1:19" ht="12.75" customHeight="1" x14ac:dyDescent="0.2">
      <c r="A1678" s="120"/>
      <c r="B1678" s="120"/>
      <c r="C1678" s="120"/>
      <c r="D1678" s="120"/>
      <c r="E1678" s="120"/>
      <c r="F1678" s="120"/>
      <c r="G1678" s="120"/>
      <c r="H1678" s="120"/>
      <c r="I1678" s="120"/>
      <c r="J1678" s="120"/>
      <c r="K1678" s="188"/>
      <c r="L1678" s="120"/>
      <c r="M1678" s="120"/>
      <c r="N1678" s="120"/>
      <c r="O1678" s="120"/>
      <c r="P1678" s="120"/>
      <c r="Q1678" s="120"/>
      <c r="R1678" s="120"/>
      <c r="S1678" s="120"/>
    </row>
    <row r="1679" spans="1:19" ht="12.75" customHeight="1" x14ac:dyDescent="0.2">
      <c r="A1679" s="120"/>
      <c r="B1679" s="120"/>
      <c r="C1679" s="120"/>
      <c r="D1679" s="120"/>
      <c r="E1679" s="120"/>
      <c r="F1679" s="120"/>
      <c r="G1679" s="120"/>
      <c r="H1679" s="120"/>
      <c r="I1679" s="120"/>
      <c r="J1679" s="120"/>
      <c r="K1679" s="188"/>
      <c r="L1679" s="120"/>
      <c r="M1679" s="120"/>
      <c r="N1679" s="120"/>
      <c r="O1679" s="120"/>
      <c r="P1679" s="120"/>
      <c r="Q1679" s="120"/>
      <c r="R1679" s="120"/>
      <c r="S1679" s="120"/>
    </row>
    <row r="1680" spans="1:19" ht="12.75" customHeight="1" x14ac:dyDescent="0.2">
      <c r="A1680" s="120"/>
      <c r="B1680" s="120"/>
      <c r="C1680" s="120"/>
      <c r="D1680" s="120"/>
      <c r="E1680" s="120"/>
      <c r="F1680" s="120"/>
      <c r="G1680" s="120"/>
      <c r="H1680" s="120"/>
      <c r="I1680" s="120"/>
      <c r="J1680" s="120"/>
      <c r="K1680" s="188"/>
      <c r="L1680" s="120"/>
      <c r="M1680" s="120"/>
      <c r="N1680" s="120"/>
      <c r="O1680" s="120"/>
      <c r="P1680" s="120"/>
      <c r="Q1680" s="120"/>
      <c r="R1680" s="120"/>
      <c r="S1680" s="120"/>
    </row>
    <row r="1681" spans="1:19" ht="12.75" customHeight="1" x14ac:dyDescent="0.2">
      <c r="A1681" s="120"/>
      <c r="B1681" s="120"/>
      <c r="C1681" s="120"/>
      <c r="D1681" s="120"/>
      <c r="E1681" s="120"/>
      <c r="F1681" s="120"/>
      <c r="G1681" s="120"/>
      <c r="H1681" s="120"/>
      <c r="I1681" s="120"/>
      <c r="J1681" s="120"/>
      <c r="K1681" s="188"/>
      <c r="L1681" s="120"/>
      <c r="M1681" s="120"/>
      <c r="N1681" s="120"/>
      <c r="O1681" s="120"/>
      <c r="P1681" s="120"/>
      <c r="Q1681" s="120"/>
      <c r="R1681" s="120"/>
      <c r="S1681" s="120"/>
    </row>
    <row r="1682" spans="1:19" ht="12.75" customHeight="1" x14ac:dyDescent="0.2">
      <c r="A1682" s="120"/>
      <c r="B1682" s="120"/>
      <c r="C1682" s="120"/>
      <c r="D1682" s="120"/>
      <c r="E1682" s="120"/>
      <c r="F1682" s="120"/>
      <c r="G1682" s="120"/>
      <c r="H1682" s="120"/>
      <c r="I1682" s="120"/>
      <c r="J1682" s="120"/>
      <c r="K1682" s="188"/>
      <c r="L1682" s="120"/>
      <c r="M1682" s="120"/>
      <c r="N1682" s="120"/>
      <c r="O1682" s="120"/>
      <c r="P1682" s="120"/>
      <c r="Q1682" s="120"/>
      <c r="R1682" s="120"/>
      <c r="S1682" s="120"/>
    </row>
    <row r="1683" spans="1:19" ht="12.75" customHeight="1" x14ac:dyDescent="0.2">
      <c r="A1683" s="120"/>
      <c r="B1683" s="120"/>
      <c r="C1683" s="120"/>
      <c r="D1683" s="120"/>
      <c r="E1683" s="120"/>
      <c r="F1683" s="120"/>
      <c r="G1683" s="120"/>
      <c r="H1683" s="120"/>
      <c r="I1683" s="120"/>
      <c r="J1683" s="120"/>
      <c r="K1683" s="188"/>
      <c r="L1683" s="120"/>
      <c r="M1683" s="120"/>
      <c r="N1683" s="120"/>
      <c r="O1683" s="120"/>
      <c r="P1683" s="120"/>
      <c r="Q1683" s="120"/>
      <c r="R1683" s="120"/>
      <c r="S1683" s="120"/>
    </row>
    <row r="1684" spans="1:19" ht="12.75" customHeight="1" x14ac:dyDescent="0.2">
      <c r="A1684" s="120"/>
      <c r="B1684" s="120"/>
      <c r="C1684" s="120"/>
      <c r="D1684" s="120"/>
      <c r="E1684" s="120"/>
      <c r="F1684" s="120"/>
      <c r="G1684" s="120"/>
      <c r="H1684" s="120"/>
      <c r="I1684" s="120"/>
      <c r="J1684" s="120"/>
      <c r="K1684" s="188"/>
      <c r="L1684" s="120"/>
      <c r="M1684" s="120"/>
      <c r="N1684" s="120"/>
      <c r="O1684" s="120"/>
      <c r="P1684" s="120"/>
      <c r="Q1684" s="120"/>
      <c r="R1684" s="120"/>
      <c r="S1684" s="120"/>
    </row>
    <row r="1685" spans="1:19" ht="12.75" customHeight="1" x14ac:dyDescent="0.2">
      <c r="A1685" s="120"/>
      <c r="B1685" s="120"/>
      <c r="C1685" s="120"/>
      <c r="D1685" s="120"/>
      <c r="E1685" s="120"/>
      <c r="F1685" s="120"/>
      <c r="G1685" s="120"/>
      <c r="H1685" s="120"/>
      <c r="I1685" s="120"/>
      <c r="J1685" s="120"/>
      <c r="K1685" s="188"/>
      <c r="L1685" s="120"/>
      <c r="M1685" s="120"/>
      <c r="N1685" s="120"/>
      <c r="O1685" s="120"/>
      <c r="P1685" s="120"/>
      <c r="Q1685" s="120"/>
      <c r="R1685" s="120"/>
      <c r="S1685" s="120"/>
    </row>
    <row r="1686" spans="1:19" ht="12.75" customHeight="1" x14ac:dyDescent="0.2">
      <c r="A1686" s="120"/>
      <c r="B1686" s="120"/>
      <c r="C1686" s="120"/>
      <c r="D1686" s="120"/>
      <c r="E1686" s="120"/>
      <c r="F1686" s="120"/>
      <c r="G1686" s="120"/>
      <c r="H1686" s="120"/>
      <c r="I1686" s="120"/>
      <c r="J1686" s="120"/>
      <c r="K1686" s="188"/>
      <c r="L1686" s="120"/>
      <c r="M1686" s="120"/>
      <c r="N1686" s="120"/>
      <c r="O1686" s="120"/>
      <c r="P1686" s="120"/>
      <c r="Q1686" s="120"/>
      <c r="R1686" s="120"/>
      <c r="S1686" s="120"/>
    </row>
    <row r="1687" spans="1:19" ht="12.75" customHeight="1" x14ac:dyDescent="0.2">
      <c r="A1687" s="120"/>
      <c r="B1687" s="120"/>
      <c r="C1687" s="120"/>
      <c r="D1687" s="120"/>
      <c r="E1687" s="120"/>
      <c r="F1687" s="120"/>
      <c r="G1687" s="120"/>
      <c r="H1687" s="120"/>
      <c r="I1687" s="120"/>
      <c r="J1687" s="120"/>
      <c r="K1687" s="188"/>
      <c r="L1687" s="120"/>
      <c r="M1687" s="120"/>
      <c r="N1687" s="120"/>
      <c r="O1687" s="120"/>
      <c r="P1687" s="120"/>
      <c r="Q1687" s="120"/>
      <c r="R1687" s="120"/>
      <c r="S1687" s="120"/>
    </row>
    <row r="1688" spans="1:19" ht="12.75" customHeight="1" x14ac:dyDescent="0.2">
      <c r="A1688" s="120"/>
      <c r="B1688" s="120"/>
      <c r="C1688" s="120"/>
      <c r="D1688" s="120"/>
      <c r="E1688" s="120"/>
      <c r="F1688" s="120"/>
      <c r="G1688" s="120"/>
      <c r="H1688" s="120"/>
      <c r="I1688" s="120"/>
      <c r="J1688" s="120"/>
      <c r="K1688" s="188"/>
      <c r="L1688" s="120"/>
      <c r="M1688" s="120"/>
      <c r="N1688" s="120"/>
      <c r="O1688" s="120"/>
      <c r="P1688" s="120"/>
      <c r="Q1688" s="120"/>
      <c r="R1688" s="120"/>
      <c r="S1688" s="120"/>
    </row>
    <row r="1689" spans="1:19" ht="12.75" customHeight="1" x14ac:dyDescent="0.2">
      <c r="A1689" s="120"/>
      <c r="B1689" s="120"/>
      <c r="C1689" s="120"/>
      <c r="D1689" s="120"/>
      <c r="E1689" s="120"/>
      <c r="F1689" s="120"/>
      <c r="G1689" s="120"/>
      <c r="H1689" s="120"/>
      <c r="I1689" s="120"/>
      <c r="J1689" s="120"/>
      <c r="K1689" s="188"/>
      <c r="L1689" s="120"/>
      <c r="M1689" s="120"/>
      <c r="N1689" s="120"/>
      <c r="O1689" s="120"/>
      <c r="P1689" s="120"/>
      <c r="Q1689" s="120"/>
      <c r="R1689" s="120"/>
      <c r="S1689" s="120"/>
    </row>
    <row r="1690" spans="1:19" ht="12.75" customHeight="1" x14ac:dyDescent="0.2">
      <c r="A1690" s="120"/>
      <c r="B1690" s="120"/>
      <c r="C1690" s="120"/>
      <c r="D1690" s="120"/>
      <c r="E1690" s="120"/>
      <c r="F1690" s="120"/>
      <c r="G1690" s="120"/>
      <c r="H1690" s="120"/>
      <c r="I1690" s="120"/>
      <c r="J1690" s="120"/>
      <c r="K1690" s="188"/>
      <c r="L1690" s="120"/>
      <c r="M1690" s="120"/>
      <c r="N1690" s="120"/>
      <c r="O1690" s="120"/>
      <c r="P1690" s="120"/>
      <c r="Q1690" s="120"/>
      <c r="R1690" s="120"/>
      <c r="S1690" s="120"/>
    </row>
    <row r="1691" spans="1:19" ht="12.75" customHeight="1" x14ac:dyDescent="0.2">
      <c r="A1691" s="120"/>
      <c r="B1691" s="120"/>
      <c r="C1691" s="120"/>
      <c r="D1691" s="120"/>
      <c r="E1691" s="120"/>
      <c r="F1691" s="120"/>
      <c r="G1691" s="120"/>
      <c r="H1691" s="120"/>
      <c r="I1691" s="120"/>
      <c r="J1691" s="120"/>
      <c r="K1691" s="188"/>
      <c r="L1691" s="120"/>
      <c r="M1691" s="120"/>
      <c r="N1691" s="120"/>
      <c r="O1691" s="120"/>
      <c r="P1691" s="120"/>
      <c r="Q1691" s="120"/>
      <c r="R1691" s="120"/>
      <c r="S1691" s="120"/>
    </row>
    <row r="1692" spans="1:19" ht="12.75" customHeight="1" x14ac:dyDescent="0.2">
      <c r="A1692" s="120"/>
      <c r="B1692" s="120"/>
      <c r="C1692" s="120"/>
      <c r="D1692" s="120"/>
      <c r="E1692" s="120"/>
      <c r="F1692" s="120"/>
      <c r="G1692" s="120"/>
      <c r="H1692" s="120"/>
      <c r="I1692" s="120"/>
      <c r="J1692" s="120"/>
      <c r="K1692" s="188"/>
      <c r="L1692" s="120"/>
      <c r="M1692" s="120"/>
      <c r="N1692" s="120"/>
      <c r="O1692" s="120"/>
      <c r="P1692" s="120"/>
      <c r="Q1692" s="120"/>
      <c r="R1692" s="120"/>
      <c r="S1692" s="120"/>
    </row>
    <row r="1693" spans="1:19" ht="12.75" customHeight="1" x14ac:dyDescent="0.2">
      <c r="A1693" s="120"/>
      <c r="B1693" s="120"/>
      <c r="C1693" s="120"/>
      <c r="D1693" s="120"/>
      <c r="E1693" s="120"/>
      <c r="F1693" s="120"/>
      <c r="G1693" s="120"/>
      <c r="H1693" s="120"/>
      <c r="I1693" s="120"/>
      <c r="J1693" s="120"/>
      <c r="K1693" s="188"/>
      <c r="L1693" s="120"/>
      <c r="M1693" s="120"/>
      <c r="N1693" s="120"/>
      <c r="O1693" s="120"/>
      <c r="P1693" s="120"/>
      <c r="Q1693" s="120"/>
      <c r="R1693" s="120"/>
      <c r="S1693" s="120"/>
    </row>
    <row r="1694" spans="1:19" ht="12.75" customHeight="1" x14ac:dyDescent="0.2">
      <c r="A1694" s="120"/>
      <c r="B1694" s="120"/>
      <c r="C1694" s="120"/>
      <c r="D1694" s="120"/>
      <c r="E1694" s="120"/>
      <c r="F1694" s="120"/>
      <c r="G1694" s="120"/>
      <c r="H1694" s="120"/>
      <c r="I1694" s="120"/>
      <c r="J1694" s="120"/>
      <c r="K1694" s="188"/>
      <c r="L1694" s="120"/>
      <c r="M1694" s="120"/>
      <c r="N1694" s="120"/>
      <c r="O1694" s="120"/>
      <c r="P1694" s="120"/>
      <c r="Q1694" s="120"/>
      <c r="R1694" s="120"/>
      <c r="S1694" s="120"/>
    </row>
    <row r="1695" spans="1:19" ht="12.75" customHeight="1" x14ac:dyDescent="0.2">
      <c r="A1695" s="120"/>
      <c r="B1695" s="120"/>
      <c r="C1695" s="120"/>
      <c r="D1695" s="120"/>
      <c r="E1695" s="120"/>
      <c r="F1695" s="120"/>
      <c r="G1695" s="120"/>
      <c r="H1695" s="120"/>
      <c r="I1695" s="120"/>
      <c r="J1695" s="120"/>
      <c r="K1695" s="188"/>
      <c r="L1695" s="120"/>
      <c r="M1695" s="120"/>
      <c r="N1695" s="120"/>
      <c r="O1695" s="120"/>
      <c r="P1695" s="120"/>
      <c r="Q1695" s="120"/>
      <c r="R1695" s="120"/>
      <c r="S1695" s="120"/>
    </row>
    <row r="1696" spans="1:19" ht="12.75" customHeight="1" x14ac:dyDescent="0.2">
      <c r="A1696" s="120"/>
      <c r="B1696" s="120"/>
      <c r="C1696" s="120"/>
      <c r="D1696" s="120"/>
      <c r="E1696" s="120"/>
      <c r="F1696" s="120"/>
      <c r="G1696" s="120"/>
      <c r="H1696" s="120"/>
      <c r="I1696" s="120"/>
      <c r="J1696" s="120"/>
      <c r="K1696" s="188"/>
      <c r="L1696" s="120"/>
      <c r="M1696" s="120"/>
      <c r="N1696" s="120"/>
      <c r="O1696" s="120"/>
      <c r="P1696" s="120"/>
      <c r="Q1696" s="120"/>
      <c r="R1696" s="120"/>
      <c r="S1696" s="120"/>
    </row>
    <row r="1697" spans="1:19" ht="12.75" customHeight="1" x14ac:dyDescent="0.2">
      <c r="A1697" s="120"/>
      <c r="B1697" s="120"/>
      <c r="C1697" s="120"/>
      <c r="D1697" s="120"/>
      <c r="E1697" s="120"/>
      <c r="F1697" s="120"/>
      <c r="G1697" s="120"/>
      <c r="H1697" s="120"/>
      <c r="I1697" s="120"/>
      <c r="J1697" s="120"/>
      <c r="K1697" s="188"/>
      <c r="L1697" s="120"/>
      <c r="M1697" s="120"/>
      <c r="N1697" s="120"/>
      <c r="O1697" s="120"/>
      <c r="P1697" s="120"/>
      <c r="Q1697" s="120"/>
      <c r="R1697" s="120"/>
      <c r="S1697" s="120"/>
    </row>
    <row r="1698" spans="1:19" ht="12.75" customHeight="1" x14ac:dyDescent="0.2">
      <c r="A1698" s="120"/>
      <c r="B1698" s="120"/>
      <c r="C1698" s="120"/>
      <c r="D1698" s="120"/>
      <c r="E1698" s="120"/>
      <c r="F1698" s="120"/>
      <c r="G1698" s="120"/>
      <c r="H1698" s="120"/>
      <c r="I1698" s="120"/>
      <c r="J1698" s="120"/>
      <c r="K1698" s="188"/>
      <c r="L1698" s="120"/>
      <c r="M1698" s="120"/>
      <c r="N1698" s="120"/>
      <c r="O1698" s="120"/>
      <c r="P1698" s="120"/>
      <c r="Q1698" s="120"/>
      <c r="R1698" s="120"/>
      <c r="S1698" s="120"/>
    </row>
    <row r="1699" spans="1:19" ht="12.75" customHeight="1" x14ac:dyDescent="0.2">
      <c r="A1699" s="120"/>
      <c r="B1699" s="120"/>
      <c r="C1699" s="120"/>
      <c r="D1699" s="120"/>
      <c r="E1699" s="120"/>
      <c r="F1699" s="120"/>
      <c r="G1699" s="120"/>
      <c r="H1699" s="120"/>
      <c r="I1699" s="120"/>
      <c r="J1699" s="120"/>
      <c r="K1699" s="188"/>
      <c r="L1699" s="120"/>
      <c r="M1699" s="120"/>
      <c r="N1699" s="120"/>
      <c r="O1699" s="120"/>
      <c r="P1699" s="120"/>
      <c r="Q1699" s="120"/>
      <c r="R1699" s="120"/>
      <c r="S1699" s="120"/>
    </row>
    <row r="1700" spans="1:19" ht="12.75" customHeight="1" x14ac:dyDescent="0.2">
      <c r="A1700" s="120"/>
      <c r="B1700" s="120"/>
      <c r="C1700" s="120"/>
      <c r="D1700" s="120"/>
      <c r="E1700" s="120"/>
      <c r="F1700" s="120"/>
      <c r="G1700" s="120"/>
      <c r="H1700" s="120"/>
      <c r="I1700" s="120"/>
      <c r="J1700" s="120"/>
      <c r="K1700" s="188"/>
      <c r="L1700" s="120"/>
      <c r="M1700" s="120"/>
      <c r="N1700" s="120"/>
      <c r="O1700" s="120"/>
      <c r="P1700" s="120"/>
      <c r="Q1700" s="120"/>
      <c r="R1700" s="120"/>
      <c r="S1700" s="120"/>
    </row>
    <row r="1701" spans="1:19" ht="12.75" customHeight="1" x14ac:dyDescent="0.2">
      <c r="A1701" s="120"/>
      <c r="B1701" s="120"/>
      <c r="C1701" s="120"/>
      <c r="D1701" s="120"/>
      <c r="E1701" s="120"/>
      <c r="F1701" s="120"/>
      <c r="G1701" s="120"/>
      <c r="H1701" s="120"/>
      <c r="I1701" s="120"/>
      <c r="J1701" s="120"/>
      <c r="K1701" s="188"/>
      <c r="L1701" s="120"/>
      <c r="M1701" s="120"/>
      <c r="N1701" s="120"/>
      <c r="O1701" s="120"/>
      <c r="P1701" s="120"/>
      <c r="Q1701" s="120"/>
      <c r="R1701" s="120"/>
      <c r="S1701" s="120"/>
    </row>
    <row r="1702" spans="1:19" ht="12.75" customHeight="1" x14ac:dyDescent="0.2">
      <c r="A1702" s="120"/>
      <c r="B1702" s="120"/>
      <c r="C1702" s="120"/>
      <c r="D1702" s="120"/>
      <c r="E1702" s="120"/>
      <c r="F1702" s="120"/>
      <c r="G1702" s="120"/>
      <c r="H1702" s="120"/>
      <c r="I1702" s="120"/>
      <c r="J1702" s="120"/>
      <c r="K1702" s="188"/>
      <c r="L1702" s="120"/>
      <c r="M1702" s="120"/>
      <c r="N1702" s="120"/>
      <c r="O1702" s="120"/>
      <c r="P1702" s="120"/>
      <c r="Q1702" s="120"/>
      <c r="R1702" s="120"/>
      <c r="S1702" s="120"/>
    </row>
    <row r="1703" spans="1:19" ht="12.75" customHeight="1" x14ac:dyDescent="0.2">
      <c r="A1703" s="120"/>
      <c r="B1703" s="120"/>
      <c r="C1703" s="120"/>
      <c r="D1703" s="120"/>
      <c r="E1703" s="120"/>
      <c r="F1703" s="120"/>
      <c r="G1703" s="120"/>
      <c r="H1703" s="120"/>
      <c r="I1703" s="120"/>
      <c r="J1703" s="120"/>
      <c r="K1703" s="188"/>
      <c r="L1703" s="120"/>
      <c r="M1703" s="120"/>
      <c r="N1703" s="120"/>
      <c r="O1703" s="120"/>
      <c r="P1703" s="120"/>
      <c r="Q1703" s="120"/>
      <c r="R1703" s="120"/>
      <c r="S1703" s="120"/>
    </row>
    <row r="1704" spans="1:19" ht="12.75" customHeight="1" x14ac:dyDescent="0.2">
      <c r="A1704" s="120"/>
      <c r="B1704" s="120"/>
      <c r="C1704" s="120"/>
      <c r="D1704" s="120"/>
      <c r="E1704" s="120"/>
      <c r="F1704" s="120"/>
      <c r="G1704" s="120"/>
      <c r="H1704" s="120"/>
      <c r="I1704" s="120"/>
      <c r="J1704" s="120"/>
      <c r="K1704" s="188"/>
      <c r="L1704" s="120"/>
      <c r="M1704" s="120"/>
      <c r="N1704" s="120"/>
      <c r="O1704" s="120"/>
      <c r="P1704" s="120"/>
      <c r="Q1704" s="120"/>
      <c r="R1704" s="120"/>
      <c r="S1704" s="120"/>
    </row>
    <row r="1705" spans="1:19" ht="12.75" customHeight="1" x14ac:dyDescent="0.2">
      <c r="A1705" s="120"/>
      <c r="B1705" s="120"/>
      <c r="C1705" s="120"/>
      <c r="D1705" s="120"/>
      <c r="E1705" s="120"/>
      <c r="F1705" s="120"/>
      <c r="G1705" s="120"/>
      <c r="H1705" s="120"/>
      <c r="I1705" s="120"/>
      <c r="J1705" s="120"/>
      <c r="K1705" s="188"/>
      <c r="L1705" s="120"/>
      <c r="M1705" s="120"/>
      <c r="N1705" s="120"/>
      <c r="O1705" s="120"/>
      <c r="P1705" s="120"/>
      <c r="Q1705" s="120"/>
      <c r="R1705" s="120"/>
      <c r="S1705" s="120"/>
    </row>
    <row r="1706" spans="1:19" ht="12.75" customHeight="1" x14ac:dyDescent="0.2">
      <c r="A1706" s="120"/>
      <c r="B1706" s="120"/>
      <c r="C1706" s="120"/>
      <c r="D1706" s="120"/>
      <c r="E1706" s="120"/>
      <c r="F1706" s="120"/>
      <c r="G1706" s="120"/>
      <c r="H1706" s="120"/>
      <c r="I1706" s="120"/>
      <c r="J1706" s="120"/>
      <c r="K1706" s="188"/>
      <c r="L1706" s="120"/>
      <c r="M1706" s="120"/>
      <c r="N1706" s="120"/>
      <c r="O1706" s="120"/>
      <c r="P1706" s="120"/>
      <c r="Q1706" s="120"/>
      <c r="R1706" s="120"/>
      <c r="S1706" s="120"/>
    </row>
    <row r="1707" spans="1:19" ht="12.75" customHeight="1" x14ac:dyDescent="0.2">
      <c r="A1707" s="120"/>
      <c r="B1707" s="120"/>
      <c r="C1707" s="120"/>
      <c r="D1707" s="120"/>
      <c r="E1707" s="120"/>
      <c r="F1707" s="120"/>
      <c r="G1707" s="120"/>
      <c r="H1707" s="120"/>
      <c r="I1707" s="120"/>
      <c r="J1707" s="120"/>
      <c r="K1707" s="188"/>
      <c r="L1707" s="120"/>
      <c r="M1707" s="120"/>
      <c r="N1707" s="120"/>
      <c r="O1707" s="120"/>
      <c r="P1707" s="120"/>
      <c r="Q1707" s="120"/>
      <c r="R1707" s="120"/>
      <c r="S1707" s="120"/>
    </row>
    <row r="1708" spans="1:19" ht="12.75" customHeight="1" x14ac:dyDescent="0.2">
      <c r="A1708" s="120"/>
      <c r="B1708" s="120"/>
      <c r="C1708" s="120"/>
      <c r="D1708" s="120"/>
      <c r="E1708" s="120"/>
      <c r="F1708" s="120"/>
      <c r="G1708" s="120"/>
      <c r="H1708" s="120"/>
      <c r="I1708" s="120"/>
      <c r="J1708" s="120"/>
      <c r="K1708" s="188"/>
      <c r="L1708" s="120"/>
      <c r="M1708" s="120"/>
      <c r="N1708" s="120"/>
      <c r="O1708" s="120"/>
      <c r="P1708" s="120"/>
      <c r="Q1708" s="120"/>
      <c r="R1708" s="120"/>
      <c r="S1708" s="120"/>
    </row>
    <row r="1709" spans="1:19" ht="12.75" customHeight="1" x14ac:dyDescent="0.2">
      <c r="A1709" s="120"/>
      <c r="B1709" s="120"/>
      <c r="C1709" s="120"/>
      <c r="D1709" s="120"/>
      <c r="E1709" s="120"/>
      <c r="F1709" s="120"/>
      <c r="G1709" s="120"/>
      <c r="H1709" s="120"/>
      <c r="I1709" s="120"/>
      <c r="J1709" s="120"/>
      <c r="K1709" s="188"/>
      <c r="L1709" s="120"/>
      <c r="M1709" s="120"/>
      <c r="N1709" s="120"/>
      <c r="O1709" s="120"/>
      <c r="P1709" s="120"/>
      <c r="Q1709" s="120"/>
      <c r="R1709" s="120"/>
      <c r="S1709" s="120"/>
    </row>
    <row r="1710" spans="1:19" ht="12.75" customHeight="1" x14ac:dyDescent="0.2">
      <c r="A1710" s="120"/>
      <c r="B1710" s="120"/>
      <c r="C1710" s="120"/>
      <c r="D1710" s="120"/>
      <c r="E1710" s="120"/>
      <c r="F1710" s="120"/>
      <c r="G1710" s="120"/>
      <c r="H1710" s="120"/>
      <c r="I1710" s="120"/>
      <c r="J1710" s="120"/>
      <c r="K1710" s="188"/>
      <c r="L1710" s="120"/>
      <c r="M1710" s="120"/>
      <c r="N1710" s="120"/>
      <c r="O1710" s="120"/>
      <c r="P1710" s="120"/>
      <c r="Q1710" s="120"/>
      <c r="R1710" s="120"/>
      <c r="S1710" s="120"/>
    </row>
    <row r="1711" spans="1:19" ht="12.75" customHeight="1" x14ac:dyDescent="0.2">
      <c r="A1711" s="120"/>
      <c r="B1711" s="120"/>
      <c r="C1711" s="120"/>
      <c r="D1711" s="120"/>
      <c r="E1711" s="120"/>
      <c r="F1711" s="120"/>
      <c r="G1711" s="120"/>
      <c r="H1711" s="120"/>
      <c r="I1711" s="120"/>
      <c r="J1711" s="120"/>
      <c r="K1711" s="188"/>
      <c r="L1711" s="120"/>
      <c r="M1711" s="120"/>
      <c r="N1711" s="120"/>
      <c r="O1711" s="120"/>
      <c r="P1711" s="120"/>
      <c r="Q1711" s="120"/>
      <c r="R1711" s="120"/>
      <c r="S1711" s="120"/>
    </row>
    <row r="1712" spans="1:19" ht="12.75" customHeight="1" x14ac:dyDescent="0.2">
      <c r="A1712" s="120"/>
      <c r="B1712" s="120"/>
      <c r="C1712" s="120"/>
      <c r="D1712" s="120"/>
      <c r="E1712" s="120"/>
      <c r="F1712" s="120"/>
      <c r="G1712" s="120"/>
      <c r="H1712" s="120"/>
      <c r="I1712" s="120"/>
      <c r="J1712" s="120"/>
      <c r="K1712" s="188"/>
      <c r="L1712" s="120"/>
      <c r="M1712" s="120"/>
      <c r="N1712" s="120"/>
      <c r="O1712" s="120"/>
      <c r="P1712" s="120"/>
      <c r="Q1712" s="120"/>
      <c r="R1712" s="120"/>
      <c r="S1712" s="120"/>
    </row>
    <row r="1713" spans="1:19" ht="12.75" customHeight="1" x14ac:dyDescent="0.2">
      <c r="A1713" s="120"/>
      <c r="B1713" s="120"/>
      <c r="C1713" s="120"/>
      <c r="D1713" s="120"/>
      <c r="E1713" s="120"/>
      <c r="F1713" s="120"/>
      <c r="G1713" s="120"/>
      <c r="H1713" s="120"/>
      <c r="I1713" s="120"/>
      <c r="J1713" s="120"/>
      <c r="K1713" s="188"/>
      <c r="L1713" s="120"/>
      <c r="M1713" s="120"/>
      <c r="N1713" s="120"/>
      <c r="O1713" s="120"/>
      <c r="P1713" s="120"/>
      <c r="Q1713" s="120"/>
      <c r="R1713" s="120"/>
      <c r="S1713" s="120"/>
    </row>
    <row r="1714" spans="1:19" ht="12.75" customHeight="1" x14ac:dyDescent="0.2">
      <c r="A1714" s="120"/>
      <c r="B1714" s="120"/>
      <c r="C1714" s="120"/>
      <c r="D1714" s="120"/>
      <c r="E1714" s="120"/>
      <c r="F1714" s="120"/>
      <c r="G1714" s="120"/>
      <c r="H1714" s="120"/>
      <c r="I1714" s="120"/>
      <c r="J1714" s="120"/>
      <c r="K1714" s="188"/>
      <c r="L1714" s="120"/>
      <c r="M1714" s="120"/>
      <c r="N1714" s="120"/>
      <c r="O1714" s="120"/>
      <c r="P1714" s="120"/>
      <c r="Q1714" s="120"/>
      <c r="R1714" s="120"/>
      <c r="S1714" s="120"/>
    </row>
    <row r="1715" spans="1:19" ht="12.75" customHeight="1" x14ac:dyDescent="0.2">
      <c r="A1715" s="120"/>
      <c r="B1715" s="120"/>
      <c r="C1715" s="120"/>
      <c r="D1715" s="120"/>
      <c r="E1715" s="120"/>
      <c r="F1715" s="120"/>
      <c r="G1715" s="120"/>
      <c r="H1715" s="120"/>
      <c r="I1715" s="120"/>
      <c r="J1715" s="120"/>
      <c r="K1715" s="188"/>
      <c r="L1715" s="120"/>
      <c r="M1715" s="120"/>
      <c r="N1715" s="120"/>
      <c r="O1715" s="120"/>
      <c r="P1715" s="120"/>
      <c r="Q1715" s="120"/>
      <c r="R1715" s="120"/>
      <c r="S1715" s="120"/>
    </row>
    <row r="1716" spans="1:19" ht="12.75" customHeight="1" x14ac:dyDescent="0.2">
      <c r="A1716" s="120"/>
      <c r="B1716" s="120"/>
      <c r="C1716" s="120"/>
      <c r="D1716" s="120"/>
      <c r="E1716" s="120"/>
      <c r="F1716" s="120"/>
      <c r="G1716" s="120"/>
      <c r="H1716" s="120"/>
      <c r="I1716" s="120"/>
      <c r="J1716" s="120"/>
      <c r="K1716" s="188"/>
      <c r="L1716" s="120"/>
      <c r="M1716" s="120"/>
      <c r="N1716" s="120"/>
      <c r="O1716" s="120"/>
      <c r="P1716" s="120"/>
      <c r="Q1716" s="120"/>
      <c r="R1716" s="120"/>
      <c r="S1716" s="120"/>
    </row>
    <row r="1717" spans="1:19" ht="12.75" customHeight="1" x14ac:dyDescent="0.2">
      <c r="A1717" s="120"/>
      <c r="B1717" s="120"/>
      <c r="C1717" s="120"/>
      <c r="D1717" s="120"/>
      <c r="E1717" s="120"/>
      <c r="F1717" s="120"/>
      <c r="G1717" s="120"/>
      <c r="H1717" s="120"/>
      <c r="I1717" s="120"/>
      <c r="J1717" s="120"/>
      <c r="K1717" s="188"/>
      <c r="L1717" s="120"/>
      <c r="M1717" s="120"/>
      <c r="N1717" s="120"/>
      <c r="O1717" s="120"/>
      <c r="P1717" s="120"/>
      <c r="Q1717" s="120"/>
      <c r="R1717" s="120"/>
      <c r="S1717" s="120"/>
    </row>
    <row r="1718" spans="1:19" ht="12.75" customHeight="1" x14ac:dyDescent="0.2">
      <c r="A1718" s="120"/>
      <c r="B1718" s="120"/>
      <c r="C1718" s="120"/>
      <c r="D1718" s="120"/>
      <c r="E1718" s="120"/>
      <c r="F1718" s="120"/>
      <c r="G1718" s="120"/>
      <c r="H1718" s="120"/>
      <c r="I1718" s="120"/>
      <c r="J1718" s="120"/>
      <c r="K1718" s="188"/>
      <c r="L1718" s="120"/>
      <c r="M1718" s="120"/>
      <c r="N1718" s="120"/>
      <c r="O1718" s="120"/>
      <c r="P1718" s="120"/>
      <c r="Q1718" s="120"/>
      <c r="R1718" s="120"/>
      <c r="S1718" s="120"/>
    </row>
    <row r="1719" spans="1:19" ht="12.75" customHeight="1" x14ac:dyDescent="0.2">
      <c r="A1719" s="120"/>
      <c r="B1719" s="120"/>
      <c r="C1719" s="120"/>
      <c r="D1719" s="120"/>
      <c r="E1719" s="120"/>
      <c r="F1719" s="120"/>
      <c r="G1719" s="120"/>
      <c r="H1719" s="120"/>
      <c r="I1719" s="120"/>
      <c r="J1719" s="120"/>
      <c r="K1719" s="188"/>
      <c r="L1719" s="120"/>
      <c r="M1719" s="120"/>
      <c r="N1719" s="120"/>
      <c r="O1719" s="120"/>
      <c r="P1719" s="120"/>
      <c r="Q1719" s="120"/>
      <c r="R1719" s="120"/>
      <c r="S1719" s="120"/>
    </row>
    <row r="1720" spans="1:19" ht="12.75" customHeight="1" x14ac:dyDescent="0.2">
      <c r="A1720" s="120"/>
      <c r="B1720" s="120"/>
      <c r="C1720" s="120"/>
      <c r="D1720" s="120"/>
      <c r="E1720" s="120"/>
      <c r="F1720" s="120"/>
      <c r="G1720" s="120"/>
      <c r="H1720" s="120"/>
      <c r="I1720" s="120"/>
      <c r="J1720" s="120"/>
      <c r="K1720" s="188"/>
      <c r="L1720" s="120"/>
      <c r="M1720" s="120"/>
      <c r="N1720" s="120"/>
      <c r="O1720" s="120"/>
      <c r="P1720" s="120"/>
      <c r="Q1720" s="120"/>
      <c r="R1720" s="120"/>
      <c r="S1720" s="120"/>
    </row>
    <row r="1721" spans="1:19" ht="12.75" customHeight="1" x14ac:dyDescent="0.2">
      <c r="A1721" s="120"/>
      <c r="B1721" s="120"/>
      <c r="C1721" s="120"/>
      <c r="D1721" s="120"/>
      <c r="E1721" s="120"/>
      <c r="F1721" s="120"/>
      <c r="G1721" s="120"/>
      <c r="H1721" s="120"/>
      <c r="I1721" s="120"/>
      <c r="J1721" s="120"/>
      <c r="K1721" s="188"/>
      <c r="L1721" s="120"/>
      <c r="M1721" s="120"/>
      <c r="N1721" s="120"/>
      <c r="O1721" s="120"/>
      <c r="P1721" s="120"/>
      <c r="Q1721" s="120"/>
      <c r="R1721" s="120"/>
      <c r="S1721" s="120"/>
    </row>
    <row r="1722" spans="1:19" ht="12.75" customHeight="1" x14ac:dyDescent="0.2">
      <c r="A1722" s="120"/>
      <c r="B1722" s="120"/>
      <c r="C1722" s="120"/>
      <c r="D1722" s="120"/>
      <c r="E1722" s="120"/>
      <c r="F1722" s="120"/>
      <c r="G1722" s="120"/>
      <c r="H1722" s="120"/>
      <c r="I1722" s="120"/>
      <c r="J1722" s="120"/>
      <c r="K1722" s="188"/>
      <c r="L1722" s="120"/>
      <c r="M1722" s="120"/>
      <c r="N1722" s="120"/>
      <c r="O1722" s="120"/>
      <c r="P1722" s="120"/>
      <c r="Q1722" s="120"/>
      <c r="R1722" s="120"/>
      <c r="S1722" s="120"/>
    </row>
    <row r="1723" spans="1:19" ht="12.75" customHeight="1" x14ac:dyDescent="0.2">
      <c r="A1723" s="120"/>
      <c r="B1723" s="120"/>
      <c r="C1723" s="120"/>
      <c r="D1723" s="120"/>
      <c r="E1723" s="120"/>
      <c r="F1723" s="120"/>
      <c r="G1723" s="120"/>
      <c r="H1723" s="120"/>
      <c r="I1723" s="120"/>
      <c r="J1723" s="120"/>
      <c r="K1723" s="188"/>
      <c r="L1723" s="120"/>
      <c r="M1723" s="120"/>
      <c r="N1723" s="120"/>
      <c r="O1723" s="120"/>
      <c r="P1723" s="120"/>
      <c r="Q1723" s="120"/>
      <c r="R1723" s="120"/>
      <c r="S1723" s="120"/>
    </row>
    <row r="1724" spans="1:19" ht="12.75" customHeight="1" x14ac:dyDescent="0.2">
      <c r="A1724" s="120"/>
      <c r="B1724" s="120"/>
      <c r="C1724" s="120"/>
      <c r="D1724" s="120"/>
      <c r="E1724" s="120"/>
      <c r="F1724" s="120"/>
      <c r="G1724" s="120"/>
      <c r="H1724" s="120"/>
      <c r="I1724" s="120"/>
      <c r="J1724" s="120"/>
      <c r="K1724" s="188"/>
      <c r="L1724" s="120"/>
      <c r="M1724" s="120"/>
      <c r="N1724" s="120"/>
      <c r="O1724" s="120"/>
      <c r="P1724" s="120"/>
      <c r="Q1724" s="120"/>
      <c r="R1724" s="120"/>
      <c r="S1724" s="120"/>
    </row>
    <row r="1725" spans="1:19" ht="12.75" customHeight="1" x14ac:dyDescent="0.2">
      <c r="A1725" s="120"/>
      <c r="B1725" s="120"/>
      <c r="C1725" s="120"/>
      <c r="D1725" s="120"/>
      <c r="E1725" s="120"/>
      <c r="F1725" s="120"/>
      <c r="G1725" s="120"/>
      <c r="H1725" s="120"/>
      <c r="I1725" s="120"/>
      <c r="J1725" s="120"/>
      <c r="K1725" s="188"/>
      <c r="L1725" s="120"/>
      <c r="M1725" s="120"/>
      <c r="N1725" s="120"/>
      <c r="O1725" s="120"/>
      <c r="P1725" s="120"/>
      <c r="Q1725" s="120"/>
      <c r="R1725" s="120"/>
      <c r="S1725" s="120"/>
    </row>
    <row r="1726" spans="1:19" ht="12.75" customHeight="1" x14ac:dyDescent="0.2">
      <c r="A1726" s="120"/>
      <c r="B1726" s="120"/>
      <c r="C1726" s="120"/>
      <c r="D1726" s="120"/>
      <c r="E1726" s="120"/>
      <c r="F1726" s="120"/>
      <c r="G1726" s="120"/>
      <c r="H1726" s="120"/>
      <c r="I1726" s="120"/>
      <c r="J1726" s="120"/>
      <c r="K1726" s="188"/>
      <c r="L1726" s="120"/>
      <c r="M1726" s="120"/>
      <c r="N1726" s="120"/>
      <c r="O1726" s="120"/>
      <c r="P1726" s="120"/>
      <c r="Q1726" s="120"/>
      <c r="R1726" s="120"/>
      <c r="S1726" s="120"/>
    </row>
    <row r="1727" spans="1:19" ht="12.75" customHeight="1" x14ac:dyDescent="0.2">
      <c r="A1727" s="120"/>
      <c r="B1727" s="120"/>
      <c r="C1727" s="120"/>
      <c r="D1727" s="120"/>
      <c r="E1727" s="120"/>
      <c r="F1727" s="120"/>
      <c r="G1727" s="120"/>
      <c r="H1727" s="120"/>
      <c r="I1727" s="120"/>
      <c r="J1727" s="120"/>
      <c r="K1727" s="188"/>
      <c r="L1727" s="120"/>
      <c r="M1727" s="120"/>
      <c r="N1727" s="120"/>
      <c r="O1727" s="120"/>
      <c r="P1727" s="120"/>
      <c r="Q1727" s="120"/>
      <c r="R1727" s="120"/>
      <c r="S1727" s="120"/>
    </row>
    <row r="1728" spans="1:19" ht="12.75" customHeight="1" x14ac:dyDescent="0.2">
      <c r="A1728" s="120"/>
      <c r="B1728" s="120"/>
      <c r="C1728" s="120"/>
      <c r="D1728" s="120"/>
      <c r="E1728" s="120"/>
      <c r="F1728" s="120"/>
      <c r="G1728" s="120"/>
      <c r="H1728" s="120"/>
      <c r="I1728" s="120"/>
      <c r="J1728" s="120"/>
      <c r="K1728" s="188"/>
      <c r="L1728" s="120"/>
      <c r="M1728" s="120"/>
      <c r="N1728" s="120"/>
      <c r="O1728" s="120"/>
      <c r="P1728" s="120"/>
      <c r="Q1728" s="120"/>
      <c r="R1728" s="120"/>
      <c r="S1728" s="120"/>
    </row>
    <row r="1729" spans="1:19" ht="12.75" customHeight="1" x14ac:dyDescent="0.2">
      <c r="A1729" s="120"/>
      <c r="B1729" s="120"/>
      <c r="C1729" s="120"/>
      <c r="D1729" s="120"/>
      <c r="E1729" s="120"/>
      <c r="F1729" s="120"/>
      <c r="G1729" s="120"/>
      <c r="H1729" s="120"/>
      <c r="I1729" s="120"/>
      <c r="J1729" s="120"/>
      <c r="K1729" s="188"/>
      <c r="L1729" s="120"/>
      <c r="M1729" s="120"/>
      <c r="N1729" s="120"/>
      <c r="O1729" s="120"/>
      <c r="P1729" s="120"/>
      <c r="Q1729" s="120"/>
      <c r="R1729" s="120"/>
      <c r="S1729" s="120"/>
    </row>
    <row r="1730" spans="1:19" ht="12.75" customHeight="1" x14ac:dyDescent="0.2">
      <c r="A1730" s="120"/>
      <c r="B1730" s="120"/>
      <c r="C1730" s="120"/>
      <c r="D1730" s="120"/>
      <c r="E1730" s="120"/>
      <c r="F1730" s="120"/>
      <c r="G1730" s="120"/>
      <c r="H1730" s="120"/>
      <c r="I1730" s="120"/>
      <c r="J1730" s="120"/>
      <c r="K1730" s="188"/>
      <c r="L1730" s="120"/>
      <c r="M1730" s="120"/>
      <c r="N1730" s="120"/>
      <c r="O1730" s="120"/>
      <c r="P1730" s="120"/>
      <c r="Q1730" s="120"/>
      <c r="R1730" s="120"/>
      <c r="S1730" s="120"/>
    </row>
    <row r="1731" spans="1:19" ht="12.75" customHeight="1" x14ac:dyDescent="0.2">
      <c r="A1731" s="120"/>
      <c r="B1731" s="120"/>
      <c r="C1731" s="120"/>
      <c r="D1731" s="120"/>
      <c r="E1731" s="120"/>
      <c r="F1731" s="120"/>
      <c r="G1731" s="120"/>
      <c r="H1731" s="120"/>
      <c r="I1731" s="120"/>
      <c r="J1731" s="120"/>
      <c r="K1731" s="188"/>
      <c r="L1731" s="120"/>
      <c r="M1731" s="120"/>
      <c r="N1731" s="120"/>
      <c r="O1731" s="120"/>
      <c r="P1731" s="120"/>
      <c r="Q1731" s="120"/>
      <c r="R1731" s="120"/>
      <c r="S1731" s="120"/>
    </row>
    <row r="1732" spans="1:19" ht="12.75" customHeight="1" x14ac:dyDescent="0.2">
      <c r="A1732" s="120"/>
      <c r="B1732" s="120"/>
      <c r="C1732" s="120"/>
      <c r="D1732" s="120"/>
      <c r="E1732" s="120"/>
      <c r="F1732" s="120"/>
      <c r="G1732" s="120"/>
      <c r="H1732" s="120"/>
      <c r="I1732" s="120"/>
      <c r="J1732" s="120"/>
      <c r="K1732" s="188"/>
      <c r="L1732" s="120"/>
      <c r="M1732" s="120"/>
      <c r="N1732" s="120"/>
      <c r="O1732" s="120"/>
      <c r="P1732" s="120"/>
      <c r="Q1732" s="120"/>
      <c r="R1732" s="120"/>
      <c r="S1732" s="120"/>
    </row>
    <row r="1733" spans="1:19" ht="12.75" customHeight="1" x14ac:dyDescent="0.2">
      <c r="A1733" s="120"/>
      <c r="B1733" s="120"/>
      <c r="C1733" s="120"/>
      <c r="D1733" s="120"/>
      <c r="E1733" s="120"/>
      <c r="F1733" s="120"/>
      <c r="G1733" s="120"/>
      <c r="H1733" s="120"/>
      <c r="I1733" s="120"/>
      <c r="J1733" s="120"/>
      <c r="K1733" s="188"/>
      <c r="L1733" s="120"/>
      <c r="M1733" s="120"/>
      <c r="N1733" s="120"/>
      <c r="O1733" s="120"/>
      <c r="P1733" s="120"/>
      <c r="Q1733" s="120"/>
      <c r="R1733" s="120"/>
      <c r="S1733" s="120"/>
    </row>
    <row r="1734" spans="1:19" ht="12.75" customHeight="1" x14ac:dyDescent="0.2">
      <c r="A1734" s="120"/>
      <c r="B1734" s="120"/>
      <c r="C1734" s="120"/>
      <c r="D1734" s="120"/>
      <c r="E1734" s="120"/>
      <c r="F1734" s="120"/>
      <c r="G1734" s="120"/>
      <c r="H1734" s="120"/>
      <c r="I1734" s="120"/>
      <c r="J1734" s="120"/>
      <c r="K1734" s="188"/>
      <c r="L1734" s="120"/>
      <c r="M1734" s="120"/>
      <c r="N1734" s="120"/>
      <c r="O1734" s="120"/>
      <c r="P1734" s="120"/>
      <c r="Q1734" s="120"/>
      <c r="R1734" s="120"/>
      <c r="S1734" s="120"/>
    </row>
    <row r="1735" spans="1:19" ht="12.75" customHeight="1" x14ac:dyDescent="0.2">
      <c r="A1735" s="120"/>
      <c r="B1735" s="120"/>
      <c r="C1735" s="120"/>
      <c r="D1735" s="120"/>
      <c r="E1735" s="120"/>
      <c r="F1735" s="120"/>
      <c r="G1735" s="120"/>
      <c r="H1735" s="120"/>
      <c r="I1735" s="120"/>
      <c r="J1735" s="120"/>
      <c r="K1735" s="188"/>
      <c r="L1735" s="120"/>
      <c r="M1735" s="120"/>
      <c r="N1735" s="120"/>
      <c r="O1735" s="120"/>
      <c r="P1735" s="120"/>
      <c r="Q1735" s="120"/>
      <c r="R1735" s="120"/>
      <c r="S1735" s="120"/>
    </row>
    <row r="1736" spans="1:19" ht="12.75" customHeight="1" x14ac:dyDescent="0.2">
      <c r="A1736" s="120"/>
      <c r="B1736" s="120"/>
      <c r="C1736" s="120"/>
      <c r="D1736" s="120"/>
      <c r="E1736" s="120"/>
      <c r="F1736" s="120"/>
      <c r="G1736" s="120"/>
      <c r="H1736" s="120"/>
      <c r="I1736" s="120"/>
      <c r="J1736" s="120"/>
      <c r="K1736" s="188"/>
      <c r="L1736" s="120"/>
      <c r="M1736" s="120"/>
      <c r="N1736" s="120"/>
      <c r="O1736" s="120"/>
      <c r="P1736" s="120"/>
      <c r="Q1736" s="120"/>
      <c r="R1736" s="120"/>
      <c r="S1736" s="120"/>
    </row>
    <row r="1737" spans="1:19" ht="12.75" customHeight="1" x14ac:dyDescent="0.2">
      <c r="A1737" s="120"/>
      <c r="B1737" s="120"/>
      <c r="C1737" s="120"/>
      <c r="D1737" s="120"/>
      <c r="E1737" s="120"/>
      <c r="F1737" s="120"/>
      <c r="G1737" s="120"/>
      <c r="H1737" s="120"/>
      <c r="I1737" s="120"/>
      <c r="J1737" s="120"/>
      <c r="K1737" s="188"/>
      <c r="L1737" s="120"/>
      <c r="M1737" s="120"/>
      <c r="N1737" s="120"/>
      <c r="O1737" s="120"/>
      <c r="P1737" s="120"/>
      <c r="Q1737" s="120"/>
      <c r="R1737" s="120"/>
      <c r="S1737" s="120"/>
    </row>
    <row r="1738" spans="1:19" ht="12.75" customHeight="1" x14ac:dyDescent="0.2">
      <c r="A1738" s="120"/>
      <c r="B1738" s="120"/>
      <c r="C1738" s="120"/>
      <c r="D1738" s="120"/>
      <c r="E1738" s="120"/>
      <c r="F1738" s="120"/>
      <c r="G1738" s="120"/>
      <c r="H1738" s="120"/>
      <c r="I1738" s="120"/>
      <c r="J1738" s="120"/>
      <c r="K1738" s="188"/>
      <c r="L1738" s="120"/>
      <c r="M1738" s="120"/>
      <c r="N1738" s="120"/>
      <c r="O1738" s="120"/>
      <c r="P1738" s="120"/>
      <c r="Q1738" s="120"/>
      <c r="R1738" s="120"/>
      <c r="S1738" s="120"/>
    </row>
    <row r="1739" spans="1:19" ht="12.75" customHeight="1" x14ac:dyDescent="0.2">
      <c r="A1739" s="120"/>
      <c r="B1739" s="120"/>
      <c r="C1739" s="120"/>
      <c r="D1739" s="120"/>
      <c r="E1739" s="120"/>
      <c r="F1739" s="120"/>
      <c r="G1739" s="120"/>
      <c r="H1739" s="120"/>
      <c r="I1739" s="120"/>
      <c r="J1739" s="120"/>
      <c r="K1739" s="188"/>
      <c r="L1739" s="120"/>
      <c r="M1739" s="120"/>
      <c r="N1739" s="120"/>
      <c r="O1739" s="120"/>
      <c r="P1739" s="120"/>
      <c r="Q1739" s="120"/>
      <c r="R1739" s="120"/>
      <c r="S1739" s="120"/>
    </row>
    <row r="1740" spans="1:19" ht="12.75" customHeight="1" x14ac:dyDescent="0.2">
      <c r="A1740" s="120"/>
      <c r="B1740" s="120"/>
      <c r="C1740" s="120"/>
      <c r="D1740" s="120"/>
      <c r="E1740" s="120"/>
      <c r="F1740" s="120"/>
      <c r="G1740" s="120"/>
      <c r="H1740" s="120"/>
      <c r="I1740" s="120"/>
      <c r="J1740" s="120"/>
      <c r="K1740" s="188"/>
      <c r="L1740" s="120"/>
      <c r="M1740" s="120"/>
      <c r="N1740" s="120"/>
      <c r="O1740" s="120"/>
      <c r="P1740" s="120"/>
      <c r="Q1740" s="120"/>
      <c r="R1740" s="120"/>
      <c r="S1740" s="120"/>
    </row>
    <row r="1741" spans="1:19" ht="12.75" customHeight="1" x14ac:dyDescent="0.2">
      <c r="A1741" s="120"/>
      <c r="B1741" s="120"/>
      <c r="C1741" s="120"/>
      <c r="D1741" s="120"/>
      <c r="E1741" s="120"/>
      <c r="F1741" s="120"/>
      <c r="G1741" s="120"/>
      <c r="H1741" s="120"/>
      <c r="I1741" s="120"/>
      <c r="J1741" s="120"/>
      <c r="K1741" s="188"/>
      <c r="L1741" s="120"/>
      <c r="M1741" s="120"/>
      <c r="N1741" s="120"/>
      <c r="O1741" s="120"/>
      <c r="P1741" s="120"/>
      <c r="Q1741" s="120"/>
      <c r="R1741" s="120"/>
      <c r="S1741" s="120"/>
    </row>
    <row r="1742" spans="1:19" ht="12.75" customHeight="1" x14ac:dyDescent="0.2">
      <c r="A1742" s="120"/>
      <c r="B1742" s="120"/>
      <c r="C1742" s="120"/>
      <c r="D1742" s="120"/>
      <c r="E1742" s="120"/>
      <c r="F1742" s="120"/>
      <c r="G1742" s="120"/>
      <c r="H1742" s="120"/>
      <c r="I1742" s="120"/>
      <c r="J1742" s="120"/>
      <c r="K1742" s="188"/>
      <c r="L1742" s="120"/>
      <c r="M1742" s="120"/>
      <c r="N1742" s="120"/>
      <c r="O1742" s="120"/>
      <c r="P1742" s="120"/>
      <c r="Q1742" s="120"/>
      <c r="R1742" s="120"/>
      <c r="S1742" s="120"/>
    </row>
    <row r="1743" spans="1:19" ht="12.75" customHeight="1" x14ac:dyDescent="0.2">
      <c r="A1743" s="120"/>
      <c r="B1743" s="120"/>
      <c r="C1743" s="120"/>
      <c r="D1743" s="120"/>
      <c r="E1743" s="120"/>
      <c r="F1743" s="120"/>
      <c r="G1743" s="120"/>
      <c r="H1743" s="120"/>
      <c r="I1743" s="120"/>
      <c r="J1743" s="120"/>
      <c r="K1743" s="188"/>
      <c r="L1743" s="120"/>
      <c r="M1743" s="120"/>
      <c r="N1743" s="120"/>
      <c r="O1743" s="120"/>
      <c r="P1743" s="120"/>
      <c r="Q1743" s="120"/>
      <c r="R1743" s="120"/>
      <c r="S1743" s="120"/>
    </row>
    <row r="1744" spans="1:19" ht="12.75" customHeight="1" x14ac:dyDescent="0.2">
      <c r="A1744" s="120"/>
      <c r="B1744" s="120"/>
      <c r="C1744" s="120"/>
      <c r="D1744" s="120"/>
      <c r="E1744" s="120"/>
      <c r="F1744" s="120"/>
      <c r="G1744" s="120"/>
      <c r="H1744" s="120"/>
      <c r="I1744" s="120"/>
      <c r="J1744" s="120"/>
      <c r="K1744" s="188"/>
      <c r="L1744" s="120"/>
      <c r="M1744" s="120"/>
      <c r="N1744" s="120"/>
      <c r="O1744" s="120"/>
      <c r="P1744" s="120"/>
      <c r="Q1744" s="120"/>
      <c r="R1744" s="120"/>
      <c r="S1744" s="120"/>
    </row>
    <row r="1745" spans="1:19" ht="12.75" customHeight="1" x14ac:dyDescent="0.2">
      <c r="A1745" s="120"/>
      <c r="B1745" s="120"/>
      <c r="C1745" s="120"/>
      <c r="D1745" s="120"/>
      <c r="E1745" s="120"/>
      <c r="F1745" s="120"/>
      <c r="G1745" s="120"/>
      <c r="H1745" s="120"/>
      <c r="I1745" s="120"/>
      <c r="J1745" s="120"/>
      <c r="K1745" s="188"/>
      <c r="L1745" s="120"/>
      <c r="M1745" s="120"/>
      <c r="N1745" s="120"/>
      <c r="O1745" s="120"/>
      <c r="P1745" s="120"/>
      <c r="Q1745" s="120"/>
      <c r="R1745" s="120"/>
      <c r="S1745" s="120"/>
    </row>
    <row r="1746" spans="1:19" ht="12.75" customHeight="1" x14ac:dyDescent="0.2">
      <c r="A1746" s="120"/>
      <c r="B1746" s="120"/>
      <c r="C1746" s="120"/>
      <c r="D1746" s="120"/>
      <c r="E1746" s="120"/>
      <c r="F1746" s="120"/>
      <c r="G1746" s="120"/>
      <c r="H1746" s="120"/>
      <c r="I1746" s="120"/>
      <c r="J1746" s="120"/>
      <c r="K1746" s="188"/>
      <c r="L1746" s="120"/>
      <c r="M1746" s="120"/>
      <c r="N1746" s="120"/>
      <c r="O1746" s="120"/>
      <c r="P1746" s="120"/>
      <c r="Q1746" s="120"/>
      <c r="R1746" s="120"/>
      <c r="S1746" s="120"/>
    </row>
    <row r="1747" spans="1:19" ht="12.75" customHeight="1" x14ac:dyDescent="0.2">
      <c r="A1747" s="120"/>
      <c r="B1747" s="120"/>
      <c r="C1747" s="120"/>
      <c r="D1747" s="120"/>
      <c r="E1747" s="120"/>
      <c r="F1747" s="120"/>
      <c r="G1747" s="120"/>
      <c r="H1747" s="120"/>
      <c r="I1747" s="120"/>
      <c r="J1747" s="120"/>
      <c r="K1747" s="188"/>
      <c r="L1747" s="120"/>
      <c r="M1747" s="120"/>
      <c r="N1747" s="120"/>
      <c r="O1747" s="120"/>
      <c r="P1747" s="120"/>
      <c r="Q1747" s="120"/>
      <c r="R1747" s="120"/>
      <c r="S1747" s="120"/>
    </row>
    <row r="1748" spans="1:19" ht="12.75" customHeight="1" x14ac:dyDescent="0.2">
      <c r="A1748" s="120"/>
      <c r="B1748" s="120"/>
      <c r="C1748" s="120"/>
      <c r="D1748" s="120"/>
      <c r="E1748" s="120"/>
      <c r="F1748" s="120"/>
      <c r="G1748" s="120"/>
      <c r="H1748" s="120"/>
      <c r="I1748" s="120"/>
      <c r="J1748" s="120"/>
      <c r="K1748" s="188"/>
      <c r="L1748" s="120"/>
      <c r="M1748" s="120"/>
      <c r="N1748" s="120"/>
      <c r="O1748" s="120"/>
      <c r="P1748" s="120"/>
      <c r="Q1748" s="120"/>
      <c r="R1748" s="120"/>
      <c r="S1748" s="120"/>
    </row>
    <row r="1749" spans="1:19" ht="12.75" customHeight="1" x14ac:dyDescent="0.2">
      <c r="A1749" s="120"/>
      <c r="B1749" s="120"/>
      <c r="C1749" s="120"/>
      <c r="D1749" s="120"/>
      <c r="E1749" s="120"/>
      <c r="F1749" s="120"/>
      <c r="G1749" s="120"/>
      <c r="H1749" s="120"/>
      <c r="I1749" s="120"/>
      <c r="J1749" s="120"/>
      <c r="K1749" s="188"/>
      <c r="L1749" s="120"/>
      <c r="M1749" s="120"/>
      <c r="N1749" s="120"/>
      <c r="O1749" s="120"/>
      <c r="P1749" s="120"/>
      <c r="Q1749" s="120"/>
      <c r="R1749" s="120"/>
      <c r="S1749" s="120"/>
    </row>
    <row r="1750" spans="1:19" ht="12.75" customHeight="1" x14ac:dyDescent="0.2">
      <c r="A1750" s="120"/>
      <c r="B1750" s="120"/>
      <c r="C1750" s="120"/>
      <c r="D1750" s="120"/>
      <c r="E1750" s="120"/>
      <c r="F1750" s="120"/>
      <c r="G1750" s="120"/>
      <c r="H1750" s="120"/>
      <c r="I1750" s="120"/>
      <c r="J1750" s="120"/>
      <c r="K1750" s="188"/>
      <c r="L1750" s="120"/>
      <c r="M1750" s="120"/>
      <c r="N1750" s="120"/>
      <c r="O1750" s="120"/>
      <c r="P1750" s="120"/>
      <c r="Q1750" s="120"/>
      <c r="R1750" s="120"/>
      <c r="S1750" s="120"/>
    </row>
    <row r="1751" spans="1:19" ht="12.75" customHeight="1" x14ac:dyDescent="0.2">
      <c r="A1751" s="120"/>
      <c r="B1751" s="120"/>
      <c r="C1751" s="120"/>
      <c r="D1751" s="120"/>
      <c r="E1751" s="120"/>
      <c r="F1751" s="120"/>
      <c r="G1751" s="120"/>
      <c r="H1751" s="120"/>
      <c r="I1751" s="120"/>
      <c r="J1751" s="120"/>
      <c r="K1751" s="188"/>
      <c r="L1751" s="120"/>
      <c r="M1751" s="120"/>
      <c r="N1751" s="120"/>
      <c r="O1751" s="120"/>
      <c r="P1751" s="120"/>
      <c r="Q1751" s="120"/>
      <c r="R1751" s="120"/>
      <c r="S1751" s="120"/>
    </row>
    <row r="1752" spans="1:19" ht="12.75" customHeight="1" x14ac:dyDescent="0.2">
      <c r="A1752" s="120"/>
      <c r="B1752" s="120"/>
      <c r="C1752" s="120"/>
      <c r="D1752" s="120"/>
      <c r="E1752" s="120"/>
      <c r="F1752" s="120"/>
      <c r="G1752" s="120"/>
      <c r="H1752" s="120"/>
      <c r="I1752" s="120"/>
      <c r="J1752" s="120"/>
      <c r="K1752" s="188"/>
      <c r="L1752" s="120"/>
      <c r="M1752" s="120"/>
      <c r="N1752" s="120"/>
      <c r="O1752" s="120"/>
      <c r="P1752" s="120"/>
      <c r="Q1752" s="120"/>
      <c r="R1752" s="120"/>
      <c r="S1752" s="120"/>
    </row>
    <row r="1753" spans="1:19" ht="12.75" customHeight="1" x14ac:dyDescent="0.2">
      <c r="A1753" s="120"/>
      <c r="B1753" s="120"/>
      <c r="C1753" s="120"/>
      <c r="D1753" s="120"/>
      <c r="E1753" s="120"/>
      <c r="F1753" s="120"/>
      <c r="G1753" s="120"/>
      <c r="H1753" s="120"/>
      <c r="I1753" s="120"/>
      <c r="J1753" s="120"/>
      <c r="K1753" s="188"/>
      <c r="L1753" s="120"/>
      <c r="M1753" s="120"/>
      <c r="N1753" s="120"/>
      <c r="O1753" s="120"/>
      <c r="P1753" s="120"/>
      <c r="Q1753" s="120"/>
      <c r="R1753" s="120"/>
      <c r="S1753" s="120"/>
    </row>
    <row r="1754" spans="1:19" ht="12.75" customHeight="1" x14ac:dyDescent="0.2">
      <c r="A1754" s="120"/>
      <c r="B1754" s="120"/>
      <c r="C1754" s="120"/>
      <c r="D1754" s="120"/>
      <c r="E1754" s="120"/>
      <c r="F1754" s="120"/>
      <c r="G1754" s="120"/>
      <c r="H1754" s="120"/>
      <c r="I1754" s="120"/>
      <c r="J1754" s="120"/>
      <c r="K1754" s="188"/>
      <c r="L1754" s="120"/>
      <c r="M1754" s="120"/>
      <c r="N1754" s="120"/>
      <c r="O1754" s="120"/>
      <c r="P1754" s="120"/>
      <c r="Q1754" s="120"/>
      <c r="R1754" s="120"/>
      <c r="S1754" s="120"/>
    </row>
    <row r="1755" spans="1:19" ht="12.75" customHeight="1" x14ac:dyDescent="0.2">
      <c r="A1755" s="120"/>
      <c r="B1755" s="120"/>
      <c r="C1755" s="120"/>
      <c r="D1755" s="120"/>
      <c r="E1755" s="120"/>
      <c r="F1755" s="120"/>
      <c r="G1755" s="120"/>
      <c r="H1755" s="120"/>
      <c r="I1755" s="120"/>
      <c r="J1755" s="120"/>
      <c r="K1755" s="188"/>
      <c r="L1755" s="120"/>
      <c r="M1755" s="120"/>
      <c r="N1755" s="120"/>
      <c r="O1755" s="120"/>
      <c r="P1755" s="120"/>
      <c r="Q1755" s="120"/>
      <c r="R1755" s="120"/>
      <c r="S1755" s="120"/>
    </row>
    <row r="1756" spans="1:19" ht="12.75" customHeight="1" x14ac:dyDescent="0.2">
      <c r="A1756" s="120"/>
      <c r="B1756" s="120"/>
      <c r="C1756" s="120"/>
      <c r="D1756" s="120"/>
      <c r="E1756" s="120"/>
      <c r="F1756" s="120"/>
      <c r="G1756" s="120"/>
      <c r="H1756" s="120"/>
      <c r="I1756" s="120"/>
      <c r="J1756" s="120"/>
      <c r="K1756" s="188"/>
      <c r="L1756" s="120"/>
      <c r="M1756" s="120"/>
      <c r="N1756" s="120"/>
      <c r="O1756" s="120"/>
      <c r="P1756" s="120"/>
      <c r="Q1756" s="120"/>
      <c r="R1756" s="120"/>
      <c r="S1756" s="120"/>
    </row>
    <row r="1757" spans="1:19" ht="12.75" customHeight="1" x14ac:dyDescent="0.2">
      <c r="A1757" s="120"/>
      <c r="B1757" s="120"/>
      <c r="C1757" s="120"/>
      <c r="D1757" s="120"/>
      <c r="E1757" s="120"/>
      <c r="F1757" s="120"/>
      <c r="G1757" s="120"/>
      <c r="H1757" s="120"/>
      <c r="I1757" s="120"/>
      <c r="J1757" s="120"/>
      <c r="K1757" s="188"/>
      <c r="L1757" s="120"/>
      <c r="M1757" s="120"/>
      <c r="N1757" s="120"/>
      <c r="O1757" s="120"/>
      <c r="P1757" s="120"/>
      <c r="Q1757" s="120"/>
      <c r="R1757" s="120"/>
      <c r="S1757" s="120"/>
    </row>
    <row r="1758" spans="1:19" ht="12.75" customHeight="1" x14ac:dyDescent="0.2">
      <c r="A1758" s="120"/>
      <c r="B1758" s="120"/>
      <c r="C1758" s="120"/>
      <c r="D1758" s="120"/>
      <c r="E1758" s="120"/>
      <c r="F1758" s="120"/>
      <c r="G1758" s="120"/>
      <c r="H1758" s="120"/>
      <c r="I1758" s="120"/>
      <c r="J1758" s="120"/>
      <c r="K1758" s="188"/>
      <c r="L1758" s="120"/>
      <c r="M1758" s="120"/>
      <c r="N1758" s="120"/>
      <c r="O1758" s="120"/>
      <c r="P1758" s="120"/>
      <c r="Q1758" s="120"/>
      <c r="R1758" s="120"/>
      <c r="S1758" s="120"/>
    </row>
    <row r="1759" spans="1:19" ht="12.75" customHeight="1" x14ac:dyDescent="0.2">
      <c r="A1759" s="120"/>
      <c r="B1759" s="120"/>
      <c r="C1759" s="120"/>
      <c r="D1759" s="120"/>
      <c r="E1759" s="120"/>
      <c r="F1759" s="120"/>
      <c r="G1759" s="120"/>
      <c r="H1759" s="120"/>
      <c r="I1759" s="120"/>
      <c r="J1759" s="120"/>
      <c r="K1759" s="188"/>
      <c r="L1759" s="120"/>
      <c r="M1759" s="120"/>
      <c r="N1759" s="120"/>
      <c r="O1759" s="120"/>
      <c r="P1759" s="120"/>
      <c r="Q1759" s="120"/>
      <c r="R1759" s="120"/>
      <c r="S1759" s="120"/>
    </row>
    <row r="1760" spans="1:19" ht="12.75" customHeight="1" x14ac:dyDescent="0.2">
      <c r="A1760" s="120"/>
      <c r="B1760" s="120"/>
      <c r="C1760" s="120"/>
      <c r="D1760" s="120"/>
      <c r="E1760" s="120"/>
      <c r="F1760" s="120"/>
      <c r="G1760" s="120"/>
      <c r="H1760" s="120"/>
      <c r="I1760" s="120"/>
      <c r="J1760" s="120"/>
      <c r="K1760" s="188"/>
      <c r="L1760" s="120"/>
      <c r="M1760" s="120"/>
      <c r="N1760" s="120"/>
      <c r="O1760" s="120"/>
      <c r="P1760" s="120"/>
      <c r="Q1760" s="120"/>
      <c r="R1760" s="120"/>
      <c r="S1760" s="120"/>
    </row>
    <row r="1761" spans="1:19" ht="12.75" customHeight="1" x14ac:dyDescent="0.2">
      <c r="A1761" s="120"/>
      <c r="B1761" s="120"/>
      <c r="C1761" s="120"/>
      <c r="D1761" s="120"/>
      <c r="E1761" s="120"/>
      <c r="F1761" s="120"/>
      <c r="G1761" s="120"/>
      <c r="H1761" s="120"/>
      <c r="I1761" s="120"/>
      <c r="J1761" s="120"/>
      <c r="K1761" s="188"/>
      <c r="L1761" s="120"/>
      <c r="M1761" s="120"/>
      <c r="N1761" s="120"/>
      <c r="O1761" s="120"/>
      <c r="P1761" s="120"/>
      <c r="Q1761" s="120"/>
      <c r="R1761" s="120"/>
      <c r="S1761" s="120"/>
    </row>
    <row r="1762" spans="1:19" ht="12.75" customHeight="1" x14ac:dyDescent="0.2">
      <c r="A1762" s="120"/>
      <c r="B1762" s="120"/>
      <c r="C1762" s="120"/>
      <c r="D1762" s="120"/>
      <c r="E1762" s="120"/>
      <c r="F1762" s="120"/>
      <c r="G1762" s="120"/>
      <c r="H1762" s="120"/>
      <c r="I1762" s="120"/>
      <c r="J1762" s="120"/>
      <c r="K1762" s="188"/>
      <c r="L1762" s="120"/>
      <c r="M1762" s="120"/>
      <c r="N1762" s="120"/>
      <c r="O1762" s="120"/>
      <c r="P1762" s="120"/>
      <c r="Q1762" s="120"/>
      <c r="R1762" s="120"/>
      <c r="S1762" s="120"/>
    </row>
    <row r="1763" spans="1:19" ht="12.75" customHeight="1" x14ac:dyDescent="0.2">
      <c r="A1763" s="120"/>
      <c r="B1763" s="120"/>
      <c r="C1763" s="120"/>
      <c r="D1763" s="120"/>
      <c r="E1763" s="120"/>
      <c r="F1763" s="120"/>
      <c r="G1763" s="120"/>
      <c r="H1763" s="120"/>
      <c r="I1763" s="120"/>
      <c r="J1763" s="120"/>
      <c r="K1763" s="188"/>
      <c r="L1763" s="120"/>
      <c r="M1763" s="120"/>
      <c r="N1763" s="120"/>
      <c r="O1763" s="120"/>
      <c r="P1763" s="120"/>
      <c r="Q1763" s="120"/>
      <c r="R1763" s="120"/>
      <c r="S1763" s="120"/>
    </row>
    <row r="1764" spans="1:19" ht="12.75" customHeight="1" x14ac:dyDescent="0.2">
      <c r="A1764" s="120"/>
      <c r="B1764" s="120"/>
      <c r="C1764" s="120"/>
      <c r="D1764" s="120"/>
      <c r="E1764" s="120"/>
      <c r="F1764" s="120"/>
      <c r="G1764" s="120"/>
      <c r="H1764" s="120"/>
      <c r="I1764" s="120"/>
      <c r="J1764" s="120"/>
      <c r="K1764" s="188"/>
      <c r="L1764" s="120"/>
      <c r="M1764" s="120"/>
      <c r="N1764" s="120"/>
      <c r="O1764" s="120"/>
      <c r="P1764" s="120"/>
      <c r="Q1764" s="120"/>
      <c r="R1764" s="120"/>
      <c r="S1764" s="120"/>
    </row>
    <row r="1765" spans="1:19" ht="12.75" customHeight="1" x14ac:dyDescent="0.2">
      <c r="A1765" s="120"/>
      <c r="B1765" s="120"/>
      <c r="C1765" s="120"/>
      <c r="D1765" s="120"/>
      <c r="E1765" s="120"/>
      <c r="F1765" s="120"/>
      <c r="G1765" s="120"/>
      <c r="H1765" s="120"/>
      <c r="I1765" s="120"/>
      <c r="J1765" s="120"/>
      <c r="K1765" s="188"/>
      <c r="L1765" s="120"/>
      <c r="M1765" s="120"/>
      <c r="N1765" s="120"/>
      <c r="O1765" s="120"/>
      <c r="P1765" s="120"/>
      <c r="Q1765" s="120"/>
      <c r="R1765" s="120"/>
      <c r="S1765" s="120"/>
    </row>
    <row r="1766" spans="1:19" ht="12.75" customHeight="1" x14ac:dyDescent="0.2">
      <c r="A1766" s="120"/>
      <c r="B1766" s="120"/>
      <c r="C1766" s="120"/>
      <c r="D1766" s="120"/>
      <c r="E1766" s="120"/>
      <c r="F1766" s="120"/>
      <c r="G1766" s="120"/>
      <c r="H1766" s="120"/>
      <c r="I1766" s="120"/>
      <c r="J1766" s="120"/>
      <c r="K1766" s="188"/>
      <c r="L1766" s="120"/>
      <c r="M1766" s="120"/>
      <c r="N1766" s="120"/>
      <c r="O1766" s="120"/>
      <c r="P1766" s="120"/>
      <c r="Q1766" s="120"/>
      <c r="R1766" s="120"/>
      <c r="S1766" s="120"/>
    </row>
    <row r="1767" spans="1:19" ht="12.75" customHeight="1" x14ac:dyDescent="0.2">
      <c r="A1767" s="120"/>
      <c r="B1767" s="120"/>
      <c r="C1767" s="120"/>
      <c r="D1767" s="120"/>
      <c r="E1767" s="120"/>
      <c r="F1767" s="120"/>
      <c r="G1767" s="120"/>
      <c r="H1767" s="120"/>
      <c r="I1767" s="120"/>
      <c r="J1767" s="120"/>
      <c r="K1767" s="188"/>
      <c r="L1767" s="120"/>
      <c r="M1767" s="120"/>
      <c r="N1767" s="120"/>
      <c r="O1767" s="120"/>
      <c r="P1767" s="120"/>
      <c r="Q1767" s="120"/>
      <c r="R1767" s="120"/>
      <c r="S1767" s="120"/>
    </row>
    <row r="1768" spans="1:19" ht="12.75" customHeight="1" x14ac:dyDescent="0.2">
      <c r="A1768" s="120"/>
      <c r="B1768" s="120"/>
      <c r="C1768" s="120"/>
      <c r="D1768" s="120"/>
      <c r="E1768" s="120"/>
      <c r="F1768" s="120"/>
      <c r="G1768" s="120"/>
      <c r="H1768" s="120"/>
      <c r="I1768" s="120"/>
      <c r="J1768" s="120"/>
      <c r="K1768" s="188"/>
      <c r="L1768" s="120"/>
      <c r="M1768" s="120"/>
      <c r="N1768" s="120"/>
      <c r="O1768" s="120"/>
      <c r="P1768" s="120"/>
      <c r="Q1768" s="120"/>
      <c r="R1768" s="120"/>
      <c r="S1768" s="120"/>
    </row>
    <row r="1769" spans="1:19" ht="12.75" customHeight="1" x14ac:dyDescent="0.2">
      <c r="A1769" s="120"/>
      <c r="B1769" s="120"/>
      <c r="C1769" s="120"/>
      <c r="D1769" s="120"/>
      <c r="E1769" s="120"/>
      <c r="F1769" s="120"/>
      <c r="G1769" s="120"/>
      <c r="H1769" s="120"/>
      <c r="I1769" s="120"/>
      <c r="J1769" s="120"/>
      <c r="K1769" s="188"/>
      <c r="L1769" s="120"/>
      <c r="M1769" s="120"/>
      <c r="N1769" s="120"/>
      <c r="O1769" s="120"/>
      <c r="P1769" s="120"/>
      <c r="Q1769" s="120"/>
      <c r="R1769" s="120"/>
      <c r="S1769" s="120"/>
    </row>
    <row r="1770" spans="1:19" ht="12.75" customHeight="1" x14ac:dyDescent="0.2">
      <c r="A1770" s="120"/>
      <c r="B1770" s="120"/>
      <c r="C1770" s="120"/>
      <c r="D1770" s="120"/>
      <c r="E1770" s="120"/>
      <c r="F1770" s="120"/>
      <c r="G1770" s="120"/>
      <c r="H1770" s="120"/>
      <c r="I1770" s="120"/>
      <c r="J1770" s="120"/>
      <c r="K1770" s="188"/>
      <c r="L1770" s="120"/>
      <c r="M1770" s="120"/>
      <c r="N1770" s="120"/>
      <c r="O1770" s="120"/>
      <c r="P1770" s="120"/>
      <c r="Q1770" s="120"/>
      <c r="R1770" s="120"/>
      <c r="S1770" s="120"/>
    </row>
    <row r="1771" spans="1:19" ht="12.75" customHeight="1" x14ac:dyDescent="0.2">
      <c r="A1771" s="120"/>
      <c r="B1771" s="120"/>
      <c r="C1771" s="120"/>
      <c r="D1771" s="120"/>
      <c r="E1771" s="120"/>
      <c r="F1771" s="120"/>
      <c r="G1771" s="120"/>
      <c r="H1771" s="120"/>
      <c r="I1771" s="120"/>
      <c r="J1771" s="120"/>
      <c r="K1771" s="188"/>
      <c r="L1771" s="120"/>
      <c r="M1771" s="120"/>
      <c r="N1771" s="120"/>
      <c r="O1771" s="120"/>
      <c r="P1771" s="120"/>
      <c r="Q1771" s="120"/>
      <c r="R1771" s="120"/>
      <c r="S1771" s="120"/>
    </row>
    <row r="1772" spans="1:19" ht="12.75" customHeight="1" x14ac:dyDescent="0.2">
      <c r="A1772" s="120"/>
      <c r="B1772" s="120"/>
      <c r="C1772" s="120"/>
      <c r="D1772" s="120"/>
      <c r="E1772" s="120"/>
      <c r="F1772" s="120"/>
      <c r="G1772" s="120"/>
      <c r="H1772" s="120"/>
      <c r="I1772" s="120"/>
      <c r="J1772" s="120"/>
      <c r="K1772" s="188"/>
      <c r="L1772" s="120"/>
      <c r="M1772" s="120"/>
      <c r="N1772" s="120"/>
      <c r="O1772" s="120"/>
      <c r="P1772" s="120"/>
      <c r="Q1772" s="120"/>
      <c r="R1772" s="120"/>
      <c r="S1772" s="120"/>
    </row>
    <row r="1773" spans="1:19" ht="12.75" customHeight="1" x14ac:dyDescent="0.2">
      <c r="A1773" s="120"/>
      <c r="B1773" s="120"/>
      <c r="C1773" s="120"/>
      <c r="D1773" s="120"/>
      <c r="E1773" s="120"/>
      <c r="F1773" s="120"/>
      <c r="G1773" s="120"/>
      <c r="H1773" s="120"/>
      <c r="I1773" s="120"/>
      <c r="J1773" s="120"/>
      <c r="K1773" s="188"/>
      <c r="L1773" s="120"/>
      <c r="M1773" s="120"/>
      <c r="N1773" s="120"/>
      <c r="O1773" s="120"/>
      <c r="P1773" s="120"/>
      <c r="Q1773" s="120"/>
      <c r="R1773" s="120"/>
      <c r="S1773" s="120"/>
    </row>
    <row r="1774" spans="1:19" ht="12.75" customHeight="1" x14ac:dyDescent="0.2">
      <c r="A1774" s="120"/>
      <c r="B1774" s="120"/>
      <c r="C1774" s="120"/>
      <c r="D1774" s="120"/>
      <c r="E1774" s="120"/>
      <c r="F1774" s="120"/>
      <c r="G1774" s="120"/>
      <c r="H1774" s="120"/>
      <c r="I1774" s="120"/>
      <c r="J1774" s="120"/>
      <c r="K1774" s="188"/>
      <c r="L1774" s="120"/>
      <c r="M1774" s="120"/>
      <c r="N1774" s="120"/>
      <c r="O1774" s="120"/>
      <c r="P1774" s="120"/>
      <c r="Q1774" s="120"/>
      <c r="R1774" s="120"/>
      <c r="S1774" s="120"/>
    </row>
    <row r="1775" spans="1:19" ht="12.75" customHeight="1" x14ac:dyDescent="0.2">
      <c r="A1775" s="120"/>
      <c r="B1775" s="120"/>
      <c r="C1775" s="120"/>
      <c r="D1775" s="120"/>
      <c r="E1775" s="120"/>
      <c r="F1775" s="120"/>
      <c r="G1775" s="120"/>
      <c r="H1775" s="120"/>
      <c r="I1775" s="120"/>
      <c r="J1775" s="120"/>
      <c r="K1775" s="188"/>
      <c r="L1775" s="120"/>
      <c r="M1775" s="120"/>
      <c r="N1775" s="120"/>
      <c r="O1775" s="120"/>
      <c r="P1775" s="120"/>
      <c r="Q1775" s="120"/>
      <c r="R1775" s="120"/>
      <c r="S1775" s="120"/>
    </row>
    <row r="1776" spans="1:19" ht="12.75" customHeight="1" x14ac:dyDescent="0.2">
      <c r="A1776" s="120"/>
      <c r="B1776" s="120"/>
      <c r="C1776" s="120"/>
      <c r="D1776" s="120"/>
      <c r="E1776" s="120"/>
      <c r="F1776" s="120"/>
      <c r="G1776" s="120"/>
      <c r="H1776" s="120"/>
      <c r="I1776" s="120"/>
      <c r="J1776" s="120"/>
      <c r="K1776" s="188"/>
      <c r="L1776" s="120"/>
      <c r="M1776" s="120"/>
      <c r="N1776" s="120"/>
      <c r="O1776" s="120"/>
      <c r="P1776" s="120"/>
      <c r="Q1776" s="120"/>
      <c r="R1776" s="120"/>
      <c r="S1776" s="120"/>
    </row>
    <row r="1777" spans="1:19" ht="12.75" customHeight="1" x14ac:dyDescent="0.2">
      <c r="A1777" s="120"/>
      <c r="B1777" s="120"/>
      <c r="C1777" s="120"/>
      <c r="D1777" s="120"/>
      <c r="E1777" s="120"/>
      <c r="F1777" s="120"/>
      <c r="G1777" s="120"/>
      <c r="H1777" s="120"/>
      <c r="I1777" s="120"/>
      <c r="J1777" s="120"/>
      <c r="K1777" s="188"/>
      <c r="L1777" s="120"/>
      <c r="M1777" s="120"/>
      <c r="N1777" s="120"/>
      <c r="O1777" s="120"/>
      <c r="P1777" s="120"/>
      <c r="Q1777" s="120"/>
      <c r="R1777" s="120"/>
      <c r="S1777" s="120"/>
    </row>
    <row r="1778" spans="1:19" ht="12.75" customHeight="1" x14ac:dyDescent="0.2">
      <c r="A1778" s="120"/>
      <c r="B1778" s="120"/>
      <c r="C1778" s="120"/>
      <c r="D1778" s="120"/>
      <c r="E1778" s="120"/>
      <c r="F1778" s="120"/>
      <c r="G1778" s="120"/>
      <c r="H1778" s="120"/>
      <c r="I1778" s="120"/>
      <c r="J1778" s="120"/>
      <c r="K1778" s="188"/>
      <c r="L1778" s="120"/>
      <c r="M1778" s="120"/>
      <c r="N1778" s="120"/>
      <c r="O1778" s="120"/>
      <c r="P1778" s="120"/>
      <c r="Q1778" s="120"/>
      <c r="R1778" s="120"/>
      <c r="S1778" s="120"/>
    </row>
    <row r="1779" spans="1:19" ht="12.75" customHeight="1" x14ac:dyDescent="0.2">
      <c r="A1779" s="120"/>
      <c r="B1779" s="120"/>
      <c r="C1779" s="120"/>
      <c r="D1779" s="120"/>
      <c r="E1779" s="120"/>
      <c r="F1779" s="120"/>
      <c r="G1779" s="120"/>
      <c r="H1779" s="120"/>
      <c r="I1779" s="120"/>
      <c r="J1779" s="120"/>
      <c r="K1779" s="188"/>
      <c r="L1779" s="120"/>
      <c r="M1779" s="120"/>
      <c r="N1779" s="120"/>
      <c r="O1779" s="120"/>
      <c r="P1779" s="120"/>
      <c r="Q1779" s="120"/>
      <c r="R1779" s="120"/>
      <c r="S1779" s="120"/>
    </row>
    <row r="1780" spans="1:19" ht="12.75" customHeight="1" x14ac:dyDescent="0.2">
      <c r="A1780" s="120"/>
      <c r="B1780" s="120"/>
      <c r="C1780" s="120"/>
      <c r="D1780" s="120"/>
      <c r="E1780" s="120"/>
      <c r="F1780" s="120"/>
      <c r="G1780" s="120"/>
      <c r="H1780" s="120"/>
      <c r="I1780" s="120"/>
      <c r="J1780" s="120"/>
      <c r="K1780" s="188"/>
      <c r="L1780" s="120"/>
      <c r="M1780" s="120"/>
      <c r="N1780" s="120"/>
      <c r="O1780" s="120"/>
      <c r="P1780" s="120"/>
      <c r="Q1780" s="120"/>
      <c r="R1780" s="120"/>
      <c r="S1780" s="120"/>
    </row>
    <row r="1781" spans="1:19" ht="12.75" customHeight="1" x14ac:dyDescent="0.2">
      <c r="A1781" s="120"/>
      <c r="B1781" s="120"/>
      <c r="C1781" s="120"/>
      <c r="D1781" s="120"/>
      <c r="E1781" s="120"/>
      <c r="F1781" s="120"/>
      <c r="G1781" s="120"/>
      <c r="H1781" s="120"/>
      <c r="I1781" s="120"/>
      <c r="J1781" s="120"/>
      <c r="K1781" s="188"/>
      <c r="L1781" s="120"/>
      <c r="M1781" s="120"/>
      <c r="N1781" s="120"/>
      <c r="O1781" s="120"/>
      <c r="P1781" s="120"/>
      <c r="Q1781" s="120"/>
      <c r="R1781" s="120"/>
      <c r="S1781" s="120"/>
    </row>
    <row r="1782" spans="1:19" ht="12.75" customHeight="1" x14ac:dyDescent="0.2">
      <c r="A1782" s="120"/>
      <c r="B1782" s="120"/>
      <c r="C1782" s="120"/>
      <c r="D1782" s="120"/>
      <c r="E1782" s="120"/>
      <c r="F1782" s="120"/>
      <c r="G1782" s="120"/>
      <c r="H1782" s="120"/>
      <c r="I1782" s="120"/>
      <c r="J1782" s="120"/>
      <c r="K1782" s="188"/>
      <c r="L1782" s="120"/>
      <c r="M1782" s="120"/>
      <c r="N1782" s="120"/>
      <c r="O1782" s="120"/>
      <c r="P1782" s="120"/>
      <c r="Q1782" s="120"/>
      <c r="R1782" s="120"/>
      <c r="S1782" s="120"/>
    </row>
    <row r="1783" spans="1:19" ht="12.75" customHeight="1" x14ac:dyDescent="0.2">
      <c r="A1783" s="120"/>
      <c r="B1783" s="120"/>
      <c r="C1783" s="120"/>
      <c r="D1783" s="120"/>
      <c r="E1783" s="120"/>
      <c r="F1783" s="120"/>
      <c r="G1783" s="120"/>
      <c r="H1783" s="120"/>
      <c r="I1783" s="120"/>
      <c r="J1783" s="120"/>
      <c r="K1783" s="188"/>
      <c r="L1783" s="120"/>
      <c r="M1783" s="120"/>
      <c r="N1783" s="120"/>
      <c r="O1783" s="120"/>
      <c r="P1783" s="120"/>
      <c r="Q1783" s="120"/>
      <c r="R1783" s="120"/>
      <c r="S1783" s="120"/>
    </row>
    <row r="1784" spans="1:19" ht="12.75" customHeight="1" x14ac:dyDescent="0.2">
      <c r="A1784" s="120"/>
      <c r="B1784" s="120"/>
      <c r="C1784" s="120"/>
      <c r="D1784" s="120"/>
      <c r="E1784" s="120"/>
      <c r="F1784" s="120"/>
      <c r="G1784" s="120"/>
      <c r="H1784" s="120"/>
      <c r="I1784" s="120"/>
      <c r="J1784" s="120"/>
      <c r="K1784" s="188"/>
      <c r="L1784" s="120"/>
      <c r="M1784" s="120"/>
      <c r="N1784" s="120"/>
      <c r="O1784" s="120"/>
      <c r="P1784" s="120"/>
      <c r="Q1784" s="120"/>
      <c r="R1784" s="120"/>
      <c r="S1784" s="120"/>
    </row>
    <row r="1785" spans="1:19" ht="12.75" customHeight="1" x14ac:dyDescent="0.2">
      <c r="A1785" s="120"/>
      <c r="B1785" s="120"/>
      <c r="C1785" s="120"/>
      <c r="D1785" s="120"/>
      <c r="E1785" s="120"/>
      <c r="F1785" s="120"/>
      <c r="G1785" s="120"/>
      <c r="H1785" s="120"/>
      <c r="I1785" s="120"/>
      <c r="J1785" s="120"/>
      <c r="K1785" s="188"/>
      <c r="L1785" s="120"/>
      <c r="M1785" s="120"/>
      <c r="N1785" s="120"/>
      <c r="O1785" s="120"/>
      <c r="P1785" s="120"/>
      <c r="Q1785" s="120"/>
      <c r="R1785" s="120"/>
      <c r="S1785" s="120"/>
    </row>
    <row r="1786" spans="1:19" ht="12.75" customHeight="1" x14ac:dyDescent="0.2">
      <c r="A1786" s="120"/>
      <c r="B1786" s="120"/>
      <c r="C1786" s="120"/>
      <c r="D1786" s="120"/>
      <c r="E1786" s="120"/>
      <c r="F1786" s="120"/>
      <c r="G1786" s="120"/>
      <c r="H1786" s="120"/>
      <c r="I1786" s="120"/>
      <c r="J1786" s="120"/>
      <c r="K1786" s="188"/>
      <c r="L1786" s="120"/>
      <c r="M1786" s="120"/>
      <c r="N1786" s="120"/>
      <c r="O1786" s="120"/>
      <c r="P1786" s="120"/>
      <c r="Q1786" s="120"/>
      <c r="R1786" s="120"/>
      <c r="S1786" s="120"/>
    </row>
    <row r="1787" spans="1:19" ht="12.75" customHeight="1" x14ac:dyDescent="0.2">
      <c r="A1787" s="120"/>
      <c r="B1787" s="120"/>
      <c r="C1787" s="120"/>
      <c r="D1787" s="120"/>
      <c r="E1787" s="120"/>
      <c r="F1787" s="120"/>
      <c r="G1787" s="120"/>
      <c r="H1787" s="120"/>
      <c r="I1787" s="120"/>
      <c r="J1787" s="120"/>
      <c r="K1787" s="188"/>
      <c r="L1787" s="120"/>
      <c r="M1787" s="120"/>
      <c r="N1787" s="120"/>
      <c r="O1787" s="120"/>
      <c r="P1787" s="120"/>
      <c r="Q1787" s="120"/>
      <c r="R1787" s="120"/>
      <c r="S1787" s="120"/>
    </row>
    <row r="1788" spans="1:19" ht="12.75" customHeight="1" x14ac:dyDescent="0.2">
      <c r="A1788" s="120"/>
      <c r="B1788" s="120"/>
      <c r="C1788" s="120"/>
      <c r="D1788" s="120"/>
      <c r="E1788" s="120"/>
      <c r="F1788" s="120"/>
      <c r="G1788" s="120"/>
      <c r="H1788" s="120"/>
      <c r="I1788" s="120"/>
      <c r="J1788" s="120"/>
      <c r="K1788" s="188"/>
      <c r="L1788" s="120"/>
      <c r="M1788" s="120"/>
      <c r="N1788" s="120"/>
      <c r="O1788" s="120"/>
      <c r="P1788" s="120"/>
      <c r="Q1788" s="120"/>
      <c r="R1788" s="120"/>
      <c r="S1788" s="120"/>
    </row>
    <row r="1789" spans="1:19" ht="12.75" customHeight="1" x14ac:dyDescent="0.2">
      <c r="A1789" s="120"/>
      <c r="B1789" s="120"/>
      <c r="C1789" s="120"/>
      <c r="D1789" s="120"/>
      <c r="E1789" s="120"/>
      <c r="F1789" s="120"/>
      <c r="G1789" s="120"/>
      <c r="H1789" s="120"/>
      <c r="I1789" s="120"/>
      <c r="J1789" s="120"/>
      <c r="K1789" s="188"/>
      <c r="L1789" s="120"/>
      <c r="M1789" s="120"/>
      <c r="N1789" s="120"/>
      <c r="O1789" s="120"/>
      <c r="P1789" s="120"/>
      <c r="Q1789" s="120"/>
      <c r="R1789" s="120"/>
      <c r="S1789" s="120"/>
    </row>
    <row r="1790" spans="1:19" ht="12.75" customHeight="1" x14ac:dyDescent="0.2">
      <c r="A1790" s="120"/>
      <c r="B1790" s="120"/>
      <c r="C1790" s="120"/>
      <c r="D1790" s="120"/>
      <c r="E1790" s="120"/>
      <c r="F1790" s="120"/>
      <c r="G1790" s="120"/>
      <c r="H1790" s="120"/>
      <c r="I1790" s="120"/>
      <c r="J1790" s="120"/>
      <c r="K1790" s="188"/>
      <c r="L1790" s="120"/>
      <c r="M1790" s="120"/>
      <c r="N1790" s="120"/>
      <c r="O1790" s="120"/>
      <c r="P1790" s="120"/>
      <c r="Q1790" s="120"/>
      <c r="R1790" s="120"/>
      <c r="S1790" s="120"/>
    </row>
    <row r="1791" spans="1:19" ht="12.75" customHeight="1" x14ac:dyDescent="0.2">
      <c r="A1791" s="120"/>
      <c r="B1791" s="120"/>
      <c r="C1791" s="120"/>
      <c r="D1791" s="120"/>
      <c r="E1791" s="120"/>
      <c r="F1791" s="120"/>
      <c r="G1791" s="120"/>
      <c r="H1791" s="120"/>
      <c r="I1791" s="120"/>
      <c r="J1791" s="120"/>
      <c r="K1791" s="188"/>
      <c r="L1791" s="120"/>
      <c r="M1791" s="120"/>
      <c r="N1791" s="120"/>
      <c r="O1791" s="120"/>
      <c r="P1791" s="120"/>
      <c r="Q1791" s="120"/>
      <c r="R1791" s="120"/>
      <c r="S1791" s="120"/>
    </row>
    <row r="1792" spans="1:19" ht="12.75" customHeight="1" x14ac:dyDescent="0.2">
      <c r="A1792" s="120"/>
      <c r="B1792" s="120"/>
      <c r="C1792" s="120"/>
      <c r="D1792" s="120"/>
      <c r="E1792" s="120"/>
      <c r="F1792" s="120"/>
      <c r="G1792" s="120"/>
      <c r="H1792" s="120"/>
      <c r="I1792" s="120"/>
      <c r="J1792" s="120"/>
      <c r="K1792" s="188"/>
      <c r="L1792" s="120"/>
      <c r="M1792" s="120"/>
      <c r="N1792" s="120"/>
      <c r="O1792" s="120"/>
      <c r="P1792" s="120"/>
      <c r="Q1792" s="120"/>
      <c r="R1792" s="120"/>
      <c r="S1792" s="120"/>
    </row>
    <row r="1793" spans="1:19" ht="12.75" customHeight="1" x14ac:dyDescent="0.2">
      <c r="A1793" s="120"/>
      <c r="B1793" s="120"/>
      <c r="C1793" s="120"/>
      <c r="D1793" s="120"/>
      <c r="E1793" s="120"/>
      <c r="F1793" s="120"/>
      <c r="G1793" s="120"/>
      <c r="H1793" s="120"/>
      <c r="I1793" s="120"/>
      <c r="J1793" s="120"/>
      <c r="K1793" s="188"/>
      <c r="L1793" s="120"/>
      <c r="M1793" s="120"/>
      <c r="N1793" s="120"/>
      <c r="O1793" s="120"/>
      <c r="P1793" s="120"/>
      <c r="Q1793" s="120"/>
      <c r="R1793" s="120"/>
      <c r="S1793" s="120"/>
    </row>
    <row r="1794" spans="1:19" ht="12.75" customHeight="1" x14ac:dyDescent="0.2">
      <c r="A1794" s="120"/>
      <c r="B1794" s="120"/>
      <c r="C1794" s="120"/>
      <c r="D1794" s="120"/>
      <c r="E1794" s="120"/>
      <c r="F1794" s="120"/>
      <c r="G1794" s="120"/>
      <c r="H1794" s="120"/>
      <c r="I1794" s="120"/>
      <c r="J1794" s="120"/>
      <c r="K1794" s="188"/>
      <c r="L1794" s="120"/>
      <c r="M1794" s="120"/>
      <c r="N1794" s="120"/>
      <c r="O1794" s="120"/>
      <c r="P1794" s="120"/>
      <c r="Q1794" s="120"/>
      <c r="R1794" s="120"/>
      <c r="S1794" s="120"/>
    </row>
    <row r="1795" spans="1:19" ht="12.75" customHeight="1" x14ac:dyDescent="0.2">
      <c r="A1795" s="120"/>
      <c r="B1795" s="120"/>
      <c r="C1795" s="120"/>
      <c r="D1795" s="120"/>
      <c r="E1795" s="120"/>
      <c r="F1795" s="120"/>
      <c r="G1795" s="120"/>
      <c r="H1795" s="120"/>
      <c r="I1795" s="120"/>
      <c r="J1795" s="120"/>
      <c r="K1795" s="188"/>
      <c r="L1795" s="120"/>
      <c r="M1795" s="120"/>
      <c r="N1795" s="120"/>
      <c r="O1795" s="120"/>
      <c r="P1795" s="120"/>
      <c r="Q1795" s="120"/>
      <c r="R1795" s="120"/>
      <c r="S1795" s="120"/>
    </row>
    <row r="1796" spans="1:19" ht="12.75" customHeight="1" x14ac:dyDescent="0.2">
      <c r="A1796" s="120"/>
      <c r="B1796" s="120"/>
      <c r="C1796" s="120"/>
      <c r="D1796" s="120"/>
      <c r="E1796" s="120"/>
      <c r="F1796" s="120"/>
      <c r="G1796" s="120"/>
      <c r="H1796" s="120"/>
      <c r="I1796" s="120"/>
      <c r="J1796" s="120"/>
      <c r="K1796" s="188"/>
      <c r="L1796" s="120"/>
      <c r="M1796" s="120"/>
      <c r="N1796" s="120"/>
      <c r="O1796" s="120"/>
      <c r="P1796" s="120"/>
      <c r="Q1796" s="120"/>
      <c r="R1796" s="120"/>
      <c r="S1796" s="120"/>
    </row>
    <row r="1797" spans="1:19" ht="12.75" customHeight="1" x14ac:dyDescent="0.2">
      <c r="A1797" s="120"/>
      <c r="B1797" s="120"/>
      <c r="C1797" s="120"/>
      <c r="D1797" s="120"/>
      <c r="E1797" s="120"/>
      <c r="F1797" s="120"/>
      <c r="G1797" s="120"/>
      <c r="H1797" s="120"/>
      <c r="I1797" s="120"/>
      <c r="J1797" s="120"/>
      <c r="K1797" s="188"/>
      <c r="L1797" s="120"/>
      <c r="M1797" s="120"/>
      <c r="N1797" s="120"/>
      <c r="O1797" s="120"/>
      <c r="P1797" s="120"/>
      <c r="Q1797" s="120"/>
      <c r="R1797" s="120"/>
      <c r="S1797" s="120"/>
    </row>
    <row r="1798" spans="1:19" ht="12.75" customHeight="1" x14ac:dyDescent="0.2">
      <c r="A1798" s="120"/>
      <c r="B1798" s="120"/>
      <c r="C1798" s="120"/>
      <c r="D1798" s="120"/>
      <c r="E1798" s="120"/>
      <c r="F1798" s="120"/>
      <c r="G1798" s="120"/>
      <c r="H1798" s="120"/>
      <c r="I1798" s="120"/>
      <c r="J1798" s="120"/>
      <c r="K1798" s="188"/>
      <c r="L1798" s="120"/>
      <c r="M1798" s="120"/>
      <c r="N1798" s="120"/>
      <c r="O1798" s="120"/>
      <c r="P1798" s="120"/>
      <c r="Q1798" s="120"/>
      <c r="R1798" s="120"/>
      <c r="S1798" s="120"/>
    </row>
    <row r="1799" spans="1:19" ht="12.75" customHeight="1" x14ac:dyDescent="0.2">
      <c r="A1799" s="120"/>
      <c r="B1799" s="120"/>
      <c r="C1799" s="120"/>
      <c r="D1799" s="120"/>
      <c r="E1799" s="120"/>
      <c r="F1799" s="120"/>
      <c r="G1799" s="120"/>
      <c r="H1799" s="120"/>
      <c r="I1799" s="120"/>
      <c r="J1799" s="120"/>
      <c r="K1799" s="188"/>
      <c r="L1799" s="120"/>
      <c r="M1799" s="120"/>
      <c r="N1799" s="120"/>
      <c r="O1799" s="120"/>
      <c r="P1799" s="120"/>
      <c r="Q1799" s="120"/>
      <c r="R1799" s="120"/>
      <c r="S1799" s="120"/>
    </row>
    <row r="1800" spans="1:19" ht="12.75" customHeight="1" x14ac:dyDescent="0.2">
      <c r="A1800" s="120"/>
      <c r="B1800" s="120"/>
      <c r="C1800" s="120"/>
      <c r="D1800" s="120"/>
      <c r="E1800" s="120"/>
      <c r="F1800" s="120"/>
      <c r="G1800" s="120"/>
      <c r="H1800" s="120"/>
      <c r="I1800" s="120"/>
      <c r="J1800" s="120"/>
      <c r="K1800" s="188"/>
      <c r="L1800" s="120"/>
      <c r="M1800" s="120"/>
      <c r="N1800" s="120"/>
      <c r="O1800" s="120"/>
      <c r="P1800" s="120"/>
      <c r="Q1800" s="120"/>
      <c r="R1800" s="120"/>
      <c r="S1800" s="120"/>
    </row>
    <row r="1801" spans="1:19" ht="12.75" customHeight="1" x14ac:dyDescent="0.2">
      <c r="A1801" s="120"/>
      <c r="B1801" s="120"/>
      <c r="C1801" s="120"/>
      <c r="D1801" s="120"/>
      <c r="E1801" s="120"/>
      <c r="F1801" s="120"/>
      <c r="G1801" s="120"/>
      <c r="H1801" s="120"/>
      <c r="I1801" s="120"/>
      <c r="J1801" s="120"/>
      <c r="K1801" s="188"/>
      <c r="L1801" s="120"/>
      <c r="M1801" s="120"/>
      <c r="N1801" s="120"/>
      <c r="O1801" s="120"/>
      <c r="P1801" s="120"/>
      <c r="Q1801" s="120"/>
      <c r="R1801" s="120"/>
      <c r="S1801" s="120"/>
    </row>
    <row r="1802" spans="1:19" ht="12.75" customHeight="1" x14ac:dyDescent="0.2">
      <c r="A1802" s="120"/>
      <c r="B1802" s="120"/>
      <c r="C1802" s="120"/>
      <c r="D1802" s="120"/>
      <c r="E1802" s="120"/>
      <c r="F1802" s="120"/>
      <c r="G1802" s="120"/>
      <c r="H1802" s="120"/>
      <c r="I1802" s="120"/>
      <c r="J1802" s="120"/>
      <c r="K1802" s="188"/>
      <c r="L1802" s="120"/>
      <c r="M1802" s="120"/>
      <c r="N1802" s="120"/>
      <c r="O1802" s="120"/>
      <c r="P1802" s="120"/>
      <c r="Q1802" s="120"/>
      <c r="R1802" s="120"/>
      <c r="S1802" s="120"/>
    </row>
    <row r="1803" spans="1:19" ht="12.75" customHeight="1" x14ac:dyDescent="0.2">
      <c r="A1803" s="120"/>
      <c r="B1803" s="120"/>
      <c r="C1803" s="120"/>
      <c r="D1803" s="120"/>
      <c r="E1803" s="120"/>
      <c r="F1803" s="120"/>
      <c r="G1803" s="120"/>
      <c r="H1803" s="120"/>
      <c r="I1803" s="120"/>
      <c r="J1803" s="120"/>
      <c r="K1803" s="188"/>
      <c r="L1803" s="120"/>
      <c r="M1803" s="120"/>
      <c r="N1803" s="120"/>
      <c r="O1803" s="120"/>
      <c r="P1803" s="120"/>
      <c r="Q1803" s="120"/>
      <c r="R1803" s="120"/>
      <c r="S1803" s="120"/>
    </row>
    <row r="1804" spans="1:19" ht="12.75" customHeight="1" x14ac:dyDescent="0.2">
      <c r="A1804" s="120"/>
      <c r="B1804" s="120"/>
      <c r="C1804" s="120"/>
      <c r="D1804" s="120"/>
      <c r="E1804" s="120"/>
      <c r="F1804" s="120"/>
      <c r="G1804" s="120"/>
      <c r="H1804" s="120"/>
      <c r="I1804" s="120"/>
      <c r="J1804" s="120"/>
      <c r="K1804" s="188"/>
      <c r="L1804" s="120"/>
      <c r="M1804" s="120"/>
      <c r="N1804" s="120"/>
      <c r="O1804" s="120"/>
      <c r="P1804" s="120"/>
      <c r="Q1804" s="120"/>
      <c r="R1804" s="120"/>
      <c r="S1804" s="120"/>
    </row>
    <row r="1805" spans="1:19" ht="12.75" customHeight="1" x14ac:dyDescent="0.2">
      <c r="A1805" s="120"/>
      <c r="B1805" s="120"/>
      <c r="C1805" s="120"/>
      <c r="D1805" s="120"/>
      <c r="E1805" s="120"/>
      <c r="F1805" s="120"/>
      <c r="G1805" s="120"/>
      <c r="H1805" s="120"/>
      <c r="I1805" s="120"/>
      <c r="J1805" s="120"/>
      <c r="K1805" s="188"/>
      <c r="L1805" s="120"/>
      <c r="M1805" s="120"/>
      <c r="N1805" s="120"/>
      <c r="O1805" s="120"/>
      <c r="P1805" s="120"/>
      <c r="Q1805" s="120"/>
      <c r="R1805" s="120"/>
      <c r="S1805" s="120"/>
    </row>
    <row r="1806" spans="1:19" ht="12.75" customHeight="1" x14ac:dyDescent="0.2">
      <c r="A1806" s="120"/>
      <c r="B1806" s="120"/>
      <c r="C1806" s="120"/>
      <c r="D1806" s="120"/>
      <c r="E1806" s="120"/>
      <c r="F1806" s="120"/>
      <c r="G1806" s="120"/>
      <c r="H1806" s="120"/>
      <c r="I1806" s="120"/>
      <c r="J1806" s="120"/>
      <c r="K1806" s="188"/>
      <c r="L1806" s="120"/>
      <c r="M1806" s="120"/>
      <c r="N1806" s="120"/>
      <c r="O1806" s="120"/>
      <c r="P1806" s="120"/>
      <c r="Q1806" s="120"/>
      <c r="R1806" s="120"/>
      <c r="S1806" s="120"/>
    </row>
    <row r="1807" spans="1:19" ht="12.75" customHeight="1" x14ac:dyDescent="0.2">
      <c r="A1807" s="120"/>
      <c r="B1807" s="120"/>
      <c r="C1807" s="120"/>
      <c r="D1807" s="120"/>
      <c r="E1807" s="120"/>
      <c r="F1807" s="120"/>
      <c r="G1807" s="120"/>
      <c r="H1807" s="120"/>
      <c r="I1807" s="120"/>
      <c r="J1807" s="120"/>
      <c r="K1807" s="188"/>
      <c r="L1807" s="120"/>
      <c r="M1807" s="120"/>
      <c r="N1807" s="120"/>
      <c r="O1807" s="120"/>
      <c r="P1807" s="120"/>
      <c r="Q1807" s="120"/>
      <c r="R1807" s="120"/>
      <c r="S1807" s="120"/>
    </row>
    <row r="1808" spans="1:19" ht="12.75" customHeight="1" x14ac:dyDescent="0.2">
      <c r="A1808" s="120"/>
      <c r="B1808" s="120"/>
      <c r="C1808" s="120"/>
      <c r="D1808" s="120"/>
      <c r="E1808" s="120"/>
      <c r="F1808" s="120"/>
      <c r="G1808" s="120"/>
      <c r="H1808" s="120"/>
      <c r="I1808" s="120"/>
      <c r="J1808" s="120"/>
      <c r="K1808" s="188"/>
      <c r="L1808" s="120"/>
      <c r="M1808" s="120"/>
      <c r="N1808" s="120"/>
      <c r="O1808" s="120"/>
      <c r="P1808" s="120"/>
      <c r="Q1808" s="120"/>
      <c r="R1808" s="120"/>
      <c r="S1808" s="120"/>
    </row>
    <row r="1809" spans="1:19" ht="12.75" customHeight="1" x14ac:dyDescent="0.2">
      <c r="A1809" s="120"/>
      <c r="B1809" s="120"/>
      <c r="C1809" s="120"/>
      <c r="D1809" s="120"/>
      <c r="E1809" s="120"/>
      <c r="F1809" s="120"/>
      <c r="G1809" s="120"/>
      <c r="H1809" s="120"/>
      <c r="I1809" s="120"/>
      <c r="J1809" s="120"/>
      <c r="K1809" s="188"/>
      <c r="L1809" s="120"/>
      <c r="M1809" s="120"/>
      <c r="N1809" s="120"/>
      <c r="O1809" s="120"/>
      <c r="P1809" s="120"/>
      <c r="Q1809" s="120"/>
      <c r="R1809" s="120"/>
      <c r="S1809" s="120"/>
    </row>
    <row r="1810" spans="1:19" ht="12.75" customHeight="1" x14ac:dyDescent="0.2">
      <c r="A1810" s="120"/>
      <c r="B1810" s="120"/>
      <c r="C1810" s="120"/>
      <c r="D1810" s="120"/>
      <c r="E1810" s="120"/>
      <c r="F1810" s="120"/>
      <c r="G1810" s="120"/>
      <c r="H1810" s="120"/>
      <c r="I1810" s="120"/>
      <c r="J1810" s="120"/>
      <c r="K1810" s="188"/>
      <c r="L1810" s="120"/>
      <c r="M1810" s="120"/>
      <c r="N1810" s="120"/>
      <c r="O1810" s="120"/>
      <c r="P1810" s="120"/>
      <c r="Q1810" s="120"/>
      <c r="R1810" s="120"/>
      <c r="S1810" s="120"/>
    </row>
    <row r="1811" spans="1:19" ht="12.75" customHeight="1" x14ac:dyDescent="0.2">
      <c r="A1811" s="120"/>
      <c r="B1811" s="120"/>
      <c r="C1811" s="120"/>
      <c r="D1811" s="120"/>
      <c r="E1811" s="120"/>
      <c r="F1811" s="120"/>
      <c r="G1811" s="120"/>
      <c r="H1811" s="120"/>
      <c r="I1811" s="120"/>
      <c r="J1811" s="120"/>
      <c r="K1811" s="188"/>
      <c r="L1811" s="120"/>
      <c r="M1811" s="120"/>
      <c r="N1811" s="120"/>
      <c r="O1811" s="120"/>
      <c r="P1811" s="120"/>
      <c r="Q1811" s="120"/>
      <c r="R1811" s="120"/>
      <c r="S1811" s="120"/>
    </row>
    <row r="1812" spans="1:19" ht="12.75" customHeight="1" x14ac:dyDescent="0.2">
      <c r="A1812" s="120"/>
      <c r="B1812" s="120"/>
      <c r="C1812" s="120"/>
      <c r="D1812" s="120"/>
      <c r="E1812" s="120"/>
      <c r="F1812" s="120"/>
      <c r="G1812" s="120"/>
      <c r="H1812" s="120"/>
      <c r="I1812" s="120"/>
      <c r="J1812" s="120"/>
      <c r="K1812" s="188"/>
      <c r="L1812" s="120"/>
      <c r="M1812" s="120"/>
      <c r="N1812" s="120"/>
      <c r="O1812" s="120"/>
      <c r="P1812" s="120"/>
      <c r="Q1812" s="120"/>
      <c r="R1812" s="120"/>
      <c r="S1812" s="120"/>
    </row>
    <row r="1813" spans="1:19" ht="12.75" customHeight="1" x14ac:dyDescent="0.2">
      <c r="A1813" s="120"/>
      <c r="B1813" s="120"/>
      <c r="C1813" s="120"/>
      <c r="D1813" s="120"/>
      <c r="E1813" s="120"/>
      <c r="F1813" s="120"/>
      <c r="G1813" s="120"/>
      <c r="H1813" s="120"/>
      <c r="I1813" s="120"/>
      <c r="J1813" s="120"/>
      <c r="K1813" s="188"/>
      <c r="L1813" s="120"/>
      <c r="M1813" s="120"/>
      <c r="N1813" s="120"/>
      <c r="O1813" s="120"/>
      <c r="P1813" s="120"/>
      <c r="Q1813" s="120"/>
      <c r="R1813" s="120"/>
      <c r="S1813" s="120"/>
    </row>
    <row r="1814" spans="1:19" ht="12.75" customHeight="1" x14ac:dyDescent="0.2">
      <c r="A1814" s="120"/>
      <c r="B1814" s="120"/>
      <c r="C1814" s="120"/>
      <c r="D1814" s="120"/>
      <c r="E1814" s="120"/>
      <c r="F1814" s="120"/>
      <c r="G1814" s="120"/>
      <c r="H1814" s="120"/>
      <c r="I1814" s="120"/>
      <c r="J1814" s="120"/>
      <c r="K1814" s="188"/>
      <c r="L1814" s="120"/>
      <c r="M1814" s="120"/>
      <c r="N1814" s="120"/>
      <c r="O1814" s="120"/>
      <c r="P1814" s="120"/>
      <c r="Q1814" s="120"/>
      <c r="R1814" s="120"/>
      <c r="S1814" s="120"/>
    </row>
    <row r="1815" spans="1:19" ht="12.75" customHeight="1" x14ac:dyDescent="0.2">
      <c r="A1815" s="120"/>
      <c r="B1815" s="120"/>
      <c r="C1815" s="120"/>
      <c r="D1815" s="120"/>
      <c r="E1815" s="120"/>
      <c r="F1815" s="120"/>
      <c r="G1815" s="120"/>
      <c r="H1815" s="120"/>
      <c r="I1815" s="120"/>
      <c r="J1815" s="120"/>
      <c r="K1815" s="188"/>
      <c r="L1815" s="120"/>
      <c r="M1815" s="120"/>
      <c r="N1815" s="120"/>
      <c r="O1815" s="120"/>
      <c r="P1815" s="120"/>
      <c r="Q1815" s="120"/>
      <c r="R1815" s="120"/>
      <c r="S1815" s="120"/>
    </row>
    <row r="1816" spans="1:19" ht="12.75" customHeight="1" x14ac:dyDescent="0.2">
      <c r="A1816" s="120"/>
      <c r="B1816" s="120"/>
      <c r="C1816" s="120"/>
      <c r="D1816" s="120"/>
      <c r="E1816" s="120"/>
      <c r="F1816" s="120"/>
      <c r="G1816" s="120"/>
      <c r="H1816" s="120"/>
      <c r="I1816" s="120"/>
      <c r="J1816" s="120"/>
      <c r="K1816" s="188"/>
      <c r="L1816" s="120"/>
      <c r="M1816" s="120"/>
      <c r="N1816" s="120"/>
      <c r="O1816" s="120"/>
      <c r="P1816" s="120"/>
      <c r="Q1816" s="120"/>
      <c r="R1816" s="120"/>
      <c r="S1816" s="120"/>
    </row>
    <row r="1817" spans="1:19" ht="12.75" customHeight="1" x14ac:dyDescent="0.2">
      <c r="A1817" s="120"/>
      <c r="B1817" s="120"/>
      <c r="C1817" s="120"/>
      <c r="D1817" s="120"/>
      <c r="E1817" s="120"/>
      <c r="F1817" s="120"/>
      <c r="G1817" s="120"/>
      <c r="H1817" s="120"/>
      <c r="I1817" s="120"/>
      <c r="J1817" s="120"/>
      <c r="K1817" s="188"/>
      <c r="L1817" s="120"/>
      <c r="M1817" s="120"/>
      <c r="N1817" s="120"/>
      <c r="O1817" s="120"/>
      <c r="P1817" s="120"/>
      <c r="Q1817" s="120"/>
      <c r="R1817" s="120"/>
      <c r="S1817" s="120"/>
    </row>
    <row r="1818" spans="1:19" ht="12.75" customHeight="1" x14ac:dyDescent="0.2">
      <c r="A1818" s="120"/>
      <c r="B1818" s="120"/>
      <c r="C1818" s="120"/>
      <c r="D1818" s="120"/>
      <c r="E1818" s="120"/>
      <c r="F1818" s="120"/>
      <c r="G1818" s="120"/>
      <c r="H1818" s="120"/>
      <c r="I1818" s="120"/>
      <c r="J1818" s="120"/>
      <c r="K1818" s="188"/>
      <c r="L1818" s="120"/>
      <c r="M1818" s="120"/>
      <c r="N1818" s="120"/>
      <c r="O1818" s="120"/>
      <c r="P1818" s="120"/>
      <c r="Q1818" s="120"/>
      <c r="R1818" s="120"/>
      <c r="S1818" s="120"/>
    </row>
    <row r="1819" spans="1:19" ht="12.75" customHeight="1" x14ac:dyDescent="0.2">
      <c r="A1819" s="120"/>
      <c r="B1819" s="120"/>
      <c r="C1819" s="120"/>
      <c r="D1819" s="120"/>
      <c r="E1819" s="120"/>
      <c r="F1819" s="120"/>
      <c r="G1819" s="120"/>
      <c r="H1819" s="120"/>
      <c r="I1819" s="120"/>
      <c r="J1819" s="120"/>
      <c r="K1819" s="188"/>
      <c r="L1819" s="120"/>
      <c r="M1819" s="120"/>
      <c r="N1819" s="120"/>
      <c r="O1819" s="120"/>
      <c r="P1819" s="120"/>
      <c r="Q1819" s="120"/>
      <c r="R1819" s="120"/>
      <c r="S1819" s="120"/>
    </row>
    <row r="1820" spans="1:19" ht="12.75" customHeight="1" x14ac:dyDescent="0.2">
      <c r="A1820" s="120"/>
      <c r="B1820" s="120"/>
      <c r="C1820" s="120"/>
      <c r="D1820" s="120"/>
      <c r="E1820" s="120"/>
      <c r="F1820" s="120"/>
      <c r="G1820" s="120"/>
      <c r="H1820" s="120"/>
      <c r="I1820" s="120"/>
      <c r="J1820" s="120"/>
      <c r="K1820" s="188"/>
      <c r="L1820" s="120"/>
      <c r="M1820" s="120"/>
      <c r="N1820" s="120"/>
      <c r="O1820" s="120"/>
      <c r="P1820" s="120"/>
      <c r="Q1820" s="120"/>
      <c r="R1820" s="120"/>
      <c r="S1820" s="120"/>
    </row>
    <row r="1821" spans="1:19" ht="12.75" customHeight="1" x14ac:dyDescent="0.2">
      <c r="A1821" s="120"/>
      <c r="B1821" s="120"/>
      <c r="C1821" s="120"/>
      <c r="D1821" s="120"/>
      <c r="E1821" s="120"/>
      <c r="F1821" s="120"/>
      <c r="G1821" s="120"/>
      <c r="H1821" s="120"/>
      <c r="I1821" s="120"/>
      <c r="J1821" s="120"/>
      <c r="K1821" s="188"/>
      <c r="L1821" s="120"/>
      <c r="M1821" s="120"/>
      <c r="N1821" s="120"/>
      <c r="O1821" s="120"/>
      <c r="P1821" s="120"/>
      <c r="Q1821" s="120"/>
      <c r="R1821" s="120"/>
      <c r="S1821" s="120"/>
    </row>
    <row r="1822" spans="1:19" ht="12.75" customHeight="1" x14ac:dyDescent="0.2">
      <c r="A1822" s="120"/>
      <c r="B1822" s="120"/>
      <c r="C1822" s="120"/>
      <c r="D1822" s="120"/>
      <c r="E1822" s="120"/>
      <c r="F1822" s="120"/>
      <c r="G1822" s="120"/>
      <c r="H1822" s="120"/>
      <c r="I1822" s="120"/>
      <c r="J1822" s="120"/>
      <c r="K1822" s="188"/>
      <c r="L1822" s="120"/>
      <c r="M1822" s="120"/>
      <c r="N1822" s="120"/>
      <c r="O1822" s="120"/>
      <c r="P1822" s="120"/>
      <c r="Q1822" s="120"/>
      <c r="R1822" s="120"/>
      <c r="S1822" s="120"/>
    </row>
    <row r="1823" spans="1:19" ht="12.75" customHeight="1" x14ac:dyDescent="0.2">
      <c r="A1823" s="120"/>
      <c r="B1823" s="120"/>
      <c r="C1823" s="120"/>
      <c r="D1823" s="120"/>
      <c r="E1823" s="120"/>
      <c r="F1823" s="120"/>
      <c r="G1823" s="120"/>
      <c r="H1823" s="120"/>
      <c r="I1823" s="120"/>
      <c r="J1823" s="120"/>
      <c r="K1823" s="188"/>
      <c r="L1823" s="120"/>
      <c r="M1823" s="120"/>
      <c r="N1823" s="120"/>
      <c r="O1823" s="120"/>
      <c r="P1823" s="120"/>
      <c r="Q1823" s="120"/>
      <c r="R1823" s="120"/>
      <c r="S1823" s="120"/>
    </row>
    <row r="1824" spans="1:19" ht="12.75" customHeight="1" x14ac:dyDescent="0.2">
      <c r="A1824" s="120"/>
      <c r="B1824" s="120"/>
      <c r="C1824" s="120"/>
      <c r="D1824" s="120"/>
      <c r="E1824" s="120"/>
      <c r="F1824" s="120"/>
      <c r="G1824" s="120"/>
      <c r="H1824" s="120"/>
      <c r="I1824" s="120"/>
      <c r="J1824" s="120"/>
      <c r="K1824" s="188"/>
      <c r="L1824" s="120"/>
      <c r="M1824" s="120"/>
      <c r="N1824" s="120"/>
      <c r="O1824" s="120"/>
      <c r="P1824" s="120"/>
      <c r="Q1824" s="120"/>
      <c r="R1824" s="120"/>
      <c r="S1824" s="120"/>
    </row>
    <row r="1825" spans="1:19" ht="12.75" customHeight="1" x14ac:dyDescent="0.2">
      <c r="A1825" s="120"/>
      <c r="B1825" s="120"/>
      <c r="C1825" s="120"/>
      <c r="D1825" s="120"/>
      <c r="E1825" s="120"/>
      <c r="F1825" s="120"/>
      <c r="G1825" s="120"/>
      <c r="H1825" s="120"/>
      <c r="I1825" s="120"/>
      <c r="J1825" s="120"/>
      <c r="K1825" s="188"/>
      <c r="L1825" s="120"/>
      <c r="M1825" s="120"/>
      <c r="N1825" s="120"/>
      <c r="O1825" s="120"/>
      <c r="P1825" s="120"/>
      <c r="Q1825" s="120"/>
      <c r="R1825" s="120"/>
      <c r="S1825" s="120"/>
    </row>
    <row r="1826" spans="1:19" ht="12.75" customHeight="1" x14ac:dyDescent="0.2">
      <c r="A1826" s="120"/>
      <c r="B1826" s="120"/>
      <c r="C1826" s="120"/>
      <c r="D1826" s="120"/>
      <c r="E1826" s="120"/>
      <c r="F1826" s="120"/>
      <c r="G1826" s="120"/>
      <c r="H1826" s="120"/>
      <c r="I1826" s="120"/>
      <c r="J1826" s="120"/>
      <c r="K1826" s="188"/>
      <c r="L1826" s="120"/>
      <c r="M1826" s="120"/>
      <c r="N1826" s="120"/>
      <c r="O1826" s="120"/>
      <c r="P1826" s="120"/>
      <c r="Q1826" s="120"/>
      <c r="R1826" s="120"/>
      <c r="S1826" s="120"/>
    </row>
    <row r="1827" spans="1:19" ht="12.75" customHeight="1" x14ac:dyDescent="0.2">
      <c r="A1827" s="120"/>
      <c r="B1827" s="120"/>
      <c r="C1827" s="120"/>
      <c r="D1827" s="120"/>
      <c r="E1827" s="120"/>
      <c r="F1827" s="120"/>
      <c r="G1827" s="120"/>
      <c r="H1827" s="120"/>
      <c r="I1827" s="120"/>
      <c r="J1827" s="120"/>
      <c r="K1827" s="188"/>
      <c r="L1827" s="120"/>
      <c r="M1827" s="120"/>
      <c r="N1827" s="120"/>
      <c r="O1827" s="120"/>
      <c r="P1827" s="120"/>
      <c r="Q1827" s="120"/>
      <c r="R1827" s="120"/>
      <c r="S1827" s="120"/>
    </row>
    <row r="1828" spans="1:19" ht="12.75" customHeight="1" x14ac:dyDescent="0.2">
      <c r="A1828" s="120"/>
      <c r="B1828" s="120"/>
      <c r="C1828" s="120"/>
      <c r="D1828" s="120"/>
      <c r="E1828" s="120"/>
      <c r="F1828" s="120"/>
      <c r="G1828" s="120"/>
      <c r="H1828" s="120"/>
      <c r="I1828" s="120"/>
      <c r="J1828" s="120"/>
      <c r="K1828" s="188"/>
      <c r="L1828" s="120"/>
      <c r="M1828" s="120"/>
      <c r="N1828" s="120"/>
      <c r="O1828" s="120"/>
      <c r="P1828" s="120"/>
      <c r="Q1828" s="120"/>
      <c r="R1828" s="120"/>
      <c r="S1828" s="120"/>
    </row>
    <row r="1829" spans="1:19" ht="12.75" customHeight="1" x14ac:dyDescent="0.2">
      <c r="A1829" s="120"/>
      <c r="B1829" s="120"/>
      <c r="C1829" s="120"/>
      <c r="D1829" s="120"/>
      <c r="E1829" s="120"/>
      <c r="F1829" s="120"/>
      <c r="G1829" s="120"/>
      <c r="H1829" s="120"/>
      <c r="I1829" s="120"/>
      <c r="J1829" s="120"/>
      <c r="K1829" s="188"/>
      <c r="L1829" s="120"/>
      <c r="M1829" s="120"/>
      <c r="N1829" s="120"/>
      <c r="O1829" s="120"/>
      <c r="P1829" s="120"/>
      <c r="Q1829" s="120"/>
      <c r="R1829" s="120"/>
      <c r="S1829" s="120"/>
    </row>
    <row r="1830" spans="1:19" ht="12.75" customHeight="1" x14ac:dyDescent="0.2">
      <c r="A1830" s="120"/>
      <c r="B1830" s="120"/>
      <c r="C1830" s="120"/>
      <c r="D1830" s="120"/>
      <c r="E1830" s="120"/>
      <c r="F1830" s="120"/>
      <c r="G1830" s="120"/>
      <c r="H1830" s="120"/>
      <c r="I1830" s="120"/>
      <c r="J1830" s="120"/>
      <c r="K1830" s="188"/>
      <c r="L1830" s="120"/>
      <c r="M1830" s="120"/>
      <c r="N1830" s="120"/>
      <c r="O1830" s="120"/>
      <c r="P1830" s="120"/>
      <c r="Q1830" s="120"/>
      <c r="R1830" s="120"/>
      <c r="S1830" s="120"/>
    </row>
    <row r="1831" spans="1:19" ht="12.75" customHeight="1" x14ac:dyDescent="0.2">
      <c r="A1831" s="120"/>
      <c r="B1831" s="120"/>
      <c r="C1831" s="120"/>
      <c r="D1831" s="120"/>
      <c r="E1831" s="120"/>
      <c r="F1831" s="120"/>
      <c r="G1831" s="120"/>
      <c r="H1831" s="120"/>
      <c r="I1831" s="120"/>
      <c r="J1831" s="120"/>
      <c r="K1831" s="188"/>
      <c r="L1831" s="120"/>
      <c r="M1831" s="120"/>
      <c r="N1831" s="120"/>
      <c r="O1831" s="120"/>
      <c r="P1831" s="120"/>
      <c r="Q1831" s="120"/>
      <c r="R1831" s="120"/>
      <c r="S1831" s="120"/>
    </row>
    <row r="1832" spans="1:19" ht="12.75" customHeight="1" x14ac:dyDescent="0.2">
      <c r="A1832" s="120"/>
      <c r="B1832" s="120"/>
      <c r="C1832" s="120"/>
      <c r="D1832" s="120"/>
      <c r="E1832" s="120"/>
      <c r="F1832" s="120"/>
      <c r="G1832" s="120"/>
      <c r="H1832" s="120"/>
      <c r="I1832" s="120"/>
      <c r="J1832" s="120"/>
      <c r="K1832" s="188"/>
      <c r="L1832" s="120"/>
      <c r="M1832" s="120"/>
      <c r="N1832" s="120"/>
      <c r="O1832" s="120"/>
      <c r="P1832" s="120"/>
      <c r="Q1832" s="120"/>
      <c r="R1832" s="120"/>
      <c r="S1832" s="120"/>
    </row>
    <row r="1833" spans="1:19" ht="12.75" customHeight="1" x14ac:dyDescent="0.2">
      <c r="A1833" s="120"/>
      <c r="B1833" s="120"/>
      <c r="C1833" s="120"/>
      <c r="D1833" s="120"/>
      <c r="E1833" s="120"/>
      <c r="F1833" s="120"/>
      <c r="G1833" s="120"/>
      <c r="H1833" s="120"/>
      <c r="I1833" s="120"/>
      <c r="J1833" s="120"/>
      <c r="K1833" s="188"/>
      <c r="L1833" s="120"/>
      <c r="M1833" s="120"/>
      <c r="N1833" s="120"/>
      <c r="O1833" s="120"/>
      <c r="P1833" s="120"/>
      <c r="Q1833" s="120"/>
      <c r="R1833" s="120"/>
      <c r="S1833" s="120"/>
    </row>
    <row r="1834" spans="1:19" ht="12.75" customHeight="1" x14ac:dyDescent="0.2">
      <c r="A1834" s="120"/>
      <c r="B1834" s="120"/>
      <c r="C1834" s="120"/>
      <c r="D1834" s="120"/>
      <c r="E1834" s="120"/>
      <c r="F1834" s="120"/>
      <c r="G1834" s="120"/>
      <c r="H1834" s="120"/>
      <c r="I1834" s="120"/>
      <c r="J1834" s="120"/>
      <c r="K1834" s="188"/>
      <c r="L1834" s="120"/>
      <c r="M1834" s="120"/>
      <c r="N1834" s="120"/>
      <c r="O1834" s="120"/>
      <c r="P1834" s="120"/>
      <c r="Q1834" s="120"/>
      <c r="R1834" s="120"/>
      <c r="S1834" s="120"/>
    </row>
    <row r="1835" spans="1:19" ht="12.75" customHeight="1" x14ac:dyDescent="0.2">
      <c r="A1835" s="120"/>
      <c r="B1835" s="120"/>
      <c r="C1835" s="120"/>
      <c r="D1835" s="120"/>
      <c r="E1835" s="120"/>
      <c r="F1835" s="120"/>
      <c r="G1835" s="120"/>
      <c r="H1835" s="120"/>
      <c r="I1835" s="120"/>
      <c r="J1835" s="120"/>
      <c r="K1835" s="188"/>
      <c r="L1835" s="120"/>
      <c r="M1835" s="120"/>
      <c r="N1835" s="120"/>
      <c r="O1835" s="120"/>
      <c r="P1835" s="120"/>
      <c r="Q1835" s="120"/>
      <c r="R1835" s="120"/>
      <c r="S1835" s="120"/>
    </row>
    <row r="1836" spans="1:19" ht="12.75" customHeight="1" x14ac:dyDescent="0.2">
      <c r="A1836" s="120"/>
      <c r="B1836" s="120"/>
      <c r="C1836" s="120"/>
      <c r="D1836" s="120"/>
      <c r="E1836" s="120"/>
      <c r="F1836" s="120"/>
      <c r="G1836" s="120"/>
      <c r="H1836" s="120"/>
      <c r="I1836" s="120"/>
      <c r="J1836" s="120"/>
      <c r="K1836" s="188"/>
      <c r="L1836" s="120"/>
      <c r="M1836" s="120"/>
      <c r="N1836" s="120"/>
      <c r="O1836" s="120"/>
      <c r="P1836" s="120"/>
      <c r="Q1836" s="120"/>
      <c r="R1836" s="120"/>
      <c r="S1836" s="120"/>
    </row>
    <row r="1837" spans="1:19" ht="12.75" customHeight="1" x14ac:dyDescent="0.2">
      <c r="A1837" s="120"/>
      <c r="B1837" s="120"/>
      <c r="C1837" s="120"/>
      <c r="D1837" s="120"/>
      <c r="E1837" s="120"/>
      <c r="F1837" s="120"/>
      <c r="G1837" s="120"/>
      <c r="H1837" s="120"/>
      <c r="I1837" s="120"/>
      <c r="J1837" s="120"/>
      <c r="K1837" s="188"/>
      <c r="L1837" s="120"/>
      <c r="M1837" s="120"/>
      <c r="N1837" s="120"/>
      <c r="O1837" s="120"/>
      <c r="P1837" s="120"/>
      <c r="Q1837" s="120"/>
      <c r="R1837" s="120"/>
      <c r="S1837" s="120"/>
    </row>
    <row r="1838" spans="1:19" ht="12.75" customHeight="1" x14ac:dyDescent="0.2">
      <c r="A1838" s="120"/>
      <c r="B1838" s="120"/>
      <c r="C1838" s="120"/>
      <c r="D1838" s="120"/>
      <c r="E1838" s="120"/>
      <c r="F1838" s="120"/>
      <c r="G1838" s="120"/>
      <c r="H1838" s="120"/>
      <c r="I1838" s="120"/>
      <c r="J1838" s="120"/>
      <c r="K1838" s="188"/>
      <c r="L1838" s="120"/>
      <c r="M1838" s="120"/>
      <c r="N1838" s="120"/>
      <c r="O1838" s="120"/>
      <c r="P1838" s="120"/>
      <c r="Q1838" s="120"/>
      <c r="R1838" s="120"/>
      <c r="S1838" s="120"/>
    </row>
    <row r="1839" spans="1:19" ht="12.75" customHeight="1" x14ac:dyDescent="0.2">
      <c r="A1839" s="120"/>
      <c r="B1839" s="120"/>
      <c r="C1839" s="120"/>
      <c r="D1839" s="120"/>
      <c r="E1839" s="120"/>
      <c r="F1839" s="120"/>
      <c r="G1839" s="120"/>
      <c r="H1839" s="120"/>
      <c r="I1839" s="120"/>
      <c r="J1839" s="120"/>
      <c r="K1839" s="188"/>
      <c r="L1839" s="120"/>
      <c r="M1839" s="120"/>
      <c r="N1839" s="120"/>
      <c r="O1839" s="120"/>
      <c r="P1839" s="120"/>
      <c r="Q1839" s="120"/>
      <c r="R1839" s="120"/>
      <c r="S1839" s="120"/>
    </row>
    <row r="1840" spans="1:19" ht="12.75" customHeight="1" x14ac:dyDescent="0.2">
      <c r="A1840" s="120"/>
      <c r="B1840" s="120"/>
      <c r="C1840" s="120"/>
      <c r="D1840" s="120"/>
      <c r="E1840" s="120"/>
      <c r="F1840" s="120"/>
      <c r="G1840" s="120"/>
      <c r="H1840" s="120"/>
      <c r="I1840" s="120"/>
      <c r="J1840" s="120"/>
      <c r="K1840" s="188"/>
      <c r="L1840" s="120"/>
      <c r="M1840" s="120"/>
      <c r="N1840" s="120"/>
      <c r="O1840" s="120"/>
      <c r="P1840" s="120"/>
      <c r="Q1840" s="120"/>
      <c r="R1840" s="120"/>
      <c r="S1840" s="120"/>
    </row>
    <row r="1841" spans="1:19" ht="12.75" customHeight="1" x14ac:dyDescent="0.2">
      <c r="A1841" s="120"/>
      <c r="B1841" s="120"/>
      <c r="C1841" s="120"/>
      <c r="D1841" s="120"/>
      <c r="E1841" s="120"/>
      <c r="F1841" s="120"/>
      <c r="G1841" s="120"/>
      <c r="H1841" s="120"/>
      <c r="I1841" s="120"/>
      <c r="J1841" s="120"/>
      <c r="K1841" s="188"/>
      <c r="L1841" s="120"/>
      <c r="M1841" s="120"/>
      <c r="N1841" s="120"/>
      <c r="O1841" s="120"/>
      <c r="P1841" s="120"/>
      <c r="Q1841" s="120"/>
      <c r="R1841" s="120"/>
      <c r="S1841" s="120"/>
    </row>
    <row r="1842" spans="1:19" ht="12.75" customHeight="1" x14ac:dyDescent="0.2">
      <c r="A1842" s="120"/>
      <c r="B1842" s="120"/>
      <c r="C1842" s="120"/>
      <c r="D1842" s="120"/>
      <c r="E1842" s="120"/>
      <c r="F1842" s="120"/>
      <c r="G1842" s="120"/>
      <c r="H1842" s="120"/>
      <c r="I1842" s="120"/>
      <c r="J1842" s="120"/>
      <c r="K1842" s="188"/>
      <c r="L1842" s="120"/>
      <c r="M1842" s="120"/>
      <c r="N1842" s="120"/>
      <c r="O1842" s="120"/>
      <c r="P1842" s="120"/>
      <c r="Q1842" s="120"/>
      <c r="R1842" s="120"/>
      <c r="S1842" s="120"/>
    </row>
    <row r="1843" spans="1:19" ht="12.75" customHeight="1" x14ac:dyDescent="0.2">
      <c r="A1843" s="120"/>
      <c r="B1843" s="120"/>
      <c r="C1843" s="120"/>
      <c r="D1843" s="120"/>
      <c r="E1843" s="120"/>
      <c r="F1843" s="120"/>
      <c r="G1843" s="120"/>
      <c r="H1843" s="120"/>
      <c r="I1843" s="120"/>
      <c r="J1843" s="120"/>
      <c r="K1843" s="188"/>
      <c r="L1843" s="120"/>
      <c r="M1843" s="120"/>
      <c r="N1843" s="120"/>
      <c r="O1843" s="120"/>
      <c r="P1843" s="120"/>
      <c r="Q1843" s="120"/>
      <c r="R1843" s="120"/>
      <c r="S1843" s="120"/>
    </row>
    <row r="1844" spans="1:19" ht="12.75" customHeight="1" x14ac:dyDescent="0.2">
      <c r="A1844" s="120"/>
      <c r="B1844" s="120"/>
      <c r="C1844" s="120"/>
      <c r="D1844" s="120"/>
      <c r="E1844" s="120"/>
      <c r="F1844" s="120"/>
      <c r="G1844" s="120"/>
      <c r="H1844" s="120"/>
      <c r="I1844" s="120"/>
      <c r="J1844" s="120"/>
      <c r="K1844" s="188"/>
      <c r="L1844" s="120"/>
      <c r="M1844" s="120"/>
      <c r="N1844" s="120"/>
      <c r="O1844" s="120"/>
      <c r="P1844" s="120"/>
      <c r="Q1844" s="120"/>
      <c r="R1844" s="120"/>
      <c r="S1844" s="120"/>
    </row>
    <row r="1845" spans="1:19" ht="12.75" customHeight="1" x14ac:dyDescent="0.2">
      <c r="A1845" s="120"/>
      <c r="B1845" s="120"/>
      <c r="C1845" s="120"/>
      <c r="D1845" s="120"/>
      <c r="E1845" s="120"/>
      <c r="F1845" s="120"/>
      <c r="G1845" s="120"/>
      <c r="H1845" s="120"/>
      <c r="I1845" s="120"/>
      <c r="J1845" s="120"/>
      <c r="K1845" s="188"/>
      <c r="L1845" s="120"/>
      <c r="M1845" s="120"/>
      <c r="N1845" s="120"/>
      <c r="O1845" s="120"/>
      <c r="P1845" s="120"/>
      <c r="Q1845" s="120"/>
      <c r="R1845" s="120"/>
      <c r="S1845" s="120"/>
    </row>
    <row r="1846" spans="1:19" ht="12.75" customHeight="1" x14ac:dyDescent="0.2">
      <c r="A1846" s="120"/>
      <c r="B1846" s="120"/>
      <c r="C1846" s="120"/>
      <c r="D1846" s="120"/>
      <c r="E1846" s="120"/>
      <c r="F1846" s="120"/>
      <c r="G1846" s="120"/>
      <c r="H1846" s="120"/>
      <c r="I1846" s="120"/>
      <c r="J1846" s="120"/>
      <c r="K1846" s="188"/>
      <c r="L1846" s="120"/>
      <c r="M1846" s="120"/>
      <c r="N1846" s="120"/>
      <c r="O1846" s="120"/>
      <c r="P1846" s="120"/>
      <c r="Q1846" s="120"/>
      <c r="R1846" s="120"/>
      <c r="S1846" s="120"/>
    </row>
    <row r="1847" spans="1:19" ht="12.75" customHeight="1" x14ac:dyDescent="0.2">
      <c r="A1847" s="120"/>
      <c r="B1847" s="120"/>
      <c r="C1847" s="120"/>
      <c r="D1847" s="120"/>
      <c r="E1847" s="120"/>
      <c r="F1847" s="120"/>
      <c r="G1847" s="120"/>
      <c r="H1847" s="120"/>
      <c r="I1847" s="120"/>
      <c r="J1847" s="120"/>
      <c r="K1847" s="188"/>
      <c r="L1847" s="120"/>
      <c r="M1847" s="120"/>
      <c r="N1847" s="120"/>
      <c r="O1847" s="120"/>
      <c r="P1847" s="120"/>
      <c r="Q1847" s="120"/>
      <c r="R1847" s="120"/>
      <c r="S1847" s="120"/>
    </row>
    <row r="1848" spans="1:19" ht="12.75" customHeight="1" x14ac:dyDescent="0.2">
      <c r="A1848" s="120"/>
      <c r="B1848" s="120"/>
      <c r="C1848" s="120"/>
      <c r="D1848" s="120"/>
      <c r="E1848" s="120"/>
      <c r="F1848" s="120"/>
      <c r="G1848" s="120"/>
      <c r="H1848" s="120"/>
      <c r="I1848" s="120"/>
      <c r="J1848" s="120"/>
      <c r="K1848" s="188"/>
      <c r="L1848" s="120"/>
      <c r="M1848" s="120"/>
      <c r="N1848" s="120"/>
      <c r="O1848" s="120"/>
      <c r="P1848" s="120"/>
      <c r="Q1848" s="120"/>
      <c r="R1848" s="120"/>
      <c r="S1848" s="120"/>
    </row>
    <row r="1849" spans="1:19" ht="12.75" customHeight="1" x14ac:dyDescent="0.2">
      <c r="A1849" s="120"/>
      <c r="B1849" s="120"/>
      <c r="C1849" s="120"/>
      <c r="D1849" s="120"/>
      <c r="E1849" s="120"/>
      <c r="F1849" s="120"/>
      <c r="G1849" s="120"/>
      <c r="H1849" s="120"/>
      <c r="I1849" s="120"/>
      <c r="J1849" s="120"/>
      <c r="K1849" s="188"/>
      <c r="L1849" s="120"/>
      <c r="M1849" s="120"/>
      <c r="N1849" s="120"/>
      <c r="O1849" s="120"/>
      <c r="P1849" s="120"/>
      <c r="Q1849" s="120"/>
      <c r="R1849" s="120"/>
      <c r="S1849" s="120"/>
    </row>
    <row r="1850" spans="1:19" ht="12.75" customHeight="1" x14ac:dyDescent="0.2">
      <c r="A1850" s="120"/>
      <c r="B1850" s="120"/>
      <c r="C1850" s="120"/>
      <c r="D1850" s="120"/>
      <c r="E1850" s="120"/>
      <c r="F1850" s="120"/>
      <c r="G1850" s="120"/>
      <c r="H1850" s="120"/>
      <c r="I1850" s="120"/>
      <c r="J1850" s="120"/>
      <c r="K1850" s="188"/>
      <c r="L1850" s="120"/>
      <c r="M1850" s="120"/>
      <c r="N1850" s="120"/>
      <c r="O1850" s="120"/>
      <c r="P1850" s="120"/>
      <c r="Q1850" s="120"/>
      <c r="R1850" s="120"/>
      <c r="S1850" s="120"/>
    </row>
    <row r="1851" spans="1:19" ht="12.75" customHeight="1" x14ac:dyDescent="0.2">
      <c r="A1851" s="120"/>
      <c r="B1851" s="120"/>
      <c r="C1851" s="120"/>
      <c r="D1851" s="120"/>
      <c r="E1851" s="120"/>
      <c r="F1851" s="120"/>
      <c r="G1851" s="120"/>
      <c r="H1851" s="120"/>
      <c r="I1851" s="120"/>
      <c r="J1851" s="120"/>
      <c r="K1851" s="188"/>
      <c r="L1851" s="120"/>
      <c r="M1851" s="120"/>
      <c r="N1851" s="120"/>
      <c r="O1851" s="120"/>
      <c r="P1851" s="120"/>
      <c r="Q1851" s="120"/>
      <c r="R1851" s="120"/>
      <c r="S1851" s="120"/>
    </row>
    <row r="1852" spans="1:19" ht="12.75" customHeight="1" x14ac:dyDescent="0.2">
      <c r="A1852" s="120"/>
      <c r="B1852" s="120"/>
      <c r="C1852" s="120"/>
      <c r="D1852" s="120"/>
      <c r="E1852" s="120"/>
      <c r="F1852" s="120"/>
      <c r="G1852" s="120"/>
      <c r="H1852" s="120"/>
      <c r="I1852" s="120"/>
      <c r="J1852" s="120"/>
      <c r="K1852" s="188"/>
      <c r="L1852" s="120"/>
      <c r="M1852" s="120"/>
      <c r="N1852" s="120"/>
      <c r="O1852" s="120"/>
      <c r="P1852" s="120"/>
      <c r="Q1852" s="120"/>
      <c r="R1852" s="120"/>
      <c r="S1852" s="120"/>
    </row>
    <row r="1853" spans="1:19" ht="12.75" customHeight="1" x14ac:dyDescent="0.2">
      <c r="A1853" s="120"/>
      <c r="B1853" s="120"/>
      <c r="C1853" s="120"/>
      <c r="D1853" s="120"/>
      <c r="E1853" s="120"/>
      <c r="F1853" s="120"/>
      <c r="G1853" s="120"/>
      <c r="H1853" s="120"/>
      <c r="I1853" s="120"/>
      <c r="J1853" s="120"/>
      <c r="K1853" s="188"/>
      <c r="L1853" s="120"/>
      <c r="M1853" s="120"/>
      <c r="N1853" s="120"/>
      <c r="O1853" s="120"/>
      <c r="P1853" s="120"/>
      <c r="Q1853" s="120"/>
      <c r="R1853" s="120"/>
      <c r="S1853" s="120"/>
    </row>
    <row r="1854" spans="1:19" ht="12.75" customHeight="1" x14ac:dyDescent="0.2">
      <c r="A1854" s="120"/>
      <c r="B1854" s="120"/>
      <c r="C1854" s="120"/>
      <c r="D1854" s="120"/>
      <c r="E1854" s="120"/>
      <c r="F1854" s="120"/>
      <c r="G1854" s="120"/>
      <c r="H1854" s="120"/>
      <c r="I1854" s="120"/>
      <c r="J1854" s="120"/>
      <c r="K1854" s="188"/>
      <c r="L1854" s="120"/>
      <c r="M1854" s="120"/>
      <c r="N1854" s="120"/>
      <c r="O1854" s="120"/>
      <c r="P1854" s="120"/>
      <c r="Q1854" s="120"/>
      <c r="R1854" s="120"/>
      <c r="S1854" s="120"/>
    </row>
    <row r="1855" spans="1:19" ht="12.75" customHeight="1" x14ac:dyDescent="0.2">
      <c r="A1855" s="120"/>
      <c r="B1855" s="120"/>
      <c r="C1855" s="120"/>
      <c r="D1855" s="120"/>
      <c r="E1855" s="120"/>
      <c r="F1855" s="120"/>
      <c r="G1855" s="120"/>
      <c r="H1855" s="120"/>
      <c r="I1855" s="120"/>
      <c r="J1855" s="120"/>
      <c r="K1855" s="188"/>
      <c r="L1855" s="120"/>
      <c r="M1855" s="120"/>
      <c r="N1855" s="120"/>
      <c r="O1855" s="120"/>
      <c r="P1855" s="120"/>
      <c r="Q1855" s="120"/>
      <c r="R1855" s="120"/>
      <c r="S1855" s="120"/>
    </row>
    <row r="1856" spans="1:19" ht="12.75" customHeight="1" x14ac:dyDescent="0.2">
      <c r="A1856" s="120"/>
      <c r="B1856" s="120"/>
      <c r="C1856" s="120"/>
      <c r="D1856" s="120"/>
      <c r="E1856" s="120"/>
      <c r="F1856" s="120"/>
      <c r="G1856" s="120"/>
      <c r="H1856" s="120"/>
      <c r="I1856" s="120"/>
      <c r="J1856" s="120"/>
      <c r="K1856" s="188"/>
      <c r="L1856" s="120"/>
      <c r="M1856" s="120"/>
      <c r="N1856" s="120"/>
      <c r="O1856" s="120"/>
      <c r="P1856" s="120"/>
      <c r="Q1856" s="120"/>
      <c r="R1856" s="120"/>
      <c r="S1856" s="120"/>
    </row>
    <row r="1857" spans="1:19" ht="12.75" customHeight="1" x14ac:dyDescent="0.2">
      <c r="A1857" s="120"/>
      <c r="B1857" s="120"/>
      <c r="C1857" s="120"/>
      <c r="D1857" s="120"/>
      <c r="E1857" s="120"/>
      <c r="F1857" s="120"/>
      <c r="G1857" s="120"/>
      <c r="H1857" s="120"/>
      <c r="I1857" s="120"/>
      <c r="J1857" s="120"/>
      <c r="K1857" s="188"/>
      <c r="L1857" s="120"/>
      <c r="M1857" s="120"/>
      <c r="N1857" s="120"/>
      <c r="O1857" s="120"/>
      <c r="P1857" s="120"/>
      <c r="Q1857" s="120"/>
      <c r="R1857" s="120"/>
      <c r="S1857" s="120"/>
    </row>
    <row r="1858" spans="1:19" ht="12.75" customHeight="1" x14ac:dyDescent="0.2">
      <c r="A1858" s="120"/>
      <c r="B1858" s="120"/>
      <c r="C1858" s="120"/>
      <c r="D1858" s="120"/>
      <c r="E1858" s="120"/>
      <c r="F1858" s="120"/>
      <c r="G1858" s="120"/>
      <c r="H1858" s="120"/>
      <c r="I1858" s="120"/>
      <c r="J1858" s="120"/>
      <c r="K1858" s="188"/>
      <c r="L1858" s="120"/>
      <c r="M1858" s="120"/>
      <c r="N1858" s="120"/>
      <c r="O1858" s="120"/>
      <c r="P1858" s="120"/>
      <c r="Q1858" s="120"/>
      <c r="R1858" s="120"/>
      <c r="S1858" s="120"/>
    </row>
    <row r="1859" spans="1:19" ht="12.75" customHeight="1" x14ac:dyDescent="0.2">
      <c r="A1859" s="120"/>
      <c r="B1859" s="120"/>
      <c r="C1859" s="120"/>
      <c r="D1859" s="120"/>
      <c r="E1859" s="120"/>
      <c r="F1859" s="120"/>
      <c r="G1859" s="120"/>
      <c r="H1859" s="120"/>
      <c r="I1859" s="120"/>
      <c r="J1859" s="120"/>
      <c r="K1859" s="188"/>
      <c r="L1859" s="120"/>
      <c r="M1859" s="120"/>
      <c r="N1859" s="120"/>
      <c r="O1859" s="120"/>
      <c r="P1859" s="120"/>
      <c r="Q1859" s="120"/>
      <c r="R1859" s="120"/>
      <c r="S1859" s="120"/>
    </row>
    <row r="1860" spans="1:19" ht="12.75" customHeight="1" x14ac:dyDescent="0.2">
      <c r="A1860" s="120"/>
      <c r="B1860" s="120"/>
      <c r="C1860" s="120"/>
      <c r="D1860" s="120"/>
      <c r="E1860" s="120"/>
      <c r="F1860" s="120"/>
      <c r="G1860" s="120"/>
      <c r="H1860" s="120"/>
      <c r="I1860" s="120"/>
      <c r="J1860" s="120"/>
      <c r="K1860" s="188"/>
      <c r="L1860" s="120"/>
      <c r="M1860" s="120"/>
      <c r="N1860" s="120"/>
      <c r="O1860" s="120"/>
      <c r="P1860" s="120"/>
      <c r="Q1860" s="120"/>
      <c r="R1860" s="120"/>
      <c r="S1860" s="120"/>
    </row>
    <row r="1861" spans="1:19" ht="12.75" customHeight="1" x14ac:dyDescent="0.2">
      <c r="A1861" s="120"/>
      <c r="B1861" s="120"/>
      <c r="C1861" s="120"/>
      <c r="D1861" s="120"/>
      <c r="E1861" s="120"/>
      <c r="F1861" s="120"/>
      <c r="G1861" s="120"/>
      <c r="H1861" s="120"/>
      <c r="I1861" s="120"/>
      <c r="J1861" s="120"/>
      <c r="K1861" s="188"/>
      <c r="L1861" s="120"/>
      <c r="M1861" s="120"/>
      <c r="N1861" s="120"/>
      <c r="O1861" s="120"/>
      <c r="P1861" s="120"/>
      <c r="Q1861" s="120"/>
      <c r="R1861" s="120"/>
      <c r="S1861" s="120"/>
    </row>
    <row r="1862" spans="1:19" ht="12.75" customHeight="1" x14ac:dyDescent="0.2">
      <c r="A1862" s="120"/>
      <c r="B1862" s="120"/>
      <c r="C1862" s="120"/>
      <c r="D1862" s="120"/>
      <c r="E1862" s="120"/>
      <c r="F1862" s="120"/>
      <c r="G1862" s="120"/>
      <c r="H1862" s="120"/>
      <c r="I1862" s="120"/>
      <c r="J1862" s="120"/>
      <c r="K1862" s="188"/>
      <c r="L1862" s="120"/>
      <c r="M1862" s="120"/>
      <c r="N1862" s="120"/>
      <c r="O1862" s="120"/>
      <c r="P1862" s="120"/>
      <c r="Q1862" s="120"/>
      <c r="R1862" s="120"/>
      <c r="S1862" s="120"/>
    </row>
    <row r="1863" spans="1:19" ht="12.75" customHeight="1" x14ac:dyDescent="0.2">
      <c r="A1863" s="120"/>
      <c r="B1863" s="120"/>
      <c r="C1863" s="120"/>
      <c r="D1863" s="120"/>
      <c r="E1863" s="120"/>
      <c r="F1863" s="120"/>
      <c r="G1863" s="120"/>
      <c r="H1863" s="120"/>
      <c r="I1863" s="120"/>
      <c r="J1863" s="120"/>
      <c r="K1863" s="188"/>
      <c r="L1863" s="120"/>
      <c r="M1863" s="120"/>
      <c r="N1863" s="120"/>
      <c r="O1863" s="120"/>
      <c r="P1863" s="120"/>
      <c r="Q1863" s="120"/>
      <c r="R1863" s="120"/>
      <c r="S1863" s="120"/>
    </row>
    <row r="1864" spans="1:19" ht="12.75" customHeight="1" x14ac:dyDescent="0.2">
      <c r="A1864" s="120"/>
      <c r="B1864" s="120"/>
      <c r="C1864" s="120"/>
      <c r="D1864" s="120"/>
      <c r="E1864" s="120"/>
      <c r="F1864" s="120"/>
      <c r="G1864" s="120"/>
      <c r="H1864" s="120"/>
      <c r="I1864" s="120"/>
      <c r="J1864" s="120"/>
      <c r="K1864" s="188"/>
      <c r="L1864" s="120"/>
      <c r="M1864" s="120"/>
      <c r="N1864" s="120"/>
      <c r="O1864" s="120"/>
      <c r="P1864" s="120"/>
      <c r="Q1864" s="120"/>
      <c r="R1864" s="120"/>
      <c r="S1864" s="120"/>
    </row>
    <row r="1865" spans="1:19" ht="12.75" customHeight="1" x14ac:dyDescent="0.2">
      <c r="A1865" s="120"/>
      <c r="B1865" s="120"/>
      <c r="C1865" s="120"/>
      <c r="D1865" s="120"/>
      <c r="E1865" s="120"/>
      <c r="F1865" s="120"/>
      <c r="G1865" s="120"/>
      <c r="H1865" s="120"/>
      <c r="I1865" s="120"/>
      <c r="J1865" s="120"/>
      <c r="K1865" s="188"/>
      <c r="L1865" s="120"/>
      <c r="M1865" s="120"/>
      <c r="N1865" s="120"/>
      <c r="O1865" s="120"/>
      <c r="P1865" s="120"/>
      <c r="Q1865" s="120"/>
      <c r="R1865" s="120"/>
      <c r="S1865" s="120"/>
    </row>
    <row r="1866" spans="1:19" ht="12.75" customHeight="1" x14ac:dyDescent="0.2">
      <c r="A1866" s="120"/>
      <c r="B1866" s="120"/>
      <c r="C1866" s="120"/>
      <c r="D1866" s="120"/>
      <c r="E1866" s="120"/>
      <c r="F1866" s="120"/>
      <c r="G1866" s="120"/>
      <c r="H1866" s="120"/>
      <c r="I1866" s="120"/>
      <c r="J1866" s="120"/>
      <c r="K1866" s="188"/>
      <c r="L1866" s="120"/>
      <c r="M1866" s="120"/>
      <c r="N1866" s="120"/>
      <c r="O1866" s="120"/>
      <c r="P1866" s="120"/>
      <c r="Q1866" s="120"/>
      <c r="R1866" s="120"/>
      <c r="S1866" s="120"/>
    </row>
    <row r="1867" spans="1:19" ht="12.75" customHeight="1" x14ac:dyDescent="0.2">
      <c r="A1867" s="120"/>
      <c r="B1867" s="120"/>
      <c r="C1867" s="120"/>
      <c r="D1867" s="120"/>
      <c r="E1867" s="120"/>
      <c r="F1867" s="120"/>
      <c r="G1867" s="120"/>
      <c r="H1867" s="120"/>
      <c r="I1867" s="120"/>
      <c r="J1867" s="120"/>
      <c r="K1867" s="188"/>
      <c r="L1867" s="120"/>
      <c r="M1867" s="120"/>
      <c r="N1867" s="120"/>
      <c r="O1867" s="120"/>
      <c r="P1867" s="120"/>
      <c r="Q1867" s="120"/>
      <c r="R1867" s="120"/>
      <c r="S1867" s="120"/>
    </row>
    <row r="1868" spans="1:19" ht="12.75" customHeight="1" x14ac:dyDescent="0.2">
      <c r="A1868" s="120"/>
      <c r="B1868" s="120"/>
      <c r="C1868" s="120"/>
      <c r="D1868" s="120"/>
      <c r="E1868" s="120"/>
      <c r="F1868" s="120"/>
      <c r="G1868" s="120"/>
      <c r="H1868" s="120"/>
      <c r="I1868" s="120"/>
      <c r="J1868" s="120"/>
      <c r="K1868" s="188"/>
      <c r="L1868" s="120"/>
      <c r="M1868" s="120"/>
      <c r="N1868" s="120"/>
      <c r="O1868" s="120"/>
      <c r="P1868" s="120"/>
      <c r="Q1868" s="120"/>
      <c r="R1868" s="120"/>
      <c r="S1868" s="120"/>
    </row>
    <row r="1869" spans="1:19" ht="12.75" customHeight="1" x14ac:dyDescent="0.2">
      <c r="A1869" s="120"/>
      <c r="B1869" s="120"/>
      <c r="C1869" s="120"/>
      <c r="D1869" s="120"/>
      <c r="E1869" s="120"/>
      <c r="F1869" s="120"/>
      <c r="G1869" s="120"/>
      <c r="H1869" s="120"/>
      <c r="I1869" s="120"/>
      <c r="J1869" s="120"/>
      <c r="K1869" s="188"/>
      <c r="L1869" s="120"/>
      <c r="M1869" s="120"/>
      <c r="N1869" s="120"/>
      <c r="O1869" s="120"/>
      <c r="P1869" s="120"/>
      <c r="Q1869" s="120"/>
      <c r="R1869" s="120"/>
      <c r="S1869" s="120"/>
    </row>
    <row r="1870" spans="1:19" ht="12.75" customHeight="1" x14ac:dyDescent="0.2">
      <c r="A1870" s="120"/>
      <c r="B1870" s="120"/>
      <c r="C1870" s="120"/>
      <c r="D1870" s="120"/>
      <c r="E1870" s="120"/>
      <c r="F1870" s="120"/>
      <c r="G1870" s="120"/>
      <c r="H1870" s="120"/>
      <c r="I1870" s="120"/>
      <c r="J1870" s="120"/>
      <c r="K1870" s="188"/>
      <c r="L1870" s="120"/>
      <c r="M1870" s="120"/>
      <c r="N1870" s="120"/>
      <c r="O1870" s="120"/>
      <c r="P1870" s="120"/>
      <c r="Q1870" s="120"/>
      <c r="R1870" s="120"/>
      <c r="S1870" s="120"/>
    </row>
    <row r="1871" spans="1:19" ht="12.75" customHeight="1" x14ac:dyDescent="0.2">
      <c r="A1871" s="120"/>
      <c r="B1871" s="120"/>
      <c r="C1871" s="120"/>
      <c r="D1871" s="120"/>
      <c r="E1871" s="120"/>
      <c r="F1871" s="120"/>
      <c r="G1871" s="120"/>
      <c r="H1871" s="120"/>
      <c r="I1871" s="120"/>
      <c r="J1871" s="120"/>
      <c r="K1871" s="188"/>
      <c r="L1871" s="120"/>
      <c r="M1871" s="120"/>
      <c r="N1871" s="120"/>
      <c r="O1871" s="120"/>
      <c r="P1871" s="120"/>
      <c r="Q1871" s="120"/>
      <c r="R1871" s="120"/>
      <c r="S1871" s="120"/>
    </row>
    <row r="1872" spans="1:19" ht="12.75" customHeight="1" x14ac:dyDescent="0.2">
      <c r="A1872" s="120"/>
      <c r="B1872" s="120"/>
      <c r="C1872" s="120"/>
      <c r="D1872" s="120"/>
      <c r="E1872" s="120"/>
      <c r="F1872" s="120"/>
      <c r="G1872" s="120"/>
      <c r="H1872" s="120"/>
      <c r="I1872" s="120"/>
      <c r="J1872" s="120"/>
      <c r="K1872" s="188"/>
      <c r="L1872" s="120"/>
      <c r="M1872" s="120"/>
      <c r="N1872" s="120"/>
      <c r="O1872" s="120"/>
      <c r="P1872" s="120"/>
      <c r="Q1872" s="120"/>
      <c r="R1872" s="120"/>
      <c r="S1872" s="120"/>
    </row>
    <row r="1873" spans="1:19" ht="12.75" customHeight="1" x14ac:dyDescent="0.2">
      <c r="A1873" s="120"/>
      <c r="B1873" s="120"/>
      <c r="C1873" s="120"/>
      <c r="D1873" s="120"/>
      <c r="E1873" s="120"/>
      <c r="F1873" s="120"/>
      <c r="G1873" s="120"/>
      <c r="H1873" s="120"/>
      <c r="I1873" s="120"/>
      <c r="J1873" s="120"/>
      <c r="K1873" s="188"/>
      <c r="L1873" s="120"/>
      <c r="M1873" s="120"/>
      <c r="N1873" s="120"/>
      <c r="O1873" s="120"/>
      <c r="P1873" s="120"/>
      <c r="Q1873" s="120"/>
      <c r="R1873" s="120"/>
      <c r="S1873" s="120"/>
    </row>
    <row r="1874" spans="1:19" ht="12.75" customHeight="1" x14ac:dyDescent="0.2">
      <c r="A1874" s="120"/>
      <c r="B1874" s="120"/>
      <c r="C1874" s="120"/>
      <c r="D1874" s="120"/>
      <c r="E1874" s="120"/>
      <c r="F1874" s="120"/>
      <c r="G1874" s="120"/>
      <c r="H1874" s="120"/>
      <c r="I1874" s="120"/>
      <c r="J1874" s="120"/>
      <c r="K1874" s="188"/>
      <c r="L1874" s="120"/>
      <c r="M1874" s="120"/>
      <c r="N1874" s="120"/>
      <c r="O1874" s="120"/>
      <c r="P1874" s="120"/>
      <c r="Q1874" s="120"/>
      <c r="R1874" s="120"/>
      <c r="S1874" s="120"/>
    </row>
    <row r="1875" spans="1:19" ht="12.75" customHeight="1" x14ac:dyDescent="0.2">
      <c r="A1875" s="120"/>
      <c r="B1875" s="120"/>
      <c r="C1875" s="120"/>
      <c r="D1875" s="120"/>
      <c r="E1875" s="120"/>
      <c r="F1875" s="120"/>
      <c r="G1875" s="120"/>
      <c r="H1875" s="120"/>
      <c r="I1875" s="120"/>
      <c r="J1875" s="120"/>
      <c r="K1875" s="188"/>
      <c r="L1875" s="120"/>
      <c r="M1875" s="120"/>
      <c r="N1875" s="120"/>
      <c r="O1875" s="120"/>
      <c r="P1875" s="120"/>
      <c r="Q1875" s="120"/>
      <c r="R1875" s="120"/>
      <c r="S1875" s="120"/>
    </row>
    <row r="1876" spans="1:19" ht="12.75" customHeight="1" x14ac:dyDescent="0.2">
      <c r="A1876" s="120"/>
      <c r="B1876" s="120"/>
      <c r="C1876" s="120"/>
      <c r="D1876" s="120"/>
      <c r="E1876" s="120"/>
      <c r="F1876" s="120"/>
      <c r="G1876" s="120"/>
      <c r="H1876" s="120"/>
      <c r="I1876" s="120"/>
      <c r="J1876" s="120"/>
      <c r="K1876" s="188"/>
      <c r="L1876" s="120"/>
      <c r="M1876" s="120"/>
      <c r="N1876" s="120"/>
      <c r="O1876" s="120"/>
      <c r="P1876" s="120"/>
      <c r="Q1876" s="120"/>
      <c r="R1876" s="120"/>
      <c r="S1876" s="120"/>
    </row>
    <row r="1877" spans="1:19" ht="12.75" customHeight="1" x14ac:dyDescent="0.2">
      <c r="A1877" s="120"/>
      <c r="B1877" s="120"/>
      <c r="C1877" s="120"/>
      <c r="D1877" s="120"/>
      <c r="E1877" s="120"/>
      <c r="F1877" s="120"/>
      <c r="G1877" s="120"/>
      <c r="H1877" s="120"/>
      <c r="I1877" s="120"/>
      <c r="J1877" s="120"/>
      <c r="K1877" s="188"/>
      <c r="L1877" s="120"/>
      <c r="M1877" s="120"/>
      <c r="N1877" s="120"/>
      <c r="O1877" s="120"/>
      <c r="P1877" s="120"/>
      <c r="Q1877" s="120"/>
      <c r="R1877" s="120"/>
      <c r="S1877" s="120"/>
    </row>
    <row r="1878" spans="1:19" ht="12.75" customHeight="1" x14ac:dyDescent="0.2">
      <c r="A1878" s="120"/>
      <c r="B1878" s="120"/>
      <c r="C1878" s="120"/>
      <c r="D1878" s="120"/>
      <c r="E1878" s="120"/>
      <c r="F1878" s="120"/>
      <c r="G1878" s="120"/>
      <c r="H1878" s="120"/>
      <c r="I1878" s="120"/>
      <c r="J1878" s="120"/>
      <c r="K1878" s="188"/>
      <c r="L1878" s="120"/>
      <c r="M1878" s="120"/>
      <c r="N1878" s="120"/>
      <c r="O1878" s="120"/>
      <c r="P1878" s="120"/>
      <c r="Q1878" s="120"/>
      <c r="R1878" s="120"/>
      <c r="S1878" s="120"/>
    </row>
    <row r="1879" spans="1:19" ht="12.75" customHeight="1" x14ac:dyDescent="0.2">
      <c r="A1879" s="120"/>
      <c r="B1879" s="120"/>
      <c r="C1879" s="120"/>
      <c r="D1879" s="120"/>
      <c r="E1879" s="120"/>
      <c r="F1879" s="120"/>
      <c r="G1879" s="120"/>
      <c r="H1879" s="120"/>
      <c r="I1879" s="120"/>
      <c r="J1879" s="120"/>
      <c r="K1879" s="188"/>
      <c r="L1879" s="120"/>
      <c r="M1879" s="120"/>
      <c r="N1879" s="120"/>
      <c r="O1879" s="120"/>
      <c r="P1879" s="120"/>
      <c r="Q1879" s="120"/>
      <c r="R1879" s="120"/>
      <c r="S1879" s="120"/>
    </row>
    <row r="1880" spans="1:19" ht="12.75" customHeight="1" x14ac:dyDescent="0.2">
      <c r="A1880" s="120"/>
      <c r="B1880" s="120"/>
      <c r="C1880" s="120"/>
      <c r="D1880" s="120"/>
      <c r="E1880" s="120"/>
      <c r="F1880" s="120"/>
      <c r="G1880" s="120"/>
      <c r="H1880" s="120"/>
      <c r="I1880" s="120"/>
      <c r="J1880" s="120"/>
      <c r="K1880" s="188"/>
      <c r="L1880" s="120"/>
      <c r="M1880" s="120"/>
      <c r="N1880" s="120"/>
      <c r="O1880" s="120"/>
      <c r="P1880" s="120"/>
      <c r="Q1880" s="120"/>
      <c r="R1880" s="120"/>
      <c r="S1880" s="120"/>
    </row>
    <row r="1881" spans="1:19" ht="12.75" customHeight="1" x14ac:dyDescent="0.2">
      <c r="A1881" s="120"/>
      <c r="B1881" s="120"/>
      <c r="C1881" s="120"/>
      <c r="D1881" s="120"/>
      <c r="E1881" s="120"/>
      <c r="F1881" s="120"/>
      <c r="G1881" s="120"/>
      <c r="H1881" s="120"/>
      <c r="I1881" s="120"/>
      <c r="J1881" s="120"/>
      <c r="K1881" s="188"/>
      <c r="L1881" s="120"/>
      <c r="M1881" s="120"/>
      <c r="N1881" s="120"/>
      <c r="O1881" s="120"/>
      <c r="P1881" s="120"/>
      <c r="Q1881" s="120"/>
      <c r="R1881" s="120"/>
      <c r="S1881" s="120"/>
    </row>
    <row r="1882" spans="1:19" ht="12.75" customHeight="1" x14ac:dyDescent="0.2">
      <c r="A1882" s="120"/>
      <c r="B1882" s="120"/>
      <c r="C1882" s="120"/>
      <c r="D1882" s="120"/>
      <c r="E1882" s="120"/>
      <c r="F1882" s="120"/>
      <c r="G1882" s="120"/>
      <c r="H1882" s="120"/>
      <c r="I1882" s="120"/>
      <c r="J1882" s="120"/>
      <c r="K1882" s="188"/>
      <c r="L1882" s="120"/>
      <c r="M1882" s="120"/>
      <c r="N1882" s="120"/>
      <c r="O1882" s="120"/>
      <c r="P1882" s="120"/>
      <c r="Q1882" s="120"/>
      <c r="R1882" s="120"/>
      <c r="S1882" s="120"/>
    </row>
    <row r="1883" spans="1:19" ht="12.75" customHeight="1" x14ac:dyDescent="0.2">
      <c r="A1883" s="120"/>
      <c r="B1883" s="120"/>
      <c r="C1883" s="120"/>
      <c r="D1883" s="120"/>
      <c r="E1883" s="120"/>
      <c r="F1883" s="120"/>
      <c r="G1883" s="120"/>
      <c r="H1883" s="120"/>
      <c r="I1883" s="120"/>
      <c r="J1883" s="120"/>
      <c r="K1883" s="188"/>
      <c r="L1883" s="120"/>
      <c r="M1883" s="120"/>
      <c r="N1883" s="120"/>
      <c r="O1883" s="120"/>
      <c r="P1883" s="120"/>
      <c r="Q1883" s="120"/>
      <c r="R1883" s="120"/>
      <c r="S1883" s="120"/>
    </row>
    <row r="1884" spans="1:19" ht="12.75" customHeight="1" x14ac:dyDescent="0.2">
      <c r="A1884" s="120"/>
      <c r="B1884" s="120"/>
      <c r="C1884" s="120"/>
      <c r="D1884" s="120"/>
      <c r="E1884" s="120"/>
      <c r="F1884" s="120"/>
      <c r="G1884" s="120"/>
      <c r="H1884" s="120"/>
      <c r="I1884" s="120"/>
      <c r="J1884" s="120"/>
      <c r="K1884" s="188"/>
      <c r="L1884" s="120"/>
      <c r="M1884" s="120"/>
      <c r="N1884" s="120"/>
      <c r="O1884" s="120"/>
      <c r="P1884" s="120"/>
      <c r="Q1884" s="120"/>
      <c r="R1884" s="120"/>
      <c r="S1884" s="120"/>
    </row>
    <row r="1885" spans="1:19" ht="12.75" customHeight="1" x14ac:dyDescent="0.2">
      <c r="A1885" s="120"/>
      <c r="B1885" s="120"/>
      <c r="C1885" s="120"/>
      <c r="D1885" s="120"/>
      <c r="E1885" s="120"/>
      <c r="F1885" s="120"/>
      <c r="G1885" s="120"/>
      <c r="H1885" s="120"/>
      <c r="I1885" s="120"/>
      <c r="J1885" s="120"/>
      <c r="K1885" s="188"/>
      <c r="L1885" s="120"/>
      <c r="M1885" s="120"/>
      <c r="N1885" s="120"/>
      <c r="O1885" s="120"/>
      <c r="P1885" s="120"/>
      <c r="Q1885" s="120"/>
      <c r="R1885" s="120"/>
      <c r="S1885" s="120"/>
    </row>
    <row r="1886" spans="1:19" ht="12.75" customHeight="1" x14ac:dyDescent="0.2">
      <c r="A1886" s="120"/>
      <c r="B1886" s="120"/>
      <c r="C1886" s="120"/>
      <c r="D1886" s="120"/>
      <c r="E1886" s="120"/>
      <c r="F1886" s="120"/>
      <c r="G1886" s="120"/>
      <c r="H1886" s="120"/>
      <c r="I1886" s="120"/>
      <c r="J1886" s="120"/>
      <c r="K1886" s="188"/>
      <c r="L1886" s="120"/>
      <c r="M1886" s="120"/>
      <c r="N1886" s="120"/>
      <c r="O1886" s="120"/>
      <c r="P1886" s="120"/>
      <c r="Q1886" s="120"/>
      <c r="R1886" s="120"/>
      <c r="S1886" s="120"/>
    </row>
    <row r="1887" spans="1:19" ht="12.75" customHeight="1" x14ac:dyDescent="0.2">
      <c r="A1887" s="120"/>
      <c r="B1887" s="120"/>
      <c r="C1887" s="120"/>
      <c r="D1887" s="120"/>
      <c r="E1887" s="120"/>
      <c r="F1887" s="120"/>
      <c r="G1887" s="120"/>
      <c r="H1887" s="120"/>
      <c r="I1887" s="120"/>
      <c r="J1887" s="120"/>
      <c r="K1887" s="188"/>
      <c r="L1887" s="120"/>
      <c r="M1887" s="120"/>
      <c r="N1887" s="120"/>
      <c r="O1887" s="120"/>
      <c r="P1887" s="120"/>
      <c r="Q1887" s="120"/>
      <c r="R1887" s="120"/>
      <c r="S1887" s="120"/>
    </row>
    <row r="1888" spans="1:19" ht="12.75" customHeight="1" x14ac:dyDescent="0.2">
      <c r="A1888" s="120"/>
      <c r="B1888" s="120"/>
      <c r="C1888" s="120"/>
      <c r="D1888" s="120"/>
      <c r="E1888" s="120"/>
      <c r="F1888" s="120"/>
      <c r="G1888" s="120"/>
      <c r="H1888" s="120"/>
      <c r="I1888" s="120"/>
      <c r="J1888" s="120"/>
      <c r="K1888" s="188"/>
      <c r="L1888" s="120"/>
      <c r="M1888" s="120"/>
      <c r="N1888" s="120"/>
      <c r="O1888" s="120"/>
      <c r="P1888" s="120"/>
      <c r="Q1888" s="120"/>
      <c r="R1888" s="120"/>
      <c r="S1888" s="120"/>
    </row>
    <row r="1889" spans="1:19" ht="12.75" customHeight="1" x14ac:dyDescent="0.2">
      <c r="A1889" s="120"/>
      <c r="B1889" s="120"/>
      <c r="C1889" s="120"/>
      <c r="D1889" s="120"/>
      <c r="E1889" s="120"/>
      <c r="F1889" s="120"/>
      <c r="G1889" s="120"/>
      <c r="H1889" s="120"/>
      <c r="I1889" s="120"/>
      <c r="J1889" s="120"/>
      <c r="K1889" s="188"/>
      <c r="L1889" s="120"/>
      <c r="M1889" s="120"/>
      <c r="N1889" s="120"/>
      <c r="O1889" s="120"/>
      <c r="P1889" s="120"/>
      <c r="Q1889" s="120"/>
      <c r="R1889" s="120"/>
      <c r="S1889" s="120"/>
    </row>
    <row r="1890" spans="1:19" ht="12.75" customHeight="1" x14ac:dyDescent="0.2">
      <c r="A1890" s="120"/>
      <c r="B1890" s="120"/>
      <c r="C1890" s="120"/>
      <c r="D1890" s="120"/>
      <c r="E1890" s="120"/>
      <c r="F1890" s="120"/>
      <c r="G1890" s="120"/>
      <c r="H1890" s="120"/>
      <c r="I1890" s="120"/>
      <c r="J1890" s="120"/>
      <c r="K1890" s="188"/>
      <c r="L1890" s="120"/>
      <c r="M1890" s="120"/>
      <c r="N1890" s="120"/>
      <c r="O1890" s="120"/>
      <c r="P1890" s="120"/>
      <c r="Q1890" s="120"/>
      <c r="R1890" s="120"/>
      <c r="S1890" s="120"/>
    </row>
    <row r="1891" spans="1:19" ht="12.75" customHeight="1" x14ac:dyDescent="0.2">
      <c r="A1891" s="120"/>
      <c r="B1891" s="120"/>
      <c r="C1891" s="120"/>
      <c r="D1891" s="120"/>
      <c r="E1891" s="120"/>
      <c r="F1891" s="120"/>
      <c r="G1891" s="120"/>
      <c r="H1891" s="120"/>
      <c r="I1891" s="120"/>
      <c r="J1891" s="120"/>
      <c r="K1891" s="188"/>
      <c r="L1891" s="120"/>
      <c r="M1891" s="120"/>
      <c r="N1891" s="120"/>
      <c r="O1891" s="120"/>
      <c r="P1891" s="120"/>
      <c r="Q1891" s="120"/>
      <c r="R1891" s="120"/>
      <c r="S1891" s="120"/>
    </row>
    <row r="1892" spans="1:19" ht="12.75" customHeight="1" x14ac:dyDescent="0.2">
      <c r="A1892" s="120"/>
      <c r="B1892" s="120"/>
      <c r="C1892" s="120"/>
      <c r="D1892" s="120"/>
      <c r="E1892" s="120"/>
      <c r="F1892" s="120"/>
      <c r="G1892" s="120"/>
      <c r="H1892" s="120"/>
      <c r="I1892" s="120"/>
      <c r="J1892" s="120"/>
      <c r="K1892" s="188"/>
      <c r="L1892" s="120"/>
      <c r="M1892" s="120"/>
      <c r="N1892" s="120"/>
      <c r="O1892" s="120"/>
      <c r="P1892" s="120"/>
      <c r="Q1892" s="120"/>
      <c r="R1892" s="120"/>
      <c r="S1892" s="120"/>
    </row>
    <row r="1893" spans="1:19" ht="12.75" customHeight="1" x14ac:dyDescent="0.2">
      <c r="A1893" s="120"/>
      <c r="B1893" s="120"/>
      <c r="C1893" s="120"/>
      <c r="D1893" s="120"/>
      <c r="E1893" s="120"/>
      <c r="F1893" s="120"/>
      <c r="G1893" s="120"/>
      <c r="H1893" s="120"/>
      <c r="I1893" s="120"/>
      <c r="J1893" s="120"/>
      <c r="K1893" s="188"/>
      <c r="L1893" s="120"/>
      <c r="M1893" s="120"/>
      <c r="N1893" s="120"/>
      <c r="O1893" s="120"/>
      <c r="P1893" s="120"/>
      <c r="Q1893" s="120"/>
      <c r="R1893" s="120"/>
      <c r="S1893" s="120"/>
    </row>
    <row r="1894" spans="1:19" ht="12.75" customHeight="1" x14ac:dyDescent="0.2">
      <c r="A1894" s="120"/>
      <c r="B1894" s="120"/>
      <c r="C1894" s="120"/>
      <c r="D1894" s="120"/>
      <c r="E1894" s="120"/>
      <c r="F1894" s="120"/>
      <c r="G1894" s="120"/>
      <c r="H1894" s="120"/>
      <c r="I1894" s="120"/>
      <c r="J1894" s="120"/>
      <c r="K1894" s="188"/>
      <c r="L1894" s="120"/>
      <c r="M1894" s="120"/>
      <c r="N1894" s="120"/>
      <c r="O1894" s="120"/>
      <c r="P1894" s="120"/>
      <c r="Q1894" s="120"/>
      <c r="R1894" s="120"/>
      <c r="S1894" s="120"/>
    </row>
    <row r="1895" spans="1:19" ht="12.75" customHeight="1" x14ac:dyDescent="0.2">
      <c r="A1895" s="120"/>
      <c r="B1895" s="120"/>
      <c r="C1895" s="120"/>
      <c r="D1895" s="120"/>
      <c r="E1895" s="120"/>
      <c r="F1895" s="120"/>
      <c r="G1895" s="120"/>
      <c r="H1895" s="120"/>
      <c r="I1895" s="120"/>
      <c r="J1895" s="120"/>
      <c r="K1895" s="188"/>
      <c r="L1895" s="120"/>
      <c r="M1895" s="120"/>
      <c r="N1895" s="120"/>
      <c r="O1895" s="120"/>
      <c r="P1895" s="120"/>
      <c r="Q1895" s="120"/>
      <c r="R1895" s="120"/>
      <c r="S1895" s="120"/>
    </row>
    <row r="1896" spans="1:19" ht="12.75" customHeight="1" x14ac:dyDescent="0.2">
      <c r="A1896" s="120"/>
      <c r="B1896" s="120"/>
      <c r="C1896" s="120"/>
      <c r="D1896" s="120"/>
      <c r="E1896" s="120"/>
      <c r="F1896" s="120"/>
      <c r="G1896" s="120"/>
      <c r="H1896" s="120"/>
      <c r="I1896" s="120"/>
      <c r="J1896" s="120"/>
      <c r="K1896" s="188"/>
      <c r="L1896" s="120"/>
      <c r="M1896" s="120"/>
      <c r="N1896" s="120"/>
      <c r="O1896" s="120"/>
      <c r="P1896" s="120"/>
      <c r="Q1896" s="120"/>
      <c r="R1896" s="120"/>
      <c r="S1896" s="120"/>
    </row>
    <row r="1897" spans="1:19" ht="12.75" customHeight="1" x14ac:dyDescent="0.2">
      <c r="A1897" s="120"/>
      <c r="B1897" s="120"/>
      <c r="C1897" s="120"/>
      <c r="D1897" s="120"/>
      <c r="E1897" s="120"/>
      <c r="F1897" s="120"/>
      <c r="G1897" s="120"/>
      <c r="H1897" s="120"/>
      <c r="I1897" s="120"/>
      <c r="J1897" s="120"/>
      <c r="K1897" s="188"/>
      <c r="L1897" s="120"/>
      <c r="M1897" s="120"/>
      <c r="N1897" s="120"/>
      <c r="O1897" s="120"/>
      <c r="P1897" s="120"/>
      <c r="Q1897" s="120"/>
      <c r="R1897" s="120"/>
      <c r="S1897" s="120"/>
    </row>
    <row r="1898" spans="1:19" ht="12.75" customHeight="1" x14ac:dyDescent="0.2">
      <c r="A1898" s="120"/>
      <c r="B1898" s="120"/>
      <c r="C1898" s="120"/>
      <c r="D1898" s="120"/>
      <c r="E1898" s="120"/>
      <c r="F1898" s="120"/>
      <c r="G1898" s="120"/>
      <c r="H1898" s="120"/>
      <c r="I1898" s="120"/>
      <c r="J1898" s="120"/>
      <c r="K1898" s="188"/>
      <c r="L1898" s="120"/>
      <c r="M1898" s="120"/>
      <c r="N1898" s="120"/>
      <c r="O1898" s="120"/>
      <c r="P1898" s="120"/>
      <c r="Q1898" s="120"/>
      <c r="R1898" s="120"/>
      <c r="S1898" s="120"/>
    </row>
    <row r="1899" spans="1:19" ht="12.75" customHeight="1" x14ac:dyDescent="0.2">
      <c r="A1899" s="120"/>
      <c r="B1899" s="120"/>
      <c r="C1899" s="120"/>
      <c r="D1899" s="120"/>
      <c r="E1899" s="120"/>
      <c r="F1899" s="120"/>
      <c r="G1899" s="120"/>
      <c r="H1899" s="120"/>
      <c r="I1899" s="120"/>
      <c r="J1899" s="120"/>
      <c r="K1899" s="188"/>
      <c r="L1899" s="120"/>
      <c r="M1899" s="120"/>
      <c r="N1899" s="120"/>
      <c r="O1899" s="120"/>
      <c r="P1899" s="120"/>
      <c r="Q1899" s="120"/>
      <c r="R1899" s="120"/>
      <c r="S1899" s="120"/>
    </row>
    <row r="1900" spans="1:19" ht="12.75" customHeight="1" x14ac:dyDescent="0.2">
      <c r="A1900" s="120"/>
      <c r="B1900" s="120"/>
      <c r="C1900" s="120"/>
      <c r="D1900" s="120"/>
      <c r="E1900" s="120"/>
      <c r="F1900" s="120"/>
      <c r="G1900" s="120"/>
      <c r="H1900" s="120"/>
      <c r="I1900" s="120"/>
      <c r="J1900" s="120"/>
      <c r="K1900" s="188"/>
      <c r="L1900" s="120"/>
      <c r="M1900" s="120"/>
      <c r="N1900" s="120"/>
      <c r="O1900" s="120"/>
      <c r="P1900" s="120"/>
      <c r="Q1900" s="120"/>
      <c r="R1900" s="120"/>
      <c r="S1900" s="120"/>
    </row>
    <row r="1901" spans="1:19" ht="12.75" customHeight="1" x14ac:dyDescent="0.2">
      <c r="A1901" s="120"/>
      <c r="B1901" s="120"/>
      <c r="C1901" s="120"/>
      <c r="D1901" s="120"/>
      <c r="E1901" s="120"/>
      <c r="F1901" s="120"/>
      <c r="G1901" s="120"/>
      <c r="H1901" s="120"/>
      <c r="I1901" s="120"/>
      <c r="J1901" s="120"/>
      <c r="K1901" s="188"/>
      <c r="L1901" s="120"/>
      <c r="M1901" s="120"/>
      <c r="N1901" s="120"/>
      <c r="O1901" s="120"/>
      <c r="P1901" s="120"/>
      <c r="Q1901" s="120"/>
      <c r="R1901" s="120"/>
      <c r="S1901" s="120"/>
    </row>
    <row r="1902" spans="1:19" ht="12.75" customHeight="1" x14ac:dyDescent="0.2">
      <c r="A1902" s="120"/>
      <c r="B1902" s="120"/>
      <c r="C1902" s="120"/>
      <c r="D1902" s="120"/>
      <c r="E1902" s="120"/>
      <c r="F1902" s="120"/>
      <c r="G1902" s="120"/>
      <c r="H1902" s="120"/>
      <c r="I1902" s="120"/>
      <c r="J1902" s="120"/>
      <c r="K1902" s="188"/>
      <c r="L1902" s="120"/>
      <c r="M1902" s="120"/>
      <c r="N1902" s="120"/>
      <c r="O1902" s="120"/>
      <c r="P1902" s="120"/>
      <c r="Q1902" s="120"/>
      <c r="R1902" s="120"/>
      <c r="S1902" s="120"/>
    </row>
    <row r="1903" spans="1:19" ht="12.75" customHeight="1" x14ac:dyDescent="0.2">
      <c r="A1903" s="120"/>
      <c r="B1903" s="120"/>
      <c r="C1903" s="120"/>
      <c r="D1903" s="120"/>
      <c r="E1903" s="120"/>
      <c r="F1903" s="120"/>
      <c r="G1903" s="120"/>
      <c r="H1903" s="120"/>
      <c r="I1903" s="120"/>
      <c r="J1903" s="120"/>
      <c r="K1903" s="188"/>
      <c r="L1903" s="120"/>
      <c r="M1903" s="120"/>
      <c r="N1903" s="120"/>
      <c r="O1903" s="120"/>
      <c r="P1903" s="120"/>
      <c r="Q1903" s="120"/>
      <c r="R1903" s="120"/>
      <c r="S1903" s="120"/>
    </row>
    <row r="1904" spans="1:19" ht="12.75" customHeight="1" x14ac:dyDescent="0.2">
      <c r="A1904" s="120"/>
      <c r="B1904" s="120"/>
      <c r="C1904" s="120"/>
      <c r="D1904" s="120"/>
      <c r="E1904" s="120"/>
      <c r="F1904" s="120"/>
      <c r="G1904" s="120"/>
      <c r="H1904" s="120"/>
      <c r="I1904" s="120"/>
      <c r="J1904" s="120"/>
      <c r="K1904" s="188"/>
      <c r="L1904" s="120"/>
      <c r="M1904" s="120"/>
      <c r="N1904" s="120"/>
      <c r="O1904" s="120"/>
      <c r="P1904" s="120"/>
      <c r="Q1904" s="120"/>
      <c r="R1904" s="120"/>
      <c r="S1904" s="120"/>
    </row>
    <row r="1905" spans="1:19" ht="12.75" customHeight="1" x14ac:dyDescent="0.2">
      <c r="A1905" s="120"/>
      <c r="B1905" s="120"/>
      <c r="C1905" s="120"/>
      <c r="D1905" s="120"/>
      <c r="E1905" s="120"/>
      <c r="F1905" s="120"/>
      <c r="G1905" s="120"/>
      <c r="H1905" s="120"/>
      <c r="I1905" s="120"/>
      <c r="J1905" s="120"/>
      <c r="K1905" s="188"/>
      <c r="L1905" s="120"/>
      <c r="M1905" s="120"/>
      <c r="N1905" s="120"/>
      <c r="O1905" s="120"/>
      <c r="P1905" s="120"/>
      <c r="Q1905" s="120"/>
      <c r="R1905" s="120"/>
      <c r="S1905" s="120"/>
    </row>
    <row r="1906" spans="1:19" ht="12.75" customHeight="1" x14ac:dyDescent="0.2">
      <c r="A1906" s="120"/>
      <c r="B1906" s="120"/>
      <c r="C1906" s="120"/>
      <c r="D1906" s="120"/>
      <c r="E1906" s="120"/>
      <c r="F1906" s="120"/>
      <c r="G1906" s="120"/>
      <c r="H1906" s="120"/>
      <c r="I1906" s="120"/>
      <c r="J1906" s="120"/>
      <c r="K1906" s="188"/>
      <c r="L1906" s="120"/>
      <c r="M1906" s="120"/>
      <c r="N1906" s="120"/>
      <c r="O1906" s="120"/>
      <c r="P1906" s="120"/>
      <c r="Q1906" s="120"/>
      <c r="R1906" s="120"/>
      <c r="S1906" s="120"/>
    </row>
    <row r="1907" spans="1:19" ht="12.75" customHeight="1" x14ac:dyDescent="0.2">
      <c r="A1907" s="120"/>
      <c r="B1907" s="120"/>
      <c r="C1907" s="120"/>
      <c r="D1907" s="120"/>
      <c r="E1907" s="120"/>
      <c r="F1907" s="120"/>
      <c r="G1907" s="120"/>
      <c r="H1907" s="120"/>
      <c r="I1907" s="120"/>
      <c r="J1907" s="120"/>
      <c r="K1907" s="188"/>
      <c r="L1907" s="120"/>
      <c r="M1907" s="120"/>
      <c r="N1907" s="120"/>
      <c r="O1907" s="120"/>
      <c r="P1907" s="120"/>
      <c r="Q1907" s="120"/>
      <c r="R1907" s="120"/>
      <c r="S1907" s="120"/>
    </row>
    <row r="1908" spans="1:19" ht="12.75" customHeight="1" x14ac:dyDescent="0.2">
      <c r="A1908" s="120"/>
      <c r="B1908" s="120"/>
      <c r="C1908" s="120"/>
      <c r="D1908" s="120"/>
      <c r="E1908" s="120"/>
      <c r="F1908" s="120"/>
      <c r="G1908" s="120"/>
      <c r="H1908" s="120"/>
      <c r="I1908" s="120"/>
      <c r="J1908" s="120"/>
      <c r="K1908" s="188"/>
      <c r="L1908" s="120"/>
      <c r="M1908" s="120"/>
      <c r="N1908" s="120"/>
      <c r="O1908" s="120"/>
      <c r="P1908" s="120"/>
      <c r="Q1908" s="120"/>
      <c r="R1908" s="120"/>
      <c r="S1908" s="120"/>
    </row>
    <row r="1909" spans="1:19" ht="12.75" customHeight="1" x14ac:dyDescent="0.2">
      <c r="A1909" s="120"/>
      <c r="B1909" s="120"/>
      <c r="C1909" s="120"/>
      <c r="D1909" s="120"/>
      <c r="E1909" s="120"/>
      <c r="F1909" s="120"/>
      <c r="G1909" s="120"/>
      <c r="H1909" s="120"/>
      <c r="I1909" s="120"/>
      <c r="J1909" s="120"/>
      <c r="K1909" s="188"/>
      <c r="L1909" s="120"/>
      <c r="M1909" s="120"/>
      <c r="N1909" s="120"/>
      <c r="O1909" s="120"/>
      <c r="P1909" s="120"/>
      <c r="Q1909" s="120"/>
      <c r="R1909" s="120"/>
      <c r="S1909" s="120"/>
    </row>
    <row r="1910" spans="1:19" ht="12.75" customHeight="1" x14ac:dyDescent="0.2">
      <c r="A1910" s="120"/>
      <c r="B1910" s="120"/>
      <c r="C1910" s="120"/>
      <c r="D1910" s="120"/>
      <c r="E1910" s="120"/>
      <c r="F1910" s="120"/>
      <c r="G1910" s="120"/>
      <c r="H1910" s="120"/>
      <c r="I1910" s="120"/>
      <c r="J1910" s="120"/>
      <c r="K1910" s="188"/>
      <c r="L1910" s="120"/>
      <c r="M1910" s="120"/>
      <c r="N1910" s="120"/>
      <c r="O1910" s="120"/>
      <c r="P1910" s="120"/>
      <c r="Q1910" s="120"/>
      <c r="R1910" s="120"/>
      <c r="S1910" s="120"/>
    </row>
    <row r="1911" spans="1:19" ht="12.75" customHeight="1" x14ac:dyDescent="0.2">
      <c r="A1911" s="120"/>
      <c r="B1911" s="120"/>
      <c r="C1911" s="120"/>
      <c r="D1911" s="120"/>
      <c r="E1911" s="120"/>
      <c r="F1911" s="120"/>
      <c r="G1911" s="120"/>
      <c r="H1911" s="120"/>
      <c r="I1911" s="120"/>
      <c r="J1911" s="120"/>
      <c r="K1911" s="188"/>
      <c r="L1911" s="120"/>
      <c r="M1911" s="120"/>
      <c r="N1911" s="120"/>
      <c r="O1911" s="120"/>
      <c r="P1911" s="120"/>
      <c r="Q1911" s="120"/>
      <c r="R1911" s="120"/>
      <c r="S1911" s="120"/>
    </row>
    <row r="1912" spans="1:19" ht="12.75" customHeight="1" x14ac:dyDescent="0.2">
      <c r="A1912" s="120"/>
      <c r="B1912" s="120"/>
      <c r="C1912" s="120"/>
      <c r="D1912" s="120"/>
      <c r="E1912" s="120"/>
      <c r="F1912" s="120"/>
      <c r="G1912" s="120"/>
      <c r="H1912" s="120"/>
      <c r="I1912" s="120"/>
      <c r="J1912" s="120"/>
      <c r="K1912" s="188"/>
      <c r="L1912" s="120"/>
      <c r="M1912" s="120"/>
      <c r="N1912" s="120"/>
      <c r="O1912" s="120"/>
      <c r="P1912" s="120"/>
      <c r="Q1912" s="120"/>
      <c r="R1912" s="120"/>
      <c r="S1912" s="120"/>
    </row>
    <row r="1913" spans="1:19" ht="12.75" customHeight="1" x14ac:dyDescent="0.2">
      <c r="A1913" s="120"/>
      <c r="B1913" s="120"/>
      <c r="C1913" s="120"/>
      <c r="D1913" s="120"/>
      <c r="E1913" s="120"/>
      <c r="F1913" s="120"/>
      <c r="G1913" s="120"/>
      <c r="H1913" s="120"/>
      <c r="I1913" s="120"/>
      <c r="J1913" s="120"/>
      <c r="K1913" s="188"/>
      <c r="L1913" s="120"/>
      <c r="M1913" s="120"/>
      <c r="N1913" s="120"/>
      <c r="O1913" s="120"/>
      <c r="P1913" s="120"/>
      <c r="Q1913" s="120"/>
      <c r="R1913" s="120"/>
      <c r="S1913" s="120"/>
    </row>
    <row r="1914" spans="1:19" ht="12.75" customHeight="1" x14ac:dyDescent="0.2">
      <c r="A1914" s="120"/>
      <c r="B1914" s="120"/>
      <c r="C1914" s="120"/>
      <c r="D1914" s="120"/>
      <c r="E1914" s="120"/>
      <c r="F1914" s="120"/>
      <c r="G1914" s="120"/>
      <c r="H1914" s="120"/>
      <c r="I1914" s="120"/>
      <c r="J1914" s="120"/>
      <c r="K1914" s="188"/>
      <c r="L1914" s="120"/>
      <c r="M1914" s="120"/>
      <c r="N1914" s="120"/>
      <c r="O1914" s="120"/>
      <c r="P1914" s="120"/>
      <c r="Q1914" s="120"/>
      <c r="R1914" s="120"/>
      <c r="S1914" s="120"/>
    </row>
    <row r="1915" spans="1:19" ht="12.75" customHeight="1" x14ac:dyDescent="0.2">
      <c r="A1915" s="120"/>
      <c r="B1915" s="120"/>
      <c r="C1915" s="120"/>
      <c r="D1915" s="120"/>
      <c r="E1915" s="120"/>
      <c r="F1915" s="120"/>
      <c r="G1915" s="120"/>
      <c r="H1915" s="120"/>
      <c r="I1915" s="120"/>
      <c r="J1915" s="120"/>
      <c r="K1915" s="188"/>
      <c r="L1915" s="120"/>
      <c r="M1915" s="120"/>
      <c r="N1915" s="120"/>
      <c r="O1915" s="120"/>
      <c r="P1915" s="120"/>
      <c r="Q1915" s="120"/>
      <c r="R1915" s="120"/>
      <c r="S1915" s="120"/>
    </row>
    <row r="1916" spans="1:19" ht="12.75" customHeight="1" x14ac:dyDescent="0.2">
      <c r="A1916" s="120"/>
      <c r="B1916" s="120"/>
      <c r="C1916" s="120"/>
      <c r="D1916" s="120"/>
      <c r="E1916" s="120"/>
      <c r="F1916" s="120"/>
      <c r="G1916" s="120"/>
      <c r="H1916" s="120"/>
      <c r="I1916" s="120"/>
      <c r="J1916" s="120"/>
      <c r="K1916" s="188"/>
      <c r="L1916" s="120"/>
      <c r="M1916" s="120"/>
      <c r="N1916" s="120"/>
      <c r="O1916" s="120"/>
      <c r="P1916" s="120"/>
      <c r="Q1916" s="120"/>
      <c r="R1916" s="120"/>
      <c r="S1916" s="120"/>
    </row>
    <row r="1917" spans="1:19" ht="12.75" customHeight="1" x14ac:dyDescent="0.2">
      <c r="A1917" s="120"/>
      <c r="B1917" s="120"/>
      <c r="C1917" s="120"/>
      <c r="D1917" s="120"/>
      <c r="E1917" s="120"/>
      <c r="F1917" s="120"/>
      <c r="G1917" s="120"/>
      <c r="H1917" s="120"/>
      <c r="I1917" s="120"/>
      <c r="J1917" s="120"/>
      <c r="K1917" s="188"/>
      <c r="L1917" s="120"/>
      <c r="M1917" s="120"/>
      <c r="N1917" s="120"/>
      <c r="O1917" s="120"/>
      <c r="P1917" s="120"/>
      <c r="Q1917" s="120"/>
      <c r="R1917" s="120"/>
      <c r="S1917" s="120"/>
    </row>
    <row r="1918" spans="1:19" ht="12.75" customHeight="1" x14ac:dyDescent="0.2">
      <c r="A1918" s="120"/>
      <c r="B1918" s="120"/>
      <c r="C1918" s="120"/>
      <c r="D1918" s="120"/>
      <c r="E1918" s="120"/>
      <c r="F1918" s="120"/>
      <c r="G1918" s="120"/>
      <c r="H1918" s="120"/>
      <c r="I1918" s="120"/>
      <c r="J1918" s="120"/>
      <c r="K1918" s="188"/>
      <c r="L1918" s="120"/>
      <c r="M1918" s="120"/>
      <c r="N1918" s="120"/>
      <c r="O1918" s="120"/>
      <c r="P1918" s="120"/>
      <c r="Q1918" s="120"/>
      <c r="R1918" s="120"/>
      <c r="S1918" s="120"/>
    </row>
    <row r="1919" spans="1:19" ht="12.75" customHeight="1" x14ac:dyDescent="0.2">
      <c r="A1919" s="120"/>
      <c r="B1919" s="120"/>
      <c r="C1919" s="120"/>
      <c r="D1919" s="120"/>
      <c r="E1919" s="120"/>
      <c r="F1919" s="120"/>
      <c r="G1919" s="120"/>
      <c r="H1919" s="120"/>
      <c r="I1919" s="120"/>
      <c r="J1919" s="120"/>
      <c r="K1919" s="188"/>
      <c r="L1919" s="120"/>
      <c r="M1919" s="120"/>
      <c r="N1919" s="120"/>
      <c r="O1919" s="120"/>
      <c r="P1919" s="120"/>
      <c r="Q1919" s="120"/>
      <c r="R1919" s="120"/>
      <c r="S1919" s="120"/>
    </row>
    <row r="1920" spans="1:19" ht="12.75" customHeight="1" x14ac:dyDescent="0.2">
      <c r="A1920" s="120"/>
      <c r="B1920" s="120"/>
      <c r="C1920" s="120"/>
      <c r="D1920" s="120"/>
      <c r="E1920" s="120"/>
      <c r="F1920" s="120"/>
      <c r="G1920" s="120"/>
      <c r="H1920" s="120"/>
      <c r="I1920" s="120"/>
      <c r="J1920" s="120"/>
      <c r="K1920" s="188"/>
      <c r="L1920" s="120"/>
      <c r="M1920" s="120"/>
      <c r="N1920" s="120"/>
      <c r="O1920" s="120"/>
      <c r="P1920" s="120"/>
      <c r="Q1920" s="120"/>
      <c r="R1920" s="120"/>
      <c r="S1920" s="120"/>
    </row>
    <row r="1921" spans="1:19" ht="12.75" customHeight="1" x14ac:dyDescent="0.2">
      <c r="A1921" s="120"/>
      <c r="B1921" s="120"/>
      <c r="C1921" s="120"/>
      <c r="D1921" s="120"/>
      <c r="E1921" s="120"/>
      <c r="F1921" s="120"/>
      <c r="G1921" s="120"/>
      <c r="H1921" s="120"/>
      <c r="I1921" s="120"/>
      <c r="J1921" s="120"/>
      <c r="K1921" s="188"/>
      <c r="L1921" s="120"/>
      <c r="M1921" s="120"/>
      <c r="N1921" s="120"/>
      <c r="O1921" s="120"/>
      <c r="P1921" s="120"/>
      <c r="Q1921" s="120"/>
      <c r="R1921" s="120"/>
      <c r="S1921" s="120"/>
    </row>
    <row r="1922" spans="1:19" ht="12.75" customHeight="1" x14ac:dyDescent="0.2">
      <c r="A1922" s="120"/>
      <c r="B1922" s="120"/>
      <c r="C1922" s="120"/>
      <c r="D1922" s="120"/>
      <c r="E1922" s="120"/>
      <c r="F1922" s="120"/>
      <c r="G1922" s="120"/>
      <c r="H1922" s="120"/>
      <c r="I1922" s="120"/>
      <c r="J1922" s="120"/>
      <c r="K1922" s="188"/>
      <c r="L1922" s="120"/>
      <c r="M1922" s="120"/>
      <c r="N1922" s="120"/>
      <c r="O1922" s="120"/>
      <c r="P1922" s="120"/>
      <c r="Q1922" s="120"/>
      <c r="R1922" s="120"/>
      <c r="S1922" s="120"/>
    </row>
    <row r="1923" spans="1:19" ht="12.75" customHeight="1" x14ac:dyDescent="0.2">
      <c r="A1923" s="120"/>
      <c r="B1923" s="120"/>
      <c r="C1923" s="120"/>
      <c r="D1923" s="120"/>
      <c r="E1923" s="120"/>
      <c r="F1923" s="120"/>
      <c r="G1923" s="120"/>
      <c r="H1923" s="120"/>
      <c r="I1923" s="120"/>
      <c r="J1923" s="120"/>
      <c r="K1923" s="188"/>
      <c r="L1923" s="120"/>
      <c r="M1923" s="120"/>
      <c r="N1923" s="120"/>
      <c r="O1923" s="120"/>
      <c r="P1923" s="120"/>
      <c r="Q1923" s="120"/>
      <c r="R1923" s="120"/>
      <c r="S1923" s="120"/>
    </row>
    <row r="1924" spans="1:19" ht="12.75" customHeight="1" x14ac:dyDescent="0.2">
      <c r="A1924" s="120"/>
      <c r="B1924" s="120"/>
      <c r="C1924" s="120"/>
      <c r="D1924" s="120"/>
      <c r="E1924" s="120"/>
      <c r="F1924" s="120"/>
      <c r="G1924" s="120"/>
      <c r="H1924" s="120"/>
      <c r="I1924" s="120"/>
      <c r="J1924" s="120"/>
      <c r="K1924" s="188"/>
      <c r="L1924" s="120"/>
      <c r="M1924" s="120"/>
      <c r="N1924" s="120"/>
      <c r="O1924" s="120"/>
      <c r="P1924" s="120"/>
      <c r="Q1924" s="120"/>
      <c r="R1924" s="120"/>
      <c r="S1924" s="120"/>
    </row>
    <row r="1925" spans="1:19" ht="12.75" customHeight="1" x14ac:dyDescent="0.2">
      <c r="A1925" s="120"/>
      <c r="B1925" s="120"/>
      <c r="C1925" s="120"/>
      <c r="D1925" s="120"/>
      <c r="E1925" s="120"/>
      <c r="F1925" s="120"/>
      <c r="G1925" s="120"/>
      <c r="H1925" s="120"/>
      <c r="I1925" s="120"/>
      <c r="J1925" s="120"/>
      <c r="K1925" s="188"/>
      <c r="L1925" s="120"/>
      <c r="M1925" s="120"/>
      <c r="N1925" s="120"/>
      <c r="O1925" s="120"/>
      <c r="P1925" s="120"/>
      <c r="Q1925" s="120"/>
      <c r="R1925" s="120"/>
      <c r="S1925" s="120"/>
    </row>
    <row r="1926" spans="1:19" ht="12.75" customHeight="1" x14ac:dyDescent="0.2">
      <c r="A1926" s="120"/>
      <c r="B1926" s="120"/>
      <c r="C1926" s="120"/>
      <c r="D1926" s="120"/>
      <c r="E1926" s="120"/>
      <c r="F1926" s="120"/>
      <c r="G1926" s="120"/>
      <c r="H1926" s="120"/>
      <c r="I1926" s="120"/>
      <c r="J1926" s="120"/>
      <c r="K1926" s="188"/>
      <c r="L1926" s="120"/>
      <c r="M1926" s="120"/>
      <c r="N1926" s="120"/>
      <c r="O1926" s="120"/>
      <c r="P1926" s="120"/>
      <c r="Q1926" s="120"/>
      <c r="R1926" s="120"/>
      <c r="S1926" s="120"/>
    </row>
    <row r="1927" spans="1:19" ht="12.75" customHeight="1" x14ac:dyDescent="0.2">
      <c r="A1927" s="120"/>
      <c r="B1927" s="120"/>
      <c r="C1927" s="120"/>
      <c r="D1927" s="120"/>
      <c r="E1927" s="120"/>
      <c r="F1927" s="120"/>
      <c r="G1927" s="120"/>
      <c r="H1927" s="120"/>
      <c r="I1927" s="120"/>
      <c r="J1927" s="120"/>
      <c r="K1927" s="188"/>
      <c r="L1927" s="120"/>
      <c r="M1927" s="120"/>
      <c r="N1927" s="120"/>
      <c r="O1927" s="120"/>
      <c r="P1927" s="120"/>
      <c r="Q1927" s="120"/>
      <c r="R1927" s="120"/>
      <c r="S1927" s="120"/>
    </row>
    <row r="1928" spans="1:19" ht="12.75" customHeight="1" x14ac:dyDescent="0.2">
      <c r="A1928" s="120"/>
      <c r="B1928" s="120"/>
      <c r="C1928" s="120"/>
      <c r="D1928" s="120"/>
      <c r="E1928" s="120"/>
      <c r="F1928" s="120"/>
      <c r="G1928" s="120"/>
      <c r="H1928" s="120"/>
      <c r="I1928" s="120"/>
      <c r="J1928" s="120"/>
      <c r="K1928" s="188"/>
      <c r="L1928" s="120"/>
      <c r="M1928" s="120"/>
      <c r="N1928" s="120"/>
      <c r="O1928" s="120"/>
      <c r="P1928" s="120"/>
      <c r="Q1928" s="120"/>
      <c r="R1928" s="120"/>
      <c r="S1928" s="120"/>
    </row>
    <row r="1929" spans="1:19" ht="12.75" customHeight="1" x14ac:dyDescent="0.2">
      <c r="A1929" s="120"/>
      <c r="B1929" s="120"/>
      <c r="C1929" s="120"/>
      <c r="D1929" s="120"/>
      <c r="E1929" s="120"/>
      <c r="F1929" s="120"/>
      <c r="G1929" s="120"/>
      <c r="H1929" s="120"/>
      <c r="I1929" s="120"/>
      <c r="J1929" s="120"/>
      <c r="K1929" s="188"/>
      <c r="L1929" s="120"/>
      <c r="M1929" s="120"/>
      <c r="N1929" s="120"/>
      <c r="O1929" s="120"/>
      <c r="P1929" s="120"/>
      <c r="Q1929" s="120"/>
      <c r="R1929" s="120"/>
      <c r="S1929" s="120"/>
    </row>
    <row r="1930" spans="1:19" ht="12.75" customHeight="1" x14ac:dyDescent="0.2">
      <c r="A1930" s="120"/>
      <c r="B1930" s="120"/>
      <c r="C1930" s="120"/>
      <c r="D1930" s="120"/>
      <c r="E1930" s="120"/>
      <c r="F1930" s="120"/>
      <c r="G1930" s="120"/>
      <c r="H1930" s="120"/>
      <c r="I1930" s="120"/>
      <c r="J1930" s="120"/>
      <c r="K1930" s="188"/>
      <c r="L1930" s="120"/>
      <c r="M1930" s="120"/>
      <c r="N1930" s="120"/>
      <c r="O1930" s="120"/>
      <c r="P1930" s="120"/>
      <c r="Q1930" s="120"/>
      <c r="R1930" s="120"/>
      <c r="S1930" s="120"/>
    </row>
    <row r="1931" spans="1:19" ht="12.75" customHeight="1" x14ac:dyDescent="0.2">
      <c r="A1931" s="120"/>
      <c r="B1931" s="120"/>
      <c r="C1931" s="120"/>
      <c r="D1931" s="120"/>
      <c r="E1931" s="120"/>
      <c r="F1931" s="120"/>
      <c r="G1931" s="120"/>
      <c r="H1931" s="120"/>
      <c r="I1931" s="120"/>
      <c r="J1931" s="120"/>
      <c r="K1931" s="188"/>
      <c r="L1931" s="120"/>
      <c r="M1931" s="120"/>
      <c r="N1931" s="120"/>
      <c r="O1931" s="120"/>
      <c r="P1931" s="120"/>
      <c r="Q1931" s="120"/>
      <c r="R1931" s="120"/>
      <c r="S1931" s="120"/>
    </row>
    <row r="1932" spans="1:19" ht="12.75" customHeight="1" x14ac:dyDescent="0.2">
      <c r="A1932" s="120"/>
      <c r="B1932" s="120"/>
      <c r="C1932" s="120"/>
      <c r="D1932" s="120"/>
      <c r="E1932" s="120"/>
      <c r="F1932" s="120"/>
      <c r="G1932" s="120"/>
      <c r="H1932" s="120"/>
      <c r="I1932" s="120"/>
      <c r="J1932" s="120"/>
      <c r="K1932" s="188"/>
      <c r="L1932" s="120"/>
      <c r="M1932" s="120"/>
      <c r="N1932" s="120"/>
      <c r="O1932" s="120"/>
      <c r="P1932" s="120"/>
      <c r="Q1932" s="120"/>
      <c r="R1932" s="120"/>
      <c r="S1932" s="120"/>
    </row>
    <row r="1933" spans="1:19" ht="12.75" customHeight="1" x14ac:dyDescent="0.2">
      <c r="A1933" s="120"/>
      <c r="B1933" s="120"/>
      <c r="C1933" s="120"/>
      <c r="D1933" s="120"/>
      <c r="E1933" s="120"/>
      <c r="F1933" s="120"/>
      <c r="G1933" s="120"/>
      <c r="H1933" s="120"/>
      <c r="I1933" s="120"/>
      <c r="J1933" s="120"/>
      <c r="K1933" s="188"/>
      <c r="L1933" s="120"/>
      <c r="M1933" s="120"/>
      <c r="N1933" s="120"/>
      <c r="O1933" s="120"/>
      <c r="P1933" s="120"/>
      <c r="Q1933" s="120"/>
      <c r="R1933" s="120"/>
      <c r="S1933" s="120"/>
    </row>
    <row r="1934" spans="1:19" ht="12.75" customHeight="1" x14ac:dyDescent="0.2">
      <c r="A1934" s="120"/>
      <c r="B1934" s="120"/>
      <c r="C1934" s="120"/>
      <c r="D1934" s="120"/>
      <c r="E1934" s="120"/>
      <c r="F1934" s="120"/>
      <c r="G1934" s="120"/>
      <c r="H1934" s="120"/>
      <c r="I1934" s="120"/>
      <c r="J1934" s="120"/>
      <c r="K1934" s="188"/>
      <c r="L1934" s="120"/>
      <c r="M1934" s="120"/>
      <c r="N1934" s="120"/>
      <c r="O1934" s="120"/>
      <c r="P1934" s="120"/>
      <c r="Q1934" s="120"/>
      <c r="R1934" s="120"/>
      <c r="S1934" s="120"/>
    </row>
    <row r="1935" spans="1:19" ht="12.75" customHeight="1" x14ac:dyDescent="0.2">
      <c r="A1935" s="120"/>
      <c r="B1935" s="120"/>
      <c r="C1935" s="120"/>
      <c r="D1935" s="120"/>
      <c r="E1935" s="120"/>
      <c r="F1935" s="120"/>
      <c r="G1935" s="120"/>
      <c r="H1935" s="120"/>
      <c r="I1935" s="120"/>
      <c r="J1935" s="120"/>
      <c r="K1935" s="188"/>
      <c r="L1935" s="120"/>
      <c r="M1935" s="120"/>
      <c r="N1935" s="120"/>
      <c r="O1935" s="120"/>
      <c r="P1935" s="120"/>
      <c r="Q1935" s="120"/>
      <c r="R1935" s="120"/>
      <c r="S1935" s="120"/>
    </row>
    <row r="1936" spans="1:19" ht="12.75" customHeight="1" x14ac:dyDescent="0.2">
      <c r="A1936" s="120"/>
      <c r="B1936" s="120"/>
      <c r="C1936" s="120"/>
      <c r="D1936" s="120"/>
      <c r="E1936" s="120"/>
      <c r="F1936" s="120"/>
      <c r="G1936" s="120"/>
      <c r="H1936" s="120"/>
      <c r="I1936" s="120"/>
      <c r="J1936" s="120"/>
      <c r="K1936" s="188"/>
      <c r="L1936" s="120"/>
      <c r="M1936" s="120"/>
      <c r="N1936" s="120"/>
      <c r="O1936" s="120"/>
      <c r="P1936" s="120"/>
      <c r="Q1936" s="120"/>
      <c r="R1936" s="120"/>
      <c r="S1936" s="120"/>
    </row>
    <row r="1937" spans="1:19" ht="12.75" customHeight="1" x14ac:dyDescent="0.2">
      <c r="A1937" s="120"/>
      <c r="B1937" s="120"/>
      <c r="C1937" s="120"/>
      <c r="D1937" s="120"/>
      <c r="E1937" s="120"/>
      <c r="F1937" s="120"/>
      <c r="G1937" s="120"/>
      <c r="H1937" s="120"/>
      <c r="I1937" s="120"/>
      <c r="J1937" s="120"/>
      <c r="K1937" s="188"/>
      <c r="L1937" s="120"/>
      <c r="M1937" s="120"/>
      <c r="N1937" s="120"/>
      <c r="O1937" s="120"/>
      <c r="P1937" s="120"/>
      <c r="Q1937" s="120"/>
      <c r="R1937" s="120"/>
      <c r="S1937" s="120"/>
    </row>
    <row r="1938" spans="1:19" ht="12.75" customHeight="1" x14ac:dyDescent="0.2">
      <c r="A1938" s="120"/>
      <c r="B1938" s="120"/>
      <c r="C1938" s="120"/>
      <c r="D1938" s="120"/>
      <c r="E1938" s="120"/>
      <c r="F1938" s="120"/>
      <c r="G1938" s="120"/>
      <c r="H1938" s="120"/>
      <c r="I1938" s="120"/>
      <c r="J1938" s="120"/>
      <c r="K1938" s="188"/>
      <c r="L1938" s="120"/>
      <c r="M1938" s="120"/>
      <c r="N1938" s="120"/>
      <c r="O1938" s="120"/>
      <c r="P1938" s="120"/>
      <c r="Q1938" s="120"/>
      <c r="R1938" s="120"/>
      <c r="S1938" s="120"/>
    </row>
    <row r="1939" spans="1:19" ht="12.75" customHeight="1" x14ac:dyDescent="0.2">
      <c r="A1939" s="120"/>
      <c r="B1939" s="120"/>
      <c r="C1939" s="120"/>
      <c r="D1939" s="120"/>
      <c r="E1939" s="120"/>
      <c r="F1939" s="120"/>
      <c r="G1939" s="120"/>
      <c r="H1939" s="120"/>
      <c r="I1939" s="120"/>
      <c r="J1939" s="120"/>
      <c r="K1939" s="188"/>
      <c r="L1939" s="120"/>
      <c r="M1939" s="120"/>
      <c r="N1939" s="120"/>
      <c r="O1939" s="120"/>
      <c r="P1939" s="120"/>
      <c r="Q1939" s="120"/>
      <c r="R1939" s="120"/>
      <c r="S1939" s="120"/>
    </row>
    <row r="1940" spans="1:19" ht="12.75" customHeight="1" x14ac:dyDescent="0.2">
      <c r="A1940" s="120"/>
      <c r="B1940" s="120"/>
      <c r="C1940" s="120"/>
      <c r="D1940" s="120"/>
      <c r="E1940" s="120"/>
      <c r="F1940" s="120"/>
      <c r="G1940" s="120"/>
      <c r="H1940" s="120"/>
      <c r="I1940" s="120"/>
      <c r="J1940" s="120"/>
      <c r="K1940" s="188"/>
      <c r="L1940" s="120"/>
      <c r="M1940" s="120"/>
      <c r="N1940" s="120"/>
      <c r="O1940" s="120"/>
      <c r="P1940" s="120"/>
      <c r="Q1940" s="120"/>
      <c r="R1940" s="120"/>
      <c r="S1940" s="120"/>
    </row>
    <row r="1941" spans="1:19" ht="12.75" customHeight="1" x14ac:dyDescent="0.2">
      <c r="A1941" s="120"/>
      <c r="B1941" s="120"/>
      <c r="C1941" s="120"/>
      <c r="D1941" s="120"/>
      <c r="E1941" s="120"/>
      <c r="F1941" s="120"/>
      <c r="G1941" s="120"/>
      <c r="H1941" s="120"/>
      <c r="I1941" s="120"/>
      <c r="J1941" s="120"/>
      <c r="K1941" s="188"/>
      <c r="L1941" s="120"/>
      <c r="M1941" s="120"/>
      <c r="N1941" s="120"/>
      <c r="O1941" s="120"/>
      <c r="P1941" s="120"/>
      <c r="Q1941" s="120"/>
      <c r="R1941" s="120"/>
      <c r="S1941" s="120"/>
    </row>
    <row r="1942" spans="1:19" ht="12.75" customHeight="1" x14ac:dyDescent="0.2">
      <c r="A1942" s="120"/>
      <c r="B1942" s="120"/>
      <c r="C1942" s="120"/>
      <c r="D1942" s="120"/>
      <c r="E1942" s="120"/>
      <c r="F1942" s="120"/>
      <c r="G1942" s="120"/>
      <c r="H1942" s="120"/>
      <c r="I1942" s="120"/>
      <c r="J1942" s="120"/>
      <c r="K1942" s="188"/>
      <c r="L1942" s="120"/>
      <c r="M1942" s="120"/>
      <c r="N1942" s="120"/>
      <c r="O1942" s="120"/>
      <c r="P1942" s="120"/>
      <c r="Q1942" s="120"/>
      <c r="R1942" s="120"/>
      <c r="S1942" s="120"/>
    </row>
    <row r="1943" spans="1:19" ht="12.75" customHeight="1" x14ac:dyDescent="0.2">
      <c r="A1943" s="120"/>
      <c r="B1943" s="120"/>
      <c r="C1943" s="120"/>
      <c r="D1943" s="120"/>
      <c r="E1943" s="120"/>
      <c r="F1943" s="120"/>
      <c r="G1943" s="120"/>
      <c r="H1943" s="120"/>
      <c r="I1943" s="120"/>
      <c r="J1943" s="120"/>
      <c r="K1943" s="188"/>
      <c r="L1943" s="120"/>
      <c r="M1943" s="120"/>
      <c r="N1943" s="120"/>
      <c r="O1943" s="120"/>
      <c r="P1943" s="120"/>
      <c r="Q1943" s="120"/>
      <c r="R1943" s="120"/>
      <c r="S1943" s="120"/>
    </row>
    <row r="1944" spans="1:19" ht="12.75" customHeight="1" x14ac:dyDescent="0.2">
      <c r="A1944" s="120"/>
      <c r="B1944" s="120"/>
      <c r="C1944" s="120"/>
      <c r="D1944" s="120"/>
      <c r="E1944" s="120"/>
      <c r="F1944" s="120"/>
      <c r="G1944" s="120"/>
      <c r="H1944" s="120"/>
      <c r="I1944" s="120"/>
      <c r="J1944" s="120"/>
      <c r="K1944" s="188"/>
      <c r="L1944" s="120"/>
      <c r="M1944" s="120"/>
      <c r="N1944" s="120"/>
      <c r="O1944" s="120"/>
      <c r="P1944" s="120"/>
      <c r="Q1944" s="120"/>
      <c r="R1944" s="120"/>
      <c r="S1944" s="120"/>
    </row>
    <row r="1945" spans="1:19" ht="12.75" customHeight="1" x14ac:dyDescent="0.2">
      <c r="A1945" s="120"/>
      <c r="B1945" s="120"/>
      <c r="C1945" s="120"/>
      <c r="D1945" s="120"/>
      <c r="E1945" s="120"/>
      <c r="F1945" s="120"/>
      <c r="G1945" s="120"/>
      <c r="H1945" s="120"/>
      <c r="I1945" s="120"/>
      <c r="J1945" s="120"/>
      <c r="K1945" s="188"/>
      <c r="L1945" s="120"/>
      <c r="M1945" s="120"/>
      <c r="N1945" s="120"/>
      <c r="O1945" s="120"/>
      <c r="P1945" s="120"/>
      <c r="Q1945" s="120"/>
      <c r="R1945" s="120"/>
      <c r="S1945" s="120"/>
    </row>
    <row r="1946" spans="1:19" ht="12.75" customHeight="1" x14ac:dyDescent="0.2">
      <c r="A1946" s="120"/>
      <c r="B1946" s="120"/>
      <c r="C1946" s="120"/>
      <c r="D1946" s="120"/>
      <c r="E1946" s="120"/>
      <c r="F1946" s="120"/>
      <c r="G1946" s="120"/>
      <c r="H1946" s="120"/>
      <c r="I1946" s="120"/>
      <c r="J1946" s="120"/>
      <c r="K1946" s="188"/>
      <c r="L1946" s="120"/>
      <c r="M1946" s="120"/>
      <c r="N1946" s="120"/>
      <c r="O1946" s="120"/>
      <c r="P1946" s="120"/>
      <c r="Q1946" s="120"/>
      <c r="R1946" s="120"/>
      <c r="S1946" s="120"/>
    </row>
    <row r="1947" spans="1:19" ht="12.75" customHeight="1" x14ac:dyDescent="0.2">
      <c r="A1947" s="120"/>
      <c r="B1947" s="120"/>
      <c r="C1947" s="120"/>
      <c r="D1947" s="120"/>
      <c r="E1947" s="120"/>
      <c r="F1947" s="120"/>
      <c r="G1947" s="120"/>
      <c r="H1947" s="120"/>
      <c r="I1947" s="120"/>
      <c r="J1947" s="120"/>
      <c r="K1947" s="188"/>
      <c r="L1947" s="120"/>
      <c r="M1947" s="120"/>
      <c r="N1947" s="120"/>
      <c r="O1947" s="120"/>
      <c r="P1947" s="120"/>
      <c r="Q1947" s="120"/>
      <c r="R1947" s="120"/>
      <c r="S1947" s="120"/>
    </row>
    <row r="1948" spans="1:19" ht="12.75" customHeight="1" x14ac:dyDescent="0.2">
      <c r="A1948" s="120"/>
      <c r="B1948" s="120"/>
      <c r="C1948" s="120"/>
      <c r="D1948" s="120"/>
      <c r="E1948" s="120"/>
      <c r="F1948" s="120"/>
      <c r="G1948" s="120"/>
      <c r="H1948" s="120"/>
      <c r="I1948" s="120"/>
      <c r="J1948" s="120"/>
      <c r="K1948" s="188"/>
      <c r="L1948" s="120"/>
      <c r="M1948" s="120"/>
      <c r="N1948" s="120"/>
      <c r="O1948" s="120"/>
      <c r="P1948" s="120"/>
      <c r="Q1948" s="120"/>
      <c r="R1948" s="120"/>
      <c r="S1948" s="120"/>
    </row>
    <row r="1949" spans="1:19" ht="12.75" customHeight="1" x14ac:dyDescent="0.2">
      <c r="A1949" s="120"/>
      <c r="B1949" s="120"/>
      <c r="C1949" s="120"/>
      <c r="D1949" s="120"/>
      <c r="E1949" s="120"/>
      <c r="F1949" s="120"/>
      <c r="G1949" s="120"/>
      <c r="H1949" s="120"/>
      <c r="I1949" s="120"/>
      <c r="J1949" s="120"/>
      <c r="K1949" s="188"/>
      <c r="L1949" s="120"/>
      <c r="M1949" s="120"/>
      <c r="N1949" s="120"/>
      <c r="O1949" s="120"/>
      <c r="P1949" s="120"/>
      <c r="Q1949" s="120"/>
      <c r="R1949" s="120"/>
      <c r="S1949" s="120"/>
    </row>
    <row r="1950" spans="1:19" ht="12.75" customHeight="1" x14ac:dyDescent="0.2">
      <c r="A1950" s="120"/>
      <c r="B1950" s="120"/>
      <c r="C1950" s="120"/>
      <c r="D1950" s="120"/>
      <c r="E1950" s="120"/>
      <c r="F1950" s="120"/>
      <c r="G1950" s="120"/>
      <c r="H1950" s="120"/>
      <c r="I1950" s="120"/>
      <c r="J1950" s="120"/>
      <c r="K1950" s="188"/>
      <c r="L1950" s="120"/>
      <c r="M1950" s="120"/>
      <c r="N1950" s="120"/>
      <c r="O1950" s="120"/>
      <c r="P1950" s="120"/>
      <c r="Q1950" s="120"/>
      <c r="R1950" s="120"/>
      <c r="S1950" s="120"/>
    </row>
    <row r="1951" spans="1:19" ht="12.75" customHeight="1" x14ac:dyDescent="0.2">
      <c r="A1951" s="120"/>
      <c r="B1951" s="120"/>
      <c r="C1951" s="120"/>
      <c r="D1951" s="120"/>
      <c r="E1951" s="120"/>
      <c r="F1951" s="120"/>
      <c r="G1951" s="120"/>
      <c r="H1951" s="120"/>
      <c r="I1951" s="120"/>
      <c r="J1951" s="120"/>
      <c r="K1951" s="188"/>
      <c r="L1951" s="120"/>
      <c r="M1951" s="120"/>
      <c r="N1951" s="120"/>
      <c r="O1951" s="120"/>
      <c r="P1951" s="120"/>
      <c r="Q1951" s="120"/>
      <c r="R1951" s="120"/>
      <c r="S1951" s="120"/>
    </row>
    <row r="1952" spans="1:19" ht="12.75" customHeight="1" x14ac:dyDescent="0.2">
      <c r="A1952" s="120"/>
      <c r="B1952" s="120"/>
      <c r="C1952" s="120"/>
      <c r="D1952" s="120"/>
      <c r="E1952" s="120"/>
      <c r="F1952" s="120"/>
      <c r="G1952" s="120"/>
      <c r="H1952" s="120"/>
      <c r="I1952" s="120"/>
      <c r="J1952" s="120"/>
      <c r="K1952" s="188"/>
      <c r="L1952" s="120"/>
      <c r="M1952" s="120"/>
      <c r="N1952" s="120"/>
      <c r="O1952" s="120"/>
      <c r="P1952" s="120"/>
      <c r="Q1952" s="120"/>
      <c r="R1952" s="120"/>
      <c r="S1952" s="120"/>
    </row>
    <row r="1953" spans="1:19" ht="12.75" customHeight="1" x14ac:dyDescent="0.2">
      <c r="A1953" s="120"/>
      <c r="B1953" s="120"/>
      <c r="C1953" s="120"/>
      <c r="D1953" s="120"/>
      <c r="E1953" s="120"/>
      <c r="F1953" s="120"/>
      <c r="G1953" s="120"/>
      <c r="H1953" s="120"/>
      <c r="I1953" s="120"/>
      <c r="J1953" s="120"/>
      <c r="K1953" s="188"/>
      <c r="L1953" s="120"/>
      <c r="M1953" s="120"/>
      <c r="N1953" s="120"/>
      <c r="O1953" s="120"/>
      <c r="P1953" s="120"/>
      <c r="Q1953" s="120"/>
      <c r="R1953" s="120"/>
      <c r="S1953" s="120"/>
    </row>
    <row r="1954" spans="1:19" ht="12.75" customHeight="1" x14ac:dyDescent="0.2">
      <c r="A1954" s="120"/>
      <c r="B1954" s="120"/>
      <c r="C1954" s="120"/>
      <c r="D1954" s="120"/>
      <c r="E1954" s="120"/>
      <c r="F1954" s="120"/>
      <c r="G1954" s="120"/>
      <c r="H1954" s="120"/>
      <c r="I1954" s="120"/>
      <c r="J1954" s="120"/>
      <c r="K1954" s="188"/>
      <c r="L1954" s="120"/>
      <c r="M1954" s="120"/>
      <c r="N1954" s="120"/>
      <c r="O1954" s="120"/>
      <c r="P1954" s="120"/>
      <c r="Q1954" s="120"/>
      <c r="R1954" s="120"/>
      <c r="S1954" s="120"/>
    </row>
    <row r="1955" spans="1:19" ht="12.75" customHeight="1" x14ac:dyDescent="0.2">
      <c r="A1955" s="120"/>
      <c r="B1955" s="120"/>
      <c r="C1955" s="120"/>
      <c r="D1955" s="120"/>
      <c r="E1955" s="120"/>
      <c r="F1955" s="120"/>
      <c r="G1955" s="120"/>
      <c r="H1955" s="120"/>
      <c r="I1955" s="120"/>
      <c r="J1955" s="120"/>
      <c r="K1955" s="188"/>
      <c r="L1955" s="120"/>
      <c r="M1955" s="120"/>
      <c r="N1955" s="120"/>
      <c r="O1955" s="120"/>
      <c r="P1955" s="120"/>
      <c r="Q1955" s="120"/>
      <c r="R1955" s="120"/>
      <c r="S1955" s="120"/>
    </row>
    <row r="1956" spans="1:19" ht="12.75" customHeight="1" x14ac:dyDescent="0.2">
      <c r="A1956" s="120"/>
      <c r="B1956" s="120"/>
      <c r="C1956" s="120"/>
      <c r="D1956" s="120"/>
      <c r="E1956" s="120"/>
      <c r="F1956" s="120"/>
      <c r="G1956" s="120"/>
      <c r="H1956" s="120"/>
      <c r="I1956" s="120"/>
      <c r="J1956" s="120"/>
      <c r="K1956" s="188"/>
      <c r="L1956" s="120"/>
      <c r="M1956" s="120"/>
      <c r="N1956" s="120"/>
      <c r="O1956" s="120"/>
      <c r="P1956" s="120"/>
      <c r="Q1956" s="120"/>
      <c r="R1956" s="120"/>
      <c r="S1956" s="120"/>
    </row>
    <row r="1957" spans="1:19" ht="12.75" customHeight="1" x14ac:dyDescent="0.2">
      <c r="A1957" s="120"/>
      <c r="B1957" s="120"/>
      <c r="C1957" s="120"/>
      <c r="D1957" s="120"/>
      <c r="E1957" s="120"/>
      <c r="F1957" s="120"/>
      <c r="G1957" s="120"/>
      <c r="H1957" s="120"/>
      <c r="I1957" s="120"/>
      <c r="J1957" s="120"/>
      <c r="K1957" s="188"/>
      <c r="L1957" s="120"/>
      <c r="M1957" s="120"/>
      <c r="N1957" s="120"/>
      <c r="O1957" s="120"/>
      <c r="P1957" s="120"/>
      <c r="Q1957" s="120"/>
      <c r="R1957" s="120"/>
      <c r="S1957" s="120"/>
    </row>
    <row r="1958" spans="1:19" ht="12.75" customHeight="1" x14ac:dyDescent="0.2">
      <c r="A1958" s="120"/>
      <c r="B1958" s="120"/>
      <c r="C1958" s="120"/>
      <c r="D1958" s="120"/>
      <c r="E1958" s="120"/>
      <c r="F1958" s="120"/>
      <c r="G1958" s="120"/>
      <c r="H1958" s="120"/>
      <c r="I1958" s="120"/>
      <c r="J1958" s="120"/>
      <c r="K1958" s="188"/>
      <c r="L1958" s="120"/>
      <c r="M1958" s="120"/>
      <c r="N1958" s="120"/>
      <c r="O1958" s="120"/>
      <c r="P1958" s="120"/>
      <c r="Q1958" s="120"/>
      <c r="R1958" s="120"/>
      <c r="S1958" s="120"/>
    </row>
    <row r="1959" spans="1:19" ht="12.75" customHeight="1" x14ac:dyDescent="0.2">
      <c r="A1959" s="120"/>
      <c r="B1959" s="120"/>
      <c r="C1959" s="120"/>
      <c r="D1959" s="120"/>
      <c r="E1959" s="120"/>
      <c r="F1959" s="120"/>
      <c r="G1959" s="120"/>
      <c r="H1959" s="120"/>
      <c r="I1959" s="120"/>
      <c r="J1959" s="120"/>
      <c r="K1959" s="188"/>
      <c r="L1959" s="120"/>
      <c r="M1959" s="120"/>
      <c r="N1959" s="120"/>
      <c r="O1959" s="120"/>
      <c r="P1959" s="120"/>
      <c r="Q1959" s="120"/>
      <c r="R1959" s="120"/>
      <c r="S1959" s="120"/>
    </row>
    <row r="1960" spans="1:19" ht="12.75" customHeight="1" x14ac:dyDescent="0.2">
      <c r="A1960" s="120"/>
      <c r="B1960" s="120"/>
      <c r="C1960" s="120"/>
      <c r="D1960" s="120"/>
      <c r="E1960" s="120"/>
      <c r="F1960" s="120"/>
      <c r="G1960" s="120"/>
      <c r="H1960" s="120"/>
      <c r="I1960" s="120"/>
      <c r="J1960" s="120"/>
      <c r="K1960" s="188"/>
      <c r="L1960" s="120"/>
      <c r="M1960" s="120"/>
      <c r="N1960" s="120"/>
      <c r="O1960" s="120"/>
      <c r="P1960" s="120"/>
      <c r="Q1960" s="120"/>
      <c r="R1960" s="120"/>
      <c r="S1960" s="120"/>
    </row>
    <row r="1961" spans="1:19" ht="12.75" customHeight="1" x14ac:dyDescent="0.2">
      <c r="A1961" s="120"/>
      <c r="B1961" s="120"/>
      <c r="C1961" s="120"/>
      <c r="D1961" s="120"/>
      <c r="E1961" s="120"/>
      <c r="F1961" s="120"/>
      <c r="G1961" s="120"/>
      <c r="H1961" s="120"/>
      <c r="I1961" s="120"/>
      <c r="J1961" s="120"/>
      <c r="K1961" s="188"/>
      <c r="L1961" s="120"/>
      <c r="M1961" s="120"/>
      <c r="N1961" s="120"/>
      <c r="O1961" s="120"/>
      <c r="P1961" s="120"/>
      <c r="Q1961" s="120"/>
      <c r="R1961" s="120"/>
      <c r="S1961" s="120"/>
    </row>
    <row r="1962" spans="1:19" ht="12.75" customHeight="1" x14ac:dyDescent="0.2">
      <c r="A1962" s="120"/>
      <c r="B1962" s="120"/>
      <c r="C1962" s="120"/>
      <c r="D1962" s="120"/>
      <c r="E1962" s="120"/>
      <c r="F1962" s="120"/>
      <c r="G1962" s="120"/>
      <c r="H1962" s="120"/>
      <c r="I1962" s="120"/>
      <c r="J1962" s="120"/>
      <c r="K1962" s="188"/>
      <c r="L1962" s="120"/>
      <c r="M1962" s="120"/>
      <c r="N1962" s="120"/>
      <c r="O1962" s="120"/>
      <c r="P1962" s="120"/>
      <c r="Q1962" s="120"/>
      <c r="R1962" s="120"/>
      <c r="S1962" s="120"/>
    </row>
    <row r="1963" spans="1:19" ht="12.75" customHeight="1" x14ac:dyDescent="0.2">
      <c r="A1963" s="120"/>
      <c r="B1963" s="120"/>
      <c r="C1963" s="120"/>
      <c r="D1963" s="120"/>
      <c r="E1963" s="120"/>
      <c r="F1963" s="120"/>
      <c r="G1963" s="120"/>
      <c r="H1963" s="120"/>
      <c r="I1963" s="120"/>
      <c r="J1963" s="120"/>
      <c r="K1963" s="188"/>
      <c r="L1963" s="120"/>
      <c r="M1963" s="120"/>
      <c r="N1963" s="120"/>
      <c r="O1963" s="120"/>
      <c r="P1963" s="120"/>
      <c r="Q1963" s="120"/>
      <c r="R1963" s="120"/>
      <c r="S1963" s="120"/>
    </row>
    <row r="1964" spans="1:19" ht="12.75" customHeight="1" x14ac:dyDescent="0.2">
      <c r="A1964" s="120"/>
      <c r="B1964" s="120"/>
      <c r="C1964" s="120"/>
      <c r="D1964" s="120"/>
      <c r="E1964" s="120"/>
      <c r="F1964" s="120"/>
      <c r="G1964" s="120"/>
      <c r="H1964" s="120"/>
      <c r="I1964" s="120"/>
      <c r="J1964" s="120"/>
      <c r="K1964" s="188"/>
      <c r="L1964" s="120"/>
      <c r="M1964" s="120"/>
      <c r="N1964" s="120"/>
      <c r="O1964" s="120"/>
      <c r="P1964" s="120"/>
      <c r="Q1964" s="120"/>
      <c r="R1964" s="120"/>
      <c r="S1964" s="120"/>
    </row>
    <row r="1965" spans="1:19" ht="12.75" customHeight="1" x14ac:dyDescent="0.2">
      <c r="A1965" s="120"/>
      <c r="B1965" s="120"/>
      <c r="C1965" s="120"/>
      <c r="D1965" s="120"/>
      <c r="E1965" s="120"/>
      <c r="F1965" s="120"/>
      <c r="G1965" s="120"/>
      <c r="H1965" s="120"/>
      <c r="I1965" s="120"/>
      <c r="J1965" s="120"/>
      <c r="K1965" s="188"/>
      <c r="L1965" s="120"/>
      <c r="M1965" s="120"/>
      <c r="N1965" s="120"/>
      <c r="O1965" s="120"/>
      <c r="P1965" s="120"/>
      <c r="Q1965" s="120"/>
      <c r="R1965" s="120"/>
      <c r="S1965" s="120"/>
    </row>
    <row r="1966" spans="1:19" ht="12.75" customHeight="1" x14ac:dyDescent="0.2">
      <c r="A1966" s="120"/>
      <c r="B1966" s="120"/>
      <c r="C1966" s="120"/>
      <c r="D1966" s="120"/>
      <c r="E1966" s="120"/>
      <c r="F1966" s="120"/>
      <c r="G1966" s="120"/>
      <c r="H1966" s="120"/>
      <c r="I1966" s="120"/>
      <c r="J1966" s="120"/>
      <c r="K1966" s="188"/>
      <c r="L1966" s="120"/>
      <c r="M1966" s="120"/>
      <c r="N1966" s="120"/>
      <c r="O1966" s="120"/>
      <c r="P1966" s="120"/>
      <c r="Q1966" s="120"/>
      <c r="R1966" s="120"/>
      <c r="S1966" s="120"/>
    </row>
    <row r="1967" spans="1:19" ht="12.75" customHeight="1" x14ac:dyDescent="0.2">
      <c r="A1967" s="120"/>
      <c r="B1967" s="120"/>
      <c r="C1967" s="120"/>
      <c r="D1967" s="120"/>
      <c r="E1967" s="120"/>
      <c r="F1967" s="120"/>
      <c r="G1967" s="120"/>
      <c r="H1967" s="120"/>
      <c r="I1967" s="120"/>
      <c r="J1967" s="120"/>
      <c r="K1967" s="188"/>
      <c r="L1967" s="120"/>
      <c r="M1967" s="120"/>
      <c r="N1967" s="120"/>
      <c r="O1967" s="120"/>
      <c r="P1967" s="120"/>
      <c r="Q1967" s="120"/>
      <c r="R1967" s="120"/>
      <c r="S1967" s="120"/>
    </row>
    <row r="1968" spans="1:19" ht="12.75" customHeight="1" x14ac:dyDescent="0.2">
      <c r="A1968" s="120"/>
      <c r="B1968" s="120"/>
      <c r="C1968" s="120"/>
      <c r="D1968" s="120"/>
      <c r="E1968" s="120"/>
      <c r="F1968" s="120"/>
      <c r="G1968" s="120"/>
      <c r="H1968" s="120"/>
      <c r="I1968" s="120"/>
      <c r="J1968" s="120"/>
      <c r="K1968" s="188"/>
      <c r="L1968" s="120"/>
      <c r="M1968" s="120"/>
      <c r="N1968" s="120"/>
      <c r="O1968" s="120"/>
      <c r="P1968" s="120"/>
      <c r="Q1968" s="120"/>
      <c r="R1968" s="120"/>
      <c r="S1968" s="120"/>
    </row>
    <row r="1969" spans="1:19" ht="12.75" customHeight="1" x14ac:dyDescent="0.2">
      <c r="A1969" s="120"/>
      <c r="B1969" s="120"/>
      <c r="C1969" s="120"/>
      <c r="D1969" s="120"/>
      <c r="E1969" s="120"/>
      <c r="F1969" s="120"/>
      <c r="G1969" s="120"/>
      <c r="H1969" s="120"/>
      <c r="I1969" s="120"/>
      <c r="J1969" s="120"/>
      <c r="K1969" s="188"/>
      <c r="L1969" s="120"/>
      <c r="M1969" s="120"/>
      <c r="N1969" s="120"/>
      <c r="O1969" s="120"/>
      <c r="P1969" s="120"/>
      <c r="Q1969" s="120"/>
      <c r="R1969" s="120"/>
      <c r="S1969" s="120"/>
    </row>
    <row r="1970" spans="1:19" ht="12.75" customHeight="1" x14ac:dyDescent="0.2">
      <c r="A1970" s="120"/>
      <c r="B1970" s="120"/>
      <c r="C1970" s="120"/>
      <c r="D1970" s="120"/>
      <c r="E1970" s="120"/>
      <c r="F1970" s="120"/>
      <c r="G1970" s="120"/>
      <c r="H1970" s="120"/>
      <c r="I1970" s="120"/>
      <c r="J1970" s="120"/>
      <c r="K1970" s="188"/>
      <c r="L1970" s="120"/>
      <c r="M1970" s="120"/>
      <c r="N1970" s="120"/>
      <c r="O1970" s="120"/>
      <c r="P1970" s="120"/>
      <c r="Q1970" s="120"/>
      <c r="R1970" s="120"/>
      <c r="S1970" s="120"/>
    </row>
    <row r="1971" spans="1:19" ht="12.75" customHeight="1" x14ac:dyDescent="0.2">
      <c r="A1971" s="120"/>
      <c r="B1971" s="120"/>
      <c r="C1971" s="120"/>
      <c r="D1971" s="120"/>
      <c r="E1971" s="120"/>
      <c r="F1971" s="120"/>
      <c r="G1971" s="120"/>
      <c r="H1971" s="120"/>
      <c r="I1971" s="120"/>
      <c r="J1971" s="120"/>
      <c r="K1971" s="188"/>
      <c r="L1971" s="120"/>
      <c r="M1971" s="120"/>
      <c r="N1971" s="120"/>
      <c r="O1971" s="120"/>
      <c r="P1971" s="120"/>
      <c r="Q1971" s="120"/>
      <c r="R1971" s="120"/>
      <c r="S1971" s="120"/>
    </row>
    <row r="1972" spans="1:19" ht="12.75" customHeight="1" x14ac:dyDescent="0.2">
      <c r="A1972" s="120"/>
      <c r="B1972" s="120"/>
      <c r="C1972" s="120"/>
      <c r="D1972" s="120"/>
      <c r="E1972" s="120"/>
      <c r="F1972" s="120"/>
      <c r="G1972" s="120"/>
      <c r="H1972" s="120"/>
      <c r="I1972" s="120"/>
      <c r="J1972" s="120"/>
      <c r="K1972" s="188"/>
      <c r="L1972" s="120"/>
      <c r="M1972" s="120"/>
      <c r="N1972" s="120"/>
      <c r="O1972" s="120"/>
      <c r="P1972" s="120"/>
      <c r="Q1972" s="120"/>
      <c r="R1972" s="120"/>
      <c r="S1972" s="120"/>
    </row>
    <row r="1973" spans="1:19" ht="12.75" customHeight="1" x14ac:dyDescent="0.2">
      <c r="A1973" s="120"/>
      <c r="B1973" s="120"/>
      <c r="C1973" s="120"/>
      <c r="D1973" s="120"/>
      <c r="E1973" s="120"/>
      <c r="F1973" s="120"/>
      <c r="G1973" s="120"/>
      <c r="H1973" s="120"/>
      <c r="I1973" s="120"/>
      <c r="J1973" s="120"/>
      <c r="K1973" s="188"/>
      <c r="L1973" s="120"/>
      <c r="M1973" s="120"/>
      <c r="N1973" s="120"/>
      <c r="O1973" s="120"/>
      <c r="P1973" s="120"/>
      <c r="Q1973" s="120"/>
      <c r="R1973" s="120"/>
      <c r="S1973" s="120"/>
    </row>
    <row r="1974" spans="1:19" ht="12.75" customHeight="1" x14ac:dyDescent="0.2">
      <c r="A1974" s="120"/>
      <c r="B1974" s="120"/>
      <c r="C1974" s="120"/>
      <c r="D1974" s="120"/>
      <c r="E1974" s="120"/>
      <c r="F1974" s="120"/>
      <c r="G1974" s="120"/>
      <c r="H1974" s="120"/>
      <c r="I1974" s="120"/>
      <c r="J1974" s="120"/>
      <c r="K1974" s="188"/>
      <c r="L1974" s="120"/>
      <c r="M1974" s="120"/>
      <c r="N1974" s="120"/>
      <c r="O1974" s="120"/>
      <c r="P1974" s="120"/>
      <c r="Q1974" s="120"/>
      <c r="R1974" s="120"/>
      <c r="S1974" s="120"/>
    </row>
    <row r="1975" spans="1:19" ht="12.75" customHeight="1" x14ac:dyDescent="0.2">
      <c r="A1975" s="120"/>
      <c r="B1975" s="120"/>
      <c r="C1975" s="120"/>
      <c r="D1975" s="120"/>
      <c r="E1975" s="120"/>
      <c r="F1975" s="120"/>
      <c r="G1975" s="120"/>
      <c r="H1975" s="120"/>
      <c r="I1975" s="120"/>
      <c r="J1975" s="120"/>
      <c r="K1975" s="188"/>
      <c r="L1975" s="120"/>
      <c r="M1975" s="120"/>
      <c r="N1975" s="120"/>
      <c r="O1975" s="120"/>
      <c r="P1975" s="120"/>
      <c r="Q1975" s="120"/>
      <c r="R1975" s="120"/>
      <c r="S1975" s="120"/>
    </row>
    <row r="1976" spans="1:19" ht="12.75" customHeight="1" x14ac:dyDescent="0.2">
      <c r="A1976" s="120"/>
      <c r="B1976" s="120"/>
      <c r="C1976" s="120"/>
      <c r="D1976" s="120"/>
      <c r="E1976" s="120"/>
      <c r="F1976" s="120"/>
      <c r="G1976" s="120"/>
      <c r="H1976" s="120"/>
      <c r="I1976" s="120"/>
      <c r="J1976" s="120"/>
      <c r="K1976" s="188"/>
      <c r="L1976" s="120"/>
      <c r="M1976" s="120"/>
      <c r="N1976" s="120"/>
      <c r="O1976" s="120"/>
      <c r="P1976" s="120"/>
      <c r="Q1976" s="120"/>
      <c r="R1976" s="120"/>
      <c r="S1976" s="120"/>
    </row>
    <row r="1977" spans="1:19" ht="12.75" customHeight="1" x14ac:dyDescent="0.2">
      <c r="A1977" s="120"/>
      <c r="B1977" s="120"/>
      <c r="C1977" s="120"/>
      <c r="D1977" s="120"/>
      <c r="E1977" s="120"/>
      <c r="F1977" s="120"/>
      <c r="G1977" s="120"/>
      <c r="H1977" s="120"/>
      <c r="I1977" s="120"/>
      <c r="J1977" s="120"/>
      <c r="K1977" s="188"/>
      <c r="L1977" s="120"/>
      <c r="M1977" s="120"/>
      <c r="N1977" s="120"/>
      <c r="O1977" s="120"/>
      <c r="P1977" s="120"/>
      <c r="Q1977" s="120"/>
      <c r="R1977" s="120"/>
      <c r="S1977" s="120"/>
    </row>
    <row r="1978" spans="1:19" ht="12.75" customHeight="1" x14ac:dyDescent="0.2">
      <c r="A1978" s="120"/>
      <c r="B1978" s="120"/>
      <c r="C1978" s="120"/>
      <c r="D1978" s="120"/>
      <c r="E1978" s="120"/>
      <c r="F1978" s="120"/>
      <c r="G1978" s="120"/>
      <c r="H1978" s="120"/>
      <c r="I1978" s="120"/>
      <c r="J1978" s="120"/>
      <c r="K1978" s="188"/>
      <c r="L1978" s="120"/>
      <c r="M1978" s="120"/>
      <c r="N1978" s="120"/>
      <c r="O1978" s="120"/>
      <c r="P1978" s="120"/>
      <c r="Q1978" s="120"/>
      <c r="R1978" s="120"/>
      <c r="S1978" s="120"/>
    </row>
    <row r="1979" spans="1:19" ht="12.75" customHeight="1" x14ac:dyDescent="0.2">
      <c r="A1979" s="120"/>
      <c r="B1979" s="120"/>
      <c r="C1979" s="120"/>
      <c r="D1979" s="120"/>
      <c r="E1979" s="120"/>
      <c r="F1979" s="120"/>
      <c r="G1979" s="120"/>
      <c r="H1979" s="120"/>
      <c r="I1979" s="120"/>
      <c r="J1979" s="120"/>
      <c r="K1979" s="188"/>
      <c r="L1979" s="120"/>
      <c r="M1979" s="120"/>
      <c r="N1979" s="120"/>
      <c r="O1979" s="120"/>
      <c r="P1979" s="120"/>
      <c r="Q1979" s="120"/>
      <c r="R1979" s="120"/>
      <c r="S1979" s="120"/>
    </row>
    <row r="1980" spans="1:19" ht="12.75" customHeight="1" x14ac:dyDescent="0.2">
      <c r="A1980" s="120"/>
      <c r="B1980" s="120"/>
      <c r="C1980" s="120"/>
      <c r="D1980" s="120"/>
      <c r="E1980" s="120"/>
      <c r="F1980" s="120"/>
      <c r="G1980" s="120"/>
      <c r="H1980" s="120"/>
      <c r="I1980" s="120"/>
      <c r="J1980" s="120"/>
      <c r="K1980" s="188"/>
      <c r="L1980" s="120"/>
      <c r="M1980" s="120"/>
      <c r="N1980" s="120"/>
      <c r="O1980" s="120"/>
      <c r="P1980" s="120"/>
      <c r="Q1980" s="120"/>
      <c r="R1980" s="120"/>
      <c r="S1980" s="120"/>
    </row>
    <row r="1981" spans="1:19" ht="12.75" customHeight="1" x14ac:dyDescent="0.2">
      <c r="A1981" s="120"/>
      <c r="B1981" s="120"/>
      <c r="C1981" s="120"/>
      <c r="D1981" s="120"/>
      <c r="E1981" s="120"/>
      <c r="F1981" s="120"/>
      <c r="G1981" s="120"/>
      <c r="H1981" s="120"/>
      <c r="I1981" s="120"/>
      <c r="J1981" s="120"/>
      <c r="K1981" s="188"/>
      <c r="L1981" s="120"/>
      <c r="M1981" s="120"/>
      <c r="N1981" s="120"/>
      <c r="O1981" s="120"/>
      <c r="P1981" s="120"/>
      <c r="Q1981" s="120"/>
      <c r="R1981" s="120"/>
      <c r="S1981" s="120"/>
    </row>
    <row r="1982" spans="1:19" ht="12.75" customHeight="1" x14ac:dyDescent="0.2">
      <c r="A1982" s="120"/>
      <c r="B1982" s="120"/>
      <c r="C1982" s="120"/>
      <c r="D1982" s="120"/>
      <c r="E1982" s="120"/>
      <c r="F1982" s="120"/>
      <c r="G1982" s="120"/>
      <c r="H1982" s="120"/>
      <c r="I1982" s="120"/>
      <c r="J1982" s="120"/>
      <c r="K1982" s="188"/>
      <c r="L1982" s="120"/>
      <c r="M1982" s="120"/>
      <c r="N1982" s="120"/>
      <c r="O1982" s="120"/>
      <c r="P1982" s="120"/>
      <c r="Q1982" s="120"/>
      <c r="R1982" s="120"/>
      <c r="S1982" s="120"/>
    </row>
    <row r="1983" spans="1:19" ht="12.75" customHeight="1" x14ac:dyDescent="0.2">
      <c r="A1983" s="120"/>
      <c r="B1983" s="120"/>
      <c r="C1983" s="120"/>
      <c r="D1983" s="120"/>
      <c r="E1983" s="120"/>
      <c r="F1983" s="120"/>
      <c r="G1983" s="120"/>
      <c r="H1983" s="120"/>
      <c r="I1983" s="120"/>
      <c r="J1983" s="120"/>
      <c r="K1983" s="188"/>
      <c r="L1983" s="120"/>
      <c r="M1983" s="120"/>
      <c r="N1983" s="120"/>
      <c r="O1983" s="120"/>
      <c r="P1983" s="120"/>
      <c r="Q1983" s="120"/>
      <c r="R1983" s="120"/>
      <c r="S1983" s="120"/>
    </row>
    <row r="1984" spans="1:19" ht="12.75" customHeight="1" x14ac:dyDescent="0.2">
      <c r="A1984" s="120"/>
      <c r="B1984" s="120"/>
      <c r="C1984" s="120"/>
      <c r="D1984" s="120"/>
      <c r="E1984" s="120"/>
      <c r="F1984" s="120"/>
      <c r="G1984" s="120"/>
      <c r="H1984" s="120"/>
      <c r="I1984" s="120"/>
      <c r="J1984" s="120"/>
      <c r="K1984" s="188"/>
      <c r="L1984" s="120"/>
      <c r="M1984" s="120"/>
      <c r="N1984" s="120"/>
      <c r="O1984" s="120"/>
      <c r="P1984" s="120"/>
      <c r="Q1984" s="120"/>
      <c r="R1984" s="120"/>
      <c r="S1984" s="120"/>
    </row>
    <row r="1985" spans="1:19" ht="12.75" customHeight="1" x14ac:dyDescent="0.2">
      <c r="A1985" s="120"/>
      <c r="B1985" s="120"/>
      <c r="C1985" s="120"/>
      <c r="D1985" s="120"/>
      <c r="E1985" s="120"/>
      <c r="F1985" s="120"/>
      <c r="G1985" s="120"/>
      <c r="H1985" s="120"/>
      <c r="I1985" s="120"/>
      <c r="J1985" s="120"/>
      <c r="K1985" s="188"/>
      <c r="L1985" s="120"/>
      <c r="M1985" s="120"/>
      <c r="N1985" s="120"/>
      <c r="O1985" s="120"/>
      <c r="P1985" s="120"/>
      <c r="Q1985" s="120"/>
      <c r="R1985" s="120"/>
      <c r="S1985" s="120"/>
    </row>
    <row r="1986" spans="1:19" ht="12.75" customHeight="1" x14ac:dyDescent="0.2">
      <c r="A1986" s="120"/>
      <c r="B1986" s="120"/>
      <c r="C1986" s="120"/>
      <c r="D1986" s="120"/>
      <c r="E1986" s="120"/>
      <c r="F1986" s="120"/>
      <c r="G1986" s="120"/>
      <c r="H1986" s="120"/>
      <c r="I1986" s="120"/>
      <c r="J1986" s="120"/>
      <c r="K1986" s="188"/>
      <c r="L1986" s="120"/>
      <c r="M1986" s="120"/>
      <c r="N1986" s="120"/>
      <c r="O1986" s="120"/>
      <c r="P1986" s="120"/>
      <c r="Q1986" s="120"/>
      <c r="R1986" s="120"/>
      <c r="S1986" s="120"/>
    </row>
    <row r="1987" spans="1:19" ht="12.75" customHeight="1" x14ac:dyDescent="0.2">
      <c r="A1987" s="120"/>
      <c r="B1987" s="120"/>
      <c r="C1987" s="120"/>
      <c r="D1987" s="120"/>
      <c r="E1987" s="120"/>
      <c r="F1987" s="120"/>
      <c r="G1987" s="120"/>
      <c r="H1987" s="120"/>
      <c r="I1987" s="120"/>
      <c r="J1987" s="120"/>
      <c r="K1987" s="188"/>
      <c r="L1987" s="120"/>
      <c r="M1987" s="120"/>
      <c r="N1987" s="120"/>
      <c r="O1987" s="120"/>
      <c r="P1987" s="120"/>
      <c r="Q1987" s="120"/>
      <c r="R1987" s="120"/>
      <c r="S1987" s="120"/>
    </row>
    <row r="1988" spans="1:19" ht="12.75" customHeight="1" x14ac:dyDescent="0.2">
      <c r="A1988" s="120"/>
      <c r="B1988" s="120"/>
      <c r="C1988" s="120"/>
      <c r="D1988" s="120"/>
      <c r="E1988" s="120"/>
      <c r="F1988" s="120"/>
      <c r="G1988" s="120"/>
      <c r="H1988" s="120"/>
      <c r="I1988" s="120"/>
      <c r="J1988" s="120"/>
      <c r="K1988" s="188"/>
      <c r="L1988" s="120"/>
      <c r="M1988" s="120"/>
      <c r="N1988" s="120"/>
      <c r="O1988" s="120"/>
      <c r="P1988" s="120"/>
      <c r="Q1988" s="120"/>
      <c r="R1988" s="120"/>
      <c r="S1988" s="120"/>
    </row>
    <row r="1989" spans="1:19" ht="12.75" customHeight="1" x14ac:dyDescent="0.2">
      <c r="A1989" s="120"/>
      <c r="B1989" s="120"/>
      <c r="C1989" s="120"/>
      <c r="D1989" s="120"/>
      <c r="E1989" s="120"/>
      <c r="F1989" s="120"/>
      <c r="G1989" s="120"/>
      <c r="H1989" s="120"/>
      <c r="I1989" s="120"/>
      <c r="J1989" s="120"/>
      <c r="K1989" s="188"/>
      <c r="L1989" s="120"/>
      <c r="M1989" s="120"/>
      <c r="N1989" s="120"/>
      <c r="O1989" s="120"/>
      <c r="P1989" s="120"/>
      <c r="Q1989" s="120"/>
      <c r="R1989" s="120"/>
      <c r="S1989" s="120"/>
    </row>
    <row r="1990" spans="1:19" ht="12.75" customHeight="1" x14ac:dyDescent="0.2">
      <c r="A1990" s="120"/>
      <c r="B1990" s="120"/>
      <c r="C1990" s="120"/>
      <c r="D1990" s="120"/>
      <c r="E1990" s="120"/>
      <c r="F1990" s="120"/>
      <c r="G1990" s="120"/>
      <c r="H1990" s="120"/>
      <c r="I1990" s="120"/>
      <c r="J1990" s="120"/>
      <c r="K1990" s="188"/>
      <c r="L1990" s="120"/>
      <c r="M1990" s="120"/>
      <c r="N1990" s="120"/>
      <c r="O1990" s="120"/>
      <c r="P1990" s="120"/>
      <c r="Q1990" s="120"/>
      <c r="R1990" s="120"/>
      <c r="S1990" s="120"/>
    </row>
    <row r="1991" spans="1:19" ht="12.75" customHeight="1" x14ac:dyDescent="0.2">
      <c r="A1991" s="120"/>
      <c r="B1991" s="120"/>
      <c r="C1991" s="120"/>
      <c r="D1991" s="120"/>
      <c r="E1991" s="120"/>
      <c r="F1991" s="120"/>
      <c r="G1991" s="120"/>
      <c r="H1991" s="120"/>
      <c r="I1991" s="120"/>
      <c r="J1991" s="120"/>
      <c r="K1991" s="188"/>
      <c r="L1991" s="120"/>
      <c r="M1991" s="120"/>
      <c r="N1991" s="120"/>
      <c r="O1991" s="120"/>
      <c r="P1991" s="120"/>
      <c r="Q1991" s="120"/>
      <c r="R1991" s="120"/>
      <c r="S1991" s="120"/>
    </row>
    <row r="1992" spans="1:19" ht="12.75" customHeight="1" x14ac:dyDescent="0.2">
      <c r="A1992" s="120"/>
      <c r="B1992" s="120"/>
      <c r="C1992" s="120"/>
      <c r="D1992" s="120"/>
      <c r="E1992" s="120"/>
      <c r="F1992" s="120"/>
      <c r="G1992" s="120"/>
      <c r="H1992" s="120"/>
      <c r="I1992" s="120"/>
      <c r="J1992" s="120"/>
      <c r="K1992" s="188"/>
      <c r="L1992" s="120"/>
      <c r="M1992" s="120"/>
      <c r="N1992" s="120"/>
      <c r="O1992" s="120"/>
      <c r="P1992" s="120"/>
      <c r="Q1992" s="120"/>
      <c r="R1992" s="120"/>
      <c r="S1992" s="120"/>
    </row>
    <row r="1993" spans="1:19" ht="12.75" customHeight="1" x14ac:dyDescent="0.2">
      <c r="A1993" s="120"/>
      <c r="B1993" s="120"/>
      <c r="C1993" s="120"/>
      <c r="D1993" s="120"/>
      <c r="E1993" s="120"/>
      <c r="F1993" s="120"/>
      <c r="G1993" s="120"/>
      <c r="H1993" s="120"/>
      <c r="I1993" s="120"/>
      <c r="J1993" s="120"/>
      <c r="K1993" s="188"/>
      <c r="L1993" s="120"/>
      <c r="M1993" s="120"/>
      <c r="N1993" s="120"/>
      <c r="O1993" s="120"/>
      <c r="P1993" s="120"/>
      <c r="Q1993" s="120"/>
      <c r="R1993" s="120"/>
      <c r="S1993" s="120"/>
    </row>
    <row r="1994" spans="1:19" ht="12.75" customHeight="1" x14ac:dyDescent="0.2">
      <c r="A1994" s="120"/>
      <c r="B1994" s="120"/>
      <c r="C1994" s="120"/>
      <c r="D1994" s="120"/>
      <c r="E1994" s="120"/>
      <c r="F1994" s="120"/>
      <c r="G1994" s="120"/>
      <c r="H1994" s="120"/>
      <c r="I1994" s="120"/>
      <c r="J1994" s="120"/>
      <c r="K1994" s="188"/>
      <c r="L1994" s="120"/>
      <c r="M1994" s="120"/>
      <c r="N1994" s="120"/>
      <c r="O1994" s="120"/>
      <c r="P1994" s="120"/>
      <c r="Q1994" s="120"/>
      <c r="R1994" s="120"/>
      <c r="S1994" s="120"/>
    </row>
    <row r="1995" spans="1:19" ht="12.75" customHeight="1" x14ac:dyDescent="0.2">
      <c r="A1995" s="120"/>
      <c r="B1995" s="120"/>
      <c r="C1995" s="120"/>
      <c r="D1995" s="120"/>
      <c r="E1995" s="120"/>
      <c r="F1995" s="120"/>
      <c r="G1995" s="120"/>
      <c r="H1995" s="120"/>
      <c r="I1995" s="120"/>
      <c r="J1995" s="120"/>
      <c r="K1995" s="188"/>
      <c r="L1995" s="120"/>
      <c r="M1995" s="120"/>
      <c r="N1995" s="120"/>
      <c r="O1995" s="120"/>
      <c r="P1995" s="120"/>
      <c r="Q1995" s="120"/>
      <c r="R1995" s="120"/>
      <c r="S1995" s="120"/>
    </row>
    <row r="1996" spans="1:19" ht="12.75" customHeight="1" x14ac:dyDescent="0.2">
      <c r="A1996" s="120"/>
      <c r="B1996" s="120"/>
      <c r="C1996" s="120"/>
      <c r="D1996" s="120"/>
      <c r="E1996" s="120"/>
      <c r="F1996" s="120"/>
      <c r="G1996" s="120"/>
      <c r="H1996" s="120"/>
      <c r="I1996" s="120"/>
      <c r="J1996" s="120"/>
      <c r="K1996" s="188"/>
      <c r="L1996" s="120"/>
      <c r="M1996" s="120"/>
      <c r="N1996" s="120"/>
      <c r="O1996" s="120"/>
      <c r="P1996" s="120"/>
      <c r="Q1996" s="120"/>
      <c r="R1996" s="120"/>
      <c r="S1996" s="120"/>
    </row>
    <row r="1997" spans="1:19" ht="12.75" customHeight="1" x14ac:dyDescent="0.2">
      <c r="A1997" s="120"/>
      <c r="B1997" s="120"/>
      <c r="C1997" s="120"/>
      <c r="D1997" s="120"/>
      <c r="E1997" s="120"/>
      <c r="F1997" s="120"/>
      <c r="G1997" s="120"/>
      <c r="H1997" s="120"/>
      <c r="I1997" s="120"/>
      <c r="J1997" s="120"/>
      <c r="K1997" s="188"/>
      <c r="L1997" s="120"/>
      <c r="M1997" s="120"/>
      <c r="N1997" s="120"/>
      <c r="O1997" s="120"/>
      <c r="P1997" s="120"/>
      <c r="Q1997" s="120"/>
      <c r="R1997" s="120"/>
      <c r="S1997" s="120"/>
    </row>
    <row r="1998" spans="1:19" ht="12.75" customHeight="1" x14ac:dyDescent="0.2">
      <c r="A1998" s="120"/>
      <c r="B1998" s="120"/>
      <c r="C1998" s="120"/>
      <c r="D1998" s="120"/>
      <c r="E1998" s="120"/>
      <c r="F1998" s="120"/>
      <c r="G1998" s="120"/>
      <c r="H1998" s="120"/>
      <c r="I1998" s="120"/>
      <c r="J1998" s="120"/>
      <c r="K1998" s="188"/>
      <c r="L1998" s="120"/>
      <c r="M1998" s="120"/>
      <c r="N1998" s="120"/>
      <c r="O1998" s="120"/>
      <c r="P1998" s="120"/>
      <c r="Q1998" s="120"/>
      <c r="R1998" s="120"/>
      <c r="S1998" s="120"/>
    </row>
    <row r="1999" spans="1:19" ht="12.75" customHeight="1" x14ac:dyDescent="0.2">
      <c r="A1999" s="120"/>
      <c r="B1999" s="120"/>
      <c r="C1999" s="120"/>
      <c r="D1999" s="120"/>
      <c r="E1999" s="120"/>
      <c r="F1999" s="120"/>
      <c r="G1999" s="120"/>
      <c r="H1999" s="120"/>
      <c r="I1999" s="120"/>
      <c r="J1999" s="120"/>
      <c r="K1999" s="188"/>
      <c r="L1999" s="120"/>
      <c r="M1999" s="120"/>
      <c r="N1999" s="120"/>
      <c r="O1999" s="120"/>
      <c r="P1999" s="120"/>
      <c r="Q1999" s="120"/>
      <c r="R1999" s="120"/>
      <c r="S1999" s="120"/>
    </row>
    <row r="2000" spans="1:19" ht="12.75" customHeight="1" x14ac:dyDescent="0.2">
      <c r="A2000" s="120"/>
      <c r="B2000" s="120"/>
      <c r="C2000" s="120"/>
      <c r="D2000" s="120"/>
      <c r="E2000" s="120"/>
      <c r="F2000" s="120"/>
      <c r="G2000" s="120"/>
      <c r="H2000" s="120"/>
      <c r="I2000" s="120"/>
      <c r="J2000" s="120"/>
      <c r="K2000" s="188"/>
      <c r="L2000" s="120"/>
      <c r="M2000" s="120"/>
      <c r="N2000" s="120"/>
      <c r="O2000" s="120"/>
      <c r="P2000" s="120"/>
      <c r="Q2000" s="120"/>
      <c r="R2000" s="120"/>
      <c r="S2000" s="120"/>
    </row>
    <row r="2001" spans="1:19" ht="12.75" customHeight="1" x14ac:dyDescent="0.2">
      <c r="A2001" s="120"/>
      <c r="B2001" s="120"/>
      <c r="C2001" s="120"/>
      <c r="D2001" s="120"/>
      <c r="E2001" s="120"/>
      <c r="F2001" s="120"/>
      <c r="G2001" s="120"/>
      <c r="H2001" s="120"/>
      <c r="I2001" s="120"/>
      <c r="J2001" s="120"/>
      <c r="K2001" s="188"/>
      <c r="L2001" s="120"/>
      <c r="M2001" s="120"/>
      <c r="N2001" s="120"/>
      <c r="O2001" s="120"/>
      <c r="P2001" s="120"/>
      <c r="Q2001" s="120"/>
      <c r="R2001" s="120"/>
      <c r="S2001" s="120"/>
    </row>
    <row r="2002" spans="1:19" ht="12.75" customHeight="1" x14ac:dyDescent="0.2">
      <c r="A2002" s="120"/>
      <c r="B2002" s="120"/>
      <c r="C2002" s="120"/>
      <c r="D2002" s="120"/>
      <c r="E2002" s="120"/>
      <c r="F2002" s="120"/>
      <c r="G2002" s="120"/>
      <c r="H2002" s="120"/>
      <c r="I2002" s="120"/>
      <c r="J2002" s="120"/>
      <c r="K2002" s="188"/>
      <c r="L2002" s="120"/>
      <c r="M2002" s="120"/>
      <c r="N2002" s="120"/>
      <c r="O2002" s="120"/>
      <c r="P2002" s="120"/>
      <c r="Q2002" s="120"/>
      <c r="R2002" s="120"/>
      <c r="S2002" s="120"/>
    </row>
    <row r="2003" spans="1:19" ht="12.75" customHeight="1" x14ac:dyDescent="0.2">
      <c r="A2003" s="120"/>
      <c r="B2003" s="120"/>
      <c r="C2003" s="120"/>
      <c r="D2003" s="120"/>
      <c r="E2003" s="120"/>
      <c r="F2003" s="120"/>
      <c r="G2003" s="120"/>
      <c r="H2003" s="120"/>
      <c r="I2003" s="120"/>
      <c r="J2003" s="120"/>
      <c r="K2003" s="188"/>
      <c r="L2003" s="120"/>
      <c r="M2003" s="120"/>
      <c r="N2003" s="120"/>
      <c r="O2003" s="120"/>
      <c r="P2003" s="120"/>
      <c r="Q2003" s="120"/>
      <c r="R2003" s="120"/>
      <c r="S2003" s="120"/>
    </row>
    <row r="2004" spans="1:19" ht="12.75" customHeight="1" x14ac:dyDescent="0.2">
      <c r="A2004" s="120"/>
      <c r="B2004" s="120"/>
      <c r="C2004" s="120"/>
      <c r="D2004" s="120"/>
      <c r="E2004" s="120"/>
      <c r="F2004" s="120"/>
      <c r="G2004" s="120"/>
      <c r="H2004" s="120"/>
      <c r="I2004" s="120"/>
      <c r="J2004" s="120"/>
      <c r="K2004" s="188"/>
      <c r="L2004" s="120"/>
      <c r="M2004" s="120"/>
      <c r="N2004" s="120"/>
      <c r="O2004" s="120"/>
      <c r="P2004" s="120"/>
      <c r="Q2004" s="120"/>
      <c r="R2004" s="120"/>
      <c r="S2004" s="120"/>
    </row>
    <row r="2005" spans="1:19" ht="12.75" customHeight="1" x14ac:dyDescent="0.2">
      <c r="A2005" s="120"/>
      <c r="B2005" s="120"/>
      <c r="C2005" s="120"/>
      <c r="D2005" s="120"/>
      <c r="E2005" s="120"/>
      <c r="F2005" s="120"/>
      <c r="G2005" s="120"/>
      <c r="H2005" s="120"/>
      <c r="I2005" s="120"/>
      <c r="J2005" s="120"/>
      <c r="K2005" s="188"/>
      <c r="L2005" s="120"/>
      <c r="M2005" s="120"/>
      <c r="N2005" s="120"/>
      <c r="O2005" s="120"/>
      <c r="P2005" s="120"/>
      <c r="Q2005" s="120"/>
      <c r="R2005" s="120"/>
      <c r="S2005" s="120"/>
    </row>
    <row r="2006" spans="1:19" ht="12.75" customHeight="1" x14ac:dyDescent="0.2">
      <c r="A2006" s="120"/>
      <c r="B2006" s="120"/>
      <c r="C2006" s="120"/>
      <c r="D2006" s="120"/>
      <c r="E2006" s="120"/>
      <c r="F2006" s="120"/>
      <c r="G2006" s="120"/>
      <c r="H2006" s="120"/>
      <c r="I2006" s="120"/>
      <c r="J2006" s="120"/>
      <c r="K2006" s="188"/>
      <c r="L2006" s="120"/>
      <c r="M2006" s="120"/>
      <c r="N2006" s="120"/>
      <c r="O2006" s="120"/>
      <c r="P2006" s="120"/>
      <c r="Q2006" s="120"/>
      <c r="R2006" s="120"/>
      <c r="S2006" s="120"/>
    </row>
    <row r="2007" spans="1:19" ht="12.75" customHeight="1" x14ac:dyDescent="0.2">
      <c r="A2007" s="120"/>
      <c r="B2007" s="120"/>
      <c r="C2007" s="120"/>
      <c r="D2007" s="120"/>
      <c r="E2007" s="120"/>
      <c r="F2007" s="120"/>
      <c r="G2007" s="120"/>
      <c r="H2007" s="120"/>
      <c r="I2007" s="120"/>
      <c r="J2007" s="120"/>
      <c r="K2007" s="188"/>
      <c r="L2007" s="120"/>
      <c r="M2007" s="120"/>
      <c r="N2007" s="120"/>
      <c r="O2007" s="120"/>
      <c r="P2007" s="120"/>
      <c r="Q2007" s="120"/>
      <c r="R2007" s="120"/>
      <c r="S2007" s="120"/>
    </row>
    <row r="2008" spans="1:19" ht="12.75" customHeight="1" x14ac:dyDescent="0.2">
      <c r="A2008" s="120"/>
      <c r="B2008" s="120"/>
      <c r="C2008" s="120"/>
      <c r="D2008" s="120"/>
      <c r="E2008" s="120"/>
      <c r="F2008" s="120"/>
      <c r="G2008" s="120"/>
      <c r="H2008" s="120"/>
      <c r="I2008" s="120"/>
      <c r="J2008" s="120"/>
      <c r="K2008" s="188"/>
      <c r="L2008" s="120"/>
      <c r="M2008" s="120"/>
      <c r="N2008" s="120"/>
      <c r="O2008" s="120"/>
      <c r="P2008" s="120"/>
      <c r="Q2008" s="120"/>
      <c r="R2008" s="120"/>
      <c r="S2008" s="120"/>
    </row>
    <row r="2009" spans="1:19" ht="12.75" customHeight="1" x14ac:dyDescent="0.2">
      <c r="A2009" s="120"/>
      <c r="B2009" s="120"/>
      <c r="C2009" s="120"/>
      <c r="D2009" s="120"/>
      <c r="E2009" s="120"/>
      <c r="F2009" s="120"/>
      <c r="G2009" s="120"/>
      <c r="H2009" s="120"/>
      <c r="I2009" s="120"/>
      <c r="J2009" s="120"/>
      <c r="K2009" s="188"/>
      <c r="L2009" s="120"/>
      <c r="M2009" s="120"/>
      <c r="N2009" s="120"/>
      <c r="O2009" s="120"/>
      <c r="P2009" s="120"/>
      <c r="Q2009" s="120"/>
      <c r="R2009" s="120"/>
      <c r="S2009" s="120"/>
    </row>
    <row r="2010" spans="1:19" ht="12.75" customHeight="1" x14ac:dyDescent="0.2">
      <c r="A2010" s="120"/>
      <c r="B2010" s="120"/>
      <c r="C2010" s="120"/>
      <c r="D2010" s="120"/>
      <c r="E2010" s="120"/>
      <c r="F2010" s="120"/>
      <c r="G2010" s="120"/>
      <c r="H2010" s="120"/>
      <c r="I2010" s="120"/>
      <c r="J2010" s="120"/>
      <c r="K2010" s="188"/>
      <c r="L2010" s="120"/>
      <c r="M2010" s="120"/>
      <c r="N2010" s="120"/>
      <c r="O2010" s="120"/>
      <c r="P2010" s="120"/>
      <c r="Q2010" s="120"/>
      <c r="R2010" s="120"/>
      <c r="S2010" s="120"/>
    </row>
    <row r="2011" spans="1:19" ht="12.75" customHeight="1" x14ac:dyDescent="0.2">
      <c r="A2011" s="120"/>
      <c r="B2011" s="120"/>
      <c r="C2011" s="120"/>
      <c r="D2011" s="120"/>
      <c r="E2011" s="120"/>
      <c r="F2011" s="120"/>
      <c r="G2011" s="120"/>
      <c r="H2011" s="120"/>
      <c r="I2011" s="120"/>
      <c r="J2011" s="120"/>
      <c r="K2011" s="188"/>
      <c r="L2011" s="120"/>
      <c r="M2011" s="120"/>
      <c r="N2011" s="120"/>
      <c r="O2011" s="120"/>
      <c r="P2011" s="120"/>
      <c r="Q2011" s="120"/>
      <c r="R2011" s="120"/>
      <c r="S2011" s="120"/>
    </row>
    <row r="2012" spans="1:19" ht="12.75" customHeight="1" x14ac:dyDescent="0.2">
      <c r="A2012" s="120"/>
      <c r="B2012" s="120"/>
      <c r="C2012" s="120"/>
      <c r="D2012" s="120"/>
      <c r="E2012" s="120"/>
      <c r="F2012" s="120"/>
      <c r="G2012" s="120"/>
      <c r="H2012" s="120"/>
      <c r="I2012" s="120"/>
      <c r="J2012" s="120"/>
      <c r="K2012" s="188"/>
      <c r="L2012" s="120"/>
      <c r="M2012" s="120"/>
      <c r="N2012" s="120"/>
      <c r="O2012" s="120"/>
      <c r="P2012" s="120"/>
      <c r="Q2012" s="120"/>
      <c r="R2012" s="120"/>
      <c r="S2012" s="120"/>
    </row>
    <row r="2013" spans="1:19" ht="12.75" customHeight="1" x14ac:dyDescent="0.2">
      <c r="A2013" s="120"/>
      <c r="B2013" s="120"/>
      <c r="C2013" s="120"/>
      <c r="D2013" s="120"/>
      <c r="E2013" s="120"/>
      <c r="F2013" s="120"/>
      <c r="G2013" s="120"/>
      <c r="H2013" s="120"/>
      <c r="I2013" s="120"/>
      <c r="J2013" s="120"/>
      <c r="K2013" s="188"/>
      <c r="L2013" s="120"/>
      <c r="M2013" s="120"/>
      <c r="N2013" s="120"/>
      <c r="O2013" s="120"/>
      <c r="P2013" s="120"/>
      <c r="Q2013" s="120"/>
      <c r="R2013" s="120"/>
      <c r="S2013" s="120"/>
    </row>
    <row r="2014" spans="1:19" ht="12.75" customHeight="1" x14ac:dyDescent="0.2">
      <c r="A2014" s="120"/>
      <c r="B2014" s="120"/>
      <c r="C2014" s="120"/>
      <c r="D2014" s="120"/>
      <c r="E2014" s="120"/>
      <c r="F2014" s="120"/>
      <c r="G2014" s="120"/>
      <c r="H2014" s="120"/>
      <c r="I2014" s="120"/>
      <c r="J2014" s="120"/>
      <c r="K2014" s="188"/>
      <c r="L2014" s="120"/>
      <c r="M2014" s="120"/>
      <c r="N2014" s="120"/>
      <c r="O2014" s="120"/>
      <c r="P2014" s="120"/>
      <c r="Q2014" s="120"/>
      <c r="R2014" s="120"/>
      <c r="S2014" s="120"/>
    </row>
    <row r="2015" spans="1:19" ht="12.75" customHeight="1" x14ac:dyDescent="0.2">
      <c r="A2015" s="120"/>
      <c r="B2015" s="120"/>
      <c r="C2015" s="120"/>
      <c r="D2015" s="120"/>
      <c r="E2015" s="120"/>
      <c r="F2015" s="120"/>
      <c r="G2015" s="120"/>
      <c r="H2015" s="120"/>
      <c r="I2015" s="120"/>
      <c r="J2015" s="120"/>
      <c r="K2015" s="188"/>
      <c r="L2015" s="120"/>
      <c r="M2015" s="120"/>
      <c r="N2015" s="120"/>
      <c r="O2015" s="120"/>
      <c r="P2015" s="120"/>
      <c r="Q2015" s="120"/>
      <c r="R2015" s="120"/>
      <c r="S2015" s="120"/>
    </row>
    <row r="2016" spans="1:19" ht="12.75" customHeight="1" x14ac:dyDescent="0.2">
      <c r="A2016" s="120"/>
      <c r="B2016" s="120"/>
      <c r="C2016" s="120"/>
      <c r="D2016" s="120"/>
      <c r="E2016" s="120"/>
      <c r="F2016" s="120"/>
      <c r="G2016" s="120"/>
      <c r="H2016" s="120"/>
      <c r="I2016" s="120"/>
      <c r="J2016" s="120"/>
      <c r="K2016" s="188"/>
      <c r="L2016" s="120"/>
      <c r="M2016" s="120"/>
      <c r="N2016" s="120"/>
      <c r="O2016" s="120"/>
      <c r="P2016" s="120"/>
      <c r="Q2016" s="120"/>
      <c r="R2016" s="120"/>
      <c r="S2016" s="120"/>
    </row>
    <row r="2017" spans="1:19" ht="12.75" customHeight="1" x14ac:dyDescent="0.2">
      <c r="A2017" s="120"/>
      <c r="B2017" s="120"/>
      <c r="C2017" s="120"/>
      <c r="D2017" s="120"/>
      <c r="E2017" s="120"/>
      <c r="F2017" s="120"/>
      <c r="G2017" s="120"/>
      <c r="H2017" s="120"/>
      <c r="I2017" s="120"/>
      <c r="J2017" s="120"/>
      <c r="K2017" s="188"/>
      <c r="L2017" s="120"/>
      <c r="M2017" s="120"/>
      <c r="N2017" s="120"/>
      <c r="O2017" s="120"/>
      <c r="P2017" s="120"/>
      <c r="Q2017" s="120"/>
      <c r="R2017" s="120"/>
      <c r="S2017" s="120"/>
    </row>
    <row r="2018" spans="1:19" ht="12.75" customHeight="1" x14ac:dyDescent="0.2">
      <c r="A2018" s="120"/>
      <c r="B2018" s="120"/>
      <c r="C2018" s="120"/>
      <c r="D2018" s="120"/>
      <c r="E2018" s="120"/>
      <c r="F2018" s="120"/>
      <c r="G2018" s="120"/>
      <c r="H2018" s="120"/>
      <c r="I2018" s="120"/>
      <c r="J2018" s="120"/>
      <c r="K2018" s="188"/>
      <c r="L2018" s="120"/>
      <c r="M2018" s="120"/>
      <c r="N2018" s="120"/>
      <c r="O2018" s="120"/>
      <c r="P2018" s="120"/>
      <c r="Q2018" s="120"/>
      <c r="R2018" s="120"/>
      <c r="S2018" s="120"/>
    </row>
    <row r="2019" spans="1:19" ht="12.75" customHeight="1" x14ac:dyDescent="0.2">
      <c r="A2019" s="120"/>
      <c r="B2019" s="120"/>
      <c r="C2019" s="120"/>
      <c r="D2019" s="120"/>
      <c r="E2019" s="120"/>
      <c r="F2019" s="120"/>
      <c r="G2019" s="120"/>
      <c r="H2019" s="120"/>
      <c r="I2019" s="120"/>
      <c r="J2019" s="120"/>
      <c r="K2019" s="188"/>
      <c r="L2019" s="120"/>
      <c r="M2019" s="120"/>
      <c r="N2019" s="120"/>
      <c r="O2019" s="120"/>
      <c r="P2019" s="120"/>
      <c r="Q2019" s="120"/>
      <c r="R2019" s="120"/>
      <c r="S2019" s="120"/>
    </row>
    <row r="2020" spans="1:19" ht="12.75" customHeight="1" x14ac:dyDescent="0.2">
      <c r="A2020" s="120"/>
      <c r="B2020" s="120"/>
      <c r="C2020" s="120"/>
      <c r="D2020" s="120"/>
      <c r="E2020" s="120"/>
      <c r="F2020" s="120"/>
      <c r="G2020" s="120"/>
      <c r="H2020" s="120"/>
      <c r="I2020" s="120"/>
      <c r="J2020" s="120"/>
      <c r="K2020" s="188"/>
      <c r="L2020" s="120"/>
      <c r="M2020" s="120"/>
      <c r="N2020" s="120"/>
      <c r="O2020" s="120"/>
      <c r="P2020" s="120"/>
      <c r="Q2020" s="120"/>
      <c r="R2020" s="120"/>
      <c r="S2020" s="120"/>
    </row>
    <row r="2021" spans="1:19" ht="12.75" customHeight="1" x14ac:dyDescent="0.2">
      <c r="A2021" s="120"/>
      <c r="B2021" s="120"/>
      <c r="C2021" s="120"/>
      <c r="D2021" s="120"/>
      <c r="E2021" s="120"/>
      <c r="F2021" s="120"/>
      <c r="G2021" s="120"/>
      <c r="H2021" s="120"/>
      <c r="I2021" s="120"/>
      <c r="J2021" s="120"/>
      <c r="K2021" s="188"/>
      <c r="L2021" s="120"/>
      <c r="M2021" s="120"/>
      <c r="N2021" s="120"/>
      <c r="O2021" s="120"/>
      <c r="P2021" s="120"/>
      <c r="Q2021" s="120"/>
      <c r="R2021" s="120"/>
      <c r="S2021" s="120"/>
    </row>
    <row r="2022" spans="1:19" ht="12.75" customHeight="1" x14ac:dyDescent="0.2">
      <c r="A2022" s="120"/>
      <c r="B2022" s="120"/>
      <c r="C2022" s="120"/>
      <c r="D2022" s="120"/>
      <c r="E2022" s="120"/>
      <c r="F2022" s="120"/>
      <c r="G2022" s="120"/>
      <c r="H2022" s="120"/>
      <c r="I2022" s="120"/>
      <c r="J2022" s="120"/>
      <c r="K2022" s="188"/>
      <c r="L2022" s="120"/>
      <c r="M2022" s="120"/>
      <c r="N2022" s="120"/>
      <c r="O2022" s="120"/>
      <c r="P2022" s="120"/>
      <c r="Q2022" s="120"/>
      <c r="R2022" s="120"/>
      <c r="S2022" s="120"/>
    </row>
    <row r="2023" spans="1:19" ht="12.75" customHeight="1" x14ac:dyDescent="0.2">
      <c r="A2023" s="120"/>
      <c r="B2023" s="120"/>
      <c r="C2023" s="120"/>
      <c r="D2023" s="120"/>
      <c r="E2023" s="120"/>
      <c r="F2023" s="120"/>
      <c r="G2023" s="120"/>
      <c r="H2023" s="120"/>
      <c r="I2023" s="120"/>
      <c r="J2023" s="120"/>
      <c r="K2023" s="188"/>
      <c r="L2023" s="120"/>
      <c r="M2023" s="120"/>
      <c r="N2023" s="120"/>
      <c r="O2023" s="120"/>
      <c r="P2023" s="120"/>
      <c r="Q2023" s="120"/>
      <c r="R2023" s="120"/>
      <c r="S2023" s="120"/>
    </row>
    <row r="2024" spans="1:19" ht="12.75" customHeight="1" x14ac:dyDescent="0.2">
      <c r="A2024" s="120"/>
      <c r="B2024" s="120"/>
      <c r="C2024" s="120"/>
      <c r="D2024" s="120"/>
      <c r="E2024" s="120"/>
      <c r="F2024" s="120"/>
      <c r="G2024" s="120"/>
      <c r="H2024" s="120"/>
      <c r="I2024" s="120"/>
      <c r="J2024" s="120"/>
      <c r="K2024" s="188"/>
      <c r="L2024" s="120"/>
      <c r="M2024" s="120"/>
      <c r="N2024" s="120"/>
      <c r="O2024" s="120"/>
      <c r="P2024" s="120"/>
      <c r="Q2024" s="120"/>
      <c r="R2024" s="120"/>
      <c r="S2024" s="120"/>
    </row>
    <row r="2025" spans="1:19" ht="12.75" customHeight="1" x14ac:dyDescent="0.2">
      <c r="A2025" s="120"/>
      <c r="B2025" s="120"/>
      <c r="C2025" s="120"/>
      <c r="D2025" s="120"/>
      <c r="E2025" s="120"/>
      <c r="F2025" s="120"/>
      <c r="G2025" s="120"/>
      <c r="H2025" s="120"/>
      <c r="I2025" s="120"/>
      <c r="J2025" s="120"/>
      <c r="K2025" s="188"/>
      <c r="L2025" s="120"/>
      <c r="M2025" s="120"/>
      <c r="N2025" s="120"/>
      <c r="O2025" s="120"/>
      <c r="P2025" s="120"/>
      <c r="Q2025" s="120"/>
      <c r="R2025" s="120"/>
      <c r="S2025" s="120"/>
    </row>
    <row r="2026" spans="1:19" ht="12.75" customHeight="1" x14ac:dyDescent="0.2">
      <c r="A2026" s="120"/>
      <c r="B2026" s="120"/>
      <c r="C2026" s="120"/>
      <c r="D2026" s="120"/>
      <c r="E2026" s="120"/>
      <c r="F2026" s="120"/>
      <c r="G2026" s="120"/>
      <c r="H2026" s="120"/>
      <c r="I2026" s="120"/>
      <c r="J2026" s="120"/>
      <c r="K2026" s="188"/>
      <c r="L2026" s="120"/>
      <c r="M2026" s="120"/>
      <c r="N2026" s="120"/>
      <c r="O2026" s="120"/>
      <c r="P2026" s="120"/>
      <c r="Q2026" s="120"/>
      <c r="R2026" s="120"/>
      <c r="S2026" s="120"/>
    </row>
    <row r="2027" spans="1:19" ht="12.75" customHeight="1" x14ac:dyDescent="0.2">
      <c r="A2027" s="120"/>
      <c r="B2027" s="120"/>
      <c r="C2027" s="120"/>
      <c r="D2027" s="120"/>
      <c r="E2027" s="120"/>
      <c r="F2027" s="120"/>
      <c r="G2027" s="120"/>
      <c r="H2027" s="120"/>
      <c r="I2027" s="120"/>
      <c r="J2027" s="120"/>
      <c r="K2027" s="188"/>
      <c r="L2027" s="120"/>
      <c r="M2027" s="120"/>
      <c r="N2027" s="120"/>
      <c r="O2027" s="120"/>
      <c r="P2027" s="120"/>
      <c r="Q2027" s="120"/>
      <c r="R2027" s="120"/>
      <c r="S2027" s="120"/>
    </row>
    <row r="2028" spans="1:19" ht="12.75" customHeight="1" x14ac:dyDescent="0.2">
      <c r="A2028" s="120"/>
      <c r="B2028" s="120"/>
      <c r="C2028" s="120"/>
      <c r="D2028" s="120"/>
      <c r="E2028" s="120"/>
      <c r="F2028" s="120"/>
      <c r="G2028" s="120"/>
      <c r="H2028" s="120"/>
      <c r="I2028" s="120"/>
      <c r="J2028" s="120"/>
      <c r="K2028" s="188"/>
      <c r="L2028" s="120"/>
      <c r="M2028" s="120"/>
      <c r="N2028" s="120"/>
      <c r="O2028" s="120"/>
      <c r="P2028" s="120"/>
      <c r="Q2028" s="120"/>
      <c r="R2028" s="120"/>
      <c r="S2028" s="120"/>
    </row>
    <row r="2029" spans="1:19" ht="12.75" customHeight="1" x14ac:dyDescent="0.2">
      <c r="A2029" s="120"/>
      <c r="B2029" s="120"/>
      <c r="C2029" s="120"/>
      <c r="D2029" s="120"/>
      <c r="E2029" s="120"/>
      <c r="F2029" s="120"/>
      <c r="G2029" s="120"/>
      <c r="H2029" s="120"/>
      <c r="I2029" s="120"/>
      <c r="J2029" s="120"/>
      <c r="K2029" s="188"/>
      <c r="L2029" s="120"/>
      <c r="M2029" s="120"/>
      <c r="N2029" s="120"/>
      <c r="O2029" s="120"/>
      <c r="P2029" s="120"/>
      <c r="Q2029" s="120"/>
      <c r="R2029" s="120"/>
      <c r="S2029" s="120"/>
    </row>
    <row r="2030" spans="1:19" ht="12.75" customHeight="1" x14ac:dyDescent="0.2">
      <c r="A2030" s="120"/>
      <c r="B2030" s="120"/>
      <c r="C2030" s="120"/>
      <c r="D2030" s="120"/>
      <c r="E2030" s="120"/>
      <c r="F2030" s="120"/>
      <c r="G2030" s="120"/>
      <c r="H2030" s="120"/>
      <c r="I2030" s="120"/>
      <c r="J2030" s="120"/>
      <c r="K2030" s="188"/>
      <c r="L2030" s="120"/>
      <c r="M2030" s="120"/>
      <c r="N2030" s="120"/>
      <c r="O2030" s="120"/>
      <c r="P2030" s="120"/>
      <c r="Q2030" s="120"/>
      <c r="R2030" s="120"/>
      <c r="S2030" s="120"/>
    </row>
    <row r="2031" spans="1:19" ht="12.75" customHeight="1" x14ac:dyDescent="0.2">
      <c r="A2031" s="120"/>
      <c r="B2031" s="120"/>
      <c r="C2031" s="120"/>
      <c r="D2031" s="120"/>
      <c r="E2031" s="120"/>
      <c r="F2031" s="120"/>
      <c r="G2031" s="120"/>
      <c r="H2031" s="120"/>
      <c r="I2031" s="120"/>
      <c r="J2031" s="120"/>
      <c r="K2031" s="188"/>
      <c r="L2031" s="120"/>
      <c r="M2031" s="120"/>
      <c r="N2031" s="120"/>
      <c r="O2031" s="120"/>
      <c r="P2031" s="120"/>
      <c r="Q2031" s="120"/>
      <c r="R2031" s="120"/>
      <c r="S2031" s="120"/>
    </row>
    <row r="2032" spans="1:19" ht="12.75" customHeight="1" x14ac:dyDescent="0.2">
      <c r="A2032" s="120"/>
      <c r="B2032" s="120"/>
      <c r="C2032" s="120"/>
      <c r="D2032" s="120"/>
      <c r="E2032" s="120"/>
      <c r="F2032" s="120"/>
      <c r="G2032" s="120"/>
      <c r="H2032" s="120"/>
      <c r="I2032" s="120"/>
      <c r="J2032" s="120"/>
      <c r="K2032" s="188"/>
      <c r="L2032" s="120"/>
      <c r="M2032" s="120"/>
      <c r="N2032" s="120"/>
      <c r="O2032" s="120"/>
      <c r="P2032" s="120"/>
      <c r="Q2032" s="120"/>
      <c r="R2032" s="120"/>
      <c r="S2032" s="120"/>
    </row>
    <row r="2033" spans="1:19" ht="12.75" customHeight="1" x14ac:dyDescent="0.2">
      <c r="A2033" s="120"/>
      <c r="B2033" s="120"/>
      <c r="C2033" s="120"/>
      <c r="D2033" s="120"/>
      <c r="E2033" s="120"/>
      <c r="F2033" s="120"/>
      <c r="G2033" s="120"/>
      <c r="H2033" s="120"/>
      <c r="I2033" s="120"/>
      <c r="J2033" s="120"/>
      <c r="K2033" s="188"/>
      <c r="L2033" s="120"/>
      <c r="M2033" s="120"/>
      <c r="N2033" s="120"/>
      <c r="O2033" s="120"/>
      <c r="P2033" s="120"/>
      <c r="Q2033" s="120"/>
      <c r="R2033" s="120"/>
      <c r="S2033" s="120"/>
    </row>
    <row r="2034" spans="1:19" ht="12.75" customHeight="1" x14ac:dyDescent="0.2">
      <c r="A2034" s="120"/>
      <c r="B2034" s="120"/>
      <c r="C2034" s="120"/>
      <c r="D2034" s="120"/>
      <c r="E2034" s="120"/>
      <c r="F2034" s="120"/>
      <c r="G2034" s="120"/>
      <c r="H2034" s="120"/>
      <c r="I2034" s="120"/>
      <c r="J2034" s="120"/>
      <c r="K2034" s="188"/>
      <c r="L2034" s="120"/>
      <c r="M2034" s="120"/>
      <c r="N2034" s="120"/>
      <c r="O2034" s="120"/>
      <c r="P2034" s="120"/>
      <c r="Q2034" s="120"/>
      <c r="R2034" s="120"/>
      <c r="S2034" s="120"/>
    </row>
    <row r="2035" spans="1:19" ht="12.75" customHeight="1" x14ac:dyDescent="0.2">
      <c r="A2035" s="120"/>
      <c r="B2035" s="120"/>
      <c r="C2035" s="120"/>
      <c r="D2035" s="120"/>
      <c r="E2035" s="120"/>
      <c r="F2035" s="120"/>
      <c r="G2035" s="120"/>
      <c r="H2035" s="120"/>
      <c r="I2035" s="120"/>
      <c r="J2035" s="120"/>
      <c r="K2035" s="188"/>
      <c r="L2035" s="120"/>
      <c r="M2035" s="120"/>
      <c r="N2035" s="120"/>
      <c r="O2035" s="120"/>
      <c r="P2035" s="120"/>
      <c r="Q2035" s="120"/>
      <c r="R2035" s="120"/>
      <c r="S2035" s="120"/>
    </row>
    <row r="2036" spans="1:19" ht="12.75" customHeight="1" x14ac:dyDescent="0.2">
      <c r="A2036" s="120"/>
      <c r="B2036" s="120"/>
      <c r="C2036" s="120"/>
      <c r="D2036" s="120"/>
      <c r="E2036" s="120"/>
      <c r="F2036" s="120"/>
      <c r="G2036" s="120"/>
      <c r="H2036" s="120"/>
      <c r="I2036" s="120"/>
      <c r="J2036" s="120"/>
      <c r="K2036" s="188"/>
      <c r="L2036" s="120"/>
      <c r="M2036" s="120"/>
      <c r="N2036" s="120"/>
      <c r="O2036" s="120"/>
      <c r="P2036" s="120"/>
      <c r="Q2036" s="120"/>
      <c r="R2036" s="120"/>
      <c r="S2036" s="120"/>
    </row>
    <row r="2037" spans="1:19" ht="12.75" customHeight="1" x14ac:dyDescent="0.2">
      <c r="A2037" s="120"/>
      <c r="B2037" s="120"/>
      <c r="C2037" s="120"/>
      <c r="D2037" s="120"/>
      <c r="E2037" s="120"/>
      <c r="F2037" s="120"/>
      <c r="G2037" s="120"/>
      <c r="H2037" s="120"/>
      <c r="I2037" s="120"/>
      <c r="J2037" s="120"/>
      <c r="K2037" s="188"/>
      <c r="L2037" s="120"/>
      <c r="M2037" s="120"/>
      <c r="N2037" s="120"/>
      <c r="O2037" s="120"/>
      <c r="P2037" s="120"/>
      <c r="Q2037" s="120"/>
      <c r="R2037" s="120"/>
      <c r="S2037" s="120"/>
    </row>
    <row r="2038" spans="1:19" ht="12.75" customHeight="1" x14ac:dyDescent="0.2">
      <c r="A2038" s="120"/>
      <c r="B2038" s="120"/>
      <c r="C2038" s="120"/>
      <c r="D2038" s="120"/>
      <c r="E2038" s="120"/>
      <c r="F2038" s="120"/>
      <c r="G2038" s="120"/>
      <c r="H2038" s="120"/>
      <c r="I2038" s="120"/>
      <c r="J2038" s="120"/>
      <c r="K2038" s="188"/>
      <c r="L2038" s="120"/>
      <c r="M2038" s="120"/>
      <c r="N2038" s="120"/>
      <c r="O2038" s="120"/>
      <c r="P2038" s="120"/>
      <c r="Q2038" s="120"/>
      <c r="R2038" s="120"/>
      <c r="S2038" s="120"/>
    </row>
    <row r="2039" spans="1:19" ht="12.75" customHeight="1" x14ac:dyDescent="0.2">
      <c r="A2039" s="120"/>
      <c r="B2039" s="120"/>
      <c r="C2039" s="120"/>
      <c r="D2039" s="120"/>
      <c r="E2039" s="120"/>
      <c r="F2039" s="120"/>
      <c r="G2039" s="120"/>
      <c r="H2039" s="120"/>
      <c r="I2039" s="120"/>
      <c r="J2039" s="120"/>
      <c r="K2039" s="188"/>
      <c r="L2039" s="120"/>
      <c r="M2039" s="120"/>
      <c r="N2039" s="120"/>
      <c r="O2039" s="120"/>
      <c r="P2039" s="120"/>
      <c r="Q2039" s="120"/>
      <c r="R2039" s="120"/>
      <c r="S2039" s="120"/>
    </row>
    <row r="2040" spans="1:19" ht="12.75" customHeight="1" x14ac:dyDescent="0.2">
      <c r="A2040" s="120"/>
      <c r="B2040" s="120"/>
      <c r="C2040" s="120"/>
      <c r="D2040" s="120"/>
      <c r="E2040" s="120"/>
      <c r="F2040" s="120"/>
      <c r="G2040" s="120"/>
      <c r="H2040" s="120"/>
      <c r="I2040" s="120"/>
      <c r="J2040" s="120"/>
      <c r="K2040" s="188"/>
      <c r="L2040" s="120"/>
      <c r="M2040" s="120"/>
      <c r="N2040" s="120"/>
      <c r="O2040" s="120"/>
      <c r="P2040" s="120"/>
      <c r="Q2040" s="120"/>
      <c r="R2040" s="120"/>
      <c r="S2040" s="120"/>
    </row>
    <row r="2041" spans="1:19" ht="12.75" customHeight="1" x14ac:dyDescent="0.2">
      <c r="A2041" s="120"/>
      <c r="B2041" s="120"/>
      <c r="C2041" s="120"/>
      <c r="D2041" s="120"/>
      <c r="E2041" s="120"/>
      <c r="F2041" s="120"/>
      <c r="G2041" s="120"/>
      <c r="H2041" s="120"/>
      <c r="I2041" s="120"/>
      <c r="J2041" s="120"/>
      <c r="K2041" s="188"/>
      <c r="L2041" s="120"/>
      <c r="M2041" s="120"/>
      <c r="N2041" s="120"/>
      <c r="O2041" s="120"/>
      <c r="P2041" s="120"/>
      <c r="Q2041" s="120"/>
      <c r="R2041" s="120"/>
      <c r="S2041" s="120"/>
    </row>
    <row r="2042" spans="1:19" ht="12.75" customHeight="1" x14ac:dyDescent="0.2">
      <c r="A2042" s="120"/>
      <c r="B2042" s="120"/>
      <c r="C2042" s="120"/>
      <c r="D2042" s="120"/>
      <c r="E2042" s="120"/>
      <c r="F2042" s="120"/>
      <c r="G2042" s="120"/>
      <c r="H2042" s="120"/>
      <c r="I2042" s="120"/>
      <c r="J2042" s="120"/>
      <c r="K2042" s="188"/>
      <c r="L2042" s="120"/>
      <c r="M2042" s="120"/>
      <c r="N2042" s="120"/>
      <c r="O2042" s="120"/>
      <c r="P2042" s="120"/>
      <c r="Q2042" s="120"/>
      <c r="R2042" s="120"/>
      <c r="S2042" s="120"/>
    </row>
    <row r="2043" spans="1:19" ht="12.75" customHeight="1" x14ac:dyDescent="0.2">
      <c r="A2043" s="120"/>
      <c r="B2043" s="120"/>
      <c r="C2043" s="120"/>
      <c r="D2043" s="120"/>
      <c r="E2043" s="120"/>
      <c r="F2043" s="120"/>
      <c r="G2043" s="120"/>
      <c r="H2043" s="120"/>
      <c r="I2043" s="120"/>
      <c r="J2043" s="120"/>
      <c r="K2043" s="188"/>
      <c r="L2043" s="120"/>
      <c r="M2043" s="120"/>
      <c r="N2043" s="120"/>
      <c r="O2043" s="120"/>
      <c r="P2043" s="120"/>
      <c r="Q2043" s="120"/>
      <c r="R2043" s="120"/>
      <c r="S2043" s="120"/>
    </row>
    <row r="2044" spans="1:19" ht="12.75" customHeight="1" x14ac:dyDescent="0.2">
      <c r="A2044" s="120"/>
      <c r="B2044" s="120"/>
      <c r="C2044" s="120"/>
      <c r="D2044" s="120"/>
      <c r="E2044" s="120"/>
      <c r="F2044" s="120"/>
      <c r="G2044" s="120"/>
      <c r="H2044" s="120"/>
      <c r="I2044" s="120"/>
      <c r="J2044" s="120"/>
      <c r="K2044" s="188"/>
      <c r="L2044" s="120"/>
      <c r="M2044" s="120"/>
      <c r="N2044" s="120"/>
      <c r="O2044" s="120"/>
      <c r="P2044" s="120"/>
      <c r="Q2044" s="120"/>
      <c r="R2044" s="120"/>
      <c r="S2044" s="120"/>
    </row>
    <row r="2045" spans="1:19" ht="12.75" customHeight="1" x14ac:dyDescent="0.2">
      <c r="A2045" s="120"/>
      <c r="B2045" s="120"/>
      <c r="C2045" s="120"/>
      <c r="D2045" s="120"/>
      <c r="E2045" s="120"/>
      <c r="F2045" s="120"/>
      <c r="G2045" s="120"/>
      <c r="H2045" s="120"/>
      <c r="I2045" s="120"/>
      <c r="J2045" s="120"/>
      <c r="K2045" s="188"/>
      <c r="L2045" s="120"/>
      <c r="M2045" s="120"/>
      <c r="N2045" s="120"/>
      <c r="O2045" s="120"/>
      <c r="P2045" s="120"/>
      <c r="Q2045" s="120"/>
      <c r="R2045" s="120"/>
      <c r="S2045" s="120"/>
    </row>
    <row r="2046" spans="1:19" ht="12.75" customHeight="1" x14ac:dyDescent="0.2">
      <c r="A2046" s="120"/>
      <c r="B2046" s="120"/>
      <c r="C2046" s="120"/>
      <c r="D2046" s="120"/>
      <c r="E2046" s="120"/>
      <c r="F2046" s="120"/>
      <c r="G2046" s="120"/>
      <c r="H2046" s="120"/>
      <c r="I2046" s="120"/>
      <c r="J2046" s="120"/>
      <c r="K2046" s="188"/>
      <c r="L2046" s="120"/>
      <c r="M2046" s="120"/>
      <c r="N2046" s="120"/>
      <c r="O2046" s="120"/>
      <c r="P2046" s="120"/>
      <c r="Q2046" s="120"/>
      <c r="R2046" s="120"/>
      <c r="S2046" s="120"/>
    </row>
    <row r="2047" spans="1:19" ht="12.75" customHeight="1" x14ac:dyDescent="0.2">
      <c r="A2047" s="120"/>
      <c r="B2047" s="120"/>
      <c r="C2047" s="120"/>
      <c r="D2047" s="120"/>
      <c r="E2047" s="120"/>
      <c r="F2047" s="120"/>
      <c r="G2047" s="120"/>
      <c r="H2047" s="120"/>
      <c r="I2047" s="120"/>
      <c r="J2047" s="120"/>
      <c r="K2047" s="188"/>
      <c r="L2047" s="120"/>
      <c r="M2047" s="120"/>
      <c r="N2047" s="120"/>
      <c r="O2047" s="120"/>
      <c r="P2047" s="120"/>
      <c r="Q2047" s="120"/>
      <c r="R2047" s="120"/>
      <c r="S2047" s="120"/>
    </row>
    <row r="2048" spans="1:19" ht="12.75" customHeight="1" x14ac:dyDescent="0.2">
      <c r="A2048" s="120"/>
      <c r="B2048" s="120"/>
      <c r="C2048" s="120"/>
      <c r="D2048" s="120"/>
      <c r="E2048" s="120"/>
      <c r="F2048" s="120"/>
      <c r="G2048" s="120"/>
      <c r="H2048" s="120"/>
      <c r="I2048" s="120"/>
      <c r="J2048" s="120"/>
      <c r="K2048" s="188"/>
      <c r="L2048" s="120"/>
      <c r="M2048" s="120"/>
      <c r="N2048" s="120"/>
      <c r="O2048" s="120"/>
      <c r="P2048" s="120"/>
      <c r="Q2048" s="120"/>
      <c r="R2048" s="120"/>
      <c r="S2048" s="120"/>
    </row>
    <row r="2049" spans="1:19" ht="12.75" customHeight="1" x14ac:dyDescent="0.2">
      <c r="A2049" s="120"/>
      <c r="B2049" s="120"/>
      <c r="C2049" s="120"/>
      <c r="D2049" s="120"/>
      <c r="E2049" s="120"/>
      <c r="F2049" s="120"/>
      <c r="G2049" s="120"/>
      <c r="H2049" s="120"/>
      <c r="I2049" s="120"/>
      <c r="J2049" s="120"/>
      <c r="K2049" s="188"/>
      <c r="L2049" s="120"/>
      <c r="M2049" s="120"/>
      <c r="N2049" s="120"/>
      <c r="O2049" s="120"/>
      <c r="P2049" s="120"/>
      <c r="Q2049" s="120"/>
      <c r="R2049" s="120"/>
      <c r="S2049" s="120"/>
    </row>
    <row r="2050" spans="1:19" ht="12.75" customHeight="1" x14ac:dyDescent="0.2">
      <c r="A2050" s="120"/>
      <c r="B2050" s="120"/>
      <c r="C2050" s="120"/>
      <c r="D2050" s="120"/>
      <c r="E2050" s="120"/>
      <c r="F2050" s="120"/>
      <c r="G2050" s="120"/>
      <c r="H2050" s="120"/>
      <c r="I2050" s="120"/>
      <c r="J2050" s="120"/>
      <c r="K2050" s="188"/>
      <c r="L2050" s="120"/>
      <c r="M2050" s="120"/>
      <c r="N2050" s="120"/>
      <c r="O2050" s="120"/>
      <c r="P2050" s="120"/>
      <c r="Q2050" s="120"/>
      <c r="R2050" s="120"/>
      <c r="S2050" s="120"/>
    </row>
    <row r="2051" spans="1:19" ht="12.75" customHeight="1" x14ac:dyDescent="0.2">
      <c r="A2051" s="120"/>
      <c r="B2051" s="120"/>
      <c r="C2051" s="120"/>
      <c r="D2051" s="120"/>
      <c r="E2051" s="120"/>
      <c r="F2051" s="120"/>
      <c r="G2051" s="120"/>
      <c r="H2051" s="120"/>
      <c r="I2051" s="120"/>
      <c r="J2051" s="120"/>
      <c r="K2051" s="188"/>
      <c r="L2051" s="120"/>
      <c r="M2051" s="120"/>
      <c r="N2051" s="120"/>
      <c r="O2051" s="120"/>
      <c r="P2051" s="120"/>
      <c r="Q2051" s="120"/>
      <c r="R2051" s="120"/>
      <c r="S2051" s="120"/>
    </row>
    <row r="2052" spans="1:19" ht="12.75" customHeight="1" x14ac:dyDescent="0.2">
      <c r="A2052" s="120"/>
      <c r="B2052" s="120"/>
      <c r="C2052" s="120"/>
      <c r="D2052" s="120"/>
      <c r="E2052" s="120"/>
      <c r="F2052" s="120"/>
      <c r="G2052" s="120"/>
      <c r="H2052" s="120"/>
      <c r="I2052" s="120"/>
      <c r="J2052" s="120"/>
      <c r="K2052" s="188"/>
      <c r="L2052" s="120"/>
      <c r="M2052" s="120"/>
      <c r="N2052" s="120"/>
      <c r="O2052" s="120"/>
      <c r="P2052" s="120"/>
      <c r="Q2052" s="120"/>
      <c r="R2052" s="120"/>
      <c r="S2052" s="120"/>
    </row>
    <row r="2053" spans="1:19" ht="12.75" customHeight="1" x14ac:dyDescent="0.2">
      <c r="A2053" s="120"/>
      <c r="B2053" s="120"/>
      <c r="C2053" s="120"/>
      <c r="D2053" s="120"/>
      <c r="E2053" s="120"/>
      <c r="F2053" s="120"/>
      <c r="G2053" s="120"/>
      <c r="H2053" s="120"/>
      <c r="I2053" s="120"/>
      <c r="J2053" s="120"/>
      <c r="K2053" s="188"/>
      <c r="L2053" s="120"/>
      <c r="M2053" s="120"/>
      <c r="N2053" s="120"/>
      <c r="O2053" s="120"/>
      <c r="P2053" s="120"/>
      <c r="Q2053" s="120"/>
      <c r="R2053" s="120"/>
      <c r="S2053" s="120"/>
    </row>
    <row r="2054" spans="1:19" ht="12.75" customHeight="1" x14ac:dyDescent="0.2">
      <c r="A2054" s="120"/>
      <c r="B2054" s="120"/>
      <c r="C2054" s="120"/>
      <c r="D2054" s="120"/>
      <c r="E2054" s="120"/>
      <c r="F2054" s="120"/>
      <c r="G2054" s="120"/>
      <c r="H2054" s="120"/>
      <c r="I2054" s="120"/>
      <c r="J2054" s="120"/>
      <c r="K2054" s="188"/>
      <c r="L2054" s="120"/>
      <c r="M2054" s="120"/>
      <c r="N2054" s="120"/>
      <c r="O2054" s="120"/>
      <c r="P2054" s="120"/>
      <c r="Q2054" s="120"/>
      <c r="R2054" s="120"/>
      <c r="S2054" s="120"/>
    </row>
    <row r="2055" spans="1:19" ht="12.75" customHeight="1" x14ac:dyDescent="0.2">
      <c r="A2055" s="120"/>
      <c r="B2055" s="120"/>
      <c r="C2055" s="120"/>
      <c r="D2055" s="120"/>
      <c r="E2055" s="120"/>
      <c r="F2055" s="120"/>
      <c r="G2055" s="120"/>
      <c r="H2055" s="120"/>
      <c r="I2055" s="120"/>
      <c r="J2055" s="120"/>
      <c r="K2055" s="188"/>
      <c r="L2055" s="120"/>
      <c r="M2055" s="120"/>
      <c r="N2055" s="120"/>
      <c r="O2055" s="120"/>
      <c r="P2055" s="120"/>
      <c r="Q2055" s="120"/>
      <c r="R2055" s="120"/>
      <c r="S2055" s="120"/>
    </row>
    <row r="2056" spans="1:19" ht="12.75" customHeight="1" x14ac:dyDescent="0.2">
      <c r="A2056" s="120"/>
      <c r="B2056" s="120"/>
      <c r="C2056" s="120"/>
      <c r="D2056" s="120"/>
      <c r="E2056" s="120"/>
      <c r="F2056" s="120"/>
      <c r="G2056" s="120"/>
      <c r="H2056" s="120"/>
      <c r="I2056" s="120"/>
      <c r="J2056" s="120"/>
      <c r="K2056" s="188"/>
      <c r="L2056" s="120"/>
      <c r="M2056" s="120"/>
      <c r="N2056" s="120"/>
      <c r="O2056" s="120"/>
      <c r="P2056" s="120"/>
      <c r="Q2056" s="120"/>
      <c r="R2056" s="120"/>
      <c r="S2056" s="120"/>
    </row>
    <row r="2057" spans="1:19" ht="12.75" customHeight="1" x14ac:dyDescent="0.2">
      <c r="A2057" s="120"/>
      <c r="B2057" s="120"/>
      <c r="C2057" s="120"/>
      <c r="D2057" s="120"/>
      <c r="E2057" s="120"/>
      <c r="F2057" s="120"/>
      <c r="G2057" s="120"/>
      <c r="H2057" s="120"/>
      <c r="I2057" s="120"/>
      <c r="J2057" s="120"/>
      <c r="K2057" s="188"/>
      <c r="L2057" s="120"/>
      <c r="M2057" s="120"/>
      <c r="N2057" s="120"/>
      <c r="O2057" s="120"/>
      <c r="P2057" s="120"/>
      <c r="Q2057" s="120"/>
      <c r="R2057" s="120"/>
      <c r="S2057" s="120"/>
    </row>
    <row r="2058" spans="1:19" ht="12.75" customHeight="1" x14ac:dyDescent="0.2">
      <c r="A2058" s="120"/>
      <c r="B2058" s="120"/>
      <c r="C2058" s="120"/>
      <c r="D2058" s="120"/>
      <c r="E2058" s="120"/>
      <c r="F2058" s="120"/>
      <c r="G2058" s="120"/>
      <c r="H2058" s="120"/>
      <c r="I2058" s="120"/>
      <c r="J2058" s="120"/>
      <c r="K2058" s="188"/>
      <c r="L2058" s="120"/>
      <c r="M2058" s="120"/>
      <c r="N2058" s="120"/>
      <c r="O2058" s="120"/>
      <c r="P2058" s="120"/>
      <c r="Q2058" s="120"/>
      <c r="R2058" s="120"/>
      <c r="S2058" s="120"/>
    </row>
    <row r="2059" spans="1:19" ht="12.75" customHeight="1" x14ac:dyDescent="0.2">
      <c r="A2059" s="120"/>
      <c r="B2059" s="120"/>
      <c r="C2059" s="120"/>
      <c r="D2059" s="120"/>
      <c r="E2059" s="120"/>
      <c r="F2059" s="120"/>
      <c r="G2059" s="120"/>
      <c r="H2059" s="120"/>
      <c r="I2059" s="120"/>
      <c r="J2059" s="120"/>
      <c r="K2059" s="188"/>
      <c r="L2059" s="120"/>
      <c r="M2059" s="120"/>
      <c r="N2059" s="120"/>
      <c r="O2059" s="120"/>
      <c r="P2059" s="120"/>
      <c r="Q2059" s="120"/>
      <c r="R2059" s="120"/>
      <c r="S2059" s="120"/>
    </row>
    <row r="2060" spans="1:19" ht="12.75" customHeight="1" x14ac:dyDescent="0.2">
      <c r="A2060" s="120"/>
      <c r="B2060" s="120"/>
      <c r="C2060" s="120"/>
      <c r="D2060" s="120"/>
      <c r="E2060" s="120"/>
      <c r="F2060" s="120"/>
      <c r="G2060" s="120"/>
      <c r="H2060" s="120"/>
      <c r="I2060" s="120"/>
      <c r="J2060" s="120"/>
      <c r="K2060" s="188"/>
      <c r="L2060" s="120"/>
      <c r="M2060" s="120"/>
      <c r="N2060" s="120"/>
      <c r="O2060" s="120"/>
      <c r="P2060" s="120"/>
      <c r="Q2060" s="120"/>
      <c r="R2060" s="120"/>
      <c r="S2060" s="120"/>
    </row>
    <row r="2061" spans="1:19" ht="12.75" customHeight="1" x14ac:dyDescent="0.2">
      <c r="A2061" s="120"/>
      <c r="B2061" s="120"/>
      <c r="C2061" s="120"/>
      <c r="D2061" s="120"/>
      <c r="E2061" s="120"/>
      <c r="F2061" s="120"/>
      <c r="G2061" s="120"/>
      <c r="H2061" s="120"/>
      <c r="I2061" s="120"/>
      <c r="J2061" s="120"/>
      <c r="K2061" s="188"/>
      <c r="L2061" s="120"/>
      <c r="M2061" s="120"/>
      <c r="N2061" s="120"/>
      <c r="O2061" s="120"/>
      <c r="P2061" s="120"/>
      <c r="Q2061" s="120"/>
      <c r="R2061" s="120"/>
      <c r="S2061" s="120"/>
    </row>
    <row r="2062" spans="1:19" ht="12.75" customHeight="1" x14ac:dyDescent="0.2">
      <c r="A2062" s="120"/>
      <c r="B2062" s="120"/>
      <c r="C2062" s="120"/>
      <c r="D2062" s="120"/>
      <c r="E2062" s="120"/>
      <c r="F2062" s="120"/>
      <c r="G2062" s="120"/>
      <c r="H2062" s="120"/>
      <c r="I2062" s="120"/>
      <c r="J2062" s="120"/>
      <c r="K2062" s="188"/>
      <c r="L2062" s="120"/>
      <c r="M2062" s="120"/>
      <c r="N2062" s="120"/>
      <c r="O2062" s="120"/>
      <c r="P2062" s="120"/>
      <c r="Q2062" s="120"/>
      <c r="R2062" s="120"/>
      <c r="S2062" s="120"/>
    </row>
    <row r="2063" spans="1:19" ht="12.75" customHeight="1" x14ac:dyDescent="0.2">
      <c r="A2063" s="120"/>
      <c r="B2063" s="120"/>
      <c r="C2063" s="120"/>
      <c r="D2063" s="120"/>
      <c r="E2063" s="120"/>
      <c r="F2063" s="120"/>
      <c r="G2063" s="120"/>
      <c r="H2063" s="120"/>
      <c r="I2063" s="120"/>
      <c r="J2063" s="120"/>
      <c r="K2063" s="188"/>
      <c r="L2063" s="120"/>
      <c r="M2063" s="120"/>
      <c r="N2063" s="120"/>
      <c r="O2063" s="120"/>
      <c r="P2063" s="120"/>
      <c r="Q2063" s="120"/>
      <c r="R2063" s="120"/>
      <c r="S2063" s="120"/>
    </row>
    <row r="2064" spans="1:19" ht="12.75" customHeight="1" x14ac:dyDescent="0.2">
      <c r="A2064" s="120"/>
      <c r="B2064" s="120"/>
      <c r="C2064" s="120"/>
      <c r="D2064" s="120"/>
      <c r="E2064" s="120"/>
      <c r="F2064" s="120"/>
      <c r="G2064" s="120"/>
      <c r="H2064" s="120"/>
      <c r="I2064" s="120"/>
      <c r="J2064" s="120"/>
      <c r="K2064" s="188"/>
      <c r="L2064" s="120"/>
      <c r="M2064" s="120"/>
      <c r="N2064" s="120"/>
      <c r="O2064" s="120"/>
      <c r="P2064" s="120"/>
      <c r="Q2064" s="120"/>
      <c r="R2064" s="120"/>
      <c r="S2064" s="120"/>
    </row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</sheetData>
  <mergeCells count="403">
    <mergeCell ref="B1065:J1065"/>
    <mergeCell ref="B1087:J1087"/>
    <mergeCell ref="B1109:J1109"/>
    <mergeCell ref="B1131:J1131"/>
    <mergeCell ref="B1153:J1153"/>
    <mergeCell ref="B1175:J1175"/>
    <mergeCell ref="B1197:J1197"/>
    <mergeCell ref="B843:J843"/>
    <mergeCell ref="B866:J866"/>
    <mergeCell ref="B889:J889"/>
    <mergeCell ref="B911:J911"/>
    <mergeCell ref="B933:J933"/>
    <mergeCell ref="B955:J955"/>
    <mergeCell ref="B977:J977"/>
    <mergeCell ref="B999:J999"/>
    <mergeCell ref="B1021:J1021"/>
    <mergeCell ref="B1043:J1043"/>
    <mergeCell ref="B846:J846"/>
    <mergeCell ref="B869:J869"/>
    <mergeCell ref="B754:J754"/>
    <mergeCell ref="B731:J731"/>
    <mergeCell ref="B514:J514"/>
    <mergeCell ref="B538:J538"/>
    <mergeCell ref="B562:J562"/>
    <mergeCell ref="B586:J586"/>
    <mergeCell ref="B610:J610"/>
    <mergeCell ref="B634:J634"/>
    <mergeCell ref="B658:J658"/>
    <mergeCell ref="B682:J682"/>
    <mergeCell ref="B705:J705"/>
    <mergeCell ref="B728:J728"/>
    <mergeCell ref="B751:J751"/>
    <mergeCell ref="Q1157:Q1158"/>
    <mergeCell ref="R1157:R1158"/>
    <mergeCell ref="B1156:J1156"/>
    <mergeCell ref="A1157:A1158"/>
    <mergeCell ref="B1157:J1157"/>
    <mergeCell ref="K1157:K1158"/>
    <mergeCell ref="L1157:L1158"/>
    <mergeCell ref="M1157:M1158"/>
    <mergeCell ref="N1157:N1158"/>
    <mergeCell ref="O1157:O1158"/>
    <mergeCell ref="P1157:P1158"/>
    <mergeCell ref="Q1135:Q1136"/>
    <mergeCell ref="R1135:R1136"/>
    <mergeCell ref="B1134:J1134"/>
    <mergeCell ref="A1135:A1136"/>
    <mergeCell ref="B1135:J1135"/>
    <mergeCell ref="K1135:K1136"/>
    <mergeCell ref="L1135:L1136"/>
    <mergeCell ref="M1135:M1136"/>
    <mergeCell ref="N1135:N1136"/>
    <mergeCell ref="O1135:O1136"/>
    <mergeCell ref="P1135:P1136"/>
    <mergeCell ref="Q1113:Q1114"/>
    <mergeCell ref="R1113:R1114"/>
    <mergeCell ref="B1112:J1112"/>
    <mergeCell ref="A1113:A1114"/>
    <mergeCell ref="B1113:J1113"/>
    <mergeCell ref="K1113:K1114"/>
    <mergeCell ref="L1113:L1114"/>
    <mergeCell ref="M1113:M1114"/>
    <mergeCell ref="N1113:N1114"/>
    <mergeCell ref="O1113:O1114"/>
    <mergeCell ref="P1113:P1114"/>
    <mergeCell ref="Q1091:Q1092"/>
    <mergeCell ref="R1091:R1092"/>
    <mergeCell ref="B1090:J1090"/>
    <mergeCell ref="A1091:A1092"/>
    <mergeCell ref="B1091:J1091"/>
    <mergeCell ref="K1091:K1092"/>
    <mergeCell ref="L1091:L1092"/>
    <mergeCell ref="M1091:M1092"/>
    <mergeCell ref="N1091:N1092"/>
    <mergeCell ref="O1091:O1092"/>
    <mergeCell ref="P1091:P1092"/>
    <mergeCell ref="N981:N982"/>
    <mergeCell ref="O981:O982"/>
    <mergeCell ref="P981:P982"/>
    <mergeCell ref="Q981:Q982"/>
    <mergeCell ref="R981:R982"/>
    <mergeCell ref="B980:J980"/>
    <mergeCell ref="A981:A982"/>
    <mergeCell ref="B981:J981"/>
    <mergeCell ref="K981:K982"/>
    <mergeCell ref="L981:L982"/>
    <mergeCell ref="M981:M982"/>
    <mergeCell ref="N959:N960"/>
    <mergeCell ref="O959:O960"/>
    <mergeCell ref="P959:P960"/>
    <mergeCell ref="Q959:Q960"/>
    <mergeCell ref="R959:R960"/>
    <mergeCell ref="B958:J958"/>
    <mergeCell ref="A959:A960"/>
    <mergeCell ref="B959:J959"/>
    <mergeCell ref="K959:K960"/>
    <mergeCell ref="L959:L960"/>
    <mergeCell ref="M959:M960"/>
    <mergeCell ref="N937:N938"/>
    <mergeCell ref="O937:O938"/>
    <mergeCell ref="P937:P938"/>
    <mergeCell ref="Q937:Q938"/>
    <mergeCell ref="R937:R938"/>
    <mergeCell ref="B936:J936"/>
    <mergeCell ref="A937:A938"/>
    <mergeCell ref="B937:J937"/>
    <mergeCell ref="K937:K938"/>
    <mergeCell ref="L937:L938"/>
    <mergeCell ref="M937:M938"/>
    <mergeCell ref="N915:N916"/>
    <mergeCell ref="O915:O916"/>
    <mergeCell ref="P915:P916"/>
    <mergeCell ref="P870:P871"/>
    <mergeCell ref="Q915:Q916"/>
    <mergeCell ref="R915:R916"/>
    <mergeCell ref="B914:J914"/>
    <mergeCell ref="A915:A916"/>
    <mergeCell ref="B915:J915"/>
    <mergeCell ref="K915:K916"/>
    <mergeCell ref="L915:L916"/>
    <mergeCell ref="M915:M916"/>
    <mergeCell ref="Q870:Q871"/>
    <mergeCell ref="R870:R871"/>
    <mergeCell ref="A870:A871"/>
    <mergeCell ref="B870:J870"/>
    <mergeCell ref="K870:K871"/>
    <mergeCell ref="L870:L871"/>
    <mergeCell ref="N847:N848"/>
    <mergeCell ref="O847:O848"/>
    <mergeCell ref="P847:P848"/>
    <mergeCell ref="Q847:Q848"/>
    <mergeCell ref="R847:R848"/>
    <mergeCell ref="A847:A848"/>
    <mergeCell ref="B847:J847"/>
    <mergeCell ref="K847:K848"/>
    <mergeCell ref="L847:L848"/>
    <mergeCell ref="M847:M848"/>
    <mergeCell ref="A494:A495"/>
    <mergeCell ref="B494:J494"/>
    <mergeCell ref="K494:K495"/>
    <mergeCell ref="N1069:N1070"/>
    <mergeCell ref="O1069:O1070"/>
    <mergeCell ref="P1069:P1070"/>
    <mergeCell ref="Q1069:Q1070"/>
    <mergeCell ref="R1069:R1070"/>
    <mergeCell ref="B1068:J1068"/>
    <mergeCell ref="A1069:A1070"/>
    <mergeCell ref="B1069:J1069"/>
    <mergeCell ref="K1069:K1070"/>
    <mergeCell ref="L1069:L1070"/>
    <mergeCell ref="M1069:M1070"/>
    <mergeCell ref="M870:M871"/>
    <mergeCell ref="N893:N894"/>
    <mergeCell ref="O893:O894"/>
    <mergeCell ref="P893:P894"/>
    <mergeCell ref="Q893:Q894"/>
    <mergeCell ref="R893:R894"/>
    <mergeCell ref="B892:J892"/>
    <mergeCell ref="A893:A894"/>
    <mergeCell ref="N1047:N1048"/>
    <mergeCell ref="O1047:O1048"/>
    <mergeCell ref="B421:J421"/>
    <mergeCell ref="L494:L495"/>
    <mergeCell ref="M494:M495"/>
    <mergeCell ref="N494:N495"/>
    <mergeCell ref="O494:O495"/>
    <mergeCell ref="P494:P495"/>
    <mergeCell ref="Q494:Q495"/>
    <mergeCell ref="R494:R495"/>
    <mergeCell ref="B438:J438"/>
    <mergeCell ref="B456:J456"/>
    <mergeCell ref="B473:J473"/>
    <mergeCell ref="B493:J493"/>
    <mergeCell ref="B263:J263"/>
    <mergeCell ref="B283:J283"/>
    <mergeCell ref="B301:J301"/>
    <mergeCell ref="B320:J320"/>
    <mergeCell ref="B337:J337"/>
    <mergeCell ref="B352:J352"/>
    <mergeCell ref="B369:J369"/>
    <mergeCell ref="B385:J385"/>
    <mergeCell ref="B403:J403"/>
    <mergeCell ref="B87:J87"/>
    <mergeCell ref="B107:J107"/>
    <mergeCell ref="B128:J128"/>
    <mergeCell ref="B147:J147"/>
    <mergeCell ref="B167:J167"/>
    <mergeCell ref="B184:J184"/>
    <mergeCell ref="B202:J202"/>
    <mergeCell ref="B222:J222"/>
    <mergeCell ref="B243:J243"/>
    <mergeCell ref="A1:O1"/>
    <mergeCell ref="B3:J3"/>
    <mergeCell ref="AA4:AJ4"/>
    <mergeCell ref="AA23:AJ23"/>
    <mergeCell ref="B25:J25"/>
    <mergeCell ref="AA43:AJ43"/>
    <mergeCell ref="B47:J47"/>
    <mergeCell ref="S59:T59"/>
    <mergeCell ref="B67:J67"/>
    <mergeCell ref="P1047:P1048"/>
    <mergeCell ref="Q1047:Q1048"/>
    <mergeCell ref="R1047:R1048"/>
    <mergeCell ref="B1046:J1046"/>
    <mergeCell ref="A1047:A1048"/>
    <mergeCell ref="B1047:J1047"/>
    <mergeCell ref="K1047:K1048"/>
    <mergeCell ref="L1047:L1048"/>
    <mergeCell ref="M1047:M1048"/>
    <mergeCell ref="N1025:N1026"/>
    <mergeCell ref="O1025:O1026"/>
    <mergeCell ref="P1025:P1026"/>
    <mergeCell ref="Q1025:Q1026"/>
    <mergeCell ref="R1025:R1026"/>
    <mergeCell ref="B1024:J1024"/>
    <mergeCell ref="A1025:A1026"/>
    <mergeCell ref="B1025:J1025"/>
    <mergeCell ref="K1025:K1026"/>
    <mergeCell ref="L1025:L1026"/>
    <mergeCell ref="M1025:M1026"/>
    <mergeCell ref="B823:J823"/>
    <mergeCell ref="B820:J820"/>
    <mergeCell ref="R824:R825"/>
    <mergeCell ref="A824:A825"/>
    <mergeCell ref="B824:J824"/>
    <mergeCell ref="K824:K825"/>
    <mergeCell ref="L824:L825"/>
    <mergeCell ref="N1003:N1004"/>
    <mergeCell ref="O1003:O1004"/>
    <mergeCell ref="P1003:P1004"/>
    <mergeCell ref="Q1003:Q1004"/>
    <mergeCell ref="R1003:R1004"/>
    <mergeCell ref="B1002:J1002"/>
    <mergeCell ref="A1003:A1004"/>
    <mergeCell ref="B1003:J1003"/>
    <mergeCell ref="K1003:K1004"/>
    <mergeCell ref="L1003:L1004"/>
    <mergeCell ref="M1003:M1004"/>
    <mergeCell ref="B893:J893"/>
    <mergeCell ref="K893:K894"/>
    <mergeCell ref="L893:L894"/>
    <mergeCell ref="M893:M894"/>
    <mergeCell ref="N870:N871"/>
    <mergeCell ref="O870:O871"/>
    <mergeCell ref="M824:M825"/>
    <mergeCell ref="N824:N825"/>
    <mergeCell ref="O824:O825"/>
    <mergeCell ref="P824:P825"/>
    <mergeCell ref="Q824:Q825"/>
    <mergeCell ref="M801:M802"/>
    <mergeCell ref="N801:N802"/>
    <mergeCell ref="O801:O802"/>
    <mergeCell ref="P801:P802"/>
    <mergeCell ref="Q801:Q802"/>
    <mergeCell ref="R801:R802"/>
    <mergeCell ref="R755:R756"/>
    <mergeCell ref="A755:A756"/>
    <mergeCell ref="B755:J755"/>
    <mergeCell ref="K755:K756"/>
    <mergeCell ref="L755:L756"/>
    <mergeCell ref="M778:M779"/>
    <mergeCell ref="N778:N779"/>
    <mergeCell ref="O778:O779"/>
    <mergeCell ref="P778:P779"/>
    <mergeCell ref="Q778:Q779"/>
    <mergeCell ref="R778:R779"/>
    <mergeCell ref="A778:A779"/>
    <mergeCell ref="B778:J778"/>
    <mergeCell ref="K778:K779"/>
    <mergeCell ref="L778:L779"/>
    <mergeCell ref="A801:A802"/>
    <mergeCell ref="B801:J801"/>
    <mergeCell ref="K801:K802"/>
    <mergeCell ref="L801:L802"/>
    <mergeCell ref="B800:J800"/>
    <mergeCell ref="B777:J777"/>
    <mergeCell ref="B774:J774"/>
    <mergeCell ref="B797:J797"/>
    <mergeCell ref="M755:M756"/>
    <mergeCell ref="N755:N756"/>
    <mergeCell ref="O755:O756"/>
    <mergeCell ref="P755:P756"/>
    <mergeCell ref="Q755:Q756"/>
    <mergeCell ref="M732:M733"/>
    <mergeCell ref="N732:N733"/>
    <mergeCell ref="O732:O733"/>
    <mergeCell ref="P732:P733"/>
    <mergeCell ref="Q732:Q733"/>
    <mergeCell ref="R732:R733"/>
    <mergeCell ref="N709:N710"/>
    <mergeCell ref="O709:O710"/>
    <mergeCell ref="P709:P710"/>
    <mergeCell ref="Q709:Q710"/>
    <mergeCell ref="R709:R710"/>
    <mergeCell ref="B708:J708"/>
    <mergeCell ref="A709:A710"/>
    <mergeCell ref="B709:J709"/>
    <mergeCell ref="K709:K710"/>
    <mergeCell ref="L709:L710"/>
    <mergeCell ref="M709:M710"/>
    <mergeCell ref="A732:A733"/>
    <mergeCell ref="B732:J732"/>
    <mergeCell ref="K732:K733"/>
    <mergeCell ref="L732:L733"/>
    <mergeCell ref="N686:N687"/>
    <mergeCell ref="O686:O687"/>
    <mergeCell ref="P686:P687"/>
    <mergeCell ref="Q686:Q687"/>
    <mergeCell ref="R686:R687"/>
    <mergeCell ref="B685:J685"/>
    <mergeCell ref="A686:A687"/>
    <mergeCell ref="B686:J686"/>
    <mergeCell ref="K686:K687"/>
    <mergeCell ref="L686:L687"/>
    <mergeCell ref="M686:M687"/>
    <mergeCell ref="N662:N663"/>
    <mergeCell ref="O662:O663"/>
    <mergeCell ref="P662:P663"/>
    <mergeCell ref="Q662:Q663"/>
    <mergeCell ref="R662:R663"/>
    <mergeCell ref="B661:J661"/>
    <mergeCell ref="A662:A663"/>
    <mergeCell ref="B662:J662"/>
    <mergeCell ref="K662:K663"/>
    <mergeCell ref="L662:L663"/>
    <mergeCell ref="M662:M663"/>
    <mergeCell ref="N638:N639"/>
    <mergeCell ref="O638:O639"/>
    <mergeCell ref="P638:P639"/>
    <mergeCell ref="Q638:Q639"/>
    <mergeCell ref="R638:R639"/>
    <mergeCell ref="B637:J637"/>
    <mergeCell ref="A638:A639"/>
    <mergeCell ref="B638:J638"/>
    <mergeCell ref="K638:K639"/>
    <mergeCell ref="L638:L639"/>
    <mergeCell ref="M638:M639"/>
    <mergeCell ref="N614:N615"/>
    <mergeCell ref="O614:O615"/>
    <mergeCell ref="P614:P615"/>
    <mergeCell ref="Q614:Q615"/>
    <mergeCell ref="R614:R615"/>
    <mergeCell ref="B613:J613"/>
    <mergeCell ref="A614:A615"/>
    <mergeCell ref="B614:J614"/>
    <mergeCell ref="K614:K615"/>
    <mergeCell ref="L614:L615"/>
    <mergeCell ref="M614:M615"/>
    <mergeCell ref="N590:N591"/>
    <mergeCell ref="O590:O591"/>
    <mergeCell ref="P590:P591"/>
    <mergeCell ref="Q590:Q591"/>
    <mergeCell ref="R590:R591"/>
    <mergeCell ref="B589:J589"/>
    <mergeCell ref="A590:A591"/>
    <mergeCell ref="B590:J590"/>
    <mergeCell ref="K590:K591"/>
    <mergeCell ref="L590:L591"/>
    <mergeCell ref="M590:M591"/>
    <mergeCell ref="N566:N567"/>
    <mergeCell ref="O566:O567"/>
    <mergeCell ref="P566:P567"/>
    <mergeCell ref="Q566:Q567"/>
    <mergeCell ref="R566:R567"/>
    <mergeCell ref="B565:J565"/>
    <mergeCell ref="A566:A567"/>
    <mergeCell ref="B566:J566"/>
    <mergeCell ref="K566:K567"/>
    <mergeCell ref="L566:L567"/>
    <mergeCell ref="M566:M567"/>
    <mergeCell ref="N542:N543"/>
    <mergeCell ref="O542:O543"/>
    <mergeCell ref="P542:P543"/>
    <mergeCell ref="Q542:Q543"/>
    <mergeCell ref="R542:R543"/>
    <mergeCell ref="B541:J541"/>
    <mergeCell ref="A542:A543"/>
    <mergeCell ref="B542:J542"/>
    <mergeCell ref="K542:K543"/>
    <mergeCell ref="L542:L543"/>
    <mergeCell ref="M542:M543"/>
    <mergeCell ref="N518:N519"/>
    <mergeCell ref="O518:O519"/>
    <mergeCell ref="P518:P519"/>
    <mergeCell ref="Q518:Q519"/>
    <mergeCell ref="R518:R519"/>
    <mergeCell ref="B517:J517"/>
    <mergeCell ref="A518:A519"/>
    <mergeCell ref="B518:J518"/>
    <mergeCell ref="K518:K519"/>
    <mergeCell ref="L518:L519"/>
    <mergeCell ref="M518:M519"/>
    <mergeCell ref="Q1179:Q1180"/>
    <mergeCell ref="R1179:R1180"/>
    <mergeCell ref="B1178:J1178"/>
    <mergeCell ref="A1179:A1180"/>
    <mergeCell ref="B1179:J1179"/>
    <mergeCell ref="K1179:K1180"/>
    <mergeCell ref="L1179:L1180"/>
    <mergeCell ref="M1179:M1180"/>
    <mergeCell ref="N1179:N1180"/>
    <mergeCell ref="O1179:O1180"/>
    <mergeCell ref="P1179:P1180"/>
  </mergeCells>
  <pageMargins left="0.7" right="0.7" top="0.75" bottom="0.75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T20677"/>
  <sheetViews>
    <sheetView topLeftCell="A1047" zoomScaleNormal="100" workbookViewId="0">
      <selection activeCell="V891" sqref="V891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46" width="10" customWidth="1"/>
  </cols>
  <sheetData>
    <row r="1" spans="1:37" ht="12.75" customHeight="1" x14ac:dyDescent="0.2">
      <c r="K1" s="184"/>
      <c r="L1" s="3"/>
      <c r="M1" s="3"/>
      <c r="O1" s="3"/>
      <c r="P1" s="3"/>
    </row>
    <row r="2" spans="1:37" ht="12.75" customHeight="1" x14ac:dyDescent="0.3">
      <c r="A2" s="38" t="s">
        <v>64</v>
      </c>
      <c r="L2" s="3"/>
      <c r="M2" s="3"/>
      <c r="O2" s="3"/>
      <c r="P2" s="3"/>
    </row>
    <row r="3" spans="1:37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7" ht="12.75" customHeight="1" x14ac:dyDescent="0.2">
      <c r="A4" s="135" t="s">
        <v>10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210" t="s">
        <v>11</v>
      </c>
      <c r="L4" s="11"/>
      <c r="M4" s="11"/>
      <c r="N4" s="12"/>
      <c r="O4" s="13"/>
      <c r="P4" s="14"/>
      <c r="Q4" s="14"/>
      <c r="R4" s="3"/>
      <c r="S4" s="3"/>
      <c r="T4" s="3"/>
      <c r="U4" s="3"/>
      <c r="V4" s="3"/>
      <c r="W4" s="3"/>
      <c r="X4" s="3"/>
      <c r="Y4" s="3"/>
      <c r="AB4" s="283" t="s">
        <v>12</v>
      </c>
      <c r="AC4" s="282"/>
      <c r="AD4" s="282"/>
      <c r="AE4" s="282"/>
      <c r="AF4" s="282"/>
      <c r="AG4" s="282"/>
      <c r="AH4" s="282"/>
      <c r="AI4" s="282"/>
      <c r="AJ4" s="282"/>
      <c r="AK4" s="282"/>
    </row>
    <row r="5" spans="1:37" ht="12.75" customHeight="1" x14ac:dyDescent="0.2">
      <c r="A5" s="26" t="s">
        <v>15</v>
      </c>
      <c r="B5" s="10">
        <v>83</v>
      </c>
      <c r="C5" s="10"/>
      <c r="D5" s="10"/>
      <c r="E5" s="10"/>
      <c r="F5" s="10"/>
      <c r="G5" s="10"/>
      <c r="H5" s="10"/>
      <c r="I5" s="10"/>
      <c r="J5" s="10"/>
      <c r="K5" s="181"/>
      <c r="L5" s="11"/>
      <c r="M5" s="11"/>
      <c r="N5" s="12"/>
      <c r="O5" s="13"/>
      <c r="P5" s="17">
        <f>B5</f>
        <v>83</v>
      </c>
      <c r="Q5" s="14"/>
      <c r="R5" s="3"/>
      <c r="S5" s="3"/>
      <c r="T5" s="3"/>
      <c r="U5" s="3"/>
      <c r="V5" s="3"/>
      <c r="W5" s="3"/>
      <c r="X5" s="3"/>
      <c r="Y5" s="3"/>
      <c r="AA5" s="18" t="s">
        <v>13</v>
      </c>
      <c r="AB5" s="20" t="s">
        <v>15</v>
      </c>
      <c r="AC5" s="20" t="s">
        <v>16</v>
      </c>
      <c r="AD5" s="20" t="s">
        <v>17</v>
      </c>
      <c r="AE5" s="20" t="s">
        <v>18</v>
      </c>
      <c r="AF5" s="20" t="s">
        <v>19</v>
      </c>
      <c r="AG5" s="20" t="s">
        <v>20</v>
      </c>
      <c r="AH5" s="20" t="s">
        <v>21</v>
      </c>
      <c r="AI5" s="20" t="s">
        <v>22</v>
      </c>
      <c r="AJ5" s="20" t="s">
        <v>23</v>
      </c>
    </row>
    <row r="6" spans="1:37" ht="12.75" customHeight="1" x14ac:dyDescent="0.2">
      <c r="A6" s="26" t="s">
        <v>16</v>
      </c>
      <c r="B6" s="10"/>
      <c r="C6" s="10">
        <v>48</v>
      </c>
      <c r="D6" s="10"/>
      <c r="E6" s="10"/>
      <c r="F6" s="10"/>
      <c r="G6" s="10"/>
      <c r="H6" s="10"/>
      <c r="I6" s="10"/>
      <c r="J6" s="10"/>
      <c r="K6" s="181"/>
      <c r="L6" s="11"/>
      <c r="M6" s="11"/>
      <c r="N6" s="12"/>
      <c r="O6" s="13">
        <f>C6/B5</f>
        <v>0.57831325301204817</v>
      </c>
      <c r="P6" s="21">
        <v>48</v>
      </c>
      <c r="Q6" s="22">
        <f t="shared" ref="Q6:Q13" si="0">P6/P5</f>
        <v>0.57831325301204817</v>
      </c>
      <c r="R6" s="3">
        <f t="shared" ref="R6:R13" si="1">100%-Q6</f>
        <v>0.42168674698795183</v>
      </c>
      <c r="S6" s="3"/>
      <c r="T6" s="3"/>
      <c r="U6" s="3"/>
      <c r="V6" s="3"/>
      <c r="W6" s="3"/>
      <c r="X6" s="3"/>
      <c r="Y6" s="3"/>
      <c r="AA6" s="23" t="s">
        <v>37</v>
      </c>
      <c r="AB6" s="24">
        <f t="shared" ref="AB6:AB13" si="2">O6</f>
        <v>0.57831325301204817</v>
      </c>
      <c r="AC6" s="24">
        <f t="shared" ref="AC6:AC13" si="3">O29</f>
        <v>0.77083333333333337</v>
      </c>
      <c r="AD6" s="24">
        <f t="shared" ref="AD6:AD12" si="4">O51</f>
        <v>0.76315789473684215</v>
      </c>
      <c r="AE6" s="24">
        <f t="shared" ref="AE6:AE11" si="5">O71</f>
        <v>0.68181818181818177</v>
      </c>
      <c r="AF6" s="24">
        <f t="shared" ref="AF6:AF10" si="6">O90</f>
        <v>0.70666666666666667</v>
      </c>
      <c r="AG6" s="3">
        <f t="shared" ref="AG6:AG9" si="7">O108</f>
        <v>0.68421052631578949</v>
      </c>
      <c r="AH6" s="3">
        <f t="shared" ref="AH6:AH8" si="8">O125</f>
        <v>0.609375</v>
      </c>
      <c r="AI6" s="3">
        <f t="shared" ref="AI6:AI7" si="9">O141</f>
        <v>0.8571428571428571</v>
      </c>
      <c r="AJ6" s="3">
        <f>O158</f>
        <v>0.87179487179487181</v>
      </c>
    </row>
    <row r="7" spans="1:37" ht="12.75" customHeight="1" x14ac:dyDescent="0.2">
      <c r="A7" s="26" t="s">
        <v>17</v>
      </c>
      <c r="B7" s="10"/>
      <c r="C7" s="10"/>
      <c r="D7" s="10">
        <v>30</v>
      </c>
      <c r="E7" s="10"/>
      <c r="F7" s="10"/>
      <c r="G7" s="10"/>
      <c r="H7" s="10"/>
      <c r="I7" s="10"/>
      <c r="J7" s="10"/>
      <c r="K7" s="181"/>
      <c r="L7" s="11"/>
      <c r="M7" s="11"/>
      <c r="N7" s="12"/>
      <c r="O7" s="13">
        <f>D7/C6</f>
        <v>0.625</v>
      </c>
      <c r="P7" s="21">
        <v>40</v>
      </c>
      <c r="Q7" s="22">
        <f t="shared" si="0"/>
        <v>0.83333333333333337</v>
      </c>
      <c r="R7" s="3">
        <f t="shared" si="1"/>
        <v>0.16666666666666663</v>
      </c>
      <c r="S7" s="3"/>
      <c r="T7" s="2" t="s">
        <v>3</v>
      </c>
      <c r="Z7" s="3"/>
      <c r="AA7" s="23" t="s">
        <v>38</v>
      </c>
      <c r="AB7" s="24">
        <f t="shared" si="2"/>
        <v>0.625</v>
      </c>
      <c r="AC7" s="24">
        <f t="shared" si="3"/>
        <v>0.64864864864864868</v>
      </c>
      <c r="AD7" s="24">
        <f t="shared" si="4"/>
        <v>0.86206896551724133</v>
      </c>
      <c r="AE7" s="24">
        <f t="shared" si="5"/>
        <v>0.5</v>
      </c>
      <c r="AF7" s="24">
        <f t="shared" si="6"/>
        <v>0.84905660377358494</v>
      </c>
      <c r="AG7" s="3">
        <f t="shared" si="7"/>
        <v>0.69230769230769229</v>
      </c>
      <c r="AH7" s="3">
        <f t="shared" si="8"/>
        <v>0.87179487179487181</v>
      </c>
      <c r="AI7" s="3">
        <f t="shared" si="9"/>
        <v>0.70833333333333337</v>
      </c>
    </row>
    <row r="8" spans="1:37" ht="12.75" customHeight="1" x14ac:dyDescent="0.2">
      <c r="A8" s="26" t="s">
        <v>18</v>
      </c>
      <c r="B8" s="10"/>
      <c r="C8" s="10"/>
      <c r="D8" s="10"/>
      <c r="E8" s="10">
        <v>29</v>
      </c>
      <c r="F8" s="10"/>
      <c r="G8" s="10"/>
      <c r="H8" s="10"/>
      <c r="I8" s="10"/>
      <c r="J8" s="10"/>
      <c r="K8" s="181"/>
      <c r="L8" s="11"/>
      <c r="M8" s="11"/>
      <c r="N8" s="12"/>
      <c r="O8" s="13">
        <f>E8/D7</f>
        <v>0.96666666666666667</v>
      </c>
      <c r="P8" s="21">
        <v>39</v>
      </c>
      <c r="Q8" s="22">
        <f t="shared" si="0"/>
        <v>0.97499999999999998</v>
      </c>
      <c r="R8" s="3">
        <f t="shared" si="1"/>
        <v>2.5000000000000022E-2</v>
      </c>
      <c r="S8" s="3"/>
      <c r="T8" s="27" t="s">
        <v>15</v>
      </c>
      <c r="U8" s="3">
        <f>L22</f>
        <v>0.21686746987951808</v>
      </c>
      <c r="Z8" s="3"/>
      <c r="AA8" s="23" t="s">
        <v>39</v>
      </c>
      <c r="AB8" s="24">
        <f t="shared" si="2"/>
        <v>0.96666666666666667</v>
      </c>
      <c r="AC8" s="24">
        <f t="shared" si="3"/>
        <v>0.91666666666666663</v>
      </c>
      <c r="AD8" s="24">
        <f t="shared" si="4"/>
        <v>0.76</v>
      </c>
      <c r="AE8" s="24">
        <f t="shared" si="5"/>
        <v>0.73333333333333328</v>
      </c>
      <c r="AF8" s="24">
        <f t="shared" si="6"/>
        <v>0.8666666666666667</v>
      </c>
      <c r="AG8" s="3">
        <f t="shared" si="7"/>
        <v>1</v>
      </c>
      <c r="AH8" s="3">
        <f t="shared" si="8"/>
        <v>0.79411764705882348</v>
      </c>
      <c r="AI8" s="3" t="s">
        <v>27</v>
      </c>
    </row>
    <row r="9" spans="1:37" ht="12.75" customHeight="1" x14ac:dyDescent="0.2">
      <c r="A9" s="26" t="s">
        <v>19</v>
      </c>
      <c r="B9" s="10"/>
      <c r="C9" s="10"/>
      <c r="D9" s="10"/>
      <c r="E9" s="10"/>
      <c r="F9" s="10">
        <v>25</v>
      </c>
      <c r="G9" s="10"/>
      <c r="H9" s="10"/>
      <c r="I9" s="10"/>
      <c r="J9" s="10"/>
      <c r="K9" s="181"/>
      <c r="L9" s="11"/>
      <c r="M9" s="11"/>
      <c r="N9" s="12"/>
      <c r="O9" s="13">
        <f>F9/E8</f>
        <v>0.86206896551724133</v>
      </c>
      <c r="P9" s="21">
        <v>36</v>
      </c>
      <c r="Q9" s="22">
        <f t="shared" si="0"/>
        <v>0.92307692307692313</v>
      </c>
      <c r="R9" s="3">
        <f t="shared" si="1"/>
        <v>7.6923076923076872E-2</v>
      </c>
      <c r="S9" s="3"/>
      <c r="T9" s="27" t="s">
        <v>16</v>
      </c>
      <c r="U9" s="3">
        <f>L44</f>
        <v>0.22916666666666666</v>
      </c>
      <c r="Z9" s="3"/>
      <c r="AA9" s="23" t="s">
        <v>40</v>
      </c>
      <c r="AB9" s="24">
        <f t="shared" si="2"/>
        <v>0.86206896551724133</v>
      </c>
      <c r="AC9" s="24">
        <f t="shared" si="3"/>
        <v>0.77272727272727271</v>
      </c>
      <c r="AD9" s="24">
        <f t="shared" si="4"/>
        <v>0.89473684210526316</v>
      </c>
      <c r="AE9" s="24">
        <f t="shared" si="5"/>
        <v>0.63636363636363635</v>
      </c>
      <c r="AF9" s="24">
        <f t="shared" si="6"/>
        <v>0.92307692307692313</v>
      </c>
      <c r="AG9" s="3">
        <f t="shared" si="7"/>
        <v>0.77777777777777779</v>
      </c>
      <c r="AH9" s="3" t="s">
        <v>27</v>
      </c>
      <c r="AI9" s="3" t="s">
        <v>27</v>
      </c>
    </row>
    <row r="10" spans="1:37" ht="12.75" customHeight="1" x14ac:dyDescent="0.2">
      <c r="A10" s="28" t="s">
        <v>20</v>
      </c>
      <c r="B10" s="29"/>
      <c r="C10" s="29"/>
      <c r="D10" s="29"/>
      <c r="E10" s="29"/>
      <c r="F10" s="29"/>
      <c r="G10" s="29">
        <v>22</v>
      </c>
      <c r="H10" s="29"/>
      <c r="I10" s="29"/>
      <c r="J10" s="29"/>
      <c r="K10" s="182"/>
      <c r="L10" s="3"/>
      <c r="M10" s="3"/>
      <c r="N10" s="29"/>
      <c r="O10" s="3">
        <f>G10/F9</f>
        <v>0.88</v>
      </c>
      <c r="P10" s="21">
        <v>34</v>
      </c>
      <c r="Q10" s="22">
        <f t="shared" si="0"/>
        <v>0.94444444444444442</v>
      </c>
      <c r="R10" s="3">
        <f t="shared" si="1"/>
        <v>5.555555555555558E-2</v>
      </c>
      <c r="S10" s="3"/>
      <c r="T10" s="27" t="s">
        <v>17</v>
      </c>
      <c r="U10" s="3">
        <f>L66</f>
        <v>0.31578947368421051</v>
      </c>
      <c r="Z10" s="3"/>
      <c r="AA10" s="23" t="s">
        <v>41</v>
      </c>
      <c r="AB10" s="24">
        <f t="shared" si="2"/>
        <v>0.88</v>
      </c>
      <c r="AC10" s="24">
        <f t="shared" si="3"/>
        <v>0.88235294117647056</v>
      </c>
      <c r="AD10" s="24">
        <f t="shared" si="4"/>
        <v>1</v>
      </c>
      <c r="AE10" s="24">
        <f t="shared" si="5"/>
        <v>0.8571428571428571</v>
      </c>
      <c r="AF10" s="24">
        <f t="shared" si="6"/>
        <v>0.86111111111111116</v>
      </c>
      <c r="AG10" s="3"/>
      <c r="AH10" s="3"/>
      <c r="AI10" s="3"/>
    </row>
    <row r="11" spans="1:37" ht="12.75" customHeight="1" x14ac:dyDescent="0.2">
      <c r="A11" s="28" t="s">
        <v>21</v>
      </c>
      <c r="B11" s="29"/>
      <c r="C11" s="29"/>
      <c r="D11" s="29"/>
      <c r="E11" s="29"/>
      <c r="F11" s="29"/>
      <c r="G11" s="29"/>
      <c r="H11" s="29">
        <v>19</v>
      </c>
      <c r="I11" s="29"/>
      <c r="J11" s="29"/>
      <c r="K11" s="182"/>
      <c r="L11" s="3"/>
      <c r="M11" s="3"/>
      <c r="N11" s="29"/>
      <c r="O11" s="3">
        <f>H11/G10</f>
        <v>0.86363636363636365</v>
      </c>
      <c r="P11" s="21">
        <v>32</v>
      </c>
      <c r="Q11" s="22">
        <f t="shared" si="0"/>
        <v>0.94117647058823528</v>
      </c>
      <c r="R11" s="3">
        <f t="shared" si="1"/>
        <v>5.8823529411764719E-2</v>
      </c>
      <c r="S11" s="3"/>
      <c r="T11" s="27" t="s">
        <v>18</v>
      </c>
      <c r="U11" s="3">
        <f>L85</f>
        <v>0.13636363636363635</v>
      </c>
      <c r="Z11" s="3"/>
      <c r="AA11" s="26" t="s">
        <v>42</v>
      </c>
      <c r="AB11" s="24">
        <f t="shared" si="2"/>
        <v>0.86363636363636365</v>
      </c>
      <c r="AC11" s="24">
        <f t="shared" si="3"/>
        <v>0.6</v>
      </c>
      <c r="AD11" s="24">
        <f t="shared" si="4"/>
        <v>0.88235294117647056</v>
      </c>
      <c r="AE11" s="24">
        <f t="shared" si="5"/>
        <v>1</v>
      </c>
      <c r="AF11" s="24"/>
      <c r="AG11" s="3"/>
      <c r="AH11" s="3"/>
      <c r="AI11" s="3"/>
    </row>
    <row r="12" spans="1:37" ht="12.75" customHeight="1" x14ac:dyDescent="0.2">
      <c r="A12" s="28" t="s">
        <v>22</v>
      </c>
      <c r="B12" s="29"/>
      <c r="C12" s="29"/>
      <c r="D12" s="29"/>
      <c r="E12" s="29"/>
      <c r="F12" s="29"/>
      <c r="G12" s="29"/>
      <c r="H12" s="29"/>
      <c r="I12" s="29">
        <v>18</v>
      </c>
      <c r="J12" s="29"/>
      <c r="K12" s="182"/>
      <c r="L12" s="3"/>
      <c r="M12" s="3"/>
      <c r="N12" s="29"/>
      <c r="O12" s="3">
        <f>I12/H11</f>
        <v>0.94736842105263153</v>
      </c>
      <c r="P12" s="21">
        <v>33</v>
      </c>
      <c r="Q12" s="22">
        <f t="shared" si="0"/>
        <v>1.03125</v>
      </c>
      <c r="R12" s="3">
        <f t="shared" si="1"/>
        <v>-3.125E-2</v>
      </c>
      <c r="S12" s="3"/>
      <c r="T12" s="27" t="s">
        <v>19</v>
      </c>
      <c r="U12" s="3">
        <f>L103</f>
        <v>0.36</v>
      </c>
      <c r="Z12" s="3"/>
      <c r="AA12" s="26" t="s">
        <v>43</v>
      </c>
      <c r="AB12" s="24">
        <f t="shared" si="2"/>
        <v>0.94736842105263153</v>
      </c>
      <c r="AC12" s="24">
        <f t="shared" si="3"/>
        <v>1</v>
      </c>
      <c r="AD12" s="24">
        <f t="shared" si="4"/>
        <v>1</v>
      </c>
      <c r="AE12" s="24" t="s">
        <v>27</v>
      </c>
      <c r="AF12" s="24"/>
      <c r="AG12" s="3"/>
      <c r="AH12" s="3"/>
      <c r="AI12" s="3"/>
    </row>
    <row r="13" spans="1:37" ht="12.75" customHeight="1" x14ac:dyDescent="0.2">
      <c r="A13" s="28" t="s">
        <v>23</v>
      </c>
      <c r="B13" s="29"/>
      <c r="C13" s="29"/>
      <c r="D13" s="29"/>
      <c r="E13" s="29"/>
      <c r="F13" s="29"/>
      <c r="G13" s="29"/>
      <c r="H13" s="29"/>
      <c r="I13" s="29"/>
      <c r="J13" s="29">
        <v>21</v>
      </c>
      <c r="K13" s="182">
        <v>18</v>
      </c>
      <c r="L13" s="3"/>
      <c r="M13" s="3"/>
      <c r="N13" s="29"/>
      <c r="O13" s="3">
        <f>J13/I12</f>
        <v>1.1666666666666667</v>
      </c>
      <c r="P13" s="21">
        <v>30</v>
      </c>
      <c r="Q13" s="22">
        <f t="shared" si="0"/>
        <v>0.90909090909090906</v>
      </c>
      <c r="R13" s="3">
        <f t="shared" si="1"/>
        <v>9.0909090909090939E-2</v>
      </c>
      <c r="S13" s="3"/>
      <c r="Z13" s="3"/>
      <c r="AA13" s="39" t="s">
        <v>44</v>
      </c>
      <c r="AB13" s="24">
        <f t="shared" si="2"/>
        <v>1.1666666666666667</v>
      </c>
      <c r="AC13" s="24">
        <f t="shared" si="3"/>
        <v>1</v>
      </c>
      <c r="AD13" s="24" t="s">
        <v>27</v>
      </c>
      <c r="AE13" s="24" t="s">
        <v>27</v>
      </c>
      <c r="AF13" s="24"/>
      <c r="AG13" s="3"/>
      <c r="AH13" s="3"/>
      <c r="AI13" s="3"/>
    </row>
    <row r="14" spans="1:37" ht="12.75" customHeight="1" x14ac:dyDescent="0.2">
      <c r="A14" s="28" t="s">
        <v>48</v>
      </c>
      <c r="B14" s="29"/>
      <c r="C14" s="29"/>
      <c r="D14" s="29"/>
      <c r="E14" s="29"/>
      <c r="F14" s="29"/>
      <c r="G14" s="29"/>
      <c r="H14" s="29"/>
      <c r="I14" s="29"/>
      <c r="J14" s="29">
        <v>7</v>
      </c>
      <c r="K14" s="182">
        <v>6</v>
      </c>
      <c r="L14" s="3"/>
      <c r="M14" s="3"/>
      <c r="N14" s="29"/>
      <c r="O14" s="3"/>
      <c r="P14" s="21">
        <v>13</v>
      </c>
      <c r="Q14" s="22"/>
      <c r="R14" s="3"/>
      <c r="S14" s="3"/>
      <c r="Z14" s="3"/>
      <c r="AA14" s="28"/>
      <c r="AB14" s="24"/>
      <c r="AC14" s="24"/>
      <c r="AD14" s="24"/>
      <c r="AE14" s="24"/>
      <c r="AF14" s="24"/>
      <c r="AG14" s="3"/>
      <c r="AH14" s="3"/>
      <c r="AI14" s="3"/>
    </row>
    <row r="15" spans="1:37" ht="12.75" customHeight="1" x14ac:dyDescent="0.2">
      <c r="A15" s="28" t="s">
        <v>49</v>
      </c>
      <c r="B15" s="29"/>
      <c r="C15" s="29"/>
      <c r="D15" s="29"/>
      <c r="E15" s="29"/>
      <c r="F15" s="29"/>
      <c r="G15" s="29"/>
      <c r="H15" s="29"/>
      <c r="I15" s="29"/>
      <c r="J15" s="29">
        <v>5</v>
      </c>
      <c r="K15" s="182">
        <v>4</v>
      </c>
      <c r="L15" s="3"/>
      <c r="M15" s="3"/>
      <c r="N15" s="29"/>
      <c r="O15" s="3"/>
      <c r="P15" s="21">
        <v>7</v>
      </c>
      <c r="Q15" s="22"/>
      <c r="R15" s="3"/>
      <c r="S15" s="3"/>
      <c r="Z15" s="3"/>
      <c r="AA15" s="28"/>
      <c r="AB15" s="24"/>
      <c r="AC15" s="24"/>
      <c r="AD15" s="24"/>
      <c r="AE15" s="24"/>
      <c r="AF15" s="24"/>
      <c r="AG15" s="3"/>
      <c r="AH15" s="3"/>
      <c r="AI15" s="3"/>
    </row>
    <row r="16" spans="1:37" ht="12.75" customHeight="1" x14ac:dyDescent="0.2">
      <c r="A16" s="28" t="s">
        <v>50</v>
      </c>
      <c r="B16" s="29"/>
      <c r="C16" s="29"/>
      <c r="D16" s="29"/>
      <c r="E16" s="29"/>
      <c r="F16" s="29"/>
      <c r="G16" s="29"/>
      <c r="H16" s="29"/>
      <c r="I16" s="29"/>
      <c r="J16" s="29">
        <v>2</v>
      </c>
      <c r="K16" s="182">
        <v>2</v>
      </c>
      <c r="L16" s="3"/>
      <c r="M16" s="3"/>
      <c r="N16" s="29"/>
      <c r="O16" s="3"/>
      <c r="P16" s="21">
        <v>3</v>
      </c>
      <c r="Q16" s="22"/>
      <c r="R16" s="3"/>
      <c r="S16" s="3"/>
      <c r="Z16" s="3"/>
      <c r="AA16" s="28"/>
      <c r="AB16" s="24"/>
      <c r="AC16" s="24"/>
      <c r="AD16" s="24"/>
      <c r="AE16" s="24"/>
      <c r="AF16" s="24"/>
      <c r="AG16" s="3"/>
      <c r="AH16" s="3"/>
      <c r="AI16" s="3"/>
    </row>
    <row r="17" spans="1:35" ht="12.75" customHeight="1" x14ac:dyDescent="0.2">
      <c r="A17" s="28" t="s">
        <v>51</v>
      </c>
      <c r="B17" s="29"/>
      <c r="C17" s="29"/>
      <c r="D17" s="29"/>
      <c r="E17" s="29"/>
      <c r="F17" s="29"/>
      <c r="G17" s="29"/>
      <c r="H17" s="29"/>
      <c r="I17" s="29">
        <v>1</v>
      </c>
      <c r="J17" s="29"/>
      <c r="K17" s="182"/>
      <c r="L17" s="3"/>
      <c r="M17" s="3"/>
      <c r="N17" s="29"/>
      <c r="O17" s="3"/>
      <c r="P17" s="21">
        <v>1</v>
      </c>
      <c r="Q17" s="22"/>
      <c r="R17" s="3"/>
      <c r="S17" s="3"/>
      <c r="Z17" s="3"/>
      <c r="AA17" s="28"/>
      <c r="AB17" s="24"/>
      <c r="AC17" s="24"/>
      <c r="AD17" s="24"/>
      <c r="AE17" s="24"/>
      <c r="AF17" s="24"/>
      <c r="AG17" s="3"/>
      <c r="AH17" s="3"/>
      <c r="AI17" s="3"/>
    </row>
    <row r="18" spans="1:35" ht="12.75" customHeight="1" x14ac:dyDescent="0.2">
      <c r="A18" s="28" t="s">
        <v>52</v>
      </c>
      <c r="B18" s="29"/>
      <c r="C18" s="29"/>
      <c r="D18" s="29"/>
      <c r="E18" s="29"/>
      <c r="F18" s="29"/>
      <c r="G18" s="29"/>
      <c r="H18" s="29"/>
      <c r="I18" s="29"/>
      <c r="J18" s="29">
        <v>1</v>
      </c>
      <c r="K18" s="182">
        <v>1</v>
      </c>
      <c r="L18" s="3"/>
      <c r="M18" s="3"/>
      <c r="N18" s="29"/>
      <c r="O18" s="3"/>
      <c r="P18" s="21">
        <v>1</v>
      </c>
      <c r="Q18" s="22"/>
      <c r="R18" s="3"/>
      <c r="S18" s="3"/>
      <c r="Z18" s="3"/>
      <c r="AA18" s="28"/>
      <c r="AB18" s="24"/>
      <c r="AC18" s="24"/>
      <c r="AD18" s="24"/>
      <c r="AE18" s="24"/>
      <c r="AF18" s="24"/>
      <c r="AG18" s="3"/>
      <c r="AH18" s="3"/>
      <c r="AI18" s="3"/>
    </row>
    <row r="19" spans="1:35" ht="12.75" customHeight="1" x14ac:dyDescent="0.2">
      <c r="A19" s="28" t="s">
        <v>53</v>
      </c>
      <c r="B19" s="29"/>
      <c r="C19" s="29"/>
      <c r="D19" s="29"/>
      <c r="E19" s="29"/>
      <c r="F19" s="29"/>
      <c r="G19" s="29"/>
      <c r="H19" s="29"/>
      <c r="I19" s="29">
        <v>1</v>
      </c>
      <c r="J19" s="29"/>
      <c r="K19" s="182"/>
      <c r="L19" s="3"/>
      <c r="M19" s="3"/>
      <c r="N19" s="29"/>
      <c r="O19" s="3"/>
      <c r="P19" s="21">
        <v>1</v>
      </c>
      <c r="Q19" s="22"/>
      <c r="R19" s="3"/>
      <c r="S19" s="3"/>
      <c r="Z19" s="3"/>
      <c r="AA19" s="28"/>
      <c r="AB19" s="24"/>
      <c r="AC19" s="24"/>
      <c r="AD19" s="24"/>
      <c r="AE19" s="24"/>
      <c r="AF19" s="24"/>
      <c r="AG19" s="3"/>
      <c r="AH19" s="3"/>
      <c r="AI19" s="3"/>
    </row>
    <row r="20" spans="1:35" ht="12.75" customHeight="1" x14ac:dyDescent="0.2">
      <c r="A20" s="28" t="s">
        <v>54</v>
      </c>
      <c r="B20" s="29"/>
      <c r="C20" s="29"/>
      <c r="D20" s="29"/>
      <c r="E20" s="29"/>
      <c r="F20" s="29"/>
      <c r="G20" s="29"/>
      <c r="H20" s="29"/>
      <c r="I20" s="29"/>
      <c r="J20" s="29">
        <v>1</v>
      </c>
      <c r="K20" s="182"/>
      <c r="L20" s="3"/>
      <c r="M20" s="3"/>
      <c r="N20" s="29"/>
      <c r="O20" s="3"/>
      <c r="P20" s="21">
        <v>1</v>
      </c>
      <c r="Q20" s="22"/>
      <c r="R20" s="3"/>
      <c r="S20" s="3"/>
      <c r="Z20" s="3"/>
      <c r="AA20" s="28"/>
      <c r="AB20" s="24"/>
      <c r="AC20" s="24"/>
      <c r="AD20" s="24"/>
      <c r="AE20" s="24"/>
      <c r="AF20" s="24"/>
      <c r="AG20" s="3"/>
      <c r="AH20" s="3"/>
      <c r="AI20" s="3"/>
    </row>
    <row r="21" spans="1:35" ht="12.75" customHeight="1" x14ac:dyDescent="0.2">
      <c r="A21" s="28"/>
      <c r="B21" s="29"/>
      <c r="C21" s="29"/>
      <c r="D21" s="29"/>
      <c r="E21" s="29"/>
      <c r="F21" s="29"/>
      <c r="G21" s="29"/>
      <c r="H21" s="29"/>
      <c r="I21" s="29"/>
      <c r="J21" s="29"/>
      <c r="K21" s="182"/>
      <c r="L21" s="3"/>
      <c r="M21" s="3"/>
      <c r="N21" s="29"/>
      <c r="O21" s="3"/>
      <c r="P21" s="21"/>
      <c r="Q21" s="22"/>
      <c r="R21" s="3"/>
      <c r="S21" s="3"/>
      <c r="Z21" s="3"/>
      <c r="AA21" s="28"/>
      <c r="AB21" s="24"/>
      <c r="AC21" s="24"/>
      <c r="AD21" s="24"/>
      <c r="AE21" s="24"/>
      <c r="AF21" s="24"/>
      <c r="AG21" s="3"/>
      <c r="AH21" s="3"/>
      <c r="AI21" s="3"/>
    </row>
    <row r="22" spans="1:35" ht="12.75" customHeight="1" x14ac:dyDescent="0.2">
      <c r="K22" s="184">
        <f>SUM(K13:K18)</f>
        <v>31</v>
      </c>
      <c r="L22" s="3">
        <f>K13/B5</f>
        <v>0.21686746987951808</v>
      </c>
      <c r="M22" s="3">
        <f>K22/B5</f>
        <v>0.37349397590361444</v>
      </c>
      <c r="N22" s="3">
        <f>M22-L22</f>
        <v>0.15662650602409636</v>
      </c>
      <c r="O22" s="3"/>
      <c r="Z22" s="3"/>
      <c r="AB22" s="24" t="s">
        <v>27</v>
      </c>
      <c r="AC22" s="24" t="s">
        <v>27</v>
      </c>
      <c r="AD22" s="24"/>
      <c r="AE22" s="24"/>
      <c r="AF22" s="24"/>
    </row>
    <row r="23" spans="1:35" ht="12.75" customHeight="1" x14ac:dyDescent="0.2">
      <c r="A23" s="32" t="s">
        <v>34</v>
      </c>
      <c r="B23" s="32"/>
      <c r="C23" s="32"/>
      <c r="D23" s="33"/>
      <c r="E23" s="33"/>
      <c r="F23" s="126"/>
      <c r="G23" s="29">
        <f>((K13*9)+(K14*10))/K22</f>
        <v>7.161290322580645</v>
      </c>
      <c r="K23" s="184"/>
      <c r="L23" s="3"/>
      <c r="M23" s="3"/>
      <c r="N23" s="3"/>
      <c r="O23" s="3"/>
      <c r="Z23" s="3"/>
      <c r="AA23" s="28"/>
      <c r="AB23" s="24"/>
      <c r="AC23" s="24"/>
      <c r="AD23" s="24"/>
      <c r="AE23" s="24"/>
      <c r="AF23" s="24"/>
    </row>
    <row r="24" spans="1:35" ht="12.75" customHeight="1" x14ac:dyDescent="0.2">
      <c r="K24" s="184"/>
      <c r="L24" s="3"/>
      <c r="M24" s="3"/>
      <c r="N24" s="3"/>
      <c r="O24" s="3"/>
      <c r="Z24" s="3"/>
      <c r="AA24" s="28"/>
      <c r="AB24" s="24"/>
      <c r="AC24" s="24"/>
      <c r="AD24" s="24"/>
      <c r="AE24" s="24"/>
      <c r="AF24" s="24"/>
    </row>
    <row r="25" spans="1:35" ht="12.75" customHeight="1" x14ac:dyDescent="0.3">
      <c r="A25" s="38" t="s">
        <v>65</v>
      </c>
      <c r="L25" s="3"/>
      <c r="M25" s="3"/>
      <c r="O25" s="3"/>
      <c r="AB25" s="24"/>
      <c r="AC25" s="24"/>
      <c r="AD25" s="24"/>
      <c r="AE25" s="24"/>
      <c r="AF25" s="24"/>
    </row>
    <row r="26" spans="1:35" ht="25.5" customHeight="1" x14ac:dyDescent="0.2">
      <c r="B26" s="285" t="s">
        <v>2</v>
      </c>
      <c r="C26" s="286"/>
      <c r="D26" s="286"/>
      <c r="E26" s="286"/>
      <c r="F26" s="286"/>
      <c r="G26" s="286"/>
      <c r="H26" s="286"/>
      <c r="I26" s="286"/>
      <c r="J26" s="286"/>
      <c r="L26" s="4" t="s">
        <v>3</v>
      </c>
      <c r="M26" s="4" t="s">
        <v>4</v>
      </c>
      <c r="N26" s="5" t="s">
        <v>5</v>
      </c>
      <c r="O26" s="4" t="s">
        <v>6</v>
      </c>
      <c r="P26" s="6" t="s">
        <v>7</v>
      </c>
      <c r="Q26" s="6" t="s">
        <v>8</v>
      </c>
      <c r="R26" s="7" t="s">
        <v>9</v>
      </c>
      <c r="S26" s="7"/>
    </row>
    <row r="27" spans="1:35" ht="12.75" customHeight="1" x14ac:dyDescent="0.2">
      <c r="A27" s="135" t="s">
        <v>10</v>
      </c>
      <c r="B27" s="136">
        <v>1</v>
      </c>
      <c r="C27" s="136">
        <v>2</v>
      </c>
      <c r="D27" s="136">
        <v>3</v>
      </c>
      <c r="E27" s="136">
        <v>4</v>
      </c>
      <c r="F27" s="136">
        <v>5</v>
      </c>
      <c r="G27" s="136">
        <v>6</v>
      </c>
      <c r="H27" s="136">
        <v>7</v>
      </c>
      <c r="I27" s="136">
        <v>8</v>
      </c>
      <c r="J27" s="136">
        <v>9</v>
      </c>
      <c r="K27" s="210" t="s">
        <v>11</v>
      </c>
      <c r="L27" s="11"/>
      <c r="M27" s="11"/>
      <c r="N27" s="12"/>
      <c r="O27" s="13"/>
      <c r="P27" s="14"/>
      <c r="Q27" s="14"/>
      <c r="R27" s="3"/>
      <c r="S27" s="3"/>
    </row>
    <row r="28" spans="1:35" ht="12.75" customHeight="1" x14ac:dyDescent="0.2">
      <c r="A28" s="26" t="s">
        <v>16</v>
      </c>
      <c r="B28" s="10">
        <v>48</v>
      </c>
      <c r="C28" s="10"/>
      <c r="D28" s="10"/>
      <c r="E28" s="10"/>
      <c r="F28" s="10"/>
      <c r="G28" s="10"/>
      <c r="H28" s="10"/>
      <c r="I28" s="10"/>
      <c r="J28" s="10"/>
      <c r="K28" s="181"/>
      <c r="L28" s="11"/>
      <c r="M28" s="11"/>
      <c r="N28" s="12"/>
      <c r="O28" s="13"/>
      <c r="P28" s="17">
        <f>B28</f>
        <v>48</v>
      </c>
      <c r="Q28" s="14"/>
      <c r="R28" s="3"/>
      <c r="S28" s="3"/>
    </row>
    <row r="29" spans="1:35" ht="12.75" customHeight="1" x14ac:dyDescent="0.2">
      <c r="A29" s="26" t="s">
        <v>17</v>
      </c>
      <c r="B29" s="10"/>
      <c r="C29" s="10">
        <v>37</v>
      </c>
      <c r="D29" s="10"/>
      <c r="E29" s="10"/>
      <c r="F29" s="10"/>
      <c r="G29" s="10"/>
      <c r="H29" s="10"/>
      <c r="I29" s="10"/>
      <c r="J29" s="10"/>
      <c r="K29" s="181"/>
      <c r="L29" s="11"/>
      <c r="M29" s="11"/>
      <c r="N29" s="12"/>
      <c r="O29" s="13">
        <f>C29/B28</f>
        <v>0.77083333333333337</v>
      </c>
      <c r="P29" s="21">
        <v>37</v>
      </c>
      <c r="Q29" s="22">
        <f t="shared" ref="Q29:Q36" si="10">P29/P28</f>
        <v>0.77083333333333337</v>
      </c>
      <c r="R29" s="3">
        <f t="shared" ref="R29:R36" si="11">100%-Q29</f>
        <v>0.22916666666666663</v>
      </c>
      <c r="S29" s="3"/>
      <c r="Z29" s="7"/>
    </row>
    <row r="30" spans="1:35" ht="12.75" customHeight="1" x14ac:dyDescent="0.2">
      <c r="A30" s="26" t="s">
        <v>18</v>
      </c>
      <c r="B30" s="10"/>
      <c r="C30" s="10"/>
      <c r="D30" s="10">
        <v>24</v>
      </c>
      <c r="E30" s="10"/>
      <c r="F30" s="10"/>
      <c r="G30" s="10"/>
      <c r="H30" s="10"/>
      <c r="I30" s="10"/>
      <c r="J30" s="10"/>
      <c r="K30" s="181"/>
      <c r="L30" s="11"/>
      <c r="M30" s="11"/>
      <c r="N30" s="12"/>
      <c r="O30" s="13">
        <f>D30/C29</f>
        <v>0.64864864864864868</v>
      </c>
      <c r="P30" s="21">
        <v>37</v>
      </c>
      <c r="Q30" s="22">
        <f t="shared" si="10"/>
        <v>1</v>
      </c>
      <c r="R30" s="3">
        <f t="shared" si="11"/>
        <v>0</v>
      </c>
      <c r="S30" s="3"/>
      <c r="Z30" s="3"/>
    </row>
    <row r="31" spans="1:35" ht="12.75" customHeight="1" x14ac:dyDescent="0.2">
      <c r="A31" s="26" t="s">
        <v>19</v>
      </c>
      <c r="B31" s="10"/>
      <c r="C31" s="10"/>
      <c r="D31" s="10"/>
      <c r="E31" s="10">
        <v>22</v>
      </c>
      <c r="F31" s="10"/>
      <c r="G31" s="10"/>
      <c r="H31" s="10"/>
      <c r="I31" s="10"/>
      <c r="J31" s="10"/>
      <c r="K31" s="181"/>
      <c r="L31" s="11"/>
      <c r="M31" s="11"/>
      <c r="N31" s="12"/>
      <c r="O31" s="13">
        <f>E31/D30</f>
        <v>0.91666666666666663</v>
      </c>
      <c r="P31" s="21">
        <v>29</v>
      </c>
      <c r="Q31" s="22">
        <f t="shared" si="10"/>
        <v>0.78378378378378377</v>
      </c>
      <c r="R31" s="3">
        <f t="shared" si="11"/>
        <v>0.21621621621621623</v>
      </c>
      <c r="S31" s="3"/>
      <c r="Z31" s="3"/>
    </row>
    <row r="32" spans="1:35" ht="12.75" customHeight="1" x14ac:dyDescent="0.2">
      <c r="A32" s="28" t="s">
        <v>20</v>
      </c>
      <c r="B32" s="29"/>
      <c r="C32" s="29"/>
      <c r="D32" s="29"/>
      <c r="E32" s="29"/>
      <c r="F32" s="29">
        <v>17</v>
      </c>
      <c r="G32" s="29"/>
      <c r="H32" s="29"/>
      <c r="I32" s="29"/>
      <c r="J32" s="29"/>
      <c r="K32" s="182"/>
      <c r="L32" s="3"/>
      <c r="M32" s="3"/>
      <c r="N32" s="29"/>
      <c r="O32" s="3">
        <f>F32/E31</f>
        <v>0.77272727272727271</v>
      </c>
      <c r="P32" s="21">
        <v>28</v>
      </c>
      <c r="Q32" s="22">
        <f t="shared" si="10"/>
        <v>0.96551724137931039</v>
      </c>
      <c r="R32" s="3">
        <f t="shared" si="11"/>
        <v>3.4482758620689613E-2</v>
      </c>
      <c r="S32" s="3"/>
      <c r="Z32" s="3"/>
    </row>
    <row r="33" spans="1:37" ht="12.75" customHeight="1" x14ac:dyDescent="0.2">
      <c r="A33" s="28" t="s">
        <v>21</v>
      </c>
      <c r="B33" s="29"/>
      <c r="C33" s="29"/>
      <c r="D33" s="29"/>
      <c r="E33" s="29"/>
      <c r="F33" s="29"/>
      <c r="G33" s="29">
        <v>15</v>
      </c>
      <c r="H33" s="29"/>
      <c r="I33" s="29"/>
      <c r="J33" s="29"/>
      <c r="K33" s="182"/>
      <c r="L33" s="3"/>
      <c r="M33" s="3"/>
      <c r="N33" s="29"/>
      <c r="O33" s="3">
        <f>G33/F32</f>
        <v>0.88235294117647056</v>
      </c>
      <c r="P33" s="21">
        <v>25</v>
      </c>
      <c r="Q33" s="22">
        <f t="shared" si="10"/>
        <v>0.8928571428571429</v>
      </c>
      <c r="R33" s="3">
        <f t="shared" si="11"/>
        <v>0.1071428571428571</v>
      </c>
      <c r="S33" s="3"/>
      <c r="Z33" s="3"/>
      <c r="AA33" s="2"/>
      <c r="AB33" s="8" t="s">
        <v>35</v>
      </c>
      <c r="AC33" s="8"/>
      <c r="AD33" s="8"/>
      <c r="AE33" s="8"/>
      <c r="AF33" s="8"/>
      <c r="AG33" s="8"/>
      <c r="AH33" s="8"/>
      <c r="AI33" s="8"/>
      <c r="AJ33" s="8"/>
      <c r="AK33" s="8"/>
    </row>
    <row r="34" spans="1:37" ht="12.75" customHeight="1" x14ac:dyDescent="0.2">
      <c r="A34" s="28" t="s">
        <v>22</v>
      </c>
      <c r="B34" s="29"/>
      <c r="C34" s="29"/>
      <c r="D34" s="29"/>
      <c r="E34" s="29"/>
      <c r="F34" s="29"/>
      <c r="G34" s="29"/>
      <c r="H34" s="29">
        <v>9</v>
      </c>
      <c r="I34" s="29"/>
      <c r="J34" s="29"/>
      <c r="K34" s="182"/>
      <c r="L34" s="3"/>
      <c r="M34" s="3"/>
      <c r="N34" s="29"/>
      <c r="O34" s="3">
        <f>H34/G33</f>
        <v>0.6</v>
      </c>
      <c r="P34" s="21">
        <v>25</v>
      </c>
      <c r="Q34" s="22">
        <f t="shared" si="10"/>
        <v>1</v>
      </c>
      <c r="R34" s="3">
        <f t="shared" si="11"/>
        <v>0</v>
      </c>
      <c r="S34" s="3"/>
      <c r="T34" s="2" t="s">
        <v>4</v>
      </c>
      <c r="Z34" s="3"/>
      <c r="AA34" s="2"/>
      <c r="AB34" s="8"/>
      <c r="AC34" s="8"/>
      <c r="AD34" s="8"/>
      <c r="AE34" s="8"/>
      <c r="AF34" s="8"/>
      <c r="AG34" s="8"/>
      <c r="AH34" s="8"/>
      <c r="AI34" s="8"/>
      <c r="AJ34" s="8"/>
      <c r="AK34" s="8"/>
    </row>
    <row r="35" spans="1:37" ht="12.75" customHeight="1" x14ac:dyDescent="0.2">
      <c r="A35" s="28" t="s">
        <v>23</v>
      </c>
      <c r="B35" s="29"/>
      <c r="C35" s="29"/>
      <c r="D35" s="29"/>
      <c r="E35" s="29"/>
      <c r="F35" s="29"/>
      <c r="G35" s="29"/>
      <c r="H35" s="29"/>
      <c r="I35" s="29">
        <v>9</v>
      </c>
      <c r="J35" s="29"/>
      <c r="K35" s="182">
        <v>3</v>
      </c>
      <c r="L35" s="3"/>
      <c r="M35" s="3"/>
      <c r="N35" s="29"/>
      <c r="O35" s="3">
        <f>I35/H34</f>
        <v>1</v>
      </c>
      <c r="P35" s="21">
        <v>19</v>
      </c>
      <c r="Q35" s="22">
        <f t="shared" si="10"/>
        <v>0.76</v>
      </c>
      <c r="R35" s="3">
        <f t="shared" si="11"/>
        <v>0.24</v>
      </c>
      <c r="S35" s="3"/>
      <c r="T35" s="27" t="s">
        <v>15</v>
      </c>
      <c r="U35" s="3">
        <f>M22</f>
        <v>0.37349397590361444</v>
      </c>
      <c r="Z35" s="3"/>
      <c r="AA35" s="2"/>
      <c r="AB35" s="8"/>
      <c r="AC35" s="8"/>
      <c r="AD35" s="8"/>
      <c r="AE35" s="8"/>
      <c r="AF35" s="8"/>
      <c r="AG35" s="8"/>
      <c r="AH35" s="8"/>
      <c r="AI35" s="8"/>
      <c r="AJ35" s="8"/>
      <c r="AK35" s="8"/>
    </row>
    <row r="36" spans="1:37" ht="12.75" customHeight="1" x14ac:dyDescent="0.2">
      <c r="A36" s="28" t="s">
        <v>48</v>
      </c>
      <c r="B36" s="29"/>
      <c r="C36" s="29"/>
      <c r="D36" s="29"/>
      <c r="E36" s="29"/>
      <c r="F36" s="29"/>
      <c r="G36" s="29"/>
      <c r="H36" s="29"/>
      <c r="I36" s="29"/>
      <c r="J36" s="29">
        <v>9</v>
      </c>
      <c r="K36" s="182">
        <v>8</v>
      </c>
      <c r="L36" s="3"/>
      <c r="M36" s="3"/>
      <c r="N36" s="29"/>
      <c r="O36" s="3">
        <f>J36/I35</f>
        <v>1</v>
      </c>
      <c r="P36" s="21">
        <v>17</v>
      </c>
      <c r="Q36" s="22">
        <f t="shared" si="10"/>
        <v>0.89473684210526316</v>
      </c>
      <c r="R36" s="3">
        <f t="shared" si="11"/>
        <v>0.10526315789473684</v>
      </c>
      <c r="S36" s="3"/>
      <c r="T36" s="27" t="s">
        <v>16</v>
      </c>
      <c r="U36" s="3">
        <f>M44</f>
        <v>0.35416666666666669</v>
      </c>
      <c r="Z36" s="3"/>
      <c r="AA36" s="2"/>
      <c r="AB36" s="8"/>
      <c r="AC36" s="8"/>
      <c r="AD36" s="8"/>
      <c r="AE36" s="8"/>
      <c r="AF36" s="8"/>
      <c r="AG36" s="8"/>
      <c r="AH36" s="8"/>
      <c r="AI36" s="8"/>
      <c r="AJ36" s="8"/>
      <c r="AK36" s="8"/>
    </row>
    <row r="37" spans="1:37" ht="12.75" customHeight="1" x14ac:dyDescent="0.2">
      <c r="A37" s="28" t="s">
        <v>49</v>
      </c>
      <c r="B37" s="29"/>
      <c r="C37" s="29"/>
      <c r="D37" s="29"/>
      <c r="E37" s="29"/>
      <c r="F37" s="29"/>
      <c r="G37" s="29"/>
      <c r="H37" s="29"/>
      <c r="I37" s="29"/>
      <c r="J37" s="29">
        <v>8</v>
      </c>
      <c r="K37" s="182">
        <v>4</v>
      </c>
      <c r="L37" s="3"/>
      <c r="M37" s="3"/>
      <c r="N37" s="29"/>
      <c r="O37" s="3"/>
      <c r="P37" s="21">
        <v>8</v>
      </c>
      <c r="Q37" s="22"/>
      <c r="R37" s="3"/>
      <c r="S37" s="3"/>
      <c r="T37" s="27" t="s">
        <v>17</v>
      </c>
      <c r="U37" s="3">
        <f>M66</f>
        <v>0.47368421052631576</v>
      </c>
      <c r="Z37" s="3"/>
      <c r="AA37" s="2"/>
      <c r="AB37" s="8"/>
      <c r="AC37" s="8"/>
      <c r="AD37" s="8"/>
      <c r="AE37" s="8"/>
      <c r="AF37" s="8"/>
      <c r="AG37" s="8"/>
      <c r="AH37" s="8"/>
      <c r="AI37" s="8"/>
      <c r="AJ37" s="8"/>
      <c r="AK37" s="8"/>
    </row>
    <row r="38" spans="1:37" ht="12.75" customHeight="1" x14ac:dyDescent="0.2">
      <c r="A38" s="28" t="s">
        <v>50</v>
      </c>
      <c r="B38" s="29"/>
      <c r="C38" s="29"/>
      <c r="D38" s="29"/>
      <c r="E38" s="29"/>
      <c r="F38" s="29"/>
      <c r="G38" s="29"/>
      <c r="H38" s="29"/>
      <c r="I38" s="29"/>
      <c r="J38" s="29">
        <v>2</v>
      </c>
      <c r="K38" s="182">
        <v>1</v>
      </c>
      <c r="L38" s="3"/>
      <c r="M38" s="3"/>
      <c r="N38" s="29"/>
      <c r="O38" s="3"/>
      <c r="P38" s="21">
        <v>8</v>
      </c>
      <c r="Q38" s="22"/>
      <c r="R38" s="3"/>
      <c r="S38" s="3"/>
      <c r="T38" s="27" t="s">
        <v>18</v>
      </c>
      <c r="U38" s="3">
        <f>M85</f>
        <v>0.20454545454545456</v>
      </c>
      <c r="Z38" s="3"/>
      <c r="AA38" s="2"/>
      <c r="AB38" s="8"/>
      <c r="AC38" s="8"/>
      <c r="AD38" s="8"/>
      <c r="AE38" s="8"/>
      <c r="AF38" s="8"/>
      <c r="AG38" s="8"/>
      <c r="AH38" s="8"/>
      <c r="AI38" s="8"/>
      <c r="AJ38" s="8"/>
      <c r="AK38" s="8"/>
    </row>
    <row r="39" spans="1:37" ht="12.75" customHeight="1" x14ac:dyDescent="0.2">
      <c r="A39" s="28" t="s">
        <v>51</v>
      </c>
      <c r="B39" s="29"/>
      <c r="C39" s="29"/>
      <c r="D39" s="29"/>
      <c r="E39" s="29"/>
      <c r="F39" s="29"/>
      <c r="G39" s="29"/>
      <c r="H39" s="29"/>
      <c r="I39" s="29"/>
      <c r="J39" s="29">
        <v>1</v>
      </c>
      <c r="K39" s="182">
        <v>1</v>
      </c>
      <c r="L39" s="3"/>
      <c r="M39" s="3"/>
      <c r="N39" s="29"/>
      <c r="O39" s="3"/>
      <c r="P39" s="21">
        <v>2</v>
      </c>
      <c r="Q39" s="22"/>
      <c r="R39" s="3"/>
      <c r="S39" s="3"/>
      <c r="T39" s="27" t="s">
        <v>19</v>
      </c>
      <c r="U39" s="3">
        <f>M103</f>
        <v>0.52</v>
      </c>
      <c r="Z39" s="3"/>
      <c r="AA39" s="2"/>
      <c r="AB39" s="8"/>
      <c r="AC39" s="8"/>
      <c r="AD39" s="8"/>
      <c r="AE39" s="8"/>
      <c r="AF39" s="8"/>
      <c r="AG39" s="8"/>
      <c r="AH39" s="8"/>
      <c r="AI39" s="8"/>
      <c r="AJ39" s="8"/>
      <c r="AK39" s="8"/>
    </row>
    <row r="40" spans="1:37" ht="12.75" customHeight="1" x14ac:dyDescent="0.2">
      <c r="A40" s="28" t="s">
        <v>52</v>
      </c>
      <c r="B40" s="29"/>
      <c r="C40" s="29"/>
      <c r="D40" s="29"/>
      <c r="E40" s="29"/>
      <c r="F40" s="29"/>
      <c r="G40" s="29"/>
      <c r="H40" s="29"/>
      <c r="I40" s="29">
        <v>1</v>
      </c>
      <c r="J40" s="29"/>
      <c r="K40" s="182"/>
      <c r="L40" s="3"/>
      <c r="M40" s="3"/>
      <c r="N40" s="29"/>
      <c r="O40" s="3"/>
      <c r="P40" s="21"/>
      <c r="Q40" s="22"/>
      <c r="R40" s="3"/>
      <c r="S40" s="3"/>
      <c r="T40" s="27"/>
      <c r="U40" s="3"/>
      <c r="Z40" s="3"/>
      <c r="AA40" s="2"/>
      <c r="AB40" s="8"/>
      <c r="AC40" s="8"/>
      <c r="AD40" s="8"/>
      <c r="AE40" s="8"/>
      <c r="AF40" s="8"/>
      <c r="AG40" s="8"/>
      <c r="AH40" s="8"/>
      <c r="AI40" s="8"/>
      <c r="AJ40" s="8"/>
      <c r="AK40" s="8"/>
    </row>
    <row r="41" spans="1:37" ht="12.75" customHeight="1" x14ac:dyDescent="0.2">
      <c r="A41" s="28" t="s">
        <v>53</v>
      </c>
      <c r="B41" s="29"/>
      <c r="C41" s="29"/>
      <c r="D41" s="29"/>
      <c r="E41" s="29"/>
      <c r="F41" s="29"/>
      <c r="G41" s="29"/>
      <c r="H41" s="29"/>
      <c r="I41" s="29"/>
      <c r="J41" s="29"/>
      <c r="K41" s="182"/>
      <c r="L41" s="3"/>
      <c r="M41" s="3"/>
      <c r="N41" s="29"/>
      <c r="O41" s="3"/>
      <c r="P41" s="21"/>
      <c r="Q41" s="22"/>
      <c r="R41" s="3"/>
      <c r="S41" s="3"/>
      <c r="T41" s="27"/>
      <c r="U41" s="3"/>
      <c r="Z41" s="3"/>
      <c r="AA41" s="2"/>
      <c r="AB41" s="8"/>
      <c r="AC41" s="8"/>
      <c r="AD41" s="8"/>
      <c r="AE41" s="8"/>
      <c r="AF41" s="8"/>
      <c r="AG41" s="8"/>
      <c r="AH41" s="8"/>
      <c r="AI41" s="8"/>
      <c r="AJ41" s="8"/>
      <c r="AK41" s="8"/>
    </row>
    <row r="42" spans="1:37" ht="12.75" customHeight="1" x14ac:dyDescent="0.2">
      <c r="A42" s="28" t="s">
        <v>54</v>
      </c>
      <c r="B42" s="29"/>
      <c r="C42" s="29"/>
      <c r="D42" s="29"/>
      <c r="E42" s="29"/>
      <c r="F42" s="29"/>
      <c r="G42" s="29"/>
      <c r="H42" s="29"/>
      <c r="I42" s="29"/>
      <c r="J42" s="29"/>
      <c r="K42" s="182"/>
      <c r="L42" s="3"/>
      <c r="M42" s="3"/>
      <c r="N42" s="29"/>
      <c r="O42" s="3"/>
      <c r="P42" s="21"/>
      <c r="Q42" s="22"/>
      <c r="R42" s="3"/>
      <c r="S42" s="3"/>
      <c r="T42" s="27"/>
      <c r="U42" s="3"/>
      <c r="Z42" s="3"/>
      <c r="AA42" s="2"/>
      <c r="AB42" s="8"/>
      <c r="AC42" s="8"/>
      <c r="AD42" s="8"/>
      <c r="AE42" s="8"/>
      <c r="AF42" s="8"/>
      <c r="AG42" s="8"/>
      <c r="AH42" s="8"/>
      <c r="AI42" s="8"/>
      <c r="AJ42" s="8"/>
      <c r="AK42" s="8"/>
    </row>
    <row r="43" spans="1:37" ht="12.75" customHeight="1" x14ac:dyDescent="0.2">
      <c r="A43" s="28"/>
      <c r="B43" s="29"/>
      <c r="C43" s="29"/>
      <c r="D43" s="29"/>
      <c r="E43" s="29"/>
      <c r="F43" s="29"/>
      <c r="G43" s="29"/>
      <c r="H43" s="29"/>
      <c r="I43" s="29"/>
      <c r="J43" s="29"/>
      <c r="K43" s="182"/>
      <c r="L43" s="3"/>
      <c r="M43" s="3"/>
      <c r="N43" s="29"/>
      <c r="O43" s="3"/>
      <c r="P43" s="21"/>
      <c r="Q43" s="22"/>
      <c r="R43" s="3"/>
      <c r="S43" s="3"/>
      <c r="T43" s="27"/>
      <c r="U43" s="3"/>
      <c r="Z43" s="3"/>
      <c r="AA43" s="2"/>
      <c r="AB43" s="8"/>
      <c r="AC43" s="8"/>
      <c r="AD43" s="8"/>
      <c r="AE43" s="8"/>
      <c r="AF43" s="8"/>
      <c r="AG43" s="8"/>
      <c r="AH43" s="8"/>
      <c r="AI43" s="8"/>
      <c r="AJ43" s="8"/>
      <c r="AK43" s="8"/>
    </row>
    <row r="44" spans="1:37" ht="12.75" customHeight="1" x14ac:dyDescent="0.2">
      <c r="A44" s="28"/>
      <c r="B44" s="29"/>
      <c r="C44" s="29"/>
      <c r="D44" s="29"/>
      <c r="E44" s="29"/>
      <c r="F44" s="29"/>
      <c r="G44" s="29"/>
      <c r="H44" s="29"/>
      <c r="I44" s="29"/>
      <c r="J44" s="29"/>
      <c r="K44" s="182">
        <f>SUM(K35:K40)</f>
        <v>17</v>
      </c>
      <c r="L44" s="3">
        <f>SUM(K35:K36)/B28</f>
        <v>0.22916666666666666</v>
      </c>
      <c r="M44" s="3">
        <f>K44/B28</f>
        <v>0.35416666666666669</v>
      </c>
      <c r="N44" s="3">
        <f>M44-L44</f>
        <v>0.12500000000000003</v>
      </c>
      <c r="O44" s="3"/>
      <c r="P44" s="21"/>
      <c r="Q44" s="22"/>
      <c r="R44" s="3"/>
      <c r="S44" s="3"/>
      <c r="T44" s="27" t="s">
        <v>27</v>
      </c>
      <c r="U44" s="3" t="s">
        <v>27</v>
      </c>
      <c r="Z44" s="3"/>
      <c r="AA44" s="2"/>
      <c r="AB44" s="8"/>
      <c r="AC44" s="8"/>
      <c r="AD44" s="8"/>
      <c r="AE44" s="8"/>
      <c r="AF44" s="8"/>
      <c r="AG44" s="8"/>
      <c r="AH44" s="8"/>
      <c r="AI44" s="8"/>
      <c r="AJ44" s="8"/>
      <c r="AK44" s="8"/>
    </row>
    <row r="45" spans="1:37" ht="12.75" customHeight="1" x14ac:dyDescent="0.2">
      <c r="A45" s="32" t="s">
        <v>34</v>
      </c>
      <c r="B45" s="32"/>
      <c r="C45" s="32"/>
      <c r="D45" s="33"/>
      <c r="E45" s="33"/>
      <c r="F45" s="126"/>
      <c r="G45" s="56">
        <f>((K35*8)+(K36*9))/K44</f>
        <v>5.6470588235294121</v>
      </c>
      <c r="K45" s="184"/>
      <c r="L45" s="3"/>
      <c r="M45" s="3"/>
      <c r="O45" s="3"/>
      <c r="T45" s="27" t="s">
        <v>27</v>
      </c>
      <c r="U45" s="3" t="s">
        <v>27</v>
      </c>
      <c r="Z45" s="3"/>
      <c r="AB45" s="283" t="s">
        <v>12</v>
      </c>
      <c r="AC45" s="282"/>
      <c r="AD45" s="282"/>
      <c r="AE45" s="282"/>
      <c r="AF45" s="282"/>
      <c r="AG45" s="282"/>
      <c r="AH45" s="282"/>
      <c r="AI45" s="282"/>
      <c r="AJ45" s="282"/>
      <c r="AK45" s="282"/>
    </row>
    <row r="46" spans="1:37" ht="12.75" customHeight="1" x14ac:dyDescent="0.2">
      <c r="K46" s="184"/>
      <c r="L46" s="3"/>
      <c r="M46" s="3"/>
      <c r="O46" s="3"/>
      <c r="T46" s="25" t="s">
        <v>27</v>
      </c>
      <c r="Z46" s="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</row>
    <row r="47" spans="1:37" ht="12.75" customHeight="1" x14ac:dyDescent="0.3">
      <c r="A47" s="38" t="s">
        <v>66</v>
      </c>
      <c r="L47" s="3"/>
      <c r="M47" s="3"/>
      <c r="O47" s="3"/>
      <c r="Z47" s="3"/>
      <c r="AA47" s="18" t="s">
        <v>13</v>
      </c>
      <c r="AB47" s="20" t="s">
        <v>15</v>
      </c>
      <c r="AC47" s="20" t="s">
        <v>16</v>
      </c>
      <c r="AD47" s="20" t="s">
        <v>17</v>
      </c>
      <c r="AE47" s="20" t="s">
        <v>18</v>
      </c>
      <c r="AF47" s="20" t="s">
        <v>19</v>
      </c>
      <c r="AG47" s="20" t="s">
        <v>20</v>
      </c>
      <c r="AH47" s="20" t="s">
        <v>21</v>
      </c>
      <c r="AI47" s="20" t="s">
        <v>22</v>
      </c>
      <c r="AJ47" s="20" t="s">
        <v>23</v>
      </c>
    </row>
    <row r="48" spans="1:37" ht="25.5" customHeight="1" x14ac:dyDescent="0.2">
      <c r="B48" s="285" t="s">
        <v>2</v>
      </c>
      <c r="C48" s="286"/>
      <c r="D48" s="286"/>
      <c r="E48" s="286"/>
      <c r="F48" s="286"/>
      <c r="G48" s="286"/>
      <c r="H48" s="286"/>
      <c r="I48" s="286"/>
      <c r="J48" s="286"/>
      <c r="L48" s="4" t="s">
        <v>3</v>
      </c>
      <c r="M48" s="4" t="s">
        <v>4</v>
      </c>
      <c r="N48" s="5" t="s">
        <v>5</v>
      </c>
      <c r="O48" s="4" t="s">
        <v>6</v>
      </c>
      <c r="P48" s="6" t="s">
        <v>7</v>
      </c>
      <c r="Q48" s="6" t="s">
        <v>8</v>
      </c>
      <c r="R48" s="7" t="s">
        <v>9</v>
      </c>
      <c r="S48" s="7"/>
      <c r="AA48" s="23" t="s">
        <v>37</v>
      </c>
      <c r="AB48" s="22">
        <f t="shared" ref="AB48:AB55" si="12">Q6</f>
        <v>0.57831325301204817</v>
      </c>
      <c r="AC48" s="22">
        <f t="shared" ref="AC48:AC55" si="13">Q29</f>
        <v>0.77083333333333337</v>
      </c>
      <c r="AD48" s="22">
        <f t="shared" ref="AD48:AD54" si="14">Q51</f>
        <v>0.76315789473684215</v>
      </c>
      <c r="AE48" s="22">
        <f t="shared" ref="AE48:AE53" si="15">Q71</f>
        <v>0.68181818181818177</v>
      </c>
      <c r="AF48" s="22">
        <f t="shared" ref="AF48:AF52" si="16">Q90</f>
        <v>0.7466666666666667</v>
      </c>
      <c r="AG48" s="22">
        <f t="shared" ref="AG48:AG51" si="17">Q108</f>
        <v>0.71052631578947367</v>
      </c>
      <c r="AH48" s="22">
        <f t="shared" ref="AH48:AH50" si="18">Q125</f>
        <v>0.625</v>
      </c>
      <c r="AI48" s="22">
        <f t="shared" ref="AI48:AI49" si="19">Q141</f>
        <v>0.8571428571428571</v>
      </c>
      <c r="AJ48" s="22">
        <f>Q158</f>
        <v>0.87179487179487181</v>
      </c>
    </row>
    <row r="49" spans="1:35" ht="12.75" customHeight="1" x14ac:dyDescent="0.2">
      <c r="A49" s="135" t="s">
        <v>10</v>
      </c>
      <c r="B49" s="136">
        <v>1</v>
      </c>
      <c r="C49" s="136">
        <v>2</v>
      </c>
      <c r="D49" s="136">
        <v>3</v>
      </c>
      <c r="E49" s="136">
        <v>4</v>
      </c>
      <c r="F49" s="136">
        <v>5</v>
      </c>
      <c r="G49" s="136">
        <v>6</v>
      </c>
      <c r="H49" s="136">
        <v>7</v>
      </c>
      <c r="I49" s="136">
        <v>8</v>
      </c>
      <c r="J49" s="136">
        <v>9</v>
      </c>
      <c r="K49" s="210" t="s">
        <v>11</v>
      </c>
      <c r="L49" s="11"/>
      <c r="M49" s="11"/>
      <c r="N49" s="12"/>
      <c r="O49" s="13"/>
      <c r="P49" s="14"/>
      <c r="Q49" s="14"/>
      <c r="R49" s="3"/>
      <c r="S49" s="3"/>
      <c r="AA49" s="23" t="s">
        <v>38</v>
      </c>
      <c r="AB49" s="22">
        <f t="shared" si="12"/>
        <v>0.83333333333333337</v>
      </c>
      <c r="AC49" s="22">
        <f t="shared" si="13"/>
        <v>1</v>
      </c>
      <c r="AD49" s="22">
        <f t="shared" si="14"/>
        <v>0.93103448275862066</v>
      </c>
      <c r="AE49" s="22">
        <f t="shared" si="15"/>
        <v>0.93333333333333335</v>
      </c>
      <c r="AF49" s="22">
        <f t="shared" si="16"/>
        <v>0.9285714285714286</v>
      </c>
      <c r="AG49" s="22">
        <f t="shared" si="17"/>
        <v>0.88888888888888884</v>
      </c>
      <c r="AH49" s="22">
        <f t="shared" si="18"/>
        <v>0.95</v>
      </c>
      <c r="AI49" s="22">
        <f t="shared" si="19"/>
        <v>0.75</v>
      </c>
    </row>
    <row r="50" spans="1:35" ht="12.75" customHeight="1" x14ac:dyDescent="0.2">
      <c r="A50" s="26" t="s">
        <v>17</v>
      </c>
      <c r="B50" s="10">
        <v>38</v>
      </c>
      <c r="C50" s="10"/>
      <c r="D50" s="10"/>
      <c r="E50" s="10"/>
      <c r="F50" s="10"/>
      <c r="G50" s="10"/>
      <c r="H50" s="10"/>
      <c r="I50" s="10"/>
      <c r="J50" s="10"/>
      <c r="K50" s="181"/>
      <c r="L50" s="11"/>
      <c r="M50" s="11"/>
      <c r="N50" s="12"/>
      <c r="O50" s="13"/>
      <c r="P50" s="17">
        <f>B50</f>
        <v>38</v>
      </c>
      <c r="Q50" s="14"/>
      <c r="R50" s="3"/>
      <c r="S50" s="3"/>
      <c r="AA50" s="23" t="s">
        <v>39</v>
      </c>
      <c r="AB50" s="22">
        <f t="shared" si="12"/>
        <v>0.97499999999999998</v>
      </c>
      <c r="AC50" s="22">
        <f t="shared" si="13"/>
        <v>0.78378378378378377</v>
      </c>
      <c r="AD50" s="22">
        <f t="shared" si="14"/>
        <v>0.92592592592592593</v>
      </c>
      <c r="AE50" s="22">
        <f t="shared" si="15"/>
        <v>0.8928571428571429</v>
      </c>
      <c r="AF50" s="22">
        <f t="shared" si="16"/>
        <v>0.90384615384615385</v>
      </c>
      <c r="AG50" s="22">
        <f t="shared" si="17"/>
        <v>0.95833333333333337</v>
      </c>
      <c r="AH50" s="22">
        <f t="shared" si="18"/>
        <v>0.94736842105263153</v>
      </c>
      <c r="AI50" s="22"/>
    </row>
    <row r="51" spans="1:35" ht="12.75" customHeight="1" x14ac:dyDescent="0.2">
      <c r="A51" s="26" t="s">
        <v>18</v>
      </c>
      <c r="B51" s="10"/>
      <c r="C51" s="10">
        <v>29</v>
      </c>
      <c r="D51" s="10"/>
      <c r="E51" s="10"/>
      <c r="F51" s="10"/>
      <c r="G51" s="10"/>
      <c r="H51" s="10"/>
      <c r="I51" s="10"/>
      <c r="J51" s="10"/>
      <c r="K51" s="181"/>
      <c r="L51" s="11"/>
      <c r="M51" s="11"/>
      <c r="N51" s="12"/>
      <c r="O51" s="13">
        <f>C51/B50</f>
        <v>0.76315789473684215</v>
      </c>
      <c r="P51" s="21">
        <v>29</v>
      </c>
      <c r="Q51" s="22">
        <f t="shared" ref="Q51:Q58" si="20">P51/P50</f>
        <v>0.76315789473684215</v>
      </c>
      <c r="R51" s="3">
        <f t="shared" ref="R51:R58" si="21">100%-Q51</f>
        <v>0.23684210526315785</v>
      </c>
      <c r="S51" s="3"/>
      <c r="AA51" s="23" t="s">
        <v>40</v>
      </c>
      <c r="AB51" s="22">
        <f t="shared" si="12"/>
        <v>0.92307692307692313</v>
      </c>
      <c r="AC51" s="22">
        <f t="shared" si="13"/>
        <v>0.96551724137931039</v>
      </c>
      <c r="AD51" s="22">
        <f t="shared" si="14"/>
        <v>0.96</v>
      </c>
      <c r="AE51" s="22">
        <f t="shared" si="15"/>
        <v>0.92</v>
      </c>
      <c r="AF51" s="22">
        <f t="shared" si="16"/>
        <v>0.95744680851063835</v>
      </c>
      <c r="AG51" s="22">
        <f t="shared" si="17"/>
        <v>1</v>
      </c>
      <c r="AH51" s="22"/>
      <c r="AI51" s="22"/>
    </row>
    <row r="52" spans="1:35" ht="12.75" customHeight="1" x14ac:dyDescent="0.2">
      <c r="A52" s="26" t="s">
        <v>19</v>
      </c>
      <c r="B52" s="10"/>
      <c r="C52" s="10"/>
      <c r="D52" s="10">
        <v>25</v>
      </c>
      <c r="E52" s="10"/>
      <c r="F52" s="10"/>
      <c r="G52" s="10"/>
      <c r="H52" s="10"/>
      <c r="I52" s="10"/>
      <c r="J52" s="10"/>
      <c r="K52" s="181"/>
      <c r="L52" s="11"/>
      <c r="M52" s="11"/>
      <c r="N52" s="12"/>
      <c r="O52" s="13">
        <f>D52/C51</f>
        <v>0.86206896551724133</v>
      </c>
      <c r="P52" s="21">
        <v>27</v>
      </c>
      <c r="Q52" s="22">
        <f t="shared" si="20"/>
        <v>0.93103448275862066</v>
      </c>
      <c r="R52" s="3">
        <f t="shared" si="21"/>
        <v>6.8965517241379337E-2</v>
      </c>
      <c r="S52" s="3"/>
      <c r="AA52" s="23" t="s">
        <v>41</v>
      </c>
      <c r="AB52" s="22">
        <f t="shared" si="12"/>
        <v>0.94444444444444442</v>
      </c>
      <c r="AC52" s="22">
        <f t="shared" si="13"/>
        <v>0.8928571428571429</v>
      </c>
      <c r="AD52" s="22">
        <f t="shared" si="14"/>
        <v>0.95833333333333337</v>
      </c>
      <c r="AE52" s="22">
        <f t="shared" si="15"/>
        <v>0.91304347826086951</v>
      </c>
      <c r="AF52" s="22">
        <f t="shared" si="16"/>
        <v>0.93333333333333335</v>
      </c>
      <c r="AG52" s="22"/>
      <c r="AH52" s="22"/>
      <c r="AI52" s="22"/>
    </row>
    <row r="53" spans="1:35" ht="12.75" customHeight="1" x14ac:dyDescent="0.2">
      <c r="A53" s="28" t="s">
        <v>20</v>
      </c>
      <c r="B53" s="29"/>
      <c r="C53" s="29"/>
      <c r="D53" s="29"/>
      <c r="E53" s="29">
        <v>19</v>
      </c>
      <c r="F53" s="29"/>
      <c r="G53" s="29"/>
      <c r="H53" s="29"/>
      <c r="I53" s="29"/>
      <c r="J53" s="29"/>
      <c r="K53" s="182"/>
      <c r="L53" s="3"/>
      <c r="M53" s="3"/>
      <c r="N53" s="29"/>
      <c r="O53" s="3">
        <f>E53/D52</f>
        <v>0.76</v>
      </c>
      <c r="P53" s="21">
        <v>25</v>
      </c>
      <c r="Q53" s="22">
        <f t="shared" si="20"/>
        <v>0.92592592592592593</v>
      </c>
      <c r="R53" s="3">
        <f t="shared" si="21"/>
        <v>7.407407407407407E-2</v>
      </c>
      <c r="S53" s="3"/>
      <c r="Z53" s="7"/>
      <c r="AA53" s="26" t="s">
        <v>42</v>
      </c>
      <c r="AB53" s="22">
        <f t="shared" si="12"/>
        <v>0.94117647058823528</v>
      </c>
      <c r="AC53" s="22">
        <f t="shared" si="13"/>
        <v>1</v>
      </c>
      <c r="AD53" s="22">
        <f t="shared" si="14"/>
        <v>0.95652173913043481</v>
      </c>
      <c r="AE53" s="22">
        <f t="shared" si="15"/>
        <v>0.90476190476190477</v>
      </c>
      <c r="AF53" s="22"/>
      <c r="AG53" s="22"/>
      <c r="AH53" s="22"/>
      <c r="AI53" s="22"/>
    </row>
    <row r="54" spans="1:35" ht="12.75" customHeight="1" x14ac:dyDescent="0.2">
      <c r="A54" s="28" t="s">
        <v>21</v>
      </c>
      <c r="B54" s="29"/>
      <c r="C54" s="29"/>
      <c r="D54" s="29"/>
      <c r="E54" s="29"/>
      <c r="F54" s="29">
        <v>17</v>
      </c>
      <c r="G54" s="29"/>
      <c r="H54" s="29"/>
      <c r="I54" s="29"/>
      <c r="J54" s="29"/>
      <c r="K54" s="182"/>
      <c r="L54" s="3"/>
      <c r="M54" s="3"/>
      <c r="N54" s="29"/>
      <c r="O54" s="3">
        <f>F54/E53</f>
        <v>0.89473684210526316</v>
      </c>
      <c r="P54" s="21">
        <v>24</v>
      </c>
      <c r="Q54" s="22">
        <f t="shared" si="20"/>
        <v>0.96</v>
      </c>
      <c r="R54" s="3">
        <f t="shared" si="21"/>
        <v>4.0000000000000036E-2</v>
      </c>
      <c r="S54" s="3"/>
      <c r="Z54" s="3"/>
      <c r="AA54" s="26" t="s">
        <v>43</v>
      </c>
      <c r="AB54" s="22">
        <f t="shared" si="12"/>
        <v>1.03125</v>
      </c>
      <c r="AC54" s="22">
        <f t="shared" si="13"/>
        <v>0.76</v>
      </c>
      <c r="AD54" s="22">
        <f t="shared" si="14"/>
        <v>1</v>
      </c>
      <c r="AE54" s="22"/>
      <c r="AF54" s="22"/>
      <c r="AG54" s="22"/>
      <c r="AH54" s="22"/>
      <c r="AI54" s="22"/>
    </row>
    <row r="55" spans="1:35" ht="12.75" customHeight="1" x14ac:dyDescent="0.2">
      <c r="A55" s="28" t="s">
        <v>22</v>
      </c>
      <c r="B55" s="29"/>
      <c r="C55" s="29"/>
      <c r="D55" s="29"/>
      <c r="E55" s="29"/>
      <c r="F55" s="29"/>
      <c r="G55" s="29">
        <v>17</v>
      </c>
      <c r="H55" s="29"/>
      <c r="I55" s="29"/>
      <c r="J55" s="29"/>
      <c r="K55" s="182"/>
      <c r="L55" s="3"/>
      <c r="M55" s="3"/>
      <c r="N55" s="29"/>
      <c r="O55" s="3">
        <f>G55/F54</f>
        <v>1</v>
      </c>
      <c r="P55" s="21">
        <v>23</v>
      </c>
      <c r="Q55" s="22">
        <f t="shared" si="20"/>
        <v>0.95833333333333337</v>
      </c>
      <c r="R55" s="3">
        <f t="shared" si="21"/>
        <v>4.166666666666663E-2</v>
      </c>
      <c r="S55" s="3"/>
      <c r="Z55" s="3"/>
      <c r="AA55" s="26" t="s">
        <v>44</v>
      </c>
      <c r="AB55" s="22">
        <f t="shared" si="12"/>
        <v>0.90909090909090906</v>
      </c>
      <c r="AC55" s="22">
        <f t="shared" si="13"/>
        <v>0.89473684210526316</v>
      </c>
      <c r="AD55" s="22" t="s">
        <v>27</v>
      </c>
      <c r="AE55" s="22"/>
      <c r="AF55" s="22"/>
      <c r="AG55" s="22"/>
      <c r="AH55" s="22"/>
      <c r="AI55" s="22"/>
    </row>
    <row r="56" spans="1:35" ht="12.75" customHeight="1" x14ac:dyDescent="0.2">
      <c r="A56" s="28" t="s">
        <v>23</v>
      </c>
      <c r="B56" s="29"/>
      <c r="C56" s="29"/>
      <c r="D56" s="29"/>
      <c r="E56" s="29"/>
      <c r="F56" s="29"/>
      <c r="G56" s="29"/>
      <c r="H56" s="29">
        <v>15</v>
      </c>
      <c r="I56" s="29"/>
      <c r="J56" s="29"/>
      <c r="K56" s="182"/>
      <c r="L56" s="3"/>
      <c r="M56" s="3"/>
      <c r="N56" s="29"/>
      <c r="O56" s="3">
        <f>H56/G55</f>
        <v>0.88235294117647056</v>
      </c>
      <c r="P56" s="21">
        <v>22</v>
      </c>
      <c r="Q56" s="22">
        <f t="shared" si="20"/>
        <v>0.95652173913043481</v>
      </c>
      <c r="R56" s="3">
        <f t="shared" si="21"/>
        <v>4.3478260869565188E-2</v>
      </c>
      <c r="S56" s="3"/>
      <c r="Z56" s="3"/>
      <c r="AA56" s="28"/>
      <c r="AB56" s="22"/>
      <c r="AC56" s="22"/>
      <c r="AD56" s="22"/>
      <c r="AE56" s="24"/>
      <c r="AF56" s="24"/>
    </row>
    <row r="57" spans="1:35" ht="12.75" customHeight="1" x14ac:dyDescent="0.2">
      <c r="A57" s="28" t="s">
        <v>48</v>
      </c>
      <c r="B57" s="29"/>
      <c r="C57" s="29"/>
      <c r="D57" s="29"/>
      <c r="E57" s="29"/>
      <c r="F57" s="29"/>
      <c r="G57" s="29"/>
      <c r="H57" s="29"/>
      <c r="I57" s="29">
        <v>15</v>
      </c>
      <c r="J57" s="29"/>
      <c r="K57" s="182">
        <v>1</v>
      </c>
      <c r="L57" s="3"/>
      <c r="M57" s="3"/>
      <c r="N57" s="29"/>
      <c r="O57" s="3">
        <f>I57/H56</f>
        <v>1</v>
      </c>
      <c r="P57" s="21">
        <v>22</v>
      </c>
      <c r="Q57" s="22">
        <f t="shared" si="20"/>
        <v>1</v>
      </c>
      <c r="R57" s="3">
        <f t="shared" si="21"/>
        <v>0</v>
      </c>
      <c r="S57" s="3"/>
      <c r="Z57" s="3"/>
      <c r="AA57" s="28"/>
      <c r="AB57" s="22"/>
      <c r="AC57" s="22"/>
      <c r="AD57" s="22"/>
      <c r="AE57" s="24"/>
      <c r="AF57" s="24"/>
    </row>
    <row r="58" spans="1:35" ht="12.75" customHeight="1" x14ac:dyDescent="0.2">
      <c r="A58" s="28" t="s">
        <v>49</v>
      </c>
      <c r="B58" s="29"/>
      <c r="C58" s="29"/>
      <c r="D58" s="29"/>
      <c r="E58" s="29"/>
      <c r="F58" s="29"/>
      <c r="G58" s="29"/>
      <c r="H58" s="29"/>
      <c r="I58" s="29"/>
      <c r="J58" s="29">
        <v>13</v>
      </c>
      <c r="K58" s="182">
        <v>11</v>
      </c>
      <c r="L58" s="3"/>
      <c r="M58" s="3"/>
      <c r="N58" s="29"/>
      <c r="O58" s="3"/>
      <c r="P58" s="21">
        <v>20</v>
      </c>
      <c r="Q58" s="22">
        <f t="shared" si="20"/>
        <v>0.90909090909090906</v>
      </c>
      <c r="R58" s="3">
        <f t="shared" si="21"/>
        <v>9.0909090909090939E-2</v>
      </c>
      <c r="S58" s="3"/>
      <c r="Z58" s="3"/>
      <c r="AA58" s="28"/>
      <c r="AB58" s="22"/>
      <c r="AC58" s="22"/>
      <c r="AD58" s="22"/>
      <c r="AE58" s="24"/>
      <c r="AF58" s="24"/>
    </row>
    <row r="59" spans="1:35" ht="12.75" customHeight="1" x14ac:dyDescent="0.2">
      <c r="A59" s="28" t="s">
        <v>50</v>
      </c>
      <c r="B59" s="29"/>
      <c r="C59" s="29"/>
      <c r="D59" s="29"/>
      <c r="E59" s="29"/>
      <c r="F59" s="29"/>
      <c r="G59" s="29"/>
      <c r="H59" s="29"/>
      <c r="I59" s="29"/>
      <c r="J59" s="29">
        <v>6</v>
      </c>
      <c r="K59" s="182">
        <v>5</v>
      </c>
      <c r="L59" s="3"/>
      <c r="M59" s="3"/>
      <c r="N59" s="29"/>
      <c r="O59" s="3"/>
      <c r="P59" s="21">
        <v>10</v>
      </c>
      <c r="Q59" s="22"/>
      <c r="R59" s="3"/>
      <c r="S59" s="3"/>
      <c r="Z59" s="3"/>
      <c r="AA59" s="28"/>
      <c r="AB59" s="22"/>
      <c r="AC59" s="22"/>
      <c r="AD59" s="22"/>
      <c r="AE59" s="24"/>
      <c r="AF59" s="24"/>
    </row>
    <row r="60" spans="1:35" ht="12.75" customHeight="1" x14ac:dyDescent="0.2">
      <c r="A60" s="28" t="s">
        <v>51</v>
      </c>
      <c r="B60" s="29"/>
      <c r="C60" s="29"/>
      <c r="D60" s="29"/>
      <c r="E60" s="29"/>
      <c r="F60" s="29"/>
      <c r="G60" s="29"/>
      <c r="H60" s="29"/>
      <c r="I60" s="29"/>
      <c r="J60" s="29">
        <v>2</v>
      </c>
      <c r="K60" s="182">
        <v>1</v>
      </c>
      <c r="L60" s="3"/>
      <c r="M60" s="3"/>
      <c r="N60" s="29"/>
      <c r="O60" s="3"/>
      <c r="P60" s="21">
        <v>5</v>
      </c>
      <c r="Q60" s="22"/>
      <c r="R60" s="3"/>
      <c r="S60" s="3"/>
      <c r="Z60" s="3"/>
      <c r="AA60" s="28"/>
      <c r="AB60" s="22"/>
      <c r="AC60" s="22"/>
      <c r="AD60" s="22"/>
      <c r="AE60" s="24"/>
      <c r="AF60" s="24"/>
    </row>
    <row r="61" spans="1:35" ht="12.75" customHeight="1" x14ac:dyDescent="0.2">
      <c r="A61" s="28" t="s">
        <v>52</v>
      </c>
      <c r="B61" s="29"/>
      <c r="C61" s="29"/>
      <c r="D61" s="29"/>
      <c r="E61" s="29"/>
      <c r="F61" s="29"/>
      <c r="G61" s="29"/>
      <c r="H61" s="29"/>
      <c r="I61" s="29"/>
      <c r="J61" s="29">
        <v>2</v>
      </c>
      <c r="K61" s="182"/>
      <c r="L61" s="3"/>
      <c r="M61" s="3"/>
      <c r="N61" s="29"/>
      <c r="O61" s="3"/>
      <c r="P61" s="21">
        <v>3</v>
      </c>
      <c r="Q61" s="22"/>
      <c r="R61" s="3"/>
      <c r="S61" s="3"/>
      <c r="Z61" s="3"/>
      <c r="AA61" s="28"/>
      <c r="AB61" s="22"/>
      <c r="AC61" s="22"/>
      <c r="AD61" s="22"/>
      <c r="AE61" s="24"/>
      <c r="AF61" s="24"/>
    </row>
    <row r="62" spans="1:35" ht="12.75" customHeight="1" x14ac:dyDescent="0.2">
      <c r="A62" s="28" t="s">
        <v>53</v>
      </c>
      <c r="B62" s="29"/>
      <c r="C62" s="29"/>
      <c r="D62" s="29"/>
      <c r="E62" s="29"/>
      <c r="F62" s="29"/>
      <c r="G62" s="29"/>
      <c r="H62" s="29"/>
      <c r="I62" s="29"/>
      <c r="J62" s="29">
        <v>2</v>
      </c>
      <c r="K62" s="182">
        <v>2</v>
      </c>
      <c r="L62" s="3"/>
      <c r="M62" s="3"/>
      <c r="N62" s="29"/>
      <c r="O62" s="3"/>
      <c r="P62" s="21">
        <v>3</v>
      </c>
      <c r="Q62" s="22"/>
      <c r="R62" s="3"/>
      <c r="S62" s="3"/>
      <c r="Z62" s="3"/>
      <c r="AA62" s="28"/>
      <c r="AB62" s="22"/>
      <c r="AC62" s="22"/>
      <c r="AD62" s="22"/>
      <c r="AE62" s="24"/>
      <c r="AF62" s="24"/>
    </row>
    <row r="63" spans="1:35" ht="12.75" customHeight="1" x14ac:dyDescent="0.2">
      <c r="A63" s="28" t="s">
        <v>54</v>
      </c>
      <c r="B63" s="29"/>
      <c r="C63" s="29"/>
      <c r="D63" s="29"/>
      <c r="E63" s="29"/>
      <c r="F63" s="29"/>
      <c r="G63" s="29"/>
      <c r="H63" s="29">
        <v>1</v>
      </c>
      <c r="I63" s="29">
        <v>1</v>
      </c>
      <c r="J63" s="29"/>
      <c r="K63" s="182"/>
      <c r="L63" s="3"/>
      <c r="M63" s="3"/>
      <c r="N63" s="29"/>
      <c r="O63" s="3"/>
      <c r="P63" s="21">
        <v>2</v>
      </c>
      <c r="Q63" s="22"/>
      <c r="R63" s="3"/>
      <c r="S63" s="3"/>
      <c r="Z63" s="3"/>
      <c r="AA63" s="28"/>
      <c r="AB63" s="22"/>
      <c r="AC63" s="22"/>
      <c r="AD63" s="22"/>
      <c r="AE63" s="24"/>
      <c r="AF63" s="24"/>
    </row>
    <row r="64" spans="1:35" ht="12.75" customHeight="1" x14ac:dyDescent="0.2">
      <c r="A64" s="28" t="s">
        <v>55</v>
      </c>
      <c r="B64" s="29"/>
      <c r="C64" s="29"/>
      <c r="D64" s="29"/>
      <c r="E64" s="29"/>
      <c r="F64" s="29"/>
      <c r="G64" s="29"/>
      <c r="H64" s="29"/>
      <c r="I64" s="29"/>
      <c r="J64" s="29">
        <v>1</v>
      </c>
      <c r="K64" s="182"/>
      <c r="L64" s="3"/>
      <c r="M64" s="3"/>
      <c r="N64" s="29"/>
      <c r="O64" s="3"/>
      <c r="P64" s="21">
        <v>1</v>
      </c>
      <c r="Q64" s="22"/>
      <c r="R64" s="3"/>
      <c r="S64" s="3"/>
      <c r="Z64" s="3"/>
      <c r="AA64" s="28"/>
      <c r="AB64" s="22"/>
      <c r="AC64" s="22"/>
      <c r="AD64" s="22"/>
      <c r="AE64" s="24"/>
      <c r="AF64" s="24"/>
    </row>
    <row r="65" spans="1:32" ht="12.75" customHeight="1" x14ac:dyDescent="0.2">
      <c r="A65" s="28" t="s">
        <v>56</v>
      </c>
      <c r="B65" s="29"/>
      <c r="C65" s="29"/>
      <c r="D65" s="29"/>
      <c r="E65" s="29"/>
      <c r="F65" s="29"/>
      <c r="G65" s="29"/>
      <c r="H65" s="29"/>
      <c r="I65" s="29"/>
      <c r="J65" s="29">
        <v>1</v>
      </c>
      <c r="K65" s="182">
        <v>1</v>
      </c>
      <c r="L65" s="3"/>
      <c r="M65" s="3"/>
      <c r="N65" s="29"/>
      <c r="O65" s="3"/>
      <c r="P65" s="21">
        <v>1</v>
      </c>
      <c r="Q65" s="22"/>
      <c r="R65" s="3"/>
      <c r="S65" s="3"/>
      <c r="Z65" s="3"/>
      <c r="AA65" s="28"/>
      <c r="AB65" s="22"/>
      <c r="AC65" s="22"/>
      <c r="AD65" s="22"/>
      <c r="AE65" s="24"/>
      <c r="AF65" s="24"/>
    </row>
    <row r="66" spans="1:32" ht="12.75" customHeight="1" x14ac:dyDescent="0.2">
      <c r="K66" s="184">
        <f>SUM(K57:K60)</f>
        <v>18</v>
      </c>
      <c r="L66" s="3">
        <f>SUM(K57:K58)/B50</f>
        <v>0.31578947368421051</v>
      </c>
      <c r="M66" s="3">
        <f>K66/B50</f>
        <v>0.47368421052631576</v>
      </c>
      <c r="N66" s="3">
        <f>M66-L66</f>
        <v>0.15789473684210525</v>
      </c>
      <c r="O66" s="3"/>
      <c r="Z66" s="3"/>
    </row>
    <row r="67" spans="1:32" ht="12.75" customHeight="1" x14ac:dyDescent="0.3">
      <c r="A67" s="38" t="s">
        <v>67</v>
      </c>
      <c r="L67" s="3"/>
      <c r="M67" s="3"/>
      <c r="O67" s="3"/>
      <c r="Z67" s="3"/>
    </row>
    <row r="68" spans="1:32" ht="25.5" customHeight="1" x14ac:dyDescent="0.2">
      <c r="B68" s="285" t="s">
        <v>2</v>
      </c>
      <c r="C68" s="286"/>
      <c r="D68" s="286"/>
      <c r="E68" s="286"/>
      <c r="F68" s="286"/>
      <c r="G68" s="286"/>
      <c r="H68" s="286"/>
      <c r="I68" s="286"/>
      <c r="J68" s="286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292" t="s">
        <v>5</v>
      </c>
      <c r="U68" s="282"/>
      <c r="Z68" s="3"/>
    </row>
    <row r="69" spans="1:32" ht="12.75" customHeight="1" x14ac:dyDescent="0.2">
      <c r="A69" s="135" t="s">
        <v>10</v>
      </c>
      <c r="B69" s="136">
        <v>1</v>
      </c>
      <c r="C69" s="136">
        <v>2</v>
      </c>
      <c r="D69" s="136">
        <v>3</v>
      </c>
      <c r="E69" s="136">
        <v>4</v>
      </c>
      <c r="F69" s="136">
        <v>5</v>
      </c>
      <c r="G69" s="136">
        <v>6</v>
      </c>
      <c r="H69" s="136">
        <v>7</v>
      </c>
      <c r="I69" s="136">
        <v>8</v>
      </c>
      <c r="J69" s="136">
        <v>9</v>
      </c>
      <c r="K69" s="210" t="s">
        <v>11</v>
      </c>
      <c r="L69" s="11"/>
      <c r="M69" s="11"/>
      <c r="N69" s="12"/>
      <c r="O69" s="13"/>
      <c r="P69" s="14"/>
      <c r="Q69" s="14"/>
      <c r="R69" s="3"/>
      <c r="S69" s="3"/>
      <c r="T69" s="27" t="s">
        <v>15</v>
      </c>
      <c r="U69" s="3">
        <f>N22</f>
        <v>0.15662650602409636</v>
      </c>
      <c r="Z69" s="3"/>
    </row>
    <row r="70" spans="1:32" ht="12.75" customHeight="1" x14ac:dyDescent="0.2">
      <c r="A70" s="26" t="s">
        <v>18</v>
      </c>
      <c r="B70" s="10">
        <v>44</v>
      </c>
      <c r="C70" s="10"/>
      <c r="D70" s="10"/>
      <c r="E70" s="10"/>
      <c r="F70" s="10"/>
      <c r="G70" s="10"/>
      <c r="H70" s="10"/>
      <c r="I70" s="10"/>
      <c r="J70" s="10"/>
      <c r="K70" s="181"/>
      <c r="L70" s="11"/>
      <c r="M70" s="11"/>
      <c r="N70" s="12"/>
      <c r="O70" s="13"/>
      <c r="P70" s="17">
        <f>B70</f>
        <v>44</v>
      </c>
      <c r="Q70" s="14"/>
      <c r="R70" s="3"/>
      <c r="S70" s="3"/>
      <c r="T70" s="27" t="s">
        <v>16</v>
      </c>
      <c r="U70" s="3">
        <f>N44</f>
        <v>0.12500000000000003</v>
      </c>
      <c r="Z70" s="3"/>
    </row>
    <row r="71" spans="1:32" ht="12.75" customHeight="1" x14ac:dyDescent="0.2">
      <c r="A71" s="26" t="s">
        <v>19</v>
      </c>
      <c r="B71" s="10"/>
      <c r="C71" s="10">
        <v>30</v>
      </c>
      <c r="D71" s="10"/>
      <c r="E71" s="10"/>
      <c r="F71" s="10"/>
      <c r="G71" s="10"/>
      <c r="H71" s="10"/>
      <c r="I71" s="10"/>
      <c r="J71" s="10"/>
      <c r="K71" s="181"/>
      <c r="L71" s="11"/>
      <c r="M71" s="11"/>
      <c r="N71" s="12"/>
      <c r="O71" s="13">
        <f>C71/B70</f>
        <v>0.68181818181818177</v>
      </c>
      <c r="P71" s="21">
        <v>30</v>
      </c>
      <c r="Q71" s="22">
        <f t="shared" ref="Q71:Q78" si="22">P71/P70</f>
        <v>0.68181818181818177</v>
      </c>
      <c r="R71" s="3">
        <f t="shared" ref="R71:R78" si="23">100%-Q71</f>
        <v>0.31818181818181823</v>
      </c>
      <c r="S71" s="3"/>
      <c r="T71" s="27" t="s">
        <v>17</v>
      </c>
      <c r="U71" s="3">
        <f>N66</f>
        <v>0.15789473684210525</v>
      </c>
      <c r="Z71" s="3"/>
    </row>
    <row r="72" spans="1:32" ht="12.75" customHeight="1" x14ac:dyDescent="0.2">
      <c r="A72" s="28" t="s">
        <v>20</v>
      </c>
      <c r="B72" s="29"/>
      <c r="C72" s="29"/>
      <c r="D72" s="29">
        <v>15</v>
      </c>
      <c r="E72" s="29"/>
      <c r="F72" s="29"/>
      <c r="G72" s="29"/>
      <c r="H72" s="29"/>
      <c r="I72" s="29"/>
      <c r="J72" s="29"/>
      <c r="K72" s="182"/>
      <c r="L72" s="3"/>
      <c r="M72" s="3"/>
      <c r="N72" s="29"/>
      <c r="O72" s="3">
        <f>D72/C71</f>
        <v>0.5</v>
      </c>
      <c r="P72" s="21">
        <v>28</v>
      </c>
      <c r="Q72" s="22">
        <f t="shared" si="22"/>
        <v>0.93333333333333335</v>
      </c>
      <c r="R72" s="3">
        <f t="shared" si="23"/>
        <v>6.6666666666666652E-2</v>
      </c>
      <c r="S72" s="3"/>
      <c r="T72" s="27" t="s">
        <v>18</v>
      </c>
      <c r="U72" s="3">
        <f>N85</f>
        <v>6.8181818181818205E-2</v>
      </c>
      <c r="Z72" s="3"/>
    </row>
    <row r="73" spans="1:32" ht="12.75" customHeight="1" x14ac:dyDescent="0.2">
      <c r="A73" s="28" t="s">
        <v>21</v>
      </c>
      <c r="B73" s="29"/>
      <c r="C73" s="29"/>
      <c r="D73" s="29"/>
      <c r="E73" s="29">
        <v>11</v>
      </c>
      <c r="F73" s="29"/>
      <c r="G73" s="29"/>
      <c r="H73" s="29"/>
      <c r="I73" s="29"/>
      <c r="J73" s="29"/>
      <c r="K73" s="182"/>
      <c r="L73" s="3"/>
      <c r="M73" s="3"/>
      <c r="N73" s="29"/>
      <c r="O73" s="3">
        <f>E73/D72</f>
        <v>0.73333333333333328</v>
      </c>
      <c r="P73" s="21">
        <v>25</v>
      </c>
      <c r="Q73" s="22">
        <f t="shared" si="22"/>
        <v>0.8928571428571429</v>
      </c>
      <c r="R73" s="3">
        <f t="shared" si="23"/>
        <v>0.1071428571428571</v>
      </c>
      <c r="S73" s="3"/>
      <c r="T73" s="27" t="s">
        <v>19</v>
      </c>
      <c r="U73" s="3">
        <f>N103</f>
        <v>0.16000000000000003</v>
      </c>
    </row>
    <row r="74" spans="1:32" ht="12.75" customHeight="1" x14ac:dyDescent="0.2">
      <c r="A74" s="28" t="s">
        <v>22</v>
      </c>
      <c r="B74" s="29"/>
      <c r="C74" s="29"/>
      <c r="D74" s="29"/>
      <c r="E74" s="29"/>
      <c r="F74" s="29">
        <v>7</v>
      </c>
      <c r="G74" s="29"/>
      <c r="H74" s="29"/>
      <c r="I74" s="29"/>
      <c r="J74" s="29"/>
      <c r="K74" s="182"/>
      <c r="L74" s="3"/>
      <c r="M74" s="3"/>
      <c r="N74" s="29"/>
      <c r="O74" s="3">
        <f>F74/E73</f>
        <v>0.63636363636363635</v>
      </c>
      <c r="P74" s="21">
        <v>23</v>
      </c>
      <c r="Q74" s="22">
        <f t="shared" si="22"/>
        <v>0.92</v>
      </c>
      <c r="R74" s="3">
        <f t="shared" si="23"/>
        <v>7.999999999999996E-2</v>
      </c>
      <c r="S74" s="3"/>
    </row>
    <row r="75" spans="1:32" ht="12.75" customHeight="1" x14ac:dyDescent="0.2">
      <c r="A75" s="28" t="s">
        <v>23</v>
      </c>
      <c r="B75" s="29"/>
      <c r="C75" s="29"/>
      <c r="D75" s="29"/>
      <c r="E75" s="29"/>
      <c r="F75" s="29"/>
      <c r="G75" s="29">
        <v>6</v>
      </c>
      <c r="H75" s="29"/>
      <c r="I75" s="29"/>
      <c r="J75" s="29"/>
      <c r="K75" s="182"/>
      <c r="L75" s="3"/>
      <c r="M75" s="3"/>
      <c r="N75" s="29"/>
      <c r="O75" s="3">
        <f>G75/F74</f>
        <v>0.8571428571428571</v>
      </c>
      <c r="P75" s="21">
        <v>21</v>
      </c>
      <c r="Q75" s="22">
        <f t="shared" si="22"/>
        <v>0.91304347826086951</v>
      </c>
      <c r="R75" s="3">
        <f t="shared" si="23"/>
        <v>8.6956521739130488E-2</v>
      </c>
      <c r="S75" s="3"/>
      <c r="Z75" s="7"/>
    </row>
    <row r="76" spans="1:32" ht="12.75" customHeight="1" x14ac:dyDescent="0.2">
      <c r="A76" s="28" t="s">
        <v>48</v>
      </c>
      <c r="B76" s="29"/>
      <c r="C76" s="29"/>
      <c r="D76" s="29"/>
      <c r="E76" s="29"/>
      <c r="F76" s="29"/>
      <c r="G76" s="29"/>
      <c r="H76" s="29">
        <v>6</v>
      </c>
      <c r="I76" s="29"/>
      <c r="J76" s="29"/>
      <c r="K76" s="182"/>
      <c r="L76" s="3"/>
      <c r="M76" s="3"/>
      <c r="N76" s="29"/>
      <c r="O76" s="3">
        <f>H76/G75</f>
        <v>1</v>
      </c>
      <c r="P76" s="21">
        <v>19</v>
      </c>
      <c r="Q76" s="22">
        <f t="shared" si="22"/>
        <v>0.90476190476190477</v>
      </c>
      <c r="R76" s="3">
        <f t="shared" si="23"/>
        <v>9.5238095238095233E-2</v>
      </c>
      <c r="S76" s="3"/>
      <c r="Z76" s="3"/>
    </row>
    <row r="77" spans="1:32" ht="12.75" customHeight="1" x14ac:dyDescent="0.2">
      <c r="A77" s="28" t="s">
        <v>49</v>
      </c>
      <c r="B77" s="29"/>
      <c r="C77" s="29"/>
      <c r="D77" s="29"/>
      <c r="E77" s="29"/>
      <c r="F77" s="29"/>
      <c r="G77" s="29"/>
      <c r="H77" s="29"/>
      <c r="I77" s="29">
        <v>6</v>
      </c>
      <c r="J77" s="29"/>
      <c r="K77" s="182"/>
      <c r="L77" s="3"/>
      <c r="M77" s="3"/>
      <c r="N77" s="29"/>
      <c r="O77" s="3">
        <f>I77/H76</f>
        <v>1</v>
      </c>
      <c r="P77" s="21">
        <v>15</v>
      </c>
      <c r="Q77" s="22">
        <f t="shared" si="22"/>
        <v>0.78947368421052633</v>
      </c>
      <c r="R77" s="3">
        <f t="shared" si="23"/>
        <v>0.21052631578947367</v>
      </c>
      <c r="S77" s="3"/>
      <c r="Z77" s="3"/>
    </row>
    <row r="78" spans="1:32" ht="12.75" customHeight="1" x14ac:dyDescent="0.2">
      <c r="A78" s="28" t="s">
        <v>50</v>
      </c>
      <c r="B78" s="29"/>
      <c r="C78" s="29"/>
      <c r="D78" s="29"/>
      <c r="E78" s="29"/>
      <c r="F78" s="29"/>
      <c r="G78" s="29"/>
      <c r="H78" s="29"/>
      <c r="I78" s="29"/>
      <c r="J78" s="29">
        <v>6</v>
      </c>
      <c r="K78" s="182">
        <v>6</v>
      </c>
      <c r="L78" s="3"/>
      <c r="M78" s="3"/>
      <c r="N78" s="29"/>
      <c r="O78" s="3">
        <f>J78/I77</f>
        <v>1</v>
      </c>
      <c r="P78" s="21">
        <v>14</v>
      </c>
      <c r="Q78" s="22">
        <f t="shared" si="22"/>
        <v>0.93333333333333335</v>
      </c>
      <c r="R78" s="3">
        <f t="shared" si="23"/>
        <v>6.6666666666666652E-2</v>
      </c>
      <c r="S78" s="3"/>
      <c r="Z78" s="3"/>
    </row>
    <row r="79" spans="1:32" ht="12.75" customHeight="1" x14ac:dyDescent="0.2">
      <c r="A79" s="28" t="s">
        <v>51</v>
      </c>
      <c r="B79" s="29"/>
      <c r="C79" s="29"/>
      <c r="D79" s="29"/>
      <c r="E79" s="29"/>
      <c r="F79" s="29"/>
      <c r="G79" s="29"/>
      <c r="H79" s="29"/>
      <c r="I79" s="29">
        <v>3</v>
      </c>
      <c r="J79" s="29"/>
      <c r="K79" s="182"/>
      <c r="L79" s="3"/>
      <c r="M79" s="3"/>
      <c r="N79" s="29"/>
      <c r="O79" s="3"/>
      <c r="P79" s="21">
        <v>4</v>
      </c>
      <c r="Q79" s="22"/>
      <c r="R79" s="3"/>
      <c r="S79" s="3"/>
      <c r="Z79" s="3"/>
    </row>
    <row r="80" spans="1:32" ht="12.75" customHeight="1" x14ac:dyDescent="0.2">
      <c r="A80" s="28" t="s">
        <v>52</v>
      </c>
      <c r="B80" s="29"/>
      <c r="C80" s="29"/>
      <c r="D80" s="29"/>
      <c r="E80" s="29"/>
      <c r="F80" s="29"/>
      <c r="G80" s="29"/>
      <c r="H80" s="29"/>
      <c r="I80" s="29"/>
      <c r="J80" s="29">
        <v>3</v>
      </c>
      <c r="K80" s="182">
        <v>3</v>
      </c>
      <c r="L80" s="3"/>
      <c r="M80" s="3"/>
      <c r="N80" s="29"/>
      <c r="O80" s="3"/>
      <c r="P80" s="21">
        <v>4</v>
      </c>
      <c r="Q80" s="22"/>
      <c r="R80" s="3"/>
      <c r="S80" s="3"/>
      <c r="Z80" s="3"/>
    </row>
    <row r="81" spans="1:37" ht="12.75" customHeight="1" x14ac:dyDescent="0.2">
      <c r="A81" s="28" t="s">
        <v>53</v>
      </c>
      <c r="B81" s="29"/>
      <c r="C81" s="29"/>
      <c r="D81" s="29"/>
      <c r="E81" s="29"/>
      <c r="F81" s="29"/>
      <c r="G81" s="29"/>
      <c r="H81" s="29"/>
      <c r="I81" s="29"/>
      <c r="J81" s="29"/>
      <c r="K81" s="182"/>
      <c r="L81" s="3"/>
      <c r="M81" s="3"/>
      <c r="N81" s="29"/>
      <c r="O81" s="3"/>
      <c r="P81" s="21"/>
      <c r="Q81" s="22"/>
      <c r="R81" s="3"/>
      <c r="S81" s="3"/>
      <c r="Z81" s="3"/>
    </row>
    <row r="82" spans="1:37" ht="12.75" customHeight="1" x14ac:dyDescent="0.2">
      <c r="A82" s="28" t="s">
        <v>54</v>
      </c>
      <c r="B82" s="29"/>
      <c r="C82" s="29"/>
      <c r="D82" s="29"/>
      <c r="E82" s="29"/>
      <c r="F82" s="29"/>
      <c r="G82" s="29"/>
      <c r="H82" s="29"/>
      <c r="I82" s="29"/>
      <c r="J82" s="29"/>
      <c r="K82" s="182"/>
      <c r="L82" s="3"/>
      <c r="M82" s="3"/>
      <c r="N82" s="29"/>
      <c r="O82" s="3"/>
      <c r="P82" s="21"/>
      <c r="Q82" s="22"/>
      <c r="R82" s="3"/>
      <c r="S82" s="3"/>
      <c r="Z82" s="3"/>
    </row>
    <row r="83" spans="1:37" ht="12.75" customHeight="1" x14ac:dyDescent="0.2">
      <c r="A83" s="28" t="s">
        <v>55</v>
      </c>
      <c r="B83" s="29"/>
      <c r="C83" s="29"/>
      <c r="D83" s="29"/>
      <c r="E83" s="29"/>
      <c r="F83" s="29"/>
      <c r="G83" s="29"/>
      <c r="H83" s="29"/>
      <c r="I83" s="29"/>
      <c r="J83" s="29"/>
      <c r="K83" s="182"/>
      <c r="L83" s="3"/>
      <c r="M83" s="3"/>
      <c r="N83" s="29"/>
      <c r="O83" s="3"/>
      <c r="P83" s="21"/>
      <c r="Q83" s="22"/>
      <c r="R83" s="3"/>
      <c r="S83" s="3"/>
      <c r="Z83" s="3"/>
    </row>
    <row r="84" spans="1:37" ht="12.75" customHeight="1" x14ac:dyDescent="0.2">
      <c r="A84" s="28" t="s">
        <v>56</v>
      </c>
      <c r="B84" s="29"/>
      <c r="C84" s="29"/>
      <c r="D84" s="29"/>
      <c r="E84" s="29"/>
      <c r="F84" s="29"/>
      <c r="G84" s="29"/>
      <c r="H84" s="29"/>
      <c r="I84" s="29"/>
      <c r="J84" s="29"/>
      <c r="K84" s="182"/>
      <c r="L84" s="3"/>
      <c r="M84" s="3"/>
      <c r="N84" s="29"/>
      <c r="O84" s="3"/>
      <c r="P84" s="21"/>
      <c r="Q84" s="22"/>
      <c r="R84" s="3"/>
      <c r="S84" s="3"/>
      <c r="Z84" s="3"/>
    </row>
    <row r="85" spans="1:37" ht="12.75" customHeight="1" x14ac:dyDescent="0.2">
      <c r="K85" s="184">
        <f>SUM(K78:K80)</f>
        <v>9</v>
      </c>
      <c r="L85" s="3">
        <f>K78/B70</f>
        <v>0.13636363636363635</v>
      </c>
      <c r="M85" s="3">
        <f>K85/B70</f>
        <v>0.20454545454545456</v>
      </c>
      <c r="N85" s="3">
        <f>M85-L85</f>
        <v>6.8181818181818205E-2</v>
      </c>
      <c r="O85" s="3"/>
      <c r="Z85" s="3"/>
      <c r="AA85" s="2"/>
      <c r="AB85" s="8" t="s">
        <v>45</v>
      </c>
      <c r="AC85" s="8"/>
      <c r="AD85" s="8"/>
      <c r="AE85" s="8"/>
      <c r="AF85" s="8"/>
      <c r="AG85" s="8"/>
      <c r="AH85" s="8"/>
      <c r="AI85" s="8"/>
      <c r="AJ85" s="8"/>
      <c r="AK85" s="8"/>
    </row>
    <row r="86" spans="1:37" ht="12.75" customHeight="1" x14ac:dyDescent="0.3">
      <c r="A86" s="38" t="s">
        <v>68</v>
      </c>
      <c r="L86" s="3"/>
      <c r="M86" s="3"/>
      <c r="O86" s="3"/>
      <c r="Z86" s="3"/>
      <c r="AB86" s="283" t="s">
        <v>12</v>
      </c>
      <c r="AC86" s="282"/>
      <c r="AD86" s="282"/>
      <c r="AE86" s="282"/>
      <c r="AF86" s="282"/>
      <c r="AG86" s="282"/>
      <c r="AH86" s="282"/>
      <c r="AI86" s="282"/>
      <c r="AJ86" s="282"/>
      <c r="AK86" s="282"/>
    </row>
    <row r="87" spans="1:37" ht="25.5" customHeight="1" x14ac:dyDescent="0.2">
      <c r="B87" s="285" t="s">
        <v>2</v>
      </c>
      <c r="C87" s="286"/>
      <c r="D87" s="286"/>
      <c r="E87" s="286"/>
      <c r="F87" s="286"/>
      <c r="G87" s="286"/>
      <c r="H87" s="286"/>
      <c r="I87" s="286"/>
      <c r="J87" s="286"/>
      <c r="L87" s="4" t="s">
        <v>3</v>
      </c>
      <c r="M87" s="4" t="s">
        <v>4</v>
      </c>
      <c r="N87" s="5" t="s">
        <v>5</v>
      </c>
      <c r="O87" s="4" t="s">
        <v>6</v>
      </c>
      <c r="P87" s="6" t="s">
        <v>7</v>
      </c>
      <c r="Q87" s="6" t="s">
        <v>8</v>
      </c>
      <c r="R87" s="7" t="s">
        <v>9</v>
      </c>
      <c r="S87" s="7"/>
      <c r="Z87" s="3"/>
      <c r="AA87" s="18" t="s">
        <v>13</v>
      </c>
      <c r="AB87" s="20" t="s">
        <v>15</v>
      </c>
      <c r="AC87" s="20" t="s">
        <v>16</v>
      </c>
      <c r="AD87" s="20" t="s">
        <v>17</v>
      </c>
      <c r="AE87" s="20" t="s">
        <v>18</v>
      </c>
      <c r="AF87" s="20" t="s">
        <v>19</v>
      </c>
      <c r="AG87" s="20" t="s">
        <v>20</v>
      </c>
      <c r="AH87" s="20" t="s">
        <v>21</v>
      </c>
      <c r="AI87" s="20" t="s">
        <v>22</v>
      </c>
      <c r="AJ87" s="20" t="s">
        <v>23</v>
      </c>
    </row>
    <row r="88" spans="1:37" ht="12.75" customHeight="1" x14ac:dyDescent="0.2">
      <c r="A88" s="135" t="s">
        <v>10</v>
      </c>
      <c r="B88" s="136">
        <v>1</v>
      </c>
      <c r="C88" s="136">
        <v>2</v>
      </c>
      <c r="D88" s="136">
        <v>3</v>
      </c>
      <c r="E88" s="136">
        <v>4</v>
      </c>
      <c r="F88" s="136">
        <v>5</v>
      </c>
      <c r="G88" s="136">
        <v>6</v>
      </c>
      <c r="H88" s="136">
        <v>7</v>
      </c>
      <c r="I88" s="136">
        <v>8</v>
      </c>
      <c r="J88" s="136">
        <v>9</v>
      </c>
      <c r="K88" s="210" t="s">
        <v>11</v>
      </c>
      <c r="L88" s="11"/>
      <c r="M88" s="11"/>
      <c r="N88" s="12"/>
      <c r="O88" s="13"/>
      <c r="P88" s="14"/>
      <c r="Q88" s="14"/>
      <c r="R88" s="3"/>
      <c r="S88" s="3"/>
      <c r="Z88" s="3"/>
      <c r="AA88" s="23" t="s">
        <v>37</v>
      </c>
      <c r="AB88" s="22">
        <f t="shared" ref="AB88:AB94" si="24">R6</f>
        <v>0.42168674698795183</v>
      </c>
      <c r="AC88" s="22">
        <f t="shared" ref="AC88:AC94" si="25">R29</f>
        <v>0.22916666666666663</v>
      </c>
      <c r="AD88" s="22">
        <f t="shared" ref="AD88:AD94" si="26">R51</f>
        <v>0.23684210526315785</v>
      </c>
      <c r="AE88" s="22">
        <f t="shared" ref="AE88:AE93" si="27">R71</f>
        <v>0.31818181818181823</v>
      </c>
      <c r="AF88" s="22">
        <f t="shared" ref="AF88:AF92" si="28">R90</f>
        <v>0.2533333333333333</v>
      </c>
      <c r="AG88" s="3">
        <f t="shared" ref="AG88:AG91" si="29">R108</f>
        <v>0.28947368421052633</v>
      </c>
      <c r="AH88" s="3">
        <f t="shared" ref="AH88:AH90" si="30">R125</f>
        <v>0.375</v>
      </c>
      <c r="AI88" s="3">
        <f t="shared" ref="AI88:AI89" si="31">R141</f>
        <v>0.1428571428571429</v>
      </c>
      <c r="AJ88" s="3">
        <f>R158</f>
        <v>0.12820512820512819</v>
      </c>
    </row>
    <row r="89" spans="1:37" ht="12.75" customHeight="1" x14ac:dyDescent="0.2">
      <c r="A89" s="26" t="s">
        <v>19</v>
      </c>
      <c r="B89" s="10">
        <v>75</v>
      </c>
      <c r="C89" s="10"/>
      <c r="D89" s="10"/>
      <c r="E89" s="10"/>
      <c r="F89" s="10"/>
      <c r="G89" s="10"/>
      <c r="H89" s="10"/>
      <c r="I89" s="10"/>
      <c r="J89" s="10"/>
      <c r="K89" s="181"/>
      <c r="L89" s="11"/>
      <c r="M89" s="11"/>
      <c r="N89" s="12"/>
      <c r="O89" s="13"/>
      <c r="P89" s="17">
        <f>B89</f>
        <v>75</v>
      </c>
      <c r="Q89" s="14"/>
      <c r="R89" s="3"/>
      <c r="S89" s="3"/>
      <c r="Z89" s="3"/>
      <c r="AA89" s="23" t="s">
        <v>38</v>
      </c>
      <c r="AB89" s="22">
        <f t="shared" si="24"/>
        <v>0.16666666666666663</v>
      </c>
      <c r="AC89" s="22">
        <f t="shared" si="25"/>
        <v>0</v>
      </c>
      <c r="AD89" s="22">
        <f t="shared" si="26"/>
        <v>6.8965517241379337E-2</v>
      </c>
      <c r="AE89" s="22">
        <f t="shared" si="27"/>
        <v>6.6666666666666652E-2</v>
      </c>
      <c r="AF89" s="22">
        <f t="shared" si="28"/>
        <v>7.1428571428571397E-2</v>
      </c>
      <c r="AG89" s="3">
        <f t="shared" si="29"/>
        <v>0.11111111111111116</v>
      </c>
      <c r="AH89" s="3">
        <f t="shared" si="30"/>
        <v>5.0000000000000044E-2</v>
      </c>
      <c r="AI89" s="3">
        <f t="shared" si="31"/>
        <v>0.25</v>
      </c>
    </row>
    <row r="90" spans="1:37" ht="12.75" customHeight="1" x14ac:dyDescent="0.2">
      <c r="A90" s="28" t="s">
        <v>20</v>
      </c>
      <c r="C90" s="25">
        <v>53</v>
      </c>
      <c r="K90" s="181"/>
      <c r="L90" s="3"/>
      <c r="M90" s="3"/>
      <c r="O90" s="3">
        <f>C90/B89</f>
        <v>0.70666666666666667</v>
      </c>
      <c r="P90" s="21">
        <v>56</v>
      </c>
      <c r="Q90" s="22">
        <f t="shared" ref="Q90:Q97" si="32">P90/P89</f>
        <v>0.7466666666666667</v>
      </c>
      <c r="R90" s="3">
        <f t="shared" ref="R90:R97" si="33">100%-Q90</f>
        <v>0.2533333333333333</v>
      </c>
      <c r="S90" s="3"/>
      <c r="Z90" s="3"/>
      <c r="AA90" s="23" t="s">
        <v>39</v>
      </c>
      <c r="AB90" s="22">
        <f t="shared" si="24"/>
        <v>2.5000000000000022E-2</v>
      </c>
      <c r="AC90" s="22">
        <f t="shared" si="25"/>
        <v>0.21621621621621623</v>
      </c>
      <c r="AD90" s="22">
        <f t="shared" si="26"/>
        <v>7.407407407407407E-2</v>
      </c>
      <c r="AE90" s="22">
        <f t="shared" si="27"/>
        <v>0.1071428571428571</v>
      </c>
      <c r="AF90" s="22">
        <f t="shared" si="28"/>
        <v>9.6153846153846145E-2</v>
      </c>
      <c r="AG90" s="3">
        <f t="shared" si="29"/>
        <v>4.166666666666663E-2</v>
      </c>
      <c r="AH90" s="3">
        <f t="shared" si="30"/>
        <v>5.2631578947368474E-2</v>
      </c>
      <c r="AI90" s="3" t="s">
        <v>27</v>
      </c>
    </row>
    <row r="91" spans="1:37" ht="12.75" customHeight="1" x14ac:dyDescent="0.2">
      <c r="A91" s="28" t="s">
        <v>21</v>
      </c>
      <c r="D91" s="25">
        <v>45</v>
      </c>
      <c r="K91" s="181"/>
      <c r="L91" s="3"/>
      <c r="M91" s="3"/>
      <c r="O91" s="3">
        <f>D91/C90</f>
        <v>0.84905660377358494</v>
      </c>
      <c r="P91" s="21">
        <v>52</v>
      </c>
      <c r="Q91" s="22">
        <f t="shared" si="32"/>
        <v>0.9285714285714286</v>
      </c>
      <c r="R91" s="3">
        <f t="shared" si="33"/>
        <v>7.1428571428571397E-2</v>
      </c>
      <c r="S91" s="3"/>
      <c r="Z91" s="3"/>
      <c r="AA91" s="23" t="s">
        <v>40</v>
      </c>
      <c r="AB91" s="22">
        <f t="shared" si="24"/>
        <v>7.6923076923076872E-2</v>
      </c>
      <c r="AC91" s="22">
        <f t="shared" si="25"/>
        <v>3.4482758620689613E-2</v>
      </c>
      <c r="AD91" s="22">
        <f t="shared" si="26"/>
        <v>4.0000000000000036E-2</v>
      </c>
      <c r="AE91" s="22">
        <f t="shared" si="27"/>
        <v>7.999999999999996E-2</v>
      </c>
      <c r="AF91" s="22">
        <f t="shared" si="28"/>
        <v>4.2553191489361653E-2</v>
      </c>
      <c r="AG91" s="3">
        <f t="shared" si="29"/>
        <v>0</v>
      </c>
      <c r="AH91" s="3" t="s">
        <v>27</v>
      </c>
      <c r="AI91" s="3" t="s">
        <v>27</v>
      </c>
    </row>
    <row r="92" spans="1:37" ht="12.75" customHeight="1" x14ac:dyDescent="0.2">
      <c r="A92" s="28" t="s">
        <v>22</v>
      </c>
      <c r="E92" s="25">
        <v>39</v>
      </c>
      <c r="K92" s="181"/>
      <c r="L92" s="3"/>
      <c r="M92" s="3"/>
      <c r="O92" s="3">
        <f>E92/D91</f>
        <v>0.8666666666666667</v>
      </c>
      <c r="P92" s="21">
        <v>47</v>
      </c>
      <c r="Q92" s="22">
        <f t="shared" si="32"/>
        <v>0.90384615384615385</v>
      </c>
      <c r="R92" s="3">
        <f t="shared" si="33"/>
        <v>9.6153846153846145E-2</v>
      </c>
      <c r="S92" s="3"/>
      <c r="Z92" s="3"/>
      <c r="AA92" s="23" t="s">
        <v>41</v>
      </c>
      <c r="AB92" s="22">
        <f t="shared" si="24"/>
        <v>5.555555555555558E-2</v>
      </c>
      <c r="AC92" s="22">
        <f t="shared" si="25"/>
        <v>0.1071428571428571</v>
      </c>
      <c r="AD92" s="22">
        <f t="shared" si="26"/>
        <v>4.166666666666663E-2</v>
      </c>
      <c r="AE92" s="22">
        <f t="shared" si="27"/>
        <v>8.6956521739130488E-2</v>
      </c>
      <c r="AF92" s="22">
        <f t="shared" si="28"/>
        <v>6.6666666666666652E-2</v>
      </c>
      <c r="AG92" s="3" t="s">
        <v>27</v>
      </c>
      <c r="AH92" s="3" t="s">
        <v>27</v>
      </c>
      <c r="AI92" s="3" t="s">
        <v>27</v>
      </c>
    </row>
    <row r="93" spans="1:37" ht="12.75" customHeight="1" x14ac:dyDescent="0.2">
      <c r="A93" s="28" t="s">
        <v>23</v>
      </c>
      <c r="F93" s="25">
        <v>36</v>
      </c>
      <c r="K93" s="181"/>
      <c r="L93" s="3"/>
      <c r="M93" s="3"/>
      <c r="O93" s="3">
        <f>F93/E92</f>
        <v>0.92307692307692313</v>
      </c>
      <c r="P93" s="21">
        <v>45</v>
      </c>
      <c r="Q93" s="22">
        <f t="shared" si="32"/>
        <v>0.95744680851063835</v>
      </c>
      <c r="R93" s="3">
        <f t="shared" si="33"/>
        <v>4.2553191489361653E-2</v>
      </c>
      <c r="S93" s="3"/>
      <c r="AA93" s="26" t="s">
        <v>42</v>
      </c>
      <c r="AB93" s="22">
        <f t="shared" si="24"/>
        <v>5.8823529411764719E-2</v>
      </c>
      <c r="AC93" s="22">
        <f t="shared" si="25"/>
        <v>0</v>
      </c>
      <c r="AD93" s="22">
        <f t="shared" si="26"/>
        <v>4.3478260869565188E-2</v>
      </c>
      <c r="AE93" s="22">
        <f t="shared" si="27"/>
        <v>9.5238095238095233E-2</v>
      </c>
      <c r="AF93" s="22" t="s">
        <v>27</v>
      </c>
      <c r="AG93" s="3" t="s">
        <v>128</v>
      </c>
      <c r="AH93" s="3" t="s">
        <v>27</v>
      </c>
      <c r="AI93" s="3" t="s">
        <v>27</v>
      </c>
    </row>
    <row r="94" spans="1:37" ht="12.75" customHeight="1" x14ac:dyDescent="0.2">
      <c r="A94" s="28" t="s">
        <v>48</v>
      </c>
      <c r="G94" s="25">
        <v>31</v>
      </c>
      <c r="K94" s="181"/>
      <c r="L94" s="3"/>
      <c r="M94" s="3"/>
      <c r="O94" s="3">
        <f>G94/F93</f>
        <v>0.86111111111111116</v>
      </c>
      <c r="P94" s="21">
        <v>42</v>
      </c>
      <c r="Q94" s="22">
        <f t="shared" si="32"/>
        <v>0.93333333333333335</v>
      </c>
      <c r="R94" s="3">
        <f t="shared" si="33"/>
        <v>6.6666666666666652E-2</v>
      </c>
      <c r="S94" s="3"/>
      <c r="T94" s="3"/>
      <c r="U94" s="3"/>
      <c r="V94" s="3"/>
      <c r="W94" s="3"/>
      <c r="X94" s="3"/>
      <c r="Y94" s="3"/>
      <c r="AA94" s="26" t="s">
        <v>43</v>
      </c>
      <c r="AB94" s="22">
        <f t="shared" si="24"/>
        <v>-3.125E-2</v>
      </c>
      <c r="AC94" s="22">
        <f t="shared" si="25"/>
        <v>0.24</v>
      </c>
      <c r="AD94" s="22">
        <f t="shared" si="26"/>
        <v>0</v>
      </c>
      <c r="AE94" s="22" t="s">
        <v>27</v>
      </c>
      <c r="AF94" s="22"/>
      <c r="AG94" s="3"/>
      <c r="AH94" s="3"/>
      <c r="AI94" s="3"/>
    </row>
    <row r="95" spans="1:37" ht="12.75" customHeight="1" x14ac:dyDescent="0.2">
      <c r="A95" s="28" t="s">
        <v>49</v>
      </c>
      <c r="H95" s="25">
        <v>28</v>
      </c>
      <c r="K95" s="181">
        <v>1</v>
      </c>
      <c r="L95" s="3"/>
      <c r="M95" s="3"/>
      <c r="O95" s="3">
        <f>H95/G94</f>
        <v>0.90322580645161288</v>
      </c>
      <c r="P95" s="21">
        <v>42</v>
      </c>
      <c r="Q95" s="22">
        <f t="shared" si="32"/>
        <v>1</v>
      </c>
      <c r="R95" s="3">
        <f t="shared" si="33"/>
        <v>0</v>
      </c>
      <c r="S95" s="3"/>
      <c r="T95" s="3"/>
      <c r="U95" s="3"/>
      <c r="V95" s="3"/>
      <c r="W95" s="3"/>
      <c r="X95" s="3"/>
      <c r="Y95" s="3"/>
      <c r="AA95" s="26"/>
      <c r="AB95" s="22"/>
      <c r="AC95" s="22"/>
      <c r="AD95" s="22"/>
      <c r="AE95" s="22"/>
      <c r="AF95" s="22"/>
      <c r="AG95" s="3"/>
      <c r="AH95" s="3"/>
      <c r="AI95" s="3"/>
    </row>
    <row r="96" spans="1:37" ht="12.75" customHeight="1" x14ac:dyDescent="0.2">
      <c r="A96" s="28" t="s">
        <v>50</v>
      </c>
      <c r="I96" s="25">
        <v>27</v>
      </c>
      <c r="K96" s="181"/>
      <c r="L96" s="3"/>
      <c r="M96" s="3"/>
      <c r="O96" s="3">
        <f>I96/H95</f>
        <v>0.9642857142857143</v>
      </c>
      <c r="P96" s="21">
        <v>41</v>
      </c>
      <c r="Q96" s="22">
        <f t="shared" si="32"/>
        <v>0.97619047619047616</v>
      </c>
      <c r="R96" s="3">
        <f t="shared" si="33"/>
        <v>2.3809523809523836E-2</v>
      </c>
      <c r="S96" s="3"/>
      <c r="T96" s="3"/>
      <c r="U96" s="3"/>
      <c r="V96" s="3"/>
      <c r="W96" s="3"/>
      <c r="X96" s="3"/>
      <c r="Y96" s="3"/>
      <c r="AA96" s="26"/>
      <c r="AB96" s="22"/>
      <c r="AC96" s="22"/>
      <c r="AD96" s="22"/>
      <c r="AE96" s="22"/>
      <c r="AF96" s="22"/>
      <c r="AG96" s="3"/>
      <c r="AH96" s="3"/>
      <c r="AI96" s="3"/>
    </row>
    <row r="97" spans="1:37" ht="12.75" customHeight="1" x14ac:dyDescent="0.2">
      <c r="A97" s="28" t="s">
        <v>51</v>
      </c>
      <c r="J97" s="25">
        <v>27</v>
      </c>
      <c r="K97" s="182">
        <v>26</v>
      </c>
      <c r="L97" s="3"/>
      <c r="M97" s="3"/>
      <c r="O97" s="3">
        <f>J97/I96</f>
        <v>1</v>
      </c>
      <c r="P97" s="21">
        <v>39</v>
      </c>
      <c r="Q97" s="22">
        <f t="shared" si="32"/>
        <v>0.95121951219512191</v>
      </c>
      <c r="R97" s="3">
        <f t="shared" si="33"/>
        <v>4.8780487804878092E-2</v>
      </c>
      <c r="S97" s="3"/>
      <c r="T97" s="3"/>
      <c r="U97" s="3"/>
      <c r="V97" s="3"/>
      <c r="W97" s="3"/>
      <c r="X97" s="3"/>
      <c r="Y97" s="3"/>
      <c r="AA97" s="26"/>
      <c r="AB97" s="22"/>
      <c r="AC97" s="22"/>
      <c r="AD97" s="22"/>
      <c r="AE97" s="22"/>
      <c r="AF97" s="22"/>
      <c r="AG97" s="3"/>
      <c r="AH97" s="3"/>
      <c r="AI97" s="3"/>
    </row>
    <row r="98" spans="1:37" ht="12.75" customHeight="1" x14ac:dyDescent="0.2">
      <c r="A98" s="28" t="s">
        <v>52</v>
      </c>
      <c r="J98" s="25">
        <v>7</v>
      </c>
      <c r="K98" s="182">
        <v>7</v>
      </c>
      <c r="L98" s="3"/>
      <c r="M98" s="3"/>
      <c r="O98" s="3"/>
      <c r="P98" s="21">
        <v>12</v>
      </c>
      <c r="Q98" s="22"/>
      <c r="R98" s="3"/>
      <c r="S98" s="3"/>
      <c r="T98" s="3"/>
      <c r="U98" s="3"/>
      <c r="V98" s="3"/>
      <c r="W98" s="3"/>
      <c r="X98" s="3"/>
      <c r="Y98" s="3"/>
      <c r="AA98" s="26"/>
      <c r="AB98" s="22"/>
      <c r="AC98" s="22"/>
      <c r="AD98" s="22"/>
      <c r="AE98" s="22"/>
      <c r="AF98" s="22"/>
      <c r="AG98" s="3"/>
      <c r="AH98" s="3"/>
      <c r="AI98" s="3"/>
    </row>
    <row r="99" spans="1:37" ht="12.75" customHeight="1" x14ac:dyDescent="0.2">
      <c r="A99" s="28" t="s">
        <v>53</v>
      </c>
      <c r="J99" s="25">
        <v>7</v>
      </c>
      <c r="K99" s="182">
        <v>5</v>
      </c>
      <c r="L99" s="3"/>
      <c r="M99" s="3"/>
      <c r="O99" s="3"/>
      <c r="P99" s="21">
        <v>7</v>
      </c>
      <c r="Q99" s="22"/>
      <c r="R99" s="3"/>
      <c r="S99" s="3"/>
      <c r="T99" s="3"/>
      <c r="U99" s="3"/>
      <c r="V99" s="3"/>
      <c r="W99" s="3"/>
      <c r="X99" s="3"/>
      <c r="Y99" s="3"/>
      <c r="AA99" s="26"/>
      <c r="AB99" s="22"/>
      <c r="AC99" s="22"/>
      <c r="AD99" s="22"/>
      <c r="AE99" s="22"/>
      <c r="AF99" s="22"/>
      <c r="AG99" s="3"/>
      <c r="AH99" s="3"/>
      <c r="AI99" s="3"/>
    </row>
    <row r="100" spans="1:37" ht="12.75" customHeight="1" x14ac:dyDescent="0.2">
      <c r="A100" s="28" t="s">
        <v>54</v>
      </c>
      <c r="H100" s="25">
        <v>1</v>
      </c>
      <c r="I100" s="25">
        <v>1</v>
      </c>
      <c r="K100" s="182"/>
      <c r="L100" s="3"/>
      <c r="M100" s="3"/>
      <c r="O100" s="3"/>
      <c r="P100" s="21">
        <v>2</v>
      </c>
      <c r="Q100" s="22"/>
      <c r="R100" s="3"/>
      <c r="S100" s="3"/>
      <c r="T100" s="3"/>
      <c r="U100" s="3"/>
      <c r="V100" s="3"/>
      <c r="W100" s="3"/>
      <c r="X100" s="3"/>
      <c r="Y100" s="3"/>
      <c r="AA100" s="26"/>
      <c r="AB100" s="22"/>
      <c r="AC100" s="22"/>
      <c r="AD100" s="22"/>
      <c r="AE100" s="22"/>
      <c r="AF100" s="22"/>
      <c r="AG100" s="3"/>
      <c r="AH100" s="3"/>
      <c r="AI100" s="3"/>
    </row>
    <row r="101" spans="1:37" ht="12.75" customHeight="1" x14ac:dyDescent="0.2">
      <c r="A101" s="28" t="s">
        <v>55</v>
      </c>
      <c r="K101" s="182"/>
      <c r="L101" s="3"/>
      <c r="M101" s="3"/>
      <c r="O101" s="3"/>
      <c r="P101" s="21"/>
      <c r="Q101" s="22"/>
      <c r="R101" s="3"/>
      <c r="S101" s="3"/>
      <c r="T101" s="3"/>
      <c r="U101" s="3"/>
      <c r="V101" s="3"/>
      <c r="W101" s="3"/>
      <c r="X101" s="3"/>
      <c r="Y101" s="3"/>
      <c r="AA101" s="26"/>
      <c r="AB101" s="22"/>
      <c r="AC101" s="22"/>
      <c r="AD101" s="22"/>
      <c r="AE101" s="22"/>
      <c r="AF101" s="22"/>
      <c r="AG101" s="3"/>
      <c r="AH101" s="3"/>
      <c r="AI101" s="3"/>
    </row>
    <row r="102" spans="1:37" ht="12.75" customHeight="1" x14ac:dyDescent="0.2">
      <c r="A102" s="28" t="s">
        <v>56</v>
      </c>
      <c r="K102" s="182"/>
      <c r="L102" s="3"/>
      <c r="M102" s="3"/>
      <c r="O102" s="3"/>
      <c r="P102" s="21"/>
      <c r="Q102" s="22"/>
      <c r="R102" s="3"/>
      <c r="S102" s="3"/>
      <c r="T102" s="3"/>
      <c r="U102" s="3"/>
      <c r="V102" s="3"/>
      <c r="W102" s="3"/>
      <c r="X102" s="3"/>
      <c r="Y102" s="3"/>
      <c r="AA102" s="26"/>
      <c r="AB102" s="22"/>
      <c r="AC102" s="22"/>
      <c r="AD102" s="22"/>
      <c r="AE102" s="22"/>
      <c r="AF102" s="22"/>
      <c r="AG102" s="3"/>
      <c r="AH102" s="3"/>
      <c r="AI102" s="3"/>
    </row>
    <row r="103" spans="1:37" ht="12.75" customHeight="1" x14ac:dyDescent="0.2">
      <c r="K103" s="186">
        <f>SUM(K95:K99)</f>
        <v>39</v>
      </c>
      <c r="L103" s="3">
        <f>SUM(K95:K97)/B89</f>
        <v>0.36</v>
      </c>
      <c r="M103" s="3">
        <f>K103/B89</f>
        <v>0.52</v>
      </c>
      <c r="N103" s="3">
        <f>M103-L103</f>
        <v>0.16000000000000003</v>
      </c>
      <c r="O103" s="3"/>
      <c r="AA103" s="26" t="s">
        <v>44</v>
      </c>
      <c r="AB103" s="22">
        <f>R13</f>
        <v>9.0909090909090939E-2</v>
      </c>
      <c r="AC103" s="22">
        <f>R36</f>
        <v>0.10526315789473684</v>
      </c>
      <c r="AD103" s="22"/>
      <c r="AE103" s="22" t="s">
        <v>27</v>
      </c>
      <c r="AF103" s="22"/>
      <c r="AG103" s="3"/>
      <c r="AH103" s="3"/>
      <c r="AI103" s="3"/>
    </row>
    <row r="104" spans="1:37" ht="12.75" customHeight="1" x14ac:dyDescent="0.3">
      <c r="A104" s="38" t="s">
        <v>71</v>
      </c>
      <c r="L104" s="3"/>
      <c r="M104" s="3"/>
      <c r="O104" s="3"/>
      <c r="AF104" s="24"/>
    </row>
    <row r="105" spans="1:37" ht="25.5" customHeight="1" x14ac:dyDescent="0.2">
      <c r="B105" s="285" t="s">
        <v>2</v>
      </c>
      <c r="C105" s="286"/>
      <c r="D105" s="286"/>
      <c r="E105" s="286"/>
      <c r="F105" s="286"/>
      <c r="G105" s="286"/>
      <c r="H105" s="286"/>
      <c r="I105" s="286"/>
      <c r="J105" s="286"/>
      <c r="L105" s="4" t="s">
        <v>3</v>
      </c>
      <c r="M105" s="4" t="s">
        <v>4</v>
      </c>
      <c r="N105" s="5" t="s">
        <v>5</v>
      </c>
      <c r="O105" s="4" t="s">
        <v>6</v>
      </c>
      <c r="P105" s="6" t="s">
        <v>7</v>
      </c>
      <c r="Q105" s="6" t="s">
        <v>8</v>
      </c>
      <c r="R105" s="7" t="s">
        <v>9</v>
      </c>
      <c r="S105" s="7"/>
      <c r="T105" s="7"/>
      <c r="U105" s="7"/>
      <c r="V105" s="7"/>
      <c r="W105" s="7"/>
      <c r="X105" s="7"/>
      <c r="Y105" s="7"/>
      <c r="AF105" s="24"/>
      <c r="AG105" s="24"/>
      <c r="AH105" s="24"/>
      <c r="AI105" s="24"/>
      <c r="AJ105" s="24"/>
      <c r="AK105" s="24"/>
    </row>
    <row r="106" spans="1:37" ht="12.75" customHeight="1" x14ac:dyDescent="0.2">
      <c r="A106" s="135" t="s">
        <v>10</v>
      </c>
      <c r="B106" s="136">
        <v>1</v>
      </c>
      <c r="C106" s="136">
        <v>2</v>
      </c>
      <c r="D106" s="136">
        <v>3</v>
      </c>
      <c r="E106" s="136">
        <v>4</v>
      </c>
      <c r="F106" s="136">
        <v>5</v>
      </c>
      <c r="G106" s="136">
        <v>6</v>
      </c>
      <c r="H106" s="136">
        <v>7</v>
      </c>
      <c r="I106" s="136">
        <v>8</v>
      </c>
      <c r="J106" s="136">
        <v>9</v>
      </c>
      <c r="K106" s="210" t="s">
        <v>11</v>
      </c>
      <c r="L106" s="11"/>
      <c r="M106" s="11"/>
      <c r="N106" s="12"/>
      <c r="O106" s="13"/>
      <c r="P106" s="14"/>
      <c r="Q106" s="14"/>
      <c r="R106" s="3"/>
      <c r="S106" s="3"/>
      <c r="T106" s="3"/>
      <c r="U106" s="3"/>
      <c r="V106" s="3"/>
      <c r="W106" s="3"/>
      <c r="X106" s="3"/>
      <c r="Y106" s="3"/>
      <c r="Z106" s="29"/>
      <c r="AA106" s="28"/>
      <c r="AB106" s="37"/>
      <c r="AC106" s="37"/>
      <c r="AD106" s="37"/>
      <c r="AE106" s="40"/>
      <c r="AF106" s="40"/>
      <c r="AG106" s="40"/>
      <c r="AH106" s="40"/>
      <c r="AI106" s="40"/>
      <c r="AJ106" s="40"/>
      <c r="AK106" s="40"/>
    </row>
    <row r="107" spans="1:37" ht="12.75" customHeight="1" x14ac:dyDescent="0.2">
      <c r="A107" s="28" t="s">
        <v>20</v>
      </c>
      <c r="B107" s="10">
        <v>38</v>
      </c>
      <c r="C107" s="10"/>
      <c r="D107" s="10"/>
      <c r="E107" s="10"/>
      <c r="F107" s="10"/>
      <c r="G107" s="10"/>
      <c r="H107" s="10"/>
      <c r="I107" s="10"/>
      <c r="J107" s="10"/>
      <c r="K107" s="181"/>
      <c r="L107" s="11"/>
      <c r="M107" s="11"/>
      <c r="N107" s="12"/>
      <c r="O107" s="13"/>
      <c r="P107" s="17">
        <f>B107</f>
        <v>38</v>
      </c>
      <c r="Q107" s="14"/>
      <c r="R107" s="3"/>
      <c r="S107" s="3"/>
      <c r="T107" s="3"/>
      <c r="U107" s="3"/>
      <c r="V107" s="3"/>
      <c r="W107" s="3"/>
      <c r="X107" s="3"/>
      <c r="Y107" s="3"/>
      <c r="AA107" s="28"/>
      <c r="AB107" s="37"/>
      <c r="AC107" s="37"/>
      <c r="AD107" s="40"/>
      <c r="AE107" s="40"/>
      <c r="AF107" s="40"/>
      <c r="AG107" s="40"/>
      <c r="AH107" s="40"/>
      <c r="AI107" s="40"/>
      <c r="AJ107" s="40"/>
      <c r="AK107" s="40"/>
    </row>
    <row r="108" spans="1:37" ht="12.75" customHeight="1" x14ac:dyDescent="0.2">
      <c r="A108" s="28" t="s">
        <v>21</v>
      </c>
      <c r="C108" s="25">
        <v>26</v>
      </c>
      <c r="K108" s="181"/>
      <c r="L108" s="3"/>
      <c r="M108" s="3"/>
      <c r="O108" s="13">
        <f>C108/B107</f>
        <v>0.68421052631578949</v>
      </c>
      <c r="P108" s="21">
        <v>27</v>
      </c>
      <c r="Q108" s="22">
        <f t="shared" ref="Q108:Q114" si="34">P108/P107</f>
        <v>0.71052631578947367</v>
      </c>
      <c r="R108" s="3">
        <f t="shared" ref="R108:R114" si="35">100%-Q108</f>
        <v>0.28947368421052633</v>
      </c>
      <c r="S108" s="3"/>
      <c r="T108" s="3"/>
      <c r="U108" s="3"/>
      <c r="V108" s="3"/>
      <c r="W108" s="3"/>
      <c r="X108" s="3"/>
      <c r="Y108" s="3"/>
      <c r="AA108" s="28"/>
      <c r="AB108" s="37"/>
      <c r="AC108" s="40"/>
      <c r="AD108" s="40"/>
      <c r="AE108" s="40"/>
      <c r="AF108" s="40"/>
      <c r="AG108" s="40"/>
      <c r="AH108" s="40"/>
      <c r="AI108" s="40"/>
      <c r="AJ108" s="40"/>
      <c r="AK108" s="40"/>
    </row>
    <row r="109" spans="1:37" ht="12.75" customHeight="1" x14ac:dyDescent="0.2">
      <c r="A109" s="53" t="s">
        <v>22</v>
      </c>
      <c r="D109" s="25">
        <v>18</v>
      </c>
      <c r="K109" s="181"/>
      <c r="L109" s="3"/>
      <c r="M109" s="3"/>
      <c r="O109" s="13">
        <f>D109/C108</f>
        <v>0.69230769230769229</v>
      </c>
      <c r="P109" s="21">
        <v>24</v>
      </c>
      <c r="Q109" s="22">
        <f t="shared" si="34"/>
        <v>0.88888888888888884</v>
      </c>
      <c r="R109" s="3">
        <f t="shared" si="35"/>
        <v>0.11111111111111116</v>
      </c>
      <c r="S109" s="3"/>
      <c r="T109" s="3"/>
      <c r="U109" s="3"/>
      <c r="V109" s="3"/>
      <c r="W109" s="3"/>
      <c r="X109" s="3"/>
      <c r="Y109" s="3"/>
      <c r="AA109" s="29"/>
      <c r="AB109" s="8" t="s">
        <v>47</v>
      </c>
      <c r="AC109" s="37"/>
      <c r="AD109" s="37"/>
      <c r="AE109" s="37"/>
      <c r="AF109" s="37"/>
      <c r="AG109" s="37"/>
      <c r="AH109" s="37"/>
      <c r="AI109" s="37"/>
      <c r="AJ109" s="37"/>
      <c r="AK109" s="37"/>
    </row>
    <row r="110" spans="1:37" ht="12.75" customHeight="1" x14ac:dyDescent="0.2">
      <c r="A110" s="28" t="s">
        <v>23</v>
      </c>
      <c r="E110" s="25">
        <v>18</v>
      </c>
      <c r="K110" s="181"/>
      <c r="L110" s="3"/>
      <c r="M110" s="3"/>
      <c r="O110" s="3">
        <f>E110/D109</f>
        <v>1</v>
      </c>
      <c r="P110" s="21">
        <v>23</v>
      </c>
      <c r="Q110" s="22">
        <f t="shared" si="34"/>
        <v>0.95833333333333337</v>
      </c>
      <c r="R110" s="3">
        <f t="shared" si="35"/>
        <v>4.166666666666663E-2</v>
      </c>
      <c r="S110" s="3"/>
      <c r="T110" s="3"/>
      <c r="U110" s="3"/>
      <c r="V110" s="3"/>
      <c r="W110" s="3"/>
      <c r="X110" s="3"/>
      <c r="Y110" s="3"/>
      <c r="AA110" s="29"/>
      <c r="AB110" s="8"/>
      <c r="AC110" s="37"/>
      <c r="AD110" s="37"/>
      <c r="AE110" s="37"/>
      <c r="AF110" s="37"/>
      <c r="AG110" s="37"/>
      <c r="AH110" s="37"/>
      <c r="AI110" s="37"/>
      <c r="AJ110" s="37"/>
      <c r="AK110" s="37"/>
    </row>
    <row r="111" spans="1:37" ht="12.75" customHeight="1" x14ac:dyDescent="0.2">
      <c r="A111" s="28" t="s">
        <v>48</v>
      </c>
      <c r="F111" s="25">
        <v>14</v>
      </c>
      <c r="K111" s="181"/>
      <c r="L111" s="3"/>
      <c r="M111" s="3"/>
      <c r="O111" s="3">
        <f>F111/E110</f>
        <v>0.77777777777777779</v>
      </c>
      <c r="P111" s="21">
        <v>23</v>
      </c>
      <c r="Q111" s="22">
        <f t="shared" si="34"/>
        <v>1</v>
      </c>
      <c r="R111" s="3">
        <f t="shared" si="35"/>
        <v>0</v>
      </c>
      <c r="S111" s="3"/>
      <c r="T111" s="3"/>
      <c r="U111" s="3"/>
      <c r="V111" s="3"/>
      <c r="W111" s="3"/>
      <c r="X111" s="3"/>
      <c r="Y111" s="3"/>
      <c r="AA111" s="29"/>
      <c r="AB111" s="8"/>
      <c r="AC111" s="37"/>
      <c r="AD111" s="37"/>
      <c r="AE111" s="37"/>
      <c r="AF111" s="37"/>
      <c r="AG111" s="37"/>
      <c r="AH111" s="37"/>
      <c r="AI111" s="37"/>
      <c r="AJ111" s="37"/>
      <c r="AK111" s="37"/>
    </row>
    <row r="112" spans="1:37" ht="12.75" customHeight="1" x14ac:dyDescent="0.2">
      <c r="A112" s="28" t="s">
        <v>49</v>
      </c>
      <c r="G112" s="25">
        <v>7</v>
      </c>
      <c r="K112" s="181"/>
      <c r="L112" s="3"/>
      <c r="M112" s="3"/>
      <c r="O112" s="3">
        <f>G112/F111</f>
        <v>0.5</v>
      </c>
      <c r="P112" s="21">
        <v>19</v>
      </c>
      <c r="Q112" s="22">
        <f t="shared" si="34"/>
        <v>0.82608695652173914</v>
      </c>
      <c r="R112" s="3">
        <f t="shared" si="35"/>
        <v>0.17391304347826086</v>
      </c>
      <c r="S112" s="3"/>
      <c r="T112" s="3"/>
      <c r="U112" s="3"/>
      <c r="V112" s="3"/>
      <c r="W112" s="3"/>
      <c r="X112" s="3"/>
      <c r="Y112" s="3"/>
      <c r="AA112" s="29"/>
      <c r="AB112" s="8"/>
      <c r="AC112" s="37"/>
      <c r="AD112" s="37"/>
      <c r="AE112" s="37"/>
      <c r="AF112" s="37"/>
      <c r="AG112" s="37"/>
      <c r="AH112" s="37"/>
      <c r="AI112" s="37"/>
      <c r="AJ112" s="37"/>
      <c r="AK112" s="37"/>
    </row>
    <row r="113" spans="1:46" ht="12.75" customHeight="1" x14ac:dyDescent="0.2">
      <c r="A113" s="28" t="s">
        <v>50</v>
      </c>
      <c r="H113" s="25">
        <v>6</v>
      </c>
      <c r="K113" s="181"/>
      <c r="L113" s="3"/>
      <c r="M113" s="3"/>
      <c r="O113" s="3">
        <f>H113/G112</f>
        <v>0.8571428571428571</v>
      </c>
      <c r="P113" s="21">
        <v>18</v>
      </c>
      <c r="Q113" s="22">
        <f t="shared" si="34"/>
        <v>0.94736842105263153</v>
      </c>
      <c r="R113" s="3">
        <f t="shared" si="35"/>
        <v>5.2631578947368474E-2</v>
      </c>
      <c r="S113" s="3"/>
      <c r="T113" s="3"/>
      <c r="U113" s="3"/>
      <c r="V113" s="3"/>
      <c r="W113" s="3"/>
      <c r="X113" s="3"/>
      <c r="Y113" s="3"/>
      <c r="AA113" s="41" t="s">
        <v>13</v>
      </c>
      <c r="AB113" s="44" t="s">
        <v>15</v>
      </c>
      <c r="AC113" s="44" t="s">
        <v>16</v>
      </c>
      <c r="AD113" s="44" t="s">
        <v>17</v>
      </c>
      <c r="AE113" s="44" t="s">
        <v>18</v>
      </c>
      <c r="AF113" s="44" t="s">
        <v>19</v>
      </c>
      <c r="AG113" s="44" t="s">
        <v>20</v>
      </c>
      <c r="AH113" s="44" t="s">
        <v>21</v>
      </c>
      <c r="AI113" s="44" t="s">
        <v>22</v>
      </c>
      <c r="AJ113" s="44" t="s">
        <v>23</v>
      </c>
      <c r="AK113" s="44" t="s">
        <v>48</v>
      </c>
      <c r="AL113" s="44" t="s">
        <v>49</v>
      </c>
      <c r="AM113" s="44" t="s">
        <v>50</v>
      </c>
      <c r="AN113" s="44" t="s">
        <v>51</v>
      </c>
      <c r="AO113" s="44" t="s">
        <v>52</v>
      </c>
      <c r="AP113" s="44" t="s">
        <v>53</v>
      </c>
      <c r="AQ113" s="44" t="s">
        <v>54</v>
      </c>
      <c r="AR113" s="44" t="s">
        <v>55</v>
      </c>
      <c r="AS113" s="44" t="s">
        <v>56</v>
      </c>
      <c r="AT113" s="44" t="s">
        <v>57</v>
      </c>
    </row>
    <row r="114" spans="1:46" ht="12.75" customHeight="1" x14ac:dyDescent="0.3">
      <c r="A114" s="28" t="s">
        <v>51</v>
      </c>
      <c r="I114" s="25">
        <v>6</v>
      </c>
      <c r="K114" s="181"/>
      <c r="L114" s="3"/>
      <c r="M114" s="3"/>
      <c r="O114" s="3">
        <f>I114/H113</f>
        <v>1</v>
      </c>
      <c r="P114" s="21">
        <v>19</v>
      </c>
      <c r="Q114" s="22">
        <f t="shared" si="34"/>
        <v>1.0555555555555556</v>
      </c>
      <c r="R114" s="3">
        <f t="shared" si="35"/>
        <v>-5.555555555555558E-2</v>
      </c>
      <c r="S114" s="3"/>
      <c r="T114" s="3"/>
      <c r="U114" s="3"/>
      <c r="V114" s="3"/>
      <c r="W114" s="3"/>
      <c r="X114" s="3"/>
      <c r="Y114" s="3"/>
      <c r="AA114" s="45" t="s">
        <v>37</v>
      </c>
      <c r="AB114" s="46">
        <f>P7/P5</f>
        <v>0.48192771084337349</v>
      </c>
      <c r="AC114" s="46">
        <f>P30/P28</f>
        <v>0.77083333333333337</v>
      </c>
      <c r="AD114" s="46">
        <f>P52/P50</f>
        <v>0.71052631578947367</v>
      </c>
      <c r="AE114" s="46">
        <f>P72/P70</f>
        <v>0.63636363636363635</v>
      </c>
      <c r="AF114" s="46">
        <f>P91/P89</f>
        <v>0.69333333333333336</v>
      </c>
      <c r="AG114" s="46">
        <f>P109/P107</f>
        <v>0.63157894736842102</v>
      </c>
      <c r="AH114" s="46">
        <f>P126/P124</f>
        <v>0.59375</v>
      </c>
      <c r="AI114" s="46">
        <f>P142/P140</f>
        <v>0.6428571428571429</v>
      </c>
      <c r="AJ114" s="46">
        <f>P159/P157</f>
        <v>0.82051282051282048</v>
      </c>
      <c r="AK114" s="46">
        <f>P176/P174</f>
        <v>0.76923076923076927</v>
      </c>
      <c r="AL114" s="46">
        <f>P193/P191</f>
        <v>0.91428571428571426</v>
      </c>
      <c r="AM114" s="46">
        <f>P210/P208</f>
        <v>0.76</v>
      </c>
      <c r="AN114" s="46">
        <f>P228/P226</f>
        <v>0.73170731707317072</v>
      </c>
      <c r="AO114" s="46">
        <f>P245/P243</f>
        <v>0.84848484848484851</v>
      </c>
      <c r="AP114" s="46">
        <f>P263/P261</f>
        <v>0.77419354838709675</v>
      </c>
      <c r="AQ114" s="46" t="e">
        <f t="shared" ref="AQ114:AT114" si="36">#REF!/#REF!</f>
        <v>#REF!</v>
      </c>
      <c r="AR114" s="46" t="e">
        <f t="shared" si="36"/>
        <v>#REF!</v>
      </c>
      <c r="AS114" s="46" t="e">
        <f t="shared" si="36"/>
        <v>#REF!</v>
      </c>
      <c r="AT114" s="46" t="e">
        <f t="shared" si="36"/>
        <v>#REF!</v>
      </c>
    </row>
    <row r="115" spans="1:46" ht="12.75" customHeight="1" x14ac:dyDescent="0.3">
      <c r="A115" s="28" t="s">
        <v>52</v>
      </c>
      <c r="J115" s="25">
        <v>6</v>
      </c>
      <c r="K115" s="182">
        <v>6</v>
      </c>
      <c r="L115" s="3"/>
      <c r="M115" s="3"/>
      <c r="O115" s="3"/>
      <c r="P115" s="21">
        <v>19</v>
      </c>
      <c r="Q115" s="22"/>
      <c r="R115" s="3"/>
      <c r="S115" s="3"/>
      <c r="T115" s="3"/>
      <c r="U115" s="3"/>
      <c r="V115" s="3"/>
      <c r="W115" s="3"/>
      <c r="X115" s="3"/>
      <c r="Y115" s="3"/>
      <c r="AA115" s="45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</row>
    <row r="116" spans="1:46" ht="12.75" customHeight="1" x14ac:dyDescent="0.3">
      <c r="A116" s="28" t="s">
        <v>53</v>
      </c>
      <c r="J116" s="25">
        <v>7</v>
      </c>
      <c r="K116" s="182">
        <v>6</v>
      </c>
      <c r="L116" s="3"/>
      <c r="M116" s="3"/>
      <c r="O116" s="3"/>
      <c r="P116" s="21">
        <v>14</v>
      </c>
      <c r="Q116" s="22"/>
      <c r="R116" s="3"/>
      <c r="S116" s="3"/>
      <c r="T116" s="3"/>
      <c r="U116" s="3"/>
      <c r="V116" s="3"/>
      <c r="W116" s="3"/>
      <c r="X116" s="3"/>
      <c r="Y116" s="3"/>
      <c r="AA116" s="45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</row>
    <row r="117" spans="1:46" ht="12.75" customHeight="1" x14ac:dyDescent="0.3">
      <c r="A117" s="28" t="s">
        <v>54</v>
      </c>
      <c r="J117" s="25">
        <v>2</v>
      </c>
      <c r="K117" s="182">
        <v>2</v>
      </c>
      <c r="L117" s="3"/>
      <c r="M117" s="3"/>
      <c r="O117" s="3"/>
      <c r="P117" s="21">
        <v>3</v>
      </c>
      <c r="Q117" s="22"/>
      <c r="R117" s="3"/>
      <c r="S117" s="3"/>
      <c r="T117" s="3"/>
      <c r="U117" s="3"/>
      <c r="V117" s="3"/>
      <c r="W117" s="3"/>
      <c r="X117" s="3"/>
      <c r="Y117" s="3"/>
      <c r="AA117" s="45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</row>
    <row r="118" spans="1:46" ht="12.75" customHeight="1" x14ac:dyDescent="0.3">
      <c r="A118" s="28" t="s">
        <v>55</v>
      </c>
      <c r="J118" s="25">
        <v>2</v>
      </c>
      <c r="K118" s="182">
        <v>1</v>
      </c>
      <c r="L118" s="3"/>
      <c r="M118" s="3"/>
      <c r="O118" s="3"/>
      <c r="P118" s="21">
        <v>2</v>
      </c>
      <c r="Q118" s="22"/>
      <c r="R118" s="3"/>
      <c r="S118" s="3"/>
      <c r="T118" s="3"/>
      <c r="U118" s="3"/>
      <c r="V118" s="3"/>
      <c r="W118" s="3"/>
      <c r="X118" s="3"/>
      <c r="Y118" s="3"/>
      <c r="AA118" s="45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</row>
    <row r="119" spans="1:46" ht="12.75" customHeight="1" x14ac:dyDescent="0.3">
      <c r="A119" s="28" t="s">
        <v>56</v>
      </c>
      <c r="J119" s="25">
        <v>1</v>
      </c>
      <c r="K119" s="182"/>
      <c r="L119" s="3"/>
      <c r="M119" s="3"/>
      <c r="O119" s="3"/>
      <c r="P119" s="21">
        <v>1</v>
      </c>
      <c r="Q119" s="22"/>
      <c r="R119" s="3"/>
      <c r="S119" s="3"/>
      <c r="T119" s="3"/>
      <c r="U119" s="3"/>
      <c r="V119" s="3"/>
      <c r="W119" s="3"/>
      <c r="X119" s="3"/>
      <c r="Y119" s="3"/>
      <c r="AA119" s="45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</row>
    <row r="120" spans="1:46" ht="12.75" customHeight="1" x14ac:dyDescent="0.2">
      <c r="K120" s="186">
        <f>SUM(K115:K118)</f>
        <v>15</v>
      </c>
      <c r="L120" s="3">
        <f>K115/B107</f>
        <v>0.15789473684210525</v>
      </c>
      <c r="M120" s="3">
        <f>K120/B107</f>
        <v>0.39473684210526316</v>
      </c>
      <c r="N120" s="3">
        <f>M120-L120</f>
        <v>0.23684210526315791</v>
      </c>
      <c r="O120" s="3"/>
      <c r="P120" s="3"/>
    </row>
    <row r="121" spans="1:46" ht="12.75" customHeight="1" x14ac:dyDescent="0.3">
      <c r="A121" s="38" t="s">
        <v>72</v>
      </c>
      <c r="L121" s="3"/>
      <c r="M121" s="3"/>
      <c r="O121" s="3"/>
      <c r="AC121" s="37"/>
      <c r="AD121" s="37"/>
      <c r="AE121" s="37"/>
      <c r="AF121" s="37"/>
      <c r="AG121" s="37"/>
      <c r="AH121" s="37"/>
      <c r="AI121" s="37"/>
      <c r="AJ121" s="37"/>
      <c r="AK121" s="37"/>
    </row>
    <row r="122" spans="1:46" ht="25.5" customHeight="1" x14ac:dyDescent="0.2">
      <c r="B122" s="285" t="s">
        <v>2</v>
      </c>
      <c r="C122" s="286"/>
      <c r="D122" s="286"/>
      <c r="E122" s="286"/>
      <c r="F122" s="286"/>
      <c r="G122" s="286"/>
      <c r="H122" s="286"/>
      <c r="I122" s="286"/>
      <c r="J122" s="286"/>
      <c r="L122" s="7" t="s">
        <v>3</v>
      </c>
      <c r="M122" s="7" t="s">
        <v>4</v>
      </c>
      <c r="N122" s="49" t="s">
        <v>5</v>
      </c>
      <c r="O122" s="7" t="s">
        <v>6</v>
      </c>
      <c r="P122" s="6" t="s">
        <v>7</v>
      </c>
      <c r="Q122" s="6" t="s">
        <v>8</v>
      </c>
      <c r="R122" s="7" t="s">
        <v>9</v>
      </c>
      <c r="S122" s="7"/>
      <c r="T122" s="7"/>
      <c r="U122" s="7"/>
      <c r="V122" s="7"/>
      <c r="W122" s="7"/>
      <c r="X122" s="7"/>
      <c r="Y122" s="7"/>
    </row>
    <row r="123" spans="1:46" ht="12.75" customHeight="1" x14ac:dyDescent="0.2">
      <c r="A123" s="50" t="s">
        <v>10</v>
      </c>
      <c r="B123" s="51">
        <v>1</v>
      </c>
      <c r="C123" s="51">
        <v>2</v>
      </c>
      <c r="D123" s="51">
        <v>3</v>
      </c>
      <c r="E123" s="51">
        <v>4</v>
      </c>
      <c r="F123" s="51">
        <v>5</v>
      </c>
      <c r="G123" s="51">
        <v>6</v>
      </c>
      <c r="H123" s="51">
        <v>7</v>
      </c>
      <c r="I123" s="51">
        <v>8</v>
      </c>
      <c r="J123" s="51">
        <v>9</v>
      </c>
      <c r="K123" s="187" t="s">
        <v>11</v>
      </c>
      <c r="L123" s="3"/>
      <c r="M123" s="3"/>
      <c r="O123" s="3"/>
      <c r="P123" s="14"/>
      <c r="Q123" s="14"/>
      <c r="R123" s="3"/>
      <c r="S123" s="3"/>
      <c r="T123" s="3"/>
      <c r="U123" s="3"/>
      <c r="V123" s="3"/>
      <c r="W123" s="3"/>
      <c r="X123" s="3"/>
      <c r="Y123" s="3"/>
    </row>
    <row r="124" spans="1:46" ht="12.75" customHeight="1" x14ac:dyDescent="0.2">
      <c r="A124" s="28" t="s">
        <v>21</v>
      </c>
      <c r="B124" s="25">
        <v>64</v>
      </c>
      <c r="K124" s="182"/>
      <c r="L124" s="3"/>
      <c r="M124" s="3"/>
      <c r="O124" s="3"/>
      <c r="P124" s="17">
        <f>B124</f>
        <v>64</v>
      </c>
      <c r="Q124" s="14"/>
      <c r="R124" s="3"/>
      <c r="S124" s="3"/>
      <c r="T124" s="3"/>
      <c r="U124" s="3"/>
      <c r="V124" s="3"/>
      <c r="W124" s="3"/>
      <c r="X124" s="3"/>
      <c r="Y124" s="3"/>
    </row>
    <row r="125" spans="1:46" ht="12.75" customHeight="1" x14ac:dyDescent="0.2">
      <c r="A125" s="53" t="s">
        <v>22</v>
      </c>
      <c r="C125" s="25">
        <v>39</v>
      </c>
      <c r="K125" s="182"/>
      <c r="L125" s="3"/>
      <c r="M125" s="3"/>
      <c r="N125" s="3"/>
      <c r="O125" s="3">
        <f>C125/B124</f>
        <v>0.609375</v>
      </c>
      <c r="P125" s="21">
        <v>40</v>
      </c>
      <c r="Q125" s="22">
        <f t="shared" ref="Q125:Q132" si="37">P125/P124</f>
        <v>0.625</v>
      </c>
      <c r="R125" s="3">
        <f t="shared" ref="R125:R132" si="38">100%-Q125</f>
        <v>0.375</v>
      </c>
      <c r="S125" s="3"/>
      <c r="T125" s="3"/>
      <c r="U125" s="3"/>
      <c r="V125" s="3"/>
      <c r="W125" s="3"/>
      <c r="X125" s="3"/>
      <c r="Y125" s="3"/>
    </row>
    <row r="126" spans="1:46" ht="12.75" customHeight="1" x14ac:dyDescent="0.2">
      <c r="A126" s="28" t="s">
        <v>23</v>
      </c>
      <c r="D126" s="25">
        <v>34</v>
      </c>
      <c r="K126" s="182"/>
      <c r="L126" s="3"/>
      <c r="M126" s="3"/>
      <c r="N126" s="3"/>
      <c r="O126" s="3">
        <f>D126/C125</f>
        <v>0.87179487179487181</v>
      </c>
      <c r="P126" s="21">
        <v>38</v>
      </c>
      <c r="Q126" s="22">
        <f t="shared" si="37"/>
        <v>0.95</v>
      </c>
      <c r="R126" s="3">
        <f t="shared" si="38"/>
        <v>5.0000000000000044E-2</v>
      </c>
      <c r="S126" s="3"/>
      <c r="T126" s="3"/>
      <c r="U126" s="3"/>
      <c r="V126" s="3"/>
      <c r="W126" s="3"/>
      <c r="X126" s="3"/>
      <c r="Y126" s="3"/>
    </row>
    <row r="127" spans="1:46" ht="12.75" customHeight="1" x14ac:dyDescent="0.2">
      <c r="A127" s="28" t="s">
        <v>48</v>
      </c>
      <c r="E127" s="25">
        <v>27</v>
      </c>
      <c r="K127" s="182"/>
      <c r="L127" s="3"/>
      <c r="M127" s="3"/>
      <c r="N127" s="3"/>
      <c r="O127" s="3">
        <f>E127/D126</f>
        <v>0.79411764705882348</v>
      </c>
      <c r="P127" s="21">
        <v>36</v>
      </c>
      <c r="Q127" s="22">
        <f t="shared" si="37"/>
        <v>0.94736842105263153</v>
      </c>
      <c r="R127" s="3">
        <f t="shared" si="38"/>
        <v>5.2631578947368474E-2</v>
      </c>
      <c r="S127" s="3"/>
      <c r="T127" s="3"/>
      <c r="U127" s="3"/>
      <c r="V127" s="3"/>
      <c r="W127" s="3"/>
      <c r="X127" s="3"/>
      <c r="Y127" s="3"/>
    </row>
    <row r="128" spans="1:46" ht="12.75" customHeight="1" x14ac:dyDescent="0.2">
      <c r="A128" s="28" t="s">
        <v>49</v>
      </c>
      <c r="F128" s="25">
        <v>17</v>
      </c>
      <c r="K128" s="182"/>
      <c r="L128" s="3"/>
      <c r="M128" s="3"/>
      <c r="N128" s="3"/>
      <c r="O128" s="3">
        <f>F128/E127</f>
        <v>0.62962962962962965</v>
      </c>
      <c r="P128" s="21">
        <v>27</v>
      </c>
      <c r="Q128" s="22">
        <f t="shared" si="37"/>
        <v>0.75</v>
      </c>
      <c r="R128" s="3">
        <f t="shared" si="38"/>
        <v>0.25</v>
      </c>
      <c r="S128" s="3"/>
      <c r="T128" s="3"/>
      <c r="U128" s="3"/>
      <c r="V128" s="3"/>
      <c r="W128" s="3"/>
      <c r="X128" s="3"/>
      <c r="Y128" s="3"/>
    </row>
    <row r="129" spans="1:25" ht="12.75" customHeight="1" x14ac:dyDescent="0.2">
      <c r="A129" s="28" t="s">
        <v>50</v>
      </c>
      <c r="G129" s="25">
        <v>17</v>
      </c>
      <c r="K129" s="182"/>
      <c r="L129" s="3"/>
      <c r="M129" s="3"/>
      <c r="N129" s="3"/>
      <c r="O129" s="3">
        <f>G129/F128</f>
        <v>1</v>
      </c>
      <c r="P129" s="21">
        <v>24</v>
      </c>
      <c r="Q129" s="22">
        <f t="shared" si="37"/>
        <v>0.88888888888888884</v>
      </c>
      <c r="R129" s="3">
        <f t="shared" si="38"/>
        <v>0.11111111111111116</v>
      </c>
      <c r="S129" s="3"/>
      <c r="T129" s="3"/>
      <c r="U129" s="3"/>
      <c r="V129" s="3"/>
      <c r="W129" s="3"/>
      <c r="X129" s="3"/>
      <c r="Y129" s="3"/>
    </row>
    <row r="130" spans="1:25" ht="12.75" customHeight="1" x14ac:dyDescent="0.2">
      <c r="A130" s="28" t="s">
        <v>51</v>
      </c>
      <c r="H130" s="25">
        <v>16</v>
      </c>
      <c r="K130" s="182"/>
      <c r="L130" s="3"/>
      <c r="M130" s="3"/>
      <c r="N130" s="3"/>
      <c r="O130" s="3">
        <f>H130/G129</f>
        <v>0.94117647058823528</v>
      </c>
      <c r="P130" s="21">
        <v>20</v>
      </c>
      <c r="Q130" s="22">
        <f t="shared" si="37"/>
        <v>0.83333333333333337</v>
      </c>
      <c r="R130" s="3">
        <f t="shared" si="38"/>
        <v>0.16666666666666663</v>
      </c>
      <c r="S130" s="3"/>
      <c r="T130" s="3"/>
      <c r="U130" s="3"/>
      <c r="V130" s="3"/>
      <c r="W130" s="3"/>
      <c r="X130" s="3"/>
      <c r="Y130" s="3"/>
    </row>
    <row r="131" spans="1:25" ht="12.75" customHeight="1" x14ac:dyDescent="0.2">
      <c r="A131" s="28" t="s">
        <v>52</v>
      </c>
      <c r="I131" s="25">
        <v>16</v>
      </c>
      <c r="K131" s="182"/>
      <c r="L131" s="3"/>
      <c r="M131" s="3"/>
      <c r="N131" s="3"/>
      <c r="O131" s="3">
        <f>I131/H130</f>
        <v>1</v>
      </c>
      <c r="P131" s="21">
        <v>21</v>
      </c>
      <c r="Q131" s="22">
        <f t="shared" si="37"/>
        <v>1.05</v>
      </c>
      <c r="R131" s="3">
        <f t="shared" si="38"/>
        <v>-5.0000000000000044E-2</v>
      </c>
      <c r="S131" s="3"/>
      <c r="T131" s="3"/>
      <c r="U131" s="3"/>
      <c r="V131" s="3"/>
      <c r="W131" s="3"/>
      <c r="X131" s="3"/>
      <c r="Y131" s="3"/>
    </row>
    <row r="132" spans="1:25" ht="12.75" customHeight="1" x14ac:dyDescent="0.2">
      <c r="A132" s="28" t="s">
        <v>53</v>
      </c>
      <c r="J132" s="25">
        <v>15</v>
      </c>
      <c r="K132" s="182">
        <v>15</v>
      </c>
      <c r="L132" s="3"/>
      <c r="M132" s="3"/>
      <c r="N132" s="3"/>
      <c r="O132" s="3">
        <f>J132/I131</f>
        <v>0.9375</v>
      </c>
      <c r="P132" s="21">
        <v>19</v>
      </c>
      <c r="Q132" s="22">
        <f t="shared" si="37"/>
        <v>0.90476190476190477</v>
      </c>
      <c r="R132" s="3">
        <f t="shared" si="38"/>
        <v>9.5238095238095233E-2</v>
      </c>
      <c r="S132" s="3"/>
      <c r="T132" s="3"/>
      <c r="U132" s="3"/>
      <c r="V132" s="3"/>
      <c r="W132" s="3"/>
      <c r="X132" s="3"/>
      <c r="Y132" s="3"/>
    </row>
    <row r="133" spans="1:25" ht="12.75" customHeight="1" x14ac:dyDescent="0.2">
      <c r="A133" s="28" t="s">
        <v>54</v>
      </c>
      <c r="J133" s="25">
        <v>3</v>
      </c>
      <c r="K133" s="182">
        <v>3</v>
      </c>
      <c r="L133" s="3"/>
      <c r="M133" s="3"/>
      <c r="N133" s="3"/>
      <c r="O133" s="3"/>
      <c r="P133" s="21">
        <v>5</v>
      </c>
      <c r="Q133" s="22"/>
      <c r="R133" s="3"/>
      <c r="S133" s="3"/>
      <c r="T133" s="3"/>
      <c r="U133" s="3"/>
      <c r="V133" s="3"/>
      <c r="W133" s="3"/>
      <c r="X133" s="3"/>
      <c r="Y133" s="3"/>
    </row>
    <row r="134" spans="1:25" ht="12.75" customHeight="1" x14ac:dyDescent="0.2">
      <c r="A134" s="28" t="s">
        <v>55</v>
      </c>
      <c r="J134" s="25">
        <v>2</v>
      </c>
      <c r="K134" s="182">
        <v>1</v>
      </c>
      <c r="L134" s="3"/>
      <c r="M134" s="3"/>
      <c r="N134" s="3"/>
      <c r="O134" s="3"/>
      <c r="P134" s="21">
        <v>3</v>
      </c>
      <c r="Q134" s="22"/>
      <c r="R134" s="3"/>
      <c r="S134" s="3"/>
      <c r="T134" s="3"/>
      <c r="U134" s="3"/>
      <c r="V134" s="3"/>
      <c r="W134" s="3"/>
      <c r="X134" s="3"/>
      <c r="Y134" s="3"/>
    </row>
    <row r="135" spans="1:25" ht="12.75" customHeight="1" x14ac:dyDescent="0.2">
      <c r="A135" s="28" t="s">
        <v>56</v>
      </c>
      <c r="J135" s="25">
        <v>1</v>
      </c>
      <c r="K135" s="182"/>
      <c r="L135" s="3"/>
      <c r="M135" s="3"/>
      <c r="N135" s="3"/>
      <c r="O135" s="3"/>
      <c r="P135" s="21">
        <v>1</v>
      </c>
      <c r="Q135" s="22"/>
      <c r="R135" s="3"/>
      <c r="S135" s="3"/>
      <c r="T135" s="3"/>
      <c r="U135" s="3"/>
      <c r="V135" s="3"/>
      <c r="W135" s="3"/>
      <c r="X135" s="3"/>
      <c r="Y135" s="3"/>
    </row>
    <row r="136" spans="1:25" ht="12.75" customHeight="1" x14ac:dyDescent="0.2">
      <c r="K136" s="186">
        <f>SUM(K132:K134)</f>
        <v>19</v>
      </c>
      <c r="L136" s="3">
        <f>K132/B124</f>
        <v>0.234375</v>
      </c>
      <c r="M136" s="3">
        <f>K136/B124</f>
        <v>0.296875</v>
      </c>
      <c r="N136" s="3">
        <f>M136-L136</f>
        <v>6.25E-2</v>
      </c>
      <c r="O136" s="3"/>
    </row>
    <row r="137" spans="1:25" ht="12.75" customHeight="1" x14ac:dyDescent="0.3">
      <c r="A137" s="38" t="s">
        <v>74</v>
      </c>
      <c r="L137" s="3"/>
      <c r="M137" s="3"/>
      <c r="O137" s="3"/>
    </row>
    <row r="138" spans="1:25" ht="25.5" customHeight="1" x14ac:dyDescent="0.2">
      <c r="B138" s="285" t="s">
        <v>2</v>
      </c>
      <c r="C138" s="286"/>
      <c r="D138" s="286"/>
      <c r="E138" s="286"/>
      <c r="F138" s="286"/>
      <c r="G138" s="286"/>
      <c r="H138" s="286"/>
      <c r="I138" s="286"/>
      <c r="J138" s="286"/>
      <c r="L138" s="7" t="s">
        <v>3</v>
      </c>
      <c r="M138" s="7" t="s">
        <v>4</v>
      </c>
      <c r="N138" s="49" t="s">
        <v>5</v>
      </c>
      <c r="O138" s="7" t="s">
        <v>6</v>
      </c>
      <c r="P138" s="6" t="s">
        <v>7</v>
      </c>
      <c r="Q138" s="6" t="s">
        <v>8</v>
      </c>
      <c r="R138" s="7" t="s">
        <v>9</v>
      </c>
      <c r="S138" s="7"/>
      <c r="T138" s="7"/>
      <c r="U138" s="7"/>
      <c r="V138" s="7"/>
      <c r="W138" s="7"/>
      <c r="X138" s="7"/>
      <c r="Y138" s="7"/>
    </row>
    <row r="139" spans="1:25" ht="12.75" customHeight="1" x14ac:dyDescent="0.2">
      <c r="A139" s="50" t="s">
        <v>10</v>
      </c>
      <c r="B139" s="51">
        <v>1</v>
      </c>
      <c r="C139" s="51">
        <v>2</v>
      </c>
      <c r="D139" s="51">
        <v>3</v>
      </c>
      <c r="E139" s="51">
        <v>4</v>
      </c>
      <c r="F139" s="51">
        <v>5</v>
      </c>
      <c r="G139" s="51">
        <v>6</v>
      </c>
      <c r="H139" s="51">
        <v>7</v>
      </c>
      <c r="I139" s="51">
        <v>8</v>
      </c>
      <c r="J139" s="51">
        <v>9</v>
      </c>
      <c r="K139" s="187" t="s">
        <v>11</v>
      </c>
      <c r="L139" s="3"/>
      <c r="M139" s="3"/>
      <c r="O139" s="3"/>
      <c r="P139" s="14"/>
      <c r="Q139" s="14"/>
      <c r="R139" s="3"/>
      <c r="S139" s="3"/>
      <c r="T139" s="3"/>
      <c r="U139" s="3"/>
      <c r="V139" s="3"/>
      <c r="W139" s="3"/>
      <c r="X139" s="3"/>
      <c r="Y139" s="3"/>
    </row>
    <row r="140" spans="1:25" ht="12.75" customHeight="1" x14ac:dyDescent="0.2">
      <c r="A140" s="28" t="s">
        <v>22</v>
      </c>
      <c r="B140" s="25">
        <v>28</v>
      </c>
      <c r="K140" s="182"/>
      <c r="L140" s="3"/>
      <c r="M140" s="3"/>
      <c r="O140" s="3"/>
      <c r="P140" s="17">
        <f>B140</f>
        <v>28</v>
      </c>
      <c r="Q140" s="14"/>
      <c r="R140" s="3"/>
      <c r="S140" s="3"/>
      <c r="T140" s="3"/>
      <c r="U140" s="3"/>
      <c r="V140" s="3"/>
      <c r="W140" s="3"/>
      <c r="X140" s="3"/>
      <c r="Y140" s="3"/>
    </row>
    <row r="141" spans="1:25" ht="12.75" customHeight="1" x14ac:dyDescent="0.2">
      <c r="A141" s="28" t="s">
        <v>23</v>
      </c>
      <c r="C141" s="25">
        <v>24</v>
      </c>
      <c r="K141" s="182"/>
      <c r="L141" s="3"/>
      <c r="M141" s="3"/>
      <c r="N141" s="3"/>
      <c r="O141" s="3">
        <f>C141/B140</f>
        <v>0.8571428571428571</v>
      </c>
      <c r="P141" s="21">
        <v>24</v>
      </c>
      <c r="Q141" s="22">
        <f t="shared" ref="Q141:Q148" si="39">P141/P140</f>
        <v>0.8571428571428571</v>
      </c>
      <c r="R141" s="3">
        <f t="shared" ref="R141:R148" si="40">100%-Q141</f>
        <v>0.1428571428571429</v>
      </c>
      <c r="S141" s="3"/>
      <c r="T141" s="3"/>
      <c r="U141" s="3"/>
      <c r="V141" s="3"/>
      <c r="W141" s="3"/>
      <c r="X141" s="3"/>
      <c r="Y141" s="3"/>
    </row>
    <row r="142" spans="1:25" ht="12.75" customHeight="1" x14ac:dyDescent="0.2">
      <c r="A142" s="28" t="s">
        <v>48</v>
      </c>
      <c r="D142" s="25">
        <v>17</v>
      </c>
      <c r="K142" s="182"/>
      <c r="L142" s="3"/>
      <c r="M142" s="3"/>
      <c r="O142" s="3">
        <f>D142/C141</f>
        <v>0.70833333333333337</v>
      </c>
      <c r="P142" s="21">
        <v>18</v>
      </c>
      <c r="Q142" s="22">
        <f t="shared" si="39"/>
        <v>0.75</v>
      </c>
      <c r="R142" s="3">
        <f t="shared" si="40"/>
        <v>0.25</v>
      </c>
      <c r="S142" s="3"/>
      <c r="T142" s="3"/>
      <c r="U142" s="3"/>
      <c r="V142" s="3"/>
      <c r="W142" s="3"/>
      <c r="X142" s="3"/>
      <c r="Y142" s="3"/>
    </row>
    <row r="143" spans="1:25" ht="12.75" customHeight="1" x14ac:dyDescent="0.2">
      <c r="A143" s="28" t="s">
        <v>49</v>
      </c>
      <c r="E143" s="25">
        <v>8</v>
      </c>
      <c r="K143" s="182"/>
      <c r="L143" s="3"/>
      <c r="M143" s="3"/>
      <c r="O143" s="3">
        <f>E143/D142</f>
        <v>0.47058823529411764</v>
      </c>
      <c r="P143" s="21">
        <v>9</v>
      </c>
      <c r="Q143" s="22">
        <f t="shared" si="39"/>
        <v>0.5</v>
      </c>
      <c r="R143" s="3">
        <f t="shared" si="40"/>
        <v>0.5</v>
      </c>
      <c r="S143" s="3"/>
      <c r="T143" s="3"/>
      <c r="U143" s="3"/>
      <c r="V143" s="3"/>
      <c r="W143" s="3"/>
      <c r="X143" s="3"/>
      <c r="Y143" s="3"/>
    </row>
    <row r="144" spans="1:25" ht="12.75" customHeight="1" x14ac:dyDescent="0.2">
      <c r="A144" s="28" t="s">
        <v>50</v>
      </c>
      <c r="F144" s="25">
        <v>6</v>
      </c>
      <c r="K144" s="182"/>
      <c r="L144" s="3"/>
      <c r="M144" s="3"/>
      <c r="O144" s="3">
        <f>F144/E143</f>
        <v>0.75</v>
      </c>
      <c r="P144" s="21">
        <v>7</v>
      </c>
      <c r="Q144" s="22">
        <f t="shared" si="39"/>
        <v>0.77777777777777779</v>
      </c>
      <c r="R144" s="3">
        <f t="shared" si="40"/>
        <v>0.22222222222222221</v>
      </c>
      <c r="S144" s="3"/>
      <c r="T144" s="3"/>
      <c r="U144" s="3"/>
      <c r="V144" s="3"/>
      <c r="W144" s="3"/>
      <c r="X144" s="3"/>
      <c r="Y144" s="3"/>
    </row>
    <row r="145" spans="1:25" ht="12.75" customHeight="1" x14ac:dyDescent="0.2">
      <c r="A145" s="28" t="s">
        <v>51</v>
      </c>
      <c r="G145" s="25">
        <v>6</v>
      </c>
      <c r="K145" s="182"/>
      <c r="L145" s="3"/>
      <c r="M145" s="3"/>
      <c r="O145" s="3">
        <f>G145/F144</f>
        <v>1</v>
      </c>
      <c r="P145" s="21">
        <v>6</v>
      </c>
      <c r="Q145" s="22">
        <f t="shared" si="39"/>
        <v>0.8571428571428571</v>
      </c>
      <c r="R145" s="3">
        <f t="shared" si="40"/>
        <v>0.1428571428571429</v>
      </c>
      <c r="S145" s="3"/>
      <c r="T145" s="3"/>
      <c r="U145" s="3"/>
      <c r="V145" s="3"/>
      <c r="W145" s="3"/>
      <c r="X145" s="3"/>
      <c r="Y145" s="3"/>
    </row>
    <row r="146" spans="1:25" ht="12.75" customHeight="1" x14ac:dyDescent="0.2">
      <c r="A146" s="28" t="s">
        <v>52</v>
      </c>
      <c r="H146" s="25">
        <v>6</v>
      </c>
      <c r="K146" s="182"/>
      <c r="L146" s="3"/>
      <c r="M146" s="3"/>
      <c r="O146" s="3">
        <f>H146/G145</f>
        <v>1</v>
      </c>
      <c r="P146" s="21">
        <v>6</v>
      </c>
      <c r="Q146" s="22">
        <f t="shared" si="39"/>
        <v>1</v>
      </c>
      <c r="R146" s="3">
        <f t="shared" si="40"/>
        <v>0</v>
      </c>
      <c r="S146" s="3"/>
      <c r="T146" s="3"/>
      <c r="U146" s="3"/>
      <c r="V146" s="3"/>
      <c r="W146" s="3"/>
      <c r="X146" s="3"/>
      <c r="Y146" s="3"/>
    </row>
    <row r="147" spans="1:25" ht="12.75" customHeight="1" x14ac:dyDescent="0.2">
      <c r="A147" s="28" t="s">
        <v>53</v>
      </c>
      <c r="I147" s="25">
        <v>6</v>
      </c>
      <c r="K147" s="182"/>
      <c r="L147" s="3"/>
      <c r="M147" s="3"/>
      <c r="O147" s="3">
        <f>I147/H146</f>
        <v>1</v>
      </c>
      <c r="P147" s="21">
        <v>6</v>
      </c>
      <c r="Q147" s="22">
        <f t="shared" si="39"/>
        <v>1</v>
      </c>
      <c r="R147" s="3">
        <f t="shared" si="40"/>
        <v>0</v>
      </c>
      <c r="S147" s="3"/>
      <c r="T147" s="3"/>
      <c r="U147" s="3"/>
      <c r="V147" s="3"/>
      <c r="W147" s="3"/>
      <c r="X147" s="3"/>
      <c r="Y147" s="3"/>
    </row>
    <row r="148" spans="1:25" ht="12.75" customHeight="1" x14ac:dyDescent="0.2">
      <c r="A148" s="28" t="s">
        <v>54</v>
      </c>
      <c r="J148" s="25">
        <v>6</v>
      </c>
      <c r="K148" s="182">
        <v>6</v>
      </c>
      <c r="L148" s="3"/>
      <c r="M148" s="3"/>
      <c r="O148" s="3">
        <f>J148/I147</f>
        <v>1</v>
      </c>
      <c r="P148" s="21">
        <v>6</v>
      </c>
      <c r="Q148" s="22">
        <f t="shared" si="39"/>
        <v>1</v>
      </c>
      <c r="R148" s="3">
        <f t="shared" si="40"/>
        <v>0</v>
      </c>
      <c r="S148" s="3"/>
      <c r="T148" s="3"/>
      <c r="U148" s="3"/>
      <c r="V148" s="3"/>
      <c r="W148" s="3"/>
      <c r="X148" s="3"/>
      <c r="Y148" s="3"/>
    </row>
    <row r="149" spans="1:25" ht="12.75" customHeight="1" x14ac:dyDescent="0.2">
      <c r="A149" s="28" t="s">
        <v>55</v>
      </c>
      <c r="J149" s="25">
        <v>1</v>
      </c>
      <c r="K149" s="182"/>
      <c r="L149" s="3"/>
      <c r="M149" s="3"/>
      <c r="O149" s="3"/>
      <c r="P149" s="21">
        <v>2</v>
      </c>
      <c r="Q149" s="22"/>
      <c r="R149" s="3"/>
      <c r="S149" s="3"/>
      <c r="T149" s="3"/>
      <c r="U149" s="3"/>
      <c r="V149" s="3"/>
      <c r="W149" s="3"/>
      <c r="X149" s="3"/>
      <c r="Y149" s="3"/>
    </row>
    <row r="150" spans="1:25" ht="12.75" customHeight="1" x14ac:dyDescent="0.2">
      <c r="A150" s="28" t="s">
        <v>56</v>
      </c>
      <c r="K150" s="182"/>
      <c r="L150" s="3"/>
      <c r="M150" s="3"/>
      <c r="O150" s="3"/>
      <c r="P150" s="21"/>
      <c r="Q150" s="22"/>
      <c r="R150" s="3"/>
      <c r="S150" s="3"/>
      <c r="T150" s="3"/>
      <c r="U150" s="3"/>
      <c r="V150" s="3"/>
      <c r="W150" s="3"/>
      <c r="X150" s="3"/>
      <c r="Y150" s="3"/>
    </row>
    <row r="151" spans="1:25" ht="12.75" customHeight="1" x14ac:dyDescent="0.2">
      <c r="A151" s="28" t="s">
        <v>69</v>
      </c>
      <c r="K151" s="182"/>
      <c r="L151" s="3"/>
      <c r="M151" s="3"/>
      <c r="O151" s="3"/>
      <c r="P151" s="21"/>
      <c r="Q151" s="22"/>
      <c r="R151" s="3"/>
      <c r="S151" s="3"/>
      <c r="T151" s="3"/>
      <c r="U151" s="3"/>
      <c r="V151" s="3"/>
      <c r="W151" s="3"/>
      <c r="X151" s="3"/>
      <c r="Y151" s="3"/>
    </row>
    <row r="152" spans="1:25" ht="12.75" customHeight="1" x14ac:dyDescent="0.2">
      <c r="A152" s="28"/>
      <c r="K152" s="182"/>
      <c r="L152" s="3"/>
      <c r="M152" s="3"/>
      <c r="O152" s="3"/>
      <c r="P152" s="21"/>
      <c r="Q152" s="22"/>
      <c r="R152" s="3"/>
      <c r="S152" s="3"/>
      <c r="T152" s="3"/>
      <c r="U152" s="3"/>
      <c r="V152" s="3"/>
      <c r="W152" s="3"/>
      <c r="X152" s="3"/>
      <c r="Y152" s="3"/>
    </row>
    <row r="153" spans="1:25" ht="12.75" customHeight="1" x14ac:dyDescent="0.2">
      <c r="K153" s="186">
        <f>SUM(K148)</f>
        <v>6</v>
      </c>
      <c r="L153" s="3">
        <f>K148/B140</f>
        <v>0.21428571428571427</v>
      </c>
      <c r="M153" s="3">
        <f>K153/B140</f>
        <v>0.21428571428571427</v>
      </c>
      <c r="N153" s="3">
        <f>M153-L153</f>
        <v>0</v>
      </c>
      <c r="O153" s="3"/>
      <c r="P153" s="3"/>
    </row>
    <row r="154" spans="1:25" ht="12.75" customHeight="1" x14ac:dyDescent="0.3">
      <c r="A154" s="38" t="s">
        <v>75</v>
      </c>
      <c r="L154" s="3"/>
      <c r="M154" s="3"/>
      <c r="O154" s="3"/>
    </row>
    <row r="155" spans="1:25" ht="25.5" customHeight="1" x14ac:dyDescent="0.2">
      <c r="B155" s="285" t="s">
        <v>2</v>
      </c>
      <c r="C155" s="286"/>
      <c r="D155" s="286"/>
      <c r="E155" s="286"/>
      <c r="F155" s="286"/>
      <c r="G155" s="286"/>
      <c r="H155" s="286"/>
      <c r="I155" s="286"/>
      <c r="J155" s="286"/>
      <c r="L155" s="7" t="s">
        <v>3</v>
      </c>
      <c r="M155" s="7" t="s">
        <v>4</v>
      </c>
      <c r="N155" s="49" t="s">
        <v>5</v>
      </c>
      <c r="O155" s="7" t="s">
        <v>6</v>
      </c>
      <c r="P155" s="6" t="s">
        <v>7</v>
      </c>
      <c r="Q155" s="6" t="s">
        <v>8</v>
      </c>
      <c r="R155" s="7" t="s">
        <v>9</v>
      </c>
      <c r="S155" s="7"/>
      <c r="T155" s="7"/>
      <c r="U155" s="7"/>
      <c r="V155" s="7"/>
      <c r="W155" s="7"/>
      <c r="X155" s="7"/>
      <c r="Y155" s="7"/>
    </row>
    <row r="156" spans="1:25" ht="12.75" customHeight="1" x14ac:dyDescent="0.2">
      <c r="A156" s="50" t="s">
        <v>10</v>
      </c>
      <c r="B156" s="51">
        <v>1</v>
      </c>
      <c r="C156" s="51">
        <v>2</v>
      </c>
      <c r="D156" s="51">
        <v>3</v>
      </c>
      <c r="E156" s="51">
        <v>4</v>
      </c>
      <c r="F156" s="51">
        <v>5</v>
      </c>
      <c r="G156" s="51">
        <v>6</v>
      </c>
      <c r="H156" s="51">
        <v>7</v>
      </c>
      <c r="I156" s="51">
        <v>8</v>
      </c>
      <c r="J156" s="51">
        <v>9</v>
      </c>
      <c r="K156" s="187" t="s">
        <v>11</v>
      </c>
      <c r="L156" s="3"/>
      <c r="M156" s="3"/>
      <c r="O156" s="3"/>
      <c r="P156" s="14"/>
      <c r="Q156" s="14"/>
      <c r="R156" s="3"/>
      <c r="S156" s="3"/>
      <c r="T156" s="3"/>
      <c r="U156" s="3"/>
      <c r="V156" s="3"/>
      <c r="W156" s="3"/>
      <c r="X156" s="3"/>
      <c r="Y156" s="3"/>
    </row>
    <row r="157" spans="1:25" ht="12.75" customHeight="1" x14ac:dyDescent="0.2">
      <c r="A157" s="28" t="s">
        <v>23</v>
      </c>
      <c r="B157" s="25">
        <v>39</v>
      </c>
      <c r="K157" s="182"/>
      <c r="L157" s="3"/>
      <c r="M157" s="3"/>
      <c r="O157" s="3"/>
      <c r="P157" s="17">
        <f>B157</f>
        <v>39</v>
      </c>
      <c r="Q157" s="14"/>
      <c r="R157" s="3"/>
      <c r="S157" s="3"/>
      <c r="T157" s="3"/>
      <c r="U157" s="3"/>
      <c r="V157" s="3"/>
      <c r="W157" s="3"/>
      <c r="X157" s="3"/>
      <c r="Y157" s="3"/>
    </row>
    <row r="158" spans="1:25" ht="12.75" customHeight="1" x14ac:dyDescent="0.2">
      <c r="A158" s="28" t="s">
        <v>48</v>
      </c>
      <c r="C158" s="25">
        <v>34</v>
      </c>
      <c r="K158" s="182"/>
      <c r="L158" s="3"/>
      <c r="M158" s="3"/>
      <c r="N158" s="3"/>
      <c r="O158" s="3">
        <f>C158/B157</f>
        <v>0.87179487179487181</v>
      </c>
      <c r="P158" s="21">
        <v>34</v>
      </c>
      <c r="Q158" s="22">
        <f t="shared" ref="Q158:Q165" si="41">P158/P157</f>
        <v>0.87179487179487181</v>
      </c>
      <c r="R158" s="3">
        <f t="shared" ref="R158:R165" si="42">100%-Q158</f>
        <v>0.12820512820512819</v>
      </c>
      <c r="S158" s="3"/>
      <c r="T158" s="3"/>
      <c r="U158" s="3"/>
      <c r="V158" s="3"/>
      <c r="W158" s="3"/>
      <c r="X158" s="3"/>
      <c r="Y158" s="3"/>
    </row>
    <row r="159" spans="1:25" ht="12.75" customHeight="1" x14ac:dyDescent="0.2">
      <c r="A159" s="28" t="s">
        <v>49</v>
      </c>
      <c r="D159" s="25">
        <v>23</v>
      </c>
      <c r="K159" s="182"/>
      <c r="L159" s="3"/>
      <c r="M159" s="3"/>
      <c r="O159" s="3">
        <f>D159/C158</f>
        <v>0.67647058823529416</v>
      </c>
      <c r="P159" s="21">
        <v>32</v>
      </c>
      <c r="Q159" s="22">
        <f t="shared" si="41"/>
        <v>0.94117647058823528</v>
      </c>
      <c r="R159" s="3">
        <f t="shared" si="42"/>
        <v>5.8823529411764719E-2</v>
      </c>
    </row>
    <row r="160" spans="1:25" ht="12.75" customHeight="1" x14ac:dyDescent="0.2">
      <c r="A160" s="28" t="s">
        <v>50</v>
      </c>
      <c r="E160" s="25">
        <v>22</v>
      </c>
      <c r="K160" s="182"/>
      <c r="L160" s="3"/>
      <c r="M160" s="3"/>
      <c r="O160" s="3">
        <f>E160/D159</f>
        <v>0.95652173913043481</v>
      </c>
      <c r="P160" s="21">
        <v>29</v>
      </c>
      <c r="Q160" s="22">
        <f t="shared" si="41"/>
        <v>0.90625</v>
      </c>
      <c r="R160" s="3">
        <f t="shared" si="42"/>
        <v>9.375E-2</v>
      </c>
    </row>
    <row r="161" spans="1:25" ht="12.75" customHeight="1" x14ac:dyDescent="0.2">
      <c r="A161" s="28" t="s">
        <v>51</v>
      </c>
      <c r="F161" s="25">
        <v>21</v>
      </c>
      <c r="K161" s="182"/>
      <c r="L161" s="3"/>
      <c r="M161" s="3"/>
      <c r="O161" s="3">
        <f>F161/E160</f>
        <v>0.95454545454545459</v>
      </c>
      <c r="P161" s="21">
        <v>25</v>
      </c>
      <c r="Q161" s="22">
        <f t="shared" si="41"/>
        <v>0.86206896551724133</v>
      </c>
      <c r="R161" s="3">
        <f t="shared" si="42"/>
        <v>0.13793103448275867</v>
      </c>
    </row>
    <row r="162" spans="1:25" ht="12.75" customHeight="1" x14ac:dyDescent="0.2">
      <c r="A162" s="28" t="s">
        <v>52</v>
      </c>
      <c r="G162" s="25">
        <v>16</v>
      </c>
      <c r="K162" s="182"/>
      <c r="L162" s="3"/>
      <c r="M162" s="3"/>
      <c r="O162" s="3">
        <f>G162/F161</f>
        <v>0.76190476190476186</v>
      </c>
      <c r="P162" s="21">
        <v>25</v>
      </c>
      <c r="Q162" s="22">
        <f t="shared" si="41"/>
        <v>1</v>
      </c>
      <c r="R162" s="3">
        <f t="shared" si="42"/>
        <v>0</v>
      </c>
    </row>
    <row r="163" spans="1:25" ht="12.75" customHeight="1" x14ac:dyDescent="0.2">
      <c r="A163" s="28" t="s">
        <v>53</v>
      </c>
      <c r="H163" s="25">
        <v>16</v>
      </c>
      <c r="K163" s="182"/>
      <c r="L163" s="3"/>
      <c r="M163" s="3"/>
      <c r="O163" s="3">
        <f>H163/G162</f>
        <v>1</v>
      </c>
      <c r="P163" s="21">
        <v>24</v>
      </c>
      <c r="Q163" s="22">
        <f t="shared" si="41"/>
        <v>0.96</v>
      </c>
      <c r="R163" s="3">
        <f t="shared" si="42"/>
        <v>4.0000000000000036E-2</v>
      </c>
    </row>
    <row r="164" spans="1:25" ht="12.75" customHeight="1" x14ac:dyDescent="0.2">
      <c r="A164" s="28" t="s">
        <v>54</v>
      </c>
      <c r="I164" s="25">
        <v>12</v>
      </c>
      <c r="K164" s="182"/>
      <c r="L164" s="3"/>
      <c r="M164" s="3"/>
      <c r="O164" s="3">
        <f>I164/H163</f>
        <v>0.75</v>
      </c>
      <c r="P164" s="21">
        <v>23</v>
      </c>
      <c r="Q164" s="22">
        <f t="shared" si="41"/>
        <v>0.95833333333333337</v>
      </c>
      <c r="R164" s="3">
        <f t="shared" si="42"/>
        <v>4.166666666666663E-2</v>
      </c>
    </row>
    <row r="165" spans="1:25" ht="12.75" customHeight="1" x14ac:dyDescent="0.2">
      <c r="A165" s="28" t="s">
        <v>55</v>
      </c>
      <c r="J165" s="25">
        <v>12</v>
      </c>
      <c r="K165" s="182">
        <v>9</v>
      </c>
      <c r="L165" s="3"/>
      <c r="M165" s="3"/>
      <c r="O165" s="3">
        <f>J165/I164</f>
        <v>1</v>
      </c>
      <c r="P165" s="21">
        <v>23</v>
      </c>
      <c r="Q165" s="22">
        <f t="shared" si="41"/>
        <v>1</v>
      </c>
      <c r="R165" s="3">
        <f t="shared" si="42"/>
        <v>0</v>
      </c>
    </row>
    <row r="166" spans="1:25" ht="12.75" customHeight="1" x14ac:dyDescent="0.2">
      <c r="A166" s="28" t="s">
        <v>56</v>
      </c>
      <c r="J166" s="25">
        <v>8</v>
      </c>
      <c r="K166" s="182">
        <v>3</v>
      </c>
      <c r="L166" s="3"/>
      <c r="M166" s="3"/>
      <c r="O166" s="3"/>
      <c r="P166" s="21">
        <v>14</v>
      </c>
      <c r="Q166" s="22"/>
      <c r="R166" s="3"/>
    </row>
    <row r="167" spans="1:25" ht="12.75" customHeight="1" x14ac:dyDescent="0.2">
      <c r="A167" s="28" t="s">
        <v>57</v>
      </c>
      <c r="J167" s="25">
        <v>6</v>
      </c>
      <c r="K167" s="182">
        <v>7</v>
      </c>
      <c r="L167" s="3"/>
      <c r="M167" s="3"/>
      <c r="O167" s="3"/>
      <c r="P167" s="21">
        <v>11</v>
      </c>
      <c r="Q167" s="22"/>
      <c r="R167" s="3"/>
    </row>
    <row r="168" spans="1:25" ht="12.75" customHeight="1" x14ac:dyDescent="0.2">
      <c r="A168" s="28" t="s">
        <v>69</v>
      </c>
      <c r="J168" s="25">
        <v>4</v>
      </c>
      <c r="K168" s="182">
        <v>3</v>
      </c>
      <c r="L168" s="3"/>
      <c r="M168" s="3"/>
      <c r="O168" s="3"/>
      <c r="P168" s="21">
        <v>4</v>
      </c>
      <c r="Q168" s="22"/>
      <c r="R168" s="3"/>
    </row>
    <row r="169" spans="1:25" ht="12.75" customHeight="1" x14ac:dyDescent="0.2">
      <c r="A169" s="28"/>
      <c r="K169" s="182"/>
      <c r="L169" s="3"/>
      <c r="M169" s="3"/>
      <c r="O169" s="3"/>
      <c r="P169" s="21"/>
      <c r="Q169" s="22"/>
      <c r="R169" s="3"/>
    </row>
    <row r="170" spans="1:25" ht="12.75" customHeight="1" x14ac:dyDescent="0.2">
      <c r="K170" s="186">
        <f>SUM(K165:K168)</f>
        <v>22</v>
      </c>
      <c r="L170" s="3">
        <f>K165/B157</f>
        <v>0.23076923076923078</v>
      </c>
      <c r="M170" s="3">
        <f>K170/B157</f>
        <v>0.5641025641025641</v>
      </c>
      <c r="N170" s="3">
        <f>M170-L170</f>
        <v>0.33333333333333331</v>
      </c>
      <c r="O170" s="3"/>
      <c r="P170" s="3"/>
    </row>
    <row r="171" spans="1:25" ht="12.75" customHeight="1" x14ac:dyDescent="0.3">
      <c r="A171" s="38" t="s">
        <v>77</v>
      </c>
      <c r="L171" s="3"/>
      <c r="M171" s="3"/>
      <c r="O171" s="3"/>
    </row>
    <row r="172" spans="1:25" ht="25.5" customHeight="1" x14ac:dyDescent="0.2">
      <c r="B172" s="285" t="s">
        <v>2</v>
      </c>
      <c r="C172" s="286"/>
      <c r="D172" s="286"/>
      <c r="E172" s="286"/>
      <c r="F172" s="286"/>
      <c r="G172" s="286"/>
      <c r="H172" s="286"/>
      <c r="I172" s="286"/>
      <c r="J172" s="286"/>
      <c r="L172" s="7" t="s">
        <v>3</v>
      </c>
      <c r="M172" s="7" t="s">
        <v>4</v>
      </c>
      <c r="N172" s="49" t="s">
        <v>5</v>
      </c>
      <c r="O172" s="7" t="s">
        <v>6</v>
      </c>
      <c r="P172" s="6" t="s">
        <v>7</v>
      </c>
      <c r="Q172" s="6" t="s">
        <v>8</v>
      </c>
      <c r="R172" s="7" t="s">
        <v>9</v>
      </c>
      <c r="S172" s="7"/>
      <c r="T172" s="7"/>
      <c r="U172" s="7"/>
      <c r="V172" s="7"/>
      <c r="W172" s="7"/>
      <c r="X172" s="7"/>
      <c r="Y172" s="7"/>
    </row>
    <row r="173" spans="1:25" ht="12.75" customHeight="1" x14ac:dyDescent="0.2">
      <c r="A173" s="50" t="s">
        <v>10</v>
      </c>
      <c r="B173" s="51">
        <v>1</v>
      </c>
      <c r="C173" s="51">
        <v>2</v>
      </c>
      <c r="D173" s="51">
        <v>3</v>
      </c>
      <c r="E173" s="51">
        <v>4</v>
      </c>
      <c r="F173" s="51">
        <v>5</v>
      </c>
      <c r="G173" s="51">
        <v>6</v>
      </c>
      <c r="H173" s="51">
        <v>7</v>
      </c>
      <c r="I173" s="51">
        <v>8</v>
      </c>
      <c r="J173" s="51">
        <v>9</v>
      </c>
      <c r="K173" s="187" t="s">
        <v>11</v>
      </c>
      <c r="L173" s="3"/>
      <c r="M173" s="3"/>
      <c r="O173" s="3"/>
      <c r="P173" s="14"/>
      <c r="Q173" s="14"/>
      <c r="R173" s="3"/>
      <c r="S173" s="3"/>
      <c r="T173" s="3"/>
      <c r="U173" s="3"/>
      <c r="V173" s="3"/>
      <c r="W173" s="3"/>
      <c r="X173" s="3"/>
      <c r="Y173" s="3"/>
    </row>
    <row r="174" spans="1:25" ht="12.75" customHeight="1" x14ac:dyDescent="0.2">
      <c r="A174" s="28" t="s">
        <v>48</v>
      </c>
      <c r="B174" s="25">
        <v>39</v>
      </c>
      <c r="K174" s="182"/>
      <c r="L174" s="3"/>
      <c r="M174" s="3"/>
      <c r="O174" s="3"/>
      <c r="P174" s="17">
        <f>B174</f>
        <v>39</v>
      </c>
      <c r="Q174" s="14"/>
      <c r="R174" s="3"/>
      <c r="S174" s="3"/>
      <c r="T174" s="3"/>
      <c r="U174" s="3"/>
      <c r="V174" s="3"/>
      <c r="W174" s="3"/>
      <c r="X174" s="3"/>
      <c r="Y174" s="3"/>
    </row>
    <row r="175" spans="1:25" ht="12.75" customHeight="1" x14ac:dyDescent="0.2">
      <c r="A175" s="28" t="s">
        <v>49</v>
      </c>
      <c r="C175" s="25">
        <v>33</v>
      </c>
      <c r="K175" s="182"/>
      <c r="L175" s="3"/>
      <c r="M175" s="3"/>
      <c r="N175" s="3"/>
      <c r="O175" s="3">
        <f>C175/B174</f>
        <v>0.84615384615384615</v>
      </c>
      <c r="P175" s="21">
        <v>33</v>
      </c>
      <c r="Q175" s="22">
        <f t="shared" ref="Q175:Q182" si="43">P175/P174</f>
        <v>0.84615384615384615</v>
      </c>
      <c r="R175" s="3">
        <f t="shared" ref="R175:R182" si="44">100%-Q175</f>
        <v>0.15384615384615385</v>
      </c>
      <c r="S175" s="3"/>
      <c r="T175" s="3"/>
      <c r="U175" s="3"/>
      <c r="V175" s="3"/>
      <c r="W175" s="3"/>
      <c r="X175" s="3"/>
      <c r="Y175" s="3"/>
    </row>
    <row r="176" spans="1:25" ht="12.75" customHeight="1" x14ac:dyDescent="0.2">
      <c r="A176" s="28" t="s">
        <v>50</v>
      </c>
      <c r="D176" s="25">
        <v>25</v>
      </c>
      <c r="K176" s="182"/>
      <c r="L176" s="3"/>
      <c r="M176" s="3"/>
      <c r="O176" s="3">
        <f>D176/C175</f>
        <v>0.75757575757575757</v>
      </c>
      <c r="P176" s="21">
        <v>30</v>
      </c>
      <c r="Q176" s="22">
        <f t="shared" si="43"/>
        <v>0.90909090909090906</v>
      </c>
      <c r="R176" s="3">
        <f t="shared" si="44"/>
        <v>9.0909090909090939E-2</v>
      </c>
    </row>
    <row r="177" spans="1:18" ht="12.75" customHeight="1" x14ac:dyDescent="0.2">
      <c r="A177" s="28" t="s">
        <v>51</v>
      </c>
      <c r="E177" s="25">
        <v>11</v>
      </c>
      <c r="K177" s="182"/>
      <c r="L177" s="3"/>
      <c r="M177" s="3"/>
      <c r="O177" s="3">
        <f>E177/D176</f>
        <v>0.44</v>
      </c>
      <c r="P177" s="21">
        <v>24</v>
      </c>
      <c r="Q177" s="22">
        <f t="shared" si="43"/>
        <v>0.8</v>
      </c>
      <c r="R177" s="3">
        <f t="shared" si="44"/>
        <v>0.19999999999999996</v>
      </c>
    </row>
    <row r="178" spans="1:18" ht="12.75" customHeight="1" x14ac:dyDescent="0.2">
      <c r="A178" s="28" t="s">
        <v>52</v>
      </c>
      <c r="F178" s="25">
        <v>9</v>
      </c>
      <c r="K178" s="182"/>
      <c r="L178" s="3"/>
      <c r="M178" s="3"/>
      <c r="O178" s="3">
        <f>F178/E177</f>
        <v>0.81818181818181823</v>
      </c>
      <c r="P178" s="21">
        <v>15</v>
      </c>
      <c r="Q178" s="22">
        <f t="shared" si="43"/>
        <v>0.625</v>
      </c>
      <c r="R178" s="3">
        <f t="shared" si="44"/>
        <v>0.375</v>
      </c>
    </row>
    <row r="179" spans="1:18" ht="12.75" customHeight="1" x14ac:dyDescent="0.2">
      <c r="A179" s="28" t="s">
        <v>53</v>
      </c>
      <c r="G179" s="25">
        <v>8</v>
      </c>
      <c r="K179" s="182"/>
      <c r="L179" s="3"/>
      <c r="M179" s="3"/>
      <c r="O179" s="3">
        <f>G179/F178</f>
        <v>0.88888888888888884</v>
      </c>
      <c r="P179" s="21">
        <v>13</v>
      </c>
      <c r="Q179" s="22">
        <f t="shared" si="43"/>
        <v>0.8666666666666667</v>
      </c>
      <c r="R179" s="3">
        <f t="shared" si="44"/>
        <v>0.1333333333333333</v>
      </c>
    </row>
    <row r="180" spans="1:18" ht="12.75" customHeight="1" x14ac:dyDescent="0.2">
      <c r="A180" s="28" t="s">
        <v>54</v>
      </c>
      <c r="H180" s="25">
        <v>4</v>
      </c>
      <c r="K180" s="182"/>
      <c r="L180" s="3"/>
      <c r="M180" s="3"/>
      <c r="O180" s="3">
        <f>H180/G179</f>
        <v>0.5</v>
      </c>
      <c r="P180" s="21">
        <v>10</v>
      </c>
      <c r="Q180" s="22">
        <f t="shared" si="43"/>
        <v>0.76923076923076927</v>
      </c>
      <c r="R180" s="3">
        <f t="shared" si="44"/>
        <v>0.23076923076923073</v>
      </c>
    </row>
    <row r="181" spans="1:18" ht="12.75" customHeight="1" x14ac:dyDescent="0.2">
      <c r="A181" s="28" t="s">
        <v>55</v>
      </c>
      <c r="I181" s="25">
        <v>4</v>
      </c>
      <c r="K181" s="182"/>
      <c r="L181" s="3"/>
      <c r="M181" s="3"/>
      <c r="O181" s="3">
        <f>I181/H180</f>
        <v>1</v>
      </c>
      <c r="P181" s="21">
        <v>10</v>
      </c>
      <c r="Q181" s="22">
        <f t="shared" si="43"/>
        <v>1</v>
      </c>
      <c r="R181" s="3">
        <f t="shared" si="44"/>
        <v>0</v>
      </c>
    </row>
    <row r="182" spans="1:18" ht="12.75" customHeight="1" x14ac:dyDescent="0.2">
      <c r="A182" s="28" t="s">
        <v>56</v>
      </c>
      <c r="J182" s="25">
        <v>4</v>
      </c>
      <c r="K182" s="182">
        <v>3</v>
      </c>
      <c r="L182" s="3"/>
      <c r="M182" s="3"/>
      <c r="O182" s="3">
        <f>J182/I181</f>
        <v>1</v>
      </c>
      <c r="P182" s="21">
        <v>10</v>
      </c>
      <c r="Q182" s="22">
        <f t="shared" si="43"/>
        <v>1</v>
      </c>
      <c r="R182" s="3">
        <f t="shared" si="44"/>
        <v>0</v>
      </c>
    </row>
    <row r="183" spans="1:18" ht="12.75" customHeight="1" x14ac:dyDescent="0.2">
      <c r="A183" s="28" t="s">
        <v>57</v>
      </c>
      <c r="J183" s="25">
        <v>5</v>
      </c>
      <c r="K183" s="182">
        <v>2</v>
      </c>
      <c r="L183" s="3"/>
      <c r="M183" s="3"/>
      <c r="O183" s="3"/>
      <c r="P183" s="21">
        <v>7</v>
      </c>
      <c r="Q183" s="22"/>
      <c r="R183" s="3"/>
    </row>
    <row r="184" spans="1:18" ht="12.75" customHeight="1" x14ac:dyDescent="0.2">
      <c r="A184" s="28" t="s">
        <v>69</v>
      </c>
      <c r="J184" s="25">
        <v>1</v>
      </c>
      <c r="K184" s="182">
        <v>1</v>
      </c>
      <c r="L184" s="3"/>
      <c r="M184" s="3"/>
      <c r="O184" s="3"/>
      <c r="P184" s="21">
        <v>2</v>
      </c>
      <c r="Q184" s="22"/>
      <c r="R184" s="3"/>
    </row>
    <row r="185" spans="1:18" ht="12.75" customHeight="1" x14ac:dyDescent="0.2">
      <c r="A185" s="28" t="s">
        <v>70</v>
      </c>
      <c r="J185" s="25">
        <v>1</v>
      </c>
      <c r="K185" s="182"/>
      <c r="L185" s="3"/>
      <c r="M185" s="3"/>
      <c r="O185" s="3"/>
      <c r="P185" s="21"/>
      <c r="Q185" s="22"/>
      <c r="R185" s="3"/>
    </row>
    <row r="186" spans="1:18" ht="12.75" customHeight="1" x14ac:dyDescent="0.2">
      <c r="A186" s="28" t="s">
        <v>73</v>
      </c>
      <c r="J186" s="25">
        <v>1</v>
      </c>
      <c r="K186" s="182">
        <v>1</v>
      </c>
      <c r="L186" s="3"/>
      <c r="M186" s="3"/>
      <c r="O186" s="3"/>
      <c r="P186" s="21">
        <v>1</v>
      </c>
      <c r="Q186" s="22"/>
      <c r="R186" s="3"/>
    </row>
    <row r="187" spans="1:18" ht="12.75" customHeight="1" x14ac:dyDescent="0.2">
      <c r="A187" s="28"/>
      <c r="K187" s="186">
        <f>SUM(K182:K186)</f>
        <v>7</v>
      </c>
      <c r="L187" s="3">
        <f>K182/B174</f>
        <v>7.6923076923076927E-2</v>
      </c>
      <c r="M187" s="3">
        <f>K187/B174</f>
        <v>0.17948717948717949</v>
      </c>
      <c r="N187" s="3">
        <f>M187-L187</f>
        <v>0.10256410256410256</v>
      </c>
      <c r="O187" s="3"/>
      <c r="P187" s="3"/>
    </row>
    <row r="188" spans="1:18" ht="12.75" customHeight="1" x14ac:dyDescent="0.3">
      <c r="A188" s="38" t="s">
        <v>78</v>
      </c>
      <c r="L188" s="3"/>
      <c r="M188" s="3"/>
      <c r="O188" s="3"/>
    </row>
    <row r="189" spans="1:18" ht="25.5" customHeight="1" x14ac:dyDescent="0.2">
      <c r="B189" s="285" t="s">
        <v>2</v>
      </c>
      <c r="C189" s="286"/>
      <c r="D189" s="286"/>
      <c r="E189" s="286"/>
      <c r="F189" s="286"/>
      <c r="G189" s="286"/>
      <c r="H189" s="286"/>
      <c r="I189" s="286"/>
      <c r="J189" s="286"/>
      <c r="L189" s="7" t="s">
        <v>3</v>
      </c>
      <c r="M189" s="7" t="s">
        <v>4</v>
      </c>
      <c r="N189" s="49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 x14ac:dyDescent="0.2">
      <c r="A190" s="50" t="s">
        <v>10</v>
      </c>
      <c r="B190" s="51">
        <v>1</v>
      </c>
      <c r="C190" s="51">
        <v>2</v>
      </c>
      <c r="D190" s="51">
        <v>3</v>
      </c>
      <c r="E190" s="51">
        <v>4</v>
      </c>
      <c r="F190" s="51">
        <v>5</v>
      </c>
      <c r="G190" s="51">
        <v>6</v>
      </c>
      <c r="H190" s="51">
        <v>7</v>
      </c>
      <c r="I190" s="51">
        <v>8</v>
      </c>
      <c r="J190" s="51">
        <v>9</v>
      </c>
      <c r="K190" s="187" t="s">
        <v>11</v>
      </c>
      <c r="L190" s="3"/>
      <c r="M190" s="3"/>
      <c r="O190" s="3"/>
      <c r="P190" s="14"/>
      <c r="Q190" s="14"/>
      <c r="R190" s="3"/>
    </row>
    <row r="191" spans="1:18" ht="12.75" customHeight="1" x14ac:dyDescent="0.2">
      <c r="A191" s="28" t="s">
        <v>49</v>
      </c>
      <c r="B191" s="25">
        <v>35</v>
      </c>
      <c r="K191" s="182"/>
      <c r="L191" s="3"/>
      <c r="M191" s="3"/>
      <c r="O191" s="3"/>
      <c r="P191" s="17">
        <f>B191</f>
        <v>35</v>
      </c>
      <c r="Q191" s="14"/>
      <c r="R191" s="3"/>
    </row>
    <row r="192" spans="1:18" ht="12.75" customHeight="1" x14ac:dyDescent="0.2">
      <c r="A192" s="28" t="s">
        <v>50</v>
      </c>
      <c r="C192" s="25">
        <v>27</v>
      </c>
      <c r="K192" s="182"/>
      <c r="L192" s="3"/>
      <c r="M192" s="3"/>
      <c r="N192" s="3"/>
      <c r="O192" s="3">
        <f>C192/B191</f>
        <v>0.77142857142857146</v>
      </c>
      <c r="P192" s="21">
        <v>30</v>
      </c>
      <c r="Q192" s="22">
        <f t="shared" ref="Q192:Q199" si="45">P192/P191</f>
        <v>0.8571428571428571</v>
      </c>
      <c r="R192" s="3">
        <f t="shared" ref="R192:R199" si="46">100%-Q192</f>
        <v>0.1428571428571429</v>
      </c>
    </row>
    <row r="193" spans="1:18" ht="12.75" customHeight="1" x14ac:dyDescent="0.2">
      <c r="A193" s="28" t="s">
        <v>51</v>
      </c>
      <c r="D193" s="25">
        <v>23</v>
      </c>
      <c r="K193" s="182"/>
      <c r="L193" s="3"/>
      <c r="M193" s="3"/>
      <c r="O193" s="3">
        <f>D193/C192</f>
        <v>0.85185185185185186</v>
      </c>
      <c r="P193" s="21">
        <v>32</v>
      </c>
      <c r="Q193" s="22">
        <f t="shared" si="45"/>
        <v>1.0666666666666667</v>
      </c>
      <c r="R193" s="3">
        <f t="shared" si="46"/>
        <v>-6.6666666666666652E-2</v>
      </c>
    </row>
    <row r="194" spans="1:18" ht="12.75" customHeight="1" x14ac:dyDescent="0.2">
      <c r="A194" s="28" t="s">
        <v>52</v>
      </c>
      <c r="E194" s="25">
        <v>11</v>
      </c>
      <c r="K194" s="182"/>
      <c r="L194" s="3"/>
      <c r="M194" s="3"/>
      <c r="O194" s="3">
        <f>E194/D193</f>
        <v>0.47826086956521741</v>
      </c>
      <c r="P194" s="21">
        <v>31</v>
      </c>
      <c r="Q194" s="22">
        <f t="shared" si="45"/>
        <v>0.96875</v>
      </c>
      <c r="R194" s="3">
        <f t="shared" si="46"/>
        <v>3.125E-2</v>
      </c>
    </row>
    <row r="195" spans="1:18" ht="12.75" customHeight="1" x14ac:dyDescent="0.2">
      <c r="A195" s="28" t="s">
        <v>53</v>
      </c>
      <c r="F195" s="25">
        <v>10</v>
      </c>
      <c r="K195" s="182"/>
      <c r="L195" s="3"/>
      <c r="M195" s="3"/>
      <c r="O195" s="3">
        <f>F195/E194</f>
        <v>0.90909090909090906</v>
      </c>
      <c r="P195" s="21">
        <v>26</v>
      </c>
      <c r="Q195" s="22">
        <f t="shared" si="45"/>
        <v>0.83870967741935487</v>
      </c>
      <c r="R195" s="3">
        <f t="shared" si="46"/>
        <v>0.16129032258064513</v>
      </c>
    </row>
    <row r="196" spans="1:18" ht="12.75" customHeight="1" x14ac:dyDescent="0.2">
      <c r="A196" s="28" t="s">
        <v>54</v>
      </c>
      <c r="G196" s="25">
        <v>7</v>
      </c>
      <c r="K196" s="182"/>
      <c r="L196" s="3"/>
      <c r="M196" s="3"/>
      <c r="O196" s="3">
        <f>G196/F195</f>
        <v>0.7</v>
      </c>
      <c r="P196" s="21">
        <v>22</v>
      </c>
      <c r="Q196" s="22">
        <f t="shared" si="45"/>
        <v>0.84615384615384615</v>
      </c>
      <c r="R196" s="3">
        <f t="shared" si="46"/>
        <v>0.15384615384615385</v>
      </c>
    </row>
    <row r="197" spans="1:18" ht="12.75" customHeight="1" x14ac:dyDescent="0.2">
      <c r="A197" s="28" t="s">
        <v>55</v>
      </c>
      <c r="H197" s="25">
        <v>7</v>
      </c>
      <c r="K197" s="182"/>
      <c r="L197" s="3"/>
      <c r="M197" s="3"/>
      <c r="O197" s="3">
        <f>H197/G196</f>
        <v>1</v>
      </c>
      <c r="P197" s="21">
        <v>21</v>
      </c>
      <c r="Q197" s="22">
        <f t="shared" si="45"/>
        <v>0.95454545454545459</v>
      </c>
      <c r="R197" s="3">
        <f t="shared" si="46"/>
        <v>4.5454545454545414E-2</v>
      </c>
    </row>
    <row r="198" spans="1:18" ht="12.75" customHeight="1" x14ac:dyDescent="0.2">
      <c r="A198" s="28" t="s">
        <v>56</v>
      </c>
      <c r="I198" s="25">
        <v>7</v>
      </c>
      <c r="K198" s="182"/>
      <c r="L198" s="3"/>
      <c r="M198" s="3"/>
      <c r="O198" s="3">
        <f>I198/H197</f>
        <v>1</v>
      </c>
      <c r="P198" s="21">
        <v>20</v>
      </c>
      <c r="Q198" s="22">
        <f t="shared" si="45"/>
        <v>0.95238095238095233</v>
      </c>
      <c r="R198" s="3">
        <f t="shared" si="46"/>
        <v>4.7619047619047672E-2</v>
      </c>
    </row>
    <row r="199" spans="1:18" ht="12.75" customHeight="1" x14ac:dyDescent="0.2">
      <c r="A199" s="28" t="s">
        <v>57</v>
      </c>
      <c r="J199" s="25">
        <v>6</v>
      </c>
      <c r="K199" s="182">
        <v>6</v>
      </c>
      <c r="L199" s="3"/>
      <c r="M199" s="3"/>
      <c r="O199" s="3">
        <f>J199/I198</f>
        <v>0.8571428571428571</v>
      </c>
      <c r="P199" s="21">
        <v>19</v>
      </c>
      <c r="Q199" s="22">
        <f t="shared" si="45"/>
        <v>0.95</v>
      </c>
      <c r="R199" s="3">
        <f t="shared" si="46"/>
        <v>5.0000000000000044E-2</v>
      </c>
    </row>
    <row r="200" spans="1:18" ht="12.75" customHeight="1" x14ac:dyDescent="0.2">
      <c r="A200" s="28" t="s">
        <v>69</v>
      </c>
      <c r="J200" s="25">
        <v>9</v>
      </c>
      <c r="K200" s="182">
        <v>5</v>
      </c>
      <c r="L200" s="3"/>
      <c r="M200" s="3"/>
      <c r="O200" s="3"/>
      <c r="P200" s="21">
        <v>13</v>
      </c>
      <c r="Q200" s="22"/>
      <c r="R200" s="3"/>
    </row>
    <row r="201" spans="1:18" ht="12.75" customHeight="1" x14ac:dyDescent="0.2">
      <c r="A201" s="28" t="s">
        <v>70</v>
      </c>
      <c r="J201" s="25">
        <v>4</v>
      </c>
      <c r="K201" s="182">
        <v>3</v>
      </c>
      <c r="L201" s="3"/>
      <c r="M201" s="3"/>
      <c r="O201" s="3"/>
      <c r="P201" s="21">
        <v>8</v>
      </c>
      <c r="Q201" s="22"/>
      <c r="R201" s="3"/>
    </row>
    <row r="202" spans="1:18" ht="12.75" customHeight="1" x14ac:dyDescent="0.2">
      <c r="A202" s="28" t="s">
        <v>73</v>
      </c>
      <c r="J202" s="25">
        <v>4</v>
      </c>
      <c r="K202" s="182"/>
      <c r="L202" s="3"/>
      <c r="M202" s="3"/>
      <c r="O202" s="3"/>
      <c r="P202" s="21">
        <v>4</v>
      </c>
      <c r="Q202" s="22"/>
      <c r="R202" s="3"/>
    </row>
    <row r="203" spans="1:18" ht="12.75" customHeight="1" x14ac:dyDescent="0.2">
      <c r="A203" s="28" t="s">
        <v>76</v>
      </c>
      <c r="J203" s="25">
        <v>2</v>
      </c>
      <c r="K203" s="182">
        <v>2</v>
      </c>
      <c r="L203" s="3"/>
      <c r="M203" s="3"/>
      <c r="O203" s="3"/>
      <c r="P203" s="21">
        <v>4</v>
      </c>
      <c r="Q203" s="22"/>
      <c r="R203" s="3"/>
    </row>
    <row r="204" spans="1:18" ht="12.75" customHeight="1" x14ac:dyDescent="0.2">
      <c r="K204" s="186">
        <f>SUM(K199:K203)</f>
        <v>16</v>
      </c>
      <c r="L204" s="3">
        <f>K199/B191</f>
        <v>0.17142857142857143</v>
      </c>
      <c r="M204" s="3">
        <f>K204/B191</f>
        <v>0.45714285714285713</v>
      </c>
      <c r="N204" s="3">
        <f>M204-L204</f>
        <v>0.2857142857142857</v>
      </c>
      <c r="O204" s="3"/>
      <c r="P204" s="3"/>
    </row>
    <row r="205" spans="1:18" ht="12.75" customHeight="1" x14ac:dyDescent="0.3">
      <c r="A205" s="38" t="s">
        <v>79</v>
      </c>
      <c r="L205" s="3"/>
      <c r="M205" s="3"/>
      <c r="O205" s="3"/>
    </row>
    <row r="206" spans="1:18" ht="25.5" customHeight="1" x14ac:dyDescent="0.2">
      <c r="B206" s="285" t="s">
        <v>2</v>
      </c>
      <c r="C206" s="286"/>
      <c r="D206" s="286"/>
      <c r="E206" s="286"/>
      <c r="F206" s="286"/>
      <c r="G206" s="286"/>
      <c r="H206" s="286"/>
      <c r="I206" s="286"/>
      <c r="J206" s="286"/>
      <c r="L206" s="7" t="s">
        <v>3</v>
      </c>
      <c r="M206" s="7" t="s">
        <v>4</v>
      </c>
      <c r="N206" s="49" t="s">
        <v>5</v>
      </c>
      <c r="O206" s="7" t="s">
        <v>6</v>
      </c>
      <c r="P206" s="6" t="s">
        <v>7</v>
      </c>
      <c r="Q206" s="6" t="s">
        <v>8</v>
      </c>
      <c r="R206" s="7" t="s">
        <v>9</v>
      </c>
    </row>
    <row r="207" spans="1:18" ht="12.75" customHeight="1" x14ac:dyDescent="0.2">
      <c r="A207" s="50" t="s">
        <v>10</v>
      </c>
      <c r="B207" s="51">
        <v>1</v>
      </c>
      <c r="C207" s="51">
        <v>2</v>
      </c>
      <c r="D207" s="51">
        <v>3</v>
      </c>
      <c r="E207" s="51">
        <v>4</v>
      </c>
      <c r="F207" s="51">
        <v>5</v>
      </c>
      <c r="G207" s="51">
        <v>6</v>
      </c>
      <c r="H207" s="51">
        <v>7</v>
      </c>
      <c r="I207" s="51">
        <v>8</v>
      </c>
      <c r="J207" s="51">
        <v>9</v>
      </c>
      <c r="K207" s="187" t="s">
        <v>11</v>
      </c>
      <c r="L207" s="3"/>
      <c r="M207" s="3"/>
      <c r="O207" s="3"/>
      <c r="P207" s="14"/>
      <c r="Q207" s="14"/>
      <c r="R207" s="3"/>
    </row>
    <row r="208" spans="1:18" ht="12.75" customHeight="1" x14ac:dyDescent="0.2">
      <c r="A208" s="28" t="s">
        <v>50</v>
      </c>
      <c r="B208" s="25">
        <v>25</v>
      </c>
      <c r="K208" s="182"/>
      <c r="L208" s="3"/>
      <c r="M208" s="3"/>
      <c r="O208" s="3"/>
      <c r="P208" s="17">
        <f>B208</f>
        <v>25</v>
      </c>
      <c r="Q208" s="14"/>
      <c r="R208" s="3"/>
    </row>
    <row r="209" spans="1:18" ht="12.75" customHeight="1" x14ac:dyDescent="0.2">
      <c r="A209" s="28" t="s">
        <v>51</v>
      </c>
      <c r="C209" s="25">
        <v>21</v>
      </c>
      <c r="K209" s="182"/>
      <c r="L209" s="3"/>
      <c r="M209" s="3"/>
      <c r="N209" s="3"/>
      <c r="O209" s="3">
        <f>C209/B208</f>
        <v>0.84</v>
      </c>
      <c r="P209" s="21">
        <v>21</v>
      </c>
      <c r="Q209" s="22">
        <f t="shared" ref="Q209:Q216" si="47">P209/P208</f>
        <v>0.84</v>
      </c>
      <c r="R209" s="3">
        <f t="shared" ref="R209:R216" si="48">100%-Q209</f>
        <v>0.16000000000000003</v>
      </c>
    </row>
    <row r="210" spans="1:18" ht="12.75" customHeight="1" x14ac:dyDescent="0.2">
      <c r="A210" s="28" t="s">
        <v>52</v>
      </c>
      <c r="D210" s="25">
        <v>10</v>
      </c>
      <c r="K210" s="182"/>
      <c r="L210" s="3"/>
      <c r="M210" s="3"/>
      <c r="O210" s="3">
        <f>D210/C209</f>
        <v>0.47619047619047616</v>
      </c>
      <c r="P210" s="21">
        <v>19</v>
      </c>
      <c r="Q210" s="22">
        <f t="shared" si="47"/>
        <v>0.90476190476190477</v>
      </c>
      <c r="R210" s="3">
        <f t="shared" si="48"/>
        <v>9.5238095238095233E-2</v>
      </c>
    </row>
    <row r="211" spans="1:18" ht="12.75" customHeight="1" x14ac:dyDescent="0.2">
      <c r="A211" s="28" t="s">
        <v>53</v>
      </c>
      <c r="E211" s="25">
        <v>8</v>
      </c>
      <c r="K211" s="182"/>
      <c r="L211" s="3"/>
      <c r="M211" s="3"/>
      <c r="O211" s="3">
        <f>E211/D210</f>
        <v>0.8</v>
      </c>
      <c r="P211" s="21">
        <v>17</v>
      </c>
      <c r="Q211" s="22">
        <f t="shared" si="47"/>
        <v>0.89473684210526316</v>
      </c>
      <c r="R211" s="3">
        <f t="shared" si="48"/>
        <v>0.10526315789473684</v>
      </c>
    </row>
    <row r="212" spans="1:18" ht="12.75" customHeight="1" x14ac:dyDescent="0.2">
      <c r="A212" s="28" t="s">
        <v>54</v>
      </c>
      <c r="F212" s="25">
        <v>3</v>
      </c>
      <c r="K212" s="182"/>
      <c r="L212" s="3"/>
      <c r="M212" s="3"/>
      <c r="O212" s="3">
        <f>F212/E211</f>
        <v>0.375</v>
      </c>
      <c r="P212" s="21">
        <v>13</v>
      </c>
      <c r="Q212" s="22">
        <f t="shared" si="47"/>
        <v>0.76470588235294112</v>
      </c>
      <c r="R212" s="3">
        <f t="shared" si="48"/>
        <v>0.23529411764705888</v>
      </c>
    </row>
    <row r="213" spans="1:18" ht="12.75" customHeight="1" x14ac:dyDescent="0.2">
      <c r="A213" s="28" t="s">
        <v>55</v>
      </c>
      <c r="G213" s="25">
        <v>3</v>
      </c>
      <c r="K213" s="182"/>
      <c r="L213" s="3"/>
      <c r="M213" s="3"/>
      <c r="O213" s="3">
        <f>G213/F212</f>
        <v>1</v>
      </c>
      <c r="P213" s="21">
        <v>11</v>
      </c>
      <c r="Q213" s="22">
        <f t="shared" si="47"/>
        <v>0.84615384615384615</v>
      </c>
      <c r="R213" s="3">
        <f t="shared" si="48"/>
        <v>0.15384615384615385</v>
      </c>
    </row>
    <row r="214" spans="1:18" ht="12.75" customHeight="1" x14ac:dyDescent="0.2">
      <c r="A214" s="28" t="s">
        <v>56</v>
      </c>
      <c r="H214" s="25">
        <v>3</v>
      </c>
      <c r="K214" s="182"/>
      <c r="L214" s="3"/>
      <c r="M214" s="3"/>
      <c r="O214" s="3">
        <f>H214/G213</f>
        <v>1</v>
      </c>
      <c r="P214" s="21">
        <v>10</v>
      </c>
      <c r="Q214" s="22">
        <f t="shared" si="47"/>
        <v>0.90909090909090906</v>
      </c>
      <c r="R214" s="3">
        <f t="shared" si="48"/>
        <v>9.0909090909090939E-2</v>
      </c>
    </row>
    <row r="215" spans="1:18" ht="12.75" customHeight="1" x14ac:dyDescent="0.2">
      <c r="A215" s="28" t="s">
        <v>57</v>
      </c>
      <c r="I215" s="25">
        <v>3</v>
      </c>
      <c r="K215" s="182"/>
      <c r="L215" s="3"/>
      <c r="M215" s="3"/>
      <c r="O215" s="3">
        <f>I215/H214</f>
        <v>1</v>
      </c>
      <c r="P215" s="21">
        <v>10</v>
      </c>
      <c r="Q215" s="22">
        <f t="shared" si="47"/>
        <v>1</v>
      </c>
      <c r="R215" s="3">
        <f t="shared" si="48"/>
        <v>0</v>
      </c>
    </row>
    <row r="216" spans="1:18" ht="12.75" customHeight="1" x14ac:dyDescent="0.2">
      <c r="A216" s="28" t="s">
        <v>69</v>
      </c>
      <c r="J216" s="25">
        <v>3</v>
      </c>
      <c r="K216" s="182">
        <v>2</v>
      </c>
      <c r="L216" s="3"/>
      <c r="M216" s="3"/>
      <c r="O216" s="3">
        <f>J216/I215</f>
        <v>1</v>
      </c>
      <c r="P216" s="21">
        <v>10</v>
      </c>
      <c r="Q216" s="22">
        <f t="shared" si="47"/>
        <v>1</v>
      </c>
      <c r="R216" s="3">
        <f t="shared" si="48"/>
        <v>0</v>
      </c>
    </row>
    <row r="217" spans="1:18" ht="12.75" customHeight="1" x14ac:dyDescent="0.2">
      <c r="A217" s="28" t="s">
        <v>70</v>
      </c>
      <c r="J217" s="25">
        <v>2</v>
      </c>
      <c r="K217" s="182"/>
      <c r="L217" s="3"/>
      <c r="M217" s="3"/>
      <c r="O217" s="3"/>
      <c r="P217" s="21">
        <v>8</v>
      </c>
      <c r="Q217" s="22"/>
      <c r="R217" s="3"/>
    </row>
    <row r="218" spans="1:18" ht="12.75" customHeight="1" x14ac:dyDescent="0.2">
      <c r="A218" s="28" t="s">
        <v>73</v>
      </c>
      <c r="J218" s="25">
        <v>7</v>
      </c>
      <c r="K218" s="182">
        <v>1</v>
      </c>
      <c r="L218" s="3"/>
      <c r="M218" s="3"/>
      <c r="O218" s="3"/>
      <c r="P218" s="21">
        <v>7</v>
      </c>
      <c r="Q218" s="22"/>
      <c r="R218" s="3"/>
    </row>
    <row r="219" spans="1:18" ht="12.75" customHeight="1" x14ac:dyDescent="0.2">
      <c r="A219" s="28" t="s">
        <v>76</v>
      </c>
      <c r="J219" s="25">
        <v>2</v>
      </c>
      <c r="K219" s="182">
        <v>2</v>
      </c>
      <c r="L219" s="3"/>
      <c r="M219" s="3"/>
      <c r="O219" s="3"/>
      <c r="P219" s="21">
        <v>6</v>
      </c>
      <c r="Q219" s="22"/>
      <c r="R219" s="3"/>
    </row>
    <row r="220" spans="1:18" ht="12.75" customHeight="1" x14ac:dyDescent="0.2">
      <c r="A220" s="28" t="s">
        <v>80</v>
      </c>
      <c r="J220" s="25">
        <v>3</v>
      </c>
      <c r="K220" s="182"/>
      <c r="L220" s="3"/>
      <c r="M220" s="3"/>
      <c r="O220" s="3"/>
      <c r="P220" s="21">
        <v>3</v>
      </c>
      <c r="Q220" s="22"/>
      <c r="R220" s="3"/>
    </row>
    <row r="221" spans="1:18" ht="12.75" customHeight="1" x14ac:dyDescent="0.2">
      <c r="A221" s="28" t="s">
        <v>84</v>
      </c>
      <c r="J221" s="25">
        <v>1</v>
      </c>
      <c r="K221" s="182">
        <v>1</v>
      </c>
      <c r="L221" s="3"/>
      <c r="M221" s="3"/>
      <c r="O221" s="3"/>
      <c r="P221" s="21">
        <v>1</v>
      </c>
      <c r="Q221" s="22"/>
      <c r="R221" s="3"/>
    </row>
    <row r="222" spans="1:18" ht="12.75" customHeight="1" x14ac:dyDescent="0.2">
      <c r="K222" s="186">
        <f>SUM(K216:K221)</f>
        <v>6</v>
      </c>
      <c r="L222" s="3">
        <f>K216/B208</f>
        <v>0.08</v>
      </c>
      <c r="M222" s="3">
        <f>K222/B208</f>
        <v>0.24</v>
      </c>
      <c r="N222" s="3">
        <f>M222-L222</f>
        <v>0.15999999999999998</v>
      </c>
      <c r="O222" s="3"/>
      <c r="P222" s="3"/>
    </row>
    <row r="223" spans="1:18" ht="12.75" customHeight="1" x14ac:dyDescent="0.3">
      <c r="A223" s="38" t="s">
        <v>81</v>
      </c>
      <c r="L223" s="3"/>
      <c r="M223" s="3"/>
      <c r="O223" s="3"/>
    </row>
    <row r="224" spans="1:18" ht="25.5" customHeight="1" x14ac:dyDescent="0.2">
      <c r="B224" s="285" t="s">
        <v>2</v>
      </c>
      <c r="C224" s="286"/>
      <c r="D224" s="286"/>
      <c r="E224" s="286"/>
      <c r="F224" s="286"/>
      <c r="G224" s="286"/>
      <c r="H224" s="286"/>
      <c r="I224" s="286"/>
      <c r="J224" s="286"/>
      <c r="L224" s="7" t="s">
        <v>3</v>
      </c>
      <c r="M224" s="7" t="s">
        <v>4</v>
      </c>
      <c r="N224" s="49" t="s">
        <v>5</v>
      </c>
      <c r="O224" s="7" t="s">
        <v>6</v>
      </c>
      <c r="P224" s="6" t="s">
        <v>7</v>
      </c>
      <c r="Q224" s="6" t="s">
        <v>8</v>
      </c>
      <c r="R224" s="7" t="s">
        <v>9</v>
      </c>
    </row>
    <row r="225" spans="1:18" ht="12.75" customHeight="1" x14ac:dyDescent="0.2">
      <c r="A225" s="50" t="s">
        <v>10</v>
      </c>
      <c r="B225" s="51">
        <v>1</v>
      </c>
      <c r="C225" s="51">
        <v>2</v>
      </c>
      <c r="D225" s="51">
        <v>3</v>
      </c>
      <c r="E225" s="51">
        <v>4</v>
      </c>
      <c r="F225" s="51">
        <v>5</v>
      </c>
      <c r="G225" s="51">
        <v>6</v>
      </c>
      <c r="H225" s="51">
        <v>7</v>
      </c>
      <c r="I225" s="51">
        <v>8</v>
      </c>
      <c r="J225" s="51">
        <v>9</v>
      </c>
      <c r="K225" s="187" t="s">
        <v>11</v>
      </c>
      <c r="L225" s="3"/>
      <c r="M225" s="3"/>
      <c r="O225" s="3"/>
      <c r="P225" s="14"/>
      <c r="Q225" s="14"/>
      <c r="R225" s="3"/>
    </row>
    <row r="226" spans="1:18" ht="12.75" customHeight="1" x14ac:dyDescent="0.2">
      <c r="A226" s="28" t="s">
        <v>51</v>
      </c>
      <c r="B226" s="25">
        <v>41</v>
      </c>
      <c r="K226" s="182"/>
      <c r="L226" s="3"/>
      <c r="M226" s="3"/>
      <c r="O226" s="3"/>
      <c r="P226" s="17">
        <f>B226</f>
        <v>41</v>
      </c>
      <c r="Q226" s="14"/>
      <c r="R226" s="3"/>
    </row>
    <row r="227" spans="1:18" ht="12.75" customHeight="1" x14ac:dyDescent="0.2">
      <c r="A227" s="28" t="s">
        <v>52</v>
      </c>
      <c r="C227" s="25">
        <v>32</v>
      </c>
      <c r="K227" s="182"/>
      <c r="L227" s="3"/>
      <c r="M227" s="3"/>
      <c r="N227" s="3"/>
      <c r="O227" s="3">
        <f>C227/B226</f>
        <v>0.78048780487804881</v>
      </c>
      <c r="P227" s="21">
        <v>35</v>
      </c>
      <c r="Q227" s="22">
        <f t="shared" ref="Q227:Q234" si="49">P227/P226</f>
        <v>0.85365853658536583</v>
      </c>
      <c r="R227" s="3">
        <f t="shared" ref="R227:R234" si="50">100%-Q227</f>
        <v>0.14634146341463417</v>
      </c>
    </row>
    <row r="228" spans="1:18" ht="12.75" customHeight="1" x14ac:dyDescent="0.2">
      <c r="A228" s="28" t="s">
        <v>53</v>
      </c>
      <c r="D228" s="25">
        <v>21</v>
      </c>
      <c r="K228" s="182"/>
      <c r="L228" s="3"/>
      <c r="M228" s="3"/>
      <c r="O228" s="3">
        <f>D228/C227</f>
        <v>0.65625</v>
      </c>
      <c r="P228" s="21">
        <v>30</v>
      </c>
      <c r="Q228" s="22">
        <f t="shared" si="49"/>
        <v>0.8571428571428571</v>
      </c>
      <c r="R228" s="3">
        <f t="shared" si="50"/>
        <v>0.1428571428571429</v>
      </c>
    </row>
    <row r="229" spans="1:18" ht="12.75" customHeight="1" x14ac:dyDescent="0.2">
      <c r="A229" s="28" t="s">
        <v>54</v>
      </c>
      <c r="E229" s="25">
        <v>15</v>
      </c>
      <c r="K229" s="182"/>
      <c r="L229" s="3"/>
      <c r="M229" s="3"/>
      <c r="O229" s="3">
        <f>E229/D228</f>
        <v>0.7142857142857143</v>
      </c>
      <c r="P229" s="21">
        <v>24</v>
      </c>
      <c r="Q229" s="22">
        <f t="shared" si="49"/>
        <v>0.8</v>
      </c>
      <c r="R229" s="3">
        <f t="shared" si="50"/>
        <v>0.19999999999999996</v>
      </c>
    </row>
    <row r="230" spans="1:18" ht="12.75" customHeight="1" x14ac:dyDescent="0.2">
      <c r="A230" s="28" t="s">
        <v>55</v>
      </c>
      <c r="F230" s="25">
        <v>13</v>
      </c>
      <c r="K230" s="182"/>
      <c r="L230" s="3"/>
      <c r="M230" s="3"/>
      <c r="O230" s="3">
        <f>F230/E229</f>
        <v>0.8666666666666667</v>
      </c>
      <c r="P230" s="21">
        <v>22</v>
      </c>
      <c r="Q230" s="22">
        <f t="shared" si="49"/>
        <v>0.91666666666666663</v>
      </c>
      <c r="R230" s="3">
        <f t="shared" si="50"/>
        <v>8.333333333333337E-2</v>
      </c>
    </row>
    <row r="231" spans="1:18" ht="12.75" customHeight="1" x14ac:dyDescent="0.2">
      <c r="A231" s="28" t="s">
        <v>56</v>
      </c>
      <c r="G231" s="25">
        <v>13</v>
      </c>
      <c r="K231" s="182"/>
      <c r="L231" s="3"/>
      <c r="M231" s="3"/>
      <c r="O231" s="3">
        <f>G231/F230</f>
        <v>1</v>
      </c>
      <c r="P231" s="21">
        <v>20</v>
      </c>
      <c r="Q231" s="22">
        <f t="shared" si="49"/>
        <v>0.90909090909090906</v>
      </c>
      <c r="R231" s="3">
        <f t="shared" si="50"/>
        <v>9.0909090909090939E-2</v>
      </c>
    </row>
    <row r="232" spans="1:18" ht="12.75" customHeight="1" x14ac:dyDescent="0.2">
      <c r="A232" s="28" t="s">
        <v>57</v>
      </c>
      <c r="H232" s="25">
        <v>13</v>
      </c>
      <c r="K232" s="182"/>
      <c r="L232" s="3"/>
      <c r="M232" s="3"/>
      <c r="O232" s="3">
        <f>H232/G231</f>
        <v>1</v>
      </c>
      <c r="P232" s="21">
        <v>19</v>
      </c>
      <c r="Q232" s="22">
        <f t="shared" si="49"/>
        <v>0.95</v>
      </c>
      <c r="R232" s="3">
        <f t="shared" si="50"/>
        <v>5.0000000000000044E-2</v>
      </c>
    </row>
    <row r="233" spans="1:18" ht="12.75" customHeight="1" x14ac:dyDescent="0.2">
      <c r="A233" s="28" t="s">
        <v>69</v>
      </c>
      <c r="I233" s="25">
        <v>13</v>
      </c>
      <c r="K233" s="182"/>
      <c r="L233" s="3"/>
      <c r="M233" s="3"/>
      <c r="O233" s="3">
        <f>I233/H232</f>
        <v>1</v>
      </c>
      <c r="P233" s="21">
        <v>18</v>
      </c>
      <c r="Q233" s="22">
        <f t="shared" si="49"/>
        <v>0.94736842105263153</v>
      </c>
      <c r="R233" s="3">
        <f t="shared" si="50"/>
        <v>5.2631578947368474E-2</v>
      </c>
    </row>
    <row r="234" spans="1:18" ht="12.75" customHeight="1" x14ac:dyDescent="0.2">
      <c r="A234" s="28" t="s">
        <v>70</v>
      </c>
      <c r="J234" s="25">
        <v>13</v>
      </c>
      <c r="K234" s="182">
        <v>6</v>
      </c>
      <c r="L234" s="3"/>
      <c r="M234" s="3"/>
      <c r="O234" s="3">
        <f>J234/I233</f>
        <v>1</v>
      </c>
      <c r="P234" s="21">
        <v>17</v>
      </c>
      <c r="Q234" s="22">
        <f t="shared" si="49"/>
        <v>0.94444444444444442</v>
      </c>
      <c r="R234" s="3">
        <f t="shared" si="50"/>
        <v>5.555555555555558E-2</v>
      </c>
    </row>
    <row r="235" spans="1:18" ht="12.75" customHeight="1" x14ac:dyDescent="0.2">
      <c r="A235" s="28" t="s">
        <v>73</v>
      </c>
      <c r="J235" s="25">
        <v>8</v>
      </c>
      <c r="K235" s="182">
        <v>4</v>
      </c>
      <c r="L235" s="3"/>
      <c r="M235" s="3"/>
      <c r="O235" s="3"/>
      <c r="P235" s="21">
        <v>8</v>
      </c>
      <c r="Q235" s="22"/>
      <c r="R235" s="3"/>
    </row>
    <row r="236" spans="1:18" ht="12.75" customHeight="1" x14ac:dyDescent="0.2">
      <c r="A236" s="28" t="s">
        <v>76</v>
      </c>
      <c r="J236" s="25">
        <v>2</v>
      </c>
      <c r="K236" s="182">
        <v>3</v>
      </c>
      <c r="L236" s="3"/>
      <c r="M236" s="3"/>
      <c r="O236" s="3"/>
      <c r="P236" s="21">
        <v>4</v>
      </c>
      <c r="Q236" s="22"/>
      <c r="R236" s="3"/>
    </row>
    <row r="237" spans="1:18" ht="12.75" customHeight="1" x14ac:dyDescent="0.2">
      <c r="A237" s="28" t="s">
        <v>80</v>
      </c>
      <c r="K237" s="182"/>
      <c r="L237" s="3"/>
      <c r="M237" s="3"/>
      <c r="O237" s="3"/>
      <c r="P237" s="21"/>
      <c r="Q237" s="22"/>
      <c r="R237" s="3"/>
    </row>
    <row r="238" spans="1:18" ht="12.75" customHeight="1" x14ac:dyDescent="0.2">
      <c r="A238" s="28" t="s">
        <v>84</v>
      </c>
      <c r="K238" s="182"/>
      <c r="L238" s="3"/>
      <c r="M238" s="3"/>
      <c r="O238" s="3"/>
      <c r="P238" s="21"/>
      <c r="Q238" s="22"/>
      <c r="R238" s="3"/>
    </row>
    <row r="239" spans="1:18" ht="12.75" customHeight="1" x14ac:dyDescent="0.2">
      <c r="K239" s="186">
        <f>SUM(K234:K236)</f>
        <v>13</v>
      </c>
      <c r="L239" s="3">
        <f>K234/B226</f>
        <v>0.14634146341463414</v>
      </c>
      <c r="M239" s="3">
        <f>K239/B226</f>
        <v>0.31707317073170732</v>
      </c>
      <c r="N239" s="3">
        <f>M239-L239</f>
        <v>0.17073170731707318</v>
      </c>
      <c r="O239" s="3"/>
      <c r="P239" s="3"/>
    </row>
    <row r="240" spans="1:18" ht="12.75" customHeight="1" x14ac:dyDescent="0.3">
      <c r="A240" s="38" t="s">
        <v>82</v>
      </c>
      <c r="L240" s="3"/>
      <c r="M240" s="3"/>
      <c r="O240" s="3"/>
    </row>
    <row r="241" spans="1:22" ht="25.5" customHeight="1" x14ac:dyDescent="0.2">
      <c r="B241" s="285" t="s">
        <v>2</v>
      </c>
      <c r="C241" s="286"/>
      <c r="D241" s="286"/>
      <c r="E241" s="286"/>
      <c r="F241" s="286"/>
      <c r="G241" s="286"/>
      <c r="H241" s="286"/>
      <c r="I241" s="286"/>
      <c r="J241" s="286"/>
      <c r="L241" s="7" t="s">
        <v>3</v>
      </c>
      <c r="M241" s="7" t="s">
        <v>4</v>
      </c>
      <c r="N241" s="49" t="s">
        <v>5</v>
      </c>
      <c r="O241" s="7" t="s">
        <v>6</v>
      </c>
      <c r="P241" s="6" t="s">
        <v>7</v>
      </c>
      <c r="Q241" s="6" t="s">
        <v>8</v>
      </c>
      <c r="R241" s="7" t="s">
        <v>9</v>
      </c>
    </row>
    <row r="242" spans="1:22" ht="12.75" customHeight="1" x14ac:dyDescent="0.2">
      <c r="A242" s="50" t="s">
        <v>10</v>
      </c>
      <c r="B242" s="51">
        <v>1</v>
      </c>
      <c r="C242" s="51">
        <v>2</v>
      </c>
      <c r="D242" s="51">
        <v>3</v>
      </c>
      <c r="E242" s="51">
        <v>4</v>
      </c>
      <c r="F242" s="51">
        <v>5</v>
      </c>
      <c r="G242" s="51">
        <v>6</v>
      </c>
      <c r="H242" s="51">
        <v>7</v>
      </c>
      <c r="I242" s="51">
        <v>8</v>
      </c>
      <c r="J242" s="51">
        <v>9</v>
      </c>
      <c r="K242" s="187" t="s">
        <v>11</v>
      </c>
      <c r="L242" s="3"/>
      <c r="M242" s="3"/>
      <c r="O242" s="3"/>
      <c r="P242" s="14"/>
      <c r="Q242" s="14"/>
      <c r="R242" s="3"/>
    </row>
    <row r="243" spans="1:22" ht="12.75" customHeight="1" x14ac:dyDescent="0.2">
      <c r="A243" s="28" t="s">
        <v>52</v>
      </c>
      <c r="B243" s="25">
        <v>33</v>
      </c>
      <c r="K243" s="182"/>
      <c r="L243" s="3"/>
      <c r="M243" s="3"/>
      <c r="O243" s="3"/>
      <c r="P243" s="17">
        <f>B243</f>
        <v>33</v>
      </c>
      <c r="Q243" s="14"/>
      <c r="R243" s="3"/>
    </row>
    <row r="244" spans="1:22" ht="12.75" customHeight="1" x14ac:dyDescent="0.2">
      <c r="A244" s="28" t="s">
        <v>53</v>
      </c>
      <c r="C244" s="25">
        <v>27</v>
      </c>
      <c r="K244" s="182"/>
      <c r="L244" s="3"/>
      <c r="M244" s="3"/>
      <c r="N244" s="3"/>
      <c r="O244" s="3">
        <f>C244/B243</f>
        <v>0.81818181818181823</v>
      </c>
      <c r="P244" s="21">
        <v>29</v>
      </c>
      <c r="Q244" s="22">
        <f t="shared" ref="Q244:Q251" si="51">P244/P243</f>
        <v>0.87878787878787878</v>
      </c>
      <c r="R244" s="3">
        <f t="shared" ref="R244:R251" si="52">100%-Q244</f>
        <v>0.12121212121212122</v>
      </c>
    </row>
    <row r="245" spans="1:22" ht="12.75" customHeight="1" x14ac:dyDescent="0.2">
      <c r="A245" s="28" t="s">
        <v>54</v>
      </c>
      <c r="D245" s="25">
        <v>12</v>
      </c>
      <c r="K245" s="182"/>
      <c r="L245" s="3"/>
      <c r="M245" s="3"/>
      <c r="O245" s="3">
        <f>D245/C244</f>
        <v>0.44444444444444442</v>
      </c>
      <c r="P245" s="21">
        <v>28</v>
      </c>
      <c r="Q245" s="22">
        <f t="shared" si="51"/>
        <v>0.96551724137931039</v>
      </c>
      <c r="R245" s="3">
        <f t="shared" si="52"/>
        <v>3.4482758620689613E-2</v>
      </c>
    </row>
    <row r="246" spans="1:22" ht="12.75" customHeight="1" x14ac:dyDescent="0.2">
      <c r="A246" s="28" t="s">
        <v>55</v>
      </c>
      <c r="E246" s="25">
        <v>10</v>
      </c>
      <c r="K246" s="182"/>
      <c r="L246" s="3"/>
      <c r="M246" s="3"/>
      <c r="O246" s="3">
        <f>E246/D245</f>
        <v>0.83333333333333337</v>
      </c>
      <c r="P246" s="21">
        <v>20</v>
      </c>
      <c r="Q246" s="22">
        <f t="shared" si="51"/>
        <v>0.7142857142857143</v>
      </c>
      <c r="R246" s="3">
        <f t="shared" si="52"/>
        <v>0.2857142857142857</v>
      </c>
    </row>
    <row r="247" spans="1:22" ht="12.75" customHeight="1" x14ac:dyDescent="0.2">
      <c r="A247" s="28" t="s">
        <v>56</v>
      </c>
      <c r="F247" s="25">
        <v>9</v>
      </c>
      <c r="K247" s="182"/>
      <c r="L247" s="3"/>
      <c r="M247" s="3"/>
      <c r="O247" s="3">
        <f>F247/E246</f>
        <v>0.9</v>
      </c>
      <c r="P247" s="21">
        <v>17</v>
      </c>
      <c r="Q247" s="22">
        <f t="shared" si="51"/>
        <v>0.85</v>
      </c>
      <c r="R247" s="3">
        <f t="shared" si="52"/>
        <v>0.15000000000000002</v>
      </c>
    </row>
    <row r="248" spans="1:22" ht="12.75" customHeight="1" x14ac:dyDescent="0.2">
      <c r="A248" s="28" t="s">
        <v>57</v>
      </c>
      <c r="G248" s="25">
        <v>8</v>
      </c>
      <c r="K248" s="182"/>
      <c r="L248" s="3"/>
      <c r="M248" s="3"/>
      <c r="O248" s="3">
        <f>G248/F247</f>
        <v>0.88888888888888884</v>
      </c>
      <c r="P248" s="21">
        <v>13</v>
      </c>
      <c r="Q248" s="22">
        <f t="shared" si="51"/>
        <v>0.76470588235294112</v>
      </c>
      <c r="R248" s="3">
        <f t="shared" si="52"/>
        <v>0.23529411764705888</v>
      </c>
    </row>
    <row r="249" spans="1:22" ht="12.75" customHeight="1" x14ac:dyDescent="0.2">
      <c r="A249" s="28" t="s">
        <v>69</v>
      </c>
      <c r="H249" s="25">
        <v>8</v>
      </c>
      <c r="K249" s="182"/>
      <c r="L249" s="3"/>
      <c r="M249" s="3"/>
      <c r="O249" s="3">
        <f>H249/G248</f>
        <v>1</v>
      </c>
      <c r="P249" s="21">
        <v>12</v>
      </c>
      <c r="Q249" s="22">
        <f t="shared" si="51"/>
        <v>0.92307692307692313</v>
      </c>
      <c r="R249" s="3">
        <f t="shared" si="52"/>
        <v>7.6923076923076872E-2</v>
      </c>
    </row>
    <row r="250" spans="1:22" ht="12.75" customHeight="1" x14ac:dyDescent="0.2">
      <c r="A250" s="28" t="s">
        <v>70</v>
      </c>
      <c r="I250" s="25">
        <v>8</v>
      </c>
      <c r="K250" s="182"/>
      <c r="L250" s="3"/>
      <c r="M250" s="3"/>
      <c r="O250" s="3">
        <f>I250/H249</f>
        <v>1</v>
      </c>
      <c r="P250" s="21">
        <v>9</v>
      </c>
      <c r="Q250" s="22">
        <f t="shared" si="51"/>
        <v>0.75</v>
      </c>
      <c r="R250" s="3">
        <f t="shared" si="52"/>
        <v>0.25</v>
      </c>
    </row>
    <row r="251" spans="1:22" ht="12.75" customHeight="1" x14ac:dyDescent="0.2">
      <c r="A251" s="28" t="s">
        <v>73</v>
      </c>
      <c r="J251" s="25">
        <v>8</v>
      </c>
      <c r="K251" s="182">
        <v>1</v>
      </c>
      <c r="L251" s="3"/>
      <c r="M251" s="3"/>
      <c r="O251" s="3">
        <f>J251/I250</f>
        <v>1</v>
      </c>
      <c r="P251" s="21">
        <v>9</v>
      </c>
      <c r="Q251" s="22">
        <f t="shared" si="51"/>
        <v>1</v>
      </c>
      <c r="R251" s="3">
        <f t="shared" si="52"/>
        <v>0</v>
      </c>
    </row>
    <row r="252" spans="1:22" ht="12.75" customHeight="1" x14ac:dyDescent="0.2">
      <c r="A252" s="28" t="s">
        <v>76</v>
      </c>
      <c r="J252" s="25">
        <v>3</v>
      </c>
      <c r="K252" s="182">
        <v>1</v>
      </c>
      <c r="L252" s="3"/>
      <c r="M252" s="3"/>
      <c r="O252" s="3"/>
      <c r="P252" s="21">
        <v>8</v>
      </c>
      <c r="Q252" s="22"/>
      <c r="R252" s="3"/>
    </row>
    <row r="253" spans="1:22" ht="12.75" customHeight="1" x14ac:dyDescent="0.2">
      <c r="A253" s="28" t="s">
        <v>80</v>
      </c>
      <c r="J253" s="25">
        <v>2</v>
      </c>
      <c r="K253" s="182">
        <v>4</v>
      </c>
      <c r="L253" s="3"/>
      <c r="M253" s="3"/>
      <c r="O253" s="3"/>
      <c r="P253" s="21">
        <v>7</v>
      </c>
      <c r="Q253" s="22"/>
      <c r="R253" s="3"/>
    </row>
    <row r="254" spans="1:22" ht="12.75" customHeight="1" x14ac:dyDescent="0.2">
      <c r="A254" s="28" t="s">
        <v>84</v>
      </c>
      <c r="J254" s="25">
        <v>3</v>
      </c>
      <c r="K254" s="182">
        <v>1</v>
      </c>
      <c r="L254" s="3"/>
      <c r="M254" s="3"/>
      <c r="O254" s="3"/>
      <c r="P254" s="21">
        <v>3</v>
      </c>
      <c r="Q254" s="22"/>
      <c r="R254" s="3"/>
      <c r="S254" s="29" t="s">
        <v>83</v>
      </c>
      <c r="T254" s="29">
        <v>8</v>
      </c>
      <c r="U254" s="29">
        <f>K257</f>
        <v>8</v>
      </c>
      <c r="V254" s="29" t="s">
        <v>11</v>
      </c>
    </row>
    <row r="255" spans="1:22" ht="12.75" customHeight="1" x14ac:dyDescent="0.2">
      <c r="A255" s="28" t="s">
        <v>87</v>
      </c>
      <c r="J255" s="25">
        <v>2</v>
      </c>
      <c r="K255" s="182">
        <v>1</v>
      </c>
      <c r="L255" s="3"/>
      <c r="M255" s="3"/>
      <c r="O255" s="3"/>
      <c r="P255" s="21">
        <v>2</v>
      </c>
      <c r="Q255" s="22"/>
      <c r="R255" s="3"/>
      <c r="S255" s="29" t="s">
        <v>85</v>
      </c>
      <c r="T255" s="22">
        <f>T254/B243</f>
        <v>0.24242424242424243</v>
      </c>
      <c r="U255" s="22">
        <f>T254/U254</f>
        <v>1</v>
      </c>
      <c r="V255" s="29" t="s">
        <v>86</v>
      </c>
    </row>
    <row r="256" spans="1:22" ht="12.75" customHeight="1" x14ac:dyDescent="0.2">
      <c r="A256" s="28" t="s">
        <v>88</v>
      </c>
      <c r="J256" s="25">
        <v>1</v>
      </c>
      <c r="K256" s="182"/>
      <c r="L256" s="3"/>
      <c r="M256" s="3"/>
      <c r="O256" s="3"/>
      <c r="P256" s="21">
        <v>1</v>
      </c>
      <c r="Q256" s="22"/>
      <c r="R256" s="3"/>
    </row>
    <row r="257" spans="1:22" ht="12.75" customHeight="1" x14ac:dyDescent="0.2">
      <c r="K257" s="186">
        <f>SUM(K251:K255)</f>
        <v>8</v>
      </c>
      <c r="L257" s="3">
        <f>K251/B243</f>
        <v>3.0303030303030304E-2</v>
      </c>
      <c r="M257" s="3">
        <f>K257/B243</f>
        <v>0.24242424242424243</v>
      </c>
      <c r="N257" s="3">
        <f>M257-L257</f>
        <v>0.21212121212121213</v>
      </c>
      <c r="O257" s="3"/>
      <c r="P257" s="3"/>
    </row>
    <row r="258" spans="1:22" ht="12.75" customHeight="1" x14ac:dyDescent="0.3">
      <c r="A258" s="38" t="s">
        <v>89</v>
      </c>
      <c r="L258" s="3"/>
      <c r="M258" s="3"/>
      <c r="O258" s="3"/>
    </row>
    <row r="259" spans="1:22" ht="25.5" customHeight="1" x14ac:dyDescent="0.2">
      <c r="B259" s="285" t="s">
        <v>2</v>
      </c>
      <c r="C259" s="286"/>
      <c r="D259" s="286"/>
      <c r="E259" s="286"/>
      <c r="F259" s="286"/>
      <c r="G259" s="286"/>
      <c r="H259" s="286"/>
      <c r="I259" s="286"/>
      <c r="J259" s="286"/>
      <c r="L259" s="7" t="s">
        <v>3</v>
      </c>
      <c r="M259" s="7" t="s">
        <v>4</v>
      </c>
      <c r="N259" s="49" t="s">
        <v>5</v>
      </c>
      <c r="O259" s="7" t="s">
        <v>6</v>
      </c>
      <c r="P259" s="6" t="s">
        <v>7</v>
      </c>
      <c r="Q259" s="6" t="s">
        <v>8</v>
      </c>
      <c r="R259" s="7" t="s">
        <v>9</v>
      </c>
    </row>
    <row r="260" spans="1:22" ht="12.75" customHeight="1" x14ac:dyDescent="0.2">
      <c r="A260" s="50" t="s">
        <v>10</v>
      </c>
      <c r="B260" s="51">
        <v>1</v>
      </c>
      <c r="C260" s="51">
        <v>2</v>
      </c>
      <c r="D260" s="51">
        <v>3</v>
      </c>
      <c r="E260" s="51">
        <v>4</v>
      </c>
      <c r="F260" s="51">
        <v>5</v>
      </c>
      <c r="G260" s="51">
        <v>6</v>
      </c>
      <c r="H260" s="51">
        <v>7</v>
      </c>
      <c r="I260" s="51">
        <v>8</v>
      </c>
      <c r="J260" s="51">
        <v>9</v>
      </c>
      <c r="K260" s="187" t="s">
        <v>11</v>
      </c>
      <c r="L260" s="3"/>
      <c r="M260" s="3"/>
      <c r="O260" s="3"/>
      <c r="P260" s="14"/>
      <c r="Q260" s="14"/>
      <c r="R260" s="3"/>
    </row>
    <row r="261" spans="1:22" ht="12.75" customHeight="1" x14ac:dyDescent="0.2">
      <c r="A261" s="28" t="s">
        <v>53</v>
      </c>
      <c r="B261" s="25">
        <v>31</v>
      </c>
      <c r="K261" s="182"/>
      <c r="L261" s="3"/>
      <c r="M261" s="3"/>
      <c r="O261" s="3"/>
      <c r="P261" s="17">
        <f>B261</f>
        <v>31</v>
      </c>
      <c r="Q261" s="14"/>
      <c r="R261" s="3"/>
    </row>
    <row r="262" spans="1:22" ht="12.75" customHeight="1" x14ac:dyDescent="0.2">
      <c r="A262" s="28" t="s">
        <v>54</v>
      </c>
      <c r="C262" s="25">
        <v>29</v>
      </c>
      <c r="K262" s="182"/>
      <c r="L262" s="3"/>
      <c r="M262" s="3"/>
      <c r="N262" s="3"/>
      <c r="O262" s="3">
        <f>C262/B261</f>
        <v>0.93548387096774188</v>
      </c>
      <c r="P262" s="21">
        <v>29</v>
      </c>
      <c r="Q262" s="22">
        <f t="shared" ref="Q262:Q269" si="53">P262/P261</f>
        <v>0.93548387096774188</v>
      </c>
      <c r="R262" s="3">
        <f t="shared" ref="R262:R269" si="54">100%-Q262</f>
        <v>6.4516129032258118E-2</v>
      </c>
    </row>
    <row r="263" spans="1:22" ht="12.75" customHeight="1" x14ac:dyDescent="0.2">
      <c r="A263" s="28" t="s">
        <v>55</v>
      </c>
      <c r="D263" s="25">
        <v>12</v>
      </c>
      <c r="K263" s="182"/>
      <c r="L263" s="3"/>
      <c r="M263" s="3"/>
      <c r="O263" s="3">
        <f>D263/C262</f>
        <v>0.41379310344827586</v>
      </c>
      <c r="P263" s="21">
        <v>24</v>
      </c>
      <c r="Q263" s="22">
        <f t="shared" si="53"/>
        <v>0.82758620689655171</v>
      </c>
      <c r="R263" s="3">
        <f t="shared" si="54"/>
        <v>0.17241379310344829</v>
      </c>
    </row>
    <row r="264" spans="1:22" ht="12.75" customHeight="1" x14ac:dyDescent="0.2">
      <c r="A264" s="28" t="s">
        <v>56</v>
      </c>
      <c r="E264" s="25">
        <v>12</v>
      </c>
      <c r="K264" s="182"/>
      <c r="L264" s="3"/>
      <c r="M264" s="3"/>
      <c r="O264" s="3">
        <f>E264/D263</f>
        <v>1</v>
      </c>
      <c r="P264" s="21">
        <v>24</v>
      </c>
      <c r="Q264" s="22">
        <f t="shared" si="53"/>
        <v>1</v>
      </c>
      <c r="R264" s="3">
        <f t="shared" si="54"/>
        <v>0</v>
      </c>
    </row>
    <row r="265" spans="1:22" ht="12.75" customHeight="1" x14ac:dyDescent="0.2">
      <c r="A265" s="28" t="s">
        <v>57</v>
      </c>
      <c r="F265" s="25">
        <v>9</v>
      </c>
      <c r="K265" s="182"/>
      <c r="L265" s="3"/>
      <c r="M265" s="3"/>
      <c r="O265" s="3">
        <f>F265/E264</f>
        <v>0.75</v>
      </c>
      <c r="P265" s="21">
        <v>24</v>
      </c>
      <c r="Q265" s="22">
        <f t="shared" si="53"/>
        <v>1</v>
      </c>
      <c r="R265" s="3">
        <f t="shared" si="54"/>
        <v>0</v>
      </c>
    </row>
    <row r="266" spans="1:22" ht="12.75" customHeight="1" x14ac:dyDescent="0.2">
      <c r="A266" s="28" t="s">
        <v>69</v>
      </c>
      <c r="G266" s="25">
        <v>9</v>
      </c>
      <c r="K266" s="182"/>
      <c r="L266" s="3"/>
      <c r="M266" s="3"/>
      <c r="O266" s="3">
        <f>G266/F265</f>
        <v>1</v>
      </c>
      <c r="P266" s="21">
        <v>24</v>
      </c>
      <c r="Q266" s="22">
        <f t="shared" si="53"/>
        <v>1</v>
      </c>
      <c r="R266" s="3">
        <f t="shared" si="54"/>
        <v>0</v>
      </c>
    </row>
    <row r="267" spans="1:22" ht="12.75" customHeight="1" x14ac:dyDescent="0.2">
      <c r="A267" s="28" t="s">
        <v>70</v>
      </c>
      <c r="H267" s="25">
        <v>9</v>
      </c>
      <c r="K267" s="182"/>
      <c r="L267" s="3"/>
      <c r="M267" s="3"/>
      <c r="O267" s="3">
        <f>H267/G266</f>
        <v>1</v>
      </c>
      <c r="P267" s="21">
        <v>24</v>
      </c>
      <c r="Q267" s="22">
        <f t="shared" si="53"/>
        <v>1</v>
      </c>
      <c r="R267" s="3">
        <f t="shared" si="54"/>
        <v>0</v>
      </c>
    </row>
    <row r="268" spans="1:22" ht="12.75" customHeight="1" x14ac:dyDescent="0.2">
      <c r="A268" s="28" t="s">
        <v>73</v>
      </c>
      <c r="I268" s="25">
        <v>9</v>
      </c>
      <c r="K268" s="182">
        <v>1</v>
      </c>
      <c r="L268" s="3"/>
      <c r="M268" s="3"/>
      <c r="O268" s="3">
        <f>I268/H267</f>
        <v>1</v>
      </c>
      <c r="P268" s="21">
        <v>23</v>
      </c>
      <c r="Q268" s="22">
        <f t="shared" si="53"/>
        <v>0.95833333333333337</v>
      </c>
      <c r="R268" s="3">
        <f t="shared" si="54"/>
        <v>4.166666666666663E-2</v>
      </c>
    </row>
    <row r="269" spans="1:22" ht="12.75" customHeight="1" x14ac:dyDescent="0.2">
      <c r="A269" s="28" t="s">
        <v>76</v>
      </c>
      <c r="J269" s="25">
        <v>7</v>
      </c>
      <c r="K269" s="182">
        <v>8</v>
      </c>
      <c r="L269" s="3"/>
      <c r="M269" s="3"/>
      <c r="O269" s="3">
        <f>J269/I268</f>
        <v>0.77777777777777779</v>
      </c>
      <c r="P269" s="21">
        <v>22</v>
      </c>
      <c r="Q269" s="22">
        <f t="shared" si="53"/>
        <v>0.95652173913043481</v>
      </c>
      <c r="R269" s="3">
        <f t="shared" si="54"/>
        <v>4.3478260869565188E-2</v>
      </c>
    </row>
    <row r="270" spans="1:22" ht="12.75" customHeight="1" x14ac:dyDescent="0.2">
      <c r="A270" s="28" t="s">
        <v>80</v>
      </c>
      <c r="J270" s="25">
        <v>9</v>
      </c>
      <c r="K270" s="182">
        <v>9</v>
      </c>
      <c r="L270" s="3"/>
      <c r="M270" s="3"/>
      <c r="O270" s="3"/>
      <c r="P270" s="21">
        <v>15</v>
      </c>
      <c r="Q270" s="22"/>
      <c r="R270" s="3"/>
    </row>
    <row r="271" spans="1:22" ht="12.75" customHeight="1" x14ac:dyDescent="0.2">
      <c r="A271" s="28" t="s">
        <v>84</v>
      </c>
      <c r="J271" s="25">
        <v>3</v>
      </c>
      <c r="K271" s="182">
        <v>3</v>
      </c>
      <c r="L271" s="3"/>
      <c r="M271" s="3"/>
      <c r="O271" s="3"/>
      <c r="P271" s="21">
        <v>5</v>
      </c>
      <c r="Q271" s="22"/>
      <c r="R271" s="3"/>
    </row>
    <row r="272" spans="1:22" ht="12.75" customHeight="1" x14ac:dyDescent="0.2">
      <c r="A272" s="28" t="s">
        <v>87</v>
      </c>
      <c r="J272" s="25">
        <v>2</v>
      </c>
      <c r="K272" s="182">
        <v>1</v>
      </c>
      <c r="L272" s="3"/>
      <c r="M272" s="3"/>
      <c r="O272" s="3"/>
      <c r="P272" s="21">
        <v>2</v>
      </c>
      <c r="Q272" s="22"/>
      <c r="R272" s="3"/>
      <c r="S272" s="29" t="s">
        <v>83</v>
      </c>
      <c r="T272" s="29">
        <v>22</v>
      </c>
      <c r="U272" s="29">
        <f>K275</f>
        <v>22</v>
      </c>
      <c r="V272" s="29" t="s">
        <v>11</v>
      </c>
    </row>
    <row r="273" spans="1:46" ht="12.75" customHeight="1" x14ac:dyDescent="0.2">
      <c r="A273" s="28" t="s">
        <v>88</v>
      </c>
      <c r="J273" s="25">
        <v>1</v>
      </c>
      <c r="K273" s="182"/>
      <c r="L273" s="3"/>
      <c r="M273" s="3"/>
      <c r="O273" s="3"/>
      <c r="P273" s="21">
        <v>2</v>
      </c>
      <c r="Q273" s="22"/>
      <c r="R273" s="3"/>
      <c r="S273" s="29" t="s">
        <v>85</v>
      </c>
      <c r="T273" s="22">
        <f>T272/B261</f>
        <v>0.70967741935483875</v>
      </c>
      <c r="U273" s="22">
        <f>T272/U272</f>
        <v>1</v>
      </c>
      <c r="V273" s="29" t="s">
        <v>86</v>
      </c>
    </row>
    <row r="274" spans="1:46" ht="12.75" customHeight="1" x14ac:dyDescent="0.2">
      <c r="A274" s="28" t="s">
        <v>91</v>
      </c>
      <c r="J274" s="25">
        <v>1</v>
      </c>
      <c r="K274" s="182"/>
      <c r="L274" s="3"/>
      <c r="M274" s="3"/>
      <c r="O274" s="3"/>
      <c r="P274" s="21">
        <v>1</v>
      </c>
      <c r="Q274" s="22"/>
      <c r="R274" s="3"/>
    </row>
    <row r="275" spans="1:46" ht="12.75" customHeight="1" x14ac:dyDescent="0.2">
      <c r="K275" s="186">
        <f>SUM(K268:K272)</f>
        <v>22</v>
      </c>
      <c r="L275" s="3">
        <f>SUM(K268:K269)/B261</f>
        <v>0.29032258064516131</v>
      </c>
      <c r="M275" s="3">
        <f>K275/B261</f>
        <v>0.70967741935483875</v>
      </c>
      <c r="N275" s="3">
        <f>M275-L275</f>
        <v>0.41935483870967744</v>
      </c>
      <c r="O275" s="3"/>
      <c r="P275" s="3"/>
    </row>
    <row r="276" spans="1:46" ht="12.75" customHeight="1" x14ac:dyDescent="0.3">
      <c r="A276" s="38"/>
      <c r="B276" s="29"/>
      <c r="C276" s="29"/>
      <c r="D276" s="29"/>
      <c r="E276" s="29"/>
      <c r="F276" s="29"/>
      <c r="G276" s="29"/>
      <c r="H276" s="29"/>
      <c r="I276" s="29"/>
      <c r="J276" s="29"/>
      <c r="K276" s="184"/>
      <c r="L276" s="3"/>
      <c r="M276" s="3"/>
      <c r="N276" s="29"/>
      <c r="O276" s="3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</row>
    <row r="277" spans="1:46" ht="12.75" customHeight="1" x14ac:dyDescent="0.2">
      <c r="L277" s="3"/>
      <c r="M277" s="3"/>
      <c r="O277" s="3"/>
      <c r="P277" s="3"/>
    </row>
    <row r="278" spans="1:46" ht="26.25" x14ac:dyDescent="0.4">
      <c r="A278" s="163"/>
      <c r="B278" s="298" t="s">
        <v>99</v>
      </c>
      <c r="C278" s="298"/>
      <c r="D278" s="298"/>
      <c r="E278" s="298"/>
      <c r="F278" s="298"/>
      <c r="G278" s="298"/>
      <c r="H278" s="298"/>
      <c r="I278" s="298"/>
      <c r="J278" s="298"/>
      <c r="K278" s="179" t="s">
        <v>54</v>
      </c>
      <c r="L278" s="3"/>
      <c r="M278" s="3"/>
      <c r="N278" s="29"/>
      <c r="O278" s="3"/>
      <c r="P278" s="29"/>
      <c r="Q278" s="29"/>
      <c r="R278" s="29"/>
    </row>
    <row r="279" spans="1:46" ht="20.25" x14ac:dyDescent="0.2">
      <c r="A279" s="293" t="s">
        <v>10</v>
      </c>
      <c r="B279" s="273" t="s">
        <v>100</v>
      </c>
      <c r="C279" s="274"/>
      <c r="D279" s="274"/>
      <c r="E279" s="274"/>
      <c r="F279" s="274"/>
      <c r="G279" s="274"/>
      <c r="H279" s="274"/>
      <c r="I279" s="274"/>
      <c r="J279" s="275"/>
      <c r="K279" s="276" t="s">
        <v>11</v>
      </c>
      <c r="L279" s="269" t="s">
        <v>3</v>
      </c>
      <c r="M279" s="269" t="s">
        <v>4</v>
      </c>
      <c r="N279" s="278" t="s">
        <v>5</v>
      </c>
      <c r="O279" s="269" t="s">
        <v>6</v>
      </c>
      <c r="P279" s="267" t="s">
        <v>7</v>
      </c>
      <c r="Q279" s="267" t="s">
        <v>8</v>
      </c>
      <c r="R279" s="269" t="s">
        <v>101</v>
      </c>
    </row>
    <row r="280" spans="1:46" ht="15.75" x14ac:dyDescent="0.25">
      <c r="A280" s="268"/>
      <c r="B280" s="58" t="s">
        <v>102</v>
      </c>
      <c r="C280" s="58" t="s">
        <v>103</v>
      </c>
      <c r="D280" s="58" t="s">
        <v>104</v>
      </c>
      <c r="E280" s="58" t="s">
        <v>105</v>
      </c>
      <c r="F280" s="58" t="s">
        <v>106</v>
      </c>
      <c r="G280" s="58" t="s">
        <v>107</v>
      </c>
      <c r="H280" s="58" t="s">
        <v>108</v>
      </c>
      <c r="I280" s="58" t="s">
        <v>109</v>
      </c>
      <c r="J280" s="58" t="s">
        <v>110</v>
      </c>
      <c r="K280" s="277"/>
      <c r="L280" s="268"/>
      <c r="M280" s="268"/>
      <c r="N280" s="268"/>
      <c r="O280" s="268"/>
      <c r="P280" s="268"/>
      <c r="Q280" s="268"/>
      <c r="R280" s="268"/>
      <c r="T280" s="104"/>
    </row>
    <row r="281" spans="1:46" ht="15.75" customHeight="1" x14ac:dyDescent="0.25">
      <c r="A281" s="58" t="s">
        <v>54</v>
      </c>
      <c r="B281" s="59">
        <v>38</v>
      </c>
      <c r="C281" s="59"/>
      <c r="D281" s="59"/>
      <c r="E281" s="59"/>
      <c r="F281" s="59"/>
      <c r="G281" s="59"/>
      <c r="H281" s="59"/>
      <c r="I281" s="59"/>
      <c r="J281" s="59"/>
      <c r="K281" s="144"/>
      <c r="L281" s="220"/>
      <c r="M281" s="221"/>
      <c r="N281" s="222"/>
      <c r="O281" s="229"/>
      <c r="P281" s="63">
        <f>B281</f>
        <v>38</v>
      </c>
      <c r="Q281" s="230"/>
      <c r="R281" s="229"/>
      <c r="T281" s="104"/>
    </row>
    <row r="282" spans="1:46" ht="15.75" customHeight="1" x14ac:dyDescent="0.25">
      <c r="A282" s="58" t="s">
        <v>55</v>
      </c>
      <c r="B282" s="59"/>
      <c r="C282" s="59">
        <v>30</v>
      </c>
      <c r="D282" s="59"/>
      <c r="E282" s="59"/>
      <c r="F282" s="59"/>
      <c r="G282" s="59"/>
      <c r="H282" s="59"/>
      <c r="I282" s="59"/>
      <c r="J282" s="59"/>
      <c r="K282" s="144"/>
      <c r="L282" s="223"/>
      <c r="M282" s="129"/>
      <c r="N282" s="224"/>
      <c r="O282" s="67">
        <f>IF(C282=0,"",C282/B281)</f>
        <v>0.78947368421052633</v>
      </c>
      <c r="P282" s="68">
        <v>31</v>
      </c>
      <c r="Q282" s="231">
        <f t="shared" ref="Q282:Q289" si="55">IF(P282=0,"",P282/P281)</f>
        <v>0.81578947368421051</v>
      </c>
      <c r="R282" s="231">
        <f t="shared" ref="R282:R289" si="56">IF(P282=0,"",100%-Q282)</f>
        <v>0.18421052631578949</v>
      </c>
      <c r="T282" s="104"/>
    </row>
    <row r="283" spans="1:46" ht="15.75" customHeight="1" x14ac:dyDescent="0.25">
      <c r="A283" s="58" t="s">
        <v>56</v>
      </c>
      <c r="B283" s="59"/>
      <c r="C283" s="59"/>
      <c r="D283" s="59">
        <v>16</v>
      </c>
      <c r="E283" s="59"/>
      <c r="F283" s="59"/>
      <c r="G283" s="59"/>
      <c r="H283" s="59"/>
      <c r="I283" s="59"/>
      <c r="J283" s="59"/>
      <c r="K283" s="144"/>
      <c r="L283" s="223"/>
      <c r="M283" s="129"/>
      <c r="N283" s="224"/>
      <c r="O283" s="67">
        <f>IF(D283=0,"",D283/C282)</f>
        <v>0.53333333333333333</v>
      </c>
      <c r="P283" s="68">
        <v>25</v>
      </c>
      <c r="Q283" s="231">
        <f t="shared" si="55"/>
        <v>0.80645161290322576</v>
      </c>
      <c r="R283" s="231">
        <f t="shared" si="56"/>
        <v>0.19354838709677424</v>
      </c>
      <c r="T283" s="70">
        <f>P283/P281</f>
        <v>0.65789473684210531</v>
      </c>
    </row>
    <row r="284" spans="1:46" ht="15.75" customHeight="1" x14ac:dyDescent="0.25">
      <c r="A284" s="58" t="s">
        <v>57</v>
      </c>
      <c r="B284" s="59"/>
      <c r="C284" s="59"/>
      <c r="D284" s="59"/>
      <c r="E284" s="59">
        <v>14</v>
      </c>
      <c r="F284" s="59"/>
      <c r="G284" s="59"/>
      <c r="H284" s="59"/>
      <c r="I284" s="59"/>
      <c r="J284" s="59"/>
      <c r="K284" s="144"/>
      <c r="L284" s="223"/>
      <c r="M284" s="129"/>
      <c r="N284" s="224"/>
      <c r="O284" s="67">
        <f>IF(E284=0,"",E284/D283)</f>
        <v>0.875</v>
      </c>
      <c r="P284" s="68">
        <v>21</v>
      </c>
      <c r="Q284" s="231">
        <f t="shared" si="55"/>
        <v>0.84</v>
      </c>
      <c r="R284" s="231">
        <f t="shared" si="56"/>
        <v>0.16000000000000003</v>
      </c>
      <c r="T284" s="104"/>
    </row>
    <row r="285" spans="1:46" ht="15.75" customHeight="1" x14ac:dyDescent="0.25">
      <c r="A285" s="58">
        <v>1001</v>
      </c>
      <c r="B285" s="59"/>
      <c r="C285" s="59"/>
      <c r="D285" s="59"/>
      <c r="E285" s="59"/>
      <c r="F285" s="59">
        <v>14</v>
      </c>
      <c r="G285" s="59"/>
      <c r="H285" s="59"/>
      <c r="I285" s="59"/>
      <c r="J285" s="59"/>
      <c r="K285" s="144"/>
      <c r="L285" s="223"/>
      <c r="M285" s="129"/>
      <c r="N285" s="224"/>
      <c r="O285" s="67">
        <f>IF(F285=0,"",F285/E284)</f>
        <v>1</v>
      </c>
      <c r="P285" s="68">
        <v>22</v>
      </c>
      <c r="Q285" s="231">
        <f t="shared" si="55"/>
        <v>1.0476190476190477</v>
      </c>
      <c r="R285" s="231">
        <f t="shared" si="56"/>
        <v>-4.7619047619047672E-2</v>
      </c>
      <c r="T285" s="104"/>
    </row>
    <row r="286" spans="1:46" ht="15.75" customHeight="1" x14ac:dyDescent="0.25">
      <c r="A286" s="58">
        <v>1002</v>
      </c>
      <c r="B286" s="59"/>
      <c r="C286" s="59"/>
      <c r="D286" s="59"/>
      <c r="E286" s="59"/>
      <c r="F286" s="59"/>
      <c r="G286" s="59">
        <v>13</v>
      </c>
      <c r="H286" s="59"/>
      <c r="I286" s="59"/>
      <c r="J286" s="59"/>
      <c r="K286" s="144"/>
      <c r="L286" s="223"/>
      <c r="M286" s="129"/>
      <c r="N286" s="224"/>
      <c r="O286" s="67">
        <f>IF(G286=0,"",G286/F285)</f>
        <v>0.9285714285714286</v>
      </c>
      <c r="P286" s="68">
        <v>21</v>
      </c>
      <c r="Q286" s="231">
        <f t="shared" si="55"/>
        <v>0.95454545454545459</v>
      </c>
      <c r="R286" s="231">
        <f t="shared" si="56"/>
        <v>4.5454545454545414E-2</v>
      </c>
      <c r="T286" s="104"/>
    </row>
    <row r="287" spans="1:46" ht="15.75" customHeight="1" x14ac:dyDescent="0.25">
      <c r="A287" s="58">
        <v>1101</v>
      </c>
      <c r="B287" s="59"/>
      <c r="C287" s="59"/>
      <c r="D287" s="59"/>
      <c r="E287" s="59"/>
      <c r="F287" s="59"/>
      <c r="G287" s="59"/>
      <c r="H287" s="59">
        <v>12</v>
      </c>
      <c r="I287" s="59"/>
      <c r="J287" s="59"/>
      <c r="K287" s="144"/>
      <c r="L287" s="223"/>
      <c r="M287" s="129"/>
      <c r="N287" s="224"/>
      <c r="O287" s="67">
        <f>IF(H287=0,"",H287/G286)</f>
        <v>0.92307692307692313</v>
      </c>
      <c r="P287" s="68">
        <v>21</v>
      </c>
      <c r="Q287" s="231">
        <f t="shared" si="55"/>
        <v>1</v>
      </c>
      <c r="R287" s="231">
        <f t="shared" si="56"/>
        <v>0</v>
      </c>
      <c r="T287" s="104"/>
    </row>
    <row r="288" spans="1:46" ht="15.75" customHeight="1" x14ac:dyDescent="0.25">
      <c r="A288" s="58">
        <v>1102</v>
      </c>
      <c r="B288" s="59"/>
      <c r="C288" s="59"/>
      <c r="D288" s="59"/>
      <c r="E288" s="59"/>
      <c r="F288" s="59"/>
      <c r="G288" s="59"/>
      <c r="H288" s="59"/>
      <c r="I288" s="59">
        <v>12</v>
      </c>
      <c r="J288" s="59"/>
      <c r="K288" s="144"/>
      <c r="L288" s="223"/>
      <c r="M288" s="129"/>
      <c r="N288" s="224"/>
      <c r="O288" s="67">
        <f>IF(I288=0,"",I288/H287)</f>
        <v>1</v>
      </c>
      <c r="P288" s="68">
        <v>20</v>
      </c>
      <c r="Q288" s="231">
        <f t="shared" si="55"/>
        <v>0.95238095238095233</v>
      </c>
      <c r="R288" s="231">
        <f t="shared" si="56"/>
        <v>4.7619047619047672E-2</v>
      </c>
      <c r="T288" s="104"/>
    </row>
    <row r="289" spans="1:20" ht="15.75" customHeight="1" x14ac:dyDescent="0.25">
      <c r="A289" s="58">
        <v>1201</v>
      </c>
      <c r="B289" s="59"/>
      <c r="C289" s="59"/>
      <c r="D289" s="59"/>
      <c r="E289" s="59"/>
      <c r="F289" s="59"/>
      <c r="G289" s="59"/>
      <c r="H289" s="59"/>
      <c r="I289" s="59"/>
      <c r="J289" s="59">
        <v>12</v>
      </c>
      <c r="K289" s="144">
        <v>5</v>
      </c>
      <c r="L289" s="223"/>
      <c r="M289" s="129"/>
      <c r="N289" s="224"/>
      <c r="O289" s="71">
        <f>IF(J289=0,"",J289/I288)</f>
        <v>1</v>
      </c>
      <c r="P289" s="68">
        <v>20</v>
      </c>
      <c r="Q289" s="71">
        <f t="shared" si="55"/>
        <v>1</v>
      </c>
      <c r="R289" s="71">
        <f t="shared" si="56"/>
        <v>0</v>
      </c>
      <c r="T289" s="104"/>
    </row>
    <row r="290" spans="1:20" ht="15.75" customHeight="1" x14ac:dyDescent="0.25">
      <c r="A290" s="58">
        <v>1202</v>
      </c>
      <c r="B290" s="59"/>
      <c r="C290" s="59"/>
      <c r="D290" s="59"/>
      <c r="E290" s="59"/>
      <c r="F290" s="59"/>
      <c r="G290" s="59"/>
      <c r="H290" s="59"/>
      <c r="I290" s="59"/>
      <c r="J290" s="59">
        <v>7</v>
      </c>
      <c r="K290" s="144">
        <v>4</v>
      </c>
      <c r="L290" s="223"/>
      <c r="M290" s="129"/>
      <c r="N290" s="225"/>
      <c r="O290" s="129"/>
      <c r="P290" s="68">
        <v>15</v>
      </c>
      <c r="Q290" s="129"/>
      <c r="R290" s="232"/>
      <c r="T290" s="104"/>
    </row>
    <row r="291" spans="1:20" ht="15.75" customHeight="1" x14ac:dyDescent="0.25">
      <c r="A291" s="58">
        <v>1301</v>
      </c>
      <c r="B291" s="59"/>
      <c r="C291" s="59"/>
      <c r="D291" s="59"/>
      <c r="E291" s="59"/>
      <c r="F291" s="59"/>
      <c r="G291" s="59"/>
      <c r="H291" s="59"/>
      <c r="I291" s="59"/>
      <c r="J291" s="59">
        <v>4</v>
      </c>
      <c r="K291" s="144">
        <v>5</v>
      </c>
      <c r="L291" s="223"/>
      <c r="M291" s="129"/>
      <c r="N291" s="225"/>
      <c r="O291" s="233"/>
      <c r="P291" s="109">
        <v>11</v>
      </c>
      <c r="Q291" s="234"/>
      <c r="R291" s="233"/>
      <c r="T291" s="104"/>
    </row>
    <row r="292" spans="1:20" ht="15.75" customHeight="1" x14ac:dyDescent="0.25">
      <c r="A292" s="58">
        <v>1302</v>
      </c>
      <c r="B292" s="59"/>
      <c r="C292" s="59"/>
      <c r="D292" s="59"/>
      <c r="E292" s="59"/>
      <c r="F292" s="59"/>
      <c r="G292" s="59"/>
      <c r="H292" s="59"/>
      <c r="I292" s="59"/>
      <c r="J292" s="59">
        <v>3</v>
      </c>
      <c r="K292" s="144">
        <v>2</v>
      </c>
      <c r="L292" s="223"/>
      <c r="M292" s="129"/>
      <c r="N292" s="225"/>
      <c r="O292" s="233"/>
      <c r="P292" s="196">
        <v>5</v>
      </c>
      <c r="Q292" s="234"/>
      <c r="R292" s="233"/>
      <c r="T292" s="104"/>
    </row>
    <row r="293" spans="1:20" ht="15.75" customHeight="1" x14ac:dyDescent="0.25">
      <c r="A293" s="58">
        <v>1401</v>
      </c>
      <c r="B293" s="59"/>
      <c r="C293" s="59"/>
      <c r="D293" s="59"/>
      <c r="E293" s="59"/>
      <c r="F293" s="59"/>
      <c r="G293" s="59"/>
      <c r="H293" s="59"/>
      <c r="I293" s="59"/>
      <c r="J293" s="59">
        <v>1</v>
      </c>
      <c r="K293" s="144"/>
      <c r="L293" s="223"/>
      <c r="M293" s="129"/>
      <c r="N293" s="225"/>
      <c r="O293" s="235"/>
      <c r="P293" s="198">
        <v>2</v>
      </c>
      <c r="Q293" s="236"/>
      <c r="R293" s="233"/>
      <c r="T293" s="104"/>
    </row>
    <row r="294" spans="1:20" ht="15.75" customHeight="1" x14ac:dyDescent="0.25">
      <c r="A294" s="58">
        <v>1402</v>
      </c>
      <c r="B294" s="59"/>
      <c r="C294" s="59"/>
      <c r="D294" s="59"/>
      <c r="E294" s="59"/>
      <c r="F294" s="59"/>
      <c r="G294" s="59"/>
      <c r="H294" s="59"/>
      <c r="I294" s="59"/>
      <c r="J294" s="59">
        <v>1</v>
      </c>
      <c r="K294" s="144">
        <v>2</v>
      </c>
      <c r="L294" s="223"/>
      <c r="M294" s="129"/>
      <c r="N294" s="225"/>
      <c r="O294" s="235"/>
      <c r="P294" s="198">
        <v>2</v>
      </c>
      <c r="Q294" s="236"/>
      <c r="R294" s="233"/>
      <c r="T294" s="104"/>
    </row>
    <row r="295" spans="1:20" ht="15.75" customHeight="1" x14ac:dyDescent="0.25">
      <c r="A295" s="58">
        <v>1501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144"/>
      <c r="L295" s="223"/>
      <c r="M295" s="129"/>
      <c r="N295" s="225"/>
      <c r="O295" s="191" t="s">
        <v>83</v>
      </c>
      <c r="P295" s="197">
        <v>18</v>
      </c>
      <c r="Q295" s="111">
        <f>K298</f>
        <v>18</v>
      </c>
      <c r="R295" s="193" t="s">
        <v>11</v>
      </c>
      <c r="T295" s="104"/>
    </row>
    <row r="296" spans="1:20" ht="15.75" customHeight="1" x14ac:dyDescent="0.25">
      <c r="A296" s="58">
        <v>1502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144"/>
      <c r="L296" s="223"/>
      <c r="M296" s="129"/>
      <c r="N296" s="225"/>
      <c r="O296" s="192" t="s">
        <v>85</v>
      </c>
      <c r="P296" s="86">
        <f>IF(P295/B281=0,"",P295/B281)</f>
        <v>0.47368421052631576</v>
      </c>
      <c r="Q296" s="112">
        <f>IF(P295/Q295=0,"",P295/Q295)</f>
        <v>1</v>
      </c>
      <c r="R296" s="194" t="s">
        <v>86</v>
      </c>
      <c r="T296" s="104"/>
    </row>
    <row r="297" spans="1:20" ht="15.75" x14ac:dyDescent="0.25">
      <c r="A297" s="58">
        <v>1601</v>
      </c>
      <c r="B297" s="195"/>
      <c r="C297" s="195"/>
      <c r="D297" s="195"/>
      <c r="E297" s="195"/>
      <c r="F297" s="195"/>
      <c r="G297" s="195"/>
      <c r="H297" s="195"/>
      <c r="I297" s="195"/>
      <c r="J297" s="195"/>
      <c r="K297" s="144"/>
      <c r="L297" s="226"/>
      <c r="M297" s="227"/>
      <c r="N297" s="228"/>
      <c r="O297" s="90"/>
      <c r="P297" s="91"/>
      <c r="Q297" s="91"/>
      <c r="R297" s="113"/>
      <c r="T297" s="104"/>
    </row>
    <row r="298" spans="1:20" ht="18" x14ac:dyDescent="0.25">
      <c r="A298" s="28"/>
      <c r="B298" s="280" t="s">
        <v>111</v>
      </c>
      <c r="C298" s="280"/>
      <c r="D298" s="280"/>
      <c r="E298" s="280"/>
      <c r="F298" s="280"/>
      <c r="G298" s="280"/>
      <c r="H298" s="280"/>
      <c r="I298" s="280"/>
      <c r="J298" s="280"/>
      <c r="K298" s="189">
        <f>SUM(K281:K294)</f>
        <v>18</v>
      </c>
      <c r="L298" s="94">
        <f>IF(K289=0,"",K289/B281)</f>
        <v>0.13157894736842105</v>
      </c>
      <c r="M298" s="94">
        <f>IF(K298=0,"",K298/B281)</f>
        <v>0.47368421052631576</v>
      </c>
      <c r="N298" s="94">
        <f>IF(K289=0,"",M298-L298)</f>
        <v>0.34210526315789469</v>
      </c>
      <c r="O298" s="3"/>
      <c r="P298" s="29"/>
      <c r="Q298" s="22"/>
      <c r="R298" s="3"/>
      <c r="T298" s="104"/>
    </row>
    <row r="299" spans="1:20" ht="12.75" customHeight="1" x14ac:dyDescent="0.2">
      <c r="L299" s="3"/>
      <c r="M299" s="3"/>
      <c r="O299" s="3"/>
    </row>
    <row r="300" spans="1:20" ht="12.75" customHeight="1" x14ac:dyDescent="0.2">
      <c r="L300" s="3"/>
      <c r="M300" s="3"/>
      <c r="O300" s="3"/>
    </row>
    <row r="301" spans="1:20" ht="26.25" customHeight="1" x14ac:dyDescent="0.4">
      <c r="A301" s="163"/>
      <c r="B301" s="298" t="s">
        <v>99</v>
      </c>
      <c r="C301" s="298"/>
      <c r="D301" s="298"/>
      <c r="E301" s="298"/>
      <c r="F301" s="298"/>
      <c r="G301" s="298"/>
      <c r="H301" s="298"/>
      <c r="I301" s="298"/>
      <c r="J301" s="298"/>
      <c r="K301" s="179" t="s">
        <v>55</v>
      </c>
      <c r="L301" s="3"/>
      <c r="M301" s="3"/>
      <c r="N301" s="29"/>
      <c r="O301" s="3"/>
      <c r="P301" s="29"/>
      <c r="Q301" s="29"/>
      <c r="R301" s="29"/>
    </row>
    <row r="302" spans="1:20" ht="20.25" customHeight="1" x14ac:dyDescent="0.2">
      <c r="A302" s="293" t="s">
        <v>10</v>
      </c>
      <c r="B302" s="273" t="s">
        <v>100</v>
      </c>
      <c r="C302" s="274"/>
      <c r="D302" s="274"/>
      <c r="E302" s="274"/>
      <c r="F302" s="274"/>
      <c r="G302" s="274"/>
      <c r="H302" s="274"/>
      <c r="I302" s="274"/>
      <c r="J302" s="275"/>
      <c r="K302" s="276" t="s">
        <v>11</v>
      </c>
      <c r="L302" s="269" t="s">
        <v>3</v>
      </c>
      <c r="M302" s="269" t="s">
        <v>4</v>
      </c>
      <c r="N302" s="278" t="s">
        <v>5</v>
      </c>
      <c r="O302" s="269" t="s">
        <v>6</v>
      </c>
      <c r="P302" s="267" t="s">
        <v>7</v>
      </c>
      <c r="Q302" s="267" t="s">
        <v>8</v>
      </c>
      <c r="R302" s="269" t="s">
        <v>101</v>
      </c>
    </row>
    <row r="303" spans="1:20" ht="15.75" customHeight="1" x14ac:dyDescent="0.25">
      <c r="A303" s="268"/>
      <c r="B303" s="58" t="s">
        <v>102</v>
      </c>
      <c r="C303" s="58" t="s">
        <v>103</v>
      </c>
      <c r="D303" s="58" t="s">
        <v>104</v>
      </c>
      <c r="E303" s="58" t="s">
        <v>105</v>
      </c>
      <c r="F303" s="58" t="s">
        <v>106</v>
      </c>
      <c r="G303" s="58" t="s">
        <v>107</v>
      </c>
      <c r="H303" s="58" t="s">
        <v>108</v>
      </c>
      <c r="I303" s="58" t="s">
        <v>109</v>
      </c>
      <c r="J303" s="58" t="s">
        <v>110</v>
      </c>
      <c r="K303" s="277"/>
      <c r="L303" s="268"/>
      <c r="M303" s="268"/>
      <c r="N303" s="268"/>
      <c r="O303" s="268"/>
      <c r="P303" s="268"/>
      <c r="Q303" s="268"/>
      <c r="R303" s="268"/>
      <c r="T303" s="104"/>
    </row>
    <row r="304" spans="1:20" ht="15.75" customHeight="1" x14ac:dyDescent="0.25">
      <c r="A304" s="58" t="s">
        <v>55</v>
      </c>
      <c r="B304" s="59">
        <v>33</v>
      </c>
      <c r="C304" s="59"/>
      <c r="D304" s="59"/>
      <c r="E304" s="59"/>
      <c r="F304" s="59"/>
      <c r="G304" s="59"/>
      <c r="H304" s="59"/>
      <c r="I304" s="59"/>
      <c r="J304" s="59"/>
      <c r="K304" s="144"/>
      <c r="L304" s="220"/>
      <c r="M304" s="221"/>
      <c r="N304" s="222"/>
      <c r="O304" s="229"/>
      <c r="P304" s="63">
        <f>B304</f>
        <v>33</v>
      </c>
      <c r="Q304" s="230"/>
      <c r="R304" s="229"/>
      <c r="T304" s="104"/>
    </row>
    <row r="305" spans="1:20" ht="15.75" customHeight="1" x14ac:dyDescent="0.25">
      <c r="A305" s="58" t="s">
        <v>56</v>
      </c>
      <c r="B305" s="59"/>
      <c r="C305" s="59">
        <v>27</v>
      </c>
      <c r="D305" s="59"/>
      <c r="E305" s="59"/>
      <c r="F305" s="59"/>
      <c r="G305" s="59"/>
      <c r="H305" s="59"/>
      <c r="I305" s="59"/>
      <c r="J305" s="59"/>
      <c r="K305" s="144"/>
      <c r="L305" s="223"/>
      <c r="M305" s="129"/>
      <c r="N305" s="224"/>
      <c r="O305" s="67">
        <f>IF(C305=0,"",C305/B304)</f>
        <v>0.81818181818181823</v>
      </c>
      <c r="P305" s="68">
        <v>30</v>
      </c>
      <c r="Q305" s="231">
        <f t="shared" ref="Q305:Q312" si="57">IF(P305=0,"",P305/P304)</f>
        <v>0.90909090909090906</v>
      </c>
      <c r="R305" s="231">
        <f t="shared" ref="R305:R312" si="58">IF(P305=0,"",100%-Q305)</f>
        <v>9.0909090909090939E-2</v>
      </c>
      <c r="T305" s="104"/>
    </row>
    <row r="306" spans="1:20" ht="15.75" customHeight="1" x14ac:dyDescent="0.25">
      <c r="A306" s="58" t="s">
        <v>57</v>
      </c>
      <c r="B306" s="59"/>
      <c r="C306" s="59"/>
      <c r="D306" s="59">
        <v>17</v>
      </c>
      <c r="E306" s="59"/>
      <c r="F306" s="59"/>
      <c r="G306" s="59"/>
      <c r="H306" s="59"/>
      <c r="I306" s="59"/>
      <c r="J306" s="59"/>
      <c r="K306" s="144"/>
      <c r="L306" s="223"/>
      <c r="M306" s="129"/>
      <c r="N306" s="224"/>
      <c r="O306" s="67">
        <f>IF(D306=0,"",D306/C305)</f>
        <v>0.62962962962962965</v>
      </c>
      <c r="P306" s="68">
        <v>26</v>
      </c>
      <c r="Q306" s="231">
        <f t="shared" si="57"/>
        <v>0.8666666666666667</v>
      </c>
      <c r="R306" s="231">
        <f t="shared" si="58"/>
        <v>0.1333333333333333</v>
      </c>
      <c r="T306" s="70">
        <f>P306/P304</f>
        <v>0.78787878787878785</v>
      </c>
    </row>
    <row r="307" spans="1:20" ht="15.75" customHeight="1" x14ac:dyDescent="0.25">
      <c r="A307" s="58">
        <v>1001</v>
      </c>
      <c r="B307" s="59"/>
      <c r="C307" s="59"/>
      <c r="D307" s="59"/>
      <c r="E307" s="59">
        <v>17</v>
      </c>
      <c r="F307" s="59"/>
      <c r="G307" s="59"/>
      <c r="H307" s="59"/>
      <c r="I307" s="59"/>
      <c r="J307" s="59"/>
      <c r="K307" s="144"/>
      <c r="L307" s="223"/>
      <c r="M307" s="129"/>
      <c r="N307" s="224"/>
      <c r="O307" s="67">
        <f>IF(E307=0,"",E307/D306)</f>
        <v>1</v>
      </c>
      <c r="P307" s="68">
        <v>25</v>
      </c>
      <c r="Q307" s="231">
        <f t="shared" si="57"/>
        <v>0.96153846153846156</v>
      </c>
      <c r="R307" s="231">
        <f t="shared" si="58"/>
        <v>3.8461538461538436E-2</v>
      </c>
      <c r="T307" s="104"/>
    </row>
    <row r="308" spans="1:20" ht="15.75" customHeight="1" x14ac:dyDescent="0.25">
      <c r="A308" s="58">
        <v>1002</v>
      </c>
      <c r="B308" s="59"/>
      <c r="C308" s="59"/>
      <c r="D308" s="59"/>
      <c r="E308" s="59"/>
      <c r="F308" s="59">
        <v>17</v>
      </c>
      <c r="G308" s="59"/>
      <c r="H308" s="59"/>
      <c r="I308" s="59"/>
      <c r="J308" s="59"/>
      <c r="K308" s="144"/>
      <c r="L308" s="223"/>
      <c r="M308" s="129"/>
      <c r="N308" s="224"/>
      <c r="O308" s="67">
        <f>IF(F308=0,"",F308/E307)</f>
        <v>1</v>
      </c>
      <c r="P308" s="68">
        <v>23</v>
      </c>
      <c r="Q308" s="231">
        <f t="shared" si="57"/>
        <v>0.92</v>
      </c>
      <c r="R308" s="231">
        <f t="shared" si="58"/>
        <v>7.999999999999996E-2</v>
      </c>
      <c r="T308" s="104"/>
    </row>
    <row r="309" spans="1:20" ht="15.75" customHeight="1" x14ac:dyDescent="0.25">
      <c r="A309" s="58">
        <v>1101</v>
      </c>
      <c r="B309" s="59"/>
      <c r="C309" s="59"/>
      <c r="D309" s="59"/>
      <c r="E309" s="59"/>
      <c r="F309" s="59"/>
      <c r="G309" s="59">
        <v>17</v>
      </c>
      <c r="H309" s="59"/>
      <c r="I309" s="59"/>
      <c r="J309" s="59"/>
      <c r="K309" s="144"/>
      <c r="L309" s="223"/>
      <c r="M309" s="129"/>
      <c r="N309" s="224"/>
      <c r="O309" s="67">
        <f>IF(G309=0,"",G309/F308)</f>
        <v>1</v>
      </c>
      <c r="P309" s="68">
        <v>23</v>
      </c>
      <c r="Q309" s="231">
        <f t="shared" si="57"/>
        <v>1</v>
      </c>
      <c r="R309" s="231">
        <f t="shared" si="58"/>
        <v>0</v>
      </c>
      <c r="T309" s="104"/>
    </row>
    <row r="310" spans="1:20" ht="15.75" customHeight="1" x14ac:dyDescent="0.25">
      <c r="A310" s="58">
        <v>1102</v>
      </c>
      <c r="B310" s="59"/>
      <c r="C310" s="59"/>
      <c r="D310" s="59"/>
      <c r="E310" s="59"/>
      <c r="F310" s="59"/>
      <c r="G310" s="59"/>
      <c r="H310" s="59">
        <v>15</v>
      </c>
      <c r="I310" s="59"/>
      <c r="J310" s="59"/>
      <c r="K310" s="144"/>
      <c r="L310" s="223"/>
      <c r="M310" s="129"/>
      <c r="N310" s="224"/>
      <c r="O310" s="67">
        <f>IF(H310=0,"",H310/G309)</f>
        <v>0.88235294117647056</v>
      </c>
      <c r="P310" s="68">
        <v>23</v>
      </c>
      <c r="Q310" s="231">
        <f t="shared" si="57"/>
        <v>1</v>
      </c>
      <c r="R310" s="231">
        <f t="shared" si="58"/>
        <v>0</v>
      </c>
      <c r="T310" s="104"/>
    </row>
    <row r="311" spans="1:20" ht="15.75" customHeight="1" x14ac:dyDescent="0.25">
      <c r="A311" s="58">
        <v>1201</v>
      </c>
      <c r="B311" s="59"/>
      <c r="C311" s="59"/>
      <c r="D311" s="59"/>
      <c r="E311" s="59"/>
      <c r="F311" s="59"/>
      <c r="G311" s="59"/>
      <c r="H311" s="59"/>
      <c r="I311" s="59">
        <v>15</v>
      </c>
      <c r="J311" s="59"/>
      <c r="K311" s="144">
        <v>2</v>
      </c>
      <c r="L311" s="223"/>
      <c r="M311" s="129"/>
      <c r="N311" s="224"/>
      <c r="O311" s="67">
        <f>IF(I311=0,"",I311/H310)</f>
        <v>1</v>
      </c>
      <c r="P311" s="68">
        <v>23</v>
      </c>
      <c r="Q311" s="231">
        <f t="shared" si="57"/>
        <v>1</v>
      </c>
      <c r="R311" s="231">
        <f t="shared" si="58"/>
        <v>0</v>
      </c>
      <c r="T311" s="104"/>
    </row>
    <row r="312" spans="1:20" ht="15.75" customHeight="1" x14ac:dyDescent="0.25">
      <c r="A312" s="58">
        <v>1202</v>
      </c>
      <c r="B312" s="59"/>
      <c r="C312" s="59"/>
      <c r="D312" s="59"/>
      <c r="E312" s="59"/>
      <c r="F312" s="59"/>
      <c r="G312" s="59"/>
      <c r="H312" s="59"/>
      <c r="I312" s="59"/>
      <c r="J312" s="59">
        <v>13</v>
      </c>
      <c r="K312" s="144">
        <v>10</v>
      </c>
      <c r="L312" s="223"/>
      <c r="M312" s="129"/>
      <c r="N312" s="224"/>
      <c r="O312" s="71">
        <f>IF(J312=0,"",J312/I311)</f>
        <v>0.8666666666666667</v>
      </c>
      <c r="P312" s="68">
        <v>21</v>
      </c>
      <c r="Q312" s="71">
        <f t="shared" si="57"/>
        <v>0.91304347826086951</v>
      </c>
      <c r="R312" s="71">
        <f t="shared" si="58"/>
        <v>8.6956521739130488E-2</v>
      </c>
      <c r="T312" s="104"/>
    </row>
    <row r="313" spans="1:20" ht="15.75" customHeight="1" x14ac:dyDescent="0.25">
      <c r="A313" s="58">
        <v>1301</v>
      </c>
      <c r="B313" s="59"/>
      <c r="C313" s="59"/>
      <c r="D313" s="59"/>
      <c r="E313" s="59"/>
      <c r="F313" s="59"/>
      <c r="G313" s="59"/>
      <c r="H313" s="59"/>
      <c r="I313" s="59"/>
      <c r="J313" s="59">
        <v>7</v>
      </c>
      <c r="K313" s="144">
        <v>4</v>
      </c>
      <c r="L313" s="223"/>
      <c r="M313" s="129"/>
      <c r="N313" s="225"/>
      <c r="O313" s="129"/>
      <c r="P313" s="68">
        <v>11</v>
      </c>
      <c r="Q313" s="129"/>
      <c r="R313" s="232"/>
      <c r="T313" s="104"/>
    </row>
    <row r="314" spans="1:20" ht="15.75" customHeight="1" x14ac:dyDescent="0.25">
      <c r="A314" s="58">
        <v>1302</v>
      </c>
      <c r="B314" s="59"/>
      <c r="C314" s="59"/>
      <c r="D314" s="59"/>
      <c r="E314" s="59"/>
      <c r="F314" s="59"/>
      <c r="G314" s="59"/>
      <c r="H314" s="59"/>
      <c r="I314" s="59"/>
      <c r="J314" s="59">
        <v>2</v>
      </c>
      <c r="K314" s="144"/>
      <c r="L314" s="223"/>
      <c r="M314" s="129"/>
      <c r="N314" s="225"/>
      <c r="O314" s="233"/>
      <c r="P314" s="109">
        <v>6</v>
      </c>
      <c r="Q314" s="234"/>
      <c r="R314" s="233"/>
      <c r="T314" s="104"/>
    </row>
    <row r="315" spans="1:20" ht="15.75" customHeight="1" x14ac:dyDescent="0.25">
      <c r="A315" s="58">
        <v>1401</v>
      </c>
      <c r="B315" s="59"/>
      <c r="C315" s="59"/>
      <c r="D315" s="59"/>
      <c r="E315" s="59"/>
      <c r="F315" s="59"/>
      <c r="G315" s="59"/>
      <c r="H315" s="59"/>
      <c r="I315" s="59"/>
      <c r="J315" s="59">
        <v>3</v>
      </c>
      <c r="K315" s="144">
        <v>2</v>
      </c>
      <c r="L315" s="223"/>
      <c r="M315" s="129"/>
      <c r="N315" s="225"/>
      <c r="O315" s="233"/>
      <c r="P315" s="196">
        <v>7</v>
      </c>
      <c r="Q315" s="234"/>
      <c r="R315" s="233"/>
      <c r="T315" s="104"/>
    </row>
    <row r="316" spans="1:20" ht="15.75" customHeight="1" x14ac:dyDescent="0.25">
      <c r="A316" s="58">
        <v>1402</v>
      </c>
      <c r="B316" s="59"/>
      <c r="C316" s="59"/>
      <c r="D316" s="59"/>
      <c r="E316" s="59"/>
      <c r="F316" s="59"/>
      <c r="G316" s="59"/>
      <c r="H316" s="59"/>
      <c r="I316" s="59"/>
      <c r="J316" s="59">
        <v>4</v>
      </c>
      <c r="K316" s="144"/>
      <c r="L316" s="223"/>
      <c r="M316" s="129"/>
      <c r="N316" s="225"/>
      <c r="O316" s="235"/>
      <c r="P316" s="198">
        <v>4</v>
      </c>
      <c r="Q316" s="236"/>
      <c r="R316" s="233"/>
      <c r="T316" s="104"/>
    </row>
    <row r="317" spans="1:20" ht="15.75" customHeight="1" x14ac:dyDescent="0.25">
      <c r="A317" s="58">
        <v>1501</v>
      </c>
      <c r="B317" s="59"/>
      <c r="C317" s="59"/>
      <c r="D317" s="59"/>
      <c r="E317" s="59"/>
      <c r="F317" s="59"/>
      <c r="G317" s="59"/>
      <c r="H317" s="59"/>
      <c r="I317" s="59"/>
      <c r="J317" s="59">
        <v>4</v>
      </c>
      <c r="K317" s="144">
        <v>4</v>
      </c>
      <c r="L317" s="223"/>
      <c r="M317" s="129"/>
      <c r="N317" s="225"/>
      <c r="O317" s="235"/>
      <c r="P317" s="198">
        <v>4</v>
      </c>
      <c r="Q317" s="236"/>
      <c r="R317" s="233"/>
      <c r="T317" s="104"/>
    </row>
    <row r="318" spans="1:20" ht="15.75" customHeight="1" x14ac:dyDescent="0.25">
      <c r="A318" s="58">
        <v>1502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144"/>
      <c r="L318" s="223"/>
      <c r="M318" s="129"/>
      <c r="N318" s="225"/>
      <c r="O318" s="191" t="s">
        <v>83</v>
      </c>
      <c r="P318" s="197">
        <v>18</v>
      </c>
      <c r="Q318" s="111">
        <f>K321</f>
        <v>22</v>
      </c>
      <c r="R318" s="193" t="s">
        <v>11</v>
      </c>
      <c r="T318" s="104"/>
    </row>
    <row r="319" spans="1:20" ht="15.75" customHeight="1" x14ac:dyDescent="0.25">
      <c r="A319" s="58">
        <v>1601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144"/>
      <c r="L319" s="223"/>
      <c r="M319" s="129"/>
      <c r="N319" s="225"/>
      <c r="O319" s="192" t="s">
        <v>85</v>
      </c>
      <c r="P319" s="86">
        <f>IF(P318/B304=0,"",P318/B304)</f>
        <v>0.54545454545454541</v>
      </c>
      <c r="Q319" s="112">
        <f>IF(P318/Q318=0,"",P318/Q318)</f>
        <v>0.81818181818181823</v>
      </c>
      <c r="R319" s="194" t="s">
        <v>86</v>
      </c>
      <c r="T319" s="104"/>
    </row>
    <row r="320" spans="1:20" ht="15.75" customHeight="1" x14ac:dyDescent="0.25">
      <c r="A320" s="58">
        <v>1602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144"/>
      <c r="L320" s="226"/>
      <c r="M320" s="227"/>
      <c r="N320" s="228"/>
      <c r="O320" s="90"/>
      <c r="P320" s="91"/>
      <c r="Q320" s="91"/>
      <c r="R320" s="113"/>
      <c r="T320" s="104"/>
    </row>
    <row r="321" spans="1:20" ht="18" customHeight="1" x14ac:dyDescent="0.25">
      <c r="A321" s="28"/>
      <c r="B321" s="280" t="s">
        <v>111</v>
      </c>
      <c r="C321" s="280"/>
      <c r="D321" s="280"/>
      <c r="E321" s="280"/>
      <c r="F321" s="280"/>
      <c r="G321" s="280"/>
      <c r="H321" s="280"/>
      <c r="I321" s="280"/>
      <c r="J321" s="280"/>
      <c r="K321" s="93">
        <f>SUM(K304:K317)</f>
        <v>22</v>
      </c>
      <c r="L321" s="94">
        <f>IF(SUM(K311:K312)=0,"",SUM(K311:K312)/B304)</f>
        <v>0.36363636363636365</v>
      </c>
      <c r="M321" s="94">
        <f>IF(K321=0,"",K321/B304)</f>
        <v>0.66666666666666663</v>
      </c>
      <c r="N321" s="94">
        <f>IF(K312=0,"",M321-L321)</f>
        <v>0.30303030303030298</v>
      </c>
      <c r="O321" s="3"/>
      <c r="P321" s="29"/>
      <c r="Q321" s="22"/>
      <c r="R321" s="3"/>
      <c r="T321" s="104"/>
    </row>
    <row r="322" spans="1:20" ht="12.75" customHeight="1" x14ac:dyDescent="0.2">
      <c r="L322" s="3"/>
      <c r="M322" s="3"/>
      <c r="O322" s="3"/>
    </row>
    <row r="323" spans="1:20" ht="12.75" customHeight="1" x14ac:dyDescent="0.2">
      <c r="L323" s="3"/>
      <c r="M323" s="3"/>
      <c r="O323" s="3"/>
    </row>
    <row r="324" spans="1:20" ht="26.25" customHeight="1" x14ac:dyDescent="0.4">
      <c r="A324" s="163"/>
      <c r="B324" s="298" t="s">
        <v>99</v>
      </c>
      <c r="C324" s="298"/>
      <c r="D324" s="298"/>
      <c r="E324" s="298"/>
      <c r="F324" s="298"/>
      <c r="G324" s="298"/>
      <c r="H324" s="298"/>
      <c r="I324" s="298"/>
      <c r="J324" s="298"/>
      <c r="K324" s="179" t="s">
        <v>56</v>
      </c>
      <c r="L324" s="3"/>
      <c r="M324" s="3"/>
      <c r="N324" s="29"/>
      <c r="O324" s="3"/>
      <c r="P324" s="29"/>
      <c r="Q324" s="29"/>
      <c r="R324" s="29"/>
    </row>
    <row r="325" spans="1:20" ht="20.25" customHeight="1" x14ac:dyDescent="0.2">
      <c r="A325" s="293" t="s">
        <v>10</v>
      </c>
      <c r="B325" s="273" t="s">
        <v>100</v>
      </c>
      <c r="C325" s="274"/>
      <c r="D325" s="274"/>
      <c r="E325" s="274"/>
      <c r="F325" s="274"/>
      <c r="G325" s="274"/>
      <c r="H325" s="274"/>
      <c r="I325" s="274"/>
      <c r="J325" s="275"/>
      <c r="K325" s="276" t="s">
        <v>11</v>
      </c>
      <c r="L325" s="269" t="s">
        <v>3</v>
      </c>
      <c r="M325" s="269" t="s">
        <v>4</v>
      </c>
      <c r="N325" s="278" t="s">
        <v>5</v>
      </c>
      <c r="O325" s="269" t="s">
        <v>6</v>
      </c>
      <c r="P325" s="267" t="s">
        <v>7</v>
      </c>
      <c r="Q325" s="267" t="s">
        <v>8</v>
      </c>
      <c r="R325" s="269" t="s">
        <v>101</v>
      </c>
    </row>
    <row r="326" spans="1:20" ht="15.75" customHeight="1" x14ac:dyDescent="0.25">
      <c r="A326" s="268"/>
      <c r="B326" s="58" t="s">
        <v>102</v>
      </c>
      <c r="C326" s="58" t="s">
        <v>103</v>
      </c>
      <c r="D326" s="58" t="s">
        <v>104</v>
      </c>
      <c r="E326" s="58" t="s">
        <v>105</v>
      </c>
      <c r="F326" s="58" t="s">
        <v>106</v>
      </c>
      <c r="G326" s="58" t="s">
        <v>107</v>
      </c>
      <c r="H326" s="58" t="s">
        <v>108</v>
      </c>
      <c r="I326" s="58" t="s">
        <v>109</v>
      </c>
      <c r="J326" s="58" t="s">
        <v>110</v>
      </c>
      <c r="K326" s="277"/>
      <c r="L326" s="268"/>
      <c r="M326" s="268"/>
      <c r="N326" s="268"/>
      <c r="O326" s="268"/>
      <c r="P326" s="268"/>
      <c r="Q326" s="268"/>
      <c r="R326" s="268"/>
      <c r="T326" s="104"/>
    </row>
    <row r="327" spans="1:20" ht="15.75" customHeight="1" x14ac:dyDescent="0.25">
      <c r="A327" s="58" t="s">
        <v>56</v>
      </c>
      <c r="B327" s="59">
        <v>30</v>
      </c>
      <c r="C327" s="59"/>
      <c r="D327" s="59"/>
      <c r="E327" s="59"/>
      <c r="F327" s="59"/>
      <c r="G327" s="59"/>
      <c r="H327" s="59"/>
      <c r="I327" s="59"/>
      <c r="J327" s="59"/>
      <c r="K327" s="144"/>
      <c r="L327" s="220"/>
      <c r="M327" s="221"/>
      <c r="N327" s="222"/>
      <c r="O327" s="229"/>
      <c r="P327" s="63">
        <f>B327</f>
        <v>30</v>
      </c>
      <c r="Q327" s="230"/>
      <c r="R327" s="229"/>
      <c r="T327" s="104"/>
    </row>
    <row r="328" spans="1:20" ht="15.75" customHeight="1" x14ac:dyDescent="0.25">
      <c r="A328" s="58" t="s">
        <v>57</v>
      </c>
      <c r="B328" s="59"/>
      <c r="C328" s="59">
        <v>23</v>
      </c>
      <c r="D328" s="59"/>
      <c r="E328" s="59"/>
      <c r="F328" s="59"/>
      <c r="G328" s="59"/>
      <c r="H328" s="59"/>
      <c r="I328" s="59"/>
      <c r="J328" s="59"/>
      <c r="K328" s="144"/>
      <c r="L328" s="223"/>
      <c r="M328" s="129"/>
      <c r="N328" s="224"/>
      <c r="O328" s="67">
        <f>IF(C328=0,"",C328/B327)</f>
        <v>0.76666666666666672</v>
      </c>
      <c r="P328" s="68">
        <v>23</v>
      </c>
      <c r="Q328" s="231">
        <f t="shared" ref="Q328:Q335" si="59">IF(P328=0,"",P328/P327)</f>
        <v>0.76666666666666672</v>
      </c>
      <c r="R328" s="231">
        <f t="shared" ref="R328:R335" si="60">IF(P328=0,"",100%-Q328)</f>
        <v>0.23333333333333328</v>
      </c>
      <c r="T328" s="104"/>
    </row>
    <row r="329" spans="1:20" ht="15.75" customHeight="1" x14ac:dyDescent="0.25">
      <c r="A329" s="58">
        <v>1001</v>
      </c>
      <c r="B329" s="59"/>
      <c r="C329" s="59"/>
      <c r="D329" s="59">
        <v>21</v>
      </c>
      <c r="E329" s="59"/>
      <c r="F329" s="59"/>
      <c r="G329" s="59"/>
      <c r="H329" s="59"/>
      <c r="I329" s="59"/>
      <c r="J329" s="59"/>
      <c r="K329" s="144"/>
      <c r="L329" s="223"/>
      <c r="M329" s="129"/>
      <c r="N329" s="224"/>
      <c r="O329" s="67">
        <f>IF(D329=0,"",D329/C328)</f>
        <v>0.91304347826086951</v>
      </c>
      <c r="P329" s="68">
        <v>21</v>
      </c>
      <c r="Q329" s="231">
        <f t="shared" si="59"/>
        <v>0.91304347826086951</v>
      </c>
      <c r="R329" s="231">
        <f t="shared" si="60"/>
        <v>8.6956521739130488E-2</v>
      </c>
      <c r="T329" s="70">
        <f>P329/P327</f>
        <v>0.7</v>
      </c>
    </row>
    <row r="330" spans="1:20" ht="15.75" customHeight="1" x14ac:dyDescent="0.25">
      <c r="A330" s="58">
        <v>1002</v>
      </c>
      <c r="B330" s="59"/>
      <c r="C330" s="59"/>
      <c r="D330" s="59"/>
      <c r="E330" s="59">
        <v>14</v>
      </c>
      <c r="F330" s="59"/>
      <c r="G330" s="59"/>
      <c r="H330" s="59"/>
      <c r="I330" s="59"/>
      <c r="J330" s="59"/>
      <c r="K330" s="144"/>
      <c r="L330" s="223"/>
      <c r="M330" s="129"/>
      <c r="N330" s="224"/>
      <c r="O330" s="67">
        <f>IF(E330=0,"",E330/D329)</f>
        <v>0.66666666666666663</v>
      </c>
      <c r="P330" s="68">
        <v>18</v>
      </c>
      <c r="Q330" s="231">
        <f t="shared" si="59"/>
        <v>0.8571428571428571</v>
      </c>
      <c r="R330" s="231">
        <f t="shared" si="60"/>
        <v>0.1428571428571429</v>
      </c>
      <c r="T330" s="104"/>
    </row>
    <row r="331" spans="1:20" ht="15.75" customHeight="1" x14ac:dyDescent="0.25">
      <c r="A331" s="58">
        <v>1101</v>
      </c>
      <c r="B331" s="59"/>
      <c r="C331" s="59"/>
      <c r="D331" s="59"/>
      <c r="E331" s="59"/>
      <c r="F331" s="59">
        <v>14</v>
      </c>
      <c r="G331" s="59"/>
      <c r="H331" s="59"/>
      <c r="I331" s="59"/>
      <c r="J331" s="59"/>
      <c r="K331" s="144"/>
      <c r="L331" s="223"/>
      <c r="M331" s="129"/>
      <c r="N331" s="224"/>
      <c r="O331" s="67">
        <f>IF(F331=0,"",F331/E330)</f>
        <v>1</v>
      </c>
      <c r="P331" s="68">
        <v>17</v>
      </c>
      <c r="Q331" s="231">
        <f t="shared" si="59"/>
        <v>0.94444444444444442</v>
      </c>
      <c r="R331" s="231">
        <f t="shared" si="60"/>
        <v>5.555555555555558E-2</v>
      </c>
      <c r="T331" s="104"/>
    </row>
    <row r="332" spans="1:20" ht="15.75" customHeight="1" x14ac:dyDescent="0.25">
      <c r="A332" s="58">
        <v>1102</v>
      </c>
      <c r="B332" s="59"/>
      <c r="C332" s="59"/>
      <c r="D332" s="59"/>
      <c r="E332" s="59"/>
      <c r="F332" s="59"/>
      <c r="G332" s="59">
        <v>8</v>
      </c>
      <c r="H332" s="59"/>
      <c r="I332" s="59"/>
      <c r="J332" s="59"/>
      <c r="K332" s="144"/>
      <c r="L332" s="223"/>
      <c r="M332" s="129"/>
      <c r="N332" s="224"/>
      <c r="O332" s="67">
        <f>IF(G332=0,"",G332/F331)</f>
        <v>0.5714285714285714</v>
      </c>
      <c r="P332" s="68">
        <v>13</v>
      </c>
      <c r="Q332" s="231">
        <f t="shared" si="59"/>
        <v>0.76470588235294112</v>
      </c>
      <c r="R332" s="231">
        <f t="shared" si="60"/>
        <v>0.23529411764705888</v>
      </c>
      <c r="T332" s="104"/>
    </row>
    <row r="333" spans="1:20" ht="15.75" customHeight="1" x14ac:dyDescent="0.25">
      <c r="A333" s="58">
        <v>1201</v>
      </c>
      <c r="B333" s="59"/>
      <c r="C333" s="59"/>
      <c r="D333" s="59"/>
      <c r="E333" s="59"/>
      <c r="F333" s="59"/>
      <c r="G333" s="59"/>
      <c r="H333" s="59">
        <v>6</v>
      </c>
      <c r="I333" s="59"/>
      <c r="J333" s="59"/>
      <c r="K333" s="144"/>
      <c r="L333" s="223"/>
      <c r="M333" s="129"/>
      <c r="N333" s="224"/>
      <c r="O333" s="67">
        <f>IF(H333=0,"",H333/G332)</f>
        <v>0.75</v>
      </c>
      <c r="P333" s="68">
        <v>12</v>
      </c>
      <c r="Q333" s="231">
        <f t="shared" si="59"/>
        <v>0.92307692307692313</v>
      </c>
      <c r="R333" s="231">
        <f t="shared" si="60"/>
        <v>7.6923076923076872E-2</v>
      </c>
      <c r="T333" s="104"/>
    </row>
    <row r="334" spans="1:20" ht="15.75" customHeight="1" x14ac:dyDescent="0.25">
      <c r="A334" s="58">
        <v>1202</v>
      </c>
      <c r="B334" s="59"/>
      <c r="C334" s="59"/>
      <c r="D334" s="59"/>
      <c r="E334" s="59"/>
      <c r="F334" s="59"/>
      <c r="G334" s="59"/>
      <c r="H334" s="59"/>
      <c r="I334" s="59">
        <v>6</v>
      </c>
      <c r="J334" s="59"/>
      <c r="K334" s="144"/>
      <c r="L334" s="223"/>
      <c r="M334" s="129"/>
      <c r="N334" s="224"/>
      <c r="O334" s="67">
        <f>IF(I334=0,"",I334/H333)</f>
        <v>1</v>
      </c>
      <c r="P334" s="68">
        <v>10</v>
      </c>
      <c r="Q334" s="231">
        <f t="shared" si="59"/>
        <v>0.83333333333333337</v>
      </c>
      <c r="R334" s="231">
        <f t="shared" si="60"/>
        <v>0.16666666666666663</v>
      </c>
      <c r="T334" s="104"/>
    </row>
    <row r="335" spans="1:20" ht="15.75" customHeight="1" x14ac:dyDescent="0.25">
      <c r="A335" s="58">
        <v>1301</v>
      </c>
      <c r="B335" s="59"/>
      <c r="C335" s="59"/>
      <c r="D335" s="59"/>
      <c r="E335" s="59"/>
      <c r="F335" s="59"/>
      <c r="G335" s="59"/>
      <c r="H335" s="59"/>
      <c r="I335" s="59"/>
      <c r="J335" s="59">
        <v>6</v>
      </c>
      <c r="K335" s="144">
        <v>5</v>
      </c>
      <c r="L335" s="223"/>
      <c r="M335" s="129"/>
      <c r="N335" s="224"/>
      <c r="O335" s="71">
        <f>IF(J335=0,"",J335/I334)</f>
        <v>1</v>
      </c>
      <c r="P335" s="68">
        <v>9</v>
      </c>
      <c r="Q335" s="71">
        <f t="shared" si="59"/>
        <v>0.9</v>
      </c>
      <c r="R335" s="71">
        <f t="shared" si="60"/>
        <v>9.9999999999999978E-2</v>
      </c>
      <c r="T335" s="104"/>
    </row>
    <row r="336" spans="1:20" ht="15.75" customHeight="1" x14ac:dyDescent="0.25">
      <c r="A336" s="58">
        <v>1302</v>
      </c>
      <c r="B336" s="59"/>
      <c r="C336" s="59"/>
      <c r="D336" s="59"/>
      <c r="E336" s="59"/>
      <c r="F336" s="59"/>
      <c r="G336" s="59"/>
      <c r="H336" s="59"/>
      <c r="I336" s="59"/>
      <c r="J336" s="59">
        <v>2</v>
      </c>
      <c r="K336" s="144"/>
      <c r="L336" s="223"/>
      <c r="M336" s="129"/>
      <c r="N336" s="225"/>
      <c r="O336" s="129"/>
      <c r="P336" s="68">
        <v>9</v>
      </c>
      <c r="Q336" s="129"/>
      <c r="R336" s="232"/>
      <c r="T336" s="104"/>
    </row>
    <row r="337" spans="1:20" ht="15.75" customHeight="1" x14ac:dyDescent="0.25">
      <c r="A337" s="58">
        <v>1401</v>
      </c>
      <c r="B337" s="59"/>
      <c r="C337" s="59"/>
      <c r="D337" s="59"/>
      <c r="E337" s="59"/>
      <c r="F337" s="59"/>
      <c r="G337" s="59"/>
      <c r="H337" s="59"/>
      <c r="I337" s="59"/>
      <c r="J337" s="59">
        <v>4</v>
      </c>
      <c r="K337" s="144">
        <v>2</v>
      </c>
      <c r="L337" s="223"/>
      <c r="M337" s="129"/>
      <c r="N337" s="225"/>
      <c r="O337" s="233"/>
      <c r="P337" s="109">
        <v>9</v>
      </c>
      <c r="Q337" s="234"/>
      <c r="R337" s="233"/>
      <c r="T337" s="104"/>
    </row>
    <row r="338" spans="1:20" ht="15.75" customHeight="1" x14ac:dyDescent="0.25">
      <c r="A338" s="58">
        <v>1402</v>
      </c>
      <c r="B338" s="59"/>
      <c r="C338" s="59"/>
      <c r="D338" s="59"/>
      <c r="E338" s="59"/>
      <c r="F338" s="59"/>
      <c r="G338" s="59"/>
      <c r="H338" s="59"/>
      <c r="I338" s="59"/>
      <c r="J338" s="59">
        <v>5</v>
      </c>
      <c r="K338" s="144">
        <v>4</v>
      </c>
      <c r="L338" s="223"/>
      <c r="M338" s="129"/>
      <c r="N338" s="225"/>
      <c r="O338" s="233"/>
      <c r="P338" s="196">
        <v>6</v>
      </c>
      <c r="Q338" s="234"/>
      <c r="R338" s="233"/>
      <c r="T338" s="104"/>
    </row>
    <row r="339" spans="1:20" ht="15.75" customHeight="1" x14ac:dyDescent="0.25">
      <c r="A339" s="58">
        <v>1501</v>
      </c>
      <c r="B339" s="59"/>
      <c r="C339" s="59"/>
      <c r="D339" s="59"/>
      <c r="E339" s="59"/>
      <c r="F339" s="59"/>
      <c r="G339" s="59"/>
      <c r="H339" s="59"/>
      <c r="I339" s="59"/>
      <c r="J339" s="59">
        <v>1</v>
      </c>
      <c r="K339" s="144">
        <v>1</v>
      </c>
      <c r="L339" s="223"/>
      <c r="M339" s="129"/>
      <c r="N339" s="225"/>
      <c r="O339" s="235"/>
      <c r="P339" s="198">
        <v>2</v>
      </c>
      <c r="Q339" s="236"/>
      <c r="R339" s="233"/>
      <c r="T339" s="104"/>
    </row>
    <row r="340" spans="1:20" ht="15.75" customHeight="1" x14ac:dyDescent="0.25">
      <c r="A340" s="58">
        <v>1502</v>
      </c>
      <c r="B340" s="59"/>
      <c r="C340" s="59"/>
      <c r="D340" s="59"/>
      <c r="E340" s="59"/>
      <c r="F340" s="59"/>
      <c r="G340" s="59"/>
      <c r="H340" s="59"/>
      <c r="I340" s="59"/>
      <c r="J340" s="59">
        <v>1</v>
      </c>
      <c r="K340" s="144">
        <v>1</v>
      </c>
      <c r="L340" s="223"/>
      <c r="M340" s="129"/>
      <c r="N340" s="225"/>
      <c r="O340" s="235"/>
      <c r="P340" s="198">
        <v>1</v>
      </c>
      <c r="Q340" s="236"/>
      <c r="R340" s="233"/>
      <c r="T340" s="104"/>
    </row>
    <row r="341" spans="1:20" ht="15.75" customHeight="1" x14ac:dyDescent="0.25">
      <c r="A341" s="58">
        <v>1601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144"/>
      <c r="L341" s="223"/>
      <c r="M341" s="129"/>
      <c r="N341" s="225"/>
      <c r="O341" s="191" t="s">
        <v>83</v>
      </c>
      <c r="P341" s="197">
        <v>7</v>
      </c>
      <c r="Q341" s="111">
        <f>K344</f>
        <v>13</v>
      </c>
      <c r="R341" s="193" t="s">
        <v>11</v>
      </c>
      <c r="T341" s="104"/>
    </row>
    <row r="342" spans="1:20" ht="15.75" customHeight="1" x14ac:dyDescent="0.25">
      <c r="A342" s="58">
        <v>1602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144"/>
      <c r="L342" s="223"/>
      <c r="M342" s="129"/>
      <c r="N342" s="225"/>
      <c r="O342" s="192" t="s">
        <v>85</v>
      </c>
      <c r="P342" s="86">
        <f>IF(P341/B327=0,"",P341/B327)</f>
        <v>0.23333333333333334</v>
      </c>
      <c r="Q342" s="112">
        <f>IF(P341/Q341=0,"",P341/Q341)</f>
        <v>0.53846153846153844</v>
      </c>
      <c r="R342" s="194" t="s">
        <v>86</v>
      </c>
      <c r="T342" s="104"/>
    </row>
    <row r="343" spans="1:20" ht="15.75" customHeight="1" x14ac:dyDescent="0.25">
      <c r="A343" s="58">
        <v>1701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144"/>
      <c r="L343" s="226"/>
      <c r="M343" s="227"/>
      <c r="N343" s="228"/>
      <c r="O343" s="90"/>
      <c r="P343" s="91"/>
      <c r="Q343" s="91"/>
      <c r="R343" s="113"/>
      <c r="T343" s="104"/>
    </row>
    <row r="344" spans="1:20" ht="18" customHeight="1" x14ac:dyDescent="0.25">
      <c r="A344" s="28"/>
      <c r="B344" s="280" t="s">
        <v>111</v>
      </c>
      <c r="C344" s="280"/>
      <c r="D344" s="280"/>
      <c r="E344" s="280"/>
      <c r="F344" s="280"/>
      <c r="G344" s="280"/>
      <c r="H344" s="280"/>
      <c r="I344" s="280"/>
      <c r="J344" s="280"/>
      <c r="K344" s="93">
        <f>SUM(K327:K340)</f>
        <v>13</v>
      </c>
      <c r="L344" s="94">
        <f>IF(SUM(K334:K335)=0,"",SUM(K334:K335)/B327)</f>
        <v>0.16666666666666666</v>
      </c>
      <c r="M344" s="94">
        <f>IF(K344=0,"",K344/B327)</f>
        <v>0.43333333333333335</v>
      </c>
      <c r="N344" s="94">
        <f>IF(K335=0,"",M344-L344)</f>
        <v>0.26666666666666672</v>
      </c>
      <c r="O344" s="3"/>
      <c r="P344" s="29"/>
      <c r="Q344" s="22"/>
      <c r="R344" s="3"/>
      <c r="T344" s="104"/>
    </row>
    <row r="345" spans="1:20" ht="12.75" customHeight="1" x14ac:dyDescent="0.2">
      <c r="L345" s="3"/>
      <c r="M345" s="3"/>
      <c r="N345" s="3"/>
      <c r="O345" s="3"/>
    </row>
    <row r="346" spans="1:20" ht="12.75" customHeight="1" x14ac:dyDescent="0.2">
      <c r="L346" s="3"/>
      <c r="M346" s="3"/>
      <c r="N346" s="3"/>
      <c r="O346" s="3"/>
    </row>
    <row r="347" spans="1:20" ht="26.25" x14ac:dyDescent="0.4">
      <c r="A347" s="163"/>
      <c r="B347" s="298" t="s">
        <v>99</v>
      </c>
      <c r="C347" s="298"/>
      <c r="D347" s="298"/>
      <c r="E347" s="298"/>
      <c r="F347" s="298"/>
      <c r="G347" s="298"/>
      <c r="H347" s="298"/>
      <c r="I347" s="298"/>
      <c r="J347" s="298"/>
      <c r="K347" s="179" t="s">
        <v>57</v>
      </c>
      <c r="L347" s="3"/>
      <c r="M347" s="3"/>
      <c r="N347" s="29"/>
      <c r="O347" s="3"/>
      <c r="P347" s="29"/>
      <c r="Q347" s="29"/>
      <c r="R347" s="29"/>
    </row>
    <row r="348" spans="1:20" ht="20.25" x14ac:dyDescent="0.2">
      <c r="A348" s="293" t="s">
        <v>10</v>
      </c>
      <c r="B348" s="273" t="s">
        <v>100</v>
      </c>
      <c r="C348" s="274"/>
      <c r="D348" s="274"/>
      <c r="E348" s="274"/>
      <c r="F348" s="274"/>
      <c r="G348" s="274"/>
      <c r="H348" s="274"/>
      <c r="I348" s="274"/>
      <c r="J348" s="275"/>
      <c r="K348" s="276" t="s">
        <v>11</v>
      </c>
      <c r="L348" s="269" t="s">
        <v>3</v>
      </c>
      <c r="M348" s="269" t="s">
        <v>4</v>
      </c>
      <c r="N348" s="278" t="s">
        <v>5</v>
      </c>
      <c r="O348" s="269" t="s">
        <v>6</v>
      </c>
      <c r="P348" s="267" t="s">
        <v>7</v>
      </c>
      <c r="Q348" s="267" t="s">
        <v>8</v>
      </c>
      <c r="R348" s="269" t="s">
        <v>101</v>
      </c>
    </row>
    <row r="349" spans="1:20" ht="15.75" customHeight="1" x14ac:dyDescent="0.25">
      <c r="A349" s="268"/>
      <c r="B349" s="58" t="s">
        <v>102</v>
      </c>
      <c r="C349" s="58" t="s">
        <v>103</v>
      </c>
      <c r="D349" s="58" t="s">
        <v>104</v>
      </c>
      <c r="E349" s="58" t="s">
        <v>105</v>
      </c>
      <c r="F349" s="58" t="s">
        <v>106</v>
      </c>
      <c r="G349" s="58" t="s">
        <v>107</v>
      </c>
      <c r="H349" s="58" t="s">
        <v>108</v>
      </c>
      <c r="I349" s="58" t="s">
        <v>109</v>
      </c>
      <c r="J349" s="58" t="s">
        <v>110</v>
      </c>
      <c r="K349" s="277"/>
      <c r="L349" s="268"/>
      <c r="M349" s="268"/>
      <c r="N349" s="268"/>
      <c r="O349" s="268"/>
      <c r="P349" s="268"/>
      <c r="Q349" s="268"/>
      <c r="R349" s="268"/>
      <c r="T349" s="104"/>
    </row>
    <row r="350" spans="1:20" ht="15.75" customHeight="1" x14ac:dyDescent="0.25">
      <c r="A350" s="58" t="s">
        <v>57</v>
      </c>
      <c r="B350" s="59">
        <v>33</v>
      </c>
      <c r="C350" s="59"/>
      <c r="D350" s="59"/>
      <c r="E350" s="59"/>
      <c r="F350" s="59"/>
      <c r="G350" s="59"/>
      <c r="H350" s="59"/>
      <c r="I350" s="59"/>
      <c r="J350" s="59"/>
      <c r="K350" s="144"/>
      <c r="L350" s="220"/>
      <c r="M350" s="221"/>
      <c r="N350" s="222"/>
      <c r="O350" s="229"/>
      <c r="P350" s="63">
        <f>B350</f>
        <v>33</v>
      </c>
      <c r="Q350" s="230"/>
      <c r="R350" s="229"/>
      <c r="T350" s="104"/>
    </row>
    <row r="351" spans="1:20" ht="15.75" customHeight="1" x14ac:dyDescent="0.25">
      <c r="A351" s="58">
        <v>1001</v>
      </c>
      <c r="B351" s="59"/>
      <c r="C351" s="59">
        <v>28</v>
      </c>
      <c r="D351" s="59"/>
      <c r="E351" s="59"/>
      <c r="F351" s="59"/>
      <c r="G351" s="59"/>
      <c r="H351" s="59"/>
      <c r="I351" s="59"/>
      <c r="J351" s="59"/>
      <c r="K351" s="144"/>
      <c r="L351" s="223"/>
      <c r="M351" s="129"/>
      <c r="N351" s="224"/>
      <c r="O351" s="67">
        <f>IF(C351=0,"",C351/B350)</f>
        <v>0.84848484848484851</v>
      </c>
      <c r="P351" s="68">
        <v>29</v>
      </c>
      <c r="Q351" s="231">
        <f t="shared" ref="Q351:Q358" si="61">IF(P351=0,"",P351/P350)</f>
        <v>0.87878787878787878</v>
      </c>
      <c r="R351" s="231">
        <f t="shared" ref="R351:R358" si="62">IF(P351=0,"",100%-Q351)</f>
        <v>0.12121212121212122</v>
      </c>
      <c r="T351" s="104"/>
    </row>
    <row r="352" spans="1:20" ht="15.75" customHeight="1" x14ac:dyDescent="0.25">
      <c r="A352" s="58">
        <v>1002</v>
      </c>
      <c r="B352" s="59"/>
      <c r="C352" s="59"/>
      <c r="D352" s="59">
        <v>19</v>
      </c>
      <c r="E352" s="59"/>
      <c r="F352" s="59"/>
      <c r="G352" s="59"/>
      <c r="H352" s="59"/>
      <c r="I352" s="59"/>
      <c r="J352" s="59"/>
      <c r="K352" s="144"/>
      <c r="L352" s="223"/>
      <c r="M352" s="129"/>
      <c r="N352" s="224"/>
      <c r="O352" s="67">
        <f>IF(D352=0,"",D352/C351)</f>
        <v>0.6785714285714286</v>
      </c>
      <c r="P352" s="68">
        <v>28</v>
      </c>
      <c r="Q352" s="231">
        <f t="shared" si="61"/>
        <v>0.96551724137931039</v>
      </c>
      <c r="R352" s="231">
        <f t="shared" si="62"/>
        <v>3.4482758620689613E-2</v>
      </c>
      <c r="T352" s="70">
        <f>P352/P350</f>
        <v>0.84848484848484851</v>
      </c>
    </row>
    <row r="353" spans="1:20" ht="15.75" customHeight="1" x14ac:dyDescent="0.25">
      <c r="A353" s="58">
        <v>1101</v>
      </c>
      <c r="B353" s="59"/>
      <c r="C353" s="59"/>
      <c r="D353" s="59"/>
      <c r="E353" s="59">
        <v>13</v>
      </c>
      <c r="F353" s="59"/>
      <c r="G353" s="59"/>
      <c r="H353" s="59"/>
      <c r="I353" s="59"/>
      <c r="J353" s="59"/>
      <c r="K353" s="144"/>
      <c r="L353" s="223"/>
      <c r="M353" s="129"/>
      <c r="N353" s="224"/>
      <c r="O353" s="67">
        <f>IF(E353=0,"",E353/D352)</f>
        <v>0.68421052631578949</v>
      </c>
      <c r="P353" s="68">
        <v>26</v>
      </c>
      <c r="Q353" s="231">
        <f t="shared" si="61"/>
        <v>0.9285714285714286</v>
      </c>
      <c r="R353" s="231">
        <f t="shared" si="62"/>
        <v>7.1428571428571397E-2</v>
      </c>
      <c r="T353" s="104"/>
    </row>
    <row r="354" spans="1:20" ht="15.75" customHeight="1" x14ac:dyDescent="0.25">
      <c r="A354" s="58">
        <v>1102</v>
      </c>
      <c r="B354" s="59"/>
      <c r="C354" s="59"/>
      <c r="D354" s="59"/>
      <c r="E354" s="59"/>
      <c r="F354" s="59">
        <v>13</v>
      </c>
      <c r="G354" s="59"/>
      <c r="H354" s="59"/>
      <c r="I354" s="59"/>
      <c r="J354" s="59"/>
      <c r="K354" s="144"/>
      <c r="L354" s="223"/>
      <c r="M354" s="129"/>
      <c r="N354" s="224"/>
      <c r="O354" s="67">
        <f>IF(F354=0,"",F354/E353)</f>
        <v>1</v>
      </c>
      <c r="P354" s="68">
        <v>22</v>
      </c>
      <c r="Q354" s="231">
        <f t="shared" si="61"/>
        <v>0.84615384615384615</v>
      </c>
      <c r="R354" s="231">
        <f t="shared" si="62"/>
        <v>0.15384615384615385</v>
      </c>
      <c r="T354" s="104"/>
    </row>
    <row r="355" spans="1:20" ht="15.75" customHeight="1" x14ac:dyDescent="0.25">
      <c r="A355" s="58">
        <v>1201</v>
      </c>
      <c r="B355" s="59"/>
      <c r="C355" s="59"/>
      <c r="D355" s="59"/>
      <c r="E355" s="59"/>
      <c r="F355" s="59"/>
      <c r="G355" s="59">
        <v>10</v>
      </c>
      <c r="H355" s="59"/>
      <c r="I355" s="59"/>
      <c r="J355" s="59"/>
      <c r="K355" s="144"/>
      <c r="L355" s="223"/>
      <c r="M355" s="129"/>
      <c r="N355" s="224"/>
      <c r="O355" s="67">
        <f>IF(G355=0,"",G355/F354)</f>
        <v>0.76923076923076927</v>
      </c>
      <c r="P355" s="68">
        <v>22</v>
      </c>
      <c r="Q355" s="231">
        <f t="shared" si="61"/>
        <v>1</v>
      </c>
      <c r="R355" s="231">
        <f t="shared" si="62"/>
        <v>0</v>
      </c>
      <c r="T355" s="104"/>
    </row>
    <row r="356" spans="1:20" ht="15.75" customHeight="1" x14ac:dyDescent="0.25">
      <c r="A356" s="58">
        <v>1202</v>
      </c>
      <c r="B356" s="59"/>
      <c r="C356" s="59"/>
      <c r="D356" s="59"/>
      <c r="E356" s="59"/>
      <c r="F356" s="59"/>
      <c r="G356" s="59"/>
      <c r="H356" s="59">
        <v>10</v>
      </c>
      <c r="I356" s="59"/>
      <c r="J356" s="59"/>
      <c r="K356" s="144"/>
      <c r="L356" s="223"/>
      <c r="M356" s="129"/>
      <c r="N356" s="224"/>
      <c r="O356" s="67">
        <f>IF(H356=0,"",H356/G355)</f>
        <v>1</v>
      </c>
      <c r="P356" s="68">
        <v>22</v>
      </c>
      <c r="Q356" s="231">
        <f t="shared" si="61"/>
        <v>1</v>
      </c>
      <c r="R356" s="231">
        <f t="shared" si="62"/>
        <v>0</v>
      </c>
      <c r="T356" s="104"/>
    </row>
    <row r="357" spans="1:20" ht="15.75" customHeight="1" x14ac:dyDescent="0.25">
      <c r="A357" s="58">
        <v>1301</v>
      </c>
      <c r="B357" s="59"/>
      <c r="C357" s="59"/>
      <c r="D357" s="59"/>
      <c r="E357" s="59"/>
      <c r="F357" s="59"/>
      <c r="G357" s="59"/>
      <c r="H357" s="59"/>
      <c r="I357" s="59">
        <v>8</v>
      </c>
      <c r="J357" s="59"/>
      <c r="K357" s="144">
        <v>1</v>
      </c>
      <c r="L357" s="223"/>
      <c r="M357" s="129"/>
      <c r="N357" s="224"/>
      <c r="O357" s="67">
        <f>IF(I357=0,"",I357/H356)</f>
        <v>0.8</v>
      </c>
      <c r="P357" s="68">
        <v>18</v>
      </c>
      <c r="Q357" s="231">
        <f t="shared" si="61"/>
        <v>0.81818181818181823</v>
      </c>
      <c r="R357" s="231">
        <f t="shared" si="62"/>
        <v>0.18181818181818177</v>
      </c>
      <c r="T357" s="104"/>
    </row>
    <row r="358" spans="1:20" ht="15.75" customHeight="1" x14ac:dyDescent="0.25">
      <c r="A358" s="58">
        <v>1302</v>
      </c>
      <c r="B358" s="59"/>
      <c r="C358" s="59"/>
      <c r="D358" s="59"/>
      <c r="E358" s="59"/>
      <c r="F358" s="59"/>
      <c r="G358" s="59"/>
      <c r="H358" s="59"/>
      <c r="I358" s="59"/>
      <c r="J358" s="59">
        <v>7</v>
      </c>
      <c r="K358" s="144">
        <v>6</v>
      </c>
      <c r="L358" s="223"/>
      <c r="M358" s="129"/>
      <c r="N358" s="224"/>
      <c r="O358" s="71">
        <f>IF(J358=0,"",J358/I357)</f>
        <v>0.875</v>
      </c>
      <c r="P358" s="68">
        <v>18</v>
      </c>
      <c r="Q358" s="71">
        <f t="shared" si="61"/>
        <v>1</v>
      </c>
      <c r="R358" s="71">
        <f t="shared" si="62"/>
        <v>0</v>
      </c>
      <c r="T358" s="104"/>
    </row>
    <row r="359" spans="1:20" ht="15.75" customHeight="1" x14ac:dyDescent="0.25">
      <c r="A359" s="58">
        <v>1401</v>
      </c>
      <c r="B359" s="59"/>
      <c r="C359" s="59"/>
      <c r="D359" s="59"/>
      <c r="E359" s="59"/>
      <c r="F359" s="59"/>
      <c r="G359" s="59"/>
      <c r="H359" s="59"/>
      <c r="I359" s="59"/>
      <c r="J359" s="59">
        <v>5</v>
      </c>
      <c r="K359" s="144">
        <v>3</v>
      </c>
      <c r="L359" s="223"/>
      <c r="M359" s="129"/>
      <c r="N359" s="225"/>
      <c r="O359" s="129"/>
      <c r="P359" s="68">
        <v>11</v>
      </c>
      <c r="Q359" s="129"/>
      <c r="R359" s="232"/>
      <c r="T359" s="104"/>
    </row>
    <row r="360" spans="1:20" ht="15.75" customHeight="1" x14ac:dyDescent="0.25">
      <c r="A360" s="58">
        <v>1402</v>
      </c>
      <c r="B360" s="59"/>
      <c r="C360" s="59"/>
      <c r="D360" s="59"/>
      <c r="E360" s="59"/>
      <c r="F360" s="59"/>
      <c r="G360" s="59"/>
      <c r="H360" s="59"/>
      <c r="I360" s="59"/>
      <c r="J360" s="59">
        <v>3</v>
      </c>
      <c r="K360" s="144">
        <v>1</v>
      </c>
      <c r="L360" s="223"/>
      <c r="M360" s="129"/>
      <c r="N360" s="225"/>
      <c r="O360" s="233"/>
      <c r="P360" s="109">
        <v>7</v>
      </c>
      <c r="Q360" s="234"/>
      <c r="R360" s="233"/>
      <c r="T360" s="104"/>
    </row>
    <row r="361" spans="1:20" ht="15.75" customHeight="1" x14ac:dyDescent="0.25">
      <c r="A361" s="58">
        <v>1501</v>
      </c>
      <c r="B361" s="59"/>
      <c r="C361" s="59"/>
      <c r="D361" s="59"/>
      <c r="E361" s="59"/>
      <c r="F361" s="59"/>
      <c r="G361" s="59"/>
      <c r="H361" s="59"/>
      <c r="I361" s="59"/>
      <c r="J361" s="59">
        <v>5</v>
      </c>
      <c r="K361" s="144">
        <v>2</v>
      </c>
      <c r="L361" s="223"/>
      <c r="M361" s="129"/>
      <c r="N361" s="225"/>
      <c r="O361" s="233"/>
      <c r="P361" s="109">
        <v>6</v>
      </c>
      <c r="Q361" s="234"/>
      <c r="R361" s="233"/>
      <c r="T361" s="104"/>
    </row>
    <row r="362" spans="1:20" ht="15.75" customHeight="1" x14ac:dyDescent="0.25">
      <c r="A362" s="58">
        <v>1502</v>
      </c>
      <c r="B362" s="59"/>
      <c r="C362" s="59"/>
      <c r="D362" s="59"/>
      <c r="E362" s="59"/>
      <c r="F362" s="59"/>
      <c r="G362" s="59"/>
      <c r="H362" s="59"/>
      <c r="I362" s="59"/>
      <c r="J362" s="59">
        <v>2</v>
      </c>
      <c r="K362" s="144">
        <v>2</v>
      </c>
      <c r="L362" s="223"/>
      <c r="M362" s="129"/>
      <c r="N362" s="225"/>
      <c r="O362" s="233"/>
      <c r="P362" s="196">
        <v>3</v>
      </c>
      <c r="Q362" s="234"/>
      <c r="R362" s="233"/>
      <c r="T362" s="104"/>
    </row>
    <row r="363" spans="1:20" ht="15.75" customHeight="1" x14ac:dyDescent="0.25">
      <c r="A363" s="58">
        <v>1601</v>
      </c>
      <c r="B363" s="59"/>
      <c r="C363" s="59"/>
      <c r="D363" s="59"/>
      <c r="E363" s="59"/>
      <c r="F363" s="59"/>
      <c r="G363" s="59"/>
      <c r="H363" s="59"/>
      <c r="I363" s="59"/>
      <c r="J363" s="59">
        <v>1</v>
      </c>
      <c r="K363" s="144">
        <v>1</v>
      </c>
      <c r="L363" s="223"/>
      <c r="M363" s="129"/>
      <c r="N363" s="225"/>
      <c r="O363" s="129"/>
      <c r="P363" s="198">
        <v>1</v>
      </c>
      <c r="Q363" s="124"/>
      <c r="R363" s="233"/>
      <c r="T363" s="104"/>
    </row>
    <row r="364" spans="1:20" ht="15.75" customHeight="1" x14ac:dyDescent="0.25">
      <c r="A364" s="58">
        <v>1602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144"/>
      <c r="L364" s="223"/>
      <c r="M364" s="129"/>
      <c r="N364" s="225"/>
      <c r="O364" s="191" t="s">
        <v>83</v>
      </c>
      <c r="P364" s="197">
        <v>15</v>
      </c>
      <c r="Q364" s="111">
        <f>K367</f>
        <v>16</v>
      </c>
      <c r="R364" s="193" t="s">
        <v>11</v>
      </c>
      <c r="T364" s="104"/>
    </row>
    <row r="365" spans="1:20" ht="15.75" customHeight="1" x14ac:dyDescent="0.25">
      <c r="A365" s="58">
        <v>1701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144"/>
      <c r="L365" s="223"/>
      <c r="M365" s="129"/>
      <c r="N365" s="225"/>
      <c r="O365" s="192" t="s">
        <v>85</v>
      </c>
      <c r="P365" s="86">
        <f>IF(P364/B350=0,"",P364/B350)</f>
        <v>0.45454545454545453</v>
      </c>
      <c r="Q365" s="112">
        <f>IF(P364/Q364=0,"",P364/Q364)</f>
        <v>0.9375</v>
      </c>
      <c r="R365" s="194" t="s">
        <v>86</v>
      </c>
      <c r="T365" s="104"/>
    </row>
    <row r="366" spans="1:20" ht="15.75" customHeight="1" x14ac:dyDescent="0.25">
      <c r="A366" s="58">
        <v>1702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144"/>
      <c r="L366" s="226"/>
      <c r="M366" s="227"/>
      <c r="N366" s="228"/>
      <c r="O366" s="90"/>
      <c r="P366" s="91"/>
      <c r="Q366" s="91"/>
      <c r="R366" s="113"/>
      <c r="T366" s="104"/>
    </row>
    <row r="367" spans="1:20" ht="18" customHeight="1" x14ac:dyDescent="0.25">
      <c r="A367" s="28"/>
      <c r="B367" s="280" t="s">
        <v>111</v>
      </c>
      <c r="C367" s="280"/>
      <c r="D367" s="280"/>
      <c r="E367" s="280"/>
      <c r="F367" s="280"/>
      <c r="G367" s="280"/>
      <c r="H367" s="280"/>
      <c r="I367" s="280"/>
      <c r="J367" s="280"/>
      <c r="K367" s="93">
        <f>SUM(K350:K363)</f>
        <v>16</v>
      </c>
      <c r="L367" s="94">
        <f>IF(SUM(K357:K358)=0,"",SUM(K357:K358)/B350)</f>
        <v>0.21212121212121213</v>
      </c>
      <c r="M367" s="94">
        <f>IF(K367=0,"",K367/B350)</f>
        <v>0.48484848484848486</v>
      </c>
      <c r="N367" s="94">
        <f>IF(K358=0,"",M367-L367)</f>
        <v>0.27272727272727271</v>
      </c>
      <c r="O367" s="3"/>
      <c r="P367" s="29"/>
      <c r="Q367" s="22"/>
      <c r="R367" s="3"/>
      <c r="T367" s="104"/>
    </row>
    <row r="368" spans="1:20" ht="12.75" customHeight="1" x14ac:dyDescent="0.2">
      <c r="L368" s="3"/>
      <c r="M368" s="3"/>
      <c r="N368" s="3"/>
      <c r="O368" s="3"/>
    </row>
    <row r="369" spans="1:20" ht="12.75" customHeight="1" x14ac:dyDescent="0.2">
      <c r="L369" s="3"/>
      <c r="M369" s="3"/>
      <c r="N369" s="3"/>
      <c r="O369" s="3"/>
      <c r="S369" s="29"/>
      <c r="T369" s="22"/>
    </row>
    <row r="370" spans="1:20" ht="26.25" customHeight="1" x14ac:dyDescent="0.4">
      <c r="A370" s="163"/>
      <c r="B370" s="298" t="s">
        <v>99</v>
      </c>
      <c r="C370" s="298"/>
      <c r="D370" s="298"/>
      <c r="E370" s="298"/>
      <c r="F370" s="298"/>
      <c r="G370" s="298"/>
      <c r="H370" s="298"/>
      <c r="I370" s="298"/>
      <c r="J370" s="298"/>
      <c r="K370" s="179" t="s">
        <v>69</v>
      </c>
      <c r="L370" s="3"/>
      <c r="M370" s="3"/>
      <c r="N370" s="29"/>
      <c r="O370" s="3"/>
      <c r="P370" s="29"/>
      <c r="Q370" s="29"/>
      <c r="R370" s="29"/>
    </row>
    <row r="371" spans="1:20" ht="20.25" customHeight="1" x14ac:dyDescent="0.2">
      <c r="A371" s="293" t="s">
        <v>10</v>
      </c>
      <c r="B371" s="273" t="s">
        <v>100</v>
      </c>
      <c r="C371" s="274"/>
      <c r="D371" s="274"/>
      <c r="E371" s="274"/>
      <c r="F371" s="274"/>
      <c r="G371" s="274"/>
      <c r="H371" s="274"/>
      <c r="I371" s="274"/>
      <c r="J371" s="275"/>
      <c r="K371" s="276" t="s">
        <v>11</v>
      </c>
      <c r="L371" s="269" t="s">
        <v>3</v>
      </c>
      <c r="M371" s="269" t="s">
        <v>4</v>
      </c>
      <c r="N371" s="278" t="s">
        <v>5</v>
      </c>
      <c r="O371" s="269" t="s">
        <v>6</v>
      </c>
      <c r="P371" s="267" t="s">
        <v>7</v>
      </c>
      <c r="Q371" s="267" t="s">
        <v>8</v>
      </c>
      <c r="R371" s="269" t="s">
        <v>101</v>
      </c>
    </row>
    <row r="372" spans="1:20" ht="15.75" customHeight="1" x14ac:dyDescent="0.25">
      <c r="A372" s="268"/>
      <c r="B372" s="58" t="s">
        <v>102</v>
      </c>
      <c r="C372" s="58" t="s">
        <v>103</v>
      </c>
      <c r="D372" s="58" t="s">
        <v>104</v>
      </c>
      <c r="E372" s="58" t="s">
        <v>105</v>
      </c>
      <c r="F372" s="58" t="s">
        <v>106</v>
      </c>
      <c r="G372" s="58" t="s">
        <v>107</v>
      </c>
      <c r="H372" s="58" t="s">
        <v>108</v>
      </c>
      <c r="I372" s="58" t="s">
        <v>109</v>
      </c>
      <c r="J372" s="58" t="s">
        <v>110</v>
      </c>
      <c r="K372" s="277"/>
      <c r="L372" s="268"/>
      <c r="M372" s="268"/>
      <c r="N372" s="268"/>
      <c r="O372" s="268"/>
      <c r="P372" s="268"/>
      <c r="Q372" s="268"/>
      <c r="R372" s="268"/>
      <c r="T372" s="104"/>
    </row>
    <row r="373" spans="1:20" ht="15.75" customHeight="1" x14ac:dyDescent="0.25">
      <c r="A373" s="58">
        <v>1001</v>
      </c>
      <c r="B373" s="59">
        <v>18</v>
      </c>
      <c r="C373" s="59"/>
      <c r="D373" s="59"/>
      <c r="E373" s="59"/>
      <c r="F373" s="59"/>
      <c r="G373" s="59"/>
      <c r="H373" s="59"/>
      <c r="I373" s="59"/>
      <c r="J373" s="59"/>
      <c r="K373" s="144"/>
      <c r="L373" s="220"/>
      <c r="M373" s="221"/>
      <c r="N373" s="222"/>
      <c r="O373" s="229"/>
      <c r="P373" s="63">
        <f>B373</f>
        <v>18</v>
      </c>
      <c r="Q373" s="230"/>
      <c r="R373" s="229"/>
      <c r="T373" s="104"/>
    </row>
    <row r="374" spans="1:20" ht="15.75" customHeight="1" x14ac:dyDescent="0.25">
      <c r="A374" s="58">
        <v>1002</v>
      </c>
      <c r="B374" s="59"/>
      <c r="C374" s="59">
        <v>13</v>
      </c>
      <c r="D374" s="59"/>
      <c r="E374" s="59"/>
      <c r="F374" s="59"/>
      <c r="G374" s="59"/>
      <c r="H374" s="59"/>
      <c r="I374" s="59"/>
      <c r="J374" s="59"/>
      <c r="K374" s="144"/>
      <c r="L374" s="223"/>
      <c r="M374" s="129"/>
      <c r="N374" s="224"/>
      <c r="O374" s="67">
        <f>IF(C374=0,"",C374/B373)</f>
        <v>0.72222222222222221</v>
      </c>
      <c r="P374" s="68">
        <v>13</v>
      </c>
      <c r="Q374" s="231">
        <f t="shared" ref="Q374:Q381" si="63">IF(P374=0,"",P374/P373)</f>
        <v>0.72222222222222221</v>
      </c>
      <c r="R374" s="231">
        <f t="shared" ref="R374:R381" si="64">IF(P374=0,"",100%-Q374)</f>
        <v>0.27777777777777779</v>
      </c>
      <c r="T374" s="104"/>
    </row>
    <row r="375" spans="1:20" ht="15.75" customHeight="1" x14ac:dyDescent="0.25">
      <c r="A375" s="58">
        <v>1101</v>
      </c>
      <c r="B375" s="59"/>
      <c r="C375" s="59"/>
      <c r="D375" s="59">
        <v>8</v>
      </c>
      <c r="E375" s="59"/>
      <c r="F375" s="59"/>
      <c r="G375" s="59"/>
      <c r="H375" s="59"/>
      <c r="I375" s="59"/>
      <c r="J375" s="59"/>
      <c r="K375" s="144"/>
      <c r="L375" s="223"/>
      <c r="M375" s="129"/>
      <c r="N375" s="224"/>
      <c r="O375" s="67">
        <f>IF(D375=0,"",D375/C374)</f>
        <v>0.61538461538461542</v>
      </c>
      <c r="P375" s="68">
        <v>12</v>
      </c>
      <c r="Q375" s="231">
        <f t="shared" si="63"/>
        <v>0.92307692307692313</v>
      </c>
      <c r="R375" s="231">
        <f t="shared" si="64"/>
        <v>7.6923076923076872E-2</v>
      </c>
      <c r="T375" s="70">
        <f>P375/P373</f>
        <v>0.66666666666666663</v>
      </c>
    </row>
    <row r="376" spans="1:20" ht="15.75" customHeight="1" x14ac:dyDescent="0.25">
      <c r="A376" s="58">
        <v>1102</v>
      </c>
      <c r="B376" s="59"/>
      <c r="C376" s="59"/>
      <c r="D376" s="59"/>
      <c r="E376" s="59">
        <v>7</v>
      </c>
      <c r="F376" s="59"/>
      <c r="G376" s="59"/>
      <c r="H376" s="59"/>
      <c r="I376" s="59"/>
      <c r="J376" s="59"/>
      <c r="K376" s="144"/>
      <c r="L376" s="223"/>
      <c r="M376" s="129"/>
      <c r="N376" s="224"/>
      <c r="O376" s="67">
        <f>IF(E376=0,"",E376/D375)</f>
        <v>0.875</v>
      </c>
      <c r="P376" s="68">
        <v>10</v>
      </c>
      <c r="Q376" s="231">
        <f t="shared" si="63"/>
        <v>0.83333333333333337</v>
      </c>
      <c r="R376" s="231">
        <f t="shared" si="64"/>
        <v>0.16666666666666663</v>
      </c>
      <c r="T376" s="104"/>
    </row>
    <row r="377" spans="1:20" ht="15.75" customHeight="1" x14ac:dyDescent="0.25">
      <c r="A377" s="58">
        <v>1201</v>
      </c>
      <c r="B377" s="59"/>
      <c r="C377" s="59"/>
      <c r="D377" s="59"/>
      <c r="E377" s="59"/>
      <c r="F377" s="59">
        <v>7</v>
      </c>
      <c r="G377" s="59"/>
      <c r="H377" s="59"/>
      <c r="I377" s="59"/>
      <c r="J377" s="59"/>
      <c r="K377" s="144"/>
      <c r="L377" s="223"/>
      <c r="M377" s="129"/>
      <c r="N377" s="224"/>
      <c r="O377" s="67">
        <f>IF(F377=0,"",F377/E376)</f>
        <v>1</v>
      </c>
      <c r="P377" s="68">
        <v>9</v>
      </c>
      <c r="Q377" s="231">
        <f t="shared" si="63"/>
        <v>0.9</v>
      </c>
      <c r="R377" s="231">
        <f t="shared" si="64"/>
        <v>9.9999999999999978E-2</v>
      </c>
      <c r="T377" s="104"/>
    </row>
    <row r="378" spans="1:20" ht="15.75" customHeight="1" x14ac:dyDescent="0.25">
      <c r="A378" s="58">
        <v>1202</v>
      </c>
      <c r="B378" s="59"/>
      <c r="C378" s="59"/>
      <c r="D378" s="59"/>
      <c r="E378" s="59"/>
      <c r="F378" s="59"/>
      <c r="G378" s="59">
        <v>6</v>
      </c>
      <c r="H378" s="59"/>
      <c r="I378" s="59"/>
      <c r="J378" s="59"/>
      <c r="K378" s="144"/>
      <c r="L378" s="223"/>
      <c r="M378" s="129"/>
      <c r="N378" s="224"/>
      <c r="O378" s="67">
        <f>IF(G378=0,"",G378/F377)</f>
        <v>0.8571428571428571</v>
      </c>
      <c r="P378" s="68">
        <v>9</v>
      </c>
      <c r="Q378" s="231">
        <f t="shared" si="63"/>
        <v>1</v>
      </c>
      <c r="R378" s="231">
        <f t="shared" si="64"/>
        <v>0</v>
      </c>
      <c r="T378" s="104"/>
    </row>
    <row r="379" spans="1:20" ht="15.75" customHeight="1" x14ac:dyDescent="0.25">
      <c r="A379" s="58">
        <v>1301</v>
      </c>
      <c r="B379" s="59"/>
      <c r="C379" s="59"/>
      <c r="D379" s="59"/>
      <c r="E379" s="59"/>
      <c r="F379" s="59"/>
      <c r="G379" s="59"/>
      <c r="H379" s="59">
        <v>5</v>
      </c>
      <c r="I379" s="59"/>
      <c r="J379" s="59"/>
      <c r="K379" s="144"/>
      <c r="L379" s="223"/>
      <c r="M379" s="129"/>
      <c r="N379" s="224"/>
      <c r="O379" s="67">
        <f>IF(H379=0,"",H379/G378)</f>
        <v>0.83333333333333337</v>
      </c>
      <c r="P379" s="68">
        <v>7</v>
      </c>
      <c r="Q379" s="231">
        <f t="shared" si="63"/>
        <v>0.77777777777777779</v>
      </c>
      <c r="R379" s="231">
        <f t="shared" si="64"/>
        <v>0.22222222222222221</v>
      </c>
      <c r="T379" s="104"/>
    </row>
    <row r="380" spans="1:20" ht="15.75" customHeight="1" x14ac:dyDescent="0.25">
      <c r="A380" s="58">
        <v>1302</v>
      </c>
      <c r="B380" s="59"/>
      <c r="C380" s="59"/>
      <c r="D380" s="59"/>
      <c r="E380" s="59"/>
      <c r="F380" s="59"/>
      <c r="G380" s="59"/>
      <c r="H380" s="59"/>
      <c r="I380" s="59">
        <v>5</v>
      </c>
      <c r="J380" s="59"/>
      <c r="K380" s="144"/>
      <c r="L380" s="223"/>
      <c r="M380" s="129"/>
      <c r="N380" s="224"/>
      <c r="O380" s="67">
        <f>IF(I380=0,"",I380/H379)</f>
        <v>1</v>
      </c>
      <c r="P380" s="68">
        <v>8</v>
      </c>
      <c r="Q380" s="231">
        <f t="shared" si="63"/>
        <v>1.1428571428571428</v>
      </c>
      <c r="R380" s="231">
        <f t="shared" si="64"/>
        <v>-0.14285714285714279</v>
      </c>
      <c r="T380" s="104"/>
    </row>
    <row r="381" spans="1:20" ht="15.75" customHeight="1" x14ac:dyDescent="0.25">
      <c r="A381" s="58">
        <v>1401</v>
      </c>
      <c r="B381" s="59"/>
      <c r="C381" s="59"/>
      <c r="D381" s="59"/>
      <c r="E381" s="59"/>
      <c r="F381" s="59"/>
      <c r="G381" s="59"/>
      <c r="H381" s="59"/>
      <c r="I381" s="59"/>
      <c r="J381" s="59">
        <v>5</v>
      </c>
      <c r="K381" s="144">
        <v>0</v>
      </c>
      <c r="L381" s="223"/>
      <c r="M381" s="129"/>
      <c r="N381" s="224"/>
      <c r="O381" s="71">
        <f>IF(J381=0,"",J381/I380)</f>
        <v>1</v>
      </c>
      <c r="P381" s="68">
        <v>8</v>
      </c>
      <c r="Q381" s="71">
        <f t="shared" si="63"/>
        <v>1</v>
      </c>
      <c r="R381" s="71">
        <f t="shared" si="64"/>
        <v>0</v>
      </c>
      <c r="T381" s="104"/>
    </row>
    <row r="382" spans="1:20" ht="15.75" customHeight="1" x14ac:dyDescent="0.25">
      <c r="A382" s="58">
        <v>1402</v>
      </c>
      <c r="B382" s="59"/>
      <c r="C382" s="59"/>
      <c r="D382" s="59"/>
      <c r="E382" s="59"/>
      <c r="F382" s="59"/>
      <c r="G382" s="59"/>
      <c r="H382" s="59"/>
      <c r="I382" s="59"/>
      <c r="J382" s="59">
        <v>6</v>
      </c>
      <c r="K382" s="144">
        <v>2</v>
      </c>
      <c r="L382" s="223"/>
      <c r="M382" s="129"/>
      <c r="N382" s="225"/>
      <c r="O382" s="129"/>
      <c r="P382" s="68">
        <v>7</v>
      </c>
      <c r="Q382" s="129"/>
      <c r="R382" s="232"/>
      <c r="T382" s="104"/>
    </row>
    <row r="383" spans="1:20" ht="15.75" customHeight="1" x14ac:dyDescent="0.25">
      <c r="A383" s="58">
        <v>1501</v>
      </c>
      <c r="B383" s="59"/>
      <c r="C383" s="59"/>
      <c r="D383" s="59"/>
      <c r="E383" s="59"/>
      <c r="F383" s="59"/>
      <c r="G383" s="59"/>
      <c r="H383" s="59"/>
      <c r="I383" s="59"/>
      <c r="J383" s="59">
        <v>3</v>
      </c>
      <c r="K383" s="144">
        <v>1</v>
      </c>
      <c r="L383" s="223"/>
      <c r="M383" s="129"/>
      <c r="N383" s="225"/>
      <c r="O383" s="233"/>
      <c r="P383" s="109">
        <v>4</v>
      </c>
      <c r="Q383" s="234"/>
      <c r="R383" s="233"/>
      <c r="T383" s="104"/>
    </row>
    <row r="384" spans="1:20" ht="15.75" customHeight="1" x14ac:dyDescent="0.25">
      <c r="A384" s="58">
        <v>1502</v>
      </c>
      <c r="B384" s="59"/>
      <c r="C384" s="59"/>
      <c r="D384" s="59"/>
      <c r="E384" s="59"/>
      <c r="F384" s="59"/>
      <c r="G384" s="59"/>
      <c r="H384" s="59"/>
      <c r="I384" s="59"/>
      <c r="J384" s="59">
        <v>4</v>
      </c>
      <c r="K384" s="144">
        <v>3</v>
      </c>
      <c r="L384" s="223"/>
      <c r="M384" s="129"/>
      <c r="N384" s="225"/>
      <c r="O384" s="233"/>
      <c r="P384" s="109">
        <v>4</v>
      </c>
      <c r="Q384" s="234"/>
      <c r="R384" s="233"/>
      <c r="T384" s="104"/>
    </row>
    <row r="385" spans="1:20" ht="15.75" customHeight="1" x14ac:dyDescent="0.25">
      <c r="A385" s="58">
        <v>1601</v>
      </c>
      <c r="B385" s="59"/>
      <c r="C385" s="59"/>
      <c r="D385" s="59"/>
      <c r="E385" s="59"/>
      <c r="F385" s="59"/>
      <c r="G385" s="59"/>
      <c r="H385" s="59"/>
      <c r="I385" s="59"/>
      <c r="J385" s="59">
        <v>1</v>
      </c>
      <c r="K385" s="144">
        <v>1</v>
      </c>
      <c r="L385" s="223"/>
      <c r="M385" s="129"/>
      <c r="N385" s="225"/>
      <c r="O385" s="233"/>
      <c r="P385" s="109">
        <v>1</v>
      </c>
      <c r="Q385" s="234"/>
      <c r="R385" s="233"/>
      <c r="T385" s="104"/>
    </row>
    <row r="386" spans="1:20" ht="15.75" customHeight="1" x14ac:dyDescent="0.25">
      <c r="A386" s="58">
        <v>1602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144"/>
      <c r="L386" s="223"/>
      <c r="M386" s="129"/>
      <c r="N386" s="225"/>
      <c r="O386" s="129"/>
      <c r="P386" s="225"/>
      <c r="Q386" s="124"/>
      <c r="R386" s="233"/>
      <c r="T386" s="104"/>
    </row>
    <row r="387" spans="1:20" ht="15.75" customHeight="1" x14ac:dyDescent="0.25">
      <c r="A387" s="58">
        <v>1701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144"/>
      <c r="L387" s="223"/>
      <c r="M387" s="129"/>
      <c r="N387" s="225"/>
      <c r="O387" s="191" t="s">
        <v>83</v>
      </c>
      <c r="P387" s="82">
        <v>6</v>
      </c>
      <c r="Q387" s="111">
        <f>K390</f>
        <v>7</v>
      </c>
      <c r="R387" s="193" t="s">
        <v>11</v>
      </c>
      <c r="T387" s="104"/>
    </row>
    <row r="388" spans="1:20" ht="15.75" customHeight="1" x14ac:dyDescent="0.25">
      <c r="A388" s="58">
        <v>1702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144"/>
      <c r="L388" s="223"/>
      <c r="M388" s="129"/>
      <c r="N388" s="225"/>
      <c r="O388" s="192" t="s">
        <v>85</v>
      </c>
      <c r="P388" s="86">
        <f>IF(P387/B373=0,"",P387/B373)</f>
        <v>0.33333333333333331</v>
      </c>
      <c r="Q388" s="112">
        <f>IF(P387/Q387=0,"",P387/Q387)</f>
        <v>0.8571428571428571</v>
      </c>
      <c r="R388" s="194" t="s">
        <v>86</v>
      </c>
      <c r="T388" s="104"/>
    </row>
    <row r="389" spans="1:20" ht="15.75" x14ac:dyDescent="0.25">
      <c r="A389" s="58">
        <v>1801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144"/>
      <c r="L389" s="226"/>
      <c r="M389" s="227"/>
      <c r="N389" s="228"/>
      <c r="O389" s="90"/>
      <c r="P389" s="91"/>
      <c r="Q389" s="91"/>
      <c r="R389" s="113"/>
      <c r="T389" s="104"/>
    </row>
    <row r="390" spans="1:20" ht="18" customHeight="1" x14ac:dyDescent="0.25">
      <c r="A390" s="28"/>
      <c r="B390" s="280" t="s">
        <v>111</v>
      </c>
      <c r="C390" s="280"/>
      <c r="D390" s="280"/>
      <c r="E390" s="280"/>
      <c r="F390" s="280"/>
      <c r="G390" s="280"/>
      <c r="H390" s="280"/>
      <c r="I390" s="280"/>
      <c r="J390" s="280"/>
      <c r="K390" s="93">
        <f>SUM(K373:K386)</f>
        <v>7</v>
      </c>
      <c r="L390" s="94" t="str">
        <f>IF(SUM(K380:K381)=0,"0%",SUM(K380:K381)/B373)</f>
        <v>0%</v>
      </c>
      <c r="M390" s="94">
        <f>IF(K390=0,"",K390/B373)</f>
        <v>0.3888888888888889</v>
      </c>
      <c r="N390" s="94">
        <f>M390-L390</f>
        <v>0.3888888888888889</v>
      </c>
      <c r="O390" s="3"/>
      <c r="P390" s="29"/>
      <c r="Q390" s="22"/>
      <c r="R390" s="3"/>
      <c r="T390" s="104"/>
    </row>
    <row r="391" spans="1:20" ht="12.75" customHeight="1" x14ac:dyDescent="0.2">
      <c r="A391" s="28"/>
      <c r="B391" s="29"/>
      <c r="C391" s="29"/>
      <c r="D391" s="29"/>
      <c r="E391" s="29"/>
      <c r="F391" s="29"/>
      <c r="G391" s="29"/>
      <c r="H391" s="29"/>
      <c r="I391" s="29"/>
      <c r="J391" s="29"/>
      <c r="K391" s="184"/>
      <c r="L391" s="3"/>
      <c r="M391" s="3"/>
      <c r="N391" s="29"/>
      <c r="O391" s="3"/>
      <c r="P391" s="121"/>
      <c r="Q391" s="14"/>
      <c r="R391" s="3"/>
      <c r="S391" s="29"/>
      <c r="T391" s="29"/>
    </row>
    <row r="392" spans="1:20" ht="12.75" customHeight="1" x14ac:dyDescent="0.2">
      <c r="A392" s="28"/>
      <c r="B392" s="29"/>
      <c r="C392" s="29"/>
      <c r="D392" s="29"/>
      <c r="E392" s="29"/>
      <c r="F392" s="29"/>
      <c r="G392" s="29"/>
      <c r="H392" s="29"/>
      <c r="I392" s="29"/>
      <c r="J392" s="29"/>
      <c r="K392" s="184"/>
      <c r="L392" s="3"/>
      <c r="M392" s="3"/>
      <c r="N392" s="3"/>
      <c r="O392" s="3"/>
      <c r="P392" s="29"/>
      <c r="Q392" s="22"/>
      <c r="R392" s="3"/>
      <c r="S392" s="29"/>
      <c r="T392" s="29"/>
    </row>
    <row r="393" spans="1:20" ht="26.25" customHeight="1" x14ac:dyDescent="0.4">
      <c r="A393" s="163"/>
      <c r="B393" s="298" t="s">
        <v>99</v>
      </c>
      <c r="C393" s="298"/>
      <c r="D393" s="298"/>
      <c r="E393" s="298"/>
      <c r="F393" s="298"/>
      <c r="G393" s="298"/>
      <c r="H393" s="298"/>
      <c r="I393" s="298"/>
      <c r="J393" s="298"/>
      <c r="K393" s="179" t="s">
        <v>70</v>
      </c>
      <c r="L393" s="3"/>
      <c r="M393" s="3"/>
      <c r="N393" s="29"/>
      <c r="O393" s="3"/>
      <c r="P393" s="29"/>
      <c r="Q393" s="29"/>
      <c r="R393" s="29"/>
    </row>
    <row r="394" spans="1:20" ht="20.25" customHeight="1" x14ac:dyDescent="0.2">
      <c r="A394" s="293" t="s">
        <v>10</v>
      </c>
      <c r="B394" s="273" t="s">
        <v>100</v>
      </c>
      <c r="C394" s="274"/>
      <c r="D394" s="274"/>
      <c r="E394" s="274"/>
      <c r="F394" s="274"/>
      <c r="G394" s="274"/>
      <c r="H394" s="274"/>
      <c r="I394" s="274"/>
      <c r="J394" s="275"/>
      <c r="K394" s="276" t="s">
        <v>11</v>
      </c>
      <c r="L394" s="269" t="s">
        <v>3</v>
      </c>
      <c r="M394" s="269" t="s">
        <v>4</v>
      </c>
      <c r="N394" s="278" t="s">
        <v>5</v>
      </c>
      <c r="O394" s="269" t="s">
        <v>6</v>
      </c>
      <c r="P394" s="267" t="s">
        <v>7</v>
      </c>
      <c r="Q394" s="267" t="s">
        <v>8</v>
      </c>
      <c r="R394" s="269" t="s">
        <v>101</v>
      </c>
    </row>
    <row r="395" spans="1:20" ht="15.75" customHeight="1" x14ac:dyDescent="0.25">
      <c r="A395" s="268"/>
      <c r="B395" s="58" t="s">
        <v>102</v>
      </c>
      <c r="C395" s="58" t="s">
        <v>103</v>
      </c>
      <c r="D395" s="58" t="s">
        <v>104</v>
      </c>
      <c r="E395" s="58" t="s">
        <v>105</v>
      </c>
      <c r="F395" s="58" t="s">
        <v>106</v>
      </c>
      <c r="G395" s="58" t="s">
        <v>107</v>
      </c>
      <c r="H395" s="58" t="s">
        <v>108</v>
      </c>
      <c r="I395" s="58" t="s">
        <v>109</v>
      </c>
      <c r="J395" s="58" t="s">
        <v>110</v>
      </c>
      <c r="K395" s="277"/>
      <c r="L395" s="268"/>
      <c r="M395" s="268"/>
      <c r="N395" s="268"/>
      <c r="O395" s="268"/>
      <c r="P395" s="268"/>
      <c r="Q395" s="268"/>
      <c r="R395" s="268"/>
      <c r="T395" s="104"/>
    </row>
    <row r="396" spans="1:20" ht="15.75" customHeight="1" x14ac:dyDescent="0.25">
      <c r="A396" s="58">
        <v>1002</v>
      </c>
      <c r="B396" s="59">
        <v>39</v>
      </c>
      <c r="C396" s="59"/>
      <c r="D396" s="59"/>
      <c r="E396" s="59"/>
      <c r="F396" s="59"/>
      <c r="G396" s="59"/>
      <c r="H396" s="59"/>
      <c r="I396" s="59"/>
      <c r="J396" s="59"/>
      <c r="K396" s="144"/>
      <c r="L396" s="220"/>
      <c r="M396" s="221"/>
      <c r="N396" s="222"/>
      <c r="O396" s="229"/>
      <c r="P396" s="63">
        <f>B396</f>
        <v>39</v>
      </c>
      <c r="Q396" s="230"/>
      <c r="R396" s="229"/>
      <c r="T396" s="104"/>
    </row>
    <row r="397" spans="1:20" ht="15.75" customHeight="1" x14ac:dyDescent="0.25">
      <c r="A397" s="58">
        <v>1101</v>
      </c>
      <c r="B397" s="59"/>
      <c r="C397" s="59">
        <v>29</v>
      </c>
      <c r="D397" s="59"/>
      <c r="E397" s="59"/>
      <c r="F397" s="59"/>
      <c r="G397" s="59"/>
      <c r="H397" s="59"/>
      <c r="I397" s="59"/>
      <c r="J397" s="59"/>
      <c r="K397" s="144"/>
      <c r="L397" s="223"/>
      <c r="M397" s="129"/>
      <c r="N397" s="224"/>
      <c r="O397" s="67">
        <f>IF(C397=0,"",C397/B396)</f>
        <v>0.74358974358974361</v>
      </c>
      <c r="P397" s="68">
        <v>30</v>
      </c>
      <c r="Q397" s="231">
        <f t="shared" ref="Q397:Q404" si="65">IF(P397=0,"",P397/P396)</f>
        <v>0.76923076923076927</v>
      </c>
      <c r="R397" s="231">
        <f t="shared" ref="R397:R404" si="66">IF(P397=0,"",100%-Q397)</f>
        <v>0.23076923076923073</v>
      </c>
      <c r="T397" s="104"/>
    </row>
    <row r="398" spans="1:20" ht="15.75" customHeight="1" x14ac:dyDescent="0.25">
      <c r="A398" s="58">
        <v>1102</v>
      </c>
      <c r="B398" s="59"/>
      <c r="C398" s="59"/>
      <c r="D398" s="59">
        <v>18</v>
      </c>
      <c r="E398" s="59"/>
      <c r="F398" s="59"/>
      <c r="G398" s="59"/>
      <c r="H398" s="59"/>
      <c r="I398" s="59"/>
      <c r="J398" s="59"/>
      <c r="K398" s="144"/>
      <c r="L398" s="223"/>
      <c r="M398" s="129"/>
      <c r="N398" s="224"/>
      <c r="O398" s="67">
        <f>IF(D398=0,"",D398/C397)</f>
        <v>0.62068965517241381</v>
      </c>
      <c r="P398" s="68">
        <v>26</v>
      </c>
      <c r="Q398" s="231">
        <f t="shared" si="65"/>
        <v>0.8666666666666667</v>
      </c>
      <c r="R398" s="231">
        <f t="shared" si="66"/>
        <v>0.1333333333333333</v>
      </c>
      <c r="T398" s="70">
        <f>P398/P396</f>
        <v>0.66666666666666663</v>
      </c>
    </row>
    <row r="399" spans="1:20" ht="15.75" customHeight="1" x14ac:dyDescent="0.25">
      <c r="A399" s="58">
        <v>1201</v>
      </c>
      <c r="B399" s="59"/>
      <c r="C399" s="59"/>
      <c r="D399" s="59"/>
      <c r="E399" s="59">
        <v>18</v>
      </c>
      <c r="F399" s="59"/>
      <c r="G399" s="59"/>
      <c r="H399" s="59"/>
      <c r="I399" s="59"/>
      <c r="J399" s="59"/>
      <c r="K399" s="144"/>
      <c r="L399" s="223"/>
      <c r="M399" s="129"/>
      <c r="N399" s="224"/>
      <c r="O399" s="67">
        <f>IF(E399=0,"",E399/D398)</f>
        <v>1</v>
      </c>
      <c r="P399" s="68">
        <v>26</v>
      </c>
      <c r="Q399" s="231">
        <f t="shared" si="65"/>
        <v>1</v>
      </c>
      <c r="R399" s="231">
        <f t="shared" si="66"/>
        <v>0</v>
      </c>
      <c r="T399" s="104"/>
    </row>
    <row r="400" spans="1:20" ht="15.75" customHeight="1" x14ac:dyDescent="0.25">
      <c r="A400" s="58">
        <v>1202</v>
      </c>
      <c r="B400" s="59"/>
      <c r="C400" s="59"/>
      <c r="D400" s="59"/>
      <c r="E400" s="59"/>
      <c r="F400" s="59">
        <v>18</v>
      </c>
      <c r="G400" s="59"/>
      <c r="H400" s="59"/>
      <c r="I400" s="59"/>
      <c r="J400" s="59"/>
      <c r="K400" s="144"/>
      <c r="L400" s="223"/>
      <c r="M400" s="129"/>
      <c r="N400" s="224"/>
      <c r="O400" s="67">
        <f>IF(F400=0,"",F400/E399)</f>
        <v>1</v>
      </c>
      <c r="P400" s="68">
        <v>23</v>
      </c>
      <c r="Q400" s="231">
        <f t="shared" si="65"/>
        <v>0.88461538461538458</v>
      </c>
      <c r="R400" s="231">
        <f t="shared" si="66"/>
        <v>0.11538461538461542</v>
      </c>
      <c r="T400" s="104"/>
    </row>
    <row r="401" spans="1:20" ht="15.75" customHeight="1" x14ac:dyDescent="0.25">
      <c r="A401" s="58">
        <v>1301</v>
      </c>
      <c r="B401" s="59"/>
      <c r="C401" s="59"/>
      <c r="D401" s="59"/>
      <c r="E401" s="59"/>
      <c r="F401" s="59"/>
      <c r="G401" s="59">
        <v>18</v>
      </c>
      <c r="H401" s="59"/>
      <c r="I401" s="59"/>
      <c r="J401" s="59"/>
      <c r="K401" s="144"/>
      <c r="L401" s="223"/>
      <c r="M401" s="129"/>
      <c r="N401" s="224"/>
      <c r="O401" s="67">
        <f>IF(G401=0,"",G401/F400)</f>
        <v>1</v>
      </c>
      <c r="P401" s="68">
        <v>22</v>
      </c>
      <c r="Q401" s="231">
        <f t="shared" si="65"/>
        <v>0.95652173913043481</v>
      </c>
      <c r="R401" s="231">
        <f t="shared" si="66"/>
        <v>4.3478260869565188E-2</v>
      </c>
      <c r="T401" s="104"/>
    </row>
    <row r="402" spans="1:20" ht="15.75" customHeight="1" x14ac:dyDescent="0.25">
      <c r="A402" s="58">
        <v>1302</v>
      </c>
      <c r="B402" s="59"/>
      <c r="C402" s="59"/>
      <c r="D402" s="59"/>
      <c r="E402" s="59"/>
      <c r="F402" s="59"/>
      <c r="G402" s="59"/>
      <c r="H402" s="59">
        <v>10</v>
      </c>
      <c r="I402" s="59"/>
      <c r="J402" s="59"/>
      <c r="K402" s="144"/>
      <c r="L402" s="223"/>
      <c r="M402" s="129"/>
      <c r="N402" s="224"/>
      <c r="O402" s="67">
        <f>IF(H402=0,"",H402/G401)</f>
        <v>0.55555555555555558</v>
      </c>
      <c r="P402" s="68">
        <v>20</v>
      </c>
      <c r="Q402" s="231">
        <f t="shared" si="65"/>
        <v>0.90909090909090906</v>
      </c>
      <c r="R402" s="231">
        <f t="shared" si="66"/>
        <v>9.0909090909090939E-2</v>
      </c>
      <c r="T402" s="104"/>
    </row>
    <row r="403" spans="1:20" ht="15.75" customHeight="1" x14ac:dyDescent="0.25">
      <c r="A403" s="58">
        <v>1401</v>
      </c>
      <c r="B403" s="59"/>
      <c r="C403" s="59"/>
      <c r="D403" s="59"/>
      <c r="E403" s="59"/>
      <c r="F403" s="59"/>
      <c r="G403" s="59"/>
      <c r="H403" s="59"/>
      <c r="I403" s="59">
        <v>10</v>
      </c>
      <c r="J403" s="59"/>
      <c r="K403" s="144"/>
      <c r="L403" s="223"/>
      <c r="M403" s="129"/>
      <c r="N403" s="224"/>
      <c r="O403" s="67">
        <f>IF(I403=0,"",I403/H402)</f>
        <v>1</v>
      </c>
      <c r="P403" s="68">
        <v>18</v>
      </c>
      <c r="Q403" s="231">
        <f t="shared" si="65"/>
        <v>0.9</v>
      </c>
      <c r="R403" s="231">
        <f t="shared" si="66"/>
        <v>9.9999999999999978E-2</v>
      </c>
      <c r="T403" s="104"/>
    </row>
    <row r="404" spans="1:20" ht="15.75" customHeight="1" x14ac:dyDescent="0.25">
      <c r="A404" s="58">
        <v>1402</v>
      </c>
      <c r="B404" s="59"/>
      <c r="C404" s="59"/>
      <c r="D404" s="59"/>
      <c r="E404" s="59"/>
      <c r="F404" s="59"/>
      <c r="G404" s="59"/>
      <c r="H404" s="59"/>
      <c r="I404" s="59"/>
      <c r="J404" s="59">
        <v>10</v>
      </c>
      <c r="K404" s="144">
        <v>1</v>
      </c>
      <c r="L404" s="223"/>
      <c r="M404" s="129"/>
      <c r="N404" s="224"/>
      <c r="O404" s="71">
        <f>IF(J404=0,"",J404/I403)</f>
        <v>1</v>
      </c>
      <c r="P404" s="68">
        <v>16</v>
      </c>
      <c r="Q404" s="71">
        <f t="shared" si="65"/>
        <v>0.88888888888888884</v>
      </c>
      <c r="R404" s="71">
        <f t="shared" si="66"/>
        <v>0.11111111111111116</v>
      </c>
      <c r="T404" s="104"/>
    </row>
    <row r="405" spans="1:20" ht="15.75" customHeight="1" x14ac:dyDescent="0.25">
      <c r="A405" s="58">
        <v>1501</v>
      </c>
      <c r="B405" s="59"/>
      <c r="C405" s="59"/>
      <c r="D405" s="59"/>
      <c r="E405" s="59"/>
      <c r="F405" s="59"/>
      <c r="G405" s="59"/>
      <c r="H405" s="59"/>
      <c r="I405" s="59"/>
      <c r="J405" s="59">
        <v>12</v>
      </c>
      <c r="K405" s="144">
        <v>3</v>
      </c>
      <c r="L405" s="223"/>
      <c r="M405" s="129"/>
      <c r="N405" s="225"/>
      <c r="O405" s="129"/>
      <c r="P405" s="68">
        <v>16</v>
      </c>
      <c r="Q405" s="129"/>
      <c r="R405" s="232"/>
      <c r="T405" s="104"/>
    </row>
    <row r="406" spans="1:20" ht="15.75" customHeight="1" x14ac:dyDescent="0.25">
      <c r="A406" s="58">
        <v>1502</v>
      </c>
      <c r="B406" s="59"/>
      <c r="C406" s="59"/>
      <c r="D406" s="59"/>
      <c r="E406" s="59"/>
      <c r="F406" s="59"/>
      <c r="G406" s="59"/>
      <c r="H406" s="59"/>
      <c r="I406" s="59"/>
      <c r="J406" s="59">
        <v>12</v>
      </c>
      <c r="K406" s="144">
        <v>8</v>
      </c>
      <c r="L406" s="223"/>
      <c r="M406" s="129"/>
      <c r="N406" s="225"/>
      <c r="O406" s="233"/>
      <c r="P406" s="109">
        <v>13</v>
      </c>
      <c r="Q406" s="234"/>
      <c r="R406" s="233"/>
      <c r="T406" s="104"/>
    </row>
    <row r="407" spans="1:20" ht="15.75" customHeight="1" x14ac:dyDescent="0.25">
      <c r="A407" s="58">
        <v>1601</v>
      </c>
      <c r="B407" s="59"/>
      <c r="C407" s="59"/>
      <c r="D407" s="59"/>
      <c r="E407" s="59"/>
      <c r="F407" s="59"/>
      <c r="G407" s="59"/>
      <c r="H407" s="59"/>
      <c r="I407" s="59"/>
      <c r="J407" s="59">
        <v>2</v>
      </c>
      <c r="K407" s="144">
        <v>2</v>
      </c>
      <c r="L407" s="223"/>
      <c r="M407" s="129"/>
      <c r="N407" s="225"/>
      <c r="O407" s="233"/>
      <c r="P407" s="109">
        <v>2</v>
      </c>
      <c r="Q407" s="234"/>
      <c r="R407" s="233"/>
      <c r="T407" s="104"/>
    </row>
    <row r="408" spans="1:20" ht="15.75" customHeight="1" x14ac:dyDescent="0.25">
      <c r="A408" s="58">
        <v>1602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144"/>
      <c r="L408" s="223"/>
      <c r="M408" s="129"/>
      <c r="N408" s="225"/>
      <c r="O408" s="233"/>
      <c r="P408" s="109"/>
      <c r="Q408" s="234"/>
      <c r="R408" s="233"/>
      <c r="T408" s="104"/>
    </row>
    <row r="409" spans="1:20" ht="15.75" customHeight="1" x14ac:dyDescent="0.25">
      <c r="A409" s="58">
        <v>1701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144"/>
      <c r="L409" s="223"/>
      <c r="M409" s="129"/>
      <c r="N409" s="225"/>
      <c r="O409" s="129"/>
      <c r="P409" s="225"/>
      <c r="Q409" s="124"/>
      <c r="R409" s="233"/>
      <c r="T409" s="104"/>
    </row>
    <row r="410" spans="1:20" ht="15.75" customHeight="1" x14ac:dyDescent="0.25">
      <c r="A410" s="58">
        <v>1702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144"/>
      <c r="L410" s="223"/>
      <c r="M410" s="129"/>
      <c r="N410" s="225"/>
      <c r="O410" s="191" t="s">
        <v>83</v>
      </c>
      <c r="P410" s="82">
        <v>14</v>
      </c>
      <c r="Q410" s="111">
        <f>K413</f>
        <v>14</v>
      </c>
      <c r="R410" s="193" t="s">
        <v>11</v>
      </c>
      <c r="T410" s="104"/>
    </row>
    <row r="411" spans="1:20" ht="15.75" customHeight="1" x14ac:dyDescent="0.25">
      <c r="A411" s="58">
        <v>1801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144"/>
      <c r="L411" s="223"/>
      <c r="M411" s="129"/>
      <c r="N411" s="225"/>
      <c r="O411" s="192" t="s">
        <v>85</v>
      </c>
      <c r="P411" s="86">
        <f>IF(P410/B396=0,"",P410/B396)</f>
        <v>0.35897435897435898</v>
      </c>
      <c r="Q411" s="112">
        <f>IF(P410/Q410=0,"",P410/Q410)</f>
        <v>1</v>
      </c>
      <c r="R411" s="194" t="s">
        <v>86</v>
      </c>
      <c r="T411" s="104"/>
    </row>
    <row r="412" spans="1:20" ht="15.75" customHeight="1" x14ac:dyDescent="0.25">
      <c r="A412" s="58">
        <v>1802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144"/>
      <c r="L412" s="226"/>
      <c r="M412" s="227"/>
      <c r="N412" s="228"/>
      <c r="O412" s="90"/>
      <c r="P412" s="91"/>
      <c r="Q412" s="91"/>
      <c r="R412" s="113"/>
      <c r="T412" s="104"/>
    </row>
    <row r="413" spans="1:20" ht="18" customHeight="1" x14ac:dyDescent="0.25">
      <c r="A413" s="28"/>
      <c r="B413" s="280" t="s">
        <v>111</v>
      </c>
      <c r="C413" s="280"/>
      <c r="D413" s="280"/>
      <c r="E413" s="280"/>
      <c r="F413" s="280"/>
      <c r="G413" s="280"/>
      <c r="H413" s="280"/>
      <c r="I413" s="280"/>
      <c r="J413" s="280"/>
      <c r="K413" s="93">
        <f>SUM(K396:K409)</f>
        <v>14</v>
      </c>
      <c r="L413" s="94">
        <f>IF(SUM(K403:K404)=0,"",SUM(K403:K404)/B396)</f>
        <v>2.564102564102564E-2</v>
      </c>
      <c r="M413" s="94">
        <f>IF(K413=0,"",K413/B396)</f>
        <v>0.35897435897435898</v>
      </c>
      <c r="N413" s="94">
        <f>IF(K404=0,"",M413-L413)</f>
        <v>0.33333333333333331</v>
      </c>
      <c r="O413" s="3"/>
      <c r="P413" s="29"/>
      <c r="Q413" s="22"/>
      <c r="R413" s="3"/>
      <c r="T413" s="104"/>
    </row>
    <row r="414" spans="1:20" ht="12.75" customHeight="1" x14ac:dyDescent="0.2">
      <c r="A414" s="28"/>
      <c r="B414" s="29"/>
      <c r="C414" s="29"/>
      <c r="D414" s="29"/>
      <c r="E414" s="29"/>
      <c r="F414" s="29"/>
      <c r="G414" s="29"/>
      <c r="H414" s="29"/>
      <c r="I414" s="29"/>
      <c r="J414" s="29"/>
      <c r="K414" s="184"/>
      <c r="L414" s="3"/>
      <c r="M414" s="3"/>
      <c r="N414" s="29"/>
      <c r="O414" s="3"/>
      <c r="P414" s="29"/>
      <c r="Q414" s="22"/>
      <c r="R414" s="3"/>
      <c r="S414" s="29"/>
      <c r="T414" s="37"/>
    </row>
    <row r="415" spans="1:20" ht="12.75" customHeight="1" x14ac:dyDescent="0.2">
      <c r="A415" s="28"/>
      <c r="B415" s="29"/>
      <c r="C415" s="29"/>
      <c r="D415" s="29"/>
      <c r="E415" s="29"/>
      <c r="F415" s="29"/>
      <c r="G415" s="29"/>
      <c r="H415" s="29"/>
      <c r="I415" s="29"/>
      <c r="J415" s="29"/>
      <c r="K415" s="184"/>
      <c r="L415" s="3"/>
      <c r="M415" s="3"/>
      <c r="N415" s="29"/>
      <c r="O415" s="3"/>
      <c r="P415" s="29"/>
      <c r="Q415" s="22"/>
      <c r="R415" s="3"/>
      <c r="S415" s="29"/>
      <c r="T415" s="37"/>
    </row>
    <row r="416" spans="1:20" ht="26.25" customHeight="1" x14ac:dyDescent="0.4">
      <c r="A416" s="163"/>
      <c r="B416" s="298" t="s">
        <v>99</v>
      </c>
      <c r="C416" s="298"/>
      <c r="D416" s="298"/>
      <c r="E416" s="298"/>
      <c r="F416" s="298"/>
      <c r="G416" s="298"/>
      <c r="H416" s="298"/>
      <c r="I416" s="298"/>
      <c r="J416" s="298"/>
      <c r="K416" s="179" t="s">
        <v>73</v>
      </c>
      <c r="L416" s="3"/>
      <c r="M416" s="3"/>
      <c r="N416" s="29"/>
      <c r="O416" s="3"/>
      <c r="P416" s="29"/>
      <c r="Q416" s="29"/>
      <c r="R416" s="29"/>
    </row>
    <row r="417" spans="1:20" ht="20.25" customHeight="1" x14ac:dyDescent="0.2">
      <c r="A417" s="293" t="s">
        <v>10</v>
      </c>
      <c r="B417" s="273" t="s">
        <v>100</v>
      </c>
      <c r="C417" s="274"/>
      <c r="D417" s="274"/>
      <c r="E417" s="274"/>
      <c r="F417" s="274"/>
      <c r="G417" s="274"/>
      <c r="H417" s="274"/>
      <c r="I417" s="274"/>
      <c r="J417" s="275"/>
      <c r="K417" s="276" t="s">
        <v>11</v>
      </c>
      <c r="L417" s="269" t="s">
        <v>3</v>
      </c>
      <c r="M417" s="269" t="s">
        <v>4</v>
      </c>
      <c r="N417" s="278" t="s">
        <v>5</v>
      </c>
      <c r="O417" s="269" t="s">
        <v>6</v>
      </c>
      <c r="P417" s="267" t="s">
        <v>7</v>
      </c>
      <c r="Q417" s="267" t="s">
        <v>8</v>
      </c>
      <c r="R417" s="269" t="s">
        <v>101</v>
      </c>
    </row>
    <row r="418" spans="1:20" ht="15.75" customHeight="1" x14ac:dyDescent="0.25">
      <c r="A418" s="268"/>
      <c r="B418" s="58" t="s">
        <v>102</v>
      </c>
      <c r="C418" s="58" t="s">
        <v>103</v>
      </c>
      <c r="D418" s="58" t="s">
        <v>104</v>
      </c>
      <c r="E418" s="58" t="s">
        <v>105</v>
      </c>
      <c r="F418" s="58" t="s">
        <v>106</v>
      </c>
      <c r="G418" s="58" t="s">
        <v>107</v>
      </c>
      <c r="H418" s="58" t="s">
        <v>108</v>
      </c>
      <c r="I418" s="58" t="s">
        <v>109</v>
      </c>
      <c r="J418" s="58" t="s">
        <v>110</v>
      </c>
      <c r="K418" s="277"/>
      <c r="L418" s="268"/>
      <c r="M418" s="268"/>
      <c r="N418" s="268"/>
      <c r="O418" s="268"/>
      <c r="P418" s="268"/>
      <c r="Q418" s="268"/>
      <c r="R418" s="268"/>
      <c r="T418" s="104"/>
    </row>
    <row r="419" spans="1:20" ht="15.75" customHeight="1" x14ac:dyDescent="0.25">
      <c r="A419" s="58">
        <v>1101</v>
      </c>
      <c r="B419" s="59">
        <v>29</v>
      </c>
      <c r="C419" s="59"/>
      <c r="D419" s="59"/>
      <c r="E419" s="59"/>
      <c r="F419" s="59"/>
      <c r="G419" s="59"/>
      <c r="H419" s="59"/>
      <c r="I419" s="59"/>
      <c r="J419" s="59"/>
      <c r="K419" s="144"/>
      <c r="L419" s="220"/>
      <c r="M419" s="221"/>
      <c r="N419" s="222"/>
      <c r="O419" s="229"/>
      <c r="P419" s="63">
        <f>B419</f>
        <v>29</v>
      </c>
      <c r="Q419" s="230"/>
      <c r="R419" s="229"/>
      <c r="T419" s="104"/>
    </row>
    <row r="420" spans="1:20" ht="15.75" customHeight="1" x14ac:dyDescent="0.25">
      <c r="A420" s="58">
        <v>1102</v>
      </c>
      <c r="B420" s="59"/>
      <c r="C420" s="59">
        <v>18</v>
      </c>
      <c r="D420" s="59"/>
      <c r="E420" s="59"/>
      <c r="F420" s="59"/>
      <c r="G420" s="59"/>
      <c r="H420" s="59"/>
      <c r="I420" s="59"/>
      <c r="J420" s="59"/>
      <c r="K420" s="144"/>
      <c r="L420" s="223"/>
      <c r="M420" s="129"/>
      <c r="N420" s="224"/>
      <c r="O420" s="67">
        <f>IF(C420=0,"",C420/B419)</f>
        <v>0.62068965517241381</v>
      </c>
      <c r="P420" s="68">
        <v>18</v>
      </c>
      <c r="Q420" s="231">
        <f t="shared" ref="Q420:Q427" si="67">IF(P420=0,"",P420/P419)</f>
        <v>0.62068965517241381</v>
      </c>
      <c r="R420" s="231">
        <f t="shared" ref="R420:R427" si="68">IF(P420=0,"",100%-Q420)</f>
        <v>0.37931034482758619</v>
      </c>
      <c r="T420" s="104"/>
    </row>
    <row r="421" spans="1:20" ht="15.75" customHeight="1" x14ac:dyDescent="0.25">
      <c r="A421" s="58">
        <v>1201</v>
      </c>
      <c r="B421" s="59"/>
      <c r="C421" s="59"/>
      <c r="D421" s="59">
        <v>17</v>
      </c>
      <c r="E421" s="59"/>
      <c r="F421" s="59"/>
      <c r="G421" s="59"/>
      <c r="H421" s="59"/>
      <c r="I421" s="59"/>
      <c r="J421" s="59"/>
      <c r="K421" s="144"/>
      <c r="L421" s="223"/>
      <c r="M421" s="129"/>
      <c r="N421" s="224"/>
      <c r="O421" s="67">
        <f>IF(D421=0,"",D421/C420)</f>
        <v>0.94444444444444442</v>
      </c>
      <c r="P421" s="68">
        <v>17</v>
      </c>
      <c r="Q421" s="231">
        <f t="shared" si="67"/>
        <v>0.94444444444444442</v>
      </c>
      <c r="R421" s="231">
        <f t="shared" si="68"/>
        <v>5.555555555555558E-2</v>
      </c>
      <c r="T421" s="70">
        <f>P421/P419</f>
        <v>0.58620689655172409</v>
      </c>
    </row>
    <row r="422" spans="1:20" ht="15.75" customHeight="1" x14ac:dyDescent="0.25">
      <c r="A422" s="58">
        <v>1202</v>
      </c>
      <c r="B422" s="59"/>
      <c r="C422" s="59"/>
      <c r="D422" s="59"/>
      <c r="E422" s="59">
        <v>14</v>
      </c>
      <c r="F422" s="59"/>
      <c r="G422" s="59"/>
      <c r="H422" s="59"/>
      <c r="I422" s="59"/>
      <c r="J422" s="59"/>
      <c r="K422" s="144"/>
      <c r="L422" s="223"/>
      <c r="M422" s="129"/>
      <c r="N422" s="224"/>
      <c r="O422" s="67">
        <f>IF(E422=0,"",E422/D421)</f>
        <v>0.82352941176470584</v>
      </c>
      <c r="P422" s="68">
        <v>14</v>
      </c>
      <c r="Q422" s="231">
        <f t="shared" si="67"/>
        <v>0.82352941176470584</v>
      </c>
      <c r="R422" s="231">
        <f t="shared" si="68"/>
        <v>0.17647058823529416</v>
      </c>
      <c r="T422" s="104"/>
    </row>
    <row r="423" spans="1:20" ht="15.75" customHeight="1" x14ac:dyDescent="0.25">
      <c r="A423" s="58">
        <v>1301</v>
      </c>
      <c r="B423" s="59"/>
      <c r="C423" s="59"/>
      <c r="D423" s="59"/>
      <c r="E423" s="59"/>
      <c r="F423" s="59">
        <v>8</v>
      </c>
      <c r="G423" s="59"/>
      <c r="H423" s="59"/>
      <c r="I423" s="59"/>
      <c r="J423" s="59"/>
      <c r="K423" s="144"/>
      <c r="L423" s="223"/>
      <c r="M423" s="129"/>
      <c r="N423" s="224"/>
      <c r="O423" s="67">
        <f>IF(F423=0,"",F423/E422)</f>
        <v>0.5714285714285714</v>
      </c>
      <c r="P423" s="68">
        <v>10</v>
      </c>
      <c r="Q423" s="231">
        <f t="shared" si="67"/>
        <v>0.7142857142857143</v>
      </c>
      <c r="R423" s="231">
        <f t="shared" si="68"/>
        <v>0.2857142857142857</v>
      </c>
      <c r="T423" s="104"/>
    </row>
    <row r="424" spans="1:20" ht="15.75" customHeight="1" x14ac:dyDescent="0.25">
      <c r="A424" s="58">
        <v>1302</v>
      </c>
      <c r="B424" s="59"/>
      <c r="C424" s="59"/>
      <c r="D424" s="59"/>
      <c r="E424" s="59"/>
      <c r="F424" s="59"/>
      <c r="G424" s="59">
        <v>8</v>
      </c>
      <c r="H424" s="59"/>
      <c r="I424" s="59"/>
      <c r="J424" s="59"/>
      <c r="K424" s="144"/>
      <c r="L424" s="223"/>
      <c r="M424" s="129"/>
      <c r="N424" s="224"/>
      <c r="O424" s="67">
        <f>IF(G424=0,"",G424/F423)</f>
        <v>1</v>
      </c>
      <c r="P424" s="68">
        <v>9</v>
      </c>
      <c r="Q424" s="231">
        <f t="shared" si="67"/>
        <v>0.9</v>
      </c>
      <c r="R424" s="231">
        <f t="shared" si="68"/>
        <v>9.9999999999999978E-2</v>
      </c>
      <c r="T424" s="104"/>
    </row>
    <row r="425" spans="1:20" ht="15.75" customHeight="1" x14ac:dyDescent="0.25">
      <c r="A425" s="58">
        <v>1401</v>
      </c>
      <c r="B425" s="59"/>
      <c r="C425" s="59"/>
      <c r="D425" s="59"/>
      <c r="E425" s="59"/>
      <c r="F425" s="59"/>
      <c r="G425" s="59"/>
      <c r="H425" s="59">
        <v>5</v>
      </c>
      <c r="I425" s="59"/>
      <c r="J425" s="59"/>
      <c r="K425" s="144"/>
      <c r="L425" s="223"/>
      <c r="M425" s="129"/>
      <c r="N425" s="224"/>
      <c r="O425" s="67">
        <f>IF(H425=0,"",H425/G424)</f>
        <v>0.625</v>
      </c>
      <c r="P425" s="68">
        <v>10</v>
      </c>
      <c r="Q425" s="231">
        <f t="shared" si="67"/>
        <v>1.1111111111111112</v>
      </c>
      <c r="R425" s="231">
        <f t="shared" si="68"/>
        <v>-0.11111111111111116</v>
      </c>
      <c r="T425" s="104"/>
    </row>
    <row r="426" spans="1:20" ht="15.75" customHeight="1" x14ac:dyDescent="0.25">
      <c r="A426" s="58">
        <v>1402</v>
      </c>
      <c r="B426" s="59"/>
      <c r="C426" s="59"/>
      <c r="D426" s="59"/>
      <c r="E426" s="59"/>
      <c r="F426" s="59"/>
      <c r="G426" s="59"/>
      <c r="H426" s="59"/>
      <c r="I426" s="59">
        <v>4</v>
      </c>
      <c r="J426" s="59"/>
      <c r="K426" s="144"/>
      <c r="L426" s="223"/>
      <c r="M426" s="129"/>
      <c r="N426" s="224"/>
      <c r="O426" s="67">
        <f>IF(I426=0,"",I426/H425)</f>
        <v>0.8</v>
      </c>
      <c r="P426" s="68">
        <v>8</v>
      </c>
      <c r="Q426" s="231">
        <f t="shared" si="67"/>
        <v>0.8</v>
      </c>
      <c r="R426" s="231">
        <f t="shared" si="68"/>
        <v>0.19999999999999996</v>
      </c>
      <c r="T426" s="104"/>
    </row>
    <row r="427" spans="1:20" ht="15.75" customHeight="1" x14ac:dyDescent="0.25">
      <c r="A427" s="58">
        <v>1501</v>
      </c>
      <c r="B427" s="59"/>
      <c r="C427" s="59"/>
      <c r="D427" s="59"/>
      <c r="E427" s="59"/>
      <c r="F427" s="59"/>
      <c r="G427" s="59"/>
      <c r="H427" s="59"/>
      <c r="I427" s="59"/>
      <c r="J427" s="59">
        <v>0</v>
      </c>
      <c r="K427" s="144">
        <v>0</v>
      </c>
      <c r="L427" s="223"/>
      <c r="M427" s="129"/>
      <c r="N427" s="224"/>
      <c r="O427" s="71">
        <v>0</v>
      </c>
      <c r="P427" s="68">
        <v>7</v>
      </c>
      <c r="Q427" s="71">
        <f t="shared" si="67"/>
        <v>0.875</v>
      </c>
      <c r="R427" s="71">
        <f t="shared" si="68"/>
        <v>0.125</v>
      </c>
      <c r="T427" s="104"/>
    </row>
    <row r="428" spans="1:20" ht="15.75" customHeight="1" x14ac:dyDescent="0.25">
      <c r="A428" s="58">
        <v>1502</v>
      </c>
      <c r="B428" s="59"/>
      <c r="C428" s="59"/>
      <c r="D428" s="59"/>
      <c r="E428" s="59"/>
      <c r="F428" s="59"/>
      <c r="G428" s="59"/>
      <c r="H428" s="59"/>
      <c r="I428" s="59"/>
      <c r="J428" s="59">
        <v>1</v>
      </c>
      <c r="K428" s="144">
        <v>0</v>
      </c>
      <c r="L428" s="223"/>
      <c r="M428" s="129"/>
      <c r="N428" s="225"/>
      <c r="O428" s="129"/>
      <c r="P428" s="68">
        <v>7</v>
      </c>
      <c r="Q428" s="129"/>
      <c r="R428" s="232"/>
      <c r="T428" s="104"/>
    </row>
    <row r="429" spans="1:20" ht="15.75" customHeight="1" x14ac:dyDescent="0.25">
      <c r="A429" s="58">
        <v>1601</v>
      </c>
      <c r="B429" s="59"/>
      <c r="C429" s="59"/>
      <c r="D429" s="59"/>
      <c r="E429" s="59"/>
      <c r="F429" s="59"/>
      <c r="G429" s="59"/>
      <c r="H429" s="59"/>
      <c r="I429" s="59"/>
      <c r="J429" s="59">
        <v>5</v>
      </c>
      <c r="K429" s="144">
        <v>1</v>
      </c>
      <c r="L429" s="223"/>
      <c r="M429" s="129"/>
      <c r="N429" s="225"/>
      <c r="O429" s="233"/>
      <c r="P429" s="109">
        <v>7</v>
      </c>
      <c r="Q429" s="234"/>
      <c r="R429" s="233"/>
      <c r="T429" s="104"/>
    </row>
    <row r="430" spans="1:20" ht="15.75" customHeight="1" x14ac:dyDescent="0.25">
      <c r="A430" s="58">
        <v>1602</v>
      </c>
      <c r="B430" s="59"/>
      <c r="C430" s="59"/>
      <c r="D430" s="59"/>
      <c r="E430" s="59"/>
      <c r="F430" s="59"/>
      <c r="G430" s="59"/>
      <c r="H430" s="59"/>
      <c r="I430" s="59"/>
      <c r="J430" s="59">
        <v>3</v>
      </c>
      <c r="K430" s="144">
        <v>4</v>
      </c>
      <c r="L430" s="223"/>
      <c r="M430" s="129"/>
      <c r="N430" s="225"/>
      <c r="O430" s="233"/>
      <c r="P430" s="109">
        <v>6</v>
      </c>
      <c r="Q430" s="234"/>
      <c r="R430" s="233"/>
      <c r="T430" s="104"/>
    </row>
    <row r="431" spans="1:20" ht="15.75" customHeight="1" x14ac:dyDescent="0.25">
      <c r="A431" s="58">
        <v>1701</v>
      </c>
      <c r="B431" s="59"/>
      <c r="C431" s="59"/>
      <c r="D431" s="59"/>
      <c r="E431" s="59"/>
      <c r="F431" s="59"/>
      <c r="G431" s="59"/>
      <c r="H431" s="59"/>
      <c r="I431" s="59"/>
      <c r="J431" s="59">
        <v>1</v>
      </c>
      <c r="K431" s="144">
        <v>1</v>
      </c>
      <c r="L431" s="223"/>
      <c r="M431" s="129"/>
      <c r="N431" s="225"/>
      <c r="O431" s="233"/>
      <c r="P431" s="109">
        <v>2</v>
      </c>
      <c r="Q431" s="234"/>
      <c r="R431" s="233"/>
      <c r="T431" s="104"/>
    </row>
    <row r="432" spans="1:20" ht="15.75" customHeight="1" x14ac:dyDescent="0.25">
      <c r="A432" s="58">
        <v>1702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144"/>
      <c r="L432" s="223"/>
      <c r="M432" s="129"/>
      <c r="N432" s="225"/>
      <c r="O432" s="129"/>
      <c r="P432" s="225"/>
      <c r="Q432" s="124"/>
      <c r="R432" s="233"/>
      <c r="T432" s="104"/>
    </row>
    <row r="433" spans="1:20" ht="15.75" customHeight="1" x14ac:dyDescent="0.25">
      <c r="A433" s="58">
        <v>1801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144"/>
      <c r="L433" s="223"/>
      <c r="M433" s="129"/>
      <c r="N433" s="225"/>
      <c r="O433" s="191" t="s">
        <v>83</v>
      </c>
      <c r="P433" s="82">
        <v>5</v>
      </c>
      <c r="Q433" s="111">
        <f>K436</f>
        <v>6</v>
      </c>
      <c r="R433" s="193" t="s">
        <v>11</v>
      </c>
      <c r="T433" s="104"/>
    </row>
    <row r="434" spans="1:20" ht="15.75" customHeight="1" x14ac:dyDescent="0.25">
      <c r="A434" s="58">
        <v>1802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144"/>
      <c r="L434" s="223"/>
      <c r="M434" s="129"/>
      <c r="N434" s="225"/>
      <c r="O434" s="192" t="s">
        <v>85</v>
      </c>
      <c r="P434" s="86">
        <f>IF(P433/B419=0,"",P433/B419)</f>
        <v>0.17241379310344829</v>
      </c>
      <c r="Q434" s="112">
        <f>IF(P433/Q433=0,"",P433/Q433)</f>
        <v>0.83333333333333337</v>
      </c>
      <c r="R434" s="194" t="s">
        <v>86</v>
      </c>
      <c r="T434" s="104"/>
    </row>
    <row r="435" spans="1:20" ht="15.75" x14ac:dyDescent="0.25">
      <c r="A435" s="58">
        <v>1901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144"/>
      <c r="L435" s="226"/>
      <c r="M435" s="227"/>
      <c r="N435" s="228"/>
      <c r="O435" s="90"/>
      <c r="P435" s="91"/>
      <c r="Q435" s="91"/>
      <c r="R435" s="113"/>
      <c r="T435" s="104"/>
    </row>
    <row r="436" spans="1:20" ht="18" customHeight="1" x14ac:dyDescent="0.25">
      <c r="A436" s="28"/>
      <c r="B436" s="280" t="s">
        <v>111</v>
      </c>
      <c r="C436" s="280"/>
      <c r="D436" s="280"/>
      <c r="E436" s="280"/>
      <c r="F436" s="280"/>
      <c r="G436" s="280"/>
      <c r="H436" s="280"/>
      <c r="I436" s="280"/>
      <c r="J436" s="280"/>
      <c r="K436" s="93">
        <f>SUM(K419:K432)</f>
        <v>6</v>
      </c>
      <c r="L436" s="94" t="str">
        <f>IF(SUM(K426:K427)=0,"0%",SUM(K426:K427)/B419)</f>
        <v>0%</v>
      </c>
      <c r="M436" s="94">
        <f>IF(K436=0,"",K436/B419)</f>
        <v>0.20689655172413793</v>
      </c>
      <c r="N436" s="94">
        <f>M436-L436</f>
        <v>0.20689655172413793</v>
      </c>
      <c r="O436" s="3"/>
      <c r="P436" s="29"/>
      <c r="Q436" s="22"/>
      <c r="R436" s="3"/>
      <c r="T436" s="104"/>
    </row>
    <row r="437" spans="1:20" ht="12.75" customHeight="1" x14ac:dyDescent="0.2">
      <c r="A437" s="28"/>
      <c r="B437" s="29"/>
      <c r="C437" s="29"/>
      <c r="D437" s="29"/>
      <c r="E437" s="29"/>
      <c r="F437" s="29"/>
      <c r="G437" s="29"/>
      <c r="H437" s="29"/>
      <c r="I437" s="29"/>
      <c r="J437" s="29"/>
      <c r="K437" s="184"/>
      <c r="L437" s="3"/>
      <c r="M437" s="3"/>
      <c r="N437" s="29"/>
      <c r="O437" s="3"/>
      <c r="P437" s="29"/>
      <c r="Q437" s="22"/>
      <c r="R437" s="3"/>
      <c r="S437" s="29"/>
      <c r="T437" s="22"/>
    </row>
    <row r="438" spans="1:20" ht="12.75" customHeight="1" x14ac:dyDescent="0.2">
      <c r="A438" s="28"/>
      <c r="B438" s="29"/>
      <c r="C438" s="29"/>
      <c r="D438" s="29"/>
      <c r="E438" s="29"/>
      <c r="F438" s="29"/>
      <c r="G438" s="29"/>
      <c r="H438" s="29"/>
      <c r="I438" s="29"/>
      <c r="J438" s="29"/>
      <c r="K438" s="184"/>
      <c r="L438" s="3"/>
      <c r="M438" s="3"/>
      <c r="N438" s="29"/>
      <c r="O438" s="3"/>
      <c r="P438" s="29"/>
      <c r="Q438" s="22"/>
      <c r="R438" s="3"/>
      <c r="S438" s="29"/>
      <c r="T438" s="22"/>
    </row>
    <row r="439" spans="1:20" ht="26.25" customHeight="1" x14ac:dyDescent="0.4">
      <c r="A439" s="163"/>
      <c r="B439" s="298" t="s">
        <v>99</v>
      </c>
      <c r="C439" s="298"/>
      <c r="D439" s="298"/>
      <c r="E439" s="298"/>
      <c r="F439" s="298"/>
      <c r="G439" s="298"/>
      <c r="H439" s="298"/>
      <c r="I439" s="298"/>
      <c r="J439" s="298"/>
      <c r="K439" s="179" t="s">
        <v>76</v>
      </c>
      <c r="L439" s="3"/>
      <c r="M439" s="3"/>
      <c r="N439" s="29"/>
      <c r="O439" s="3"/>
      <c r="P439" s="29"/>
      <c r="Q439" s="29"/>
      <c r="R439" s="29"/>
    </row>
    <row r="440" spans="1:20" ht="20.25" customHeight="1" x14ac:dyDescent="0.2">
      <c r="A440" s="293" t="s">
        <v>10</v>
      </c>
      <c r="B440" s="273" t="s">
        <v>100</v>
      </c>
      <c r="C440" s="274"/>
      <c r="D440" s="274"/>
      <c r="E440" s="274"/>
      <c r="F440" s="274"/>
      <c r="G440" s="274"/>
      <c r="H440" s="274"/>
      <c r="I440" s="274"/>
      <c r="J440" s="275"/>
      <c r="K440" s="276" t="s">
        <v>11</v>
      </c>
      <c r="L440" s="269" t="s">
        <v>3</v>
      </c>
      <c r="M440" s="269" t="s">
        <v>4</v>
      </c>
      <c r="N440" s="278" t="s">
        <v>5</v>
      </c>
      <c r="O440" s="269" t="s">
        <v>6</v>
      </c>
      <c r="P440" s="267" t="s">
        <v>7</v>
      </c>
      <c r="Q440" s="267" t="s">
        <v>8</v>
      </c>
      <c r="R440" s="269" t="s">
        <v>101</v>
      </c>
    </row>
    <row r="441" spans="1:20" ht="15.75" customHeight="1" x14ac:dyDescent="0.25">
      <c r="A441" s="268"/>
      <c r="B441" s="58" t="s">
        <v>102</v>
      </c>
      <c r="C441" s="58" t="s">
        <v>103</v>
      </c>
      <c r="D441" s="58" t="s">
        <v>104</v>
      </c>
      <c r="E441" s="58" t="s">
        <v>105</v>
      </c>
      <c r="F441" s="58" t="s">
        <v>106</v>
      </c>
      <c r="G441" s="58" t="s">
        <v>107</v>
      </c>
      <c r="H441" s="58" t="s">
        <v>108</v>
      </c>
      <c r="I441" s="58" t="s">
        <v>109</v>
      </c>
      <c r="J441" s="58" t="s">
        <v>110</v>
      </c>
      <c r="K441" s="277"/>
      <c r="L441" s="268"/>
      <c r="M441" s="268"/>
      <c r="N441" s="268"/>
      <c r="O441" s="268"/>
      <c r="P441" s="268"/>
      <c r="Q441" s="268"/>
      <c r="R441" s="268"/>
      <c r="T441" s="104"/>
    </row>
    <row r="442" spans="1:20" ht="15.75" customHeight="1" x14ac:dyDescent="0.25">
      <c r="A442" s="58">
        <v>1102</v>
      </c>
      <c r="B442" s="59">
        <v>31</v>
      </c>
      <c r="C442" s="59"/>
      <c r="D442" s="59"/>
      <c r="E442" s="59"/>
      <c r="F442" s="59"/>
      <c r="G442" s="59"/>
      <c r="H442" s="59"/>
      <c r="I442" s="59"/>
      <c r="J442" s="59"/>
      <c r="K442" s="144"/>
      <c r="L442" s="220"/>
      <c r="M442" s="221"/>
      <c r="N442" s="222"/>
      <c r="O442" s="229"/>
      <c r="P442" s="63">
        <f>B442</f>
        <v>31</v>
      </c>
      <c r="Q442" s="230"/>
      <c r="R442" s="229"/>
      <c r="T442" s="104"/>
    </row>
    <row r="443" spans="1:20" ht="15.75" customHeight="1" x14ac:dyDescent="0.25">
      <c r="A443" s="58">
        <v>1201</v>
      </c>
      <c r="B443" s="59"/>
      <c r="C443" s="59">
        <v>29</v>
      </c>
      <c r="D443" s="59"/>
      <c r="E443" s="59"/>
      <c r="F443" s="59"/>
      <c r="G443" s="59"/>
      <c r="H443" s="59"/>
      <c r="I443" s="59"/>
      <c r="J443" s="59"/>
      <c r="K443" s="144"/>
      <c r="L443" s="223"/>
      <c r="M443" s="129"/>
      <c r="N443" s="224"/>
      <c r="O443" s="67">
        <f>IF(C443=0,"",C443/B442)</f>
        <v>0.93548387096774188</v>
      </c>
      <c r="P443" s="68">
        <v>30</v>
      </c>
      <c r="Q443" s="231">
        <f t="shared" ref="Q443:Q450" si="69">IF(P443=0,"",P443/P442)</f>
        <v>0.967741935483871</v>
      </c>
      <c r="R443" s="231">
        <f t="shared" ref="R443:R450" si="70">IF(P443=0,"",100%-Q443)</f>
        <v>3.2258064516129004E-2</v>
      </c>
      <c r="T443" s="104"/>
    </row>
    <row r="444" spans="1:20" ht="15.75" customHeight="1" x14ac:dyDescent="0.25">
      <c r="A444" s="58">
        <v>1202</v>
      </c>
      <c r="B444" s="59"/>
      <c r="C444" s="59"/>
      <c r="D444" s="59">
        <v>21</v>
      </c>
      <c r="E444" s="59"/>
      <c r="F444" s="59"/>
      <c r="G444" s="59"/>
      <c r="H444" s="59"/>
      <c r="I444" s="59"/>
      <c r="J444" s="59"/>
      <c r="K444" s="144"/>
      <c r="L444" s="223"/>
      <c r="M444" s="129"/>
      <c r="N444" s="224"/>
      <c r="O444" s="67">
        <f>IF(D444=0,"",D444/C443)</f>
        <v>0.72413793103448276</v>
      </c>
      <c r="P444" s="68">
        <v>26</v>
      </c>
      <c r="Q444" s="231">
        <f t="shared" si="69"/>
        <v>0.8666666666666667</v>
      </c>
      <c r="R444" s="231">
        <f t="shared" si="70"/>
        <v>0.1333333333333333</v>
      </c>
      <c r="T444" s="70">
        <f>P444/P442</f>
        <v>0.83870967741935487</v>
      </c>
    </row>
    <row r="445" spans="1:20" ht="15.75" customHeight="1" x14ac:dyDescent="0.25">
      <c r="A445" s="58">
        <v>1301</v>
      </c>
      <c r="B445" s="59"/>
      <c r="C445" s="59"/>
      <c r="D445" s="59"/>
      <c r="E445" s="59">
        <v>16</v>
      </c>
      <c r="F445" s="59"/>
      <c r="G445" s="59"/>
      <c r="H445" s="59"/>
      <c r="I445" s="59"/>
      <c r="J445" s="59"/>
      <c r="K445" s="144"/>
      <c r="L445" s="223"/>
      <c r="M445" s="129"/>
      <c r="N445" s="224"/>
      <c r="O445" s="67">
        <f>IF(E445=0,"",E445/D444)</f>
        <v>0.76190476190476186</v>
      </c>
      <c r="P445" s="68">
        <v>23</v>
      </c>
      <c r="Q445" s="231">
        <f t="shared" si="69"/>
        <v>0.88461538461538458</v>
      </c>
      <c r="R445" s="231">
        <f t="shared" si="70"/>
        <v>0.11538461538461542</v>
      </c>
      <c r="T445" s="104"/>
    </row>
    <row r="446" spans="1:20" ht="15.75" customHeight="1" x14ac:dyDescent="0.25">
      <c r="A446" s="58">
        <v>1302</v>
      </c>
      <c r="B446" s="59"/>
      <c r="C446" s="59"/>
      <c r="D446" s="59"/>
      <c r="E446" s="59"/>
      <c r="F446" s="59">
        <v>10</v>
      </c>
      <c r="G446" s="59"/>
      <c r="H446" s="59"/>
      <c r="I446" s="59"/>
      <c r="J446" s="59"/>
      <c r="K446" s="144"/>
      <c r="L446" s="223"/>
      <c r="M446" s="129"/>
      <c r="N446" s="224"/>
      <c r="O446" s="67">
        <f>IF(F446=0,"",F446/E445)</f>
        <v>0.625</v>
      </c>
      <c r="P446" s="68">
        <v>20</v>
      </c>
      <c r="Q446" s="231">
        <f t="shared" si="69"/>
        <v>0.86956521739130432</v>
      </c>
      <c r="R446" s="231">
        <f t="shared" si="70"/>
        <v>0.13043478260869568</v>
      </c>
      <c r="T446" s="104"/>
    </row>
    <row r="447" spans="1:20" ht="15.75" customHeight="1" x14ac:dyDescent="0.25">
      <c r="A447" s="58">
        <v>1401</v>
      </c>
      <c r="B447" s="59"/>
      <c r="C447" s="59"/>
      <c r="D447" s="59"/>
      <c r="E447" s="59"/>
      <c r="F447" s="59"/>
      <c r="G447" s="59">
        <v>10</v>
      </c>
      <c r="H447" s="59"/>
      <c r="I447" s="59"/>
      <c r="J447" s="59"/>
      <c r="K447" s="144"/>
      <c r="L447" s="223"/>
      <c r="M447" s="129"/>
      <c r="N447" s="224"/>
      <c r="O447" s="67">
        <f>IF(G447=0,"",G447/F446)</f>
        <v>1</v>
      </c>
      <c r="P447" s="68">
        <v>18</v>
      </c>
      <c r="Q447" s="231">
        <f t="shared" si="69"/>
        <v>0.9</v>
      </c>
      <c r="R447" s="231">
        <f t="shared" si="70"/>
        <v>9.9999999999999978E-2</v>
      </c>
      <c r="T447" s="104"/>
    </row>
    <row r="448" spans="1:20" ht="15.75" customHeight="1" x14ac:dyDescent="0.25">
      <c r="A448" s="58">
        <v>1402</v>
      </c>
      <c r="B448" s="59"/>
      <c r="C448" s="59"/>
      <c r="D448" s="59"/>
      <c r="E448" s="59"/>
      <c r="F448" s="59"/>
      <c r="G448" s="59"/>
      <c r="H448" s="59">
        <v>9</v>
      </c>
      <c r="I448" s="59"/>
      <c r="J448" s="59"/>
      <c r="K448" s="144"/>
      <c r="L448" s="223"/>
      <c r="M448" s="129"/>
      <c r="N448" s="224"/>
      <c r="O448" s="67">
        <f>IF(H448=0,"",H448/G447)</f>
        <v>0.9</v>
      </c>
      <c r="P448" s="68">
        <v>16</v>
      </c>
      <c r="Q448" s="231">
        <f t="shared" si="69"/>
        <v>0.88888888888888884</v>
      </c>
      <c r="R448" s="231">
        <f t="shared" si="70"/>
        <v>0.11111111111111116</v>
      </c>
      <c r="T448" s="104"/>
    </row>
    <row r="449" spans="1:20" ht="15.75" customHeight="1" x14ac:dyDescent="0.25">
      <c r="A449" s="58">
        <v>1501</v>
      </c>
      <c r="B449" s="59"/>
      <c r="C449" s="59"/>
      <c r="D449" s="59"/>
      <c r="E449" s="59"/>
      <c r="F449" s="59"/>
      <c r="G449" s="59"/>
      <c r="H449" s="59"/>
      <c r="I449" s="59">
        <v>3</v>
      </c>
      <c r="J449" s="59"/>
      <c r="K449" s="144"/>
      <c r="L449" s="223"/>
      <c r="M449" s="129"/>
      <c r="N449" s="224"/>
      <c r="O449" s="67">
        <f>IF(I449=0,"",I449/H448)</f>
        <v>0.33333333333333331</v>
      </c>
      <c r="P449" s="68">
        <v>15</v>
      </c>
      <c r="Q449" s="231">
        <f t="shared" si="69"/>
        <v>0.9375</v>
      </c>
      <c r="R449" s="231">
        <f t="shared" si="70"/>
        <v>6.25E-2</v>
      </c>
      <c r="T449" s="104"/>
    </row>
    <row r="450" spans="1:20" ht="15.75" customHeight="1" x14ac:dyDescent="0.25">
      <c r="A450" s="58">
        <v>1502</v>
      </c>
      <c r="B450" s="59"/>
      <c r="C450" s="59"/>
      <c r="D450" s="59"/>
      <c r="E450" s="59"/>
      <c r="F450" s="59"/>
      <c r="G450" s="59"/>
      <c r="H450" s="59"/>
      <c r="I450" s="59"/>
      <c r="J450" s="59">
        <v>3</v>
      </c>
      <c r="K450" s="144">
        <v>0</v>
      </c>
      <c r="L450" s="223"/>
      <c r="M450" s="129"/>
      <c r="N450" s="224"/>
      <c r="O450" s="71">
        <f>IF(J450=0,"",J450/I449)</f>
        <v>1</v>
      </c>
      <c r="P450" s="68">
        <v>15</v>
      </c>
      <c r="Q450" s="71">
        <f t="shared" si="69"/>
        <v>1</v>
      </c>
      <c r="R450" s="71">
        <f t="shared" si="70"/>
        <v>0</v>
      </c>
      <c r="T450" s="104"/>
    </row>
    <row r="451" spans="1:20" ht="15.75" customHeight="1" x14ac:dyDescent="0.25">
      <c r="A451" s="58">
        <v>1601</v>
      </c>
      <c r="B451" s="59"/>
      <c r="C451" s="59"/>
      <c r="D451" s="59"/>
      <c r="E451" s="59"/>
      <c r="F451" s="59"/>
      <c r="G451" s="59"/>
      <c r="H451" s="59"/>
      <c r="I451" s="59"/>
      <c r="J451" s="59">
        <v>9</v>
      </c>
      <c r="K451" s="144">
        <v>7</v>
      </c>
      <c r="L451" s="223"/>
      <c r="M451" s="129"/>
      <c r="N451" s="225"/>
      <c r="O451" s="129"/>
      <c r="P451" s="68">
        <v>15</v>
      </c>
      <c r="Q451" s="129"/>
      <c r="R451" s="232"/>
      <c r="T451" s="104"/>
    </row>
    <row r="452" spans="1:20" ht="15.75" customHeight="1" x14ac:dyDescent="0.25">
      <c r="A452" s="58">
        <v>1602</v>
      </c>
      <c r="B452" s="59"/>
      <c r="C452" s="59"/>
      <c r="D452" s="59"/>
      <c r="E452" s="59"/>
      <c r="F452" s="59"/>
      <c r="G452" s="59"/>
      <c r="H452" s="59"/>
      <c r="I452" s="59"/>
      <c r="J452" s="59">
        <v>5</v>
      </c>
      <c r="K452" s="144">
        <v>3</v>
      </c>
      <c r="L452" s="223"/>
      <c r="M452" s="129"/>
      <c r="N452" s="225"/>
      <c r="O452" s="233"/>
      <c r="P452" s="109">
        <v>8</v>
      </c>
      <c r="Q452" s="234"/>
      <c r="R452" s="233"/>
      <c r="T452" s="104"/>
    </row>
    <row r="453" spans="1:20" ht="15.75" customHeight="1" x14ac:dyDescent="0.25">
      <c r="A453" s="58">
        <v>1701</v>
      </c>
      <c r="B453" s="59"/>
      <c r="C453" s="59"/>
      <c r="D453" s="59"/>
      <c r="E453" s="59"/>
      <c r="F453" s="59"/>
      <c r="G453" s="59"/>
      <c r="H453" s="59"/>
      <c r="I453" s="59"/>
      <c r="J453" s="59">
        <v>3</v>
      </c>
      <c r="K453" s="144">
        <v>2</v>
      </c>
      <c r="L453" s="223"/>
      <c r="M453" s="129"/>
      <c r="N453" s="225"/>
      <c r="O453" s="233"/>
      <c r="P453" s="109">
        <v>5</v>
      </c>
      <c r="Q453" s="234"/>
      <c r="R453" s="233"/>
      <c r="T453" s="104"/>
    </row>
    <row r="454" spans="1:20" ht="15.75" customHeight="1" x14ac:dyDescent="0.25">
      <c r="A454" s="58">
        <v>1702</v>
      </c>
      <c r="B454" s="59"/>
      <c r="C454" s="59"/>
      <c r="D454" s="59"/>
      <c r="E454" s="59"/>
      <c r="F454" s="59"/>
      <c r="G454" s="59"/>
      <c r="H454" s="59"/>
      <c r="I454" s="59"/>
      <c r="J454" s="59">
        <v>1</v>
      </c>
      <c r="K454" s="144"/>
      <c r="L454" s="223"/>
      <c r="M454" s="129"/>
      <c r="N454" s="225"/>
      <c r="O454" s="233"/>
      <c r="P454" s="196">
        <v>3</v>
      </c>
      <c r="Q454" s="234"/>
      <c r="R454" s="233"/>
      <c r="T454" s="104"/>
    </row>
    <row r="455" spans="1:20" ht="15.75" customHeight="1" x14ac:dyDescent="0.25">
      <c r="A455" s="58">
        <v>1801</v>
      </c>
      <c r="B455" s="59"/>
      <c r="C455" s="59"/>
      <c r="D455" s="59"/>
      <c r="E455" s="59"/>
      <c r="F455" s="59"/>
      <c r="G455" s="59"/>
      <c r="H455" s="59"/>
      <c r="I455" s="59"/>
      <c r="J455" s="59">
        <v>2</v>
      </c>
      <c r="K455" s="144">
        <v>3</v>
      </c>
      <c r="L455" s="223"/>
      <c r="M455" s="129"/>
      <c r="N455" s="225"/>
      <c r="O455" s="129"/>
      <c r="P455" s="198">
        <v>3</v>
      </c>
      <c r="Q455" s="124"/>
      <c r="R455" s="233"/>
      <c r="T455" s="104"/>
    </row>
    <row r="456" spans="1:20" ht="15.75" customHeight="1" x14ac:dyDescent="0.25">
      <c r="A456" s="58">
        <v>1802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144"/>
      <c r="L456" s="223"/>
      <c r="M456" s="129"/>
      <c r="N456" s="225"/>
      <c r="O456" s="191" t="s">
        <v>83</v>
      </c>
      <c r="P456" s="197">
        <v>13</v>
      </c>
      <c r="Q456" s="111">
        <f>K459</f>
        <v>15</v>
      </c>
      <c r="R456" s="193" t="s">
        <v>11</v>
      </c>
      <c r="T456" s="104"/>
    </row>
    <row r="457" spans="1:20" ht="15.75" customHeight="1" x14ac:dyDescent="0.25">
      <c r="A457" s="58">
        <v>1901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144"/>
      <c r="L457" s="223"/>
      <c r="M457" s="129"/>
      <c r="N457" s="225"/>
      <c r="O457" s="192" t="s">
        <v>85</v>
      </c>
      <c r="P457" s="86">
        <f>IF(P456/B442=0,"",P456/B442)</f>
        <v>0.41935483870967744</v>
      </c>
      <c r="Q457" s="112">
        <f>IF(P456/Q456=0,"",P456/Q456)</f>
        <v>0.8666666666666667</v>
      </c>
      <c r="R457" s="194" t="s">
        <v>86</v>
      </c>
      <c r="T457" s="104"/>
    </row>
    <row r="458" spans="1:20" ht="15.75" customHeight="1" x14ac:dyDescent="0.25">
      <c r="A458" s="58">
        <v>1902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144"/>
      <c r="L458" s="226"/>
      <c r="M458" s="227"/>
      <c r="N458" s="228"/>
      <c r="O458" s="90"/>
      <c r="P458" s="91"/>
      <c r="Q458" s="91"/>
      <c r="R458" s="113"/>
      <c r="T458" s="104"/>
    </row>
    <row r="459" spans="1:20" ht="18" customHeight="1" x14ac:dyDescent="0.25">
      <c r="A459" s="28"/>
      <c r="B459" s="280" t="s">
        <v>111</v>
      </c>
      <c r="C459" s="280"/>
      <c r="D459" s="280"/>
      <c r="E459" s="280"/>
      <c r="F459" s="280"/>
      <c r="G459" s="280"/>
      <c r="H459" s="280"/>
      <c r="I459" s="280"/>
      <c r="J459" s="280"/>
      <c r="K459" s="93">
        <f>SUM(K442:K455)</f>
        <v>15</v>
      </c>
      <c r="L459" s="94" t="str">
        <f>IF(SUM(K449:K450)=0,"0%",SUM(K449:K450)/B442)</f>
        <v>0%</v>
      </c>
      <c r="M459" s="94">
        <f>IF(K459=0,"",K459/B442)</f>
        <v>0.4838709677419355</v>
      </c>
      <c r="N459" s="94">
        <f>M459-L459</f>
        <v>0.4838709677419355</v>
      </c>
      <c r="O459" s="3"/>
      <c r="P459" s="29"/>
      <c r="Q459" s="22"/>
      <c r="R459" s="3"/>
      <c r="T459" s="104"/>
    </row>
    <row r="460" spans="1:20" ht="12.75" customHeight="1" x14ac:dyDescent="0.2">
      <c r="L460" s="3"/>
      <c r="M460" s="3"/>
      <c r="O460" s="3"/>
    </row>
    <row r="461" spans="1:20" ht="12.75" customHeight="1" x14ac:dyDescent="0.2">
      <c r="L461" s="3"/>
      <c r="M461" s="3"/>
      <c r="O461" s="3"/>
    </row>
    <row r="462" spans="1:20" ht="26.25" customHeight="1" x14ac:dyDescent="0.4">
      <c r="A462" s="163"/>
      <c r="B462" s="298" t="s">
        <v>99</v>
      </c>
      <c r="C462" s="298"/>
      <c r="D462" s="298"/>
      <c r="E462" s="298"/>
      <c r="F462" s="298"/>
      <c r="G462" s="298"/>
      <c r="H462" s="298"/>
      <c r="I462" s="298"/>
      <c r="J462" s="298"/>
      <c r="K462" s="179" t="s">
        <v>80</v>
      </c>
      <c r="L462" s="3"/>
      <c r="M462" s="3"/>
      <c r="N462" s="29"/>
      <c r="O462" s="3"/>
      <c r="P462" s="29"/>
      <c r="Q462" s="29"/>
      <c r="R462" s="29"/>
    </row>
    <row r="463" spans="1:20" ht="20.25" customHeight="1" x14ac:dyDescent="0.2">
      <c r="A463" s="293" t="s">
        <v>10</v>
      </c>
      <c r="B463" s="273" t="s">
        <v>100</v>
      </c>
      <c r="C463" s="274"/>
      <c r="D463" s="274"/>
      <c r="E463" s="274"/>
      <c r="F463" s="274"/>
      <c r="G463" s="274"/>
      <c r="H463" s="274"/>
      <c r="I463" s="274"/>
      <c r="J463" s="275"/>
      <c r="K463" s="276" t="s">
        <v>11</v>
      </c>
      <c r="L463" s="269" t="s">
        <v>3</v>
      </c>
      <c r="M463" s="269" t="s">
        <v>4</v>
      </c>
      <c r="N463" s="278" t="s">
        <v>5</v>
      </c>
      <c r="O463" s="269" t="s">
        <v>6</v>
      </c>
      <c r="P463" s="267" t="s">
        <v>7</v>
      </c>
      <c r="Q463" s="267" t="s">
        <v>8</v>
      </c>
      <c r="R463" s="269" t="s">
        <v>101</v>
      </c>
    </row>
    <row r="464" spans="1:20" ht="15.75" customHeight="1" x14ac:dyDescent="0.25">
      <c r="A464" s="268"/>
      <c r="B464" s="58" t="s">
        <v>102</v>
      </c>
      <c r="C464" s="58" t="s">
        <v>103</v>
      </c>
      <c r="D464" s="58" t="s">
        <v>104</v>
      </c>
      <c r="E464" s="58" t="s">
        <v>105</v>
      </c>
      <c r="F464" s="58" t="s">
        <v>106</v>
      </c>
      <c r="G464" s="58" t="s">
        <v>107</v>
      </c>
      <c r="H464" s="58" t="s">
        <v>108</v>
      </c>
      <c r="I464" s="58" t="s">
        <v>109</v>
      </c>
      <c r="J464" s="58" t="s">
        <v>110</v>
      </c>
      <c r="K464" s="277"/>
      <c r="L464" s="268"/>
      <c r="M464" s="268"/>
      <c r="N464" s="268"/>
      <c r="O464" s="268"/>
      <c r="P464" s="268"/>
      <c r="Q464" s="268"/>
      <c r="R464" s="268"/>
      <c r="T464" s="104"/>
    </row>
    <row r="465" spans="1:20" ht="15.75" customHeight="1" x14ac:dyDescent="0.25">
      <c r="A465" s="58">
        <v>1201</v>
      </c>
      <c r="B465" s="59">
        <v>35</v>
      </c>
      <c r="C465" s="59"/>
      <c r="D465" s="59"/>
      <c r="E465" s="59"/>
      <c r="F465" s="59"/>
      <c r="G465" s="59"/>
      <c r="H465" s="59"/>
      <c r="I465" s="59"/>
      <c r="J465" s="59"/>
      <c r="K465" s="144"/>
      <c r="L465" s="220"/>
      <c r="M465" s="221"/>
      <c r="N465" s="222"/>
      <c r="O465" s="229"/>
      <c r="P465" s="63">
        <f>B465</f>
        <v>35</v>
      </c>
      <c r="Q465" s="230"/>
      <c r="R465" s="229"/>
      <c r="T465" s="104"/>
    </row>
    <row r="466" spans="1:20" ht="15.75" customHeight="1" x14ac:dyDescent="0.25">
      <c r="A466" s="58">
        <v>1202</v>
      </c>
      <c r="B466" s="59"/>
      <c r="C466" s="59">
        <v>28</v>
      </c>
      <c r="D466" s="59"/>
      <c r="E466" s="59"/>
      <c r="F466" s="59"/>
      <c r="G466" s="59"/>
      <c r="H466" s="59"/>
      <c r="I466" s="59"/>
      <c r="J466" s="59"/>
      <c r="K466" s="144"/>
      <c r="L466" s="223"/>
      <c r="M466" s="129"/>
      <c r="N466" s="224"/>
      <c r="O466" s="67">
        <f>IF(C466=0,"",C466/B465)</f>
        <v>0.8</v>
      </c>
      <c r="P466" s="68">
        <v>28</v>
      </c>
      <c r="Q466" s="231">
        <f t="shared" ref="Q466:Q473" si="71">IF(P466=0,"",P466/P465)</f>
        <v>0.8</v>
      </c>
      <c r="R466" s="231">
        <f t="shared" ref="R466:R473" si="72">IF(P466=0,"",100%-Q466)</f>
        <v>0.19999999999999996</v>
      </c>
      <c r="T466" s="104"/>
    </row>
    <row r="467" spans="1:20" ht="15.75" customHeight="1" x14ac:dyDescent="0.25">
      <c r="A467" s="58">
        <v>1301</v>
      </c>
      <c r="B467" s="59"/>
      <c r="C467" s="59"/>
      <c r="D467" s="59">
        <v>19</v>
      </c>
      <c r="E467" s="59"/>
      <c r="F467" s="59"/>
      <c r="G467" s="59"/>
      <c r="H467" s="59"/>
      <c r="I467" s="59"/>
      <c r="J467" s="59"/>
      <c r="K467" s="144"/>
      <c r="L467" s="223"/>
      <c r="M467" s="129"/>
      <c r="N467" s="224"/>
      <c r="O467" s="67">
        <f>IF(D467=0,"",D467/C466)</f>
        <v>0.6785714285714286</v>
      </c>
      <c r="P467" s="68">
        <v>26</v>
      </c>
      <c r="Q467" s="231">
        <f t="shared" si="71"/>
        <v>0.9285714285714286</v>
      </c>
      <c r="R467" s="231">
        <f t="shared" si="72"/>
        <v>7.1428571428571397E-2</v>
      </c>
      <c r="T467" s="70">
        <f>P467/P465</f>
        <v>0.74285714285714288</v>
      </c>
    </row>
    <row r="468" spans="1:20" ht="15.75" customHeight="1" x14ac:dyDescent="0.25">
      <c r="A468" s="58">
        <v>1302</v>
      </c>
      <c r="B468" s="59"/>
      <c r="C468" s="59"/>
      <c r="D468" s="59"/>
      <c r="E468" s="59">
        <v>13</v>
      </c>
      <c r="F468" s="59"/>
      <c r="G468" s="59"/>
      <c r="H468" s="59"/>
      <c r="I468" s="59"/>
      <c r="J468" s="59"/>
      <c r="K468" s="144"/>
      <c r="L468" s="223"/>
      <c r="M468" s="129"/>
      <c r="N468" s="224"/>
      <c r="O468" s="67">
        <f>IF(E468=0,"",E468/D467)</f>
        <v>0.68421052631578949</v>
      </c>
      <c r="P468" s="68">
        <v>23</v>
      </c>
      <c r="Q468" s="231">
        <f t="shared" si="71"/>
        <v>0.88461538461538458</v>
      </c>
      <c r="R468" s="231">
        <f t="shared" si="72"/>
        <v>0.11538461538461542</v>
      </c>
      <c r="T468" s="104"/>
    </row>
    <row r="469" spans="1:20" ht="15.75" customHeight="1" x14ac:dyDescent="0.25">
      <c r="A469" s="58">
        <v>1401</v>
      </c>
      <c r="B469" s="59"/>
      <c r="C469" s="59"/>
      <c r="D469" s="59"/>
      <c r="E469" s="59"/>
      <c r="F469" s="59">
        <v>8</v>
      </c>
      <c r="G469" s="59"/>
      <c r="H469" s="59"/>
      <c r="I469" s="59"/>
      <c r="J469" s="59"/>
      <c r="K469" s="144"/>
      <c r="L469" s="223"/>
      <c r="M469" s="129"/>
      <c r="N469" s="224"/>
      <c r="O469" s="67">
        <f>IF(F469=0,"",F469/E468)</f>
        <v>0.61538461538461542</v>
      </c>
      <c r="P469" s="68">
        <v>17</v>
      </c>
      <c r="Q469" s="231">
        <f t="shared" si="71"/>
        <v>0.73913043478260865</v>
      </c>
      <c r="R469" s="231">
        <f t="shared" si="72"/>
        <v>0.26086956521739135</v>
      </c>
      <c r="T469" s="104"/>
    </row>
    <row r="470" spans="1:20" ht="15.75" customHeight="1" x14ac:dyDescent="0.25">
      <c r="A470" s="58">
        <v>1402</v>
      </c>
      <c r="B470" s="59"/>
      <c r="C470" s="59"/>
      <c r="D470" s="59"/>
      <c r="E470" s="59"/>
      <c r="F470" s="59"/>
      <c r="G470" s="59">
        <v>8</v>
      </c>
      <c r="H470" s="59"/>
      <c r="I470" s="59"/>
      <c r="J470" s="59"/>
      <c r="K470" s="144"/>
      <c r="L470" s="223"/>
      <c r="M470" s="129"/>
      <c r="N470" s="224"/>
      <c r="O470" s="67">
        <f>IF(G470=0,"",G470/F469)</f>
        <v>1</v>
      </c>
      <c r="P470" s="68">
        <v>14</v>
      </c>
      <c r="Q470" s="231">
        <f t="shared" si="71"/>
        <v>0.82352941176470584</v>
      </c>
      <c r="R470" s="231">
        <f t="shared" si="72"/>
        <v>0.17647058823529416</v>
      </c>
      <c r="T470" s="104"/>
    </row>
    <row r="471" spans="1:20" ht="15.75" customHeight="1" x14ac:dyDescent="0.25">
      <c r="A471" s="58">
        <v>1501</v>
      </c>
      <c r="B471" s="59"/>
      <c r="C471" s="59"/>
      <c r="D471" s="59"/>
      <c r="E471" s="59"/>
      <c r="F471" s="59"/>
      <c r="G471" s="59"/>
      <c r="H471" s="59">
        <v>5</v>
      </c>
      <c r="I471" s="59"/>
      <c r="J471" s="59"/>
      <c r="K471" s="144"/>
      <c r="L471" s="223"/>
      <c r="M471" s="129"/>
      <c r="N471" s="224"/>
      <c r="O471" s="67">
        <f>IF(H471=0,"",H471/G470)</f>
        <v>0.625</v>
      </c>
      <c r="P471" s="68">
        <v>13</v>
      </c>
      <c r="Q471" s="231">
        <f t="shared" si="71"/>
        <v>0.9285714285714286</v>
      </c>
      <c r="R471" s="231">
        <f t="shared" si="72"/>
        <v>7.1428571428571397E-2</v>
      </c>
      <c r="T471" s="104"/>
    </row>
    <row r="472" spans="1:20" ht="15.75" customHeight="1" x14ac:dyDescent="0.25">
      <c r="A472" s="58">
        <v>1502</v>
      </c>
      <c r="B472" s="59"/>
      <c r="C472" s="59"/>
      <c r="D472" s="59"/>
      <c r="E472" s="59"/>
      <c r="F472" s="59"/>
      <c r="G472" s="59"/>
      <c r="H472" s="59"/>
      <c r="I472" s="59">
        <v>4</v>
      </c>
      <c r="J472" s="59"/>
      <c r="K472" s="144"/>
      <c r="L472" s="223"/>
      <c r="M472" s="129"/>
      <c r="N472" s="224"/>
      <c r="O472" s="67">
        <f>IF(I472=0,"",I472/H471)</f>
        <v>0.8</v>
      </c>
      <c r="P472" s="68">
        <v>13</v>
      </c>
      <c r="Q472" s="231">
        <f t="shared" si="71"/>
        <v>1</v>
      </c>
      <c r="R472" s="231">
        <f t="shared" si="72"/>
        <v>0</v>
      </c>
      <c r="T472" s="104"/>
    </row>
    <row r="473" spans="1:20" ht="15.75" customHeight="1" x14ac:dyDescent="0.25">
      <c r="A473" s="58">
        <v>1601</v>
      </c>
      <c r="B473" s="59"/>
      <c r="C473" s="59"/>
      <c r="D473" s="59"/>
      <c r="E473" s="59"/>
      <c r="F473" s="59"/>
      <c r="G473" s="59"/>
      <c r="H473" s="59"/>
      <c r="I473" s="59"/>
      <c r="J473" s="59">
        <v>4</v>
      </c>
      <c r="K473" s="144">
        <v>1</v>
      </c>
      <c r="L473" s="223"/>
      <c r="M473" s="129"/>
      <c r="N473" s="224"/>
      <c r="O473" s="71">
        <f>IF(J473=0,"",J473/I472)</f>
        <v>1</v>
      </c>
      <c r="P473" s="68">
        <v>12</v>
      </c>
      <c r="Q473" s="71">
        <f t="shared" si="71"/>
        <v>0.92307692307692313</v>
      </c>
      <c r="R473" s="71">
        <f t="shared" si="72"/>
        <v>7.6923076923076872E-2</v>
      </c>
      <c r="T473" s="104"/>
    </row>
    <row r="474" spans="1:20" ht="15.75" customHeight="1" x14ac:dyDescent="0.25">
      <c r="A474" s="58">
        <v>1602</v>
      </c>
      <c r="B474" s="59"/>
      <c r="C474" s="59"/>
      <c r="D474" s="59"/>
      <c r="E474" s="59"/>
      <c r="F474" s="59"/>
      <c r="G474" s="59"/>
      <c r="H474" s="59"/>
      <c r="I474" s="59"/>
      <c r="J474" s="59">
        <v>5</v>
      </c>
      <c r="K474" s="144">
        <v>2</v>
      </c>
      <c r="L474" s="223"/>
      <c r="M474" s="129"/>
      <c r="N474" s="225"/>
      <c r="O474" s="129"/>
      <c r="P474" s="68">
        <v>10</v>
      </c>
      <c r="Q474" s="129"/>
      <c r="R474" s="232"/>
      <c r="T474" s="104"/>
    </row>
    <row r="475" spans="1:20" ht="15.75" customHeight="1" x14ac:dyDescent="0.25">
      <c r="A475" s="58">
        <v>1701</v>
      </c>
      <c r="B475" s="59"/>
      <c r="C475" s="59"/>
      <c r="D475" s="59"/>
      <c r="E475" s="59"/>
      <c r="F475" s="59"/>
      <c r="G475" s="59"/>
      <c r="H475" s="59"/>
      <c r="I475" s="59"/>
      <c r="J475" s="59">
        <v>4</v>
      </c>
      <c r="K475" s="144">
        <v>3</v>
      </c>
      <c r="L475" s="223"/>
      <c r="M475" s="129"/>
      <c r="N475" s="225"/>
      <c r="O475" s="233"/>
      <c r="P475" s="109">
        <v>7</v>
      </c>
      <c r="Q475" s="234"/>
      <c r="R475" s="233"/>
      <c r="T475" s="104"/>
    </row>
    <row r="476" spans="1:20" ht="15.75" customHeight="1" x14ac:dyDescent="0.25">
      <c r="A476" s="58">
        <v>1702</v>
      </c>
      <c r="B476" s="59"/>
      <c r="C476" s="59"/>
      <c r="D476" s="59"/>
      <c r="E476" s="59"/>
      <c r="F476" s="59"/>
      <c r="G476" s="59"/>
      <c r="H476" s="59"/>
      <c r="I476" s="59"/>
      <c r="J476" s="59">
        <v>4</v>
      </c>
      <c r="K476" s="144">
        <v>2</v>
      </c>
      <c r="L476" s="223"/>
      <c r="M476" s="129"/>
      <c r="N476" s="225"/>
      <c r="O476" s="233"/>
      <c r="P476" s="109">
        <v>4</v>
      </c>
      <c r="Q476" s="234"/>
      <c r="R476" s="233"/>
      <c r="T476" s="104"/>
    </row>
    <row r="477" spans="1:20" ht="15.75" customHeight="1" x14ac:dyDescent="0.25">
      <c r="A477" s="58">
        <v>1801</v>
      </c>
      <c r="B477" s="59"/>
      <c r="C477" s="59"/>
      <c r="D477" s="59"/>
      <c r="E477" s="59"/>
      <c r="F477" s="59"/>
      <c r="G477" s="59"/>
      <c r="H477" s="59"/>
      <c r="I477" s="59"/>
      <c r="J477" s="59">
        <v>2</v>
      </c>
      <c r="K477" s="144">
        <v>2</v>
      </c>
      <c r="L477" s="223"/>
      <c r="M477" s="129"/>
      <c r="N477" s="225"/>
      <c r="O477" s="233"/>
      <c r="P477" s="109"/>
      <c r="Q477" s="234"/>
      <c r="R477" s="233"/>
      <c r="T477" s="104"/>
    </row>
    <row r="478" spans="1:20" ht="15.75" customHeight="1" x14ac:dyDescent="0.25">
      <c r="A478" s="58">
        <v>1802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144"/>
      <c r="L478" s="223"/>
      <c r="M478" s="129"/>
      <c r="N478" s="225"/>
      <c r="O478" s="129"/>
      <c r="P478" s="225"/>
      <c r="Q478" s="124"/>
      <c r="R478" s="233"/>
      <c r="T478" s="104"/>
    </row>
    <row r="479" spans="1:20" ht="15.75" customHeight="1" x14ac:dyDescent="0.25">
      <c r="A479" s="58">
        <v>1901</v>
      </c>
      <c r="B479" s="59"/>
      <c r="C479" s="59"/>
      <c r="D479" s="59"/>
      <c r="E479" s="59"/>
      <c r="F479" s="59"/>
      <c r="G479" s="59"/>
      <c r="H479" s="59"/>
      <c r="I479" s="59"/>
      <c r="J479" s="59"/>
      <c r="K479" s="144"/>
      <c r="L479" s="223"/>
      <c r="M479" s="129"/>
      <c r="N479" s="225"/>
      <c r="O479" s="191" t="s">
        <v>83</v>
      </c>
      <c r="P479" s="82">
        <v>9</v>
      </c>
      <c r="Q479" s="111">
        <f>K482</f>
        <v>10</v>
      </c>
      <c r="R479" s="193" t="s">
        <v>11</v>
      </c>
      <c r="T479" s="104"/>
    </row>
    <row r="480" spans="1:20" ht="15.75" customHeight="1" x14ac:dyDescent="0.25">
      <c r="A480" s="58">
        <v>1902</v>
      </c>
      <c r="B480" s="59"/>
      <c r="C480" s="59"/>
      <c r="D480" s="59"/>
      <c r="E480" s="59"/>
      <c r="F480" s="59"/>
      <c r="G480" s="59"/>
      <c r="H480" s="59"/>
      <c r="I480" s="59"/>
      <c r="J480" s="59"/>
      <c r="K480" s="144"/>
      <c r="L480" s="223"/>
      <c r="M480" s="129"/>
      <c r="N480" s="225"/>
      <c r="O480" s="192" t="s">
        <v>85</v>
      </c>
      <c r="P480" s="86">
        <f>IF(P479/B465=0,"",P479/B465)</f>
        <v>0.25714285714285712</v>
      </c>
      <c r="Q480" s="112">
        <f>IF(P479/Q479=0,"",P479/Q479)</f>
        <v>0.9</v>
      </c>
      <c r="R480" s="194" t="s">
        <v>86</v>
      </c>
      <c r="T480" s="104"/>
    </row>
    <row r="481" spans="1:20" ht="15.75" x14ac:dyDescent="0.25">
      <c r="A481" s="58">
        <v>2001</v>
      </c>
      <c r="B481" s="59"/>
      <c r="C481" s="59"/>
      <c r="D481" s="59"/>
      <c r="E481" s="59"/>
      <c r="F481" s="59"/>
      <c r="G481" s="59"/>
      <c r="H481" s="59"/>
      <c r="I481" s="59"/>
      <c r="J481" s="59"/>
      <c r="K481" s="144"/>
      <c r="L481" s="226"/>
      <c r="M481" s="227"/>
      <c r="N481" s="228"/>
      <c r="O481" s="90"/>
      <c r="P481" s="91"/>
      <c r="Q481" s="91"/>
      <c r="R481" s="113"/>
      <c r="T481" s="104"/>
    </row>
    <row r="482" spans="1:20" ht="18" customHeight="1" x14ac:dyDescent="0.25">
      <c r="A482" s="28"/>
      <c r="B482" s="280" t="s">
        <v>111</v>
      </c>
      <c r="C482" s="280"/>
      <c r="D482" s="280"/>
      <c r="E482" s="280"/>
      <c r="F482" s="280"/>
      <c r="G482" s="280"/>
      <c r="H482" s="280"/>
      <c r="I482" s="280"/>
      <c r="J482" s="280"/>
      <c r="K482" s="93">
        <f>SUM(K465:K478)</f>
        <v>10</v>
      </c>
      <c r="L482" s="94">
        <f>IF(SUM(K472:K473)=0,"",SUM(K472:K473)/B465)</f>
        <v>2.8571428571428571E-2</v>
      </c>
      <c r="M482" s="94">
        <f>IF(K482=0,"",K482/B465)</f>
        <v>0.2857142857142857</v>
      </c>
      <c r="N482" s="94">
        <f>IF(K473=0,"",M482-L482)</f>
        <v>0.25714285714285712</v>
      </c>
      <c r="O482" s="3"/>
      <c r="P482" s="29"/>
      <c r="Q482" s="22"/>
      <c r="R482" s="3"/>
      <c r="T482" s="104"/>
    </row>
    <row r="483" spans="1:20" ht="12.75" customHeight="1" x14ac:dyDescent="0.2">
      <c r="L483" s="3"/>
      <c r="M483" s="3"/>
      <c r="N483" s="3"/>
      <c r="O483" s="3"/>
    </row>
    <row r="484" spans="1:20" ht="12.75" customHeight="1" x14ac:dyDescent="0.2">
      <c r="L484" s="3"/>
      <c r="M484" s="3"/>
      <c r="N484" s="3"/>
      <c r="O484" s="3"/>
    </row>
    <row r="485" spans="1:20" ht="26.25" customHeight="1" x14ac:dyDescent="0.4">
      <c r="A485" s="163"/>
      <c r="B485" s="298" t="s">
        <v>99</v>
      </c>
      <c r="C485" s="298"/>
      <c r="D485" s="298"/>
      <c r="E485" s="298"/>
      <c r="F485" s="298"/>
      <c r="G485" s="298"/>
      <c r="H485" s="298"/>
      <c r="I485" s="298"/>
      <c r="J485" s="298"/>
      <c r="K485" s="179" t="s">
        <v>84</v>
      </c>
      <c r="L485" s="3"/>
      <c r="M485" s="3"/>
      <c r="N485" s="29"/>
      <c r="O485" s="3"/>
      <c r="P485" s="29"/>
      <c r="Q485" s="29"/>
      <c r="R485" s="29"/>
    </row>
    <row r="486" spans="1:20" ht="20.25" customHeight="1" x14ac:dyDescent="0.2">
      <c r="A486" s="293" t="s">
        <v>10</v>
      </c>
      <c r="B486" s="273" t="s">
        <v>100</v>
      </c>
      <c r="C486" s="274"/>
      <c r="D486" s="274"/>
      <c r="E486" s="274"/>
      <c r="F486" s="274"/>
      <c r="G486" s="274"/>
      <c r="H486" s="274"/>
      <c r="I486" s="274"/>
      <c r="J486" s="275"/>
      <c r="K486" s="276" t="s">
        <v>11</v>
      </c>
      <c r="L486" s="269" t="s">
        <v>3</v>
      </c>
      <c r="M486" s="269" t="s">
        <v>4</v>
      </c>
      <c r="N486" s="278" t="s">
        <v>5</v>
      </c>
      <c r="O486" s="269" t="s">
        <v>6</v>
      </c>
      <c r="P486" s="267" t="s">
        <v>7</v>
      </c>
      <c r="Q486" s="267" t="s">
        <v>8</v>
      </c>
      <c r="R486" s="269" t="s">
        <v>101</v>
      </c>
    </row>
    <row r="487" spans="1:20" ht="15.75" customHeight="1" x14ac:dyDescent="0.25">
      <c r="A487" s="268"/>
      <c r="B487" s="58" t="s">
        <v>102</v>
      </c>
      <c r="C487" s="58" t="s">
        <v>103</v>
      </c>
      <c r="D487" s="58" t="s">
        <v>104</v>
      </c>
      <c r="E487" s="58" t="s">
        <v>105</v>
      </c>
      <c r="F487" s="58" t="s">
        <v>106</v>
      </c>
      <c r="G487" s="58" t="s">
        <v>107</v>
      </c>
      <c r="H487" s="58" t="s">
        <v>108</v>
      </c>
      <c r="I487" s="58" t="s">
        <v>109</v>
      </c>
      <c r="J487" s="58" t="s">
        <v>110</v>
      </c>
      <c r="K487" s="277"/>
      <c r="L487" s="268"/>
      <c r="M487" s="268"/>
      <c r="N487" s="268"/>
      <c r="O487" s="268"/>
      <c r="P487" s="268"/>
      <c r="Q487" s="268"/>
      <c r="R487" s="268"/>
      <c r="T487" s="104"/>
    </row>
    <row r="488" spans="1:20" ht="15.75" customHeight="1" x14ac:dyDescent="0.25">
      <c r="A488" s="58">
        <v>1202</v>
      </c>
      <c r="B488" s="59">
        <v>36</v>
      </c>
      <c r="C488" s="59"/>
      <c r="D488" s="59"/>
      <c r="E488" s="59"/>
      <c r="F488" s="59"/>
      <c r="G488" s="59"/>
      <c r="H488" s="59"/>
      <c r="I488" s="59"/>
      <c r="J488" s="59"/>
      <c r="K488" s="144"/>
      <c r="L488" s="220"/>
      <c r="M488" s="221"/>
      <c r="N488" s="222"/>
      <c r="O488" s="229"/>
      <c r="P488" s="63">
        <f>B488</f>
        <v>36</v>
      </c>
      <c r="Q488" s="230"/>
      <c r="R488" s="229"/>
      <c r="T488" s="104"/>
    </row>
    <row r="489" spans="1:20" ht="15.75" customHeight="1" x14ac:dyDescent="0.25">
      <c r="A489" s="58">
        <v>1301</v>
      </c>
      <c r="B489" s="59"/>
      <c r="C489" s="59">
        <v>29</v>
      </c>
      <c r="D489" s="59"/>
      <c r="E489" s="59"/>
      <c r="F489" s="59"/>
      <c r="G489" s="59"/>
      <c r="H489" s="59"/>
      <c r="I489" s="59"/>
      <c r="J489" s="59"/>
      <c r="K489" s="144"/>
      <c r="L489" s="223"/>
      <c r="M489" s="129"/>
      <c r="N489" s="224"/>
      <c r="O489" s="67">
        <f>IF(C489=0,"",C489/B488)</f>
        <v>0.80555555555555558</v>
      </c>
      <c r="P489" s="68">
        <v>29</v>
      </c>
      <c r="Q489" s="231">
        <f t="shared" ref="Q489:Q496" si="73">IF(P489=0,"",P489/P488)</f>
        <v>0.80555555555555558</v>
      </c>
      <c r="R489" s="231">
        <f t="shared" ref="R489:R496" si="74">IF(P489=0,"",100%-Q489)</f>
        <v>0.19444444444444442</v>
      </c>
      <c r="T489" s="104"/>
    </row>
    <row r="490" spans="1:20" ht="15.75" customHeight="1" x14ac:dyDescent="0.25">
      <c r="A490" s="58">
        <v>1302</v>
      </c>
      <c r="B490" s="59"/>
      <c r="C490" s="59"/>
      <c r="D490" s="59">
        <v>20</v>
      </c>
      <c r="E490" s="59"/>
      <c r="F490" s="59"/>
      <c r="G490" s="59"/>
      <c r="H490" s="59"/>
      <c r="I490" s="59"/>
      <c r="J490" s="59"/>
      <c r="K490" s="144"/>
      <c r="L490" s="223"/>
      <c r="M490" s="129"/>
      <c r="N490" s="224"/>
      <c r="O490" s="67">
        <f>IF(D490=0,"",D490/C489)</f>
        <v>0.68965517241379315</v>
      </c>
      <c r="P490" s="68">
        <v>27</v>
      </c>
      <c r="Q490" s="231">
        <f t="shared" si="73"/>
        <v>0.93103448275862066</v>
      </c>
      <c r="R490" s="231">
        <f t="shared" si="74"/>
        <v>6.8965517241379337E-2</v>
      </c>
      <c r="T490" s="70">
        <f>P490/P488</f>
        <v>0.75</v>
      </c>
    </row>
    <row r="491" spans="1:20" ht="15.75" customHeight="1" x14ac:dyDescent="0.25">
      <c r="A491" s="58">
        <v>1401</v>
      </c>
      <c r="B491" s="59"/>
      <c r="C491" s="59"/>
      <c r="D491" s="59"/>
      <c r="E491" s="59">
        <v>16</v>
      </c>
      <c r="F491" s="59"/>
      <c r="G491" s="59"/>
      <c r="H491" s="59"/>
      <c r="I491" s="59"/>
      <c r="J491" s="59"/>
      <c r="K491" s="144"/>
      <c r="L491" s="223"/>
      <c r="M491" s="129"/>
      <c r="N491" s="224"/>
      <c r="O491" s="67">
        <f>IF(E491=0,"",E491/D490)</f>
        <v>0.8</v>
      </c>
      <c r="P491" s="68">
        <v>23</v>
      </c>
      <c r="Q491" s="231">
        <f t="shared" si="73"/>
        <v>0.85185185185185186</v>
      </c>
      <c r="R491" s="231">
        <f t="shared" si="74"/>
        <v>0.14814814814814814</v>
      </c>
      <c r="T491" s="104"/>
    </row>
    <row r="492" spans="1:20" ht="15.75" customHeight="1" x14ac:dyDescent="0.25">
      <c r="A492" s="58">
        <v>1402</v>
      </c>
      <c r="B492" s="59"/>
      <c r="C492" s="59"/>
      <c r="D492" s="59"/>
      <c r="E492" s="59"/>
      <c r="F492" s="59">
        <v>12</v>
      </c>
      <c r="G492" s="59"/>
      <c r="H492" s="59"/>
      <c r="I492" s="59"/>
      <c r="J492" s="59"/>
      <c r="K492" s="144"/>
      <c r="L492" s="223"/>
      <c r="M492" s="129"/>
      <c r="N492" s="224"/>
      <c r="O492" s="67">
        <f>IF(F492=0,"",F492/E491)</f>
        <v>0.75</v>
      </c>
      <c r="P492" s="68">
        <v>22</v>
      </c>
      <c r="Q492" s="231">
        <f t="shared" si="73"/>
        <v>0.95652173913043481</v>
      </c>
      <c r="R492" s="231">
        <f t="shared" si="74"/>
        <v>4.3478260869565188E-2</v>
      </c>
      <c r="T492" s="104"/>
    </row>
    <row r="493" spans="1:20" ht="15.75" customHeight="1" x14ac:dyDescent="0.25">
      <c r="A493" s="58">
        <v>1501</v>
      </c>
      <c r="B493" s="59"/>
      <c r="C493" s="59"/>
      <c r="D493" s="59"/>
      <c r="E493" s="59"/>
      <c r="F493" s="59"/>
      <c r="G493" s="59">
        <v>12</v>
      </c>
      <c r="H493" s="59"/>
      <c r="I493" s="59"/>
      <c r="J493" s="59"/>
      <c r="K493" s="144"/>
      <c r="L493" s="223"/>
      <c r="M493" s="129"/>
      <c r="N493" s="224"/>
      <c r="O493" s="67">
        <f>IF(G493=0,"",G493/F492)</f>
        <v>1</v>
      </c>
      <c r="P493" s="68">
        <v>21</v>
      </c>
      <c r="Q493" s="231">
        <f t="shared" si="73"/>
        <v>0.95454545454545459</v>
      </c>
      <c r="R493" s="231">
        <f t="shared" si="74"/>
        <v>4.5454545454545414E-2</v>
      </c>
      <c r="T493" s="104"/>
    </row>
    <row r="494" spans="1:20" ht="15.75" customHeight="1" x14ac:dyDescent="0.25">
      <c r="A494" s="58">
        <v>1502</v>
      </c>
      <c r="B494" s="59"/>
      <c r="C494" s="59"/>
      <c r="D494" s="59"/>
      <c r="E494" s="59"/>
      <c r="F494" s="59"/>
      <c r="G494" s="59"/>
      <c r="H494" s="59">
        <v>7</v>
      </c>
      <c r="I494" s="59"/>
      <c r="J494" s="59"/>
      <c r="K494" s="144"/>
      <c r="L494" s="223"/>
      <c r="M494" s="129"/>
      <c r="N494" s="224"/>
      <c r="O494" s="67">
        <f>IF(H494=0,"",H494/G493)</f>
        <v>0.58333333333333337</v>
      </c>
      <c r="P494" s="68">
        <v>21</v>
      </c>
      <c r="Q494" s="231">
        <f t="shared" si="73"/>
        <v>1</v>
      </c>
      <c r="R494" s="231">
        <f t="shared" si="74"/>
        <v>0</v>
      </c>
      <c r="T494" s="104"/>
    </row>
    <row r="495" spans="1:20" ht="15.75" customHeight="1" x14ac:dyDescent="0.25">
      <c r="A495" s="58">
        <v>1601</v>
      </c>
      <c r="B495" s="59"/>
      <c r="C495" s="59"/>
      <c r="D495" s="59"/>
      <c r="E495" s="59"/>
      <c r="F495" s="59"/>
      <c r="G495" s="59"/>
      <c r="H495" s="59"/>
      <c r="I495" s="59">
        <v>4</v>
      </c>
      <c r="J495" s="59"/>
      <c r="K495" s="144"/>
      <c r="L495" s="223"/>
      <c r="M495" s="129"/>
      <c r="N495" s="224"/>
      <c r="O495" s="67">
        <f>IF(I495=0,"",I495/H494)</f>
        <v>0.5714285714285714</v>
      </c>
      <c r="P495" s="68">
        <v>21</v>
      </c>
      <c r="Q495" s="231">
        <f t="shared" si="73"/>
        <v>1</v>
      </c>
      <c r="R495" s="231">
        <f t="shared" si="74"/>
        <v>0</v>
      </c>
      <c r="T495" s="104"/>
    </row>
    <row r="496" spans="1:20" ht="15.75" customHeight="1" x14ac:dyDescent="0.25">
      <c r="A496" s="58">
        <v>1602</v>
      </c>
      <c r="B496" s="59"/>
      <c r="C496" s="59"/>
      <c r="D496" s="59"/>
      <c r="E496" s="59"/>
      <c r="F496" s="59"/>
      <c r="G496" s="59"/>
      <c r="H496" s="59"/>
      <c r="I496" s="59"/>
      <c r="J496" s="59">
        <v>4</v>
      </c>
      <c r="K496" s="144">
        <v>0</v>
      </c>
      <c r="L496" s="223"/>
      <c r="M496" s="129"/>
      <c r="N496" s="224"/>
      <c r="O496" s="71">
        <f>IF(J496=0,"",J496/I495)</f>
        <v>1</v>
      </c>
      <c r="P496" s="68">
        <v>21</v>
      </c>
      <c r="Q496" s="71">
        <f t="shared" si="73"/>
        <v>1</v>
      </c>
      <c r="R496" s="71">
        <f t="shared" si="74"/>
        <v>0</v>
      </c>
      <c r="T496" s="104"/>
    </row>
    <row r="497" spans="1:20" ht="15.75" customHeight="1" x14ac:dyDescent="0.25">
      <c r="A497" s="58">
        <v>1701</v>
      </c>
      <c r="B497" s="59"/>
      <c r="C497" s="59"/>
      <c r="D497" s="59"/>
      <c r="E497" s="59"/>
      <c r="F497" s="59"/>
      <c r="G497" s="59"/>
      <c r="H497" s="59"/>
      <c r="I497" s="59"/>
      <c r="J497" s="59">
        <v>12</v>
      </c>
      <c r="K497" s="144">
        <v>5</v>
      </c>
      <c r="L497" s="223"/>
      <c r="M497" s="129"/>
      <c r="N497" s="225"/>
      <c r="O497" s="129"/>
      <c r="P497" s="68">
        <v>21</v>
      </c>
      <c r="Q497" s="129"/>
      <c r="R497" s="232"/>
      <c r="T497" s="104"/>
    </row>
    <row r="498" spans="1:20" ht="15.75" customHeight="1" x14ac:dyDescent="0.25">
      <c r="A498" s="58">
        <v>1702</v>
      </c>
      <c r="B498" s="59"/>
      <c r="C498" s="59"/>
      <c r="D498" s="59"/>
      <c r="E498" s="59"/>
      <c r="F498" s="59"/>
      <c r="G498" s="59"/>
      <c r="H498" s="59"/>
      <c r="I498" s="59"/>
      <c r="J498" s="59">
        <v>12</v>
      </c>
      <c r="K498" s="144">
        <v>8</v>
      </c>
      <c r="L498" s="223"/>
      <c r="M498" s="129"/>
      <c r="N498" s="225"/>
      <c r="O498" s="233"/>
      <c r="P498" s="109">
        <v>15</v>
      </c>
      <c r="Q498" s="234"/>
      <c r="R498" s="233"/>
      <c r="T498" s="104"/>
    </row>
    <row r="499" spans="1:20" ht="15.75" customHeight="1" x14ac:dyDescent="0.25">
      <c r="A499" s="58">
        <v>1801</v>
      </c>
      <c r="B499" s="59"/>
      <c r="C499" s="59"/>
      <c r="D499" s="59"/>
      <c r="E499" s="59"/>
      <c r="F499" s="59"/>
      <c r="G499" s="59"/>
      <c r="H499" s="59"/>
      <c r="I499" s="59"/>
      <c r="J499" s="59">
        <v>5</v>
      </c>
      <c r="K499" s="144">
        <v>1</v>
      </c>
      <c r="L499" s="223"/>
      <c r="M499" s="129"/>
      <c r="N499" s="225"/>
      <c r="O499" s="233"/>
      <c r="P499" s="109">
        <v>7</v>
      </c>
      <c r="Q499" s="234"/>
      <c r="R499" s="233"/>
      <c r="T499" s="104"/>
    </row>
    <row r="500" spans="1:20" ht="15.75" customHeight="1" x14ac:dyDescent="0.25">
      <c r="A500" s="58">
        <v>1802</v>
      </c>
      <c r="B500" s="59"/>
      <c r="C500" s="59"/>
      <c r="D500" s="59"/>
      <c r="E500" s="59"/>
      <c r="F500" s="59"/>
      <c r="G500" s="59"/>
      <c r="H500" s="59"/>
      <c r="I500" s="59"/>
      <c r="J500" s="59">
        <v>5</v>
      </c>
      <c r="K500" s="144">
        <v>5</v>
      </c>
      <c r="L500" s="223"/>
      <c r="M500" s="129"/>
      <c r="N500" s="225"/>
      <c r="O500" s="233"/>
      <c r="P500" s="109">
        <v>6</v>
      </c>
      <c r="Q500" s="234"/>
      <c r="R500" s="233"/>
      <c r="T500" s="104"/>
    </row>
    <row r="501" spans="1:20" ht="15.75" customHeight="1" x14ac:dyDescent="0.25">
      <c r="A501" s="58">
        <v>1901</v>
      </c>
      <c r="B501" s="59"/>
      <c r="C501" s="59"/>
      <c r="D501" s="59"/>
      <c r="E501" s="59"/>
      <c r="F501" s="59"/>
      <c r="G501" s="59"/>
      <c r="H501" s="59"/>
      <c r="I501" s="59"/>
      <c r="J501" s="59"/>
      <c r="K501" s="144"/>
      <c r="L501" s="223"/>
      <c r="M501" s="129"/>
      <c r="N501" s="225"/>
      <c r="O501" s="129"/>
      <c r="P501" s="225"/>
      <c r="Q501" s="124"/>
      <c r="R501" s="233"/>
      <c r="T501" s="104"/>
    </row>
    <row r="502" spans="1:20" ht="15.75" customHeight="1" x14ac:dyDescent="0.25">
      <c r="A502" s="58">
        <v>1902</v>
      </c>
      <c r="B502" s="59"/>
      <c r="C502" s="59"/>
      <c r="D502" s="59"/>
      <c r="E502" s="59"/>
      <c r="F502" s="59"/>
      <c r="G502" s="59"/>
      <c r="H502" s="59"/>
      <c r="I502" s="59"/>
      <c r="J502" s="59"/>
      <c r="K502" s="144"/>
      <c r="L502" s="223"/>
      <c r="M502" s="129"/>
      <c r="N502" s="225"/>
      <c r="O502" s="191" t="s">
        <v>83</v>
      </c>
      <c r="P502" s="82">
        <v>19</v>
      </c>
      <c r="Q502" s="111">
        <f>K505</f>
        <v>19</v>
      </c>
      <c r="R502" s="193" t="s">
        <v>11</v>
      </c>
      <c r="T502" s="104"/>
    </row>
    <row r="503" spans="1:20" ht="15.75" customHeight="1" x14ac:dyDescent="0.25">
      <c r="A503" s="58">
        <v>2001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144"/>
      <c r="L503" s="223"/>
      <c r="M503" s="129"/>
      <c r="N503" s="225"/>
      <c r="O503" s="192" t="s">
        <v>85</v>
      </c>
      <c r="P503" s="86">
        <f>IF(P502/B488=0,"",P502/B488)</f>
        <v>0.52777777777777779</v>
      </c>
      <c r="Q503" s="112">
        <f>IF(P502/Q502=0,"",P502/Q502)</f>
        <v>1</v>
      </c>
      <c r="R503" s="194" t="s">
        <v>86</v>
      </c>
      <c r="T503" s="104"/>
    </row>
    <row r="504" spans="1:20" ht="15.75" customHeight="1" x14ac:dyDescent="0.25">
      <c r="A504" s="58">
        <v>2002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144"/>
      <c r="L504" s="226"/>
      <c r="M504" s="227"/>
      <c r="N504" s="228"/>
      <c r="O504" s="90"/>
      <c r="P504" s="91"/>
      <c r="Q504" s="91"/>
      <c r="R504" s="113"/>
      <c r="T504" s="104"/>
    </row>
    <row r="505" spans="1:20" ht="18" customHeight="1" x14ac:dyDescent="0.25">
      <c r="A505" s="28"/>
      <c r="B505" s="280" t="s">
        <v>111</v>
      </c>
      <c r="C505" s="280"/>
      <c r="D505" s="280"/>
      <c r="E505" s="280"/>
      <c r="F505" s="280"/>
      <c r="G505" s="280"/>
      <c r="H505" s="280"/>
      <c r="I505" s="280"/>
      <c r="J505" s="280"/>
      <c r="K505" s="93">
        <f>SUM(K488:K501)</f>
        <v>19</v>
      </c>
      <c r="L505" s="94" t="str">
        <f>IF(SUM(K495:K496)=0,"0%",SUM(K495:K496)/B488)</f>
        <v>0%</v>
      </c>
      <c r="M505" s="94">
        <f>IF(K505=0,"",K505/B488)</f>
        <v>0.52777777777777779</v>
      </c>
      <c r="N505" s="94">
        <f>M505-L505</f>
        <v>0.52777777777777779</v>
      </c>
      <c r="O505" s="3"/>
      <c r="P505" s="29"/>
      <c r="Q505" s="22"/>
      <c r="R505" s="3"/>
      <c r="T505" s="104"/>
    </row>
    <row r="506" spans="1:20" ht="12.75" customHeight="1" x14ac:dyDescent="0.2">
      <c r="L506" s="3"/>
      <c r="M506" s="3"/>
      <c r="O506" s="3"/>
    </row>
    <row r="507" spans="1:20" ht="12.75" customHeight="1" x14ac:dyDescent="0.2">
      <c r="L507" s="3"/>
      <c r="M507" s="3"/>
      <c r="O507" s="3"/>
    </row>
    <row r="508" spans="1:20" ht="26.25" customHeight="1" x14ac:dyDescent="0.4">
      <c r="A508" s="163"/>
      <c r="B508" s="298" t="s">
        <v>99</v>
      </c>
      <c r="C508" s="298"/>
      <c r="D508" s="298"/>
      <c r="E508" s="298"/>
      <c r="F508" s="298"/>
      <c r="G508" s="298"/>
      <c r="H508" s="298"/>
      <c r="I508" s="298"/>
      <c r="J508" s="298"/>
      <c r="K508" s="179" t="s">
        <v>87</v>
      </c>
      <c r="L508" s="3"/>
      <c r="M508" s="3"/>
      <c r="N508" s="29"/>
      <c r="O508" s="3"/>
      <c r="P508" s="29"/>
      <c r="Q508" s="29"/>
      <c r="R508" s="29"/>
    </row>
    <row r="509" spans="1:20" ht="20.25" customHeight="1" x14ac:dyDescent="0.2">
      <c r="A509" s="293" t="s">
        <v>10</v>
      </c>
      <c r="B509" s="273" t="s">
        <v>100</v>
      </c>
      <c r="C509" s="274"/>
      <c r="D509" s="274"/>
      <c r="E509" s="274"/>
      <c r="F509" s="274"/>
      <c r="G509" s="274"/>
      <c r="H509" s="274"/>
      <c r="I509" s="274"/>
      <c r="J509" s="275"/>
      <c r="K509" s="276" t="s">
        <v>11</v>
      </c>
      <c r="L509" s="269" t="s">
        <v>3</v>
      </c>
      <c r="M509" s="269" t="s">
        <v>4</v>
      </c>
      <c r="N509" s="278" t="s">
        <v>5</v>
      </c>
      <c r="O509" s="269" t="s">
        <v>6</v>
      </c>
      <c r="P509" s="267" t="s">
        <v>7</v>
      </c>
      <c r="Q509" s="267" t="s">
        <v>8</v>
      </c>
      <c r="R509" s="269" t="s">
        <v>101</v>
      </c>
    </row>
    <row r="510" spans="1:20" ht="15.75" x14ac:dyDescent="0.25">
      <c r="A510" s="268"/>
      <c r="B510" s="58" t="s">
        <v>102</v>
      </c>
      <c r="C510" s="58" t="s">
        <v>103</v>
      </c>
      <c r="D510" s="58" t="s">
        <v>104</v>
      </c>
      <c r="E510" s="58" t="s">
        <v>105</v>
      </c>
      <c r="F510" s="58" t="s">
        <v>106</v>
      </c>
      <c r="G510" s="58" t="s">
        <v>107</v>
      </c>
      <c r="H510" s="58" t="s">
        <v>108</v>
      </c>
      <c r="I510" s="58" t="s">
        <v>109</v>
      </c>
      <c r="J510" s="58" t="s">
        <v>110</v>
      </c>
      <c r="K510" s="277"/>
      <c r="L510" s="268"/>
      <c r="M510" s="268"/>
      <c r="N510" s="268"/>
      <c r="O510" s="268"/>
      <c r="P510" s="268"/>
      <c r="Q510" s="268"/>
      <c r="R510" s="268"/>
      <c r="T510" s="104"/>
    </row>
    <row r="511" spans="1:20" ht="15.75" customHeight="1" x14ac:dyDescent="0.25">
      <c r="A511" s="58">
        <v>1301</v>
      </c>
      <c r="B511" s="59">
        <v>39</v>
      </c>
      <c r="C511" s="59"/>
      <c r="D511" s="59"/>
      <c r="E511" s="59"/>
      <c r="F511" s="59"/>
      <c r="G511" s="59"/>
      <c r="H511" s="59"/>
      <c r="I511" s="59"/>
      <c r="J511" s="59"/>
      <c r="K511" s="144"/>
      <c r="L511" s="220"/>
      <c r="M511" s="221"/>
      <c r="N511" s="222"/>
      <c r="O511" s="229"/>
      <c r="P511" s="63">
        <f>B511</f>
        <v>39</v>
      </c>
      <c r="Q511" s="230"/>
      <c r="R511" s="229"/>
      <c r="T511" s="104"/>
    </row>
    <row r="512" spans="1:20" ht="15.75" customHeight="1" x14ac:dyDescent="0.25">
      <c r="A512" s="58">
        <v>1302</v>
      </c>
      <c r="B512" s="59"/>
      <c r="C512" s="59">
        <v>22</v>
      </c>
      <c r="D512" s="59"/>
      <c r="E512" s="59"/>
      <c r="F512" s="59"/>
      <c r="G512" s="59"/>
      <c r="H512" s="59"/>
      <c r="I512" s="59"/>
      <c r="J512" s="59"/>
      <c r="K512" s="144"/>
      <c r="L512" s="223"/>
      <c r="M512" s="129"/>
      <c r="N512" s="224"/>
      <c r="O512" s="67">
        <f>IF(C512=0,"",C512/B511)</f>
        <v>0.5641025641025641</v>
      </c>
      <c r="P512" s="68">
        <v>22</v>
      </c>
      <c r="Q512" s="231">
        <f t="shared" ref="Q512:Q519" si="75">IF(P512=0,"",P512/P511)</f>
        <v>0.5641025641025641</v>
      </c>
      <c r="R512" s="231">
        <f t="shared" ref="R512:R519" si="76">IF(P512=0,"",100%-Q512)</f>
        <v>0.4358974358974359</v>
      </c>
      <c r="T512" s="104"/>
    </row>
    <row r="513" spans="1:20" ht="15.75" customHeight="1" x14ac:dyDescent="0.25">
      <c r="A513" s="58">
        <v>1401</v>
      </c>
      <c r="B513" s="59"/>
      <c r="C513" s="59"/>
      <c r="D513" s="59">
        <v>17</v>
      </c>
      <c r="E513" s="59"/>
      <c r="F513" s="59"/>
      <c r="G513" s="59"/>
      <c r="H513" s="59"/>
      <c r="I513" s="59"/>
      <c r="J513" s="59"/>
      <c r="K513" s="144"/>
      <c r="L513" s="223"/>
      <c r="M513" s="129"/>
      <c r="N513" s="224"/>
      <c r="O513" s="67">
        <f>IF(D513=0,"",D513/C512)</f>
        <v>0.77272727272727271</v>
      </c>
      <c r="P513" s="68">
        <v>18</v>
      </c>
      <c r="Q513" s="231">
        <f t="shared" si="75"/>
        <v>0.81818181818181823</v>
      </c>
      <c r="R513" s="231">
        <f t="shared" si="76"/>
        <v>0.18181818181818177</v>
      </c>
      <c r="T513" s="70">
        <f>P513/P511</f>
        <v>0.46153846153846156</v>
      </c>
    </row>
    <row r="514" spans="1:20" ht="15.75" customHeight="1" x14ac:dyDescent="0.25">
      <c r="A514" s="58">
        <v>1402</v>
      </c>
      <c r="B514" s="59"/>
      <c r="C514" s="59"/>
      <c r="D514" s="59"/>
      <c r="E514" s="59">
        <v>12</v>
      </c>
      <c r="F514" s="59"/>
      <c r="G514" s="59"/>
      <c r="H514" s="59"/>
      <c r="I514" s="59"/>
      <c r="J514" s="59"/>
      <c r="K514" s="144"/>
      <c r="L514" s="223"/>
      <c r="M514" s="129"/>
      <c r="N514" s="224"/>
      <c r="O514" s="67">
        <f>IF(E514=0,"",E514/D513)</f>
        <v>0.70588235294117652</v>
      </c>
      <c r="P514" s="68">
        <v>17</v>
      </c>
      <c r="Q514" s="231">
        <f t="shared" si="75"/>
        <v>0.94444444444444442</v>
      </c>
      <c r="R514" s="231">
        <f t="shared" si="76"/>
        <v>5.555555555555558E-2</v>
      </c>
      <c r="T514" s="104"/>
    </row>
    <row r="515" spans="1:20" ht="15.75" customHeight="1" x14ac:dyDescent="0.25">
      <c r="A515" s="58">
        <v>1501</v>
      </c>
      <c r="B515" s="59"/>
      <c r="C515" s="59"/>
      <c r="D515" s="59"/>
      <c r="E515" s="59"/>
      <c r="F515" s="59">
        <v>3</v>
      </c>
      <c r="G515" s="59"/>
      <c r="H515" s="59"/>
      <c r="I515" s="59"/>
      <c r="J515" s="59"/>
      <c r="K515" s="144"/>
      <c r="L515" s="223"/>
      <c r="M515" s="129"/>
      <c r="N515" s="224"/>
      <c r="O515" s="67">
        <f>IF(F515=0,"",F515/E514)</f>
        <v>0.25</v>
      </c>
      <c r="P515" s="68">
        <v>14</v>
      </c>
      <c r="Q515" s="231">
        <f t="shared" si="75"/>
        <v>0.82352941176470584</v>
      </c>
      <c r="R515" s="231">
        <f t="shared" si="76"/>
        <v>0.17647058823529416</v>
      </c>
      <c r="T515" s="104"/>
    </row>
    <row r="516" spans="1:20" ht="15.75" customHeight="1" x14ac:dyDescent="0.25">
      <c r="A516" s="58">
        <v>1502</v>
      </c>
      <c r="B516" s="59"/>
      <c r="C516" s="59"/>
      <c r="D516" s="59"/>
      <c r="E516" s="59"/>
      <c r="F516" s="59"/>
      <c r="G516" s="59">
        <v>0</v>
      </c>
      <c r="H516" s="59"/>
      <c r="I516" s="59"/>
      <c r="J516" s="59"/>
      <c r="K516" s="144"/>
      <c r="L516" s="223"/>
      <c r="M516" s="129"/>
      <c r="N516" s="224"/>
      <c r="O516" s="67">
        <v>0</v>
      </c>
      <c r="P516" s="68">
        <v>9</v>
      </c>
      <c r="Q516" s="231">
        <f t="shared" si="75"/>
        <v>0.6428571428571429</v>
      </c>
      <c r="R516" s="231">
        <f t="shared" si="76"/>
        <v>0.3571428571428571</v>
      </c>
      <c r="T516" s="104"/>
    </row>
    <row r="517" spans="1:20" ht="15.75" customHeight="1" x14ac:dyDescent="0.25">
      <c r="A517" s="58">
        <v>1601</v>
      </c>
      <c r="B517" s="59"/>
      <c r="C517" s="59"/>
      <c r="D517" s="59"/>
      <c r="E517" s="59"/>
      <c r="F517" s="59"/>
      <c r="G517" s="59"/>
      <c r="H517" s="59">
        <v>0</v>
      </c>
      <c r="I517" s="59"/>
      <c r="J517" s="59"/>
      <c r="K517" s="144"/>
      <c r="L517" s="223"/>
      <c r="M517" s="129"/>
      <c r="N517" s="224"/>
      <c r="O517" s="67">
        <v>0</v>
      </c>
      <c r="P517" s="68">
        <v>7</v>
      </c>
      <c r="Q517" s="231">
        <f t="shared" si="75"/>
        <v>0.77777777777777779</v>
      </c>
      <c r="R517" s="231">
        <f t="shared" si="76"/>
        <v>0.22222222222222221</v>
      </c>
      <c r="T517" s="104"/>
    </row>
    <row r="518" spans="1:20" ht="15.75" customHeight="1" x14ac:dyDescent="0.25">
      <c r="A518" s="58">
        <v>1602</v>
      </c>
      <c r="B518" s="59"/>
      <c r="C518" s="59"/>
      <c r="D518" s="59"/>
      <c r="E518" s="59"/>
      <c r="F518" s="59"/>
      <c r="G518" s="59"/>
      <c r="H518" s="59"/>
      <c r="I518" s="59">
        <v>0</v>
      </c>
      <c r="J518" s="59"/>
      <c r="K518" s="144"/>
      <c r="L518" s="223"/>
      <c r="M518" s="129"/>
      <c r="N518" s="224"/>
      <c r="O518" s="67">
        <v>0</v>
      </c>
      <c r="P518" s="68">
        <v>6</v>
      </c>
      <c r="Q518" s="231">
        <f t="shared" si="75"/>
        <v>0.8571428571428571</v>
      </c>
      <c r="R518" s="231">
        <f t="shared" si="76"/>
        <v>0.1428571428571429</v>
      </c>
      <c r="T518" s="104"/>
    </row>
    <row r="519" spans="1:20" ht="15.75" customHeight="1" x14ac:dyDescent="0.25">
      <c r="A519" s="58">
        <v>1701</v>
      </c>
      <c r="B519" s="59"/>
      <c r="C519" s="59"/>
      <c r="D519" s="59"/>
      <c r="E519" s="59"/>
      <c r="F519" s="59"/>
      <c r="G519" s="59"/>
      <c r="H519" s="59"/>
      <c r="I519" s="59"/>
      <c r="J519" s="59">
        <v>0</v>
      </c>
      <c r="K519" s="144">
        <v>0</v>
      </c>
      <c r="L519" s="223"/>
      <c r="M519" s="129"/>
      <c r="N519" s="224"/>
      <c r="O519" s="71">
        <v>0</v>
      </c>
      <c r="P519" s="68">
        <v>6</v>
      </c>
      <c r="Q519" s="71">
        <f t="shared" si="75"/>
        <v>1</v>
      </c>
      <c r="R519" s="71">
        <f t="shared" si="76"/>
        <v>0</v>
      </c>
      <c r="T519" s="104"/>
    </row>
    <row r="520" spans="1:20" ht="15.75" customHeight="1" x14ac:dyDescent="0.25">
      <c r="A520" s="58">
        <v>1702</v>
      </c>
      <c r="B520" s="59"/>
      <c r="C520" s="59"/>
      <c r="D520" s="59"/>
      <c r="E520" s="59"/>
      <c r="F520" s="59"/>
      <c r="G520" s="59"/>
      <c r="H520" s="59"/>
      <c r="I520" s="59"/>
      <c r="J520" s="59">
        <v>3</v>
      </c>
      <c r="K520" s="144"/>
      <c r="L520" s="223"/>
      <c r="M520" s="129"/>
      <c r="N520" s="225"/>
      <c r="O520" s="129"/>
      <c r="P520" s="68">
        <v>6</v>
      </c>
      <c r="Q520" s="129"/>
      <c r="R520" s="232"/>
      <c r="T520" s="104"/>
    </row>
    <row r="521" spans="1:20" ht="15.75" customHeight="1" x14ac:dyDescent="0.25">
      <c r="A521" s="58">
        <v>1801</v>
      </c>
      <c r="B521" s="59"/>
      <c r="C521" s="59"/>
      <c r="D521" s="59"/>
      <c r="E521" s="59"/>
      <c r="F521" s="59"/>
      <c r="G521" s="59"/>
      <c r="H521" s="59"/>
      <c r="I521" s="59"/>
      <c r="J521" s="59">
        <v>6</v>
      </c>
      <c r="K521" s="144">
        <v>4</v>
      </c>
      <c r="L521" s="223"/>
      <c r="M521" s="129"/>
      <c r="N521" s="225"/>
      <c r="O521" s="233"/>
      <c r="P521" s="68">
        <v>6</v>
      </c>
      <c r="Q521" s="234"/>
      <c r="R521" s="233"/>
      <c r="T521" s="104"/>
    </row>
    <row r="522" spans="1:20" ht="15.75" customHeight="1" x14ac:dyDescent="0.25">
      <c r="A522" s="58">
        <v>1802</v>
      </c>
      <c r="B522" s="59"/>
      <c r="C522" s="59"/>
      <c r="D522" s="59"/>
      <c r="E522" s="59"/>
      <c r="F522" s="59"/>
      <c r="G522" s="59"/>
      <c r="H522" s="59"/>
      <c r="I522" s="59"/>
      <c r="J522" s="59">
        <v>2</v>
      </c>
      <c r="K522" s="144">
        <v>2</v>
      </c>
      <c r="L522" s="223"/>
      <c r="M522" s="129"/>
      <c r="N522" s="225"/>
      <c r="O522" s="233"/>
      <c r="P522" s="109">
        <v>2</v>
      </c>
      <c r="Q522" s="234"/>
      <c r="R522" s="233"/>
      <c r="T522" s="104"/>
    </row>
    <row r="523" spans="1:20" ht="15.75" customHeight="1" x14ac:dyDescent="0.25">
      <c r="A523" s="58">
        <v>1901</v>
      </c>
      <c r="B523" s="59"/>
      <c r="C523" s="59"/>
      <c r="D523" s="59"/>
      <c r="E523" s="59"/>
      <c r="F523" s="59"/>
      <c r="G523" s="59"/>
      <c r="H523" s="59"/>
      <c r="I523" s="59"/>
      <c r="J523" s="59"/>
      <c r="K523" s="144"/>
      <c r="L523" s="223"/>
      <c r="M523" s="129"/>
      <c r="N523" s="225"/>
      <c r="O523" s="233"/>
      <c r="P523" s="109"/>
      <c r="Q523" s="234"/>
      <c r="R523" s="233"/>
      <c r="T523" s="104"/>
    </row>
    <row r="524" spans="1:20" ht="15.75" customHeight="1" x14ac:dyDescent="0.25">
      <c r="A524" s="58">
        <v>1902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144"/>
      <c r="L524" s="223"/>
      <c r="M524" s="129"/>
      <c r="N524" s="225"/>
      <c r="O524" s="129"/>
      <c r="P524" s="225"/>
      <c r="Q524" s="124"/>
      <c r="R524" s="233"/>
      <c r="T524" s="104"/>
    </row>
    <row r="525" spans="1:20" ht="15.75" customHeight="1" x14ac:dyDescent="0.25">
      <c r="A525" s="58">
        <v>2001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144"/>
      <c r="L525" s="223"/>
      <c r="M525" s="129"/>
      <c r="N525" s="225"/>
      <c r="O525" s="191" t="s">
        <v>83</v>
      </c>
      <c r="P525" s="82">
        <v>6</v>
      </c>
      <c r="Q525" s="111">
        <f>K528</f>
        <v>6</v>
      </c>
      <c r="R525" s="193" t="s">
        <v>11</v>
      </c>
      <c r="T525" s="104"/>
    </row>
    <row r="526" spans="1:20" ht="15.75" customHeight="1" x14ac:dyDescent="0.25">
      <c r="A526" s="58">
        <v>2002</v>
      </c>
      <c r="B526" s="59"/>
      <c r="C526" s="59"/>
      <c r="D526" s="59"/>
      <c r="E526" s="59"/>
      <c r="F526" s="59"/>
      <c r="G526" s="59"/>
      <c r="H526" s="59"/>
      <c r="I526" s="59"/>
      <c r="J526" s="59"/>
      <c r="K526" s="144"/>
      <c r="L526" s="223"/>
      <c r="M526" s="129"/>
      <c r="N526" s="225"/>
      <c r="O526" s="192" t="s">
        <v>85</v>
      </c>
      <c r="P526" s="86">
        <f>IF(P525/B511=0,"",P525/B511)</f>
        <v>0.15384615384615385</v>
      </c>
      <c r="Q526" s="112">
        <f>IF(P525/Q525=0,"",P525/Q525)</f>
        <v>1</v>
      </c>
      <c r="R526" s="194" t="s">
        <v>86</v>
      </c>
      <c r="T526" s="104"/>
    </row>
    <row r="527" spans="1:20" ht="15.75" customHeight="1" x14ac:dyDescent="0.25">
      <c r="A527" s="58">
        <v>2101</v>
      </c>
      <c r="B527" s="59"/>
      <c r="C527" s="59"/>
      <c r="D527" s="59"/>
      <c r="E527" s="59"/>
      <c r="F527" s="59"/>
      <c r="G527" s="59"/>
      <c r="H527" s="59"/>
      <c r="I527" s="59"/>
      <c r="J527" s="59"/>
      <c r="K527" s="144"/>
      <c r="L527" s="226"/>
      <c r="M527" s="227"/>
      <c r="N527" s="228"/>
      <c r="O527" s="90"/>
      <c r="P527" s="91"/>
      <c r="Q527" s="91"/>
      <c r="R527" s="113"/>
      <c r="T527" s="104"/>
    </row>
    <row r="528" spans="1:20" ht="18" customHeight="1" x14ac:dyDescent="0.25">
      <c r="A528" s="28"/>
      <c r="B528" s="280" t="s">
        <v>111</v>
      </c>
      <c r="C528" s="280"/>
      <c r="D528" s="280"/>
      <c r="E528" s="280"/>
      <c r="F528" s="280"/>
      <c r="G528" s="280"/>
      <c r="H528" s="280"/>
      <c r="I528" s="280"/>
      <c r="J528" s="280"/>
      <c r="K528" s="93">
        <f>SUM(K511:K524)</f>
        <v>6</v>
      </c>
      <c r="L528" s="94" t="str">
        <f>IF(SUM(K518:K519)=0,"0%",SUM(K518:K519)/B511)</f>
        <v>0%</v>
      </c>
      <c r="M528" s="94">
        <f>IF(K528=0,"0%",K528/B511)</f>
        <v>0.15384615384615385</v>
      </c>
      <c r="N528" s="94">
        <f>M528-L528</f>
        <v>0.15384615384615385</v>
      </c>
      <c r="O528" s="3"/>
      <c r="P528" s="29"/>
      <c r="Q528" s="22"/>
      <c r="R528" s="3"/>
      <c r="T528" s="104"/>
    </row>
    <row r="529" spans="1:20" ht="12.75" customHeight="1" x14ac:dyDescent="0.2">
      <c r="L529" s="3"/>
      <c r="M529" s="3"/>
      <c r="O529" s="3"/>
    </row>
    <row r="530" spans="1:20" ht="12.75" customHeight="1" x14ac:dyDescent="0.2">
      <c r="L530" s="3"/>
      <c r="M530" s="3"/>
      <c r="O530" s="3"/>
    </row>
    <row r="531" spans="1:20" ht="26.25" customHeight="1" x14ac:dyDescent="0.4">
      <c r="A531" s="163"/>
      <c r="B531" s="298" t="s">
        <v>99</v>
      </c>
      <c r="C531" s="298"/>
      <c r="D531" s="298"/>
      <c r="E531" s="298"/>
      <c r="F531" s="298"/>
      <c r="G531" s="298"/>
      <c r="H531" s="298"/>
      <c r="I531" s="298"/>
      <c r="J531" s="298"/>
      <c r="K531" s="179" t="s">
        <v>88</v>
      </c>
      <c r="L531" s="3"/>
      <c r="M531" s="3"/>
      <c r="N531" s="29"/>
      <c r="O531" s="3"/>
      <c r="P531" s="29"/>
      <c r="Q531" s="29"/>
      <c r="R531" s="29"/>
    </row>
    <row r="532" spans="1:20" ht="20.25" customHeight="1" x14ac:dyDescent="0.2">
      <c r="A532" s="293" t="s">
        <v>10</v>
      </c>
      <c r="B532" s="273" t="s">
        <v>100</v>
      </c>
      <c r="C532" s="274"/>
      <c r="D532" s="274"/>
      <c r="E532" s="274"/>
      <c r="F532" s="274"/>
      <c r="G532" s="274"/>
      <c r="H532" s="274"/>
      <c r="I532" s="274"/>
      <c r="J532" s="275"/>
      <c r="K532" s="276" t="s">
        <v>11</v>
      </c>
      <c r="L532" s="269" t="s">
        <v>3</v>
      </c>
      <c r="M532" s="269" t="s">
        <v>4</v>
      </c>
      <c r="N532" s="278" t="s">
        <v>5</v>
      </c>
      <c r="O532" s="269" t="s">
        <v>6</v>
      </c>
      <c r="P532" s="267" t="s">
        <v>7</v>
      </c>
      <c r="Q532" s="267" t="s">
        <v>8</v>
      </c>
      <c r="R532" s="269" t="s">
        <v>101</v>
      </c>
    </row>
    <row r="533" spans="1:20" ht="15.75" x14ac:dyDescent="0.25">
      <c r="A533" s="268"/>
      <c r="B533" s="58" t="s">
        <v>102</v>
      </c>
      <c r="C533" s="58" t="s">
        <v>103</v>
      </c>
      <c r="D533" s="58" t="s">
        <v>104</v>
      </c>
      <c r="E533" s="58" t="s">
        <v>105</v>
      </c>
      <c r="F533" s="58" t="s">
        <v>106</v>
      </c>
      <c r="G533" s="58" t="s">
        <v>107</v>
      </c>
      <c r="H533" s="58" t="s">
        <v>108</v>
      </c>
      <c r="I533" s="58" t="s">
        <v>109</v>
      </c>
      <c r="J533" s="58" t="s">
        <v>110</v>
      </c>
      <c r="K533" s="277"/>
      <c r="L533" s="268"/>
      <c r="M533" s="268"/>
      <c r="N533" s="268"/>
      <c r="O533" s="268"/>
      <c r="P533" s="268"/>
      <c r="Q533" s="268"/>
      <c r="R533" s="268"/>
      <c r="T533" s="104"/>
    </row>
    <row r="534" spans="1:20" ht="15.75" customHeight="1" x14ac:dyDescent="0.25">
      <c r="A534" s="58">
        <v>1302</v>
      </c>
      <c r="B534" s="59">
        <v>36</v>
      </c>
      <c r="C534" s="59"/>
      <c r="D534" s="59"/>
      <c r="E534" s="59"/>
      <c r="F534" s="59"/>
      <c r="G534" s="59"/>
      <c r="H534" s="59"/>
      <c r="I534" s="59"/>
      <c r="J534" s="59"/>
      <c r="K534" s="144"/>
      <c r="L534" s="220"/>
      <c r="M534" s="221"/>
      <c r="N534" s="222"/>
      <c r="O534" s="99"/>
      <c r="P534" s="63">
        <f>B534</f>
        <v>36</v>
      </c>
      <c r="Q534" s="100"/>
      <c r="R534" s="99"/>
      <c r="T534" s="104"/>
    </row>
    <row r="535" spans="1:20" ht="15.75" customHeight="1" x14ac:dyDescent="0.25">
      <c r="A535" s="58">
        <v>1401</v>
      </c>
      <c r="B535" s="59"/>
      <c r="C535" s="59">
        <v>23</v>
      </c>
      <c r="D535" s="59"/>
      <c r="E535" s="59"/>
      <c r="F535" s="59"/>
      <c r="G535" s="59"/>
      <c r="H535" s="59"/>
      <c r="I535" s="59"/>
      <c r="J535" s="59"/>
      <c r="K535" s="144"/>
      <c r="L535" s="223"/>
      <c r="M535" s="129"/>
      <c r="N535" s="224"/>
      <c r="O535" s="67">
        <f>IF(C535=0,"",C535/B534)</f>
        <v>0.63888888888888884</v>
      </c>
      <c r="P535" s="68">
        <v>23</v>
      </c>
      <c r="Q535" s="231">
        <f t="shared" ref="Q535:Q542" si="77">IF(P535=0,"",P535/P534)</f>
        <v>0.63888888888888884</v>
      </c>
      <c r="R535" s="231">
        <f t="shared" ref="R535:R542" si="78">IF(P535=0,"",100%-Q535)</f>
        <v>0.36111111111111116</v>
      </c>
      <c r="T535" s="104"/>
    </row>
    <row r="536" spans="1:20" ht="15.75" customHeight="1" x14ac:dyDescent="0.25">
      <c r="A536" s="58">
        <v>1402</v>
      </c>
      <c r="B536" s="59"/>
      <c r="C536" s="59"/>
      <c r="D536" s="59">
        <v>19</v>
      </c>
      <c r="E536" s="59"/>
      <c r="F536" s="59"/>
      <c r="G536" s="59"/>
      <c r="H536" s="59"/>
      <c r="I536" s="59"/>
      <c r="J536" s="59"/>
      <c r="K536" s="144"/>
      <c r="L536" s="223"/>
      <c r="M536" s="129"/>
      <c r="N536" s="224"/>
      <c r="O536" s="67">
        <f>IF(D536=0,"",D536/C535)</f>
        <v>0.82608695652173914</v>
      </c>
      <c r="P536" s="68">
        <v>22</v>
      </c>
      <c r="Q536" s="231">
        <f t="shared" si="77"/>
        <v>0.95652173913043481</v>
      </c>
      <c r="R536" s="231">
        <f t="shared" si="78"/>
        <v>4.3478260869565188E-2</v>
      </c>
      <c r="T536" s="70">
        <f>P536/P534</f>
        <v>0.61111111111111116</v>
      </c>
    </row>
    <row r="537" spans="1:20" ht="15.75" customHeight="1" x14ac:dyDescent="0.25">
      <c r="A537" s="58">
        <v>1501</v>
      </c>
      <c r="B537" s="59"/>
      <c r="C537" s="59"/>
      <c r="D537" s="59"/>
      <c r="E537" s="59">
        <v>14</v>
      </c>
      <c r="F537" s="59"/>
      <c r="G537" s="59"/>
      <c r="H537" s="59"/>
      <c r="I537" s="59"/>
      <c r="J537" s="59"/>
      <c r="K537" s="144"/>
      <c r="L537" s="223"/>
      <c r="M537" s="129"/>
      <c r="N537" s="224"/>
      <c r="O537" s="67">
        <f>IF(E537=0,"",E537/D536)</f>
        <v>0.73684210526315785</v>
      </c>
      <c r="P537" s="68">
        <v>20</v>
      </c>
      <c r="Q537" s="231">
        <f t="shared" si="77"/>
        <v>0.90909090909090906</v>
      </c>
      <c r="R537" s="231">
        <f t="shared" si="78"/>
        <v>9.0909090909090939E-2</v>
      </c>
      <c r="T537" s="104"/>
    </row>
    <row r="538" spans="1:20" ht="15.75" customHeight="1" x14ac:dyDescent="0.25">
      <c r="A538" s="58">
        <v>1502</v>
      </c>
      <c r="B538" s="59"/>
      <c r="C538" s="59"/>
      <c r="D538" s="59"/>
      <c r="E538" s="59"/>
      <c r="F538" s="59">
        <v>13</v>
      </c>
      <c r="G538" s="59"/>
      <c r="H538" s="59"/>
      <c r="I538" s="59"/>
      <c r="J538" s="59"/>
      <c r="K538" s="144"/>
      <c r="L538" s="223"/>
      <c r="M538" s="129"/>
      <c r="N538" s="224"/>
      <c r="O538" s="67">
        <f>IF(F538=0,"",F538/E537)</f>
        <v>0.9285714285714286</v>
      </c>
      <c r="P538" s="68">
        <v>19</v>
      </c>
      <c r="Q538" s="231">
        <f t="shared" si="77"/>
        <v>0.95</v>
      </c>
      <c r="R538" s="231">
        <f t="shared" si="78"/>
        <v>5.0000000000000044E-2</v>
      </c>
      <c r="T538" s="104"/>
    </row>
    <row r="539" spans="1:20" ht="15.75" customHeight="1" x14ac:dyDescent="0.25">
      <c r="A539" s="58">
        <v>1601</v>
      </c>
      <c r="B539" s="59"/>
      <c r="C539" s="59"/>
      <c r="D539" s="59"/>
      <c r="E539" s="59"/>
      <c r="F539" s="59"/>
      <c r="G539" s="59">
        <v>12</v>
      </c>
      <c r="H539" s="59"/>
      <c r="I539" s="59"/>
      <c r="J539" s="59"/>
      <c r="K539" s="144"/>
      <c r="L539" s="223"/>
      <c r="M539" s="129"/>
      <c r="N539" s="224"/>
      <c r="O539" s="67">
        <f>IF(G539=0,"",G539/F538)</f>
        <v>0.92307692307692313</v>
      </c>
      <c r="P539" s="68">
        <v>18</v>
      </c>
      <c r="Q539" s="231">
        <f t="shared" si="77"/>
        <v>0.94736842105263153</v>
      </c>
      <c r="R539" s="231">
        <f t="shared" si="78"/>
        <v>5.2631578947368474E-2</v>
      </c>
      <c r="T539" s="104"/>
    </row>
    <row r="540" spans="1:20" ht="15.75" customHeight="1" x14ac:dyDescent="0.25">
      <c r="A540" s="58">
        <v>1602</v>
      </c>
      <c r="B540" s="59"/>
      <c r="C540" s="59"/>
      <c r="D540" s="59"/>
      <c r="E540" s="59"/>
      <c r="F540" s="59"/>
      <c r="G540" s="59"/>
      <c r="H540" s="59">
        <v>13</v>
      </c>
      <c r="I540" s="59"/>
      <c r="J540" s="59"/>
      <c r="K540" s="144"/>
      <c r="L540" s="223"/>
      <c r="M540" s="129"/>
      <c r="N540" s="224"/>
      <c r="O540" s="67">
        <f>IF(H540=0,"",H540/G539)</f>
        <v>1.0833333333333333</v>
      </c>
      <c r="P540" s="68">
        <v>18</v>
      </c>
      <c r="Q540" s="231">
        <f t="shared" si="77"/>
        <v>1</v>
      </c>
      <c r="R540" s="231">
        <f t="shared" si="78"/>
        <v>0</v>
      </c>
      <c r="T540" s="104"/>
    </row>
    <row r="541" spans="1:20" ht="15.75" customHeight="1" x14ac:dyDescent="0.25">
      <c r="A541" s="58">
        <v>1701</v>
      </c>
      <c r="B541" s="59"/>
      <c r="C541" s="59"/>
      <c r="D541" s="59"/>
      <c r="E541" s="59"/>
      <c r="F541" s="59"/>
      <c r="G541" s="59"/>
      <c r="H541" s="59"/>
      <c r="I541" s="59">
        <v>13</v>
      </c>
      <c r="J541" s="59"/>
      <c r="K541" s="144"/>
      <c r="L541" s="223"/>
      <c r="M541" s="129"/>
      <c r="N541" s="224"/>
      <c r="O541" s="67">
        <f>IF(I541=0,"",I541/H540)</f>
        <v>1</v>
      </c>
      <c r="P541" s="68">
        <v>18</v>
      </c>
      <c r="Q541" s="231">
        <f t="shared" si="77"/>
        <v>1</v>
      </c>
      <c r="R541" s="231">
        <f t="shared" si="78"/>
        <v>0</v>
      </c>
      <c r="T541" s="104"/>
    </row>
    <row r="542" spans="1:20" ht="15.75" customHeight="1" x14ac:dyDescent="0.25">
      <c r="A542" s="58">
        <v>1702</v>
      </c>
      <c r="B542" s="59"/>
      <c r="C542" s="59"/>
      <c r="D542" s="59"/>
      <c r="E542" s="59"/>
      <c r="F542" s="59"/>
      <c r="G542" s="59"/>
      <c r="H542" s="59"/>
      <c r="I542" s="59"/>
      <c r="J542" s="59">
        <v>12</v>
      </c>
      <c r="K542" s="144">
        <v>5</v>
      </c>
      <c r="L542" s="223"/>
      <c r="M542" s="129"/>
      <c r="N542" s="224"/>
      <c r="O542" s="71">
        <f>IF(J542=0,"",J542/I541)</f>
        <v>0.92307692307692313</v>
      </c>
      <c r="P542" s="68">
        <v>17</v>
      </c>
      <c r="Q542" s="71">
        <f t="shared" si="77"/>
        <v>0.94444444444444442</v>
      </c>
      <c r="R542" s="71">
        <f t="shared" si="78"/>
        <v>5.555555555555558E-2</v>
      </c>
      <c r="T542" s="104"/>
    </row>
    <row r="543" spans="1:20" ht="15.75" customHeight="1" x14ac:dyDescent="0.25">
      <c r="A543" s="58">
        <v>1801</v>
      </c>
      <c r="B543" s="59"/>
      <c r="C543" s="59"/>
      <c r="D543" s="59"/>
      <c r="E543" s="59"/>
      <c r="F543" s="59"/>
      <c r="G543" s="59"/>
      <c r="H543" s="59"/>
      <c r="I543" s="59"/>
      <c r="J543" s="59">
        <v>12</v>
      </c>
      <c r="K543" s="144">
        <v>8</v>
      </c>
      <c r="L543" s="223"/>
      <c r="M543" s="129"/>
      <c r="N543" s="225"/>
      <c r="O543" s="129"/>
      <c r="P543" s="68">
        <v>12</v>
      </c>
      <c r="Q543" s="129"/>
      <c r="R543" s="232"/>
      <c r="T543" s="104"/>
    </row>
    <row r="544" spans="1:20" ht="15.75" customHeight="1" x14ac:dyDescent="0.25">
      <c r="A544" s="58">
        <v>1802</v>
      </c>
      <c r="B544" s="59"/>
      <c r="C544" s="59"/>
      <c r="D544" s="59"/>
      <c r="E544" s="59"/>
      <c r="F544" s="59"/>
      <c r="G544" s="59"/>
      <c r="H544" s="59"/>
      <c r="I544" s="59"/>
      <c r="J544" s="59">
        <v>3</v>
      </c>
      <c r="K544" s="144">
        <v>3</v>
      </c>
      <c r="L544" s="223"/>
      <c r="M544" s="129"/>
      <c r="N544" s="225"/>
      <c r="O544" s="233"/>
      <c r="P544" s="109">
        <v>3</v>
      </c>
      <c r="Q544" s="234"/>
      <c r="R544" s="233"/>
      <c r="T544" s="104"/>
    </row>
    <row r="545" spans="1:20" ht="15.75" customHeight="1" x14ac:dyDescent="0.25">
      <c r="A545" s="58">
        <v>1901</v>
      </c>
      <c r="B545" s="59"/>
      <c r="C545" s="59"/>
      <c r="D545" s="59"/>
      <c r="E545" s="59"/>
      <c r="F545" s="59"/>
      <c r="G545" s="59"/>
      <c r="H545" s="59"/>
      <c r="I545" s="59"/>
      <c r="J545" s="59"/>
      <c r="K545" s="144"/>
      <c r="L545" s="223"/>
      <c r="M545" s="129"/>
      <c r="N545" s="225"/>
      <c r="O545" s="233"/>
      <c r="P545" s="109"/>
      <c r="Q545" s="234"/>
      <c r="R545" s="233"/>
      <c r="T545" s="104"/>
    </row>
    <row r="546" spans="1:20" ht="15.75" customHeight="1" x14ac:dyDescent="0.25">
      <c r="A546" s="58">
        <v>1902</v>
      </c>
      <c r="B546" s="59"/>
      <c r="C546" s="59"/>
      <c r="D546" s="59"/>
      <c r="E546" s="59"/>
      <c r="F546" s="59"/>
      <c r="G546" s="59"/>
      <c r="H546" s="59"/>
      <c r="I546" s="59"/>
      <c r="J546" s="59"/>
      <c r="K546" s="144"/>
      <c r="L546" s="223"/>
      <c r="M546" s="129"/>
      <c r="N546" s="225"/>
      <c r="O546" s="233"/>
      <c r="P546" s="109"/>
      <c r="Q546" s="234"/>
      <c r="R546" s="233"/>
      <c r="T546" s="104"/>
    </row>
    <row r="547" spans="1:20" ht="15.75" customHeight="1" x14ac:dyDescent="0.25">
      <c r="A547" s="58">
        <v>2001</v>
      </c>
      <c r="B547" s="59"/>
      <c r="C547" s="59"/>
      <c r="D547" s="59"/>
      <c r="E547" s="59"/>
      <c r="F547" s="59"/>
      <c r="G547" s="59"/>
      <c r="H547" s="59"/>
      <c r="I547" s="59"/>
      <c r="J547" s="59"/>
      <c r="K547" s="144"/>
      <c r="L547" s="223"/>
      <c r="M547" s="129"/>
      <c r="N547" s="225"/>
      <c r="O547" s="129"/>
      <c r="P547" s="225"/>
      <c r="Q547" s="124"/>
      <c r="R547" s="233"/>
      <c r="T547" s="104"/>
    </row>
    <row r="548" spans="1:20" ht="15.75" customHeight="1" x14ac:dyDescent="0.25">
      <c r="A548" s="58">
        <v>2002</v>
      </c>
      <c r="B548" s="59"/>
      <c r="C548" s="59"/>
      <c r="D548" s="59"/>
      <c r="E548" s="59"/>
      <c r="F548" s="59"/>
      <c r="G548" s="59"/>
      <c r="H548" s="59"/>
      <c r="I548" s="59"/>
      <c r="J548" s="59"/>
      <c r="K548" s="144"/>
      <c r="L548" s="223"/>
      <c r="M548" s="129"/>
      <c r="N548" s="225"/>
      <c r="O548" s="191" t="s">
        <v>83</v>
      </c>
      <c r="P548" s="82">
        <v>15</v>
      </c>
      <c r="Q548" s="111">
        <f>K551</f>
        <v>16</v>
      </c>
      <c r="R548" s="193" t="s">
        <v>11</v>
      </c>
      <c r="T548" s="104"/>
    </row>
    <row r="549" spans="1:20" ht="15.75" customHeight="1" x14ac:dyDescent="0.25">
      <c r="A549" s="58">
        <v>2101</v>
      </c>
      <c r="B549" s="59"/>
      <c r="C549" s="59"/>
      <c r="D549" s="59"/>
      <c r="E549" s="59"/>
      <c r="F549" s="59"/>
      <c r="G549" s="59"/>
      <c r="H549" s="59"/>
      <c r="I549" s="59"/>
      <c r="J549" s="59"/>
      <c r="K549" s="144"/>
      <c r="L549" s="223"/>
      <c r="M549" s="129"/>
      <c r="N549" s="225"/>
      <c r="O549" s="192" t="s">
        <v>85</v>
      </c>
      <c r="P549" s="86">
        <f>IF(P548/B534=0,"",P548/B534)</f>
        <v>0.41666666666666669</v>
      </c>
      <c r="Q549" s="112">
        <f>IF(P548/Q548=0,"",P548/Q548)</f>
        <v>0.9375</v>
      </c>
      <c r="R549" s="194" t="s">
        <v>86</v>
      </c>
      <c r="T549" s="104"/>
    </row>
    <row r="550" spans="1:20" ht="15.75" x14ac:dyDescent="0.25">
      <c r="A550" s="58">
        <v>2102</v>
      </c>
      <c r="B550" s="59"/>
      <c r="C550" s="59"/>
      <c r="D550" s="59"/>
      <c r="E550" s="59"/>
      <c r="F550" s="59"/>
      <c r="G550" s="59"/>
      <c r="H550" s="59"/>
      <c r="I550" s="59"/>
      <c r="J550" s="59"/>
      <c r="K550" s="144"/>
      <c r="L550" s="226"/>
      <c r="M550" s="227"/>
      <c r="N550" s="228"/>
      <c r="O550" s="90"/>
      <c r="P550" s="91"/>
      <c r="Q550" s="91"/>
      <c r="R550" s="113"/>
      <c r="T550" s="104"/>
    </row>
    <row r="551" spans="1:20" ht="18" x14ac:dyDescent="0.25">
      <c r="A551" s="28"/>
      <c r="B551" s="280" t="s">
        <v>111</v>
      </c>
      <c r="C551" s="280"/>
      <c r="D551" s="280"/>
      <c r="E551" s="280"/>
      <c r="F551" s="280"/>
      <c r="G551" s="280"/>
      <c r="H551" s="280"/>
      <c r="I551" s="280"/>
      <c r="J551" s="280"/>
      <c r="K551" s="93">
        <f>SUM(K534:K547)</f>
        <v>16</v>
      </c>
      <c r="L551" s="94">
        <f>IF(K542=0,"",K542/B534)</f>
        <v>0.1388888888888889</v>
      </c>
      <c r="M551" s="94">
        <f>IF(K551=0,"",K551/B534)</f>
        <v>0.44444444444444442</v>
      </c>
      <c r="N551" s="94">
        <f>IF(K542=0,"",M551-L551)</f>
        <v>0.30555555555555552</v>
      </c>
      <c r="O551" s="3"/>
      <c r="P551" s="29"/>
      <c r="Q551" s="22"/>
      <c r="R551" s="3"/>
      <c r="T551" s="104"/>
    </row>
    <row r="552" spans="1:20" ht="12.75" customHeight="1" x14ac:dyDescent="0.2">
      <c r="L552" s="3"/>
      <c r="M552" s="3"/>
      <c r="O552" s="3"/>
    </row>
    <row r="553" spans="1:20" ht="12.75" customHeight="1" x14ac:dyDescent="0.2">
      <c r="L553" s="3"/>
      <c r="M553" s="3"/>
      <c r="O553" s="3"/>
    </row>
    <row r="554" spans="1:20" ht="26.25" x14ac:dyDescent="0.4">
      <c r="A554" s="163"/>
      <c r="B554" s="298" t="s">
        <v>99</v>
      </c>
      <c r="C554" s="298"/>
      <c r="D554" s="298"/>
      <c r="E554" s="298"/>
      <c r="F554" s="298"/>
      <c r="G554" s="298"/>
      <c r="H554" s="298"/>
      <c r="I554" s="298"/>
      <c r="J554" s="298"/>
      <c r="K554" s="179" t="s">
        <v>91</v>
      </c>
      <c r="L554" s="3"/>
      <c r="M554" s="3"/>
      <c r="N554" s="29"/>
      <c r="O554" s="3"/>
      <c r="P554" s="29"/>
      <c r="Q554" s="29"/>
      <c r="R554" s="29"/>
    </row>
    <row r="555" spans="1:20" ht="20.25" x14ac:dyDescent="0.2">
      <c r="A555" s="293" t="s">
        <v>10</v>
      </c>
      <c r="B555" s="273" t="s">
        <v>100</v>
      </c>
      <c r="C555" s="274"/>
      <c r="D555" s="274"/>
      <c r="E555" s="274"/>
      <c r="F555" s="274"/>
      <c r="G555" s="274"/>
      <c r="H555" s="274"/>
      <c r="I555" s="274"/>
      <c r="J555" s="275"/>
      <c r="K555" s="276" t="s">
        <v>11</v>
      </c>
      <c r="L555" s="269" t="s">
        <v>3</v>
      </c>
      <c r="M555" s="269" t="s">
        <v>4</v>
      </c>
      <c r="N555" s="278" t="s">
        <v>5</v>
      </c>
      <c r="O555" s="269" t="s">
        <v>6</v>
      </c>
      <c r="P555" s="267" t="s">
        <v>7</v>
      </c>
      <c r="Q555" s="267" t="s">
        <v>8</v>
      </c>
      <c r="R555" s="269" t="s">
        <v>101</v>
      </c>
    </row>
    <row r="556" spans="1:20" ht="15.75" x14ac:dyDescent="0.25">
      <c r="A556" s="268"/>
      <c r="B556" s="58" t="s">
        <v>102</v>
      </c>
      <c r="C556" s="58" t="s">
        <v>103</v>
      </c>
      <c r="D556" s="58" t="s">
        <v>104</v>
      </c>
      <c r="E556" s="58" t="s">
        <v>105</v>
      </c>
      <c r="F556" s="58" t="s">
        <v>106</v>
      </c>
      <c r="G556" s="58" t="s">
        <v>107</v>
      </c>
      <c r="H556" s="58" t="s">
        <v>108</v>
      </c>
      <c r="I556" s="58" t="s">
        <v>109</v>
      </c>
      <c r="J556" s="58" t="s">
        <v>110</v>
      </c>
      <c r="K556" s="277"/>
      <c r="L556" s="268"/>
      <c r="M556" s="268"/>
      <c r="N556" s="268"/>
      <c r="O556" s="268"/>
      <c r="P556" s="268"/>
      <c r="Q556" s="268"/>
      <c r="R556" s="268"/>
      <c r="T556" s="104"/>
    </row>
    <row r="557" spans="1:20" ht="15.75" customHeight="1" x14ac:dyDescent="0.25">
      <c r="A557" s="58">
        <v>1401</v>
      </c>
      <c r="B557" s="59">
        <v>23</v>
      </c>
      <c r="C557" s="59"/>
      <c r="D557" s="59"/>
      <c r="E557" s="59"/>
      <c r="F557" s="59"/>
      <c r="G557" s="59"/>
      <c r="H557" s="59"/>
      <c r="I557" s="59"/>
      <c r="J557" s="59"/>
      <c r="K557" s="144"/>
      <c r="L557" s="220"/>
      <c r="M557" s="221"/>
      <c r="N557" s="222"/>
      <c r="O557" s="229"/>
      <c r="P557" s="63">
        <f>B557</f>
        <v>23</v>
      </c>
      <c r="Q557" s="230"/>
      <c r="R557" s="229"/>
      <c r="T557" s="104"/>
    </row>
    <row r="558" spans="1:20" ht="15.75" customHeight="1" x14ac:dyDescent="0.25">
      <c r="A558" s="58">
        <v>1402</v>
      </c>
      <c r="B558" s="59"/>
      <c r="C558" s="59">
        <v>15</v>
      </c>
      <c r="D558" s="59"/>
      <c r="E558" s="59"/>
      <c r="F558" s="59"/>
      <c r="G558" s="59"/>
      <c r="H558" s="59"/>
      <c r="I558" s="59"/>
      <c r="J558" s="59"/>
      <c r="K558" s="144"/>
      <c r="L558" s="223"/>
      <c r="M558" s="129"/>
      <c r="N558" s="224"/>
      <c r="O558" s="67">
        <f>IF(C558=0,"",C558/B557)</f>
        <v>0.65217391304347827</v>
      </c>
      <c r="P558" s="68">
        <v>15</v>
      </c>
      <c r="Q558" s="231">
        <f t="shared" ref="Q558:Q565" si="79">IF(P558=0,"",P558/P557)</f>
        <v>0.65217391304347827</v>
      </c>
      <c r="R558" s="231">
        <f t="shared" ref="R558:R565" si="80">IF(P558=0,"",100%-Q558)</f>
        <v>0.34782608695652173</v>
      </c>
      <c r="T558" s="104"/>
    </row>
    <row r="559" spans="1:20" ht="15.75" customHeight="1" x14ac:dyDescent="0.25">
      <c r="A559" s="58">
        <v>1501</v>
      </c>
      <c r="B559" s="59"/>
      <c r="C559" s="59"/>
      <c r="D559" s="59">
        <v>5</v>
      </c>
      <c r="E559" s="59"/>
      <c r="F559" s="59"/>
      <c r="G559" s="59"/>
      <c r="H559" s="59"/>
      <c r="I559" s="59"/>
      <c r="J559" s="59"/>
      <c r="K559" s="144"/>
      <c r="L559" s="223"/>
      <c r="M559" s="129"/>
      <c r="N559" s="224"/>
      <c r="O559" s="67">
        <f>IF(D559=0,"",D559/C558)</f>
        <v>0.33333333333333331</v>
      </c>
      <c r="P559" s="68">
        <v>6</v>
      </c>
      <c r="Q559" s="231">
        <f t="shared" si="79"/>
        <v>0.4</v>
      </c>
      <c r="R559" s="231">
        <f t="shared" si="80"/>
        <v>0.6</v>
      </c>
      <c r="T559" s="70">
        <f>P559/P557</f>
        <v>0.2608695652173913</v>
      </c>
    </row>
    <row r="560" spans="1:20" ht="15.75" customHeight="1" x14ac:dyDescent="0.25">
      <c r="A560" s="58">
        <v>1502</v>
      </c>
      <c r="B560" s="59"/>
      <c r="C560" s="59"/>
      <c r="D560" s="59"/>
      <c r="E560" s="59">
        <v>2</v>
      </c>
      <c r="F560" s="59"/>
      <c r="G560" s="59"/>
      <c r="H560" s="59"/>
      <c r="I560" s="59"/>
      <c r="J560" s="59"/>
      <c r="K560" s="144"/>
      <c r="L560" s="223"/>
      <c r="M560" s="129"/>
      <c r="N560" s="224"/>
      <c r="O560" s="67">
        <f>IF(E560=0,"",E560/D559)</f>
        <v>0.4</v>
      </c>
      <c r="P560" s="68">
        <v>2</v>
      </c>
      <c r="Q560" s="231">
        <f t="shared" si="79"/>
        <v>0.33333333333333331</v>
      </c>
      <c r="R560" s="231">
        <f t="shared" si="80"/>
        <v>0.66666666666666674</v>
      </c>
      <c r="T560" s="104"/>
    </row>
    <row r="561" spans="1:20" ht="15.75" customHeight="1" x14ac:dyDescent="0.25">
      <c r="A561" s="58">
        <v>1601</v>
      </c>
      <c r="B561" s="59"/>
      <c r="C561" s="59"/>
      <c r="D561" s="59"/>
      <c r="E561" s="59"/>
      <c r="F561" s="59">
        <v>1</v>
      </c>
      <c r="G561" s="59"/>
      <c r="H561" s="59"/>
      <c r="I561" s="59"/>
      <c r="J561" s="59"/>
      <c r="K561" s="144"/>
      <c r="L561" s="223"/>
      <c r="M561" s="129"/>
      <c r="N561" s="224"/>
      <c r="O561" s="67">
        <f>IF(F561=0,"",F561/E560)</f>
        <v>0.5</v>
      </c>
      <c r="P561" s="68">
        <v>1</v>
      </c>
      <c r="Q561" s="231">
        <f t="shared" si="79"/>
        <v>0.5</v>
      </c>
      <c r="R561" s="231">
        <f t="shared" si="80"/>
        <v>0.5</v>
      </c>
      <c r="T561" s="104"/>
    </row>
    <row r="562" spans="1:20" ht="15.75" customHeight="1" x14ac:dyDescent="0.25">
      <c r="A562" s="58">
        <v>1602</v>
      </c>
      <c r="B562" s="59"/>
      <c r="C562" s="59"/>
      <c r="D562" s="59"/>
      <c r="E562" s="59"/>
      <c r="F562" s="59"/>
      <c r="G562" s="59">
        <v>1</v>
      </c>
      <c r="H562" s="59"/>
      <c r="I562" s="59"/>
      <c r="J562" s="59"/>
      <c r="K562" s="144"/>
      <c r="L562" s="223"/>
      <c r="M562" s="129"/>
      <c r="N562" s="224"/>
      <c r="O562" s="67">
        <f>IF(G562=0,"",G562/F561)</f>
        <v>1</v>
      </c>
      <c r="P562" s="68">
        <v>1</v>
      </c>
      <c r="Q562" s="231">
        <f t="shared" si="79"/>
        <v>1</v>
      </c>
      <c r="R562" s="231">
        <f t="shared" si="80"/>
        <v>0</v>
      </c>
      <c r="T562" s="104"/>
    </row>
    <row r="563" spans="1:20" ht="15.75" customHeight="1" x14ac:dyDescent="0.25">
      <c r="A563" s="58">
        <v>1701</v>
      </c>
      <c r="B563" s="59"/>
      <c r="C563" s="59"/>
      <c r="D563" s="59"/>
      <c r="E563" s="59"/>
      <c r="F563" s="59"/>
      <c r="G563" s="59"/>
      <c r="H563" s="59">
        <v>1</v>
      </c>
      <c r="I563" s="59"/>
      <c r="J563" s="59"/>
      <c r="K563" s="144"/>
      <c r="L563" s="223"/>
      <c r="M563" s="129"/>
      <c r="N563" s="224"/>
      <c r="O563" s="67">
        <f>IF(H563=0,"",H563/G562)</f>
        <v>1</v>
      </c>
      <c r="P563" s="68">
        <v>1</v>
      </c>
      <c r="Q563" s="231">
        <f t="shared" si="79"/>
        <v>1</v>
      </c>
      <c r="R563" s="231">
        <f t="shared" si="80"/>
        <v>0</v>
      </c>
      <c r="T563" s="104"/>
    </row>
    <row r="564" spans="1:20" ht="15.75" customHeight="1" x14ac:dyDescent="0.25">
      <c r="A564" s="58">
        <v>1702</v>
      </c>
      <c r="B564" s="59"/>
      <c r="C564" s="59"/>
      <c r="D564" s="59"/>
      <c r="E564" s="59"/>
      <c r="F564" s="59"/>
      <c r="G564" s="59"/>
      <c r="H564" s="59"/>
      <c r="I564" s="59">
        <v>1</v>
      </c>
      <c r="J564" s="59"/>
      <c r="K564" s="144"/>
      <c r="L564" s="223"/>
      <c r="M564" s="129"/>
      <c r="N564" s="224"/>
      <c r="O564" s="67">
        <f>IF(I564=0,"",I564/H563)</f>
        <v>1</v>
      </c>
      <c r="P564" s="68">
        <v>1</v>
      </c>
      <c r="Q564" s="231">
        <f t="shared" si="79"/>
        <v>1</v>
      </c>
      <c r="R564" s="231">
        <f t="shared" si="80"/>
        <v>0</v>
      </c>
      <c r="T564" s="104"/>
    </row>
    <row r="565" spans="1:20" ht="15.75" customHeight="1" x14ac:dyDescent="0.25">
      <c r="A565" s="58">
        <v>1801</v>
      </c>
      <c r="B565" s="59"/>
      <c r="C565" s="59"/>
      <c r="D565" s="59"/>
      <c r="E565" s="59"/>
      <c r="F565" s="59"/>
      <c r="G565" s="59"/>
      <c r="H565" s="59"/>
      <c r="I565" s="59"/>
      <c r="J565" s="59">
        <v>1</v>
      </c>
      <c r="K565" s="144"/>
      <c r="L565" s="223"/>
      <c r="M565" s="129"/>
      <c r="N565" s="224"/>
      <c r="O565" s="71">
        <f>IF(J565=0,"",J565/I564)</f>
        <v>1</v>
      </c>
      <c r="P565" s="68">
        <v>1</v>
      </c>
      <c r="Q565" s="71">
        <f t="shared" si="79"/>
        <v>1</v>
      </c>
      <c r="R565" s="71">
        <f t="shared" si="80"/>
        <v>0</v>
      </c>
      <c r="T565" s="104"/>
    </row>
    <row r="566" spans="1:20" ht="15.75" customHeight="1" x14ac:dyDescent="0.25">
      <c r="A566" s="58">
        <v>1802</v>
      </c>
      <c r="B566" s="59"/>
      <c r="C566" s="59"/>
      <c r="D566" s="59"/>
      <c r="E566" s="59"/>
      <c r="F566" s="59"/>
      <c r="G566" s="59"/>
      <c r="H566" s="59"/>
      <c r="I566" s="59"/>
      <c r="J566" s="59">
        <v>1</v>
      </c>
      <c r="K566" s="144">
        <v>1</v>
      </c>
      <c r="L566" s="223"/>
      <c r="M566" s="129"/>
      <c r="N566" s="225"/>
      <c r="O566" s="129"/>
      <c r="P566" s="68">
        <v>1</v>
      </c>
      <c r="Q566" s="129"/>
      <c r="R566" s="232"/>
      <c r="T566" s="104"/>
    </row>
    <row r="567" spans="1:20" ht="15.75" customHeight="1" x14ac:dyDescent="0.25">
      <c r="A567" s="58">
        <v>1901</v>
      </c>
      <c r="B567" s="59"/>
      <c r="C567" s="59"/>
      <c r="D567" s="59"/>
      <c r="E567" s="59"/>
      <c r="F567" s="59"/>
      <c r="G567" s="59"/>
      <c r="H567" s="59"/>
      <c r="I567" s="59"/>
      <c r="J567" s="59"/>
      <c r="K567" s="144"/>
      <c r="L567" s="223"/>
      <c r="M567" s="129"/>
      <c r="N567" s="225"/>
      <c r="O567" s="233"/>
      <c r="P567" s="109"/>
      <c r="Q567" s="234"/>
      <c r="R567" s="233"/>
      <c r="T567" s="104"/>
    </row>
    <row r="568" spans="1:20" ht="15.75" customHeight="1" x14ac:dyDescent="0.25">
      <c r="A568" s="58">
        <v>1902</v>
      </c>
      <c r="B568" s="59"/>
      <c r="C568" s="59"/>
      <c r="D568" s="59"/>
      <c r="E568" s="59"/>
      <c r="F568" s="59"/>
      <c r="G568" s="59"/>
      <c r="H568" s="59"/>
      <c r="I568" s="59"/>
      <c r="J568" s="59"/>
      <c r="K568" s="144"/>
      <c r="L568" s="223"/>
      <c r="M568" s="129"/>
      <c r="N568" s="225"/>
      <c r="O568" s="233"/>
      <c r="P568" s="109"/>
      <c r="Q568" s="234"/>
      <c r="R568" s="233"/>
      <c r="T568" s="104"/>
    </row>
    <row r="569" spans="1:20" ht="15.75" customHeight="1" x14ac:dyDescent="0.25">
      <c r="A569" s="58">
        <v>2001</v>
      </c>
      <c r="B569" s="59"/>
      <c r="C569" s="59"/>
      <c r="D569" s="59"/>
      <c r="E569" s="59"/>
      <c r="F569" s="59"/>
      <c r="G569" s="59"/>
      <c r="H569" s="59"/>
      <c r="I569" s="59"/>
      <c r="J569" s="59"/>
      <c r="K569" s="144"/>
      <c r="L569" s="223"/>
      <c r="M569" s="129"/>
      <c r="N569" s="225"/>
      <c r="O569" s="233"/>
      <c r="P569" s="109"/>
      <c r="Q569" s="234"/>
      <c r="R569" s="233"/>
      <c r="T569" s="104"/>
    </row>
    <row r="570" spans="1:20" ht="15.75" customHeight="1" x14ac:dyDescent="0.25">
      <c r="A570" s="58">
        <v>2002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144"/>
      <c r="L570" s="223"/>
      <c r="M570" s="129"/>
      <c r="N570" s="225"/>
      <c r="O570" s="129"/>
      <c r="P570" s="225"/>
      <c r="Q570" s="124"/>
      <c r="R570" s="233"/>
      <c r="T570" s="104"/>
    </row>
    <row r="571" spans="1:20" ht="15.75" customHeight="1" x14ac:dyDescent="0.25">
      <c r="A571" s="58">
        <v>2101</v>
      </c>
      <c r="B571" s="59"/>
      <c r="C571" s="59"/>
      <c r="D571" s="59"/>
      <c r="E571" s="59"/>
      <c r="F571" s="59"/>
      <c r="G571" s="59"/>
      <c r="H571" s="59"/>
      <c r="I571" s="59"/>
      <c r="J571" s="59"/>
      <c r="K571" s="144"/>
      <c r="L571" s="223"/>
      <c r="M571" s="129"/>
      <c r="N571" s="225"/>
      <c r="O571" s="191" t="s">
        <v>83</v>
      </c>
      <c r="P571" s="82">
        <v>1</v>
      </c>
      <c r="Q571" s="111">
        <f>IF(SUM(K563:K566)=0,"",SUM(K563:K566))</f>
        <v>1</v>
      </c>
      <c r="R571" s="193" t="s">
        <v>11</v>
      </c>
      <c r="T571" s="104"/>
    </row>
    <row r="572" spans="1:20" ht="15.75" customHeight="1" x14ac:dyDescent="0.25">
      <c r="A572" s="58">
        <v>2102</v>
      </c>
      <c r="B572" s="59"/>
      <c r="C572" s="59"/>
      <c r="D572" s="59"/>
      <c r="E572" s="59"/>
      <c r="F572" s="59"/>
      <c r="G572" s="59"/>
      <c r="H572" s="59"/>
      <c r="I572" s="59"/>
      <c r="J572" s="59"/>
      <c r="K572" s="144"/>
      <c r="L572" s="223"/>
      <c r="M572" s="129"/>
      <c r="N572" s="225"/>
      <c r="O572" s="192" t="s">
        <v>85</v>
      </c>
      <c r="P572" s="86">
        <f>IF(P571/B557=0,"",P571/B557)</f>
        <v>4.3478260869565216E-2</v>
      </c>
      <c r="Q572" s="112">
        <f>IF(P571/Q571=0,"",P571/Q571)</f>
        <v>1</v>
      </c>
      <c r="R572" s="194" t="s">
        <v>86</v>
      </c>
      <c r="T572" s="104"/>
    </row>
    <row r="573" spans="1:20" ht="15.75" customHeight="1" x14ac:dyDescent="0.25">
      <c r="A573" s="58">
        <v>2201</v>
      </c>
      <c r="B573" s="59"/>
      <c r="C573" s="59"/>
      <c r="D573" s="59"/>
      <c r="E573" s="59"/>
      <c r="F573" s="59"/>
      <c r="G573" s="59"/>
      <c r="H573" s="59"/>
      <c r="I573" s="59"/>
      <c r="J573" s="59"/>
      <c r="K573" s="144"/>
      <c r="L573" s="226"/>
      <c r="M573" s="227"/>
      <c r="N573" s="228"/>
      <c r="O573" s="90"/>
      <c r="P573" s="91"/>
      <c r="Q573" s="91"/>
      <c r="R573" s="113"/>
      <c r="T573" s="104"/>
    </row>
    <row r="574" spans="1:20" ht="18" customHeight="1" x14ac:dyDescent="0.25">
      <c r="A574" s="28"/>
      <c r="B574" s="280" t="s">
        <v>111</v>
      </c>
      <c r="C574" s="280"/>
      <c r="D574" s="280"/>
      <c r="E574" s="280"/>
      <c r="F574" s="280"/>
      <c r="G574" s="280"/>
      <c r="H574" s="280"/>
      <c r="I574" s="280"/>
      <c r="J574" s="280"/>
      <c r="K574" s="93">
        <f>SUM(K557:K570)</f>
        <v>1</v>
      </c>
      <c r="L574" s="94" t="str">
        <f>IF(K565=0,"",K565/B557)</f>
        <v/>
      </c>
      <c r="M574" s="94">
        <f>IF(K574=0,"",K574/B557)</f>
        <v>4.3478260869565216E-2</v>
      </c>
      <c r="N574" s="94" t="str">
        <f>IF(K565=0,"",M574-L574)</f>
        <v/>
      </c>
      <c r="O574" s="3"/>
      <c r="P574" s="29"/>
      <c r="Q574" s="22"/>
      <c r="R574" s="3"/>
      <c r="T574" s="104"/>
    </row>
    <row r="575" spans="1:20" ht="12.75" customHeight="1" x14ac:dyDescent="0.2">
      <c r="L575" s="3"/>
      <c r="M575" s="3"/>
      <c r="O575" s="3"/>
    </row>
    <row r="576" spans="1:20" ht="12.75" customHeight="1" x14ac:dyDescent="0.2">
      <c r="L576" s="3"/>
      <c r="M576" s="3"/>
      <c r="O576" s="3"/>
    </row>
    <row r="577" spans="1:20" ht="26.25" customHeight="1" x14ac:dyDescent="0.4">
      <c r="A577" s="163"/>
      <c r="B577" s="298" t="s">
        <v>99</v>
      </c>
      <c r="C577" s="298"/>
      <c r="D577" s="298"/>
      <c r="E577" s="298"/>
      <c r="F577" s="298"/>
      <c r="G577" s="298"/>
      <c r="H577" s="298"/>
      <c r="I577" s="298"/>
      <c r="J577" s="298"/>
      <c r="K577" s="179" t="s">
        <v>93</v>
      </c>
      <c r="L577" s="3"/>
      <c r="M577" s="3"/>
      <c r="N577" s="29"/>
      <c r="O577" s="3"/>
      <c r="P577" s="29"/>
      <c r="Q577" s="29"/>
      <c r="R577" s="29"/>
    </row>
    <row r="578" spans="1:20" ht="20.25" customHeight="1" x14ac:dyDescent="0.2">
      <c r="A578" s="293" t="s">
        <v>10</v>
      </c>
      <c r="B578" s="273" t="s">
        <v>100</v>
      </c>
      <c r="C578" s="274"/>
      <c r="D578" s="274"/>
      <c r="E578" s="274"/>
      <c r="F578" s="274"/>
      <c r="G578" s="274"/>
      <c r="H578" s="274"/>
      <c r="I578" s="274"/>
      <c r="J578" s="275"/>
      <c r="K578" s="276" t="s">
        <v>11</v>
      </c>
      <c r="L578" s="269" t="s">
        <v>3</v>
      </c>
      <c r="M578" s="269" t="s">
        <v>4</v>
      </c>
      <c r="N578" s="278" t="s">
        <v>5</v>
      </c>
      <c r="O578" s="269" t="s">
        <v>6</v>
      </c>
      <c r="P578" s="267" t="s">
        <v>7</v>
      </c>
      <c r="Q578" s="267" t="s">
        <v>8</v>
      </c>
      <c r="R578" s="269" t="s">
        <v>101</v>
      </c>
    </row>
    <row r="579" spans="1:20" ht="15.75" customHeight="1" x14ac:dyDescent="0.25">
      <c r="A579" s="268"/>
      <c r="B579" s="58" t="s">
        <v>102</v>
      </c>
      <c r="C579" s="58" t="s">
        <v>103</v>
      </c>
      <c r="D579" s="58" t="s">
        <v>104</v>
      </c>
      <c r="E579" s="58" t="s">
        <v>105</v>
      </c>
      <c r="F579" s="58" t="s">
        <v>106</v>
      </c>
      <c r="G579" s="58" t="s">
        <v>107</v>
      </c>
      <c r="H579" s="58" t="s">
        <v>108</v>
      </c>
      <c r="I579" s="58" t="s">
        <v>109</v>
      </c>
      <c r="J579" s="58" t="s">
        <v>110</v>
      </c>
      <c r="K579" s="277"/>
      <c r="L579" s="268"/>
      <c r="M579" s="268"/>
      <c r="N579" s="268"/>
      <c r="O579" s="268"/>
      <c r="P579" s="268"/>
      <c r="Q579" s="268"/>
      <c r="R579" s="268"/>
      <c r="T579" s="104"/>
    </row>
    <row r="580" spans="1:20" ht="15.75" customHeight="1" x14ac:dyDescent="0.25">
      <c r="A580" s="58">
        <v>1402</v>
      </c>
      <c r="B580" s="59">
        <v>35</v>
      </c>
      <c r="C580" s="59"/>
      <c r="D580" s="59"/>
      <c r="E580" s="59"/>
      <c r="F580" s="59"/>
      <c r="G580" s="59"/>
      <c r="H580" s="59"/>
      <c r="I580" s="59"/>
      <c r="J580" s="59"/>
      <c r="K580" s="144"/>
      <c r="L580" s="220"/>
      <c r="M580" s="221"/>
      <c r="N580" s="222"/>
      <c r="O580" s="229"/>
      <c r="P580" s="63">
        <f>B580</f>
        <v>35</v>
      </c>
      <c r="Q580" s="230"/>
      <c r="R580" s="229"/>
      <c r="T580" s="104"/>
    </row>
    <row r="581" spans="1:20" ht="15.75" customHeight="1" x14ac:dyDescent="0.25">
      <c r="A581" s="58">
        <v>1501</v>
      </c>
      <c r="B581" s="59"/>
      <c r="C581" s="59">
        <v>32</v>
      </c>
      <c r="D581" s="59"/>
      <c r="E581" s="59"/>
      <c r="F581" s="59"/>
      <c r="G581" s="59"/>
      <c r="H581" s="59"/>
      <c r="I581" s="59"/>
      <c r="J581" s="59"/>
      <c r="K581" s="144"/>
      <c r="L581" s="223"/>
      <c r="M581" s="129"/>
      <c r="N581" s="224"/>
      <c r="O581" s="67">
        <f>IF(C581=0,"",C581/B580)</f>
        <v>0.91428571428571426</v>
      </c>
      <c r="P581" s="68">
        <v>32</v>
      </c>
      <c r="Q581" s="231">
        <f t="shared" ref="Q581:Q588" si="81">IF(P581=0,"",P581/P580)</f>
        <v>0.91428571428571426</v>
      </c>
      <c r="R581" s="231">
        <f t="shared" ref="R581:R588" si="82">IF(P581=0,"",100%-Q581)</f>
        <v>8.5714285714285743E-2</v>
      </c>
      <c r="T581" s="104"/>
    </row>
    <row r="582" spans="1:20" ht="15.75" customHeight="1" x14ac:dyDescent="0.25">
      <c r="A582" s="58">
        <v>1502</v>
      </c>
      <c r="B582" s="59"/>
      <c r="C582" s="59"/>
      <c r="D582" s="59">
        <v>18</v>
      </c>
      <c r="E582" s="59"/>
      <c r="F582" s="59"/>
      <c r="G582" s="59"/>
      <c r="H582" s="59"/>
      <c r="I582" s="59"/>
      <c r="J582" s="59"/>
      <c r="K582" s="144"/>
      <c r="L582" s="223"/>
      <c r="M582" s="129"/>
      <c r="N582" s="224"/>
      <c r="O582" s="67">
        <f>IF(D582=0,"",D582/C581)</f>
        <v>0.5625</v>
      </c>
      <c r="P582" s="68">
        <v>27</v>
      </c>
      <c r="Q582" s="231">
        <f t="shared" si="81"/>
        <v>0.84375</v>
      </c>
      <c r="R582" s="231">
        <f t="shared" si="82"/>
        <v>0.15625</v>
      </c>
      <c r="T582" s="70">
        <f>P582/P580</f>
        <v>0.77142857142857146</v>
      </c>
    </row>
    <row r="583" spans="1:20" ht="15.75" customHeight="1" x14ac:dyDescent="0.25">
      <c r="A583" s="58">
        <v>1601</v>
      </c>
      <c r="B583" s="59"/>
      <c r="C583" s="59"/>
      <c r="D583" s="59"/>
      <c r="E583" s="59">
        <v>16</v>
      </c>
      <c r="F583" s="59"/>
      <c r="G583" s="59"/>
      <c r="H583" s="59"/>
      <c r="I583" s="59"/>
      <c r="J583" s="59"/>
      <c r="K583" s="144"/>
      <c r="L583" s="223"/>
      <c r="M583" s="129"/>
      <c r="N583" s="224"/>
      <c r="O583" s="67">
        <f>IF(E583=0,"",E583/D582)</f>
        <v>0.88888888888888884</v>
      </c>
      <c r="P583" s="68">
        <v>27</v>
      </c>
      <c r="Q583" s="231">
        <f t="shared" si="81"/>
        <v>1</v>
      </c>
      <c r="R583" s="231">
        <f t="shared" si="82"/>
        <v>0</v>
      </c>
      <c r="T583" s="104"/>
    </row>
    <row r="584" spans="1:20" ht="15.75" customHeight="1" x14ac:dyDescent="0.25">
      <c r="A584" s="58">
        <v>1602</v>
      </c>
      <c r="B584" s="59"/>
      <c r="C584" s="59"/>
      <c r="D584" s="59"/>
      <c r="E584" s="59"/>
      <c r="F584" s="59">
        <v>12</v>
      </c>
      <c r="G584" s="59"/>
      <c r="H584" s="59"/>
      <c r="I584" s="59"/>
      <c r="J584" s="59"/>
      <c r="K584" s="144"/>
      <c r="L584" s="223"/>
      <c r="M584" s="129"/>
      <c r="N584" s="224"/>
      <c r="O584" s="67">
        <f>IF(F584=0,"",F584/E583)</f>
        <v>0.75</v>
      </c>
      <c r="P584" s="68">
        <v>26</v>
      </c>
      <c r="Q584" s="231">
        <f t="shared" si="81"/>
        <v>0.96296296296296291</v>
      </c>
      <c r="R584" s="231">
        <f t="shared" si="82"/>
        <v>3.703703703703709E-2</v>
      </c>
      <c r="T584" s="104"/>
    </row>
    <row r="585" spans="1:20" ht="15.75" customHeight="1" x14ac:dyDescent="0.25">
      <c r="A585" s="58">
        <v>1701</v>
      </c>
      <c r="B585" s="59"/>
      <c r="C585" s="59"/>
      <c r="D585" s="59"/>
      <c r="E585" s="59"/>
      <c r="F585" s="59"/>
      <c r="G585" s="59">
        <v>11</v>
      </c>
      <c r="H585" s="59"/>
      <c r="I585" s="59"/>
      <c r="J585" s="59"/>
      <c r="K585" s="144"/>
      <c r="L585" s="223"/>
      <c r="M585" s="129"/>
      <c r="N585" s="224"/>
      <c r="O585" s="67">
        <f>IF(G585=0,"",G585/F584)</f>
        <v>0.91666666666666663</v>
      </c>
      <c r="P585" s="68">
        <v>24</v>
      </c>
      <c r="Q585" s="231">
        <f t="shared" si="81"/>
        <v>0.92307692307692313</v>
      </c>
      <c r="R585" s="231">
        <f t="shared" si="82"/>
        <v>7.6923076923076872E-2</v>
      </c>
      <c r="T585" s="104"/>
    </row>
    <row r="586" spans="1:20" ht="15.75" customHeight="1" x14ac:dyDescent="0.25">
      <c r="A586" s="58">
        <v>1702</v>
      </c>
      <c r="B586" s="59"/>
      <c r="C586" s="59"/>
      <c r="D586" s="59"/>
      <c r="E586" s="59"/>
      <c r="F586" s="59"/>
      <c r="G586" s="59"/>
      <c r="H586" s="59">
        <v>11</v>
      </c>
      <c r="I586" s="59"/>
      <c r="J586" s="59"/>
      <c r="K586" s="144"/>
      <c r="L586" s="223"/>
      <c r="M586" s="129"/>
      <c r="N586" s="224"/>
      <c r="O586" s="67">
        <f>IF(H586=0,"",H586/G585)</f>
        <v>1</v>
      </c>
      <c r="P586" s="68">
        <v>24</v>
      </c>
      <c r="Q586" s="231">
        <f t="shared" si="81"/>
        <v>1</v>
      </c>
      <c r="R586" s="231">
        <f t="shared" si="82"/>
        <v>0</v>
      </c>
      <c r="T586" s="104"/>
    </row>
    <row r="587" spans="1:20" ht="15.75" customHeight="1" x14ac:dyDescent="0.25">
      <c r="A587" s="58">
        <v>1801</v>
      </c>
      <c r="B587" s="59"/>
      <c r="C587" s="59"/>
      <c r="D587" s="59"/>
      <c r="E587" s="59"/>
      <c r="F587" s="59"/>
      <c r="G587" s="59"/>
      <c r="H587" s="59"/>
      <c r="I587" s="59">
        <v>11</v>
      </c>
      <c r="J587" s="59"/>
      <c r="K587" s="144"/>
      <c r="L587" s="223"/>
      <c r="M587" s="129"/>
      <c r="N587" s="224"/>
      <c r="O587" s="67">
        <f>IF(I587=0,"",I587/H586)</f>
        <v>1</v>
      </c>
      <c r="P587" s="68">
        <v>23</v>
      </c>
      <c r="Q587" s="231">
        <f t="shared" si="81"/>
        <v>0.95833333333333337</v>
      </c>
      <c r="R587" s="231">
        <f t="shared" si="82"/>
        <v>4.166666666666663E-2</v>
      </c>
      <c r="T587" s="104"/>
    </row>
    <row r="588" spans="1:20" ht="15.75" customHeight="1" x14ac:dyDescent="0.25">
      <c r="A588" s="58">
        <v>1802</v>
      </c>
      <c r="B588" s="59"/>
      <c r="C588" s="59"/>
      <c r="D588" s="59"/>
      <c r="E588" s="59"/>
      <c r="F588" s="59"/>
      <c r="G588" s="59"/>
      <c r="H588" s="59"/>
      <c r="I588" s="59"/>
      <c r="J588" s="59">
        <v>11</v>
      </c>
      <c r="K588" s="144">
        <v>2</v>
      </c>
      <c r="L588" s="223"/>
      <c r="M588" s="129"/>
      <c r="N588" s="224"/>
      <c r="O588" s="71">
        <f>IF(J588=0,"",J588/I587)</f>
        <v>1</v>
      </c>
      <c r="P588" s="68">
        <v>23</v>
      </c>
      <c r="Q588" s="71">
        <f t="shared" si="81"/>
        <v>1</v>
      </c>
      <c r="R588" s="71">
        <f t="shared" si="82"/>
        <v>0</v>
      </c>
      <c r="T588" s="104"/>
    </row>
    <row r="589" spans="1:20" ht="15.75" customHeight="1" x14ac:dyDescent="0.25">
      <c r="A589" s="58">
        <v>1901</v>
      </c>
      <c r="B589" s="59"/>
      <c r="C589" s="59"/>
      <c r="D589" s="59"/>
      <c r="E589" s="59"/>
      <c r="F589" s="59"/>
      <c r="G589" s="59"/>
      <c r="H589" s="59"/>
      <c r="I589" s="59"/>
      <c r="J589" s="59">
        <v>11</v>
      </c>
      <c r="K589" s="144">
        <v>13</v>
      </c>
      <c r="L589" s="223"/>
      <c r="M589" s="129"/>
      <c r="N589" s="225"/>
      <c r="O589" s="129"/>
      <c r="P589" s="68">
        <v>21</v>
      </c>
      <c r="Q589" s="129"/>
      <c r="R589" s="232"/>
      <c r="T589" s="104"/>
    </row>
    <row r="590" spans="1:20" ht="15.75" customHeight="1" x14ac:dyDescent="0.25">
      <c r="A590" s="58">
        <v>1902</v>
      </c>
      <c r="B590" s="59"/>
      <c r="C590" s="59"/>
      <c r="D590" s="59"/>
      <c r="E590" s="59"/>
      <c r="F590" s="59"/>
      <c r="G590" s="59"/>
      <c r="H590" s="59"/>
      <c r="I590" s="59"/>
      <c r="J590" s="59">
        <v>4</v>
      </c>
      <c r="K590" s="144">
        <v>3</v>
      </c>
      <c r="L590" s="223"/>
      <c r="M590" s="129"/>
      <c r="N590" s="225"/>
      <c r="O590" s="233"/>
      <c r="P590" s="109">
        <v>7</v>
      </c>
      <c r="Q590" s="234"/>
      <c r="R590" s="233"/>
      <c r="T590" s="104"/>
    </row>
    <row r="591" spans="1:20" ht="15.75" customHeight="1" x14ac:dyDescent="0.25">
      <c r="A591" s="58">
        <v>2001</v>
      </c>
      <c r="B591" s="59"/>
      <c r="C591" s="59"/>
      <c r="D591" s="59"/>
      <c r="E591" s="59"/>
      <c r="F591" s="59"/>
      <c r="G591" s="59"/>
      <c r="H591" s="59"/>
      <c r="I591" s="59"/>
      <c r="J591" s="59">
        <v>3</v>
      </c>
      <c r="K591" s="144">
        <v>2</v>
      </c>
      <c r="L591" s="223"/>
      <c r="M591" s="129"/>
      <c r="N591" s="225"/>
      <c r="O591" s="233"/>
      <c r="P591" s="196">
        <v>3</v>
      </c>
      <c r="Q591" s="234"/>
      <c r="R591" s="233"/>
      <c r="T591" s="104"/>
    </row>
    <row r="592" spans="1:20" ht="15.75" customHeight="1" x14ac:dyDescent="0.25">
      <c r="A592" s="58">
        <v>2002</v>
      </c>
      <c r="B592" s="59"/>
      <c r="C592" s="59"/>
      <c r="D592" s="59"/>
      <c r="E592" s="59"/>
      <c r="F592" s="59"/>
      <c r="G592" s="59"/>
      <c r="H592" s="59"/>
      <c r="I592" s="59"/>
      <c r="J592" s="59">
        <v>1</v>
      </c>
      <c r="K592" s="144"/>
      <c r="L592" s="223"/>
      <c r="M592" s="129"/>
      <c r="N592" s="225"/>
      <c r="O592" s="235"/>
      <c r="P592" s="198">
        <v>1</v>
      </c>
      <c r="Q592" s="236"/>
      <c r="R592" s="233"/>
      <c r="T592" s="104"/>
    </row>
    <row r="593" spans="1:20" ht="15.75" customHeight="1" x14ac:dyDescent="0.25">
      <c r="A593" s="58">
        <v>2101</v>
      </c>
      <c r="B593" s="59"/>
      <c r="C593" s="59"/>
      <c r="D593" s="59"/>
      <c r="E593" s="59"/>
      <c r="F593" s="59"/>
      <c r="G593" s="59"/>
      <c r="H593" s="59"/>
      <c r="I593" s="59"/>
      <c r="J593" s="59">
        <v>1</v>
      </c>
      <c r="K593" s="144">
        <v>1</v>
      </c>
      <c r="L593" s="223"/>
      <c r="M593" s="129"/>
      <c r="N593" s="225"/>
      <c r="O593" s="235"/>
      <c r="P593" s="198">
        <v>1</v>
      </c>
      <c r="Q593" s="236"/>
      <c r="R593" s="233"/>
      <c r="T593" s="104"/>
    </row>
    <row r="594" spans="1:20" ht="15.75" customHeight="1" x14ac:dyDescent="0.25">
      <c r="A594" s="58">
        <v>2102</v>
      </c>
      <c r="B594" s="59"/>
      <c r="C594" s="59"/>
      <c r="D594" s="59"/>
      <c r="E594" s="59"/>
      <c r="F594" s="59"/>
      <c r="G594" s="59"/>
      <c r="H594" s="59"/>
      <c r="I594" s="59"/>
      <c r="J594" s="59"/>
      <c r="K594" s="144"/>
      <c r="L594" s="223"/>
      <c r="M594" s="129"/>
      <c r="N594" s="225"/>
      <c r="O594" s="191" t="s">
        <v>83</v>
      </c>
      <c r="P594" s="197">
        <v>18</v>
      </c>
      <c r="Q594" s="111">
        <f>K597</f>
        <v>21</v>
      </c>
      <c r="R594" s="193" t="s">
        <v>11</v>
      </c>
      <c r="T594" s="104"/>
    </row>
    <row r="595" spans="1:20" ht="15.75" customHeight="1" x14ac:dyDescent="0.25">
      <c r="A595" s="58">
        <v>2201</v>
      </c>
      <c r="B595" s="59"/>
      <c r="C595" s="59"/>
      <c r="D595" s="59"/>
      <c r="E595" s="59"/>
      <c r="F595" s="59"/>
      <c r="G595" s="59"/>
      <c r="H595" s="59"/>
      <c r="I595" s="59"/>
      <c r="J595" s="59"/>
      <c r="K595" s="144"/>
      <c r="L595" s="223"/>
      <c r="M595" s="129"/>
      <c r="N595" s="225"/>
      <c r="O595" s="192" t="s">
        <v>85</v>
      </c>
      <c r="P595" s="86">
        <f>IF(P594/B580=0,"",P594/B580)</f>
        <v>0.51428571428571423</v>
      </c>
      <c r="Q595" s="112">
        <f>IF(P594/Q594=0,"",P594/Q594)</f>
        <v>0.8571428571428571</v>
      </c>
      <c r="R595" s="194" t="s">
        <v>86</v>
      </c>
      <c r="T595" s="104"/>
    </row>
    <row r="596" spans="1:20" ht="15.75" customHeight="1" x14ac:dyDescent="0.25">
      <c r="A596" s="58">
        <v>2202</v>
      </c>
      <c r="B596" s="59"/>
      <c r="C596" s="59"/>
      <c r="D596" s="59"/>
      <c r="E596" s="59"/>
      <c r="F596" s="59"/>
      <c r="G596" s="59"/>
      <c r="H596" s="59"/>
      <c r="I596" s="59"/>
      <c r="J596" s="59"/>
      <c r="K596" s="144"/>
      <c r="L596" s="226"/>
      <c r="M596" s="227"/>
      <c r="N596" s="228"/>
      <c r="O596" s="90"/>
      <c r="P596" s="91"/>
      <c r="Q596" s="91"/>
      <c r="R596" s="113"/>
      <c r="T596" s="104"/>
    </row>
    <row r="597" spans="1:20" ht="18" customHeight="1" x14ac:dyDescent="0.25">
      <c r="A597" s="28"/>
      <c r="B597" s="280" t="s">
        <v>111</v>
      </c>
      <c r="C597" s="280"/>
      <c r="D597" s="280"/>
      <c r="E597" s="280"/>
      <c r="F597" s="280"/>
      <c r="G597" s="280"/>
      <c r="H597" s="280"/>
      <c r="I597" s="280"/>
      <c r="J597" s="280"/>
      <c r="K597" s="93">
        <f>SUM(K580:K593)</f>
        <v>21</v>
      </c>
      <c r="L597" s="94">
        <f>IF(K588=0,"",K588/B580)</f>
        <v>5.7142857142857141E-2</v>
      </c>
      <c r="M597" s="94">
        <f>IF(K597=0,"",K597/B580)</f>
        <v>0.6</v>
      </c>
      <c r="N597" s="94">
        <f>IF(K588=0,"",M597-L597)</f>
        <v>0.54285714285714282</v>
      </c>
      <c r="O597" s="3"/>
      <c r="P597" s="29"/>
      <c r="Q597" s="22"/>
      <c r="R597" s="3"/>
      <c r="T597" s="104"/>
    </row>
    <row r="598" spans="1:20" ht="12.75" customHeight="1" x14ac:dyDescent="0.2">
      <c r="L598" s="3"/>
      <c r="M598" s="3"/>
      <c r="O598" s="3"/>
    </row>
    <row r="599" spans="1:20" ht="12.75" customHeight="1" x14ac:dyDescent="0.2">
      <c r="L599" s="3"/>
      <c r="M599" s="3"/>
      <c r="O599" s="3"/>
    </row>
    <row r="600" spans="1:20" ht="26.25" customHeight="1" x14ac:dyDescent="0.4">
      <c r="A600" s="163"/>
      <c r="B600" s="298" t="s">
        <v>99</v>
      </c>
      <c r="C600" s="298"/>
      <c r="D600" s="298"/>
      <c r="E600" s="298"/>
      <c r="F600" s="298"/>
      <c r="G600" s="298"/>
      <c r="H600" s="298"/>
      <c r="I600" s="298"/>
      <c r="J600" s="298"/>
      <c r="K600" s="179" t="s">
        <v>94</v>
      </c>
      <c r="L600" s="3"/>
      <c r="M600" s="3"/>
      <c r="N600" s="29"/>
      <c r="O600" s="3"/>
      <c r="P600" s="29"/>
      <c r="Q600" s="29"/>
      <c r="R600" s="29"/>
    </row>
    <row r="601" spans="1:20" ht="20.25" x14ac:dyDescent="0.2">
      <c r="A601" s="293" t="s">
        <v>10</v>
      </c>
      <c r="B601" s="273" t="s">
        <v>100</v>
      </c>
      <c r="C601" s="274"/>
      <c r="D601" s="274"/>
      <c r="E601" s="274"/>
      <c r="F601" s="274"/>
      <c r="G601" s="274"/>
      <c r="H601" s="274"/>
      <c r="I601" s="274"/>
      <c r="J601" s="275"/>
      <c r="K601" s="276" t="s">
        <v>11</v>
      </c>
      <c r="L601" s="269" t="s">
        <v>3</v>
      </c>
      <c r="M601" s="269" t="s">
        <v>4</v>
      </c>
      <c r="N601" s="278" t="s">
        <v>5</v>
      </c>
      <c r="O601" s="269" t="s">
        <v>6</v>
      </c>
      <c r="P601" s="267" t="s">
        <v>7</v>
      </c>
      <c r="Q601" s="267" t="s">
        <v>8</v>
      </c>
      <c r="R601" s="269" t="s">
        <v>101</v>
      </c>
    </row>
    <row r="602" spans="1:20" ht="15.75" x14ac:dyDescent="0.25">
      <c r="A602" s="268"/>
      <c r="B602" s="58" t="s">
        <v>102</v>
      </c>
      <c r="C602" s="58" t="s">
        <v>103</v>
      </c>
      <c r="D602" s="58" t="s">
        <v>104</v>
      </c>
      <c r="E602" s="58" t="s">
        <v>105</v>
      </c>
      <c r="F602" s="58" t="s">
        <v>106</v>
      </c>
      <c r="G602" s="58" t="s">
        <v>107</v>
      </c>
      <c r="H602" s="58" t="s">
        <v>108</v>
      </c>
      <c r="I602" s="58" t="s">
        <v>109</v>
      </c>
      <c r="J602" s="58" t="s">
        <v>110</v>
      </c>
      <c r="K602" s="277"/>
      <c r="L602" s="268"/>
      <c r="M602" s="268"/>
      <c r="N602" s="268"/>
      <c r="O602" s="268"/>
      <c r="P602" s="268"/>
      <c r="Q602" s="268"/>
      <c r="R602" s="268"/>
      <c r="T602" s="104"/>
    </row>
    <row r="603" spans="1:20" ht="15.75" customHeight="1" x14ac:dyDescent="0.25">
      <c r="A603" s="58">
        <v>1501</v>
      </c>
      <c r="B603" s="59">
        <v>28</v>
      </c>
      <c r="C603" s="59"/>
      <c r="D603" s="59"/>
      <c r="E603" s="59"/>
      <c r="F603" s="59"/>
      <c r="G603" s="59"/>
      <c r="H603" s="59"/>
      <c r="I603" s="59"/>
      <c r="J603" s="59"/>
      <c r="K603" s="144"/>
      <c r="L603" s="220"/>
      <c r="M603" s="221"/>
      <c r="N603" s="222"/>
      <c r="O603" s="229"/>
      <c r="P603" s="63">
        <f>B603</f>
        <v>28</v>
      </c>
      <c r="Q603" s="230"/>
      <c r="R603" s="229"/>
      <c r="T603" s="104"/>
    </row>
    <row r="604" spans="1:20" ht="15.75" customHeight="1" x14ac:dyDescent="0.25">
      <c r="A604" s="58">
        <v>1502</v>
      </c>
      <c r="B604" s="59"/>
      <c r="C604" s="59">
        <v>21</v>
      </c>
      <c r="D604" s="59"/>
      <c r="E604" s="59"/>
      <c r="F604" s="59"/>
      <c r="G604" s="59"/>
      <c r="H604" s="59"/>
      <c r="I604" s="59"/>
      <c r="J604" s="59"/>
      <c r="K604" s="144"/>
      <c r="L604" s="223"/>
      <c r="M604" s="129"/>
      <c r="N604" s="224"/>
      <c r="O604" s="67">
        <f>IF(C604=0,"",C604/B603)</f>
        <v>0.75</v>
      </c>
      <c r="P604" s="68">
        <v>21</v>
      </c>
      <c r="Q604" s="231">
        <f t="shared" ref="Q604:Q611" si="83">IF(P604=0,"",P604/P603)</f>
        <v>0.75</v>
      </c>
      <c r="R604" s="231">
        <f t="shared" ref="R604:R611" si="84">IF(P604=0,"",100%-Q604)</f>
        <v>0.25</v>
      </c>
      <c r="T604" s="104"/>
    </row>
    <row r="605" spans="1:20" ht="15.75" customHeight="1" x14ac:dyDescent="0.25">
      <c r="A605" s="58">
        <v>1601</v>
      </c>
      <c r="B605" s="59"/>
      <c r="C605" s="59"/>
      <c r="D605" s="59">
        <v>10</v>
      </c>
      <c r="E605" s="59"/>
      <c r="F605" s="59"/>
      <c r="G605" s="59"/>
      <c r="H605" s="59"/>
      <c r="I605" s="59"/>
      <c r="J605" s="59"/>
      <c r="K605" s="144"/>
      <c r="L605" s="223"/>
      <c r="M605" s="129"/>
      <c r="N605" s="224"/>
      <c r="O605" s="67">
        <f>IF(D605=0,"",D605/C604)</f>
        <v>0.47619047619047616</v>
      </c>
      <c r="P605" s="68">
        <v>19</v>
      </c>
      <c r="Q605" s="231">
        <f t="shared" si="83"/>
        <v>0.90476190476190477</v>
      </c>
      <c r="R605" s="231">
        <f t="shared" si="84"/>
        <v>9.5238095238095233E-2</v>
      </c>
      <c r="T605" s="70">
        <f>P605/P603</f>
        <v>0.6785714285714286</v>
      </c>
    </row>
    <row r="606" spans="1:20" ht="15.75" customHeight="1" x14ac:dyDescent="0.25">
      <c r="A606" s="58">
        <v>1602</v>
      </c>
      <c r="B606" s="59"/>
      <c r="C606" s="59"/>
      <c r="D606" s="59"/>
      <c r="E606" s="59">
        <v>5</v>
      </c>
      <c r="F606" s="59"/>
      <c r="G606" s="59"/>
      <c r="H606" s="59"/>
      <c r="I606" s="59"/>
      <c r="J606" s="59"/>
      <c r="K606" s="144"/>
      <c r="L606" s="223"/>
      <c r="M606" s="129"/>
      <c r="N606" s="224"/>
      <c r="O606" s="67">
        <f>IF(E606=0,"",E606/D605)</f>
        <v>0.5</v>
      </c>
      <c r="P606" s="68">
        <v>17</v>
      </c>
      <c r="Q606" s="231">
        <f t="shared" si="83"/>
        <v>0.89473684210526316</v>
      </c>
      <c r="R606" s="231">
        <f t="shared" si="84"/>
        <v>0.10526315789473684</v>
      </c>
      <c r="T606" s="104"/>
    </row>
    <row r="607" spans="1:20" ht="15.75" customHeight="1" x14ac:dyDescent="0.25">
      <c r="A607" s="58">
        <v>1701</v>
      </c>
      <c r="B607" s="59"/>
      <c r="C607" s="59"/>
      <c r="D607" s="59"/>
      <c r="E607" s="59"/>
      <c r="F607" s="59">
        <v>5</v>
      </c>
      <c r="G607" s="59"/>
      <c r="H607" s="59"/>
      <c r="I607" s="59"/>
      <c r="J607" s="59"/>
      <c r="K607" s="144"/>
      <c r="L607" s="223"/>
      <c r="M607" s="129"/>
      <c r="N607" s="224"/>
      <c r="O607" s="67">
        <f>IF(F607=0,"",F607/E606)</f>
        <v>1</v>
      </c>
      <c r="P607" s="68">
        <v>14</v>
      </c>
      <c r="Q607" s="231">
        <f t="shared" si="83"/>
        <v>0.82352941176470584</v>
      </c>
      <c r="R607" s="231">
        <f t="shared" si="84"/>
        <v>0.17647058823529416</v>
      </c>
      <c r="T607" s="104"/>
    </row>
    <row r="608" spans="1:20" ht="15.75" customHeight="1" x14ac:dyDescent="0.25">
      <c r="A608" s="58">
        <v>1702</v>
      </c>
      <c r="B608" s="59"/>
      <c r="C608" s="59"/>
      <c r="D608" s="59"/>
      <c r="E608" s="59"/>
      <c r="F608" s="59"/>
      <c r="G608" s="59">
        <v>5</v>
      </c>
      <c r="H608" s="59"/>
      <c r="I608" s="59"/>
      <c r="J608" s="59"/>
      <c r="K608" s="144"/>
      <c r="L608" s="223"/>
      <c r="M608" s="129"/>
      <c r="N608" s="224"/>
      <c r="O608" s="67">
        <f>IF(G608=0,"",G608/F607)</f>
        <v>1</v>
      </c>
      <c r="P608" s="68">
        <v>13</v>
      </c>
      <c r="Q608" s="231">
        <f t="shared" si="83"/>
        <v>0.9285714285714286</v>
      </c>
      <c r="R608" s="231">
        <f t="shared" si="84"/>
        <v>7.1428571428571397E-2</v>
      </c>
      <c r="T608" s="104"/>
    </row>
    <row r="609" spans="1:20" ht="15.75" customHeight="1" x14ac:dyDescent="0.25">
      <c r="A609" s="58">
        <v>1801</v>
      </c>
      <c r="B609" s="59"/>
      <c r="C609" s="59"/>
      <c r="D609" s="59"/>
      <c r="E609" s="59"/>
      <c r="F609" s="59"/>
      <c r="G609" s="59"/>
      <c r="H609" s="59">
        <v>5</v>
      </c>
      <c r="I609" s="59"/>
      <c r="J609" s="59"/>
      <c r="K609" s="144"/>
      <c r="L609" s="223"/>
      <c r="M609" s="129"/>
      <c r="N609" s="224"/>
      <c r="O609" s="67">
        <f>IF(H609=0,"",H609/G608)</f>
        <v>1</v>
      </c>
      <c r="P609" s="68">
        <v>13</v>
      </c>
      <c r="Q609" s="231">
        <f t="shared" si="83"/>
        <v>1</v>
      </c>
      <c r="R609" s="231">
        <f t="shared" si="84"/>
        <v>0</v>
      </c>
      <c r="T609" s="104"/>
    </row>
    <row r="610" spans="1:20" ht="15.75" customHeight="1" x14ac:dyDescent="0.25">
      <c r="A610" s="58">
        <v>1802</v>
      </c>
      <c r="B610" s="59"/>
      <c r="C610" s="59"/>
      <c r="D610" s="59"/>
      <c r="E610" s="59"/>
      <c r="F610" s="59"/>
      <c r="G610" s="59"/>
      <c r="H610" s="59"/>
      <c r="I610" s="59">
        <v>5</v>
      </c>
      <c r="J610" s="59"/>
      <c r="K610" s="144"/>
      <c r="L610" s="223"/>
      <c r="M610" s="129"/>
      <c r="N610" s="224"/>
      <c r="O610" s="67">
        <f>IF(I610=0,"",I610/H609)</f>
        <v>1</v>
      </c>
      <c r="P610" s="68">
        <v>10</v>
      </c>
      <c r="Q610" s="231">
        <f t="shared" si="83"/>
        <v>0.76923076923076927</v>
      </c>
      <c r="R610" s="231">
        <f t="shared" si="84"/>
        <v>0.23076923076923073</v>
      </c>
      <c r="T610" s="104"/>
    </row>
    <row r="611" spans="1:20" ht="15.75" customHeight="1" x14ac:dyDescent="0.25">
      <c r="A611" s="58">
        <v>1901</v>
      </c>
      <c r="B611" s="59"/>
      <c r="C611" s="59"/>
      <c r="D611" s="59"/>
      <c r="E611" s="59"/>
      <c r="F611" s="59"/>
      <c r="G611" s="59"/>
      <c r="H611" s="59"/>
      <c r="I611" s="59"/>
      <c r="J611" s="59">
        <v>4</v>
      </c>
      <c r="K611" s="144">
        <v>4</v>
      </c>
      <c r="L611" s="223"/>
      <c r="M611" s="129"/>
      <c r="N611" s="224"/>
      <c r="O611" s="71">
        <f>IF(J611=0,"",J611/I610)</f>
        <v>0.8</v>
      </c>
      <c r="P611" s="68">
        <v>9</v>
      </c>
      <c r="Q611" s="71">
        <f t="shared" si="83"/>
        <v>0.9</v>
      </c>
      <c r="R611" s="71">
        <f t="shared" si="84"/>
        <v>9.9999999999999978E-2</v>
      </c>
      <c r="T611" s="104"/>
    </row>
    <row r="612" spans="1:20" ht="15.75" customHeight="1" x14ac:dyDescent="0.25">
      <c r="A612" s="58">
        <v>1902</v>
      </c>
      <c r="B612" s="59"/>
      <c r="C612" s="59"/>
      <c r="D612" s="59"/>
      <c r="E612" s="59"/>
      <c r="F612" s="59"/>
      <c r="G612" s="59"/>
      <c r="H612" s="59"/>
      <c r="I612" s="59"/>
      <c r="J612" s="59">
        <v>4</v>
      </c>
      <c r="K612" s="144"/>
      <c r="L612" s="223"/>
      <c r="M612" s="129"/>
      <c r="N612" s="225"/>
      <c r="O612" s="129"/>
      <c r="P612" s="68">
        <v>6</v>
      </c>
      <c r="Q612" s="129"/>
      <c r="R612" s="232"/>
      <c r="T612" s="104"/>
    </row>
    <row r="613" spans="1:20" ht="15.75" customHeight="1" x14ac:dyDescent="0.25">
      <c r="A613" s="58">
        <v>2001</v>
      </c>
      <c r="B613" s="59"/>
      <c r="C613" s="59"/>
      <c r="D613" s="59"/>
      <c r="E613" s="59"/>
      <c r="F613" s="59"/>
      <c r="G613" s="59"/>
      <c r="H613" s="59"/>
      <c r="I613" s="59"/>
      <c r="J613" s="59">
        <v>2</v>
      </c>
      <c r="K613" s="144">
        <v>1</v>
      </c>
      <c r="L613" s="223"/>
      <c r="M613" s="129"/>
      <c r="N613" s="225"/>
      <c r="O613" s="233"/>
      <c r="P613" s="109">
        <v>6</v>
      </c>
      <c r="Q613" s="234"/>
      <c r="R613" s="233"/>
      <c r="T613" s="104"/>
    </row>
    <row r="614" spans="1:20" ht="15.75" customHeight="1" x14ac:dyDescent="0.25">
      <c r="A614" s="58">
        <v>2002</v>
      </c>
      <c r="B614" s="59"/>
      <c r="C614" s="59"/>
      <c r="D614" s="59"/>
      <c r="E614" s="59"/>
      <c r="F614" s="59"/>
      <c r="G614" s="59"/>
      <c r="H614" s="59"/>
      <c r="I614" s="59"/>
      <c r="J614" s="59">
        <v>2</v>
      </c>
      <c r="K614" s="144">
        <v>1</v>
      </c>
      <c r="L614" s="223"/>
      <c r="M614" s="129"/>
      <c r="N614" s="225"/>
      <c r="O614" s="233"/>
      <c r="P614" s="109">
        <v>5</v>
      </c>
      <c r="Q614" s="234"/>
      <c r="R614" s="233"/>
      <c r="T614" s="104"/>
    </row>
    <row r="615" spans="1:20" ht="15.75" customHeight="1" x14ac:dyDescent="0.25">
      <c r="A615" s="58">
        <v>2101</v>
      </c>
      <c r="B615" s="59"/>
      <c r="C615" s="59"/>
      <c r="D615" s="59"/>
      <c r="E615" s="59"/>
      <c r="F615" s="59"/>
      <c r="G615" s="59"/>
      <c r="H615" s="59"/>
      <c r="I615" s="59"/>
      <c r="J615" s="59">
        <v>2</v>
      </c>
      <c r="K615" s="144">
        <v>2</v>
      </c>
      <c r="L615" s="223"/>
      <c r="M615" s="129"/>
      <c r="N615" s="225"/>
      <c r="O615" s="233"/>
      <c r="P615" s="109">
        <v>4</v>
      </c>
      <c r="Q615" s="234"/>
      <c r="R615" s="233"/>
      <c r="T615" s="104"/>
    </row>
    <row r="616" spans="1:20" ht="15.75" customHeight="1" x14ac:dyDescent="0.25">
      <c r="A616" s="58">
        <v>2102</v>
      </c>
      <c r="B616" s="59"/>
      <c r="C616" s="59"/>
      <c r="D616" s="59"/>
      <c r="E616" s="59"/>
      <c r="F616" s="59"/>
      <c r="G616" s="59"/>
      <c r="H616" s="59"/>
      <c r="I616" s="59"/>
      <c r="J616" s="59"/>
      <c r="K616" s="144"/>
      <c r="L616" s="223"/>
      <c r="M616" s="129"/>
      <c r="N616" s="225"/>
      <c r="O616" s="129"/>
      <c r="P616" s="225"/>
      <c r="Q616" s="124"/>
      <c r="R616" s="233"/>
      <c r="T616" s="104"/>
    </row>
    <row r="617" spans="1:20" ht="15.75" customHeight="1" x14ac:dyDescent="0.25">
      <c r="A617" s="58">
        <v>2201</v>
      </c>
      <c r="B617" s="59"/>
      <c r="C617" s="59"/>
      <c r="D617" s="59"/>
      <c r="E617" s="59"/>
      <c r="F617" s="59"/>
      <c r="G617" s="59"/>
      <c r="H617" s="59"/>
      <c r="I617" s="59"/>
      <c r="J617" s="59"/>
      <c r="K617" s="144"/>
      <c r="L617" s="223"/>
      <c r="M617" s="129"/>
      <c r="N617" s="225"/>
      <c r="O617" s="191" t="s">
        <v>83</v>
      </c>
      <c r="P617" s="82">
        <v>6</v>
      </c>
      <c r="Q617" s="111">
        <f>K620</f>
        <v>8</v>
      </c>
      <c r="R617" s="193" t="s">
        <v>11</v>
      </c>
      <c r="T617" s="104"/>
    </row>
    <row r="618" spans="1:20" ht="15.75" customHeight="1" x14ac:dyDescent="0.25">
      <c r="A618" s="58">
        <v>2202</v>
      </c>
      <c r="B618" s="59"/>
      <c r="C618" s="59"/>
      <c r="D618" s="59"/>
      <c r="E618" s="59"/>
      <c r="F618" s="59"/>
      <c r="G618" s="59"/>
      <c r="H618" s="59"/>
      <c r="I618" s="59"/>
      <c r="J618" s="59"/>
      <c r="K618" s="144"/>
      <c r="L618" s="223"/>
      <c r="M618" s="129"/>
      <c r="N618" s="225"/>
      <c r="O618" s="192" t="s">
        <v>85</v>
      </c>
      <c r="P618" s="86">
        <v>0.107</v>
      </c>
      <c r="Q618" s="112">
        <f>P617/Q617</f>
        <v>0.75</v>
      </c>
      <c r="R618" s="194" t="s">
        <v>86</v>
      </c>
      <c r="T618" s="104"/>
    </row>
    <row r="619" spans="1:20" ht="15.75" customHeight="1" x14ac:dyDescent="0.25">
      <c r="A619" s="58">
        <v>2301</v>
      </c>
      <c r="B619" s="59"/>
      <c r="C619" s="59"/>
      <c r="D619" s="59"/>
      <c r="E619" s="59"/>
      <c r="F619" s="59"/>
      <c r="G619" s="59"/>
      <c r="H619" s="59"/>
      <c r="I619" s="59"/>
      <c r="J619" s="59"/>
      <c r="K619" s="144"/>
      <c r="L619" s="226"/>
      <c r="M619" s="227"/>
      <c r="N619" s="228"/>
      <c r="O619" s="90"/>
      <c r="P619" s="91"/>
      <c r="Q619" s="91"/>
      <c r="R619" s="113"/>
      <c r="T619" s="104"/>
    </row>
    <row r="620" spans="1:20" ht="18" customHeight="1" x14ac:dyDescent="0.25">
      <c r="A620" s="28"/>
      <c r="B620" s="280" t="s">
        <v>111</v>
      </c>
      <c r="C620" s="280"/>
      <c r="D620" s="280"/>
      <c r="E620" s="280"/>
      <c r="F620" s="280"/>
      <c r="G620" s="280"/>
      <c r="H620" s="280"/>
      <c r="I620" s="280"/>
      <c r="J620" s="280"/>
      <c r="K620" s="93">
        <f>SUM(K603:K616)</f>
        <v>8</v>
      </c>
      <c r="L620" s="94">
        <f>IF(K611=0,"",K611/B603)</f>
        <v>0.14285714285714285</v>
      </c>
      <c r="M620" s="94">
        <f>IF(K620=0,"",K620/B603)</f>
        <v>0.2857142857142857</v>
      </c>
      <c r="N620" s="94">
        <f>IF(K611=0,"",M620-L620)</f>
        <v>0.14285714285714285</v>
      </c>
      <c r="O620" s="3"/>
      <c r="P620" s="29"/>
      <c r="Q620" s="22"/>
      <c r="R620" s="3"/>
      <c r="T620" s="104"/>
    </row>
    <row r="621" spans="1:20" ht="14.25" customHeight="1" x14ac:dyDescent="0.2">
      <c r="T621" s="104"/>
    </row>
    <row r="622" spans="1:20" ht="14.25" customHeight="1" x14ac:dyDescent="0.2">
      <c r="L622" s="3"/>
      <c r="M622" s="3"/>
      <c r="O622" s="3"/>
      <c r="T622" s="104"/>
    </row>
    <row r="623" spans="1:20" ht="26.25" x14ac:dyDescent="0.4">
      <c r="A623" s="163"/>
      <c r="B623" s="298" t="s">
        <v>99</v>
      </c>
      <c r="C623" s="298"/>
      <c r="D623" s="298"/>
      <c r="E623" s="298"/>
      <c r="F623" s="298"/>
      <c r="G623" s="298"/>
      <c r="H623" s="298"/>
      <c r="I623" s="298"/>
      <c r="J623" s="298"/>
      <c r="K623" s="217" t="s">
        <v>97</v>
      </c>
      <c r="L623" s="3"/>
      <c r="M623" s="3"/>
      <c r="N623" s="29"/>
      <c r="O623" s="3"/>
      <c r="P623" s="29"/>
      <c r="Q623" s="29"/>
      <c r="R623" s="29"/>
      <c r="T623" s="104"/>
    </row>
    <row r="624" spans="1:20" ht="20.25" x14ac:dyDescent="0.2">
      <c r="A624" s="293" t="s">
        <v>10</v>
      </c>
      <c r="B624" s="273" t="s">
        <v>100</v>
      </c>
      <c r="C624" s="274"/>
      <c r="D624" s="274"/>
      <c r="E624" s="274"/>
      <c r="F624" s="274"/>
      <c r="G624" s="274"/>
      <c r="H624" s="274"/>
      <c r="I624" s="274"/>
      <c r="J624" s="275"/>
      <c r="K624" s="276" t="s">
        <v>11</v>
      </c>
      <c r="L624" s="269" t="s">
        <v>3</v>
      </c>
      <c r="M624" s="269" t="s">
        <v>4</v>
      </c>
      <c r="N624" s="278" t="s">
        <v>5</v>
      </c>
      <c r="O624" s="269" t="s">
        <v>6</v>
      </c>
      <c r="P624" s="267" t="s">
        <v>7</v>
      </c>
      <c r="Q624" s="267" t="s">
        <v>8</v>
      </c>
      <c r="R624" s="269" t="s">
        <v>101</v>
      </c>
      <c r="T624" s="104"/>
    </row>
    <row r="625" spans="1:20" ht="15.75" x14ac:dyDescent="0.25">
      <c r="A625" s="268"/>
      <c r="B625" s="58" t="s">
        <v>102</v>
      </c>
      <c r="C625" s="58" t="s">
        <v>103</v>
      </c>
      <c r="D625" s="58" t="s">
        <v>104</v>
      </c>
      <c r="E625" s="58" t="s">
        <v>105</v>
      </c>
      <c r="F625" s="58" t="s">
        <v>106</v>
      </c>
      <c r="G625" s="58" t="s">
        <v>107</v>
      </c>
      <c r="H625" s="58" t="s">
        <v>108</v>
      </c>
      <c r="I625" s="58" t="s">
        <v>109</v>
      </c>
      <c r="J625" s="58" t="s">
        <v>110</v>
      </c>
      <c r="K625" s="277"/>
      <c r="L625" s="268"/>
      <c r="M625" s="268"/>
      <c r="N625" s="268"/>
      <c r="O625" s="268"/>
      <c r="P625" s="268"/>
      <c r="Q625" s="268"/>
      <c r="R625" s="268"/>
      <c r="T625" s="104"/>
    </row>
    <row r="626" spans="1:20" ht="15.75" customHeight="1" x14ac:dyDescent="0.25">
      <c r="A626" s="58">
        <v>1502</v>
      </c>
      <c r="B626" s="59">
        <v>53</v>
      </c>
      <c r="C626" s="59"/>
      <c r="D626" s="59"/>
      <c r="E626" s="59"/>
      <c r="F626" s="59"/>
      <c r="G626" s="59"/>
      <c r="H626" s="59"/>
      <c r="I626" s="59"/>
      <c r="J626" s="59"/>
      <c r="K626" s="144"/>
      <c r="L626" s="220"/>
      <c r="M626" s="221"/>
      <c r="N626" s="222"/>
      <c r="O626" s="229"/>
      <c r="P626" s="63">
        <f>B626</f>
        <v>53</v>
      </c>
      <c r="Q626" s="230"/>
      <c r="R626" s="229"/>
      <c r="T626" s="104"/>
    </row>
    <row r="627" spans="1:20" ht="15.75" customHeight="1" x14ac:dyDescent="0.25">
      <c r="A627" s="58">
        <v>1601</v>
      </c>
      <c r="B627" s="59"/>
      <c r="C627" s="59">
        <v>30</v>
      </c>
      <c r="D627" s="59"/>
      <c r="E627" s="59"/>
      <c r="F627" s="59"/>
      <c r="G627" s="59"/>
      <c r="H627" s="59"/>
      <c r="I627" s="59"/>
      <c r="J627" s="59"/>
      <c r="K627" s="144"/>
      <c r="L627" s="223"/>
      <c r="M627" s="129"/>
      <c r="N627" s="224"/>
      <c r="O627" s="67">
        <f>IF(C627=0,"",C627/B626)</f>
        <v>0.56603773584905659</v>
      </c>
      <c r="P627" s="68">
        <v>31</v>
      </c>
      <c r="Q627" s="231">
        <f t="shared" ref="Q627:Q634" si="85">IF(P627=0,"",P627/P626)</f>
        <v>0.58490566037735847</v>
      </c>
      <c r="R627" s="231">
        <f t="shared" ref="R627:R634" si="86">IF(P627=0,"",100%-Q627)</f>
        <v>0.41509433962264153</v>
      </c>
      <c r="T627" s="104"/>
    </row>
    <row r="628" spans="1:20" ht="15.75" customHeight="1" x14ac:dyDescent="0.25">
      <c r="A628" s="58">
        <v>1602</v>
      </c>
      <c r="B628" s="59"/>
      <c r="C628" s="59"/>
      <c r="D628" s="59">
        <v>16</v>
      </c>
      <c r="E628" s="59"/>
      <c r="F628" s="59"/>
      <c r="G628" s="59"/>
      <c r="H628" s="59"/>
      <c r="I628" s="59"/>
      <c r="J628" s="59"/>
      <c r="K628" s="144"/>
      <c r="L628" s="223"/>
      <c r="M628" s="129"/>
      <c r="N628" s="224"/>
      <c r="O628" s="67">
        <f>IF(D628=0,"",D628/C627)</f>
        <v>0.53333333333333333</v>
      </c>
      <c r="P628" s="68">
        <v>28</v>
      </c>
      <c r="Q628" s="231">
        <f t="shared" si="85"/>
        <v>0.90322580645161288</v>
      </c>
      <c r="R628" s="231">
        <f t="shared" si="86"/>
        <v>9.6774193548387122E-2</v>
      </c>
      <c r="T628" s="70">
        <f>P628/P626</f>
        <v>0.52830188679245282</v>
      </c>
    </row>
    <row r="629" spans="1:20" ht="15.75" customHeight="1" x14ac:dyDescent="0.25">
      <c r="A629" s="58">
        <v>1701</v>
      </c>
      <c r="B629" s="59"/>
      <c r="C629" s="59"/>
      <c r="D629" s="59"/>
      <c r="E629" s="59">
        <v>15</v>
      </c>
      <c r="F629" s="59"/>
      <c r="G629" s="59"/>
      <c r="H629" s="59"/>
      <c r="I629" s="59"/>
      <c r="J629" s="59"/>
      <c r="K629" s="144"/>
      <c r="L629" s="223"/>
      <c r="M629" s="129"/>
      <c r="N629" s="224"/>
      <c r="O629" s="67">
        <f>IF(E629=0,"",E629/D628)</f>
        <v>0.9375</v>
      </c>
      <c r="P629" s="68">
        <v>26</v>
      </c>
      <c r="Q629" s="231">
        <f t="shared" si="85"/>
        <v>0.9285714285714286</v>
      </c>
      <c r="R629" s="231">
        <f t="shared" si="86"/>
        <v>7.1428571428571397E-2</v>
      </c>
      <c r="T629" s="104"/>
    </row>
    <row r="630" spans="1:20" ht="15.75" customHeight="1" x14ac:dyDescent="0.25">
      <c r="A630" s="58">
        <v>1702</v>
      </c>
      <c r="B630" s="59"/>
      <c r="C630" s="59"/>
      <c r="D630" s="59"/>
      <c r="E630" s="59"/>
      <c r="F630" s="59">
        <v>15</v>
      </c>
      <c r="G630" s="59"/>
      <c r="H630" s="59"/>
      <c r="I630" s="59"/>
      <c r="J630" s="59"/>
      <c r="K630" s="144"/>
      <c r="L630" s="223"/>
      <c r="M630" s="129"/>
      <c r="N630" s="224"/>
      <c r="O630" s="67">
        <f>IF(F630=0,"",F630/E629)</f>
        <v>1</v>
      </c>
      <c r="P630" s="68">
        <v>25</v>
      </c>
      <c r="Q630" s="231">
        <f t="shared" si="85"/>
        <v>0.96153846153846156</v>
      </c>
      <c r="R630" s="231">
        <f t="shared" si="86"/>
        <v>3.8461538461538436E-2</v>
      </c>
      <c r="T630" s="104"/>
    </row>
    <row r="631" spans="1:20" ht="15.75" customHeight="1" x14ac:dyDescent="0.25">
      <c r="A631" s="58">
        <v>1801</v>
      </c>
      <c r="B631" s="59"/>
      <c r="C631" s="59"/>
      <c r="D631" s="59"/>
      <c r="E631" s="59"/>
      <c r="F631" s="59"/>
      <c r="G631" s="59">
        <v>15</v>
      </c>
      <c r="H631" s="59"/>
      <c r="I631" s="59"/>
      <c r="J631" s="59"/>
      <c r="K631" s="144"/>
      <c r="L631" s="223"/>
      <c r="M631" s="129"/>
      <c r="N631" s="224"/>
      <c r="O631" s="67">
        <f>IF(G631=0,"",G631/F630)</f>
        <v>1</v>
      </c>
      <c r="P631" s="68">
        <v>23</v>
      </c>
      <c r="Q631" s="231">
        <f t="shared" si="85"/>
        <v>0.92</v>
      </c>
      <c r="R631" s="231">
        <f t="shared" si="86"/>
        <v>7.999999999999996E-2</v>
      </c>
      <c r="T631" s="104"/>
    </row>
    <row r="632" spans="1:20" ht="15.75" customHeight="1" x14ac:dyDescent="0.25">
      <c r="A632" s="58">
        <v>1802</v>
      </c>
      <c r="B632" s="59"/>
      <c r="C632" s="59"/>
      <c r="D632" s="59"/>
      <c r="E632" s="59"/>
      <c r="F632" s="59"/>
      <c r="G632" s="59"/>
      <c r="H632" s="59">
        <v>15</v>
      </c>
      <c r="I632" s="59"/>
      <c r="J632" s="59"/>
      <c r="K632" s="144"/>
      <c r="L632" s="223"/>
      <c r="M632" s="129"/>
      <c r="N632" s="224"/>
      <c r="O632" s="67">
        <f>IF(H632=0,"",H632/G631)</f>
        <v>1</v>
      </c>
      <c r="P632" s="68">
        <v>23</v>
      </c>
      <c r="Q632" s="231">
        <f t="shared" si="85"/>
        <v>1</v>
      </c>
      <c r="R632" s="231">
        <f t="shared" si="86"/>
        <v>0</v>
      </c>
      <c r="T632" s="104"/>
    </row>
    <row r="633" spans="1:20" ht="15.75" customHeight="1" x14ac:dyDescent="0.25">
      <c r="A633" s="58">
        <v>1901</v>
      </c>
      <c r="B633" s="59"/>
      <c r="C633" s="59"/>
      <c r="D633" s="59"/>
      <c r="E633" s="59"/>
      <c r="F633" s="59"/>
      <c r="G633" s="59"/>
      <c r="H633" s="59"/>
      <c r="I633" s="59">
        <v>15</v>
      </c>
      <c r="J633" s="59"/>
      <c r="K633" s="144">
        <v>1</v>
      </c>
      <c r="L633" s="223"/>
      <c r="M633" s="129"/>
      <c r="N633" s="224"/>
      <c r="O633" s="67">
        <f>IF(I633=0,"",I633/H632)</f>
        <v>1</v>
      </c>
      <c r="P633" s="68">
        <v>23</v>
      </c>
      <c r="Q633" s="231">
        <f t="shared" si="85"/>
        <v>1</v>
      </c>
      <c r="R633" s="231">
        <f t="shared" si="86"/>
        <v>0</v>
      </c>
      <c r="T633" s="104"/>
    </row>
    <row r="634" spans="1:20" ht="15.75" customHeight="1" x14ac:dyDescent="0.25">
      <c r="A634" s="58">
        <v>1902</v>
      </c>
      <c r="B634" s="59"/>
      <c r="C634" s="59"/>
      <c r="D634" s="59"/>
      <c r="E634" s="59"/>
      <c r="F634" s="59"/>
      <c r="G634" s="59"/>
      <c r="H634" s="59"/>
      <c r="I634" s="59"/>
      <c r="J634" s="59">
        <v>11</v>
      </c>
      <c r="K634" s="144">
        <v>9</v>
      </c>
      <c r="L634" s="223"/>
      <c r="M634" s="129"/>
      <c r="N634" s="224"/>
      <c r="O634" s="71">
        <f>IF(J634=0,"",J634/I633)</f>
        <v>0.73333333333333328</v>
      </c>
      <c r="P634" s="68">
        <v>22</v>
      </c>
      <c r="Q634" s="71">
        <f t="shared" si="85"/>
        <v>0.95652173913043481</v>
      </c>
      <c r="R634" s="71">
        <f t="shared" si="86"/>
        <v>4.3478260869565188E-2</v>
      </c>
      <c r="T634" s="104"/>
    </row>
    <row r="635" spans="1:20" ht="15.75" customHeight="1" x14ac:dyDescent="0.25">
      <c r="A635" s="58">
        <v>2001</v>
      </c>
      <c r="B635" s="59"/>
      <c r="C635" s="59"/>
      <c r="D635" s="59"/>
      <c r="E635" s="59"/>
      <c r="F635" s="59"/>
      <c r="G635" s="59"/>
      <c r="H635" s="59"/>
      <c r="I635" s="59"/>
      <c r="J635" s="59">
        <v>9</v>
      </c>
      <c r="K635" s="144">
        <v>9</v>
      </c>
      <c r="L635" s="223"/>
      <c r="M635" s="129"/>
      <c r="N635" s="225"/>
      <c r="O635" s="129"/>
      <c r="P635" s="68">
        <v>12</v>
      </c>
      <c r="Q635" s="129"/>
      <c r="R635" s="232"/>
      <c r="T635" s="104"/>
    </row>
    <row r="636" spans="1:20" ht="15.75" customHeight="1" x14ac:dyDescent="0.25">
      <c r="A636" s="58">
        <v>2002</v>
      </c>
      <c r="B636" s="59"/>
      <c r="C636" s="59"/>
      <c r="D636" s="59"/>
      <c r="E636" s="59"/>
      <c r="F636" s="59"/>
      <c r="G636" s="59"/>
      <c r="H636" s="59"/>
      <c r="I636" s="59"/>
      <c r="J636" s="59">
        <v>1</v>
      </c>
      <c r="K636" s="144">
        <v>1</v>
      </c>
      <c r="L636" s="223"/>
      <c r="M636" s="129"/>
      <c r="N636" s="225"/>
      <c r="O636" s="233"/>
      <c r="P636" s="109">
        <v>3</v>
      </c>
      <c r="Q636" s="234"/>
      <c r="R636" s="233"/>
      <c r="T636" s="104"/>
    </row>
    <row r="637" spans="1:20" ht="15.75" customHeight="1" x14ac:dyDescent="0.25">
      <c r="A637" s="58">
        <v>2101</v>
      </c>
      <c r="B637" s="59"/>
      <c r="C637" s="59"/>
      <c r="D637" s="59"/>
      <c r="E637" s="59"/>
      <c r="F637" s="59"/>
      <c r="G637" s="59"/>
      <c r="H637" s="59"/>
      <c r="I637" s="59"/>
      <c r="J637" s="59">
        <v>1</v>
      </c>
      <c r="K637" s="144">
        <v>1</v>
      </c>
      <c r="L637" s="223"/>
      <c r="M637" s="129"/>
      <c r="N637" s="225"/>
      <c r="O637" s="233"/>
      <c r="P637" s="196">
        <v>2</v>
      </c>
      <c r="Q637" s="234"/>
      <c r="R637" s="233"/>
      <c r="T637" s="104"/>
    </row>
    <row r="638" spans="1:20" ht="15.75" customHeight="1" x14ac:dyDescent="0.25">
      <c r="A638" s="58">
        <v>2102</v>
      </c>
      <c r="B638" s="59"/>
      <c r="C638" s="59"/>
      <c r="D638" s="59"/>
      <c r="E638" s="59"/>
      <c r="F638" s="59"/>
      <c r="G638" s="59"/>
      <c r="H638" s="59"/>
      <c r="I638" s="59"/>
      <c r="J638" s="59">
        <v>1</v>
      </c>
      <c r="K638" s="144"/>
      <c r="L638" s="223"/>
      <c r="M638" s="129"/>
      <c r="N638" s="225"/>
      <c r="O638" s="235"/>
      <c r="P638" s="198">
        <v>1</v>
      </c>
      <c r="Q638" s="236"/>
      <c r="R638" s="233"/>
      <c r="T638" s="104"/>
    </row>
    <row r="639" spans="1:20" ht="15.75" customHeight="1" x14ac:dyDescent="0.25">
      <c r="A639" s="58">
        <v>2201</v>
      </c>
      <c r="B639" s="59"/>
      <c r="C639" s="59"/>
      <c r="D639" s="59"/>
      <c r="E639" s="59"/>
      <c r="F639" s="59"/>
      <c r="G639" s="59"/>
      <c r="H639" s="59"/>
      <c r="I639" s="59"/>
      <c r="J639" s="59">
        <v>1</v>
      </c>
      <c r="K639" s="144">
        <v>1</v>
      </c>
      <c r="L639" s="223"/>
      <c r="M639" s="129"/>
      <c r="N639" s="225"/>
      <c r="O639" s="235"/>
      <c r="P639" s="198">
        <v>1</v>
      </c>
      <c r="Q639" s="236"/>
      <c r="R639" s="233"/>
      <c r="T639" s="104"/>
    </row>
    <row r="640" spans="1:20" ht="15.75" customHeight="1" x14ac:dyDescent="0.25">
      <c r="A640" s="58">
        <v>2202</v>
      </c>
      <c r="B640" s="59"/>
      <c r="C640" s="59"/>
      <c r="D640" s="59"/>
      <c r="E640" s="59"/>
      <c r="F640" s="59"/>
      <c r="G640" s="59"/>
      <c r="H640" s="59"/>
      <c r="I640" s="59"/>
      <c r="J640" s="59"/>
      <c r="K640" s="144"/>
      <c r="L640" s="223"/>
      <c r="M640" s="129"/>
      <c r="N640" s="225"/>
      <c r="O640" s="191" t="s">
        <v>83</v>
      </c>
      <c r="P640" s="197">
        <v>18</v>
      </c>
      <c r="Q640" s="111">
        <f>K643</f>
        <v>22</v>
      </c>
      <c r="R640" s="193" t="s">
        <v>11</v>
      </c>
      <c r="T640" s="104"/>
    </row>
    <row r="641" spans="1:20" ht="15.75" customHeight="1" x14ac:dyDescent="0.25">
      <c r="A641" s="58">
        <v>2301</v>
      </c>
      <c r="B641" s="59"/>
      <c r="C641" s="59"/>
      <c r="D641" s="59"/>
      <c r="E641" s="59"/>
      <c r="F641" s="59"/>
      <c r="G641" s="59"/>
      <c r="H641" s="59"/>
      <c r="I641" s="59"/>
      <c r="J641" s="59"/>
      <c r="K641" s="144"/>
      <c r="L641" s="223"/>
      <c r="M641" s="129"/>
      <c r="N641" s="225"/>
      <c r="O641" s="192" t="s">
        <v>85</v>
      </c>
      <c r="P641" s="86">
        <f>IF(P640/B626=0,"",P640/B626)</f>
        <v>0.33962264150943394</v>
      </c>
      <c r="Q641" s="112">
        <f>IF(P640/Q640=0,"",P640/Q640)</f>
        <v>0.81818181818181823</v>
      </c>
      <c r="R641" s="194" t="s">
        <v>86</v>
      </c>
      <c r="T641" s="104"/>
    </row>
    <row r="642" spans="1:20" ht="15.75" customHeight="1" x14ac:dyDescent="0.25">
      <c r="A642" s="58">
        <v>2302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144"/>
      <c r="L642" s="226"/>
      <c r="M642" s="227"/>
      <c r="N642" s="228"/>
      <c r="O642" s="90"/>
      <c r="P642" s="91"/>
      <c r="Q642" s="91"/>
      <c r="R642" s="113"/>
      <c r="T642" s="104"/>
    </row>
    <row r="643" spans="1:20" ht="18" customHeight="1" x14ac:dyDescent="0.25">
      <c r="A643" s="28"/>
      <c r="B643" s="280" t="s">
        <v>111</v>
      </c>
      <c r="C643" s="280"/>
      <c r="D643" s="280"/>
      <c r="E643" s="280"/>
      <c r="F643" s="280"/>
      <c r="G643" s="280"/>
      <c r="H643" s="280"/>
      <c r="I643" s="280"/>
      <c r="J643" s="280"/>
      <c r="K643" s="93">
        <f>SUM(K626:K639)</f>
        <v>22</v>
      </c>
      <c r="L643" s="94">
        <f>IF(K634=0,"",K634/B626)</f>
        <v>0.16981132075471697</v>
      </c>
      <c r="M643" s="94">
        <f>IF(K643=0,"",K643/B626)</f>
        <v>0.41509433962264153</v>
      </c>
      <c r="N643" s="94">
        <f>IF(K634=0,"",M643-L643)</f>
        <v>0.24528301886792456</v>
      </c>
      <c r="O643" s="3"/>
      <c r="P643" s="29"/>
      <c r="Q643" s="22"/>
      <c r="R643" s="3"/>
      <c r="T643" s="104"/>
    </row>
    <row r="644" spans="1:20" ht="14.25" customHeight="1" x14ac:dyDescent="0.2">
      <c r="L644" s="3"/>
      <c r="M644" s="3"/>
      <c r="O644" s="3"/>
      <c r="T644" s="104"/>
    </row>
    <row r="645" spans="1:20" ht="14.25" customHeight="1" x14ac:dyDescent="0.2">
      <c r="L645" s="3"/>
      <c r="M645" s="3"/>
      <c r="O645" s="3"/>
      <c r="T645" s="104"/>
    </row>
    <row r="646" spans="1:20" ht="26.25" customHeight="1" x14ac:dyDescent="0.4">
      <c r="A646" s="163"/>
      <c r="B646" s="298" t="s">
        <v>99</v>
      </c>
      <c r="C646" s="298"/>
      <c r="D646" s="298"/>
      <c r="E646" s="298"/>
      <c r="F646" s="298"/>
      <c r="G646" s="298"/>
      <c r="H646" s="298"/>
      <c r="I646" s="298"/>
      <c r="J646" s="298"/>
      <c r="K646" s="179" t="s">
        <v>98</v>
      </c>
      <c r="L646" s="3"/>
      <c r="M646" s="3"/>
      <c r="N646" s="29"/>
      <c r="O646" s="3"/>
      <c r="P646" s="29"/>
      <c r="Q646" s="29"/>
      <c r="R646" s="29"/>
      <c r="T646" s="104"/>
    </row>
    <row r="647" spans="1:20" ht="20.25" customHeight="1" x14ac:dyDescent="0.2">
      <c r="A647" s="293" t="s">
        <v>10</v>
      </c>
      <c r="B647" s="273" t="s">
        <v>100</v>
      </c>
      <c r="C647" s="274"/>
      <c r="D647" s="274"/>
      <c r="E647" s="274"/>
      <c r="F647" s="274"/>
      <c r="G647" s="274"/>
      <c r="H647" s="274"/>
      <c r="I647" s="274"/>
      <c r="J647" s="275"/>
      <c r="K647" s="276" t="s">
        <v>11</v>
      </c>
      <c r="L647" s="269" t="s">
        <v>3</v>
      </c>
      <c r="M647" s="269" t="s">
        <v>4</v>
      </c>
      <c r="N647" s="278" t="s">
        <v>5</v>
      </c>
      <c r="O647" s="269" t="s">
        <v>6</v>
      </c>
      <c r="P647" s="267" t="s">
        <v>7</v>
      </c>
      <c r="Q647" s="267" t="s">
        <v>8</v>
      </c>
      <c r="R647" s="269" t="s">
        <v>101</v>
      </c>
      <c r="T647" s="104"/>
    </row>
    <row r="648" spans="1:20" ht="15.75" customHeight="1" x14ac:dyDescent="0.25">
      <c r="A648" s="268"/>
      <c r="B648" s="58" t="s">
        <v>102</v>
      </c>
      <c r="C648" s="58" t="s">
        <v>103</v>
      </c>
      <c r="D648" s="58" t="s">
        <v>104</v>
      </c>
      <c r="E648" s="58" t="s">
        <v>105</v>
      </c>
      <c r="F648" s="58" t="s">
        <v>106</v>
      </c>
      <c r="G648" s="58" t="s">
        <v>107</v>
      </c>
      <c r="H648" s="58" t="s">
        <v>108</v>
      </c>
      <c r="I648" s="58" t="s">
        <v>109</v>
      </c>
      <c r="J648" s="58" t="s">
        <v>110</v>
      </c>
      <c r="K648" s="277"/>
      <c r="L648" s="268"/>
      <c r="M648" s="268"/>
      <c r="N648" s="268"/>
      <c r="O648" s="268"/>
      <c r="P648" s="268"/>
      <c r="Q648" s="268"/>
      <c r="R648" s="268"/>
      <c r="T648" s="104"/>
    </row>
    <row r="649" spans="1:20" ht="15.75" customHeight="1" x14ac:dyDescent="0.25">
      <c r="A649" s="58">
        <v>1601</v>
      </c>
      <c r="B649" s="59">
        <v>33</v>
      </c>
      <c r="C649" s="59"/>
      <c r="D649" s="59"/>
      <c r="E649" s="59"/>
      <c r="F649" s="59"/>
      <c r="G649" s="59"/>
      <c r="H649" s="59"/>
      <c r="I649" s="59"/>
      <c r="J649" s="59"/>
      <c r="K649" s="144"/>
      <c r="L649" s="220"/>
      <c r="M649" s="221"/>
      <c r="N649" s="222"/>
      <c r="O649" s="229"/>
      <c r="P649" s="63">
        <f>B649</f>
        <v>33</v>
      </c>
      <c r="Q649" s="230"/>
      <c r="R649" s="229"/>
      <c r="T649" s="104"/>
    </row>
    <row r="650" spans="1:20" ht="15.75" customHeight="1" x14ac:dyDescent="0.25">
      <c r="A650" s="58">
        <v>1602</v>
      </c>
      <c r="B650" s="59"/>
      <c r="C650" s="59">
        <v>25</v>
      </c>
      <c r="D650" s="59"/>
      <c r="E650" s="59"/>
      <c r="F650" s="59"/>
      <c r="G650" s="59"/>
      <c r="H650" s="59"/>
      <c r="I650" s="59"/>
      <c r="J650" s="59"/>
      <c r="K650" s="144"/>
      <c r="L650" s="223"/>
      <c r="M650" s="129"/>
      <c r="N650" s="224"/>
      <c r="O650" s="67">
        <f>IF(C650=0,"",C650/B649)</f>
        <v>0.75757575757575757</v>
      </c>
      <c r="P650" s="68">
        <v>26</v>
      </c>
      <c r="Q650" s="231">
        <f t="shared" ref="Q650:Q657" si="87">IF(P650=0,"",P650/P649)</f>
        <v>0.78787878787878785</v>
      </c>
      <c r="R650" s="231">
        <f t="shared" ref="R650:R657" si="88">IF(P650=0,"",100%-Q650)</f>
        <v>0.21212121212121215</v>
      </c>
      <c r="T650" s="104"/>
    </row>
    <row r="651" spans="1:20" ht="15.75" customHeight="1" x14ac:dyDescent="0.25">
      <c r="A651" s="58">
        <v>1701</v>
      </c>
      <c r="B651" s="59"/>
      <c r="C651" s="59"/>
      <c r="D651" s="59">
        <v>17</v>
      </c>
      <c r="E651" s="59"/>
      <c r="F651" s="59"/>
      <c r="G651" s="59"/>
      <c r="H651" s="59"/>
      <c r="I651" s="59"/>
      <c r="J651" s="59"/>
      <c r="K651" s="144"/>
      <c r="L651" s="223"/>
      <c r="M651" s="129"/>
      <c r="N651" s="224"/>
      <c r="O651" s="67">
        <f>IF(D651=0,"",D651/C650)</f>
        <v>0.68</v>
      </c>
      <c r="P651" s="68">
        <v>22</v>
      </c>
      <c r="Q651" s="231">
        <f t="shared" si="87"/>
        <v>0.84615384615384615</v>
      </c>
      <c r="R651" s="231">
        <f t="shared" si="88"/>
        <v>0.15384615384615385</v>
      </c>
      <c r="T651" s="70">
        <f>P651/P649</f>
        <v>0.66666666666666663</v>
      </c>
    </row>
    <row r="652" spans="1:20" ht="15.75" customHeight="1" x14ac:dyDescent="0.25">
      <c r="A652" s="58">
        <v>1702</v>
      </c>
      <c r="B652" s="59"/>
      <c r="C652" s="59"/>
      <c r="D652" s="59"/>
      <c r="E652" s="59">
        <v>13</v>
      </c>
      <c r="F652" s="59"/>
      <c r="G652" s="59"/>
      <c r="H652" s="59"/>
      <c r="I652" s="59"/>
      <c r="J652" s="59"/>
      <c r="K652" s="144"/>
      <c r="L652" s="223"/>
      <c r="M652" s="129"/>
      <c r="N652" s="224"/>
      <c r="O652" s="67">
        <f>IF(E652=0,"",E652/D651)</f>
        <v>0.76470588235294112</v>
      </c>
      <c r="P652" s="68">
        <v>18</v>
      </c>
      <c r="Q652" s="231">
        <f t="shared" si="87"/>
        <v>0.81818181818181823</v>
      </c>
      <c r="R652" s="231">
        <f t="shared" si="88"/>
        <v>0.18181818181818177</v>
      </c>
      <c r="T652" s="104"/>
    </row>
    <row r="653" spans="1:20" ht="15.75" customHeight="1" x14ac:dyDescent="0.25">
      <c r="A653" s="58">
        <v>1801</v>
      </c>
      <c r="B653" s="59"/>
      <c r="C653" s="59"/>
      <c r="D653" s="59"/>
      <c r="E653" s="59"/>
      <c r="F653" s="59">
        <v>13</v>
      </c>
      <c r="G653" s="59"/>
      <c r="H653" s="59"/>
      <c r="I653" s="59"/>
      <c r="J653" s="59"/>
      <c r="K653" s="144"/>
      <c r="L653" s="223"/>
      <c r="M653" s="129"/>
      <c r="N653" s="224"/>
      <c r="O653" s="67">
        <f>IF(F653=0,"",F653/E652)</f>
        <v>1</v>
      </c>
      <c r="P653" s="68">
        <v>18</v>
      </c>
      <c r="Q653" s="231">
        <f t="shared" si="87"/>
        <v>1</v>
      </c>
      <c r="R653" s="231">
        <f t="shared" si="88"/>
        <v>0</v>
      </c>
      <c r="T653" s="104"/>
    </row>
    <row r="654" spans="1:20" ht="15.75" customHeight="1" x14ac:dyDescent="0.25">
      <c r="A654" s="58">
        <v>1802</v>
      </c>
      <c r="B654" s="59"/>
      <c r="C654" s="59"/>
      <c r="D654" s="59"/>
      <c r="E654" s="59"/>
      <c r="F654" s="59"/>
      <c r="G654" s="59">
        <v>10</v>
      </c>
      <c r="H654" s="59"/>
      <c r="I654" s="59"/>
      <c r="J654" s="59"/>
      <c r="K654" s="144">
        <v>1</v>
      </c>
      <c r="L654" s="223"/>
      <c r="M654" s="129"/>
      <c r="N654" s="224"/>
      <c r="O654" s="67">
        <f>IF(G654=0,"",G654/F653)</f>
        <v>0.76923076923076927</v>
      </c>
      <c r="P654" s="68">
        <v>18</v>
      </c>
      <c r="Q654" s="231">
        <f t="shared" si="87"/>
        <v>1</v>
      </c>
      <c r="R654" s="231">
        <f t="shared" si="88"/>
        <v>0</v>
      </c>
      <c r="T654" s="104"/>
    </row>
    <row r="655" spans="1:20" ht="15.75" customHeight="1" x14ac:dyDescent="0.25">
      <c r="A655" s="58">
        <v>1901</v>
      </c>
      <c r="B655" s="59"/>
      <c r="C655" s="59"/>
      <c r="D655" s="59"/>
      <c r="E655" s="59"/>
      <c r="F655" s="59"/>
      <c r="G655" s="59"/>
      <c r="H655" s="59">
        <v>10</v>
      </c>
      <c r="I655" s="59"/>
      <c r="J655" s="59"/>
      <c r="K655" s="144"/>
      <c r="L655" s="223"/>
      <c r="M655" s="129"/>
      <c r="N655" s="224"/>
      <c r="O655" s="67">
        <f>IF(H655=0,"",H655/G654)</f>
        <v>1</v>
      </c>
      <c r="P655" s="68">
        <v>16</v>
      </c>
      <c r="Q655" s="231">
        <f t="shared" si="87"/>
        <v>0.88888888888888884</v>
      </c>
      <c r="R655" s="231">
        <f t="shared" si="88"/>
        <v>0.11111111111111116</v>
      </c>
      <c r="T655" s="104"/>
    </row>
    <row r="656" spans="1:20" ht="15.75" customHeight="1" x14ac:dyDescent="0.25">
      <c r="A656" s="58">
        <v>1902</v>
      </c>
      <c r="B656" s="59"/>
      <c r="C656" s="59"/>
      <c r="D656" s="59"/>
      <c r="E656" s="59"/>
      <c r="F656" s="59"/>
      <c r="G656" s="59"/>
      <c r="H656" s="59"/>
      <c r="I656" s="59">
        <v>10</v>
      </c>
      <c r="J656" s="59"/>
      <c r="K656" s="144">
        <v>2</v>
      </c>
      <c r="L656" s="223"/>
      <c r="M656" s="129"/>
      <c r="N656" s="224"/>
      <c r="O656" s="67">
        <f>IF(I656=0,"",I656/H655)</f>
        <v>1</v>
      </c>
      <c r="P656" s="68">
        <v>15</v>
      </c>
      <c r="Q656" s="231">
        <f t="shared" si="87"/>
        <v>0.9375</v>
      </c>
      <c r="R656" s="231">
        <f t="shared" si="88"/>
        <v>6.25E-2</v>
      </c>
      <c r="T656" s="104"/>
    </row>
    <row r="657" spans="1:18" ht="15.75" customHeight="1" x14ac:dyDescent="0.25">
      <c r="A657" s="58">
        <v>2001</v>
      </c>
      <c r="B657" s="59"/>
      <c r="C657" s="59"/>
      <c r="D657" s="59"/>
      <c r="E657" s="59"/>
      <c r="F657" s="59"/>
      <c r="G657" s="59"/>
      <c r="H657" s="59"/>
      <c r="I657" s="59"/>
      <c r="J657" s="59">
        <v>8</v>
      </c>
      <c r="K657" s="144">
        <v>8</v>
      </c>
      <c r="L657" s="223"/>
      <c r="M657" s="129"/>
      <c r="N657" s="224"/>
      <c r="O657" s="71">
        <f>IF(J657=0,"",J657/I656)</f>
        <v>0.8</v>
      </c>
      <c r="P657" s="68">
        <v>13</v>
      </c>
      <c r="Q657" s="71">
        <f t="shared" si="87"/>
        <v>0.8666666666666667</v>
      </c>
      <c r="R657" s="71">
        <f t="shared" si="88"/>
        <v>0.1333333333333333</v>
      </c>
    </row>
    <row r="658" spans="1:18" ht="15.75" customHeight="1" x14ac:dyDescent="0.25">
      <c r="A658" s="58">
        <v>2002</v>
      </c>
      <c r="B658" s="59"/>
      <c r="C658" s="59"/>
      <c r="D658" s="59"/>
      <c r="E658" s="59"/>
      <c r="F658" s="59"/>
      <c r="G658" s="59"/>
      <c r="H658" s="59"/>
      <c r="I658" s="59"/>
      <c r="J658" s="59">
        <v>3</v>
      </c>
      <c r="K658" s="144">
        <v>3</v>
      </c>
      <c r="L658" s="223"/>
      <c r="M658" s="129"/>
      <c r="N658" s="225"/>
      <c r="O658" s="129"/>
      <c r="P658" s="68">
        <v>5</v>
      </c>
      <c r="Q658" s="129"/>
      <c r="R658" s="232"/>
    </row>
    <row r="659" spans="1:18" ht="15.75" customHeight="1" x14ac:dyDescent="0.25">
      <c r="A659" s="58">
        <v>2101</v>
      </c>
      <c r="B659" s="59"/>
      <c r="C659" s="59"/>
      <c r="D659" s="59"/>
      <c r="E659" s="59"/>
      <c r="F659" s="59"/>
      <c r="G659" s="59"/>
      <c r="H659" s="59"/>
      <c r="I659" s="59"/>
      <c r="J659" s="59">
        <v>2</v>
      </c>
      <c r="K659" s="144">
        <v>2</v>
      </c>
      <c r="L659" s="223"/>
      <c r="M659" s="129"/>
      <c r="N659" s="225"/>
      <c r="O659" s="233"/>
      <c r="P659" s="109">
        <v>2</v>
      </c>
      <c r="Q659" s="234"/>
      <c r="R659" s="233"/>
    </row>
    <row r="660" spans="1:18" ht="15.75" customHeight="1" x14ac:dyDescent="0.25">
      <c r="A660" s="58">
        <v>2102</v>
      </c>
      <c r="B660" s="59"/>
      <c r="C660" s="59"/>
      <c r="D660" s="59"/>
      <c r="E660" s="59"/>
      <c r="F660" s="59"/>
      <c r="G660" s="59"/>
      <c r="H660" s="59"/>
      <c r="I660" s="59"/>
      <c r="J660" s="59">
        <v>1</v>
      </c>
      <c r="K660" s="144">
        <v>1</v>
      </c>
      <c r="L660" s="223"/>
      <c r="M660" s="129"/>
      <c r="N660" s="225"/>
      <c r="O660" s="233"/>
      <c r="P660" s="109">
        <v>1</v>
      </c>
      <c r="Q660" s="234"/>
      <c r="R660" s="233"/>
    </row>
    <row r="661" spans="1:18" ht="15.75" customHeight="1" x14ac:dyDescent="0.25">
      <c r="A661" s="58">
        <v>2201</v>
      </c>
      <c r="B661" s="59"/>
      <c r="C661" s="59"/>
      <c r="D661" s="59"/>
      <c r="E661" s="59"/>
      <c r="F661" s="59"/>
      <c r="G661" s="59"/>
      <c r="H661" s="59"/>
      <c r="I661" s="59"/>
      <c r="J661" s="59"/>
      <c r="K661" s="144"/>
      <c r="L661" s="223"/>
      <c r="M661" s="129"/>
      <c r="N661" s="225"/>
      <c r="O661" s="233"/>
      <c r="P661" s="109"/>
      <c r="Q661" s="234"/>
      <c r="R661" s="233"/>
    </row>
    <row r="662" spans="1:18" ht="15.75" customHeight="1" x14ac:dyDescent="0.25">
      <c r="A662" s="58">
        <v>2202</v>
      </c>
      <c r="B662" s="59"/>
      <c r="C662" s="59"/>
      <c r="D662" s="59"/>
      <c r="E662" s="59"/>
      <c r="F662" s="59"/>
      <c r="G662" s="59"/>
      <c r="H662" s="59"/>
      <c r="I662" s="59"/>
      <c r="J662" s="59"/>
      <c r="K662" s="144"/>
      <c r="L662" s="223"/>
      <c r="M662" s="129"/>
      <c r="N662" s="225"/>
      <c r="O662" s="3"/>
      <c r="P662" s="29"/>
      <c r="Q662" s="22"/>
      <c r="R662" s="77"/>
    </row>
    <row r="663" spans="1:18" ht="15.75" customHeight="1" x14ac:dyDescent="0.25">
      <c r="A663" s="58">
        <v>2301</v>
      </c>
      <c r="B663" s="59"/>
      <c r="C663" s="59"/>
      <c r="D663" s="59"/>
      <c r="E663" s="59"/>
      <c r="F663" s="59"/>
      <c r="G663" s="59"/>
      <c r="H663" s="59"/>
      <c r="I663" s="59"/>
      <c r="J663" s="59"/>
      <c r="K663" s="144"/>
      <c r="L663" s="223"/>
      <c r="M663" s="129"/>
      <c r="N663" s="225"/>
      <c r="O663" s="191" t="s">
        <v>83</v>
      </c>
      <c r="P663" s="82">
        <v>10</v>
      </c>
      <c r="Q663" s="111">
        <f>K666</f>
        <v>17</v>
      </c>
      <c r="R663" s="193" t="s">
        <v>11</v>
      </c>
    </row>
    <row r="664" spans="1:18" ht="15.75" x14ac:dyDescent="0.25">
      <c r="A664" s="58">
        <v>2302</v>
      </c>
      <c r="B664" s="59"/>
      <c r="C664" s="59"/>
      <c r="D664" s="59"/>
      <c r="E664" s="59"/>
      <c r="F664" s="59"/>
      <c r="G664" s="59"/>
      <c r="H664" s="59"/>
      <c r="I664" s="59"/>
      <c r="J664" s="59"/>
      <c r="K664" s="144"/>
      <c r="L664" s="223"/>
      <c r="M664" s="129"/>
      <c r="N664" s="225"/>
      <c r="O664" s="192" t="s">
        <v>85</v>
      </c>
      <c r="P664" s="86">
        <f>IF(P663/B649=0,"",P663/B649)</f>
        <v>0.30303030303030304</v>
      </c>
      <c r="Q664" s="112">
        <f>IF(P663/Q663=0,"",P663/Q663)</f>
        <v>0.58823529411764708</v>
      </c>
      <c r="R664" s="194" t="s">
        <v>86</v>
      </c>
    </row>
    <row r="665" spans="1:18" ht="15.75" x14ac:dyDescent="0.25">
      <c r="A665" s="58">
        <v>2401</v>
      </c>
      <c r="B665" s="59"/>
      <c r="C665" s="59"/>
      <c r="D665" s="59"/>
      <c r="E665" s="59"/>
      <c r="F665" s="59"/>
      <c r="G665" s="59"/>
      <c r="H665" s="59"/>
      <c r="I665" s="59"/>
      <c r="J665" s="59"/>
      <c r="K665" s="144"/>
      <c r="L665" s="226"/>
      <c r="M665" s="227"/>
      <c r="N665" s="228"/>
      <c r="O665" s="90"/>
      <c r="P665" s="91"/>
      <c r="Q665" s="91"/>
      <c r="R665" s="113"/>
    </row>
    <row r="666" spans="1:18" ht="18" customHeight="1" x14ac:dyDescent="0.25">
      <c r="A666" s="28"/>
      <c r="B666" s="280" t="s">
        <v>111</v>
      </c>
      <c r="C666" s="280"/>
      <c r="D666" s="280"/>
      <c r="E666" s="280"/>
      <c r="F666" s="280"/>
      <c r="G666" s="280"/>
      <c r="H666" s="280"/>
      <c r="I666" s="280"/>
      <c r="J666" s="280"/>
      <c r="K666" s="93">
        <f>SUM(K649:K662)</f>
        <v>17</v>
      </c>
      <c r="L666" s="94">
        <f>(SUM(K653:K657)/B649)</f>
        <v>0.33333333333333331</v>
      </c>
      <c r="M666" s="94">
        <f>IF(K666=0,"",K666/B649)</f>
        <v>0.51515151515151514</v>
      </c>
      <c r="N666" s="94">
        <f>IF(K657=0,"",M666-L666)</f>
        <v>0.18181818181818182</v>
      </c>
      <c r="O666" s="3"/>
      <c r="P666" s="29"/>
      <c r="Q666" s="22"/>
      <c r="R666" s="3"/>
    </row>
    <row r="667" spans="1:18" ht="12.75" customHeight="1" x14ac:dyDescent="0.2">
      <c r="L667" s="3"/>
      <c r="M667" s="3"/>
      <c r="O667" s="3"/>
    </row>
    <row r="668" spans="1:18" ht="12.75" customHeight="1" x14ac:dyDescent="0.2">
      <c r="L668" s="3"/>
      <c r="M668" s="3"/>
      <c r="O668" s="3"/>
    </row>
    <row r="669" spans="1:18" ht="26.25" customHeight="1" x14ac:dyDescent="0.4">
      <c r="A669" s="163"/>
      <c r="B669" s="298" t="s">
        <v>99</v>
      </c>
      <c r="C669" s="298"/>
      <c r="D669" s="298"/>
      <c r="E669" s="298"/>
      <c r="F669" s="298"/>
      <c r="G669" s="298"/>
      <c r="H669" s="298"/>
      <c r="I669" s="298"/>
      <c r="J669" s="298"/>
      <c r="K669" s="179" t="s">
        <v>112</v>
      </c>
      <c r="L669" s="3"/>
      <c r="M669" s="3"/>
      <c r="N669" s="29"/>
      <c r="O669" s="3"/>
      <c r="P669" s="29"/>
      <c r="Q669" s="29"/>
      <c r="R669" s="29"/>
    </row>
    <row r="670" spans="1:18" ht="20.25" customHeight="1" x14ac:dyDescent="0.2">
      <c r="A670" s="293" t="s">
        <v>10</v>
      </c>
      <c r="B670" s="273" t="s">
        <v>100</v>
      </c>
      <c r="C670" s="274"/>
      <c r="D670" s="274"/>
      <c r="E670" s="274"/>
      <c r="F670" s="274"/>
      <c r="G670" s="274"/>
      <c r="H670" s="274"/>
      <c r="I670" s="274"/>
      <c r="J670" s="275"/>
      <c r="K670" s="276" t="s">
        <v>11</v>
      </c>
      <c r="L670" s="269" t="s">
        <v>3</v>
      </c>
      <c r="M670" s="269" t="s">
        <v>4</v>
      </c>
      <c r="N670" s="278" t="s">
        <v>5</v>
      </c>
      <c r="O670" s="269" t="s">
        <v>6</v>
      </c>
      <c r="P670" s="267" t="s">
        <v>7</v>
      </c>
      <c r="Q670" s="267" t="s">
        <v>8</v>
      </c>
      <c r="R670" s="269" t="s">
        <v>101</v>
      </c>
    </row>
    <row r="671" spans="1:18" ht="15.75" customHeight="1" x14ac:dyDescent="0.25">
      <c r="A671" s="268"/>
      <c r="B671" s="58" t="s">
        <v>102</v>
      </c>
      <c r="C671" s="58" t="s">
        <v>103</v>
      </c>
      <c r="D671" s="58" t="s">
        <v>104</v>
      </c>
      <c r="E671" s="58" t="s">
        <v>105</v>
      </c>
      <c r="F671" s="58" t="s">
        <v>106</v>
      </c>
      <c r="G671" s="58" t="s">
        <v>107</v>
      </c>
      <c r="H671" s="58" t="s">
        <v>108</v>
      </c>
      <c r="I671" s="58" t="s">
        <v>109</v>
      </c>
      <c r="J671" s="58" t="s">
        <v>110</v>
      </c>
      <c r="K671" s="277"/>
      <c r="L671" s="268"/>
      <c r="M671" s="268"/>
      <c r="N671" s="268"/>
      <c r="O671" s="268"/>
      <c r="P671" s="268"/>
      <c r="Q671" s="268"/>
      <c r="R671" s="268"/>
    </row>
    <row r="672" spans="1:18" ht="15.75" customHeight="1" x14ac:dyDescent="0.25">
      <c r="A672" s="58">
        <v>1602</v>
      </c>
      <c r="B672" s="59">
        <v>56</v>
      </c>
      <c r="C672" s="59"/>
      <c r="D672" s="59"/>
      <c r="E672" s="59"/>
      <c r="F672" s="59"/>
      <c r="G672" s="59"/>
      <c r="H672" s="59"/>
      <c r="I672" s="59"/>
      <c r="J672" s="59"/>
      <c r="K672" s="144"/>
      <c r="L672" s="220"/>
      <c r="M672" s="221"/>
      <c r="N672" s="222"/>
      <c r="O672" s="229"/>
      <c r="P672" s="63">
        <f>B672</f>
        <v>56</v>
      </c>
      <c r="Q672" s="230"/>
      <c r="R672" s="229"/>
    </row>
    <row r="673" spans="1:20" ht="15.75" customHeight="1" x14ac:dyDescent="0.25">
      <c r="A673" s="58">
        <v>1701</v>
      </c>
      <c r="B673" s="59"/>
      <c r="C673" s="59">
        <v>56</v>
      </c>
      <c r="D673" s="59"/>
      <c r="E673" s="59"/>
      <c r="F673" s="59"/>
      <c r="G673" s="59"/>
      <c r="H673" s="59"/>
      <c r="I673" s="59"/>
      <c r="J673" s="59"/>
      <c r="K673" s="144"/>
      <c r="L673" s="223"/>
      <c r="M673" s="129"/>
      <c r="N673" s="224"/>
      <c r="O673" s="67">
        <f>IF(C673=0,"",C673/B672)</f>
        <v>1</v>
      </c>
      <c r="P673" s="68">
        <v>56</v>
      </c>
      <c r="Q673" s="231">
        <f t="shared" ref="Q673:Q680" si="89">IF(P673=0,"",P673/P672)</f>
        <v>1</v>
      </c>
      <c r="R673" s="231">
        <f t="shared" ref="R673:R680" si="90">IF(P673=0,"",100%-Q673)</f>
        <v>0</v>
      </c>
    </row>
    <row r="674" spans="1:20" ht="15.75" customHeight="1" x14ac:dyDescent="0.25">
      <c r="A674" s="58">
        <v>1702</v>
      </c>
      <c r="B674" s="59"/>
      <c r="C674" s="59"/>
      <c r="D674" s="59">
        <v>33</v>
      </c>
      <c r="E674" s="59"/>
      <c r="F674" s="59"/>
      <c r="G674" s="59"/>
      <c r="H674" s="59"/>
      <c r="I674" s="59"/>
      <c r="J674" s="59"/>
      <c r="K674" s="144"/>
      <c r="L674" s="223"/>
      <c r="M674" s="129"/>
      <c r="N674" s="224"/>
      <c r="O674" s="67">
        <f>IF(D674=0,"",D674/C673)</f>
        <v>0.5892857142857143</v>
      </c>
      <c r="P674" s="68">
        <v>53</v>
      </c>
      <c r="Q674" s="231">
        <f t="shared" si="89"/>
        <v>0.9464285714285714</v>
      </c>
      <c r="R674" s="231">
        <f t="shared" si="90"/>
        <v>5.3571428571428603E-2</v>
      </c>
      <c r="T674" s="70">
        <f>P674/P672</f>
        <v>0.9464285714285714</v>
      </c>
    </row>
    <row r="675" spans="1:20" ht="15.75" customHeight="1" x14ac:dyDescent="0.25">
      <c r="A675" s="58">
        <v>1801</v>
      </c>
      <c r="B675" s="59"/>
      <c r="C675" s="59"/>
      <c r="D675" s="59"/>
      <c r="E675" s="59">
        <v>28</v>
      </c>
      <c r="F675" s="59"/>
      <c r="G675" s="59"/>
      <c r="H675" s="59"/>
      <c r="I675" s="59"/>
      <c r="J675" s="59"/>
      <c r="K675" s="144"/>
      <c r="L675" s="223"/>
      <c r="M675" s="129"/>
      <c r="N675" s="224"/>
      <c r="O675" s="67">
        <f>IF(E675=0,"",E675/D674)</f>
        <v>0.84848484848484851</v>
      </c>
      <c r="P675" s="68">
        <v>47</v>
      </c>
      <c r="Q675" s="231">
        <f t="shared" si="89"/>
        <v>0.8867924528301887</v>
      </c>
      <c r="R675" s="231">
        <f t="shared" si="90"/>
        <v>0.1132075471698113</v>
      </c>
      <c r="T675" s="104"/>
    </row>
    <row r="676" spans="1:20" ht="15.75" customHeight="1" x14ac:dyDescent="0.25">
      <c r="A676" s="58">
        <v>1802</v>
      </c>
      <c r="B676" s="59"/>
      <c r="C676" s="59"/>
      <c r="D676" s="59"/>
      <c r="E676" s="59"/>
      <c r="F676" s="59">
        <v>28</v>
      </c>
      <c r="G676" s="59"/>
      <c r="H676" s="59"/>
      <c r="I676" s="59"/>
      <c r="J676" s="59"/>
      <c r="K676" s="144"/>
      <c r="L676" s="223"/>
      <c r="M676" s="129"/>
      <c r="N676" s="224"/>
      <c r="O676" s="67">
        <f>IF(F676=0,"",F676/E675)</f>
        <v>1</v>
      </c>
      <c r="P676" s="68">
        <v>41</v>
      </c>
      <c r="Q676" s="231">
        <f t="shared" si="89"/>
        <v>0.87234042553191493</v>
      </c>
      <c r="R676" s="231">
        <f t="shared" si="90"/>
        <v>0.12765957446808507</v>
      </c>
      <c r="T676" s="104"/>
    </row>
    <row r="677" spans="1:20" ht="15.75" customHeight="1" x14ac:dyDescent="0.25">
      <c r="A677" s="58">
        <v>1901</v>
      </c>
      <c r="B677" s="59"/>
      <c r="C677" s="59"/>
      <c r="D677" s="59"/>
      <c r="E677" s="59"/>
      <c r="F677" s="59"/>
      <c r="G677" s="59">
        <v>22</v>
      </c>
      <c r="H677" s="59"/>
      <c r="I677" s="59"/>
      <c r="J677" s="59"/>
      <c r="K677" s="144">
        <v>4</v>
      </c>
      <c r="L677" s="223"/>
      <c r="M677" s="129"/>
      <c r="N677" s="224"/>
      <c r="O677" s="67">
        <f>IF(G677=0,"",G677/F676)</f>
        <v>0.7857142857142857</v>
      </c>
      <c r="P677" s="68">
        <v>36</v>
      </c>
      <c r="Q677" s="231">
        <f t="shared" si="89"/>
        <v>0.87804878048780488</v>
      </c>
      <c r="R677" s="231">
        <f t="shared" si="90"/>
        <v>0.12195121951219512</v>
      </c>
      <c r="T677" s="104"/>
    </row>
    <row r="678" spans="1:20" ht="15.75" customHeight="1" x14ac:dyDescent="0.25">
      <c r="A678" s="58">
        <v>1902</v>
      </c>
      <c r="B678" s="59"/>
      <c r="C678" s="59"/>
      <c r="D678" s="59"/>
      <c r="E678" s="59"/>
      <c r="F678" s="59"/>
      <c r="G678" s="59"/>
      <c r="H678" s="59">
        <v>12</v>
      </c>
      <c r="I678" s="59"/>
      <c r="J678" s="59"/>
      <c r="K678" s="144">
        <v>2</v>
      </c>
      <c r="L678" s="223"/>
      <c r="M678" s="129"/>
      <c r="N678" s="224"/>
      <c r="O678" s="67">
        <f>IF(H678=0,"",H678/G677)</f>
        <v>0.54545454545454541</v>
      </c>
      <c r="P678" s="68">
        <v>30</v>
      </c>
      <c r="Q678" s="231">
        <f t="shared" si="89"/>
        <v>0.83333333333333337</v>
      </c>
      <c r="R678" s="231">
        <f t="shared" si="90"/>
        <v>0.16666666666666663</v>
      </c>
      <c r="T678" s="104"/>
    </row>
    <row r="679" spans="1:20" ht="15.75" customHeight="1" x14ac:dyDescent="0.25">
      <c r="A679" s="58">
        <v>2001</v>
      </c>
      <c r="B679" s="59"/>
      <c r="C679" s="59"/>
      <c r="D679" s="59"/>
      <c r="E679" s="59"/>
      <c r="F679" s="59"/>
      <c r="G679" s="59"/>
      <c r="H679" s="59"/>
      <c r="I679" s="59">
        <v>12</v>
      </c>
      <c r="J679" s="59"/>
      <c r="K679" s="144"/>
      <c r="L679" s="223"/>
      <c r="M679" s="129"/>
      <c r="N679" s="224"/>
      <c r="O679" s="67">
        <f>IF(I679=0,"",I679/H678)</f>
        <v>1</v>
      </c>
      <c r="P679" s="68">
        <v>28</v>
      </c>
      <c r="Q679" s="231">
        <f t="shared" si="89"/>
        <v>0.93333333333333335</v>
      </c>
      <c r="R679" s="231">
        <f t="shared" si="90"/>
        <v>6.6666666666666652E-2</v>
      </c>
      <c r="T679" s="104"/>
    </row>
    <row r="680" spans="1:20" ht="15.75" customHeight="1" x14ac:dyDescent="0.25">
      <c r="A680" s="58">
        <v>2002</v>
      </c>
      <c r="B680" s="59"/>
      <c r="C680" s="59"/>
      <c r="D680" s="59"/>
      <c r="E680" s="59"/>
      <c r="F680" s="59"/>
      <c r="G680" s="59"/>
      <c r="H680" s="59"/>
      <c r="I680" s="59"/>
      <c r="J680" s="59">
        <v>12</v>
      </c>
      <c r="K680" s="144">
        <v>6</v>
      </c>
      <c r="L680" s="223"/>
      <c r="M680" s="129"/>
      <c r="N680" s="224"/>
      <c r="O680" s="71">
        <f>IF(J680=0,"",J680/I679)</f>
        <v>1</v>
      </c>
      <c r="P680" s="68">
        <v>28</v>
      </c>
      <c r="Q680" s="71">
        <f t="shared" si="89"/>
        <v>1</v>
      </c>
      <c r="R680" s="71">
        <f t="shared" si="90"/>
        <v>0</v>
      </c>
      <c r="T680" s="104"/>
    </row>
    <row r="681" spans="1:20" ht="15.75" customHeight="1" x14ac:dyDescent="0.25">
      <c r="A681" s="58">
        <v>2101</v>
      </c>
      <c r="B681" s="59"/>
      <c r="C681" s="59"/>
      <c r="D681" s="59"/>
      <c r="E681" s="59"/>
      <c r="F681" s="59"/>
      <c r="G681" s="59"/>
      <c r="H681" s="59"/>
      <c r="I681" s="59"/>
      <c r="J681" s="59">
        <v>12</v>
      </c>
      <c r="K681" s="144">
        <v>6</v>
      </c>
      <c r="L681" s="223"/>
      <c r="M681" s="129"/>
      <c r="N681" s="225"/>
      <c r="O681" s="129"/>
      <c r="P681" s="68">
        <v>22</v>
      </c>
      <c r="Q681" s="129"/>
      <c r="R681" s="232"/>
      <c r="T681" s="104"/>
    </row>
    <row r="682" spans="1:20" ht="15.75" customHeight="1" x14ac:dyDescent="0.25">
      <c r="A682" s="58">
        <v>2102</v>
      </c>
      <c r="B682" s="59"/>
      <c r="C682" s="59"/>
      <c r="D682" s="59"/>
      <c r="E682" s="59"/>
      <c r="F682" s="59"/>
      <c r="G682" s="59"/>
      <c r="H682" s="59"/>
      <c r="I682" s="59"/>
      <c r="J682" s="59">
        <v>12</v>
      </c>
      <c r="K682" s="144">
        <v>12</v>
      </c>
      <c r="L682" s="223"/>
      <c r="M682" s="129"/>
      <c r="N682" s="225"/>
      <c r="O682" s="233"/>
      <c r="P682" s="109">
        <v>12</v>
      </c>
      <c r="Q682" s="234"/>
      <c r="R682" s="233"/>
      <c r="T682" s="104"/>
    </row>
    <row r="683" spans="1:20" ht="15.75" customHeight="1" x14ac:dyDescent="0.25">
      <c r="A683" s="58">
        <v>2201</v>
      </c>
      <c r="B683" s="59"/>
      <c r="C683" s="59"/>
      <c r="D683" s="59"/>
      <c r="E683" s="59"/>
      <c r="F683" s="59"/>
      <c r="G683" s="59"/>
      <c r="H683" s="59"/>
      <c r="I683" s="59"/>
      <c r="J683" s="59">
        <v>3</v>
      </c>
      <c r="K683" s="144">
        <v>3</v>
      </c>
      <c r="L683" s="223"/>
      <c r="M683" s="129"/>
      <c r="N683" s="225"/>
      <c r="O683" s="233"/>
      <c r="P683" s="109">
        <v>4</v>
      </c>
      <c r="Q683" s="234"/>
      <c r="R683" s="233"/>
      <c r="T683" s="104"/>
    </row>
    <row r="684" spans="1:20" ht="15.75" customHeight="1" x14ac:dyDescent="0.25">
      <c r="A684" s="58">
        <v>2202</v>
      </c>
      <c r="B684" s="59"/>
      <c r="C684" s="59"/>
      <c r="D684" s="59"/>
      <c r="E684" s="59"/>
      <c r="F684" s="59"/>
      <c r="G684" s="59"/>
      <c r="H684" s="59"/>
      <c r="I684" s="59"/>
      <c r="J684" s="59">
        <v>1</v>
      </c>
      <c r="K684" s="144">
        <v>1</v>
      </c>
      <c r="L684" s="223"/>
      <c r="M684" s="129"/>
      <c r="N684" s="225"/>
      <c r="O684" s="233"/>
      <c r="P684" s="109">
        <v>1</v>
      </c>
      <c r="Q684" s="234"/>
      <c r="R684" s="233"/>
      <c r="T684" s="104"/>
    </row>
    <row r="685" spans="1:20" ht="15.75" customHeight="1" x14ac:dyDescent="0.25">
      <c r="A685" s="58">
        <v>2301</v>
      </c>
      <c r="B685" s="59"/>
      <c r="C685" s="59"/>
      <c r="D685" s="59"/>
      <c r="E685" s="59"/>
      <c r="F685" s="59"/>
      <c r="G685" s="59"/>
      <c r="H685" s="59"/>
      <c r="I685" s="59"/>
      <c r="J685" s="59"/>
      <c r="K685" s="144"/>
      <c r="L685" s="223"/>
      <c r="M685" s="129"/>
      <c r="N685" s="225"/>
      <c r="O685" s="129"/>
      <c r="P685" s="225"/>
      <c r="Q685" s="124"/>
      <c r="R685" s="233"/>
      <c r="T685" s="104"/>
    </row>
    <row r="686" spans="1:20" ht="15.75" customHeight="1" x14ac:dyDescent="0.25">
      <c r="A686" s="58">
        <v>2302</v>
      </c>
      <c r="B686" s="59"/>
      <c r="C686" s="59"/>
      <c r="D686" s="59"/>
      <c r="E686" s="59"/>
      <c r="F686" s="59"/>
      <c r="G686" s="59"/>
      <c r="H686" s="59"/>
      <c r="I686" s="59"/>
      <c r="J686" s="59"/>
      <c r="K686" s="144"/>
      <c r="L686" s="223"/>
      <c r="M686" s="129"/>
      <c r="N686" s="225"/>
      <c r="O686" s="191" t="s">
        <v>83</v>
      </c>
      <c r="P686" s="82">
        <v>25</v>
      </c>
      <c r="Q686" s="111">
        <f>K689</f>
        <v>34</v>
      </c>
      <c r="R686" s="193" t="s">
        <v>11</v>
      </c>
      <c r="T686" s="104"/>
    </row>
    <row r="687" spans="1:20" ht="15.75" customHeight="1" x14ac:dyDescent="0.25">
      <c r="A687" s="58">
        <v>2401</v>
      </c>
      <c r="B687" s="59"/>
      <c r="C687" s="59"/>
      <c r="D687" s="59"/>
      <c r="E687" s="59"/>
      <c r="F687" s="59"/>
      <c r="G687" s="59"/>
      <c r="H687" s="59"/>
      <c r="I687" s="59"/>
      <c r="J687" s="59"/>
      <c r="K687" s="144"/>
      <c r="L687" s="223"/>
      <c r="M687" s="129"/>
      <c r="N687" s="225"/>
      <c r="O687" s="192" t="s">
        <v>85</v>
      </c>
      <c r="P687" s="86">
        <v>0.23200000000000001</v>
      </c>
      <c r="Q687" s="112">
        <f>IF(P686/Q686=0,"",P686/Q686)</f>
        <v>0.73529411764705888</v>
      </c>
      <c r="R687" s="194" t="s">
        <v>86</v>
      </c>
      <c r="T687" s="104"/>
    </row>
    <row r="688" spans="1:20" ht="15.75" customHeight="1" x14ac:dyDescent="0.25">
      <c r="A688" s="58">
        <v>2402</v>
      </c>
      <c r="B688" s="59"/>
      <c r="C688" s="59"/>
      <c r="D688" s="59"/>
      <c r="E688" s="59"/>
      <c r="F688" s="59"/>
      <c r="G688" s="59"/>
      <c r="H688" s="59"/>
      <c r="I688" s="59"/>
      <c r="J688" s="59"/>
      <c r="K688" s="144"/>
      <c r="L688" s="226"/>
      <c r="M688" s="227"/>
      <c r="N688" s="228"/>
      <c r="O688" s="90"/>
      <c r="P688" s="91"/>
      <c r="Q688" s="91"/>
      <c r="R688" s="113"/>
      <c r="T688" s="104"/>
    </row>
    <row r="689" spans="1:20" ht="18" customHeight="1" x14ac:dyDescent="0.25">
      <c r="A689" s="28"/>
      <c r="B689" s="280" t="s">
        <v>111</v>
      </c>
      <c r="C689" s="280"/>
      <c r="D689" s="280"/>
      <c r="E689" s="280"/>
      <c r="F689" s="280"/>
      <c r="G689" s="280"/>
      <c r="H689" s="280"/>
      <c r="I689" s="280"/>
      <c r="J689" s="280"/>
      <c r="K689" s="93">
        <f>SUM(K672:K685)</f>
        <v>34</v>
      </c>
      <c r="L689" s="94">
        <f>(SUM(K677:K680)/B672)</f>
        <v>0.21428571428571427</v>
      </c>
      <c r="M689" s="94">
        <f>IF(K689=0,"",K689/B672)</f>
        <v>0.6071428571428571</v>
      </c>
      <c r="N689" s="94">
        <f>IF(K680=0,"",M689-L689)</f>
        <v>0.39285714285714279</v>
      </c>
      <c r="O689" s="3"/>
      <c r="P689" s="29"/>
      <c r="Q689" s="22"/>
      <c r="R689" s="3"/>
      <c r="T689" s="104"/>
    </row>
    <row r="690" spans="1:20" ht="14.25" customHeight="1" x14ac:dyDescent="0.2">
      <c r="T690" s="104"/>
    </row>
    <row r="691" spans="1:20" ht="14.25" customHeight="1" x14ac:dyDescent="0.2">
      <c r="T691" s="104"/>
    </row>
    <row r="692" spans="1:20" ht="26.25" customHeight="1" x14ac:dyDescent="0.4">
      <c r="A692" s="163"/>
      <c r="B692" s="298" t="s">
        <v>99</v>
      </c>
      <c r="C692" s="298"/>
      <c r="D692" s="298"/>
      <c r="E692" s="298"/>
      <c r="F692" s="298"/>
      <c r="G692" s="298"/>
      <c r="H692" s="298"/>
      <c r="I692" s="298"/>
      <c r="J692" s="298"/>
      <c r="K692" s="179" t="s">
        <v>113</v>
      </c>
      <c r="L692" s="3"/>
      <c r="M692" s="3"/>
      <c r="N692" s="29"/>
      <c r="O692" s="3"/>
      <c r="P692" s="29"/>
      <c r="Q692" s="29"/>
      <c r="R692" s="29"/>
      <c r="T692" s="104"/>
    </row>
    <row r="693" spans="1:20" ht="20.25" customHeight="1" x14ac:dyDescent="0.2">
      <c r="A693" s="293" t="s">
        <v>10</v>
      </c>
      <c r="B693" s="273" t="s">
        <v>100</v>
      </c>
      <c r="C693" s="274"/>
      <c r="D693" s="274"/>
      <c r="E693" s="274"/>
      <c r="F693" s="274"/>
      <c r="G693" s="274"/>
      <c r="H693" s="274"/>
      <c r="I693" s="274"/>
      <c r="J693" s="275"/>
      <c r="K693" s="276" t="s">
        <v>11</v>
      </c>
      <c r="L693" s="269" t="s">
        <v>3</v>
      </c>
      <c r="M693" s="269" t="s">
        <v>4</v>
      </c>
      <c r="N693" s="278" t="s">
        <v>5</v>
      </c>
      <c r="O693" s="269" t="s">
        <v>6</v>
      </c>
      <c r="P693" s="267" t="s">
        <v>7</v>
      </c>
      <c r="Q693" s="267" t="s">
        <v>8</v>
      </c>
      <c r="R693" s="269" t="s">
        <v>101</v>
      </c>
      <c r="T693" s="104"/>
    </row>
    <row r="694" spans="1:20" ht="15.75" x14ac:dyDescent="0.25">
      <c r="A694" s="268"/>
      <c r="B694" s="58" t="s">
        <v>102</v>
      </c>
      <c r="C694" s="58" t="s">
        <v>103</v>
      </c>
      <c r="D694" s="58" t="s">
        <v>104</v>
      </c>
      <c r="E694" s="58" t="s">
        <v>105</v>
      </c>
      <c r="F694" s="58" t="s">
        <v>106</v>
      </c>
      <c r="G694" s="58" t="s">
        <v>107</v>
      </c>
      <c r="H694" s="58" t="s">
        <v>108</v>
      </c>
      <c r="I694" s="58" t="s">
        <v>109</v>
      </c>
      <c r="J694" s="58" t="s">
        <v>110</v>
      </c>
      <c r="K694" s="277"/>
      <c r="L694" s="268"/>
      <c r="M694" s="268"/>
      <c r="N694" s="268"/>
      <c r="O694" s="268"/>
      <c r="P694" s="268"/>
      <c r="Q694" s="268"/>
      <c r="R694" s="268"/>
      <c r="T694" s="104"/>
    </row>
    <row r="695" spans="1:20" ht="15.75" customHeight="1" x14ac:dyDescent="0.25">
      <c r="A695" s="58">
        <v>1701</v>
      </c>
      <c r="B695" s="59">
        <v>22</v>
      </c>
      <c r="C695" s="59"/>
      <c r="D695" s="59"/>
      <c r="E695" s="59"/>
      <c r="F695" s="59"/>
      <c r="G695" s="59"/>
      <c r="H695" s="59"/>
      <c r="I695" s="59"/>
      <c r="J695" s="59"/>
      <c r="K695" s="144"/>
      <c r="L695" s="220"/>
      <c r="M695" s="221"/>
      <c r="N695" s="222"/>
      <c r="O695" s="229"/>
      <c r="P695" s="63">
        <f>B695</f>
        <v>22</v>
      </c>
      <c r="Q695" s="230"/>
      <c r="R695" s="229"/>
      <c r="T695" s="104"/>
    </row>
    <row r="696" spans="1:20" ht="15.75" customHeight="1" x14ac:dyDescent="0.25">
      <c r="A696" s="58">
        <v>1702</v>
      </c>
      <c r="B696" s="59"/>
      <c r="C696" s="59">
        <v>14</v>
      </c>
      <c r="D696" s="59"/>
      <c r="E696" s="59"/>
      <c r="F696" s="59"/>
      <c r="G696" s="59"/>
      <c r="H696" s="59"/>
      <c r="I696" s="59"/>
      <c r="J696" s="59"/>
      <c r="K696" s="144"/>
      <c r="L696" s="223"/>
      <c r="M696" s="129"/>
      <c r="N696" s="224"/>
      <c r="O696" s="67">
        <f>IF(C696=0,"",C696/B695)</f>
        <v>0.63636363636363635</v>
      </c>
      <c r="P696" s="68">
        <v>14</v>
      </c>
      <c r="Q696" s="231">
        <f t="shared" ref="Q696:Q703" si="91">IF(P696=0,"",P696/P695)</f>
        <v>0.63636363636363635</v>
      </c>
      <c r="R696" s="231">
        <f t="shared" ref="R696:R703" si="92">IF(P696=0,"",100%-Q696)</f>
        <v>0.36363636363636365</v>
      </c>
      <c r="T696" s="104"/>
    </row>
    <row r="697" spans="1:20" ht="15.75" customHeight="1" x14ac:dyDescent="0.25">
      <c r="A697" s="58">
        <v>1801</v>
      </c>
      <c r="B697" s="59"/>
      <c r="C697" s="59"/>
      <c r="D697" s="59">
        <v>5</v>
      </c>
      <c r="E697" s="59"/>
      <c r="F697" s="59"/>
      <c r="G697" s="59"/>
      <c r="H697" s="59"/>
      <c r="I697" s="59"/>
      <c r="J697" s="59"/>
      <c r="K697" s="144"/>
      <c r="L697" s="223"/>
      <c r="M697" s="129"/>
      <c r="N697" s="224"/>
      <c r="O697" s="67">
        <f>IF(D697=0,"",D697/C696)</f>
        <v>0.35714285714285715</v>
      </c>
      <c r="P697" s="68">
        <v>12</v>
      </c>
      <c r="Q697" s="231">
        <f t="shared" si="91"/>
        <v>0.8571428571428571</v>
      </c>
      <c r="R697" s="231">
        <f t="shared" si="92"/>
        <v>0.1428571428571429</v>
      </c>
      <c r="T697" s="70">
        <f>P697/P695</f>
        <v>0.54545454545454541</v>
      </c>
    </row>
    <row r="698" spans="1:20" ht="15.75" customHeight="1" x14ac:dyDescent="0.25">
      <c r="A698" s="58">
        <v>1802</v>
      </c>
      <c r="B698" s="59"/>
      <c r="C698" s="59"/>
      <c r="D698" s="59"/>
      <c r="E698" s="59">
        <v>4</v>
      </c>
      <c r="F698" s="59"/>
      <c r="G698" s="59"/>
      <c r="H698" s="59"/>
      <c r="I698" s="59"/>
      <c r="J698" s="59"/>
      <c r="K698" s="144"/>
      <c r="L698" s="223"/>
      <c r="M698" s="129"/>
      <c r="N698" s="224"/>
      <c r="O698" s="67">
        <f>IF(E698=0,"",E698/D697)</f>
        <v>0.8</v>
      </c>
      <c r="P698" s="68">
        <v>9</v>
      </c>
      <c r="Q698" s="231">
        <f t="shared" si="91"/>
        <v>0.75</v>
      </c>
      <c r="R698" s="231">
        <f t="shared" si="92"/>
        <v>0.25</v>
      </c>
      <c r="T698" s="104"/>
    </row>
    <row r="699" spans="1:20" ht="15.75" customHeight="1" x14ac:dyDescent="0.25">
      <c r="A699" s="58">
        <v>1901</v>
      </c>
      <c r="B699" s="59"/>
      <c r="C699" s="59"/>
      <c r="D699" s="59"/>
      <c r="E699" s="59"/>
      <c r="F699" s="59">
        <v>4</v>
      </c>
      <c r="G699" s="59"/>
      <c r="H699" s="59"/>
      <c r="I699" s="59"/>
      <c r="J699" s="59"/>
      <c r="K699" s="144"/>
      <c r="L699" s="223"/>
      <c r="M699" s="129"/>
      <c r="N699" s="224"/>
      <c r="O699" s="67">
        <f>IF(F699=0,"",F699/E698)</f>
        <v>1</v>
      </c>
      <c r="P699" s="68">
        <v>6</v>
      </c>
      <c r="Q699" s="231">
        <f t="shared" si="91"/>
        <v>0.66666666666666663</v>
      </c>
      <c r="R699" s="231">
        <f t="shared" si="92"/>
        <v>0.33333333333333337</v>
      </c>
    </row>
    <row r="700" spans="1:20" ht="15.75" customHeight="1" x14ac:dyDescent="0.25">
      <c r="A700" s="58">
        <v>1902</v>
      </c>
      <c r="B700" s="59"/>
      <c r="C700" s="59"/>
      <c r="D700" s="59"/>
      <c r="E700" s="59"/>
      <c r="F700" s="59"/>
      <c r="G700" s="59">
        <v>4</v>
      </c>
      <c r="H700" s="59"/>
      <c r="I700" s="59"/>
      <c r="J700" s="59"/>
      <c r="K700" s="144"/>
      <c r="L700" s="223"/>
      <c r="M700" s="129"/>
      <c r="N700" s="224"/>
      <c r="O700" s="67">
        <f>IF(G700=0,"",G700/F699)</f>
        <v>1</v>
      </c>
      <c r="P700" s="68">
        <v>6</v>
      </c>
      <c r="Q700" s="231">
        <f t="shared" si="91"/>
        <v>1</v>
      </c>
      <c r="R700" s="231">
        <f t="shared" si="92"/>
        <v>0</v>
      </c>
    </row>
    <row r="701" spans="1:20" ht="15.75" customHeight="1" x14ac:dyDescent="0.25">
      <c r="A701" s="58">
        <v>2001</v>
      </c>
      <c r="B701" s="59"/>
      <c r="C701" s="59"/>
      <c r="D701" s="59"/>
      <c r="E701" s="59"/>
      <c r="F701" s="59"/>
      <c r="G701" s="59"/>
      <c r="H701" s="59">
        <v>4</v>
      </c>
      <c r="I701" s="59"/>
      <c r="J701" s="59"/>
      <c r="K701" s="144"/>
      <c r="L701" s="223"/>
      <c r="M701" s="129"/>
      <c r="N701" s="224"/>
      <c r="O701" s="67">
        <f>IF(H701=0,"",H701/G700)</f>
        <v>1</v>
      </c>
      <c r="P701" s="68">
        <v>6</v>
      </c>
      <c r="Q701" s="231">
        <f t="shared" si="91"/>
        <v>1</v>
      </c>
      <c r="R701" s="231">
        <f t="shared" si="92"/>
        <v>0</v>
      </c>
    </row>
    <row r="702" spans="1:20" ht="15.75" customHeight="1" x14ac:dyDescent="0.25">
      <c r="A702" s="58">
        <v>2002</v>
      </c>
      <c r="B702" s="59"/>
      <c r="C702" s="59"/>
      <c r="D702" s="59"/>
      <c r="E702" s="59"/>
      <c r="F702" s="59"/>
      <c r="G702" s="59"/>
      <c r="H702" s="59"/>
      <c r="I702" s="59">
        <v>4</v>
      </c>
      <c r="J702" s="59"/>
      <c r="K702" s="144"/>
      <c r="L702" s="223"/>
      <c r="M702" s="129"/>
      <c r="N702" s="224"/>
      <c r="O702" s="67">
        <f>IF(I702=0,"",I702/H701)</f>
        <v>1</v>
      </c>
      <c r="P702" s="68">
        <v>6</v>
      </c>
      <c r="Q702" s="231">
        <f t="shared" si="91"/>
        <v>1</v>
      </c>
      <c r="R702" s="231">
        <f t="shared" si="92"/>
        <v>0</v>
      </c>
    </row>
    <row r="703" spans="1:20" ht="15.75" customHeight="1" x14ac:dyDescent="0.25">
      <c r="A703" s="58">
        <v>2101</v>
      </c>
      <c r="B703" s="59"/>
      <c r="C703" s="59"/>
      <c r="D703" s="59"/>
      <c r="E703" s="59"/>
      <c r="F703" s="59"/>
      <c r="G703" s="59"/>
      <c r="H703" s="59"/>
      <c r="I703" s="59"/>
      <c r="J703" s="59">
        <v>4</v>
      </c>
      <c r="K703" s="144">
        <v>2</v>
      </c>
      <c r="L703" s="223"/>
      <c r="M703" s="129"/>
      <c r="N703" s="224"/>
      <c r="O703" s="71">
        <f>IF(J703=0,"",J703/I702)</f>
        <v>1</v>
      </c>
      <c r="P703" s="68">
        <v>6</v>
      </c>
      <c r="Q703" s="71">
        <f t="shared" si="91"/>
        <v>1</v>
      </c>
      <c r="R703" s="71">
        <f t="shared" si="92"/>
        <v>0</v>
      </c>
    </row>
    <row r="704" spans="1:20" ht="15.75" customHeight="1" x14ac:dyDescent="0.25">
      <c r="A704" s="58">
        <v>2102</v>
      </c>
      <c r="B704" s="59"/>
      <c r="C704" s="59"/>
      <c r="D704" s="59"/>
      <c r="E704" s="59"/>
      <c r="F704" s="59"/>
      <c r="G704" s="59"/>
      <c r="H704" s="59"/>
      <c r="I704" s="59"/>
      <c r="J704" s="59">
        <v>3</v>
      </c>
      <c r="K704" s="144">
        <v>2</v>
      </c>
      <c r="L704" s="223"/>
      <c r="M704" s="129"/>
      <c r="N704" s="225"/>
      <c r="O704" s="129"/>
      <c r="P704" s="68">
        <v>4</v>
      </c>
      <c r="Q704" s="129"/>
      <c r="R704" s="232"/>
    </row>
    <row r="705" spans="1:22" ht="15.75" customHeight="1" x14ac:dyDescent="0.25">
      <c r="A705" s="58">
        <v>2201</v>
      </c>
      <c r="B705" s="59"/>
      <c r="C705" s="59"/>
      <c r="D705" s="59"/>
      <c r="E705" s="59"/>
      <c r="F705" s="59"/>
      <c r="G705" s="59"/>
      <c r="H705" s="59"/>
      <c r="I705" s="59"/>
      <c r="J705" s="59">
        <v>3</v>
      </c>
      <c r="K705" s="144"/>
      <c r="L705" s="223"/>
      <c r="M705" s="129"/>
      <c r="N705" s="225"/>
      <c r="O705" s="233"/>
      <c r="P705" s="109">
        <v>4</v>
      </c>
      <c r="Q705" s="234"/>
      <c r="R705" s="233"/>
    </row>
    <row r="706" spans="1:22" ht="15.75" customHeight="1" x14ac:dyDescent="0.25">
      <c r="A706" s="58">
        <v>2202</v>
      </c>
      <c r="B706" s="59"/>
      <c r="C706" s="59"/>
      <c r="D706" s="59"/>
      <c r="E706" s="59"/>
      <c r="F706" s="59"/>
      <c r="G706" s="59"/>
      <c r="H706" s="59"/>
      <c r="I706" s="59"/>
      <c r="J706" s="59">
        <v>1</v>
      </c>
      <c r="K706" s="144"/>
      <c r="L706" s="223"/>
      <c r="M706" s="129"/>
      <c r="N706" s="225"/>
      <c r="O706" s="233"/>
      <c r="P706" s="109">
        <v>1</v>
      </c>
      <c r="Q706" s="234"/>
      <c r="R706" s="233"/>
    </row>
    <row r="707" spans="1:22" ht="15.75" customHeight="1" x14ac:dyDescent="0.25">
      <c r="A707" s="58">
        <v>2301</v>
      </c>
      <c r="B707" s="59"/>
      <c r="C707" s="59"/>
      <c r="D707" s="59"/>
      <c r="E707" s="59"/>
      <c r="F707" s="59"/>
      <c r="G707" s="59"/>
      <c r="H707" s="59"/>
      <c r="I707" s="59"/>
      <c r="J707" s="59">
        <v>1</v>
      </c>
      <c r="K707" s="144">
        <v>1</v>
      </c>
      <c r="L707" s="223"/>
      <c r="M707" s="129"/>
      <c r="N707" s="225"/>
      <c r="O707" s="233"/>
      <c r="P707" s="109">
        <v>1</v>
      </c>
      <c r="Q707" s="234"/>
      <c r="R707" s="233"/>
    </row>
    <row r="708" spans="1:22" ht="15.75" customHeight="1" x14ac:dyDescent="0.25">
      <c r="A708" s="58">
        <v>2302</v>
      </c>
      <c r="B708" s="59"/>
      <c r="C708" s="59"/>
      <c r="D708" s="59"/>
      <c r="E708" s="59"/>
      <c r="F708" s="59"/>
      <c r="G708" s="59"/>
      <c r="H708" s="59"/>
      <c r="I708" s="59"/>
      <c r="J708" s="59"/>
      <c r="K708" s="144"/>
      <c r="L708" s="223"/>
      <c r="M708" s="129"/>
      <c r="N708" s="225"/>
      <c r="O708" s="129"/>
      <c r="P708" s="225"/>
      <c r="Q708" s="124"/>
      <c r="R708" s="233"/>
    </row>
    <row r="709" spans="1:22" ht="15.75" customHeight="1" x14ac:dyDescent="0.25">
      <c r="A709" s="58">
        <v>2401</v>
      </c>
      <c r="B709" s="59"/>
      <c r="C709" s="59"/>
      <c r="D709" s="59"/>
      <c r="E709" s="59"/>
      <c r="F709" s="59"/>
      <c r="G709" s="59"/>
      <c r="H709" s="59"/>
      <c r="I709" s="59"/>
      <c r="J709" s="59"/>
      <c r="K709" s="144"/>
      <c r="L709" s="223"/>
      <c r="M709" s="129"/>
      <c r="N709" s="225"/>
      <c r="O709" s="191" t="s">
        <v>83</v>
      </c>
      <c r="P709" s="82">
        <v>5</v>
      </c>
      <c r="Q709" s="111">
        <f>K712</f>
        <v>5</v>
      </c>
      <c r="R709" s="193" t="s">
        <v>11</v>
      </c>
    </row>
    <row r="710" spans="1:22" ht="15.75" customHeight="1" x14ac:dyDescent="0.25">
      <c r="A710" s="58">
        <v>2402</v>
      </c>
      <c r="B710" s="59"/>
      <c r="C710" s="59"/>
      <c r="D710" s="59"/>
      <c r="E710" s="59"/>
      <c r="F710" s="59"/>
      <c r="G710" s="59"/>
      <c r="H710" s="59"/>
      <c r="I710" s="59"/>
      <c r="J710" s="59"/>
      <c r="K710" s="144"/>
      <c r="L710" s="223"/>
      <c r="M710" s="129"/>
      <c r="N710" s="225"/>
      <c r="O710" s="192" t="s">
        <v>85</v>
      </c>
      <c r="P710" s="86">
        <f>IF(P709/B695=0,"",P709/B695)</f>
        <v>0.22727272727272727</v>
      </c>
      <c r="Q710" s="112">
        <f>IF(P709/Q709=0,"",P709/Q709)</f>
        <v>1</v>
      </c>
      <c r="R710" s="194" t="s">
        <v>86</v>
      </c>
    </row>
    <row r="711" spans="1:22" ht="15.75" customHeight="1" x14ac:dyDescent="0.25">
      <c r="A711" s="58">
        <v>2501</v>
      </c>
      <c r="B711" s="59"/>
      <c r="C711" s="59"/>
      <c r="D711" s="59"/>
      <c r="E711" s="59"/>
      <c r="F711" s="59"/>
      <c r="G711" s="59"/>
      <c r="H711" s="59"/>
      <c r="I711" s="59"/>
      <c r="J711" s="59"/>
      <c r="K711" s="144"/>
      <c r="L711" s="226"/>
      <c r="M711" s="227"/>
      <c r="N711" s="228"/>
      <c r="O711" s="90"/>
      <c r="P711" s="91"/>
      <c r="Q711" s="91"/>
      <c r="R711" s="113"/>
    </row>
    <row r="712" spans="1:22" ht="18" customHeight="1" x14ac:dyDescent="0.25">
      <c r="A712" s="28"/>
      <c r="B712" s="280" t="s">
        <v>111</v>
      </c>
      <c r="C712" s="280"/>
      <c r="D712" s="280"/>
      <c r="E712" s="280"/>
      <c r="F712" s="280"/>
      <c r="G712" s="280"/>
      <c r="H712" s="280"/>
      <c r="I712" s="280"/>
      <c r="J712" s="280"/>
      <c r="K712" s="93">
        <f>SUM(K695:K708)</f>
        <v>5</v>
      </c>
      <c r="L712" s="94">
        <f>IF(K703=0,"",K703/B695)</f>
        <v>9.0909090909090912E-2</v>
      </c>
      <c r="M712" s="94">
        <f>IF(K712=0,"",K712/B695)</f>
        <v>0.22727272727272727</v>
      </c>
      <c r="N712" s="94">
        <f>IF(K703=0,"",M712-L712)</f>
        <v>0.13636363636363635</v>
      </c>
      <c r="O712" s="3"/>
      <c r="P712" s="29"/>
      <c r="Q712" s="22"/>
      <c r="R712" s="3"/>
    </row>
    <row r="713" spans="1:22" ht="12.75" customHeight="1" x14ac:dyDescent="0.2">
      <c r="L713" s="3"/>
      <c r="M713" s="3"/>
      <c r="O713" s="3"/>
      <c r="P713" s="3"/>
    </row>
    <row r="714" spans="1:22" ht="12.75" customHeight="1" x14ac:dyDescent="0.2">
      <c r="L714" s="3"/>
      <c r="M714" s="3"/>
      <c r="O714" s="3"/>
      <c r="P714" s="3"/>
    </row>
    <row r="715" spans="1:22" ht="26.25" customHeight="1" x14ac:dyDescent="0.4">
      <c r="A715" s="163"/>
      <c r="B715" s="298" t="s">
        <v>99</v>
      </c>
      <c r="C715" s="298"/>
      <c r="D715" s="298"/>
      <c r="E715" s="298"/>
      <c r="F715" s="298"/>
      <c r="G715" s="298"/>
      <c r="H715" s="298"/>
      <c r="I715" s="298"/>
      <c r="J715" s="298"/>
      <c r="K715" s="179" t="s">
        <v>114</v>
      </c>
      <c r="L715" s="57"/>
      <c r="M715" s="57"/>
      <c r="N715" s="29"/>
      <c r="O715" s="3"/>
      <c r="P715" s="29"/>
      <c r="Q715" s="29"/>
      <c r="R715" s="29"/>
      <c r="V715" s="165">
        <f>AVERAGE(P710,P733)</f>
        <v>0.35979020979020981</v>
      </c>
    </row>
    <row r="716" spans="1:22" ht="20.25" customHeight="1" x14ac:dyDescent="0.2">
      <c r="A716" s="293" t="s">
        <v>10</v>
      </c>
      <c r="B716" s="273" t="s">
        <v>100</v>
      </c>
      <c r="C716" s="274"/>
      <c r="D716" s="274"/>
      <c r="E716" s="274"/>
      <c r="F716" s="274"/>
      <c r="G716" s="274"/>
      <c r="H716" s="274"/>
      <c r="I716" s="274"/>
      <c r="J716" s="275"/>
      <c r="K716" s="276" t="s">
        <v>11</v>
      </c>
      <c r="L716" s="269" t="s">
        <v>3</v>
      </c>
      <c r="M716" s="269" t="s">
        <v>4</v>
      </c>
      <c r="N716" s="278" t="s">
        <v>5</v>
      </c>
      <c r="O716" s="269" t="s">
        <v>6</v>
      </c>
      <c r="P716" s="267" t="s">
        <v>7</v>
      </c>
      <c r="Q716" s="267" t="s">
        <v>8</v>
      </c>
      <c r="R716" s="269" t="s">
        <v>101</v>
      </c>
    </row>
    <row r="717" spans="1:22" ht="15.75" customHeight="1" x14ac:dyDescent="0.25">
      <c r="A717" s="268"/>
      <c r="B717" s="58" t="s">
        <v>102</v>
      </c>
      <c r="C717" s="58" t="s">
        <v>103</v>
      </c>
      <c r="D717" s="58" t="s">
        <v>104</v>
      </c>
      <c r="E717" s="58" t="s">
        <v>105</v>
      </c>
      <c r="F717" s="58" t="s">
        <v>106</v>
      </c>
      <c r="G717" s="58" t="s">
        <v>107</v>
      </c>
      <c r="H717" s="58" t="s">
        <v>108</v>
      </c>
      <c r="I717" s="58" t="s">
        <v>109</v>
      </c>
      <c r="J717" s="58" t="s">
        <v>110</v>
      </c>
      <c r="K717" s="277"/>
      <c r="L717" s="268"/>
      <c r="M717" s="268"/>
      <c r="N717" s="268"/>
      <c r="O717" s="268"/>
      <c r="P717" s="268"/>
      <c r="Q717" s="268"/>
      <c r="R717" s="268"/>
    </row>
    <row r="718" spans="1:22" ht="15.75" customHeight="1" x14ac:dyDescent="0.25">
      <c r="A718" s="58">
        <v>1702</v>
      </c>
      <c r="B718" s="59">
        <v>65</v>
      </c>
      <c r="C718" s="59"/>
      <c r="D718" s="59"/>
      <c r="E718" s="59"/>
      <c r="F718" s="59"/>
      <c r="G718" s="59"/>
      <c r="H718" s="59"/>
      <c r="I718" s="59"/>
      <c r="J718" s="59"/>
      <c r="K718" s="144"/>
      <c r="L718" s="220"/>
      <c r="M718" s="221"/>
      <c r="N718" s="222"/>
      <c r="O718" s="229"/>
      <c r="P718" s="63">
        <f>B718</f>
        <v>65</v>
      </c>
      <c r="Q718" s="230"/>
      <c r="R718" s="229"/>
    </row>
    <row r="719" spans="1:22" ht="15.75" customHeight="1" x14ac:dyDescent="0.25">
      <c r="A719" s="58">
        <v>1801</v>
      </c>
      <c r="B719" s="59"/>
      <c r="C719" s="59">
        <v>59</v>
      </c>
      <c r="D719" s="59"/>
      <c r="E719" s="59"/>
      <c r="F719" s="59"/>
      <c r="G719" s="59"/>
      <c r="H719" s="59"/>
      <c r="I719" s="59"/>
      <c r="J719" s="59"/>
      <c r="K719" s="144"/>
      <c r="L719" s="223"/>
      <c r="M719" s="129"/>
      <c r="N719" s="224"/>
      <c r="O719" s="67">
        <f>IF(C719=0,"",C719/B718)</f>
        <v>0.90769230769230769</v>
      </c>
      <c r="P719" s="68">
        <v>59</v>
      </c>
      <c r="Q719" s="231">
        <f t="shared" ref="Q719:Q726" si="93">IF(P719=0,"",P719/P718)</f>
        <v>0.90769230769230769</v>
      </c>
      <c r="R719" s="231">
        <f t="shared" ref="R719:R726" si="94">IF(P719=0,"",100%-Q719)</f>
        <v>9.2307692307692313E-2</v>
      </c>
    </row>
    <row r="720" spans="1:22" ht="15.75" customHeight="1" x14ac:dyDescent="0.25">
      <c r="A720" s="58">
        <v>1802</v>
      </c>
      <c r="B720" s="59"/>
      <c r="C720" s="59"/>
      <c r="D720" s="59">
        <v>37</v>
      </c>
      <c r="E720" s="59"/>
      <c r="F720" s="59"/>
      <c r="G720" s="59"/>
      <c r="H720" s="59"/>
      <c r="I720" s="59"/>
      <c r="J720" s="59"/>
      <c r="K720" s="144"/>
      <c r="L720" s="223"/>
      <c r="M720" s="129"/>
      <c r="N720" s="224"/>
      <c r="O720" s="67">
        <f>IF(D720=0,"",D720/C719)</f>
        <v>0.6271186440677966</v>
      </c>
      <c r="P720" s="68">
        <v>55</v>
      </c>
      <c r="Q720" s="231">
        <f t="shared" si="93"/>
        <v>0.93220338983050843</v>
      </c>
      <c r="R720" s="231">
        <f t="shared" si="94"/>
        <v>6.7796610169491567E-2</v>
      </c>
      <c r="S720" s="8">
        <f>P720/P718</f>
        <v>0.84615384615384615</v>
      </c>
    </row>
    <row r="721" spans="1:18" ht="15.75" customHeight="1" x14ac:dyDescent="0.25">
      <c r="A721" s="58">
        <v>1901</v>
      </c>
      <c r="B721" s="59"/>
      <c r="C721" s="59"/>
      <c r="D721" s="59"/>
      <c r="E721" s="59">
        <v>33</v>
      </c>
      <c r="F721" s="59"/>
      <c r="G721" s="59"/>
      <c r="H721" s="59"/>
      <c r="I721" s="59"/>
      <c r="J721" s="59"/>
      <c r="K721" s="144"/>
      <c r="L721" s="223"/>
      <c r="M721" s="129"/>
      <c r="N721" s="224"/>
      <c r="O721" s="67">
        <f>IF(E721=0,"",E721/D720)</f>
        <v>0.89189189189189189</v>
      </c>
      <c r="P721" s="68">
        <v>47</v>
      </c>
      <c r="Q721" s="231">
        <f t="shared" si="93"/>
        <v>0.8545454545454545</v>
      </c>
      <c r="R721" s="231">
        <f t="shared" si="94"/>
        <v>0.1454545454545455</v>
      </c>
    </row>
    <row r="722" spans="1:18" ht="15.75" customHeight="1" x14ac:dyDescent="0.25">
      <c r="A722" s="58">
        <v>1902</v>
      </c>
      <c r="B722" s="59"/>
      <c r="C722" s="59"/>
      <c r="D722" s="59"/>
      <c r="E722" s="59"/>
      <c r="F722" s="59">
        <v>33</v>
      </c>
      <c r="G722" s="59"/>
      <c r="H722" s="59"/>
      <c r="I722" s="59"/>
      <c r="J722" s="59"/>
      <c r="K722" s="144"/>
      <c r="L722" s="223"/>
      <c r="M722" s="129"/>
      <c r="N722" s="224"/>
      <c r="O722" s="67">
        <f>IF(F722=0,"",F722/E721)</f>
        <v>1</v>
      </c>
      <c r="P722" s="68">
        <v>46</v>
      </c>
      <c r="Q722" s="231">
        <f t="shared" si="93"/>
        <v>0.97872340425531912</v>
      </c>
      <c r="R722" s="231">
        <f t="shared" si="94"/>
        <v>2.1276595744680882E-2</v>
      </c>
    </row>
    <row r="723" spans="1:18" ht="15.75" customHeight="1" x14ac:dyDescent="0.25">
      <c r="A723" s="58">
        <v>2001</v>
      </c>
      <c r="B723" s="59"/>
      <c r="C723" s="59"/>
      <c r="D723" s="59"/>
      <c r="E723" s="59"/>
      <c r="F723" s="59"/>
      <c r="G723" s="59">
        <v>33</v>
      </c>
      <c r="H723" s="59"/>
      <c r="I723" s="59"/>
      <c r="J723" s="59"/>
      <c r="K723" s="144"/>
      <c r="L723" s="223"/>
      <c r="M723" s="129"/>
      <c r="N723" s="224"/>
      <c r="O723" s="67">
        <f>IF(G723=0,"",G723/F722)</f>
        <v>1</v>
      </c>
      <c r="P723" s="68">
        <v>46</v>
      </c>
      <c r="Q723" s="231">
        <f t="shared" si="93"/>
        <v>1</v>
      </c>
      <c r="R723" s="231">
        <f t="shared" si="94"/>
        <v>0</v>
      </c>
    </row>
    <row r="724" spans="1:18" ht="15.75" customHeight="1" x14ac:dyDescent="0.25">
      <c r="A724" s="58">
        <v>2002</v>
      </c>
      <c r="B724" s="59"/>
      <c r="C724" s="59"/>
      <c r="D724" s="59"/>
      <c r="E724" s="59"/>
      <c r="F724" s="59"/>
      <c r="G724" s="59"/>
      <c r="H724" s="59">
        <v>33</v>
      </c>
      <c r="I724" s="59"/>
      <c r="J724" s="59"/>
      <c r="K724" s="144"/>
      <c r="L724" s="223"/>
      <c r="M724" s="129"/>
      <c r="N724" s="224"/>
      <c r="O724" s="67">
        <f>IF(H724=0,"",H724/G723)</f>
        <v>1</v>
      </c>
      <c r="P724" s="68">
        <v>46</v>
      </c>
      <c r="Q724" s="231">
        <f t="shared" si="93"/>
        <v>1</v>
      </c>
      <c r="R724" s="231">
        <f t="shared" si="94"/>
        <v>0</v>
      </c>
    </row>
    <row r="725" spans="1:18" ht="15.75" customHeight="1" x14ac:dyDescent="0.25">
      <c r="A725" s="58">
        <v>2101</v>
      </c>
      <c r="B725" s="59"/>
      <c r="C725" s="59"/>
      <c r="D725" s="59"/>
      <c r="E725" s="59"/>
      <c r="F725" s="59"/>
      <c r="G725" s="59"/>
      <c r="H725" s="59"/>
      <c r="I725" s="59">
        <v>33</v>
      </c>
      <c r="J725" s="59"/>
      <c r="K725" s="144"/>
      <c r="L725" s="223"/>
      <c r="M725" s="129"/>
      <c r="N725" s="224"/>
      <c r="O725" s="67">
        <f>IF(I725=0,"",I725/H724)</f>
        <v>1</v>
      </c>
      <c r="P725" s="68">
        <v>45</v>
      </c>
      <c r="Q725" s="231">
        <f t="shared" si="93"/>
        <v>0.97826086956521741</v>
      </c>
      <c r="R725" s="231">
        <f t="shared" si="94"/>
        <v>2.1739130434782594E-2</v>
      </c>
    </row>
    <row r="726" spans="1:18" ht="15.75" customHeight="1" x14ac:dyDescent="0.25">
      <c r="A726" s="58">
        <v>2102</v>
      </c>
      <c r="B726" s="59"/>
      <c r="C726" s="59"/>
      <c r="D726" s="59"/>
      <c r="E726" s="59"/>
      <c r="F726" s="59"/>
      <c r="G726" s="59"/>
      <c r="H726" s="59"/>
      <c r="I726" s="59"/>
      <c r="J726" s="59">
        <v>13</v>
      </c>
      <c r="K726" s="144">
        <v>12</v>
      </c>
      <c r="L726" s="223"/>
      <c r="M726" s="129"/>
      <c r="N726" s="224"/>
      <c r="O726" s="71">
        <f>IF(J726=0,"",J726/I725)</f>
        <v>0.39393939393939392</v>
      </c>
      <c r="P726" s="68">
        <v>43</v>
      </c>
      <c r="Q726" s="71">
        <f t="shared" si="93"/>
        <v>0.9555555555555556</v>
      </c>
      <c r="R726" s="71">
        <f t="shared" si="94"/>
        <v>4.4444444444444398E-2</v>
      </c>
    </row>
    <row r="727" spans="1:18" ht="15.75" customHeight="1" x14ac:dyDescent="0.25">
      <c r="A727" s="58">
        <v>2201</v>
      </c>
      <c r="B727" s="59"/>
      <c r="C727" s="59"/>
      <c r="D727" s="59"/>
      <c r="E727" s="59"/>
      <c r="F727" s="59"/>
      <c r="G727" s="59"/>
      <c r="H727" s="59"/>
      <c r="I727" s="59"/>
      <c r="J727" s="59">
        <v>22</v>
      </c>
      <c r="K727" s="144">
        <v>22</v>
      </c>
      <c r="L727" s="223"/>
      <c r="M727" s="129"/>
      <c r="N727" s="225"/>
      <c r="O727" s="129"/>
      <c r="P727" s="68">
        <v>31</v>
      </c>
      <c r="Q727" s="129"/>
      <c r="R727" s="232"/>
    </row>
    <row r="728" spans="1:18" ht="15.75" customHeight="1" x14ac:dyDescent="0.25">
      <c r="A728" s="58">
        <v>2202</v>
      </c>
      <c r="B728" s="59"/>
      <c r="C728" s="59"/>
      <c r="D728" s="59"/>
      <c r="E728" s="59"/>
      <c r="F728" s="59"/>
      <c r="G728" s="59"/>
      <c r="H728" s="59"/>
      <c r="I728" s="59"/>
      <c r="J728" s="59">
        <v>6</v>
      </c>
      <c r="K728" s="144">
        <v>4</v>
      </c>
      <c r="L728" s="223"/>
      <c r="M728" s="129"/>
      <c r="N728" s="225"/>
      <c r="O728" s="233"/>
      <c r="P728" s="109">
        <v>10</v>
      </c>
      <c r="Q728" s="234"/>
      <c r="R728" s="233"/>
    </row>
    <row r="729" spans="1:18" ht="15.75" customHeight="1" x14ac:dyDescent="0.25">
      <c r="A729" s="58">
        <v>2301</v>
      </c>
      <c r="B729" s="59"/>
      <c r="C729" s="59"/>
      <c r="D729" s="59"/>
      <c r="E729" s="59"/>
      <c r="F729" s="59"/>
      <c r="G729" s="59"/>
      <c r="H729" s="59"/>
      <c r="I729" s="59"/>
      <c r="J729" s="59">
        <v>5</v>
      </c>
      <c r="K729" s="144">
        <v>5</v>
      </c>
      <c r="L729" s="223"/>
      <c r="M729" s="129"/>
      <c r="N729" s="225"/>
      <c r="O729" s="233"/>
      <c r="P729" s="109">
        <v>6</v>
      </c>
      <c r="Q729" s="234"/>
      <c r="R729" s="233"/>
    </row>
    <row r="730" spans="1:18" ht="15.75" customHeight="1" x14ac:dyDescent="0.25">
      <c r="A730" s="58">
        <v>2302</v>
      </c>
      <c r="B730" s="59"/>
      <c r="C730" s="59"/>
      <c r="D730" s="59"/>
      <c r="E730" s="59"/>
      <c r="F730" s="59"/>
      <c r="G730" s="59"/>
      <c r="H730" s="59"/>
      <c r="I730" s="59"/>
      <c r="J730" s="59">
        <v>1</v>
      </c>
      <c r="K730" s="144">
        <v>1</v>
      </c>
      <c r="L730" s="223"/>
      <c r="M730" s="129"/>
      <c r="N730" s="225"/>
      <c r="O730" s="233"/>
      <c r="P730" s="109">
        <v>1</v>
      </c>
      <c r="Q730" s="234"/>
      <c r="R730" s="233"/>
    </row>
    <row r="731" spans="1:18" ht="15.75" customHeight="1" x14ac:dyDescent="0.25">
      <c r="A731" s="58">
        <v>2401</v>
      </c>
      <c r="B731" s="59"/>
      <c r="C731" s="59"/>
      <c r="D731" s="59"/>
      <c r="E731" s="59"/>
      <c r="F731" s="59"/>
      <c r="G731" s="59"/>
      <c r="H731" s="59"/>
      <c r="I731" s="59"/>
      <c r="J731" s="59"/>
      <c r="K731" s="144"/>
      <c r="L731" s="223"/>
      <c r="M731" s="129"/>
      <c r="N731" s="225"/>
      <c r="O731" s="129"/>
      <c r="P731" s="225"/>
      <c r="Q731" s="124"/>
      <c r="R731" s="233"/>
    </row>
    <row r="732" spans="1:18" ht="15.75" customHeight="1" x14ac:dyDescent="0.25">
      <c r="A732" s="58">
        <v>2402</v>
      </c>
      <c r="B732" s="59"/>
      <c r="C732" s="59"/>
      <c r="D732" s="59"/>
      <c r="E732" s="59"/>
      <c r="F732" s="59"/>
      <c r="G732" s="59"/>
      <c r="H732" s="59"/>
      <c r="I732" s="59"/>
      <c r="J732" s="59"/>
      <c r="K732" s="144"/>
      <c r="L732" s="223"/>
      <c r="M732" s="129"/>
      <c r="N732" s="225"/>
      <c r="O732" s="191" t="s">
        <v>83</v>
      </c>
      <c r="P732" s="82">
        <v>32</v>
      </c>
      <c r="Q732" s="111">
        <f>K735</f>
        <v>44</v>
      </c>
      <c r="R732" s="193" t="s">
        <v>11</v>
      </c>
    </row>
    <row r="733" spans="1:18" ht="15.75" customHeight="1" x14ac:dyDescent="0.25">
      <c r="A733" s="58">
        <v>2501</v>
      </c>
      <c r="B733" s="59"/>
      <c r="C733" s="59"/>
      <c r="D733" s="59"/>
      <c r="E733" s="59"/>
      <c r="F733" s="59"/>
      <c r="G733" s="59"/>
      <c r="H733" s="59"/>
      <c r="I733" s="59"/>
      <c r="J733" s="59"/>
      <c r="K733" s="144"/>
      <c r="L733" s="223"/>
      <c r="M733" s="129"/>
      <c r="N733" s="225"/>
      <c r="O733" s="192" t="s">
        <v>85</v>
      </c>
      <c r="P733" s="86">
        <f>IF(P732/B718=0,"",P732/B718)</f>
        <v>0.49230769230769234</v>
      </c>
      <c r="Q733" s="112">
        <f>IF(P732/Q732=0,"",P732/Q732)</f>
        <v>0.72727272727272729</v>
      </c>
      <c r="R733" s="194" t="s">
        <v>86</v>
      </c>
    </row>
    <row r="734" spans="1:18" ht="15.75" customHeight="1" x14ac:dyDescent="0.25">
      <c r="A734" s="58">
        <v>2502</v>
      </c>
      <c r="B734" s="59"/>
      <c r="C734" s="59"/>
      <c r="D734" s="59"/>
      <c r="E734" s="59"/>
      <c r="F734" s="59"/>
      <c r="G734" s="59"/>
      <c r="H734" s="59"/>
      <c r="I734" s="59"/>
      <c r="J734" s="59"/>
      <c r="K734" s="144"/>
      <c r="L734" s="226"/>
      <c r="M734" s="227"/>
      <c r="N734" s="228"/>
      <c r="O734" s="90"/>
      <c r="P734" s="91"/>
      <c r="Q734" s="91"/>
      <c r="R734" s="113"/>
    </row>
    <row r="735" spans="1:18" ht="18" customHeight="1" x14ac:dyDescent="0.25">
      <c r="A735" s="28"/>
      <c r="B735" s="280" t="s">
        <v>111</v>
      </c>
      <c r="C735" s="280"/>
      <c r="D735" s="280"/>
      <c r="E735" s="280"/>
      <c r="F735" s="280"/>
      <c r="G735" s="280"/>
      <c r="H735" s="280"/>
      <c r="I735" s="280"/>
      <c r="J735" s="280"/>
      <c r="K735" s="93">
        <f>SUM(K718:K731)</f>
        <v>44</v>
      </c>
      <c r="L735" s="94">
        <f>IF(K726=0,"",K726/B718)</f>
        <v>0.18461538461538463</v>
      </c>
      <c r="M735" s="94">
        <f>IF(K735=0,"",K735/B718)</f>
        <v>0.67692307692307696</v>
      </c>
      <c r="N735" s="94">
        <f>IF(K726=0,"",M735-L735)</f>
        <v>0.49230769230769234</v>
      </c>
      <c r="O735" s="3"/>
      <c r="P735" s="29"/>
      <c r="Q735" s="22"/>
      <c r="R735" s="3"/>
    </row>
    <row r="736" spans="1:18" ht="12.75" customHeight="1" x14ac:dyDescent="0.2">
      <c r="L736" s="3"/>
      <c r="M736" s="3"/>
      <c r="O736" s="3"/>
      <c r="P736" s="3"/>
    </row>
    <row r="737" spans="1:19" ht="12.75" customHeight="1" x14ac:dyDescent="0.2">
      <c r="L737" s="3"/>
      <c r="M737" s="3"/>
      <c r="O737" s="3"/>
      <c r="P737" s="3"/>
    </row>
    <row r="738" spans="1:19" ht="26.25" customHeight="1" x14ac:dyDescent="0.4">
      <c r="A738" s="163"/>
      <c r="B738" s="298" t="s">
        <v>99</v>
      </c>
      <c r="C738" s="298"/>
      <c r="D738" s="298"/>
      <c r="E738" s="298"/>
      <c r="F738" s="298"/>
      <c r="G738" s="298"/>
      <c r="H738" s="298"/>
      <c r="I738" s="298"/>
      <c r="J738" s="298"/>
      <c r="K738" s="179" t="s">
        <v>115</v>
      </c>
      <c r="L738" s="57"/>
      <c r="M738" s="57"/>
      <c r="N738" s="29"/>
      <c r="O738" s="3"/>
      <c r="P738" s="29"/>
      <c r="Q738" s="29"/>
      <c r="R738" s="29"/>
    </row>
    <row r="739" spans="1:19" ht="20.25" customHeight="1" x14ac:dyDescent="0.2">
      <c r="A739" s="293" t="s">
        <v>10</v>
      </c>
      <c r="B739" s="273" t="s">
        <v>100</v>
      </c>
      <c r="C739" s="274"/>
      <c r="D739" s="274"/>
      <c r="E739" s="274"/>
      <c r="F739" s="274"/>
      <c r="G739" s="274"/>
      <c r="H739" s="274"/>
      <c r="I739" s="274"/>
      <c r="J739" s="275"/>
      <c r="K739" s="276" t="s">
        <v>11</v>
      </c>
      <c r="L739" s="269" t="s">
        <v>3</v>
      </c>
      <c r="M739" s="269" t="s">
        <v>4</v>
      </c>
      <c r="N739" s="278" t="s">
        <v>5</v>
      </c>
      <c r="O739" s="269" t="s">
        <v>6</v>
      </c>
      <c r="P739" s="267" t="s">
        <v>7</v>
      </c>
      <c r="Q739" s="267" t="s">
        <v>8</v>
      </c>
      <c r="R739" s="269" t="s">
        <v>101</v>
      </c>
    </row>
    <row r="740" spans="1:19" ht="15.75" customHeight="1" x14ac:dyDescent="0.25">
      <c r="A740" s="268"/>
      <c r="B740" s="58" t="s">
        <v>102</v>
      </c>
      <c r="C740" s="58" t="s">
        <v>103</v>
      </c>
      <c r="D740" s="58" t="s">
        <v>104</v>
      </c>
      <c r="E740" s="58" t="s">
        <v>105</v>
      </c>
      <c r="F740" s="58" t="s">
        <v>106</v>
      </c>
      <c r="G740" s="58" t="s">
        <v>107</v>
      </c>
      <c r="H740" s="58" t="s">
        <v>108</v>
      </c>
      <c r="I740" s="58" t="s">
        <v>109</v>
      </c>
      <c r="J740" s="58" t="s">
        <v>110</v>
      </c>
      <c r="K740" s="277"/>
      <c r="L740" s="268"/>
      <c r="M740" s="268"/>
      <c r="N740" s="268"/>
      <c r="O740" s="268"/>
      <c r="P740" s="268"/>
      <c r="Q740" s="268"/>
      <c r="R740" s="268"/>
    </row>
    <row r="741" spans="1:19" ht="15.75" customHeight="1" x14ac:dyDescent="0.25">
      <c r="A741" s="58">
        <v>1801</v>
      </c>
      <c r="B741" s="59">
        <v>35</v>
      </c>
      <c r="C741" s="59"/>
      <c r="D741" s="59"/>
      <c r="E741" s="59"/>
      <c r="F741" s="59"/>
      <c r="G741" s="59"/>
      <c r="H741" s="59"/>
      <c r="I741" s="59"/>
      <c r="J741" s="59"/>
      <c r="K741" s="144"/>
      <c r="L741" s="220"/>
      <c r="M741" s="221"/>
      <c r="N741" s="222"/>
      <c r="O741" s="229"/>
      <c r="P741" s="63">
        <f>B741</f>
        <v>35</v>
      </c>
      <c r="Q741" s="230"/>
      <c r="R741" s="229"/>
    </row>
    <row r="742" spans="1:19" ht="15.75" customHeight="1" x14ac:dyDescent="0.25">
      <c r="A742" s="58">
        <v>1802</v>
      </c>
      <c r="B742" s="59"/>
      <c r="C742" s="59">
        <v>33</v>
      </c>
      <c r="D742" s="59"/>
      <c r="E742" s="59"/>
      <c r="F742" s="59"/>
      <c r="G742" s="59"/>
      <c r="H742" s="59"/>
      <c r="I742" s="59"/>
      <c r="J742" s="59"/>
      <c r="K742" s="144"/>
      <c r="L742" s="223"/>
      <c r="M742" s="129"/>
      <c r="N742" s="224"/>
      <c r="O742" s="67">
        <f>IF(C742=0,"",C742/B741)</f>
        <v>0.94285714285714284</v>
      </c>
      <c r="P742" s="68">
        <v>33</v>
      </c>
      <c r="Q742" s="231">
        <f t="shared" ref="Q742:Q749" si="95">IF(P742=0,"",P742/P741)</f>
        <v>0.94285714285714284</v>
      </c>
      <c r="R742" s="231">
        <f t="shared" ref="R742:R749" si="96">IF(P742=0,"",100%-Q742)</f>
        <v>5.7142857142857162E-2</v>
      </c>
    </row>
    <row r="743" spans="1:19" ht="15.75" customHeight="1" x14ac:dyDescent="0.25">
      <c r="A743" s="58">
        <v>1901</v>
      </c>
      <c r="B743" s="59"/>
      <c r="C743" s="59"/>
      <c r="D743" s="59">
        <v>18</v>
      </c>
      <c r="E743" s="59"/>
      <c r="F743" s="59"/>
      <c r="G743" s="59"/>
      <c r="H743" s="59"/>
      <c r="I743" s="59"/>
      <c r="J743" s="59"/>
      <c r="K743" s="144"/>
      <c r="L743" s="223"/>
      <c r="M743" s="129"/>
      <c r="N743" s="224"/>
      <c r="O743" s="67">
        <f>IF(D743=0,"",D743/C742)</f>
        <v>0.54545454545454541</v>
      </c>
      <c r="P743" s="68">
        <v>26</v>
      </c>
      <c r="Q743" s="231">
        <f t="shared" si="95"/>
        <v>0.78787878787878785</v>
      </c>
      <c r="R743" s="231">
        <f t="shared" si="96"/>
        <v>0.21212121212121215</v>
      </c>
      <c r="S743" s="8">
        <f>P743/P741</f>
        <v>0.74285714285714288</v>
      </c>
    </row>
    <row r="744" spans="1:19" ht="15.75" customHeight="1" x14ac:dyDescent="0.25">
      <c r="A744" s="58">
        <v>1902</v>
      </c>
      <c r="B744" s="59"/>
      <c r="C744" s="59"/>
      <c r="D744" s="59"/>
      <c r="E744" s="59">
        <v>10</v>
      </c>
      <c r="F744" s="59"/>
      <c r="G744" s="59"/>
      <c r="H744" s="59"/>
      <c r="I744" s="59"/>
      <c r="J744" s="59"/>
      <c r="K744" s="144"/>
      <c r="L744" s="223"/>
      <c r="M744" s="129"/>
      <c r="N744" s="224"/>
      <c r="O744" s="67">
        <f>IF(E744=0,"",E744/D743)</f>
        <v>0.55555555555555558</v>
      </c>
      <c r="P744" s="68">
        <v>23</v>
      </c>
      <c r="Q744" s="231">
        <f t="shared" si="95"/>
        <v>0.88461538461538458</v>
      </c>
      <c r="R744" s="231">
        <f t="shared" si="96"/>
        <v>0.11538461538461542</v>
      </c>
    </row>
    <row r="745" spans="1:19" ht="15.75" customHeight="1" x14ac:dyDescent="0.25">
      <c r="A745" s="58">
        <v>2001</v>
      </c>
      <c r="B745" s="59"/>
      <c r="C745" s="59"/>
      <c r="D745" s="59"/>
      <c r="E745" s="59"/>
      <c r="F745" s="59">
        <v>10</v>
      </c>
      <c r="G745" s="59"/>
      <c r="H745" s="59"/>
      <c r="I745" s="59"/>
      <c r="J745" s="59"/>
      <c r="K745" s="144"/>
      <c r="L745" s="223"/>
      <c r="M745" s="129"/>
      <c r="N745" s="224"/>
      <c r="O745" s="67">
        <f>IF(F745=0,"",F745/E744)</f>
        <v>1</v>
      </c>
      <c r="P745" s="68">
        <v>19</v>
      </c>
      <c r="Q745" s="231">
        <f t="shared" si="95"/>
        <v>0.82608695652173914</v>
      </c>
      <c r="R745" s="231">
        <f t="shared" si="96"/>
        <v>0.17391304347826086</v>
      </c>
    </row>
    <row r="746" spans="1:19" ht="15.75" customHeight="1" x14ac:dyDescent="0.25">
      <c r="A746" s="58">
        <v>2002</v>
      </c>
      <c r="B746" s="59"/>
      <c r="C746" s="59"/>
      <c r="D746" s="59"/>
      <c r="E746" s="59"/>
      <c r="F746" s="59"/>
      <c r="G746" s="59">
        <v>10</v>
      </c>
      <c r="H746" s="59"/>
      <c r="I746" s="59"/>
      <c r="J746" s="59"/>
      <c r="K746" s="144"/>
      <c r="L746" s="223"/>
      <c r="M746" s="129"/>
      <c r="N746" s="224"/>
      <c r="O746" s="67">
        <f>IF(G746=0,"",G746/F745)</f>
        <v>1</v>
      </c>
      <c r="P746" s="68">
        <v>19</v>
      </c>
      <c r="Q746" s="231">
        <f t="shared" si="95"/>
        <v>1</v>
      </c>
      <c r="R746" s="231">
        <f t="shared" si="96"/>
        <v>0</v>
      </c>
    </row>
    <row r="747" spans="1:19" ht="15.75" customHeight="1" x14ac:dyDescent="0.25">
      <c r="A747" s="58">
        <v>2101</v>
      </c>
      <c r="B747" s="59"/>
      <c r="C747" s="59"/>
      <c r="D747" s="59"/>
      <c r="E747" s="59"/>
      <c r="F747" s="59"/>
      <c r="G747" s="59"/>
      <c r="H747" s="59">
        <v>10</v>
      </c>
      <c r="I747" s="59"/>
      <c r="J747" s="59"/>
      <c r="K747" s="144"/>
      <c r="L747" s="223"/>
      <c r="M747" s="129"/>
      <c r="N747" s="224"/>
      <c r="O747" s="67">
        <f>IF(H747=0,"",H747/G746)</f>
        <v>1</v>
      </c>
      <c r="P747" s="68">
        <v>18</v>
      </c>
      <c r="Q747" s="231">
        <f t="shared" si="95"/>
        <v>0.94736842105263153</v>
      </c>
      <c r="R747" s="231">
        <f t="shared" si="96"/>
        <v>5.2631578947368474E-2</v>
      </c>
    </row>
    <row r="748" spans="1:19" ht="15.75" customHeight="1" x14ac:dyDescent="0.25">
      <c r="A748" s="58">
        <v>2102</v>
      </c>
      <c r="B748" s="59"/>
      <c r="C748" s="59"/>
      <c r="D748" s="59"/>
      <c r="E748" s="59"/>
      <c r="F748" s="59"/>
      <c r="G748" s="59"/>
      <c r="H748" s="59"/>
      <c r="I748" s="59">
        <v>10</v>
      </c>
      <c r="J748" s="59"/>
      <c r="K748" s="144">
        <v>2</v>
      </c>
      <c r="L748" s="223"/>
      <c r="M748" s="129"/>
      <c r="N748" s="224"/>
      <c r="O748" s="67">
        <f>IF(I748=0,"",I748/H747)</f>
        <v>1</v>
      </c>
      <c r="P748" s="68">
        <v>18</v>
      </c>
      <c r="Q748" s="231">
        <f t="shared" si="95"/>
        <v>1</v>
      </c>
      <c r="R748" s="231">
        <f t="shared" si="96"/>
        <v>0</v>
      </c>
    </row>
    <row r="749" spans="1:19" ht="15.75" customHeight="1" x14ac:dyDescent="0.25">
      <c r="A749" s="58">
        <v>2201</v>
      </c>
      <c r="B749" s="59"/>
      <c r="C749" s="59"/>
      <c r="D749" s="59"/>
      <c r="E749" s="59"/>
      <c r="F749" s="59"/>
      <c r="G749" s="59"/>
      <c r="H749" s="59"/>
      <c r="I749" s="59"/>
      <c r="J749" s="59">
        <v>4</v>
      </c>
      <c r="K749" s="144">
        <v>4</v>
      </c>
      <c r="L749" s="223"/>
      <c r="M749" s="129"/>
      <c r="N749" s="224"/>
      <c r="O749" s="71">
        <f>IF(J749=0,"",J749/I748)</f>
        <v>0.4</v>
      </c>
      <c r="P749" s="68">
        <v>16</v>
      </c>
      <c r="Q749" s="71">
        <f t="shared" si="95"/>
        <v>0.88888888888888884</v>
      </c>
      <c r="R749" s="71">
        <f t="shared" si="96"/>
        <v>0.11111111111111116</v>
      </c>
    </row>
    <row r="750" spans="1:19" ht="15.75" customHeight="1" x14ac:dyDescent="0.25">
      <c r="A750" s="58">
        <v>2202</v>
      </c>
      <c r="B750" s="59"/>
      <c r="C750" s="59"/>
      <c r="D750" s="59"/>
      <c r="E750" s="59"/>
      <c r="F750" s="59"/>
      <c r="G750" s="59"/>
      <c r="H750" s="59"/>
      <c r="I750" s="59"/>
      <c r="J750" s="59">
        <v>5</v>
      </c>
      <c r="K750" s="144">
        <v>4</v>
      </c>
      <c r="L750" s="223"/>
      <c r="M750" s="129"/>
      <c r="N750" s="225"/>
      <c r="O750" s="105"/>
      <c r="P750" s="68">
        <v>12</v>
      </c>
      <c r="Q750" s="105"/>
      <c r="R750" s="239"/>
    </row>
    <row r="751" spans="1:19" ht="15.75" customHeight="1" x14ac:dyDescent="0.25">
      <c r="A751" s="58">
        <v>2301</v>
      </c>
      <c r="B751" s="59"/>
      <c r="C751" s="59"/>
      <c r="D751" s="59"/>
      <c r="E751" s="59"/>
      <c r="F751" s="59"/>
      <c r="G751" s="59"/>
      <c r="H751" s="59"/>
      <c r="I751" s="59"/>
      <c r="J751" s="59">
        <v>3</v>
      </c>
      <c r="K751" s="144">
        <v>2</v>
      </c>
      <c r="L751" s="223"/>
      <c r="M751" s="129"/>
      <c r="N751" s="225"/>
      <c r="O751" s="233"/>
      <c r="P751" s="109">
        <v>8</v>
      </c>
      <c r="Q751" s="234"/>
      <c r="R751" s="233"/>
    </row>
    <row r="752" spans="1:19" ht="15.75" customHeight="1" x14ac:dyDescent="0.25">
      <c r="A752" s="58">
        <v>2302</v>
      </c>
      <c r="B752" s="59"/>
      <c r="C752" s="59"/>
      <c r="D752" s="59"/>
      <c r="E752" s="59"/>
      <c r="F752" s="59"/>
      <c r="G752" s="59"/>
      <c r="H752" s="59"/>
      <c r="I752" s="59"/>
      <c r="J752" s="59">
        <v>4</v>
      </c>
      <c r="K752" s="144">
        <v>4</v>
      </c>
      <c r="L752" s="223"/>
      <c r="M752" s="129"/>
      <c r="N752" s="225"/>
      <c r="O752" s="233"/>
      <c r="P752" s="196">
        <v>6</v>
      </c>
      <c r="Q752" s="234"/>
      <c r="R752" s="233"/>
    </row>
    <row r="753" spans="1:23" ht="15.75" customHeight="1" x14ac:dyDescent="0.25">
      <c r="A753" s="58">
        <v>2401</v>
      </c>
      <c r="B753" s="59"/>
      <c r="C753" s="59"/>
      <c r="D753" s="59"/>
      <c r="E753" s="59"/>
      <c r="F753" s="59"/>
      <c r="G753" s="59"/>
      <c r="H753" s="59"/>
      <c r="I753" s="59"/>
      <c r="J753" s="59">
        <v>1</v>
      </c>
      <c r="K753" s="144">
        <v>1</v>
      </c>
      <c r="L753" s="223"/>
      <c r="M753" s="129"/>
      <c r="N753" s="225"/>
      <c r="O753" s="235"/>
      <c r="P753" s="198">
        <v>1</v>
      </c>
      <c r="Q753" s="236"/>
      <c r="R753" s="233"/>
    </row>
    <row r="754" spans="1:23" ht="15.75" customHeight="1" x14ac:dyDescent="0.25">
      <c r="A754" s="58">
        <v>2402</v>
      </c>
      <c r="B754" s="59"/>
      <c r="C754" s="59"/>
      <c r="D754" s="59"/>
      <c r="E754" s="59"/>
      <c r="F754" s="59"/>
      <c r="G754" s="59"/>
      <c r="H754" s="59"/>
      <c r="I754" s="59"/>
      <c r="J754" s="59">
        <v>1</v>
      </c>
      <c r="K754" s="144">
        <v>1</v>
      </c>
      <c r="L754" s="223"/>
      <c r="M754" s="129"/>
      <c r="N754" s="225"/>
      <c r="O754" s="235"/>
      <c r="P754" s="198">
        <v>1</v>
      </c>
      <c r="Q754" s="236"/>
      <c r="R754" s="233"/>
    </row>
    <row r="755" spans="1:23" ht="15.75" customHeight="1" x14ac:dyDescent="0.25">
      <c r="A755" s="58">
        <v>2501</v>
      </c>
      <c r="B755" s="59"/>
      <c r="C755" s="59"/>
      <c r="D755" s="59"/>
      <c r="E755" s="59"/>
      <c r="F755" s="59"/>
      <c r="G755" s="59"/>
      <c r="H755" s="59"/>
      <c r="I755" s="59"/>
      <c r="J755" s="59"/>
      <c r="K755" s="144"/>
      <c r="L755" s="223"/>
      <c r="M755" s="129"/>
      <c r="N755" s="225"/>
      <c r="O755" s="191" t="s">
        <v>83</v>
      </c>
      <c r="P755" s="197">
        <v>9</v>
      </c>
      <c r="Q755" s="111">
        <f>K758</f>
        <v>18</v>
      </c>
      <c r="R755" s="193" t="s">
        <v>11</v>
      </c>
    </row>
    <row r="756" spans="1:23" ht="15.75" customHeight="1" x14ac:dyDescent="0.25">
      <c r="A756" s="58">
        <v>2502</v>
      </c>
      <c r="B756" s="59"/>
      <c r="C756" s="59"/>
      <c r="D756" s="59"/>
      <c r="E756" s="59"/>
      <c r="F756" s="59"/>
      <c r="G756" s="59"/>
      <c r="H756" s="59"/>
      <c r="I756" s="59"/>
      <c r="J756" s="59"/>
      <c r="K756" s="144"/>
      <c r="L756" s="223"/>
      <c r="M756" s="129"/>
      <c r="N756" s="225"/>
      <c r="O756" s="192" t="s">
        <v>85</v>
      </c>
      <c r="P756" s="86">
        <f>IF(P755/B741=0,"",P755/B741)</f>
        <v>0.25714285714285712</v>
      </c>
      <c r="Q756" s="112">
        <f>IF(P755/Q755=0,"",P755/Q755)</f>
        <v>0.5</v>
      </c>
      <c r="R756" s="194" t="s">
        <v>86</v>
      </c>
    </row>
    <row r="757" spans="1:23" ht="15.75" x14ac:dyDescent="0.25">
      <c r="A757" s="58">
        <v>2601</v>
      </c>
      <c r="B757" s="59"/>
      <c r="C757" s="59"/>
      <c r="D757" s="59"/>
      <c r="E757" s="59"/>
      <c r="F757" s="59"/>
      <c r="G757" s="59"/>
      <c r="H757" s="59"/>
      <c r="I757" s="59"/>
      <c r="J757" s="59"/>
      <c r="K757" s="144"/>
      <c r="L757" s="226"/>
      <c r="M757" s="227"/>
      <c r="N757" s="228"/>
      <c r="O757" s="90"/>
      <c r="P757" s="91"/>
      <c r="Q757" s="91"/>
      <c r="R757" s="113"/>
    </row>
    <row r="758" spans="1:23" ht="18" x14ac:dyDescent="0.25">
      <c r="A758" s="28"/>
      <c r="B758" s="280" t="s">
        <v>111</v>
      </c>
      <c r="C758" s="280"/>
      <c r="D758" s="280"/>
      <c r="E758" s="280"/>
      <c r="F758" s="280"/>
      <c r="G758" s="280"/>
      <c r="H758" s="280"/>
      <c r="I758" s="280"/>
      <c r="J758" s="280"/>
      <c r="K758" s="93">
        <f>SUM(K741:K754)</f>
        <v>18</v>
      </c>
      <c r="L758" s="94">
        <f>(SUM(K745:K749)/B741)</f>
        <v>0.17142857142857143</v>
      </c>
      <c r="M758" s="94">
        <f>IF(K758=0,"",K758/B741)</f>
        <v>0.51428571428571423</v>
      </c>
      <c r="N758" s="94">
        <f>IF(K749=0,"",M758-L758)</f>
        <v>0.3428571428571428</v>
      </c>
      <c r="O758" s="3"/>
      <c r="P758" s="29"/>
      <c r="Q758" s="22"/>
      <c r="R758" s="3"/>
    </row>
    <row r="759" spans="1:23" ht="12.75" customHeight="1" x14ac:dyDescent="0.2">
      <c r="L759" s="3"/>
      <c r="M759" s="3"/>
      <c r="O759" s="3"/>
      <c r="P759" s="3"/>
    </row>
    <row r="760" spans="1:23" ht="12.75" customHeight="1" x14ac:dyDescent="0.2">
      <c r="L760" s="3"/>
      <c r="M760" s="3"/>
      <c r="O760" s="3"/>
      <c r="P760" s="3"/>
    </row>
    <row r="761" spans="1:23" ht="26.25" customHeight="1" x14ac:dyDescent="0.4">
      <c r="A761" s="163"/>
      <c r="B761" s="298" t="s">
        <v>99</v>
      </c>
      <c r="C761" s="298"/>
      <c r="D761" s="298"/>
      <c r="E761" s="298"/>
      <c r="F761" s="298"/>
      <c r="G761" s="298"/>
      <c r="H761" s="298"/>
      <c r="I761" s="298"/>
      <c r="J761" s="298"/>
      <c r="K761" s="179" t="s">
        <v>116</v>
      </c>
      <c r="L761" s="57"/>
      <c r="M761" s="57"/>
      <c r="N761" s="29"/>
      <c r="O761" s="3"/>
      <c r="P761" s="29"/>
      <c r="Q761" s="29"/>
      <c r="R761" s="29"/>
    </row>
    <row r="762" spans="1:23" ht="20.25" customHeight="1" x14ac:dyDescent="0.2">
      <c r="A762" s="293" t="s">
        <v>10</v>
      </c>
      <c r="B762" s="273" t="s">
        <v>100</v>
      </c>
      <c r="C762" s="274"/>
      <c r="D762" s="274"/>
      <c r="E762" s="274"/>
      <c r="F762" s="274"/>
      <c r="G762" s="274"/>
      <c r="H762" s="274"/>
      <c r="I762" s="274"/>
      <c r="J762" s="275"/>
      <c r="K762" s="276" t="s">
        <v>11</v>
      </c>
      <c r="L762" s="269" t="s">
        <v>3</v>
      </c>
      <c r="M762" s="269" t="s">
        <v>4</v>
      </c>
      <c r="N762" s="278" t="s">
        <v>5</v>
      </c>
      <c r="O762" s="269" t="s">
        <v>6</v>
      </c>
      <c r="P762" s="267" t="s">
        <v>7</v>
      </c>
      <c r="Q762" s="267" t="s">
        <v>8</v>
      </c>
      <c r="R762" s="269" t="s">
        <v>101</v>
      </c>
    </row>
    <row r="763" spans="1:23" ht="15.75" customHeight="1" x14ac:dyDescent="0.25">
      <c r="A763" s="268"/>
      <c r="B763" s="58" t="s">
        <v>102</v>
      </c>
      <c r="C763" s="58" t="s">
        <v>103</v>
      </c>
      <c r="D763" s="58" t="s">
        <v>104</v>
      </c>
      <c r="E763" s="58" t="s">
        <v>105</v>
      </c>
      <c r="F763" s="58" t="s">
        <v>106</v>
      </c>
      <c r="G763" s="58" t="s">
        <v>107</v>
      </c>
      <c r="H763" s="58" t="s">
        <v>108</v>
      </c>
      <c r="I763" s="58" t="s">
        <v>109</v>
      </c>
      <c r="J763" s="58" t="s">
        <v>110</v>
      </c>
      <c r="K763" s="277"/>
      <c r="L763" s="268"/>
      <c r="M763" s="268"/>
      <c r="N763" s="268"/>
      <c r="O763" s="268"/>
      <c r="P763" s="268"/>
      <c r="Q763" s="268"/>
      <c r="R763" s="268"/>
    </row>
    <row r="764" spans="1:23" ht="15.75" customHeight="1" x14ac:dyDescent="0.25">
      <c r="A764" s="58">
        <v>1802</v>
      </c>
      <c r="B764" s="59">
        <v>78</v>
      </c>
      <c r="C764" s="59"/>
      <c r="D764" s="59"/>
      <c r="E764" s="59"/>
      <c r="F764" s="59"/>
      <c r="G764" s="59"/>
      <c r="H764" s="59"/>
      <c r="I764" s="59"/>
      <c r="J764" s="59"/>
      <c r="K764" s="144"/>
      <c r="L764" s="220"/>
      <c r="M764" s="221"/>
      <c r="N764" s="222"/>
      <c r="O764" s="229"/>
      <c r="P764" s="63">
        <f>B764</f>
        <v>78</v>
      </c>
      <c r="Q764" s="230"/>
      <c r="R764" s="229"/>
      <c r="W764" s="164">
        <f>AVERAGE(L758,L780)</f>
        <v>0.24597069597069599</v>
      </c>
    </row>
    <row r="765" spans="1:23" ht="15.75" customHeight="1" x14ac:dyDescent="0.25">
      <c r="A765" s="58">
        <v>1901</v>
      </c>
      <c r="B765" s="59"/>
      <c r="C765" s="59">
        <v>65</v>
      </c>
      <c r="D765" s="59"/>
      <c r="E765" s="59"/>
      <c r="F765" s="59"/>
      <c r="G765" s="59"/>
      <c r="H765" s="59"/>
      <c r="I765" s="59"/>
      <c r="J765" s="59"/>
      <c r="K765" s="144"/>
      <c r="L765" s="223"/>
      <c r="M765" s="129"/>
      <c r="N765" s="224"/>
      <c r="O765" s="67">
        <f>IF(C765=0,"",C765/B764)</f>
        <v>0.83333333333333337</v>
      </c>
      <c r="P765" s="68">
        <v>65</v>
      </c>
      <c r="Q765" s="231">
        <f t="shared" ref="Q765:Q772" si="97">IF(P765=0,"",P765/P764)</f>
        <v>0.83333333333333337</v>
      </c>
      <c r="R765" s="231">
        <f t="shared" ref="R765:R772" si="98">IF(P765=0,"",100%-Q765)</f>
        <v>0.16666666666666663</v>
      </c>
    </row>
    <row r="766" spans="1:23" ht="15.75" customHeight="1" x14ac:dyDescent="0.25">
      <c r="A766" s="58">
        <v>1902</v>
      </c>
      <c r="B766" s="59"/>
      <c r="C766" s="59"/>
      <c r="D766" s="59">
        <v>37</v>
      </c>
      <c r="E766" s="59"/>
      <c r="F766" s="59"/>
      <c r="G766" s="59"/>
      <c r="H766" s="59"/>
      <c r="I766" s="59"/>
      <c r="J766" s="59"/>
      <c r="K766" s="144"/>
      <c r="L766" s="223"/>
      <c r="M766" s="129"/>
      <c r="N766" s="224"/>
      <c r="O766" s="67">
        <f>IF(D766=0,"",D766/C765)</f>
        <v>0.56923076923076921</v>
      </c>
      <c r="P766" s="68">
        <v>55</v>
      </c>
      <c r="Q766" s="231">
        <f t="shared" si="97"/>
        <v>0.84615384615384615</v>
      </c>
      <c r="R766" s="231">
        <f t="shared" si="98"/>
        <v>0.15384615384615385</v>
      </c>
      <c r="S766" s="8">
        <f>P766/P764</f>
        <v>0.70512820512820518</v>
      </c>
    </row>
    <row r="767" spans="1:23" ht="15.75" customHeight="1" x14ac:dyDescent="0.25">
      <c r="A767" s="58">
        <v>2001</v>
      </c>
      <c r="B767" s="59"/>
      <c r="C767" s="59"/>
      <c r="D767" s="59"/>
      <c r="E767" s="59">
        <v>35</v>
      </c>
      <c r="F767" s="59"/>
      <c r="G767" s="59"/>
      <c r="H767" s="59"/>
      <c r="I767" s="59"/>
      <c r="J767" s="59"/>
      <c r="K767" s="144"/>
      <c r="L767" s="223"/>
      <c r="M767" s="129"/>
      <c r="N767" s="224"/>
      <c r="O767" s="67">
        <f>IF(E767=0,"",E767/D766)</f>
        <v>0.94594594594594594</v>
      </c>
      <c r="P767" s="68">
        <v>50</v>
      </c>
      <c r="Q767" s="231">
        <f t="shared" si="97"/>
        <v>0.90909090909090906</v>
      </c>
      <c r="R767" s="231">
        <f t="shared" si="98"/>
        <v>9.0909090909090939E-2</v>
      </c>
    </row>
    <row r="768" spans="1:23" ht="15.75" customHeight="1" x14ac:dyDescent="0.25">
      <c r="A768" s="58">
        <v>2002</v>
      </c>
      <c r="B768" s="59"/>
      <c r="C768" s="59"/>
      <c r="D768" s="59"/>
      <c r="E768" s="59"/>
      <c r="F768" s="59">
        <v>35</v>
      </c>
      <c r="G768" s="59"/>
      <c r="H768" s="59"/>
      <c r="I768" s="59"/>
      <c r="J768" s="59"/>
      <c r="K768" s="144"/>
      <c r="L768" s="223"/>
      <c r="M768" s="129"/>
      <c r="N768" s="224"/>
      <c r="O768" s="67">
        <f>IF(F768=0,"",F768/E767)</f>
        <v>1</v>
      </c>
      <c r="P768" s="68">
        <v>49</v>
      </c>
      <c r="Q768" s="231">
        <f t="shared" si="97"/>
        <v>0.98</v>
      </c>
      <c r="R768" s="231">
        <f t="shared" si="98"/>
        <v>2.0000000000000018E-2</v>
      </c>
    </row>
    <row r="769" spans="1:18" ht="15.75" customHeight="1" x14ac:dyDescent="0.25">
      <c r="A769" s="58">
        <v>2101</v>
      </c>
      <c r="B769" s="59"/>
      <c r="C769" s="59"/>
      <c r="D769" s="59"/>
      <c r="E769" s="59"/>
      <c r="F769" s="59"/>
      <c r="G769" s="59">
        <v>35</v>
      </c>
      <c r="H769" s="59"/>
      <c r="I769" s="59"/>
      <c r="J769" s="59"/>
      <c r="K769" s="144"/>
      <c r="L769" s="223"/>
      <c r="M769" s="129"/>
      <c r="N769" s="224"/>
      <c r="O769" s="67">
        <f>IF(G769=0,"",G769/F768)</f>
        <v>1</v>
      </c>
      <c r="P769" s="68">
        <v>46</v>
      </c>
      <c r="Q769" s="231">
        <f t="shared" si="97"/>
        <v>0.93877551020408168</v>
      </c>
      <c r="R769" s="231">
        <f t="shared" si="98"/>
        <v>6.1224489795918324E-2</v>
      </c>
    </row>
    <row r="770" spans="1:18" ht="15.75" customHeight="1" x14ac:dyDescent="0.25">
      <c r="A770" s="58">
        <v>2102</v>
      </c>
      <c r="B770" s="59"/>
      <c r="C770" s="59"/>
      <c r="D770" s="59"/>
      <c r="E770" s="59"/>
      <c r="F770" s="59"/>
      <c r="G770" s="59"/>
      <c r="H770" s="59">
        <v>35</v>
      </c>
      <c r="I770" s="59"/>
      <c r="J770" s="59"/>
      <c r="K770" s="144"/>
      <c r="L770" s="223"/>
      <c r="M770" s="129"/>
      <c r="N770" s="224"/>
      <c r="O770" s="67">
        <f>IF(H770=0,"",H770/G769)</f>
        <v>1</v>
      </c>
      <c r="P770" s="68">
        <v>46</v>
      </c>
      <c r="Q770" s="231">
        <f t="shared" si="97"/>
        <v>1</v>
      </c>
      <c r="R770" s="231">
        <f t="shared" si="98"/>
        <v>0</v>
      </c>
    </row>
    <row r="771" spans="1:18" ht="15.75" customHeight="1" x14ac:dyDescent="0.25">
      <c r="A771" s="58">
        <v>2201</v>
      </c>
      <c r="B771" s="59"/>
      <c r="C771" s="59"/>
      <c r="D771" s="59"/>
      <c r="E771" s="59"/>
      <c r="F771" s="59"/>
      <c r="G771" s="59"/>
      <c r="H771" s="59"/>
      <c r="I771" s="59">
        <v>35</v>
      </c>
      <c r="J771" s="59"/>
      <c r="K771" s="144"/>
      <c r="L771" s="223"/>
      <c r="M771" s="129"/>
      <c r="N771" s="224"/>
      <c r="O771" s="67">
        <f>IF(I771=0,"",I771/H770)</f>
        <v>1</v>
      </c>
      <c r="P771" s="68">
        <v>46</v>
      </c>
      <c r="Q771" s="231">
        <f t="shared" si="97"/>
        <v>1</v>
      </c>
      <c r="R771" s="231">
        <f t="shared" si="98"/>
        <v>0</v>
      </c>
    </row>
    <row r="772" spans="1:18" ht="15.75" customHeight="1" x14ac:dyDescent="0.25">
      <c r="A772" s="58">
        <v>2202</v>
      </c>
      <c r="B772" s="59"/>
      <c r="C772" s="59"/>
      <c r="D772" s="59"/>
      <c r="E772" s="59"/>
      <c r="F772" s="59"/>
      <c r="G772" s="59"/>
      <c r="H772" s="59"/>
      <c r="I772" s="59"/>
      <c r="J772" s="59">
        <v>25</v>
      </c>
      <c r="K772" s="144">
        <v>25</v>
      </c>
      <c r="L772" s="223"/>
      <c r="M772" s="129"/>
      <c r="N772" s="224"/>
      <c r="O772" s="71">
        <f>IF(J772=0,"",J772/I771)</f>
        <v>0.7142857142857143</v>
      </c>
      <c r="P772" s="68">
        <v>44</v>
      </c>
      <c r="Q772" s="71">
        <f t="shared" si="97"/>
        <v>0.95652173913043481</v>
      </c>
      <c r="R772" s="71">
        <f t="shared" si="98"/>
        <v>4.3478260869565188E-2</v>
      </c>
    </row>
    <row r="773" spans="1:18" ht="15.75" customHeight="1" x14ac:dyDescent="0.25">
      <c r="A773" s="58">
        <v>2301</v>
      </c>
      <c r="B773" s="59"/>
      <c r="C773" s="59"/>
      <c r="D773" s="59"/>
      <c r="E773" s="59"/>
      <c r="F773" s="59"/>
      <c r="G773" s="59"/>
      <c r="H773" s="59"/>
      <c r="I773" s="59"/>
      <c r="J773" s="59">
        <v>12</v>
      </c>
      <c r="K773" s="144">
        <v>12</v>
      </c>
      <c r="L773" s="223"/>
      <c r="M773" s="129"/>
      <c r="N773" s="225"/>
      <c r="O773" s="105"/>
      <c r="P773" s="68">
        <v>17</v>
      </c>
      <c r="Q773" s="105"/>
      <c r="R773" s="239"/>
    </row>
    <row r="774" spans="1:18" ht="15.75" customHeight="1" x14ac:dyDescent="0.25">
      <c r="A774" s="58">
        <v>2302</v>
      </c>
      <c r="B774" s="59"/>
      <c r="C774" s="59"/>
      <c r="D774" s="59"/>
      <c r="E774" s="59"/>
      <c r="F774" s="59"/>
      <c r="G774" s="59"/>
      <c r="H774" s="59"/>
      <c r="I774" s="59"/>
      <c r="J774" s="59">
        <v>6</v>
      </c>
      <c r="K774" s="144">
        <v>6</v>
      </c>
      <c r="L774" s="223"/>
      <c r="M774" s="129"/>
      <c r="N774" s="225"/>
      <c r="O774" s="233"/>
      <c r="P774" s="109">
        <v>6</v>
      </c>
      <c r="Q774" s="234"/>
      <c r="R774" s="233"/>
    </row>
    <row r="775" spans="1:18" ht="15.75" customHeight="1" x14ac:dyDescent="0.25">
      <c r="A775" s="58">
        <v>2401</v>
      </c>
      <c r="B775" s="59"/>
      <c r="C775" s="59"/>
      <c r="D775" s="59"/>
      <c r="E775" s="59"/>
      <c r="F775" s="59"/>
      <c r="G775" s="59"/>
      <c r="H775" s="59"/>
      <c r="I775" s="59"/>
      <c r="J775" s="59"/>
      <c r="K775" s="144"/>
      <c r="L775" s="223"/>
      <c r="M775" s="129"/>
      <c r="N775" s="225"/>
      <c r="O775" s="233"/>
      <c r="P775" s="109"/>
      <c r="Q775" s="234"/>
      <c r="R775" s="233"/>
    </row>
    <row r="776" spans="1:18" ht="15.75" customHeight="1" x14ac:dyDescent="0.25">
      <c r="A776" s="58">
        <v>2402</v>
      </c>
      <c r="B776" s="59"/>
      <c r="C776" s="59"/>
      <c r="D776" s="59"/>
      <c r="E776" s="59"/>
      <c r="F776" s="59"/>
      <c r="G776" s="59"/>
      <c r="H776" s="59"/>
      <c r="I776" s="59"/>
      <c r="J776" s="59"/>
      <c r="K776" s="144"/>
      <c r="L776" s="223"/>
      <c r="M776" s="129"/>
      <c r="N776" s="225"/>
      <c r="O776" s="129"/>
      <c r="P776" s="225"/>
      <c r="Q776" s="124"/>
      <c r="R776" s="233"/>
    </row>
    <row r="777" spans="1:18" ht="15.75" customHeight="1" x14ac:dyDescent="0.25">
      <c r="A777" s="58">
        <v>2501</v>
      </c>
      <c r="B777" s="59"/>
      <c r="C777" s="59"/>
      <c r="D777" s="59"/>
      <c r="E777" s="59"/>
      <c r="F777" s="59"/>
      <c r="G777" s="59"/>
      <c r="H777" s="59"/>
      <c r="I777" s="59"/>
      <c r="J777" s="59"/>
      <c r="K777" s="144"/>
      <c r="L777" s="223"/>
      <c r="M777" s="129"/>
      <c r="N777" s="225"/>
      <c r="O777" s="191" t="s">
        <v>83</v>
      </c>
      <c r="P777" s="82">
        <v>28</v>
      </c>
      <c r="Q777" s="111">
        <f>K780</f>
        <v>43</v>
      </c>
      <c r="R777" s="193" t="s">
        <v>11</v>
      </c>
    </row>
    <row r="778" spans="1:18" ht="15.75" customHeight="1" x14ac:dyDescent="0.25">
      <c r="A778" s="58">
        <v>2502</v>
      </c>
      <c r="B778" s="59"/>
      <c r="C778" s="59"/>
      <c r="D778" s="59"/>
      <c r="E778" s="59"/>
      <c r="F778" s="59"/>
      <c r="G778" s="59"/>
      <c r="H778" s="59"/>
      <c r="I778" s="59"/>
      <c r="J778" s="59"/>
      <c r="K778" s="144"/>
      <c r="L778" s="223"/>
      <c r="M778" s="129"/>
      <c r="N778" s="225"/>
      <c r="O778" s="192" t="s">
        <v>85</v>
      </c>
      <c r="P778" s="86">
        <f>IF(P777/B764=0,"",P777/B764)</f>
        <v>0.35897435897435898</v>
      </c>
      <c r="Q778" s="112">
        <f>IF(P777/Q777=0,"",P777/Q777)</f>
        <v>0.65116279069767447</v>
      </c>
      <c r="R778" s="194" t="s">
        <v>86</v>
      </c>
    </row>
    <row r="779" spans="1:18" ht="15.75" x14ac:dyDescent="0.25">
      <c r="A779" s="58">
        <v>2601</v>
      </c>
      <c r="B779" s="59"/>
      <c r="C779" s="59"/>
      <c r="D779" s="59"/>
      <c r="E779" s="59"/>
      <c r="F779" s="59"/>
      <c r="G779" s="59"/>
      <c r="H779" s="59"/>
      <c r="I779" s="59"/>
      <c r="J779" s="59"/>
      <c r="K779" s="144"/>
      <c r="L779" s="226"/>
      <c r="M779" s="227"/>
      <c r="N779" s="228"/>
      <c r="O779" s="90"/>
      <c r="P779" s="91"/>
      <c r="Q779" s="91"/>
      <c r="R779" s="113"/>
    </row>
    <row r="780" spans="1:18" ht="18" customHeight="1" x14ac:dyDescent="0.25">
      <c r="A780" s="28"/>
      <c r="B780" s="280" t="s">
        <v>111</v>
      </c>
      <c r="C780" s="280"/>
      <c r="D780" s="280"/>
      <c r="E780" s="280"/>
      <c r="F780" s="280"/>
      <c r="G780" s="280"/>
      <c r="H780" s="280"/>
      <c r="I780" s="280"/>
      <c r="J780" s="280"/>
      <c r="K780" s="93">
        <f>SUM(K764:K776)</f>
        <v>43</v>
      </c>
      <c r="L780" s="94">
        <f>IF(K772=0,"",K772/B764)</f>
        <v>0.32051282051282054</v>
      </c>
      <c r="M780" s="94">
        <f>IF(K780=0,"",K780/B764)</f>
        <v>0.55128205128205132</v>
      </c>
      <c r="N780" s="94">
        <f>IF(K772=0,"",M780-L780)</f>
        <v>0.23076923076923078</v>
      </c>
      <c r="O780" s="3"/>
      <c r="P780" s="29"/>
      <c r="Q780" s="22"/>
      <c r="R780" s="3"/>
    </row>
    <row r="781" spans="1:18" ht="12.75" customHeight="1" x14ac:dyDescent="0.2">
      <c r="L781" s="3"/>
      <c r="M781" s="3"/>
      <c r="O781" s="3"/>
      <c r="P781" s="3"/>
    </row>
    <row r="782" spans="1:18" ht="12.75" customHeight="1" x14ac:dyDescent="0.2">
      <c r="L782" s="3"/>
      <c r="M782" s="3"/>
      <c r="O782" s="3"/>
      <c r="P782" s="3"/>
    </row>
    <row r="783" spans="1:18" ht="26.25" customHeight="1" x14ac:dyDescent="0.4">
      <c r="A783" s="163"/>
      <c r="B783" s="298" t="s">
        <v>99</v>
      </c>
      <c r="C783" s="298"/>
      <c r="D783" s="298"/>
      <c r="E783" s="298"/>
      <c r="F783" s="298"/>
      <c r="G783" s="298"/>
      <c r="H783" s="298"/>
      <c r="I783" s="298"/>
      <c r="J783" s="298"/>
      <c r="K783" s="179" t="s">
        <v>117</v>
      </c>
      <c r="L783" s="57"/>
      <c r="M783" s="57"/>
      <c r="N783" s="29"/>
      <c r="O783" s="3"/>
      <c r="P783" s="29"/>
      <c r="Q783" s="29"/>
      <c r="R783" s="29"/>
    </row>
    <row r="784" spans="1:18" ht="20.25" customHeight="1" x14ac:dyDescent="0.2">
      <c r="A784" s="293" t="s">
        <v>10</v>
      </c>
      <c r="B784" s="273" t="s">
        <v>100</v>
      </c>
      <c r="C784" s="274"/>
      <c r="D784" s="274"/>
      <c r="E784" s="274"/>
      <c r="F784" s="274"/>
      <c r="G784" s="274"/>
      <c r="H784" s="274"/>
      <c r="I784" s="274"/>
      <c r="J784" s="275"/>
      <c r="K784" s="276" t="s">
        <v>11</v>
      </c>
      <c r="L784" s="269" t="s">
        <v>3</v>
      </c>
      <c r="M784" s="269" t="s">
        <v>4</v>
      </c>
      <c r="N784" s="278" t="s">
        <v>5</v>
      </c>
      <c r="O784" s="269" t="s">
        <v>6</v>
      </c>
      <c r="P784" s="267" t="s">
        <v>7</v>
      </c>
      <c r="Q784" s="267" t="s">
        <v>8</v>
      </c>
      <c r="R784" s="269" t="s">
        <v>101</v>
      </c>
    </row>
    <row r="785" spans="1:19" ht="15.75" customHeight="1" x14ac:dyDescent="0.25">
      <c r="A785" s="268"/>
      <c r="B785" s="58" t="s">
        <v>102</v>
      </c>
      <c r="C785" s="58" t="s">
        <v>103</v>
      </c>
      <c r="D785" s="58" t="s">
        <v>104</v>
      </c>
      <c r="E785" s="58" t="s">
        <v>105</v>
      </c>
      <c r="F785" s="58" t="s">
        <v>106</v>
      </c>
      <c r="G785" s="58" t="s">
        <v>107</v>
      </c>
      <c r="H785" s="58" t="s">
        <v>108</v>
      </c>
      <c r="I785" s="58" t="s">
        <v>109</v>
      </c>
      <c r="J785" s="58" t="s">
        <v>110</v>
      </c>
      <c r="K785" s="277"/>
      <c r="L785" s="268"/>
      <c r="M785" s="268"/>
      <c r="N785" s="268"/>
      <c r="O785" s="268"/>
      <c r="P785" s="268"/>
      <c r="Q785" s="268"/>
      <c r="R785" s="268"/>
    </row>
    <row r="786" spans="1:19" ht="15.75" customHeight="1" x14ac:dyDescent="0.25">
      <c r="A786" s="58">
        <v>1901</v>
      </c>
      <c r="B786" s="59">
        <v>36</v>
      </c>
      <c r="C786" s="59"/>
      <c r="D786" s="59"/>
      <c r="E786" s="59"/>
      <c r="F786" s="59"/>
      <c r="G786" s="59"/>
      <c r="H786" s="59"/>
      <c r="I786" s="59"/>
      <c r="J786" s="59"/>
      <c r="K786" s="144"/>
      <c r="L786" s="220"/>
      <c r="M786" s="221"/>
      <c r="N786" s="222"/>
      <c r="O786" s="229"/>
      <c r="P786" s="63">
        <f>B786</f>
        <v>36</v>
      </c>
      <c r="Q786" s="230"/>
      <c r="R786" s="229"/>
    </row>
    <row r="787" spans="1:19" ht="15.75" customHeight="1" x14ac:dyDescent="0.25">
      <c r="A787" s="58">
        <v>1902</v>
      </c>
      <c r="B787" s="59"/>
      <c r="C787" s="59">
        <v>33</v>
      </c>
      <c r="D787" s="59"/>
      <c r="E787" s="59"/>
      <c r="F787" s="59"/>
      <c r="G787" s="59"/>
      <c r="H787" s="59"/>
      <c r="I787" s="59"/>
      <c r="J787" s="59"/>
      <c r="K787" s="144"/>
      <c r="L787" s="223"/>
      <c r="M787" s="129"/>
      <c r="N787" s="224"/>
      <c r="O787" s="67">
        <f>IF(C787=0,"",C787/B786)</f>
        <v>0.91666666666666663</v>
      </c>
      <c r="P787" s="68">
        <v>33</v>
      </c>
      <c r="Q787" s="231">
        <f t="shared" ref="Q787:Q794" si="99">IF(P787=0,"",P787/P786)</f>
        <v>0.91666666666666663</v>
      </c>
      <c r="R787" s="231">
        <f t="shared" ref="R787:R794" si="100">IF(P787=0,"",100%-Q787)</f>
        <v>8.333333333333337E-2</v>
      </c>
    </row>
    <row r="788" spans="1:19" ht="15.75" customHeight="1" x14ac:dyDescent="0.25">
      <c r="A788" s="58">
        <v>2001</v>
      </c>
      <c r="B788" s="59"/>
      <c r="C788" s="59"/>
      <c r="D788" s="59">
        <v>15</v>
      </c>
      <c r="E788" s="59"/>
      <c r="F788" s="59"/>
      <c r="G788" s="59"/>
      <c r="H788" s="59"/>
      <c r="I788" s="59"/>
      <c r="J788" s="59"/>
      <c r="K788" s="144"/>
      <c r="L788" s="223"/>
      <c r="M788" s="129"/>
      <c r="N788" s="224"/>
      <c r="O788" s="67">
        <f>IF(D788=0,"",D788/C787)</f>
        <v>0.45454545454545453</v>
      </c>
      <c r="P788" s="68">
        <v>28</v>
      </c>
      <c r="Q788" s="231">
        <f t="shared" si="99"/>
        <v>0.84848484848484851</v>
      </c>
      <c r="R788" s="231">
        <f t="shared" si="100"/>
        <v>0.15151515151515149</v>
      </c>
      <c r="S788" s="8">
        <f>P788/P786</f>
        <v>0.77777777777777779</v>
      </c>
    </row>
    <row r="789" spans="1:19" ht="15.75" customHeight="1" x14ac:dyDescent="0.25">
      <c r="A789" s="58">
        <v>2002</v>
      </c>
      <c r="B789" s="59"/>
      <c r="C789" s="59"/>
      <c r="D789" s="59"/>
      <c r="E789" s="59">
        <v>15</v>
      </c>
      <c r="F789" s="59"/>
      <c r="G789" s="59"/>
      <c r="H789" s="59"/>
      <c r="I789" s="59"/>
      <c r="J789" s="59"/>
      <c r="K789" s="144"/>
      <c r="L789" s="223"/>
      <c r="M789" s="129"/>
      <c r="N789" s="224"/>
      <c r="O789" s="67">
        <f>IF(E789=0,"",E789/D788)</f>
        <v>1</v>
      </c>
      <c r="P789" s="68">
        <v>28</v>
      </c>
      <c r="Q789" s="231">
        <f t="shared" si="99"/>
        <v>1</v>
      </c>
      <c r="R789" s="231">
        <f t="shared" si="100"/>
        <v>0</v>
      </c>
    </row>
    <row r="790" spans="1:19" ht="15.75" customHeight="1" x14ac:dyDescent="0.25">
      <c r="A790" s="58">
        <v>2101</v>
      </c>
      <c r="B790" s="59"/>
      <c r="C790" s="59"/>
      <c r="D790" s="59"/>
      <c r="E790" s="59"/>
      <c r="F790" s="59">
        <v>15</v>
      </c>
      <c r="G790" s="59"/>
      <c r="H790" s="59"/>
      <c r="I790" s="59"/>
      <c r="J790" s="59"/>
      <c r="K790" s="144"/>
      <c r="L790" s="223"/>
      <c r="M790" s="129"/>
      <c r="N790" s="224"/>
      <c r="O790" s="67">
        <f>IF(F790=0,"",F790/E789)</f>
        <v>1</v>
      </c>
      <c r="P790" s="68">
        <v>26</v>
      </c>
      <c r="Q790" s="231">
        <f t="shared" si="99"/>
        <v>0.9285714285714286</v>
      </c>
      <c r="R790" s="231">
        <f t="shared" si="100"/>
        <v>7.1428571428571397E-2</v>
      </c>
    </row>
    <row r="791" spans="1:19" ht="15.75" customHeight="1" x14ac:dyDescent="0.25">
      <c r="A791" s="58">
        <v>2102</v>
      </c>
      <c r="B791" s="59"/>
      <c r="C791" s="59"/>
      <c r="D791" s="59"/>
      <c r="E791" s="59"/>
      <c r="F791" s="59"/>
      <c r="G791" s="59">
        <v>10</v>
      </c>
      <c r="H791" s="59"/>
      <c r="I791" s="59"/>
      <c r="J791" s="59"/>
      <c r="K791" s="144"/>
      <c r="L791" s="223"/>
      <c r="M791" s="129"/>
      <c r="N791" s="224"/>
      <c r="O791" s="67">
        <f>IF(G791=0,"",G791/F790)</f>
        <v>0.66666666666666663</v>
      </c>
      <c r="P791" s="68">
        <v>26</v>
      </c>
      <c r="Q791" s="231">
        <f t="shared" si="99"/>
        <v>1</v>
      </c>
      <c r="R791" s="231">
        <f t="shared" si="100"/>
        <v>0</v>
      </c>
    </row>
    <row r="792" spans="1:19" ht="15.75" customHeight="1" x14ac:dyDescent="0.25">
      <c r="A792" s="58">
        <v>2201</v>
      </c>
      <c r="B792" s="59"/>
      <c r="C792" s="59"/>
      <c r="D792" s="59"/>
      <c r="E792" s="59"/>
      <c r="F792" s="59"/>
      <c r="G792" s="59"/>
      <c r="H792" s="59">
        <v>10</v>
      </c>
      <c r="I792" s="59"/>
      <c r="J792" s="59"/>
      <c r="K792" s="144">
        <v>1</v>
      </c>
      <c r="L792" s="223"/>
      <c r="M792" s="129"/>
      <c r="N792" s="224"/>
      <c r="O792" s="67">
        <f>IF(H792=0,"",H792/G791)</f>
        <v>1</v>
      </c>
      <c r="P792" s="68">
        <v>26</v>
      </c>
      <c r="Q792" s="231">
        <f t="shared" si="99"/>
        <v>1</v>
      </c>
      <c r="R792" s="231">
        <f t="shared" si="100"/>
        <v>0</v>
      </c>
    </row>
    <row r="793" spans="1:19" ht="15.75" customHeight="1" x14ac:dyDescent="0.25">
      <c r="A793" s="58">
        <v>2202</v>
      </c>
      <c r="B793" s="59"/>
      <c r="C793" s="59"/>
      <c r="D793" s="59"/>
      <c r="E793" s="59"/>
      <c r="F793" s="59"/>
      <c r="G793" s="59"/>
      <c r="H793" s="59"/>
      <c r="I793" s="59">
        <v>10</v>
      </c>
      <c r="J793" s="59"/>
      <c r="K793" s="144"/>
      <c r="L793" s="223"/>
      <c r="M793" s="129"/>
      <c r="N793" s="224"/>
      <c r="O793" s="67">
        <f>IF(I793=0,"",I793/H792)</f>
        <v>1</v>
      </c>
      <c r="P793" s="68">
        <v>23</v>
      </c>
      <c r="Q793" s="231">
        <f t="shared" si="99"/>
        <v>0.88461538461538458</v>
      </c>
      <c r="R793" s="231">
        <f t="shared" si="100"/>
        <v>0.11538461538461542</v>
      </c>
    </row>
    <row r="794" spans="1:19" ht="15.75" customHeight="1" x14ac:dyDescent="0.25">
      <c r="A794" s="58">
        <v>2301</v>
      </c>
      <c r="B794" s="59"/>
      <c r="C794" s="59"/>
      <c r="D794" s="59"/>
      <c r="E794" s="59"/>
      <c r="F794" s="59"/>
      <c r="G794" s="59"/>
      <c r="H794" s="59"/>
      <c r="I794" s="59"/>
      <c r="J794" s="59">
        <v>7</v>
      </c>
      <c r="K794" s="144">
        <v>6</v>
      </c>
      <c r="L794" s="223"/>
      <c r="M794" s="129"/>
      <c r="N794" s="224"/>
      <c r="O794" s="71">
        <f>IF(J794=0,"",J794/I793)</f>
        <v>0.7</v>
      </c>
      <c r="P794" s="68">
        <v>23</v>
      </c>
      <c r="Q794" s="71">
        <f t="shared" si="99"/>
        <v>1</v>
      </c>
      <c r="R794" s="71">
        <f t="shared" si="100"/>
        <v>0</v>
      </c>
    </row>
    <row r="795" spans="1:19" ht="15.75" customHeight="1" x14ac:dyDescent="0.25">
      <c r="A795" s="58">
        <v>2302</v>
      </c>
      <c r="B795" s="59"/>
      <c r="C795" s="59"/>
      <c r="D795" s="59"/>
      <c r="E795" s="59"/>
      <c r="F795" s="59"/>
      <c r="G795" s="59"/>
      <c r="H795" s="59"/>
      <c r="I795" s="59"/>
      <c r="J795" s="59">
        <v>11</v>
      </c>
      <c r="K795" s="144">
        <v>10</v>
      </c>
      <c r="L795" s="223"/>
      <c r="M795" s="129"/>
      <c r="N795" s="225"/>
      <c r="O795" s="105"/>
      <c r="P795" s="68">
        <v>14</v>
      </c>
      <c r="Q795" s="105"/>
      <c r="R795" s="239"/>
    </row>
    <row r="796" spans="1:19" ht="15.75" customHeight="1" x14ac:dyDescent="0.25">
      <c r="A796" s="58">
        <v>2401</v>
      </c>
      <c r="B796" s="59"/>
      <c r="C796" s="59"/>
      <c r="D796" s="59"/>
      <c r="E796" s="59"/>
      <c r="F796" s="59"/>
      <c r="G796" s="59"/>
      <c r="H796" s="59"/>
      <c r="I796" s="59"/>
      <c r="J796" s="59">
        <v>4</v>
      </c>
      <c r="K796" s="144"/>
      <c r="L796" s="223"/>
      <c r="M796" s="129"/>
      <c r="N796" s="225"/>
      <c r="O796" s="233"/>
      <c r="P796" s="196">
        <v>5</v>
      </c>
      <c r="Q796" s="234"/>
      <c r="R796" s="233"/>
    </row>
    <row r="797" spans="1:19" ht="15.75" customHeight="1" x14ac:dyDescent="0.25">
      <c r="A797" s="58">
        <v>2402</v>
      </c>
      <c r="B797" s="59"/>
      <c r="C797" s="59"/>
      <c r="D797" s="59"/>
      <c r="E797" s="59"/>
      <c r="F797" s="59"/>
      <c r="G797" s="59"/>
      <c r="H797" s="59"/>
      <c r="I797" s="59"/>
      <c r="J797" s="59">
        <v>2</v>
      </c>
      <c r="K797" s="144">
        <v>1</v>
      </c>
      <c r="L797" s="223"/>
      <c r="M797" s="129"/>
      <c r="N797" s="225"/>
      <c r="O797" s="235"/>
      <c r="P797" s="198">
        <v>5</v>
      </c>
      <c r="Q797" s="236"/>
      <c r="R797" s="233"/>
    </row>
    <row r="798" spans="1:19" ht="15.75" customHeight="1" x14ac:dyDescent="0.25">
      <c r="A798" s="58">
        <v>2501</v>
      </c>
      <c r="B798" s="59"/>
      <c r="C798" s="59"/>
      <c r="D798" s="59"/>
      <c r="E798" s="59"/>
      <c r="F798" s="59"/>
      <c r="G798" s="59"/>
      <c r="H798" s="59"/>
      <c r="I798" s="59"/>
      <c r="J798" s="59">
        <v>1</v>
      </c>
      <c r="K798" s="144">
        <v>2</v>
      </c>
      <c r="L798" s="223"/>
      <c r="M798" s="129"/>
      <c r="N798" s="225"/>
      <c r="O798" s="235"/>
      <c r="P798" s="198">
        <v>3</v>
      </c>
      <c r="Q798" s="236"/>
      <c r="R798" s="233"/>
    </row>
    <row r="799" spans="1:19" ht="15.75" customHeight="1" x14ac:dyDescent="0.25">
      <c r="A799" s="58">
        <v>2502</v>
      </c>
      <c r="B799" s="59"/>
      <c r="C799" s="59"/>
      <c r="D799" s="59"/>
      <c r="E799" s="59"/>
      <c r="F799" s="59"/>
      <c r="G799" s="59"/>
      <c r="H799" s="59"/>
      <c r="I799" s="59"/>
      <c r="J799" s="59"/>
      <c r="K799" s="144"/>
      <c r="L799" s="223"/>
      <c r="M799" s="129"/>
      <c r="N799" s="225"/>
      <c r="O799" s="191" t="s">
        <v>83</v>
      </c>
      <c r="P799" s="197">
        <v>9</v>
      </c>
      <c r="Q799" s="111">
        <f>K802</f>
        <v>20</v>
      </c>
      <c r="R799" s="193" t="s">
        <v>11</v>
      </c>
    </row>
    <row r="800" spans="1:19" ht="15.75" customHeight="1" x14ac:dyDescent="0.25">
      <c r="A800" s="58">
        <v>2601</v>
      </c>
      <c r="B800" s="59"/>
      <c r="C800" s="59"/>
      <c r="D800" s="59"/>
      <c r="E800" s="59"/>
      <c r="F800" s="59"/>
      <c r="G800" s="59"/>
      <c r="H800" s="59"/>
      <c r="I800" s="59"/>
      <c r="J800" s="59"/>
      <c r="K800" s="144"/>
      <c r="L800" s="223"/>
      <c r="M800" s="129"/>
      <c r="N800" s="225"/>
      <c r="O800" s="192" t="s">
        <v>85</v>
      </c>
      <c r="P800" s="86">
        <f>IF(P799/B786=0,"",P799/B786)</f>
        <v>0.25</v>
      </c>
      <c r="Q800" s="112">
        <f>IF(P799/Q799=0,"",P799/Q799)</f>
        <v>0.45</v>
      </c>
      <c r="R800" s="194" t="s">
        <v>86</v>
      </c>
    </row>
    <row r="801" spans="1:19" ht="15.75" customHeight="1" x14ac:dyDescent="0.25">
      <c r="A801" s="58">
        <v>2602</v>
      </c>
      <c r="B801" s="59"/>
      <c r="C801" s="59"/>
      <c r="D801" s="59"/>
      <c r="E801" s="59"/>
      <c r="F801" s="59"/>
      <c r="G801" s="59"/>
      <c r="H801" s="59"/>
      <c r="I801" s="59"/>
      <c r="J801" s="59"/>
      <c r="K801" s="144"/>
      <c r="L801" s="226"/>
      <c r="M801" s="227"/>
      <c r="N801" s="228"/>
      <c r="O801" s="90"/>
      <c r="P801" s="91"/>
      <c r="Q801" s="91"/>
      <c r="R801" s="113"/>
    </row>
    <row r="802" spans="1:19" ht="18" customHeight="1" x14ac:dyDescent="0.25">
      <c r="A802" s="28"/>
      <c r="B802" s="280" t="s">
        <v>111</v>
      </c>
      <c r="C802" s="280"/>
      <c r="D802" s="280"/>
      <c r="E802" s="280"/>
      <c r="F802" s="280"/>
      <c r="G802" s="280"/>
      <c r="H802" s="280"/>
      <c r="I802" s="280"/>
      <c r="J802" s="280"/>
      <c r="K802" s="93">
        <f>SUM(K786:K798)</f>
        <v>20</v>
      </c>
      <c r="L802" s="94">
        <f>(SUM(K792:K794)/B786)</f>
        <v>0.19444444444444445</v>
      </c>
      <c r="M802" s="94">
        <f>IF(K802=0,"",K802/B786)</f>
        <v>0.55555555555555558</v>
      </c>
      <c r="N802" s="94">
        <f>IF(K794=0,"",M802-L802)</f>
        <v>0.36111111111111116</v>
      </c>
      <c r="O802" s="3"/>
      <c r="P802" s="29"/>
      <c r="Q802" s="22"/>
      <c r="R802" s="3"/>
    </row>
    <row r="803" spans="1:19" ht="12.75" customHeight="1" x14ac:dyDescent="0.2">
      <c r="L803" s="3"/>
      <c r="M803" s="3"/>
      <c r="O803" s="3"/>
      <c r="P803" s="3"/>
    </row>
    <row r="804" spans="1:19" ht="12.75" customHeight="1" x14ac:dyDescent="0.2">
      <c r="L804" s="3"/>
      <c r="M804" s="3"/>
      <c r="O804" s="3"/>
      <c r="P804" s="3"/>
    </row>
    <row r="805" spans="1:19" ht="26.25" customHeight="1" x14ac:dyDescent="0.4">
      <c r="A805" s="163"/>
      <c r="B805" s="298" t="s">
        <v>99</v>
      </c>
      <c r="C805" s="298"/>
      <c r="D805" s="298"/>
      <c r="E805" s="298"/>
      <c r="F805" s="298"/>
      <c r="G805" s="298"/>
      <c r="H805" s="298"/>
      <c r="I805" s="298"/>
      <c r="J805" s="298"/>
      <c r="K805" s="179" t="s">
        <v>118</v>
      </c>
      <c r="L805" s="57"/>
      <c r="M805" s="57"/>
      <c r="N805" s="29"/>
      <c r="O805" s="3"/>
      <c r="P805" s="29"/>
      <c r="Q805" s="29"/>
      <c r="R805" s="29"/>
    </row>
    <row r="806" spans="1:19" ht="20.25" customHeight="1" x14ac:dyDescent="0.2">
      <c r="A806" s="293" t="s">
        <v>10</v>
      </c>
      <c r="B806" s="273" t="s">
        <v>100</v>
      </c>
      <c r="C806" s="274"/>
      <c r="D806" s="274"/>
      <c r="E806" s="274"/>
      <c r="F806" s="274"/>
      <c r="G806" s="274"/>
      <c r="H806" s="274"/>
      <c r="I806" s="274"/>
      <c r="J806" s="275"/>
      <c r="K806" s="276" t="s">
        <v>11</v>
      </c>
      <c r="L806" s="269" t="s">
        <v>3</v>
      </c>
      <c r="M806" s="269" t="s">
        <v>4</v>
      </c>
      <c r="N806" s="278" t="s">
        <v>5</v>
      </c>
      <c r="O806" s="269" t="s">
        <v>6</v>
      </c>
      <c r="P806" s="267" t="s">
        <v>7</v>
      </c>
      <c r="Q806" s="267" t="s">
        <v>8</v>
      </c>
      <c r="R806" s="269" t="s">
        <v>101</v>
      </c>
    </row>
    <row r="807" spans="1:19" ht="15.75" customHeight="1" x14ac:dyDescent="0.25">
      <c r="A807" s="268"/>
      <c r="B807" s="58" t="s">
        <v>102</v>
      </c>
      <c r="C807" s="58" t="s">
        <v>103</v>
      </c>
      <c r="D807" s="58" t="s">
        <v>104</v>
      </c>
      <c r="E807" s="58" t="s">
        <v>105</v>
      </c>
      <c r="F807" s="58" t="s">
        <v>106</v>
      </c>
      <c r="G807" s="58" t="s">
        <v>107</v>
      </c>
      <c r="H807" s="58" t="s">
        <v>108</v>
      </c>
      <c r="I807" s="58" t="s">
        <v>109</v>
      </c>
      <c r="J807" s="58" t="s">
        <v>110</v>
      </c>
      <c r="K807" s="277"/>
      <c r="L807" s="268"/>
      <c r="M807" s="268"/>
      <c r="N807" s="268"/>
      <c r="O807" s="268"/>
      <c r="P807" s="268"/>
      <c r="Q807" s="268"/>
      <c r="R807" s="268"/>
    </row>
    <row r="808" spans="1:19" ht="15.75" customHeight="1" x14ac:dyDescent="0.25">
      <c r="A808" s="58">
        <v>1902</v>
      </c>
      <c r="B808" s="59">
        <v>66</v>
      </c>
      <c r="C808" s="59"/>
      <c r="D808" s="59"/>
      <c r="E808" s="59"/>
      <c r="F808" s="59"/>
      <c r="G808" s="59"/>
      <c r="H808" s="59"/>
      <c r="I808" s="59"/>
      <c r="J808" s="59"/>
      <c r="K808" s="144"/>
      <c r="L808" s="220"/>
      <c r="M808" s="221"/>
      <c r="N808" s="222"/>
      <c r="O808" s="229"/>
      <c r="P808" s="63">
        <f>B808</f>
        <v>66</v>
      </c>
      <c r="Q808" s="230"/>
      <c r="R808" s="229"/>
    </row>
    <row r="809" spans="1:19" ht="15.75" customHeight="1" x14ac:dyDescent="0.25">
      <c r="A809" s="58">
        <v>2001</v>
      </c>
      <c r="B809" s="59"/>
      <c r="C809" s="59">
        <v>59</v>
      </c>
      <c r="D809" s="59"/>
      <c r="E809" s="59"/>
      <c r="F809" s="59"/>
      <c r="G809" s="59"/>
      <c r="H809" s="59"/>
      <c r="I809" s="59"/>
      <c r="J809" s="59"/>
      <c r="K809" s="144"/>
      <c r="L809" s="223"/>
      <c r="M809" s="129"/>
      <c r="N809" s="224"/>
      <c r="O809" s="67">
        <f>IF(C809=0,"",C809/B808)</f>
        <v>0.89393939393939392</v>
      </c>
      <c r="P809" s="68">
        <v>59</v>
      </c>
      <c r="Q809" s="231">
        <f t="shared" ref="Q809:Q816" si="101">IF(P809=0,"",P809/P808)</f>
        <v>0.89393939393939392</v>
      </c>
      <c r="R809" s="231">
        <f t="shared" ref="R809:R816" si="102">IF(P809=0,"",100%-Q809)</f>
        <v>0.10606060606060608</v>
      </c>
    </row>
    <row r="810" spans="1:19" ht="15.75" customHeight="1" x14ac:dyDescent="0.25">
      <c r="A810" s="58">
        <v>2002</v>
      </c>
      <c r="B810" s="59"/>
      <c r="C810" s="59"/>
      <c r="D810" s="59">
        <v>52</v>
      </c>
      <c r="E810" s="59"/>
      <c r="F810" s="59"/>
      <c r="G810" s="59"/>
      <c r="H810" s="59"/>
      <c r="I810" s="59"/>
      <c r="J810" s="59"/>
      <c r="K810" s="144"/>
      <c r="L810" s="223"/>
      <c r="M810" s="129"/>
      <c r="N810" s="224"/>
      <c r="O810" s="67">
        <f>IF(D810=0,"",D810/C809)</f>
        <v>0.88135593220338981</v>
      </c>
      <c r="P810" s="68">
        <v>59</v>
      </c>
      <c r="Q810" s="231">
        <f t="shared" si="101"/>
        <v>1</v>
      </c>
      <c r="R810" s="231">
        <f t="shared" si="102"/>
        <v>0</v>
      </c>
      <c r="S810" s="8">
        <f>P810/P808</f>
        <v>0.89393939393939392</v>
      </c>
    </row>
    <row r="811" spans="1:19" ht="15.75" customHeight="1" x14ac:dyDescent="0.25">
      <c r="A811" s="58">
        <v>2101</v>
      </c>
      <c r="B811" s="59"/>
      <c r="C811" s="59"/>
      <c r="D811" s="59"/>
      <c r="E811" s="59">
        <v>39</v>
      </c>
      <c r="F811" s="59"/>
      <c r="G811" s="59"/>
      <c r="H811" s="59"/>
      <c r="I811" s="59"/>
      <c r="J811" s="59"/>
      <c r="K811" s="144"/>
      <c r="L811" s="223"/>
      <c r="M811" s="129"/>
      <c r="N811" s="224"/>
      <c r="O811" s="67">
        <f>IF(E811=0,"",E811/D810)</f>
        <v>0.75</v>
      </c>
      <c r="P811" s="68">
        <v>56</v>
      </c>
      <c r="Q811" s="231">
        <f t="shared" si="101"/>
        <v>0.94915254237288138</v>
      </c>
      <c r="R811" s="231">
        <f t="shared" si="102"/>
        <v>5.084745762711862E-2</v>
      </c>
    </row>
    <row r="812" spans="1:19" ht="15.75" customHeight="1" x14ac:dyDescent="0.25">
      <c r="A812" s="58">
        <v>2102</v>
      </c>
      <c r="B812" s="59"/>
      <c r="C812" s="59"/>
      <c r="D812" s="59"/>
      <c r="E812" s="59"/>
      <c r="F812" s="59">
        <v>31</v>
      </c>
      <c r="G812" s="59"/>
      <c r="H812" s="59"/>
      <c r="I812" s="59"/>
      <c r="J812" s="59"/>
      <c r="K812" s="144"/>
      <c r="L812" s="223"/>
      <c r="M812" s="129"/>
      <c r="N812" s="224"/>
      <c r="O812" s="67">
        <f>IF(F812=0,"",F812/E811)</f>
        <v>0.79487179487179482</v>
      </c>
      <c r="P812" s="68">
        <v>50</v>
      </c>
      <c r="Q812" s="231">
        <f t="shared" si="101"/>
        <v>0.8928571428571429</v>
      </c>
      <c r="R812" s="231">
        <f t="shared" si="102"/>
        <v>0.1071428571428571</v>
      </c>
    </row>
    <row r="813" spans="1:19" ht="15.75" customHeight="1" x14ac:dyDescent="0.25">
      <c r="A813" s="58">
        <v>2201</v>
      </c>
      <c r="B813" s="59"/>
      <c r="C813" s="59"/>
      <c r="D813" s="59"/>
      <c r="E813" s="59"/>
      <c r="F813" s="59"/>
      <c r="G813" s="59">
        <v>31</v>
      </c>
      <c r="H813" s="59"/>
      <c r="I813" s="59"/>
      <c r="J813" s="59"/>
      <c r="K813" s="144"/>
      <c r="L813" s="223"/>
      <c r="M813" s="129"/>
      <c r="N813" s="224"/>
      <c r="O813" s="67">
        <f>IF(G813=0,"",G813/F812)</f>
        <v>1</v>
      </c>
      <c r="P813" s="68">
        <v>49</v>
      </c>
      <c r="Q813" s="231">
        <f t="shared" si="101"/>
        <v>0.98</v>
      </c>
      <c r="R813" s="231">
        <f t="shared" si="102"/>
        <v>2.0000000000000018E-2</v>
      </c>
    </row>
    <row r="814" spans="1:19" ht="15.75" customHeight="1" x14ac:dyDescent="0.25">
      <c r="A814" s="58">
        <v>2202</v>
      </c>
      <c r="B814" s="59"/>
      <c r="C814" s="59"/>
      <c r="D814" s="59"/>
      <c r="E814" s="59"/>
      <c r="F814" s="59"/>
      <c r="G814" s="59"/>
      <c r="H814" s="59">
        <v>29</v>
      </c>
      <c r="I814" s="59"/>
      <c r="J814" s="59"/>
      <c r="K814" s="144"/>
      <c r="L814" s="223"/>
      <c r="M814" s="129"/>
      <c r="N814" s="224"/>
      <c r="O814" s="67">
        <f>IF(H814=0,"",H814/G813)</f>
        <v>0.93548387096774188</v>
      </c>
      <c r="P814" s="68">
        <v>48</v>
      </c>
      <c r="Q814" s="231">
        <f t="shared" si="101"/>
        <v>0.97959183673469385</v>
      </c>
      <c r="R814" s="231">
        <f t="shared" si="102"/>
        <v>2.0408163265306145E-2</v>
      </c>
    </row>
    <row r="815" spans="1:19" ht="15.75" customHeight="1" x14ac:dyDescent="0.25">
      <c r="A815" s="58">
        <v>2301</v>
      </c>
      <c r="B815" s="59"/>
      <c r="C815" s="59"/>
      <c r="D815" s="59"/>
      <c r="E815" s="59"/>
      <c r="F815" s="59"/>
      <c r="G815" s="59"/>
      <c r="H815" s="59"/>
      <c r="I815" s="59">
        <v>29</v>
      </c>
      <c r="J815" s="59"/>
      <c r="K815" s="144"/>
      <c r="L815" s="223"/>
      <c r="M815" s="129"/>
      <c r="N815" s="224"/>
      <c r="O815" s="67">
        <f>IF(I815=0,"",I815/H814)</f>
        <v>1</v>
      </c>
      <c r="P815" s="68">
        <v>46</v>
      </c>
      <c r="Q815" s="231">
        <f t="shared" si="101"/>
        <v>0.95833333333333337</v>
      </c>
      <c r="R815" s="231">
        <f t="shared" si="102"/>
        <v>4.166666666666663E-2</v>
      </c>
    </row>
    <row r="816" spans="1:19" ht="15.75" customHeight="1" x14ac:dyDescent="0.25">
      <c r="A816" s="58">
        <v>2302</v>
      </c>
      <c r="B816" s="59"/>
      <c r="C816" s="59"/>
      <c r="D816" s="59"/>
      <c r="E816" s="59"/>
      <c r="F816" s="59"/>
      <c r="G816" s="59"/>
      <c r="H816" s="59"/>
      <c r="I816" s="59"/>
      <c r="J816" s="59">
        <v>19</v>
      </c>
      <c r="K816" s="144">
        <v>19</v>
      </c>
      <c r="L816" s="223"/>
      <c r="M816" s="129"/>
      <c r="N816" s="224"/>
      <c r="O816" s="71">
        <f>IF(J816=0,"",J816/I815)</f>
        <v>0.65517241379310343</v>
      </c>
      <c r="P816" s="68">
        <v>46</v>
      </c>
      <c r="Q816" s="71">
        <f t="shared" si="101"/>
        <v>1</v>
      </c>
      <c r="R816" s="71">
        <f t="shared" si="102"/>
        <v>0</v>
      </c>
    </row>
    <row r="817" spans="1:19" ht="15.75" customHeight="1" x14ac:dyDescent="0.25">
      <c r="A817" s="58">
        <v>2401</v>
      </c>
      <c r="B817" s="59"/>
      <c r="C817" s="59"/>
      <c r="D817" s="59"/>
      <c r="E817" s="59"/>
      <c r="F817" s="59"/>
      <c r="G817" s="59"/>
      <c r="H817" s="59"/>
      <c r="I817" s="59"/>
      <c r="J817" s="59">
        <v>9</v>
      </c>
      <c r="K817" s="144">
        <v>9</v>
      </c>
      <c r="L817" s="223"/>
      <c r="M817" s="129"/>
      <c r="N817" s="225"/>
      <c r="O817" s="105"/>
      <c r="P817" s="68">
        <v>25</v>
      </c>
      <c r="Q817" s="105"/>
      <c r="R817" s="239"/>
    </row>
    <row r="818" spans="1:19" ht="15.75" customHeight="1" x14ac:dyDescent="0.25">
      <c r="A818" s="58">
        <v>2402</v>
      </c>
      <c r="B818" s="59"/>
      <c r="C818" s="59"/>
      <c r="D818" s="59"/>
      <c r="E818" s="59"/>
      <c r="F818" s="59"/>
      <c r="G818" s="59"/>
      <c r="H818" s="59"/>
      <c r="I818" s="59"/>
      <c r="J818" s="59">
        <v>6</v>
      </c>
      <c r="K818" s="144">
        <v>4</v>
      </c>
      <c r="L818" s="223"/>
      <c r="M818" s="129"/>
      <c r="N818" s="225"/>
      <c r="O818" s="233"/>
      <c r="P818" s="109">
        <v>13</v>
      </c>
      <c r="Q818" s="234"/>
      <c r="R818" s="233"/>
    </row>
    <row r="819" spans="1:19" ht="15.75" customHeight="1" x14ac:dyDescent="0.25">
      <c r="A819" s="58">
        <v>2501</v>
      </c>
      <c r="B819" s="59"/>
      <c r="C819" s="59"/>
      <c r="D819" s="59"/>
      <c r="E819" s="59"/>
      <c r="F819" s="59"/>
      <c r="G819" s="59"/>
      <c r="H819" s="59"/>
      <c r="I819" s="59"/>
      <c r="J819" s="59">
        <v>3</v>
      </c>
      <c r="K819" s="144">
        <v>4</v>
      </c>
      <c r="L819" s="223"/>
      <c r="M819" s="129"/>
      <c r="N819" s="225"/>
      <c r="O819" s="233"/>
      <c r="P819" s="109">
        <v>9</v>
      </c>
      <c r="Q819" s="234"/>
      <c r="R819" s="233"/>
    </row>
    <row r="820" spans="1:19" ht="15.75" customHeight="1" x14ac:dyDescent="0.25">
      <c r="A820" s="58">
        <v>2502</v>
      </c>
      <c r="B820" s="59"/>
      <c r="C820" s="59"/>
      <c r="D820" s="59"/>
      <c r="E820" s="59"/>
      <c r="F820" s="59"/>
      <c r="G820" s="59"/>
      <c r="H820" s="59"/>
      <c r="I820" s="59"/>
      <c r="J820" s="59"/>
      <c r="K820" s="144"/>
      <c r="L820" s="223"/>
      <c r="M820" s="129"/>
      <c r="N820" s="225"/>
      <c r="O820" s="129"/>
      <c r="P820" s="225"/>
      <c r="Q820" s="124"/>
      <c r="R820" s="233"/>
    </row>
    <row r="821" spans="1:19" ht="15.75" customHeight="1" x14ac:dyDescent="0.25">
      <c r="A821" s="58">
        <v>2601</v>
      </c>
      <c r="B821" s="59"/>
      <c r="C821" s="59"/>
      <c r="D821" s="59"/>
      <c r="E821" s="59"/>
      <c r="F821" s="59"/>
      <c r="G821" s="59"/>
      <c r="H821" s="59"/>
      <c r="I821" s="59"/>
      <c r="J821" s="59"/>
      <c r="K821" s="144"/>
      <c r="L821" s="223"/>
      <c r="M821" s="129"/>
      <c r="N821" s="225"/>
      <c r="O821" s="191" t="s">
        <v>83</v>
      </c>
      <c r="P821" s="82">
        <v>8</v>
      </c>
      <c r="Q821" s="111">
        <f>K824</f>
        <v>36</v>
      </c>
      <c r="R821" s="193" t="s">
        <v>11</v>
      </c>
    </row>
    <row r="822" spans="1:19" ht="15.75" customHeight="1" x14ac:dyDescent="0.25">
      <c r="A822" s="58">
        <v>2602</v>
      </c>
      <c r="B822" s="59"/>
      <c r="C822" s="59"/>
      <c r="D822" s="59"/>
      <c r="E822" s="59"/>
      <c r="F822" s="59"/>
      <c r="G822" s="59"/>
      <c r="H822" s="59"/>
      <c r="I822" s="59"/>
      <c r="J822" s="59"/>
      <c r="K822" s="144"/>
      <c r="L822" s="223"/>
      <c r="M822" s="129"/>
      <c r="N822" s="225"/>
      <c r="O822" s="192" t="s">
        <v>85</v>
      </c>
      <c r="P822" s="86">
        <f>IF(P821/B808=0,"",P821/B808)</f>
        <v>0.12121212121212122</v>
      </c>
      <c r="Q822" s="112">
        <f>IF(P821/Q821=0,"",P821/Q821)</f>
        <v>0.22222222222222221</v>
      </c>
      <c r="R822" s="194" t="s">
        <v>86</v>
      </c>
    </row>
    <row r="823" spans="1:19" ht="15.75" customHeight="1" x14ac:dyDescent="0.25">
      <c r="A823" s="58">
        <v>2701</v>
      </c>
      <c r="B823" s="59"/>
      <c r="C823" s="59"/>
      <c r="D823" s="59"/>
      <c r="E823" s="59"/>
      <c r="F823" s="59"/>
      <c r="G823" s="59"/>
      <c r="H823" s="59"/>
      <c r="I823" s="59"/>
      <c r="J823" s="59"/>
      <c r="K823" s="144"/>
      <c r="L823" s="226"/>
      <c r="M823" s="227"/>
      <c r="N823" s="228"/>
      <c r="O823" s="90"/>
      <c r="P823" s="91"/>
      <c r="Q823" s="91"/>
      <c r="R823" s="113"/>
    </row>
    <row r="824" spans="1:19" ht="18" customHeight="1" x14ac:dyDescent="0.25">
      <c r="A824" s="28"/>
      <c r="B824" s="280" t="s">
        <v>111</v>
      </c>
      <c r="C824" s="280"/>
      <c r="D824" s="280"/>
      <c r="E824" s="280"/>
      <c r="F824" s="280"/>
      <c r="G824" s="280"/>
      <c r="H824" s="280"/>
      <c r="I824" s="280"/>
      <c r="J824" s="280"/>
      <c r="K824" s="93">
        <f>SUM(K808:K820)</f>
        <v>36</v>
      </c>
      <c r="L824" s="94">
        <f>IF(K816=0,"",K816/B808)</f>
        <v>0.2878787878787879</v>
      </c>
      <c r="M824" s="94">
        <f>IF(K824=0,"",K824/B808)</f>
        <v>0.54545454545454541</v>
      </c>
      <c r="N824" s="94">
        <f>IF(K816=0,"",M824-L824)</f>
        <v>0.25757575757575751</v>
      </c>
      <c r="O824" s="3"/>
      <c r="P824" s="29"/>
      <c r="Q824" s="22"/>
      <c r="R824" s="3"/>
    </row>
    <row r="825" spans="1:19" ht="12.75" customHeight="1" x14ac:dyDescent="0.2">
      <c r="L825" s="3"/>
      <c r="M825" s="3"/>
      <c r="O825" s="3"/>
      <c r="P825" s="3"/>
    </row>
    <row r="826" spans="1:19" ht="12.75" customHeight="1" x14ac:dyDescent="0.2">
      <c r="L826" s="3"/>
      <c r="M826" s="3"/>
      <c r="O826" s="3"/>
      <c r="P826" s="3"/>
    </row>
    <row r="827" spans="1:19" ht="26.25" customHeight="1" x14ac:dyDescent="0.4">
      <c r="A827" s="163"/>
      <c r="B827" s="298" t="s">
        <v>99</v>
      </c>
      <c r="C827" s="298"/>
      <c r="D827" s="298"/>
      <c r="E827" s="298"/>
      <c r="F827" s="298"/>
      <c r="G827" s="298"/>
      <c r="H827" s="298"/>
      <c r="I827" s="298"/>
      <c r="J827" s="298"/>
      <c r="K827" s="179" t="s">
        <v>119</v>
      </c>
      <c r="L827" s="57"/>
      <c r="M827" s="57"/>
      <c r="N827" s="29"/>
      <c r="O827" s="3"/>
      <c r="P827" s="29"/>
      <c r="Q827" s="29"/>
      <c r="R827" s="29"/>
    </row>
    <row r="828" spans="1:19" ht="20.25" customHeight="1" x14ac:dyDescent="0.2">
      <c r="A828" s="293" t="s">
        <v>10</v>
      </c>
      <c r="B828" s="273" t="s">
        <v>100</v>
      </c>
      <c r="C828" s="274"/>
      <c r="D828" s="274"/>
      <c r="E828" s="274"/>
      <c r="F828" s="274"/>
      <c r="G828" s="274"/>
      <c r="H828" s="274"/>
      <c r="I828" s="274"/>
      <c r="J828" s="275"/>
      <c r="K828" s="276" t="s">
        <v>11</v>
      </c>
      <c r="L828" s="269" t="s">
        <v>3</v>
      </c>
      <c r="M828" s="269" t="s">
        <v>4</v>
      </c>
      <c r="N828" s="278" t="s">
        <v>5</v>
      </c>
      <c r="O828" s="269" t="s">
        <v>6</v>
      </c>
      <c r="P828" s="267" t="s">
        <v>7</v>
      </c>
      <c r="Q828" s="267" t="s">
        <v>8</v>
      </c>
      <c r="R828" s="269" t="s">
        <v>101</v>
      </c>
    </row>
    <row r="829" spans="1:19" ht="15.75" customHeight="1" x14ac:dyDescent="0.25">
      <c r="A829" s="268"/>
      <c r="B829" s="58" t="s">
        <v>102</v>
      </c>
      <c r="C829" s="58" t="s">
        <v>103</v>
      </c>
      <c r="D829" s="58" t="s">
        <v>104</v>
      </c>
      <c r="E829" s="58" t="s">
        <v>105</v>
      </c>
      <c r="F829" s="58" t="s">
        <v>106</v>
      </c>
      <c r="G829" s="58" t="s">
        <v>107</v>
      </c>
      <c r="H829" s="58" t="s">
        <v>108</v>
      </c>
      <c r="I829" s="58" t="s">
        <v>109</v>
      </c>
      <c r="J829" s="58" t="s">
        <v>110</v>
      </c>
      <c r="K829" s="277"/>
      <c r="L829" s="268"/>
      <c r="M829" s="268"/>
      <c r="N829" s="268"/>
      <c r="O829" s="268"/>
      <c r="P829" s="268"/>
      <c r="Q829" s="268"/>
      <c r="R829" s="268"/>
    </row>
    <row r="830" spans="1:19" ht="15.75" customHeight="1" x14ac:dyDescent="0.25">
      <c r="A830" s="58">
        <v>2001</v>
      </c>
      <c r="B830" s="59">
        <v>34</v>
      </c>
      <c r="C830" s="59"/>
      <c r="D830" s="59"/>
      <c r="E830" s="59"/>
      <c r="F830" s="59"/>
      <c r="G830" s="59"/>
      <c r="H830" s="59"/>
      <c r="I830" s="59"/>
      <c r="J830" s="59"/>
      <c r="K830" s="144"/>
      <c r="L830" s="220"/>
      <c r="M830" s="221"/>
      <c r="N830" s="222"/>
      <c r="O830" s="229"/>
      <c r="P830" s="63">
        <f>B830</f>
        <v>34</v>
      </c>
      <c r="Q830" s="230"/>
      <c r="R830" s="229"/>
    </row>
    <row r="831" spans="1:19" ht="15.75" customHeight="1" x14ac:dyDescent="0.25">
      <c r="A831" s="58">
        <v>2002</v>
      </c>
      <c r="B831" s="59"/>
      <c r="C831" s="59">
        <v>29</v>
      </c>
      <c r="D831" s="59"/>
      <c r="E831" s="59"/>
      <c r="F831" s="59"/>
      <c r="G831" s="59"/>
      <c r="H831" s="59"/>
      <c r="I831" s="59"/>
      <c r="J831" s="59"/>
      <c r="K831" s="144"/>
      <c r="L831" s="223"/>
      <c r="M831" s="129"/>
      <c r="N831" s="224"/>
      <c r="O831" s="67">
        <f>IF(C831=0,"",C831/B830)</f>
        <v>0.8529411764705882</v>
      </c>
      <c r="P831" s="68">
        <v>29</v>
      </c>
      <c r="Q831" s="231">
        <f t="shared" ref="Q831:Q838" si="103">IF(P831=0,"",P831/P830)</f>
        <v>0.8529411764705882</v>
      </c>
      <c r="R831" s="231">
        <f t="shared" ref="R831:R838" si="104">IF(P831=0,"",100%-Q831)</f>
        <v>0.1470588235294118</v>
      </c>
    </row>
    <row r="832" spans="1:19" ht="15.75" customHeight="1" x14ac:dyDescent="0.25">
      <c r="A832" s="58">
        <v>2101</v>
      </c>
      <c r="B832" s="59"/>
      <c r="C832" s="59"/>
      <c r="D832" s="59">
        <v>23</v>
      </c>
      <c r="E832" s="59"/>
      <c r="F832" s="59"/>
      <c r="G832" s="59"/>
      <c r="H832" s="59"/>
      <c r="I832" s="59"/>
      <c r="J832" s="59"/>
      <c r="K832" s="144"/>
      <c r="L832" s="223"/>
      <c r="M832" s="129"/>
      <c r="N832" s="224"/>
      <c r="O832" s="67">
        <f>IF(D832=0,"",D832/C831)</f>
        <v>0.7931034482758621</v>
      </c>
      <c r="P832" s="68">
        <v>26</v>
      </c>
      <c r="Q832" s="231">
        <f t="shared" si="103"/>
        <v>0.89655172413793105</v>
      </c>
      <c r="R832" s="231">
        <f t="shared" si="104"/>
        <v>0.10344827586206895</v>
      </c>
      <c r="S832" s="8">
        <f>P832/P830</f>
        <v>0.76470588235294112</v>
      </c>
    </row>
    <row r="833" spans="1:18" ht="15.75" customHeight="1" x14ac:dyDescent="0.25">
      <c r="A833" s="58">
        <v>2102</v>
      </c>
      <c r="B833" s="59"/>
      <c r="C833" s="59"/>
      <c r="D833" s="59"/>
      <c r="E833" s="59">
        <v>17</v>
      </c>
      <c r="F833" s="59"/>
      <c r="G833" s="59"/>
      <c r="H833" s="59"/>
      <c r="I833" s="59"/>
      <c r="J833" s="59"/>
      <c r="K833" s="144"/>
      <c r="L833" s="223"/>
      <c r="M833" s="129"/>
      <c r="N833" s="224"/>
      <c r="O833" s="67">
        <f>IF(E833=0,"",E833/D832)</f>
        <v>0.73913043478260865</v>
      </c>
      <c r="P833" s="68">
        <v>24</v>
      </c>
      <c r="Q833" s="231">
        <f t="shared" si="103"/>
        <v>0.92307692307692313</v>
      </c>
      <c r="R833" s="231">
        <f t="shared" si="104"/>
        <v>7.6923076923076872E-2</v>
      </c>
    </row>
    <row r="834" spans="1:18" ht="15.75" customHeight="1" x14ac:dyDescent="0.25">
      <c r="A834" s="58">
        <v>2201</v>
      </c>
      <c r="B834" s="59"/>
      <c r="C834" s="59"/>
      <c r="D834" s="59"/>
      <c r="E834" s="59"/>
      <c r="F834" s="59">
        <v>14</v>
      </c>
      <c r="G834" s="59"/>
      <c r="H834" s="59"/>
      <c r="I834" s="59"/>
      <c r="J834" s="59"/>
      <c r="K834" s="144"/>
      <c r="L834" s="223"/>
      <c r="M834" s="129"/>
      <c r="N834" s="224"/>
      <c r="O834" s="67">
        <f>IF(F834=0,"",F834/E833)</f>
        <v>0.82352941176470584</v>
      </c>
      <c r="P834" s="68">
        <v>23</v>
      </c>
      <c r="Q834" s="231">
        <f t="shared" si="103"/>
        <v>0.95833333333333337</v>
      </c>
      <c r="R834" s="231">
        <f t="shared" si="104"/>
        <v>4.166666666666663E-2</v>
      </c>
    </row>
    <row r="835" spans="1:18" ht="15.75" customHeight="1" x14ac:dyDescent="0.25">
      <c r="A835" s="58">
        <v>2202</v>
      </c>
      <c r="B835" s="59"/>
      <c r="C835" s="59"/>
      <c r="D835" s="59"/>
      <c r="E835" s="59"/>
      <c r="F835" s="59"/>
      <c r="G835" s="59">
        <v>14</v>
      </c>
      <c r="H835" s="59"/>
      <c r="I835" s="59"/>
      <c r="J835" s="59"/>
      <c r="K835" s="144"/>
      <c r="L835" s="223"/>
      <c r="M835" s="129"/>
      <c r="N835" s="224"/>
      <c r="O835" s="67">
        <f>IF(G835=0,"",G835/F834)</f>
        <v>1</v>
      </c>
      <c r="P835" s="68">
        <v>22</v>
      </c>
      <c r="Q835" s="231">
        <f t="shared" si="103"/>
        <v>0.95652173913043481</v>
      </c>
      <c r="R835" s="231">
        <f t="shared" si="104"/>
        <v>4.3478260869565188E-2</v>
      </c>
    </row>
    <row r="836" spans="1:18" ht="15.75" customHeight="1" x14ac:dyDescent="0.25">
      <c r="A836" s="58">
        <v>2301</v>
      </c>
      <c r="B836" s="59"/>
      <c r="C836" s="59"/>
      <c r="D836" s="59"/>
      <c r="E836" s="59"/>
      <c r="F836" s="59"/>
      <c r="G836" s="59"/>
      <c r="H836" s="59">
        <v>14</v>
      </c>
      <c r="I836" s="59"/>
      <c r="J836" s="59"/>
      <c r="K836" s="144"/>
      <c r="L836" s="223"/>
      <c r="M836" s="129"/>
      <c r="N836" s="224"/>
      <c r="O836" s="67">
        <f>IF(H836=0,"",H836/G835)</f>
        <v>1</v>
      </c>
      <c r="P836" s="68">
        <v>21</v>
      </c>
      <c r="Q836" s="231">
        <f t="shared" si="103"/>
        <v>0.95454545454545459</v>
      </c>
      <c r="R836" s="231">
        <f t="shared" si="104"/>
        <v>4.5454545454545414E-2</v>
      </c>
    </row>
    <row r="837" spans="1:18" ht="15.75" customHeight="1" x14ac:dyDescent="0.25">
      <c r="A837" s="58">
        <v>2302</v>
      </c>
      <c r="B837" s="59"/>
      <c r="C837" s="59"/>
      <c r="D837" s="59"/>
      <c r="E837" s="59"/>
      <c r="F837" s="59"/>
      <c r="G837" s="59"/>
      <c r="H837" s="59"/>
      <c r="I837" s="59">
        <v>14</v>
      </c>
      <c r="J837" s="59"/>
      <c r="K837" s="144">
        <v>1</v>
      </c>
      <c r="L837" s="223"/>
      <c r="M837" s="129"/>
      <c r="N837" s="224"/>
      <c r="O837" s="67">
        <f>IF(I837=0,"",I837/H836)</f>
        <v>1</v>
      </c>
      <c r="P837" s="68">
        <v>21</v>
      </c>
      <c r="Q837" s="231">
        <f t="shared" si="103"/>
        <v>1</v>
      </c>
      <c r="R837" s="231">
        <f t="shared" si="104"/>
        <v>0</v>
      </c>
    </row>
    <row r="838" spans="1:18" ht="15.75" customHeight="1" x14ac:dyDescent="0.25">
      <c r="A838" s="58">
        <v>2401</v>
      </c>
      <c r="B838" s="59"/>
      <c r="C838" s="59"/>
      <c r="D838" s="59"/>
      <c r="E838" s="59"/>
      <c r="F838" s="59"/>
      <c r="G838" s="59"/>
      <c r="H838" s="59"/>
      <c r="I838" s="59"/>
      <c r="J838" s="59">
        <v>7</v>
      </c>
      <c r="K838" s="144">
        <v>7</v>
      </c>
      <c r="L838" s="223"/>
      <c r="M838" s="129"/>
      <c r="N838" s="224"/>
      <c r="O838" s="71">
        <f>IF(J838=0,"",J838/I837)</f>
        <v>0.5</v>
      </c>
      <c r="P838" s="68">
        <v>19</v>
      </c>
      <c r="Q838" s="71">
        <f t="shared" si="103"/>
        <v>0.90476190476190477</v>
      </c>
      <c r="R838" s="71">
        <f t="shared" si="104"/>
        <v>9.5238095238095233E-2</v>
      </c>
    </row>
    <row r="839" spans="1:18" ht="15.75" customHeight="1" x14ac:dyDescent="0.25">
      <c r="A839" s="58">
        <v>2402</v>
      </c>
      <c r="B839" s="59"/>
      <c r="C839" s="59"/>
      <c r="D839" s="59"/>
      <c r="E839" s="59"/>
      <c r="F839" s="59"/>
      <c r="G839" s="59"/>
      <c r="H839" s="59"/>
      <c r="I839" s="59"/>
      <c r="J839" s="59">
        <v>7</v>
      </c>
      <c r="K839" s="144">
        <v>7</v>
      </c>
      <c r="L839" s="223"/>
      <c r="M839" s="129"/>
      <c r="N839" s="225"/>
      <c r="O839" s="105"/>
      <c r="P839" s="68">
        <v>12</v>
      </c>
      <c r="Q839" s="105"/>
      <c r="R839" s="239"/>
    </row>
    <row r="840" spans="1:18" ht="15.75" customHeight="1" x14ac:dyDescent="0.25">
      <c r="A840" s="58">
        <v>2501</v>
      </c>
      <c r="B840" s="59"/>
      <c r="C840" s="59"/>
      <c r="D840" s="59"/>
      <c r="E840" s="59"/>
      <c r="F840" s="59"/>
      <c r="G840" s="59"/>
      <c r="H840" s="59"/>
      <c r="I840" s="59"/>
      <c r="J840" s="59">
        <v>1</v>
      </c>
      <c r="K840" s="144">
        <v>1</v>
      </c>
      <c r="L840" s="223"/>
      <c r="M840" s="129"/>
      <c r="N840" s="225"/>
      <c r="O840" s="233"/>
      <c r="P840" s="109">
        <v>4</v>
      </c>
      <c r="Q840" s="234"/>
      <c r="R840" s="233"/>
    </row>
    <row r="841" spans="1:18" ht="15.75" customHeight="1" x14ac:dyDescent="0.25">
      <c r="A841" s="58">
        <v>2502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144"/>
      <c r="L841" s="223"/>
      <c r="M841" s="129"/>
      <c r="N841" s="225"/>
      <c r="O841" s="233"/>
      <c r="P841" s="109"/>
      <c r="Q841" s="234"/>
      <c r="R841" s="233"/>
    </row>
    <row r="842" spans="1:18" ht="15.75" customHeight="1" x14ac:dyDescent="0.25">
      <c r="A842" s="58">
        <v>2601</v>
      </c>
      <c r="B842" s="59"/>
      <c r="C842" s="59"/>
      <c r="D842" s="59"/>
      <c r="E842" s="59"/>
      <c r="F842" s="59"/>
      <c r="G842" s="59"/>
      <c r="H842" s="59"/>
      <c r="I842" s="59"/>
      <c r="J842" s="59"/>
      <c r="K842" s="144"/>
      <c r="L842" s="223"/>
      <c r="M842" s="129"/>
      <c r="N842" s="225"/>
      <c r="O842" s="129"/>
      <c r="P842" s="225"/>
      <c r="Q842" s="124"/>
      <c r="R842" s="233"/>
    </row>
    <row r="843" spans="1:18" ht="15.75" customHeight="1" x14ac:dyDescent="0.25">
      <c r="A843" s="58">
        <v>2602</v>
      </c>
      <c r="B843" s="59"/>
      <c r="C843" s="59"/>
      <c r="D843" s="59"/>
      <c r="E843" s="59"/>
      <c r="F843" s="59"/>
      <c r="G843" s="59"/>
      <c r="H843" s="59"/>
      <c r="I843" s="59"/>
      <c r="J843" s="59"/>
      <c r="K843" s="144"/>
      <c r="L843" s="223"/>
      <c r="M843" s="129"/>
      <c r="N843" s="225"/>
      <c r="O843" s="191" t="s">
        <v>83</v>
      </c>
      <c r="P843" s="82">
        <v>2</v>
      </c>
      <c r="Q843" s="111">
        <f>K846</f>
        <v>16</v>
      </c>
      <c r="R843" s="193" t="s">
        <v>11</v>
      </c>
    </row>
    <row r="844" spans="1:18" ht="15.75" customHeight="1" x14ac:dyDescent="0.25">
      <c r="A844" s="58">
        <v>2701</v>
      </c>
      <c r="B844" s="59"/>
      <c r="C844" s="59"/>
      <c r="D844" s="59"/>
      <c r="E844" s="59"/>
      <c r="F844" s="59"/>
      <c r="G844" s="59"/>
      <c r="H844" s="59"/>
      <c r="I844" s="59"/>
      <c r="J844" s="59"/>
      <c r="K844" s="144"/>
      <c r="L844" s="223"/>
      <c r="M844" s="129"/>
      <c r="N844" s="225"/>
      <c r="O844" s="192" t="s">
        <v>85</v>
      </c>
      <c r="P844" s="86">
        <f>IF(P843/B830=0,"",P843/B830)</f>
        <v>5.8823529411764705E-2</v>
      </c>
      <c r="Q844" s="112">
        <f>IF(P843/Q843=0,"",P843/Q843)</f>
        <v>0.125</v>
      </c>
      <c r="R844" s="194" t="s">
        <v>86</v>
      </c>
    </row>
    <row r="845" spans="1:18" ht="15.75" customHeight="1" x14ac:dyDescent="0.25">
      <c r="A845" s="58">
        <v>2702</v>
      </c>
      <c r="B845" s="59"/>
      <c r="C845" s="59"/>
      <c r="D845" s="59"/>
      <c r="E845" s="59"/>
      <c r="F845" s="59"/>
      <c r="G845" s="59"/>
      <c r="H845" s="59"/>
      <c r="I845" s="59"/>
      <c r="J845" s="59"/>
      <c r="K845" s="144"/>
      <c r="L845" s="226"/>
      <c r="M845" s="227"/>
      <c r="N845" s="228"/>
      <c r="O845" s="90"/>
      <c r="P845" s="91"/>
      <c r="Q845" s="91"/>
      <c r="R845" s="113"/>
    </row>
    <row r="846" spans="1:18" ht="18" customHeight="1" x14ac:dyDescent="0.25">
      <c r="A846" s="28"/>
      <c r="B846" s="280" t="s">
        <v>111</v>
      </c>
      <c r="C846" s="280"/>
      <c r="D846" s="280"/>
      <c r="E846" s="280"/>
      <c r="F846" s="280"/>
      <c r="G846" s="280"/>
      <c r="H846" s="280"/>
      <c r="I846" s="280"/>
      <c r="J846" s="280"/>
      <c r="K846" s="93">
        <f>SUM(K830:K842)</f>
        <v>16</v>
      </c>
      <c r="L846" s="94">
        <f>SUM(K836:K838)/B830</f>
        <v>0.23529411764705882</v>
      </c>
      <c r="M846" s="94">
        <f>IF(K846=0,"",K846/B830)</f>
        <v>0.47058823529411764</v>
      </c>
      <c r="N846" s="94">
        <f>IF(K838=0,"",M846-L846)</f>
        <v>0.23529411764705882</v>
      </c>
      <c r="O846" s="3"/>
      <c r="P846" s="29"/>
      <c r="Q846" s="22"/>
      <c r="R846" s="3"/>
    </row>
    <row r="847" spans="1:18" ht="12.75" customHeight="1" x14ac:dyDescent="0.2">
      <c r="L847" s="3"/>
      <c r="M847" s="3"/>
      <c r="O847" s="3"/>
      <c r="P847" s="3"/>
    </row>
    <row r="848" spans="1:18" ht="12.75" customHeight="1" x14ac:dyDescent="0.2">
      <c r="L848" s="3"/>
      <c r="M848" s="3"/>
      <c r="O848" s="3"/>
      <c r="P848" s="3"/>
    </row>
    <row r="849" spans="1:19" ht="26.25" x14ac:dyDescent="0.4">
      <c r="A849" s="163"/>
      <c r="B849" s="298" t="s">
        <v>99</v>
      </c>
      <c r="C849" s="298"/>
      <c r="D849" s="298"/>
      <c r="E849" s="298"/>
      <c r="F849" s="298"/>
      <c r="G849" s="298"/>
      <c r="H849" s="298"/>
      <c r="I849" s="298"/>
      <c r="J849" s="298"/>
      <c r="K849" s="179" t="s">
        <v>120</v>
      </c>
      <c r="L849" s="57"/>
      <c r="M849" s="57"/>
      <c r="N849" s="29"/>
      <c r="O849" s="3"/>
      <c r="P849" s="29"/>
      <c r="Q849" s="29"/>
      <c r="R849" s="29"/>
    </row>
    <row r="850" spans="1:19" ht="20.25" x14ac:dyDescent="0.2">
      <c r="A850" s="293" t="s">
        <v>10</v>
      </c>
      <c r="B850" s="273" t="s">
        <v>100</v>
      </c>
      <c r="C850" s="274"/>
      <c r="D850" s="274"/>
      <c r="E850" s="274"/>
      <c r="F850" s="274"/>
      <c r="G850" s="274"/>
      <c r="H850" s="274"/>
      <c r="I850" s="274"/>
      <c r="J850" s="275"/>
      <c r="K850" s="276" t="s">
        <v>11</v>
      </c>
      <c r="L850" s="269" t="s">
        <v>3</v>
      </c>
      <c r="M850" s="269" t="s">
        <v>4</v>
      </c>
      <c r="N850" s="278" t="s">
        <v>5</v>
      </c>
      <c r="O850" s="269" t="s">
        <v>6</v>
      </c>
      <c r="P850" s="267" t="s">
        <v>7</v>
      </c>
      <c r="Q850" s="267" t="s">
        <v>8</v>
      </c>
      <c r="R850" s="269" t="s">
        <v>101</v>
      </c>
    </row>
    <row r="851" spans="1:19" ht="15.75" x14ac:dyDescent="0.25">
      <c r="A851" s="268"/>
      <c r="B851" s="58" t="s">
        <v>102</v>
      </c>
      <c r="C851" s="58" t="s">
        <v>103</v>
      </c>
      <c r="D851" s="58" t="s">
        <v>104</v>
      </c>
      <c r="E851" s="58" t="s">
        <v>105</v>
      </c>
      <c r="F851" s="58" t="s">
        <v>106</v>
      </c>
      <c r="G851" s="58" t="s">
        <v>107</v>
      </c>
      <c r="H851" s="58" t="s">
        <v>108</v>
      </c>
      <c r="I851" s="58" t="s">
        <v>109</v>
      </c>
      <c r="J851" s="58" t="s">
        <v>110</v>
      </c>
      <c r="K851" s="277"/>
      <c r="L851" s="268"/>
      <c r="M851" s="268"/>
      <c r="N851" s="268"/>
      <c r="O851" s="268"/>
      <c r="P851" s="268"/>
      <c r="Q851" s="268"/>
      <c r="R851" s="268"/>
    </row>
    <row r="852" spans="1:19" ht="15.75" customHeight="1" x14ac:dyDescent="0.25">
      <c r="A852" s="58">
        <v>2002</v>
      </c>
      <c r="B852" s="59">
        <v>75</v>
      </c>
      <c r="C852" s="59"/>
      <c r="D852" s="59"/>
      <c r="E852" s="59"/>
      <c r="F852" s="59"/>
      <c r="G852" s="59"/>
      <c r="H852" s="59"/>
      <c r="I852" s="59"/>
      <c r="J852" s="59"/>
      <c r="K852" s="144"/>
      <c r="L852" s="220"/>
      <c r="M852" s="221"/>
      <c r="N852" s="222"/>
      <c r="O852" s="229"/>
      <c r="P852" s="63">
        <f>B852</f>
        <v>75</v>
      </c>
      <c r="Q852" s="230"/>
      <c r="R852" s="229"/>
    </row>
    <row r="853" spans="1:19" ht="15.75" customHeight="1" x14ac:dyDescent="0.25">
      <c r="A853" s="58">
        <v>2101</v>
      </c>
      <c r="B853" s="59"/>
      <c r="C853" s="59">
        <v>49</v>
      </c>
      <c r="D853" s="59"/>
      <c r="E853" s="59"/>
      <c r="F853" s="59"/>
      <c r="G853" s="59"/>
      <c r="H853" s="59"/>
      <c r="I853" s="59"/>
      <c r="J853" s="59"/>
      <c r="K853" s="144"/>
      <c r="L853" s="223"/>
      <c r="M853" s="129"/>
      <c r="N853" s="224"/>
      <c r="O853" s="67">
        <f>IF(C853=0,"",C853/B852)</f>
        <v>0.65333333333333332</v>
      </c>
      <c r="P853" s="68">
        <v>49</v>
      </c>
      <c r="Q853" s="231">
        <f t="shared" ref="Q853:Q860" si="105">IF(P853=0,"",P853/P852)</f>
        <v>0.65333333333333332</v>
      </c>
      <c r="R853" s="231">
        <f t="shared" ref="R853:R860" si="106">IF(P853=0,"",100%-Q853)</f>
        <v>0.34666666666666668</v>
      </c>
    </row>
    <row r="854" spans="1:19" ht="15.75" customHeight="1" x14ac:dyDescent="0.25">
      <c r="A854" s="58">
        <v>2102</v>
      </c>
      <c r="B854" s="59"/>
      <c r="C854" s="59"/>
      <c r="D854" s="59">
        <v>33</v>
      </c>
      <c r="E854" s="59"/>
      <c r="F854" s="59"/>
      <c r="G854" s="59"/>
      <c r="H854" s="59"/>
      <c r="I854" s="59"/>
      <c r="J854" s="59"/>
      <c r="K854" s="144"/>
      <c r="L854" s="223"/>
      <c r="M854" s="129"/>
      <c r="N854" s="224"/>
      <c r="O854" s="67">
        <f>IF(D854=0,"",D854/C853)</f>
        <v>0.67346938775510201</v>
      </c>
      <c r="P854" s="68">
        <v>40</v>
      </c>
      <c r="Q854" s="231">
        <f t="shared" si="105"/>
        <v>0.81632653061224492</v>
      </c>
      <c r="R854" s="231">
        <f t="shared" si="106"/>
        <v>0.18367346938775508</v>
      </c>
      <c r="S854" s="8">
        <f>P854/P852</f>
        <v>0.53333333333333333</v>
      </c>
    </row>
    <row r="855" spans="1:19" ht="15.75" customHeight="1" x14ac:dyDescent="0.25">
      <c r="A855" s="58">
        <v>2201</v>
      </c>
      <c r="B855" s="59"/>
      <c r="C855" s="59"/>
      <c r="D855" s="59"/>
      <c r="E855" s="59">
        <v>26</v>
      </c>
      <c r="F855" s="59"/>
      <c r="G855" s="59"/>
      <c r="H855" s="59"/>
      <c r="I855" s="59"/>
      <c r="J855" s="59"/>
      <c r="K855" s="144"/>
      <c r="L855" s="223"/>
      <c r="M855" s="129"/>
      <c r="N855" s="224"/>
      <c r="O855" s="67">
        <f>IF(E855=0,"",E855/D854)</f>
        <v>0.78787878787878785</v>
      </c>
      <c r="P855" s="68">
        <v>37</v>
      </c>
      <c r="Q855" s="231">
        <f t="shared" si="105"/>
        <v>0.92500000000000004</v>
      </c>
      <c r="R855" s="231">
        <f t="shared" si="106"/>
        <v>7.4999999999999956E-2</v>
      </c>
    </row>
    <row r="856" spans="1:19" ht="15.75" customHeight="1" x14ac:dyDescent="0.25">
      <c r="A856" s="58">
        <v>2202</v>
      </c>
      <c r="B856" s="59"/>
      <c r="C856" s="59"/>
      <c r="D856" s="59"/>
      <c r="E856" s="59"/>
      <c r="F856" s="59">
        <v>22</v>
      </c>
      <c r="G856" s="59"/>
      <c r="H856" s="59"/>
      <c r="I856" s="59"/>
      <c r="J856" s="59"/>
      <c r="K856" s="144"/>
      <c r="L856" s="223"/>
      <c r="M856" s="129"/>
      <c r="N856" s="224"/>
      <c r="O856" s="67">
        <f>IF(F856=0,"",F856/E855)</f>
        <v>0.84615384615384615</v>
      </c>
      <c r="P856" s="68">
        <v>34</v>
      </c>
      <c r="Q856" s="231">
        <f t="shared" si="105"/>
        <v>0.91891891891891897</v>
      </c>
      <c r="R856" s="231">
        <f t="shared" si="106"/>
        <v>8.108108108108103E-2</v>
      </c>
    </row>
    <row r="857" spans="1:19" ht="15.75" customHeight="1" x14ac:dyDescent="0.25">
      <c r="A857" s="58">
        <v>2301</v>
      </c>
      <c r="B857" s="59"/>
      <c r="C857" s="59"/>
      <c r="D857" s="59"/>
      <c r="E857" s="59"/>
      <c r="F857" s="59"/>
      <c r="G857" s="59">
        <v>20</v>
      </c>
      <c r="H857" s="59"/>
      <c r="I857" s="59"/>
      <c r="J857" s="59"/>
      <c r="K857" s="144"/>
      <c r="L857" s="223"/>
      <c r="M857" s="129"/>
      <c r="N857" s="224"/>
      <c r="O857" s="67">
        <f>IF(G857=0,"",G857/F856)</f>
        <v>0.90909090909090906</v>
      </c>
      <c r="P857" s="68">
        <v>31</v>
      </c>
      <c r="Q857" s="231">
        <f t="shared" si="105"/>
        <v>0.91176470588235292</v>
      </c>
      <c r="R857" s="231">
        <f t="shared" si="106"/>
        <v>8.8235294117647078E-2</v>
      </c>
    </row>
    <row r="858" spans="1:19" ht="15.75" customHeight="1" x14ac:dyDescent="0.25">
      <c r="A858" s="58">
        <v>2302</v>
      </c>
      <c r="B858" s="59"/>
      <c r="C858" s="59"/>
      <c r="D858" s="59"/>
      <c r="E858" s="59"/>
      <c r="F858" s="59"/>
      <c r="G858" s="59"/>
      <c r="H858" s="59">
        <v>18</v>
      </c>
      <c r="I858" s="59"/>
      <c r="J858" s="59"/>
      <c r="K858" s="144"/>
      <c r="L858" s="223"/>
      <c r="M858" s="129"/>
      <c r="N858" s="224"/>
      <c r="O858" s="67">
        <f>IF(H858=0,"",H858/G857)</f>
        <v>0.9</v>
      </c>
      <c r="P858" s="68">
        <v>31</v>
      </c>
      <c r="Q858" s="231">
        <f t="shared" si="105"/>
        <v>1</v>
      </c>
      <c r="R858" s="231">
        <f t="shared" si="106"/>
        <v>0</v>
      </c>
    </row>
    <row r="859" spans="1:19" ht="15.75" customHeight="1" x14ac:dyDescent="0.25">
      <c r="A859" s="58">
        <v>2401</v>
      </c>
      <c r="B859" s="59"/>
      <c r="C859" s="59"/>
      <c r="D859" s="59"/>
      <c r="E859" s="59"/>
      <c r="F859" s="59"/>
      <c r="G859" s="59"/>
      <c r="H859" s="59"/>
      <c r="I859" s="59">
        <v>18</v>
      </c>
      <c r="J859" s="59"/>
      <c r="K859" s="144"/>
      <c r="L859" s="223"/>
      <c r="M859" s="129"/>
      <c r="N859" s="224"/>
      <c r="O859" s="67">
        <f>IF(I859=0,"",I859/H858)</f>
        <v>1</v>
      </c>
      <c r="P859" s="68">
        <v>30</v>
      </c>
      <c r="Q859" s="231">
        <f t="shared" si="105"/>
        <v>0.967741935483871</v>
      </c>
      <c r="R859" s="231">
        <f t="shared" si="106"/>
        <v>3.2258064516129004E-2</v>
      </c>
    </row>
    <row r="860" spans="1:19" ht="15.75" customHeight="1" x14ac:dyDescent="0.25">
      <c r="A860" s="58">
        <v>2402</v>
      </c>
      <c r="B860" s="59"/>
      <c r="C860" s="59"/>
      <c r="D860" s="59"/>
      <c r="E860" s="59"/>
      <c r="F860" s="59"/>
      <c r="G860" s="59"/>
      <c r="H860" s="59"/>
      <c r="I860" s="59"/>
      <c r="J860" s="59">
        <v>11</v>
      </c>
      <c r="K860" s="144">
        <v>10</v>
      </c>
      <c r="L860" s="223"/>
      <c r="M860" s="129"/>
      <c r="N860" s="224"/>
      <c r="O860" s="71">
        <f>IF(J860=0,"",J860/I859)</f>
        <v>0.61111111111111116</v>
      </c>
      <c r="P860" s="68">
        <v>30</v>
      </c>
      <c r="Q860" s="71">
        <f t="shared" si="105"/>
        <v>1</v>
      </c>
      <c r="R860" s="71">
        <f t="shared" si="106"/>
        <v>0</v>
      </c>
    </row>
    <row r="861" spans="1:19" ht="15.75" customHeight="1" x14ac:dyDescent="0.25">
      <c r="A861" s="58">
        <v>2501</v>
      </c>
      <c r="B861" s="59"/>
      <c r="C861" s="59"/>
      <c r="D861" s="59"/>
      <c r="E861" s="59"/>
      <c r="F861" s="59"/>
      <c r="G861" s="59"/>
      <c r="H861" s="59"/>
      <c r="I861" s="59"/>
      <c r="J861" s="59">
        <v>4</v>
      </c>
      <c r="K861" s="144">
        <v>5</v>
      </c>
      <c r="L861" s="223"/>
      <c r="M861" s="129"/>
      <c r="N861" s="225"/>
      <c r="O861" s="105"/>
      <c r="P861" s="68">
        <v>20</v>
      </c>
      <c r="Q861" s="105"/>
      <c r="R861" s="239"/>
    </row>
    <row r="862" spans="1:19" ht="15.75" customHeight="1" x14ac:dyDescent="0.25">
      <c r="A862" s="58">
        <v>2502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144"/>
      <c r="L862" s="223"/>
      <c r="M862" s="129"/>
      <c r="N862" s="225"/>
      <c r="O862" s="233"/>
      <c r="P862" s="109"/>
      <c r="Q862" s="234"/>
      <c r="R862" s="233"/>
    </row>
    <row r="863" spans="1:19" ht="15.75" customHeight="1" x14ac:dyDescent="0.25">
      <c r="A863" s="58">
        <v>2601</v>
      </c>
      <c r="B863" s="59"/>
      <c r="C863" s="59"/>
      <c r="D863" s="59"/>
      <c r="E863" s="59"/>
      <c r="F863" s="59"/>
      <c r="G863" s="59"/>
      <c r="H863" s="59"/>
      <c r="I863" s="59"/>
      <c r="J863" s="59"/>
      <c r="K863" s="144"/>
      <c r="L863" s="223"/>
      <c r="M863" s="129"/>
      <c r="N863" s="225"/>
      <c r="O863" s="233"/>
      <c r="P863" s="109"/>
      <c r="Q863" s="234"/>
      <c r="R863" s="233"/>
    </row>
    <row r="864" spans="1:19" ht="15.75" customHeight="1" x14ac:dyDescent="0.25">
      <c r="A864" s="58">
        <v>2602</v>
      </c>
      <c r="B864" s="59"/>
      <c r="C864" s="59"/>
      <c r="D864" s="59"/>
      <c r="E864" s="59"/>
      <c r="F864" s="59"/>
      <c r="G864" s="59"/>
      <c r="H864" s="59"/>
      <c r="I864" s="59"/>
      <c r="J864" s="59"/>
      <c r="K864" s="144"/>
      <c r="L864" s="223"/>
      <c r="M864" s="129"/>
      <c r="N864" s="225"/>
      <c r="O864" s="129"/>
      <c r="P864" s="225"/>
      <c r="Q864" s="124"/>
      <c r="R864" s="233"/>
    </row>
    <row r="865" spans="1:19" ht="15.75" customHeight="1" x14ac:dyDescent="0.25">
      <c r="A865" s="58">
        <v>2701</v>
      </c>
      <c r="B865" s="59"/>
      <c r="C865" s="59"/>
      <c r="D865" s="59"/>
      <c r="E865" s="59"/>
      <c r="F865" s="59"/>
      <c r="G865" s="59"/>
      <c r="H865" s="59"/>
      <c r="I865" s="59"/>
      <c r="J865" s="59"/>
      <c r="K865" s="144"/>
      <c r="L865" s="223"/>
      <c r="M865" s="129"/>
      <c r="N865" s="225"/>
      <c r="O865" s="191" t="s">
        <v>83</v>
      </c>
      <c r="P865" s="82"/>
      <c r="Q865" s="111">
        <f>IF(SUM(K858:K861)=0,"",SUM(K858:K861))</f>
        <v>15</v>
      </c>
      <c r="R865" s="193" t="s">
        <v>11</v>
      </c>
    </row>
    <row r="866" spans="1:19" ht="15.75" customHeight="1" x14ac:dyDescent="0.25">
      <c r="A866" s="58">
        <v>2702</v>
      </c>
      <c r="B866" s="59"/>
      <c r="C866" s="59"/>
      <c r="D866" s="59"/>
      <c r="E866" s="59"/>
      <c r="F866" s="59"/>
      <c r="G866" s="59"/>
      <c r="H866" s="59"/>
      <c r="I866" s="59"/>
      <c r="J866" s="59"/>
      <c r="K866" s="144"/>
      <c r="L866" s="223"/>
      <c r="M866" s="129"/>
      <c r="N866" s="225"/>
      <c r="O866" s="192" t="s">
        <v>85</v>
      </c>
      <c r="P866" s="86" t="str">
        <f>IF(P865/B852=0,"",P865/B852)</f>
        <v/>
      </c>
      <c r="Q866" s="112" t="str">
        <f>IF(P865/Q865=0,"",P865/Q865)</f>
        <v/>
      </c>
      <c r="R866" s="194" t="s">
        <v>86</v>
      </c>
    </row>
    <row r="867" spans="1:19" ht="15.75" customHeight="1" x14ac:dyDescent="0.25">
      <c r="A867" s="58">
        <v>2801</v>
      </c>
      <c r="B867" s="59"/>
      <c r="C867" s="59"/>
      <c r="D867" s="59"/>
      <c r="E867" s="59"/>
      <c r="F867" s="59"/>
      <c r="G867" s="59"/>
      <c r="H867" s="59"/>
      <c r="I867" s="59"/>
      <c r="J867" s="59"/>
      <c r="K867" s="144"/>
      <c r="L867" s="226"/>
      <c r="M867" s="227"/>
      <c r="N867" s="228"/>
      <c r="O867" s="90"/>
      <c r="P867" s="91"/>
      <c r="Q867" s="91"/>
      <c r="R867" s="113"/>
    </row>
    <row r="868" spans="1:19" ht="18" customHeight="1" x14ac:dyDescent="0.25">
      <c r="A868" s="28"/>
      <c r="B868" s="280" t="s">
        <v>111</v>
      </c>
      <c r="C868" s="280"/>
      <c r="D868" s="280"/>
      <c r="E868" s="280"/>
      <c r="F868" s="280"/>
      <c r="G868" s="280"/>
      <c r="H868" s="280"/>
      <c r="I868" s="280"/>
      <c r="J868" s="280"/>
      <c r="K868" s="93">
        <f>SUM(K852:K864)</f>
        <v>15</v>
      </c>
      <c r="L868" s="94">
        <f>IF(K860=0,"",K860/B852)</f>
        <v>0.13333333333333333</v>
      </c>
      <c r="M868" s="94">
        <f>IF(K868=0,"",K868/B852)</f>
        <v>0.2</v>
      </c>
      <c r="N868" s="94">
        <f>IF(K860=0,"",M868-L868)</f>
        <v>6.666666666666668E-2</v>
      </c>
      <c r="O868" s="3"/>
      <c r="P868" s="29"/>
      <c r="Q868" s="22"/>
      <c r="R868" s="3"/>
    </row>
    <row r="869" spans="1:19" ht="12.75" customHeight="1" x14ac:dyDescent="0.2"/>
    <row r="870" spans="1:19" ht="12.75" customHeight="1" x14ac:dyDescent="0.2"/>
    <row r="871" spans="1:19" ht="26.25" x14ac:dyDescent="0.4">
      <c r="A871" s="163"/>
      <c r="B871" s="298" t="s">
        <v>99</v>
      </c>
      <c r="C871" s="298"/>
      <c r="D871" s="298"/>
      <c r="E871" s="298"/>
      <c r="F871" s="298"/>
      <c r="G871" s="298"/>
      <c r="H871" s="298"/>
      <c r="I871" s="298"/>
      <c r="J871" s="298"/>
      <c r="K871" s="179" t="s">
        <v>121</v>
      </c>
      <c r="L871" s="57"/>
      <c r="M871" s="57"/>
      <c r="N871" s="29"/>
      <c r="O871" s="3"/>
      <c r="P871" s="29"/>
      <c r="Q871" s="29"/>
      <c r="R871" s="29"/>
    </row>
    <row r="872" spans="1:19" ht="20.25" x14ac:dyDescent="0.2">
      <c r="A872" s="293" t="s">
        <v>10</v>
      </c>
      <c r="B872" s="273" t="s">
        <v>100</v>
      </c>
      <c r="C872" s="274"/>
      <c r="D872" s="274"/>
      <c r="E872" s="274"/>
      <c r="F872" s="274"/>
      <c r="G872" s="274"/>
      <c r="H872" s="274"/>
      <c r="I872" s="274"/>
      <c r="J872" s="275"/>
      <c r="K872" s="276" t="s">
        <v>11</v>
      </c>
      <c r="L872" s="269" t="s">
        <v>3</v>
      </c>
      <c r="M872" s="269" t="s">
        <v>4</v>
      </c>
      <c r="N872" s="278" t="s">
        <v>5</v>
      </c>
      <c r="O872" s="269" t="s">
        <v>6</v>
      </c>
      <c r="P872" s="267" t="s">
        <v>7</v>
      </c>
      <c r="Q872" s="267" t="s">
        <v>8</v>
      </c>
      <c r="R872" s="269" t="s">
        <v>101</v>
      </c>
    </row>
    <row r="873" spans="1:19" ht="15.75" x14ac:dyDescent="0.25">
      <c r="A873" s="268"/>
      <c r="B873" s="58" t="s">
        <v>102</v>
      </c>
      <c r="C873" s="58" t="s">
        <v>103</v>
      </c>
      <c r="D873" s="58" t="s">
        <v>104</v>
      </c>
      <c r="E873" s="58" t="s">
        <v>105</v>
      </c>
      <c r="F873" s="58" t="s">
        <v>106</v>
      </c>
      <c r="G873" s="58" t="s">
        <v>107</v>
      </c>
      <c r="H873" s="58" t="s">
        <v>108</v>
      </c>
      <c r="I873" s="58" t="s">
        <v>109</v>
      </c>
      <c r="J873" s="58" t="s">
        <v>110</v>
      </c>
      <c r="K873" s="277"/>
      <c r="L873" s="268"/>
      <c r="M873" s="268"/>
      <c r="N873" s="268"/>
      <c r="O873" s="268"/>
      <c r="P873" s="268"/>
      <c r="Q873" s="268"/>
      <c r="R873" s="268"/>
    </row>
    <row r="874" spans="1:19" ht="15.75" customHeight="1" x14ac:dyDescent="0.25">
      <c r="A874" s="58">
        <v>2101</v>
      </c>
      <c r="B874" s="59">
        <v>27</v>
      </c>
      <c r="C874" s="59"/>
      <c r="D874" s="59"/>
      <c r="E874" s="59"/>
      <c r="F874" s="59"/>
      <c r="G874" s="59"/>
      <c r="H874" s="59"/>
      <c r="I874" s="59"/>
      <c r="J874" s="59"/>
      <c r="K874" s="144"/>
      <c r="L874" s="220"/>
      <c r="M874" s="221"/>
      <c r="N874" s="222"/>
      <c r="O874" s="229"/>
      <c r="P874" s="63">
        <f>B874</f>
        <v>27</v>
      </c>
      <c r="Q874" s="230"/>
      <c r="R874" s="229"/>
    </row>
    <row r="875" spans="1:19" ht="15.75" customHeight="1" x14ac:dyDescent="0.25">
      <c r="A875" s="58">
        <v>2102</v>
      </c>
      <c r="B875" s="59"/>
      <c r="C875" s="59">
        <v>20</v>
      </c>
      <c r="D875" s="59"/>
      <c r="E875" s="59"/>
      <c r="F875" s="59"/>
      <c r="G875" s="59"/>
      <c r="H875" s="59"/>
      <c r="I875" s="59"/>
      <c r="J875" s="59"/>
      <c r="K875" s="144"/>
      <c r="L875" s="223"/>
      <c r="M875" s="129"/>
      <c r="N875" s="224"/>
      <c r="O875" s="67">
        <f>IF(C875=0,"",C875/B874)</f>
        <v>0.7407407407407407</v>
      </c>
      <c r="P875" s="68">
        <v>20</v>
      </c>
      <c r="Q875" s="231">
        <f t="shared" ref="Q875:Q882" si="107">IF(P875=0,"",P875/P874)</f>
        <v>0.7407407407407407</v>
      </c>
      <c r="R875" s="231">
        <f t="shared" ref="R875:R882" si="108">IF(P875=0,"",100%-Q875)</f>
        <v>0.2592592592592593</v>
      </c>
    </row>
    <row r="876" spans="1:19" ht="15.75" customHeight="1" x14ac:dyDescent="0.25">
      <c r="A876" s="58">
        <v>2201</v>
      </c>
      <c r="B876" s="59"/>
      <c r="C876" s="59"/>
      <c r="D876" s="59">
        <v>12</v>
      </c>
      <c r="E876" s="59"/>
      <c r="F876" s="59"/>
      <c r="G876" s="59"/>
      <c r="H876" s="59"/>
      <c r="I876" s="59"/>
      <c r="J876" s="59"/>
      <c r="K876" s="144"/>
      <c r="L876" s="223"/>
      <c r="M876" s="129"/>
      <c r="N876" s="224"/>
      <c r="O876" s="67">
        <f>IF(D876=0,"",D876/C875)</f>
        <v>0.6</v>
      </c>
      <c r="P876" s="68">
        <v>16</v>
      </c>
      <c r="Q876" s="231">
        <f t="shared" si="107"/>
        <v>0.8</v>
      </c>
      <c r="R876" s="231">
        <f t="shared" si="108"/>
        <v>0.19999999999999996</v>
      </c>
      <c r="S876" s="8">
        <f>P876/P874</f>
        <v>0.59259259259259256</v>
      </c>
    </row>
    <row r="877" spans="1:19" ht="15.75" customHeight="1" x14ac:dyDescent="0.25">
      <c r="A877" s="58">
        <v>2202</v>
      </c>
      <c r="B877" s="59"/>
      <c r="C877" s="59"/>
      <c r="D877" s="59"/>
      <c r="E877" s="59">
        <v>9</v>
      </c>
      <c r="F877" s="59"/>
      <c r="G877" s="59"/>
      <c r="H877" s="59"/>
      <c r="I877" s="59"/>
      <c r="J877" s="59"/>
      <c r="K877" s="144"/>
      <c r="L877" s="223"/>
      <c r="M877" s="129"/>
      <c r="N877" s="224"/>
      <c r="O877" s="67">
        <f>IF(E877=0,"",E877/D876)</f>
        <v>0.75</v>
      </c>
      <c r="P877" s="68">
        <v>12</v>
      </c>
      <c r="Q877" s="231">
        <f t="shared" si="107"/>
        <v>0.75</v>
      </c>
      <c r="R877" s="231">
        <f t="shared" si="108"/>
        <v>0.25</v>
      </c>
    </row>
    <row r="878" spans="1:19" ht="15.75" customHeight="1" x14ac:dyDescent="0.25">
      <c r="A878" s="58">
        <v>2301</v>
      </c>
      <c r="B878" s="59"/>
      <c r="C878" s="59"/>
      <c r="D878" s="59"/>
      <c r="E878" s="59"/>
      <c r="F878" s="59">
        <v>7</v>
      </c>
      <c r="G878" s="59"/>
      <c r="H878" s="59"/>
      <c r="I878" s="59"/>
      <c r="J878" s="59"/>
      <c r="K878" s="144"/>
      <c r="L878" s="223"/>
      <c r="M878" s="129"/>
      <c r="N878" s="224"/>
      <c r="O878" s="67">
        <f>IF(F878=0,"",F878/E877)</f>
        <v>0.77777777777777779</v>
      </c>
      <c r="P878" s="68">
        <v>12</v>
      </c>
      <c r="Q878" s="231">
        <f t="shared" si="107"/>
        <v>1</v>
      </c>
      <c r="R878" s="231">
        <f t="shared" si="108"/>
        <v>0</v>
      </c>
    </row>
    <row r="879" spans="1:19" ht="15.75" customHeight="1" x14ac:dyDescent="0.25">
      <c r="A879" s="58">
        <v>2302</v>
      </c>
      <c r="B879" s="59"/>
      <c r="C879" s="59"/>
      <c r="D879" s="59"/>
      <c r="E879" s="59"/>
      <c r="F879" s="59"/>
      <c r="G879" s="59">
        <v>5</v>
      </c>
      <c r="H879" s="59"/>
      <c r="I879" s="59"/>
      <c r="J879" s="59"/>
      <c r="K879" s="144"/>
      <c r="L879" s="223"/>
      <c r="M879" s="129"/>
      <c r="N879" s="224"/>
      <c r="O879" s="67">
        <f>IF(G879=0,"",G879/F878)</f>
        <v>0.7142857142857143</v>
      </c>
      <c r="P879" s="68">
        <v>10</v>
      </c>
      <c r="Q879" s="231">
        <f t="shared" si="107"/>
        <v>0.83333333333333337</v>
      </c>
      <c r="R879" s="231">
        <f t="shared" si="108"/>
        <v>0.16666666666666663</v>
      </c>
    </row>
    <row r="880" spans="1:19" ht="15.75" customHeight="1" x14ac:dyDescent="0.25">
      <c r="A880" s="58">
        <v>2401</v>
      </c>
      <c r="B880" s="59"/>
      <c r="C880" s="59"/>
      <c r="D880" s="59"/>
      <c r="E880" s="59"/>
      <c r="F880" s="59"/>
      <c r="G880" s="59"/>
      <c r="H880" s="59">
        <v>5</v>
      </c>
      <c r="I880" s="59"/>
      <c r="J880" s="59"/>
      <c r="K880" s="144"/>
      <c r="L880" s="223"/>
      <c r="M880" s="129"/>
      <c r="N880" s="224"/>
      <c r="O880" s="67">
        <f>IF(H880=0,"",H880/G879)</f>
        <v>1</v>
      </c>
      <c r="P880" s="68">
        <v>10</v>
      </c>
      <c r="Q880" s="231">
        <f t="shared" si="107"/>
        <v>1</v>
      </c>
      <c r="R880" s="231">
        <f t="shared" si="108"/>
        <v>0</v>
      </c>
    </row>
    <row r="881" spans="1:22" ht="15.75" customHeight="1" x14ac:dyDescent="0.25">
      <c r="A881" s="58">
        <v>2402</v>
      </c>
      <c r="B881" s="59"/>
      <c r="C881" s="59"/>
      <c r="D881" s="59"/>
      <c r="E881" s="59"/>
      <c r="F881" s="59"/>
      <c r="G881" s="59"/>
      <c r="H881" s="59"/>
      <c r="I881" s="59">
        <v>5</v>
      </c>
      <c r="J881" s="59"/>
      <c r="K881" s="144"/>
      <c r="L881" s="223"/>
      <c r="M881" s="129"/>
      <c r="N881" s="224"/>
      <c r="O881" s="67">
        <f>IF(I881=0,"",I881/H880)</f>
        <v>1</v>
      </c>
      <c r="P881" s="68">
        <v>10</v>
      </c>
      <c r="Q881" s="231">
        <f t="shared" si="107"/>
        <v>1</v>
      </c>
      <c r="R881" s="231">
        <f t="shared" si="108"/>
        <v>0</v>
      </c>
    </row>
    <row r="882" spans="1:22" ht="15.75" customHeight="1" x14ac:dyDescent="0.25">
      <c r="A882" s="58">
        <v>2501</v>
      </c>
      <c r="B882" s="59"/>
      <c r="C882" s="59"/>
      <c r="D882" s="59"/>
      <c r="E882" s="59"/>
      <c r="F882" s="59"/>
      <c r="G882" s="59"/>
      <c r="H882" s="59"/>
      <c r="I882" s="59"/>
      <c r="J882" s="59">
        <v>3</v>
      </c>
      <c r="K882" s="144">
        <v>3</v>
      </c>
      <c r="L882" s="223"/>
      <c r="M882" s="129"/>
      <c r="N882" s="224"/>
      <c r="O882" s="71">
        <f>IF(J882=0,"",J882/I881)</f>
        <v>0.6</v>
      </c>
      <c r="P882" s="68">
        <v>9</v>
      </c>
      <c r="Q882" s="71">
        <f t="shared" si="107"/>
        <v>0.9</v>
      </c>
      <c r="R882" s="71">
        <f t="shared" si="108"/>
        <v>9.9999999999999978E-2</v>
      </c>
    </row>
    <row r="883" spans="1:22" ht="15.75" customHeight="1" x14ac:dyDescent="0.25">
      <c r="A883" s="58">
        <v>2502</v>
      </c>
      <c r="B883" s="59"/>
      <c r="C883" s="59"/>
      <c r="D883" s="59"/>
      <c r="E883" s="59"/>
      <c r="F883" s="59"/>
      <c r="G883" s="59"/>
      <c r="H883" s="59"/>
      <c r="I883" s="59"/>
      <c r="J883" s="59"/>
      <c r="K883" s="144"/>
      <c r="L883" s="223"/>
      <c r="M883" s="129"/>
      <c r="N883" s="225"/>
      <c r="O883" s="105"/>
      <c r="P883" s="68"/>
      <c r="Q883" s="105"/>
      <c r="R883" s="239"/>
    </row>
    <row r="884" spans="1:22" ht="15.75" customHeight="1" x14ac:dyDescent="0.25">
      <c r="A884" s="58">
        <v>2601</v>
      </c>
      <c r="B884" s="59"/>
      <c r="C884" s="59"/>
      <c r="D884" s="59"/>
      <c r="E884" s="59"/>
      <c r="F884" s="59"/>
      <c r="G884" s="59"/>
      <c r="H884" s="59"/>
      <c r="I884" s="59"/>
      <c r="J884" s="59"/>
      <c r="K884" s="144"/>
      <c r="L884" s="223"/>
      <c r="M884" s="129"/>
      <c r="N884" s="225"/>
      <c r="O884" s="233"/>
      <c r="P884" s="109"/>
      <c r="Q884" s="234"/>
      <c r="R884" s="233"/>
    </row>
    <row r="885" spans="1:22" ht="15.75" customHeight="1" x14ac:dyDescent="0.25">
      <c r="A885" s="58">
        <v>2602</v>
      </c>
      <c r="B885" s="59"/>
      <c r="C885" s="59"/>
      <c r="D885" s="59"/>
      <c r="E885" s="59"/>
      <c r="F885" s="59"/>
      <c r="G885" s="59"/>
      <c r="H885" s="59"/>
      <c r="I885" s="59"/>
      <c r="J885" s="59"/>
      <c r="K885" s="144"/>
      <c r="L885" s="223"/>
      <c r="M885" s="129"/>
      <c r="N885" s="225"/>
      <c r="O885" s="233"/>
      <c r="P885" s="109"/>
      <c r="Q885" s="234"/>
      <c r="R885" s="233"/>
    </row>
    <row r="886" spans="1:22" ht="15.75" customHeight="1" x14ac:dyDescent="0.25">
      <c r="A886" s="58">
        <v>2701</v>
      </c>
      <c r="B886" s="59"/>
      <c r="C886" s="59"/>
      <c r="D886" s="59"/>
      <c r="E886" s="59"/>
      <c r="F886" s="59"/>
      <c r="G886" s="59"/>
      <c r="H886" s="59"/>
      <c r="I886" s="59"/>
      <c r="J886" s="59"/>
      <c r="K886" s="144"/>
      <c r="L886" s="223"/>
      <c r="M886" s="129"/>
      <c r="N886" s="225"/>
      <c r="O886" s="129"/>
      <c r="P886" s="225"/>
      <c r="Q886" s="124"/>
      <c r="R886" s="233"/>
    </row>
    <row r="887" spans="1:22" ht="15.75" customHeight="1" x14ac:dyDescent="0.25">
      <c r="A887" s="58">
        <v>2702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144"/>
      <c r="L887" s="223"/>
      <c r="M887" s="129"/>
      <c r="N887" s="225"/>
      <c r="O887" s="191" t="s">
        <v>83</v>
      </c>
      <c r="P887" s="82"/>
      <c r="Q887" s="111">
        <f>IF(SUM(K880:K883)=0,"",SUM(K880:K883))</f>
        <v>3</v>
      </c>
      <c r="R887" s="193" t="s">
        <v>11</v>
      </c>
    </row>
    <row r="888" spans="1:22" ht="15.75" customHeight="1" x14ac:dyDescent="0.25">
      <c r="A888" s="58">
        <v>2801</v>
      </c>
      <c r="B888" s="59"/>
      <c r="C888" s="59"/>
      <c r="D888" s="59"/>
      <c r="E888" s="59"/>
      <c r="F888" s="59"/>
      <c r="G888" s="59"/>
      <c r="H888" s="59"/>
      <c r="I888" s="59"/>
      <c r="J888" s="59"/>
      <c r="K888" s="144"/>
      <c r="L888" s="223"/>
      <c r="M888" s="129"/>
      <c r="N888" s="225"/>
      <c r="O888" s="192" t="s">
        <v>85</v>
      </c>
      <c r="P888" s="86" t="str">
        <f>IF(P887/B874=0,"",P887/B874)</f>
        <v/>
      </c>
      <c r="Q888" s="112" t="str">
        <f>IF(P887/Q887=0,"",P887/Q887)</f>
        <v/>
      </c>
      <c r="R888" s="194" t="s">
        <v>86</v>
      </c>
    </row>
    <row r="889" spans="1:22" ht="15.75" customHeight="1" x14ac:dyDescent="0.25">
      <c r="A889" s="58">
        <v>2802</v>
      </c>
      <c r="B889" s="59"/>
      <c r="C889" s="59"/>
      <c r="D889" s="59"/>
      <c r="E889" s="59"/>
      <c r="F889" s="59"/>
      <c r="G889" s="59"/>
      <c r="H889" s="59"/>
      <c r="I889" s="59"/>
      <c r="J889" s="59"/>
      <c r="K889" s="144"/>
      <c r="L889" s="226"/>
      <c r="M889" s="227"/>
      <c r="N889" s="228"/>
      <c r="O889" s="90"/>
      <c r="P889" s="91"/>
      <c r="Q889" s="91"/>
      <c r="R889" s="113"/>
    </row>
    <row r="890" spans="1:22" ht="18" x14ac:dyDescent="0.25">
      <c r="A890" s="28"/>
      <c r="B890" s="280" t="s">
        <v>111</v>
      </c>
      <c r="C890" s="280"/>
      <c r="D890" s="280"/>
      <c r="E890" s="280"/>
      <c r="F890" s="280"/>
      <c r="G890" s="280"/>
      <c r="H890" s="280"/>
      <c r="I890" s="280"/>
      <c r="J890" s="280"/>
      <c r="K890" s="93">
        <f>SUM(K874:K886)</f>
        <v>3</v>
      </c>
      <c r="L890" s="94">
        <f>IF(K882=0,"",K882/B874)</f>
        <v>0.1111111111111111</v>
      </c>
      <c r="M890" s="94">
        <f>IF(K890=0,"",K890/B874)</f>
        <v>0.1111111111111111</v>
      </c>
      <c r="N890" s="94">
        <f>IF(K882=0,"",M890-L890)</f>
        <v>0</v>
      </c>
      <c r="O890" s="3"/>
      <c r="P890" s="29"/>
      <c r="Q890" s="22"/>
      <c r="R890" s="3"/>
    </row>
    <row r="891" spans="1:22" ht="12.75" customHeight="1" x14ac:dyDescent="0.2">
      <c r="V891" s="166"/>
    </row>
    <row r="892" spans="1:22" ht="12.75" customHeight="1" x14ac:dyDescent="0.2"/>
    <row r="893" spans="1:22" ht="26.25" x14ac:dyDescent="0.4">
      <c r="A893" s="163"/>
      <c r="B893" s="298" t="s">
        <v>99</v>
      </c>
      <c r="C893" s="298"/>
      <c r="D893" s="298"/>
      <c r="E893" s="298"/>
      <c r="F893" s="298"/>
      <c r="G893" s="298"/>
      <c r="H893" s="298"/>
      <c r="I893" s="298"/>
      <c r="J893" s="298"/>
      <c r="K893" s="179" t="s">
        <v>122</v>
      </c>
      <c r="L893" s="57"/>
      <c r="M893" s="57"/>
      <c r="N893" s="29"/>
      <c r="O893" s="3"/>
      <c r="P893" s="29"/>
      <c r="Q893" s="29"/>
      <c r="R893" s="29"/>
      <c r="S893" s="120"/>
    </row>
    <row r="894" spans="1:22" ht="20.25" x14ac:dyDescent="0.2">
      <c r="A894" s="293" t="s">
        <v>10</v>
      </c>
      <c r="B894" s="273" t="s">
        <v>100</v>
      </c>
      <c r="C894" s="274"/>
      <c r="D894" s="274"/>
      <c r="E894" s="274"/>
      <c r="F894" s="274"/>
      <c r="G894" s="274"/>
      <c r="H894" s="274"/>
      <c r="I894" s="274"/>
      <c r="J894" s="275"/>
      <c r="K894" s="276" t="s">
        <v>11</v>
      </c>
      <c r="L894" s="269" t="s">
        <v>3</v>
      </c>
      <c r="M894" s="269" t="s">
        <v>4</v>
      </c>
      <c r="N894" s="278" t="s">
        <v>5</v>
      </c>
      <c r="O894" s="269" t="s">
        <v>6</v>
      </c>
      <c r="P894" s="267" t="s">
        <v>7</v>
      </c>
      <c r="Q894" s="267" t="s">
        <v>8</v>
      </c>
      <c r="R894" s="269" t="s">
        <v>101</v>
      </c>
      <c r="S894" s="120"/>
    </row>
    <row r="895" spans="1:22" ht="15.75" x14ac:dyDescent="0.25">
      <c r="A895" s="268"/>
      <c r="B895" s="58" t="s">
        <v>102</v>
      </c>
      <c r="C895" s="58" t="s">
        <v>103</v>
      </c>
      <c r="D895" s="58" t="s">
        <v>104</v>
      </c>
      <c r="E895" s="58" t="s">
        <v>105</v>
      </c>
      <c r="F895" s="58" t="s">
        <v>106</v>
      </c>
      <c r="G895" s="58" t="s">
        <v>107</v>
      </c>
      <c r="H895" s="58" t="s">
        <v>108</v>
      </c>
      <c r="I895" s="58" t="s">
        <v>109</v>
      </c>
      <c r="J895" s="58" t="s">
        <v>110</v>
      </c>
      <c r="K895" s="277"/>
      <c r="L895" s="268"/>
      <c r="M895" s="268"/>
      <c r="N895" s="268"/>
      <c r="O895" s="268"/>
      <c r="P895" s="268"/>
      <c r="Q895" s="268"/>
      <c r="R895" s="268"/>
      <c r="S895" s="120"/>
    </row>
    <row r="896" spans="1:22" ht="15.75" customHeight="1" x14ac:dyDescent="0.25">
      <c r="A896" s="58">
        <v>2102</v>
      </c>
      <c r="B896" s="59">
        <v>60</v>
      </c>
      <c r="C896" s="59"/>
      <c r="D896" s="59"/>
      <c r="E896" s="59"/>
      <c r="F896" s="59"/>
      <c r="G896" s="59"/>
      <c r="H896" s="59"/>
      <c r="I896" s="59"/>
      <c r="J896" s="59"/>
      <c r="K896" s="144"/>
      <c r="L896" s="220"/>
      <c r="M896" s="221"/>
      <c r="N896" s="222"/>
      <c r="O896" s="229"/>
      <c r="P896" s="63">
        <f>B896</f>
        <v>60</v>
      </c>
      <c r="Q896" s="230"/>
      <c r="R896" s="229"/>
      <c r="S896" s="120"/>
    </row>
    <row r="897" spans="1:19" ht="15.75" customHeight="1" x14ac:dyDescent="0.25">
      <c r="A897" s="58">
        <v>2201</v>
      </c>
      <c r="B897" s="59"/>
      <c r="C897" s="59">
        <v>48</v>
      </c>
      <c r="D897" s="59"/>
      <c r="E897" s="59"/>
      <c r="F897" s="59"/>
      <c r="G897" s="59"/>
      <c r="H897" s="59"/>
      <c r="I897" s="59"/>
      <c r="J897" s="59"/>
      <c r="K897" s="144"/>
      <c r="L897" s="223"/>
      <c r="M897" s="129"/>
      <c r="N897" s="224"/>
      <c r="O897" s="67">
        <f>IF(C897=0,"",C897/B896)</f>
        <v>0.8</v>
      </c>
      <c r="P897" s="68">
        <v>50</v>
      </c>
      <c r="Q897" s="231">
        <f t="shared" ref="Q897:Q904" si="109">IF(P897=0,"",P897/P896)</f>
        <v>0.83333333333333337</v>
      </c>
      <c r="R897" s="231">
        <f t="shared" ref="R897:R904" si="110">IF(P897=0,"",100%-Q897)</f>
        <v>0.16666666666666663</v>
      </c>
      <c r="S897" s="120"/>
    </row>
    <row r="898" spans="1:19" ht="15.75" customHeight="1" x14ac:dyDescent="0.25">
      <c r="A898" s="58">
        <v>2202</v>
      </c>
      <c r="B898" s="59"/>
      <c r="C898" s="59"/>
      <c r="D898" s="59">
        <v>34</v>
      </c>
      <c r="E898" s="59"/>
      <c r="F898" s="59"/>
      <c r="G898" s="59"/>
      <c r="H898" s="59"/>
      <c r="I898" s="59"/>
      <c r="J898" s="59"/>
      <c r="K898" s="144"/>
      <c r="L898" s="223"/>
      <c r="M898" s="129"/>
      <c r="N898" s="224"/>
      <c r="O898" s="67">
        <f>IF(D898=0,"",D898/C897)</f>
        <v>0.70833333333333337</v>
      </c>
      <c r="P898" s="68">
        <v>44</v>
      </c>
      <c r="Q898" s="231">
        <f t="shared" si="109"/>
        <v>0.88</v>
      </c>
      <c r="R898" s="231">
        <f t="shared" si="110"/>
        <v>0.12</v>
      </c>
      <c r="S898" s="8">
        <f>P898/P896</f>
        <v>0.73333333333333328</v>
      </c>
    </row>
    <row r="899" spans="1:19" ht="15.75" customHeight="1" x14ac:dyDescent="0.25">
      <c r="A899" s="58">
        <v>2301</v>
      </c>
      <c r="B899" s="59"/>
      <c r="C899" s="59"/>
      <c r="D899" s="59"/>
      <c r="E899" s="59">
        <v>26</v>
      </c>
      <c r="F899" s="59"/>
      <c r="G899" s="59"/>
      <c r="H899" s="59"/>
      <c r="I899" s="59"/>
      <c r="J899" s="59"/>
      <c r="K899" s="144"/>
      <c r="L899" s="223"/>
      <c r="M899" s="129"/>
      <c r="N899" s="224"/>
      <c r="O899" s="67">
        <f>IF(E899=0,"",E899/D898)</f>
        <v>0.76470588235294112</v>
      </c>
      <c r="P899" s="68">
        <v>40</v>
      </c>
      <c r="Q899" s="231">
        <f t="shared" si="109"/>
        <v>0.90909090909090906</v>
      </c>
      <c r="R899" s="231">
        <f t="shared" si="110"/>
        <v>9.0909090909090939E-2</v>
      </c>
      <c r="S899" s="120"/>
    </row>
    <row r="900" spans="1:19" ht="15.75" customHeight="1" x14ac:dyDescent="0.25">
      <c r="A900" s="58">
        <v>2302</v>
      </c>
      <c r="B900" s="59"/>
      <c r="C900" s="59"/>
      <c r="D900" s="59"/>
      <c r="E900" s="59"/>
      <c r="F900" s="59">
        <v>21</v>
      </c>
      <c r="G900" s="59"/>
      <c r="H900" s="59"/>
      <c r="I900" s="59"/>
      <c r="J900" s="59"/>
      <c r="K900" s="144"/>
      <c r="L900" s="223"/>
      <c r="M900" s="129"/>
      <c r="N900" s="224"/>
      <c r="O900" s="67">
        <f>IF(F900=0,"",F900/E899)</f>
        <v>0.80769230769230771</v>
      </c>
      <c r="P900" s="68">
        <v>35</v>
      </c>
      <c r="Q900" s="231">
        <f t="shared" si="109"/>
        <v>0.875</v>
      </c>
      <c r="R900" s="231">
        <f t="shared" si="110"/>
        <v>0.125</v>
      </c>
      <c r="S900" s="120"/>
    </row>
    <row r="901" spans="1:19" ht="15.75" customHeight="1" x14ac:dyDescent="0.25">
      <c r="A901" s="58">
        <v>2401</v>
      </c>
      <c r="B901" s="59"/>
      <c r="C901" s="59"/>
      <c r="D901" s="59"/>
      <c r="E901" s="59"/>
      <c r="F901" s="59"/>
      <c r="G901" s="59">
        <v>20</v>
      </c>
      <c r="H901" s="59"/>
      <c r="I901" s="59"/>
      <c r="J901" s="59"/>
      <c r="K901" s="144">
        <v>1</v>
      </c>
      <c r="L901" s="223"/>
      <c r="M901" s="129"/>
      <c r="N901" s="224"/>
      <c r="O901" s="67">
        <f>IF(G901=0,"",G901/F900)</f>
        <v>0.95238095238095233</v>
      </c>
      <c r="P901" s="68">
        <v>31</v>
      </c>
      <c r="Q901" s="231">
        <f t="shared" si="109"/>
        <v>0.88571428571428568</v>
      </c>
      <c r="R901" s="231">
        <f t="shared" si="110"/>
        <v>0.11428571428571432</v>
      </c>
      <c r="S901" s="120"/>
    </row>
    <row r="902" spans="1:19" ht="15.75" customHeight="1" x14ac:dyDescent="0.25">
      <c r="A902" s="58">
        <v>2402</v>
      </c>
      <c r="B902" s="59"/>
      <c r="C902" s="59"/>
      <c r="D902" s="59"/>
      <c r="E902" s="59"/>
      <c r="F902" s="59"/>
      <c r="G902" s="59"/>
      <c r="H902" s="59">
        <v>17</v>
      </c>
      <c r="I902" s="59"/>
      <c r="J902" s="59"/>
      <c r="K902" s="144"/>
      <c r="L902" s="223"/>
      <c r="M902" s="129"/>
      <c r="N902" s="224"/>
      <c r="O902" s="67">
        <f>IF(H902=0,"",H902/G901)</f>
        <v>0.85</v>
      </c>
      <c r="P902" s="68">
        <v>30</v>
      </c>
      <c r="Q902" s="231">
        <f t="shared" si="109"/>
        <v>0.967741935483871</v>
      </c>
      <c r="R902" s="231">
        <f t="shared" si="110"/>
        <v>3.2258064516129004E-2</v>
      </c>
      <c r="S902" s="120"/>
    </row>
    <row r="903" spans="1:19" ht="15.75" customHeight="1" x14ac:dyDescent="0.25">
      <c r="A903" s="58">
        <v>2501</v>
      </c>
      <c r="B903" s="59"/>
      <c r="C903" s="59"/>
      <c r="D903" s="59"/>
      <c r="E903" s="59"/>
      <c r="F903" s="59"/>
      <c r="G903" s="59"/>
      <c r="H903" s="59"/>
      <c r="I903" s="172">
        <v>18</v>
      </c>
      <c r="J903" s="59"/>
      <c r="K903" s="144"/>
      <c r="L903" s="223"/>
      <c r="M903" s="129"/>
      <c r="N903" s="224"/>
      <c r="O903" s="173">
        <f>IF(I903=0,"",I903/H902)</f>
        <v>1.0588235294117647</v>
      </c>
      <c r="P903" s="68">
        <v>29</v>
      </c>
      <c r="Q903" s="231">
        <f t="shared" si="109"/>
        <v>0.96666666666666667</v>
      </c>
      <c r="R903" s="231">
        <f t="shared" si="110"/>
        <v>3.3333333333333326E-2</v>
      </c>
      <c r="S903" s="120"/>
    </row>
    <row r="904" spans="1:19" ht="15.75" customHeight="1" x14ac:dyDescent="0.25">
      <c r="A904" s="58">
        <v>2502</v>
      </c>
      <c r="B904" s="59"/>
      <c r="C904" s="59"/>
      <c r="D904" s="59"/>
      <c r="E904" s="59"/>
      <c r="F904" s="59"/>
      <c r="G904" s="59"/>
      <c r="H904" s="59"/>
      <c r="I904" s="59"/>
      <c r="J904" s="59"/>
      <c r="K904" s="144"/>
      <c r="L904" s="223"/>
      <c r="M904" s="129"/>
      <c r="N904" s="224"/>
      <c r="O904" s="71" t="str">
        <f>IF(J904=0,"",J904/I903)</f>
        <v/>
      </c>
      <c r="P904" s="68"/>
      <c r="Q904" s="71" t="str">
        <f t="shared" si="109"/>
        <v/>
      </c>
      <c r="R904" s="71" t="str">
        <f t="shared" si="110"/>
        <v/>
      </c>
      <c r="S904" s="120"/>
    </row>
    <row r="905" spans="1:19" ht="15.75" customHeight="1" x14ac:dyDescent="0.25">
      <c r="A905" s="58">
        <v>2601</v>
      </c>
      <c r="B905" s="59"/>
      <c r="C905" s="59"/>
      <c r="D905" s="59"/>
      <c r="E905" s="59"/>
      <c r="F905" s="59"/>
      <c r="G905" s="59"/>
      <c r="H905" s="59"/>
      <c r="I905" s="59"/>
      <c r="J905" s="59"/>
      <c r="K905" s="144"/>
      <c r="L905" s="223"/>
      <c r="M905" s="129"/>
      <c r="N905" s="225"/>
      <c r="O905" s="105"/>
      <c r="P905" s="68"/>
      <c r="Q905" s="105"/>
      <c r="R905" s="239"/>
      <c r="S905" s="120"/>
    </row>
    <row r="906" spans="1:19" ht="15.75" customHeight="1" x14ac:dyDescent="0.25">
      <c r="A906" s="58">
        <v>2602</v>
      </c>
      <c r="B906" s="59"/>
      <c r="C906" s="59"/>
      <c r="D906" s="59"/>
      <c r="E906" s="59"/>
      <c r="F906" s="59"/>
      <c r="G906" s="59"/>
      <c r="H906" s="59"/>
      <c r="I906" s="59"/>
      <c r="J906" s="59"/>
      <c r="K906" s="144"/>
      <c r="L906" s="223"/>
      <c r="M906" s="129"/>
      <c r="N906" s="225"/>
      <c r="O906" s="233"/>
      <c r="P906" s="109"/>
      <c r="Q906" s="234"/>
      <c r="R906" s="233"/>
      <c r="S906" s="120"/>
    </row>
    <row r="907" spans="1:19" ht="15.75" customHeight="1" x14ac:dyDescent="0.25">
      <c r="A907" s="58">
        <v>2701</v>
      </c>
      <c r="B907" s="59"/>
      <c r="C907" s="59"/>
      <c r="D907" s="59"/>
      <c r="E907" s="59"/>
      <c r="F907" s="59"/>
      <c r="G907" s="59"/>
      <c r="H907" s="59"/>
      <c r="I907" s="59"/>
      <c r="J907" s="59"/>
      <c r="K907" s="144"/>
      <c r="L907" s="223"/>
      <c r="M907" s="129"/>
      <c r="N907" s="225"/>
      <c r="O907" s="233"/>
      <c r="P907" s="109"/>
      <c r="Q907" s="234"/>
      <c r="R907" s="233"/>
      <c r="S907" s="120"/>
    </row>
    <row r="908" spans="1:19" ht="15.75" customHeight="1" x14ac:dyDescent="0.25">
      <c r="A908" s="58">
        <v>2702</v>
      </c>
      <c r="B908" s="59"/>
      <c r="C908" s="59"/>
      <c r="D908" s="59"/>
      <c r="E908" s="59"/>
      <c r="F908" s="59"/>
      <c r="G908" s="59"/>
      <c r="H908" s="59"/>
      <c r="I908" s="59"/>
      <c r="J908" s="59"/>
      <c r="K908" s="144"/>
      <c r="L908" s="223"/>
      <c r="M908" s="129"/>
      <c r="N908" s="225"/>
      <c r="O908" s="129"/>
      <c r="P908" s="225"/>
      <c r="Q908" s="124"/>
      <c r="R908" s="233"/>
      <c r="S908" s="120"/>
    </row>
    <row r="909" spans="1:19" ht="15.75" customHeight="1" x14ac:dyDescent="0.25">
      <c r="A909" s="58">
        <v>2801</v>
      </c>
      <c r="B909" s="59"/>
      <c r="C909" s="59"/>
      <c r="D909" s="59"/>
      <c r="E909" s="59"/>
      <c r="F909" s="59"/>
      <c r="G909" s="59"/>
      <c r="H909" s="59"/>
      <c r="I909" s="59"/>
      <c r="J909" s="59"/>
      <c r="K909" s="144"/>
      <c r="L909" s="223"/>
      <c r="M909" s="129"/>
      <c r="N909" s="225"/>
      <c r="O909" s="191" t="s">
        <v>83</v>
      </c>
      <c r="P909" s="82">
        <v>1</v>
      </c>
      <c r="Q909" s="111">
        <f>K912</f>
        <v>1</v>
      </c>
      <c r="R909" s="193" t="s">
        <v>11</v>
      </c>
      <c r="S909" s="120"/>
    </row>
    <row r="910" spans="1:19" ht="15.75" customHeight="1" x14ac:dyDescent="0.25">
      <c r="A910" s="58">
        <v>2802</v>
      </c>
      <c r="B910" s="59"/>
      <c r="C910" s="59"/>
      <c r="D910" s="59"/>
      <c r="E910" s="59"/>
      <c r="F910" s="59"/>
      <c r="G910" s="59"/>
      <c r="H910" s="59"/>
      <c r="I910" s="59"/>
      <c r="J910" s="59"/>
      <c r="K910" s="144"/>
      <c r="L910" s="223"/>
      <c r="M910" s="129"/>
      <c r="N910" s="225"/>
      <c r="O910" s="192" t="s">
        <v>85</v>
      </c>
      <c r="P910" s="86">
        <f>IF(P909/B896=0,"",P909/B896)</f>
        <v>1.6666666666666666E-2</v>
      </c>
      <c r="Q910" s="112">
        <f>IF(P909/Q909=0,"",P909/Q909)</f>
        <v>1</v>
      </c>
      <c r="R910" s="194" t="s">
        <v>86</v>
      </c>
      <c r="S910" s="120"/>
    </row>
    <row r="911" spans="1:19" ht="15.75" customHeight="1" x14ac:dyDescent="0.25">
      <c r="A911" s="58">
        <v>2901</v>
      </c>
      <c r="B911" s="59"/>
      <c r="C911" s="59"/>
      <c r="D911" s="59"/>
      <c r="E911" s="59"/>
      <c r="F911" s="59"/>
      <c r="G911" s="59"/>
      <c r="H911" s="59"/>
      <c r="I911" s="59"/>
      <c r="J911" s="59"/>
      <c r="K911" s="144"/>
      <c r="L911" s="226"/>
      <c r="M911" s="227"/>
      <c r="N911" s="228"/>
      <c r="O911" s="90"/>
      <c r="P911" s="91"/>
      <c r="Q911" s="91"/>
      <c r="R911" s="113"/>
      <c r="S911" s="120"/>
    </row>
    <row r="912" spans="1:19" ht="18" x14ac:dyDescent="0.25">
      <c r="A912" s="28"/>
      <c r="B912" s="280" t="s">
        <v>111</v>
      </c>
      <c r="C912" s="280"/>
      <c r="D912" s="280"/>
      <c r="E912" s="280"/>
      <c r="F912" s="280"/>
      <c r="G912" s="280"/>
      <c r="H912" s="280"/>
      <c r="I912" s="280"/>
      <c r="J912" s="280"/>
      <c r="K912" s="93">
        <f>SUM(K896:K908)</f>
        <v>1</v>
      </c>
      <c r="L912" s="94">
        <f>(SUM(K901:K904)/B896)</f>
        <v>1.6666666666666666E-2</v>
      </c>
      <c r="M912" s="94">
        <f>IF(K912=0,"",K912/B896)</f>
        <v>1.6666666666666666E-2</v>
      </c>
      <c r="N912" s="94">
        <f>M912-L912</f>
        <v>0</v>
      </c>
      <c r="O912" s="3"/>
      <c r="P912" s="29"/>
      <c r="Q912" s="22"/>
      <c r="R912" s="3"/>
      <c r="S912" s="120"/>
    </row>
    <row r="913" spans="1:19" ht="12.75" customHeight="1" x14ac:dyDescent="0.2"/>
    <row r="914" spans="1:19" ht="12.75" customHeight="1" x14ac:dyDescent="0.2"/>
    <row r="915" spans="1:19" ht="26.25" x14ac:dyDescent="0.4">
      <c r="A915" s="163"/>
      <c r="B915" s="298" t="s">
        <v>99</v>
      </c>
      <c r="C915" s="298"/>
      <c r="D915" s="298"/>
      <c r="E915" s="298"/>
      <c r="F915" s="298"/>
      <c r="G915" s="298"/>
      <c r="H915" s="298"/>
      <c r="I915" s="298"/>
      <c r="J915" s="298"/>
      <c r="K915" s="179" t="s">
        <v>123</v>
      </c>
      <c r="L915" s="57"/>
      <c r="M915" s="57"/>
      <c r="N915" s="29"/>
      <c r="O915" s="3"/>
      <c r="P915" s="29"/>
      <c r="Q915" s="29"/>
      <c r="R915" s="29"/>
      <c r="S915" s="120"/>
    </row>
    <row r="916" spans="1:19" ht="20.25" x14ac:dyDescent="0.2">
      <c r="A916" s="293" t="s">
        <v>10</v>
      </c>
      <c r="B916" s="273" t="s">
        <v>100</v>
      </c>
      <c r="C916" s="274"/>
      <c r="D916" s="274"/>
      <c r="E916" s="274"/>
      <c r="F916" s="274"/>
      <c r="G916" s="274"/>
      <c r="H916" s="274"/>
      <c r="I916" s="274"/>
      <c r="J916" s="275"/>
      <c r="K916" s="276" t="s">
        <v>11</v>
      </c>
      <c r="L916" s="269" t="s">
        <v>3</v>
      </c>
      <c r="M916" s="269" t="s">
        <v>4</v>
      </c>
      <c r="N916" s="278" t="s">
        <v>5</v>
      </c>
      <c r="O916" s="269" t="s">
        <v>6</v>
      </c>
      <c r="P916" s="267" t="s">
        <v>7</v>
      </c>
      <c r="Q916" s="267" t="s">
        <v>8</v>
      </c>
      <c r="R916" s="269" t="s">
        <v>101</v>
      </c>
      <c r="S916" s="120"/>
    </row>
    <row r="917" spans="1:19" ht="15.75" x14ac:dyDescent="0.25">
      <c r="A917" s="268"/>
      <c r="B917" s="58" t="s">
        <v>102</v>
      </c>
      <c r="C917" s="58" t="s">
        <v>103</v>
      </c>
      <c r="D917" s="58" t="s">
        <v>104</v>
      </c>
      <c r="E917" s="58" t="s">
        <v>105</v>
      </c>
      <c r="F917" s="58" t="s">
        <v>106</v>
      </c>
      <c r="G917" s="58" t="s">
        <v>107</v>
      </c>
      <c r="H917" s="58" t="s">
        <v>108</v>
      </c>
      <c r="I917" s="58" t="s">
        <v>109</v>
      </c>
      <c r="J917" s="58" t="s">
        <v>110</v>
      </c>
      <c r="K917" s="277"/>
      <c r="L917" s="268"/>
      <c r="M917" s="268"/>
      <c r="N917" s="268"/>
      <c r="O917" s="268"/>
      <c r="P917" s="268"/>
      <c r="Q917" s="268"/>
      <c r="R917" s="268"/>
      <c r="S917" s="120"/>
    </row>
    <row r="918" spans="1:19" ht="15.75" customHeight="1" x14ac:dyDescent="0.25">
      <c r="A918" s="58">
        <v>2201</v>
      </c>
      <c r="B918" s="59">
        <v>32</v>
      </c>
      <c r="C918" s="59"/>
      <c r="D918" s="59"/>
      <c r="E918" s="59"/>
      <c r="F918" s="59"/>
      <c r="G918" s="59"/>
      <c r="H918" s="59"/>
      <c r="I918" s="59"/>
      <c r="J918" s="59"/>
      <c r="K918" s="144"/>
      <c r="L918" s="220"/>
      <c r="M918" s="221"/>
      <c r="N918" s="222"/>
      <c r="O918" s="229"/>
      <c r="P918" s="63">
        <f>B918</f>
        <v>32</v>
      </c>
      <c r="Q918" s="230"/>
      <c r="R918" s="229"/>
      <c r="S918" s="120"/>
    </row>
    <row r="919" spans="1:19" ht="15.75" customHeight="1" x14ac:dyDescent="0.25">
      <c r="A919" s="58">
        <v>2202</v>
      </c>
      <c r="B919" s="59"/>
      <c r="C919" s="59">
        <v>25</v>
      </c>
      <c r="D919" s="59"/>
      <c r="E919" s="59"/>
      <c r="F919" s="59"/>
      <c r="G919" s="59"/>
      <c r="H919" s="59"/>
      <c r="I919" s="59"/>
      <c r="J919" s="59"/>
      <c r="K919" s="144"/>
      <c r="L919" s="223"/>
      <c r="M919" s="129"/>
      <c r="N919" s="224"/>
      <c r="O919" s="67">
        <f>IF(C919=0,"",C919/B918)</f>
        <v>0.78125</v>
      </c>
      <c r="P919" s="68">
        <v>25</v>
      </c>
      <c r="Q919" s="231">
        <f t="shared" ref="Q919:Q926" si="111">IF(P919=0,"",P919/P918)</f>
        <v>0.78125</v>
      </c>
      <c r="R919" s="231">
        <f t="shared" ref="R919:R926" si="112">IF(P919=0,"",100%-Q919)</f>
        <v>0.21875</v>
      </c>
      <c r="S919" s="120"/>
    </row>
    <row r="920" spans="1:19" ht="15.75" customHeight="1" x14ac:dyDescent="0.25">
      <c r="A920" s="58">
        <v>2301</v>
      </c>
      <c r="B920" s="59"/>
      <c r="C920" s="59"/>
      <c r="D920" s="59">
        <v>13</v>
      </c>
      <c r="E920" s="59"/>
      <c r="F920" s="59"/>
      <c r="G920" s="59"/>
      <c r="H920" s="59"/>
      <c r="I920" s="59"/>
      <c r="J920" s="59"/>
      <c r="K920" s="144"/>
      <c r="L920" s="223"/>
      <c r="M920" s="129"/>
      <c r="N920" s="224"/>
      <c r="O920" s="67">
        <f>IF(D920=0,"",D920/C919)</f>
        <v>0.52</v>
      </c>
      <c r="P920" s="68">
        <v>22</v>
      </c>
      <c r="Q920" s="231">
        <f t="shared" si="111"/>
        <v>0.88</v>
      </c>
      <c r="R920" s="231">
        <f t="shared" si="112"/>
        <v>0.12</v>
      </c>
      <c r="S920" s="8">
        <f>P920/P918</f>
        <v>0.6875</v>
      </c>
    </row>
    <row r="921" spans="1:19" ht="15.75" customHeight="1" x14ac:dyDescent="0.25">
      <c r="A921" s="58">
        <v>2302</v>
      </c>
      <c r="B921" s="59"/>
      <c r="C921" s="59"/>
      <c r="D921" s="59"/>
      <c r="E921" s="59">
        <v>8</v>
      </c>
      <c r="F921" s="59"/>
      <c r="G921" s="59"/>
      <c r="H921" s="59"/>
      <c r="I921" s="59"/>
      <c r="J921" s="59"/>
      <c r="K921" s="144"/>
      <c r="L921" s="223"/>
      <c r="M921" s="129"/>
      <c r="N921" s="224"/>
      <c r="O921" s="67">
        <f>IF(E921=0,"",E921/D920)</f>
        <v>0.61538461538461542</v>
      </c>
      <c r="P921" s="68">
        <v>17</v>
      </c>
      <c r="Q921" s="231">
        <f t="shared" si="111"/>
        <v>0.77272727272727271</v>
      </c>
      <c r="R921" s="231">
        <f t="shared" si="112"/>
        <v>0.22727272727272729</v>
      </c>
      <c r="S921" s="120"/>
    </row>
    <row r="922" spans="1:19" ht="15.75" customHeight="1" x14ac:dyDescent="0.25">
      <c r="A922" s="58">
        <v>2401</v>
      </c>
      <c r="B922" s="59"/>
      <c r="C922" s="59"/>
      <c r="D922" s="59"/>
      <c r="E922" s="59"/>
      <c r="F922" s="59">
        <v>7</v>
      </c>
      <c r="G922" s="59"/>
      <c r="H922" s="59"/>
      <c r="I922" s="59"/>
      <c r="J922" s="59"/>
      <c r="K922" s="144"/>
      <c r="L922" s="223"/>
      <c r="M922" s="129"/>
      <c r="N922" s="224"/>
      <c r="O922" s="67">
        <f>IF(F922=0,"",F922/E921)</f>
        <v>0.875</v>
      </c>
      <c r="P922" s="68">
        <v>17</v>
      </c>
      <c r="Q922" s="231">
        <f t="shared" si="111"/>
        <v>1</v>
      </c>
      <c r="R922" s="231">
        <f t="shared" si="112"/>
        <v>0</v>
      </c>
      <c r="S922" s="120"/>
    </row>
    <row r="923" spans="1:19" ht="15.75" customHeight="1" x14ac:dyDescent="0.25">
      <c r="A923" s="58">
        <v>2402</v>
      </c>
      <c r="B923" s="59"/>
      <c r="C923" s="59"/>
      <c r="D923" s="59"/>
      <c r="E923" s="59"/>
      <c r="F923" s="59"/>
      <c r="G923" s="59">
        <v>6</v>
      </c>
      <c r="H923" s="59"/>
      <c r="I923" s="59"/>
      <c r="J923" s="59"/>
      <c r="K923" s="144"/>
      <c r="L923" s="223"/>
      <c r="M923" s="129"/>
      <c r="N923" s="224"/>
      <c r="O923" s="67">
        <f>IF(G923=0,"",G923/F922)</f>
        <v>0.8571428571428571</v>
      </c>
      <c r="P923" s="68">
        <v>17</v>
      </c>
      <c r="Q923" s="231">
        <f t="shared" si="111"/>
        <v>1</v>
      </c>
      <c r="R923" s="231">
        <f t="shared" si="112"/>
        <v>0</v>
      </c>
      <c r="S923" s="120"/>
    </row>
    <row r="924" spans="1:19" ht="15.75" customHeight="1" x14ac:dyDescent="0.25">
      <c r="A924" s="58">
        <v>2501</v>
      </c>
      <c r="B924" s="59"/>
      <c r="C924" s="59"/>
      <c r="D924" s="59"/>
      <c r="E924" s="59"/>
      <c r="F924" s="59"/>
      <c r="G924" s="59"/>
      <c r="H924" s="59">
        <v>6</v>
      </c>
      <c r="I924" s="59"/>
      <c r="J924" s="59"/>
      <c r="K924" s="144"/>
      <c r="L924" s="223"/>
      <c r="M924" s="129"/>
      <c r="N924" s="224"/>
      <c r="O924" s="67">
        <f>IF(H924=0,"",H924/G923)</f>
        <v>1</v>
      </c>
      <c r="P924" s="68">
        <v>13</v>
      </c>
      <c r="Q924" s="231">
        <f t="shared" si="111"/>
        <v>0.76470588235294112</v>
      </c>
      <c r="R924" s="231">
        <f t="shared" si="112"/>
        <v>0.23529411764705888</v>
      </c>
      <c r="S924" s="120"/>
    </row>
    <row r="925" spans="1:19" ht="15.75" customHeight="1" x14ac:dyDescent="0.25">
      <c r="A925" s="58">
        <v>2502</v>
      </c>
      <c r="B925" s="59"/>
      <c r="C925" s="59"/>
      <c r="D925" s="59"/>
      <c r="E925" s="59"/>
      <c r="F925" s="59"/>
      <c r="G925" s="59"/>
      <c r="H925" s="59"/>
      <c r="I925" s="59"/>
      <c r="J925" s="59"/>
      <c r="K925" s="144"/>
      <c r="L925" s="223"/>
      <c r="M925" s="129"/>
      <c r="N925" s="224"/>
      <c r="O925" s="67" t="str">
        <f>IF(I925=0,"",I925/H924)</f>
        <v/>
      </c>
      <c r="P925" s="68"/>
      <c r="Q925" s="231" t="str">
        <f t="shared" si="111"/>
        <v/>
      </c>
      <c r="R925" s="231" t="str">
        <f t="shared" si="112"/>
        <v/>
      </c>
      <c r="S925" s="120"/>
    </row>
    <row r="926" spans="1:19" ht="15.75" customHeight="1" x14ac:dyDescent="0.25">
      <c r="A926" s="58">
        <v>2601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144"/>
      <c r="L926" s="223"/>
      <c r="M926" s="129"/>
      <c r="N926" s="224"/>
      <c r="O926" s="71" t="str">
        <f>IF(J926=0,"",J926/I925)</f>
        <v/>
      </c>
      <c r="P926" s="68"/>
      <c r="Q926" s="71" t="str">
        <f t="shared" si="111"/>
        <v/>
      </c>
      <c r="R926" s="71" t="str">
        <f t="shared" si="112"/>
        <v/>
      </c>
      <c r="S926" s="120"/>
    </row>
    <row r="927" spans="1:19" ht="15.75" customHeight="1" x14ac:dyDescent="0.25">
      <c r="A927" s="58">
        <v>2602</v>
      </c>
      <c r="B927" s="59"/>
      <c r="C927" s="59"/>
      <c r="D927" s="59"/>
      <c r="E927" s="59"/>
      <c r="F927" s="59"/>
      <c r="G927" s="59"/>
      <c r="H927" s="59"/>
      <c r="I927" s="59"/>
      <c r="J927" s="59"/>
      <c r="K927" s="144"/>
      <c r="L927" s="223"/>
      <c r="M927" s="129"/>
      <c r="N927" s="225"/>
      <c r="O927" s="105"/>
      <c r="P927" s="68"/>
      <c r="Q927" s="105"/>
      <c r="R927" s="239"/>
      <c r="S927" s="120"/>
    </row>
    <row r="928" spans="1:19" ht="15.75" customHeight="1" x14ac:dyDescent="0.25">
      <c r="A928" s="58">
        <v>2701</v>
      </c>
      <c r="B928" s="59"/>
      <c r="C928" s="59"/>
      <c r="D928" s="59"/>
      <c r="E928" s="59"/>
      <c r="F928" s="59"/>
      <c r="G928" s="59"/>
      <c r="H928" s="59"/>
      <c r="I928" s="59"/>
      <c r="J928" s="59"/>
      <c r="K928" s="144"/>
      <c r="L928" s="223"/>
      <c r="M928" s="129"/>
      <c r="N928" s="225"/>
      <c r="O928" s="233"/>
      <c r="P928" s="109"/>
      <c r="Q928" s="234"/>
      <c r="R928" s="233"/>
      <c r="S928" s="120"/>
    </row>
    <row r="929" spans="1:19" ht="15.75" customHeight="1" x14ac:dyDescent="0.25">
      <c r="A929" s="58">
        <v>2702</v>
      </c>
      <c r="B929" s="59"/>
      <c r="C929" s="59"/>
      <c r="D929" s="59"/>
      <c r="E929" s="59"/>
      <c r="F929" s="59"/>
      <c r="G929" s="59"/>
      <c r="H929" s="59"/>
      <c r="I929" s="59"/>
      <c r="J929" s="59"/>
      <c r="K929" s="144"/>
      <c r="L929" s="223"/>
      <c r="M929" s="129"/>
      <c r="N929" s="225"/>
      <c r="O929" s="233"/>
      <c r="P929" s="109"/>
      <c r="Q929" s="234"/>
      <c r="R929" s="233"/>
      <c r="S929" s="120"/>
    </row>
    <row r="930" spans="1:19" ht="15.75" customHeight="1" x14ac:dyDescent="0.25">
      <c r="A930" s="58">
        <v>2801</v>
      </c>
      <c r="B930" s="59"/>
      <c r="C930" s="59"/>
      <c r="D930" s="59"/>
      <c r="E930" s="59"/>
      <c r="F930" s="59"/>
      <c r="G930" s="59"/>
      <c r="H930" s="59"/>
      <c r="I930" s="59"/>
      <c r="J930" s="59"/>
      <c r="K930" s="144"/>
      <c r="L930" s="223"/>
      <c r="M930" s="129"/>
      <c r="N930" s="225"/>
      <c r="O930" s="129"/>
      <c r="P930" s="225"/>
      <c r="Q930" s="124"/>
      <c r="R930" s="233"/>
      <c r="S930" s="120"/>
    </row>
    <row r="931" spans="1:19" ht="15.75" customHeight="1" x14ac:dyDescent="0.25">
      <c r="A931" s="58">
        <v>2802</v>
      </c>
      <c r="B931" s="59"/>
      <c r="C931" s="59"/>
      <c r="D931" s="59"/>
      <c r="E931" s="59"/>
      <c r="F931" s="59"/>
      <c r="G931" s="59"/>
      <c r="H931" s="59"/>
      <c r="I931" s="59"/>
      <c r="J931" s="59"/>
      <c r="K931" s="144"/>
      <c r="L931" s="223"/>
      <c r="M931" s="129"/>
      <c r="N931" s="225"/>
      <c r="O931" s="191" t="s">
        <v>83</v>
      </c>
      <c r="P931" s="82"/>
      <c r="Q931" s="111" t="str">
        <f>IF(SUM(K924:K927)=0,"",SUM(K924:K927))</f>
        <v/>
      </c>
      <c r="R931" s="193" t="s">
        <v>11</v>
      </c>
      <c r="S931" s="120"/>
    </row>
    <row r="932" spans="1:19" ht="15.75" customHeight="1" x14ac:dyDescent="0.25">
      <c r="A932" s="58">
        <v>2901</v>
      </c>
      <c r="B932" s="59"/>
      <c r="C932" s="59"/>
      <c r="D932" s="59"/>
      <c r="E932" s="59"/>
      <c r="F932" s="59"/>
      <c r="G932" s="59"/>
      <c r="H932" s="59"/>
      <c r="I932" s="59"/>
      <c r="J932" s="59"/>
      <c r="K932" s="144"/>
      <c r="L932" s="223"/>
      <c r="M932" s="129"/>
      <c r="N932" s="225"/>
      <c r="O932" s="192" t="s">
        <v>85</v>
      </c>
      <c r="P932" s="86" t="str">
        <f>IF(P931/B918=0,"",P931/B918)</f>
        <v/>
      </c>
      <c r="Q932" s="112" t="e">
        <f>IF(P931/Q931=0,"",P931/Q931)</f>
        <v>#VALUE!</v>
      </c>
      <c r="R932" s="194" t="s">
        <v>86</v>
      </c>
      <c r="S932" s="120"/>
    </row>
    <row r="933" spans="1:19" ht="15.75" customHeight="1" x14ac:dyDescent="0.25">
      <c r="A933" s="58">
        <v>2902</v>
      </c>
      <c r="B933" s="59"/>
      <c r="C933" s="59"/>
      <c r="D933" s="59"/>
      <c r="E933" s="59"/>
      <c r="F933" s="59"/>
      <c r="G933" s="59"/>
      <c r="H933" s="59"/>
      <c r="I933" s="59"/>
      <c r="J933" s="59"/>
      <c r="K933" s="144"/>
      <c r="L933" s="226"/>
      <c r="M933" s="227"/>
      <c r="N933" s="228"/>
      <c r="O933" s="90"/>
      <c r="P933" s="91"/>
      <c r="Q933" s="91"/>
      <c r="R933" s="113"/>
      <c r="S933" s="120"/>
    </row>
    <row r="934" spans="1:19" ht="18" x14ac:dyDescent="0.25">
      <c r="A934" s="28"/>
      <c r="B934" s="280" t="s">
        <v>111</v>
      </c>
      <c r="C934" s="280"/>
      <c r="D934" s="280"/>
      <c r="E934" s="280"/>
      <c r="F934" s="280"/>
      <c r="G934" s="280"/>
      <c r="H934" s="280"/>
      <c r="I934" s="280"/>
      <c r="J934" s="280"/>
      <c r="K934" s="93">
        <f>SUM(K918:K930)</f>
        <v>0</v>
      </c>
      <c r="L934" s="94" t="str">
        <f>IF(K926=0,"",K926/B918)</f>
        <v/>
      </c>
      <c r="M934" s="94" t="str">
        <f>IF(K934=0,"",K934/B918)</f>
        <v/>
      </c>
      <c r="N934" s="94" t="str">
        <f>IF(K926=0,"",M934-L934)</f>
        <v/>
      </c>
      <c r="O934" s="3"/>
      <c r="P934" s="29"/>
      <c r="Q934" s="22"/>
      <c r="R934" s="3"/>
      <c r="S934" s="120"/>
    </row>
    <row r="935" spans="1:19" ht="12.75" customHeight="1" x14ac:dyDescent="0.25">
      <c r="A935" s="28"/>
      <c r="B935" s="29"/>
      <c r="C935" s="29"/>
      <c r="D935" s="132"/>
      <c r="E935" s="132"/>
      <c r="F935" s="132"/>
      <c r="G935" s="132"/>
      <c r="H935" s="132"/>
      <c r="I935" s="132"/>
      <c r="J935" s="132"/>
      <c r="K935" s="133"/>
      <c r="L935" s="134"/>
      <c r="M935" s="134"/>
      <c r="N935" s="134"/>
      <c r="O935" s="3"/>
      <c r="P935" s="29"/>
      <c r="Q935" s="22"/>
      <c r="R935" s="3"/>
      <c r="S935" s="120"/>
    </row>
    <row r="936" spans="1:19" ht="12.75" customHeight="1" x14ac:dyDescent="0.25">
      <c r="A936" s="28"/>
      <c r="B936" s="29"/>
      <c r="C936" s="29"/>
      <c r="D936" s="132"/>
      <c r="E936" s="132"/>
      <c r="F936" s="132"/>
      <c r="G936" s="132"/>
      <c r="H936" s="132"/>
      <c r="I936" s="132"/>
      <c r="J936" s="132"/>
      <c r="K936" s="133"/>
      <c r="L936" s="134"/>
      <c r="M936" s="134"/>
      <c r="N936" s="134"/>
      <c r="O936" s="3"/>
      <c r="P936" s="29"/>
      <c r="Q936" s="22"/>
      <c r="R936" s="3"/>
      <c r="S936" s="120"/>
    </row>
    <row r="937" spans="1:19" ht="26.25" x14ac:dyDescent="0.4">
      <c r="A937" s="163"/>
      <c r="B937" s="298" t="s">
        <v>99</v>
      </c>
      <c r="C937" s="298"/>
      <c r="D937" s="298"/>
      <c r="E937" s="298"/>
      <c r="F937" s="298"/>
      <c r="G937" s="298"/>
      <c r="H937" s="298"/>
      <c r="I937" s="298"/>
      <c r="J937" s="298"/>
      <c r="K937" s="179" t="s">
        <v>124</v>
      </c>
      <c r="L937" s="57"/>
      <c r="M937" s="57"/>
      <c r="N937" s="29"/>
      <c r="O937" s="3"/>
      <c r="P937" s="29"/>
      <c r="Q937" s="29"/>
      <c r="R937" s="29"/>
      <c r="S937" s="120"/>
    </row>
    <row r="938" spans="1:19" ht="20.25" x14ac:dyDescent="0.2">
      <c r="A938" s="293" t="s">
        <v>10</v>
      </c>
      <c r="B938" s="273" t="s">
        <v>100</v>
      </c>
      <c r="C938" s="274"/>
      <c r="D938" s="274"/>
      <c r="E938" s="274"/>
      <c r="F938" s="274"/>
      <c r="G938" s="274"/>
      <c r="H938" s="274"/>
      <c r="I938" s="274"/>
      <c r="J938" s="275"/>
      <c r="K938" s="276" t="s">
        <v>11</v>
      </c>
      <c r="L938" s="269" t="s">
        <v>3</v>
      </c>
      <c r="M938" s="269" t="s">
        <v>4</v>
      </c>
      <c r="N938" s="278" t="s">
        <v>5</v>
      </c>
      <c r="O938" s="269" t="s">
        <v>6</v>
      </c>
      <c r="P938" s="267" t="s">
        <v>7</v>
      </c>
      <c r="Q938" s="267" t="s">
        <v>8</v>
      </c>
      <c r="R938" s="269" t="s">
        <v>101</v>
      </c>
      <c r="S938" s="120"/>
    </row>
    <row r="939" spans="1:19" ht="15.75" x14ac:dyDescent="0.25">
      <c r="A939" s="268"/>
      <c r="B939" s="58" t="s">
        <v>102</v>
      </c>
      <c r="C939" s="58" t="s">
        <v>103</v>
      </c>
      <c r="D939" s="58" t="s">
        <v>104</v>
      </c>
      <c r="E939" s="58" t="s">
        <v>105</v>
      </c>
      <c r="F939" s="58" t="s">
        <v>106</v>
      </c>
      <c r="G939" s="58" t="s">
        <v>107</v>
      </c>
      <c r="H939" s="58" t="s">
        <v>108</v>
      </c>
      <c r="I939" s="58" t="s">
        <v>109</v>
      </c>
      <c r="J939" s="58" t="s">
        <v>110</v>
      </c>
      <c r="K939" s="277"/>
      <c r="L939" s="268"/>
      <c r="M939" s="268"/>
      <c r="N939" s="268"/>
      <c r="O939" s="268"/>
      <c r="P939" s="268"/>
      <c r="Q939" s="268"/>
      <c r="R939" s="268"/>
      <c r="S939" s="120"/>
    </row>
    <row r="940" spans="1:19" ht="15.75" customHeight="1" x14ac:dyDescent="0.25">
      <c r="A940" s="58">
        <v>2202</v>
      </c>
      <c r="B940" s="59">
        <v>57</v>
      </c>
      <c r="C940" s="59"/>
      <c r="D940" s="59"/>
      <c r="E940" s="59"/>
      <c r="F940" s="59"/>
      <c r="G940" s="59"/>
      <c r="H940" s="59"/>
      <c r="I940" s="59"/>
      <c r="J940" s="59"/>
      <c r="K940" s="144"/>
      <c r="L940" s="220"/>
      <c r="M940" s="221"/>
      <c r="N940" s="222"/>
      <c r="O940" s="229"/>
      <c r="P940" s="63">
        <f>B940</f>
        <v>57</v>
      </c>
      <c r="Q940" s="230"/>
      <c r="R940" s="229"/>
      <c r="S940" s="120"/>
    </row>
    <row r="941" spans="1:19" ht="15.75" customHeight="1" x14ac:dyDescent="0.25">
      <c r="A941" s="58">
        <v>2301</v>
      </c>
      <c r="B941" s="59"/>
      <c r="C941" s="59">
        <v>41</v>
      </c>
      <c r="D941" s="59"/>
      <c r="E941" s="59"/>
      <c r="F941" s="59"/>
      <c r="G941" s="59"/>
      <c r="H941" s="59"/>
      <c r="I941" s="59"/>
      <c r="J941" s="59"/>
      <c r="K941" s="144"/>
      <c r="L941" s="223"/>
      <c r="M941" s="129"/>
      <c r="N941" s="224"/>
      <c r="O941" s="67">
        <f>IF(C941=0,"",C941/B940)</f>
        <v>0.7192982456140351</v>
      </c>
      <c r="P941" s="68">
        <v>45</v>
      </c>
      <c r="Q941" s="231">
        <f t="shared" ref="Q941:Q948" si="113">IF(P941=0,"",P941/P940)</f>
        <v>0.78947368421052633</v>
      </c>
      <c r="R941" s="231">
        <f t="shared" ref="R941:R948" si="114">IF(P941=0,"",100%-Q941)</f>
        <v>0.21052631578947367</v>
      </c>
      <c r="S941" s="120"/>
    </row>
    <row r="942" spans="1:19" ht="15.75" customHeight="1" x14ac:dyDescent="0.25">
      <c r="A942" s="58">
        <v>2302</v>
      </c>
      <c r="B942" s="59"/>
      <c r="C942" s="59"/>
      <c r="D942" s="59">
        <v>25</v>
      </c>
      <c r="E942" s="59"/>
      <c r="F942" s="59"/>
      <c r="G942" s="59"/>
      <c r="H942" s="59"/>
      <c r="I942" s="59"/>
      <c r="J942" s="59"/>
      <c r="K942" s="144"/>
      <c r="L942" s="223"/>
      <c r="M942" s="129"/>
      <c r="N942" s="224"/>
      <c r="O942" s="67">
        <f>IF(D942=0,"",D942/C941)</f>
        <v>0.6097560975609756</v>
      </c>
      <c r="P942" s="68">
        <v>38</v>
      </c>
      <c r="Q942" s="231">
        <f t="shared" si="113"/>
        <v>0.84444444444444444</v>
      </c>
      <c r="R942" s="231">
        <f t="shared" si="114"/>
        <v>0.15555555555555556</v>
      </c>
      <c r="S942" s="8">
        <f>P942/P940</f>
        <v>0.66666666666666663</v>
      </c>
    </row>
    <row r="943" spans="1:19" ht="15.75" customHeight="1" x14ac:dyDescent="0.25">
      <c r="A943" s="58">
        <v>2401</v>
      </c>
      <c r="B943" s="59"/>
      <c r="C943" s="59"/>
      <c r="D943" s="59"/>
      <c r="E943" s="59">
        <v>23</v>
      </c>
      <c r="F943" s="59"/>
      <c r="G943" s="59"/>
      <c r="H943" s="59"/>
      <c r="I943" s="59"/>
      <c r="J943" s="59"/>
      <c r="K943" s="144"/>
      <c r="L943" s="223"/>
      <c r="M943" s="129"/>
      <c r="N943" s="224"/>
      <c r="O943" s="67">
        <f>IF(E943=0,"",E943/D942)</f>
        <v>0.92</v>
      </c>
      <c r="P943" s="68">
        <v>35</v>
      </c>
      <c r="Q943" s="231">
        <f t="shared" si="113"/>
        <v>0.92105263157894735</v>
      </c>
      <c r="R943" s="231">
        <f t="shared" si="114"/>
        <v>7.8947368421052655E-2</v>
      </c>
      <c r="S943" s="120"/>
    </row>
    <row r="944" spans="1:19" ht="15.75" customHeight="1" x14ac:dyDescent="0.25">
      <c r="A944" s="58">
        <v>2402</v>
      </c>
      <c r="B944" s="59"/>
      <c r="C944" s="59"/>
      <c r="D944" s="59"/>
      <c r="E944" s="59"/>
      <c r="F944" s="59">
        <v>20</v>
      </c>
      <c r="G944" s="59"/>
      <c r="H944" s="59"/>
      <c r="I944" s="59"/>
      <c r="J944" s="59"/>
      <c r="K944" s="144"/>
      <c r="L944" s="223"/>
      <c r="M944" s="129"/>
      <c r="N944" s="224"/>
      <c r="O944" s="67">
        <f>IF(F944=0,"",F944/E943)</f>
        <v>0.86956521739130432</v>
      </c>
      <c r="P944" s="68">
        <v>32</v>
      </c>
      <c r="Q944" s="231">
        <f t="shared" si="113"/>
        <v>0.91428571428571426</v>
      </c>
      <c r="R944" s="231">
        <f t="shared" si="114"/>
        <v>8.5714285714285743E-2</v>
      </c>
      <c r="S944" s="120"/>
    </row>
    <row r="945" spans="1:19" ht="15.75" customHeight="1" x14ac:dyDescent="0.25">
      <c r="A945" s="58">
        <v>2501</v>
      </c>
      <c r="B945" s="59"/>
      <c r="C945" s="59"/>
      <c r="D945" s="59"/>
      <c r="E945" s="59"/>
      <c r="F945" s="59"/>
      <c r="G945" s="59">
        <v>19</v>
      </c>
      <c r="H945" s="59"/>
      <c r="I945" s="59"/>
      <c r="J945" s="59"/>
      <c r="K945" s="144"/>
      <c r="L945" s="223"/>
      <c r="M945" s="129"/>
      <c r="N945" s="224"/>
      <c r="O945" s="67">
        <f>IF(G945=0,"",G945/F944)</f>
        <v>0.95</v>
      </c>
      <c r="P945" s="68">
        <v>30</v>
      </c>
      <c r="Q945" s="231">
        <f t="shared" si="113"/>
        <v>0.9375</v>
      </c>
      <c r="R945" s="231">
        <f t="shared" si="114"/>
        <v>6.25E-2</v>
      </c>
      <c r="S945" s="120"/>
    </row>
    <row r="946" spans="1:19" ht="15.75" customHeight="1" x14ac:dyDescent="0.25">
      <c r="A946" s="58">
        <v>2502</v>
      </c>
      <c r="B946" s="59"/>
      <c r="C946" s="59"/>
      <c r="D946" s="59"/>
      <c r="E946" s="59"/>
      <c r="F946" s="59"/>
      <c r="G946" s="59"/>
      <c r="H946" s="59"/>
      <c r="I946" s="59"/>
      <c r="J946" s="59"/>
      <c r="K946" s="144"/>
      <c r="L946" s="223"/>
      <c r="M946" s="129"/>
      <c r="N946" s="224"/>
      <c r="O946" s="67" t="str">
        <f>IF(H946=0,"",H946/G945)</f>
        <v/>
      </c>
      <c r="P946" s="68"/>
      <c r="Q946" s="231" t="str">
        <f t="shared" si="113"/>
        <v/>
      </c>
      <c r="R946" s="231" t="str">
        <f t="shared" si="114"/>
        <v/>
      </c>
      <c r="S946" s="120"/>
    </row>
    <row r="947" spans="1:19" ht="15.75" customHeight="1" x14ac:dyDescent="0.25">
      <c r="A947" s="58">
        <v>2601</v>
      </c>
      <c r="B947" s="59"/>
      <c r="C947" s="59"/>
      <c r="D947" s="59"/>
      <c r="E947" s="59"/>
      <c r="F947" s="59"/>
      <c r="G947" s="59"/>
      <c r="H947" s="59"/>
      <c r="I947" s="59"/>
      <c r="J947" s="59"/>
      <c r="K947" s="144"/>
      <c r="L947" s="223"/>
      <c r="M947" s="129"/>
      <c r="N947" s="224"/>
      <c r="O947" s="67" t="str">
        <f>IF(I947=0,"",I947/H946)</f>
        <v/>
      </c>
      <c r="P947" s="68"/>
      <c r="Q947" s="231" t="str">
        <f t="shared" si="113"/>
        <v/>
      </c>
      <c r="R947" s="231" t="str">
        <f t="shared" si="114"/>
        <v/>
      </c>
      <c r="S947" s="120"/>
    </row>
    <row r="948" spans="1:19" ht="15.75" customHeight="1" x14ac:dyDescent="0.25">
      <c r="A948" s="58">
        <v>2602</v>
      </c>
      <c r="B948" s="59"/>
      <c r="C948" s="59"/>
      <c r="D948" s="59"/>
      <c r="E948" s="59"/>
      <c r="F948" s="59"/>
      <c r="G948" s="59"/>
      <c r="H948" s="59"/>
      <c r="I948" s="59"/>
      <c r="J948" s="59"/>
      <c r="K948" s="144"/>
      <c r="L948" s="223"/>
      <c r="M948" s="129"/>
      <c r="N948" s="224"/>
      <c r="O948" s="71" t="str">
        <f>IF(J948=0,"",J948/I947)</f>
        <v/>
      </c>
      <c r="P948" s="68"/>
      <c r="Q948" s="71" t="str">
        <f t="shared" si="113"/>
        <v/>
      </c>
      <c r="R948" s="71" t="str">
        <f t="shared" si="114"/>
        <v/>
      </c>
      <c r="S948" s="120"/>
    </row>
    <row r="949" spans="1:19" ht="15.75" customHeight="1" x14ac:dyDescent="0.25">
      <c r="A949" s="58">
        <v>2701</v>
      </c>
      <c r="B949" s="59"/>
      <c r="C949" s="59"/>
      <c r="D949" s="59"/>
      <c r="E949" s="59"/>
      <c r="F949" s="59"/>
      <c r="G949" s="59"/>
      <c r="H949" s="59"/>
      <c r="I949" s="59"/>
      <c r="J949" s="59"/>
      <c r="K949" s="144"/>
      <c r="L949" s="223"/>
      <c r="M949" s="129"/>
      <c r="N949" s="225"/>
      <c r="O949" s="105"/>
      <c r="P949" s="68"/>
      <c r="Q949" s="105"/>
      <c r="R949" s="239"/>
      <c r="S949" s="120"/>
    </row>
    <row r="950" spans="1:19" ht="15.75" customHeight="1" x14ac:dyDescent="0.25">
      <c r="A950" s="58">
        <v>2702</v>
      </c>
      <c r="B950" s="59"/>
      <c r="C950" s="59"/>
      <c r="D950" s="59"/>
      <c r="E950" s="59"/>
      <c r="F950" s="59"/>
      <c r="G950" s="59"/>
      <c r="H950" s="59"/>
      <c r="I950" s="59"/>
      <c r="J950" s="59"/>
      <c r="K950" s="144"/>
      <c r="L950" s="223"/>
      <c r="M950" s="129"/>
      <c r="N950" s="225"/>
      <c r="O950" s="233"/>
      <c r="P950" s="109"/>
      <c r="Q950" s="234"/>
      <c r="R950" s="233"/>
      <c r="S950" s="120"/>
    </row>
    <row r="951" spans="1:19" ht="15.75" customHeight="1" x14ac:dyDescent="0.25">
      <c r="A951" s="58">
        <v>2801</v>
      </c>
      <c r="B951" s="59"/>
      <c r="C951" s="59"/>
      <c r="D951" s="59"/>
      <c r="E951" s="59"/>
      <c r="F951" s="59"/>
      <c r="G951" s="59"/>
      <c r="H951" s="59"/>
      <c r="I951" s="59"/>
      <c r="J951" s="59"/>
      <c r="K951" s="144"/>
      <c r="L951" s="223"/>
      <c r="M951" s="129"/>
      <c r="N951" s="225"/>
      <c r="O951" s="233"/>
      <c r="P951" s="109"/>
      <c r="Q951" s="234"/>
      <c r="R951" s="233"/>
      <c r="S951" s="120"/>
    </row>
    <row r="952" spans="1:19" ht="15.75" customHeight="1" x14ac:dyDescent="0.25">
      <c r="A952" s="58">
        <v>2802</v>
      </c>
      <c r="B952" s="59"/>
      <c r="C952" s="59"/>
      <c r="D952" s="59"/>
      <c r="E952" s="59"/>
      <c r="F952" s="59"/>
      <c r="G952" s="59"/>
      <c r="H952" s="59"/>
      <c r="I952" s="59"/>
      <c r="J952" s="59"/>
      <c r="K952" s="144"/>
      <c r="L952" s="223"/>
      <c r="M952" s="129"/>
      <c r="N952" s="225"/>
      <c r="O952" s="129"/>
      <c r="P952" s="225"/>
      <c r="Q952" s="124"/>
      <c r="R952" s="233"/>
      <c r="S952" s="120"/>
    </row>
    <row r="953" spans="1:19" ht="15.75" customHeight="1" x14ac:dyDescent="0.25">
      <c r="A953" s="58">
        <v>2901</v>
      </c>
      <c r="B953" s="59"/>
      <c r="C953" s="59"/>
      <c r="D953" s="59"/>
      <c r="E953" s="59"/>
      <c r="F953" s="59"/>
      <c r="G953" s="59"/>
      <c r="H953" s="59"/>
      <c r="I953" s="59"/>
      <c r="J953" s="59"/>
      <c r="K953" s="144"/>
      <c r="L953" s="223"/>
      <c r="M953" s="129"/>
      <c r="N953" s="225"/>
      <c r="O953" s="191" t="s">
        <v>83</v>
      </c>
      <c r="P953" s="82"/>
      <c r="Q953" s="111" t="str">
        <f>IF(SUM(K946:K949)=0,"",SUM(K946:K949))</f>
        <v/>
      </c>
      <c r="R953" s="193" t="s">
        <v>11</v>
      </c>
      <c r="S953" s="120"/>
    </row>
    <row r="954" spans="1:19" ht="15.75" customHeight="1" x14ac:dyDescent="0.25">
      <c r="A954" s="58">
        <v>2902</v>
      </c>
      <c r="B954" s="59"/>
      <c r="C954" s="59"/>
      <c r="D954" s="59"/>
      <c r="E954" s="59"/>
      <c r="F954" s="59"/>
      <c r="G954" s="59"/>
      <c r="H954" s="59"/>
      <c r="I954" s="59"/>
      <c r="J954" s="59"/>
      <c r="K954" s="144"/>
      <c r="L954" s="223"/>
      <c r="M954" s="129"/>
      <c r="N954" s="225"/>
      <c r="O954" s="192" t="s">
        <v>85</v>
      </c>
      <c r="P954" s="86" t="str">
        <f>IF(P953/B940=0,"",P953/B940)</f>
        <v/>
      </c>
      <c r="Q954" s="112" t="e">
        <f>IF(P953/Q953=0,"",P953/Q953)</f>
        <v>#VALUE!</v>
      </c>
      <c r="R954" s="194" t="s">
        <v>86</v>
      </c>
      <c r="S954" s="120"/>
    </row>
    <row r="955" spans="1:19" ht="15.75" customHeight="1" x14ac:dyDescent="0.25">
      <c r="A955" s="58">
        <v>3001</v>
      </c>
      <c r="B955" s="59"/>
      <c r="C955" s="59"/>
      <c r="D955" s="59"/>
      <c r="E955" s="59"/>
      <c r="F955" s="59"/>
      <c r="G955" s="59"/>
      <c r="H955" s="59"/>
      <c r="I955" s="59"/>
      <c r="J955" s="59"/>
      <c r="K955" s="144"/>
      <c r="L955" s="226"/>
      <c r="M955" s="227"/>
      <c r="N955" s="228"/>
      <c r="O955" s="90"/>
      <c r="P955" s="91"/>
      <c r="Q955" s="91"/>
      <c r="R955" s="113"/>
      <c r="S955" s="120"/>
    </row>
    <row r="956" spans="1:19" ht="18" x14ac:dyDescent="0.25">
      <c r="A956" s="28"/>
      <c r="B956" s="280" t="s">
        <v>111</v>
      </c>
      <c r="C956" s="280"/>
      <c r="D956" s="280"/>
      <c r="E956" s="280"/>
      <c r="F956" s="280"/>
      <c r="G956" s="280"/>
      <c r="H956" s="280"/>
      <c r="I956" s="280"/>
      <c r="J956" s="280"/>
      <c r="K956" s="93">
        <f>SUM(K940:K952)</f>
        <v>0</v>
      </c>
      <c r="L956" s="94" t="str">
        <f>IF(K948=0,"",K948/B940)</f>
        <v/>
      </c>
      <c r="M956" s="94" t="str">
        <f>IF(K956=0,"",K956/B940)</f>
        <v/>
      </c>
      <c r="N956" s="94" t="str">
        <f>IF(K948=0,"",M956-L956)</f>
        <v/>
      </c>
      <c r="O956" s="3"/>
      <c r="P956" s="29"/>
      <c r="Q956" s="22"/>
      <c r="R956" s="3"/>
      <c r="S956" s="120"/>
    </row>
    <row r="957" spans="1:19" ht="12.75" customHeight="1" x14ac:dyDescent="0.25">
      <c r="A957" s="28"/>
      <c r="B957" s="29"/>
      <c r="C957" s="29"/>
      <c r="D957" s="132"/>
      <c r="E957" s="132"/>
      <c r="F957" s="132"/>
      <c r="G957" s="132"/>
      <c r="H957" s="132"/>
      <c r="I957" s="132"/>
      <c r="J957" s="132"/>
      <c r="K957" s="133"/>
      <c r="L957" s="134"/>
      <c r="M957" s="134"/>
      <c r="N957" s="134"/>
      <c r="O957" s="3"/>
      <c r="P957" s="29"/>
      <c r="Q957" s="22"/>
      <c r="R957" s="3"/>
      <c r="S957" s="120"/>
    </row>
    <row r="958" spans="1:19" ht="12.75" customHeight="1" x14ac:dyDescent="0.25">
      <c r="A958" s="28"/>
      <c r="B958" s="29"/>
      <c r="C958" s="29"/>
      <c r="D958" s="132"/>
      <c r="E958" s="132"/>
      <c r="F958" s="132"/>
      <c r="G958" s="132"/>
      <c r="H958" s="132"/>
      <c r="I958" s="132"/>
      <c r="J958" s="132"/>
      <c r="K958" s="133"/>
      <c r="L958" s="134"/>
      <c r="M958" s="134"/>
      <c r="N958" s="134"/>
      <c r="O958" s="3"/>
      <c r="P958" s="29"/>
      <c r="Q958" s="22"/>
      <c r="R958" s="3"/>
      <c r="S958" s="120"/>
    </row>
    <row r="959" spans="1:19" ht="26.25" x14ac:dyDescent="0.4">
      <c r="A959" s="163"/>
      <c r="B959" s="298" t="s">
        <v>99</v>
      </c>
      <c r="C959" s="298"/>
      <c r="D959" s="298"/>
      <c r="E959" s="298"/>
      <c r="F959" s="298"/>
      <c r="G959" s="298"/>
      <c r="H959" s="298"/>
      <c r="I959" s="298"/>
      <c r="J959" s="298"/>
      <c r="K959" s="179" t="s">
        <v>142</v>
      </c>
      <c r="L959" s="57"/>
      <c r="M959" s="57"/>
      <c r="N959" s="29"/>
      <c r="O959" s="3"/>
      <c r="P959" s="29"/>
      <c r="Q959" s="29"/>
      <c r="R959" s="29"/>
      <c r="S959" s="120"/>
    </row>
    <row r="960" spans="1:19" ht="20.25" x14ac:dyDescent="0.2">
      <c r="A960" s="293" t="s">
        <v>10</v>
      </c>
      <c r="B960" s="273" t="s">
        <v>100</v>
      </c>
      <c r="C960" s="274"/>
      <c r="D960" s="274"/>
      <c r="E960" s="274"/>
      <c r="F960" s="274"/>
      <c r="G960" s="274"/>
      <c r="H960" s="274"/>
      <c r="I960" s="274"/>
      <c r="J960" s="275"/>
      <c r="K960" s="276" t="s">
        <v>11</v>
      </c>
      <c r="L960" s="269" t="s">
        <v>3</v>
      </c>
      <c r="M960" s="269" t="s">
        <v>4</v>
      </c>
      <c r="N960" s="278" t="s">
        <v>5</v>
      </c>
      <c r="O960" s="269" t="s">
        <v>6</v>
      </c>
      <c r="P960" s="267" t="s">
        <v>7</v>
      </c>
      <c r="Q960" s="267" t="s">
        <v>8</v>
      </c>
      <c r="R960" s="269" t="s">
        <v>101</v>
      </c>
      <c r="S960" s="120"/>
    </row>
    <row r="961" spans="1:19" ht="15.75" x14ac:dyDescent="0.25">
      <c r="A961" s="268"/>
      <c r="B961" s="58" t="s">
        <v>102</v>
      </c>
      <c r="C961" s="58" t="s">
        <v>103</v>
      </c>
      <c r="D961" s="58" t="s">
        <v>104</v>
      </c>
      <c r="E961" s="58" t="s">
        <v>105</v>
      </c>
      <c r="F961" s="58" t="s">
        <v>106</v>
      </c>
      <c r="G961" s="58" t="s">
        <v>107</v>
      </c>
      <c r="H961" s="58" t="s">
        <v>108</v>
      </c>
      <c r="I961" s="58" t="s">
        <v>109</v>
      </c>
      <c r="J961" s="58" t="s">
        <v>110</v>
      </c>
      <c r="K961" s="277"/>
      <c r="L961" s="268"/>
      <c r="M961" s="268"/>
      <c r="N961" s="268"/>
      <c r="O961" s="268"/>
      <c r="P961" s="268"/>
      <c r="Q961" s="268"/>
      <c r="R961" s="268"/>
      <c r="S961" s="120"/>
    </row>
    <row r="962" spans="1:19" ht="15.75" customHeight="1" x14ac:dyDescent="0.25">
      <c r="A962" s="58">
        <v>2301</v>
      </c>
      <c r="B962" s="59">
        <v>22</v>
      </c>
      <c r="C962" s="59"/>
      <c r="D962" s="59"/>
      <c r="E962" s="59"/>
      <c r="F962" s="59"/>
      <c r="G962" s="59"/>
      <c r="H962" s="59"/>
      <c r="I962" s="59"/>
      <c r="J962" s="59"/>
      <c r="K962" s="144"/>
      <c r="L962" s="220"/>
      <c r="M962" s="221"/>
      <c r="N962" s="222"/>
      <c r="O962" s="229"/>
      <c r="P962" s="63">
        <f>B962</f>
        <v>22</v>
      </c>
      <c r="Q962" s="230"/>
      <c r="R962" s="229"/>
      <c r="S962" s="120"/>
    </row>
    <row r="963" spans="1:19" ht="15.75" customHeight="1" x14ac:dyDescent="0.25">
      <c r="A963" s="58">
        <v>2302</v>
      </c>
      <c r="B963" s="59"/>
      <c r="C963" s="59">
        <v>10</v>
      </c>
      <c r="D963" s="59"/>
      <c r="E963" s="59"/>
      <c r="F963" s="59"/>
      <c r="G963" s="59"/>
      <c r="H963" s="59"/>
      <c r="I963" s="59"/>
      <c r="J963" s="59"/>
      <c r="K963" s="144"/>
      <c r="L963" s="223"/>
      <c r="M963" s="129"/>
      <c r="N963" s="224"/>
      <c r="O963" s="67">
        <f>IF(C963=0,"",C963/B962)</f>
        <v>0.45454545454545453</v>
      </c>
      <c r="P963" s="68">
        <v>10</v>
      </c>
      <c r="Q963" s="231">
        <f t="shared" ref="Q963:Q970" si="115">IF(P963=0,"",P963/P962)</f>
        <v>0.45454545454545453</v>
      </c>
      <c r="R963" s="231">
        <f t="shared" ref="R963:R970" si="116">IF(P963=0,"",100%-Q963)</f>
        <v>0.54545454545454541</v>
      </c>
      <c r="S963" s="120"/>
    </row>
    <row r="964" spans="1:19" ht="15.75" customHeight="1" x14ac:dyDescent="0.25">
      <c r="A964" s="58">
        <v>2401</v>
      </c>
      <c r="B964" s="59"/>
      <c r="C964" s="59"/>
      <c r="D964" s="59">
        <v>5</v>
      </c>
      <c r="E964" s="59"/>
      <c r="F964" s="59"/>
      <c r="G964" s="59"/>
      <c r="H964" s="59"/>
      <c r="I964" s="59"/>
      <c r="J964" s="59"/>
      <c r="K964" s="144"/>
      <c r="L964" s="223"/>
      <c r="M964" s="129"/>
      <c r="N964" s="224"/>
      <c r="O964" s="67">
        <f>IF(D964=0,"",D964/C963)</f>
        <v>0.5</v>
      </c>
      <c r="P964" s="68">
        <v>10</v>
      </c>
      <c r="Q964" s="231">
        <f t="shared" si="115"/>
        <v>1</v>
      </c>
      <c r="R964" s="231">
        <f t="shared" si="116"/>
        <v>0</v>
      </c>
      <c r="S964" s="8">
        <f>P964/P962</f>
        <v>0.45454545454545453</v>
      </c>
    </row>
    <row r="965" spans="1:19" ht="15.75" customHeight="1" x14ac:dyDescent="0.25">
      <c r="A965" s="58">
        <v>2402</v>
      </c>
      <c r="B965" s="59"/>
      <c r="C965" s="59"/>
      <c r="D965" s="59"/>
      <c r="E965" s="59">
        <v>2</v>
      </c>
      <c r="F965" s="59"/>
      <c r="G965" s="59"/>
      <c r="H965" s="59"/>
      <c r="I965" s="59"/>
      <c r="J965" s="59"/>
      <c r="K965" s="144"/>
      <c r="L965" s="223"/>
      <c r="M965" s="129"/>
      <c r="N965" s="224"/>
      <c r="O965" s="67">
        <f>IF(E965=0,"",E965/D964)</f>
        <v>0.4</v>
      </c>
      <c r="P965" s="68">
        <v>10</v>
      </c>
      <c r="Q965" s="231">
        <f t="shared" si="115"/>
        <v>1</v>
      </c>
      <c r="R965" s="231">
        <f t="shared" si="116"/>
        <v>0</v>
      </c>
      <c r="S965" s="120"/>
    </row>
    <row r="966" spans="1:19" ht="15.75" customHeight="1" x14ac:dyDescent="0.25">
      <c r="A966" s="58">
        <v>2501</v>
      </c>
      <c r="B966" s="59"/>
      <c r="C966" s="59"/>
      <c r="D966" s="59"/>
      <c r="E966" s="59"/>
      <c r="F966" s="59">
        <v>2</v>
      </c>
      <c r="G966" s="59"/>
      <c r="H966" s="59"/>
      <c r="I966" s="59"/>
      <c r="J966" s="59"/>
      <c r="K966" s="144"/>
      <c r="L966" s="223"/>
      <c r="M966" s="129"/>
      <c r="N966" s="224"/>
      <c r="O966" s="67">
        <f>IF(F966=0,"",F966/E965)</f>
        <v>1</v>
      </c>
      <c r="P966" s="68">
        <v>7</v>
      </c>
      <c r="Q966" s="231">
        <f t="shared" si="115"/>
        <v>0.7</v>
      </c>
      <c r="R966" s="231">
        <f t="shared" si="116"/>
        <v>0.30000000000000004</v>
      </c>
      <c r="S966" s="120"/>
    </row>
    <row r="967" spans="1:19" ht="15.75" customHeight="1" x14ac:dyDescent="0.25">
      <c r="A967" s="58">
        <v>2502</v>
      </c>
      <c r="B967" s="59"/>
      <c r="C967" s="59"/>
      <c r="D967" s="59"/>
      <c r="E967" s="59"/>
      <c r="F967" s="59"/>
      <c r="G967" s="59"/>
      <c r="H967" s="59"/>
      <c r="I967" s="59"/>
      <c r="J967" s="59"/>
      <c r="K967" s="144"/>
      <c r="L967" s="223"/>
      <c r="M967" s="129"/>
      <c r="N967" s="224"/>
      <c r="O967" s="67" t="str">
        <f>IF(G967=0,"",G967/F966)</f>
        <v/>
      </c>
      <c r="P967" s="68"/>
      <c r="Q967" s="231" t="str">
        <f t="shared" si="115"/>
        <v/>
      </c>
      <c r="R967" s="231" t="str">
        <f t="shared" si="116"/>
        <v/>
      </c>
      <c r="S967" s="120"/>
    </row>
    <row r="968" spans="1:19" ht="15.75" customHeight="1" x14ac:dyDescent="0.25">
      <c r="A968" s="58">
        <v>2601</v>
      </c>
      <c r="B968" s="59"/>
      <c r="C968" s="59"/>
      <c r="D968" s="59"/>
      <c r="E968" s="59"/>
      <c r="F968" s="59"/>
      <c r="G968" s="59"/>
      <c r="H968" s="59"/>
      <c r="I968" s="59"/>
      <c r="J968" s="59"/>
      <c r="K968" s="144"/>
      <c r="L968" s="223"/>
      <c r="M968" s="129"/>
      <c r="N968" s="224"/>
      <c r="O968" s="67" t="str">
        <f>IF(H968=0,"",H968/G967)</f>
        <v/>
      </c>
      <c r="P968" s="68"/>
      <c r="Q968" s="231" t="str">
        <f t="shared" si="115"/>
        <v/>
      </c>
      <c r="R968" s="231" t="str">
        <f t="shared" si="116"/>
        <v/>
      </c>
      <c r="S968" s="120"/>
    </row>
    <row r="969" spans="1:19" ht="15.75" customHeight="1" x14ac:dyDescent="0.25">
      <c r="A969" s="58">
        <v>2602</v>
      </c>
      <c r="B969" s="59"/>
      <c r="C969" s="59"/>
      <c r="D969" s="59"/>
      <c r="E969" s="59"/>
      <c r="F969" s="59"/>
      <c r="G969" s="59"/>
      <c r="H969" s="59"/>
      <c r="I969" s="59"/>
      <c r="J969" s="59"/>
      <c r="K969" s="144"/>
      <c r="L969" s="223"/>
      <c r="M969" s="129"/>
      <c r="N969" s="224"/>
      <c r="O969" s="67" t="str">
        <f>IF(I969=0,"",I969/H968)</f>
        <v/>
      </c>
      <c r="P969" s="68"/>
      <c r="Q969" s="231" t="str">
        <f t="shared" si="115"/>
        <v/>
      </c>
      <c r="R969" s="231" t="str">
        <f t="shared" si="116"/>
        <v/>
      </c>
      <c r="S969" s="120"/>
    </row>
    <row r="970" spans="1:19" ht="15.75" customHeight="1" x14ac:dyDescent="0.25">
      <c r="A970" s="58">
        <v>2701</v>
      </c>
      <c r="B970" s="59"/>
      <c r="C970" s="59"/>
      <c r="D970" s="59"/>
      <c r="E970" s="59"/>
      <c r="F970" s="59"/>
      <c r="G970" s="59"/>
      <c r="H970" s="59"/>
      <c r="I970" s="59"/>
      <c r="J970" s="59"/>
      <c r="K970" s="144"/>
      <c r="L970" s="223"/>
      <c r="M970" s="129"/>
      <c r="N970" s="224"/>
      <c r="O970" s="71" t="str">
        <f>IF(J970=0,"",J970/I969)</f>
        <v/>
      </c>
      <c r="P970" s="68"/>
      <c r="Q970" s="71" t="str">
        <f t="shared" si="115"/>
        <v/>
      </c>
      <c r="R970" s="71" t="str">
        <f t="shared" si="116"/>
        <v/>
      </c>
      <c r="S970" s="120"/>
    </row>
    <row r="971" spans="1:19" ht="15.75" customHeight="1" x14ac:dyDescent="0.25">
      <c r="A971" s="58">
        <v>2702</v>
      </c>
      <c r="B971" s="59"/>
      <c r="C971" s="59"/>
      <c r="D971" s="59"/>
      <c r="E971" s="59"/>
      <c r="F971" s="59"/>
      <c r="G971" s="59"/>
      <c r="H971" s="59"/>
      <c r="I971" s="59"/>
      <c r="J971" s="59"/>
      <c r="K971" s="144"/>
      <c r="L971" s="223"/>
      <c r="M971" s="129"/>
      <c r="N971" s="225"/>
      <c r="O971" s="105"/>
      <c r="P971" s="68"/>
      <c r="Q971" s="105"/>
      <c r="R971" s="239"/>
      <c r="S971" s="120"/>
    </row>
    <row r="972" spans="1:19" ht="15.75" customHeight="1" x14ac:dyDescent="0.25">
      <c r="A972" s="58">
        <v>2801</v>
      </c>
      <c r="B972" s="59"/>
      <c r="C972" s="59"/>
      <c r="D972" s="59"/>
      <c r="E972" s="59"/>
      <c r="F972" s="59"/>
      <c r="G972" s="59"/>
      <c r="H972" s="59"/>
      <c r="I972" s="59"/>
      <c r="J972" s="59"/>
      <c r="K972" s="144"/>
      <c r="L972" s="223"/>
      <c r="M972" s="129"/>
      <c r="N972" s="225"/>
      <c r="O972" s="233"/>
      <c r="P972" s="109"/>
      <c r="Q972" s="234"/>
      <c r="R972" s="233"/>
      <c r="S972" s="120"/>
    </row>
    <row r="973" spans="1:19" ht="15.75" customHeight="1" x14ac:dyDescent="0.25">
      <c r="A973" s="58">
        <v>2802</v>
      </c>
      <c r="B973" s="59"/>
      <c r="C973" s="59"/>
      <c r="D973" s="59"/>
      <c r="E973" s="59"/>
      <c r="F973" s="59"/>
      <c r="G973" s="59"/>
      <c r="H973" s="59"/>
      <c r="I973" s="59"/>
      <c r="J973" s="59"/>
      <c r="K973" s="144"/>
      <c r="L973" s="223"/>
      <c r="M973" s="129"/>
      <c r="N973" s="225"/>
      <c r="O973" s="233"/>
      <c r="P973" s="109"/>
      <c r="Q973" s="234"/>
      <c r="R973" s="233"/>
      <c r="S973" s="120"/>
    </row>
    <row r="974" spans="1:19" ht="15.75" customHeight="1" x14ac:dyDescent="0.25">
      <c r="A974" s="58">
        <v>2901</v>
      </c>
      <c r="B974" s="59"/>
      <c r="C974" s="59"/>
      <c r="D974" s="59"/>
      <c r="E974" s="59"/>
      <c r="F974" s="59"/>
      <c r="G974" s="59"/>
      <c r="H974" s="59"/>
      <c r="I974" s="59"/>
      <c r="J974" s="59"/>
      <c r="K974" s="144"/>
      <c r="L974" s="223"/>
      <c r="M974" s="129"/>
      <c r="N974" s="225"/>
      <c r="O974" s="129"/>
      <c r="P974" s="225"/>
      <c r="Q974" s="124"/>
      <c r="R974" s="233"/>
      <c r="S974" s="120"/>
    </row>
    <row r="975" spans="1:19" ht="15.75" customHeight="1" x14ac:dyDescent="0.25">
      <c r="A975" s="58">
        <v>2902</v>
      </c>
      <c r="B975" s="59"/>
      <c r="C975" s="59"/>
      <c r="D975" s="59"/>
      <c r="E975" s="59"/>
      <c r="F975" s="59"/>
      <c r="G975" s="59"/>
      <c r="H975" s="59"/>
      <c r="I975" s="59"/>
      <c r="J975" s="59"/>
      <c r="K975" s="144"/>
      <c r="L975" s="223"/>
      <c r="M975" s="129"/>
      <c r="N975" s="225"/>
      <c r="O975" s="191" t="s">
        <v>83</v>
      </c>
      <c r="P975" s="82"/>
      <c r="Q975" s="111" t="str">
        <f>IF(SUM(K968:K971)=0,"",SUM(K968:K971))</f>
        <v/>
      </c>
      <c r="R975" s="193" t="s">
        <v>11</v>
      </c>
      <c r="S975" s="120"/>
    </row>
    <row r="976" spans="1:19" ht="15.75" customHeight="1" x14ac:dyDescent="0.25">
      <c r="A976" s="58">
        <v>3001</v>
      </c>
      <c r="B976" s="59"/>
      <c r="C976" s="59"/>
      <c r="D976" s="59"/>
      <c r="E976" s="59"/>
      <c r="F976" s="59"/>
      <c r="G976" s="59"/>
      <c r="H976" s="59"/>
      <c r="I976" s="59"/>
      <c r="J976" s="59"/>
      <c r="K976" s="144"/>
      <c r="L976" s="223"/>
      <c r="M976" s="129"/>
      <c r="N976" s="225"/>
      <c r="O976" s="192" t="s">
        <v>85</v>
      </c>
      <c r="P976" s="86" t="str">
        <f>IF(P975/B962=0,"",P975/B962)</f>
        <v/>
      </c>
      <c r="Q976" s="112" t="e">
        <f>IF(P975/Q975=0,"",P975/Q975)</f>
        <v>#VALUE!</v>
      </c>
      <c r="R976" s="194" t="s">
        <v>86</v>
      </c>
      <c r="S976" s="120"/>
    </row>
    <row r="977" spans="1:19" ht="15.75" customHeight="1" x14ac:dyDescent="0.25">
      <c r="A977" s="58">
        <v>3002</v>
      </c>
      <c r="B977" s="59"/>
      <c r="C977" s="59"/>
      <c r="D977" s="59"/>
      <c r="E977" s="59"/>
      <c r="F977" s="59"/>
      <c r="G977" s="59"/>
      <c r="H977" s="59"/>
      <c r="I977" s="59"/>
      <c r="J977" s="59"/>
      <c r="K977" s="144"/>
      <c r="L977" s="226"/>
      <c r="M977" s="227"/>
      <c r="N977" s="228"/>
      <c r="O977" s="90"/>
      <c r="P977" s="91"/>
      <c r="Q977" s="91"/>
      <c r="R977" s="113"/>
      <c r="S977" s="120"/>
    </row>
    <row r="978" spans="1:19" ht="18" x14ac:dyDescent="0.25">
      <c r="A978" s="28"/>
      <c r="B978" s="280" t="s">
        <v>111</v>
      </c>
      <c r="C978" s="280"/>
      <c r="D978" s="280"/>
      <c r="E978" s="280"/>
      <c r="F978" s="280"/>
      <c r="G978" s="280"/>
      <c r="H978" s="280"/>
      <c r="I978" s="280"/>
      <c r="J978" s="280"/>
      <c r="K978" s="93">
        <f>SUM(K962:K974)</f>
        <v>0</v>
      </c>
      <c r="L978" s="94" t="str">
        <f>IF(K970=0,"",K970/B962)</f>
        <v/>
      </c>
      <c r="M978" s="94" t="str">
        <f>IF(K978=0,"",K978/B962)</f>
        <v/>
      </c>
      <c r="N978" s="94" t="str">
        <f>IF(K970=0,"",M978-L978)</f>
        <v/>
      </c>
      <c r="O978" s="3"/>
      <c r="P978" s="29"/>
      <c r="Q978" s="22"/>
      <c r="R978" s="3"/>
      <c r="S978" s="120"/>
    </row>
    <row r="979" spans="1:19" ht="12.75" customHeight="1" x14ac:dyDescent="0.25">
      <c r="A979" s="28"/>
      <c r="B979" s="29"/>
      <c r="C979" s="29"/>
      <c r="D979" s="132"/>
      <c r="E979" s="132"/>
      <c r="F979" s="132"/>
      <c r="G979" s="132"/>
      <c r="H979" s="132"/>
      <c r="I979" s="132"/>
      <c r="J979" s="132"/>
      <c r="K979" s="133"/>
      <c r="L979" s="134"/>
      <c r="M979" s="134"/>
      <c r="N979" s="134"/>
      <c r="O979" s="3"/>
      <c r="P979" s="29"/>
      <c r="Q979" s="22"/>
      <c r="R979" s="3"/>
      <c r="S979" s="120"/>
    </row>
    <row r="980" spans="1:19" ht="12.75" customHeight="1" x14ac:dyDescent="0.25">
      <c r="A980" s="28"/>
      <c r="B980" s="29"/>
      <c r="C980" s="29"/>
      <c r="D980" s="132"/>
      <c r="E980" s="132"/>
      <c r="F980" s="132"/>
      <c r="G980" s="132"/>
      <c r="H980" s="132"/>
      <c r="I980" s="132"/>
      <c r="J980" s="132"/>
      <c r="K980" s="133"/>
      <c r="L980" s="134"/>
      <c r="M980" s="134"/>
      <c r="N980" s="134"/>
      <c r="O980" s="3"/>
      <c r="P980" s="29"/>
      <c r="Q980" s="22"/>
      <c r="R980" s="3"/>
      <c r="S980" s="120"/>
    </row>
    <row r="981" spans="1:19" ht="26.25" x14ac:dyDescent="0.4">
      <c r="A981" s="163"/>
      <c r="B981" s="298" t="s">
        <v>99</v>
      </c>
      <c r="C981" s="298"/>
      <c r="D981" s="298"/>
      <c r="E981" s="298"/>
      <c r="F981" s="298"/>
      <c r="G981" s="298"/>
      <c r="H981" s="298"/>
      <c r="I981" s="298"/>
      <c r="J981" s="298"/>
      <c r="K981" s="179" t="s">
        <v>143</v>
      </c>
      <c r="L981" s="57"/>
      <c r="M981" s="57"/>
      <c r="N981" s="29"/>
      <c r="O981" s="3"/>
      <c r="P981" s="29"/>
      <c r="Q981" s="29"/>
      <c r="R981" s="29"/>
      <c r="S981" s="120"/>
    </row>
    <row r="982" spans="1:19" ht="20.25" x14ac:dyDescent="0.2">
      <c r="A982" s="293" t="s">
        <v>10</v>
      </c>
      <c r="B982" s="273" t="s">
        <v>100</v>
      </c>
      <c r="C982" s="274"/>
      <c r="D982" s="274"/>
      <c r="E982" s="274"/>
      <c r="F982" s="274"/>
      <c r="G982" s="274"/>
      <c r="H982" s="274"/>
      <c r="I982" s="274"/>
      <c r="J982" s="275"/>
      <c r="K982" s="276" t="s">
        <v>11</v>
      </c>
      <c r="L982" s="269" t="s">
        <v>3</v>
      </c>
      <c r="M982" s="269" t="s">
        <v>4</v>
      </c>
      <c r="N982" s="278" t="s">
        <v>5</v>
      </c>
      <c r="O982" s="269" t="s">
        <v>6</v>
      </c>
      <c r="P982" s="267" t="s">
        <v>7</v>
      </c>
      <c r="Q982" s="267" t="s">
        <v>8</v>
      </c>
      <c r="R982" s="269" t="s">
        <v>101</v>
      </c>
      <c r="S982" s="120"/>
    </row>
    <row r="983" spans="1:19" ht="15.75" x14ac:dyDescent="0.25">
      <c r="A983" s="268"/>
      <c r="B983" s="58" t="s">
        <v>102</v>
      </c>
      <c r="C983" s="58" t="s">
        <v>103</v>
      </c>
      <c r="D983" s="58" t="s">
        <v>104</v>
      </c>
      <c r="E983" s="58" t="s">
        <v>105</v>
      </c>
      <c r="F983" s="58" t="s">
        <v>106</v>
      </c>
      <c r="G983" s="58" t="s">
        <v>107</v>
      </c>
      <c r="H983" s="58" t="s">
        <v>108</v>
      </c>
      <c r="I983" s="58" t="s">
        <v>109</v>
      </c>
      <c r="J983" s="58" t="s">
        <v>110</v>
      </c>
      <c r="K983" s="277"/>
      <c r="L983" s="268"/>
      <c r="M983" s="268"/>
      <c r="N983" s="268"/>
      <c r="O983" s="268"/>
      <c r="P983" s="268"/>
      <c r="Q983" s="268"/>
      <c r="R983" s="268"/>
      <c r="S983" s="120"/>
    </row>
    <row r="984" spans="1:19" ht="15.75" customHeight="1" x14ac:dyDescent="0.25">
      <c r="A984" s="58">
        <v>2302</v>
      </c>
      <c r="B984" s="59">
        <v>59</v>
      </c>
      <c r="C984" s="59"/>
      <c r="D984" s="59"/>
      <c r="E984" s="59"/>
      <c r="F984" s="59"/>
      <c r="G984" s="59"/>
      <c r="H984" s="59"/>
      <c r="I984" s="59"/>
      <c r="J984" s="59"/>
      <c r="K984" s="144"/>
      <c r="L984" s="220"/>
      <c r="M984" s="221"/>
      <c r="N984" s="222"/>
      <c r="O984" s="229"/>
      <c r="P984" s="63">
        <f>B984</f>
        <v>59</v>
      </c>
      <c r="Q984" s="230"/>
      <c r="R984" s="229"/>
      <c r="S984" s="120"/>
    </row>
    <row r="985" spans="1:19" ht="15.75" customHeight="1" x14ac:dyDescent="0.25">
      <c r="A985" s="58">
        <v>2401</v>
      </c>
      <c r="B985" s="59"/>
      <c r="C985" s="59">
        <v>49</v>
      </c>
      <c r="D985" s="59"/>
      <c r="E985" s="59"/>
      <c r="F985" s="59"/>
      <c r="G985" s="59"/>
      <c r="H985" s="59"/>
      <c r="I985" s="59"/>
      <c r="J985" s="59"/>
      <c r="K985" s="144"/>
      <c r="L985" s="223"/>
      <c r="M985" s="129"/>
      <c r="N985" s="224"/>
      <c r="O985" s="67">
        <f>IF(C985=0,"",C985/B984)</f>
        <v>0.83050847457627119</v>
      </c>
      <c r="P985" s="68">
        <v>50</v>
      </c>
      <c r="Q985" s="231">
        <f t="shared" ref="Q985:Q992" si="117">IF(P985=0,"",P985/P984)</f>
        <v>0.84745762711864403</v>
      </c>
      <c r="R985" s="231">
        <f t="shared" ref="R985:R992" si="118">IF(P985=0,"",100%-Q985)</f>
        <v>0.15254237288135597</v>
      </c>
      <c r="S985" s="120"/>
    </row>
    <row r="986" spans="1:19" ht="15.75" customHeight="1" x14ac:dyDescent="0.25">
      <c r="A986" s="58">
        <v>2402</v>
      </c>
      <c r="B986" s="59"/>
      <c r="C986" s="59"/>
      <c r="D986" s="59">
        <v>26</v>
      </c>
      <c r="E986" s="59"/>
      <c r="F986" s="59"/>
      <c r="G986" s="59"/>
      <c r="H986" s="59"/>
      <c r="I986" s="59"/>
      <c r="J986" s="59"/>
      <c r="K986" s="144"/>
      <c r="L986" s="223"/>
      <c r="M986" s="129"/>
      <c r="N986" s="224"/>
      <c r="O986" s="67">
        <f>IF(D986=0,"",D986/C985)</f>
        <v>0.53061224489795922</v>
      </c>
      <c r="P986" s="68">
        <v>42</v>
      </c>
      <c r="Q986" s="231">
        <f t="shared" si="117"/>
        <v>0.84</v>
      </c>
      <c r="R986" s="231">
        <f t="shared" si="118"/>
        <v>0.16000000000000003</v>
      </c>
      <c r="S986" s="8">
        <f>P986/P984</f>
        <v>0.71186440677966101</v>
      </c>
    </row>
    <row r="987" spans="1:19" ht="15.75" customHeight="1" x14ac:dyDescent="0.25">
      <c r="A987" s="58">
        <v>2501</v>
      </c>
      <c r="B987" s="59"/>
      <c r="C987" s="59"/>
      <c r="D987" s="59"/>
      <c r="E987" s="59">
        <v>24</v>
      </c>
      <c r="F987" s="59"/>
      <c r="G987" s="59"/>
      <c r="H987" s="59"/>
      <c r="I987" s="59"/>
      <c r="J987" s="59"/>
      <c r="K987" s="144"/>
      <c r="L987" s="223"/>
      <c r="M987" s="129"/>
      <c r="N987" s="224"/>
      <c r="O987" s="67">
        <f>IF(E987=0,"",E987/D986)</f>
        <v>0.92307692307692313</v>
      </c>
      <c r="P987" s="68">
        <v>40</v>
      </c>
      <c r="Q987" s="231">
        <f t="shared" si="117"/>
        <v>0.95238095238095233</v>
      </c>
      <c r="R987" s="231">
        <f t="shared" si="118"/>
        <v>4.7619047619047672E-2</v>
      </c>
      <c r="S987" s="120"/>
    </row>
    <row r="988" spans="1:19" ht="15.75" customHeight="1" x14ac:dyDescent="0.25">
      <c r="A988" s="58">
        <v>2502</v>
      </c>
      <c r="B988" s="59"/>
      <c r="C988" s="59"/>
      <c r="D988" s="59"/>
      <c r="E988" s="59"/>
      <c r="F988" s="59"/>
      <c r="G988" s="59"/>
      <c r="H988" s="59"/>
      <c r="I988" s="59"/>
      <c r="J988" s="59"/>
      <c r="K988" s="144"/>
      <c r="L988" s="223"/>
      <c r="M988" s="129"/>
      <c r="N988" s="224"/>
      <c r="O988" s="67" t="str">
        <f>IF(F988=0,"",F988/E987)</f>
        <v/>
      </c>
      <c r="P988" s="68"/>
      <c r="Q988" s="231" t="str">
        <f t="shared" si="117"/>
        <v/>
      </c>
      <c r="R988" s="231" t="str">
        <f t="shared" si="118"/>
        <v/>
      </c>
      <c r="S988" s="120"/>
    </row>
    <row r="989" spans="1:19" ht="15.75" customHeight="1" x14ac:dyDescent="0.25">
      <c r="A989" s="58">
        <v>2601</v>
      </c>
      <c r="B989" s="59"/>
      <c r="C989" s="59"/>
      <c r="D989" s="59"/>
      <c r="E989" s="59"/>
      <c r="F989" s="59"/>
      <c r="G989" s="59"/>
      <c r="H989" s="59"/>
      <c r="I989" s="59"/>
      <c r="J989" s="59"/>
      <c r="K989" s="144"/>
      <c r="L989" s="223"/>
      <c r="M989" s="129"/>
      <c r="N989" s="224"/>
      <c r="O989" s="67" t="str">
        <f>IF(G989=0,"",G989/F988)</f>
        <v/>
      </c>
      <c r="P989" s="68"/>
      <c r="Q989" s="231" t="str">
        <f t="shared" si="117"/>
        <v/>
      </c>
      <c r="R989" s="231" t="str">
        <f t="shared" si="118"/>
        <v/>
      </c>
      <c r="S989" s="120"/>
    </row>
    <row r="990" spans="1:19" ht="15.75" customHeight="1" x14ac:dyDescent="0.25">
      <c r="A990" s="58">
        <v>2602</v>
      </c>
      <c r="B990" s="59"/>
      <c r="C990" s="59"/>
      <c r="D990" s="59"/>
      <c r="E990" s="59"/>
      <c r="F990" s="59"/>
      <c r="G990" s="59"/>
      <c r="H990" s="59"/>
      <c r="I990" s="59"/>
      <c r="J990" s="59"/>
      <c r="K990" s="144"/>
      <c r="L990" s="223"/>
      <c r="M990" s="129"/>
      <c r="N990" s="224"/>
      <c r="O990" s="67" t="str">
        <f>IF(H990=0,"",H990/G989)</f>
        <v/>
      </c>
      <c r="P990" s="68"/>
      <c r="Q990" s="231" t="str">
        <f t="shared" si="117"/>
        <v/>
      </c>
      <c r="R990" s="231" t="str">
        <f t="shared" si="118"/>
        <v/>
      </c>
      <c r="S990" s="120"/>
    </row>
    <row r="991" spans="1:19" ht="15.75" customHeight="1" x14ac:dyDescent="0.25">
      <c r="A991" s="58">
        <v>2701</v>
      </c>
      <c r="B991" s="59"/>
      <c r="C991" s="59"/>
      <c r="D991" s="59"/>
      <c r="E991" s="59"/>
      <c r="F991" s="59"/>
      <c r="G991" s="59"/>
      <c r="H991" s="59"/>
      <c r="I991" s="59"/>
      <c r="J991" s="59"/>
      <c r="K991" s="144"/>
      <c r="L991" s="223"/>
      <c r="M991" s="129"/>
      <c r="N991" s="224"/>
      <c r="O991" s="67" t="str">
        <f>IF(I991=0,"",I991/H990)</f>
        <v/>
      </c>
      <c r="P991" s="68"/>
      <c r="Q991" s="231" t="str">
        <f t="shared" si="117"/>
        <v/>
      </c>
      <c r="R991" s="231" t="str">
        <f t="shared" si="118"/>
        <v/>
      </c>
      <c r="S991" s="120"/>
    </row>
    <row r="992" spans="1:19" ht="15.75" customHeight="1" x14ac:dyDescent="0.25">
      <c r="A992" s="58">
        <v>2702</v>
      </c>
      <c r="B992" s="59"/>
      <c r="C992" s="59"/>
      <c r="D992" s="59"/>
      <c r="E992" s="59"/>
      <c r="F992" s="59"/>
      <c r="G992" s="59"/>
      <c r="H992" s="59"/>
      <c r="I992" s="59"/>
      <c r="J992" s="59"/>
      <c r="K992" s="144"/>
      <c r="L992" s="223"/>
      <c r="M992" s="129"/>
      <c r="N992" s="224"/>
      <c r="O992" s="71" t="str">
        <f>IF(J992=0,"",J992/I991)</f>
        <v/>
      </c>
      <c r="P992" s="68"/>
      <c r="Q992" s="71" t="str">
        <f t="shared" si="117"/>
        <v/>
      </c>
      <c r="R992" s="71" t="str">
        <f t="shared" si="118"/>
        <v/>
      </c>
      <c r="S992" s="120"/>
    </row>
    <row r="993" spans="1:19" ht="15.75" customHeight="1" x14ac:dyDescent="0.25">
      <c r="A993" s="58">
        <v>2801</v>
      </c>
      <c r="B993" s="59"/>
      <c r="C993" s="59"/>
      <c r="D993" s="59"/>
      <c r="E993" s="59"/>
      <c r="F993" s="59"/>
      <c r="G993" s="59"/>
      <c r="H993" s="59"/>
      <c r="I993" s="59"/>
      <c r="J993" s="59"/>
      <c r="K993" s="144"/>
      <c r="L993" s="223"/>
      <c r="M993" s="129"/>
      <c r="N993" s="225"/>
      <c r="O993" s="105"/>
      <c r="P993" s="68"/>
      <c r="Q993" s="105"/>
      <c r="R993" s="239"/>
      <c r="S993" s="120"/>
    </row>
    <row r="994" spans="1:19" ht="15.75" customHeight="1" x14ac:dyDescent="0.25">
      <c r="A994" s="58">
        <v>2802</v>
      </c>
      <c r="B994" s="59"/>
      <c r="C994" s="59"/>
      <c r="D994" s="59"/>
      <c r="E994" s="59"/>
      <c r="F994" s="59"/>
      <c r="G994" s="59"/>
      <c r="H994" s="59"/>
      <c r="I994" s="59"/>
      <c r="J994" s="59"/>
      <c r="K994" s="144"/>
      <c r="L994" s="223"/>
      <c r="M994" s="129"/>
      <c r="N994" s="225"/>
      <c r="O994" s="233"/>
      <c r="P994" s="109"/>
      <c r="Q994" s="234"/>
      <c r="R994" s="233"/>
      <c r="S994" s="120"/>
    </row>
    <row r="995" spans="1:19" ht="15.75" customHeight="1" x14ac:dyDescent="0.25">
      <c r="A995" s="58">
        <v>2901</v>
      </c>
      <c r="B995" s="59"/>
      <c r="C995" s="59"/>
      <c r="D995" s="59"/>
      <c r="E995" s="59"/>
      <c r="F995" s="59"/>
      <c r="G995" s="59"/>
      <c r="H995" s="59"/>
      <c r="I995" s="59"/>
      <c r="J995" s="59"/>
      <c r="K995" s="144"/>
      <c r="L995" s="223"/>
      <c r="M995" s="129"/>
      <c r="N995" s="225"/>
      <c r="O995" s="233"/>
      <c r="P995" s="109"/>
      <c r="Q995" s="234"/>
      <c r="R995" s="233"/>
      <c r="S995" s="120"/>
    </row>
    <row r="996" spans="1:19" ht="15.75" customHeight="1" x14ac:dyDescent="0.25">
      <c r="A996" s="58">
        <v>2902</v>
      </c>
      <c r="B996" s="59"/>
      <c r="C996" s="59"/>
      <c r="D996" s="59"/>
      <c r="E996" s="59"/>
      <c r="F996" s="59"/>
      <c r="G996" s="59"/>
      <c r="H996" s="59"/>
      <c r="I996" s="59"/>
      <c r="J996" s="59"/>
      <c r="K996" s="144"/>
      <c r="L996" s="223"/>
      <c r="M996" s="129"/>
      <c r="N996" s="225"/>
      <c r="O996" s="129"/>
      <c r="P996" s="225"/>
      <c r="Q996" s="124"/>
      <c r="R996" s="233"/>
      <c r="S996" s="120"/>
    </row>
    <row r="997" spans="1:19" ht="15.75" customHeight="1" x14ac:dyDescent="0.25">
      <c r="A997" s="58">
        <v>3001</v>
      </c>
      <c r="B997" s="59"/>
      <c r="C997" s="59"/>
      <c r="D997" s="59"/>
      <c r="E997" s="59"/>
      <c r="F997" s="59"/>
      <c r="G997" s="59"/>
      <c r="H997" s="59"/>
      <c r="I997" s="59"/>
      <c r="J997" s="59"/>
      <c r="K997" s="144"/>
      <c r="L997" s="223"/>
      <c r="M997" s="129"/>
      <c r="N997" s="225"/>
      <c r="O997" s="191" t="s">
        <v>83</v>
      </c>
      <c r="P997" s="82"/>
      <c r="Q997" s="111" t="str">
        <f>IF(SUM(K990:K993)=0,"",SUM(K990:K993))</f>
        <v/>
      </c>
      <c r="R997" s="193" t="s">
        <v>11</v>
      </c>
      <c r="S997" s="120"/>
    </row>
    <row r="998" spans="1:19" ht="15.75" customHeight="1" x14ac:dyDescent="0.25">
      <c r="A998" s="58">
        <v>3002</v>
      </c>
      <c r="B998" s="59"/>
      <c r="C998" s="59"/>
      <c r="D998" s="59"/>
      <c r="E998" s="59"/>
      <c r="F998" s="59"/>
      <c r="G998" s="59"/>
      <c r="H998" s="59"/>
      <c r="I998" s="59"/>
      <c r="J998" s="59"/>
      <c r="K998" s="144"/>
      <c r="L998" s="223"/>
      <c r="M998" s="129"/>
      <c r="N998" s="225"/>
      <c r="O998" s="192" t="s">
        <v>85</v>
      </c>
      <c r="P998" s="86" t="str">
        <f>IF(P997/B984=0,"",P997/B984)</f>
        <v/>
      </c>
      <c r="Q998" s="112" t="e">
        <f>IF(P997/Q997=0,"",P997/Q997)</f>
        <v>#VALUE!</v>
      </c>
      <c r="R998" s="194" t="s">
        <v>86</v>
      </c>
      <c r="S998" s="120"/>
    </row>
    <row r="999" spans="1:19" ht="15.75" customHeight="1" x14ac:dyDescent="0.25">
      <c r="A999" s="58">
        <v>3101</v>
      </c>
      <c r="B999" s="59"/>
      <c r="C999" s="59"/>
      <c r="D999" s="59"/>
      <c r="E999" s="59"/>
      <c r="F999" s="59"/>
      <c r="G999" s="59"/>
      <c r="H999" s="59"/>
      <c r="I999" s="59"/>
      <c r="J999" s="59"/>
      <c r="K999" s="144"/>
      <c r="L999" s="226"/>
      <c r="M999" s="227"/>
      <c r="N999" s="228"/>
      <c r="O999" s="90"/>
      <c r="P999" s="91"/>
      <c r="Q999" s="91"/>
      <c r="R999" s="113"/>
      <c r="S999" s="120"/>
    </row>
    <row r="1000" spans="1:19" ht="18" x14ac:dyDescent="0.25">
      <c r="A1000" s="28"/>
      <c r="B1000" s="280" t="s">
        <v>111</v>
      </c>
      <c r="C1000" s="280"/>
      <c r="D1000" s="280"/>
      <c r="E1000" s="280"/>
      <c r="F1000" s="280"/>
      <c r="G1000" s="280"/>
      <c r="H1000" s="280"/>
      <c r="I1000" s="280"/>
      <c r="J1000" s="280"/>
      <c r="K1000" s="93">
        <f>SUM(K984:K996)</f>
        <v>0</v>
      </c>
      <c r="L1000" s="94" t="str">
        <f>IF(K992=0,"",K992/B984)</f>
        <v/>
      </c>
      <c r="M1000" s="94" t="str">
        <f>IF(K1000=0,"",K1000/B984)</f>
        <v/>
      </c>
      <c r="N1000" s="94" t="str">
        <f>IF(K992=0,"",M1000-L1000)</f>
        <v/>
      </c>
      <c r="O1000" s="3"/>
      <c r="P1000" s="29"/>
      <c r="Q1000" s="22"/>
      <c r="R1000" s="3"/>
      <c r="S1000" s="120"/>
    </row>
    <row r="1001" spans="1:19" ht="12.75" customHeight="1" x14ac:dyDescent="0.25">
      <c r="A1001" s="28"/>
      <c r="B1001" s="29"/>
      <c r="C1001" s="29"/>
      <c r="D1001" s="132"/>
      <c r="E1001" s="132"/>
      <c r="F1001" s="132"/>
      <c r="G1001" s="132"/>
      <c r="H1001" s="132"/>
      <c r="I1001" s="132"/>
      <c r="J1001" s="132"/>
      <c r="K1001" s="133"/>
      <c r="L1001" s="134"/>
      <c r="M1001" s="134"/>
      <c r="N1001" s="134"/>
      <c r="O1001" s="3"/>
      <c r="P1001" s="29"/>
      <c r="Q1001" s="22"/>
      <c r="R1001" s="3"/>
      <c r="S1001" s="120"/>
    </row>
    <row r="1002" spans="1:19" ht="12.75" customHeight="1" x14ac:dyDescent="0.25">
      <c r="A1002" s="28"/>
      <c r="B1002" s="29"/>
      <c r="C1002" s="29"/>
      <c r="D1002" s="132"/>
      <c r="E1002" s="132"/>
      <c r="F1002" s="132"/>
      <c r="G1002" s="132"/>
      <c r="H1002" s="132"/>
      <c r="I1002" s="132"/>
      <c r="J1002" s="132"/>
      <c r="K1002" s="133"/>
      <c r="L1002" s="134"/>
      <c r="M1002" s="134"/>
      <c r="N1002" s="134"/>
      <c r="O1002" s="3"/>
      <c r="P1002" s="29"/>
      <c r="Q1002" s="22"/>
      <c r="R1002" s="3"/>
      <c r="S1002" s="120"/>
    </row>
    <row r="1003" spans="1:19" ht="26.25" x14ac:dyDescent="0.4">
      <c r="A1003" s="163"/>
      <c r="B1003" s="298" t="s">
        <v>99</v>
      </c>
      <c r="C1003" s="298"/>
      <c r="D1003" s="298"/>
      <c r="E1003" s="298"/>
      <c r="F1003" s="298"/>
      <c r="G1003" s="298"/>
      <c r="H1003" s="298"/>
      <c r="I1003" s="298"/>
      <c r="J1003" s="298"/>
      <c r="K1003" s="179" t="s">
        <v>144</v>
      </c>
      <c r="L1003" s="57"/>
      <c r="M1003" s="57"/>
      <c r="N1003" s="29"/>
      <c r="O1003" s="3"/>
      <c r="P1003" s="29"/>
      <c r="Q1003" s="29"/>
      <c r="R1003" s="29"/>
      <c r="S1003" s="120"/>
    </row>
    <row r="1004" spans="1:19" ht="20.25" x14ac:dyDescent="0.2">
      <c r="A1004" s="293" t="s">
        <v>10</v>
      </c>
      <c r="B1004" s="273" t="s">
        <v>100</v>
      </c>
      <c r="C1004" s="274"/>
      <c r="D1004" s="274"/>
      <c r="E1004" s="274"/>
      <c r="F1004" s="274"/>
      <c r="G1004" s="274"/>
      <c r="H1004" s="274"/>
      <c r="I1004" s="274"/>
      <c r="J1004" s="275"/>
      <c r="K1004" s="276" t="s">
        <v>11</v>
      </c>
      <c r="L1004" s="269" t="s">
        <v>3</v>
      </c>
      <c r="M1004" s="269" t="s">
        <v>4</v>
      </c>
      <c r="N1004" s="278" t="s">
        <v>5</v>
      </c>
      <c r="O1004" s="269" t="s">
        <v>6</v>
      </c>
      <c r="P1004" s="267" t="s">
        <v>7</v>
      </c>
      <c r="Q1004" s="267" t="s">
        <v>8</v>
      </c>
      <c r="R1004" s="269" t="s">
        <v>101</v>
      </c>
      <c r="S1004" s="120"/>
    </row>
    <row r="1005" spans="1:19" ht="15.75" x14ac:dyDescent="0.25">
      <c r="A1005" s="268"/>
      <c r="B1005" s="58" t="s">
        <v>102</v>
      </c>
      <c r="C1005" s="58" t="s">
        <v>103</v>
      </c>
      <c r="D1005" s="58" t="s">
        <v>104</v>
      </c>
      <c r="E1005" s="58" t="s">
        <v>105</v>
      </c>
      <c r="F1005" s="58" t="s">
        <v>106</v>
      </c>
      <c r="G1005" s="58" t="s">
        <v>107</v>
      </c>
      <c r="H1005" s="58" t="s">
        <v>108</v>
      </c>
      <c r="I1005" s="58" t="s">
        <v>109</v>
      </c>
      <c r="J1005" s="58" t="s">
        <v>110</v>
      </c>
      <c r="K1005" s="277"/>
      <c r="L1005" s="268"/>
      <c r="M1005" s="268"/>
      <c r="N1005" s="268"/>
      <c r="O1005" s="268"/>
      <c r="P1005" s="268"/>
      <c r="Q1005" s="268"/>
      <c r="R1005" s="268"/>
      <c r="S1005" s="120"/>
    </row>
    <row r="1006" spans="1:19" ht="15.75" customHeight="1" x14ac:dyDescent="0.25">
      <c r="A1006" s="58">
        <v>2401</v>
      </c>
      <c r="B1006" s="59">
        <v>31</v>
      </c>
      <c r="C1006" s="59"/>
      <c r="D1006" s="59"/>
      <c r="E1006" s="59"/>
      <c r="F1006" s="59"/>
      <c r="G1006" s="59"/>
      <c r="H1006" s="59"/>
      <c r="I1006" s="59"/>
      <c r="J1006" s="59"/>
      <c r="K1006" s="144"/>
      <c r="L1006" s="220"/>
      <c r="M1006" s="221"/>
      <c r="N1006" s="222"/>
      <c r="O1006" s="229"/>
      <c r="P1006" s="63">
        <f>B1006</f>
        <v>31</v>
      </c>
      <c r="Q1006" s="230"/>
      <c r="R1006" s="229"/>
      <c r="S1006" s="120"/>
    </row>
    <row r="1007" spans="1:19" ht="15.75" customHeight="1" x14ac:dyDescent="0.25">
      <c r="A1007" s="58">
        <v>2402</v>
      </c>
      <c r="B1007" s="59"/>
      <c r="C1007" s="59">
        <v>27</v>
      </c>
      <c r="D1007" s="59"/>
      <c r="E1007" s="59"/>
      <c r="F1007" s="59"/>
      <c r="G1007" s="59"/>
      <c r="H1007" s="59"/>
      <c r="I1007" s="59"/>
      <c r="J1007" s="59"/>
      <c r="K1007" s="144"/>
      <c r="L1007" s="223"/>
      <c r="M1007" s="129"/>
      <c r="N1007" s="224"/>
      <c r="O1007" s="67">
        <f>IF(C1007=0,"",C1007/B1006)</f>
        <v>0.87096774193548387</v>
      </c>
      <c r="P1007" s="68">
        <v>27</v>
      </c>
      <c r="Q1007" s="231">
        <f t="shared" ref="Q1007:Q1014" si="119">IF(P1007=0,"",P1007/P1006)</f>
        <v>0.87096774193548387</v>
      </c>
      <c r="R1007" s="231">
        <f t="shared" ref="R1007:R1014" si="120">IF(P1007=0,"",100%-Q1007)</f>
        <v>0.12903225806451613</v>
      </c>
      <c r="S1007" s="120"/>
    </row>
    <row r="1008" spans="1:19" ht="15.75" customHeight="1" x14ac:dyDescent="0.25">
      <c r="A1008" s="58">
        <v>2501</v>
      </c>
      <c r="B1008" s="59"/>
      <c r="C1008" s="59"/>
      <c r="D1008" s="59">
        <v>10</v>
      </c>
      <c r="E1008" s="59"/>
      <c r="F1008" s="59"/>
      <c r="G1008" s="59"/>
      <c r="H1008" s="59"/>
      <c r="I1008" s="59"/>
      <c r="J1008" s="59"/>
      <c r="K1008" s="144"/>
      <c r="L1008" s="223"/>
      <c r="M1008" s="129"/>
      <c r="N1008" s="224"/>
      <c r="O1008" s="67">
        <f>IF(D1008=0,"",D1008/C1007)</f>
        <v>0.37037037037037035</v>
      </c>
      <c r="P1008" s="68">
        <v>24</v>
      </c>
      <c r="Q1008" s="231">
        <f t="shared" si="119"/>
        <v>0.88888888888888884</v>
      </c>
      <c r="R1008" s="231">
        <f t="shared" si="120"/>
        <v>0.11111111111111116</v>
      </c>
      <c r="S1008" s="8">
        <f>P1008/P1006</f>
        <v>0.77419354838709675</v>
      </c>
    </row>
    <row r="1009" spans="1:19" ht="15.75" customHeight="1" x14ac:dyDescent="0.25">
      <c r="A1009" s="58">
        <v>2502</v>
      </c>
      <c r="B1009" s="59"/>
      <c r="C1009" s="59"/>
      <c r="D1009" s="59"/>
      <c r="E1009" s="59"/>
      <c r="F1009" s="59"/>
      <c r="G1009" s="59"/>
      <c r="H1009" s="59"/>
      <c r="I1009" s="59"/>
      <c r="J1009" s="59"/>
      <c r="K1009" s="144"/>
      <c r="L1009" s="223"/>
      <c r="M1009" s="129"/>
      <c r="N1009" s="224"/>
      <c r="O1009" s="67" t="str">
        <f>IF(E1009=0,"",E1009/D1008)</f>
        <v/>
      </c>
      <c r="P1009" s="68"/>
      <c r="Q1009" s="231" t="str">
        <f t="shared" si="119"/>
        <v/>
      </c>
      <c r="R1009" s="231" t="str">
        <f t="shared" si="120"/>
        <v/>
      </c>
      <c r="S1009" s="120"/>
    </row>
    <row r="1010" spans="1:19" ht="15.75" customHeight="1" x14ac:dyDescent="0.25">
      <c r="A1010" s="58">
        <v>2601</v>
      </c>
      <c r="B1010" s="59"/>
      <c r="C1010" s="59"/>
      <c r="D1010" s="59"/>
      <c r="E1010" s="59"/>
      <c r="F1010" s="59"/>
      <c r="G1010" s="59"/>
      <c r="H1010" s="59"/>
      <c r="I1010" s="59"/>
      <c r="J1010" s="59"/>
      <c r="K1010" s="144"/>
      <c r="L1010" s="223"/>
      <c r="M1010" s="129"/>
      <c r="N1010" s="224"/>
      <c r="O1010" s="67" t="str">
        <f>IF(F1010=0,"",F1010/E1009)</f>
        <v/>
      </c>
      <c r="P1010" s="68"/>
      <c r="Q1010" s="231" t="str">
        <f t="shared" si="119"/>
        <v/>
      </c>
      <c r="R1010" s="231" t="str">
        <f t="shared" si="120"/>
        <v/>
      </c>
      <c r="S1010" s="120"/>
    </row>
    <row r="1011" spans="1:19" ht="15.75" customHeight="1" x14ac:dyDescent="0.25">
      <c r="A1011" s="58">
        <v>2602</v>
      </c>
      <c r="B1011" s="59"/>
      <c r="C1011" s="59"/>
      <c r="D1011" s="59"/>
      <c r="E1011" s="59"/>
      <c r="F1011" s="59"/>
      <c r="G1011" s="59"/>
      <c r="H1011" s="59"/>
      <c r="I1011" s="59"/>
      <c r="J1011" s="59"/>
      <c r="K1011" s="144"/>
      <c r="L1011" s="223"/>
      <c r="M1011" s="129"/>
      <c r="N1011" s="224"/>
      <c r="O1011" s="67" t="str">
        <f>IF(G1011=0,"",G1011/F1010)</f>
        <v/>
      </c>
      <c r="P1011" s="68"/>
      <c r="Q1011" s="231" t="str">
        <f t="shared" si="119"/>
        <v/>
      </c>
      <c r="R1011" s="231" t="str">
        <f t="shared" si="120"/>
        <v/>
      </c>
      <c r="S1011" s="120"/>
    </row>
    <row r="1012" spans="1:19" ht="15.75" customHeight="1" x14ac:dyDescent="0.25">
      <c r="A1012" s="58">
        <v>2701</v>
      </c>
      <c r="B1012" s="59"/>
      <c r="C1012" s="59"/>
      <c r="D1012" s="59"/>
      <c r="E1012" s="59"/>
      <c r="F1012" s="59"/>
      <c r="G1012" s="59"/>
      <c r="H1012" s="59"/>
      <c r="I1012" s="59"/>
      <c r="J1012" s="59"/>
      <c r="K1012" s="144"/>
      <c r="L1012" s="223"/>
      <c r="M1012" s="129"/>
      <c r="N1012" s="224"/>
      <c r="O1012" s="67" t="str">
        <f>IF(H1012=0,"",H1012/G1011)</f>
        <v/>
      </c>
      <c r="P1012" s="68"/>
      <c r="Q1012" s="231" t="str">
        <f t="shared" si="119"/>
        <v/>
      </c>
      <c r="R1012" s="231" t="str">
        <f t="shared" si="120"/>
        <v/>
      </c>
      <c r="S1012" s="120"/>
    </row>
    <row r="1013" spans="1:19" ht="15.75" customHeight="1" x14ac:dyDescent="0.25">
      <c r="A1013" s="58">
        <v>2702</v>
      </c>
      <c r="B1013" s="59"/>
      <c r="C1013" s="59"/>
      <c r="D1013" s="59"/>
      <c r="E1013" s="59"/>
      <c r="F1013" s="59"/>
      <c r="G1013" s="59"/>
      <c r="H1013" s="59"/>
      <c r="I1013" s="59"/>
      <c r="J1013" s="59"/>
      <c r="K1013" s="144"/>
      <c r="L1013" s="223"/>
      <c r="M1013" s="129"/>
      <c r="N1013" s="224"/>
      <c r="O1013" s="67" t="str">
        <f>IF(I1013=0,"",I1013/H1012)</f>
        <v/>
      </c>
      <c r="P1013" s="68"/>
      <c r="Q1013" s="231" t="str">
        <f t="shared" si="119"/>
        <v/>
      </c>
      <c r="R1013" s="231" t="str">
        <f t="shared" si="120"/>
        <v/>
      </c>
      <c r="S1013" s="120"/>
    </row>
    <row r="1014" spans="1:19" ht="15.75" customHeight="1" x14ac:dyDescent="0.25">
      <c r="A1014" s="58">
        <v>2801</v>
      </c>
      <c r="B1014" s="59"/>
      <c r="C1014" s="59"/>
      <c r="D1014" s="59"/>
      <c r="E1014" s="59"/>
      <c r="F1014" s="59"/>
      <c r="G1014" s="59"/>
      <c r="H1014" s="59"/>
      <c r="I1014" s="59"/>
      <c r="J1014" s="59"/>
      <c r="K1014" s="144"/>
      <c r="L1014" s="223"/>
      <c r="M1014" s="129"/>
      <c r="N1014" s="224"/>
      <c r="O1014" s="71" t="str">
        <f>IF(J1014=0,"",J1014/I1013)</f>
        <v/>
      </c>
      <c r="P1014" s="68"/>
      <c r="Q1014" s="71" t="str">
        <f t="shared" si="119"/>
        <v/>
      </c>
      <c r="R1014" s="71" t="str">
        <f t="shared" si="120"/>
        <v/>
      </c>
      <c r="S1014" s="120"/>
    </row>
    <row r="1015" spans="1:19" ht="15.75" customHeight="1" x14ac:dyDescent="0.25">
      <c r="A1015" s="58">
        <v>2802</v>
      </c>
      <c r="B1015" s="59"/>
      <c r="C1015" s="59"/>
      <c r="D1015" s="59"/>
      <c r="E1015" s="59"/>
      <c r="F1015" s="59"/>
      <c r="G1015" s="59"/>
      <c r="H1015" s="59"/>
      <c r="I1015" s="59"/>
      <c r="J1015" s="59"/>
      <c r="K1015" s="144"/>
      <c r="L1015" s="223"/>
      <c r="M1015" s="129"/>
      <c r="N1015" s="225"/>
      <c r="O1015" s="105"/>
      <c r="P1015" s="68"/>
      <c r="Q1015" s="105"/>
      <c r="R1015" s="239"/>
      <c r="S1015" s="120"/>
    </row>
    <row r="1016" spans="1:19" ht="15.75" customHeight="1" x14ac:dyDescent="0.25">
      <c r="A1016" s="58">
        <v>2901</v>
      </c>
      <c r="B1016" s="59"/>
      <c r="C1016" s="59"/>
      <c r="D1016" s="59"/>
      <c r="E1016" s="59"/>
      <c r="F1016" s="59"/>
      <c r="G1016" s="59"/>
      <c r="H1016" s="59"/>
      <c r="I1016" s="59"/>
      <c r="J1016" s="59"/>
      <c r="K1016" s="144"/>
      <c r="L1016" s="223"/>
      <c r="M1016" s="129"/>
      <c r="N1016" s="225"/>
      <c r="O1016" s="233"/>
      <c r="P1016" s="109"/>
      <c r="Q1016" s="234"/>
      <c r="R1016" s="233"/>
      <c r="S1016" s="120"/>
    </row>
    <row r="1017" spans="1:19" ht="15.75" customHeight="1" x14ac:dyDescent="0.25">
      <c r="A1017" s="58">
        <v>2902</v>
      </c>
      <c r="B1017" s="59"/>
      <c r="C1017" s="59"/>
      <c r="D1017" s="59"/>
      <c r="E1017" s="59"/>
      <c r="F1017" s="59"/>
      <c r="G1017" s="59"/>
      <c r="H1017" s="59"/>
      <c r="I1017" s="59"/>
      <c r="J1017" s="59"/>
      <c r="K1017" s="144"/>
      <c r="L1017" s="223"/>
      <c r="M1017" s="129"/>
      <c r="N1017" s="225"/>
      <c r="O1017" s="233"/>
      <c r="P1017" s="109"/>
      <c r="Q1017" s="234"/>
      <c r="R1017" s="233"/>
      <c r="S1017" s="120"/>
    </row>
    <row r="1018" spans="1:19" ht="15.75" customHeight="1" x14ac:dyDescent="0.25">
      <c r="A1018" s="58">
        <v>3001</v>
      </c>
      <c r="B1018" s="59"/>
      <c r="C1018" s="59"/>
      <c r="D1018" s="59"/>
      <c r="E1018" s="59"/>
      <c r="F1018" s="59"/>
      <c r="G1018" s="59"/>
      <c r="H1018" s="59"/>
      <c r="I1018" s="59"/>
      <c r="J1018" s="59"/>
      <c r="K1018" s="144"/>
      <c r="L1018" s="223"/>
      <c r="M1018" s="129"/>
      <c r="N1018" s="225"/>
      <c r="O1018" s="129"/>
      <c r="P1018" s="225"/>
      <c r="Q1018" s="124"/>
      <c r="R1018" s="233"/>
      <c r="S1018" s="120"/>
    </row>
    <row r="1019" spans="1:19" ht="15.75" customHeight="1" x14ac:dyDescent="0.25">
      <c r="A1019" s="58">
        <v>3002</v>
      </c>
      <c r="B1019" s="59"/>
      <c r="C1019" s="59"/>
      <c r="D1019" s="59"/>
      <c r="E1019" s="59"/>
      <c r="F1019" s="59"/>
      <c r="G1019" s="59"/>
      <c r="H1019" s="59"/>
      <c r="I1019" s="59"/>
      <c r="J1019" s="59"/>
      <c r="K1019" s="144"/>
      <c r="L1019" s="223"/>
      <c r="M1019" s="129"/>
      <c r="N1019" s="225"/>
      <c r="O1019" s="191" t="s">
        <v>83</v>
      </c>
      <c r="P1019" s="82"/>
      <c r="Q1019" s="111" t="str">
        <f>IF(SUM(K1012:K1015)=0,"",SUM(K1012:K1015))</f>
        <v/>
      </c>
      <c r="R1019" s="193" t="s">
        <v>11</v>
      </c>
      <c r="S1019" s="120"/>
    </row>
    <row r="1020" spans="1:19" ht="15.75" customHeight="1" x14ac:dyDescent="0.25">
      <c r="A1020" s="58">
        <v>3101</v>
      </c>
      <c r="B1020" s="59"/>
      <c r="C1020" s="59"/>
      <c r="D1020" s="59"/>
      <c r="E1020" s="59"/>
      <c r="F1020" s="59"/>
      <c r="G1020" s="59"/>
      <c r="H1020" s="59"/>
      <c r="I1020" s="59"/>
      <c r="J1020" s="59"/>
      <c r="K1020" s="144"/>
      <c r="L1020" s="223"/>
      <c r="M1020" s="129"/>
      <c r="N1020" s="225"/>
      <c r="O1020" s="192" t="s">
        <v>85</v>
      </c>
      <c r="P1020" s="86" t="str">
        <f>IF(P1019/B1006=0,"",P1019/B1006)</f>
        <v/>
      </c>
      <c r="Q1020" s="112" t="e">
        <f>IF(P1019/Q1019=0,"",P1019/Q1019)</f>
        <v>#VALUE!</v>
      </c>
      <c r="R1020" s="194" t="s">
        <v>86</v>
      </c>
      <c r="S1020" s="120"/>
    </row>
    <row r="1021" spans="1:19" ht="15.75" customHeight="1" x14ac:dyDescent="0.25">
      <c r="A1021" s="58">
        <v>3102</v>
      </c>
      <c r="B1021" s="59"/>
      <c r="C1021" s="59"/>
      <c r="D1021" s="59"/>
      <c r="E1021" s="59"/>
      <c r="F1021" s="59"/>
      <c r="G1021" s="59"/>
      <c r="H1021" s="59"/>
      <c r="I1021" s="59"/>
      <c r="J1021" s="59"/>
      <c r="K1021" s="144"/>
      <c r="L1021" s="226"/>
      <c r="M1021" s="227"/>
      <c r="N1021" s="228"/>
      <c r="O1021" s="90"/>
      <c r="P1021" s="91"/>
      <c r="Q1021" s="91"/>
      <c r="R1021" s="113"/>
      <c r="S1021" s="120"/>
    </row>
    <row r="1022" spans="1:19" ht="18" x14ac:dyDescent="0.25">
      <c r="A1022" s="28"/>
      <c r="B1022" s="280" t="s">
        <v>111</v>
      </c>
      <c r="C1022" s="280"/>
      <c r="D1022" s="280"/>
      <c r="E1022" s="280"/>
      <c r="F1022" s="280"/>
      <c r="G1022" s="280"/>
      <c r="H1022" s="280"/>
      <c r="I1022" s="280"/>
      <c r="J1022" s="280"/>
      <c r="K1022" s="93">
        <f>SUM(K1006:K1018)</f>
        <v>0</v>
      </c>
      <c r="L1022" s="94" t="str">
        <f>IF(K1014=0,"",K1014/B1006)</f>
        <v/>
      </c>
      <c r="M1022" s="94" t="str">
        <f>IF(K1022=0,"",K1022/B1006)</f>
        <v/>
      </c>
      <c r="N1022" s="94" t="str">
        <f>IF(K1014=0,"",M1022-L1022)</f>
        <v/>
      </c>
      <c r="O1022" s="3"/>
      <c r="P1022" s="29"/>
      <c r="Q1022" s="22"/>
      <c r="R1022" s="3"/>
      <c r="S1022" s="120"/>
    </row>
    <row r="1023" spans="1:19" ht="12.75" customHeight="1" x14ac:dyDescent="0.25">
      <c r="A1023" s="28"/>
      <c r="B1023" s="29"/>
      <c r="C1023" s="29"/>
      <c r="D1023" s="132"/>
      <c r="E1023" s="132"/>
      <c r="F1023" s="132"/>
      <c r="G1023" s="132"/>
      <c r="H1023" s="132"/>
      <c r="I1023" s="132"/>
      <c r="J1023" s="132"/>
      <c r="K1023" s="133"/>
      <c r="L1023" s="134"/>
      <c r="M1023" s="134"/>
      <c r="N1023" s="134"/>
      <c r="O1023" s="3"/>
      <c r="P1023" s="29"/>
      <c r="Q1023" s="22"/>
      <c r="R1023" s="3"/>
      <c r="S1023" s="120"/>
    </row>
    <row r="1024" spans="1:19" ht="12.75" customHeight="1" x14ac:dyDescent="0.25">
      <c r="A1024" s="28"/>
      <c r="B1024" s="29"/>
      <c r="C1024" s="29"/>
      <c r="D1024" s="132"/>
      <c r="E1024" s="132"/>
      <c r="F1024" s="132"/>
      <c r="G1024" s="132"/>
      <c r="H1024" s="132"/>
      <c r="I1024" s="132"/>
      <c r="J1024" s="132"/>
      <c r="K1024" s="133"/>
      <c r="L1024" s="134"/>
      <c r="M1024" s="134"/>
      <c r="N1024" s="134"/>
      <c r="O1024" s="3"/>
      <c r="P1024" s="29"/>
      <c r="Q1024" s="22"/>
      <c r="R1024" s="3"/>
      <c r="S1024" s="120"/>
    </row>
    <row r="1025" spans="1:19" ht="26.25" x14ac:dyDescent="0.4">
      <c r="A1025" s="163"/>
      <c r="B1025" s="298" t="s">
        <v>99</v>
      </c>
      <c r="C1025" s="298"/>
      <c r="D1025" s="298"/>
      <c r="E1025" s="298"/>
      <c r="F1025" s="298"/>
      <c r="G1025" s="298"/>
      <c r="H1025" s="298"/>
      <c r="I1025" s="298"/>
      <c r="J1025" s="298"/>
      <c r="K1025" s="179" t="s">
        <v>145</v>
      </c>
      <c r="L1025" s="57"/>
      <c r="M1025" s="57"/>
      <c r="N1025" s="29"/>
      <c r="O1025" s="3"/>
      <c r="P1025" s="29"/>
      <c r="Q1025" s="29"/>
      <c r="R1025" s="29"/>
      <c r="S1025" s="120"/>
    </row>
    <row r="1026" spans="1:19" ht="20.25" x14ac:dyDescent="0.2">
      <c r="A1026" s="293" t="s">
        <v>10</v>
      </c>
      <c r="B1026" s="273" t="s">
        <v>100</v>
      </c>
      <c r="C1026" s="274"/>
      <c r="D1026" s="274"/>
      <c r="E1026" s="274"/>
      <c r="F1026" s="274"/>
      <c r="G1026" s="274"/>
      <c r="H1026" s="274"/>
      <c r="I1026" s="274"/>
      <c r="J1026" s="275"/>
      <c r="K1026" s="276" t="s">
        <v>11</v>
      </c>
      <c r="L1026" s="269" t="s">
        <v>3</v>
      </c>
      <c r="M1026" s="269" t="s">
        <v>4</v>
      </c>
      <c r="N1026" s="278" t="s">
        <v>5</v>
      </c>
      <c r="O1026" s="269" t="s">
        <v>6</v>
      </c>
      <c r="P1026" s="267" t="s">
        <v>7</v>
      </c>
      <c r="Q1026" s="267" t="s">
        <v>8</v>
      </c>
      <c r="R1026" s="269" t="s">
        <v>101</v>
      </c>
      <c r="S1026" s="120"/>
    </row>
    <row r="1027" spans="1:19" ht="15.75" x14ac:dyDescent="0.25">
      <c r="A1027" s="268"/>
      <c r="B1027" s="58" t="s">
        <v>102</v>
      </c>
      <c r="C1027" s="58" t="s">
        <v>103</v>
      </c>
      <c r="D1027" s="58" t="s">
        <v>104</v>
      </c>
      <c r="E1027" s="58" t="s">
        <v>105</v>
      </c>
      <c r="F1027" s="58" t="s">
        <v>106</v>
      </c>
      <c r="G1027" s="58" t="s">
        <v>107</v>
      </c>
      <c r="H1027" s="58" t="s">
        <v>108</v>
      </c>
      <c r="I1027" s="58" t="s">
        <v>109</v>
      </c>
      <c r="J1027" s="58" t="s">
        <v>110</v>
      </c>
      <c r="K1027" s="277"/>
      <c r="L1027" s="268"/>
      <c r="M1027" s="268"/>
      <c r="N1027" s="268"/>
      <c r="O1027" s="268"/>
      <c r="P1027" s="268"/>
      <c r="Q1027" s="268"/>
      <c r="R1027" s="268"/>
      <c r="S1027" s="120"/>
    </row>
    <row r="1028" spans="1:19" ht="15.75" customHeight="1" x14ac:dyDescent="0.25">
      <c r="A1028" s="58">
        <v>2402</v>
      </c>
      <c r="B1028" s="59">
        <v>60</v>
      </c>
      <c r="C1028" s="59"/>
      <c r="D1028" s="59"/>
      <c r="E1028" s="59"/>
      <c r="F1028" s="59"/>
      <c r="G1028" s="59"/>
      <c r="H1028" s="59"/>
      <c r="I1028" s="59"/>
      <c r="J1028" s="59"/>
      <c r="K1028" s="144"/>
      <c r="L1028" s="220"/>
      <c r="M1028" s="221"/>
      <c r="N1028" s="222"/>
      <c r="O1028" s="229"/>
      <c r="P1028" s="63">
        <f>B1028</f>
        <v>60</v>
      </c>
      <c r="Q1028" s="230"/>
      <c r="R1028" s="229"/>
      <c r="S1028" s="120"/>
    </row>
    <row r="1029" spans="1:19" ht="15.75" customHeight="1" x14ac:dyDescent="0.25">
      <c r="A1029" s="58">
        <v>2501</v>
      </c>
      <c r="B1029" s="59"/>
      <c r="C1029" s="59">
        <v>54</v>
      </c>
      <c r="D1029" s="59"/>
      <c r="E1029" s="59"/>
      <c r="F1029" s="59"/>
      <c r="G1029" s="59"/>
      <c r="H1029" s="59"/>
      <c r="I1029" s="59"/>
      <c r="J1029" s="59"/>
      <c r="K1029" s="144"/>
      <c r="L1029" s="223"/>
      <c r="M1029" s="129"/>
      <c r="N1029" s="224"/>
      <c r="O1029" s="67">
        <f>IF(C1029=0,"",C1029/B1028)</f>
        <v>0.9</v>
      </c>
      <c r="P1029" s="68">
        <v>56</v>
      </c>
      <c r="Q1029" s="231">
        <f t="shared" ref="Q1029:Q1036" si="121">IF(P1029=0,"",P1029/P1028)</f>
        <v>0.93333333333333335</v>
      </c>
      <c r="R1029" s="231">
        <f t="shared" ref="R1029:R1036" si="122">IF(P1029=0,"",100%-Q1029)</f>
        <v>6.6666666666666652E-2</v>
      </c>
      <c r="S1029" s="120"/>
    </row>
    <row r="1030" spans="1:19" ht="15.75" customHeight="1" x14ac:dyDescent="0.25">
      <c r="A1030" s="58">
        <v>2502</v>
      </c>
      <c r="B1030" s="59"/>
      <c r="C1030" s="59"/>
      <c r="D1030" s="59"/>
      <c r="E1030" s="59"/>
      <c r="F1030" s="59"/>
      <c r="G1030" s="59"/>
      <c r="H1030" s="59"/>
      <c r="I1030" s="59"/>
      <c r="J1030" s="59"/>
      <c r="K1030" s="144"/>
      <c r="L1030" s="223"/>
      <c r="M1030" s="129"/>
      <c r="N1030" s="224"/>
      <c r="O1030" s="67" t="str">
        <f>IF(D1030=0,"",D1030/C1029)</f>
        <v/>
      </c>
      <c r="P1030" s="68"/>
      <c r="Q1030" s="231" t="str">
        <f t="shared" si="121"/>
        <v/>
      </c>
      <c r="R1030" s="231" t="str">
        <f t="shared" si="122"/>
        <v/>
      </c>
      <c r="S1030" s="8">
        <f>P1030/P1028</f>
        <v>0</v>
      </c>
    </row>
    <row r="1031" spans="1:19" ht="15.75" customHeight="1" x14ac:dyDescent="0.25">
      <c r="A1031" s="58">
        <v>2601</v>
      </c>
      <c r="B1031" s="59"/>
      <c r="C1031" s="59"/>
      <c r="D1031" s="59"/>
      <c r="E1031" s="59"/>
      <c r="F1031" s="59"/>
      <c r="G1031" s="59"/>
      <c r="H1031" s="59"/>
      <c r="I1031" s="59"/>
      <c r="J1031" s="59"/>
      <c r="K1031" s="144"/>
      <c r="L1031" s="223"/>
      <c r="M1031" s="129"/>
      <c r="N1031" s="224"/>
      <c r="O1031" s="67" t="str">
        <f>IF(E1031=0,"",E1031/D1030)</f>
        <v/>
      </c>
      <c r="P1031" s="68"/>
      <c r="Q1031" s="231" t="str">
        <f t="shared" si="121"/>
        <v/>
      </c>
      <c r="R1031" s="231" t="str">
        <f t="shared" si="122"/>
        <v/>
      </c>
      <c r="S1031" s="120"/>
    </row>
    <row r="1032" spans="1:19" ht="15.75" customHeight="1" x14ac:dyDescent="0.25">
      <c r="A1032" s="58">
        <v>2602</v>
      </c>
      <c r="B1032" s="59"/>
      <c r="C1032" s="59"/>
      <c r="D1032" s="59"/>
      <c r="E1032" s="59"/>
      <c r="F1032" s="59"/>
      <c r="G1032" s="59"/>
      <c r="H1032" s="59"/>
      <c r="I1032" s="59"/>
      <c r="J1032" s="59"/>
      <c r="K1032" s="144"/>
      <c r="L1032" s="223"/>
      <c r="M1032" s="129"/>
      <c r="N1032" s="224"/>
      <c r="O1032" s="67" t="str">
        <f>IF(F1032=0,"",F1032/E1031)</f>
        <v/>
      </c>
      <c r="P1032" s="68"/>
      <c r="Q1032" s="231" t="str">
        <f t="shared" si="121"/>
        <v/>
      </c>
      <c r="R1032" s="231" t="str">
        <f t="shared" si="122"/>
        <v/>
      </c>
      <c r="S1032" s="120"/>
    </row>
    <row r="1033" spans="1:19" ht="15.75" customHeight="1" x14ac:dyDescent="0.25">
      <c r="A1033" s="58">
        <v>2701</v>
      </c>
      <c r="B1033" s="59"/>
      <c r="C1033" s="59"/>
      <c r="D1033" s="59"/>
      <c r="E1033" s="59"/>
      <c r="F1033" s="59"/>
      <c r="G1033" s="59"/>
      <c r="H1033" s="59"/>
      <c r="I1033" s="59"/>
      <c r="J1033" s="59"/>
      <c r="K1033" s="144"/>
      <c r="L1033" s="223"/>
      <c r="M1033" s="129"/>
      <c r="N1033" s="224"/>
      <c r="O1033" s="67" t="str">
        <f>IF(G1033=0,"",G1033/F1032)</f>
        <v/>
      </c>
      <c r="P1033" s="68"/>
      <c r="Q1033" s="231" t="str">
        <f t="shared" si="121"/>
        <v/>
      </c>
      <c r="R1033" s="231" t="str">
        <f t="shared" si="122"/>
        <v/>
      </c>
      <c r="S1033" s="120"/>
    </row>
    <row r="1034" spans="1:19" ht="15.75" customHeight="1" x14ac:dyDescent="0.25">
      <c r="A1034" s="58">
        <v>2702</v>
      </c>
      <c r="B1034" s="59"/>
      <c r="C1034" s="59"/>
      <c r="D1034" s="59"/>
      <c r="E1034" s="59"/>
      <c r="F1034" s="59"/>
      <c r="G1034" s="59"/>
      <c r="H1034" s="59"/>
      <c r="I1034" s="59"/>
      <c r="J1034" s="59"/>
      <c r="K1034" s="144"/>
      <c r="L1034" s="223"/>
      <c r="M1034" s="129"/>
      <c r="N1034" s="224"/>
      <c r="O1034" s="67" t="str">
        <f>IF(H1034=0,"",H1034/G1033)</f>
        <v/>
      </c>
      <c r="P1034" s="68"/>
      <c r="Q1034" s="231" t="str">
        <f t="shared" si="121"/>
        <v/>
      </c>
      <c r="R1034" s="231" t="str">
        <f t="shared" si="122"/>
        <v/>
      </c>
      <c r="S1034" s="120"/>
    </row>
    <row r="1035" spans="1:19" ht="15.75" customHeight="1" x14ac:dyDescent="0.25">
      <c r="A1035" s="58">
        <v>2801</v>
      </c>
      <c r="B1035" s="59"/>
      <c r="C1035" s="59"/>
      <c r="D1035" s="59"/>
      <c r="E1035" s="59"/>
      <c r="F1035" s="59"/>
      <c r="G1035" s="59"/>
      <c r="H1035" s="59"/>
      <c r="I1035" s="59"/>
      <c r="J1035" s="59"/>
      <c r="K1035" s="144"/>
      <c r="L1035" s="223"/>
      <c r="M1035" s="129"/>
      <c r="N1035" s="224"/>
      <c r="O1035" s="67" t="str">
        <f>IF(I1035=0,"",I1035/H1034)</f>
        <v/>
      </c>
      <c r="P1035" s="68"/>
      <c r="Q1035" s="231" t="str">
        <f t="shared" si="121"/>
        <v/>
      </c>
      <c r="R1035" s="231" t="str">
        <f t="shared" si="122"/>
        <v/>
      </c>
      <c r="S1035" s="120"/>
    </row>
    <row r="1036" spans="1:19" ht="15.75" customHeight="1" x14ac:dyDescent="0.25">
      <c r="A1036" s="58">
        <v>2802</v>
      </c>
      <c r="B1036" s="59"/>
      <c r="C1036" s="59"/>
      <c r="D1036" s="59"/>
      <c r="E1036" s="59"/>
      <c r="F1036" s="59"/>
      <c r="G1036" s="59"/>
      <c r="H1036" s="59"/>
      <c r="I1036" s="59"/>
      <c r="J1036" s="59"/>
      <c r="K1036" s="144"/>
      <c r="L1036" s="223"/>
      <c r="M1036" s="129"/>
      <c r="N1036" s="224"/>
      <c r="O1036" s="71" t="str">
        <f>IF(J1036=0,"",J1036/I1035)</f>
        <v/>
      </c>
      <c r="P1036" s="68"/>
      <c r="Q1036" s="71" t="str">
        <f t="shared" si="121"/>
        <v/>
      </c>
      <c r="R1036" s="71" t="str">
        <f t="shared" si="122"/>
        <v/>
      </c>
      <c r="S1036" s="120"/>
    </row>
    <row r="1037" spans="1:19" ht="15.75" customHeight="1" x14ac:dyDescent="0.25">
      <c r="A1037" s="58">
        <v>2901</v>
      </c>
      <c r="B1037" s="59"/>
      <c r="C1037" s="59"/>
      <c r="D1037" s="59"/>
      <c r="E1037" s="59"/>
      <c r="F1037" s="59"/>
      <c r="G1037" s="59"/>
      <c r="H1037" s="59"/>
      <c r="I1037" s="59"/>
      <c r="J1037" s="59"/>
      <c r="K1037" s="144"/>
      <c r="L1037" s="223"/>
      <c r="M1037" s="129"/>
      <c r="N1037" s="225"/>
      <c r="O1037" s="105"/>
      <c r="P1037" s="68"/>
      <c r="Q1037" s="105"/>
      <c r="R1037" s="239"/>
      <c r="S1037" s="120"/>
    </row>
    <row r="1038" spans="1:19" ht="15.75" customHeight="1" x14ac:dyDescent="0.25">
      <c r="A1038" s="58">
        <v>2902</v>
      </c>
      <c r="B1038" s="59"/>
      <c r="C1038" s="59"/>
      <c r="D1038" s="59"/>
      <c r="E1038" s="59"/>
      <c r="F1038" s="59"/>
      <c r="G1038" s="59"/>
      <c r="H1038" s="59"/>
      <c r="I1038" s="59"/>
      <c r="J1038" s="59"/>
      <c r="K1038" s="144"/>
      <c r="L1038" s="223"/>
      <c r="M1038" s="129"/>
      <c r="N1038" s="225"/>
      <c r="O1038" s="233"/>
      <c r="P1038" s="109"/>
      <c r="Q1038" s="234"/>
      <c r="R1038" s="233"/>
      <c r="S1038" s="120"/>
    </row>
    <row r="1039" spans="1:19" ht="15.75" customHeight="1" x14ac:dyDescent="0.25">
      <c r="A1039" s="58">
        <v>3001</v>
      </c>
      <c r="B1039" s="59"/>
      <c r="C1039" s="59"/>
      <c r="D1039" s="59"/>
      <c r="E1039" s="59"/>
      <c r="F1039" s="59"/>
      <c r="G1039" s="59"/>
      <c r="H1039" s="59"/>
      <c r="I1039" s="59"/>
      <c r="J1039" s="59"/>
      <c r="K1039" s="144"/>
      <c r="L1039" s="223"/>
      <c r="M1039" s="129"/>
      <c r="N1039" s="225"/>
      <c r="O1039" s="233"/>
      <c r="P1039" s="109"/>
      <c r="Q1039" s="234"/>
      <c r="R1039" s="233"/>
      <c r="S1039" s="120"/>
    </row>
    <row r="1040" spans="1:19" ht="15.75" customHeight="1" x14ac:dyDescent="0.25">
      <c r="A1040" s="58">
        <v>3002</v>
      </c>
      <c r="B1040" s="59"/>
      <c r="C1040" s="59"/>
      <c r="D1040" s="59"/>
      <c r="E1040" s="59"/>
      <c r="F1040" s="59"/>
      <c r="G1040" s="59"/>
      <c r="H1040" s="59"/>
      <c r="I1040" s="59"/>
      <c r="J1040" s="59"/>
      <c r="K1040" s="144"/>
      <c r="L1040" s="223"/>
      <c r="M1040" s="129"/>
      <c r="N1040" s="225"/>
      <c r="O1040" s="129"/>
      <c r="P1040" s="225"/>
      <c r="Q1040" s="124"/>
      <c r="R1040" s="233"/>
      <c r="S1040" s="120"/>
    </row>
    <row r="1041" spans="1:19" ht="15.75" customHeight="1" x14ac:dyDescent="0.25">
      <c r="A1041" s="58">
        <v>3101</v>
      </c>
      <c r="B1041" s="59"/>
      <c r="C1041" s="59"/>
      <c r="D1041" s="59"/>
      <c r="E1041" s="59"/>
      <c r="F1041" s="59"/>
      <c r="G1041" s="59"/>
      <c r="H1041" s="59"/>
      <c r="I1041" s="59"/>
      <c r="J1041" s="59"/>
      <c r="K1041" s="144"/>
      <c r="L1041" s="223"/>
      <c r="M1041" s="129"/>
      <c r="N1041" s="225"/>
      <c r="O1041" s="191" t="s">
        <v>83</v>
      </c>
      <c r="P1041" s="82"/>
      <c r="Q1041" s="111" t="str">
        <f>IF(SUM(K1034:K1037)=0,"",SUM(K1034:K1037))</f>
        <v/>
      </c>
      <c r="R1041" s="193" t="s">
        <v>11</v>
      </c>
      <c r="S1041" s="120"/>
    </row>
    <row r="1042" spans="1:19" ht="15.75" customHeight="1" x14ac:dyDescent="0.25">
      <c r="A1042" s="58">
        <v>3102</v>
      </c>
      <c r="B1042" s="59"/>
      <c r="C1042" s="59"/>
      <c r="D1042" s="59"/>
      <c r="E1042" s="59"/>
      <c r="F1042" s="59"/>
      <c r="G1042" s="59"/>
      <c r="H1042" s="59"/>
      <c r="I1042" s="59"/>
      <c r="J1042" s="59"/>
      <c r="K1042" s="144"/>
      <c r="L1042" s="223"/>
      <c r="M1042" s="129"/>
      <c r="N1042" s="225"/>
      <c r="O1042" s="192" t="s">
        <v>85</v>
      </c>
      <c r="P1042" s="86" t="str">
        <f>IF(P1041/B1028=0,"",P1041/B1028)</f>
        <v/>
      </c>
      <c r="Q1042" s="112" t="e">
        <f>IF(P1041/Q1041=0,"",P1041/Q1041)</f>
        <v>#VALUE!</v>
      </c>
      <c r="R1042" s="194" t="s">
        <v>86</v>
      </c>
      <c r="S1042" s="120"/>
    </row>
    <row r="1043" spans="1:19" ht="15.75" customHeight="1" x14ac:dyDescent="0.25">
      <c r="A1043" s="58">
        <v>3201</v>
      </c>
      <c r="B1043" s="59"/>
      <c r="C1043" s="59"/>
      <c r="D1043" s="59"/>
      <c r="E1043" s="59"/>
      <c r="F1043" s="59"/>
      <c r="G1043" s="59"/>
      <c r="H1043" s="59"/>
      <c r="I1043" s="59"/>
      <c r="J1043" s="59"/>
      <c r="K1043" s="144"/>
      <c r="L1043" s="226"/>
      <c r="M1043" s="227"/>
      <c r="N1043" s="228"/>
      <c r="O1043" s="90"/>
      <c r="P1043" s="91"/>
      <c r="Q1043" s="91"/>
      <c r="R1043" s="113"/>
      <c r="S1043" s="120"/>
    </row>
    <row r="1044" spans="1:19" ht="18" x14ac:dyDescent="0.25">
      <c r="A1044" s="28"/>
      <c r="B1044" s="280" t="s">
        <v>111</v>
      </c>
      <c r="C1044" s="280"/>
      <c r="D1044" s="280"/>
      <c r="E1044" s="280"/>
      <c r="F1044" s="280"/>
      <c r="G1044" s="280"/>
      <c r="H1044" s="280"/>
      <c r="I1044" s="280"/>
      <c r="J1044" s="280"/>
      <c r="K1044" s="93">
        <f>SUM(K1028:K1040)</f>
        <v>0</v>
      </c>
      <c r="L1044" s="94" t="str">
        <f>IF(K1036=0,"",K1036/B1028)</f>
        <v/>
      </c>
      <c r="M1044" s="94" t="str">
        <f>IF(K1044=0,"",K1044/B1028)</f>
        <v/>
      </c>
      <c r="N1044" s="94" t="str">
        <f>IF(K1036=0,"",M1044-L1044)</f>
        <v/>
      </c>
      <c r="O1044" s="3"/>
      <c r="P1044" s="29"/>
      <c r="Q1044" s="22"/>
      <c r="R1044" s="3"/>
      <c r="S1044" s="120"/>
    </row>
    <row r="1045" spans="1:19" ht="12.75" customHeight="1" x14ac:dyDescent="0.2"/>
    <row r="1046" spans="1:19" ht="12.75" customHeight="1" x14ac:dyDescent="0.2"/>
    <row r="1047" spans="1:19" ht="26.25" x14ac:dyDescent="0.4">
      <c r="A1047" s="163"/>
      <c r="B1047" s="298" t="s">
        <v>99</v>
      </c>
      <c r="C1047" s="298"/>
      <c r="D1047" s="298"/>
      <c r="E1047" s="298"/>
      <c r="F1047" s="298"/>
      <c r="G1047" s="298"/>
      <c r="H1047" s="298"/>
      <c r="I1047" s="298"/>
      <c r="J1047" s="298"/>
      <c r="K1047" s="179" t="s">
        <v>146</v>
      </c>
      <c r="L1047" s="57"/>
      <c r="M1047" s="57"/>
      <c r="N1047" s="29"/>
      <c r="O1047" s="3"/>
      <c r="P1047" s="29"/>
      <c r="Q1047" s="29"/>
      <c r="R1047" s="29"/>
      <c r="S1047" s="120"/>
    </row>
    <row r="1048" spans="1:19" ht="20.25" x14ac:dyDescent="0.2">
      <c r="A1048" s="293" t="s">
        <v>10</v>
      </c>
      <c r="B1048" s="273" t="s">
        <v>100</v>
      </c>
      <c r="C1048" s="274"/>
      <c r="D1048" s="274"/>
      <c r="E1048" s="274"/>
      <c r="F1048" s="274"/>
      <c r="G1048" s="274"/>
      <c r="H1048" s="274"/>
      <c r="I1048" s="274"/>
      <c r="J1048" s="275"/>
      <c r="K1048" s="276" t="s">
        <v>11</v>
      </c>
      <c r="L1048" s="269" t="s">
        <v>3</v>
      </c>
      <c r="M1048" s="269" t="s">
        <v>4</v>
      </c>
      <c r="N1048" s="278" t="s">
        <v>5</v>
      </c>
      <c r="O1048" s="269" t="s">
        <v>6</v>
      </c>
      <c r="P1048" s="267" t="s">
        <v>7</v>
      </c>
      <c r="Q1048" s="267" t="s">
        <v>8</v>
      </c>
      <c r="R1048" s="269" t="s">
        <v>101</v>
      </c>
      <c r="S1048" s="120"/>
    </row>
    <row r="1049" spans="1:19" ht="15.75" x14ac:dyDescent="0.25">
      <c r="A1049" s="268"/>
      <c r="B1049" s="58" t="s">
        <v>102</v>
      </c>
      <c r="C1049" s="58" t="s">
        <v>103</v>
      </c>
      <c r="D1049" s="58" t="s">
        <v>104</v>
      </c>
      <c r="E1049" s="58" t="s">
        <v>105</v>
      </c>
      <c r="F1049" s="58" t="s">
        <v>106</v>
      </c>
      <c r="G1049" s="58" t="s">
        <v>107</v>
      </c>
      <c r="H1049" s="58" t="s">
        <v>108</v>
      </c>
      <c r="I1049" s="58" t="s">
        <v>109</v>
      </c>
      <c r="J1049" s="58" t="s">
        <v>110</v>
      </c>
      <c r="K1049" s="277"/>
      <c r="L1049" s="268"/>
      <c r="M1049" s="268"/>
      <c r="N1049" s="268"/>
      <c r="O1049" s="268"/>
      <c r="P1049" s="268"/>
      <c r="Q1049" s="268"/>
      <c r="R1049" s="268"/>
      <c r="S1049" s="120"/>
    </row>
    <row r="1050" spans="1:19" ht="15.75" customHeight="1" x14ac:dyDescent="0.25">
      <c r="A1050" s="58">
        <v>2501</v>
      </c>
      <c r="B1050" s="59">
        <v>26</v>
      </c>
      <c r="C1050" s="59"/>
      <c r="D1050" s="59"/>
      <c r="E1050" s="59"/>
      <c r="F1050" s="59"/>
      <c r="G1050" s="59"/>
      <c r="H1050" s="59"/>
      <c r="I1050" s="59"/>
      <c r="J1050" s="59"/>
      <c r="K1050" s="144"/>
      <c r="L1050" s="220"/>
      <c r="M1050" s="221"/>
      <c r="N1050" s="222"/>
      <c r="O1050" s="229"/>
      <c r="P1050" s="63">
        <f>B1050</f>
        <v>26</v>
      </c>
      <c r="Q1050" s="230"/>
      <c r="R1050" s="229"/>
      <c r="S1050" s="120"/>
    </row>
    <row r="1051" spans="1:19" ht="15.75" customHeight="1" x14ac:dyDescent="0.25">
      <c r="A1051" s="58">
        <v>2502</v>
      </c>
      <c r="B1051" s="59"/>
      <c r="C1051" s="59"/>
      <c r="D1051" s="59"/>
      <c r="E1051" s="59"/>
      <c r="F1051" s="59"/>
      <c r="G1051" s="59"/>
      <c r="H1051" s="59"/>
      <c r="I1051" s="59"/>
      <c r="J1051" s="59"/>
      <c r="K1051" s="144"/>
      <c r="L1051" s="223"/>
      <c r="M1051" s="129"/>
      <c r="N1051" s="224"/>
      <c r="O1051" s="67" t="str">
        <f>IF(C1051=0,"",C1051/B1050)</f>
        <v/>
      </c>
      <c r="P1051" s="68"/>
      <c r="Q1051" s="231" t="str">
        <f t="shared" ref="Q1051:Q1058" si="123">IF(P1051=0,"",P1051/P1050)</f>
        <v/>
      </c>
      <c r="R1051" s="231" t="str">
        <f t="shared" ref="R1051:R1058" si="124">IF(P1051=0,"",100%-Q1051)</f>
        <v/>
      </c>
      <c r="S1051" s="120"/>
    </row>
    <row r="1052" spans="1:19" ht="15.75" customHeight="1" x14ac:dyDescent="0.25">
      <c r="A1052" s="58">
        <v>2601</v>
      </c>
      <c r="B1052" s="59"/>
      <c r="C1052" s="59"/>
      <c r="D1052" s="59"/>
      <c r="E1052" s="59"/>
      <c r="F1052" s="59"/>
      <c r="G1052" s="59"/>
      <c r="H1052" s="59"/>
      <c r="I1052" s="59"/>
      <c r="J1052" s="59"/>
      <c r="K1052" s="144"/>
      <c r="L1052" s="223"/>
      <c r="M1052" s="129"/>
      <c r="N1052" s="224"/>
      <c r="O1052" s="67" t="str">
        <f>IF(D1052=0,"",D1052/C1051)</f>
        <v/>
      </c>
      <c r="P1052" s="68"/>
      <c r="Q1052" s="231" t="str">
        <f t="shared" si="123"/>
        <v/>
      </c>
      <c r="R1052" s="231" t="str">
        <f t="shared" si="124"/>
        <v/>
      </c>
      <c r="S1052" s="8">
        <f>P1052/P1050</f>
        <v>0</v>
      </c>
    </row>
    <row r="1053" spans="1:19" ht="15.75" customHeight="1" x14ac:dyDescent="0.25">
      <c r="A1053" s="58">
        <v>2602</v>
      </c>
      <c r="B1053" s="59"/>
      <c r="C1053" s="59"/>
      <c r="D1053" s="59"/>
      <c r="E1053" s="59"/>
      <c r="F1053" s="59"/>
      <c r="G1053" s="59"/>
      <c r="H1053" s="59"/>
      <c r="I1053" s="59"/>
      <c r="J1053" s="59"/>
      <c r="K1053" s="144"/>
      <c r="L1053" s="223"/>
      <c r="M1053" s="129"/>
      <c r="N1053" s="224"/>
      <c r="O1053" s="67" t="str">
        <f>IF(E1053=0,"",E1053/D1052)</f>
        <v/>
      </c>
      <c r="P1053" s="68"/>
      <c r="Q1053" s="231" t="str">
        <f t="shared" si="123"/>
        <v/>
      </c>
      <c r="R1053" s="231" t="str">
        <f t="shared" si="124"/>
        <v/>
      </c>
      <c r="S1053" s="120"/>
    </row>
    <row r="1054" spans="1:19" ht="15.75" customHeight="1" x14ac:dyDescent="0.25">
      <c r="A1054" s="58">
        <v>2701</v>
      </c>
      <c r="B1054" s="59"/>
      <c r="C1054" s="59"/>
      <c r="D1054" s="59"/>
      <c r="E1054" s="59"/>
      <c r="F1054" s="59"/>
      <c r="G1054" s="59"/>
      <c r="H1054" s="59"/>
      <c r="I1054" s="59"/>
      <c r="J1054" s="59"/>
      <c r="K1054" s="144"/>
      <c r="L1054" s="223"/>
      <c r="M1054" s="129"/>
      <c r="N1054" s="224"/>
      <c r="O1054" s="67" t="str">
        <f>IF(F1054=0,"",F1054/E1053)</f>
        <v/>
      </c>
      <c r="P1054" s="68"/>
      <c r="Q1054" s="231" t="str">
        <f t="shared" si="123"/>
        <v/>
      </c>
      <c r="R1054" s="231" t="str">
        <f t="shared" si="124"/>
        <v/>
      </c>
      <c r="S1054" s="120"/>
    </row>
    <row r="1055" spans="1:19" ht="15.75" customHeight="1" x14ac:dyDescent="0.25">
      <c r="A1055" s="58">
        <v>2702</v>
      </c>
      <c r="B1055" s="59"/>
      <c r="C1055" s="59"/>
      <c r="D1055" s="59"/>
      <c r="E1055" s="59"/>
      <c r="F1055" s="59"/>
      <c r="G1055" s="59"/>
      <c r="H1055" s="59"/>
      <c r="I1055" s="59"/>
      <c r="J1055" s="59"/>
      <c r="K1055" s="144"/>
      <c r="L1055" s="223"/>
      <c r="M1055" s="129"/>
      <c r="N1055" s="224"/>
      <c r="O1055" s="67" t="str">
        <f>IF(G1055=0,"",G1055/F1054)</f>
        <v/>
      </c>
      <c r="P1055" s="68"/>
      <c r="Q1055" s="231" t="str">
        <f t="shared" si="123"/>
        <v/>
      </c>
      <c r="R1055" s="231" t="str">
        <f t="shared" si="124"/>
        <v/>
      </c>
      <c r="S1055" s="120"/>
    </row>
    <row r="1056" spans="1:19" ht="15.75" customHeight="1" x14ac:dyDescent="0.25">
      <c r="A1056" s="58">
        <v>2801</v>
      </c>
      <c r="B1056" s="59"/>
      <c r="C1056" s="59"/>
      <c r="D1056" s="59"/>
      <c r="E1056" s="59"/>
      <c r="F1056" s="59"/>
      <c r="G1056" s="59"/>
      <c r="H1056" s="59"/>
      <c r="I1056" s="59"/>
      <c r="J1056" s="59"/>
      <c r="K1056" s="144"/>
      <c r="L1056" s="223"/>
      <c r="M1056" s="129"/>
      <c r="N1056" s="224"/>
      <c r="O1056" s="67" t="str">
        <f>IF(H1056=0,"",H1056/G1055)</f>
        <v/>
      </c>
      <c r="P1056" s="68"/>
      <c r="Q1056" s="231" t="str">
        <f t="shared" si="123"/>
        <v/>
      </c>
      <c r="R1056" s="231" t="str">
        <f t="shared" si="124"/>
        <v/>
      </c>
      <c r="S1056" s="120"/>
    </row>
    <row r="1057" spans="1:19" ht="15.75" customHeight="1" x14ac:dyDescent="0.25">
      <c r="A1057" s="58">
        <v>2802</v>
      </c>
      <c r="B1057" s="59"/>
      <c r="C1057" s="59"/>
      <c r="D1057" s="59"/>
      <c r="E1057" s="59"/>
      <c r="F1057" s="59"/>
      <c r="G1057" s="59"/>
      <c r="H1057" s="59"/>
      <c r="I1057" s="59"/>
      <c r="J1057" s="59"/>
      <c r="K1057" s="144"/>
      <c r="L1057" s="223"/>
      <c r="M1057" s="129"/>
      <c r="N1057" s="224"/>
      <c r="O1057" s="67" t="str">
        <f>IF(I1057=0,"",I1057/H1056)</f>
        <v/>
      </c>
      <c r="P1057" s="68"/>
      <c r="Q1057" s="231" t="str">
        <f t="shared" si="123"/>
        <v/>
      </c>
      <c r="R1057" s="231" t="str">
        <f t="shared" si="124"/>
        <v/>
      </c>
      <c r="S1057" s="120"/>
    </row>
    <row r="1058" spans="1:19" ht="15.75" customHeight="1" x14ac:dyDescent="0.25">
      <c r="A1058" s="58">
        <v>2901</v>
      </c>
      <c r="B1058" s="59"/>
      <c r="C1058" s="59"/>
      <c r="D1058" s="59"/>
      <c r="E1058" s="59"/>
      <c r="F1058" s="59"/>
      <c r="G1058" s="59"/>
      <c r="H1058" s="59"/>
      <c r="I1058" s="59"/>
      <c r="J1058" s="59"/>
      <c r="K1058" s="144"/>
      <c r="L1058" s="223"/>
      <c r="M1058" s="129"/>
      <c r="N1058" s="224"/>
      <c r="O1058" s="71" t="str">
        <f>IF(J1058=0,"",J1058/I1057)</f>
        <v/>
      </c>
      <c r="P1058" s="68"/>
      <c r="Q1058" s="71" t="str">
        <f t="shared" si="123"/>
        <v/>
      </c>
      <c r="R1058" s="71" t="str">
        <f t="shared" si="124"/>
        <v/>
      </c>
      <c r="S1058" s="120"/>
    </row>
    <row r="1059" spans="1:19" ht="15.75" customHeight="1" x14ac:dyDescent="0.25">
      <c r="A1059" s="58">
        <v>2902</v>
      </c>
      <c r="B1059" s="59"/>
      <c r="C1059" s="59"/>
      <c r="D1059" s="59"/>
      <c r="E1059" s="59"/>
      <c r="F1059" s="59"/>
      <c r="G1059" s="59"/>
      <c r="H1059" s="59"/>
      <c r="I1059" s="59"/>
      <c r="J1059" s="59"/>
      <c r="K1059" s="144"/>
      <c r="L1059" s="223"/>
      <c r="M1059" s="129"/>
      <c r="N1059" s="225"/>
      <c r="O1059" s="105"/>
      <c r="P1059" s="68"/>
      <c r="Q1059" s="105"/>
      <c r="R1059" s="239"/>
      <c r="S1059" s="120"/>
    </row>
    <row r="1060" spans="1:19" ht="15.75" customHeight="1" x14ac:dyDescent="0.25">
      <c r="A1060" s="58">
        <v>3001</v>
      </c>
      <c r="B1060" s="59"/>
      <c r="C1060" s="59"/>
      <c r="D1060" s="59"/>
      <c r="E1060" s="59"/>
      <c r="F1060" s="59"/>
      <c r="G1060" s="59"/>
      <c r="H1060" s="59"/>
      <c r="I1060" s="59"/>
      <c r="J1060" s="59"/>
      <c r="K1060" s="144"/>
      <c r="L1060" s="223"/>
      <c r="M1060" s="129"/>
      <c r="N1060" s="225"/>
      <c r="O1060" s="233"/>
      <c r="P1060" s="109"/>
      <c r="Q1060" s="234"/>
      <c r="R1060" s="233"/>
      <c r="S1060" s="120"/>
    </row>
    <row r="1061" spans="1:19" ht="15.75" customHeight="1" x14ac:dyDescent="0.25">
      <c r="A1061" s="58">
        <v>3002</v>
      </c>
      <c r="B1061" s="59"/>
      <c r="C1061" s="59"/>
      <c r="D1061" s="59"/>
      <c r="E1061" s="59"/>
      <c r="F1061" s="59"/>
      <c r="G1061" s="59"/>
      <c r="H1061" s="59"/>
      <c r="I1061" s="59"/>
      <c r="J1061" s="59"/>
      <c r="K1061" s="144"/>
      <c r="L1061" s="223"/>
      <c r="M1061" s="129"/>
      <c r="N1061" s="225"/>
      <c r="O1061" s="233"/>
      <c r="P1061" s="109"/>
      <c r="Q1061" s="234"/>
      <c r="R1061" s="233"/>
      <c r="S1061" s="120"/>
    </row>
    <row r="1062" spans="1:19" ht="15.75" customHeight="1" x14ac:dyDescent="0.25">
      <c r="A1062" s="58">
        <v>3101</v>
      </c>
      <c r="B1062" s="59"/>
      <c r="C1062" s="59"/>
      <c r="D1062" s="59"/>
      <c r="E1062" s="59"/>
      <c r="F1062" s="59"/>
      <c r="G1062" s="59"/>
      <c r="H1062" s="59"/>
      <c r="I1062" s="59"/>
      <c r="J1062" s="59"/>
      <c r="K1062" s="144"/>
      <c r="L1062" s="223"/>
      <c r="M1062" s="129"/>
      <c r="N1062" s="225"/>
      <c r="O1062" s="129"/>
      <c r="P1062" s="225"/>
      <c r="Q1062" s="124"/>
      <c r="R1062" s="233"/>
      <c r="S1062" s="120"/>
    </row>
    <row r="1063" spans="1:19" ht="15.75" customHeight="1" x14ac:dyDescent="0.25">
      <c r="A1063" s="58">
        <v>3102</v>
      </c>
      <c r="B1063" s="59"/>
      <c r="C1063" s="59"/>
      <c r="D1063" s="59"/>
      <c r="E1063" s="59"/>
      <c r="F1063" s="59"/>
      <c r="G1063" s="59"/>
      <c r="H1063" s="59"/>
      <c r="I1063" s="59"/>
      <c r="J1063" s="59"/>
      <c r="K1063" s="144"/>
      <c r="L1063" s="223"/>
      <c r="M1063" s="129"/>
      <c r="N1063" s="225"/>
      <c r="O1063" s="191" t="s">
        <v>83</v>
      </c>
      <c r="P1063" s="82"/>
      <c r="Q1063" s="111" t="str">
        <f>IF(SUM(K1056:K1059)=0,"",SUM(K1056:K1059))</f>
        <v/>
      </c>
      <c r="R1063" s="193" t="s">
        <v>11</v>
      </c>
      <c r="S1063" s="120"/>
    </row>
    <row r="1064" spans="1:19" ht="15.75" customHeight="1" x14ac:dyDescent="0.25">
      <c r="A1064" s="58">
        <v>3201</v>
      </c>
      <c r="B1064" s="59"/>
      <c r="C1064" s="59"/>
      <c r="D1064" s="59"/>
      <c r="E1064" s="59"/>
      <c r="F1064" s="59"/>
      <c r="G1064" s="59"/>
      <c r="H1064" s="59"/>
      <c r="I1064" s="59"/>
      <c r="J1064" s="59"/>
      <c r="K1064" s="144"/>
      <c r="L1064" s="223"/>
      <c r="M1064" s="129"/>
      <c r="N1064" s="225"/>
      <c r="O1064" s="192" t="s">
        <v>85</v>
      </c>
      <c r="P1064" s="86" t="str">
        <f>IF(P1063/B1050=0,"",P1063/B1050)</f>
        <v/>
      </c>
      <c r="Q1064" s="112" t="e">
        <f>IF(P1063/Q1063=0,"",P1063/Q1063)</f>
        <v>#VALUE!</v>
      </c>
      <c r="R1064" s="194" t="s">
        <v>86</v>
      </c>
      <c r="S1064" s="120"/>
    </row>
    <row r="1065" spans="1:19" ht="15.75" customHeight="1" x14ac:dyDescent="0.25">
      <c r="A1065" s="58">
        <v>3202</v>
      </c>
      <c r="B1065" s="59"/>
      <c r="C1065" s="59"/>
      <c r="D1065" s="59"/>
      <c r="E1065" s="59"/>
      <c r="F1065" s="59"/>
      <c r="G1065" s="59"/>
      <c r="H1065" s="59"/>
      <c r="I1065" s="59"/>
      <c r="J1065" s="59"/>
      <c r="K1065" s="144"/>
      <c r="L1065" s="226"/>
      <c r="M1065" s="227"/>
      <c r="N1065" s="228"/>
      <c r="O1065" s="90"/>
      <c r="P1065" s="91"/>
      <c r="Q1065" s="91"/>
      <c r="R1065" s="113"/>
      <c r="S1065" s="120"/>
    </row>
    <row r="1066" spans="1:19" ht="18" x14ac:dyDescent="0.25">
      <c r="A1066" s="28"/>
      <c r="B1066" s="280" t="s">
        <v>111</v>
      </c>
      <c r="C1066" s="280"/>
      <c r="D1066" s="280"/>
      <c r="E1066" s="280"/>
      <c r="F1066" s="280"/>
      <c r="G1066" s="280"/>
      <c r="H1066" s="280"/>
      <c r="I1066" s="280"/>
      <c r="J1066" s="280"/>
      <c r="K1066" s="93">
        <f>SUM(K1050:K1062)</f>
        <v>0</v>
      </c>
      <c r="L1066" s="94" t="str">
        <f>IF(K1058=0,"",K1058/B1050)</f>
        <v/>
      </c>
      <c r="M1066" s="94" t="str">
        <f>IF(K1066=0,"",K1066/B1050)</f>
        <v/>
      </c>
      <c r="N1066" s="94" t="str">
        <f>IF(K1058=0,"",M1066-L1066)</f>
        <v/>
      </c>
      <c r="O1066" s="3"/>
      <c r="P1066" s="29"/>
      <c r="Q1066" s="22"/>
      <c r="R1066" s="3"/>
      <c r="S1066" s="120"/>
    </row>
    <row r="1067" spans="1:19" ht="12.75" customHeight="1" x14ac:dyDescent="0.2"/>
    <row r="1068" spans="1:19" ht="12.75" customHeight="1" x14ac:dyDescent="0.2"/>
    <row r="1069" spans="1:19" ht="12.75" customHeight="1" x14ac:dyDescent="0.2"/>
    <row r="1070" spans="1:19" ht="12.75" customHeight="1" x14ac:dyDescent="0.2"/>
    <row r="1071" spans="1:19" ht="12.75" customHeight="1" x14ac:dyDescent="0.2"/>
    <row r="1072" spans="1:19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</sheetData>
  <mergeCells count="439">
    <mergeCell ref="B846:J846"/>
    <mergeCell ref="B868:J868"/>
    <mergeCell ref="B890:J890"/>
    <mergeCell ref="B912:J912"/>
    <mergeCell ref="B934:J934"/>
    <mergeCell ref="B956:J956"/>
    <mergeCell ref="B978:J978"/>
    <mergeCell ref="B1000:J1000"/>
    <mergeCell ref="B1022:J1022"/>
    <mergeCell ref="B321:J321"/>
    <mergeCell ref="B344:J344"/>
    <mergeCell ref="B367:J367"/>
    <mergeCell ref="B390:J390"/>
    <mergeCell ref="B413:J413"/>
    <mergeCell ref="B436:J436"/>
    <mergeCell ref="B459:J459"/>
    <mergeCell ref="B482:J482"/>
    <mergeCell ref="B347:J347"/>
    <mergeCell ref="B324:J324"/>
    <mergeCell ref="B462:J462"/>
    <mergeCell ref="B439:J439"/>
    <mergeCell ref="B416:J416"/>
    <mergeCell ref="B393:J393"/>
    <mergeCell ref="B325:J325"/>
    <mergeCell ref="B669:J669"/>
    <mergeCell ref="B646:J646"/>
    <mergeCell ref="B623:J623"/>
    <mergeCell ref="B600:J600"/>
    <mergeCell ref="B577:J577"/>
    <mergeCell ref="B554:J554"/>
    <mergeCell ref="B531:J531"/>
    <mergeCell ref="B551:J551"/>
    <mergeCell ref="B574:J574"/>
    <mergeCell ref="B597:J597"/>
    <mergeCell ref="B620:J620"/>
    <mergeCell ref="B643:J643"/>
    <mergeCell ref="B666:J666"/>
    <mergeCell ref="B1025:J1025"/>
    <mergeCell ref="B1003:J1003"/>
    <mergeCell ref="B981:J981"/>
    <mergeCell ref="B959:J959"/>
    <mergeCell ref="B937:J937"/>
    <mergeCell ref="B915:J915"/>
    <mergeCell ref="B893:J893"/>
    <mergeCell ref="B871:J871"/>
    <mergeCell ref="B1044:J1044"/>
    <mergeCell ref="B1066:J1066"/>
    <mergeCell ref="R1026:R1027"/>
    <mergeCell ref="A1026:A1027"/>
    <mergeCell ref="B1026:J1026"/>
    <mergeCell ref="K1026:K1027"/>
    <mergeCell ref="L1026:L1027"/>
    <mergeCell ref="M1026:M1027"/>
    <mergeCell ref="N1026:N1027"/>
    <mergeCell ref="O1026:O1027"/>
    <mergeCell ref="P1026:P1027"/>
    <mergeCell ref="Q1026:Q1027"/>
    <mergeCell ref="R1048:R1049"/>
    <mergeCell ref="A1048:A1049"/>
    <mergeCell ref="B1048:J1048"/>
    <mergeCell ref="K1048:K1049"/>
    <mergeCell ref="L1048:L1049"/>
    <mergeCell ref="M1048:M1049"/>
    <mergeCell ref="N1048:N1049"/>
    <mergeCell ref="O1048:O1049"/>
    <mergeCell ref="P1048:P1049"/>
    <mergeCell ref="Q1048:Q1049"/>
    <mergeCell ref="B1047:J1047"/>
    <mergeCell ref="R982:R983"/>
    <mergeCell ref="A982:A983"/>
    <mergeCell ref="B982:J982"/>
    <mergeCell ref="K982:K983"/>
    <mergeCell ref="L982:L983"/>
    <mergeCell ref="M982:M983"/>
    <mergeCell ref="N982:N983"/>
    <mergeCell ref="O982:O983"/>
    <mergeCell ref="P982:P983"/>
    <mergeCell ref="Q982:Q983"/>
    <mergeCell ref="R960:R961"/>
    <mergeCell ref="A960:A961"/>
    <mergeCell ref="B960:J960"/>
    <mergeCell ref="K960:K961"/>
    <mergeCell ref="L960:L961"/>
    <mergeCell ref="M960:M961"/>
    <mergeCell ref="N960:N961"/>
    <mergeCell ref="O960:O961"/>
    <mergeCell ref="P960:P961"/>
    <mergeCell ref="Q960:Q961"/>
    <mergeCell ref="N828:N829"/>
    <mergeCell ref="O828:O829"/>
    <mergeCell ref="P828:P829"/>
    <mergeCell ref="Q828:Q829"/>
    <mergeCell ref="R828:R829"/>
    <mergeCell ref="B827:J827"/>
    <mergeCell ref="A828:A829"/>
    <mergeCell ref="B828:J828"/>
    <mergeCell ref="K828:K829"/>
    <mergeCell ref="L828:L829"/>
    <mergeCell ref="M828:M829"/>
    <mergeCell ref="N806:N807"/>
    <mergeCell ref="O806:O807"/>
    <mergeCell ref="P806:P807"/>
    <mergeCell ref="Q806:Q807"/>
    <mergeCell ref="R806:R807"/>
    <mergeCell ref="B805:J805"/>
    <mergeCell ref="A806:A807"/>
    <mergeCell ref="B806:J806"/>
    <mergeCell ref="K806:K807"/>
    <mergeCell ref="L806:L807"/>
    <mergeCell ref="M806:M807"/>
    <mergeCell ref="N784:N785"/>
    <mergeCell ref="O784:O785"/>
    <mergeCell ref="P784:P785"/>
    <mergeCell ref="Q784:Q785"/>
    <mergeCell ref="R784:R785"/>
    <mergeCell ref="A784:A785"/>
    <mergeCell ref="B784:J784"/>
    <mergeCell ref="K784:K785"/>
    <mergeCell ref="L784:L785"/>
    <mergeCell ref="M784:M785"/>
    <mergeCell ref="R739:R740"/>
    <mergeCell ref="A739:A740"/>
    <mergeCell ref="B739:J739"/>
    <mergeCell ref="K739:K740"/>
    <mergeCell ref="L739:L740"/>
    <mergeCell ref="M739:M740"/>
    <mergeCell ref="N762:N763"/>
    <mergeCell ref="O762:O763"/>
    <mergeCell ref="P762:P763"/>
    <mergeCell ref="Q762:Q763"/>
    <mergeCell ref="R762:R763"/>
    <mergeCell ref="A762:A763"/>
    <mergeCell ref="B762:J762"/>
    <mergeCell ref="K762:K763"/>
    <mergeCell ref="L762:L763"/>
    <mergeCell ref="M762:M763"/>
    <mergeCell ref="B761:J761"/>
    <mergeCell ref="R693:R694"/>
    <mergeCell ref="B693:J693"/>
    <mergeCell ref="K693:K694"/>
    <mergeCell ref="L693:L694"/>
    <mergeCell ref="N716:N717"/>
    <mergeCell ref="O716:O717"/>
    <mergeCell ref="P716:P717"/>
    <mergeCell ref="Q716:Q717"/>
    <mergeCell ref="R716:R717"/>
    <mergeCell ref="B716:J716"/>
    <mergeCell ref="K716:K717"/>
    <mergeCell ref="L716:L717"/>
    <mergeCell ref="M716:M717"/>
    <mergeCell ref="B715:J715"/>
    <mergeCell ref="B712:J712"/>
    <mergeCell ref="N938:N939"/>
    <mergeCell ref="O938:O939"/>
    <mergeCell ref="P938:P939"/>
    <mergeCell ref="Q938:Q939"/>
    <mergeCell ref="R938:R939"/>
    <mergeCell ref="A938:A939"/>
    <mergeCell ref="B938:J938"/>
    <mergeCell ref="K938:K939"/>
    <mergeCell ref="L938:L939"/>
    <mergeCell ref="M938:M939"/>
    <mergeCell ref="M371:M372"/>
    <mergeCell ref="N371:N372"/>
    <mergeCell ref="O371:O372"/>
    <mergeCell ref="P371:P372"/>
    <mergeCell ref="Q371:Q372"/>
    <mergeCell ref="R371:R372"/>
    <mergeCell ref="N916:N917"/>
    <mergeCell ref="O916:O917"/>
    <mergeCell ref="P916:P917"/>
    <mergeCell ref="Q916:Q917"/>
    <mergeCell ref="R916:R917"/>
    <mergeCell ref="N894:N895"/>
    <mergeCell ref="O894:O895"/>
    <mergeCell ref="P894:P895"/>
    <mergeCell ref="Q894:Q895"/>
    <mergeCell ref="R894:R895"/>
    <mergeCell ref="N872:N873"/>
    <mergeCell ref="O872:O873"/>
    <mergeCell ref="P872:P873"/>
    <mergeCell ref="Q872:Q873"/>
    <mergeCell ref="R872:R873"/>
    <mergeCell ref="R670:R671"/>
    <mergeCell ref="N850:N851"/>
    <mergeCell ref="O850:O851"/>
    <mergeCell ref="M916:M917"/>
    <mergeCell ref="A894:A895"/>
    <mergeCell ref="B894:J894"/>
    <mergeCell ref="K894:K895"/>
    <mergeCell ref="L894:L895"/>
    <mergeCell ref="M894:M895"/>
    <mergeCell ref="A872:A873"/>
    <mergeCell ref="B872:J872"/>
    <mergeCell ref="K872:K873"/>
    <mergeCell ref="L872:L873"/>
    <mergeCell ref="M872:M873"/>
    <mergeCell ref="A348:A349"/>
    <mergeCell ref="B348:J348"/>
    <mergeCell ref="K348:K349"/>
    <mergeCell ref="L348:L349"/>
    <mergeCell ref="A916:A917"/>
    <mergeCell ref="B916:J916"/>
    <mergeCell ref="K916:K917"/>
    <mergeCell ref="L916:L917"/>
    <mergeCell ref="A371:A372"/>
    <mergeCell ref="B371:J371"/>
    <mergeCell ref="K371:K372"/>
    <mergeCell ref="L371:L372"/>
    <mergeCell ref="A670:A671"/>
    <mergeCell ref="B670:J670"/>
    <mergeCell ref="K670:K671"/>
    <mergeCell ref="L670:L671"/>
    <mergeCell ref="B738:J738"/>
    <mergeCell ref="B735:J735"/>
    <mergeCell ref="B758:J758"/>
    <mergeCell ref="B783:J783"/>
    <mergeCell ref="B780:J780"/>
    <mergeCell ref="B802:J802"/>
    <mergeCell ref="B824:J824"/>
    <mergeCell ref="B692:J692"/>
    <mergeCell ref="K325:K326"/>
    <mergeCell ref="L325:L326"/>
    <mergeCell ref="N348:N349"/>
    <mergeCell ref="B370:J370"/>
    <mergeCell ref="O348:O349"/>
    <mergeCell ref="P348:P349"/>
    <mergeCell ref="Q348:Q349"/>
    <mergeCell ref="R348:R349"/>
    <mergeCell ref="M348:M349"/>
    <mergeCell ref="P850:P851"/>
    <mergeCell ref="Q850:Q851"/>
    <mergeCell ref="R850:R851"/>
    <mergeCell ref="B849:J849"/>
    <mergeCell ref="A850:A851"/>
    <mergeCell ref="B850:J850"/>
    <mergeCell ref="K850:K851"/>
    <mergeCell ref="L850:L851"/>
    <mergeCell ref="M850:M851"/>
    <mergeCell ref="A693:A694"/>
    <mergeCell ref="A716:A717"/>
    <mergeCell ref="N739:N740"/>
    <mergeCell ref="O739:O740"/>
    <mergeCell ref="P739:P740"/>
    <mergeCell ref="Q739:Q740"/>
    <mergeCell ref="M670:M671"/>
    <mergeCell ref="N670:N671"/>
    <mergeCell ref="O670:O671"/>
    <mergeCell ref="P670:P671"/>
    <mergeCell ref="Q670:Q671"/>
    <mergeCell ref="M693:M694"/>
    <mergeCell ref="N693:N694"/>
    <mergeCell ref="O693:O694"/>
    <mergeCell ref="P693:P694"/>
    <mergeCell ref="Q693:Q694"/>
    <mergeCell ref="B689:J689"/>
    <mergeCell ref="Q647:Q648"/>
    <mergeCell ref="R647:R648"/>
    <mergeCell ref="R601:R602"/>
    <mergeCell ref="A601:A602"/>
    <mergeCell ref="B601:J601"/>
    <mergeCell ref="K601:K602"/>
    <mergeCell ref="L601:L602"/>
    <mergeCell ref="M624:M625"/>
    <mergeCell ref="N624:N625"/>
    <mergeCell ref="O624:O625"/>
    <mergeCell ref="P624:P625"/>
    <mergeCell ref="Q624:Q625"/>
    <mergeCell ref="R624:R625"/>
    <mergeCell ref="A624:A625"/>
    <mergeCell ref="B624:J624"/>
    <mergeCell ref="K624:K625"/>
    <mergeCell ref="L624:L625"/>
    <mergeCell ref="A647:A648"/>
    <mergeCell ref="B647:J647"/>
    <mergeCell ref="K647:K648"/>
    <mergeCell ref="L647:L648"/>
    <mergeCell ref="Q601:Q602"/>
    <mergeCell ref="M601:M602"/>
    <mergeCell ref="N601:N602"/>
    <mergeCell ref="O601:O602"/>
    <mergeCell ref="P601:P602"/>
    <mergeCell ref="M647:M648"/>
    <mergeCell ref="N647:N648"/>
    <mergeCell ref="O647:O648"/>
    <mergeCell ref="P647:P648"/>
    <mergeCell ref="M578:M579"/>
    <mergeCell ref="N578:N579"/>
    <mergeCell ref="O578:O579"/>
    <mergeCell ref="P578:P579"/>
    <mergeCell ref="Q578:Q579"/>
    <mergeCell ref="R578:R579"/>
    <mergeCell ref="M555:M556"/>
    <mergeCell ref="N555:N556"/>
    <mergeCell ref="O555:O556"/>
    <mergeCell ref="P555:P556"/>
    <mergeCell ref="Q555:Q556"/>
    <mergeCell ref="R555:R556"/>
    <mergeCell ref="A555:A556"/>
    <mergeCell ref="B555:J555"/>
    <mergeCell ref="K555:K556"/>
    <mergeCell ref="L555:L556"/>
    <mergeCell ref="A578:A579"/>
    <mergeCell ref="B578:J578"/>
    <mergeCell ref="K578:K579"/>
    <mergeCell ref="L578:L579"/>
    <mergeCell ref="M532:M533"/>
    <mergeCell ref="N532:N533"/>
    <mergeCell ref="O532:O533"/>
    <mergeCell ref="P532:P533"/>
    <mergeCell ref="Q532:Q533"/>
    <mergeCell ref="R532:R533"/>
    <mergeCell ref="A532:A533"/>
    <mergeCell ref="B532:J532"/>
    <mergeCell ref="K532:K533"/>
    <mergeCell ref="L532:L533"/>
    <mergeCell ref="B528:J528"/>
    <mergeCell ref="M509:M510"/>
    <mergeCell ref="N509:N510"/>
    <mergeCell ref="O509:O510"/>
    <mergeCell ref="P509:P510"/>
    <mergeCell ref="Q509:Q510"/>
    <mergeCell ref="R509:R510"/>
    <mergeCell ref="A509:A510"/>
    <mergeCell ref="B509:J509"/>
    <mergeCell ref="K509:K510"/>
    <mergeCell ref="L509:L510"/>
    <mergeCell ref="B508:J508"/>
    <mergeCell ref="B505:J505"/>
    <mergeCell ref="M486:M487"/>
    <mergeCell ref="N486:N487"/>
    <mergeCell ref="O486:O487"/>
    <mergeCell ref="P486:P487"/>
    <mergeCell ref="Q486:Q487"/>
    <mergeCell ref="R486:R487"/>
    <mergeCell ref="A486:A487"/>
    <mergeCell ref="B486:J486"/>
    <mergeCell ref="K486:K487"/>
    <mergeCell ref="L486:L487"/>
    <mergeCell ref="B485:J485"/>
    <mergeCell ref="M463:M464"/>
    <mergeCell ref="N463:N464"/>
    <mergeCell ref="O463:O464"/>
    <mergeCell ref="P463:P464"/>
    <mergeCell ref="Q463:Q464"/>
    <mergeCell ref="R463:R464"/>
    <mergeCell ref="A463:A464"/>
    <mergeCell ref="B463:J463"/>
    <mergeCell ref="K463:K464"/>
    <mergeCell ref="L463:L464"/>
    <mergeCell ref="M440:M441"/>
    <mergeCell ref="N440:N441"/>
    <mergeCell ref="O440:O441"/>
    <mergeCell ref="P440:P441"/>
    <mergeCell ref="Q440:Q441"/>
    <mergeCell ref="R440:R441"/>
    <mergeCell ref="A440:A441"/>
    <mergeCell ref="B440:J440"/>
    <mergeCell ref="K440:K441"/>
    <mergeCell ref="L440:L441"/>
    <mergeCell ref="M417:M418"/>
    <mergeCell ref="N417:N418"/>
    <mergeCell ref="O417:O418"/>
    <mergeCell ref="P417:P418"/>
    <mergeCell ref="Q417:Q418"/>
    <mergeCell ref="R417:R418"/>
    <mergeCell ref="A417:A418"/>
    <mergeCell ref="B417:J417"/>
    <mergeCell ref="K417:K418"/>
    <mergeCell ref="L417:L418"/>
    <mergeCell ref="P302:P303"/>
    <mergeCell ref="Q302:Q303"/>
    <mergeCell ref="R302:R303"/>
    <mergeCell ref="A302:A303"/>
    <mergeCell ref="B302:J302"/>
    <mergeCell ref="K302:K303"/>
    <mergeCell ref="L302:L303"/>
    <mergeCell ref="M394:M395"/>
    <mergeCell ref="N394:N395"/>
    <mergeCell ref="O394:O395"/>
    <mergeCell ref="P394:P395"/>
    <mergeCell ref="Q394:Q395"/>
    <mergeCell ref="R394:R395"/>
    <mergeCell ref="A394:A395"/>
    <mergeCell ref="B394:J394"/>
    <mergeCell ref="K394:K395"/>
    <mergeCell ref="L394:L395"/>
    <mergeCell ref="M325:M326"/>
    <mergeCell ref="N325:N326"/>
    <mergeCell ref="O325:O326"/>
    <mergeCell ref="P325:P326"/>
    <mergeCell ref="Q325:Q326"/>
    <mergeCell ref="R325:R326"/>
    <mergeCell ref="A325:A326"/>
    <mergeCell ref="O279:O280"/>
    <mergeCell ref="B189:J189"/>
    <mergeCell ref="B206:J206"/>
    <mergeCell ref="B224:J224"/>
    <mergeCell ref="B241:J241"/>
    <mergeCell ref="B259:J259"/>
    <mergeCell ref="M302:M303"/>
    <mergeCell ref="N302:N303"/>
    <mergeCell ref="O302:O303"/>
    <mergeCell ref="B298:J298"/>
    <mergeCell ref="B301:J301"/>
    <mergeCell ref="A279:A280"/>
    <mergeCell ref="B278:J278"/>
    <mergeCell ref="B3:J3"/>
    <mergeCell ref="AB4:AK4"/>
    <mergeCell ref="B26:J26"/>
    <mergeCell ref="AB45:AK45"/>
    <mergeCell ref="B48:J48"/>
    <mergeCell ref="B68:J68"/>
    <mergeCell ref="T68:U68"/>
    <mergeCell ref="AB86:AK86"/>
    <mergeCell ref="B87:J87"/>
    <mergeCell ref="B105:J105"/>
    <mergeCell ref="B122:J122"/>
    <mergeCell ref="B138:J138"/>
    <mergeCell ref="B155:J155"/>
    <mergeCell ref="B172:J172"/>
    <mergeCell ref="P279:P280"/>
    <mergeCell ref="Q279:Q280"/>
    <mergeCell ref="R279:R280"/>
    <mergeCell ref="B279:J279"/>
    <mergeCell ref="K279:K280"/>
    <mergeCell ref="L279:L280"/>
    <mergeCell ref="M279:M280"/>
    <mergeCell ref="N279:N280"/>
    <mergeCell ref="R1004:R1005"/>
    <mergeCell ref="A1004:A1005"/>
    <mergeCell ref="B1004:J1004"/>
    <mergeCell ref="K1004:K1005"/>
    <mergeCell ref="L1004:L1005"/>
    <mergeCell ref="M1004:M1005"/>
    <mergeCell ref="N1004:N1005"/>
    <mergeCell ref="O1004:O1005"/>
    <mergeCell ref="P1004:P1005"/>
    <mergeCell ref="Q1004:Q1005"/>
  </mergeCells>
  <pageMargins left="0.7" right="0.7" top="0.75" bottom="0.75" header="0" footer="0"/>
  <pageSetup orientation="landscape"/>
  <ignoredErrors>
    <ignoredError sqref="A281:A297 A304:A320 A327:A343 A350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AJ979"/>
  <sheetViews>
    <sheetView topLeftCell="A571" workbookViewId="0">
      <selection activeCell="T426" sqref="T426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0" customWidth="1"/>
    <col min="13" max="19" width="12.85546875" customWidth="1"/>
    <col min="20" max="20" width="11.5703125" customWidth="1"/>
    <col min="21" max="36" width="10" customWidth="1"/>
  </cols>
  <sheetData>
    <row r="1" spans="1:36" ht="12.75" customHeight="1" x14ac:dyDescent="0.3">
      <c r="A1" s="38" t="s">
        <v>66</v>
      </c>
      <c r="L1" s="114"/>
      <c r="M1" s="3"/>
      <c r="O1" s="3"/>
      <c r="AJ1" s="25">
        <v>4</v>
      </c>
    </row>
    <row r="2" spans="1:36" ht="25.5" customHeight="1" x14ac:dyDescent="0.2">
      <c r="B2" s="285" t="s">
        <v>2</v>
      </c>
      <c r="C2" s="286"/>
      <c r="D2" s="286"/>
      <c r="E2" s="286"/>
      <c r="F2" s="286"/>
      <c r="G2" s="286"/>
      <c r="H2" s="286"/>
      <c r="I2" s="286"/>
      <c r="J2" s="286"/>
      <c r="L2" s="145" t="s">
        <v>3</v>
      </c>
      <c r="M2" s="4" t="s">
        <v>4</v>
      </c>
      <c r="N2" s="5" t="s">
        <v>5</v>
      </c>
      <c r="O2" s="4" t="s">
        <v>6</v>
      </c>
      <c r="P2" s="6" t="s">
        <v>7</v>
      </c>
      <c r="Q2" s="6" t="s">
        <v>8</v>
      </c>
      <c r="R2" s="7" t="s">
        <v>9</v>
      </c>
      <c r="U2" s="8" t="s">
        <v>6</v>
      </c>
      <c r="V2" s="8"/>
      <c r="W2" s="8"/>
      <c r="X2" s="8"/>
      <c r="Y2" s="8"/>
      <c r="Z2" s="8"/>
      <c r="AA2" s="8"/>
      <c r="AB2" s="8"/>
      <c r="AC2" s="8"/>
      <c r="AD2" s="8"/>
    </row>
    <row r="3" spans="1:36" ht="12.75" customHeight="1" x14ac:dyDescent="0.2">
      <c r="A3" s="135" t="s">
        <v>10</v>
      </c>
      <c r="B3" s="136">
        <v>1</v>
      </c>
      <c r="C3" s="136">
        <v>2</v>
      </c>
      <c r="D3" s="136">
        <v>3</v>
      </c>
      <c r="E3" s="136">
        <v>4</v>
      </c>
      <c r="F3" s="136">
        <v>5</v>
      </c>
      <c r="G3" s="136">
        <v>6</v>
      </c>
      <c r="H3" s="136">
        <v>7</v>
      </c>
      <c r="I3" s="136">
        <v>8</v>
      </c>
      <c r="J3" s="136">
        <v>9</v>
      </c>
      <c r="K3" s="137" t="s">
        <v>11</v>
      </c>
      <c r="L3" s="248"/>
      <c r="M3" s="11"/>
      <c r="N3" s="12"/>
      <c r="O3" s="13"/>
      <c r="P3" s="14"/>
      <c r="Q3" s="14"/>
      <c r="R3" s="3"/>
      <c r="U3" s="15" t="s">
        <v>12</v>
      </c>
      <c r="V3" s="143"/>
      <c r="W3" s="143"/>
      <c r="X3" s="143"/>
      <c r="Y3" s="143"/>
      <c r="Z3" s="143"/>
      <c r="AA3" s="143"/>
      <c r="AB3" s="143"/>
      <c r="AC3" s="143"/>
      <c r="AD3" s="143"/>
    </row>
    <row r="4" spans="1:36" ht="12.75" customHeight="1" x14ac:dyDescent="0.2">
      <c r="A4" s="26" t="s">
        <v>17</v>
      </c>
      <c r="B4" s="10">
        <v>54</v>
      </c>
      <c r="C4" s="10"/>
      <c r="D4" s="10"/>
      <c r="E4" s="10"/>
      <c r="F4" s="10"/>
      <c r="G4" s="10"/>
      <c r="H4" s="10"/>
      <c r="I4" s="10"/>
      <c r="J4" s="10"/>
      <c r="K4" s="16"/>
      <c r="L4" s="248"/>
      <c r="M4" s="11"/>
      <c r="N4" s="12"/>
      <c r="O4" s="13"/>
      <c r="P4" s="17">
        <f>B4</f>
        <v>54</v>
      </c>
      <c r="Q4" s="14"/>
      <c r="R4" s="3"/>
      <c r="T4" s="18" t="s">
        <v>13</v>
      </c>
      <c r="U4" s="20" t="s">
        <v>17</v>
      </c>
      <c r="V4" s="20" t="s">
        <v>19</v>
      </c>
      <c r="W4" s="20" t="s">
        <v>21</v>
      </c>
      <c r="X4" s="20" t="s">
        <v>23</v>
      </c>
    </row>
    <row r="5" spans="1:36" ht="12.75" customHeight="1" x14ac:dyDescent="0.2">
      <c r="A5" s="26" t="s">
        <v>18</v>
      </c>
      <c r="B5" s="10"/>
      <c r="C5" s="10">
        <v>38</v>
      </c>
      <c r="D5" s="10"/>
      <c r="E5" s="10"/>
      <c r="F5" s="10"/>
      <c r="G5" s="10"/>
      <c r="H5" s="10"/>
      <c r="I5" s="10"/>
      <c r="J5" s="10"/>
      <c r="K5" s="16"/>
      <c r="L5" s="248"/>
      <c r="M5" s="11"/>
      <c r="N5" s="12"/>
      <c r="O5" s="13">
        <f>C5/B4</f>
        <v>0.70370370370370372</v>
      </c>
      <c r="P5" s="21">
        <v>38</v>
      </c>
      <c r="Q5" s="22">
        <f t="shared" ref="Q5:Q12" si="0">P5/P4</f>
        <v>0.70370370370370372</v>
      </c>
      <c r="R5" s="3">
        <f t="shared" ref="R5:R12" si="1">100%-Q5</f>
        <v>0.29629629629629628</v>
      </c>
      <c r="T5" s="23" t="s">
        <v>37</v>
      </c>
      <c r="U5" s="24">
        <f t="shared" ref="U5:U11" si="2">O5</f>
        <v>0.70370370370370372</v>
      </c>
      <c r="V5" s="24">
        <f t="shared" ref="V5:V9" si="3">O28</f>
        <v>0.5</v>
      </c>
      <c r="W5" s="24">
        <f t="shared" ref="W5:W7" si="4">O48</f>
        <v>0.57352941176470584</v>
      </c>
      <c r="X5" s="24">
        <f>O68</f>
        <v>0.30645161290322581</v>
      </c>
      <c r="Y5" s="24"/>
      <c r="Z5" s="3"/>
      <c r="AA5" s="3"/>
      <c r="AB5" s="3"/>
    </row>
    <row r="6" spans="1:36" ht="12.75" customHeight="1" x14ac:dyDescent="0.2">
      <c r="A6" s="26" t="s">
        <v>19</v>
      </c>
      <c r="B6" s="10">
        <v>1</v>
      </c>
      <c r="C6" s="10"/>
      <c r="D6" s="10">
        <v>26</v>
      </c>
      <c r="E6" s="10"/>
      <c r="F6" s="10"/>
      <c r="G6" s="10"/>
      <c r="H6" s="10"/>
      <c r="I6" s="10"/>
      <c r="J6" s="10"/>
      <c r="K6" s="16"/>
      <c r="L6" s="248"/>
      <c r="M6" s="11"/>
      <c r="N6" s="12"/>
      <c r="O6" s="13">
        <f>D6/C5</f>
        <v>0.68421052631578949</v>
      </c>
      <c r="P6" s="21">
        <v>27</v>
      </c>
      <c r="Q6" s="22">
        <f t="shared" si="0"/>
        <v>0.71052631578947367</v>
      </c>
      <c r="R6" s="3">
        <f t="shared" si="1"/>
        <v>0.28947368421052633</v>
      </c>
      <c r="T6" s="23" t="s">
        <v>38</v>
      </c>
      <c r="U6" s="24">
        <f t="shared" si="2"/>
        <v>0.68421052631578949</v>
      </c>
      <c r="V6" s="24">
        <f t="shared" si="3"/>
        <v>0.7407407407407407</v>
      </c>
      <c r="W6" s="24">
        <f t="shared" si="4"/>
        <v>0.76923076923076927</v>
      </c>
      <c r="X6" s="24"/>
      <c r="Y6" s="24"/>
      <c r="Z6" s="3"/>
      <c r="AA6" s="3"/>
    </row>
    <row r="7" spans="1:36" ht="12.75" customHeight="1" x14ac:dyDescent="0.2">
      <c r="A7" s="28" t="s">
        <v>20</v>
      </c>
      <c r="B7" s="29"/>
      <c r="C7" s="29"/>
      <c r="D7" s="29"/>
      <c r="E7" s="29">
        <v>18</v>
      </c>
      <c r="F7" s="29"/>
      <c r="G7" s="29"/>
      <c r="H7" s="29"/>
      <c r="I7" s="29"/>
      <c r="J7" s="29"/>
      <c r="K7" s="30"/>
      <c r="L7" s="114"/>
      <c r="M7" s="3"/>
      <c r="N7" s="29"/>
      <c r="O7" s="3">
        <f>E7/D6</f>
        <v>0.69230769230769229</v>
      </c>
      <c r="P7" s="21">
        <v>27</v>
      </c>
      <c r="Q7" s="22">
        <f t="shared" si="0"/>
        <v>1</v>
      </c>
      <c r="R7" s="3">
        <f t="shared" si="1"/>
        <v>0</v>
      </c>
      <c r="T7" s="23" t="s">
        <v>39</v>
      </c>
      <c r="U7" s="24">
        <f t="shared" si="2"/>
        <v>0.69230769230769229</v>
      </c>
      <c r="V7" s="24">
        <f t="shared" si="3"/>
        <v>0.9</v>
      </c>
      <c r="W7" s="24">
        <f t="shared" si="4"/>
        <v>0.76666666666666672</v>
      </c>
      <c r="X7" s="24"/>
      <c r="Y7" s="24"/>
      <c r="Z7" s="3"/>
      <c r="AA7" s="3"/>
    </row>
    <row r="8" spans="1:36" ht="12.75" customHeight="1" x14ac:dyDescent="0.2">
      <c r="A8" s="28" t="s">
        <v>21</v>
      </c>
      <c r="B8" s="29"/>
      <c r="C8" s="29"/>
      <c r="D8" s="29"/>
      <c r="E8" s="29"/>
      <c r="F8" s="29">
        <v>15</v>
      </c>
      <c r="G8" s="29"/>
      <c r="H8" s="29"/>
      <c r="I8" s="29"/>
      <c r="J8" s="29"/>
      <c r="K8" s="30"/>
      <c r="L8" s="114"/>
      <c r="M8" s="3"/>
      <c r="N8" s="29"/>
      <c r="O8" s="3">
        <f>F8/E7</f>
        <v>0.83333333333333337</v>
      </c>
      <c r="P8" s="21">
        <v>24</v>
      </c>
      <c r="Q8" s="22">
        <f t="shared" si="0"/>
        <v>0.88888888888888884</v>
      </c>
      <c r="R8" s="3">
        <f t="shared" si="1"/>
        <v>0.11111111111111116</v>
      </c>
      <c r="T8" s="23" t="s">
        <v>40</v>
      </c>
      <c r="U8" s="24">
        <f t="shared" si="2"/>
        <v>0.83333333333333337</v>
      </c>
      <c r="V8" s="24">
        <f t="shared" si="3"/>
        <v>0.94444444444444442</v>
      </c>
      <c r="W8" s="24" t="s">
        <v>27</v>
      </c>
      <c r="X8" s="24"/>
      <c r="Y8" s="24"/>
      <c r="Z8" s="3"/>
      <c r="AA8" s="3"/>
    </row>
    <row r="9" spans="1:36" ht="12.75" customHeight="1" x14ac:dyDescent="0.2">
      <c r="A9" s="28" t="s">
        <v>22</v>
      </c>
      <c r="B9" s="29"/>
      <c r="C9" s="29"/>
      <c r="D9" s="29"/>
      <c r="E9" s="29"/>
      <c r="F9" s="29"/>
      <c r="G9" s="29">
        <v>15</v>
      </c>
      <c r="H9" s="29"/>
      <c r="I9" s="29"/>
      <c r="J9" s="29"/>
      <c r="K9" s="30"/>
      <c r="L9" s="114"/>
      <c r="M9" s="3"/>
      <c r="N9" s="29"/>
      <c r="O9" s="3">
        <f>G9/F8</f>
        <v>1</v>
      </c>
      <c r="P9" s="21">
        <v>23</v>
      </c>
      <c r="Q9" s="22">
        <f t="shared" si="0"/>
        <v>0.95833333333333337</v>
      </c>
      <c r="R9" s="3">
        <f t="shared" si="1"/>
        <v>4.166666666666663E-2</v>
      </c>
      <c r="T9" s="23" t="s">
        <v>41</v>
      </c>
      <c r="U9" s="24">
        <f t="shared" si="2"/>
        <v>1</v>
      </c>
      <c r="V9" s="24">
        <f t="shared" si="3"/>
        <v>0.88235294117647056</v>
      </c>
      <c r="W9" s="24" t="s">
        <v>27</v>
      </c>
      <c r="X9" s="24"/>
      <c r="Y9" s="24"/>
      <c r="Z9" s="3"/>
      <c r="AA9" s="3"/>
    </row>
    <row r="10" spans="1:36" ht="12.75" customHeight="1" x14ac:dyDescent="0.2">
      <c r="A10" s="53" t="s">
        <v>23</v>
      </c>
      <c r="B10" s="29"/>
      <c r="C10" s="29"/>
      <c r="D10" s="29"/>
      <c r="E10" s="29"/>
      <c r="F10" s="29"/>
      <c r="G10" s="29"/>
      <c r="H10" s="29">
        <v>13</v>
      </c>
      <c r="I10" s="29"/>
      <c r="J10" s="29"/>
      <c r="K10" s="30"/>
      <c r="L10" s="114"/>
      <c r="M10" s="3"/>
      <c r="N10" s="29"/>
      <c r="O10" s="3">
        <f>H10/G9</f>
        <v>0.8666666666666667</v>
      </c>
      <c r="P10" s="21">
        <v>19</v>
      </c>
      <c r="Q10" s="22">
        <f t="shared" si="0"/>
        <v>0.82608695652173914</v>
      </c>
      <c r="R10" s="3">
        <f t="shared" si="1"/>
        <v>0.17391304347826086</v>
      </c>
      <c r="T10" s="26" t="s">
        <v>42</v>
      </c>
      <c r="U10" s="24">
        <f t="shared" si="2"/>
        <v>0.8666666666666667</v>
      </c>
      <c r="V10" s="24" t="s">
        <v>27</v>
      </c>
      <c r="W10" s="24" t="s">
        <v>27</v>
      </c>
      <c r="X10" s="24"/>
      <c r="Y10" s="24"/>
      <c r="Z10" s="3"/>
      <c r="AA10" s="3"/>
    </row>
    <row r="11" spans="1:36" ht="12.75" customHeight="1" x14ac:dyDescent="0.2">
      <c r="A11" s="53" t="s">
        <v>48</v>
      </c>
      <c r="B11" s="29"/>
      <c r="C11" s="29"/>
      <c r="D11" s="29"/>
      <c r="E11" s="29"/>
      <c r="F11" s="29"/>
      <c r="G11" s="29"/>
      <c r="H11" s="29"/>
      <c r="I11" s="29">
        <v>11</v>
      </c>
      <c r="J11" s="29"/>
      <c r="K11" s="30"/>
      <c r="L11" s="114"/>
      <c r="M11" s="3"/>
      <c r="N11" s="29"/>
      <c r="O11" s="3">
        <f>I11/H10</f>
        <v>0.84615384615384615</v>
      </c>
      <c r="P11" s="21">
        <v>18</v>
      </c>
      <c r="Q11" s="22">
        <f t="shared" si="0"/>
        <v>0.94736842105263153</v>
      </c>
      <c r="R11" s="3">
        <f t="shared" si="1"/>
        <v>5.2631578947368474E-2</v>
      </c>
      <c r="T11" s="26" t="s">
        <v>43</v>
      </c>
      <c r="U11" s="24">
        <f t="shared" si="2"/>
        <v>0.84615384615384615</v>
      </c>
      <c r="V11" s="24" t="s">
        <v>27</v>
      </c>
      <c r="W11" s="24" t="s">
        <v>27</v>
      </c>
      <c r="X11" s="24"/>
      <c r="Y11" s="24"/>
      <c r="Z11" s="3"/>
      <c r="AA11" s="3"/>
    </row>
    <row r="12" spans="1:36" ht="12.75" customHeight="1" x14ac:dyDescent="0.2">
      <c r="A12" s="53" t="s">
        <v>49</v>
      </c>
      <c r="B12" s="29"/>
      <c r="C12" s="29"/>
      <c r="D12" s="29"/>
      <c r="E12" s="29"/>
      <c r="F12" s="29"/>
      <c r="G12" s="29"/>
      <c r="H12" s="29"/>
      <c r="I12" s="29"/>
      <c r="J12" s="29">
        <v>11</v>
      </c>
      <c r="K12" s="30">
        <v>6</v>
      </c>
      <c r="L12" s="114"/>
      <c r="M12" s="3"/>
      <c r="N12" s="29"/>
      <c r="O12" s="3">
        <f>J12/I11</f>
        <v>1</v>
      </c>
      <c r="P12" s="21">
        <v>15</v>
      </c>
      <c r="Q12" s="22">
        <f t="shared" si="0"/>
        <v>0.83333333333333337</v>
      </c>
      <c r="R12" s="3">
        <f t="shared" si="1"/>
        <v>0.16666666666666663</v>
      </c>
      <c r="T12" s="26"/>
      <c r="U12" s="24"/>
      <c r="V12" s="24"/>
      <c r="W12" s="24"/>
      <c r="X12" s="24"/>
      <c r="Y12" s="24"/>
      <c r="Z12" s="3"/>
      <c r="AA12" s="3"/>
    </row>
    <row r="13" spans="1:36" ht="12.75" customHeight="1" x14ac:dyDescent="0.2">
      <c r="A13" s="28" t="s">
        <v>50</v>
      </c>
      <c r="B13" s="29"/>
      <c r="C13" s="29"/>
      <c r="D13" s="29"/>
      <c r="E13" s="29"/>
      <c r="F13" s="29"/>
      <c r="G13" s="29"/>
      <c r="H13" s="29"/>
      <c r="I13" s="29"/>
      <c r="J13" s="29">
        <v>2</v>
      </c>
      <c r="K13" s="30">
        <v>2</v>
      </c>
      <c r="L13" s="114"/>
      <c r="M13" s="3"/>
      <c r="N13" s="29"/>
      <c r="O13" s="3"/>
      <c r="P13" s="21">
        <v>7</v>
      </c>
      <c r="Q13" s="22"/>
      <c r="R13" s="3"/>
      <c r="T13" s="26"/>
      <c r="U13" s="24"/>
      <c r="V13" s="24"/>
      <c r="W13" s="24"/>
      <c r="X13" s="24"/>
      <c r="Y13" s="24"/>
      <c r="Z13" s="3"/>
      <c r="AA13" s="3"/>
    </row>
    <row r="14" spans="1:36" ht="12.75" customHeight="1" x14ac:dyDescent="0.2">
      <c r="A14" s="53" t="s">
        <v>51</v>
      </c>
      <c r="B14" s="29"/>
      <c r="C14" s="29"/>
      <c r="D14" s="29"/>
      <c r="E14" s="29"/>
      <c r="F14" s="29"/>
      <c r="G14" s="29"/>
      <c r="H14" s="29"/>
      <c r="I14" s="29"/>
      <c r="J14" s="29">
        <v>4</v>
      </c>
      <c r="K14" s="30">
        <v>1</v>
      </c>
      <c r="L14" s="114"/>
      <c r="M14" s="3"/>
      <c r="N14" s="29"/>
      <c r="O14" s="3"/>
      <c r="P14" s="21">
        <v>6</v>
      </c>
      <c r="Q14" s="22"/>
      <c r="R14" s="3"/>
      <c r="T14" s="26"/>
      <c r="U14" s="24"/>
      <c r="V14" s="24"/>
      <c r="W14" s="24"/>
      <c r="X14" s="24"/>
      <c r="Y14" s="24"/>
      <c r="Z14" s="3"/>
      <c r="AA14" s="3"/>
    </row>
    <row r="15" spans="1:36" ht="12.75" customHeight="1" x14ac:dyDescent="0.2">
      <c r="A15" s="53" t="s">
        <v>52</v>
      </c>
      <c r="B15" s="29"/>
      <c r="C15" s="29"/>
      <c r="D15" s="29"/>
      <c r="E15" s="29"/>
      <c r="F15" s="29"/>
      <c r="G15" s="29"/>
      <c r="H15" s="29"/>
      <c r="I15" s="29"/>
      <c r="J15" s="29">
        <v>1</v>
      </c>
      <c r="K15" s="30"/>
      <c r="L15" s="114"/>
      <c r="M15" s="3"/>
      <c r="N15" s="29"/>
      <c r="O15" s="3"/>
      <c r="P15" s="21">
        <v>4</v>
      </c>
      <c r="Q15" s="22"/>
      <c r="R15" s="3"/>
      <c r="T15" s="26"/>
      <c r="U15" s="24"/>
      <c r="V15" s="24"/>
      <c r="W15" s="24"/>
      <c r="X15" s="24"/>
      <c r="Y15" s="24"/>
      <c r="Z15" s="3"/>
      <c r="AA15" s="3"/>
    </row>
    <row r="16" spans="1:36" ht="12.75" customHeight="1" x14ac:dyDescent="0.2">
      <c r="A16" s="53" t="s">
        <v>53</v>
      </c>
      <c r="B16" s="29"/>
      <c r="C16" s="29"/>
      <c r="D16" s="29"/>
      <c r="E16" s="29"/>
      <c r="F16" s="29"/>
      <c r="G16" s="29"/>
      <c r="H16" s="29"/>
      <c r="I16" s="29"/>
      <c r="J16" s="29">
        <v>1</v>
      </c>
      <c r="K16" s="30"/>
      <c r="L16" s="114"/>
      <c r="M16" s="3"/>
      <c r="N16" s="29"/>
      <c r="O16" s="3"/>
      <c r="P16" s="21">
        <v>2</v>
      </c>
      <c r="Q16" s="22"/>
      <c r="R16" s="3"/>
      <c r="T16" s="26"/>
      <c r="U16" s="24"/>
      <c r="V16" s="24"/>
      <c r="W16" s="24"/>
      <c r="X16" s="24"/>
      <c r="Y16" s="24"/>
      <c r="Z16" s="3"/>
      <c r="AA16" s="3"/>
    </row>
    <row r="17" spans="1:27" ht="12.75" customHeight="1" x14ac:dyDescent="0.2">
      <c r="A17" s="53" t="s">
        <v>54</v>
      </c>
      <c r="B17" s="29"/>
      <c r="C17" s="29"/>
      <c r="D17" s="29"/>
      <c r="E17" s="29"/>
      <c r="F17" s="29"/>
      <c r="G17" s="29"/>
      <c r="H17" s="29"/>
      <c r="I17" s="29"/>
      <c r="J17" s="29">
        <v>2</v>
      </c>
      <c r="K17" s="30"/>
      <c r="L17" s="114"/>
      <c r="M17" s="3"/>
      <c r="N17" s="29"/>
      <c r="O17" s="3"/>
      <c r="P17" s="21">
        <v>2</v>
      </c>
      <c r="Q17" s="22"/>
      <c r="R17" s="3"/>
      <c r="T17" s="26"/>
      <c r="U17" s="24"/>
      <c r="V17" s="24"/>
      <c r="W17" s="24"/>
      <c r="X17" s="24"/>
      <c r="Y17" s="24"/>
      <c r="Z17" s="3"/>
      <c r="AA17" s="3"/>
    </row>
    <row r="18" spans="1:27" ht="12.75" customHeight="1" x14ac:dyDescent="0.2">
      <c r="A18" s="53" t="s">
        <v>55</v>
      </c>
      <c r="B18" s="29"/>
      <c r="C18" s="29"/>
      <c r="D18" s="29"/>
      <c r="E18" s="29"/>
      <c r="F18" s="29"/>
      <c r="G18" s="29"/>
      <c r="H18" s="29"/>
      <c r="I18" s="29"/>
      <c r="J18" s="29">
        <v>2</v>
      </c>
      <c r="K18" s="30"/>
      <c r="L18" s="114"/>
      <c r="M18" s="3"/>
      <c r="N18" s="29"/>
      <c r="O18" s="3"/>
      <c r="P18" s="21">
        <v>2</v>
      </c>
      <c r="Q18" s="22"/>
      <c r="R18" s="3"/>
      <c r="T18" s="26"/>
      <c r="U18" s="24"/>
      <c r="V18" s="24"/>
      <c r="W18" s="24"/>
      <c r="X18" s="24"/>
      <c r="Y18" s="24"/>
      <c r="Z18" s="3"/>
      <c r="AA18" s="3"/>
    </row>
    <row r="19" spans="1:27" ht="12.75" customHeight="1" x14ac:dyDescent="0.2">
      <c r="A19" s="53" t="s">
        <v>56</v>
      </c>
      <c r="B19" s="29"/>
      <c r="C19" s="29"/>
      <c r="D19" s="29"/>
      <c r="E19" s="29"/>
      <c r="F19" s="29"/>
      <c r="G19" s="29"/>
      <c r="H19" s="29"/>
      <c r="I19" s="29"/>
      <c r="J19" s="29"/>
      <c r="K19" s="30"/>
      <c r="L19" s="114"/>
      <c r="M19" s="3"/>
      <c r="N19" s="29"/>
      <c r="O19" s="3"/>
      <c r="P19" s="21"/>
      <c r="Q19" s="22"/>
      <c r="R19" s="3"/>
      <c r="T19" s="26"/>
      <c r="U19" s="24"/>
      <c r="V19" s="24"/>
      <c r="W19" s="24"/>
      <c r="X19" s="24"/>
      <c r="Y19" s="24"/>
      <c r="Z19" s="3"/>
      <c r="AA19" s="3"/>
    </row>
    <row r="20" spans="1:27" ht="12.75" customHeight="1" x14ac:dyDescent="0.2">
      <c r="A20" s="53" t="s">
        <v>57</v>
      </c>
      <c r="B20" s="29"/>
      <c r="C20" s="29"/>
      <c r="D20" s="29"/>
      <c r="E20" s="29"/>
      <c r="F20" s="29"/>
      <c r="G20" s="29"/>
      <c r="H20" s="29"/>
      <c r="I20" s="29"/>
      <c r="J20" s="29">
        <v>1</v>
      </c>
      <c r="K20" s="30"/>
      <c r="L20" s="114"/>
      <c r="M20" s="3"/>
      <c r="N20" s="29"/>
      <c r="O20" s="3"/>
      <c r="P20" s="21">
        <v>1</v>
      </c>
      <c r="Q20" s="22"/>
      <c r="R20" s="3"/>
      <c r="T20" s="26"/>
      <c r="U20" s="24"/>
      <c r="V20" s="24"/>
      <c r="W20" s="24"/>
      <c r="X20" s="24"/>
      <c r="Y20" s="24"/>
      <c r="Z20" s="3"/>
      <c r="AA20" s="3"/>
    </row>
    <row r="21" spans="1:27" ht="12.75" customHeight="1" x14ac:dyDescent="0.2">
      <c r="A21" s="53">
        <v>1001</v>
      </c>
      <c r="B21" s="29"/>
      <c r="C21" s="29"/>
      <c r="D21" s="29"/>
      <c r="E21" s="29"/>
      <c r="F21" s="29"/>
      <c r="G21" s="29"/>
      <c r="H21" s="29"/>
      <c r="I21" s="29"/>
      <c r="J21" s="29">
        <v>1</v>
      </c>
      <c r="K21" s="30"/>
      <c r="L21" s="114"/>
      <c r="M21" s="3"/>
      <c r="N21" s="29"/>
      <c r="O21" s="3"/>
      <c r="P21" s="21">
        <v>1</v>
      </c>
      <c r="Q21" s="22"/>
      <c r="R21" s="3"/>
      <c r="T21" s="26"/>
      <c r="U21" s="24"/>
      <c r="V21" s="24"/>
      <c r="W21" s="24"/>
      <c r="X21" s="24"/>
      <c r="Y21" s="24"/>
      <c r="Z21" s="3"/>
      <c r="AA21" s="3"/>
    </row>
    <row r="22" spans="1:27" ht="12.75" customHeight="1" x14ac:dyDescent="0.2">
      <c r="A22" s="53"/>
      <c r="B22" s="29"/>
      <c r="C22" s="29"/>
      <c r="D22" s="29"/>
      <c r="E22" s="29"/>
      <c r="F22" s="29"/>
      <c r="G22" s="29"/>
      <c r="H22" s="29"/>
      <c r="I22" s="29"/>
      <c r="J22" s="29"/>
      <c r="K22" s="29">
        <f>SUM(K12:K14)</f>
        <v>9</v>
      </c>
      <c r="L22" s="114">
        <f>K12/B4</f>
        <v>0.1111111111111111</v>
      </c>
      <c r="M22" s="3">
        <f>K22/B4</f>
        <v>0.16666666666666666</v>
      </c>
      <c r="N22" s="3">
        <f>M22-L22</f>
        <v>5.5555555555555552E-2</v>
      </c>
      <c r="O22" s="3"/>
      <c r="P22" s="21"/>
      <c r="Q22" s="22"/>
      <c r="R22" s="3"/>
      <c r="T22" s="26" t="s">
        <v>44</v>
      </c>
      <c r="U22" s="24" t="s">
        <v>27</v>
      </c>
      <c r="V22" s="24" t="s">
        <v>27</v>
      </c>
      <c r="W22" s="24" t="s">
        <v>27</v>
      </c>
      <c r="X22" s="24"/>
      <c r="Y22" s="24"/>
      <c r="Z22" s="3"/>
      <c r="AA22" s="3"/>
    </row>
    <row r="23" spans="1:27" ht="12.75" customHeight="1" x14ac:dyDescent="0.2">
      <c r="K23" s="29"/>
      <c r="L23" s="114"/>
      <c r="M23" s="3"/>
      <c r="O23" s="3"/>
      <c r="V23" s="24"/>
      <c r="W23" s="24"/>
      <c r="X23" s="24"/>
      <c r="Y23" s="24"/>
    </row>
    <row r="24" spans="1:27" ht="12.75" customHeight="1" x14ac:dyDescent="0.3">
      <c r="A24" s="38" t="s">
        <v>68</v>
      </c>
      <c r="L24" s="114"/>
      <c r="M24" s="3"/>
      <c r="O24" s="3"/>
      <c r="V24" s="24"/>
      <c r="W24" s="24"/>
      <c r="X24" s="24"/>
      <c r="Y24" s="24"/>
    </row>
    <row r="25" spans="1:27" ht="25.5" customHeight="1" x14ac:dyDescent="0.2">
      <c r="B25" s="285" t="s">
        <v>2</v>
      </c>
      <c r="C25" s="286"/>
      <c r="D25" s="286"/>
      <c r="E25" s="286"/>
      <c r="F25" s="286"/>
      <c r="G25" s="286"/>
      <c r="H25" s="286"/>
      <c r="I25" s="286"/>
      <c r="J25" s="286"/>
      <c r="L25" s="145" t="s">
        <v>3</v>
      </c>
      <c r="M25" s="4" t="s">
        <v>4</v>
      </c>
      <c r="N25" s="5" t="s">
        <v>5</v>
      </c>
      <c r="O25" s="4" t="s">
        <v>6</v>
      </c>
      <c r="P25" s="6" t="s">
        <v>7</v>
      </c>
      <c r="Q25" s="6" t="s">
        <v>8</v>
      </c>
      <c r="R25" s="7" t="s">
        <v>9</v>
      </c>
      <c r="V25" s="24"/>
      <c r="W25" s="24"/>
      <c r="X25" s="24"/>
      <c r="Y25" s="24"/>
    </row>
    <row r="26" spans="1:27" ht="12.75" customHeight="1" x14ac:dyDescent="0.2">
      <c r="A26" s="135" t="s">
        <v>10</v>
      </c>
      <c r="B26" s="136">
        <v>1</v>
      </c>
      <c r="C26" s="136">
        <v>2</v>
      </c>
      <c r="D26" s="136">
        <v>3</v>
      </c>
      <c r="E26" s="136">
        <v>4</v>
      </c>
      <c r="F26" s="136">
        <v>5</v>
      </c>
      <c r="G26" s="136">
        <v>6</v>
      </c>
      <c r="H26" s="136">
        <v>7</v>
      </c>
      <c r="I26" s="136">
        <v>8</v>
      </c>
      <c r="J26" s="136">
        <v>9</v>
      </c>
      <c r="K26" s="137" t="s">
        <v>11</v>
      </c>
      <c r="L26" s="248"/>
      <c r="M26" s="11"/>
      <c r="N26" s="12"/>
      <c r="O26" s="13"/>
      <c r="P26" s="14"/>
      <c r="Q26" s="14"/>
      <c r="R26" s="3"/>
      <c r="U26" s="24"/>
      <c r="V26" s="24"/>
      <c r="W26" s="24"/>
      <c r="X26" s="24"/>
      <c r="Y26" s="24"/>
    </row>
    <row r="27" spans="1:27" ht="12.75" customHeight="1" x14ac:dyDescent="0.2">
      <c r="A27" s="26" t="s">
        <v>19</v>
      </c>
      <c r="B27" s="10">
        <v>54</v>
      </c>
      <c r="C27" s="10"/>
      <c r="D27" s="10"/>
      <c r="E27" s="10"/>
      <c r="F27" s="10"/>
      <c r="G27" s="10"/>
      <c r="H27" s="10"/>
      <c r="I27" s="10"/>
      <c r="J27" s="10"/>
      <c r="K27" s="16"/>
      <c r="L27" s="248"/>
      <c r="M27" s="11"/>
      <c r="N27" s="12"/>
      <c r="O27" s="13"/>
      <c r="P27" s="17">
        <f>B27</f>
        <v>54</v>
      </c>
      <c r="Q27" s="14"/>
      <c r="R27" s="3"/>
    </row>
    <row r="28" spans="1:27" ht="12.75" customHeight="1" x14ac:dyDescent="0.2">
      <c r="A28" s="28" t="s">
        <v>20</v>
      </c>
      <c r="C28" s="25">
        <v>27</v>
      </c>
      <c r="K28" s="16"/>
      <c r="L28" s="114"/>
      <c r="M28" s="3"/>
      <c r="O28" s="3">
        <f>C28/B27</f>
        <v>0.5</v>
      </c>
      <c r="P28" s="21">
        <v>27</v>
      </c>
      <c r="Q28" s="22">
        <f t="shared" ref="Q28:Q35" si="5">P28/P27</f>
        <v>0.5</v>
      </c>
      <c r="R28" s="3">
        <f t="shared" ref="R28:R35" si="6">100%-Q28</f>
        <v>0.5</v>
      </c>
    </row>
    <row r="29" spans="1:27" ht="12.75" customHeight="1" x14ac:dyDescent="0.2">
      <c r="A29" s="28" t="s">
        <v>21</v>
      </c>
      <c r="D29" s="25">
        <v>20</v>
      </c>
      <c r="K29" s="16"/>
      <c r="L29" s="114"/>
      <c r="M29" s="3"/>
      <c r="O29" s="3">
        <f>D29/C28</f>
        <v>0.7407407407407407</v>
      </c>
      <c r="P29" s="21">
        <v>20</v>
      </c>
      <c r="Q29" s="22">
        <f t="shared" si="5"/>
        <v>0.7407407407407407</v>
      </c>
      <c r="R29" s="3">
        <f t="shared" si="6"/>
        <v>0.2592592592592593</v>
      </c>
    </row>
    <row r="30" spans="1:27" ht="12.75" customHeight="1" x14ac:dyDescent="0.2">
      <c r="A30" s="28" t="s">
        <v>22</v>
      </c>
      <c r="E30" s="25">
        <v>18</v>
      </c>
      <c r="K30" s="16"/>
      <c r="L30" s="114"/>
      <c r="M30" s="3"/>
      <c r="O30" s="3">
        <f>E30/D29</f>
        <v>0.9</v>
      </c>
      <c r="P30" s="21">
        <v>20</v>
      </c>
      <c r="Q30" s="22">
        <f t="shared" si="5"/>
        <v>1</v>
      </c>
      <c r="R30" s="3">
        <f t="shared" si="6"/>
        <v>0</v>
      </c>
    </row>
    <row r="31" spans="1:27" ht="12.75" customHeight="1" x14ac:dyDescent="0.2">
      <c r="A31" s="53" t="s">
        <v>23</v>
      </c>
      <c r="F31" s="25">
        <v>17</v>
      </c>
      <c r="K31" s="16"/>
      <c r="L31" s="114"/>
      <c r="M31" s="3"/>
      <c r="O31" s="3">
        <f>F31/E30</f>
        <v>0.94444444444444442</v>
      </c>
      <c r="P31" s="21">
        <v>19</v>
      </c>
      <c r="Q31" s="22">
        <f t="shared" si="5"/>
        <v>0.95</v>
      </c>
      <c r="R31" s="3">
        <f t="shared" si="6"/>
        <v>5.0000000000000044E-2</v>
      </c>
    </row>
    <row r="32" spans="1:27" ht="12.75" customHeight="1" x14ac:dyDescent="0.2">
      <c r="A32" s="53" t="s">
        <v>48</v>
      </c>
      <c r="G32" s="25">
        <v>15</v>
      </c>
      <c r="K32" s="16"/>
      <c r="L32" s="114"/>
      <c r="M32" s="3"/>
      <c r="O32" s="3">
        <f>G32/F31</f>
        <v>0.88235294117647056</v>
      </c>
      <c r="P32" s="21">
        <v>18</v>
      </c>
      <c r="Q32" s="22">
        <f t="shared" si="5"/>
        <v>0.94736842105263153</v>
      </c>
      <c r="R32" s="3">
        <f t="shared" si="6"/>
        <v>5.2631578947368474E-2</v>
      </c>
    </row>
    <row r="33" spans="1:30" ht="12.75" customHeight="1" x14ac:dyDescent="0.2">
      <c r="A33" s="53" t="s">
        <v>49</v>
      </c>
      <c r="H33" s="25">
        <v>10</v>
      </c>
      <c r="K33" s="16"/>
      <c r="L33" s="114"/>
      <c r="M33" s="3"/>
      <c r="O33" s="3">
        <f>H33/G32</f>
        <v>0.66666666666666663</v>
      </c>
      <c r="P33" s="21">
        <v>18</v>
      </c>
      <c r="Q33" s="22">
        <f t="shared" si="5"/>
        <v>1</v>
      </c>
      <c r="R33" s="3">
        <f t="shared" si="6"/>
        <v>0</v>
      </c>
    </row>
    <row r="34" spans="1:30" ht="12.75" customHeight="1" x14ac:dyDescent="0.2">
      <c r="A34" s="28" t="s">
        <v>50</v>
      </c>
      <c r="I34" s="25">
        <v>10</v>
      </c>
      <c r="K34" s="16"/>
      <c r="L34" s="114"/>
      <c r="M34" s="3"/>
      <c r="O34" s="3">
        <f>I34/H33</f>
        <v>1</v>
      </c>
      <c r="P34" s="21">
        <v>19</v>
      </c>
      <c r="Q34" s="22">
        <f t="shared" si="5"/>
        <v>1.0555555555555556</v>
      </c>
      <c r="R34" s="3">
        <f t="shared" si="6"/>
        <v>-5.555555555555558E-2</v>
      </c>
    </row>
    <row r="35" spans="1:30" ht="12.75" customHeight="1" x14ac:dyDescent="0.2">
      <c r="A35" s="53" t="s">
        <v>51</v>
      </c>
      <c r="J35" s="25">
        <v>10</v>
      </c>
      <c r="K35" s="16">
        <v>3</v>
      </c>
      <c r="L35" s="114"/>
      <c r="M35" s="3"/>
      <c r="O35" s="3">
        <f>J35/I34</f>
        <v>1</v>
      </c>
      <c r="P35" s="21">
        <v>17</v>
      </c>
      <c r="Q35" s="22">
        <f t="shared" si="5"/>
        <v>0.89473684210526316</v>
      </c>
      <c r="R35" s="3">
        <f t="shared" si="6"/>
        <v>0.10526315789473684</v>
      </c>
    </row>
    <row r="36" spans="1:30" ht="12.75" customHeight="1" x14ac:dyDescent="0.2">
      <c r="A36" s="53" t="s">
        <v>52</v>
      </c>
      <c r="J36" s="25">
        <v>1</v>
      </c>
      <c r="K36" s="30"/>
      <c r="L36" s="114"/>
      <c r="M36" s="3"/>
      <c r="O36" s="3"/>
      <c r="P36" s="21">
        <v>4</v>
      </c>
      <c r="Q36" s="22"/>
      <c r="R36" s="3"/>
    </row>
    <row r="37" spans="1:30" ht="12.75" customHeight="1" x14ac:dyDescent="0.2">
      <c r="A37" s="53" t="s">
        <v>53</v>
      </c>
      <c r="J37" s="25">
        <v>1</v>
      </c>
      <c r="K37" s="30"/>
      <c r="L37" s="114"/>
      <c r="M37" s="3"/>
      <c r="O37" s="3"/>
      <c r="P37" s="21">
        <v>2</v>
      </c>
      <c r="Q37" s="22"/>
      <c r="R37" s="3"/>
    </row>
    <row r="38" spans="1:30" ht="12.75" customHeight="1" x14ac:dyDescent="0.2">
      <c r="A38" s="53" t="s">
        <v>54</v>
      </c>
      <c r="J38" s="25">
        <v>1</v>
      </c>
      <c r="K38" s="30"/>
      <c r="L38" s="114"/>
      <c r="M38" s="3"/>
      <c r="O38" s="3"/>
      <c r="P38" s="21">
        <v>3</v>
      </c>
      <c r="Q38" s="22"/>
      <c r="R38" s="3"/>
    </row>
    <row r="39" spans="1:30" ht="12.75" customHeight="1" x14ac:dyDescent="0.2">
      <c r="A39" s="53" t="s">
        <v>55</v>
      </c>
      <c r="J39" s="25">
        <v>2</v>
      </c>
      <c r="K39" s="30"/>
      <c r="L39" s="114"/>
      <c r="M39" s="3"/>
      <c r="O39" s="3"/>
      <c r="P39" s="21">
        <v>2</v>
      </c>
      <c r="Q39" s="22"/>
      <c r="R39" s="3"/>
    </row>
    <row r="40" spans="1:30" ht="12.75" customHeight="1" x14ac:dyDescent="0.2">
      <c r="A40" s="53" t="s">
        <v>56</v>
      </c>
      <c r="J40" s="25">
        <v>1</v>
      </c>
      <c r="K40" s="30">
        <v>1</v>
      </c>
      <c r="L40" s="114"/>
      <c r="M40" s="3"/>
      <c r="O40" s="3"/>
      <c r="P40" s="21">
        <v>1</v>
      </c>
      <c r="Q40" s="22"/>
      <c r="R40" s="3"/>
    </row>
    <row r="41" spans="1:30" ht="12.75" customHeight="1" x14ac:dyDescent="0.2">
      <c r="A41" s="53" t="s">
        <v>57</v>
      </c>
      <c r="K41" s="30"/>
      <c r="L41" s="114"/>
      <c r="M41" s="3"/>
      <c r="O41" s="3"/>
      <c r="P41" s="21"/>
      <c r="Q41" s="22"/>
      <c r="R41" s="3"/>
    </row>
    <row r="42" spans="1:30" ht="12.75" customHeight="1" x14ac:dyDescent="0.2">
      <c r="A42" s="53">
        <v>1001</v>
      </c>
      <c r="K42" s="30"/>
      <c r="L42" s="114"/>
      <c r="M42" s="3"/>
      <c r="O42" s="3"/>
      <c r="P42" s="21"/>
      <c r="Q42" s="22"/>
      <c r="R42" s="3"/>
    </row>
    <row r="43" spans="1:30" ht="12.75" customHeight="1" x14ac:dyDescent="0.2">
      <c r="K43" s="25">
        <f>SUM(K35:K40)</f>
        <v>4</v>
      </c>
      <c r="L43" s="114">
        <f>K35/B27</f>
        <v>5.5555555555555552E-2</v>
      </c>
      <c r="M43" s="3">
        <f>K43/B27</f>
        <v>7.407407407407407E-2</v>
      </c>
      <c r="N43" s="3">
        <f>M43-L43</f>
        <v>1.8518518518518517E-2</v>
      </c>
      <c r="O43" s="3"/>
    </row>
    <row r="44" spans="1:30" ht="12.75" customHeight="1" x14ac:dyDescent="0.3">
      <c r="A44" s="38" t="s">
        <v>72</v>
      </c>
      <c r="L44" s="114"/>
      <c r="M44" s="3"/>
      <c r="O44" s="3"/>
      <c r="S44" s="22"/>
    </row>
    <row r="45" spans="1:30" ht="25.5" customHeight="1" x14ac:dyDescent="0.2">
      <c r="B45" s="285" t="s">
        <v>2</v>
      </c>
      <c r="C45" s="286"/>
      <c r="D45" s="286"/>
      <c r="E45" s="286"/>
      <c r="F45" s="286"/>
      <c r="G45" s="286"/>
      <c r="H45" s="286"/>
      <c r="I45" s="286"/>
      <c r="J45" s="286"/>
      <c r="L45" s="145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22"/>
    </row>
    <row r="46" spans="1:30" ht="12.75" customHeight="1" x14ac:dyDescent="0.2">
      <c r="A46" s="135" t="s">
        <v>10</v>
      </c>
      <c r="B46" s="136">
        <v>1</v>
      </c>
      <c r="C46" s="136">
        <v>2</v>
      </c>
      <c r="D46" s="136">
        <v>3</v>
      </c>
      <c r="E46" s="136">
        <v>4</v>
      </c>
      <c r="F46" s="136">
        <v>5</v>
      </c>
      <c r="G46" s="136">
        <v>6</v>
      </c>
      <c r="H46" s="136">
        <v>7</v>
      </c>
      <c r="I46" s="136">
        <v>8</v>
      </c>
      <c r="J46" s="136">
        <v>9</v>
      </c>
      <c r="K46" s="137" t="s">
        <v>11</v>
      </c>
      <c r="L46" s="248"/>
      <c r="M46" s="11"/>
      <c r="N46" s="12"/>
      <c r="O46" s="13"/>
      <c r="P46" s="14"/>
      <c r="Q46" s="14"/>
      <c r="R46" s="3"/>
      <c r="S46" s="37"/>
      <c r="T46" s="2"/>
      <c r="U46" s="8" t="s">
        <v>35</v>
      </c>
      <c r="V46" s="8"/>
      <c r="W46" s="8"/>
      <c r="X46" s="8"/>
      <c r="Y46" s="8"/>
      <c r="Z46" s="8"/>
      <c r="AA46" s="8"/>
      <c r="AB46" s="8"/>
      <c r="AC46" s="8"/>
      <c r="AD46" s="8"/>
    </row>
    <row r="47" spans="1:30" ht="12.75" customHeight="1" x14ac:dyDescent="0.2">
      <c r="A47" s="28" t="s">
        <v>21</v>
      </c>
      <c r="B47" s="10">
        <v>68</v>
      </c>
      <c r="C47" s="10"/>
      <c r="D47" s="10"/>
      <c r="E47" s="10"/>
      <c r="F47" s="10"/>
      <c r="G47" s="10"/>
      <c r="H47" s="10"/>
      <c r="I47" s="10"/>
      <c r="J47" s="10"/>
      <c r="K47" s="16"/>
      <c r="L47" s="248"/>
      <c r="M47" s="11"/>
      <c r="N47" s="12"/>
      <c r="O47" s="13"/>
      <c r="P47" s="17">
        <f>B47</f>
        <v>68</v>
      </c>
      <c r="Q47" s="14"/>
      <c r="R47" s="3"/>
      <c r="S47" s="37"/>
      <c r="U47" s="15" t="s">
        <v>12</v>
      </c>
      <c r="V47" s="143"/>
      <c r="W47" s="143"/>
      <c r="X47" s="143"/>
      <c r="Y47" s="143"/>
      <c r="Z47" s="143"/>
      <c r="AA47" s="143"/>
      <c r="AB47" s="143"/>
      <c r="AC47" s="143"/>
      <c r="AD47" s="143"/>
    </row>
    <row r="48" spans="1:30" ht="12.75" customHeight="1" x14ac:dyDescent="0.2">
      <c r="A48" s="53" t="s">
        <v>22</v>
      </c>
      <c r="C48" s="25">
        <v>39</v>
      </c>
      <c r="K48" s="16"/>
      <c r="L48" s="114"/>
      <c r="M48" s="3"/>
      <c r="O48" s="13">
        <f>C48/B47</f>
        <v>0.57352941176470584</v>
      </c>
      <c r="P48" s="21">
        <v>39</v>
      </c>
      <c r="Q48" s="22">
        <f t="shared" ref="Q48:Q55" si="7">P48/P47</f>
        <v>0.57352941176470584</v>
      </c>
      <c r="R48" s="3">
        <f t="shared" ref="R48:R55" si="8">100%-Q48</f>
        <v>0.42647058823529416</v>
      </c>
      <c r="S48" s="37"/>
      <c r="T48" s="18" t="s">
        <v>13</v>
      </c>
      <c r="U48" s="20" t="s">
        <v>17</v>
      </c>
      <c r="V48" s="20" t="s">
        <v>19</v>
      </c>
      <c r="W48" s="20" t="s">
        <v>21</v>
      </c>
      <c r="X48" s="20" t="s">
        <v>23</v>
      </c>
    </row>
    <row r="49" spans="1:28" ht="12.75" customHeight="1" x14ac:dyDescent="0.2">
      <c r="A49" s="53" t="s">
        <v>23</v>
      </c>
      <c r="D49" s="25">
        <v>30</v>
      </c>
      <c r="K49" s="16"/>
      <c r="L49" s="114"/>
      <c r="M49" s="3"/>
      <c r="O49" s="3">
        <f>D49/C48</f>
        <v>0.76923076923076927</v>
      </c>
      <c r="P49" s="21">
        <v>34</v>
      </c>
      <c r="Q49" s="22">
        <f t="shared" si="7"/>
        <v>0.87179487179487181</v>
      </c>
      <c r="R49" s="3">
        <f t="shared" si="8"/>
        <v>0.12820512820512819</v>
      </c>
      <c r="S49" s="37"/>
      <c r="T49" s="18"/>
      <c r="U49" s="20"/>
      <c r="V49" s="20"/>
      <c r="W49" s="20"/>
      <c r="X49" s="20"/>
    </row>
    <row r="50" spans="1:28" ht="12.75" customHeight="1" x14ac:dyDescent="0.2">
      <c r="A50" s="53" t="s">
        <v>48</v>
      </c>
      <c r="E50" s="25">
        <v>23</v>
      </c>
      <c r="K50" s="16"/>
      <c r="L50" s="114"/>
      <c r="M50" s="3"/>
      <c r="O50" s="3">
        <f>E50/D49</f>
        <v>0.76666666666666672</v>
      </c>
      <c r="P50" s="21">
        <v>32</v>
      </c>
      <c r="Q50" s="22">
        <f t="shared" si="7"/>
        <v>0.94117647058823528</v>
      </c>
      <c r="R50" s="3">
        <f t="shared" si="8"/>
        <v>5.8823529411764719E-2</v>
      </c>
      <c r="T50" s="23" t="s">
        <v>37</v>
      </c>
      <c r="U50" s="22">
        <f t="shared" ref="U50:U51" si="9">Q5</f>
        <v>0.70370370370370372</v>
      </c>
      <c r="V50" s="22">
        <f t="shared" ref="V50:V51" si="10">Q28</f>
        <v>0.5</v>
      </c>
      <c r="W50" s="22">
        <f t="shared" ref="W50:W51" si="11">Q48</f>
        <v>0.57352941176470584</v>
      </c>
      <c r="X50" s="22">
        <f>Q68</f>
        <v>0.30645161290322581</v>
      </c>
      <c r="Y50" s="22"/>
      <c r="Z50" s="22"/>
      <c r="AA50" s="22"/>
      <c r="AB50" s="22"/>
    </row>
    <row r="51" spans="1:28" ht="12.75" customHeight="1" x14ac:dyDescent="0.2">
      <c r="A51" s="53" t="s">
        <v>49</v>
      </c>
      <c r="F51" s="25">
        <v>14</v>
      </c>
      <c r="K51" s="16"/>
      <c r="L51" s="114"/>
      <c r="M51" s="3"/>
      <c r="O51" s="3">
        <f>F51/E50</f>
        <v>0.60869565217391308</v>
      </c>
      <c r="P51" s="21">
        <v>25</v>
      </c>
      <c r="Q51" s="22">
        <f t="shared" si="7"/>
        <v>0.78125</v>
      </c>
      <c r="R51" s="3">
        <f t="shared" si="8"/>
        <v>0.21875</v>
      </c>
      <c r="T51" s="23" t="s">
        <v>38</v>
      </c>
      <c r="U51" s="22">
        <f t="shared" si="9"/>
        <v>0.71052631578947367</v>
      </c>
      <c r="V51" s="22">
        <f t="shared" si="10"/>
        <v>0.7407407407407407</v>
      </c>
      <c r="W51" s="22">
        <f t="shared" si="11"/>
        <v>0.87179487179487181</v>
      </c>
      <c r="X51" s="22"/>
      <c r="Y51" s="22"/>
      <c r="Z51" s="22"/>
      <c r="AA51" s="22"/>
    </row>
    <row r="52" spans="1:28" ht="12.75" customHeight="1" x14ac:dyDescent="0.2">
      <c r="A52" s="28" t="s">
        <v>50</v>
      </c>
      <c r="G52" s="25">
        <v>10</v>
      </c>
      <c r="K52" s="16"/>
      <c r="L52" s="114"/>
      <c r="M52" s="3"/>
      <c r="O52" s="3">
        <f>G52/F51</f>
        <v>0.7142857142857143</v>
      </c>
      <c r="P52" s="21">
        <v>19</v>
      </c>
      <c r="Q52" s="22">
        <f t="shared" si="7"/>
        <v>0.76</v>
      </c>
      <c r="R52" s="3">
        <f t="shared" si="8"/>
        <v>0.24</v>
      </c>
      <c r="T52" s="23"/>
      <c r="U52" s="22"/>
      <c r="V52" s="22"/>
      <c r="W52" s="22"/>
      <c r="X52" s="22"/>
      <c r="Y52" s="22"/>
      <c r="Z52" s="22"/>
      <c r="AA52" s="22"/>
    </row>
    <row r="53" spans="1:28" ht="12.75" customHeight="1" x14ac:dyDescent="0.2">
      <c r="A53" s="53" t="s">
        <v>51</v>
      </c>
      <c r="H53" s="25">
        <v>9</v>
      </c>
      <c r="K53" s="16"/>
      <c r="L53" s="114"/>
      <c r="M53" s="3"/>
      <c r="O53" s="3">
        <f>H53/G52</f>
        <v>0.9</v>
      </c>
      <c r="P53" s="21">
        <v>19</v>
      </c>
      <c r="Q53" s="22">
        <f t="shared" si="7"/>
        <v>1</v>
      </c>
      <c r="R53" s="3">
        <f t="shared" si="8"/>
        <v>0</v>
      </c>
      <c r="T53" s="23"/>
      <c r="U53" s="22"/>
      <c r="V53" s="22"/>
      <c r="W53" s="22"/>
      <c r="X53" s="22"/>
      <c r="Y53" s="22"/>
      <c r="Z53" s="22"/>
      <c r="AA53" s="22"/>
    </row>
    <row r="54" spans="1:28" ht="12.75" customHeight="1" x14ac:dyDescent="0.2">
      <c r="A54" s="53" t="s">
        <v>52</v>
      </c>
      <c r="I54" s="25">
        <v>4</v>
      </c>
      <c r="K54" s="30"/>
      <c r="L54" s="114"/>
      <c r="M54" s="3"/>
      <c r="O54" s="3">
        <f>I54/H53</f>
        <v>0.44444444444444442</v>
      </c>
      <c r="P54" s="21">
        <v>16</v>
      </c>
      <c r="Q54" s="22">
        <f t="shared" si="7"/>
        <v>0.84210526315789469</v>
      </c>
      <c r="R54" s="3">
        <f t="shared" si="8"/>
        <v>0.15789473684210531</v>
      </c>
      <c r="T54" s="23"/>
      <c r="U54" s="22"/>
      <c r="V54" s="22"/>
      <c r="W54" s="22"/>
      <c r="X54" s="22"/>
      <c r="Y54" s="22"/>
      <c r="Z54" s="22"/>
      <c r="AA54" s="22"/>
    </row>
    <row r="55" spans="1:28" ht="12.75" customHeight="1" x14ac:dyDescent="0.2">
      <c r="A55" s="53" t="s">
        <v>53</v>
      </c>
      <c r="J55" s="25">
        <v>3</v>
      </c>
      <c r="K55" s="30"/>
      <c r="L55" s="114"/>
      <c r="M55" s="3"/>
      <c r="O55" s="3">
        <f>J55/I54</f>
        <v>0.75</v>
      </c>
      <c r="P55" s="21">
        <v>16</v>
      </c>
      <c r="Q55" s="22">
        <f t="shared" si="7"/>
        <v>1</v>
      </c>
      <c r="R55" s="3">
        <f t="shared" si="8"/>
        <v>0</v>
      </c>
      <c r="T55" s="23"/>
      <c r="U55" s="22"/>
      <c r="V55" s="22"/>
      <c r="W55" s="22"/>
      <c r="X55" s="22"/>
      <c r="Y55" s="22"/>
      <c r="Z55" s="22"/>
      <c r="AA55" s="22"/>
    </row>
    <row r="56" spans="1:28" ht="12.75" customHeight="1" x14ac:dyDescent="0.2">
      <c r="A56" s="53" t="s">
        <v>54</v>
      </c>
      <c r="J56" s="25">
        <v>3</v>
      </c>
      <c r="K56" s="30"/>
      <c r="L56" s="114"/>
      <c r="M56" s="3"/>
      <c r="O56" s="3"/>
      <c r="P56" s="21">
        <v>15</v>
      </c>
      <c r="Q56" s="22"/>
      <c r="R56" s="3"/>
      <c r="T56" s="23"/>
      <c r="U56" s="22"/>
      <c r="V56" s="22"/>
      <c r="W56" s="22"/>
      <c r="X56" s="22"/>
      <c r="Y56" s="22"/>
      <c r="Z56" s="22"/>
      <c r="AA56" s="22"/>
    </row>
    <row r="57" spans="1:28" ht="12.75" customHeight="1" x14ac:dyDescent="0.2">
      <c r="A57" s="53" t="s">
        <v>55</v>
      </c>
      <c r="J57" s="25">
        <v>8</v>
      </c>
      <c r="K57" s="30"/>
      <c r="L57" s="114"/>
      <c r="M57" s="3"/>
      <c r="O57" s="3"/>
      <c r="P57" s="21">
        <v>12</v>
      </c>
      <c r="Q57" s="22"/>
      <c r="R57" s="3"/>
      <c r="T57" s="23"/>
      <c r="U57" s="22"/>
      <c r="V57" s="22"/>
      <c r="W57" s="22"/>
      <c r="X57" s="22"/>
      <c r="Y57" s="22"/>
      <c r="Z57" s="22"/>
      <c r="AA57" s="22"/>
    </row>
    <row r="58" spans="1:28" ht="12.75" customHeight="1" x14ac:dyDescent="0.2">
      <c r="A58" s="53" t="s">
        <v>56</v>
      </c>
      <c r="J58" s="25">
        <v>7</v>
      </c>
      <c r="K58" s="30"/>
      <c r="L58" s="114"/>
      <c r="M58" s="3"/>
      <c r="O58" s="3"/>
      <c r="P58" s="21">
        <v>12</v>
      </c>
      <c r="Q58" s="22"/>
      <c r="R58" s="3"/>
      <c r="T58" s="23"/>
      <c r="U58" s="22"/>
      <c r="V58" s="22"/>
      <c r="W58" s="22"/>
      <c r="X58" s="22"/>
      <c r="Y58" s="22"/>
      <c r="Z58" s="22"/>
      <c r="AA58" s="22"/>
    </row>
    <row r="59" spans="1:28" ht="12.75" customHeight="1" x14ac:dyDescent="0.2">
      <c r="A59" s="53" t="s">
        <v>57</v>
      </c>
      <c r="J59" s="25">
        <v>3</v>
      </c>
      <c r="K59" s="30"/>
      <c r="L59" s="114"/>
      <c r="M59" s="3"/>
      <c r="O59" s="3"/>
      <c r="P59" s="21">
        <v>5</v>
      </c>
      <c r="Q59" s="22"/>
      <c r="R59" s="3"/>
      <c r="T59" s="23"/>
      <c r="U59" s="22"/>
      <c r="V59" s="22"/>
      <c r="W59" s="22"/>
      <c r="X59" s="22"/>
      <c r="Y59" s="22"/>
      <c r="Z59" s="22"/>
      <c r="AA59" s="22"/>
    </row>
    <row r="60" spans="1:28" ht="12.75" customHeight="1" x14ac:dyDescent="0.2">
      <c r="A60" s="53">
        <v>1001</v>
      </c>
      <c r="J60" s="25">
        <v>7</v>
      </c>
      <c r="K60" s="30">
        <v>1</v>
      </c>
      <c r="L60" s="114"/>
      <c r="M60" s="3"/>
      <c r="O60" s="3"/>
      <c r="P60" s="21">
        <v>7</v>
      </c>
      <c r="Q60" s="22"/>
      <c r="R60" s="3"/>
      <c r="T60" s="23"/>
      <c r="U60" s="22"/>
      <c r="V60" s="22"/>
      <c r="W60" s="22"/>
      <c r="X60" s="22"/>
      <c r="Y60" s="22"/>
      <c r="Z60" s="22"/>
      <c r="AA60" s="22"/>
    </row>
    <row r="61" spans="1:28" ht="12.75" customHeight="1" x14ac:dyDescent="0.2">
      <c r="A61" s="53">
        <v>1002</v>
      </c>
      <c r="J61" s="25">
        <v>5</v>
      </c>
      <c r="K61" s="30">
        <v>1</v>
      </c>
      <c r="L61" s="114"/>
      <c r="M61" s="3"/>
      <c r="O61" s="3"/>
      <c r="P61" s="21">
        <v>5</v>
      </c>
      <c r="Q61" s="22"/>
      <c r="R61" s="3"/>
      <c r="T61" s="23"/>
      <c r="U61" s="22"/>
      <c r="V61" s="22"/>
      <c r="W61" s="22"/>
      <c r="X61" s="22"/>
      <c r="Y61" s="22"/>
      <c r="Z61" s="22"/>
      <c r="AA61" s="22"/>
    </row>
    <row r="62" spans="1:28" ht="12.75" customHeight="1" x14ac:dyDescent="0.2">
      <c r="A62" s="53">
        <v>1101</v>
      </c>
      <c r="J62" s="25">
        <v>4</v>
      </c>
      <c r="K62" s="30">
        <v>4</v>
      </c>
      <c r="L62" s="114"/>
      <c r="M62" s="3"/>
      <c r="O62" s="3"/>
      <c r="P62" s="21">
        <v>4</v>
      </c>
      <c r="Q62" s="22"/>
      <c r="R62" s="3"/>
      <c r="T62" s="23"/>
      <c r="U62" s="22"/>
      <c r="V62" s="22"/>
      <c r="W62" s="22"/>
      <c r="X62" s="22"/>
      <c r="Y62" s="22"/>
      <c r="Z62" s="22"/>
      <c r="AA62" s="22"/>
    </row>
    <row r="63" spans="1:28" ht="12.75" customHeight="1" x14ac:dyDescent="0.2">
      <c r="K63" s="25">
        <f>SUM(K60:K62)</f>
        <v>6</v>
      </c>
      <c r="L63" s="114">
        <f>K55/B47</f>
        <v>0</v>
      </c>
      <c r="M63" s="3">
        <f>K63/B47</f>
        <v>8.8235294117647065E-2</v>
      </c>
      <c r="N63" s="3">
        <f>M63-L63</f>
        <v>8.8235294117647065E-2</v>
      </c>
      <c r="O63" s="3"/>
      <c r="T63" s="23" t="s">
        <v>39</v>
      </c>
      <c r="U63" s="22">
        <f t="shared" ref="U63:U67" si="12">Q7</f>
        <v>1</v>
      </c>
      <c r="V63" s="22">
        <f t="shared" ref="V63:V65" si="13">Q30</f>
        <v>1</v>
      </c>
      <c r="W63" s="22">
        <f>Q50</f>
        <v>0.94117647058823528</v>
      </c>
      <c r="X63" s="22"/>
      <c r="Y63" s="22"/>
      <c r="Z63" s="22"/>
      <c r="AA63" s="22"/>
    </row>
    <row r="64" spans="1:28" ht="12.75" customHeight="1" x14ac:dyDescent="0.3">
      <c r="A64" s="38" t="s">
        <v>75</v>
      </c>
      <c r="L64" s="114"/>
      <c r="M64" s="3"/>
      <c r="O64" s="3"/>
      <c r="T64" s="23" t="s">
        <v>40</v>
      </c>
      <c r="U64" s="22">
        <f t="shared" si="12"/>
        <v>0.88888888888888884</v>
      </c>
      <c r="V64" s="22">
        <f t="shared" si="13"/>
        <v>0.95</v>
      </c>
      <c r="W64" s="22" t="s">
        <v>27</v>
      </c>
      <c r="X64" s="22"/>
      <c r="Y64" s="22"/>
      <c r="Z64" s="22"/>
      <c r="AA64" s="22"/>
    </row>
    <row r="65" spans="1:25" ht="25.5" customHeight="1" x14ac:dyDescent="0.2">
      <c r="B65" s="285" t="s">
        <v>2</v>
      </c>
      <c r="C65" s="286"/>
      <c r="D65" s="286"/>
      <c r="E65" s="286"/>
      <c r="F65" s="286"/>
      <c r="G65" s="286"/>
      <c r="H65" s="286"/>
      <c r="I65" s="286"/>
      <c r="J65" s="286"/>
      <c r="L65" s="145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T65" s="23" t="s">
        <v>41</v>
      </c>
      <c r="U65" s="22">
        <f t="shared" si="12"/>
        <v>0.95833333333333337</v>
      </c>
      <c r="V65" s="22">
        <f t="shared" si="13"/>
        <v>0.94736842105263153</v>
      </c>
      <c r="W65" s="22" t="s">
        <v>27</v>
      </c>
      <c r="X65" s="22"/>
      <c r="Y65" s="22"/>
    </row>
    <row r="66" spans="1:25" ht="12.75" customHeight="1" x14ac:dyDescent="0.2">
      <c r="A66" s="135" t="s">
        <v>10</v>
      </c>
      <c r="B66" s="136">
        <v>1</v>
      </c>
      <c r="C66" s="136">
        <v>2</v>
      </c>
      <c r="D66" s="136">
        <v>3</v>
      </c>
      <c r="E66" s="136">
        <v>4</v>
      </c>
      <c r="F66" s="136">
        <v>5</v>
      </c>
      <c r="G66" s="136">
        <v>6</v>
      </c>
      <c r="H66" s="136">
        <v>7</v>
      </c>
      <c r="I66" s="136">
        <v>8</v>
      </c>
      <c r="J66" s="136">
        <v>9</v>
      </c>
      <c r="K66" s="137" t="s">
        <v>11</v>
      </c>
      <c r="L66" s="248"/>
      <c r="M66" s="11"/>
      <c r="N66" s="12"/>
      <c r="O66" s="13"/>
      <c r="P66" s="14"/>
      <c r="Q66" s="14"/>
      <c r="R66" s="3"/>
      <c r="T66" s="26" t="s">
        <v>42</v>
      </c>
      <c r="U66" s="22">
        <f t="shared" si="12"/>
        <v>0.82608695652173914</v>
      </c>
      <c r="V66" s="22" t="s">
        <v>27</v>
      </c>
      <c r="W66" s="22" t="s">
        <v>27</v>
      </c>
      <c r="X66" s="22"/>
      <c r="Y66" s="22"/>
    </row>
    <row r="67" spans="1:25" ht="12.75" customHeight="1" x14ac:dyDescent="0.2">
      <c r="A67" s="53" t="s">
        <v>23</v>
      </c>
      <c r="B67" s="10">
        <v>62</v>
      </c>
      <c r="C67" s="10"/>
      <c r="D67" s="10"/>
      <c r="E67" s="10"/>
      <c r="F67" s="10"/>
      <c r="G67" s="10"/>
      <c r="H67" s="10"/>
      <c r="I67" s="10"/>
      <c r="J67" s="10"/>
      <c r="K67" s="30"/>
      <c r="L67" s="248"/>
      <c r="M67" s="11"/>
      <c r="N67" s="12"/>
      <c r="O67" s="13"/>
      <c r="P67" s="17">
        <f>B67</f>
        <v>62</v>
      </c>
      <c r="Q67" s="14"/>
      <c r="R67" s="3"/>
      <c r="T67" s="26" t="s">
        <v>43</v>
      </c>
      <c r="U67" s="22">
        <f t="shared" si="12"/>
        <v>0.94736842105263153</v>
      </c>
      <c r="V67" s="22" t="s">
        <v>27</v>
      </c>
      <c r="W67" s="22" t="s">
        <v>27</v>
      </c>
      <c r="X67" s="24"/>
      <c r="Y67" s="24"/>
    </row>
    <row r="68" spans="1:25" ht="12.75" customHeight="1" x14ac:dyDescent="0.2">
      <c r="A68" s="53" t="s">
        <v>48</v>
      </c>
      <c r="C68" s="25">
        <v>19</v>
      </c>
      <c r="K68" s="30"/>
      <c r="L68" s="114"/>
      <c r="M68" s="3"/>
      <c r="O68" s="13">
        <f>C68/B67</f>
        <v>0.30645161290322581</v>
      </c>
      <c r="P68" s="21">
        <v>19</v>
      </c>
      <c r="Q68" s="22">
        <f t="shared" ref="Q68:Q75" si="14">P68/P67</f>
        <v>0.30645161290322581</v>
      </c>
      <c r="R68" s="3">
        <f t="shared" ref="R68:R75" si="15">100%-Q68</f>
        <v>0.69354838709677424</v>
      </c>
      <c r="T68" s="26" t="s">
        <v>44</v>
      </c>
      <c r="U68" s="22" t="s">
        <v>27</v>
      </c>
      <c r="V68" s="22" t="s">
        <v>27</v>
      </c>
      <c r="W68" s="22" t="s">
        <v>27</v>
      </c>
    </row>
    <row r="69" spans="1:25" ht="12.75" customHeight="1" x14ac:dyDescent="0.2">
      <c r="A69" s="53" t="s">
        <v>49</v>
      </c>
      <c r="D69" s="25">
        <v>11</v>
      </c>
      <c r="K69" s="30"/>
      <c r="L69" s="114"/>
      <c r="M69" s="3"/>
      <c r="O69" s="3">
        <f>D69/C68</f>
        <v>0.57894736842105265</v>
      </c>
      <c r="P69" s="21">
        <v>12</v>
      </c>
      <c r="Q69" s="22">
        <f t="shared" si="14"/>
        <v>0.63157894736842102</v>
      </c>
      <c r="R69" s="3">
        <f t="shared" si="15"/>
        <v>0.36842105263157898</v>
      </c>
      <c r="T69" s="28"/>
      <c r="U69" s="22"/>
      <c r="V69" s="22"/>
      <c r="W69" s="22"/>
    </row>
    <row r="70" spans="1:25" ht="12.75" customHeight="1" x14ac:dyDescent="0.2">
      <c r="A70" s="28" t="s">
        <v>50</v>
      </c>
      <c r="E70" s="25">
        <v>10</v>
      </c>
      <c r="K70" s="30"/>
      <c r="L70" s="114"/>
      <c r="M70" s="3"/>
      <c r="O70" s="3">
        <f>E70/D69</f>
        <v>0.90909090909090906</v>
      </c>
      <c r="P70" s="21">
        <v>13</v>
      </c>
      <c r="Q70" s="22">
        <f t="shared" si="14"/>
        <v>1.0833333333333333</v>
      </c>
      <c r="R70" s="3">
        <f t="shared" si="15"/>
        <v>-8.3333333333333259E-2</v>
      </c>
    </row>
    <row r="71" spans="1:25" ht="12.75" customHeight="1" x14ac:dyDescent="0.2">
      <c r="A71" s="53" t="s">
        <v>51</v>
      </c>
      <c r="F71" s="25">
        <v>9</v>
      </c>
      <c r="K71" s="30"/>
      <c r="L71" s="114"/>
      <c r="M71" s="3"/>
      <c r="O71" s="3">
        <f>F71/E70</f>
        <v>0.9</v>
      </c>
      <c r="P71" s="21">
        <v>12</v>
      </c>
      <c r="Q71" s="22">
        <f t="shared" si="14"/>
        <v>0.92307692307692313</v>
      </c>
      <c r="R71" s="3">
        <f t="shared" si="15"/>
        <v>7.6923076923076872E-2</v>
      </c>
    </row>
    <row r="72" spans="1:25" ht="12.75" customHeight="1" x14ac:dyDescent="0.2">
      <c r="A72" s="53" t="s">
        <v>52</v>
      </c>
      <c r="G72" s="25">
        <v>8</v>
      </c>
      <c r="K72" s="30"/>
      <c r="L72" s="114"/>
      <c r="M72" s="3"/>
      <c r="O72" s="3">
        <f>G72/F71</f>
        <v>0.88888888888888884</v>
      </c>
      <c r="P72" s="21">
        <v>11</v>
      </c>
      <c r="Q72" s="22">
        <f t="shared" si="14"/>
        <v>0.91666666666666663</v>
      </c>
      <c r="R72" s="3">
        <f t="shared" si="15"/>
        <v>8.333333333333337E-2</v>
      </c>
    </row>
    <row r="73" spans="1:25" ht="12.75" customHeight="1" x14ac:dyDescent="0.2">
      <c r="A73" s="53" t="s">
        <v>53</v>
      </c>
      <c r="H73" s="25">
        <v>4</v>
      </c>
      <c r="K73" s="30"/>
      <c r="L73" s="114"/>
      <c r="M73" s="3"/>
      <c r="O73" s="3">
        <f>H73/G72</f>
        <v>0.5</v>
      </c>
      <c r="P73" s="21">
        <v>11</v>
      </c>
      <c r="Q73" s="22">
        <f t="shared" si="14"/>
        <v>1</v>
      </c>
      <c r="R73" s="3">
        <f t="shared" si="15"/>
        <v>0</v>
      </c>
    </row>
    <row r="74" spans="1:25" ht="12.75" customHeight="1" x14ac:dyDescent="0.2">
      <c r="A74" s="53" t="s">
        <v>54</v>
      </c>
      <c r="I74" s="25">
        <v>4</v>
      </c>
      <c r="K74" s="30"/>
      <c r="L74" s="114"/>
      <c r="M74" s="3"/>
      <c r="O74" s="3">
        <f>I74/H73</f>
        <v>1</v>
      </c>
      <c r="P74" s="21">
        <v>11</v>
      </c>
      <c r="Q74" s="22">
        <f t="shared" si="14"/>
        <v>1</v>
      </c>
      <c r="R74" s="3">
        <f t="shared" si="15"/>
        <v>0</v>
      </c>
    </row>
    <row r="75" spans="1:25" ht="12.75" customHeight="1" x14ac:dyDescent="0.2">
      <c r="A75" s="53" t="s">
        <v>55</v>
      </c>
      <c r="J75" s="25">
        <v>4</v>
      </c>
      <c r="K75" s="30">
        <v>0</v>
      </c>
      <c r="L75" s="114"/>
      <c r="M75" s="3"/>
      <c r="O75" s="3">
        <f>J75/I74</f>
        <v>1</v>
      </c>
      <c r="P75" s="21">
        <v>11</v>
      </c>
      <c r="Q75" s="22">
        <f t="shared" si="14"/>
        <v>1</v>
      </c>
      <c r="R75" s="3">
        <f t="shared" si="15"/>
        <v>0</v>
      </c>
    </row>
    <row r="76" spans="1:25" ht="12.75" customHeight="1" x14ac:dyDescent="0.2">
      <c r="A76" s="53" t="s">
        <v>56</v>
      </c>
      <c r="J76" s="25">
        <v>3</v>
      </c>
      <c r="K76" s="30">
        <v>1</v>
      </c>
      <c r="L76" s="114"/>
      <c r="M76" s="3"/>
      <c r="O76" s="3"/>
      <c r="P76" s="21">
        <v>7</v>
      </c>
      <c r="Q76" s="22"/>
      <c r="R76" s="3"/>
    </row>
    <row r="77" spans="1:25" ht="12.75" customHeight="1" x14ac:dyDescent="0.2">
      <c r="A77" s="53" t="s">
        <v>57</v>
      </c>
      <c r="J77" s="25">
        <v>2</v>
      </c>
      <c r="K77" s="30"/>
      <c r="L77" s="114"/>
      <c r="M77" s="3"/>
      <c r="O77" s="3"/>
      <c r="P77" s="21">
        <v>4</v>
      </c>
      <c r="Q77" s="22"/>
      <c r="R77" s="3"/>
    </row>
    <row r="78" spans="1:25" ht="12.75" customHeight="1" x14ac:dyDescent="0.2">
      <c r="A78" s="53">
        <v>1001</v>
      </c>
      <c r="J78" s="25">
        <v>2</v>
      </c>
      <c r="K78" s="30"/>
      <c r="L78" s="114"/>
      <c r="M78" s="3"/>
      <c r="O78" s="3"/>
      <c r="P78" s="21">
        <v>2</v>
      </c>
      <c r="Q78" s="22"/>
      <c r="R78" s="3"/>
    </row>
    <row r="79" spans="1:25" ht="12.75" customHeight="1" x14ac:dyDescent="0.2">
      <c r="A79" s="53">
        <v>1002</v>
      </c>
      <c r="J79" s="25">
        <v>3</v>
      </c>
      <c r="K79" s="30">
        <v>1</v>
      </c>
      <c r="L79" s="114"/>
      <c r="M79" s="3"/>
      <c r="O79" s="3"/>
      <c r="P79" s="21">
        <v>3</v>
      </c>
      <c r="Q79" s="22"/>
      <c r="R79" s="3"/>
    </row>
    <row r="80" spans="1:25" ht="12.75" customHeight="1" x14ac:dyDescent="0.2">
      <c r="A80" s="53">
        <v>1101</v>
      </c>
      <c r="J80" s="25">
        <v>1</v>
      </c>
      <c r="K80" s="30">
        <v>1</v>
      </c>
      <c r="L80" s="114"/>
      <c r="M80" s="3"/>
      <c r="O80" s="3"/>
      <c r="P80" s="21">
        <v>1</v>
      </c>
      <c r="Q80" s="22"/>
      <c r="R80" s="3"/>
    </row>
    <row r="81" spans="1:30" ht="12.75" customHeight="1" x14ac:dyDescent="0.2">
      <c r="A81" s="53">
        <v>1102</v>
      </c>
      <c r="J81" s="25">
        <v>1</v>
      </c>
      <c r="K81" s="30"/>
      <c r="L81" s="114"/>
      <c r="M81" s="3"/>
      <c r="O81" s="3"/>
      <c r="P81" s="21">
        <v>1</v>
      </c>
      <c r="Q81" s="22"/>
      <c r="R81" s="3"/>
    </row>
    <row r="82" spans="1:30" ht="12.75" customHeight="1" x14ac:dyDescent="0.2">
      <c r="K82" s="25">
        <f>SUM(K75:K80)</f>
        <v>3</v>
      </c>
      <c r="L82" s="114">
        <f>K75/B67</f>
        <v>0</v>
      </c>
      <c r="M82" s="3">
        <f>K82/B67</f>
        <v>4.8387096774193547E-2</v>
      </c>
      <c r="N82" s="3">
        <f>M82-L82</f>
        <v>4.8387096774193547E-2</v>
      </c>
      <c r="O82" s="3"/>
    </row>
    <row r="83" spans="1:30" ht="12.75" customHeight="1" x14ac:dyDescent="0.3">
      <c r="A83" s="38" t="s">
        <v>78</v>
      </c>
      <c r="L83" s="114"/>
      <c r="M83" s="3"/>
      <c r="O83" s="3"/>
    </row>
    <row r="84" spans="1:30" ht="25.5" customHeight="1" x14ac:dyDescent="0.2">
      <c r="B84" s="285" t="s">
        <v>2</v>
      </c>
      <c r="C84" s="286"/>
      <c r="D84" s="286"/>
      <c r="E84" s="286"/>
      <c r="F84" s="286"/>
      <c r="G84" s="286"/>
      <c r="H84" s="286"/>
      <c r="I84" s="286"/>
      <c r="J84" s="286"/>
      <c r="L84" s="145" t="s">
        <v>3</v>
      </c>
      <c r="M84" s="4" t="s">
        <v>4</v>
      </c>
      <c r="N84" s="5" t="s">
        <v>5</v>
      </c>
      <c r="O84" s="4" t="s">
        <v>6</v>
      </c>
      <c r="P84" s="6" t="s">
        <v>7</v>
      </c>
      <c r="Q84" s="6" t="s">
        <v>8</v>
      </c>
      <c r="R84" s="7" t="s">
        <v>9</v>
      </c>
    </row>
    <row r="85" spans="1:30" ht="12.75" customHeight="1" x14ac:dyDescent="0.2">
      <c r="A85" s="135" t="s">
        <v>10</v>
      </c>
      <c r="B85" s="136">
        <v>1</v>
      </c>
      <c r="C85" s="136">
        <v>2</v>
      </c>
      <c r="D85" s="136">
        <v>3</v>
      </c>
      <c r="E85" s="136">
        <v>4</v>
      </c>
      <c r="F85" s="136">
        <v>5</v>
      </c>
      <c r="G85" s="136">
        <v>6</v>
      </c>
      <c r="H85" s="136">
        <v>7</v>
      </c>
      <c r="I85" s="136">
        <v>8</v>
      </c>
      <c r="J85" s="136">
        <v>9</v>
      </c>
      <c r="K85" s="137" t="s">
        <v>11</v>
      </c>
      <c r="L85" s="248"/>
      <c r="M85" s="11"/>
      <c r="N85" s="12"/>
      <c r="O85" s="13"/>
      <c r="P85" s="14"/>
      <c r="Q85" s="14"/>
      <c r="R85" s="3"/>
    </row>
    <row r="86" spans="1:30" ht="12.75" customHeight="1" x14ac:dyDescent="0.2">
      <c r="A86" s="53" t="s">
        <v>49</v>
      </c>
      <c r="B86" s="10">
        <v>39</v>
      </c>
      <c r="C86" s="10"/>
      <c r="D86" s="10"/>
      <c r="E86" s="10"/>
      <c r="F86" s="10"/>
      <c r="G86" s="10"/>
      <c r="H86" s="10"/>
      <c r="I86" s="10"/>
      <c r="J86" s="10"/>
      <c r="K86" s="30"/>
      <c r="L86" s="248"/>
      <c r="M86" s="11"/>
      <c r="N86" s="12"/>
      <c r="O86" s="13"/>
      <c r="P86" s="17">
        <f>B86</f>
        <v>39</v>
      </c>
      <c r="Q86" s="14"/>
      <c r="R86" s="3"/>
    </row>
    <row r="87" spans="1:30" ht="12.75" customHeight="1" x14ac:dyDescent="0.2">
      <c r="A87" s="28" t="s">
        <v>50</v>
      </c>
      <c r="C87" s="25">
        <v>10</v>
      </c>
      <c r="K87" s="30"/>
      <c r="L87" s="114"/>
      <c r="M87" s="3"/>
      <c r="O87" s="13">
        <f>C87/B86</f>
        <v>0.25641025641025639</v>
      </c>
      <c r="P87" s="21">
        <v>20</v>
      </c>
      <c r="Q87" s="22">
        <f t="shared" ref="Q87:Q94" si="16">P87/P86</f>
        <v>0.51282051282051277</v>
      </c>
      <c r="R87" s="3">
        <f t="shared" ref="R87:R94" si="17">100%-Q87</f>
        <v>0.48717948717948723</v>
      </c>
    </row>
    <row r="88" spans="1:30" ht="12.75" customHeight="1" x14ac:dyDescent="0.2">
      <c r="A88" s="53" t="s">
        <v>51</v>
      </c>
      <c r="D88" s="25">
        <v>10</v>
      </c>
      <c r="K88" s="30"/>
      <c r="L88" s="114"/>
      <c r="M88" s="3"/>
      <c r="O88" s="3">
        <f>D88/C87</f>
        <v>1</v>
      </c>
      <c r="P88" s="21">
        <v>16</v>
      </c>
      <c r="Q88" s="22">
        <f t="shared" si="16"/>
        <v>0.8</v>
      </c>
      <c r="R88" s="3">
        <f t="shared" si="17"/>
        <v>0.19999999999999996</v>
      </c>
      <c r="T88" s="2"/>
      <c r="U88" s="8" t="s">
        <v>45</v>
      </c>
      <c r="V88" s="8"/>
      <c r="W88" s="8"/>
      <c r="X88" s="8"/>
      <c r="Y88" s="8"/>
      <c r="Z88" s="8"/>
      <c r="AA88" s="8"/>
      <c r="AB88" s="8"/>
      <c r="AC88" s="8"/>
      <c r="AD88" s="8"/>
    </row>
    <row r="89" spans="1:30" ht="12.75" customHeight="1" x14ac:dyDescent="0.2">
      <c r="A89" s="53" t="s">
        <v>52</v>
      </c>
      <c r="E89" s="25">
        <v>9</v>
      </c>
      <c r="K89" s="30"/>
      <c r="L89" s="114"/>
      <c r="M89" s="3"/>
      <c r="O89" s="3">
        <f>E89/D88</f>
        <v>0.9</v>
      </c>
      <c r="P89" s="21">
        <v>12</v>
      </c>
      <c r="Q89" s="22">
        <f t="shared" si="16"/>
        <v>0.75</v>
      </c>
      <c r="R89" s="3">
        <f t="shared" si="17"/>
        <v>0.25</v>
      </c>
      <c r="T89" s="2"/>
      <c r="U89" s="8"/>
      <c r="V89" s="8"/>
      <c r="W89" s="8"/>
      <c r="X89" s="8"/>
      <c r="Y89" s="8"/>
      <c r="Z89" s="8"/>
      <c r="AA89" s="8"/>
      <c r="AB89" s="8"/>
      <c r="AC89" s="8"/>
      <c r="AD89" s="8"/>
    </row>
    <row r="90" spans="1:30" ht="12.75" customHeight="1" x14ac:dyDescent="0.2">
      <c r="A90" s="53" t="s">
        <v>53</v>
      </c>
      <c r="F90" s="25">
        <v>3</v>
      </c>
      <c r="K90" s="30"/>
      <c r="L90" s="114"/>
      <c r="M90" s="3"/>
      <c r="O90" s="3">
        <f>F90/E89</f>
        <v>0.33333333333333331</v>
      </c>
      <c r="P90" s="21">
        <v>11</v>
      </c>
      <c r="Q90" s="22">
        <f t="shared" si="16"/>
        <v>0.91666666666666663</v>
      </c>
      <c r="R90" s="3">
        <f t="shared" si="17"/>
        <v>8.333333333333337E-2</v>
      </c>
      <c r="T90" s="2"/>
      <c r="U90" s="8"/>
      <c r="V90" s="8"/>
      <c r="W90" s="8"/>
      <c r="X90" s="8"/>
      <c r="Y90" s="8"/>
      <c r="Z90" s="8"/>
      <c r="AA90" s="8"/>
      <c r="AB90" s="8"/>
      <c r="AC90" s="8"/>
      <c r="AD90" s="8"/>
    </row>
    <row r="91" spans="1:30" ht="12.75" customHeight="1" x14ac:dyDescent="0.2">
      <c r="A91" s="53" t="s">
        <v>54</v>
      </c>
      <c r="G91" s="25">
        <v>3</v>
      </c>
      <c r="K91" s="30"/>
      <c r="L91" s="114"/>
      <c r="M91" s="3"/>
      <c r="O91" s="3">
        <f>G91/F90</f>
        <v>1</v>
      </c>
      <c r="P91" s="21">
        <v>9</v>
      </c>
      <c r="Q91" s="22">
        <f t="shared" si="16"/>
        <v>0.81818181818181823</v>
      </c>
      <c r="R91" s="3">
        <f t="shared" si="17"/>
        <v>0.18181818181818177</v>
      </c>
      <c r="T91" s="2"/>
      <c r="U91" s="8"/>
      <c r="V91" s="8"/>
      <c r="W91" s="8"/>
      <c r="X91" s="8"/>
      <c r="Y91" s="8"/>
      <c r="Z91" s="8"/>
      <c r="AA91" s="8"/>
      <c r="AB91" s="8"/>
      <c r="AC91" s="8"/>
      <c r="AD91" s="8"/>
    </row>
    <row r="92" spans="1:30" ht="12.75" customHeight="1" x14ac:dyDescent="0.2">
      <c r="A92" s="53" t="s">
        <v>55</v>
      </c>
      <c r="H92" s="25">
        <v>3</v>
      </c>
      <c r="K92" s="30"/>
      <c r="L92" s="114"/>
      <c r="M92" s="3"/>
      <c r="O92" s="3">
        <f>H92/G91</f>
        <v>1</v>
      </c>
      <c r="P92" s="21">
        <v>9</v>
      </c>
      <c r="Q92" s="22">
        <f t="shared" si="16"/>
        <v>1</v>
      </c>
      <c r="R92" s="3">
        <f t="shared" si="17"/>
        <v>0</v>
      </c>
      <c r="T92" s="2"/>
      <c r="U92" s="8"/>
      <c r="V92" s="8"/>
      <c r="W92" s="8"/>
      <c r="X92" s="8"/>
      <c r="Y92" s="8"/>
      <c r="Z92" s="8"/>
      <c r="AA92" s="8"/>
      <c r="AB92" s="8"/>
      <c r="AC92" s="8"/>
      <c r="AD92" s="8"/>
    </row>
    <row r="93" spans="1:30" ht="12.75" customHeight="1" x14ac:dyDescent="0.2">
      <c r="A93" s="53" t="s">
        <v>56</v>
      </c>
      <c r="I93" s="25">
        <v>3</v>
      </c>
      <c r="K93" s="30"/>
      <c r="L93" s="114"/>
      <c r="M93" s="3"/>
      <c r="O93" s="3">
        <f>I93/H92</f>
        <v>1</v>
      </c>
      <c r="P93" s="21">
        <v>9</v>
      </c>
      <c r="Q93" s="22">
        <f t="shared" si="16"/>
        <v>1</v>
      </c>
      <c r="R93" s="3">
        <f t="shared" si="17"/>
        <v>0</v>
      </c>
      <c r="T93" s="2"/>
      <c r="U93" s="8"/>
      <c r="V93" s="8"/>
      <c r="W93" s="8"/>
      <c r="X93" s="8"/>
      <c r="Y93" s="8"/>
      <c r="Z93" s="8"/>
      <c r="AA93" s="8"/>
      <c r="AB93" s="8"/>
      <c r="AC93" s="8"/>
      <c r="AD93" s="8"/>
    </row>
    <row r="94" spans="1:30" ht="12.75" customHeight="1" x14ac:dyDescent="0.2">
      <c r="A94" s="53" t="s">
        <v>57</v>
      </c>
      <c r="J94" s="25">
        <v>3</v>
      </c>
      <c r="K94" s="30">
        <v>1</v>
      </c>
      <c r="L94" s="114"/>
      <c r="M94" s="3"/>
      <c r="O94" s="3">
        <f>J94/I93</f>
        <v>1</v>
      </c>
      <c r="P94" s="21">
        <v>9</v>
      </c>
      <c r="Q94" s="22">
        <f t="shared" si="16"/>
        <v>1</v>
      </c>
      <c r="R94" s="3">
        <f t="shared" si="17"/>
        <v>0</v>
      </c>
      <c r="T94" s="2"/>
      <c r="U94" s="8"/>
      <c r="V94" s="8"/>
      <c r="W94" s="8"/>
      <c r="X94" s="8"/>
      <c r="Y94" s="8"/>
      <c r="Z94" s="8"/>
      <c r="AA94" s="8"/>
      <c r="AB94" s="8"/>
      <c r="AC94" s="8"/>
      <c r="AD94" s="8"/>
    </row>
    <row r="95" spans="1:30" ht="12.75" customHeight="1" x14ac:dyDescent="0.2">
      <c r="A95" s="53">
        <v>1001</v>
      </c>
      <c r="I95" s="25">
        <v>5</v>
      </c>
      <c r="K95" s="30"/>
      <c r="L95" s="114"/>
      <c r="M95" s="3"/>
      <c r="O95" s="3"/>
      <c r="P95" s="21">
        <v>6</v>
      </c>
      <c r="Q95" s="22"/>
      <c r="R95" s="3"/>
      <c r="T95" s="2"/>
      <c r="U95" s="8"/>
      <c r="V95" s="8"/>
      <c r="W95" s="8"/>
      <c r="X95" s="8"/>
      <c r="Y95" s="8"/>
      <c r="Z95" s="8"/>
      <c r="AA95" s="8"/>
      <c r="AB95" s="8"/>
      <c r="AC95" s="8"/>
      <c r="AD95" s="8"/>
    </row>
    <row r="96" spans="1:30" ht="12.75" customHeight="1" x14ac:dyDescent="0.2">
      <c r="A96" s="53">
        <v>1002</v>
      </c>
      <c r="J96" s="25">
        <v>7</v>
      </c>
      <c r="K96" s="30">
        <v>1</v>
      </c>
      <c r="L96" s="114"/>
      <c r="M96" s="3"/>
      <c r="O96" s="3"/>
      <c r="P96" s="21">
        <v>8</v>
      </c>
      <c r="Q96" s="22"/>
      <c r="R96" s="3"/>
      <c r="T96" s="2"/>
      <c r="U96" s="8"/>
      <c r="V96" s="8"/>
      <c r="W96" s="8"/>
      <c r="X96" s="8"/>
      <c r="Y96" s="8"/>
      <c r="Z96" s="8"/>
      <c r="AA96" s="8"/>
      <c r="AB96" s="8"/>
      <c r="AC96" s="8"/>
      <c r="AD96" s="8"/>
    </row>
    <row r="97" spans="1:30" ht="12.75" customHeight="1" x14ac:dyDescent="0.2">
      <c r="A97" s="53">
        <v>1101</v>
      </c>
      <c r="J97" s="25">
        <v>3</v>
      </c>
      <c r="K97" s="30">
        <v>1</v>
      </c>
      <c r="L97" s="114"/>
      <c r="M97" s="3"/>
      <c r="O97" s="3"/>
      <c r="P97" s="21">
        <v>7</v>
      </c>
      <c r="Q97" s="22"/>
      <c r="R97" s="3"/>
      <c r="T97" s="2"/>
      <c r="U97" s="8"/>
      <c r="V97" s="8"/>
      <c r="W97" s="8"/>
      <c r="X97" s="8"/>
      <c r="Y97" s="8"/>
      <c r="Z97" s="8"/>
      <c r="AA97" s="8"/>
      <c r="AB97" s="8"/>
      <c r="AC97" s="8"/>
      <c r="AD97" s="8"/>
    </row>
    <row r="98" spans="1:30" ht="12.75" customHeight="1" x14ac:dyDescent="0.2">
      <c r="A98" s="53">
        <v>1102</v>
      </c>
      <c r="J98" s="25">
        <v>2</v>
      </c>
      <c r="K98" s="30"/>
      <c r="L98" s="114"/>
      <c r="M98" s="3"/>
      <c r="O98" s="3"/>
      <c r="P98" s="21">
        <v>2</v>
      </c>
      <c r="Q98" s="22"/>
      <c r="R98" s="3"/>
      <c r="T98" s="2"/>
      <c r="U98" s="8"/>
      <c r="V98" s="8"/>
      <c r="W98" s="8"/>
      <c r="X98" s="8"/>
      <c r="Y98" s="8"/>
      <c r="Z98" s="8"/>
      <c r="AA98" s="8"/>
      <c r="AB98" s="8"/>
      <c r="AC98" s="8"/>
      <c r="AD98" s="8"/>
    </row>
    <row r="99" spans="1:30" ht="12.75" customHeight="1" x14ac:dyDescent="0.2">
      <c r="A99" s="53">
        <v>1201</v>
      </c>
      <c r="J99" s="25">
        <v>1</v>
      </c>
      <c r="K99" s="30">
        <v>1</v>
      </c>
      <c r="L99" s="114"/>
      <c r="M99" s="3"/>
      <c r="O99" s="3"/>
      <c r="P99" s="21">
        <v>3</v>
      </c>
      <c r="Q99" s="22"/>
      <c r="R99" s="3"/>
      <c r="T99" s="2"/>
      <c r="U99" s="8"/>
      <c r="V99" s="8"/>
      <c r="W99" s="8"/>
      <c r="X99" s="8"/>
      <c r="Y99" s="8"/>
      <c r="Z99" s="8"/>
      <c r="AA99" s="8"/>
      <c r="AB99" s="8"/>
      <c r="AC99" s="8"/>
      <c r="AD99" s="8"/>
    </row>
    <row r="100" spans="1:30" ht="12.75" customHeight="1" x14ac:dyDescent="0.2">
      <c r="A100" s="53">
        <v>1202</v>
      </c>
      <c r="J100" s="25">
        <v>1</v>
      </c>
      <c r="K100" s="30"/>
      <c r="L100" s="114"/>
      <c r="M100" s="3"/>
      <c r="O100" s="3"/>
      <c r="P100" s="21">
        <v>1</v>
      </c>
      <c r="Q100" s="22"/>
      <c r="R100" s="3"/>
      <c r="T100" s="2"/>
      <c r="U100" s="8"/>
      <c r="V100" s="8"/>
      <c r="W100" s="8"/>
      <c r="X100" s="8"/>
      <c r="Y100" s="8"/>
      <c r="Z100" s="8"/>
      <c r="AA100" s="8"/>
      <c r="AB100" s="8"/>
      <c r="AC100" s="8"/>
      <c r="AD100" s="8"/>
    </row>
    <row r="101" spans="1:30" ht="12.75" customHeight="1" x14ac:dyDescent="0.2">
      <c r="K101" s="25">
        <f>SUM(K94:K99)</f>
        <v>4</v>
      </c>
      <c r="L101" s="114">
        <f>K94/B86</f>
        <v>2.564102564102564E-2</v>
      </c>
      <c r="M101" s="3">
        <f>K101/B86</f>
        <v>0.10256410256410256</v>
      </c>
      <c r="N101" s="3">
        <f>M101-L101</f>
        <v>7.6923076923076927E-2</v>
      </c>
      <c r="O101" s="3"/>
      <c r="U101" s="15" t="s">
        <v>12</v>
      </c>
      <c r="V101" s="143"/>
      <c r="W101" s="143"/>
      <c r="X101" s="143"/>
      <c r="Y101" s="143"/>
      <c r="Z101" s="143"/>
      <c r="AA101" s="143"/>
      <c r="AB101" s="143"/>
      <c r="AC101" s="143"/>
      <c r="AD101" s="143"/>
    </row>
    <row r="102" spans="1:30" ht="12.75" customHeight="1" x14ac:dyDescent="0.3">
      <c r="A102" s="38"/>
      <c r="D102" s="122"/>
      <c r="L102" s="114"/>
      <c r="M102" s="3"/>
      <c r="O102" s="3"/>
      <c r="T102" s="18" t="s">
        <v>13</v>
      </c>
      <c r="U102" s="20" t="s">
        <v>17</v>
      </c>
      <c r="V102" s="20" t="s">
        <v>19</v>
      </c>
      <c r="W102" s="20" t="s">
        <v>21</v>
      </c>
      <c r="X102" s="20" t="s">
        <v>23</v>
      </c>
    </row>
    <row r="103" spans="1:30" ht="12.75" customHeight="1" x14ac:dyDescent="0.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L103" s="249"/>
      <c r="M103" s="7"/>
      <c r="N103" s="49"/>
      <c r="O103" s="7"/>
      <c r="P103" s="6"/>
      <c r="Q103" s="6"/>
      <c r="R103" s="7"/>
      <c r="T103" s="23" t="s">
        <v>37</v>
      </c>
      <c r="U103" s="22">
        <f t="shared" ref="U103:U109" si="18">R5</f>
        <v>0.29629629629629628</v>
      </c>
      <c r="V103" s="22">
        <f t="shared" ref="V103:V107" si="19">R28</f>
        <v>0.5</v>
      </c>
      <c r="W103" s="22">
        <f t="shared" ref="W103:W105" si="20">R48</f>
        <v>0.42647058823529416</v>
      </c>
      <c r="X103" s="22">
        <f>R68</f>
        <v>0.69354838709677424</v>
      </c>
      <c r="Y103" s="22"/>
      <c r="Z103" s="3"/>
      <c r="AA103" s="3"/>
      <c r="AB103" s="3"/>
    </row>
    <row r="104" spans="1:30" ht="12.75" customHeight="1" x14ac:dyDescent="0.3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"/>
      <c r="L104" s="114"/>
      <c r="M104" s="3"/>
      <c r="O104" s="3"/>
      <c r="P104" s="14"/>
      <c r="Q104" s="14"/>
      <c r="R104" s="3"/>
      <c r="T104" s="23" t="s">
        <v>38</v>
      </c>
      <c r="U104" s="22">
        <f t="shared" si="18"/>
        <v>0.28947368421052633</v>
      </c>
      <c r="V104" s="22">
        <f t="shared" si="19"/>
        <v>0.2592592592592593</v>
      </c>
      <c r="W104" s="22">
        <f t="shared" si="20"/>
        <v>0.12820512820512819</v>
      </c>
      <c r="X104" s="22"/>
      <c r="Y104" s="22"/>
      <c r="Z104" s="3"/>
      <c r="AA104" s="3"/>
    </row>
    <row r="105" spans="1:30" ht="12.75" customHeight="1" x14ac:dyDescent="0.3">
      <c r="A105" s="38" t="s">
        <v>81</v>
      </c>
      <c r="L105" s="114"/>
      <c r="M105" s="3"/>
      <c r="O105" s="3"/>
      <c r="T105" s="23" t="s">
        <v>39</v>
      </c>
      <c r="U105" s="22">
        <f t="shared" si="18"/>
        <v>0</v>
      </c>
      <c r="V105" s="22">
        <f t="shared" si="19"/>
        <v>0</v>
      </c>
      <c r="W105" s="22">
        <f t="shared" si="20"/>
        <v>5.8823529411764719E-2</v>
      </c>
      <c r="X105" s="22"/>
      <c r="Y105" s="22"/>
      <c r="Z105" s="3"/>
      <c r="AA105" s="3"/>
    </row>
    <row r="106" spans="1:30" ht="25.5" customHeight="1" x14ac:dyDescent="0.2">
      <c r="B106" s="285" t="s">
        <v>2</v>
      </c>
      <c r="C106" s="286"/>
      <c r="D106" s="286"/>
      <c r="E106" s="286"/>
      <c r="F106" s="286"/>
      <c r="G106" s="286"/>
      <c r="H106" s="286"/>
      <c r="I106" s="286"/>
      <c r="J106" s="286"/>
      <c r="L106" s="145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  <c r="T106" s="23" t="s">
        <v>40</v>
      </c>
      <c r="U106" s="22">
        <f t="shared" si="18"/>
        <v>0.11111111111111116</v>
      </c>
      <c r="V106" s="22">
        <f t="shared" si="19"/>
        <v>5.0000000000000044E-2</v>
      </c>
      <c r="W106" s="22" t="s">
        <v>27</v>
      </c>
      <c r="X106" s="22"/>
      <c r="Y106" s="22"/>
      <c r="Z106" s="3"/>
      <c r="AA106" s="3"/>
    </row>
    <row r="107" spans="1:30" ht="12.75" customHeight="1" x14ac:dyDescent="0.2">
      <c r="A107" s="135" t="s">
        <v>10</v>
      </c>
      <c r="B107" s="136">
        <v>1</v>
      </c>
      <c r="C107" s="136">
        <v>2</v>
      </c>
      <c r="D107" s="136">
        <v>3</v>
      </c>
      <c r="E107" s="136">
        <v>4</v>
      </c>
      <c r="F107" s="136">
        <v>5</v>
      </c>
      <c r="G107" s="136">
        <v>6</v>
      </c>
      <c r="H107" s="136">
        <v>7</v>
      </c>
      <c r="I107" s="136">
        <v>8</v>
      </c>
      <c r="J107" s="136">
        <v>9</v>
      </c>
      <c r="K107" s="137" t="s">
        <v>11</v>
      </c>
      <c r="L107" s="248"/>
      <c r="M107" s="11"/>
      <c r="N107" s="12"/>
      <c r="O107" s="13"/>
      <c r="P107" s="14"/>
      <c r="Q107" s="14"/>
      <c r="R107" s="3"/>
      <c r="T107" s="23" t="s">
        <v>41</v>
      </c>
      <c r="U107" s="22">
        <f t="shared" si="18"/>
        <v>4.166666666666663E-2</v>
      </c>
      <c r="V107" s="22">
        <f t="shared" si="19"/>
        <v>5.2631578947368474E-2</v>
      </c>
      <c r="W107" s="22" t="s">
        <v>27</v>
      </c>
      <c r="X107" s="22"/>
      <c r="Y107" s="22"/>
      <c r="Z107" s="3"/>
      <c r="AA107" s="3"/>
    </row>
    <row r="108" spans="1:30" ht="12.75" customHeight="1" x14ac:dyDescent="0.2">
      <c r="A108" s="53" t="s">
        <v>51</v>
      </c>
      <c r="B108" s="10">
        <v>43</v>
      </c>
      <c r="C108" s="10"/>
      <c r="D108" s="10"/>
      <c r="E108" s="10"/>
      <c r="F108" s="10"/>
      <c r="G108" s="10"/>
      <c r="H108" s="10"/>
      <c r="I108" s="10"/>
      <c r="J108" s="10"/>
      <c r="K108" s="30"/>
      <c r="L108" s="248"/>
      <c r="M108" s="11"/>
      <c r="N108" s="12"/>
      <c r="O108" s="13"/>
      <c r="P108" s="17">
        <f>B108</f>
        <v>43</v>
      </c>
      <c r="Q108" s="14"/>
      <c r="R108" s="3"/>
      <c r="T108" s="26" t="s">
        <v>42</v>
      </c>
      <c r="U108" s="22">
        <f t="shared" si="18"/>
        <v>0.17391304347826086</v>
      </c>
      <c r="V108" s="22" t="s">
        <v>27</v>
      </c>
      <c r="W108" s="22" t="s">
        <v>27</v>
      </c>
      <c r="X108" s="24"/>
      <c r="Y108" s="24"/>
    </row>
    <row r="109" spans="1:30" ht="12.75" customHeight="1" x14ac:dyDescent="0.2">
      <c r="A109" s="53" t="s">
        <v>52</v>
      </c>
      <c r="C109" s="25">
        <v>23</v>
      </c>
      <c r="K109" s="30"/>
      <c r="L109" s="114"/>
      <c r="M109" s="3"/>
      <c r="O109" s="13">
        <f>C109/B108</f>
        <v>0.53488372093023251</v>
      </c>
      <c r="P109" s="21">
        <v>23</v>
      </c>
      <c r="Q109" s="22">
        <f t="shared" ref="Q109:Q116" si="21">P109/P108</f>
        <v>0.53488372093023251</v>
      </c>
      <c r="R109" s="3">
        <f t="shared" ref="R109:R116" si="22">100%-Q109</f>
        <v>0.46511627906976749</v>
      </c>
      <c r="T109" s="26" t="s">
        <v>43</v>
      </c>
      <c r="U109" s="22">
        <f t="shared" si="18"/>
        <v>5.2631578947368474E-2</v>
      </c>
      <c r="V109" s="22" t="s">
        <v>27</v>
      </c>
      <c r="W109" s="22" t="s">
        <v>27</v>
      </c>
      <c r="X109" s="24"/>
      <c r="Y109" s="24"/>
    </row>
    <row r="110" spans="1:30" ht="12.75" customHeight="1" x14ac:dyDescent="0.2">
      <c r="A110" s="53" t="s">
        <v>53</v>
      </c>
      <c r="D110" s="25">
        <v>13</v>
      </c>
      <c r="K110" s="30"/>
      <c r="L110" s="114"/>
      <c r="M110" s="3"/>
      <c r="O110" s="3">
        <f>D110/C109</f>
        <v>0.56521739130434778</v>
      </c>
      <c r="P110" s="21">
        <v>16</v>
      </c>
      <c r="Q110" s="22">
        <f t="shared" si="21"/>
        <v>0.69565217391304346</v>
      </c>
      <c r="R110" s="3">
        <f t="shared" si="22"/>
        <v>0.30434782608695654</v>
      </c>
      <c r="T110" s="26" t="s">
        <v>44</v>
      </c>
      <c r="U110" s="22" t="s">
        <v>27</v>
      </c>
      <c r="V110" s="22" t="s">
        <v>27</v>
      </c>
      <c r="W110" s="22" t="s">
        <v>27</v>
      </c>
      <c r="X110" s="22"/>
      <c r="Y110" s="24"/>
      <c r="Z110" s="24"/>
      <c r="AA110" s="24"/>
      <c r="AB110" s="24"/>
      <c r="AC110" s="24"/>
      <c r="AD110" s="24"/>
    </row>
    <row r="111" spans="1:30" ht="12.75" customHeight="1" x14ac:dyDescent="0.2">
      <c r="A111" s="53" t="s">
        <v>54</v>
      </c>
      <c r="E111" s="25">
        <v>10</v>
      </c>
      <c r="K111" s="30"/>
      <c r="L111" s="114"/>
      <c r="M111" s="3"/>
      <c r="O111" s="3">
        <f>E111/D110</f>
        <v>0.76923076923076927</v>
      </c>
      <c r="P111" s="21">
        <v>16</v>
      </c>
      <c r="Q111" s="22">
        <f t="shared" si="21"/>
        <v>1</v>
      </c>
      <c r="R111" s="3">
        <f t="shared" si="22"/>
        <v>0</v>
      </c>
      <c r="T111" s="39"/>
      <c r="U111" s="37"/>
      <c r="V111" s="37"/>
      <c r="W111" s="37"/>
      <c r="X111" s="40"/>
      <c r="Y111" s="40"/>
      <c r="Z111" s="40"/>
      <c r="AA111" s="40"/>
      <c r="AB111" s="40"/>
      <c r="AC111" s="40"/>
      <c r="AD111" s="40"/>
    </row>
    <row r="112" spans="1:30" ht="12.75" customHeight="1" x14ac:dyDescent="0.2">
      <c r="A112" s="53" t="s">
        <v>55</v>
      </c>
      <c r="F112" s="25">
        <v>7</v>
      </c>
      <c r="K112" s="30"/>
      <c r="L112" s="114"/>
      <c r="M112" s="3"/>
      <c r="O112" s="3">
        <f>F112/E111</f>
        <v>0.7</v>
      </c>
      <c r="P112" s="21">
        <v>16</v>
      </c>
      <c r="Q112" s="22">
        <f t="shared" si="21"/>
        <v>1</v>
      </c>
      <c r="R112" s="3">
        <f t="shared" si="22"/>
        <v>0</v>
      </c>
      <c r="T112" s="28"/>
      <c r="U112" s="37"/>
      <c r="V112" s="37"/>
      <c r="W112" s="37"/>
      <c r="X112" s="40"/>
      <c r="Y112" s="40"/>
      <c r="Z112" s="40"/>
      <c r="AA112" s="40"/>
      <c r="AB112" s="40"/>
      <c r="AC112" s="40"/>
      <c r="AD112" s="40"/>
    </row>
    <row r="113" spans="1:30" ht="12.75" customHeight="1" x14ac:dyDescent="0.2">
      <c r="A113" s="53" t="s">
        <v>56</v>
      </c>
      <c r="G113" s="25">
        <v>7</v>
      </c>
      <c r="K113" s="30"/>
      <c r="L113" s="114"/>
      <c r="M113" s="3"/>
      <c r="O113" s="3">
        <f>G113/F112</f>
        <v>1</v>
      </c>
      <c r="P113" s="21">
        <v>14</v>
      </c>
      <c r="Q113" s="22">
        <f t="shared" si="21"/>
        <v>0.875</v>
      </c>
      <c r="R113" s="3">
        <f t="shared" si="22"/>
        <v>0.125</v>
      </c>
      <c r="T113" s="28"/>
      <c r="U113" s="37"/>
      <c r="V113" s="37"/>
      <c r="W113" s="37"/>
      <c r="X113" s="40"/>
      <c r="Y113" s="40"/>
      <c r="Z113" s="40"/>
      <c r="AA113" s="40"/>
      <c r="AB113" s="40"/>
      <c r="AC113" s="40"/>
      <c r="AD113" s="40"/>
    </row>
    <row r="114" spans="1:30" ht="12.75" customHeight="1" x14ac:dyDescent="0.2">
      <c r="A114" s="53" t="s">
        <v>57</v>
      </c>
      <c r="H114" s="25">
        <v>7</v>
      </c>
      <c r="K114" s="30"/>
      <c r="L114" s="114"/>
      <c r="M114" s="3"/>
      <c r="O114" s="3">
        <f>H114/G113</f>
        <v>1</v>
      </c>
      <c r="P114" s="21">
        <v>15</v>
      </c>
      <c r="Q114" s="22">
        <f t="shared" si="21"/>
        <v>1.0714285714285714</v>
      </c>
      <c r="R114" s="3">
        <f t="shared" si="22"/>
        <v>-7.1428571428571397E-2</v>
      </c>
      <c r="T114" s="28"/>
      <c r="U114" s="37"/>
      <c r="V114" s="37"/>
      <c r="W114" s="37"/>
      <c r="X114" s="40"/>
      <c r="Y114" s="40"/>
      <c r="Z114" s="40"/>
      <c r="AA114" s="40"/>
      <c r="AB114" s="40"/>
      <c r="AC114" s="40"/>
      <c r="AD114" s="40"/>
    </row>
    <row r="115" spans="1:30" ht="12.75" customHeight="1" x14ac:dyDescent="0.2">
      <c r="A115" s="53">
        <v>1001</v>
      </c>
      <c r="I115" s="25">
        <v>7</v>
      </c>
      <c r="K115" s="30"/>
      <c r="L115" s="114"/>
      <c r="M115" s="3"/>
      <c r="O115" s="3">
        <f>I115/H114</f>
        <v>1</v>
      </c>
      <c r="P115" s="21">
        <v>14</v>
      </c>
      <c r="Q115" s="22">
        <f t="shared" si="21"/>
        <v>0.93333333333333335</v>
      </c>
      <c r="R115" s="3">
        <f t="shared" si="22"/>
        <v>6.6666666666666652E-2</v>
      </c>
      <c r="T115" s="28"/>
      <c r="U115" s="37"/>
      <c r="V115" s="37"/>
      <c r="W115" s="37"/>
      <c r="X115" s="40"/>
      <c r="Y115" s="40"/>
      <c r="Z115" s="40"/>
      <c r="AA115" s="40"/>
      <c r="AB115" s="40"/>
      <c r="AC115" s="40"/>
      <c r="AD115" s="40"/>
    </row>
    <row r="116" spans="1:30" ht="12.75" customHeight="1" x14ac:dyDescent="0.2">
      <c r="A116" s="53">
        <v>1002</v>
      </c>
      <c r="J116" s="25">
        <v>7</v>
      </c>
      <c r="K116" s="30">
        <v>0</v>
      </c>
      <c r="L116" s="114"/>
      <c r="M116" s="3"/>
      <c r="O116" s="3">
        <f>J116/I115</f>
        <v>1</v>
      </c>
      <c r="P116" s="21">
        <v>13</v>
      </c>
      <c r="Q116" s="22">
        <f t="shared" si="21"/>
        <v>0.9285714285714286</v>
      </c>
      <c r="R116" s="3">
        <f t="shared" si="22"/>
        <v>7.1428571428571397E-2</v>
      </c>
      <c r="T116" s="28"/>
      <c r="U116" s="37"/>
      <c r="V116" s="37"/>
      <c r="W116" s="37"/>
      <c r="X116" s="40"/>
      <c r="Y116" s="40"/>
      <c r="Z116" s="40"/>
      <c r="AA116" s="40"/>
      <c r="AB116" s="40"/>
      <c r="AC116" s="40"/>
      <c r="AD116" s="40"/>
    </row>
    <row r="117" spans="1:30" ht="12.75" customHeight="1" x14ac:dyDescent="0.2">
      <c r="A117" s="53">
        <v>1101</v>
      </c>
      <c r="J117" s="25">
        <v>4</v>
      </c>
      <c r="K117" s="30">
        <v>2</v>
      </c>
      <c r="L117" s="114"/>
      <c r="M117" s="3"/>
      <c r="O117" s="3"/>
      <c r="P117" s="21">
        <v>12</v>
      </c>
      <c r="Q117" s="22"/>
      <c r="R117" s="3"/>
      <c r="T117" s="28"/>
      <c r="U117" s="37"/>
      <c r="V117" s="37"/>
      <c r="W117" s="37"/>
      <c r="X117" s="40"/>
      <c r="Y117" s="40"/>
      <c r="Z117" s="40"/>
      <c r="AA117" s="40"/>
      <c r="AB117" s="40"/>
      <c r="AC117" s="40"/>
      <c r="AD117" s="40"/>
    </row>
    <row r="118" spans="1:30" ht="12.75" customHeight="1" x14ac:dyDescent="0.2">
      <c r="A118" s="53">
        <v>1102</v>
      </c>
      <c r="J118" s="25">
        <v>7</v>
      </c>
      <c r="K118" s="30"/>
      <c r="L118" s="114"/>
      <c r="M118" s="3"/>
      <c r="O118" s="3"/>
      <c r="P118" s="21">
        <v>10</v>
      </c>
      <c r="Q118" s="22"/>
      <c r="R118" s="3"/>
      <c r="T118" s="28"/>
      <c r="U118" s="37"/>
      <c r="V118" s="37"/>
      <c r="W118" s="37"/>
      <c r="X118" s="40"/>
      <c r="Y118" s="40"/>
      <c r="Z118" s="40"/>
      <c r="AA118" s="40"/>
      <c r="AB118" s="40"/>
      <c r="AC118" s="40"/>
      <c r="AD118" s="40"/>
    </row>
    <row r="119" spans="1:30" ht="12.75" customHeight="1" x14ac:dyDescent="0.2">
      <c r="A119" s="53">
        <v>1201</v>
      </c>
      <c r="J119" s="25">
        <v>4</v>
      </c>
      <c r="K119" s="30">
        <v>2</v>
      </c>
      <c r="L119" s="114"/>
      <c r="M119" s="3"/>
      <c r="O119" s="3"/>
      <c r="P119" s="21">
        <v>6</v>
      </c>
      <c r="Q119" s="22"/>
      <c r="R119" s="3"/>
      <c r="T119" s="28"/>
      <c r="U119" s="37"/>
      <c r="V119" s="37"/>
      <c r="W119" s="37"/>
      <c r="X119" s="40"/>
      <c r="Y119" s="40"/>
      <c r="Z119" s="40"/>
      <c r="AA119" s="40"/>
      <c r="AB119" s="40"/>
      <c r="AC119" s="40"/>
      <c r="AD119" s="40"/>
    </row>
    <row r="120" spans="1:30" ht="12.75" customHeight="1" x14ac:dyDescent="0.2">
      <c r="A120" s="53">
        <v>1202</v>
      </c>
      <c r="J120" s="25">
        <v>3</v>
      </c>
      <c r="K120" s="30"/>
      <c r="L120" s="114"/>
      <c r="M120" s="3"/>
      <c r="O120" s="3"/>
      <c r="P120" s="21">
        <v>3</v>
      </c>
      <c r="Q120" s="22"/>
      <c r="R120" s="3"/>
      <c r="T120" s="28"/>
      <c r="U120" s="37"/>
      <c r="V120" s="37"/>
      <c r="W120" s="37"/>
      <c r="X120" s="40"/>
      <c r="Y120" s="40"/>
      <c r="Z120" s="40"/>
      <c r="AA120" s="40"/>
      <c r="AB120" s="40"/>
      <c r="AC120" s="40"/>
      <c r="AD120" s="40"/>
    </row>
    <row r="121" spans="1:30" ht="12.75" customHeight="1" x14ac:dyDescent="0.2">
      <c r="A121" s="53">
        <v>1301</v>
      </c>
      <c r="J121" s="25">
        <v>2</v>
      </c>
      <c r="K121" s="30">
        <v>1</v>
      </c>
      <c r="L121" s="114"/>
      <c r="M121" s="3"/>
      <c r="O121" s="3"/>
      <c r="P121" s="21">
        <v>2</v>
      </c>
      <c r="Q121" s="22"/>
      <c r="R121" s="3"/>
      <c r="T121" s="28"/>
      <c r="U121" s="37"/>
      <c r="V121" s="37"/>
      <c r="W121" s="37"/>
      <c r="X121" s="40"/>
      <c r="Y121" s="40"/>
      <c r="Z121" s="40"/>
      <c r="AA121" s="40"/>
      <c r="AB121" s="40"/>
      <c r="AC121" s="40"/>
      <c r="AD121" s="40"/>
    </row>
    <row r="122" spans="1:30" ht="12.75" customHeight="1" x14ac:dyDescent="0.2">
      <c r="A122" s="53"/>
      <c r="K122" s="30"/>
      <c r="L122" s="114"/>
      <c r="M122" s="3"/>
      <c r="O122" s="3"/>
      <c r="P122" s="21"/>
      <c r="Q122" s="22"/>
      <c r="R122" s="3"/>
      <c r="T122" s="28"/>
      <c r="U122" s="37"/>
      <c r="V122" s="37"/>
      <c r="W122" s="37"/>
      <c r="X122" s="40"/>
      <c r="Y122" s="40"/>
      <c r="Z122" s="40"/>
      <c r="AA122" s="40"/>
      <c r="AB122" s="40"/>
      <c r="AC122" s="40"/>
      <c r="AD122" s="40"/>
    </row>
    <row r="123" spans="1:30" ht="12.75" customHeight="1" x14ac:dyDescent="0.2">
      <c r="K123" s="25">
        <f>SUM(K116:K122)</f>
        <v>5</v>
      </c>
      <c r="L123" s="114">
        <f>K116/B108</f>
        <v>0</v>
      </c>
      <c r="M123" s="3">
        <f>K123/B108</f>
        <v>0.11627906976744186</v>
      </c>
      <c r="N123" s="3">
        <f>M123-L123</f>
        <v>0.11627906976744186</v>
      </c>
      <c r="O123" s="3"/>
      <c r="T123" s="28"/>
      <c r="U123" s="37"/>
      <c r="V123" s="37"/>
      <c r="W123" s="40"/>
      <c r="X123" s="40"/>
      <c r="Y123" s="40"/>
      <c r="Z123" s="40"/>
      <c r="AA123" s="40"/>
      <c r="AB123" s="40"/>
      <c r="AC123" s="40"/>
      <c r="AD123" s="40"/>
    </row>
    <row r="124" spans="1:30" ht="12.75" customHeight="1" x14ac:dyDescent="0.3">
      <c r="A124" s="38" t="s">
        <v>89</v>
      </c>
      <c r="L124" s="114"/>
      <c r="M124" s="3"/>
      <c r="O124" s="3"/>
      <c r="T124" s="28"/>
      <c r="U124" s="37"/>
      <c r="V124" s="40"/>
      <c r="W124" s="40"/>
      <c r="X124" s="40"/>
      <c r="Y124" s="40"/>
      <c r="Z124" s="40"/>
      <c r="AA124" s="40"/>
      <c r="AB124" s="40"/>
      <c r="AC124" s="40"/>
      <c r="AD124" s="40"/>
    </row>
    <row r="125" spans="1:30" ht="25.5" customHeight="1" x14ac:dyDescent="0.2">
      <c r="B125" s="285" t="s">
        <v>2</v>
      </c>
      <c r="C125" s="286"/>
      <c r="D125" s="286"/>
      <c r="E125" s="286"/>
      <c r="F125" s="286"/>
      <c r="G125" s="286"/>
      <c r="H125" s="286"/>
      <c r="I125" s="286"/>
      <c r="J125" s="286"/>
      <c r="L125" s="145" t="s">
        <v>3</v>
      </c>
      <c r="M125" s="4" t="s">
        <v>4</v>
      </c>
      <c r="N125" s="5" t="s">
        <v>5</v>
      </c>
      <c r="O125" s="4" t="s">
        <v>6</v>
      </c>
      <c r="P125" s="6" t="s">
        <v>7</v>
      </c>
      <c r="Q125" s="6" t="s">
        <v>8</v>
      </c>
      <c r="R125" s="7" t="s">
        <v>9</v>
      </c>
      <c r="T125" s="29"/>
      <c r="U125" s="8" t="s">
        <v>47</v>
      </c>
      <c r="V125" s="37"/>
      <c r="W125" s="37"/>
      <c r="X125" s="37"/>
      <c r="Y125" s="37"/>
      <c r="Z125" s="37"/>
      <c r="AA125" s="37"/>
      <c r="AB125" s="37"/>
      <c r="AC125" s="37"/>
      <c r="AD125" s="37"/>
    </row>
    <row r="126" spans="1:30" ht="12.75" customHeight="1" x14ac:dyDescent="0.2">
      <c r="A126" s="135" t="s">
        <v>10</v>
      </c>
      <c r="B126" s="136">
        <v>1</v>
      </c>
      <c r="C126" s="136">
        <v>2</v>
      </c>
      <c r="D126" s="136">
        <v>3</v>
      </c>
      <c r="E126" s="136">
        <v>4</v>
      </c>
      <c r="F126" s="136">
        <v>5</v>
      </c>
      <c r="G126" s="136">
        <v>6</v>
      </c>
      <c r="H126" s="136">
        <v>7</v>
      </c>
      <c r="I126" s="136">
        <v>8</v>
      </c>
      <c r="J126" s="136">
        <v>9</v>
      </c>
      <c r="K126" s="137" t="s">
        <v>11</v>
      </c>
      <c r="L126" s="248"/>
      <c r="M126" s="11"/>
      <c r="N126" s="12"/>
      <c r="O126" s="13"/>
      <c r="P126" s="14"/>
      <c r="Q126" s="14"/>
      <c r="R126" s="3"/>
      <c r="T126" s="41" t="s">
        <v>13</v>
      </c>
      <c r="U126" s="44" t="s">
        <v>17</v>
      </c>
      <c r="V126" s="44" t="s">
        <v>19</v>
      </c>
      <c r="W126" s="44" t="s">
        <v>21</v>
      </c>
      <c r="X126" s="44" t="s">
        <v>23</v>
      </c>
      <c r="Y126" s="44" t="s">
        <v>48</v>
      </c>
      <c r="Z126" s="44" t="s">
        <v>49</v>
      </c>
      <c r="AA126" s="44" t="s">
        <v>51</v>
      </c>
      <c r="AB126" s="44" t="s">
        <v>53</v>
      </c>
      <c r="AC126" s="44" t="s">
        <v>55</v>
      </c>
      <c r="AD126" s="44" t="s">
        <v>57</v>
      </c>
    </row>
    <row r="127" spans="1:30" ht="12.75" customHeight="1" x14ac:dyDescent="0.3">
      <c r="A127" s="53" t="s">
        <v>53</v>
      </c>
      <c r="B127" s="10">
        <v>23</v>
      </c>
      <c r="C127" s="10"/>
      <c r="D127" s="10"/>
      <c r="E127" s="10"/>
      <c r="F127" s="10"/>
      <c r="G127" s="10"/>
      <c r="H127" s="10"/>
      <c r="I127" s="10"/>
      <c r="J127" s="10"/>
      <c r="K127" s="30"/>
      <c r="L127" s="248"/>
      <c r="M127" s="11"/>
      <c r="N127" s="12"/>
      <c r="O127" s="13"/>
      <c r="P127" s="17">
        <f>B127</f>
        <v>23</v>
      </c>
      <c r="Q127" s="14"/>
      <c r="R127" s="3"/>
      <c r="T127" s="45" t="s">
        <v>37</v>
      </c>
      <c r="U127" s="46">
        <f>P6/P4</f>
        <v>0.5</v>
      </c>
      <c r="V127" s="46">
        <f>P29/P27</f>
        <v>0.37037037037037035</v>
      </c>
      <c r="W127" s="46">
        <f>P49/P47</f>
        <v>0.5</v>
      </c>
      <c r="X127" s="46">
        <f>P69/P67</f>
        <v>0.19354838709677419</v>
      </c>
      <c r="Y127" s="46" t="s">
        <v>134</v>
      </c>
      <c r="Z127" s="46">
        <f>P88/P86</f>
        <v>0.41025641025641024</v>
      </c>
      <c r="AA127" s="46">
        <f>P110/P108</f>
        <v>0.37209302325581395</v>
      </c>
      <c r="AB127" s="46">
        <f>P129/P127</f>
        <v>0.30434782608695654</v>
      </c>
      <c r="AC127" s="46" t="e">
        <f t="shared" ref="AC127:AD127" si="23">#REF!/#REF!</f>
        <v>#REF!</v>
      </c>
      <c r="AD127" s="46" t="e">
        <f t="shared" si="23"/>
        <v>#REF!</v>
      </c>
    </row>
    <row r="128" spans="1:30" ht="12.75" customHeight="1" x14ac:dyDescent="0.2">
      <c r="A128" s="53" t="s">
        <v>54</v>
      </c>
      <c r="C128" s="25">
        <v>11</v>
      </c>
      <c r="K128" s="30"/>
      <c r="L128" s="114"/>
      <c r="M128" s="3"/>
      <c r="O128" s="13">
        <f>C128/B127</f>
        <v>0.47826086956521741</v>
      </c>
      <c r="P128" s="21">
        <v>11</v>
      </c>
      <c r="Q128" s="22">
        <f t="shared" ref="Q128:Q135" si="24">P128/P127</f>
        <v>0.47826086956521741</v>
      </c>
      <c r="R128" s="3">
        <f t="shared" ref="R128:R135" si="25">100%-Q128</f>
        <v>0.52173913043478259</v>
      </c>
      <c r="T128" s="2"/>
      <c r="U128" s="8"/>
      <c r="V128" s="37"/>
      <c r="W128" s="37"/>
      <c r="X128" s="37"/>
      <c r="Y128" s="37"/>
      <c r="Z128" s="37"/>
      <c r="AA128" s="37"/>
      <c r="AB128" s="37"/>
      <c r="AC128" s="37"/>
      <c r="AD128" s="37"/>
    </row>
    <row r="129" spans="1:22" ht="12.75" customHeight="1" x14ac:dyDescent="0.2">
      <c r="A129" s="53" t="s">
        <v>55</v>
      </c>
      <c r="D129" s="25">
        <v>7</v>
      </c>
      <c r="K129" s="30"/>
      <c r="L129" s="114"/>
      <c r="M129" s="3"/>
      <c r="O129" s="3">
        <f>D129/C128</f>
        <v>0.63636363636363635</v>
      </c>
      <c r="P129" s="21">
        <v>7</v>
      </c>
      <c r="Q129" s="22">
        <f t="shared" si="24"/>
        <v>0.63636363636363635</v>
      </c>
      <c r="R129" s="3">
        <f t="shared" si="25"/>
        <v>0.36363636363636365</v>
      </c>
    </row>
    <row r="130" spans="1:22" ht="12.75" customHeight="1" x14ac:dyDescent="0.2">
      <c r="A130" s="53" t="s">
        <v>56</v>
      </c>
      <c r="E130" s="25">
        <v>5</v>
      </c>
      <c r="K130" s="30"/>
      <c r="L130" s="114"/>
      <c r="M130" s="3"/>
      <c r="O130" s="3">
        <f>E130/D129</f>
        <v>0.7142857142857143</v>
      </c>
      <c r="P130" s="21">
        <v>6</v>
      </c>
      <c r="Q130" s="22">
        <f t="shared" si="24"/>
        <v>0.8571428571428571</v>
      </c>
      <c r="R130" s="3">
        <f t="shared" si="25"/>
        <v>0.1428571428571429</v>
      </c>
    </row>
    <row r="131" spans="1:22" ht="12.75" customHeight="1" x14ac:dyDescent="0.2">
      <c r="A131" s="53" t="s">
        <v>57</v>
      </c>
      <c r="F131" s="25">
        <v>5</v>
      </c>
      <c r="K131" s="30"/>
      <c r="L131" s="114"/>
      <c r="M131" s="3"/>
      <c r="O131" s="3">
        <f>F131/E130</f>
        <v>1</v>
      </c>
      <c r="P131" s="21">
        <v>5</v>
      </c>
      <c r="Q131" s="22">
        <f t="shared" si="24"/>
        <v>0.83333333333333337</v>
      </c>
      <c r="R131" s="3">
        <f t="shared" si="25"/>
        <v>0.16666666666666663</v>
      </c>
    </row>
    <row r="132" spans="1:22" ht="12.75" customHeight="1" x14ac:dyDescent="0.2">
      <c r="A132" s="53">
        <v>1001</v>
      </c>
      <c r="G132" s="25">
        <v>5</v>
      </c>
      <c r="K132" s="30"/>
      <c r="L132" s="114"/>
      <c r="M132" s="3"/>
      <c r="O132" s="3">
        <f>G132/F131</f>
        <v>1</v>
      </c>
      <c r="P132" s="21">
        <v>5</v>
      </c>
      <c r="Q132" s="22">
        <f t="shared" si="24"/>
        <v>1</v>
      </c>
      <c r="R132" s="3">
        <f t="shared" si="25"/>
        <v>0</v>
      </c>
    </row>
    <row r="133" spans="1:22" ht="12.75" customHeight="1" x14ac:dyDescent="0.2">
      <c r="A133" s="53">
        <v>1002</v>
      </c>
      <c r="H133" s="25">
        <v>5</v>
      </c>
      <c r="K133" s="30"/>
      <c r="L133" s="114"/>
      <c r="M133" s="3"/>
      <c r="O133" s="3">
        <f>H133/G132</f>
        <v>1</v>
      </c>
      <c r="P133" s="21">
        <v>5</v>
      </c>
      <c r="Q133" s="22">
        <f t="shared" si="24"/>
        <v>1</v>
      </c>
      <c r="R133" s="3">
        <f t="shared" si="25"/>
        <v>0</v>
      </c>
    </row>
    <row r="134" spans="1:22" ht="12.75" customHeight="1" x14ac:dyDescent="0.2">
      <c r="A134" s="53">
        <v>1101</v>
      </c>
      <c r="I134" s="25">
        <v>4</v>
      </c>
      <c r="K134" s="30"/>
      <c r="L134" s="114"/>
      <c r="M134" s="3"/>
      <c r="O134" s="3">
        <f>I134/H133</f>
        <v>0.8</v>
      </c>
      <c r="P134" s="21">
        <v>5</v>
      </c>
      <c r="Q134" s="22">
        <f t="shared" si="24"/>
        <v>1</v>
      </c>
      <c r="R134" s="3">
        <f t="shared" si="25"/>
        <v>0</v>
      </c>
    </row>
    <row r="135" spans="1:22" ht="12.75" customHeight="1" x14ac:dyDescent="0.2">
      <c r="A135" s="53">
        <v>1102</v>
      </c>
      <c r="J135" s="25">
        <v>4</v>
      </c>
      <c r="K135" s="30">
        <v>1</v>
      </c>
      <c r="L135" s="114"/>
      <c r="M135" s="3"/>
      <c r="O135" s="3">
        <f>J135/I134</f>
        <v>1</v>
      </c>
      <c r="P135" s="21">
        <v>5</v>
      </c>
      <c r="Q135" s="22">
        <f t="shared" si="24"/>
        <v>1</v>
      </c>
      <c r="R135" s="3">
        <f t="shared" si="25"/>
        <v>0</v>
      </c>
    </row>
    <row r="136" spans="1:22" ht="12.75" customHeight="1" x14ac:dyDescent="0.2">
      <c r="A136" s="53">
        <v>1201</v>
      </c>
      <c r="J136" s="25">
        <v>1</v>
      </c>
      <c r="K136" s="30">
        <v>1</v>
      </c>
      <c r="L136" s="114"/>
      <c r="M136" s="3"/>
      <c r="O136" s="3"/>
      <c r="P136" s="21">
        <v>4</v>
      </c>
      <c r="Q136" s="22"/>
      <c r="R136" s="3"/>
      <c r="S136" s="29" t="s">
        <v>83</v>
      </c>
      <c r="T136" s="29">
        <v>4</v>
      </c>
      <c r="U136" s="29">
        <f>K139</f>
        <v>4</v>
      </c>
      <c r="V136" s="29" t="s">
        <v>11</v>
      </c>
    </row>
    <row r="137" spans="1:22" ht="12.75" customHeight="1" x14ac:dyDescent="0.2">
      <c r="A137" s="53">
        <v>1202</v>
      </c>
      <c r="J137" s="25">
        <v>3</v>
      </c>
      <c r="K137" s="30"/>
      <c r="L137" s="114"/>
      <c r="M137" s="3"/>
      <c r="O137" s="3"/>
      <c r="P137" s="21">
        <v>3</v>
      </c>
      <c r="Q137" s="22"/>
      <c r="R137" s="3"/>
      <c r="S137" s="29" t="s">
        <v>85</v>
      </c>
      <c r="T137" s="22">
        <f>T136/B127</f>
        <v>0.17391304347826086</v>
      </c>
      <c r="U137" s="22">
        <f>T136/U136</f>
        <v>1</v>
      </c>
      <c r="V137" s="29" t="s">
        <v>86</v>
      </c>
    </row>
    <row r="138" spans="1:22" ht="12.75" customHeight="1" x14ac:dyDescent="0.2">
      <c r="A138" s="53">
        <v>1301</v>
      </c>
      <c r="J138" s="25">
        <v>2</v>
      </c>
      <c r="K138" s="30">
        <v>2</v>
      </c>
      <c r="L138" s="114"/>
      <c r="M138" s="3"/>
      <c r="O138" s="3"/>
      <c r="P138" s="21">
        <v>2</v>
      </c>
      <c r="Q138" s="22"/>
      <c r="R138" s="3"/>
    </row>
    <row r="139" spans="1:22" ht="12.75" customHeight="1" x14ac:dyDescent="0.2">
      <c r="K139" s="25">
        <f>SUM(K135:K138)</f>
        <v>4</v>
      </c>
      <c r="L139" s="114">
        <f>K135/B127</f>
        <v>4.3478260869565216E-2</v>
      </c>
      <c r="M139" s="3">
        <f>K139/B127</f>
        <v>0.17391304347826086</v>
      </c>
      <c r="N139" s="3">
        <f>M139-L139</f>
        <v>0.13043478260869565</v>
      </c>
      <c r="O139" s="3"/>
    </row>
    <row r="140" spans="1:22" ht="12.75" customHeight="1" x14ac:dyDescent="0.2">
      <c r="L140" s="114"/>
      <c r="M140" s="3"/>
      <c r="N140" s="3"/>
      <c r="O140" s="3"/>
    </row>
    <row r="141" spans="1:22" ht="12.75" customHeight="1" x14ac:dyDescent="0.2">
      <c r="L141" s="114"/>
      <c r="M141" s="3"/>
      <c r="O141" s="3"/>
    </row>
    <row r="142" spans="1:22" ht="26.25" x14ac:dyDescent="0.3">
      <c r="A142" s="209"/>
      <c r="B142" s="294" t="s">
        <v>99</v>
      </c>
      <c r="C142" s="294"/>
      <c r="D142" s="294"/>
      <c r="E142" s="294"/>
      <c r="F142" s="294"/>
      <c r="G142" s="294"/>
      <c r="H142" s="294"/>
      <c r="I142" s="294"/>
      <c r="J142" s="294"/>
      <c r="K142" s="57" t="s">
        <v>55</v>
      </c>
      <c r="L142" s="114"/>
      <c r="M142" s="3"/>
      <c r="N142" s="29"/>
      <c r="O142" s="3"/>
      <c r="P142" s="29"/>
      <c r="Q142" s="29"/>
      <c r="R142" s="29"/>
    </row>
    <row r="143" spans="1:22" ht="20.25" x14ac:dyDescent="0.2">
      <c r="A143" s="272" t="s">
        <v>10</v>
      </c>
      <c r="B143" s="273" t="s">
        <v>100</v>
      </c>
      <c r="C143" s="274"/>
      <c r="D143" s="274"/>
      <c r="E143" s="274"/>
      <c r="F143" s="274"/>
      <c r="G143" s="274"/>
      <c r="H143" s="274"/>
      <c r="I143" s="274"/>
      <c r="J143" s="275"/>
      <c r="K143" s="276" t="s">
        <v>11</v>
      </c>
      <c r="L143" s="269" t="s">
        <v>3</v>
      </c>
      <c r="M143" s="269" t="s">
        <v>4</v>
      </c>
      <c r="N143" s="278" t="s">
        <v>5</v>
      </c>
      <c r="O143" s="269" t="s">
        <v>6</v>
      </c>
      <c r="P143" s="267" t="s">
        <v>7</v>
      </c>
      <c r="Q143" s="267" t="s">
        <v>8</v>
      </c>
      <c r="R143" s="269" t="s">
        <v>101</v>
      </c>
    </row>
    <row r="144" spans="1:22" ht="15.75" x14ac:dyDescent="0.25">
      <c r="A144" s="268"/>
      <c r="B144" s="58" t="s">
        <v>102</v>
      </c>
      <c r="C144" s="58" t="s">
        <v>103</v>
      </c>
      <c r="D144" s="58" t="s">
        <v>104</v>
      </c>
      <c r="E144" s="58" t="s">
        <v>105</v>
      </c>
      <c r="F144" s="58" t="s">
        <v>106</v>
      </c>
      <c r="G144" s="58" t="s">
        <v>107</v>
      </c>
      <c r="H144" s="58" t="s">
        <v>108</v>
      </c>
      <c r="I144" s="58" t="s">
        <v>109</v>
      </c>
      <c r="J144" s="58" t="s">
        <v>110</v>
      </c>
      <c r="K144" s="299"/>
      <c r="L144" s="277"/>
      <c r="M144" s="268"/>
      <c r="N144" s="268"/>
      <c r="O144" s="268"/>
      <c r="P144" s="268"/>
      <c r="Q144" s="268"/>
      <c r="R144" s="268"/>
      <c r="T144" s="104"/>
    </row>
    <row r="145" spans="1:20" ht="15.75" x14ac:dyDescent="0.25">
      <c r="A145" s="58" t="s">
        <v>55</v>
      </c>
      <c r="B145" s="59">
        <v>24</v>
      </c>
      <c r="C145" s="59"/>
      <c r="D145" s="59"/>
      <c r="E145" s="59"/>
      <c r="F145" s="59"/>
      <c r="G145" s="59"/>
      <c r="H145" s="59"/>
      <c r="I145" s="59"/>
      <c r="J145" s="59"/>
      <c r="K145" s="144"/>
      <c r="L145" s="220"/>
      <c r="M145" s="221"/>
      <c r="N145" s="222"/>
      <c r="O145" s="229"/>
      <c r="P145" s="63">
        <f>B145</f>
        <v>24</v>
      </c>
      <c r="Q145" s="230"/>
      <c r="R145" s="229"/>
      <c r="T145" s="104"/>
    </row>
    <row r="146" spans="1:20" ht="15.75" customHeight="1" x14ac:dyDescent="0.25">
      <c r="A146" s="58" t="s">
        <v>56</v>
      </c>
      <c r="B146" s="59"/>
      <c r="C146" s="59">
        <v>9</v>
      </c>
      <c r="D146" s="59"/>
      <c r="E146" s="59"/>
      <c r="F146" s="59"/>
      <c r="G146" s="59"/>
      <c r="H146" s="59"/>
      <c r="I146" s="59"/>
      <c r="J146" s="59"/>
      <c r="K146" s="144"/>
      <c r="L146" s="223"/>
      <c r="M146" s="129"/>
      <c r="N146" s="224"/>
      <c r="O146" s="67">
        <f>IF(C146=0,"",C146/B145)</f>
        <v>0.375</v>
      </c>
      <c r="P146" s="68">
        <v>9</v>
      </c>
      <c r="Q146" s="231">
        <f t="shared" ref="Q146:Q153" si="26">IF(P146=0,"",P146/P145)</f>
        <v>0.375</v>
      </c>
      <c r="R146" s="231">
        <f t="shared" ref="R146:R153" si="27">IF(P146=0,"",100%-Q146)</f>
        <v>0.625</v>
      </c>
      <c r="T146" s="104"/>
    </row>
    <row r="147" spans="1:20" ht="15.75" customHeight="1" x14ac:dyDescent="0.25">
      <c r="A147" s="58" t="s">
        <v>57</v>
      </c>
      <c r="B147" s="59"/>
      <c r="C147" s="59"/>
      <c r="D147" s="59">
        <v>7</v>
      </c>
      <c r="E147" s="59"/>
      <c r="F147" s="59"/>
      <c r="G147" s="59"/>
      <c r="H147" s="59"/>
      <c r="I147" s="59"/>
      <c r="J147" s="59"/>
      <c r="K147" s="144"/>
      <c r="L147" s="223"/>
      <c r="M147" s="129"/>
      <c r="N147" s="224"/>
      <c r="O147" s="67">
        <f>IF(D147=0,"",D147/C146)</f>
        <v>0.77777777777777779</v>
      </c>
      <c r="P147" s="68">
        <v>8</v>
      </c>
      <c r="Q147" s="231">
        <f t="shared" si="26"/>
        <v>0.88888888888888884</v>
      </c>
      <c r="R147" s="231">
        <f t="shared" si="27"/>
        <v>0.11111111111111116</v>
      </c>
      <c r="T147" s="70">
        <f>P147/P145</f>
        <v>0.33333333333333331</v>
      </c>
    </row>
    <row r="148" spans="1:20" ht="15.75" customHeight="1" x14ac:dyDescent="0.25">
      <c r="A148" s="58">
        <v>1001</v>
      </c>
      <c r="B148" s="59"/>
      <c r="C148" s="59"/>
      <c r="D148" s="59"/>
      <c r="E148" s="59">
        <v>7</v>
      </c>
      <c r="F148" s="59"/>
      <c r="G148" s="59"/>
      <c r="H148" s="59"/>
      <c r="I148" s="59"/>
      <c r="J148" s="59"/>
      <c r="K148" s="144"/>
      <c r="L148" s="223"/>
      <c r="M148" s="129"/>
      <c r="N148" s="224"/>
      <c r="O148" s="67">
        <f>IF(E148=0,"",E148/D147)</f>
        <v>1</v>
      </c>
      <c r="P148" s="68">
        <v>7</v>
      </c>
      <c r="Q148" s="231">
        <f t="shared" si="26"/>
        <v>0.875</v>
      </c>
      <c r="R148" s="231">
        <f t="shared" si="27"/>
        <v>0.125</v>
      </c>
      <c r="T148" s="104"/>
    </row>
    <row r="149" spans="1:20" ht="15.75" customHeight="1" x14ac:dyDescent="0.25">
      <c r="A149" s="58">
        <v>1002</v>
      </c>
      <c r="B149" s="59"/>
      <c r="C149" s="59"/>
      <c r="D149" s="59"/>
      <c r="E149" s="59"/>
      <c r="F149" s="59">
        <v>5</v>
      </c>
      <c r="G149" s="59"/>
      <c r="H149" s="59"/>
      <c r="I149" s="59"/>
      <c r="J149" s="59"/>
      <c r="K149" s="144"/>
      <c r="L149" s="223"/>
      <c r="M149" s="129"/>
      <c r="N149" s="224"/>
      <c r="O149" s="67">
        <f>IF(F149=0,"",F149/E148)</f>
        <v>0.7142857142857143</v>
      </c>
      <c r="P149" s="68">
        <v>6</v>
      </c>
      <c r="Q149" s="231">
        <f t="shared" si="26"/>
        <v>0.8571428571428571</v>
      </c>
      <c r="R149" s="231">
        <f t="shared" si="27"/>
        <v>0.1428571428571429</v>
      </c>
      <c r="T149" s="104"/>
    </row>
    <row r="150" spans="1:20" ht="15.75" customHeight="1" x14ac:dyDescent="0.25">
      <c r="A150" s="58">
        <v>1101</v>
      </c>
      <c r="B150" s="59"/>
      <c r="C150" s="59"/>
      <c r="D150" s="59"/>
      <c r="E150" s="59"/>
      <c r="F150" s="59"/>
      <c r="G150" s="59">
        <v>5</v>
      </c>
      <c r="H150" s="59"/>
      <c r="I150" s="59"/>
      <c r="J150" s="59"/>
      <c r="K150" s="144"/>
      <c r="L150" s="223"/>
      <c r="M150" s="129"/>
      <c r="N150" s="224"/>
      <c r="O150" s="67">
        <f>IF(G150=0,"",G150/F149)</f>
        <v>1</v>
      </c>
      <c r="P150" s="68">
        <v>6</v>
      </c>
      <c r="Q150" s="231">
        <f t="shared" si="26"/>
        <v>1</v>
      </c>
      <c r="R150" s="231">
        <f t="shared" si="27"/>
        <v>0</v>
      </c>
      <c r="T150" s="104"/>
    </row>
    <row r="151" spans="1:20" ht="15.75" customHeight="1" x14ac:dyDescent="0.25">
      <c r="A151" s="58">
        <v>1102</v>
      </c>
      <c r="B151" s="59"/>
      <c r="C151" s="59"/>
      <c r="D151" s="59"/>
      <c r="E151" s="59"/>
      <c r="F151" s="59"/>
      <c r="G151" s="59"/>
      <c r="H151" s="59">
        <v>5</v>
      </c>
      <c r="I151" s="59"/>
      <c r="J151" s="59"/>
      <c r="K151" s="144"/>
      <c r="L151" s="223"/>
      <c r="M151" s="129"/>
      <c r="N151" s="224"/>
      <c r="O151" s="67">
        <f>IF(H151=0,"",H151/G150)</f>
        <v>1</v>
      </c>
      <c r="P151" s="68">
        <v>6</v>
      </c>
      <c r="Q151" s="231">
        <f t="shared" si="26"/>
        <v>1</v>
      </c>
      <c r="R151" s="231">
        <f t="shared" si="27"/>
        <v>0</v>
      </c>
      <c r="T151" s="104"/>
    </row>
    <row r="152" spans="1:20" ht="15.75" customHeight="1" x14ac:dyDescent="0.25">
      <c r="A152" s="58">
        <v>1201</v>
      </c>
      <c r="B152" s="59"/>
      <c r="C152" s="59"/>
      <c r="D152" s="59"/>
      <c r="E152" s="59"/>
      <c r="F152" s="59"/>
      <c r="G152" s="59"/>
      <c r="H152" s="59"/>
      <c r="I152" s="59">
        <v>4</v>
      </c>
      <c r="J152" s="59"/>
      <c r="K152" s="144"/>
      <c r="L152" s="223"/>
      <c r="M152" s="129"/>
      <c r="N152" s="224"/>
      <c r="O152" s="67">
        <f>IF(I152=0,"",I152/H151)</f>
        <v>0.8</v>
      </c>
      <c r="P152" s="68">
        <v>6</v>
      </c>
      <c r="Q152" s="231">
        <f t="shared" si="26"/>
        <v>1</v>
      </c>
      <c r="R152" s="231">
        <f t="shared" si="27"/>
        <v>0</v>
      </c>
      <c r="T152" s="104"/>
    </row>
    <row r="153" spans="1:20" ht="15.75" customHeight="1" x14ac:dyDescent="0.25">
      <c r="A153" s="58">
        <v>1202</v>
      </c>
      <c r="B153" s="59"/>
      <c r="C153" s="59"/>
      <c r="D153" s="59"/>
      <c r="E153" s="59"/>
      <c r="F153" s="59"/>
      <c r="G153" s="59"/>
      <c r="H153" s="59"/>
      <c r="I153" s="59"/>
      <c r="J153" s="59">
        <v>3</v>
      </c>
      <c r="K153" s="144">
        <v>2</v>
      </c>
      <c r="L153" s="223"/>
      <c r="M153" s="129"/>
      <c r="N153" s="224"/>
      <c r="O153" s="71">
        <f>IF(J153=0,"",J153/I152)</f>
        <v>0.75</v>
      </c>
      <c r="P153" s="68">
        <v>6</v>
      </c>
      <c r="Q153" s="71">
        <f t="shared" si="26"/>
        <v>1</v>
      </c>
      <c r="R153" s="71">
        <f t="shared" si="27"/>
        <v>0</v>
      </c>
      <c r="T153" s="104"/>
    </row>
    <row r="154" spans="1:20" ht="15.75" customHeight="1" x14ac:dyDescent="0.25">
      <c r="A154" s="58">
        <v>1301</v>
      </c>
      <c r="B154" s="59"/>
      <c r="C154" s="59"/>
      <c r="D154" s="59"/>
      <c r="E154" s="59"/>
      <c r="F154" s="59"/>
      <c r="G154" s="59"/>
      <c r="H154" s="59"/>
      <c r="I154" s="59"/>
      <c r="J154" s="59">
        <v>5</v>
      </c>
      <c r="K154" s="144"/>
      <c r="L154" s="223"/>
      <c r="M154" s="129"/>
      <c r="N154" s="225"/>
      <c r="O154" s="129"/>
      <c r="P154" s="68">
        <v>5</v>
      </c>
      <c r="Q154" s="129"/>
      <c r="R154" s="232"/>
      <c r="T154" s="104"/>
    </row>
    <row r="155" spans="1:20" ht="15.75" customHeight="1" x14ac:dyDescent="0.25">
      <c r="A155" s="58">
        <v>1302</v>
      </c>
      <c r="B155" s="59"/>
      <c r="C155" s="59"/>
      <c r="D155" s="59"/>
      <c r="E155" s="59"/>
      <c r="F155" s="59"/>
      <c r="G155" s="59"/>
      <c r="H155" s="59"/>
      <c r="I155" s="59"/>
      <c r="J155" s="59">
        <v>5</v>
      </c>
      <c r="K155" s="144"/>
      <c r="L155" s="223"/>
      <c r="M155" s="129"/>
      <c r="N155" s="225"/>
      <c r="O155" s="233"/>
      <c r="P155" s="109">
        <v>5</v>
      </c>
      <c r="Q155" s="234"/>
      <c r="R155" s="233"/>
      <c r="T155" s="104"/>
    </row>
    <row r="156" spans="1:20" ht="15.75" customHeight="1" x14ac:dyDescent="0.25">
      <c r="A156" s="58">
        <v>1401</v>
      </c>
      <c r="B156" s="59"/>
      <c r="C156" s="59"/>
      <c r="D156" s="59"/>
      <c r="E156" s="59"/>
      <c r="F156" s="59"/>
      <c r="G156" s="59"/>
      <c r="H156" s="59"/>
      <c r="I156" s="59"/>
      <c r="J156" s="59">
        <v>2</v>
      </c>
      <c r="K156" s="144">
        <v>1</v>
      </c>
      <c r="L156" s="223"/>
      <c r="M156" s="129"/>
      <c r="N156" s="225"/>
      <c r="O156" s="233"/>
      <c r="P156" s="109">
        <v>3</v>
      </c>
      <c r="Q156" s="234"/>
      <c r="R156" s="233"/>
      <c r="T156" s="104"/>
    </row>
    <row r="157" spans="1:20" ht="15.75" customHeight="1" x14ac:dyDescent="0.25">
      <c r="A157" s="58">
        <v>1402</v>
      </c>
      <c r="B157" s="59"/>
      <c r="C157" s="59"/>
      <c r="D157" s="59"/>
      <c r="E157" s="59"/>
      <c r="F157" s="59"/>
      <c r="G157" s="59"/>
      <c r="H157" s="59"/>
      <c r="I157" s="59"/>
      <c r="J157" s="59">
        <v>2</v>
      </c>
      <c r="K157" s="144">
        <v>1</v>
      </c>
      <c r="L157" s="223"/>
      <c r="M157" s="129"/>
      <c r="N157" s="225"/>
      <c r="O157" s="233"/>
      <c r="P157" s="109">
        <v>2</v>
      </c>
      <c r="Q157" s="234"/>
      <c r="R157" s="233"/>
      <c r="T157" s="104"/>
    </row>
    <row r="158" spans="1:20" ht="15.75" customHeight="1" x14ac:dyDescent="0.25">
      <c r="A158" s="58">
        <v>1501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144"/>
      <c r="L158" s="223"/>
      <c r="M158" s="129"/>
      <c r="N158" s="225"/>
      <c r="O158" s="129"/>
      <c r="P158" s="225"/>
      <c r="Q158" s="124"/>
      <c r="R158" s="233"/>
      <c r="T158" s="104"/>
    </row>
    <row r="159" spans="1:20" ht="15.75" customHeight="1" x14ac:dyDescent="0.25">
      <c r="A159" s="58">
        <v>1502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223"/>
      <c r="M159" s="129"/>
      <c r="N159" s="225"/>
      <c r="O159" s="191" t="s">
        <v>83</v>
      </c>
      <c r="P159" s="82">
        <v>4</v>
      </c>
      <c r="Q159" s="111">
        <f>K162</f>
        <v>4</v>
      </c>
      <c r="R159" s="193" t="s">
        <v>11</v>
      </c>
      <c r="T159" s="104"/>
    </row>
    <row r="160" spans="1:20" ht="15.75" customHeight="1" x14ac:dyDescent="0.25">
      <c r="A160" s="58">
        <v>1601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223"/>
      <c r="M160" s="129"/>
      <c r="N160" s="225"/>
      <c r="O160" s="192" t="s">
        <v>85</v>
      </c>
      <c r="P160" s="86">
        <f>IF(P159/B145=0,"",P159/B145)</f>
        <v>0.16666666666666666</v>
      </c>
      <c r="Q160" s="112">
        <f>IF(P159/Q159=0,"",P159/Q159)</f>
        <v>1</v>
      </c>
      <c r="R160" s="194" t="s">
        <v>86</v>
      </c>
      <c r="T160" s="104"/>
    </row>
    <row r="161" spans="1:20" ht="15.75" customHeight="1" x14ac:dyDescent="0.25">
      <c r="A161" s="58">
        <v>1602</v>
      </c>
      <c r="B161" s="195"/>
      <c r="C161" s="195"/>
      <c r="D161" s="195"/>
      <c r="E161" s="195"/>
      <c r="F161" s="195"/>
      <c r="G161" s="195"/>
      <c r="H161" s="195"/>
      <c r="I161" s="195"/>
      <c r="J161" s="195"/>
      <c r="K161" s="144"/>
      <c r="L161" s="226"/>
      <c r="M161" s="227"/>
      <c r="N161" s="228"/>
      <c r="O161" s="90"/>
      <c r="P161" s="91"/>
      <c r="Q161" s="91"/>
      <c r="R161" s="113"/>
      <c r="T161" s="104"/>
    </row>
    <row r="162" spans="1:20" ht="18" x14ac:dyDescent="0.25">
      <c r="A162" s="28"/>
      <c r="B162" s="280" t="s">
        <v>111</v>
      </c>
      <c r="C162" s="280"/>
      <c r="D162" s="280"/>
      <c r="E162" s="280"/>
      <c r="F162" s="280"/>
      <c r="G162" s="280"/>
      <c r="H162" s="280"/>
      <c r="I162" s="280"/>
      <c r="J162" s="280"/>
      <c r="K162" s="189">
        <f>SUM(K145:K158)</f>
        <v>4</v>
      </c>
      <c r="L162" s="247">
        <f>IF(K153=0,"",K153/B145)</f>
        <v>8.3333333333333329E-2</v>
      </c>
      <c r="M162" s="94">
        <f>IF(K162=0,"",K162/B145)</f>
        <v>0.16666666666666666</v>
      </c>
      <c r="N162" s="94">
        <f>IF(K153=0,"",M162-L162)</f>
        <v>8.3333333333333329E-2</v>
      </c>
      <c r="O162" s="3"/>
      <c r="P162" s="29"/>
      <c r="Q162" s="22"/>
      <c r="R162" s="3"/>
      <c r="T162" s="104"/>
    </row>
    <row r="163" spans="1:20" ht="12.75" customHeight="1" x14ac:dyDescent="0.2">
      <c r="L163" s="114"/>
      <c r="M163" s="3"/>
      <c r="O163" s="3"/>
    </row>
    <row r="164" spans="1:20" ht="12.75" customHeight="1" x14ac:dyDescent="0.2">
      <c r="L164" s="114"/>
      <c r="M164" s="3"/>
      <c r="N164" s="3"/>
      <c r="O164" s="3"/>
    </row>
    <row r="165" spans="1:20" ht="26.25" customHeight="1" x14ac:dyDescent="0.3">
      <c r="A165" s="209"/>
      <c r="B165" s="294" t="s">
        <v>99</v>
      </c>
      <c r="C165" s="294"/>
      <c r="D165" s="294"/>
      <c r="E165" s="294"/>
      <c r="F165" s="294"/>
      <c r="G165" s="294"/>
      <c r="H165" s="294"/>
      <c r="I165" s="294"/>
      <c r="J165" s="294"/>
      <c r="K165" s="57" t="s">
        <v>57</v>
      </c>
      <c r="L165" s="114"/>
      <c r="M165" s="3"/>
      <c r="N165" s="29"/>
      <c r="O165" s="3"/>
      <c r="P165" s="29"/>
      <c r="Q165" s="29"/>
      <c r="R165" s="29"/>
    </row>
    <row r="166" spans="1:20" ht="20.25" customHeight="1" x14ac:dyDescent="0.2">
      <c r="A166" s="272" t="s">
        <v>10</v>
      </c>
      <c r="B166" s="273" t="s">
        <v>100</v>
      </c>
      <c r="C166" s="274"/>
      <c r="D166" s="274"/>
      <c r="E166" s="274"/>
      <c r="F166" s="274"/>
      <c r="G166" s="274"/>
      <c r="H166" s="274"/>
      <c r="I166" s="274"/>
      <c r="J166" s="275"/>
      <c r="K166" s="276" t="s">
        <v>11</v>
      </c>
      <c r="L166" s="269" t="s">
        <v>3</v>
      </c>
      <c r="M166" s="269" t="s">
        <v>4</v>
      </c>
      <c r="N166" s="278" t="s">
        <v>5</v>
      </c>
      <c r="O166" s="269" t="s">
        <v>6</v>
      </c>
      <c r="P166" s="267" t="s">
        <v>7</v>
      </c>
      <c r="Q166" s="267" t="s">
        <v>8</v>
      </c>
      <c r="R166" s="269" t="s">
        <v>101</v>
      </c>
    </row>
    <row r="167" spans="1:20" ht="15.75" customHeight="1" x14ac:dyDescent="0.25">
      <c r="A167" s="268"/>
      <c r="B167" s="58" t="s">
        <v>102</v>
      </c>
      <c r="C167" s="58" t="s">
        <v>103</v>
      </c>
      <c r="D167" s="58" t="s">
        <v>104</v>
      </c>
      <c r="E167" s="58" t="s">
        <v>105</v>
      </c>
      <c r="F167" s="58" t="s">
        <v>106</v>
      </c>
      <c r="G167" s="58" t="s">
        <v>107</v>
      </c>
      <c r="H167" s="58" t="s">
        <v>108</v>
      </c>
      <c r="I167" s="58" t="s">
        <v>109</v>
      </c>
      <c r="J167" s="58" t="s">
        <v>110</v>
      </c>
      <c r="K167" s="299"/>
      <c r="L167" s="277"/>
      <c r="M167" s="268"/>
      <c r="N167" s="268"/>
      <c r="O167" s="268"/>
      <c r="P167" s="268"/>
      <c r="Q167" s="268"/>
      <c r="R167" s="268"/>
      <c r="T167" s="104"/>
    </row>
    <row r="168" spans="1:20" ht="15.75" x14ac:dyDescent="0.25">
      <c r="A168" s="58" t="s">
        <v>57</v>
      </c>
      <c r="B168" s="59">
        <v>23</v>
      </c>
      <c r="C168" s="59"/>
      <c r="D168" s="59"/>
      <c r="E168" s="59"/>
      <c r="F168" s="59"/>
      <c r="G168" s="59"/>
      <c r="H168" s="59"/>
      <c r="I168" s="59"/>
      <c r="J168" s="59"/>
      <c r="K168" s="144"/>
      <c r="L168" s="220"/>
      <c r="M168" s="221"/>
      <c r="N168" s="222"/>
      <c r="O168" s="229"/>
      <c r="P168" s="63">
        <f>B168</f>
        <v>23</v>
      </c>
      <c r="Q168" s="230"/>
      <c r="R168" s="229"/>
      <c r="T168" s="104"/>
    </row>
    <row r="169" spans="1:20" ht="15.75" customHeight="1" x14ac:dyDescent="0.25">
      <c r="A169" s="58">
        <v>1001</v>
      </c>
      <c r="B169" s="59"/>
      <c r="C169" s="59">
        <v>13</v>
      </c>
      <c r="D169" s="59"/>
      <c r="E169" s="59"/>
      <c r="F169" s="59"/>
      <c r="G169" s="59"/>
      <c r="H169" s="59"/>
      <c r="I169" s="59"/>
      <c r="J169" s="59"/>
      <c r="K169" s="144"/>
      <c r="L169" s="223"/>
      <c r="M169" s="129"/>
      <c r="N169" s="224"/>
      <c r="O169" s="67">
        <f>IF(C169=0,"",C169/B168)</f>
        <v>0.56521739130434778</v>
      </c>
      <c r="P169" s="68">
        <v>13</v>
      </c>
      <c r="Q169" s="231">
        <f t="shared" ref="Q169:Q176" si="28">IF(P169=0,"",P169/P168)</f>
        <v>0.56521739130434778</v>
      </c>
      <c r="R169" s="231">
        <f t="shared" ref="R169:R176" si="29">IF(P169=0,"",100%-Q169)</f>
        <v>0.43478260869565222</v>
      </c>
      <c r="T169" s="104"/>
    </row>
    <row r="170" spans="1:20" ht="15.75" customHeight="1" x14ac:dyDescent="0.25">
      <c r="A170" s="58">
        <v>1002</v>
      </c>
      <c r="B170" s="59"/>
      <c r="C170" s="59"/>
      <c r="D170" s="59">
        <v>8</v>
      </c>
      <c r="E170" s="59"/>
      <c r="F170" s="59"/>
      <c r="G170" s="59"/>
      <c r="H170" s="59"/>
      <c r="I170" s="59"/>
      <c r="J170" s="59"/>
      <c r="K170" s="144"/>
      <c r="L170" s="223"/>
      <c r="M170" s="129"/>
      <c r="N170" s="224"/>
      <c r="O170" s="67">
        <f>IF(D170=0,"",D170/C169)</f>
        <v>0.61538461538461542</v>
      </c>
      <c r="P170" s="68">
        <v>11</v>
      </c>
      <c r="Q170" s="231">
        <f t="shared" si="28"/>
        <v>0.84615384615384615</v>
      </c>
      <c r="R170" s="231">
        <f t="shared" si="29"/>
        <v>0.15384615384615385</v>
      </c>
      <c r="T170" s="70">
        <f>P170/P168</f>
        <v>0.47826086956521741</v>
      </c>
    </row>
    <row r="171" spans="1:20" ht="15.75" customHeight="1" x14ac:dyDescent="0.25">
      <c r="A171" s="58">
        <v>1101</v>
      </c>
      <c r="B171" s="59"/>
      <c r="C171" s="59"/>
      <c r="D171" s="59"/>
      <c r="E171" s="59">
        <v>6</v>
      </c>
      <c r="F171" s="59"/>
      <c r="G171" s="59"/>
      <c r="H171" s="59"/>
      <c r="I171" s="59"/>
      <c r="J171" s="59"/>
      <c r="K171" s="144"/>
      <c r="L171" s="223"/>
      <c r="M171" s="129"/>
      <c r="N171" s="224"/>
      <c r="O171" s="67">
        <f>IF(E171=0,"",E171/D170)</f>
        <v>0.75</v>
      </c>
      <c r="P171" s="68">
        <v>11</v>
      </c>
      <c r="Q171" s="231">
        <f t="shared" si="28"/>
        <v>1</v>
      </c>
      <c r="R171" s="231">
        <f t="shared" si="29"/>
        <v>0</v>
      </c>
      <c r="T171" s="104"/>
    </row>
    <row r="172" spans="1:20" ht="15.75" customHeight="1" x14ac:dyDescent="0.25">
      <c r="A172" s="58">
        <v>1102</v>
      </c>
      <c r="B172" s="59"/>
      <c r="C172" s="59"/>
      <c r="D172" s="59"/>
      <c r="E172" s="59"/>
      <c r="F172" s="59">
        <v>5</v>
      </c>
      <c r="G172" s="59"/>
      <c r="H172" s="59"/>
      <c r="I172" s="59"/>
      <c r="J172" s="59"/>
      <c r="K172" s="144"/>
      <c r="L172" s="223"/>
      <c r="M172" s="129"/>
      <c r="N172" s="224"/>
      <c r="O172" s="67">
        <f>IF(F172=0,"",F172/E171)</f>
        <v>0.83333333333333337</v>
      </c>
      <c r="P172" s="68">
        <v>10</v>
      </c>
      <c r="Q172" s="231">
        <f t="shared" si="28"/>
        <v>0.90909090909090906</v>
      </c>
      <c r="R172" s="231">
        <f t="shared" si="29"/>
        <v>9.0909090909090939E-2</v>
      </c>
      <c r="T172" s="104"/>
    </row>
    <row r="173" spans="1:20" ht="15.75" customHeight="1" x14ac:dyDescent="0.25">
      <c r="A173" s="58">
        <v>1201</v>
      </c>
      <c r="B173" s="59"/>
      <c r="C173" s="59"/>
      <c r="D173" s="59"/>
      <c r="E173" s="59"/>
      <c r="F173" s="59"/>
      <c r="G173" s="59">
        <v>5</v>
      </c>
      <c r="H173" s="59"/>
      <c r="I173" s="59"/>
      <c r="J173" s="59"/>
      <c r="K173" s="144"/>
      <c r="L173" s="223"/>
      <c r="M173" s="129"/>
      <c r="N173" s="224"/>
      <c r="O173" s="67">
        <f>IF(G173=0,"",G173/F172)</f>
        <v>1</v>
      </c>
      <c r="P173" s="68">
        <v>10</v>
      </c>
      <c r="Q173" s="231">
        <f t="shared" si="28"/>
        <v>1</v>
      </c>
      <c r="R173" s="231">
        <f t="shared" si="29"/>
        <v>0</v>
      </c>
      <c r="T173" s="104"/>
    </row>
    <row r="174" spans="1:20" ht="15.75" customHeight="1" x14ac:dyDescent="0.25">
      <c r="A174" s="58">
        <v>1202</v>
      </c>
      <c r="B174" s="59"/>
      <c r="C174" s="59"/>
      <c r="D174" s="59"/>
      <c r="E174" s="59"/>
      <c r="F174" s="59"/>
      <c r="G174" s="59"/>
      <c r="H174" s="59">
        <v>5</v>
      </c>
      <c r="I174" s="59"/>
      <c r="J174" s="59"/>
      <c r="K174" s="144"/>
      <c r="L174" s="223"/>
      <c r="M174" s="129"/>
      <c r="N174" s="224"/>
      <c r="O174" s="67">
        <f>IF(H174=0,"",H174/G173)</f>
        <v>1</v>
      </c>
      <c r="P174" s="68">
        <v>10</v>
      </c>
      <c r="Q174" s="231">
        <f t="shared" si="28"/>
        <v>1</v>
      </c>
      <c r="R174" s="231">
        <f t="shared" si="29"/>
        <v>0</v>
      </c>
      <c r="T174" s="104"/>
    </row>
    <row r="175" spans="1:20" ht="15.75" customHeight="1" x14ac:dyDescent="0.25">
      <c r="A175" s="58">
        <v>1301</v>
      </c>
      <c r="B175" s="59"/>
      <c r="C175" s="59"/>
      <c r="D175" s="59"/>
      <c r="E175" s="59"/>
      <c r="F175" s="59"/>
      <c r="G175" s="59"/>
      <c r="H175" s="59"/>
      <c r="I175" s="59">
        <v>5</v>
      </c>
      <c r="J175" s="59"/>
      <c r="K175" s="144"/>
      <c r="L175" s="223"/>
      <c r="M175" s="129"/>
      <c r="N175" s="224"/>
      <c r="O175" s="67">
        <f>IF(I175=0,"",I175/H174)</f>
        <v>1</v>
      </c>
      <c r="P175" s="68">
        <v>9</v>
      </c>
      <c r="Q175" s="231">
        <f t="shared" si="28"/>
        <v>0.9</v>
      </c>
      <c r="R175" s="231">
        <f t="shared" si="29"/>
        <v>9.9999999999999978E-2</v>
      </c>
      <c r="T175" s="104"/>
    </row>
    <row r="176" spans="1:20" ht="15.75" customHeight="1" x14ac:dyDescent="0.25">
      <c r="A176" s="58">
        <v>1302</v>
      </c>
      <c r="B176" s="59"/>
      <c r="C176" s="59"/>
      <c r="D176" s="59"/>
      <c r="E176" s="59"/>
      <c r="F176" s="59"/>
      <c r="G176" s="59"/>
      <c r="H176" s="59"/>
      <c r="I176" s="59"/>
      <c r="J176" s="59">
        <v>5</v>
      </c>
      <c r="K176" s="144">
        <v>2</v>
      </c>
      <c r="L176" s="223"/>
      <c r="M176" s="129"/>
      <c r="N176" s="224"/>
      <c r="O176" s="71">
        <f>IF(J176=0,"",J176/I175)</f>
        <v>1</v>
      </c>
      <c r="P176" s="68">
        <v>9</v>
      </c>
      <c r="Q176" s="71">
        <f t="shared" si="28"/>
        <v>1</v>
      </c>
      <c r="R176" s="71">
        <f t="shared" si="29"/>
        <v>0</v>
      </c>
      <c r="T176" s="104"/>
    </row>
    <row r="177" spans="1:20" ht="15.75" customHeight="1" x14ac:dyDescent="0.25">
      <c r="A177" s="58">
        <v>1401</v>
      </c>
      <c r="B177" s="59"/>
      <c r="C177" s="59"/>
      <c r="D177" s="59"/>
      <c r="E177" s="59"/>
      <c r="F177" s="59"/>
      <c r="G177" s="59"/>
      <c r="H177" s="59"/>
      <c r="I177" s="59"/>
      <c r="J177" s="59">
        <v>5</v>
      </c>
      <c r="K177" s="144"/>
      <c r="L177" s="223"/>
      <c r="M177" s="129"/>
      <c r="N177" s="225"/>
      <c r="O177" s="129"/>
      <c r="P177" s="68">
        <v>8</v>
      </c>
      <c r="Q177" s="129"/>
      <c r="R177" s="232"/>
      <c r="T177" s="104"/>
    </row>
    <row r="178" spans="1:20" ht="15.75" customHeight="1" x14ac:dyDescent="0.25">
      <c r="A178" s="58">
        <v>1402</v>
      </c>
      <c r="B178" s="59"/>
      <c r="C178" s="59"/>
      <c r="D178" s="59"/>
      <c r="E178" s="59"/>
      <c r="F178" s="59"/>
      <c r="G178" s="59"/>
      <c r="H178" s="59"/>
      <c r="I178" s="59"/>
      <c r="J178" s="59">
        <v>4</v>
      </c>
      <c r="K178" s="144"/>
      <c r="L178" s="223"/>
      <c r="M178" s="129"/>
      <c r="N178" s="225"/>
      <c r="O178" s="233"/>
      <c r="P178" s="109">
        <v>4</v>
      </c>
      <c r="Q178" s="234"/>
      <c r="R178" s="233"/>
      <c r="T178" s="104"/>
    </row>
    <row r="179" spans="1:20" ht="15.75" customHeight="1" x14ac:dyDescent="0.25">
      <c r="A179" s="58">
        <v>1501</v>
      </c>
      <c r="B179" s="59"/>
      <c r="C179" s="59"/>
      <c r="D179" s="59"/>
      <c r="E179" s="59"/>
      <c r="F179" s="59"/>
      <c r="G179" s="59"/>
      <c r="H179" s="59"/>
      <c r="I179" s="59"/>
      <c r="J179" s="59">
        <v>4</v>
      </c>
      <c r="K179" s="144">
        <v>1</v>
      </c>
      <c r="L179" s="223"/>
      <c r="M179" s="129"/>
      <c r="N179" s="225"/>
      <c r="O179" s="233"/>
      <c r="P179" s="109">
        <v>4</v>
      </c>
      <c r="Q179" s="234"/>
      <c r="R179" s="233"/>
      <c r="T179" s="104"/>
    </row>
    <row r="180" spans="1:20" ht="15.75" customHeight="1" x14ac:dyDescent="0.25">
      <c r="A180" s="58">
        <v>1502</v>
      </c>
      <c r="B180" s="59"/>
      <c r="C180" s="59"/>
      <c r="D180" s="59"/>
      <c r="E180" s="59"/>
      <c r="F180" s="59"/>
      <c r="G180" s="59"/>
      <c r="H180" s="59"/>
      <c r="I180" s="59"/>
      <c r="J180" s="59">
        <v>1</v>
      </c>
      <c r="K180" s="144">
        <v>1</v>
      </c>
      <c r="L180" s="223"/>
      <c r="M180" s="129"/>
      <c r="N180" s="225"/>
      <c r="O180" s="233"/>
      <c r="P180" s="109">
        <v>1</v>
      </c>
      <c r="Q180" s="234"/>
      <c r="R180" s="233"/>
      <c r="T180" s="104"/>
    </row>
    <row r="181" spans="1:20" ht="15.75" customHeight="1" x14ac:dyDescent="0.25">
      <c r="A181" s="58">
        <v>1601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144"/>
      <c r="L181" s="223"/>
      <c r="M181" s="129"/>
      <c r="N181" s="225"/>
      <c r="O181" s="129"/>
      <c r="P181" s="225"/>
      <c r="Q181" s="124"/>
      <c r="R181" s="233"/>
      <c r="T181" s="104"/>
    </row>
    <row r="182" spans="1:20" ht="15.75" customHeight="1" x14ac:dyDescent="0.25">
      <c r="A182" s="58">
        <v>1602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144"/>
      <c r="L182" s="223"/>
      <c r="M182" s="129"/>
      <c r="N182" s="225"/>
      <c r="O182" s="191" t="s">
        <v>83</v>
      </c>
      <c r="P182" s="82">
        <v>4</v>
      </c>
      <c r="Q182" s="111">
        <f>K185</f>
        <v>4</v>
      </c>
      <c r="R182" s="193" t="s">
        <v>11</v>
      </c>
      <c r="T182" s="104"/>
    </row>
    <row r="183" spans="1:20" ht="15.75" customHeight="1" x14ac:dyDescent="0.25">
      <c r="A183" s="58">
        <v>1701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144"/>
      <c r="L183" s="223"/>
      <c r="M183" s="129"/>
      <c r="N183" s="225"/>
      <c r="O183" s="192" t="s">
        <v>85</v>
      </c>
      <c r="P183" s="86">
        <f>IF(P182/B168=0,"",P182/B168)</f>
        <v>0.17391304347826086</v>
      </c>
      <c r="Q183" s="112">
        <f>IF(P182/Q182=0,"",P182/Q182)</f>
        <v>1</v>
      </c>
      <c r="R183" s="194" t="s">
        <v>86</v>
      </c>
      <c r="T183" s="104"/>
    </row>
    <row r="184" spans="1:20" ht="15.75" customHeight="1" x14ac:dyDescent="0.25">
      <c r="A184" s="58">
        <v>1702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144"/>
      <c r="L184" s="226"/>
      <c r="M184" s="227"/>
      <c r="N184" s="228"/>
      <c r="O184" s="90"/>
      <c r="P184" s="91"/>
      <c r="Q184" s="91"/>
      <c r="R184" s="113"/>
      <c r="T184" s="104"/>
    </row>
    <row r="185" spans="1:20" ht="18" customHeight="1" x14ac:dyDescent="0.25">
      <c r="A185" s="28"/>
      <c r="B185" s="280" t="s">
        <v>111</v>
      </c>
      <c r="C185" s="280"/>
      <c r="D185" s="280"/>
      <c r="E185" s="280"/>
      <c r="F185" s="280"/>
      <c r="G185" s="280"/>
      <c r="H185" s="280"/>
      <c r="I185" s="280"/>
      <c r="J185" s="280"/>
      <c r="K185" s="93">
        <f>SUM(K168:K181)</f>
        <v>4</v>
      </c>
      <c r="L185" s="247">
        <f>IF(SUM(K175:K176)=0,"",SUM(K175:K176)/B168)</f>
        <v>8.6956521739130432E-2</v>
      </c>
      <c r="M185" s="94">
        <f>IF(K185=0,"",K185/B168)</f>
        <v>0.17391304347826086</v>
      </c>
      <c r="N185" s="94">
        <f>IF(K176=0,"",M185-L185)</f>
        <v>8.6956521739130432E-2</v>
      </c>
      <c r="O185" s="3"/>
      <c r="P185" s="29"/>
      <c r="Q185" s="22"/>
      <c r="R185" s="3"/>
      <c r="T185" s="104"/>
    </row>
    <row r="186" spans="1:20" ht="12.75" customHeight="1" x14ac:dyDescent="0.2">
      <c r="L186" s="114"/>
      <c r="M186" s="3"/>
      <c r="N186" s="3"/>
      <c r="O186" s="3"/>
    </row>
    <row r="187" spans="1:20" ht="12.75" customHeight="1" x14ac:dyDescent="0.2">
      <c r="A187" s="28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114"/>
      <c r="M187" s="3"/>
      <c r="N187" s="3"/>
      <c r="O187" s="3"/>
      <c r="P187" s="29"/>
      <c r="Q187" s="22"/>
      <c r="R187" s="3"/>
      <c r="S187" s="29"/>
      <c r="T187" s="29"/>
    </row>
    <row r="188" spans="1:20" ht="26.25" x14ac:dyDescent="0.3">
      <c r="A188" s="209"/>
      <c r="B188" s="294" t="s">
        <v>99</v>
      </c>
      <c r="C188" s="294"/>
      <c r="D188" s="294"/>
      <c r="E188" s="294"/>
      <c r="F188" s="294"/>
      <c r="G188" s="294"/>
      <c r="H188" s="294"/>
      <c r="I188" s="294"/>
      <c r="J188" s="294"/>
      <c r="K188" s="57" t="s">
        <v>70</v>
      </c>
      <c r="L188" s="114"/>
      <c r="M188" s="3"/>
      <c r="N188" s="29"/>
      <c r="O188" s="3"/>
      <c r="P188" s="29"/>
      <c r="Q188" s="29"/>
      <c r="R188" s="29"/>
    </row>
    <row r="189" spans="1:20" ht="20.25" x14ac:dyDescent="0.2">
      <c r="A189" s="272" t="s">
        <v>10</v>
      </c>
      <c r="B189" s="273" t="s">
        <v>100</v>
      </c>
      <c r="C189" s="274"/>
      <c r="D189" s="274"/>
      <c r="E189" s="274"/>
      <c r="F189" s="274"/>
      <c r="G189" s="274"/>
      <c r="H189" s="274"/>
      <c r="I189" s="274"/>
      <c r="J189" s="275"/>
      <c r="K189" s="276" t="s">
        <v>11</v>
      </c>
      <c r="L189" s="269" t="s">
        <v>3</v>
      </c>
      <c r="M189" s="269" t="s">
        <v>4</v>
      </c>
      <c r="N189" s="278" t="s">
        <v>5</v>
      </c>
      <c r="O189" s="269" t="s">
        <v>6</v>
      </c>
      <c r="P189" s="267" t="s">
        <v>7</v>
      </c>
      <c r="Q189" s="267" t="s">
        <v>8</v>
      </c>
      <c r="R189" s="269" t="s">
        <v>101</v>
      </c>
    </row>
    <row r="190" spans="1:20" ht="15.75" x14ac:dyDescent="0.25">
      <c r="A190" s="268"/>
      <c r="B190" s="58" t="s">
        <v>102</v>
      </c>
      <c r="C190" s="58" t="s">
        <v>103</v>
      </c>
      <c r="D190" s="58" t="s">
        <v>104</v>
      </c>
      <c r="E190" s="58" t="s">
        <v>105</v>
      </c>
      <c r="F190" s="58" t="s">
        <v>106</v>
      </c>
      <c r="G190" s="58" t="s">
        <v>107</v>
      </c>
      <c r="H190" s="58" t="s">
        <v>108</v>
      </c>
      <c r="I190" s="58" t="s">
        <v>109</v>
      </c>
      <c r="J190" s="58" t="s">
        <v>110</v>
      </c>
      <c r="K190" s="299"/>
      <c r="L190" s="277"/>
      <c r="M190" s="268"/>
      <c r="N190" s="268"/>
      <c r="O190" s="268"/>
      <c r="P190" s="268"/>
      <c r="Q190" s="268"/>
      <c r="R190" s="268"/>
      <c r="T190" s="104"/>
    </row>
    <row r="191" spans="1:20" ht="15.75" customHeight="1" x14ac:dyDescent="0.25">
      <c r="A191" s="58">
        <v>1002</v>
      </c>
      <c r="B191" s="59">
        <v>16</v>
      </c>
      <c r="C191" s="59"/>
      <c r="D191" s="59"/>
      <c r="E191" s="59"/>
      <c r="F191" s="59"/>
      <c r="G191" s="59"/>
      <c r="H191" s="59"/>
      <c r="I191" s="59"/>
      <c r="J191" s="59"/>
      <c r="K191" s="144"/>
      <c r="L191" s="220"/>
      <c r="M191" s="221"/>
      <c r="N191" s="222"/>
      <c r="O191" s="229"/>
      <c r="P191" s="63">
        <f>B191</f>
        <v>16</v>
      </c>
      <c r="Q191" s="230"/>
      <c r="R191" s="229"/>
      <c r="T191" s="104"/>
    </row>
    <row r="192" spans="1:20" ht="15.75" customHeight="1" x14ac:dyDescent="0.25">
      <c r="A192" s="58">
        <v>1101</v>
      </c>
      <c r="B192" s="59"/>
      <c r="C192" s="59">
        <v>8</v>
      </c>
      <c r="D192" s="59"/>
      <c r="E192" s="59"/>
      <c r="F192" s="59"/>
      <c r="G192" s="59"/>
      <c r="H192" s="59"/>
      <c r="I192" s="59"/>
      <c r="J192" s="59"/>
      <c r="K192" s="144"/>
      <c r="L192" s="223"/>
      <c r="M192" s="129"/>
      <c r="N192" s="224"/>
      <c r="O192" s="67">
        <f>IF(C192=0,"",C192/B191)</f>
        <v>0.5</v>
      </c>
      <c r="P192" s="68">
        <v>8</v>
      </c>
      <c r="Q192" s="231">
        <f t="shared" ref="Q192:Q199" si="30">IF(P192=0,"",P192/P191)</f>
        <v>0.5</v>
      </c>
      <c r="R192" s="231">
        <f t="shared" ref="R192:R199" si="31">IF(P192=0,"",100%-Q192)</f>
        <v>0.5</v>
      </c>
      <c r="T192" s="104"/>
    </row>
    <row r="193" spans="1:20" ht="15.75" customHeight="1" x14ac:dyDescent="0.25">
      <c r="A193" s="58">
        <v>1102</v>
      </c>
      <c r="B193" s="59"/>
      <c r="C193" s="59"/>
      <c r="D193" s="59">
        <v>7</v>
      </c>
      <c r="E193" s="59"/>
      <c r="F193" s="59"/>
      <c r="G193" s="59"/>
      <c r="H193" s="59"/>
      <c r="I193" s="59"/>
      <c r="J193" s="59"/>
      <c r="K193" s="144"/>
      <c r="L193" s="223"/>
      <c r="M193" s="129"/>
      <c r="N193" s="224"/>
      <c r="O193" s="67">
        <f>IF(D193=0,"",D193/C192)</f>
        <v>0.875</v>
      </c>
      <c r="P193" s="68">
        <v>7</v>
      </c>
      <c r="Q193" s="231">
        <f t="shared" si="30"/>
        <v>0.875</v>
      </c>
      <c r="R193" s="231">
        <f t="shared" si="31"/>
        <v>0.125</v>
      </c>
      <c r="T193" s="70">
        <f>P193/P191</f>
        <v>0.4375</v>
      </c>
    </row>
    <row r="194" spans="1:20" ht="15.75" customHeight="1" x14ac:dyDescent="0.25">
      <c r="A194" s="58">
        <v>1201</v>
      </c>
      <c r="B194" s="59"/>
      <c r="C194" s="59"/>
      <c r="D194" s="59"/>
      <c r="E194" s="59">
        <v>6</v>
      </c>
      <c r="F194" s="59"/>
      <c r="G194" s="59"/>
      <c r="H194" s="59"/>
      <c r="I194" s="59"/>
      <c r="J194" s="59"/>
      <c r="K194" s="144"/>
      <c r="L194" s="223"/>
      <c r="M194" s="129"/>
      <c r="N194" s="224"/>
      <c r="O194" s="67">
        <f>IF(E194=0,"",E194/D193)</f>
        <v>0.8571428571428571</v>
      </c>
      <c r="P194" s="68">
        <v>6</v>
      </c>
      <c r="Q194" s="231">
        <f t="shared" si="30"/>
        <v>0.8571428571428571</v>
      </c>
      <c r="R194" s="231">
        <f t="shared" si="31"/>
        <v>0.1428571428571429</v>
      </c>
      <c r="T194" s="104"/>
    </row>
    <row r="195" spans="1:20" ht="15.75" customHeight="1" x14ac:dyDescent="0.25">
      <c r="A195" s="58">
        <v>1202</v>
      </c>
      <c r="B195" s="59"/>
      <c r="C195" s="59"/>
      <c r="D195" s="59"/>
      <c r="E195" s="59"/>
      <c r="F195" s="59">
        <v>5</v>
      </c>
      <c r="G195" s="59"/>
      <c r="H195" s="59"/>
      <c r="I195" s="59"/>
      <c r="J195" s="59"/>
      <c r="K195" s="144"/>
      <c r="L195" s="223"/>
      <c r="M195" s="129"/>
      <c r="N195" s="224"/>
      <c r="O195" s="67">
        <f>IF(F195=0,"",F195/E194)</f>
        <v>0.83333333333333337</v>
      </c>
      <c r="P195" s="68">
        <v>6</v>
      </c>
      <c r="Q195" s="231">
        <f t="shared" si="30"/>
        <v>1</v>
      </c>
      <c r="R195" s="231">
        <f t="shared" si="31"/>
        <v>0</v>
      </c>
      <c r="T195" s="104"/>
    </row>
    <row r="196" spans="1:20" ht="15.75" customHeight="1" x14ac:dyDescent="0.25">
      <c r="A196" s="58">
        <v>1301</v>
      </c>
      <c r="B196" s="59"/>
      <c r="C196" s="59"/>
      <c r="D196" s="59"/>
      <c r="E196" s="59"/>
      <c r="F196" s="59"/>
      <c r="G196" s="59">
        <v>4</v>
      </c>
      <c r="H196" s="59"/>
      <c r="I196" s="59"/>
      <c r="J196" s="59"/>
      <c r="K196" s="144"/>
      <c r="L196" s="223"/>
      <c r="M196" s="129"/>
      <c r="N196" s="224"/>
      <c r="O196" s="67">
        <f>IF(G196=0,"",G196/F195)</f>
        <v>0.8</v>
      </c>
      <c r="P196" s="68">
        <v>5</v>
      </c>
      <c r="Q196" s="231">
        <f t="shared" si="30"/>
        <v>0.83333333333333337</v>
      </c>
      <c r="R196" s="231">
        <f t="shared" si="31"/>
        <v>0.16666666666666663</v>
      </c>
      <c r="T196" s="104"/>
    </row>
    <row r="197" spans="1:20" ht="15.75" customHeight="1" x14ac:dyDescent="0.25">
      <c r="A197" s="58">
        <v>1302</v>
      </c>
      <c r="B197" s="59"/>
      <c r="C197" s="59"/>
      <c r="D197" s="59"/>
      <c r="E197" s="59"/>
      <c r="F197" s="59"/>
      <c r="G197" s="59"/>
      <c r="H197" s="59">
        <v>4</v>
      </c>
      <c r="I197" s="59"/>
      <c r="J197" s="59"/>
      <c r="K197" s="144"/>
      <c r="L197" s="223"/>
      <c r="M197" s="129"/>
      <c r="N197" s="224"/>
      <c r="O197" s="67">
        <f>IF(H197=0,"",H197/G196)</f>
        <v>1</v>
      </c>
      <c r="P197" s="68">
        <v>5</v>
      </c>
      <c r="Q197" s="231">
        <f t="shared" si="30"/>
        <v>1</v>
      </c>
      <c r="R197" s="231">
        <f t="shared" si="31"/>
        <v>0</v>
      </c>
      <c r="T197" s="104"/>
    </row>
    <row r="198" spans="1:20" ht="15.75" customHeight="1" x14ac:dyDescent="0.25">
      <c r="A198" s="58">
        <v>1401</v>
      </c>
      <c r="B198" s="59"/>
      <c r="C198" s="59"/>
      <c r="D198" s="59"/>
      <c r="E198" s="59"/>
      <c r="F198" s="59"/>
      <c r="G198" s="59"/>
      <c r="H198" s="59"/>
      <c r="I198" s="59">
        <v>3</v>
      </c>
      <c r="J198" s="59"/>
      <c r="K198" s="144"/>
      <c r="L198" s="223"/>
      <c r="M198" s="129"/>
      <c r="N198" s="224"/>
      <c r="O198" s="67">
        <f>IF(I198=0,"",I198/H197)</f>
        <v>0.75</v>
      </c>
      <c r="P198" s="68">
        <v>5</v>
      </c>
      <c r="Q198" s="231">
        <f t="shared" si="30"/>
        <v>1</v>
      </c>
      <c r="R198" s="231">
        <f t="shared" si="31"/>
        <v>0</v>
      </c>
      <c r="T198" s="104"/>
    </row>
    <row r="199" spans="1:20" ht="15.75" customHeight="1" x14ac:dyDescent="0.25">
      <c r="A199" s="58">
        <v>1402</v>
      </c>
      <c r="B199" s="59"/>
      <c r="C199" s="59"/>
      <c r="D199" s="59"/>
      <c r="E199" s="59"/>
      <c r="F199" s="59"/>
      <c r="G199" s="59"/>
      <c r="H199" s="59"/>
      <c r="I199" s="59"/>
      <c r="J199" s="59">
        <v>2</v>
      </c>
      <c r="K199" s="144">
        <v>2</v>
      </c>
      <c r="L199" s="223"/>
      <c r="M199" s="129"/>
      <c r="N199" s="224"/>
      <c r="O199" s="71">
        <f>IF(J199=0,"",J199/I198)</f>
        <v>0.66666666666666663</v>
      </c>
      <c r="P199" s="68">
        <v>5</v>
      </c>
      <c r="Q199" s="71">
        <f t="shared" si="30"/>
        <v>1</v>
      </c>
      <c r="R199" s="71">
        <f t="shared" si="31"/>
        <v>0</v>
      </c>
      <c r="T199" s="104"/>
    </row>
    <row r="200" spans="1:20" ht="15.75" customHeight="1" x14ac:dyDescent="0.25">
      <c r="A200" s="58">
        <v>1501</v>
      </c>
      <c r="B200" s="59"/>
      <c r="C200" s="59"/>
      <c r="D200" s="59"/>
      <c r="E200" s="59"/>
      <c r="F200" s="59"/>
      <c r="G200" s="59"/>
      <c r="H200" s="59"/>
      <c r="I200" s="59"/>
      <c r="J200" s="59">
        <v>2</v>
      </c>
      <c r="K200" s="144">
        <v>2</v>
      </c>
      <c r="L200" s="223"/>
      <c r="M200" s="129"/>
      <c r="N200" s="225"/>
      <c r="O200" s="129"/>
      <c r="P200" s="68">
        <v>5</v>
      </c>
      <c r="Q200" s="129"/>
      <c r="R200" s="232"/>
      <c r="T200" s="104"/>
    </row>
    <row r="201" spans="1:20" ht="15.75" customHeight="1" x14ac:dyDescent="0.25">
      <c r="A201" s="58">
        <v>1502</v>
      </c>
      <c r="B201" s="59"/>
      <c r="C201" s="59"/>
      <c r="D201" s="59"/>
      <c r="E201" s="59"/>
      <c r="F201" s="59"/>
      <c r="G201" s="59"/>
      <c r="H201" s="59"/>
      <c r="I201" s="59"/>
      <c r="J201" s="59">
        <v>5</v>
      </c>
      <c r="K201" s="144">
        <v>2</v>
      </c>
      <c r="L201" s="223"/>
      <c r="M201" s="129"/>
      <c r="N201" s="225"/>
      <c r="O201" s="233"/>
      <c r="P201" s="109">
        <v>5</v>
      </c>
      <c r="Q201" s="234"/>
      <c r="R201" s="233"/>
      <c r="T201" s="104"/>
    </row>
    <row r="202" spans="1:20" ht="15.75" customHeight="1" x14ac:dyDescent="0.25">
      <c r="A202" s="58">
        <v>1601</v>
      </c>
      <c r="B202" s="59"/>
      <c r="C202" s="59"/>
      <c r="D202" s="59"/>
      <c r="E202" s="59"/>
      <c r="F202" s="59"/>
      <c r="G202" s="59"/>
      <c r="H202" s="59"/>
      <c r="I202" s="59"/>
      <c r="J202" s="59">
        <v>3</v>
      </c>
      <c r="K202" s="144"/>
      <c r="L202" s="223"/>
      <c r="M202" s="129"/>
      <c r="N202" s="225"/>
      <c r="O202" s="233"/>
      <c r="P202" s="196">
        <v>3</v>
      </c>
      <c r="Q202" s="234"/>
      <c r="R202" s="233"/>
      <c r="T202" s="104"/>
    </row>
    <row r="203" spans="1:20" ht="15.75" customHeight="1" x14ac:dyDescent="0.25">
      <c r="A203" s="58">
        <v>1602</v>
      </c>
      <c r="B203" s="59"/>
      <c r="C203" s="59"/>
      <c r="D203" s="59"/>
      <c r="E203" s="59"/>
      <c r="F203" s="59"/>
      <c r="G203" s="59"/>
      <c r="H203" s="59"/>
      <c r="I203" s="59"/>
      <c r="J203" s="59">
        <v>3</v>
      </c>
      <c r="K203" s="144"/>
      <c r="L203" s="223"/>
      <c r="M203" s="129"/>
      <c r="N203" s="225"/>
      <c r="O203" s="235"/>
      <c r="P203" s="198">
        <v>3</v>
      </c>
      <c r="Q203" s="236"/>
      <c r="R203" s="233"/>
      <c r="T203" s="104"/>
    </row>
    <row r="204" spans="1:20" ht="15.75" customHeight="1" x14ac:dyDescent="0.25">
      <c r="A204" s="58">
        <v>1701</v>
      </c>
      <c r="B204" s="59"/>
      <c r="C204" s="59"/>
      <c r="D204" s="59"/>
      <c r="E204" s="59"/>
      <c r="F204" s="59"/>
      <c r="G204" s="59"/>
      <c r="H204" s="59"/>
      <c r="I204" s="59"/>
      <c r="J204" s="59">
        <v>3</v>
      </c>
      <c r="K204" s="144">
        <v>3</v>
      </c>
      <c r="L204" s="223"/>
      <c r="M204" s="129"/>
      <c r="N204" s="225"/>
      <c r="O204" s="235"/>
      <c r="P204" s="198">
        <v>3</v>
      </c>
      <c r="Q204" s="236"/>
      <c r="R204" s="233"/>
      <c r="T204" s="104"/>
    </row>
    <row r="205" spans="1:20" ht="15.75" customHeight="1" x14ac:dyDescent="0.25">
      <c r="A205" s="58">
        <v>1702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144"/>
      <c r="L205" s="223"/>
      <c r="M205" s="129"/>
      <c r="N205" s="225"/>
      <c r="O205" s="191" t="s">
        <v>83</v>
      </c>
      <c r="P205" s="197">
        <v>2</v>
      </c>
      <c r="Q205" s="111">
        <f>K208</f>
        <v>9</v>
      </c>
      <c r="R205" s="193" t="s">
        <v>11</v>
      </c>
      <c r="T205" s="104"/>
    </row>
    <row r="206" spans="1:20" ht="15.75" customHeight="1" x14ac:dyDescent="0.25">
      <c r="A206" s="58">
        <v>1801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144"/>
      <c r="L206" s="223"/>
      <c r="M206" s="129"/>
      <c r="N206" s="225"/>
      <c r="O206" s="192" t="s">
        <v>85</v>
      </c>
      <c r="P206" s="86">
        <f>IF(P205/B191=0,"",P205/B191)</f>
        <v>0.125</v>
      </c>
      <c r="Q206" s="112">
        <f>IF(P205/Q205=0,"",P205/Q205)</f>
        <v>0.22222222222222221</v>
      </c>
      <c r="R206" s="194" t="s">
        <v>86</v>
      </c>
      <c r="T206" s="104"/>
    </row>
    <row r="207" spans="1:20" ht="15.75" customHeight="1" x14ac:dyDescent="0.25">
      <c r="A207" s="58">
        <v>1802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144"/>
      <c r="L207" s="226"/>
      <c r="M207" s="227"/>
      <c r="N207" s="228"/>
      <c r="O207" s="90"/>
      <c r="P207" s="91"/>
      <c r="Q207" s="91"/>
      <c r="R207" s="113"/>
      <c r="T207" s="104"/>
    </row>
    <row r="208" spans="1:20" ht="18" x14ac:dyDescent="0.25">
      <c r="A208" s="28"/>
      <c r="B208" s="280" t="s">
        <v>111</v>
      </c>
      <c r="C208" s="280"/>
      <c r="D208" s="280"/>
      <c r="E208" s="280"/>
      <c r="F208" s="280"/>
      <c r="G208" s="280"/>
      <c r="H208" s="280"/>
      <c r="I208" s="280"/>
      <c r="J208" s="280"/>
      <c r="K208" s="93">
        <f>SUM(K191:K204)</f>
        <v>9</v>
      </c>
      <c r="L208" s="247">
        <f>IF(SUM(K198:K199)=0,"",SUM(K198:K199)/B191)</f>
        <v>0.125</v>
      </c>
      <c r="M208" s="94">
        <f>IF(K208=0,"",K208/B191)</f>
        <v>0.5625</v>
      </c>
      <c r="N208" s="94">
        <f>IF(K199=0,"",M208-L208)</f>
        <v>0.4375</v>
      </c>
      <c r="O208" s="3"/>
      <c r="P208" s="29"/>
      <c r="Q208" s="22"/>
      <c r="R208" s="3"/>
      <c r="T208" s="104"/>
    </row>
    <row r="209" spans="1:20" ht="12.75" customHeight="1" x14ac:dyDescent="0.2">
      <c r="A209" s="28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114"/>
      <c r="M209" s="3"/>
      <c r="N209" s="29"/>
      <c r="O209" s="3"/>
      <c r="P209" s="29"/>
      <c r="Q209" s="22"/>
      <c r="R209" s="3"/>
      <c r="S209" s="29"/>
      <c r="T209" s="37"/>
    </row>
    <row r="210" spans="1:20" ht="12.75" customHeight="1" x14ac:dyDescent="0.2">
      <c r="A210" s="28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114"/>
      <c r="M210" s="3"/>
      <c r="N210" s="29"/>
      <c r="O210" s="3"/>
      <c r="P210" s="29"/>
      <c r="Q210" s="22"/>
      <c r="R210" s="3"/>
      <c r="S210" s="29"/>
      <c r="T210" s="22"/>
    </row>
    <row r="211" spans="1:20" ht="26.25" customHeight="1" x14ac:dyDescent="0.3">
      <c r="A211" s="209"/>
      <c r="B211" s="294" t="s">
        <v>99</v>
      </c>
      <c r="C211" s="294"/>
      <c r="D211" s="294"/>
      <c r="E211" s="294"/>
      <c r="F211" s="294"/>
      <c r="G211" s="294"/>
      <c r="H211" s="294"/>
      <c r="I211" s="294"/>
      <c r="J211" s="294"/>
      <c r="K211" s="57" t="s">
        <v>76</v>
      </c>
      <c r="L211" s="114"/>
      <c r="M211" s="3"/>
      <c r="N211" s="29"/>
      <c r="O211" s="3"/>
      <c r="P211" s="29"/>
      <c r="Q211" s="29"/>
      <c r="R211" s="29"/>
    </row>
    <row r="212" spans="1:20" ht="20.25" customHeight="1" x14ac:dyDescent="0.2">
      <c r="A212" s="272" t="s">
        <v>10</v>
      </c>
      <c r="B212" s="273" t="s">
        <v>100</v>
      </c>
      <c r="C212" s="274"/>
      <c r="D212" s="274"/>
      <c r="E212" s="274"/>
      <c r="F212" s="274"/>
      <c r="G212" s="274"/>
      <c r="H212" s="274"/>
      <c r="I212" s="274"/>
      <c r="J212" s="275"/>
      <c r="K212" s="276" t="s">
        <v>11</v>
      </c>
      <c r="L212" s="269" t="s">
        <v>3</v>
      </c>
      <c r="M212" s="269" t="s">
        <v>4</v>
      </c>
      <c r="N212" s="278" t="s">
        <v>5</v>
      </c>
      <c r="O212" s="269" t="s">
        <v>6</v>
      </c>
      <c r="P212" s="267" t="s">
        <v>7</v>
      </c>
      <c r="Q212" s="267" t="s">
        <v>8</v>
      </c>
      <c r="R212" s="269" t="s">
        <v>101</v>
      </c>
    </row>
    <row r="213" spans="1:20" ht="15.75" customHeight="1" x14ac:dyDescent="0.25">
      <c r="A213" s="268"/>
      <c r="B213" s="58" t="s">
        <v>102</v>
      </c>
      <c r="C213" s="58" t="s">
        <v>103</v>
      </c>
      <c r="D213" s="58" t="s">
        <v>104</v>
      </c>
      <c r="E213" s="58" t="s">
        <v>105</v>
      </c>
      <c r="F213" s="58" t="s">
        <v>106</v>
      </c>
      <c r="G213" s="58" t="s">
        <v>107</v>
      </c>
      <c r="H213" s="58" t="s">
        <v>108</v>
      </c>
      <c r="I213" s="58" t="s">
        <v>109</v>
      </c>
      <c r="J213" s="58" t="s">
        <v>110</v>
      </c>
      <c r="K213" s="299"/>
      <c r="L213" s="277"/>
      <c r="M213" s="268"/>
      <c r="N213" s="268"/>
      <c r="O213" s="268"/>
      <c r="P213" s="268"/>
      <c r="Q213" s="268"/>
      <c r="R213" s="268"/>
      <c r="T213" s="104"/>
    </row>
    <row r="214" spans="1:20" ht="15.75" customHeight="1" x14ac:dyDescent="0.25">
      <c r="A214" s="58">
        <v>1102</v>
      </c>
      <c r="B214" s="59">
        <v>40</v>
      </c>
      <c r="C214" s="59"/>
      <c r="D214" s="59"/>
      <c r="E214" s="59"/>
      <c r="F214" s="59"/>
      <c r="G214" s="59"/>
      <c r="H214" s="59"/>
      <c r="I214" s="59"/>
      <c r="J214" s="59"/>
      <c r="K214" s="144"/>
      <c r="L214" s="220"/>
      <c r="M214" s="221"/>
      <c r="N214" s="222"/>
      <c r="O214" s="229"/>
      <c r="P214" s="63">
        <f>B214</f>
        <v>40</v>
      </c>
      <c r="Q214" s="230"/>
      <c r="R214" s="229"/>
      <c r="T214" s="104"/>
    </row>
    <row r="215" spans="1:20" ht="15.75" customHeight="1" x14ac:dyDescent="0.25">
      <c r="A215" s="58">
        <v>1201</v>
      </c>
      <c r="B215" s="59"/>
      <c r="C215" s="59">
        <v>28</v>
      </c>
      <c r="D215" s="59"/>
      <c r="E215" s="59"/>
      <c r="F215" s="59"/>
      <c r="G215" s="59"/>
      <c r="H215" s="59"/>
      <c r="I215" s="59"/>
      <c r="J215" s="59"/>
      <c r="K215" s="144"/>
      <c r="L215" s="223"/>
      <c r="M215" s="129"/>
      <c r="N215" s="224"/>
      <c r="O215" s="67">
        <f>IF(C215=0,"",C215/B214)</f>
        <v>0.7</v>
      </c>
      <c r="P215" s="68">
        <v>30</v>
      </c>
      <c r="Q215" s="231">
        <f t="shared" ref="Q215:Q222" si="32">IF(P215=0,"",P215/P214)</f>
        <v>0.75</v>
      </c>
      <c r="R215" s="231">
        <f t="shared" ref="R215:R222" si="33">IF(P215=0,"",100%-Q215)</f>
        <v>0.25</v>
      </c>
      <c r="T215" s="104"/>
    </row>
    <row r="216" spans="1:20" ht="15.75" customHeight="1" x14ac:dyDescent="0.25">
      <c r="A216" s="58">
        <v>1202</v>
      </c>
      <c r="B216" s="59"/>
      <c r="C216" s="59"/>
      <c r="D216" s="59">
        <v>25</v>
      </c>
      <c r="E216" s="59"/>
      <c r="F216" s="59"/>
      <c r="G216" s="59"/>
      <c r="H216" s="59"/>
      <c r="I216" s="59"/>
      <c r="J216" s="59"/>
      <c r="K216" s="144"/>
      <c r="L216" s="223"/>
      <c r="M216" s="129"/>
      <c r="N216" s="224"/>
      <c r="O216" s="67">
        <f>IF(D216=0,"",D216/C215)</f>
        <v>0.8928571428571429</v>
      </c>
      <c r="P216" s="68">
        <v>26</v>
      </c>
      <c r="Q216" s="231">
        <f t="shared" si="32"/>
        <v>0.8666666666666667</v>
      </c>
      <c r="R216" s="231">
        <f t="shared" si="33"/>
        <v>0.1333333333333333</v>
      </c>
      <c r="T216" s="70">
        <f>P216/P214</f>
        <v>0.65</v>
      </c>
    </row>
    <row r="217" spans="1:20" ht="15.75" customHeight="1" x14ac:dyDescent="0.25">
      <c r="A217" s="58">
        <v>1301</v>
      </c>
      <c r="B217" s="59"/>
      <c r="C217" s="59"/>
      <c r="D217" s="59"/>
      <c r="E217" s="59">
        <v>17</v>
      </c>
      <c r="F217" s="59"/>
      <c r="G217" s="59"/>
      <c r="H217" s="59"/>
      <c r="I217" s="59"/>
      <c r="J217" s="59"/>
      <c r="K217" s="144"/>
      <c r="L217" s="223"/>
      <c r="M217" s="129"/>
      <c r="N217" s="224"/>
      <c r="O217" s="67">
        <f>IF(E217=0,"",E217/D216)</f>
        <v>0.68</v>
      </c>
      <c r="P217" s="68">
        <v>23</v>
      </c>
      <c r="Q217" s="231">
        <f t="shared" si="32"/>
        <v>0.88461538461538458</v>
      </c>
      <c r="R217" s="231">
        <f t="shared" si="33"/>
        <v>0.11538461538461542</v>
      </c>
      <c r="T217" s="104"/>
    </row>
    <row r="218" spans="1:20" ht="15.75" customHeight="1" x14ac:dyDescent="0.25">
      <c r="A218" s="58">
        <v>1302</v>
      </c>
      <c r="B218" s="59"/>
      <c r="C218" s="59"/>
      <c r="D218" s="59"/>
      <c r="E218" s="59"/>
      <c r="F218" s="59">
        <v>16</v>
      </c>
      <c r="G218" s="59"/>
      <c r="H218" s="59"/>
      <c r="I218" s="59"/>
      <c r="J218" s="59"/>
      <c r="K218" s="144"/>
      <c r="L218" s="223"/>
      <c r="M218" s="129"/>
      <c r="N218" s="224"/>
      <c r="O218" s="67">
        <f>IF(F218=0,"",F218/E217)</f>
        <v>0.94117647058823528</v>
      </c>
      <c r="P218" s="68">
        <v>21</v>
      </c>
      <c r="Q218" s="231">
        <f t="shared" si="32"/>
        <v>0.91304347826086951</v>
      </c>
      <c r="R218" s="231">
        <f t="shared" si="33"/>
        <v>8.6956521739130488E-2</v>
      </c>
      <c r="T218" s="104"/>
    </row>
    <row r="219" spans="1:20" ht="15.75" customHeight="1" x14ac:dyDescent="0.25">
      <c r="A219" s="58">
        <v>1401</v>
      </c>
      <c r="B219" s="59"/>
      <c r="C219" s="59"/>
      <c r="D219" s="59"/>
      <c r="E219" s="59"/>
      <c r="F219" s="59"/>
      <c r="G219" s="59">
        <v>16</v>
      </c>
      <c r="H219" s="59"/>
      <c r="I219" s="59"/>
      <c r="J219" s="59"/>
      <c r="K219" s="144"/>
      <c r="L219" s="223"/>
      <c r="M219" s="129"/>
      <c r="N219" s="224"/>
      <c r="O219" s="67">
        <f>IF(G219=0,"",G219/F218)</f>
        <v>1</v>
      </c>
      <c r="P219" s="68">
        <v>20</v>
      </c>
      <c r="Q219" s="231">
        <f t="shared" si="32"/>
        <v>0.95238095238095233</v>
      </c>
      <c r="R219" s="231">
        <f t="shared" si="33"/>
        <v>4.7619047619047672E-2</v>
      </c>
      <c r="T219" s="104"/>
    </row>
    <row r="220" spans="1:20" ht="15.75" customHeight="1" x14ac:dyDescent="0.25">
      <c r="A220" s="58">
        <v>1402</v>
      </c>
      <c r="B220" s="59"/>
      <c r="C220" s="59"/>
      <c r="D220" s="59"/>
      <c r="E220" s="59"/>
      <c r="F220" s="59"/>
      <c r="G220" s="59"/>
      <c r="H220" s="59">
        <v>14</v>
      </c>
      <c r="I220" s="59"/>
      <c r="J220" s="59"/>
      <c r="K220" s="144"/>
      <c r="L220" s="223"/>
      <c r="M220" s="129"/>
      <c r="N220" s="224"/>
      <c r="O220" s="67">
        <f>IF(H220=0,"",H220/G219)</f>
        <v>0.875</v>
      </c>
      <c r="P220" s="68">
        <v>19</v>
      </c>
      <c r="Q220" s="231">
        <f t="shared" si="32"/>
        <v>0.95</v>
      </c>
      <c r="R220" s="231">
        <f t="shared" si="33"/>
        <v>5.0000000000000044E-2</v>
      </c>
      <c r="T220" s="104"/>
    </row>
    <row r="221" spans="1:20" ht="15.75" customHeight="1" x14ac:dyDescent="0.25">
      <c r="A221" s="58">
        <v>1501</v>
      </c>
      <c r="B221" s="59"/>
      <c r="C221" s="59"/>
      <c r="D221" s="59"/>
      <c r="E221" s="59"/>
      <c r="F221" s="59"/>
      <c r="G221" s="59"/>
      <c r="H221" s="59"/>
      <c r="I221" s="59">
        <v>14</v>
      </c>
      <c r="J221" s="59"/>
      <c r="K221" s="144">
        <v>1</v>
      </c>
      <c r="L221" s="223"/>
      <c r="M221" s="129"/>
      <c r="N221" s="224"/>
      <c r="O221" s="67">
        <f>IF(I221=0,"",I221/H220)</f>
        <v>1</v>
      </c>
      <c r="P221" s="68">
        <v>19</v>
      </c>
      <c r="Q221" s="231">
        <f t="shared" si="32"/>
        <v>1</v>
      </c>
      <c r="R221" s="231">
        <f t="shared" si="33"/>
        <v>0</v>
      </c>
      <c r="T221" s="104"/>
    </row>
    <row r="222" spans="1:20" ht="15.75" customHeight="1" x14ac:dyDescent="0.25">
      <c r="A222" s="58">
        <v>1502</v>
      </c>
      <c r="B222" s="59"/>
      <c r="C222" s="59"/>
      <c r="D222" s="59"/>
      <c r="E222" s="59"/>
      <c r="F222" s="59"/>
      <c r="G222" s="59"/>
      <c r="H222" s="59"/>
      <c r="I222" s="59"/>
      <c r="J222" s="59">
        <v>12</v>
      </c>
      <c r="K222" s="144">
        <v>1</v>
      </c>
      <c r="L222" s="223"/>
      <c r="M222" s="129"/>
      <c r="N222" s="224"/>
      <c r="O222" s="71">
        <f>IF(J222=0,"",J222/I221)</f>
        <v>0.8571428571428571</v>
      </c>
      <c r="P222" s="68">
        <v>18</v>
      </c>
      <c r="Q222" s="71">
        <f t="shared" si="32"/>
        <v>0.94736842105263153</v>
      </c>
      <c r="R222" s="71">
        <f t="shared" si="33"/>
        <v>5.2631578947368474E-2</v>
      </c>
      <c r="T222" s="104"/>
    </row>
    <row r="223" spans="1:20" ht="15.75" customHeight="1" x14ac:dyDescent="0.25">
      <c r="A223" s="58">
        <v>1601</v>
      </c>
      <c r="B223" s="59"/>
      <c r="C223" s="59"/>
      <c r="D223" s="59"/>
      <c r="E223" s="59"/>
      <c r="F223" s="59"/>
      <c r="G223" s="59"/>
      <c r="H223" s="59"/>
      <c r="I223" s="59"/>
      <c r="J223" s="59">
        <v>7</v>
      </c>
      <c r="K223" s="144">
        <v>6</v>
      </c>
      <c r="L223" s="223"/>
      <c r="M223" s="129"/>
      <c r="N223" s="225"/>
      <c r="O223" s="129"/>
      <c r="P223" s="68">
        <v>16</v>
      </c>
      <c r="Q223" s="129"/>
      <c r="R223" s="232"/>
      <c r="T223" s="104"/>
    </row>
    <row r="224" spans="1:20" ht="15.75" customHeight="1" x14ac:dyDescent="0.25">
      <c r="A224" s="58">
        <v>1602</v>
      </c>
      <c r="B224" s="59"/>
      <c r="C224" s="59"/>
      <c r="D224" s="59"/>
      <c r="E224" s="59"/>
      <c r="F224" s="59"/>
      <c r="G224" s="59"/>
      <c r="H224" s="59"/>
      <c r="I224" s="59"/>
      <c r="J224" s="59">
        <v>6</v>
      </c>
      <c r="K224" s="144"/>
      <c r="L224" s="223"/>
      <c r="M224" s="129"/>
      <c r="N224" s="225"/>
      <c r="O224" s="233"/>
      <c r="P224" s="109">
        <v>10</v>
      </c>
      <c r="Q224" s="234"/>
      <c r="R224" s="233"/>
      <c r="T224" s="104"/>
    </row>
    <row r="225" spans="1:20" ht="15.75" customHeight="1" x14ac:dyDescent="0.25">
      <c r="A225" s="58">
        <v>1701</v>
      </c>
      <c r="B225" s="59"/>
      <c r="C225" s="59"/>
      <c r="D225" s="59"/>
      <c r="E225" s="59"/>
      <c r="F225" s="59"/>
      <c r="G225" s="59"/>
      <c r="H225" s="59"/>
      <c r="I225" s="59"/>
      <c r="J225" s="59">
        <v>3</v>
      </c>
      <c r="K225" s="144">
        <v>2</v>
      </c>
      <c r="L225" s="223"/>
      <c r="M225" s="129"/>
      <c r="N225" s="225"/>
      <c r="O225" s="233"/>
      <c r="P225" s="109">
        <v>7</v>
      </c>
      <c r="Q225" s="234"/>
      <c r="R225" s="233"/>
      <c r="T225" s="104"/>
    </row>
    <row r="226" spans="1:20" ht="15.75" customHeight="1" x14ac:dyDescent="0.25">
      <c r="A226" s="58">
        <v>1702</v>
      </c>
      <c r="B226" s="59"/>
      <c r="C226" s="59"/>
      <c r="D226" s="59"/>
      <c r="E226" s="59"/>
      <c r="F226" s="59"/>
      <c r="G226" s="59"/>
      <c r="H226" s="59"/>
      <c r="I226" s="59"/>
      <c r="J226" s="59">
        <v>3</v>
      </c>
      <c r="K226" s="144">
        <v>1</v>
      </c>
      <c r="L226" s="223"/>
      <c r="M226" s="129"/>
      <c r="N226" s="225"/>
      <c r="O226" s="233"/>
      <c r="P226" s="109">
        <v>5</v>
      </c>
      <c r="Q226" s="234"/>
      <c r="R226" s="233"/>
      <c r="T226" s="104"/>
    </row>
    <row r="227" spans="1:20" ht="15.75" customHeight="1" x14ac:dyDescent="0.25">
      <c r="A227" s="58">
        <v>1801</v>
      </c>
      <c r="B227" s="59"/>
      <c r="C227" s="59"/>
      <c r="D227" s="59"/>
      <c r="E227" s="59"/>
      <c r="F227" s="59"/>
      <c r="G227" s="59"/>
      <c r="H227" s="59"/>
      <c r="I227" s="59"/>
      <c r="J227" s="59">
        <v>1</v>
      </c>
      <c r="K227" s="144">
        <v>1</v>
      </c>
      <c r="L227" s="223"/>
      <c r="M227" s="129"/>
      <c r="N227" s="225"/>
      <c r="O227" s="129"/>
      <c r="P227" s="225"/>
      <c r="Q227" s="124"/>
      <c r="R227" s="233"/>
      <c r="T227" s="104"/>
    </row>
    <row r="228" spans="1:20" ht="15.75" customHeight="1" x14ac:dyDescent="0.25">
      <c r="A228" s="58">
        <v>1802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144">
        <v>2</v>
      </c>
      <c r="L228" s="223"/>
      <c r="M228" s="129"/>
      <c r="N228" s="225"/>
      <c r="O228" s="191" t="s">
        <v>83</v>
      </c>
      <c r="P228" s="82">
        <v>14</v>
      </c>
      <c r="Q228" s="111">
        <f>K231</f>
        <v>14</v>
      </c>
      <c r="R228" s="193" t="s">
        <v>11</v>
      </c>
      <c r="T228" s="104"/>
    </row>
    <row r="229" spans="1:20" ht="15.75" customHeight="1" x14ac:dyDescent="0.25">
      <c r="A229" s="58">
        <v>1901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144"/>
      <c r="L229" s="223"/>
      <c r="M229" s="129"/>
      <c r="N229" s="225"/>
      <c r="O229" s="192" t="s">
        <v>85</v>
      </c>
      <c r="P229" s="86">
        <f>IF(P228/B214=0,"",P228/B214)</f>
        <v>0.35</v>
      </c>
      <c r="Q229" s="112">
        <f>IF(P228/Q228=0,"",P228/Q228)</f>
        <v>1</v>
      </c>
      <c r="R229" s="194" t="s">
        <v>86</v>
      </c>
      <c r="T229" s="104"/>
    </row>
    <row r="230" spans="1:20" ht="15.75" customHeight="1" x14ac:dyDescent="0.25">
      <c r="A230" s="58">
        <v>1902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144"/>
      <c r="L230" s="226"/>
      <c r="M230" s="227"/>
      <c r="N230" s="228"/>
      <c r="O230" s="90"/>
      <c r="P230" s="91"/>
      <c r="Q230" s="91"/>
      <c r="R230" s="113"/>
      <c r="T230" s="104"/>
    </row>
    <row r="231" spans="1:20" ht="18" customHeight="1" x14ac:dyDescent="0.25">
      <c r="A231" s="28"/>
      <c r="B231" s="280" t="s">
        <v>111</v>
      </c>
      <c r="C231" s="280"/>
      <c r="D231" s="280"/>
      <c r="E231" s="280"/>
      <c r="F231" s="280"/>
      <c r="G231" s="280"/>
      <c r="H231" s="280"/>
      <c r="I231" s="280"/>
      <c r="J231" s="280"/>
      <c r="K231" s="93">
        <f>SUM(K214:K228)</f>
        <v>14</v>
      </c>
      <c r="L231" s="247">
        <f>IF(SUM(K221:K222)=0,"",SUM(K221:K222)/B214)</f>
        <v>0.05</v>
      </c>
      <c r="M231" s="94">
        <f>IF(K231=0,"",K231/B214)</f>
        <v>0.35</v>
      </c>
      <c r="N231" s="94">
        <f>IF(K222=0,"",M231-L231)</f>
        <v>0.3</v>
      </c>
      <c r="O231" s="3"/>
      <c r="P231" s="29"/>
      <c r="Q231" s="22"/>
      <c r="R231" s="3"/>
      <c r="T231" s="104"/>
    </row>
    <row r="232" spans="1:20" ht="12.75" customHeight="1" x14ac:dyDescent="0.2">
      <c r="L232" s="114"/>
      <c r="M232" s="3"/>
      <c r="O232" s="3"/>
    </row>
    <row r="233" spans="1:20" ht="12.75" customHeight="1" x14ac:dyDescent="0.2">
      <c r="L233" s="114"/>
      <c r="M233" s="3"/>
      <c r="N233" s="3"/>
      <c r="O233" s="3"/>
    </row>
    <row r="234" spans="1:20" ht="26.25" x14ac:dyDescent="0.3">
      <c r="A234" s="209"/>
      <c r="B234" s="294" t="s">
        <v>99</v>
      </c>
      <c r="C234" s="294"/>
      <c r="D234" s="294"/>
      <c r="E234" s="294"/>
      <c r="F234" s="294"/>
      <c r="G234" s="294"/>
      <c r="H234" s="294"/>
      <c r="I234" s="294"/>
      <c r="J234" s="294"/>
      <c r="K234" s="57" t="s">
        <v>84</v>
      </c>
      <c r="L234" s="250"/>
      <c r="M234" s="160"/>
      <c r="N234" s="29"/>
      <c r="O234" s="3"/>
      <c r="P234" s="29"/>
      <c r="Q234" s="29"/>
      <c r="R234" s="29"/>
    </row>
    <row r="235" spans="1:20" ht="20.25" x14ac:dyDescent="0.2">
      <c r="A235" s="272" t="s">
        <v>10</v>
      </c>
      <c r="B235" s="273" t="s">
        <v>100</v>
      </c>
      <c r="C235" s="274"/>
      <c r="D235" s="274"/>
      <c r="E235" s="274"/>
      <c r="F235" s="274"/>
      <c r="G235" s="274"/>
      <c r="H235" s="274"/>
      <c r="I235" s="274"/>
      <c r="J235" s="275"/>
      <c r="K235" s="276" t="s">
        <v>11</v>
      </c>
      <c r="L235" s="269" t="s">
        <v>3</v>
      </c>
      <c r="M235" s="269" t="s">
        <v>4</v>
      </c>
      <c r="N235" s="278" t="s">
        <v>5</v>
      </c>
      <c r="O235" s="269" t="s">
        <v>6</v>
      </c>
      <c r="P235" s="267" t="s">
        <v>7</v>
      </c>
      <c r="Q235" s="267" t="s">
        <v>8</v>
      </c>
      <c r="R235" s="269" t="s">
        <v>101</v>
      </c>
    </row>
    <row r="236" spans="1:20" ht="15.75" x14ac:dyDescent="0.25">
      <c r="A236" s="268"/>
      <c r="B236" s="58" t="s">
        <v>102</v>
      </c>
      <c r="C236" s="58" t="s">
        <v>103</v>
      </c>
      <c r="D236" s="58" t="s">
        <v>104</v>
      </c>
      <c r="E236" s="58" t="s">
        <v>105</v>
      </c>
      <c r="F236" s="58" t="s">
        <v>106</v>
      </c>
      <c r="G236" s="58" t="s">
        <v>107</v>
      </c>
      <c r="H236" s="58" t="s">
        <v>108</v>
      </c>
      <c r="I236" s="58" t="s">
        <v>109</v>
      </c>
      <c r="J236" s="58" t="s">
        <v>110</v>
      </c>
      <c r="K236" s="299"/>
      <c r="L236" s="277"/>
      <c r="M236" s="268"/>
      <c r="N236" s="268"/>
      <c r="O236" s="268"/>
      <c r="P236" s="268"/>
      <c r="Q236" s="268"/>
      <c r="R236" s="268"/>
      <c r="T236" s="104"/>
    </row>
    <row r="237" spans="1:20" ht="15.75" customHeight="1" x14ac:dyDescent="0.25">
      <c r="A237" s="58">
        <v>1202</v>
      </c>
      <c r="B237" s="59">
        <v>39</v>
      </c>
      <c r="C237" s="59"/>
      <c r="D237" s="59"/>
      <c r="E237" s="59"/>
      <c r="F237" s="59"/>
      <c r="G237" s="59"/>
      <c r="H237" s="59"/>
      <c r="I237" s="59"/>
      <c r="J237" s="59"/>
      <c r="K237" s="144"/>
      <c r="L237" s="220"/>
      <c r="M237" s="221"/>
      <c r="N237" s="222"/>
      <c r="O237" s="229"/>
      <c r="P237" s="63">
        <f>B237</f>
        <v>39</v>
      </c>
      <c r="Q237" s="230"/>
      <c r="R237" s="229"/>
      <c r="T237" s="104"/>
    </row>
    <row r="238" spans="1:20" ht="15.75" customHeight="1" x14ac:dyDescent="0.25">
      <c r="A238" s="58">
        <v>1301</v>
      </c>
      <c r="B238" s="59"/>
      <c r="C238" s="59">
        <v>27</v>
      </c>
      <c r="D238" s="59"/>
      <c r="E238" s="59"/>
      <c r="F238" s="59"/>
      <c r="G238" s="59"/>
      <c r="H238" s="59"/>
      <c r="I238" s="59"/>
      <c r="J238" s="59"/>
      <c r="K238" s="144"/>
      <c r="L238" s="223"/>
      <c r="M238" s="129"/>
      <c r="N238" s="224"/>
      <c r="O238" s="67">
        <f>IF(C238=0,"",C238/B237)</f>
        <v>0.69230769230769229</v>
      </c>
      <c r="P238" s="68">
        <v>27</v>
      </c>
      <c r="Q238" s="231">
        <f t="shared" ref="Q238:Q245" si="34">IF(P238=0,"",P238/P237)</f>
        <v>0.69230769230769229</v>
      </c>
      <c r="R238" s="231">
        <f t="shared" ref="R238:R245" si="35">IF(P238=0,"",100%-Q238)</f>
        <v>0.30769230769230771</v>
      </c>
      <c r="T238" s="104"/>
    </row>
    <row r="239" spans="1:20" ht="15.75" customHeight="1" x14ac:dyDescent="0.25">
      <c r="A239" s="58">
        <v>1302</v>
      </c>
      <c r="B239" s="59"/>
      <c r="C239" s="59"/>
      <c r="D239" s="59">
        <v>23</v>
      </c>
      <c r="E239" s="59"/>
      <c r="F239" s="59"/>
      <c r="G239" s="59"/>
      <c r="H239" s="59"/>
      <c r="I239" s="59"/>
      <c r="J239" s="59"/>
      <c r="K239" s="144"/>
      <c r="L239" s="223"/>
      <c r="M239" s="129"/>
      <c r="N239" s="224"/>
      <c r="O239" s="67">
        <f>IF(D239=0,"",D239/C238)</f>
        <v>0.85185185185185186</v>
      </c>
      <c r="P239" s="68">
        <v>25</v>
      </c>
      <c r="Q239" s="231">
        <f t="shared" si="34"/>
        <v>0.92592592592592593</v>
      </c>
      <c r="R239" s="231">
        <f t="shared" si="35"/>
        <v>7.407407407407407E-2</v>
      </c>
      <c r="T239" s="70">
        <f>P239/P237</f>
        <v>0.64102564102564108</v>
      </c>
    </row>
    <row r="240" spans="1:20" ht="15.75" customHeight="1" x14ac:dyDescent="0.25">
      <c r="A240" s="58">
        <v>1401</v>
      </c>
      <c r="B240" s="59"/>
      <c r="C240" s="59"/>
      <c r="D240" s="59"/>
      <c r="E240" s="59">
        <v>16</v>
      </c>
      <c r="F240" s="59"/>
      <c r="G240" s="59"/>
      <c r="H240" s="59"/>
      <c r="I240" s="59"/>
      <c r="J240" s="59"/>
      <c r="K240" s="144"/>
      <c r="L240" s="223"/>
      <c r="M240" s="129"/>
      <c r="N240" s="224"/>
      <c r="O240" s="67">
        <f>IF(E240=0,"",E240/D239)</f>
        <v>0.69565217391304346</v>
      </c>
      <c r="P240" s="68">
        <v>19</v>
      </c>
      <c r="Q240" s="231">
        <f t="shared" si="34"/>
        <v>0.76</v>
      </c>
      <c r="R240" s="231">
        <f t="shared" si="35"/>
        <v>0.24</v>
      </c>
      <c r="T240" s="104"/>
    </row>
    <row r="241" spans="1:20" ht="15.75" customHeight="1" x14ac:dyDescent="0.25">
      <c r="A241" s="58">
        <v>1402</v>
      </c>
      <c r="B241" s="59"/>
      <c r="C241" s="59"/>
      <c r="D241" s="59"/>
      <c r="E241" s="59"/>
      <c r="F241" s="59">
        <v>14</v>
      </c>
      <c r="G241" s="59"/>
      <c r="H241" s="59"/>
      <c r="I241" s="59"/>
      <c r="J241" s="59"/>
      <c r="K241" s="144"/>
      <c r="L241" s="223"/>
      <c r="M241" s="129"/>
      <c r="N241" s="224"/>
      <c r="O241" s="67">
        <f>IF(F241=0,"",F241/E240)</f>
        <v>0.875</v>
      </c>
      <c r="P241" s="68">
        <v>17</v>
      </c>
      <c r="Q241" s="231">
        <f t="shared" si="34"/>
        <v>0.89473684210526316</v>
      </c>
      <c r="R241" s="231">
        <f t="shared" si="35"/>
        <v>0.10526315789473684</v>
      </c>
      <c r="T241" s="104"/>
    </row>
    <row r="242" spans="1:20" ht="15.75" customHeight="1" x14ac:dyDescent="0.25">
      <c r="A242" s="58">
        <v>1501</v>
      </c>
      <c r="B242" s="59"/>
      <c r="C242" s="59"/>
      <c r="D242" s="59"/>
      <c r="E242" s="59"/>
      <c r="F242" s="59"/>
      <c r="G242" s="59">
        <v>12</v>
      </c>
      <c r="H242" s="59"/>
      <c r="I242" s="59"/>
      <c r="J242" s="59"/>
      <c r="K242" s="144"/>
      <c r="L242" s="223"/>
      <c r="M242" s="129"/>
      <c r="N242" s="224"/>
      <c r="O242" s="67">
        <f>IF(G242=0,"",G242/F241)</f>
        <v>0.8571428571428571</v>
      </c>
      <c r="P242" s="68">
        <v>14</v>
      </c>
      <c r="Q242" s="231">
        <f t="shared" si="34"/>
        <v>0.82352941176470584</v>
      </c>
      <c r="R242" s="231">
        <f t="shared" si="35"/>
        <v>0.17647058823529416</v>
      </c>
      <c r="T242" s="104"/>
    </row>
    <row r="243" spans="1:20" ht="15.75" customHeight="1" x14ac:dyDescent="0.25">
      <c r="A243" s="58">
        <v>1502</v>
      </c>
      <c r="B243" s="59"/>
      <c r="C243" s="59"/>
      <c r="D243" s="59"/>
      <c r="E243" s="59"/>
      <c r="F243" s="59"/>
      <c r="G243" s="59"/>
      <c r="H243" s="59">
        <v>11</v>
      </c>
      <c r="I243" s="59"/>
      <c r="J243" s="59"/>
      <c r="K243" s="144"/>
      <c r="L243" s="223"/>
      <c r="M243" s="129"/>
      <c r="N243" s="224"/>
      <c r="O243" s="67">
        <f>IF(H243=0,"",H243/G242)</f>
        <v>0.91666666666666663</v>
      </c>
      <c r="P243" s="68">
        <v>13</v>
      </c>
      <c r="Q243" s="231">
        <f t="shared" si="34"/>
        <v>0.9285714285714286</v>
      </c>
      <c r="R243" s="231">
        <f t="shared" si="35"/>
        <v>7.1428571428571397E-2</v>
      </c>
      <c r="T243" s="104"/>
    </row>
    <row r="244" spans="1:20" ht="15.75" customHeight="1" x14ac:dyDescent="0.25">
      <c r="A244" s="58">
        <v>1601</v>
      </c>
      <c r="B244" s="59"/>
      <c r="C244" s="59"/>
      <c r="D244" s="59"/>
      <c r="E244" s="59"/>
      <c r="F244" s="59"/>
      <c r="G244" s="59"/>
      <c r="H244" s="59"/>
      <c r="I244" s="59">
        <v>11</v>
      </c>
      <c r="J244" s="59"/>
      <c r="K244" s="144"/>
      <c r="L244" s="223"/>
      <c r="M244" s="129"/>
      <c r="N244" s="224"/>
      <c r="O244" s="67">
        <f>IF(I244=0,"",I244/H243)</f>
        <v>1</v>
      </c>
      <c r="P244" s="68">
        <v>13</v>
      </c>
      <c r="Q244" s="231">
        <f t="shared" si="34"/>
        <v>1</v>
      </c>
      <c r="R244" s="231">
        <f t="shared" si="35"/>
        <v>0</v>
      </c>
      <c r="T244" s="104"/>
    </row>
    <row r="245" spans="1:20" ht="15.75" customHeight="1" x14ac:dyDescent="0.25">
      <c r="A245" s="58">
        <v>1602</v>
      </c>
      <c r="B245" s="59"/>
      <c r="C245" s="59"/>
      <c r="D245" s="59"/>
      <c r="E245" s="59"/>
      <c r="F245" s="59"/>
      <c r="G245" s="59"/>
      <c r="H245" s="59"/>
      <c r="I245" s="59"/>
      <c r="J245" s="59">
        <v>7</v>
      </c>
      <c r="K245" s="144">
        <v>2</v>
      </c>
      <c r="L245" s="223"/>
      <c r="M245" s="129"/>
      <c r="N245" s="224"/>
      <c r="O245" s="71">
        <f>IF(J245=0,"",J245/I244)</f>
        <v>0.63636363636363635</v>
      </c>
      <c r="P245" s="68">
        <v>13</v>
      </c>
      <c r="Q245" s="71">
        <f t="shared" si="34"/>
        <v>1</v>
      </c>
      <c r="R245" s="71">
        <f t="shared" si="35"/>
        <v>0</v>
      </c>
      <c r="T245" s="104"/>
    </row>
    <row r="246" spans="1:20" ht="15.75" customHeight="1" x14ac:dyDescent="0.25">
      <c r="A246" s="58">
        <v>1701</v>
      </c>
      <c r="B246" s="59"/>
      <c r="C246" s="59"/>
      <c r="D246" s="59"/>
      <c r="E246" s="59"/>
      <c r="F246" s="59"/>
      <c r="G246" s="59"/>
      <c r="H246" s="59"/>
      <c r="I246" s="59"/>
      <c r="J246" s="59">
        <v>3</v>
      </c>
      <c r="K246" s="144">
        <v>2</v>
      </c>
      <c r="L246" s="223"/>
      <c r="M246" s="129"/>
      <c r="N246" s="225"/>
      <c r="O246" s="129"/>
      <c r="P246" s="68">
        <v>11</v>
      </c>
      <c r="Q246" s="129"/>
      <c r="R246" s="232"/>
      <c r="T246" s="104"/>
    </row>
    <row r="247" spans="1:20" ht="15.75" customHeight="1" x14ac:dyDescent="0.25">
      <c r="A247" s="58">
        <v>1702</v>
      </c>
      <c r="B247" s="59"/>
      <c r="C247" s="59"/>
      <c r="D247" s="59"/>
      <c r="E247" s="59"/>
      <c r="F247" s="59"/>
      <c r="G247" s="59"/>
      <c r="H247" s="59"/>
      <c r="I247" s="59"/>
      <c r="J247" s="59">
        <v>7</v>
      </c>
      <c r="K247" s="144">
        <v>1</v>
      </c>
      <c r="L247" s="223"/>
      <c r="M247" s="129"/>
      <c r="N247" s="225"/>
      <c r="O247" s="233"/>
      <c r="P247" s="68">
        <v>11</v>
      </c>
      <c r="Q247" s="234"/>
      <c r="R247" s="233"/>
      <c r="T247" s="104"/>
    </row>
    <row r="248" spans="1:20" ht="15.75" customHeight="1" x14ac:dyDescent="0.25">
      <c r="A248" s="58">
        <v>1801</v>
      </c>
      <c r="B248" s="59"/>
      <c r="C248" s="59"/>
      <c r="D248" s="59"/>
      <c r="E248" s="59"/>
      <c r="F248" s="59"/>
      <c r="G248" s="59"/>
      <c r="H248" s="59"/>
      <c r="I248" s="59"/>
      <c r="J248" s="59">
        <v>5</v>
      </c>
      <c r="K248" s="144">
        <v>1</v>
      </c>
      <c r="L248" s="223"/>
      <c r="M248" s="129"/>
      <c r="N248" s="225"/>
      <c r="O248" s="233"/>
      <c r="P248" s="109">
        <v>10</v>
      </c>
      <c r="Q248" s="234"/>
      <c r="R248" s="233"/>
      <c r="T248" s="104"/>
    </row>
    <row r="249" spans="1:20" ht="15.75" customHeight="1" x14ac:dyDescent="0.25">
      <c r="A249" s="58">
        <v>1802</v>
      </c>
      <c r="B249" s="59"/>
      <c r="C249" s="59"/>
      <c r="D249" s="59"/>
      <c r="E249" s="59"/>
      <c r="F249" s="59"/>
      <c r="G249" s="59"/>
      <c r="H249" s="59"/>
      <c r="I249" s="59"/>
      <c r="J249" s="59">
        <v>9</v>
      </c>
      <c r="K249" s="144">
        <v>3</v>
      </c>
      <c r="L249" s="223"/>
      <c r="M249" s="129"/>
      <c r="N249" s="225"/>
      <c r="O249" s="233"/>
      <c r="P249" s="196">
        <v>9</v>
      </c>
      <c r="Q249" s="234"/>
      <c r="R249" s="233"/>
      <c r="T249" s="104"/>
    </row>
    <row r="250" spans="1:20" ht="15.75" customHeight="1" x14ac:dyDescent="0.25">
      <c r="A250" s="58">
        <v>1901</v>
      </c>
      <c r="B250" s="59"/>
      <c r="C250" s="59"/>
      <c r="D250" s="59"/>
      <c r="E250" s="59"/>
      <c r="F250" s="59"/>
      <c r="G250" s="59"/>
      <c r="H250" s="59"/>
      <c r="I250" s="59"/>
      <c r="J250" s="59">
        <v>3</v>
      </c>
      <c r="K250" s="144">
        <v>4</v>
      </c>
      <c r="L250" s="223"/>
      <c r="M250" s="129"/>
      <c r="N250" s="225"/>
      <c r="O250" s="129"/>
      <c r="P250" s="198">
        <v>3</v>
      </c>
      <c r="Q250" s="124"/>
      <c r="R250" s="233"/>
      <c r="T250" s="104"/>
    </row>
    <row r="251" spans="1:20" ht="15.75" customHeight="1" x14ac:dyDescent="0.25">
      <c r="A251" s="58">
        <v>1902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144"/>
      <c r="L251" s="223"/>
      <c r="M251" s="129"/>
      <c r="N251" s="225"/>
      <c r="O251" s="191" t="s">
        <v>83</v>
      </c>
      <c r="P251" s="197">
        <v>12</v>
      </c>
      <c r="Q251" s="111">
        <f>K254</f>
        <v>13</v>
      </c>
      <c r="R251" s="193" t="s">
        <v>11</v>
      </c>
      <c r="T251" s="104"/>
    </row>
    <row r="252" spans="1:20" ht="15.75" x14ac:dyDescent="0.25">
      <c r="A252" s="58">
        <v>2001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144"/>
      <c r="L252" s="223"/>
      <c r="M252" s="129"/>
      <c r="N252" s="225"/>
      <c r="O252" s="192" t="s">
        <v>85</v>
      </c>
      <c r="P252" s="86">
        <f>IF(P251/B237=0,"",P251/B237)</f>
        <v>0.30769230769230771</v>
      </c>
      <c r="Q252" s="112">
        <f>IF(P251/Q251=0,"",P251/Q251)</f>
        <v>0.92307692307692313</v>
      </c>
      <c r="R252" s="194" t="s">
        <v>86</v>
      </c>
      <c r="T252" s="104"/>
    </row>
    <row r="253" spans="1:20" ht="15.75" x14ac:dyDescent="0.25">
      <c r="A253" s="58">
        <v>2002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144"/>
      <c r="L253" s="226"/>
      <c r="M253" s="227"/>
      <c r="N253" s="228"/>
      <c r="O253" s="90"/>
      <c r="P253" s="91"/>
      <c r="Q253" s="91"/>
      <c r="R253" s="113"/>
      <c r="T253" s="104"/>
    </row>
    <row r="254" spans="1:20" ht="18" x14ac:dyDescent="0.25">
      <c r="A254" s="28"/>
      <c r="B254" s="280" t="s">
        <v>111</v>
      </c>
      <c r="C254" s="280"/>
      <c r="D254" s="280"/>
      <c r="E254" s="280"/>
      <c r="F254" s="280"/>
      <c r="G254" s="280"/>
      <c r="H254" s="280"/>
      <c r="I254" s="280"/>
      <c r="J254" s="280"/>
      <c r="K254" s="93">
        <f>SUM(K237:K250)</f>
        <v>13</v>
      </c>
      <c r="L254" s="247">
        <f>IF(SUM(K244:K245)=0,"",SUM(K244:K245)/B237)</f>
        <v>5.128205128205128E-2</v>
      </c>
      <c r="M254" s="94">
        <f>IF(K254=0,"",K254/B237)</f>
        <v>0.33333333333333331</v>
      </c>
      <c r="N254" s="94">
        <f>IF(K245=0,"",M254-L254)</f>
        <v>0.28205128205128205</v>
      </c>
      <c r="O254" s="3"/>
      <c r="P254" s="29"/>
      <c r="Q254" s="22"/>
      <c r="R254" s="3"/>
      <c r="T254" s="104"/>
    </row>
    <row r="255" spans="1:20" ht="12.75" customHeight="1" x14ac:dyDescent="0.2">
      <c r="L255" s="114"/>
      <c r="M255" s="3"/>
      <c r="O255" s="3"/>
    </row>
    <row r="256" spans="1:20" ht="12.75" customHeight="1" x14ac:dyDescent="0.2">
      <c r="L256" s="114"/>
      <c r="M256" s="3"/>
      <c r="O256" s="3"/>
    </row>
    <row r="257" spans="1:20" ht="26.25" x14ac:dyDescent="0.3">
      <c r="A257" s="209"/>
      <c r="B257" s="294" t="s">
        <v>99</v>
      </c>
      <c r="C257" s="294"/>
      <c r="D257" s="294"/>
      <c r="E257" s="294"/>
      <c r="F257" s="294"/>
      <c r="G257" s="294"/>
      <c r="H257" s="294"/>
      <c r="I257" s="294"/>
      <c r="J257" s="294"/>
      <c r="K257" s="57" t="s">
        <v>88</v>
      </c>
      <c r="L257" s="250"/>
      <c r="M257" s="160"/>
      <c r="N257" s="29"/>
      <c r="O257" s="3"/>
      <c r="P257" s="29"/>
      <c r="Q257" s="29"/>
      <c r="R257" s="29"/>
    </row>
    <row r="258" spans="1:20" ht="20.25" x14ac:dyDescent="0.2">
      <c r="A258" s="272" t="s">
        <v>10</v>
      </c>
      <c r="B258" s="273" t="s">
        <v>100</v>
      </c>
      <c r="C258" s="274"/>
      <c r="D258" s="274"/>
      <c r="E258" s="274"/>
      <c r="F258" s="274"/>
      <c r="G258" s="274"/>
      <c r="H258" s="274"/>
      <c r="I258" s="274"/>
      <c r="J258" s="275"/>
      <c r="K258" s="276" t="s">
        <v>11</v>
      </c>
      <c r="L258" s="269" t="s">
        <v>3</v>
      </c>
      <c r="M258" s="269" t="s">
        <v>4</v>
      </c>
      <c r="N258" s="278" t="s">
        <v>5</v>
      </c>
      <c r="O258" s="269" t="s">
        <v>6</v>
      </c>
      <c r="P258" s="267" t="s">
        <v>7</v>
      </c>
      <c r="Q258" s="267" t="s">
        <v>8</v>
      </c>
      <c r="R258" s="269" t="s">
        <v>101</v>
      </c>
    </row>
    <row r="259" spans="1:20" ht="15.75" x14ac:dyDescent="0.25">
      <c r="A259" s="268"/>
      <c r="B259" s="58" t="s">
        <v>102</v>
      </c>
      <c r="C259" s="58" t="s">
        <v>103</v>
      </c>
      <c r="D259" s="58" t="s">
        <v>104</v>
      </c>
      <c r="E259" s="58" t="s">
        <v>105</v>
      </c>
      <c r="F259" s="58" t="s">
        <v>106</v>
      </c>
      <c r="G259" s="58" t="s">
        <v>107</v>
      </c>
      <c r="H259" s="58" t="s">
        <v>108</v>
      </c>
      <c r="I259" s="58" t="s">
        <v>109</v>
      </c>
      <c r="J259" s="58" t="s">
        <v>110</v>
      </c>
      <c r="K259" s="299"/>
      <c r="L259" s="277"/>
      <c r="M259" s="268"/>
      <c r="N259" s="268"/>
      <c r="O259" s="268"/>
      <c r="P259" s="268"/>
      <c r="Q259" s="268"/>
      <c r="R259" s="268"/>
      <c r="T259" s="104"/>
    </row>
    <row r="260" spans="1:20" ht="15.75" customHeight="1" x14ac:dyDescent="0.25">
      <c r="A260" s="58">
        <v>1302</v>
      </c>
      <c r="B260" s="59">
        <v>48</v>
      </c>
      <c r="C260" s="59"/>
      <c r="D260" s="59"/>
      <c r="E260" s="59"/>
      <c r="F260" s="59"/>
      <c r="G260" s="59"/>
      <c r="H260" s="59"/>
      <c r="I260" s="59"/>
      <c r="J260" s="59"/>
      <c r="K260" s="144"/>
      <c r="L260" s="220"/>
      <c r="M260" s="221"/>
      <c r="N260" s="222"/>
      <c r="O260" s="99"/>
      <c r="P260" s="63">
        <f>B260</f>
        <v>48</v>
      </c>
      <c r="Q260" s="100"/>
      <c r="R260" s="99"/>
      <c r="T260" s="104"/>
    </row>
    <row r="261" spans="1:20" ht="15.75" customHeight="1" x14ac:dyDescent="0.25">
      <c r="A261" s="58">
        <v>1401</v>
      </c>
      <c r="B261" s="59"/>
      <c r="C261" s="59">
        <v>31</v>
      </c>
      <c r="D261" s="59"/>
      <c r="E261" s="59"/>
      <c r="F261" s="59"/>
      <c r="G261" s="59"/>
      <c r="H261" s="59"/>
      <c r="I261" s="59"/>
      <c r="J261" s="59"/>
      <c r="K261" s="144"/>
      <c r="L261" s="223"/>
      <c r="M261" s="129"/>
      <c r="N261" s="224"/>
      <c r="O261" s="67">
        <f>IF(C261=0,"",C261/B260)</f>
        <v>0.64583333333333337</v>
      </c>
      <c r="P261" s="68">
        <v>31</v>
      </c>
      <c r="Q261" s="69">
        <f t="shared" ref="Q261:Q268" si="36">IF(P261=0,"",P261/P260)</f>
        <v>0.64583333333333337</v>
      </c>
      <c r="R261" s="69">
        <f t="shared" ref="R261:R268" si="37">IF(P261=0,"",100%-Q261)</f>
        <v>0.35416666666666663</v>
      </c>
      <c r="T261" s="104"/>
    </row>
    <row r="262" spans="1:20" ht="15.75" customHeight="1" x14ac:dyDescent="0.25">
      <c r="A262" s="58">
        <v>1402</v>
      </c>
      <c r="B262" s="59"/>
      <c r="C262" s="59"/>
      <c r="D262" s="59">
        <v>29</v>
      </c>
      <c r="E262" s="59"/>
      <c r="F262" s="59"/>
      <c r="G262" s="59"/>
      <c r="H262" s="59"/>
      <c r="I262" s="59"/>
      <c r="J262" s="59"/>
      <c r="K262" s="144"/>
      <c r="L262" s="223"/>
      <c r="M262" s="129"/>
      <c r="N262" s="224"/>
      <c r="O262" s="67">
        <f>IF(D262=0,"",D262/C261)</f>
        <v>0.93548387096774188</v>
      </c>
      <c r="P262" s="68">
        <v>29</v>
      </c>
      <c r="Q262" s="69">
        <f t="shared" si="36"/>
        <v>0.93548387096774188</v>
      </c>
      <c r="R262" s="69">
        <f t="shared" si="37"/>
        <v>6.4516129032258118E-2</v>
      </c>
      <c r="T262" s="70">
        <f>P262/P260</f>
        <v>0.60416666666666663</v>
      </c>
    </row>
    <row r="263" spans="1:20" ht="15.75" customHeight="1" x14ac:dyDescent="0.25">
      <c r="A263" s="58">
        <v>1501</v>
      </c>
      <c r="B263" s="59"/>
      <c r="C263" s="59"/>
      <c r="D263" s="59"/>
      <c r="E263" s="59">
        <v>29</v>
      </c>
      <c r="F263" s="59"/>
      <c r="G263" s="59"/>
      <c r="H263" s="59"/>
      <c r="I263" s="59"/>
      <c r="J263" s="59"/>
      <c r="K263" s="144"/>
      <c r="L263" s="223"/>
      <c r="M263" s="129"/>
      <c r="N263" s="224"/>
      <c r="O263" s="67">
        <f>IF(E263=0,"",E263/D262)</f>
        <v>1</v>
      </c>
      <c r="P263" s="68">
        <v>29</v>
      </c>
      <c r="Q263" s="69">
        <f t="shared" si="36"/>
        <v>1</v>
      </c>
      <c r="R263" s="69">
        <f t="shared" si="37"/>
        <v>0</v>
      </c>
      <c r="T263" s="104"/>
    </row>
    <row r="264" spans="1:20" ht="15.75" customHeight="1" x14ac:dyDescent="0.25">
      <c r="A264" s="58">
        <v>1502</v>
      </c>
      <c r="B264" s="59"/>
      <c r="C264" s="59"/>
      <c r="D264" s="59"/>
      <c r="E264" s="59"/>
      <c r="F264" s="59">
        <v>18</v>
      </c>
      <c r="G264" s="59"/>
      <c r="H264" s="59"/>
      <c r="I264" s="59"/>
      <c r="J264" s="59"/>
      <c r="K264" s="144"/>
      <c r="L264" s="223"/>
      <c r="M264" s="129"/>
      <c r="N264" s="224"/>
      <c r="O264" s="67">
        <f>IF(F264=0,"",F264/E263)</f>
        <v>0.62068965517241381</v>
      </c>
      <c r="P264" s="68">
        <v>18</v>
      </c>
      <c r="Q264" s="69">
        <f t="shared" si="36"/>
        <v>0.62068965517241381</v>
      </c>
      <c r="R264" s="69">
        <f t="shared" si="37"/>
        <v>0.37931034482758619</v>
      </c>
      <c r="T264" s="104"/>
    </row>
    <row r="265" spans="1:20" ht="15.75" customHeight="1" x14ac:dyDescent="0.25">
      <c r="A265" s="58">
        <v>1601</v>
      </c>
      <c r="B265" s="59"/>
      <c r="C265" s="59"/>
      <c r="D265" s="59"/>
      <c r="E265" s="59"/>
      <c r="F265" s="59"/>
      <c r="G265" s="59">
        <v>16</v>
      </c>
      <c r="H265" s="59"/>
      <c r="I265" s="59"/>
      <c r="J265" s="59"/>
      <c r="K265" s="144"/>
      <c r="L265" s="223"/>
      <c r="M265" s="129"/>
      <c r="N265" s="224"/>
      <c r="O265" s="67">
        <f>IF(G265=0,"",G265/F264)</f>
        <v>0.88888888888888884</v>
      </c>
      <c r="P265" s="68">
        <v>16</v>
      </c>
      <c r="Q265" s="69">
        <f t="shared" si="36"/>
        <v>0.88888888888888884</v>
      </c>
      <c r="R265" s="69">
        <f t="shared" si="37"/>
        <v>0.11111111111111116</v>
      </c>
      <c r="T265" s="104"/>
    </row>
    <row r="266" spans="1:20" ht="15.75" customHeight="1" x14ac:dyDescent="0.25">
      <c r="A266" s="58">
        <v>1602</v>
      </c>
      <c r="B266" s="59"/>
      <c r="C266" s="59"/>
      <c r="D266" s="59"/>
      <c r="E266" s="59"/>
      <c r="F266" s="59"/>
      <c r="G266" s="59"/>
      <c r="H266" s="59">
        <v>14</v>
      </c>
      <c r="I266" s="59"/>
      <c r="J266" s="59"/>
      <c r="K266" s="144"/>
      <c r="L266" s="223"/>
      <c r="M266" s="129"/>
      <c r="N266" s="224"/>
      <c r="O266" s="67">
        <f>IF(H266=0,"",H266/G265)</f>
        <v>0.875</v>
      </c>
      <c r="P266" s="68">
        <v>15</v>
      </c>
      <c r="Q266" s="69">
        <f t="shared" si="36"/>
        <v>0.9375</v>
      </c>
      <c r="R266" s="69">
        <f t="shared" si="37"/>
        <v>6.25E-2</v>
      </c>
      <c r="T266" s="104"/>
    </row>
    <row r="267" spans="1:20" ht="15.75" customHeight="1" x14ac:dyDescent="0.25">
      <c r="A267" s="58">
        <v>1701</v>
      </c>
      <c r="B267" s="59"/>
      <c r="C267" s="59"/>
      <c r="D267" s="59"/>
      <c r="E267" s="59"/>
      <c r="F267" s="59"/>
      <c r="G267" s="59"/>
      <c r="H267" s="59"/>
      <c r="I267" s="59">
        <v>15</v>
      </c>
      <c r="J267" s="59"/>
      <c r="K267" s="144"/>
      <c r="L267" s="223"/>
      <c r="M267" s="129"/>
      <c r="N267" s="224"/>
      <c r="O267" s="67">
        <f>IF(I267=0,"",I267/H266)</f>
        <v>1.0714285714285714</v>
      </c>
      <c r="P267" s="68">
        <v>15</v>
      </c>
      <c r="Q267" s="69">
        <f t="shared" si="36"/>
        <v>1</v>
      </c>
      <c r="R267" s="69">
        <f t="shared" si="37"/>
        <v>0</v>
      </c>
      <c r="T267" s="104"/>
    </row>
    <row r="268" spans="1:20" ht="15.75" customHeight="1" x14ac:dyDescent="0.25">
      <c r="A268" s="58">
        <v>1702</v>
      </c>
      <c r="B268" s="59"/>
      <c r="C268" s="59"/>
      <c r="D268" s="59"/>
      <c r="E268" s="59"/>
      <c r="F268" s="59"/>
      <c r="G268" s="59"/>
      <c r="H268" s="59"/>
      <c r="I268" s="59"/>
      <c r="J268" s="59">
        <v>9</v>
      </c>
      <c r="K268" s="144">
        <v>3</v>
      </c>
      <c r="L268" s="223"/>
      <c r="M268" s="129"/>
      <c r="N268" s="224"/>
      <c r="O268" s="71">
        <f>IF(J268=0,"",J268/I267)</f>
        <v>0.6</v>
      </c>
      <c r="P268" s="68">
        <v>15</v>
      </c>
      <c r="Q268" s="72">
        <f t="shared" si="36"/>
        <v>1</v>
      </c>
      <c r="R268" s="72">
        <f t="shared" si="37"/>
        <v>0</v>
      </c>
      <c r="T268" s="104"/>
    </row>
    <row r="269" spans="1:20" ht="15.75" customHeight="1" x14ac:dyDescent="0.25">
      <c r="A269" s="58">
        <v>1801</v>
      </c>
      <c r="B269" s="59"/>
      <c r="C269" s="59"/>
      <c r="D269" s="59"/>
      <c r="E269" s="59"/>
      <c r="F269" s="59"/>
      <c r="G269" s="59"/>
      <c r="H269" s="59"/>
      <c r="I269" s="59"/>
      <c r="J269" s="59">
        <v>9</v>
      </c>
      <c r="K269" s="144">
        <v>3</v>
      </c>
      <c r="L269" s="223"/>
      <c r="M269" s="129"/>
      <c r="N269" s="225"/>
      <c r="O269" s="129"/>
      <c r="P269" s="68"/>
      <c r="Q269" s="130"/>
      <c r="R269" s="131"/>
      <c r="T269" s="104"/>
    </row>
    <row r="270" spans="1:20" ht="15.75" customHeight="1" x14ac:dyDescent="0.25">
      <c r="A270" s="58">
        <v>1802</v>
      </c>
      <c r="B270" s="59"/>
      <c r="C270" s="59"/>
      <c r="D270" s="59"/>
      <c r="E270" s="59"/>
      <c r="F270" s="59"/>
      <c r="G270" s="59"/>
      <c r="H270" s="59"/>
      <c r="I270" s="59"/>
      <c r="J270" s="59">
        <v>12</v>
      </c>
      <c r="K270" s="144">
        <v>3</v>
      </c>
      <c r="L270" s="223"/>
      <c r="M270" s="129"/>
      <c r="N270" s="225"/>
      <c r="O270" s="108"/>
      <c r="P270" s="109"/>
      <c r="Q270" s="110"/>
      <c r="R270" s="108"/>
      <c r="T270" s="104"/>
    </row>
    <row r="271" spans="1:20" ht="15.75" customHeight="1" x14ac:dyDescent="0.25">
      <c r="A271" s="58">
        <v>1901</v>
      </c>
      <c r="B271" s="59"/>
      <c r="C271" s="59"/>
      <c r="D271" s="59"/>
      <c r="E271" s="59"/>
      <c r="F271" s="59"/>
      <c r="G271" s="59"/>
      <c r="H271" s="59"/>
      <c r="I271" s="59"/>
      <c r="J271" s="59">
        <v>3</v>
      </c>
      <c r="K271" s="144">
        <v>3</v>
      </c>
      <c r="L271" s="223"/>
      <c r="M271" s="129"/>
      <c r="N271" s="225"/>
      <c r="O271" s="108"/>
      <c r="P271" s="109">
        <v>5</v>
      </c>
      <c r="Q271" s="110"/>
      <c r="R271" s="108"/>
      <c r="T271" s="104"/>
    </row>
    <row r="272" spans="1:20" ht="15.75" customHeight="1" x14ac:dyDescent="0.25">
      <c r="A272" s="58">
        <v>1902</v>
      </c>
      <c r="B272" s="59"/>
      <c r="C272" s="59"/>
      <c r="D272" s="59"/>
      <c r="E272" s="59"/>
      <c r="F272" s="59"/>
      <c r="G272" s="59"/>
      <c r="H272" s="59"/>
      <c r="I272" s="59"/>
      <c r="J272" s="59">
        <v>3</v>
      </c>
      <c r="K272" s="144">
        <v>3</v>
      </c>
      <c r="L272" s="223"/>
      <c r="M272" s="129"/>
      <c r="N272" s="225"/>
      <c r="O272" s="108"/>
      <c r="P272" s="109">
        <v>3</v>
      </c>
      <c r="Q272" s="110"/>
      <c r="R272" s="108"/>
      <c r="T272" s="104"/>
    </row>
    <row r="273" spans="1:21" ht="15.75" customHeight="1" x14ac:dyDescent="0.25">
      <c r="A273" s="58">
        <v>2001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144"/>
      <c r="L273" s="223"/>
      <c r="M273" s="129"/>
      <c r="N273" s="225"/>
      <c r="O273" s="102"/>
      <c r="P273" s="104"/>
      <c r="Q273" s="146"/>
      <c r="R273" s="108"/>
      <c r="T273" s="104"/>
    </row>
    <row r="274" spans="1:21" ht="15.75" customHeight="1" x14ac:dyDescent="0.25">
      <c r="A274" s="58">
        <v>2002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144"/>
      <c r="L274" s="223"/>
      <c r="M274" s="129"/>
      <c r="N274" s="225"/>
      <c r="O274" s="191" t="s">
        <v>83</v>
      </c>
      <c r="P274" s="82">
        <v>12</v>
      </c>
      <c r="Q274" s="111">
        <f>K277</f>
        <v>15</v>
      </c>
      <c r="R274" s="193" t="s">
        <v>11</v>
      </c>
      <c r="T274" s="104"/>
    </row>
    <row r="275" spans="1:21" ht="15.75" customHeight="1" x14ac:dyDescent="0.25">
      <c r="A275" s="58">
        <v>2101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144"/>
      <c r="L275" s="223"/>
      <c r="M275" s="129"/>
      <c r="N275" s="225"/>
      <c r="O275" s="192" t="s">
        <v>85</v>
      </c>
      <c r="P275" s="86">
        <f>IF(P274/B260=0,"",P274/B260)</f>
        <v>0.25</v>
      </c>
      <c r="Q275" s="112">
        <f>IF(P274/Q274=0,"",P274/Q274)</f>
        <v>0.8</v>
      </c>
      <c r="R275" s="194" t="s">
        <v>86</v>
      </c>
      <c r="T275" s="104"/>
    </row>
    <row r="276" spans="1:21" ht="15.75" customHeight="1" x14ac:dyDescent="0.25">
      <c r="A276" s="58">
        <v>2102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144"/>
      <c r="L276" s="226"/>
      <c r="M276" s="227"/>
      <c r="N276" s="228"/>
      <c r="O276" s="90"/>
      <c r="P276" s="91"/>
      <c r="Q276" s="91"/>
      <c r="R276" s="113"/>
      <c r="T276" s="104"/>
    </row>
    <row r="277" spans="1:21" ht="18" x14ac:dyDescent="0.25">
      <c r="A277" s="28"/>
      <c r="B277" s="280" t="s">
        <v>111</v>
      </c>
      <c r="C277" s="280"/>
      <c r="D277" s="280"/>
      <c r="E277" s="280"/>
      <c r="F277" s="280"/>
      <c r="G277" s="280"/>
      <c r="H277" s="280"/>
      <c r="I277" s="280"/>
      <c r="J277" s="280"/>
      <c r="K277" s="93">
        <f>SUM(K260:K273)</f>
        <v>15</v>
      </c>
      <c r="L277" s="247">
        <f>IF(K268=0,"",K268/B260)</f>
        <v>6.25E-2</v>
      </c>
      <c r="M277" s="94">
        <f>IF(K277=0,"",K277/B260)</f>
        <v>0.3125</v>
      </c>
      <c r="N277" s="94">
        <f>IF(K268=0,"",M277-L277)</f>
        <v>0.25</v>
      </c>
      <c r="O277" s="3"/>
      <c r="P277" s="29"/>
      <c r="Q277" s="22"/>
      <c r="R277" s="3"/>
      <c r="T277" s="104"/>
    </row>
    <row r="278" spans="1:21" ht="12.75" customHeight="1" x14ac:dyDescent="0.2">
      <c r="L278" s="114"/>
      <c r="M278" s="3"/>
      <c r="O278" s="3"/>
    </row>
    <row r="279" spans="1:21" ht="12.75" customHeight="1" x14ac:dyDescent="0.2">
      <c r="L279" s="114"/>
      <c r="M279" s="3"/>
      <c r="O279" s="3"/>
    </row>
    <row r="280" spans="1:21" ht="26.25" x14ac:dyDescent="0.4">
      <c r="A280" s="163"/>
      <c r="B280" s="279" t="s">
        <v>99</v>
      </c>
      <c r="C280" s="279"/>
      <c r="D280" s="279"/>
      <c r="E280" s="279"/>
      <c r="F280" s="279"/>
      <c r="G280" s="279"/>
      <c r="H280" s="279"/>
      <c r="I280" s="279"/>
      <c r="J280" s="279"/>
      <c r="K280" s="279"/>
      <c r="L280" s="179" t="s">
        <v>93</v>
      </c>
      <c r="M280" s="3"/>
      <c r="N280" s="29"/>
      <c r="O280" s="3"/>
      <c r="P280" s="29"/>
      <c r="Q280" s="29"/>
      <c r="R280" s="29"/>
    </row>
    <row r="281" spans="1:21" ht="20.25" x14ac:dyDescent="0.2">
      <c r="A281" s="272" t="s">
        <v>10</v>
      </c>
      <c r="B281" s="273" t="s">
        <v>100</v>
      </c>
      <c r="C281" s="274"/>
      <c r="D281" s="274"/>
      <c r="E281" s="274"/>
      <c r="F281" s="274"/>
      <c r="G281" s="274"/>
      <c r="H281" s="274"/>
      <c r="I281" s="274"/>
      <c r="J281" s="274"/>
      <c r="K281" s="275"/>
      <c r="L281" s="276" t="s">
        <v>11</v>
      </c>
      <c r="M281" s="300" t="s">
        <v>3</v>
      </c>
      <c r="N281" s="300" t="s">
        <v>4</v>
      </c>
      <c r="O281" s="302" t="s">
        <v>5</v>
      </c>
      <c r="P281" s="300" t="s">
        <v>6</v>
      </c>
      <c r="Q281" s="304" t="s">
        <v>7</v>
      </c>
      <c r="R281" s="304" t="s">
        <v>8</v>
      </c>
      <c r="S281" s="269" t="s">
        <v>101</v>
      </c>
    </row>
    <row r="282" spans="1:21" ht="15.75" x14ac:dyDescent="0.25">
      <c r="A282" s="268"/>
      <c r="B282" s="58" t="s">
        <v>102</v>
      </c>
      <c r="C282" s="58" t="s">
        <v>103</v>
      </c>
      <c r="D282" s="58" t="s">
        <v>104</v>
      </c>
      <c r="E282" s="58" t="s">
        <v>105</v>
      </c>
      <c r="F282" s="58" t="s">
        <v>106</v>
      </c>
      <c r="G282" s="58" t="s">
        <v>107</v>
      </c>
      <c r="H282" s="58" t="s">
        <v>108</v>
      </c>
      <c r="I282" s="58" t="s">
        <v>109</v>
      </c>
      <c r="J282" s="58" t="s">
        <v>110</v>
      </c>
      <c r="K282" s="58" t="s">
        <v>135</v>
      </c>
      <c r="L282" s="291"/>
      <c r="M282" s="301"/>
      <c r="N282" s="301"/>
      <c r="O282" s="303"/>
      <c r="P282" s="301"/>
      <c r="Q282" s="305"/>
      <c r="R282" s="305"/>
      <c r="S282" s="268"/>
      <c r="U282" s="104"/>
    </row>
    <row r="283" spans="1:21" ht="15.75" customHeight="1" x14ac:dyDescent="0.25">
      <c r="A283" s="58">
        <v>1402</v>
      </c>
      <c r="B283" s="59">
        <v>41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144"/>
      <c r="M283" s="220"/>
      <c r="N283" s="221"/>
      <c r="O283" s="222"/>
      <c r="P283" s="229"/>
      <c r="Q283" s="63">
        <f>B283</f>
        <v>41</v>
      </c>
      <c r="R283" s="230"/>
      <c r="S283" s="229"/>
      <c r="U283" s="104"/>
    </row>
    <row r="284" spans="1:21" ht="15.75" customHeight="1" x14ac:dyDescent="0.25">
      <c r="A284" s="58">
        <v>1501</v>
      </c>
      <c r="B284" s="59"/>
      <c r="C284" s="59">
        <v>25</v>
      </c>
      <c r="D284" s="59"/>
      <c r="E284" s="59"/>
      <c r="F284" s="59"/>
      <c r="G284" s="59"/>
      <c r="H284" s="59"/>
      <c r="I284" s="59"/>
      <c r="J284" s="59"/>
      <c r="K284" s="59"/>
      <c r="L284" s="144"/>
      <c r="M284" s="223"/>
      <c r="N284" s="129"/>
      <c r="O284" s="224"/>
      <c r="P284" s="67">
        <f>IF(C284=0,"",C284/B283)</f>
        <v>0.6097560975609756</v>
      </c>
      <c r="Q284" s="68">
        <v>25</v>
      </c>
      <c r="R284" s="231">
        <f t="shared" ref="R284:R291" si="38">IF(Q284=0,"",Q284/Q283)</f>
        <v>0.6097560975609756</v>
      </c>
      <c r="S284" s="231">
        <f t="shared" ref="S284:S291" si="39">IF(Q284=0,"",100%-R284)</f>
        <v>0.3902439024390244</v>
      </c>
      <c r="U284" s="104"/>
    </row>
    <row r="285" spans="1:21" ht="15.75" customHeight="1" x14ac:dyDescent="0.25">
      <c r="A285" s="58">
        <v>1502</v>
      </c>
      <c r="B285" s="59"/>
      <c r="C285" s="59"/>
      <c r="D285" s="59">
        <v>17</v>
      </c>
      <c r="E285" s="59"/>
      <c r="F285" s="59"/>
      <c r="G285" s="59"/>
      <c r="H285" s="59"/>
      <c r="I285" s="59"/>
      <c r="J285" s="59"/>
      <c r="K285" s="59"/>
      <c r="L285" s="144"/>
      <c r="M285" s="223"/>
      <c r="N285" s="129"/>
      <c r="O285" s="224"/>
      <c r="P285" s="67">
        <f>IF(D285=0,"",D285/C284)</f>
        <v>0.68</v>
      </c>
      <c r="Q285" s="68">
        <v>19</v>
      </c>
      <c r="R285" s="231">
        <f t="shared" si="38"/>
        <v>0.76</v>
      </c>
      <c r="S285" s="231">
        <f t="shared" si="39"/>
        <v>0.24</v>
      </c>
      <c r="U285" s="70">
        <f>Q285/Q283</f>
        <v>0.46341463414634149</v>
      </c>
    </row>
    <row r="286" spans="1:21" ht="15.75" customHeight="1" x14ac:dyDescent="0.25">
      <c r="A286" s="58">
        <v>1601</v>
      </c>
      <c r="B286" s="59"/>
      <c r="C286" s="59"/>
      <c r="D286" s="59"/>
      <c r="E286" s="59">
        <v>12</v>
      </c>
      <c r="F286" s="59"/>
      <c r="G286" s="59"/>
      <c r="H286" s="59"/>
      <c r="I286" s="59"/>
      <c r="J286" s="59"/>
      <c r="K286" s="59"/>
      <c r="L286" s="144"/>
      <c r="M286" s="223"/>
      <c r="N286" s="129"/>
      <c r="O286" s="224"/>
      <c r="P286" s="67">
        <f>IF(E286=0,"",E286/D285)</f>
        <v>0.70588235294117652</v>
      </c>
      <c r="Q286" s="68">
        <v>16</v>
      </c>
      <c r="R286" s="231">
        <f t="shared" si="38"/>
        <v>0.84210526315789469</v>
      </c>
      <c r="S286" s="231">
        <f t="shared" si="39"/>
        <v>0.15789473684210531</v>
      </c>
      <c r="U286" s="104"/>
    </row>
    <row r="287" spans="1:21" ht="15.75" customHeight="1" x14ac:dyDescent="0.25">
      <c r="A287" s="58">
        <v>1602</v>
      </c>
      <c r="B287" s="59"/>
      <c r="C287" s="59"/>
      <c r="D287" s="59"/>
      <c r="E287" s="59"/>
      <c r="F287" s="59">
        <v>8</v>
      </c>
      <c r="G287" s="59"/>
      <c r="H287" s="59"/>
      <c r="I287" s="59"/>
      <c r="J287" s="59"/>
      <c r="K287" s="59"/>
      <c r="L287" s="144"/>
      <c r="M287" s="223"/>
      <c r="N287" s="129"/>
      <c r="O287" s="224"/>
      <c r="P287" s="67">
        <f>IF(F287=0,"",F287/E286)</f>
        <v>0.66666666666666663</v>
      </c>
      <c r="Q287" s="68">
        <v>13</v>
      </c>
      <c r="R287" s="231">
        <f t="shared" si="38"/>
        <v>0.8125</v>
      </c>
      <c r="S287" s="231">
        <f t="shared" si="39"/>
        <v>0.1875</v>
      </c>
      <c r="U287" s="104"/>
    </row>
    <row r="288" spans="1:21" ht="15.75" customHeight="1" x14ac:dyDescent="0.25">
      <c r="A288" s="58">
        <v>1701</v>
      </c>
      <c r="B288" s="59"/>
      <c r="C288" s="59"/>
      <c r="D288" s="59"/>
      <c r="E288" s="59"/>
      <c r="F288" s="59"/>
      <c r="G288" s="59">
        <v>7</v>
      </c>
      <c r="H288" s="59"/>
      <c r="I288" s="59"/>
      <c r="J288" s="59"/>
      <c r="K288" s="59"/>
      <c r="L288" s="144"/>
      <c r="M288" s="223"/>
      <c r="N288" s="129"/>
      <c r="O288" s="224"/>
      <c r="P288" s="67">
        <f>IF(G288=0,"",G288/F287)</f>
        <v>0.875</v>
      </c>
      <c r="Q288" s="68">
        <v>13</v>
      </c>
      <c r="R288" s="231">
        <f t="shared" si="38"/>
        <v>1</v>
      </c>
      <c r="S288" s="231">
        <f t="shared" si="39"/>
        <v>0</v>
      </c>
      <c r="U288" s="104"/>
    </row>
    <row r="289" spans="1:21" ht="15.75" customHeight="1" x14ac:dyDescent="0.25">
      <c r="A289" s="58">
        <v>1702</v>
      </c>
      <c r="B289" s="59"/>
      <c r="C289" s="59"/>
      <c r="D289" s="59"/>
      <c r="E289" s="59"/>
      <c r="F289" s="59"/>
      <c r="G289" s="59"/>
      <c r="H289" s="59">
        <v>7</v>
      </c>
      <c r="I289" s="59"/>
      <c r="J289" s="59"/>
      <c r="K289" s="59"/>
      <c r="L289" s="144"/>
      <c r="M289" s="223"/>
      <c r="N289" s="129"/>
      <c r="O289" s="224"/>
      <c r="P289" s="67">
        <f>IF(H289=0,"",H289/G288)</f>
        <v>1</v>
      </c>
      <c r="Q289" s="68">
        <v>11</v>
      </c>
      <c r="R289" s="231">
        <f t="shared" si="38"/>
        <v>0.84615384615384615</v>
      </c>
      <c r="S289" s="231">
        <f t="shared" si="39"/>
        <v>0.15384615384615385</v>
      </c>
      <c r="U289" s="104"/>
    </row>
    <row r="290" spans="1:21" ht="15.75" customHeight="1" x14ac:dyDescent="0.25">
      <c r="A290" s="58">
        <v>1801</v>
      </c>
      <c r="B290" s="59"/>
      <c r="C290" s="59"/>
      <c r="D290" s="59"/>
      <c r="E290" s="59"/>
      <c r="F290" s="59"/>
      <c r="G290" s="59"/>
      <c r="H290" s="59"/>
      <c r="I290" s="59">
        <v>6</v>
      </c>
      <c r="J290" s="59"/>
      <c r="K290" s="59"/>
      <c r="L290" s="144"/>
      <c r="M290" s="223"/>
      <c r="N290" s="129"/>
      <c r="O290" s="224"/>
      <c r="P290" s="67">
        <f>IF(I290=0,"",I290/H289)</f>
        <v>0.8571428571428571</v>
      </c>
      <c r="Q290" s="68">
        <v>9</v>
      </c>
      <c r="R290" s="231">
        <f t="shared" si="38"/>
        <v>0.81818181818181823</v>
      </c>
      <c r="S290" s="231">
        <f t="shared" si="39"/>
        <v>0.18181818181818177</v>
      </c>
      <c r="U290" s="104"/>
    </row>
    <row r="291" spans="1:21" ht="15.75" customHeight="1" x14ac:dyDescent="0.25">
      <c r="A291" s="58">
        <v>1802</v>
      </c>
      <c r="B291" s="59"/>
      <c r="C291" s="59"/>
      <c r="D291" s="59"/>
      <c r="E291" s="59"/>
      <c r="F291" s="59"/>
      <c r="G291" s="59"/>
      <c r="H291" s="59"/>
      <c r="I291" s="59"/>
      <c r="J291" s="59">
        <v>5</v>
      </c>
      <c r="K291" s="59"/>
      <c r="L291" s="144"/>
      <c r="M291" s="223"/>
      <c r="N291" s="129"/>
      <c r="O291" s="224"/>
      <c r="P291" s="71">
        <f>IF(J291=0,"",J291/I290)</f>
        <v>0.83333333333333337</v>
      </c>
      <c r="Q291" s="68">
        <v>8</v>
      </c>
      <c r="R291" s="71">
        <f t="shared" si="38"/>
        <v>0.88888888888888884</v>
      </c>
      <c r="S291" s="71">
        <f t="shared" si="39"/>
        <v>0.11111111111111116</v>
      </c>
      <c r="U291" s="104"/>
    </row>
    <row r="292" spans="1:21" ht="15.75" customHeight="1" x14ac:dyDescent="0.25">
      <c r="A292" s="58">
        <v>1901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59">
        <v>5</v>
      </c>
      <c r="L292" s="144">
        <v>5</v>
      </c>
      <c r="M292" s="223"/>
      <c r="N292" s="129"/>
      <c r="O292" s="225"/>
      <c r="P292" s="71">
        <f>IF(K292=0,"",K292/J291)</f>
        <v>1</v>
      </c>
      <c r="Q292" s="68">
        <v>8</v>
      </c>
      <c r="R292" s="71">
        <f t="shared" ref="R292" si="40">IF(Q292=0,"",Q292/Q291)</f>
        <v>1</v>
      </c>
      <c r="S292" s="71">
        <f t="shared" ref="S292" si="41">IF(Q292=0,"",100%-R292)</f>
        <v>0</v>
      </c>
      <c r="U292" s="104"/>
    </row>
    <row r="293" spans="1:21" ht="15.75" customHeight="1" x14ac:dyDescent="0.25">
      <c r="A293" s="58">
        <v>1902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59">
        <v>2</v>
      </c>
      <c r="L293" s="144"/>
      <c r="M293" s="223"/>
      <c r="N293" s="129"/>
      <c r="O293" s="225"/>
      <c r="P293" s="233"/>
      <c r="Q293" s="109">
        <v>3</v>
      </c>
      <c r="R293" s="234"/>
      <c r="S293" s="233"/>
      <c r="U293" s="104"/>
    </row>
    <row r="294" spans="1:21" ht="15.75" customHeight="1" x14ac:dyDescent="0.25">
      <c r="A294" s="58">
        <v>2001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>
        <v>2</v>
      </c>
      <c r="L294" s="144">
        <v>1</v>
      </c>
      <c r="M294" s="223"/>
      <c r="N294" s="129"/>
      <c r="O294" s="225"/>
      <c r="P294" s="233"/>
      <c r="Q294" s="109">
        <v>3</v>
      </c>
      <c r="R294" s="234"/>
      <c r="S294" s="233"/>
      <c r="U294" s="104"/>
    </row>
    <row r="295" spans="1:21" ht="15.75" customHeight="1" x14ac:dyDescent="0.25">
      <c r="A295" s="58">
        <v>2002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>
        <v>2</v>
      </c>
      <c r="L295" s="144"/>
      <c r="M295" s="223"/>
      <c r="N295" s="129"/>
      <c r="O295" s="225"/>
      <c r="P295" s="233"/>
      <c r="Q295" s="196">
        <v>2</v>
      </c>
      <c r="R295" s="234"/>
      <c r="S295" s="233"/>
      <c r="U295" s="104"/>
    </row>
    <row r="296" spans="1:21" ht="15.75" customHeight="1" x14ac:dyDescent="0.25">
      <c r="A296" s="58">
        <v>2101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>
        <v>2</v>
      </c>
      <c r="L296" s="144">
        <v>2</v>
      </c>
      <c r="M296" s="223"/>
      <c r="N296" s="129"/>
      <c r="O296" s="225"/>
      <c r="P296" s="129"/>
      <c r="Q296" s="198">
        <v>2</v>
      </c>
      <c r="R296" s="124"/>
      <c r="S296" s="233"/>
      <c r="U296" s="104"/>
    </row>
    <row r="297" spans="1:21" ht="15.75" customHeight="1" x14ac:dyDescent="0.25">
      <c r="A297" s="58">
        <v>2102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144"/>
      <c r="M297" s="223"/>
      <c r="N297" s="129"/>
      <c r="O297" s="225"/>
      <c r="P297" s="191" t="s">
        <v>83</v>
      </c>
      <c r="Q297" s="197">
        <v>8</v>
      </c>
      <c r="R297" s="111">
        <f>L300</f>
        <v>8</v>
      </c>
      <c r="S297" s="193" t="s">
        <v>11</v>
      </c>
      <c r="U297" s="104"/>
    </row>
    <row r="298" spans="1:21" ht="15.75" customHeight="1" x14ac:dyDescent="0.25">
      <c r="A298" s="58">
        <v>2201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144"/>
      <c r="M298" s="223"/>
      <c r="N298" s="129"/>
      <c r="O298" s="225"/>
      <c r="P298" s="192" t="s">
        <v>85</v>
      </c>
      <c r="Q298" s="86">
        <f>IF(Q297/B283=0,"",Q297/B283)</f>
        <v>0.1951219512195122</v>
      </c>
      <c r="R298" s="112">
        <f>IF(Q297/R297=0,"",Q297/R297)</f>
        <v>1</v>
      </c>
      <c r="S298" s="194" t="s">
        <v>86</v>
      </c>
      <c r="U298" s="104"/>
    </row>
    <row r="299" spans="1:21" ht="15.75" customHeight="1" x14ac:dyDescent="0.25">
      <c r="A299" s="58">
        <v>2202</v>
      </c>
      <c r="B299" s="195"/>
      <c r="C299" s="195"/>
      <c r="D299" s="195"/>
      <c r="E299" s="195"/>
      <c r="F299" s="195"/>
      <c r="G299" s="195"/>
      <c r="H299" s="195"/>
      <c r="I299" s="195"/>
      <c r="J299" s="195"/>
      <c r="K299" s="195"/>
      <c r="L299" s="144"/>
      <c r="M299" s="226"/>
      <c r="N299" s="227"/>
      <c r="O299" s="228"/>
      <c r="P299" s="90"/>
      <c r="Q299" s="91"/>
      <c r="R299" s="91"/>
      <c r="S299" s="113"/>
      <c r="U299" s="104"/>
    </row>
    <row r="300" spans="1:21" ht="18" x14ac:dyDescent="0.25">
      <c r="A300" s="28"/>
      <c r="B300" s="280" t="s">
        <v>111</v>
      </c>
      <c r="C300" s="280"/>
      <c r="D300" s="280"/>
      <c r="E300" s="280"/>
      <c r="F300" s="280"/>
      <c r="G300" s="280"/>
      <c r="H300" s="280"/>
      <c r="I300" s="280"/>
      <c r="J300" s="280"/>
      <c r="K300" s="280"/>
      <c r="L300" s="189">
        <f>SUM(L283:L296)</f>
        <v>8</v>
      </c>
      <c r="M300" s="94">
        <f>IF(L292=0,"",L292/B283)</f>
        <v>0.12195121951219512</v>
      </c>
      <c r="N300" s="94">
        <f>IF(L300=0,"",L300/B283)</f>
        <v>0.1951219512195122</v>
      </c>
      <c r="O300" s="94">
        <f>N300-M300</f>
        <v>7.3170731707317083E-2</v>
      </c>
      <c r="P300" s="3"/>
      <c r="Q300" s="29"/>
      <c r="R300" s="22"/>
      <c r="S300" s="3"/>
      <c r="U300" s="104"/>
    </row>
    <row r="301" spans="1:21" ht="12.75" customHeight="1" x14ac:dyDescent="0.2">
      <c r="L301" s="114"/>
      <c r="M301" s="3"/>
      <c r="O301" s="3"/>
    </row>
    <row r="302" spans="1:21" ht="14.25" customHeight="1" x14ac:dyDescent="0.2">
      <c r="L302" s="114"/>
      <c r="M302" s="3"/>
      <c r="O302" s="3"/>
      <c r="T302" s="104"/>
    </row>
    <row r="303" spans="1:21" ht="26.25" customHeight="1" x14ac:dyDescent="0.4">
      <c r="A303" s="163"/>
      <c r="B303" s="279" t="s">
        <v>99</v>
      </c>
      <c r="C303" s="279"/>
      <c r="D303" s="279"/>
      <c r="E303" s="279"/>
      <c r="F303" s="279"/>
      <c r="G303" s="279"/>
      <c r="H303" s="279"/>
      <c r="I303" s="279"/>
      <c r="J303" s="279"/>
      <c r="K303" s="279"/>
      <c r="L303" s="179" t="s">
        <v>97</v>
      </c>
      <c r="M303" s="3"/>
      <c r="N303" s="29"/>
      <c r="O303" s="3"/>
      <c r="P303" s="29"/>
      <c r="Q303" s="29"/>
      <c r="R303" s="29"/>
      <c r="T303" s="104"/>
    </row>
    <row r="304" spans="1:21" ht="20.25" customHeight="1" x14ac:dyDescent="0.2">
      <c r="A304" s="272" t="s">
        <v>10</v>
      </c>
      <c r="B304" s="273" t="s">
        <v>100</v>
      </c>
      <c r="C304" s="274"/>
      <c r="D304" s="274"/>
      <c r="E304" s="274"/>
      <c r="F304" s="274"/>
      <c r="G304" s="274"/>
      <c r="H304" s="274"/>
      <c r="I304" s="274"/>
      <c r="J304" s="274"/>
      <c r="K304" s="275"/>
      <c r="L304" s="276" t="s">
        <v>11</v>
      </c>
      <c r="M304" s="300" t="s">
        <v>3</v>
      </c>
      <c r="N304" s="300" t="s">
        <v>4</v>
      </c>
      <c r="O304" s="302" t="s">
        <v>5</v>
      </c>
      <c r="P304" s="300" t="s">
        <v>6</v>
      </c>
      <c r="Q304" s="304" t="s">
        <v>7</v>
      </c>
      <c r="R304" s="304" t="s">
        <v>8</v>
      </c>
      <c r="S304" s="269" t="s">
        <v>101</v>
      </c>
      <c r="U304" s="104"/>
    </row>
    <row r="305" spans="1:21" ht="15.75" customHeight="1" x14ac:dyDescent="0.25">
      <c r="A305" s="268"/>
      <c r="B305" s="58" t="s">
        <v>102</v>
      </c>
      <c r="C305" s="58" t="s">
        <v>103</v>
      </c>
      <c r="D305" s="58" t="s">
        <v>104</v>
      </c>
      <c r="E305" s="58" t="s">
        <v>105</v>
      </c>
      <c r="F305" s="58" t="s">
        <v>106</v>
      </c>
      <c r="G305" s="58" t="s">
        <v>107</v>
      </c>
      <c r="H305" s="58" t="s">
        <v>108</v>
      </c>
      <c r="I305" s="58" t="s">
        <v>109</v>
      </c>
      <c r="J305" s="58" t="s">
        <v>110</v>
      </c>
      <c r="K305" s="58" t="s">
        <v>135</v>
      </c>
      <c r="L305" s="291"/>
      <c r="M305" s="301"/>
      <c r="N305" s="301"/>
      <c r="O305" s="303"/>
      <c r="P305" s="301"/>
      <c r="Q305" s="305"/>
      <c r="R305" s="305"/>
      <c r="S305" s="268"/>
      <c r="U305" s="104"/>
    </row>
    <row r="306" spans="1:21" ht="15.75" customHeight="1" x14ac:dyDescent="0.25">
      <c r="A306" s="58">
        <v>1502</v>
      </c>
      <c r="B306" s="59">
        <v>43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144"/>
      <c r="M306" s="220"/>
      <c r="N306" s="221"/>
      <c r="O306" s="222"/>
      <c r="P306" s="229"/>
      <c r="Q306" s="63">
        <f>B306</f>
        <v>43</v>
      </c>
      <c r="R306" s="230"/>
      <c r="S306" s="229"/>
      <c r="U306" s="104"/>
    </row>
    <row r="307" spans="1:21" ht="15.75" customHeight="1" x14ac:dyDescent="0.25">
      <c r="A307" s="58">
        <v>1601</v>
      </c>
      <c r="B307" s="59"/>
      <c r="C307" s="59">
        <v>20</v>
      </c>
      <c r="D307" s="59"/>
      <c r="E307" s="59"/>
      <c r="F307" s="59"/>
      <c r="G307" s="59"/>
      <c r="H307" s="59"/>
      <c r="I307" s="59"/>
      <c r="J307" s="59"/>
      <c r="K307" s="59"/>
      <c r="L307" s="144"/>
      <c r="M307" s="223"/>
      <c r="N307" s="129"/>
      <c r="O307" s="224"/>
      <c r="P307" s="67">
        <f>IF(C307=0,"",C307/B306)</f>
        <v>0.46511627906976744</v>
      </c>
      <c r="Q307" s="68">
        <v>20</v>
      </c>
      <c r="R307" s="231">
        <f t="shared" ref="R307:R314" si="42">IF(Q307=0,"",Q307/Q306)</f>
        <v>0.46511627906976744</v>
      </c>
      <c r="S307" s="231">
        <f t="shared" ref="S307:S314" si="43">IF(Q307=0,"",100%-R307)</f>
        <v>0.53488372093023262</v>
      </c>
      <c r="U307" s="104"/>
    </row>
    <row r="308" spans="1:21" ht="15.75" customHeight="1" x14ac:dyDescent="0.25">
      <c r="A308" s="58">
        <v>1602</v>
      </c>
      <c r="B308" s="59"/>
      <c r="C308" s="59"/>
      <c r="D308" s="59">
        <v>12</v>
      </c>
      <c r="E308" s="59"/>
      <c r="F308" s="59"/>
      <c r="G308" s="59"/>
      <c r="H308" s="59"/>
      <c r="I308" s="59"/>
      <c r="J308" s="59"/>
      <c r="K308" s="59"/>
      <c r="L308" s="144"/>
      <c r="M308" s="223"/>
      <c r="N308" s="129"/>
      <c r="O308" s="224"/>
      <c r="P308" s="67">
        <f>IF(D308=0,"",D308/C307)</f>
        <v>0.6</v>
      </c>
      <c r="Q308" s="68">
        <v>14</v>
      </c>
      <c r="R308" s="231">
        <f t="shared" si="42"/>
        <v>0.7</v>
      </c>
      <c r="S308" s="231">
        <f t="shared" si="43"/>
        <v>0.30000000000000004</v>
      </c>
      <c r="U308" s="70">
        <f>Q308/Q306</f>
        <v>0.32558139534883723</v>
      </c>
    </row>
    <row r="309" spans="1:21" ht="15.75" customHeight="1" x14ac:dyDescent="0.25">
      <c r="A309" s="58">
        <v>1701</v>
      </c>
      <c r="B309" s="59"/>
      <c r="C309" s="59"/>
      <c r="D309" s="59"/>
      <c r="E309" s="59">
        <v>12</v>
      </c>
      <c r="F309" s="59"/>
      <c r="G309" s="59"/>
      <c r="H309" s="59"/>
      <c r="I309" s="59"/>
      <c r="J309" s="59"/>
      <c r="K309" s="59"/>
      <c r="L309" s="144"/>
      <c r="M309" s="223"/>
      <c r="N309" s="129"/>
      <c r="O309" s="224"/>
      <c r="P309" s="67">
        <f>IF(E309=0,"",E309/D308)</f>
        <v>1</v>
      </c>
      <c r="Q309" s="68">
        <v>12</v>
      </c>
      <c r="R309" s="231">
        <f t="shared" si="42"/>
        <v>0.8571428571428571</v>
      </c>
      <c r="S309" s="231">
        <f t="shared" si="43"/>
        <v>0.1428571428571429</v>
      </c>
      <c r="U309" s="104"/>
    </row>
    <row r="310" spans="1:21" ht="15.75" customHeight="1" x14ac:dyDescent="0.25">
      <c r="A310" s="58">
        <v>1702</v>
      </c>
      <c r="B310" s="59"/>
      <c r="C310" s="59"/>
      <c r="D310" s="59"/>
      <c r="E310" s="59"/>
      <c r="F310" s="59">
        <v>9</v>
      </c>
      <c r="G310" s="59"/>
      <c r="H310" s="59"/>
      <c r="I310" s="59"/>
      <c r="J310" s="59"/>
      <c r="K310" s="59"/>
      <c r="L310" s="144"/>
      <c r="M310" s="223"/>
      <c r="N310" s="129"/>
      <c r="O310" s="224"/>
      <c r="P310" s="67">
        <f>IF(F310=0,"",F310/E309)</f>
        <v>0.75</v>
      </c>
      <c r="Q310" s="68">
        <v>11</v>
      </c>
      <c r="R310" s="231">
        <f t="shared" si="42"/>
        <v>0.91666666666666663</v>
      </c>
      <c r="S310" s="231">
        <f t="shared" si="43"/>
        <v>8.333333333333337E-2</v>
      </c>
      <c r="U310" s="104"/>
    </row>
    <row r="311" spans="1:21" ht="15.75" customHeight="1" x14ac:dyDescent="0.25">
      <c r="A311" s="58">
        <v>1801</v>
      </c>
      <c r="B311" s="59"/>
      <c r="C311" s="59"/>
      <c r="D311" s="59"/>
      <c r="E311" s="59"/>
      <c r="F311" s="59"/>
      <c r="G311" s="59">
        <v>9</v>
      </c>
      <c r="H311" s="59"/>
      <c r="I311" s="59"/>
      <c r="J311" s="59"/>
      <c r="K311" s="59"/>
      <c r="L311" s="144"/>
      <c r="M311" s="223"/>
      <c r="N311" s="129"/>
      <c r="O311" s="224"/>
      <c r="P311" s="67">
        <f>IF(G311=0,"",G311/F310)</f>
        <v>1</v>
      </c>
      <c r="Q311" s="68">
        <v>11</v>
      </c>
      <c r="R311" s="231">
        <f t="shared" si="42"/>
        <v>1</v>
      </c>
      <c r="S311" s="231">
        <f t="shared" si="43"/>
        <v>0</v>
      </c>
      <c r="U311" s="104"/>
    </row>
    <row r="312" spans="1:21" ht="15.75" customHeight="1" x14ac:dyDescent="0.25">
      <c r="A312" s="58">
        <v>1802</v>
      </c>
      <c r="B312" s="59"/>
      <c r="C312" s="59"/>
      <c r="D312" s="59"/>
      <c r="E312" s="59"/>
      <c r="F312" s="59"/>
      <c r="G312" s="59"/>
      <c r="H312" s="59">
        <v>8</v>
      </c>
      <c r="I312" s="59"/>
      <c r="J312" s="59"/>
      <c r="K312" s="59"/>
      <c r="L312" s="144"/>
      <c r="M312" s="223"/>
      <c r="N312" s="129"/>
      <c r="O312" s="224"/>
      <c r="P312" s="67">
        <f>IF(H312=0,"",H312/G311)</f>
        <v>0.88888888888888884</v>
      </c>
      <c r="Q312" s="68">
        <v>11</v>
      </c>
      <c r="R312" s="231">
        <f t="shared" si="42"/>
        <v>1</v>
      </c>
      <c r="S312" s="231">
        <f t="shared" si="43"/>
        <v>0</v>
      </c>
      <c r="U312" s="104"/>
    </row>
    <row r="313" spans="1:21" ht="15.75" customHeight="1" x14ac:dyDescent="0.25">
      <c r="A313" s="58">
        <v>1901</v>
      </c>
      <c r="B313" s="59"/>
      <c r="C313" s="59"/>
      <c r="D313" s="59"/>
      <c r="E313" s="59"/>
      <c r="F313" s="59"/>
      <c r="G313" s="59"/>
      <c r="H313" s="59"/>
      <c r="I313" s="59">
        <v>8</v>
      </c>
      <c r="J313" s="59"/>
      <c r="K313" s="59"/>
      <c r="L313" s="144"/>
      <c r="M313" s="223"/>
      <c r="N313" s="129"/>
      <c r="O313" s="224"/>
      <c r="P313" s="67">
        <f>IF(I313=0,"",I313/H312)</f>
        <v>1</v>
      </c>
      <c r="Q313" s="68">
        <v>9</v>
      </c>
      <c r="R313" s="231">
        <f t="shared" si="42"/>
        <v>0.81818181818181823</v>
      </c>
      <c r="S313" s="231">
        <f t="shared" si="43"/>
        <v>0.18181818181818177</v>
      </c>
      <c r="U313" s="104"/>
    </row>
    <row r="314" spans="1:21" ht="15.75" customHeight="1" x14ac:dyDescent="0.25">
      <c r="A314" s="58">
        <v>1902</v>
      </c>
      <c r="B314" s="59"/>
      <c r="C314" s="59"/>
      <c r="D314" s="59"/>
      <c r="E314" s="59"/>
      <c r="F314" s="59"/>
      <c r="G314" s="59"/>
      <c r="H314" s="59"/>
      <c r="I314" s="59"/>
      <c r="J314" s="59">
        <v>8</v>
      </c>
      <c r="K314" s="59"/>
      <c r="L314" s="144"/>
      <c r="M314" s="223"/>
      <c r="N314" s="129"/>
      <c r="O314" s="224"/>
      <c r="P314" s="175">
        <f>IF(J314=0,"",J314/I313)</f>
        <v>1</v>
      </c>
      <c r="Q314" s="68">
        <v>9</v>
      </c>
      <c r="R314" s="71">
        <f t="shared" si="42"/>
        <v>1</v>
      </c>
      <c r="S314" s="71">
        <f t="shared" si="43"/>
        <v>0</v>
      </c>
      <c r="U314" s="104"/>
    </row>
    <row r="315" spans="1:21" ht="15.75" customHeight="1" x14ac:dyDescent="0.25">
      <c r="A315" s="58">
        <v>2001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>
        <v>8</v>
      </c>
      <c r="L315" s="144">
        <v>6</v>
      </c>
      <c r="M315" s="223"/>
      <c r="N315" s="129"/>
      <c r="O315" s="225"/>
      <c r="P315" s="176">
        <f>IF(K315=0,"",K315/J314)</f>
        <v>1</v>
      </c>
      <c r="Q315" s="174">
        <v>9</v>
      </c>
      <c r="R315" s="71">
        <f t="shared" ref="R315" si="44">IF(Q315=0,"",Q315/Q314)</f>
        <v>1</v>
      </c>
      <c r="S315" s="71">
        <f t="shared" ref="S315" si="45">IF(Q315=0,"",100%-R315)</f>
        <v>0</v>
      </c>
      <c r="U315" s="104"/>
    </row>
    <row r="316" spans="1:21" ht="15.75" customHeight="1" x14ac:dyDescent="0.25">
      <c r="A316" s="58">
        <v>2002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>
        <v>3</v>
      </c>
      <c r="L316" s="144"/>
      <c r="M316" s="223"/>
      <c r="N316" s="129"/>
      <c r="O316" s="225"/>
      <c r="P316" s="233"/>
      <c r="Q316" s="109">
        <v>3</v>
      </c>
      <c r="R316" s="234"/>
      <c r="S316" s="233"/>
      <c r="U316" s="104"/>
    </row>
    <row r="317" spans="1:21" ht="15.75" customHeight="1" x14ac:dyDescent="0.25">
      <c r="A317" s="58">
        <v>2101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>
        <v>2</v>
      </c>
      <c r="L317" s="144">
        <v>1</v>
      </c>
      <c r="M317" s="223"/>
      <c r="N317" s="129"/>
      <c r="O317" s="225"/>
      <c r="P317" s="233"/>
      <c r="Q317" s="109">
        <v>3</v>
      </c>
      <c r="R317" s="234"/>
      <c r="S317" s="233"/>
      <c r="U317" s="104"/>
    </row>
    <row r="318" spans="1:21" ht="15.75" customHeight="1" x14ac:dyDescent="0.25">
      <c r="A318" s="58">
        <v>2102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>
        <v>1</v>
      </c>
      <c r="L318" s="144">
        <v>1</v>
      </c>
      <c r="M318" s="223"/>
      <c r="N318" s="129"/>
      <c r="O318" s="225"/>
      <c r="P318" s="233"/>
      <c r="Q318" s="196">
        <v>2</v>
      </c>
      <c r="R318" s="234"/>
      <c r="S318" s="233"/>
      <c r="U318" s="104"/>
    </row>
    <row r="319" spans="1:21" ht="15.75" customHeight="1" x14ac:dyDescent="0.25">
      <c r="A319" s="58">
        <v>2201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>
        <v>1</v>
      </c>
      <c r="L319" s="144">
        <v>1</v>
      </c>
      <c r="M319" s="223"/>
      <c r="N319" s="129"/>
      <c r="O319" s="225"/>
      <c r="P319" s="129"/>
      <c r="Q319" s="198">
        <v>1</v>
      </c>
      <c r="R319" s="124"/>
      <c r="S319" s="233"/>
      <c r="U319" s="104"/>
    </row>
    <row r="320" spans="1:21" ht="15.75" customHeight="1" x14ac:dyDescent="0.25">
      <c r="A320" s="58">
        <v>2202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144"/>
      <c r="M320" s="223"/>
      <c r="N320" s="129"/>
      <c r="O320" s="225"/>
      <c r="P320" s="191" t="s">
        <v>83</v>
      </c>
      <c r="Q320" s="197">
        <v>9</v>
      </c>
      <c r="R320" s="111">
        <f>L323</f>
        <v>9</v>
      </c>
      <c r="S320" s="193" t="s">
        <v>11</v>
      </c>
      <c r="U320" s="104"/>
    </row>
    <row r="321" spans="1:21" ht="15.75" customHeight="1" x14ac:dyDescent="0.25">
      <c r="A321" s="58">
        <v>2301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144"/>
      <c r="M321" s="223"/>
      <c r="N321" s="129"/>
      <c r="O321" s="225"/>
      <c r="P321" s="192" t="s">
        <v>85</v>
      </c>
      <c r="Q321" s="86">
        <f>IF(Q320/B306=0,"",Q320/B306)</f>
        <v>0.20930232558139536</v>
      </c>
      <c r="R321" s="112">
        <f>IF(Q320/R320=0,"",Q320/R320)</f>
        <v>1</v>
      </c>
      <c r="S321" s="194" t="s">
        <v>86</v>
      </c>
      <c r="U321" s="104"/>
    </row>
    <row r="322" spans="1:21" ht="15.75" customHeight="1" x14ac:dyDescent="0.25">
      <c r="A322" s="58">
        <v>2302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144"/>
      <c r="M322" s="226"/>
      <c r="N322" s="227"/>
      <c r="O322" s="228"/>
      <c r="P322" s="90"/>
      <c r="Q322" s="91"/>
      <c r="R322" s="91"/>
      <c r="S322" s="113"/>
      <c r="U322" s="104"/>
    </row>
    <row r="323" spans="1:21" ht="18" customHeight="1" x14ac:dyDescent="0.25">
      <c r="A323" s="28"/>
      <c r="B323" s="280" t="s">
        <v>111</v>
      </c>
      <c r="C323" s="280"/>
      <c r="D323" s="280"/>
      <c r="E323" s="280"/>
      <c r="F323" s="280"/>
      <c r="G323" s="280"/>
      <c r="H323" s="280"/>
      <c r="I323" s="280"/>
      <c r="J323" s="280"/>
      <c r="K323" s="280"/>
      <c r="L323" s="93">
        <f>SUM(L306:L319)</f>
        <v>9</v>
      </c>
      <c r="M323" s="94">
        <f>IF(L315=0,"",L315/B306)</f>
        <v>0.13953488372093023</v>
      </c>
      <c r="N323" s="94">
        <f>IF(L323=0,"",L323/B306)</f>
        <v>0.20930232558139536</v>
      </c>
      <c r="O323" s="94">
        <f>N323-M323</f>
        <v>6.9767441860465129E-2</v>
      </c>
      <c r="P323" s="3"/>
      <c r="Q323" s="29"/>
      <c r="R323" s="22"/>
      <c r="S323" s="3"/>
      <c r="U323" s="104"/>
    </row>
    <row r="324" spans="1:21" ht="14.25" customHeight="1" x14ac:dyDescent="0.2">
      <c r="L324" s="114"/>
      <c r="M324" s="3"/>
      <c r="O324" s="3"/>
      <c r="T324" s="104"/>
    </row>
    <row r="325" spans="1:21" ht="14.25" customHeight="1" x14ac:dyDescent="0.2">
      <c r="L325" s="114"/>
      <c r="M325" s="3"/>
      <c r="O325" s="3"/>
      <c r="T325" s="104"/>
    </row>
    <row r="326" spans="1:21" ht="26.25" customHeight="1" x14ac:dyDescent="0.4">
      <c r="A326" s="163"/>
      <c r="B326" s="279" t="s">
        <v>99</v>
      </c>
      <c r="C326" s="279"/>
      <c r="D326" s="279"/>
      <c r="E326" s="279"/>
      <c r="F326" s="279"/>
      <c r="G326" s="279"/>
      <c r="H326" s="279"/>
      <c r="I326" s="279"/>
      <c r="J326" s="279"/>
      <c r="K326" s="279"/>
      <c r="L326" s="179" t="s">
        <v>98</v>
      </c>
      <c r="M326" s="3"/>
      <c r="N326" s="29"/>
      <c r="O326" s="3"/>
      <c r="P326" s="29"/>
      <c r="Q326" s="29"/>
      <c r="R326" s="29"/>
      <c r="T326" s="104"/>
    </row>
    <row r="327" spans="1:21" ht="20.25" customHeight="1" x14ac:dyDescent="0.2">
      <c r="A327" s="272" t="s">
        <v>10</v>
      </c>
      <c r="B327" s="273" t="s">
        <v>100</v>
      </c>
      <c r="C327" s="274"/>
      <c r="D327" s="274"/>
      <c r="E327" s="274"/>
      <c r="F327" s="274"/>
      <c r="G327" s="274"/>
      <c r="H327" s="274"/>
      <c r="I327" s="274"/>
      <c r="J327" s="274"/>
      <c r="K327" s="275"/>
      <c r="L327" s="276" t="s">
        <v>11</v>
      </c>
      <c r="M327" s="300" t="s">
        <v>3</v>
      </c>
      <c r="N327" s="300" t="s">
        <v>4</v>
      </c>
      <c r="O327" s="302" t="s">
        <v>5</v>
      </c>
      <c r="P327" s="300" t="s">
        <v>6</v>
      </c>
      <c r="Q327" s="304" t="s">
        <v>7</v>
      </c>
      <c r="R327" s="304" t="s">
        <v>8</v>
      </c>
      <c r="S327" s="269" t="s">
        <v>101</v>
      </c>
      <c r="U327" s="104"/>
    </row>
    <row r="328" spans="1:21" ht="15.75" customHeight="1" x14ac:dyDescent="0.25">
      <c r="A328" s="268"/>
      <c r="B328" s="58" t="s">
        <v>102</v>
      </c>
      <c r="C328" s="58" t="s">
        <v>103</v>
      </c>
      <c r="D328" s="58" t="s">
        <v>104</v>
      </c>
      <c r="E328" s="58" t="s">
        <v>105</v>
      </c>
      <c r="F328" s="58" t="s">
        <v>106</v>
      </c>
      <c r="G328" s="58" t="s">
        <v>107</v>
      </c>
      <c r="H328" s="58" t="s">
        <v>108</v>
      </c>
      <c r="I328" s="58" t="s">
        <v>109</v>
      </c>
      <c r="J328" s="58" t="s">
        <v>110</v>
      </c>
      <c r="K328" s="58" t="s">
        <v>135</v>
      </c>
      <c r="L328" s="291"/>
      <c r="M328" s="301"/>
      <c r="N328" s="301"/>
      <c r="O328" s="303"/>
      <c r="P328" s="301"/>
      <c r="Q328" s="305"/>
      <c r="R328" s="305"/>
      <c r="S328" s="268"/>
      <c r="U328" s="104"/>
    </row>
    <row r="329" spans="1:21" ht="15.75" customHeight="1" x14ac:dyDescent="0.25">
      <c r="A329" s="58">
        <v>1601</v>
      </c>
      <c r="B329" s="59">
        <v>6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144"/>
      <c r="M329" s="220"/>
      <c r="N329" s="221"/>
      <c r="O329" s="222"/>
      <c r="P329" s="229"/>
      <c r="Q329" s="63">
        <f>B329</f>
        <v>6</v>
      </c>
      <c r="R329" s="230"/>
      <c r="S329" s="229"/>
      <c r="U329" s="104"/>
    </row>
    <row r="330" spans="1:21" ht="15.75" customHeight="1" x14ac:dyDescent="0.25">
      <c r="A330" s="58">
        <v>1602</v>
      </c>
      <c r="B330" s="59"/>
      <c r="C330" s="59">
        <v>4</v>
      </c>
      <c r="D330" s="59"/>
      <c r="E330" s="59"/>
      <c r="F330" s="59"/>
      <c r="G330" s="59"/>
      <c r="H330" s="59"/>
      <c r="I330" s="59"/>
      <c r="J330" s="59"/>
      <c r="K330" s="59"/>
      <c r="L330" s="144"/>
      <c r="M330" s="223"/>
      <c r="N330" s="129"/>
      <c r="O330" s="224"/>
      <c r="P330" s="67">
        <f>IF(C330=0,"",C330/B329)</f>
        <v>0.66666666666666663</v>
      </c>
      <c r="Q330" s="68">
        <v>4</v>
      </c>
      <c r="R330" s="231">
        <f t="shared" ref="R330:R337" si="46">IF(Q330=0,"",Q330/Q329)</f>
        <v>0.66666666666666663</v>
      </c>
      <c r="S330" s="231">
        <f t="shared" ref="S330:S337" si="47">IF(Q330=0,"",100%-R330)</f>
        <v>0.33333333333333337</v>
      </c>
      <c r="U330" s="104"/>
    </row>
    <row r="331" spans="1:21" ht="15.75" customHeight="1" x14ac:dyDescent="0.25">
      <c r="A331" s="58">
        <v>1701</v>
      </c>
      <c r="B331" s="59"/>
      <c r="C331" s="59"/>
      <c r="D331" s="59">
        <v>4</v>
      </c>
      <c r="E331" s="59"/>
      <c r="F331" s="59"/>
      <c r="G331" s="59"/>
      <c r="H331" s="59"/>
      <c r="I331" s="59"/>
      <c r="J331" s="59"/>
      <c r="K331" s="59"/>
      <c r="L331" s="144"/>
      <c r="M331" s="223"/>
      <c r="N331" s="129"/>
      <c r="O331" s="224"/>
      <c r="P331" s="67">
        <f>IF(D331=0,"",D331/C330)</f>
        <v>1</v>
      </c>
      <c r="Q331" s="68">
        <v>4</v>
      </c>
      <c r="R331" s="231">
        <f t="shared" si="46"/>
        <v>1</v>
      </c>
      <c r="S331" s="231">
        <f t="shared" si="47"/>
        <v>0</v>
      </c>
      <c r="U331" s="70">
        <f>Q331/Q329</f>
        <v>0.66666666666666663</v>
      </c>
    </row>
    <row r="332" spans="1:21" ht="15.75" customHeight="1" x14ac:dyDescent="0.25">
      <c r="A332" s="58">
        <v>1702</v>
      </c>
      <c r="B332" s="59"/>
      <c r="C332" s="59"/>
      <c r="D332" s="59"/>
      <c r="E332" s="59">
        <v>4</v>
      </c>
      <c r="F332" s="59"/>
      <c r="G332" s="59"/>
      <c r="H332" s="59"/>
      <c r="I332" s="59"/>
      <c r="J332" s="59"/>
      <c r="K332" s="59"/>
      <c r="L332" s="144"/>
      <c r="M332" s="223"/>
      <c r="N332" s="129"/>
      <c r="O332" s="224"/>
      <c r="P332" s="67">
        <f>IF(E332=0,"",E332/D331)</f>
        <v>1</v>
      </c>
      <c r="Q332" s="68">
        <v>4</v>
      </c>
      <c r="R332" s="231">
        <f t="shared" si="46"/>
        <v>1</v>
      </c>
      <c r="S332" s="231">
        <f t="shared" si="47"/>
        <v>0</v>
      </c>
      <c r="U332" s="104"/>
    </row>
    <row r="333" spans="1:21" ht="15.75" customHeight="1" x14ac:dyDescent="0.25">
      <c r="A333" s="58">
        <v>1801</v>
      </c>
      <c r="B333" s="59"/>
      <c r="C333" s="59"/>
      <c r="D333" s="59"/>
      <c r="E333" s="59"/>
      <c r="F333" s="59">
        <v>2</v>
      </c>
      <c r="G333" s="59"/>
      <c r="H333" s="59"/>
      <c r="I333" s="59"/>
      <c r="J333" s="59"/>
      <c r="K333" s="59"/>
      <c r="L333" s="144"/>
      <c r="M333" s="223"/>
      <c r="N333" s="129"/>
      <c r="O333" s="224"/>
      <c r="P333" s="67">
        <f>IF(F333=0,"",F333/E332)</f>
        <v>0.5</v>
      </c>
      <c r="Q333" s="68">
        <v>3</v>
      </c>
      <c r="R333" s="231">
        <f t="shared" si="46"/>
        <v>0.75</v>
      </c>
      <c r="S333" s="231">
        <f t="shared" si="47"/>
        <v>0.25</v>
      </c>
      <c r="U333" s="104"/>
    </row>
    <row r="334" spans="1:21" ht="15.75" customHeight="1" x14ac:dyDescent="0.25">
      <c r="A334" s="58">
        <v>1802</v>
      </c>
      <c r="B334" s="59"/>
      <c r="C334" s="59"/>
      <c r="D334" s="59"/>
      <c r="E334" s="59"/>
      <c r="F334" s="59"/>
      <c r="G334" s="59">
        <v>2</v>
      </c>
      <c r="H334" s="59"/>
      <c r="I334" s="59"/>
      <c r="J334" s="59"/>
      <c r="K334" s="59"/>
      <c r="L334" s="144"/>
      <c r="M334" s="223"/>
      <c r="N334" s="129"/>
      <c r="O334" s="224"/>
      <c r="P334" s="67">
        <f>IF(G334=0,"",G334/F333)</f>
        <v>1</v>
      </c>
      <c r="Q334" s="68">
        <v>2</v>
      </c>
      <c r="R334" s="231">
        <f t="shared" si="46"/>
        <v>0.66666666666666663</v>
      </c>
      <c r="S334" s="231">
        <f t="shared" si="47"/>
        <v>0.33333333333333337</v>
      </c>
      <c r="U334" s="104"/>
    </row>
    <row r="335" spans="1:21" ht="15.75" customHeight="1" x14ac:dyDescent="0.25">
      <c r="A335" s="58">
        <v>1901</v>
      </c>
      <c r="B335" s="59"/>
      <c r="C335" s="59"/>
      <c r="D335" s="59"/>
      <c r="E335" s="59"/>
      <c r="F335" s="59"/>
      <c r="G335" s="59"/>
      <c r="H335" s="59">
        <v>2</v>
      </c>
      <c r="I335" s="59"/>
      <c r="J335" s="59"/>
      <c r="K335" s="59"/>
      <c r="L335" s="144"/>
      <c r="M335" s="223"/>
      <c r="N335" s="129"/>
      <c r="O335" s="224"/>
      <c r="P335" s="67">
        <f>IF(H335=0,"",H335/G334)</f>
        <v>1</v>
      </c>
      <c r="Q335" s="68">
        <v>2</v>
      </c>
      <c r="R335" s="231">
        <f t="shared" si="46"/>
        <v>1</v>
      </c>
      <c r="S335" s="231">
        <f t="shared" si="47"/>
        <v>0</v>
      </c>
      <c r="U335" s="104"/>
    </row>
    <row r="336" spans="1:21" ht="15.75" customHeight="1" x14ac:dyDescent="0.25">
      <c r="A336" s="58">
        <v>1902</v>
      </c>
      <c r="B336" s="59"/>
      <c r="C336" s="59"/>
      <c r="D336" s="59"/>
      <c r="E336" s="59"/>
      <c r="F336" s="59"/>
      <c r="G336" s="59"/>
      <c r="H336" s="59"/>
      <c r="I336" s="59">
        <v>1</v>
      </c>
      <c r="J336" s="59"/>
      <c r="K336" s="59"/>
      <c r="L336" s="144"/>
      <c r="M336" s="223"/>
      <c r="N336" s="129"/>
      <c r="O336" s="224"/>
      <c r="P336" s="67">
        <f>IF(I336=0,"",I336/H335)</f>
        <v>0.5</v>
      </c>
      <c r="Q336" s="68">
        <v>1</v>
      </c>
      <c r="R336" s="231">
        <f t="shared" si="46"/>
        <v>0.5</v>
      </c>
      <c r="S336" s="231">
        <f t="shared" si="47"/>
        <v>0.5</v>
      </c>
      <c r="U336" s="104"/>
    </row>
    <row r="337" spans="1:19" ht="15.75" customHeight="1" x14ac:dyDescent="0.25">
      <c r="A337" s="58">
        <v>2001</v>
      </c>
      <c r="B337" s="59"/>
      <c r="C337" s="59"/>
      <c r="D337" s="59"/>
      <c r="E337" s="59"/>
      <c r="F337" s="59"/>
      <c r="G337" s="59"/>
      <c r="H337" s="59"/>
      <c r="I337" s="59"/>
      <c r="J337" s="59">
        <v>1</v>
      </c>
      <c r="K337" s="59"/>
      <c r="L337" s="144"/>
      <c r="M337" s="223"/>
      <c r="N337" s="129"/>
      <c r="O337" s="224"/>
      <c r="P337" s="71">
        <f>IF(J337=0,"",J337/I336)</f>
        <v>1</v>
      </c>
      <c r="Q337" s="68">
        <v>1</v>
      </c>
      <c r="R337" s="71">
        <f t="shared" si="46"/>
        <v>1</v>
      </c>
      <c r="S337" s="71">
        <f t="shared" si="47"/>
        <v>0</v>
      </c>
    </row>
    <row r="338" spans="1:19" ht="15.75" customHeight="1" x14ac:dyDescent="0.25">
      <c r="A338" s="58">
        <v>2002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59">
        <v>1</v>
      </c>
      <c r="L338" s="144">
        <v>0</v>
      </c>
      <c r="M338" s="223"/>
      <c r="N338" s="129"/>
      <c r="O338" s="225"/>
      <c r="P338" s="71">
        <f>IF(K338=0,"",K338/J337)</f>
        <v>1</v>
      </c>
      <c r="Q338" s="68">
        <v>1</v>
      </c>
      <c r="R338" s="71">
        <f t="shared" ref="R338" si="48">IF(Q338=0,"",Q338/Q337)</f>
        <v>1</v>
      </c>
      <c r="S338" s="71">
        <f t="shared" ref="S338" si="49">IF(Q338=0,"",100%-R338)</f>
        <v>0</v>
      </c>
    </row>
    <row r="339" spans="1:19" ht="15.75" customHeight="1" x14ac:dyDescent="0.25">
      <c r="A339" s="58">
        <v>2101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>
        <v>1</v>
      </c>
      <c r="L339" s="144"/>
      <c r="M339" s="223"/>
      <c r="N339" s="129"/>
      <c r="O339" s="225"/>
      <c r="P339" s="233"/>
      <c r="Q339" s="109">
        <v>1</v>
      </c>
      <c r="R339" s="234"/>
      <c r="S339" s="233"/>
    </row>
    <row r="340" spans="1:19" ht="15.75" customHeight="1" x14ac:dyDescent="0.25">
      <c r="A340" s="58">
        <v>2102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>
        <v>1</v>
      </c>
      <c r="L340" s="144"/>
      <c r="M340" s="223"/>
      <c r="N340" s="129"/>
      <c r="O340" s="225"/>
      <c r="P340" s="233"/>
      <c r="Q340" s="109">
        <v>1</v>
      </c>
      <c r="R340" s="234"/>
      <c r="S340" s="233"/>
    </row>
    <row r="341" spans="1:19" ht="15.75" customHeight="1" x14ac:dyDescent="0.25">
      <c r="A341" s="58">
        <v>2201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>
        <v>1</v>
      </c>
      <c r="L341" s="144">
        <v>1</v>
      </c>
      <c r="M341" s="223"/>
      <c r="N341" s="129"/>
      <c r="O341" s="225"/>
      <c r="P341" s="233"/>
      <c r="Q341" s="109">
        <v>1</v>
      </c>
      <c r="R341" s="234"/>
      <c r="S341" s="233"/>
    </row>
    <row r="342" spans="1:19" ht="15.75" customHeight="1" x14ac:dyDescent="0.25">
      <c r="A342" s="58">
        <v>2202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144"/>
      <c r="M342" s="223"/>
      <c r="N342" s="129"/>
      <c r="O342" s="225"/>
      <c r="P342" s="129"/>
      <c r="Q342" s="225"/>
      <c r="R342" s="124"/>
      <c r="S342" s="233"/>
    </row>
    <row r="343" spans="1:19" ht="15.75" customHeight="1" x14ac:dyDescent="0.25">
      <c r="A343" s="58">
        <v>2301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144"/>
      <c r="M343" s="223"/>
      <c r="N343" s="129"/>
      <c r="O343" s="225"/>
      <c r="P343" s="191" t="s">
        <v>83</v>
      </c>
      <c r="Q343" s="82">
        <v>1</v>
      </c>
      <c r="R343" s="111">
        <f>L346</f>
        <v>1</v>
      </c>
      <c r="S343" s="193" t="s">
        <v>11</v>
      </c>
    </row>
    <row r="344" spans="1:19" ht="15.75" customHeight="1" x14ac:dyDescent="0.25">
      <c r="A344" s="58">
        <v>2302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144"/>
      <c r="M344" s="223"/>
      <c r="N344" s="129"/>
      <c r="O344" s="225"/>
      <c r="P344" s="192" t="s">
        <v>85</v>
      </c>
      <c r="Q344" s="86">
        <f>IF(Q343/B329=0,"",Q343/B329)</f>
        <v>0.16666666666666666</v>
      </c>
      <c r="R344" s="112">
        <f>IF(Q343/R343=0,"",Q343/R343)</f>
        <v>1</v>
      </c>
      <c r="S344" s="194" t="s">
        <v>86</v>
      </c>
    </row>
    <row r="345" spans="1:19" ht="15.75" customHeight="1" x14ac:dyDescent="0.25">
      <c r="A345" s="58">
        <v>2401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144"/>
      <c r="M345" s="226"/>
      <c r="N345" s="227"/>
      <c r="O345" s="228"/>
      <c r="P345" s="90"/>
      <c r="Q345" s="91"/>
      <c r="R345" s="91"/>
      <c r="S345" s="113"/>
    </row>
    <row r="346" spans="1:19" ht="18" customHeight="1" x14ac:dyDescent="0.25">
      <c r="A346" s="28"/>
      <c r="B346" s="280" t="s">
        <v>111</v>
      </c>
      <c r="C346" s="280"/>
      <c r="D346" s="280"/>
      <c r="E346" s="280"/>
      <c r="F346" s="280"/>
      <c r="G346" s="280"/>
      <c r="H346" s="280"/>
      <c r="I346" s="280"/>
      <c r="J346" s="280"/>
      <c r="K346" s="280"/>
      <c r="L346" s="93">
        <f>SUM(L329:L342)</f>
        <v>1</v>
      </c>
      <c r="M346" s="94">
        <v>0</v>
      </c>
      <c r="N346" s="94">
        <f>IF(L346=0,"",L346/B329)</f>
        <v>0.16666666666666666</v>
      </c>
      <c r="O346" s="94">
        <f>N346-M346</f>
        <v>0.16666666666666666</v>
      </c>
      <c r="P346" s="3"/>
      <c r="Q346" s="29"/>
      <c r="R346" s="22"/>
      <c r="S346" s="3"/>
    </row>
    <row r="347" spans="1:19" ht="12.75" customHeight="1" x14ac:dyDescent="0.2">
      <c r="L347" s="114"/>
      <c r="M347" s="3"/>
      <c r="O347" s="3"/>
    </row>
    <row r="348" spans="1:19" ht="12.75" customHeight="1" x14ac:dyDescent="0.2">
      <c r="L348" s="114"/>
      <c r="M348" s="3"/>
      <c r="O348" s="3"/>
    </row>
    <row r="349" spans="1:19" ht="26.25" customHeight="1" x14ac:dyDescent="0.4">
      <c r="A349" s="163"/>
      <c r="B349" s="279" t="s">
        <v>99</v>
      </c>
      <c r="C349" s="279"/>
      <c r="D349" s="279"/>
      <c r="E349" s="279"/>
      <c r="F349" s="279"/>
      <c r="G349" s="279"/>
      <c r="H349" s="279"/>
      <c r="I349" s="279"/>
      <c r="J349" s="279"/>
      <c r="K349" s="279"/>
      <c r="L349" s="179" t="s">
        <v>112</v>
      </c>
      <c r="M349" s="3"/>
      <c r="N349" s="29"/>
      <c r="O349" s="3"/>
      <c r="P349" s="29"/>
      <c r="Q349" s="29"/>
      <c r="R349" s="29"/>
    </row>
    <row r="350" spans="1:19" ht="20.25" customHeight="1" x14ac:dyDescent="0.2">
      <c r="A350" s="272" t="s">
        <v>10</v>
      </c>
      <c r="B350" s="273" t="s">
        <v>100</v>
      </c>
      <c r="C350" s="274"/>
      <c r="D350" s="274"/>
      <c r="E350" s="274"/>
      <c r="F350" s="274"/>
      <c r="G350" s="274"/>
      <c r="H350" s="274"/>
      <c r="I350" s="274"/>
      <c r="J350" s="274"/>
      <c r="K350" s="275"/>
      <c r="L350" s="276" t="s">
        <v>11</v>
      </c>
      <c r="M350" s="300" t="s">
        <v>3</v>
      </c>
      <c r="N350" s="300" t="s">
        <v>4</v>
      </c>
      <c r="O350" s="302" t="s">
        <v>5</v>
      </c>
      <c r="P350" s="300" t="s">
        <v>6</v>
      </c>
      <c r="Q350" s="304" t="s">
        <v>7</v>
      </c>
      <c r="R350" s="304" t="s">
        <v>8</v>
      </c>
      <c r="S350" s="269" t="s">
        <v>101</v>
      </c>
    </row>
    <row r="351" spans="1:19" ht="15.75" customHeight="1" x14ac:dyDescent="0.25">
      <c r="A351" s="268"/>
      <c r="B351" s="58" t="s">
        <v>102</v>
      </c>
      <c r="C351" s="58" t="s">
        <v>103</v>
      </c>
      <c r="D351" s="58" t="s">
        <v>104</v>
      </c>
      <c r="E351" s="58" t="s">
        <v>105</v>
      </c>
      <c r="F351" s="58" t="s">
        <v>106</v>
      </c>
      <c r="G351" s="58" t="s">
        <v>107</v>
      </c>
      <c r="H351" s="58" t="s">
        <v>108</v>
      </c>
      <c r="I351" s="58" t="s">
        <v>109</v>
      </c>
      <c r="J351" s="58" t="s">
        <v>110</v>
      </c>
      <c r="K351" s="58" t="s">
        <v>135</v>
      </c>
      <c r="L351" s="291"/>
      <c r="M351" s="301"/>
      <c r="N351" s="301"/>
      <c r="O351" s="303"/>
      <c r="P351" s="301"/>
      <c r="Q351" s="305"/>
      <c r="R351" s="305"/>
      <c r="S351" s="268"/>
    </row>
    <row r="352" spans="1:19" ht="15.75" customHeight="1" x14ac:dyDescent="0.25">
      <c r="A352" s="58">
        <v>1602</v>
      </c>
      <c r="B352" s="59">
        <v>59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144"/>
      <c r="M352" s="220"/>
      <c r="N352" s="221"/>
      <c r="O352" s="222"/>
      <c r="P352" s="229"/>
      <c r="Q352" s="63">
        <f>B352</f>
        <v>59</v>
      </c>
      <c r="R352" s="230"/>
      <c r="S352" s="229"/>
    </row>
    <row r="353" spans="1:21" ht="15.75" customHeight="1" x14ac:dyDescent="0.25">
      <c r="A353" s="58">
        <v>1701</v>
      </c>
      <c r="B353" s="59"/>
      <c r="C353" s="59">
        <v>40</v>
      </c>
      <c r="D353" s="59"/>
      <c r="E353" s="59"/>
      <c r="F353" s="59"/>
      <c r="G353" s="59"/>
      <c r="H353" s="59"/>
      <c r="I353" s="59"/>
      <c r="J353" s="59"/>
      <c r="K353" s="59"/>
      <c r="L353" s="144"/>
      <c r="M353" s="223"/>
      <c r="N353" s="129"/>
      <c r="O353" s="224"/>
      <c r="P353" s="67">
        <f>IF(C353=0,"",C353/B352)</f>
        <v>0.67796610169491522</v>
      </c>
      <c r="Q353" s="68">
        <v>40</v>
      </c>
      <c r="R353" s="231">
        <f t="shared" ref="R353:R360" si="50">IF(Q353=0,"",Q353/Q352)</f>
        <v>0.67796610169491522</v>
      </c>
      <c r="S353" s="231">
        <f t="shared" ref="S353:S360" si="51">IF(Q353=0,"",100%-R353)</f>
        <v>0.32203389830508478</v>
      </c>
    </row>
    <row r="354" spans="1:21" ht="15.75" customHeight="1" x14ac:dyDescent="0.25">
      <c r="A354" s="58">
        <v>1702</v>
      </c>
      <c r="B354" s="59"/>
      <c r="C354" s="59"/>
      <c r="D354" s="59">
        <v>32</v>
      </c>
      <c r="E354" s="59"/>
      <c r="F354" s="59"/>
      <c r="G354" s="59"/>
      <c r="H354" s="59"/>
      <c r="I354" s="59"/>
      <c r="J354" s="59"/>
      <c r="K354" s="59"/>
      <c r="L354" s="144"/>
      <c r="M354" s="223"/>
      <c r="N354" s="129"/>
      <c r="O354" s="224"/>
      <c r="P354" s="67">
        <f>IF(D354=0,"",D354/C353)</f>
        <v>0.8</v>
      </c>
      <c r="Q354" s="68">
        <v>32</v>
      </c>
      <c r="R354" s="231">
        <f t="shared" si="50"/>
        <v>0.8</v>
      </c>
      <c r="S354" s="231">
        <f t="shared" si="51"/>
        <v>0.19999999999999996</v>
      </c>
      <c r="U354" s="70">
        <f>Q354/Q352</f>
        <v>0.5423728813559322</v>
      </c>
    </row>
    <row r="355" spans="1:21" ht="15.75" customHeight="1" x14ac:dyDescent="0.25">
      <c r="A355" s="58">
        <v>1801</v>
      </c>
      <c r="B355" s="59"/>
      <c r="C355" s="59"/>
      <c r="D355" s="59"/>
      <c r="E355" s="59">
        <v>28</v>
      </c>
      <c r="F355" s="59"/>
      <c r="G355" s="59"/>
      <c r="H355" s="59"/>
      <c r="I355" s="59"/>
      <c r="J355" s="59"/>
      <c r="K355" s="59"/>
      <c r="L355" s="144"/>
      <c r="M355" s="223"/>
      <c r="N355" s="129"/>
      <c r="O355" s="224"/>
      <c r="P355" s="67">
        <f>IF(E355=0,"",E355/D354)</f>
        <v>0.875</v>
      </c>
      <c r="Q355" s="68">
        <v>28</v>
      </c>
      <c r="R355" s="231">
        <f t="shared" si="50"/>
        <v>0.875</v>
      </c>
      <c r="S355" s="231">
        <f t="shared" si="51"/>
        <v>0.125</v>
      </c>
      <c r="U355" s="104"/>
    </row>
    <row r="356" spans="1:21" ht="15.75" customHeight="1" x14ac:dyDescent="0.25">
      <c r="A356" s="58">
        <v>1802</v>
      </c>
      <c r="B356" s="59"/>
      <c r="C356" s="59"/>
      <c r="D356" s="59"/>
      <c r="E356" s="59"/>
      <c r="F356" s="59">
        <v>25</v>
      </c>
      <c r="G356" s="59"/>
      <c r="H356" s="59"/>
      <c r="I356" s="59"/>
      <c r="J356" s="59"/>
      <c r="K356" s="59"/>
      <c r="L356" s="144"/>
      <c r="M356" s="223"/>
      <c r="N356" s="129"/>
      <c r="O356" s="224"/>
      <c r="P356" s="67">
        <f>IF(F356=0,"",F356/E355)</f>
        <v>0.8928571428571429</v>
      </c>
      <c r="Q356" s="68">
        <v>26</v>
      </c>
      <c r="R356" s="231">
        <f t="shared" si="50"/>
        <v>0.9285714285714286</v>
      </c>
      <c r="S356" s="231">
        <f t="shared" si="51"/>
        <v>7.1428571428571397E-2</v>
      </c>
      <c r="U356" s="104"/>
    </row>
    <row r="357" spans="1:21" ht="15.75" customHeight="1" x14ac:dyDescent="0.25">
      <c r="A357" s="58">
        <v>1901</v>
      </c>
      <c r="B357" s="59"/>
      <c r="C357" s="59"/>
      <c r="D357" s="59"/>
      <c r="E357" s="59"/>
      <c r="F357" s="59"/>
      <c r="G357" s="59">
        <v>21</v>
      </c>
      <c r="H357" s="59"/>
      <c r="I357" s="59"/>
      <c r="J357" s="59"/>
      <c r="K357" s="59"/>
      <c r="L357" s="144"/>
      <c r="M357" s="223"/>
      <c r="N357" s="129"/>
      <c r="O357" s="224"/>
      <c r="P357" s="67">
        <f>IF(G357=0,"",G357/F356)</f>
        <v>0.84</v>
      </c>
      <c r="Q357" s="68">
        <v>22</v>
      </c>
      <c r="R357" s="231">
        <f t="shared" si="50"/>
        <v>0.84615384615384615</v>
      </c>
      <c r="S357" s="231">
        <f t="shared" si="51"/>
        <v>0.15384615384615385</v>
      </c>
      <c r="U357" s="104"/>
    </row>
    <row r="358" spans="1:21" ht="15.75" customHeight="1" x14ac:dyDescent="0.25">
      <c r="A358" s="58">
        <v>1902</v>
      </c>
      <c r="B358" s="59"/>
      <c r="C358" s="59"/>
      <c r="D358" s="59"/>
      <c r="E358" s="59"/>
      <c r="F358" s="59"/>
      <c r="G358" s="59"/>
      <c r="H358" s="59">
        <v>19</v>
      </c>
      <c r="I358" s="59"/>
      <c r="J358" s="59"/>
      <c r="K358" s="59"/>
      <c r="L358" s="144"/>
      <c r="M358" s="223"/>
      <c r="N358" s="129"/>
      <c r="O358" s="224"/>
      <c r="P358" s="67">
        <f>IF(H358=0,"",H358/G357)</f>
        <v>0.90476190476190477</v>
      </c>
      <c r="Q358" s="68">
        <v>21</v>
      </c>
      <c r="R358" s="231">
        <f t="shared" si="50"/>
        <v>0.95454545454545459</v>
      </c>
      <c r="S358" s="231">
        <f t="shared" si="51"/>
        <v>4.5454545454545414E-2</v>
      </c>
      <c r="U358" s="104"/>
    </row>
    <row r="359" spans="1:21" ht="15.75" customHeight="1" x14ac:dyDescent="0.25">
      <c r="A359" s="58">
        <v>2001</v>
      </c>
      <c r="B359" s="59"/>
      <c r="C359" s="59"/>
      <c r="D359" s="59"/>
      <c r="E359" s="59"/>
      <c r="F359" s="59"/>
      <c r="G359" s="59"/>
      <c r="H359" s="59"/>
      <c r="I359" s="59">
        <v>18</v>
      </c>
      <c r="J359" s="59"/>
      <c r="K359" s="59"/>
      <c r="L359" s="144"/>
      <c r="M359" s="223"/>
      <c r="N359" s="129"/>
      <c r="O359" s="224"/>
      <c r="P359" s="67">
        <f>IF(I359=0,"",I359/H358)</f>
        <v>0.94736842105263153</v>
      </c>
      <c r="Q359" s="68">
        <v>21</v>
      </c>
      <c r="R359" s="231">
        <f t="shared" si="50"/>
        <v>1</v>
      </c>
      <c r="S359" s="231">
        <f t="shared" si="51"/>
        <v>0</v>
      </c>
      <c r="U359" s="104"/>
    </row>
    <row r="360" spans="1:21" ht="15.75" customHeight="1" x14ac:dyDescent="0.25">
      <c r="A360" s="58">
        <v>2002</v>
      </c>
      <c r="B360" s="59"/>
      <c r="C360" s="59"/>
      <c r="D360" s="59"/>
      <c r="E360" s="59"/>
      <c r="F360" s="59"/>
      <c r="G360" s="59"/>
      <c r="H360" s="59"/>
      <c r="I360" s="59"/>
      <c r="J360" s="59">
        <v>18</v>
      </c>
      <c r="K360" s="59"/>
      <c r="L360" s="144"/>
      <c r="M360" s="223"/>
      <c r="N360" s="129"/>
      <c r="O360" s="224"/>
      <c r="P360" s="175">
        <f>IF(J360=0,"",J360/I359)</f>
        <v>1</v>
      </c>
      <c r="Q360" s="68">
        <v>20</v>
      </c>
      <c r="R360" s="71">
        <f t="shared" si="50"/>
        <v>0.95238095238095233</v>
      </c>
      <c r="S360" s="71">
        <f t="shared" si="51"/>
        <v>4.7619047619047672E-2</v>
      </c>
      <c r="U360" s="104"/>
    </row>
    <row r="361" spans="1:21" ht="15.75" customHeight="1" x14ac:dyDescent="0.25">
      <c r="A361" s="58">
        <v>2101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>
        <v>14</v>
      </c>
      <c r="L361" s="144">
        <v>8</v>
      </c>
      <c r="M361" s="223"/>
      <c r="N361" s="129"/>
      <c r="O361" s="225"/>
      <c r="P361" s="176">
        <f>IF(K361=0,"",K361/J360)</f>
        <v>0.77777777777777779</v>
      </c>
      <c r="Q361" s="174">
        <v>20</v>
      </c>
      <c r="R361" s="71">
        <f t="shared" ref="R361" si="52">IF(Q361=0,"",Q361/Q360)</f>
        <v>1</v>
      </c>
      <c r="S361" s="71">
        <f t="shared" ref="S361" si="53">IF(Q361=0,"",100%-R361)</f>
        <v>0</v>
      </c>
      <c r="U361" s="104"/>
    </row>
    <row r="362" spans="1:21" ht="15.75" customHeight="1" x14ac:dyDescent="0.25">
      <c r="A362" s="58">
        <v>2102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>
        <v>10</v>
      </c>
      <c r="L362" s="144">
        <v>2</v>
      </c>
      <c r="M362" s="223"/>
      <c r="N362" s="129"/>
      <c r="O362" s="225"/>
      <c r="P362" s="233"/>
      <c r="Q362" s="109">
        <v>11</v>
      </c>
      <c r="R362" s="234"/>
      <c r="S362" s="233"/>
      <c r="U362" s="104"/>
    </row>
    <row r="363" spans="1:21" ht="15.75" customHeight="1" x14ac:dyDescent="0.25">
      <c r="A363" s="58">
        <v>2201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>
        <v>10</v>
      </c>
      <c r="L363" s="144">
        <v>10</v>
      </c>
      <c r="M363" s="223"/>
      <c r="N363" s="129"/>
      <c r="O363" s="225"/>
      <c r="P363" s="233"/>
      <c r="Q363" s="109">
        <v>10</v>
      </c>
      <c r="R363" s="234"/>
      <c r="S363" s="233"/>
      <c r="U363" s="104"/>
    </row>
    <row r="364" spans="1:21" ht="15.75" customHeight="1" x14ac:dyDescent="0.25">
      <c r="A364" s="58">
        <v>2202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144"/>
      <c r="M364" s="223"/>
      <c r="N364" s="129"/>
      <c r="O364" s="225"/>
      <c r="P364" s="233"/>
      <c r="Q364" s="109"/>
      <c r="R364" s="234"/>
      <c r="S364" s="233"/>
      <c r="U364" s="104"/>
    </row>
    <row r="365" spans="1:21" ht="15.75" customHeight="1" x14ac:dyDescent="0.25">
      <c r="A365" s="58">
        <v>2301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144"/>
      <c r="M365" s="223"/>
      <c r="N365" s="129"/>
      <c r="O365" s="225"/>
      <c r="P365" s="129"/>
      <c r="Q365" s="225"/>
      <c r="R365" s="124"/>
      <c r="S365" s="233"/>
      <c r="U365" s="104"/>
    </row>
    <row r="366" spans="1:21" ht="15.75" customHeight="1" x14ac:dyDescent="0.25">
      <c r="A366" s="58">
        <v>2302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144"/>
      <c r="M366" s="223"/>
      <c r="N366" s="129"/>
      <c r="O366" s="225"/>
      <c r="P366" s="191" t="s">
        <v>83</v>
      </c>
      <c r="Q366" s="82">
        <v>20</v>
      </c>
      <c r="R366" s="111">
        <f>L369</f>
        <v>20</v>
      </c>
      <c r="S366" s="193" t="s">
        <v>11</v>
      </c>
      <c r="U366" s="104"/>
    </row>
    <row r="367" spans="1:21" ht="15.75" customHeight="1" x14ac:dyDescent="0.25">
      <c r="A367" s="58">
        <v>2401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144"/>
      <c r="M367" s="223"/>
      <c r="N367" s="129"/>
      <c r="O367" s="225"/>
      <c r="P367" s="192" t="s">
        <v>85</v>
      </c>
      <c r="Q367" s="86">
        <f>IF(Q366/B352=0,"",Q366/B352)</f>
        <v>0.33898305084745761</v>
      </c>
      <c r="R367" s="112">
        <f>IF(Q366/R366=0,"",Q366/R366)</f>
        <v>1</v>
      </c>
      <c r="S367" s="194" t="s">
        <v>86</v>
      </c>
      <c r="U367" s="104"/>
    </row>
    <row r="368" spans="1:21" ht="15.75" customHeight="1" x14ac:dyDescent="0.25">
      <c r="A368" s="58">
        <v>2402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144"/>
      <c r="M368" s="226"/>
      <c r="N368" s="227"/>
      <c r="O368" s="228"/>
      <c r="P368" s="90"/>
      <c r="Q368" s="91"/>
      <c r="R368" s="91"/>
      <c r="S368" s="113"/>
      <c r="U368" s="104"/>
    </row>
    <row r="369" spans="1:21" ht="18" customHeight="1" x14ac:dyDescent="0.25">
      <c r="A369" s="28"/>
      <c r="B369" s="280" t="s">
        <v>111</v>
      </c>
      <c r="C369" s="280"/>
      <c r="D369" s="280"/>
      <c r="E369" s="280"/>
      <c r="F369" s="280"/>
      <c r="G369" s="280"/>
      <c r="H369" s="280"/>
      <c r="I369" s="280"/>
      <c r="J369" s="280"/>
      <c r="K369" s="280"/>
      <c r="L369" s="93">
        <f>SUM(L352:L365)</f>
        <v>20</v>
      </c>
      <c r="M369" s="94">
        <f>IF(L361=0,"",L361/B352)</f>
        <v>0.13559322033898305</v>
      </c>
      <c r="N369" s="94">
        <f>IF(L369=0,"",L369/B352)</f>
        <v>0.33898305084745761</v>
      </c>
      <c r="O369" s="94">
        <f>N369-M369</f>
        <v>0.20338983050847456</v>
      </c>
      <c r="P369" s="3"/>
      <c r="Q369" s="29"/>
      <c r="R369" s="22"/>
      <c r="S369" s="3"/>
      <c r="U369" s="104"/>
    </row>
    <row r="370" spans="1:21" ht="14.25" customHeight="1" x14ac:dyDescent="0.2">
      <c r="T370" s="104"/>
    </row>
    <row r="371" spans="1:21" ht="14.25" customHeight="1" x14ac:dyDescent="0.2">
      <c r="T371" s="104"/>
    </row>
    <row r="372" spans="1:21" ht="26.25" customHeight="1" x14ac:dyDescent="0.4">
      <c r="A372" s="163"/>
      <c r="B372" s="279" t="s">
        <v>99</v>
      </c>
      <c r="C372" s="279"/>
      <c r="D372" s="279"/>
      <c r="E372" s="279"/>
      <c r="F372" s="279"/>
      <c r="G372" s="279"/>
      <c r="H372" s="279"/>
      <c r="I372" s="279"/>
      <c r="J372" s="279"/>
      <c r="K372" s="279"/>
      <c r="L372" s="179" t="s">
        <v>114</v>
      </c>
      <c r="M372" s="57"/>
      <c r="N372" s="29"/>
      <c r="O372" s="3"/>
      <c r="P372" s="29"/>
      <c r="Q372" s="29"/>
      <c r="R372" s="29"/>
    </row>
    <row r="373" spans="1:21" ht="20.25" customHeight="1" x14ac:dyDescent="0.2">
      <c r="A373" s="272" t="s">
        <v>10</v>
      </c>
      <c r="B373" s="273" t="s">
        <v>100</v>
      </c>
      <c r="C373" s="274"/>
      <c r="D373" s="274"/>
      <c r="E373" s="274"/>
      <c r="F373" s="274"/>
      <c r="G373" s="274"/>
      <c r="H373" s="274"/>
      <c r="I373" s="274"/>
      <c r="J373" s="274"/>
      <c r="K373" s="275"/>
      <c r="L373" s="276" t="s">
        <v>11</v>
      </c>
      <c r="M373" s="300" t="s">
        <v>3</v>
      </c>
      <c r="N373" s="300" t="s">
        <v>4</v>
      </c>
      <c r="O373" s="302" t="s">
        <v>5</v>
      </c>
      <c r="P373" s="300" t="s">
        <v>6</v>
      </c>
      <c r="Q373" s="304" t="s">
        <v>7</v>
      </c>
      <c r="R373" s="304" t="s">
        <v>8</v>
      </c>
      <c r="S373" s="269" t="s">
        <v>101</v>
      </c>
    </row>
    <row r="374" spans="1:21" ht="15.75" customHeight="1" x14ac:dyDescent="0.25">
      <c r="A374" s="268"/>
      <c r="B374" s="58" t="s">
        <v>102</v>
      </c>
      <c r="C374" s="58" t="s">
        <v>103</v>
      </c>
      <c r="D374" s="58" t="s">
        <v>104</v>
      </c>
      <c r="E374" s="58" t="s">
        <v>105</v>
      </c>
      <c r="F374" s="58" t="s">
        <v>106</v>
      </c>
      <c r="G374" s="58" t="s">
        <v>107</v>
      </c>
      <c r="H374" s="58" t="s">
        <v>108</v>
      </c>
      <c r="I374" s="58" t="s">
        <v>109</v>
      </c>
      <c r="J374" s="58" t="s">
        <v>110</v>
      </c>
      <c r="K374" s="58" t="s">
        <v>135</v>
      </c>
      <c r="L374" s="291"/>
      <c r="M374" s="301"/>
      <c r="N374" s="301"/>
      <c r="O374" s="303"/>
      <c r="P374" s="301"/>
      <c r="Q374" s="305"/>
      <c r="R374" s="305"/>
      <c r="S374" s="268"/>
    </row>
    <row r="375" spans="1:21" ht="15.75" customHeight="1" x14ac:dyDescent="0.25">
      <c r="A375" s="58">
        <v>1702</v>
      </c>
      <c r="B375" s="59">
        <v>60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144"/>
      <c r="M375" s="220"/>
      <c r="N375" s="221"/>
      <c r="O375" s="222"/>
      <c r="P375" s="229"/>
      <c r="Q375" s="63">
        <f>B375</f>
        <v>60</v>
      </c>
      <c r="R375" s="230"/>
      <c r="S375" s="229"/>
    </row>
    <row r="376" spans="1:21" ht="15.75" customHeight="1" x14ac:dyDescent="0.25">
      <c r="A376" s="58">
        <v>1801</v>
      </c>
      <c r="B376" s="59"/>
      <c r="C376" s="59">
        <v>44</v>
      </c>
      <c r="D376" s="59"/>
      <c r="E376" s="59"/>
      <c r="F376" s="59"/>
      <c r="G376" s="59"/>
      <c r="H376" s="59"/>
      <c r="I376" s="59"/>
      <c r="J376" s="59"/>
      <c r="K376" s="59"/>
      <c r="L376" s="144"/>
      <c r="M376" s="223"/>
      <c r="N376" s="129"/>
      <c r="O376" s="224"/>
      <c r="P376" s="67">
        <f>IF(C376=0,"",C376/B375)</f>
        <v>0.73333333333333328</v>
      </c>
      <c r="Q376" s="68">
        <v>44</v>
      </c>
      <c r="R376" s="231">
        <f t="shared" ref="R376:R383" si="54">IF(Q376=0,"",Q376/Q375)</f>
        <v>0.73333333333333328</v>
      </c>
      <c r="S376" s="231">
        <f t="shared" ref="S376:S383" si="55">IF(Q376=0,"",100%-R376)</f>
        <v>0.26666666666666672</v>
      </c>
    </row>
    <row r="377" spans="1:21" ht="15.75" customHeight="1" x14ac:dyDescent="0.25">
      <c r="A377" s="58">
        <v>1802</v>
      </c>
      <c r="B377" s="59"/>
      <c r="C377" s="59"/>
      <c r="D377" s="59">
        <v>39</v>
      </c>
      <c r="E377" s="59"/>
      <c r="F377" s="59"/>
      <c r="G377" s="59"/>
      <c r="H377" s="59"/>
      <c r="I377" s="59"/>
      <c r="J377" s="59"/>
      <c r="K377" s="59"/>
      <c r="L377" s="144"/>
      <c r="M377" s="223"/>
      <c r="N377" s="129"/>
      <c r="O377" s="224"/>
      <c r="P377" s="67">
        <f>IF(D377=0,"",D377/C376)</f>
        <v>0.88636363636363635</v>
      </c>
      <c r="Q377" s="68">
        <v>41</v>
      </c>
      <c r="R377" s="231">
        <f t="shared" si="54"/>
        <v>0.93181818181818177</v>
      </c>
      <c r="S377" s="231">
        <f t="shared" si="55"/>
        <v>6.8181818181818232E-2</v>
      </c>
      <c r="T377" s="8">
        <f>Q377/Q375</f>
        <v>0.68333333333333335</v>
      </c>
    </row>
    <row r="378" spans="1:21" ht="15.75" customHeight="1" x14ac:dyDescent="0.25">
      <c r="A378" s="58">
        <v>1901</v>
      </c>
      <c r="B378" s="59"/>
      <c r="C378" s="59"/>
      <c r="D378" s="59"/>
      <c r="E378" s="59">
        <v>31</v>
      </c>
      <c r="F378" s="59"/>
      <c r="G378" s="59"/>
      <c r="H378" s="59"/>
      <c r="I378" s="59"/>
      <c r="J378" s="59"/>
      <c r="K378" s="59"/>
      <c r="L378" s="144"/>
      <c r="M378" s="223"/>
      <c r="N378" s="129"/>
      <c r="O378" s="224"/>
      <c r="P378" s="67">
        <f>IF(E378=0,"",E378/D377)</f>
        <v>0.79487179487179482</v>
      </c>
      <c r="Q378" s="68">
        <v>38</v>
      </c>
      <c r="R378" s="231">
        <f t="shared" si="54"/>
        <v>0.92682926829268297</v>
      </c>
      <c r="S378" s="231">
        <f t="shared" si="55"/>
        <v>7.3170731707317027E-2</v>
      </c>
    </row>
    <row r="379" spans="1:21" ht="15.75" customHeight="1" x14ac:dyDescent="0.25">
      <c r="A379" s="58">
        <v>1902</v>
      </c>
      <c r="B379" s="59"/>
      <c r="C379" s="59"/>
      <c r="D379" s="59"/>
      <c r="E379" s="59"/>
      <c r="F379" s="59">
        <v>19</v>
      </c>
      <c r="G379" s="59"/>
      <c r="H379" s="59"/>
      <c r="I379" s="59"/>
      <c r="J379" s="59"/>
      <c r="K379" s="59"/>
      <c r="L379" s="144"/>
      <c r="M379" s="223"/>
      <c r="N379" s="129"/>
      <c r="O379" s="224"/>
      <c r="P379" s="67">
        <f>IF(F379=0,"",F379/E378)</f>
        <v>0.61290322580645162</v>
      </c>
      <c r="Q379" s="68">
        <v>35</v>
      </c>
      <c r="R379" s="231">
        <f t="shared" si="54"/>
        <v>0.92105263157894735</v>
      </c>
      <c r="S379" s="231">
        <f t="shared" si="55"/>
        <v>7.8947368421052655E-2</v>
      </c>
    </row>
    <row r="380" spans="1:21" ht="15.75" customHeight="1" x14ac:dyDescent="0.25">
      <c r="A380" s="58">
        <v>2001</v>
      </c>
      <c r="B380" s="59"/>
      <c r="C380" s="59"/>
      <c r="D380" s="59"/>
      <c r="E380" s="59"/>
      <c r="F380" s="59"/>
      <c r="G380" s="59">
        <v>16</v>
      </c>
      <c r="H380" s="59"/>
      <c r="I380" s="59"/>
      <c r="J380" s="59"/>
      <c r="K380" s="59"/>
      <c r="L380" s="144"/>
      <c r="M380" s="223"/>
      <c r="N380" s="129"/>
      <c r="O380" s="224"/>
      <c r="P380" s="67">
        <f>IF(G380=0,"",G380/F379)</f>
        <v>0.84210526315789469</v>
      </c>
      <c r="Q380" s="68">
        <v>30</v>
      </c>
      <c r="R380" s="231">
        <f t="shared" si="54"/>
        <v>0.8571428571428571</v>
      </c>
      <c r="S380" s="231">
        <f t="shared" si="55"/>
        <v>0.1428571428571429</v>
      </c>
    </row>
    <row r="381" spans="1:21" ht="15.75" customHeight="1" x14ac:dyDescent="0.25">
      <c r="A381" s="58">
        <v>2002</v>
      </c>
      <c r="B381" s="59"/>
      <c r="C381" s="59"/>
      <c r="D381" s="59"/>
      <c r="E381" s="59"/>
      <c r="F381" s="59"/>
      <c r="G381" s="59"/>
      <c r="H381" s="59">
        <v>16</v>
      </c>
      <c r="I381" s="59"/>
      <c r="J381" s="59"/>
      <c r="K381" s="59"/>
      <c r="L381" s="144"/>
      <c r="M381" s="223"/>
      <c r="N381" s="129"/>
      <c r="O381" s="224"/>
      <c r="P381" s="67">
        <f>IF(H381=0,"",H381/G380)</f>
        <v>1</v>
      </c>
      <c r="Q381" s="68">
        <v>27</v>
      </c>
      <c r="R381" s="231">
        <f t="shared" si="54"/>
        <v>0.9</v>
      </c>
      <c r="S381" s="231">
        <f t="shared" si="55"/>
        <v>9.9999999999999978E-2</v>
      </c>
    </row>
    <row r="382" spans="1:21" ht="15.75" customHeight="1" x14ac:dyDescent="0.25">
      <c r="A382" s="58">
        <v>2101</v>
      </c>
      <c r="B382" s="59"/>
      <c r="C382" s="59"/>
      <c r="D382" s="59"/>
      <c r="E382" s="59"/>
      <c r="F382" s="59"/>
      <c r="G382" s="59"/>
      <c r="H382" s="59"/>
      <c r="I382" s="59">
        <v>15</v>
      </c>
      <c r="J382" s="59"/>
      <c r="K382" s="59"/>
      <c r="L382" s="144"/>
      <c r="M382" s="223"/>
      <c r="N382" s="129"/>
      <c r="O382" s="224"/>
      <c r="P382" s="67">
        <f>IF(I382=0,"",I382/H381)</f>
        <v>0.9375</v>
      </c>
      <c r="Q382" s="68">
        <v>27</v>
      </c>
      <c r="R382" s="231">
        <f t="shared" si="54"/>
        <v>1</v>
      </c>
      <c r="S382" s="231">
        <f t="shared" si="55"/>
        <v>0</v>
      </c>
    </row>
    <row r="383" spans="1:21" ht="15.75" customHeight="1" x14ac:dyDescent="0.25">
      <c r="A383" s="58">
        <v>2102</v>
      </c>
      <c r="B383" s="59"/>
      <c r="C383" s="59"/>
      <c r="D383" s="59"/>
      <c r="E383" s="59"/>
      <c r="F383" s="59"/>
      <c r="G383" s="59"/>
      <c r="H383" s="59"/>
      <c r="I383" s="59"/>
      <c r="J383" s="59">
        <v>15</v>
      </c>
      <c r="K383" s="59"/>
      <c r="L383" s="144"/>
      <c r="M383" s="223"/>
      <c r="N383" s="129"/>
      <c r="O383" s="224"/>
      <c r="P383" s="71">
        <f>IF(J383=0,"",J383/I382)</f>
        <v>1</v>
      </c>
      <c r="Q383" s="68">
        <v>26</v>
      </c>
      <c r="R383" s="71">
        <f t="shared" si="54"/>
        <v>0.96296296296296291</v>
      </c>
      <c r="S383" s="71">
        <f t="shared" si="55"/>
        <v>3.703703703703709E-2</v>
      </c>
    </row>
    <row r="384" spans="1:21" ht="15.75" customHeight="1" x14ac:dyDescent="0.25">
      <c r="A384" s="58">
        <v>2201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>
        <v>11</v>
      </c>
      <c r="L384" s="144">
        <v>10</v>
      </c>
      <c r="M384" s="223"/>
      <c r="N384" s="129"/>
      <c r="O384" s="225"/>
      <c r="P384" s="71">
        <f>IF(K384=0,"",K384/J383)</f>
        <v>0.73333333333333328</v>
      </c>
      <c r="Q384" s="68">
        <v>22</v>
      </c>
      <c r="R384" s="71">
        <f t="shared" ref="R384" si="56">IF(Q384=0,"",Q384/Q383)</f>
        <v>0.84615384615384615</v>
      </c>
      <c r="S384" s="71">
        <f t="shared" ref="S384" si="57">IF(Q384=0,"",100%-R384)</f>
        <v>0.15384615384615385</v>
      </c>
    </row>
    <row r="385" spans="1:20" ht="15.75" customHeight="1" x14ac:dyDescent="0.25">
      <c r="A385" s="58">
        <v>2202</v>
      </c>
      <c r="B385" s="59"/>
      <c r="C385" s="59"/>
      <c r="D385" s="59"/>
      <c r="E385" s="59"/>
      <c r="F385" s="59"/>
      <c r="G385" s="59"/>
      <c r="H385" s="59"/>
      <c r="I385" s="59"/>
      <c r="J385" s="59"/>
      <c r="K385" s="59">
        <v>1</v>
      </c>
      <c r="L385" s="144">
        <v>2</v>
      </c>
      <c r="M385" s="223"/>
      <c r="N385" s="129"/>
      <c r="O385" s="225"/>
      <c r="P385" s="233"/>
      <c r="Q385" s="109">
        <v>9</v>
      </c>
      <c r="R385" s="234"/>
      <c r="S385" s="233"/>
    </row>
    <row r="386" spans="1:20" ht="15.75" customHeight="1" x14ac:dyDescent="0.25">
      <c r="A386" s="58">
        <v>2301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>
        <v>2</v>
      </c>
      <c r="L386" s="144">
        <v>2</v>
      </c>
      <c r="M386" s="223"/>
      <c r="N386" s="129"/>
      <c r="O386" s="225"/>
      <c r="P386" s="233"/>
      <c r="Q386" s="196">
        <v>6</v>
      </c>
      <c r="R386" s="234"/>
      <c r="S386" s="233"/>
    </row>
    <row r="387" spans="1:20" ht="15.75" customHeight="1" x14ac:dyDescent="0.25">
      <c r="A387" s="58">
        <v>2302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>
        <v>4</v>
      </c>
      <c r="L387" s="144"/>
      <c r="M387" s="223"/>
      <c r="N387" s="129"/>
      <c r="O387" s="225"/>
      <c r="P387" s="235"/>
      <c r="Q387" s="198">
        <v>4</v>
      </c>
      <c r="R387" s="236"/>
      <c r="S387" s="233"/>
    </row>
    <row r="388" spans="1:20" ht="15.75" customHeight="1" x14ac:dyDescent="0.25">
      <c r="A388" s="58">
        <v>2401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>
        <v>4</v>
      </c>
      <c r="L388" s="144">
        <v>3</v>
      </c>
      <c r="M388" s="223"/>
      <c r="N388" s="129"/>
      <c r="O388" s="225"/>
      <c r="P388" s="235"/>
      <c r="Q388" s="198">
        <v>4</v>
      </c>
      <c r="R388" s="236"/>
      <c r="S388" s="233"/>
    </row>
    <row r="389" spans="1:20" ht="15.75" customHeight="1" x14ac:dyDescent="0.25">
      <c r="A389" s="58">
        <v>2402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>
        <v>1</v>
      </c>
      <c r="L389" s="144">
        <v>1</v>
      </c>
      <c r="M389" s="223"/>
      <c r="N389" s="129"/>
      <c r="O389" s="225"/>
      <c r="P389" s="191" t="s">
        <v>83</v>
      </c>
      <c r="Q389" s="197">
        <v>14</v>
      </c>
      <c r="R389" s="111">
        <f>L392</f>
        <v>18</v>
      </c>
      <c r="S389" s="193" t="s">
        <v>11</v>
      </c>
    </row>
    <row r="390" spans="1:20" ht="15.75" customHeight="1" x14ac:dyDescent="0.25">
      <c r="A390" s="58">
        <v>2501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144"/>
      <c r="M390" s="223"/>
      <c r="N390" s="129"/>
      <c r="O390" s="225"/>
      <c r="P390" s="192" t="s">
        <v>85</v>
      </c>
      <c r="Q390" s="86">
        <f>IF(Q389/B375=0,"",Q389/B375)</f>
        <v>0.23333333333333334</v>
      </c>
      <c r="R390" s="112">
        <f>IF(Q389/R389=0,"",Q389/R389)</f>
        <v>0.77777777777777779</v>
      </c>
      <c r="S390" s="194" t="s">
        <v>86</v>
      </c>
    </row>
    <row r="391" spans="1:20" ht="15.75" customHeight="1" x14ac:dyDescent="0.25">
      <c r="A391" s="58">
        <v>2502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144"/>
      <c r="M391" s="226"/>
      <c r="N391" s="227"/>
      <c r="O391" s="228"/>
      <c r="P391" s="90"/>
      <c r="Q391" s="91"/>
      <c r="R391" s="91"/>
      <c r="S391" s="113"/>
    </row>
    <row r="392" spans="1:20" ht="18" customHeight="1" x14ac:dyDescent="0.25">
      <c r="A392" s="28"/>
      <c r="B392" s="280" t="s">
        <v>111</v>
      </c>
      <c r="C392" s="280"/>
      <c r="D392" s="280"/>
      <c r="E392" s="280"/>
      <c r="F392" s="280"/>
      <c r="G392" s="280"/>
      <c r="H392" s="280"/>
      <c r="I392" s="280"/>
      <c r="J392" s="280"/>
      <c r="K392" s="280"/>
      <c r="L392" s="93">
        <f>SUM(L375:L389)</f>
        <v>18</v>
      </c>
      <c r="M392" s="94">
        <f>IF(L384=0,"",L384/B375)</f>
        <v>0.16666666666666666</v>
      </c>
      <c r="N392" s="94">
        <f>IF(L392=0,"",L392/B375)</f>
        <v>0.3</v>
      </c>
      <c r="O392" s="94">
        <f>N392-M392</f>
        <v>0.13333333333333333</v>
      </c>
      <c r="P392" s="3"/>
      <c r="Q392" s="29"/>
      <c r="R392" s="22"/>
      <c r="S392" s="3"/>
    </row>
    <row r="393" spans="1:20" ht="12.75" customHeight="1" x14ac:dyDescent="0.2">
      <c r="L393" s="114"/>
      <c r="M393" s="3"/>
      <c r="O393" s="3"/>
    </row>
    <row r="394" spans="1:20" ht="12.75" customHeight="1" x14ac:dyDescent="0.2">
      <c r="L394" s="114"/>
      <c r="M394" s="3"/>
      <c r="O394" s="3"/>
    </row>
    <row r="395" spans="1:20" ht="26.25" customHeight="1" x14ac:dyDescent="0.4">
      <c r="A395" s="163"/>
      <c r="B395" s="279" t="s">
        <v>99</v>
      </c>
      <c r="C395" s="279"/>
      <c r="D395" s="279"/>
      <c r="E395" s="279"/>
      <c r="F395" s="279"/>
      <c r="G395" s="279"/>
      <c r="H395" s="279"/>
      <c r="I395" s="279"/>
      <c r="J395" s="279"/>
      <c r="K395" s="279"/>
      <c r="L395" s="179" t="s">
        <v>116</v>
      </c>
      <c r="M395" s="57"/>
      <c r="N395" s="29"/>
      <c r="O395" s="3"/>
      <c r="P395" s="29"/>
      <c r="Q395" s="29"/>
      <c r="R395" s="29"/>
    </row>
    <row r="396" spans="1:20" ht="20.25" x14ac:dyDescent="0.2">
      <c r="A396" s="272" t="s">
        <v>10</v>
      </c>
      <c r="B396" s="273" t="s">
        <v>100</v>
      </c>
      <c r="C396" s="274"/>
      <c r="D396" s="274"/>
      <c r="E396" s="274"/>
      <c r="F396" s="274"/>
      <c r="G396" s="274"/>
      <c r="H396" s="274"/>
      <c r="I396" s="274"/>
      <c r="J396" s="274"/>
      <c r="K396" s="275"/>
      <c r="L396" s="276" t="s">
        <v>11</v>
      </c>
      <c r="M396" s="300" t="s">
        <v>3</v>
      </c>
      <c r="N396" s="300" t="s">
        <v>4</v>
      </c>
      <c r="O396" s="302" t="s">
        <v>5</v>
      </c>
      <c r="P396" s="300" t="s">
        <v>6</v>
      </c>
      <c r="Q396" s="304" t="s">
        <v>7</v>
      </c>
      <c r="R396" s="304" t="s">
        <v>8</v>
      </c>
      <c r="S396" s="269" t="s">
        <v>101</v>
      </c>
    </row>
    <row r="397" spans="1:20" ht="15.75" x14ac:dyDescent="0.25">
      <c r="A397" s="268"/>
      <c r="B397" s="58" t="s">
        <v>102</v>
      </c>
      <c r="C397" s="58" t="s">
        <v>103</v>
      </c>
      <c r="D397" s="58" t="s">
        <v>104</v>
      </c>
      <c r="E397" s="58" t="s">
        <v>105</v>
      </c>
      <c r="F397" s="58" t="s">
        <v>106</v>
      </c>
      <c r="G397" s="58" t="s">
        <v>107</v>
      </c>
      <c r="H397" s="58" t="s">
        <v>108</v>
      </c>
      <c r="I397" s="58" t="s">
        <v>109</v>
      </c>
      <c r="J397" s="58" t="s">
        <v>110</v>
      </c>
      <c r="K397" s="58" t="s">
        <v>135</v>
      </c>
      <c r="L397" s="291"/>
      <c r="M397" s="301"/>
      <c r="N397" s="301"/>
      <c r="O397" s="303"/>
      <c r="P397" s="301"/>
      <c r="Q397" s="305"/>
      <c r="R397" s="305"/>
      <c r="S397" s="268"/>
    </row>
    <row r="398" spans="1:20" ht="15.75" customHeight="1" x14ac:dyDescent="0.25">
      <c r="A398" s="58">
        <v>1802</v>
      </c>
      <c r="B398" s="59">
        <v>61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144"/>
      <c r="M398" s="220"/>
      <c r="N398" s="221"/>
      <c r="O398" s="222"/>
      <c r="P398" s="229"/>
      <c r="Q398" s="63">
        <f>B398</f>
        <v>61</v>
      </c>
      <c r="R398" s="230"/>
      <c r="S398" s="229"/>
    </row>
    <row r="399" spans="1:20" ht="15.75" customHeight="1" x14ac:dyDescent="0.25">
      <c r="A399" s="58">
        <v>1901</v>
      </c>
      <c r="B399" s="59"/>
      <c r="C399" s="59">
        <v>41</v>
      </c>
      <c r="D399" s="59"/>
      <c r="E399" s="59"/>
      <c r="F399" s="59"/>
      <c r="G399" s="59"/>
      <c r="H399" s="59"/>
      <c r="I399" s="59"/>
      <c r="J399" s="59"/>
      <c r="K399" s="59"/>
      <c r="L399" s="144"/>
      <c r="M399" s="223"/>
      <c r="N399" s="129"/>
      <c r="O399" s="224"/>
      <c r="P399" s="67">
        <f>IF(C399=0,"",C399/B398)</f>
        <v>0.67213114754098358</v>
      </c>
      <c r="Q399" s="68">
        <v>41</v>
      </c>
      <c r="R399" s="231">
        <f t="shared" ref="R399:R407" si="58">IF(Q399=0,"",Q399/Q398)</f>
        <v>0.67213114754098358</v>
      </c>
      <c r="S399" s="231">
        <f t="shared" ref="S399:S407" si="59">IF(Q399=0,"",100%-R399)</f>
        <v>0.32786885245901642</v>
      </c>
    </row>
    <row r="400" spans="1:20" ht="15.75" customHeight="1" x14ac:dyDescent="0.25">
      <c r="A400" s="58">
        <v>1902</v>
      </c>
      <c r="B400" s="59"/>
      <c r="C400" s="59"/>
      <c r="D400" s="59">
        <v>35</v>
      </c>
      <c r="E400" s="59"/>
      <c r="F400" s="59"/>
      <c r="G400" s="59"/>
      <c r="H400" s="59"/>
      <c r="I400" s="59"/>
      <c r="J400" s="59"/>
      <c r="K400" s="59"/>
      <c r="L400" s="144"/>
      <c r="M400" s="223"/>
      <c r="N400" s="129"/>
      <c r="O400" s="224"/>
      <c r="P400" s="67">
        <f>IF(D400=0,"",D400/C399)</f>
        <v>0.85365853658536583</v>
      </c>
      <c r="Q400" s="68">
        <v>37</v>
      </c>
      <c r="R400" s="231">
        <f t="shared" si="58"/>
        <v>0.90243902439024393</v>
      </c>
      <c r="S400" s="231">
        <f t="shared" si="59"/>
        <v>9.7560975609756073E-2</v>
      </c>
      <c r="T400" s="8">
        <f>Q400/Q398</f>
        <v>0.60655737704918034</v>
      </c>
    </row>
    <row r="401" spans="1:19" ht="15.75" customHeight="1" x14ac:dyDescent="0.25">
      <c r="A401" s="58">
        <v>2001</v>
      </c>
      <c r="B401" s="59"/>
      <c r="C401" s="59"/>
      <c r="D401" s="59"/>
      <c r="E401" s="59">
        <v>34</v>
      </c>
      <c r="F401" s="59"/>
      <c r="G401" s="59"/>
      <c r="H401" s="59"/>
      <c r="I401" s="59"/>
      <c r="J401" s="59"/>
      <c r="K401" s="59"/>
      <c r="L401" s="144"/>
      <c r="M401" s="223"/>
      <c r="N401" s="129"/>
      <c r="O401" s="224"/>
      <c r="P401" s="67">
        <f>IF(E401=0,"",E401/D400)</f>
        <v>0.97142857142857142</v>
      </c>
      <c r="Q401" s="68">
        <v>34</v>
      </c>
      <c r="R401" s="231">
        <f t="shared" si="58"/>
        <v>0.91891891891891897</v>
      </c>
      <c r="S401" s="231">
        <f t="shared" si="59"/>
        <v>8.108108108108103E-2</v>
      </c>
    </row>
    <row r="402" spans="1:19" ht="15.75" customHeight="1" x14ac:dyDescent="0.25">
      <c r="A402" s="58">
        <v>2002</v>
      </c>
      <c r="B402" s="59"/>
      <c r="C402" s="59"/>
      <c r="D402" s="59"/>
      <c r="E402" s="59"/>
      <c r="F402" s="59">
        <v>27</v>
      </c>
      <c r="G402" s="59"/>
      <c r="H402" s="59"/>
      <c r="I402" s="59"/>
      <c r="J402" s="59"/>
      <c r="K402" s="59"/>
      <c r="L402" s="144"/>
      <c r="M402" s="223"/>
      <c r="N402" s="129"/>
      <c r="O402" s="224"/>
      <c r="P402" s="67">
        <f>IF(F402=0,"",F402/E401)</f>
        <v>0.79411764705882348</v>
      </c>
      <c r="Q402" s="68">
        <v>34</v>
      </c>
      <c r="R402" s="231">
        <f t="shared" si="58"/>
        <v>1</v>
      </c>
      <c r="S402" s="231">
        <f t="shared" si="59"/>
        <v>0</v>
      </c>
    </row>
    <row r="403" spans="1:19" ht="15.75" customHeight="1" x14ac:dyDescent="0.25">
      <c r="A403" s="58">
        <v>2101</v>
      </c>
      <c r="B403" s="59"/>
      <c r="C403" s="59"/>
      <c r="D403" s="59"/>
      <c r="E403" s="59"/>
      <c r="F403" s="59"/>
      <c r="G403" s="59">
        <v>24</v>
      </c>
      <c r="H403" s="59"/>
      <c r="I403" s="59"/>
      <c r="J403" s="59"/>
      <c r="K403" s="59"/>
      <c r="L403" s="144"/>
      <c r="M403" s="223"/>
      <c r="N403" s="129"/>
      <c r="O403" s="224"/>
      <c r="P403" s="67">
        <f>IF(G403=0,"",G403/F402)</f>
        <v>0.88888888888888884</v>
      </c>
      <c r="Q403" s="68">
        <v>33</v>
      </c>
      <c r="R403" s="231">
        <f t="shared" si="58"/>
        <v>0.97058823529411764</v>
      </c>
      <c r="S403" s="231">
        <f t="shared" si="59"/>
        <v>2.9411764705882359E-2</v>
      </c>
    </row>
    <row r="404" spans="1:19" ht="15.75" customHeight="1" x14ac:dyDescent="0.25">
      <c r="A404" s="58">
        <v>2102</v>
      </c>
      <c r="B404" s="59"/>
      <c r="C404" s="59"/>
      <c r="D404" s="59"/>
      <c r="E404" s="59"/>
      <c r="F404" s="59"/>
      <c r="G404" s="59"/>
      <c r="H404" s="59">
        <v>17</v>
      </c>
      <c r="I404" s="59"/>
      <c r="J404" s="59"/>
      <c r="K404" s="59"/>
      <c r="L404" s="144"/>
      <c r="M404" s="223"/>
      <c r="N404" s="129"/>
      <c r="O404" s="224"/>
      <c r="P404" s="67">
        <f>IF(H404=0,"",H404/G403)</f>
        <v>0.70833333333333337</v>
      </c>
      <c r="Q404" s="68">
        <v>31</v>
      </c>
      <c r="R404" s="231">
        <f t="shared" si="58"/>
        <v>0.93939393939393945</v>
      </c>
      <c r="S404" s="231">
        <f t="shared" si="59"/>
        <v>6.0606060606060552E-2</v>
      </c>
    </row>
    <row r="405" spans="1:19" ht="15.75" customHeight="1" x14ac:dyDescent="0.25">
      <c r="A405" s="58">
        <v>2201</v>
      </c>
      <c r="B405" s="59"/>
      <c r="C405" s="59"/>
      <c r="D405" s="59"/>
      <c r="E405" s="59"/>
      <c r="F405" s="59"/>
      <c r="G405" s="59"/>
      <c r="H405" s="59"/>
      <c r="I405" s="59">
        <v>16</v>
      </c>
      <c r="J405" s="59"/>
      <c r="K405" s="59"/>
      <c r="L405" s="144"/>
      <c r="M405" s="223"/>
      <c r="N405" s="129"/>
      <c r="O405" s="224"/>
      <c r="P405" s="67">
        <f>IF(I405=0,"",I405/H404)</f>
        <v>0.94117647058823528</v>
      </c>
      <c r="Q405" s="68">
        <v>29</v>
      </c>
      <c r="R405" s="231">
        <f t="shared" si="58"/>
        <v>0.93548387096774188</v>
      </c>
      <c r="S405" s="231">
        <f t="shared" si="59"/>
        <v>6.4516129032258118E-2</v>
      </c>
    </row>
    <row r="406" spans="1:19" ht="15.75" customHeight="1" x14ac:dyDescent="0.25">
      <c r="A406" s="58">
        <v>2202</v>
      </c>
      <c r="B406" s="59"/>
      <c r="C406" s="59"/>
      <c r="D406" s="59"/>
      <c r="E406" s="59"/>
      <c r="F406" s="59"/>
      <c r="G406" s="59"/>
      <c r="H406" s="59"/>
      <c r="I406" s="59"/>
      <c r="J406" s="59">
        <v>9</v>
      </c>
      <c r="K406" s="59"/>
      <c r="L406" s="144"/>
      <c r="M406" s="223"/>
      <c r="N406" s="129"/>
      <c r="O406" s="224"/>
      <c r="P406" s="175">
        <f>IF(J406=0,"",J406/I405)</f>
        <v>0.5625</v>
      </c>
      <c r="Q406" s="68">
        <v>29</v>
      </c>
      <c r="R406" s="71">
        <f t="shared" si="58"/>
        <v>1</v>
      </c>
      <c r="S406" s="71">
        <f t="shared" si="59"/>
        <v>0</v>
      </c>
    </row>
    <row r="407" spans="1:19" ht="15.75" customHeight="1" x14ac:dyDescent="0.25">
      <c r="A407" s="58">
        <v>2301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>
        <v>8</v>
      </c>
      <c r="L407" s="144">
        <v>6</v>
      </c>
      <c r="M407" s="223"/>
      <c r="N407" s="129"/>
      <c r="O407" s="225"/>
      <c r="P407" s="176">
        <f>IF(K407=0,"",K407/J406)</f>
        <v>0.88888888888888884</v>
      </c>
      <c r="Q407" s="174">
        <v>26</v>
      </c>
      <c r="R407" s="71">
        <f t="shared" si="58"/>
        <v>0.89655172413793105</v>
      </c>
      <c r="S407" s="71">
        <f t="shared" si="59"/>
        <v>0.10344827586206895</v>
      </c>
    </row>
    <row r="408" spans="1:19" ht="15.75" customHeight="1" x14ac:dyDescent="0.25">
      <c r="A408" s="58">
        <v>2302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>
        <v>3</v>
      </c>
      <c r="L408" s="144">
        <v>2</v>
      </c>
      <c r="M408" s="223"/>
      <c r="N408" s="129"/>
      <c r="O408" s="225"/>
      <c r="P408" s="233"/>
      <c r="Q408" s="109">
        <v>19</v>
      </c>
      <c r="R408" s="234"/>
      <c r="S408" s="233"/>
    </row>
    <row r="409" spans="1:19" ht="15.75" customHeight="1" x14ac:dyDescent="0.25">
      <c r="A409" s="58">
        <v>2401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>
        <v>14</v>
      </c>
      <c r="L409" s="144">
        <v>9</v>
      </c>
      <c r="M409" s="223"/>
      <c r="N409" s="129"/>
      <c r="O409" s="225"/>
      <c r="P409" s="233"/>
      <c r="Q409" s="196">
        <v>17</v>
      </c>
      <c r="R409" s="234"/>
      <c r="S409" s="233"/>
    </row>
    <row r="410" spans="1:19" ht="15.75" customHeight="1" x14ac:dyDescent="0.25">
      <c r="A410" s="58">
        <v>2402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>
        <v>3</v>
      </c>
      <c r="L410" s="144">
        <v>3</v>
      </c>
      <c r="M410" s="223"/>
      <c r="N410" s="129"/>
      <c r="O410" s="225"/>
      <c r="P410" s="129"/>
      <c r="Q410" s="198">
        <v>7</v>
      </c>
      <c r="R410" s="124"/>
      <c r="S410" s="233"/>
    </row>
    <row r="411" spans="1:19" ht="15.75" customHeight="1" x14ac:dyDescent="0.25">
      <c r="A411" s="58">
        <v>2501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>
        <v>3</v>
      </c>
      <c r="L411" s="144">
        <v>2</v>
      </c>
      <c r="M411" s="223"/>
      <c r="N411" s="129"/>
      <c r="O411" s="225"/>
      <c r="P411" s="191" t="s">
        <v>83</v>
      </c>
      <c r="Q411" s="197">
        <v>10</v>
      </c>
      <c r="R411" s="111">
        <f>L414</f>
        <v>22</v>
      </c>
      <c r="S411" s="193" t="s">
        <v>11</v>
      </c>
    </row>
    <row r="412" spans="1:19" ht="15.75" customHeight="1" x14ac:dyDescent="0.25">
      <c r="A412" s="58">
        <v>2502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144"/>
      <c r="M412" s="223"/>
      <c r="N412" s="129"/>
      <c r="O412" s="225"/>
      <c r="P412" s="192" t="s">
        <v>85</v>
      </c>
      <c r="Q412" s="86">
        <f>IF(Q411/B398=0,"",Q411/B398)</f>
        <v>0.16393442622950818</v>
      </c>
      <c r="R412" s="112">
        <f>IF(Q411/R411=0,"",Q411/R411)</f>
        <v>0.45454545454545453</v>
      </c>
      <c r="S412" s="194" t="s">
        <v>86</v>
      </c>
    </row>
    <row r="413" spans="1:19" ht="15.75" x14ac:dyDescent="0.25">
      <c r="A413" s="58">
        <v>2601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144"/>
      <c r="M413" s="226"/>
      <c r="N413" s="227"/>
      <c r="O413" s="228"/>
      <c r="P413" s="90"/>
      <c r="Q413" s="91"/>
      <c r="R413" s="91"/>
      <c r="S413" s="113"/>
    </row>
    <row r="414" spans="1:19" ht="18" x14ac:dyDescent="0.25">
      <c r="A414" s="28"/>
      <c r="B414" s="280" t="s">
        <v>111</v>
      </c>
      <c r="C414" s="280"/>
      <c r="D414" s="280"/>
      <c r="E414" s="280"/>
      <c r="F414" s="280"/>
      <c r="G414" s="280"/>
      <c r="H414" s="280"/>
      <c r="I414" s="280"/>
      <c r="J414" s="280"/>
      <c r="K414" s="280"/>
      <c r="L414" s="93">
        <f>SUM(L398:L411)</f>
        <v>22</v>
      </c>
      <c r="M414" s="94">
        <f>IF(L407=0,"",L407/B398)</f>
        <v>9.8360655737704916E-2</v>
      </c>
      <c r="N414" s="94">
        <f>IF(L414=0,"",L414/B398)</f>
        <v>0.36065573770491804</v>
      </c>
      <c r="O414" s="94">
        <f>N414-M414</f>
        <v>0.26229508196721313</v>
      </c>
      <c r="P414" s="3"/>
      <c r="Q414" s="29"/>
      <c r="R414" s="22"/>
      <c r="S414" s="3"/>
    </row>
    <row r="415" spans="1:19" ht="12.75" customHeight="1" x14ac:dyDescent="0.2">
      <c r="L415" s="114"/>
      <c r="M415" s="3"/>
      <c r="O415" s="3"/>
    </row>
    <row r="416" spans="1:19" ht="12.75" customHeight="1" x14ac:dyDescent="0.2">
      <c r="L416" s="114"/>
      <c r="M416" s="3"/>
      <c r="O416" s="3"/>
    </row>
    <row r="417" spans="1:20" ht="12.75" customHeight="1" x14ac:dyDescent="0.2">
      <c r="A417" s="122" t="s">
        <v>136</v>
      </c>
      <c r="L417" s="114"/>
      <c r="M417" s="3"/>
      <c r="O417" s="3"/>
    </row>
    <row r="418" spans="1:20" ht="12.75" customHeight="1" x14ac:dyDescent="0.2">
      <c r="A418" s="122"/>
      <c r="L418" s="114"/>
      <c r="M418" s="3"/>
      <c r="O418" s="3"/>
    </row>
    <row r="419" spans="1:20" ht="12.75" customHeight="1" x14ac:dyDescent="0.2">
      <c r="A419" s="122"/>
      <c r="L419" s="114"/>
      <c r="M419" s="3"/>
      <c r="O419" s="3"/>
    </row>
    <row r="420" spans="1:20" ht="26.25" x14ac:dyDescent="0.4">
      <c r="A420" s="163"/>
      <c r="B420" s="279" t="s">
        <v>99</v>
      </c>
      <c r="C420" s="279"/>
      <c r="D420" s="279"/>
      <c r="E420" s="279"/>
      <c r="F420" s="279"/>
      <c r="G420" s="279"/>
      <c r="H420" s="279"/>
      <c r="I420" s="279"/>
      <c r="J420" s="279"/>
      <c r="K420" s="279"/>
      <c r="L420" s="179" t="s">
        <v>117</v>
      </c>
      <c r="M420" s="57"/>
      <c r="N420" s="29"/>
      <c r="O420" s="3"/>
      <c r="P420" s="29"/>
      <c r="Q420" s="29"/>
      <c r="R420" s="29"/>
    </row>
    <row r="421" spans="1:20" ht="20.25" x14ac:dyDescent="0.2">
      <c r="A421" s="272" t="s">
        <v>10</v>
      </c>
      <c r="B421" s="273" t="s">
        <v>100</v>
      </c>
      <c r="C421" s="274"/>
      <c r="D421" s="274"/>
      <c r="E421" s="274"/>
      <c r="F421" s="274"/>
      <c r="G421" s="274"/>
      <c r="H421" s="274"/>
      <c r="I421" s="274"/>
      <c r="J421" s="274"/>
      <c r="K421" s="275"/>
      <c r="L421" s="276" t="s">
        <v>11</v>
      </c>
      <c r="M421" s="300" t="s">
        <v>3</v>
      </c>
      <c r="N421" s="300" t="s">
        <v>4</v>
      </c>
      <c r="O421" s="302" t="s">
        <v>5</v>
      </c>
      <c r="P421" s="300" t="s">
        <v>6</v>
      </c>
      <c r="Q421" s="304" t="s">
        <v>7</v>
      </c>
      <c r="R421" s="304" t="s">
        <v>8</v>
      </c>
      <c r="S421" s="269" t="s">
        <v>101</v>
      </c>
    </row>
    <row r="422" spans="1:20" ht="15.75" x14ac:dyDescent="0.25">
      <c r="A422" s="268"/>
      <c r="B422" s="58" t="s">
        <v>102</v>
      </c>
      <c r="C422" s="58" t="s">
        <v>103</v>
      </c>
      <c r="D422" s="58" t="s">
        <v>104</v>
      </c>
      <c r="E422" s="58" t="s">
        <v>105</v>
      </c>
      <c r="F422" s="58" t="s">
        <v>106</v>
      </c>
      <c r="G422" s="58" t="s">
        <v>107</v>
      </c>
      <c r="H422" s="58" t="s">
        <v>108</v>
      </c>
      <c r="I422" s="58" t="s">
        <v>109</v>
      </c>
      <c r="J422" s="58" t="s">
        <v>110</v>
      </c>
      <c r="K422" s="58" t="s">
        <v>135</v>
      </c>
      <c r="L422" s="291"/>
      <c r="M422" s="301"/>
      <c r="N422" s="301"/>
      <c r="O422" s="303"/>
      <c r="P422" s="301"/>
      <c r="Q422" s="305"/>
      <c r="R422" s="305"/>
      <c r="S422" s="268"/>
    </row>
    <row r="423" spans="1:20" ht="15.75" customHeight="1" x14ac:dyDescent="0.25">
      <c r="A423" s="58">
        <v>1901</v>
      </c>
      <c r="B423" s="59"/>
      <c r="C423" s="80"/>
      <c r="D423" s="80"/>
      <c r="E423" s="80"/>
      <c r="F423" s="80"/>
      <c r="G423" s="80"/>
      <c r="H423" s="80"/>
      <c r="I423" s="80"/>
      <c r="J423" s="80"/>
      <c r="K423" s="80"/>
      <c r="L423" s="115"/>
      <c r="M423" s="60"/>
      <c r="N423" s="47"/>
      <c r="O423" s="61"/>
      <c r="P423" s="99"/>
      <c r="Q423" s="63">
        <f>B423</f>
        <v>0</v>
      </c>
      <c r="R423" s="100"/>
      <c r="S423" s="99"/>
    </row>
    <row r="424" spans="1:20" ht="15.75" customHeight="1" x14ac:dyDescent="0.25">
      <c r="A424" s="58">
        <v>1902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115"/>
      <c r="M424" s="65"/>
      <c r="N424" s="3"/>
      <c r="O424" s="66"/>
      <c r="P424" s="67" t="str">
        <f>IF(C424=0,"",C424/B423)</f>
        <v/>
      </c>
      <c r="Q424" s="68"/>
      <c r="R424" s="69" t="str">
        <f t="shared" ref="R424:R431" si="60">IF(Q424=0,"",Q424/Q423)</f>
        <v/>
      </c>
      <c r="S424" s="69" t="str">
        <f t="shared" ref="S424:S431" si="61">IF(Q424=0,"",100%-R424)</f>
        <v/>
      </c>
    </row>
    <row r="425" spans="1:20" ht="15.75" customHeight="1" x14ac:dyDescent="0.25">
      <c r="A425" s="58">
        <v>2001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115"/>
      <c r="M425" s="65"/>
      <c r="N425" s="3"/>
      <c r="O425" s="66"/>
      <c r="P425" s="67" t="str">
        <f>IF(D425=0,"",D425/C424)</f>
        <v/>
      </c>
      <c r="Q425" s="68"/>
      <c r="R425" s="69" t="str">
        <f t="shared" si="60"/>
        <v/>
      </c>
      <c r="S425" s="69" t="str">
        <f t="shared" si="61"/>
        <v/>
      </c>
      <c r="T425" s="8" t="e">
        <f>Q425/Q423</f>
        <v>#DIV/0!</v>
      </c>
    </row>
    <row r="426" spans="1:20" ht="15.75" customHeight="1" x14ac:dyDescent="0.25">
      <c r="A426" s="58">
        <v>2002</v>
      </c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115"/>
      <c r="M426" s="65"/>
      <c r="N426" s="3"/>
      <c r="O426" s="66"/>
      <c r="P426" s="67" t="str">
        <f>IF(E426=0,"",E426/D425)</f>
        <v/>
      </c>
      <c r="Q426" s="68"/>
      <c r="R426" s="69" t="str">
        <f t="shared" si="60"/>
        <v/>
      </c>
      <c r="S426" s="69" t="str">
        <f t="shared" si="61"/>
        <v/>
      </c>
    </row>
    <row r="427" spans="1:20" ht="15.75" customHeight="1" x14ac:dyDescent="0.25">
      <c r="A427" s="58">
        <v>2101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115"/>
      <c r="M427" s="65"/>
      <c r="N427" s="3"/>
      <c r="O427" s="66"/>
      <c r="P427" s="67" t="str">
        <f>IF(F427=0,"",F427/E426)</f>
        <v/>
      </c>
      <c r="Q427" s="68"/>
      <c r="R427" s="69" t="str">
        <f t="shared" si="60"/>
        <v/>
      </c>
      <c r="S427" s="69" t="str">
        <f t="shared" si="61"/>
        <v/>
      </c>
    </row>
    <row r="428" spans="1:20" ht="15.75" customHeight="1" x14ac:dyDescent="0.25">
      <c r="A428" s="58">
        <v>2102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115"/>
      <c r="M428" s="65"/>
      <c r="N428" s="3"/>
      <c r="O428" s="66"/>
      <c r="P428" s="67" t="str">
        <f>IF(G428=0,"",G428/F427)</f>
        <v/>
      </c>
      <c r="Q428" s="68"/>
      <c r="R428" s="69" t="str">
        <f t="shared" si="60"/>
        <v/>
      </c>
      <c r="S428" s="69" t="str">
        <f t="shared" si="61"/>
        <v/>
      </c>
    </row>
    <row r="429" spans="1:20" ht="15.75" customHeight="1" x14ac:dyDescent="0.25">
      <c r="A429" s="58">
        <v>2201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115"/>
      <c r="M429" s="65"/>
      <c r="N429" s="3"/>
      <c r="O429" s="66"/>
      <c r="P429" s="67" t="str">
        <f>IF(H429=0,"",H429/G428)</f>
        <v/>
      </c>
      <c r="Q429" s="68"/>
      <c r="R429" s="69" t="str">
        <f t="shared" si="60"/>
        <v/>
      </c>
      <c r="S429" s="69" t="str">
        <f t="shared" si="61"/>
        <v/>
      </c>
    </row>
    <row r="430" spans="1:20" ht="15.75" customHeight="1" x14ac:dyDescent="0.25">
      <c r="A430" s="58">
        <v>2202</v>
      </c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115"/>
      <c r="M430" s="65"/>
      <c r="N430" s="3"/>
      <c r="O430" s="66"/>
      <c r="P430" s="67" t="str">
        <f>IF(I430=0,"",I430/H429)</f>
        <v/>
      </c>
      <c r="Q430" s="68"/>
      <c r="R430" s="69" t="str">
        <f t="shared" si="60"/>
        <v/>
      </c>
      <c r="S430" s="69" t="str">
        <f t="shared" si="61"/>
        <v/>
      </c>
    </row>
    <row r="431" spans="1:20" ht="15.75" customHeight="1" x14ac:dyDescent="0.25">
      <c r="A431" s="58">
        <v>2301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115"/>
      <c r="M431" s="65"/>
      <c r="N431" s="3"/>
      <c r="O431" s="66"/>
      <c r="P431" s="71" t="str">
        <f>IF(K431=0,"",K431/J430)</f>
        <v/>
      </c>
      <c r="Q431" s="68"/>
      <c r="R431" s="72" t="str">
        <f t="shared" si="60"/>
        <v/>
      </c>
      <c r="S431" s="72" t="str">
        <f t="shared" si="61"/>
        <v/>
      </c>
    </row>
    <row r="432" spans="1:20" ht="15.75" customHeight="1" x14ac:dyDescent="0.25">
      <c r="A432" s="58">
        <v>2302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115"/>
      <c r="M432" s="65"/>
      <c r="N432" s="3"/>
      <c r="O432" s="29"/>
      <c r="P432" s="73"/>
      <c r="Q432" s="74"/>
      <c r="R432" s="75"/>
      <c r="S432" s="76"/>
    </row>
    <row r="433" spans="1:20" ht="15.75" customHeight="1" x14ac:dyDescent="0.25">
      <c r="A433" s="58">
        <v>2401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115"/>
      <c r="M433" s="65"/>
      <c r="N433" s="3"/>
      <c r="O433" s="29"/>
      <c r="P433" s="77"/>
      <c r="Q433" s="78"/>
      <c r="R433" s="79"/>
      <c r="S433" s="77"/>
    </row>
    <row r="434" spans="1:20" ht="15.75" customHeight="1" x14ac:dyDescent="0.25">
      <c r="A434" s="58">
        <v>2402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115"/>
      <c r="M434" s="65"/>
      <c r="N434" s="3"/>
      <c r="O434" s="29"/>
      <c r="P434" s="77"/>
      <c r="Q434" s="78"/>
      <c r="R434" s="79"/>
      <c r="S434" s="77"/>
    </row>
    <row r="435" spans="1:20" ht="15.75" customHeight="1" x14ac:dyDescent="0.25">
      <c r="A435" s="58">
        <v>2501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115"/>
      <c r="M435" s="65"/>
      <c r="N435" s="3"/>
      <c r="O435" s="29"/>
      <c r="P435" s="3"/>
      <c r="Q435" s="29"/>
      <c r="R435" s="22"/>
      <c r="S435" s="77"/>
    </row>
    <row r="436" spans="1:20" ht="15.75" customHeight="1" x14ac:dyDescent="0.25">
      <c r="A436" s="58">
        <v>2502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115"/>
      <c r="M436" s="65"/>
      <c r="N436" s="3"/>
      <c r="O436" s="29"/>
      <c r="P436" s="191" t="s">
        <v>83</v>
      </c>
      <c r="Q436" s="82"/>
      <c r="R436" s="111" t="str">
        <f>IF(SUM(L429:L432)=0,"",SUM(L429:L432))</f>
        <v/>
      </c>
      <c r="S436" s="193" t="s">
        <v>11</v>
      </c>
    </row>
    <row r="437" spans="1:20" ht="15.75" customHeight="1" x14ac:dyDescent="0.25">
      <c r="A437" s="58">
        <v>2601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115"/>
      <c r="M437" s="65"/>
      <c r="N437" s="3"/>
      <c r="O437" s="29"/>
      <c r="P437" s="192" t="s">
        <v>85</v>
      </c>
      <c r="Q437" s="86" t="e">
        <f>IF(Q436/B423=0,"",Q436/B423)</f>
        <v>#DIV/0!</v>
      </c>
      <c r="R437" s="112" t="e">
        <f>IF(Q436/R436=0,"",Q436/R436)</f>
        <v>#VALUE!</v>
      </c>
      <c r="S437" s="194" t="s">
        <v>86</v>
      </c>
    </row>
    <row r="438" spans="1:20" ht="15.75" x14ac:dyDescent="0.25">
      <c r="A438" s="58">
        <v>2602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115"/>
      <c r="M438" s="89"/>
      <c r="N438" s="90"/>
      <c r="O438" s="91"/>
      <c r="P438" s="90"/>
      <c r="Q438" s="91"/>
      <c r="R438" s="91"/>
      <c r="S438" s="113"/>
    </row>
    <row r="439" spans="1:20" ht="18" x14ac:dyDescent="0.25">
      <c r="A439" s="28"/>
      <c r="B439" s="280" t="s">
        <v>111</v>
      </c>
      <c r="C439" s="280"/>
      <c r="D439" s="280"/>
      <c r="E439" s="280"/>
      <c r="F439" s="280"/>
      <c r="G439" s="280"/>
      <c r="H439" s="280"/>
      <c r="I439" s="280"/>
      <c r="J439" s="280"/>
      <c r="K439" s="280"/>
      <c r="L439" s="93">
        <f>SUM(L423:L435)</f>
        <v>0</v>
      </c>
      <c r="M439" s="94" t="str">
        <f>IF(L431=0,"",L431/B423)</f>
        <v/>
      </c>
      <c r="N439" s="94" t="str">
        <f>IF(L439=0,"",L439/B423)</f>
        <v/>
      </c>
      <c r="O439" s="94" t="str">
        <f>IF(L431=0,"",N439-M439)</f>
        <v/>
      </c>
      <c r="P439" s="3"/>
      <c r="Q439" s="29"/>
      <c r="R439" s="22"/>
      <c r="S439" s="3"/>
    </row>
    <row r="440" spans="1:20" ht="12.75" customHeight="1" x14ac:dyDescent="0.2">
      <c r="L440" s="114"/>
      <c r="M440" s="3"/>
      <c r="O440" s="3"/>
    </row>
    <row r="441" spans="1:20" ht="12.75" customHeight="1" x14ac:dyDescent="0.2">
      <c r="L441" s="114"/>
      <c r="M441" s="3"/>
      <c r="O441" s="3"/>
    </row>
    <row r="442" spans="1:20" ht="26.25" x14ac:dyDescent="0.4">
      <c r="A442" s="163"/>
      <c r="B442" s="279" t="s">
        <v>99</v>
      </c>
      <c r="C442" s="279"/>
      <c r="D442" s="279"/>
      <c r="E442" s="279"/>
      <c r="F442" s="279"/>
      <c r="G442" s="279"/>
      <c r="H442" s="279"/>
      <c r="I442" s="279"/>
      <c r="J442" s="279"/>
      <c r="K442" s="279"/>
      <c r="L442" s="179" t="s">
        <v>118</v>
      </c>
      <c r="M442" s="57"/>
      <c r="N442" s="29"/>
      <c r="O442" s="3"/>
      <c r="P442" s="29"/>
      <c r="Q442" s="29"/>
      <c r="R442" s="29"/>
    </row>
    <row r="443" spans="1:20" ht="20.25" x14ac:dyDescent="0.2">
      <c r="A443" s="272" t="s">
        <v>10</v>
      </c>
      <c r="B443" s="273" t="s">
        <v>100</v>
      </c>
      <c r="C443" s="274"/>
      <c r="D443" s="274"/>
      <c r="E443" s="274"/>
      <c r="F443" s="274"/>
      <c r="G443" s="274"/>
      <c r="H443" s="274"/>
      <c r="I443" s="274"/>
      <c r="J443" s="274"/>
      <c r="K443" s="275"/>
      <c r="L443" s="276" t="s">
        <v>11</v>
      </c>
      <c r="M443" s="300" t="s">
        <v>3</v>
      </c>
      <c r="N443" s="300" t="s">
        <v>4</v>
      </c>
      <c r="O443" s="302" t="s">
        <v>5</v>
      </c>
      <c r="P443" s="300" t="s">
        <v>6</v>
      </c>
      <c r="Q443" s="304" t="s">
        <v>7</v>
      </c>
      <c r="R443" s="304" t="s">
        <v>8</v>
      </c>
      <c r="S443" s="269" t="s">
        <v>101</v>
      </c>
    </row>
    <row r="444" spans="1:20" ht="15.75" x14ac:dyDescent="0.25">
      <c r="A444" s="268"/>
      <c r="B444" s="58" t="s">
        <v>102</v>
      </c>
      <c r="C444" s="58" t="s">
        <v>103</v>
      </c>
      <c r="D444" s="58" t="s">
        <v>104</v>
      </c>
      <c r="E444" s="58" t="s">
        <v>105</v>
      </c>
      <c r="F444" s="58" t="s">
        <v>106</v>
      </c>
      <c r="G444" s="58" t="s">
        <v>107</v>
      </c>
      <c r="H444" s="58" t="s">
        <v>108</v>
      </c>
      <c r="I444" s="58" t="s">
        <v>109</v>
      </c>
      <c r="J444" s="58" t="s">
        <v>110</v>
      </c>
      <c r="K444" s="58" t="s">
        <v>135</v>
      </c>
      <c r="L444" s="291"/>
      <c r="M444" s="301"/>
      <c r="N444" s="301"/>
      <c r="O444" s="303"/>
      <c r="P444" s="301"/>
      <c r="Q444" s="305"/>
      <c r="R444" s="305"/>
      <c r="S444" s="268"/>
    </row>
    <row r="445" spans="1:20" ht="15.75" customHeight="1" x14ac:dyDescent="0.25">
      <c r="A445" s="58">
        <v>1902</v>
      </c>
      <c r="B445" s="59">
        <v>47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144"/>
      <c r="M445" s="220"/>
      <c r="N445" s="221"/>
      <c r="O445" s="222"/>
      <c r="P445" s="229"/>
      <c r="Q445" s="63">
        <f>B445</f>
        <v>47</v>
      </c>
      <c r="R445" s="230"/>
      <c r="S445" s="229"/>
    </row>
    <row r="446" spans="1:20" ht="15.75" customHeight="1" x14ac:dyDescent="0.25">
      <c r="A446" s="58">
        <v>2001</v>
      </c>
      <c r="B446" s="59"/>
      <c r="C446" s="59">
        <v>32</v>
      </c>
      <c r="D446" s="59"/>
      <c r="E446" s="59"/>
      <c r="F446" s="59"/>
      <c r="G446" s="59"/>
      <c r="H446" s="59"/>
      <c r="I446" s="59"/>
      <c r="J446" s="59"/>
      <c r="K446" s="59"/>
      <c r="L446" s="144"/>
      <c r="M446" s="223"/>
      <c r="N446" s="129"/>
      <c r="O446" s="224"/>
      <c r="P446" s="67">
        <f>IF(C446=0,"",C446/B445)</f>
        <v>0.68085106382978722</v>
      </c>
      <c r="Q446" s="68">
        <v>32</v>
      </c>
      <c r="R446" s="231">
        <f t="shared" ref="R446:R454" si="62">IF(Q446=0,"",Q446/Q445)</f>
        <v>0.68085106382978722</v>
      </c>
      <c r="S446" s="231">
        <f t="shared" ref="S446:S454" si="63">IF(Q446=0,"",100%-R446)</f>
        <v>0.31914893617021278</v>
      </c>
    </row>
    <row r="447" spans="1:20" ht="15.75" customHeight="1" x14ac:dyDescent="0.25">
      <c r="A447" s="58">
        <v>2002</v>
      </c>
      <c r="B447" s="59"/>
      <c r="C447" s="59"/>
      <c r="D447" s="59">
        <v>27</v>
      </c>
      <c r="E447" s="59"/>
      <c r="F447" s="59"/>
      <c r="G447" s="59"/>
      <c r="H447" s="59"/>
      <c r="I447" s="59"/>
      <c r="J447" s="59"/>
      <c r="K447" s="59"/>
      <c r="L447" s="144"/>
      <c r="M447" s="223"/>
      <c r="N447" s="129"/>
      <c r="O447" s="224"/>
      <c r="P447" s="67">
        <f>IF(D447=0,"",D447/C446)</f>
        <v>0.84375</v>
      </c>
      <c r="Q447" s="68">
        <v>28</v>
      </c>
      <c r="R447" s="231">
        <f t="shared" si="62"/>
        <v>0.875</v>
      </c>
      <c r="S447" s="231">
        <f t="shared" si="63"/>
        <v>0.125</v>
      </c>
      <c r="T447" s="8">
        <f>Q447/Q445</f>
        <v>0.5957446808510638</v>
      </c>
    </row>
    <row r="448" spans="1:20" ht="15.75" customHeight="1" x14ac:dyDescent="0.25">
      <c r="A448" s="58">
        <v>2101</v>
      </c>
      <c r="B448" s="59"/>
      <c r="C448" s="59"/>
      <c r="D448" s="59"/>
      <c r="E448" s="59">
        <v>23</v>
      </c>
      <c r="F448" s="59"/>
      <c r="G448" s="59"/>
      <c r="H448" s="59"/>
      <c r="I448" s="59"/>
      <c r="J448" s="59"/>
      <c r="K448" s="59"/>
      <c r="L448" s="144"/>
      <c r="M448" s="223"/>
      <c r="N448" s="129"/>
      <c r="O448" s="224"/>
      <c r="P448" s="67">
        <f>IF(E448=0,"",E448/D447)</f>
        <v>0.85185185185185186</v>
      </c>
      <c r="Q448" s="68">
        <v>26</v>
      </c>
      <c r="R448" s="231">
        <f t="shared" si="62"/>
        <v>0.9285714285714286</v>
      </c>
      <c r="S448" s="231">
        <f t="shared" si="63"/>
        <v>7.1428571428571397E-2</v>
      </c>
    </row>
    <row r="449" spans="1:19" ht="15.75" customHeight="1" x14ac:dyDescent="0.25">
      <c r="A449" s="58">
        <v>2102</v>
      </c>
      <c r="B449" s="59"/>
      <c r="C449" s="59"/>
      <c r="D449" s="59"/>
      <c r="E449" s="59"/>
      <c r="F449" s="59">
        <v>16</v>
      </c>
      <c r="G449" s="59"/>
      <c r="H449" s="59"/>
      <c r="I449" s="59"/>
      <c r="J449" s="59"/>
      <c r="K449" s="59"/>
      <c r="L449" s="144"/>
      <c r="M449" s="223"/>
      <c r="N449" s="129"/>
      <c r="O449" s="224"/>
      <c r="P449" s="67">
        <f>IF(F449=0,"",F449/E448)</f>
        <v>0.69565217391304346</v>
      </c>
      <c r="Q449" s="68">
        <v>24</v>
      </c>
      <c r="R449" s="231">
        <f t="shared" si="62"/>
        <v>0.92307692307692313</v>
      </c>
      <c r="S449" s="231">
        <f t="shared" si="63"/>
        <v>7.6923076923076872E-2</v>
      </c>
    </row>
    <row r="450" spans="1:19" ht="15.75" customHeight="1" x14ac:dyDescent="0.25">
      <c r="A450" s="58">
        <v>2201</v>
      </c>
      <c r="B450" s="59"/>
      <c r="C450" s="59"/>
      <c r="D450" s="59"/>
      <c r="E450" s="59"/>
      <c r="F450" s="59"/>
      <c r="G450" s="59">
        <v>13</v>
      </c>
      <c r="H450" s="59"/>
      <c r="I450" s="59"/>
      <c r="J450" s="59"/>
      <c r="K450" s="59"/>
      <c r="L450" s="144"/>
      <c r="M450" s="223"/>
      <c r="N450" s="129"/>
      <c r="O450" s="224"/>
      <c r="P450" s="67">
        <f>IF(G450=0,"",G450/F449)</f>
        <v>0.8125</v>
      </c>
      <c r="Q450" s="68">
        <v>22</v>
      </c>
      <c r="R450" s="231">
        <f t="shared" si="62"/>
        <v>0.91666666666666663</v>
      </c>
      <c r="S450" s="231">
        <f t="shared" si="63"/>
        <v>8.333333333333337E-2</v>
      </c>
    </row>
    <row r="451" spans="1:19" ht="15.75" customHeight="1" x14ac:dyDescent="0.25">
      <c r="A451" s="58">
        <v>2202</v>
      </c>
      <c r="B451" s="59"/>
      <c r="C451" s="59"/>
      <c r="D451" s="59"/>
      <c r="E451" s="59"/>
      <c r="F451" s="59"/>
      <c r="G451" s="59"/>
      <c r="H451" s="59">
        <v>13</v>
      </c>
      <c r="I451" s="59"/>
      <c r="J451" s="59"/>
      <c r="K451" s="59"/>
      <c r="L451" s="144"/>
      <c r="M451" s="223"/>
      <c r="N451" s="129"/>
      <c r="O451" s="224"/>
      <c r="P451" s="67">
        <f>IF(H451=0,"",H451/G450)</f>
        <v>1</v>
      </c>
      <c r="Q451" s="68">
        <v>22</v>
      </c>
      <c r="R451" s="231">
        <f t="shared" si="62"/>
        <v>1</v>
      </c>
      <c r="S451" s="231">
        <f t="shared" si="63"/>
        <v>0</v>
      </c>
    </row>
    <row r="452" spans="1:19" ht="15.75" customHeight="1" x14ac:dyDescent="0.25">
      <c r="A452" s="58">
        <v>2301</v>
      </c>
      <c r="B452" s="59"/>
      <c r="C452" s="59"/>
      <c r="D452" s="59"/>
      <c r="E452" s="59"/>
      <c r="F452" s="59"/>
      <c r="G452" s="59"/>
      <c r="H452" s="59"/>
      <c r="I452" s="59">
        <v>13</v>
      </c>
      <c r="J452" s="59"/>
      <c r="K452" s="59"/>
      <c r="L452" s="144"/>
      <c r="M452" s="223"/>
      <c r="N452" s="129"/>
      <c r="O452" s="224"/>
      <c r="P452" s="67">
        <f>IF(I452=0,"",I452/H451)</f>
        <v>1</v>
      </c>
      <c r="Q452" s="68">
        <v>22</v>
      </c>
      <c r="R452" s="231">
        <f t="shared" si="62"/>
        <v>1</v>
      </c>
      <c r="S452" s="231">
        <f t="shared" si="63"/>
        <v>0</v>
      </c>
    </row>
    <row r="453" spans="1:19" ht="15.75" customHeight="1" x14ac:dyDescent="0.25">
      <c r="A453" s="58">
        <v>2302</v>
      </c>
      <c r="B453" s="59"/>
      <c r="C453" s="59"/>
      <c r="D453" s="59"/>
      <c r="E453" s="59"/>
      <c r="F453" s="59"/>
      <c r="G453" s="59"/>
      <c r="H453" s="59"/>
      <c r="I453" s="59"/>
      <c r="J453" s="59">
        <v>13</v>
      </c>
      <c r="K453" s="59"/>
      <c r="L453" s="144"/>
      <c r="M453" s="223"/>
      <c r="N453" s="129"/>
      <c r="O453" s="224"/>
      <c r="P453" s="175">
        <f>IF(J453=0,"",J453/I452)</f>
        <v>1</v>
      </c>
      <c r="Q453" s="68">
        <v>21</v>
      </c>
      <c r="R453" s="71">
        <f t="shared" si="62"/>
        <v>0.95454545454545459</v>
      </c>
      <c r="S453" s="71">
        <f t="shared" si="63"/>
        <v>4.5454545454545414E-2</v>
      </c>
    </row>
    <row r="454" spans="1:19" ht="15.75" customHeight="1" x14ac:dyDescent="0.25">
      <c r="A454" s="58">
        <v>2401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>
        <v>9</v>
      </c>
      <c r="L454" s="144">
        <v>6</v>
      </c>
      <c r="M454" s="223"/>
      <c r="N454" s="129"/>
      <c r="O454" s="225"/>
      <c r="P454" s="176">
        <f>IF(K454=0,"",K454/J453)</f>
        <v>0.69230769230769229</v>
      </c>
      <c r="Q454" s="174">
        <v>21</v>
      </c>
      <c r="R454" s="71">
        <f t="shared" si="62"/>
        <v>1</v>
      </c>
      <c r="S454" s="71">
        <f t="shared" si="63"/>
        <v>0</v>
      </c>
    </row>
    <row r="455" spans="1:19" ht="15.75" customHeight="1" x14ac:dyDescent="0.25">
      <c r="A455" s="58">
        <v>2402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>
        <v>3</v>
      </c>
      <c r="L455" s="144">
        <v>3</v>
      </c>
      <c r="M455" s="223"/>
      <c r="N455" s="129"/>
      <c r="O455" s="225"/>
      <c r="P455" s="233"/>
      <c r="Q455" s="109">
        <v>14</v>
      </c>
      <c r="R455" s="234"/>
      <c r="S455" s="233"/>
    </row>
    <row r="456" spans="1:19" ht="15.75" customHeight="1" x14ac:dyDescent="0.25">
      <c r="A456" s="58">
        <v>2501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>
        <v>8</v>
      </c>
      <c r="L456" s="144">
        <v>4</v>
      </c>
      <c r="M456" s="223"/>
      <c r="N456" s="129"/>
      <c r="O456" s="225"/>
      <c r="P456" s="233"/>
      <c r="Q456" s="109">
        <v>12</v>
      </c>
      <c r="R456" s="234"/>
      <c r="S456" s="233"/>
    </row>
    <row r="457" spans="1:19" ht="15.75" customHeight="1" x14ac:dyDescent="0.25">
      <c r="A457" s="58">
        <v>2502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144"/>
      <c r="M457" s="223"/>
      <c r="N457" s="129"/>
      <c r="O457" s="225"/>
      <c r="P457" s="129"/>
      <c r="Q457" s="225"/>
      <c r="R457" s="124"/>
      <c r="S457" s="233"/>
    </row>
    <row r="458" spans="1:19" ht="15.75" customHeight="1" x14ac:dyDescent="0.25">
      <c r="A458" s="58">
        <v>2601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144"/>
      <c r="M458" s="223"/>
      <c r="N458" s="129"/>
      <c r="O458" s="225"/>
      <c r="P458" s="191" t="s">
        <v>83</v>
      </c>
      <c r="Q458" s="82">
        <v>4</v>
      </c>
      <c r="R458" s="111">
        <f>L461</f>
        <v>13</v>
      </c>
      <c r="S458" s="193" t="s">
        <v>11</v>
      </c>
    </row>
    <row r="459" spans="1:19" ht="15.75" customHeight="1" x14ac:dyDescent="0.25">
      <c r="A459" s="58">
        <v>2602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144"/>
      <c r="M459" s="223"/>
      <c r="N459" s="129"/>
      <c r="O459" s="225"/>
      <c r="P459" s="192" t="s">
        <v>85</v>
      </c>
      <c r="Q459" s="86">
        <f>IF(Q458/B445=0,"",Q458/B445)</f>
        <v>8.5106382978723402E-2</v>
      </c>
      <c r="R459" s="112">
        <f>IF(Q458/R458=0,"",Q458/R458)</f>
        <v>0.30769230769230771</v>
      </c>
      <c r="S459" s="194" t="s">
        <v>86</v>
      </c>
    </row>
    <row r="460" spans="1:19" ht="15.75" x14ac:dyDescent="0.25">
      <c r="A460" s="58">
        <v>2701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144"/>
      <c r="M460" s="226"/>
      <c r="N460" s="227"/>
      <c r="O460" s="228"/>
      <c r="P460" s="90"/>
      <c r="Q460" s="91"/>
      <c r="R460" s="91"/>
      <c r="S460" s="113"/>
    </row>
    <row r="461" spans="1:19" ht="18" customHeight="1" x14ac:dyDescent="0.25">
      <c r="A461" s="28"/>
      <c r="B461" s="280" t="s">
        <v>111</v>
      </c>
      <c r="C461" s="280"/>
      <c r="D461" s="280"/>
      <c r="E461" s="280"/>
      <c r="F461" s="280"/>
      <c r="G461" s="280"/>
      <c r="H461" s="280"/>
      <c r="I461" s="280"/>
      <c r="J461" s="280"/>
      <c r="K461" s="280"/>
      <c r="L461" s="93">
        <f>SUM(L445:L457)</f>
        <v>13</v>
      </c>
      <c r="M461" s="94">
        <f>IF(L454=0,"",L454/B445)</f>
        <v>0.1276595744680851</v>
      </c>
      <c r="N461" s="94">
        <f>IF(L461=0,"",L461/B445)</f>
        <v>0.27659574468085107</v>
      </c>
      <c r="O461" s="94">
        <f>N461-M461</f>
        <v>0.14893617021276598</v>
      </c>
      <c r="P461" s="3"/>
      <c r="Q461" s="29"/>
      <c r="R461" s="22"/>
      <c r="S461" s="3"/>
    </row>
    <row r="462" spans="1:19" ht="12.75" customHeight="1" x14ac:dyDescent="0.2">
      <c r="L462" s="114"/>
      <c r="M462" s="3"/>
      <c r="O462" s="3"/>
    </row>
    <row r="463" spans="1:19" ht="12.75" customHeight="1" x14ac:dyDescent="0.2">
      <c r="L463" s="114"/>
      <c r="M463" s="3"/>
      <c r="O463" s="3"/>
    </row>
    <row r="464" spans="1:19" ht="26.25" x14ac:dyDescent="0.4">
      <c r="A464" s="163"/>
      <c r="B464" s="279" t="s">
        <v>99</v>
      </c>
      <c r="C464" s="279"/>
      <c r="D464" s="279"/>
      <c r="E464" s="279"/>
      <c r="F464" s="279"/>
      <c r="G464" s="279"/>
      <c r="H464" s="279"/>
      <c r="I464" s="279"/>
      <c r="J464" s="279"/>
      <c r="K464" s="279"/>
      <c r="L464" s="179" t="s">
        <v>120</v>
      </c>
      <c r="M464" s="57"/>
      <c r="N464" s="29"/>
      <c r="O464" s="3"/>
      <c r="P464" s="29"/>
      <c r="Q464" s="29"/>
      <c r="R464" s="29"/>
    </row>
    <row r="465" spans="1:20" ht="20.25" x14ac:dyDescent="0.2">
      <c r="A465" s="272" t="s">
        <v>10</v>
      </c>
      <c r="B465" s="273" t="s">
        <v>100</v>
      </c>
      <c r="C465" s="274"/>
      <c r="D465" s="274"/>
      <c r="E465" s="274"/>
      <c r="F465" s="274"/>
      <c r="G465" s="274"/>
      <c r="H465" s="274"/>
      <c r="I465" s="274"/>
      <c r="J465" s="274"/>
      <c r="K465" s="275"/>
      <c r="L465" s="276" t="s">
        <v>11</v>
      </c>
      <c r="M465" s="300" t="s">
        <v>3</v>
      </c>
      <c r="N465" s="300" t="s">
        <v>4</v>
      </c>
      <c r="O465" s="302" t="s">
        <v>5</v>
      </c>
      <c r="P465" s="300" t="s">
        <v>6</v>
      </c>
      <c r="Q465" s="304" t="s">
        <v>7</v>
      </c>
      <c r="R465" s="304" t="s">
        <v>8</v>
      </c>
      <c r="S465" s="269" t="s">
        <v>101</v>
      </c>
    </row>
    <row r="466" spans="1:20" ht="15.75" x14ac:dyDescent="0.25">
      <c r="A466" s="268"/>
      <c r="B466" s="58" t="s">
        <v>102</v>
      </c>
      <c r="C466" s="58" t="s">
        <v>103</v>
      </c>
      <c r="D466" s="58" t="s">
        <v>104</v>
      </c>
      <c r="E466" s="58" t="s">
        <v>105</v>
      </c>
      <c r="F466" s="58" t="s">
        <v>106</v>
      </c>
      <c r="G466" s="58" t="s">
        <v>107</v>
      </c>
      <c r="H466" s="58" t="s">
        <v>108</v>
      </c>
      <c r="I466" s="58" t="s">
        <v>109</v>
      </c>
      <c r="J466" s="58" t="s">
        <v>110</v>
      </c>
      <c r="K466" s="58" t="s">
        <v>135</v>
      </c>
      <c r="L466" s="291"/>
      <c r="M466" s="301"/>
      <c r="N466" s="301"/>
      <c r="O466" s="303"/>
      <c r="P466" s="301"/>
      <c r="Q466" s="305"/>
      <c r="R466" s="305"/>
      <c r="S466" s="268"/>
    </row>
    <row r="467" spans="1:20" ht="15.75" customHeight="1" x14ac:dyDescent="0.25">
      <c r="A467" s="58">
        <v>2002</v>
      </c>
      <c r="B467" s="59">
        <v>58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144"/>
      <c r="M467" s="220"/>
      <c r="N467" s="221"/>
      <c r="O467" s="222"/>
      <c r="P467" s="229"/>
      <c r="Q467" s="63">
        <f>B467</f>
        <v>58</v>
      </c>
      <c r="R467" s="230"/>
      <c r="S467" s="229"/>
    </row>
    <row r="468" spans="1:20" ht="15.75" customHeight="1" x14ac:dyDescent="0.25">
      <c r="A468" s="58">
        <v>2101</v>
      </c>
      <c r="B468" s="59"/>
      <c r="C468" s="59">
        <v>36</v>
      </c>
      <c r="D468" s="59"/>
      <c r="E468" s="59"/>
      <c r="F468" s="59"/>
      <c r="G468" s="59"/>
      <c r="H468" s="59"/>
      <c r="I468" s="59"/>
      <c r="J468" s="59"/>
      <c r="K468" s="59"/>
      <c r="L468" s="144"/>
      <c r="M468" s="223"/>
      <c r="N468" s="129"/>
      <c r="O468" s="224"/>
      <c r="P468" s="67">
        <f>IF(C468=0,"",C468/B467)</f>
        <v>0.62068965517241381</v>
      </c>
      <c r="Q468" s="68">
        <v>36</v>
      </c>
      <c r="R468" s="231">
        <f t="shared" ref="R468:R475" si="64">IF(Q468=0,"",Q468/Q467)</f>
        <v>0.62068965517241381</v>
      </c>
      <c r="S468" s="231">
        <f t="shared" ref="S468:S475" si="65">IF(Q468=0,"",100%-R468)</f>
        <v>0.37931034482758619</v>
      </c>
    </row>
    <row r="469" spans="1:20" ht="15.75" customHeight="1" x14ac:dyDescent="0.25">
      <c r="A469" s="58">
        <v>2102</v>
      </c>
      <c r="B469" s="59"/>
      <c r="C469" s="59"/>
      <c r="D469" s="59">
        <v>21</v>
      </c>
      <c r="E469" s="59"/>
      <c r="F469" s="59"/>
      <c r="G469" s="59"/>
      <c r="H469" s="59"/>
      <c r="I469" s="59"/>
      <c r="J469" s="59"/>
      <c r="K469" s="59"/>
      <c r="L469" s="144"/>
      <c r="M469" s="223"/>
      <c r="N469" s="129"/>
      <c r="O469" s="224"/>
      <c r="P469" s="67">
        <f>IF(D469=0,"",D469/C468)</f>
        <v>0.58333333333333337</v>
      </c>
      <c r="Q469" s="68">
        <v>24</v>
      </c>
      <c r="R469" s="231">
        <f t="shared" si="64"/>
        <v>0.66666666666666663</v>
      </c>
      <c r="S469" s="231">
        <f t="shared" si="65"/>
        <v>0.33333333333333337</v>
      </c>
      <c r="T469" s="8">
        <f>Q469/Q467</f>
        <v>0.41379310344827586</v>
      </c>
    </row>
    <row r="470" spans="1:20" ht="15.75" customHeight="1" x14ac:dyDescent="0.25">
      <c r="A470" s="58">
        <v>2201</v>
      </c>
      <c r="B470" s="59"/>
      <c r="C470" s="59"/>
      <c r="D470" s="59"/>
      <c r="E470" s="59">
        <v>17</v>
      </c>
      <c r="F470" s="59"/>
      <c r="G470" s="59"/>
      <c r="H470" s="59"/>
      <c r="I470" s="59"/>
      <c r="J470" s="59"/>
      <c r="K470" s="59"/>
      <c r="L470" s="144"/>
      <c r="M470" s="223"/>
      <c r="N470" s="129"/>
      <c r="O470" s="224"/>
      <c r="P470" s="67">
        <f>IF(E470=0,"",E470/D469)</f>
        <v>0.80952380952380953</v>
      </c>
      <c r="Q470" s="68">
        <v>21</v>
      </c>
      <c r="R470" s="231">
        <f t="shared" si="64"/>
        <v>0.875</v>
      </c>
      <c r="S470" s="231">
        <f t="shared" si="65"/>
        <v>0.125</v>
      </c>
    </row>
    <row r="471" spans="1:20" ht="15.75" customHeight="1" x14ac:dyDescent="0.25">
      <c r="A471" s="58">
        <v>2202</v>
      </c>
      <c r="B471" s="59"/>
      <c r="C471" s="59"/>
      <c r="D471" s="59"/>
      <c r="E471" s="59"/>
      <c r="F471" s="59">
        <v>17</v>
      </c>
      <c r="G471" s="59"/>
      <c r="H471" s="59"/>
      <c r="I471" s="59"/>
      <c r="J471" s="59"/>
      <c r="K471" s="59"/>
      <c r="L471" s="144"/>
      <c r="M471" s="223"/>
      <c r="N471" s="129"/>
      <c r="O471" s="224"/>
      <c r="P471" s="67">
        <f>IF(F471=0,"",F471/E470)</f>
        <v>1</v>
      </c>
      <c r="Q471" s="68">
        <v>20</v>
      </c>
      <c r="R471" s="231">
        <f t="shared" si="64"/>
        <v>0.95238095238095233</v>
      </c>
      <c r="S471" s="231">
        <f t="shared" si="65"/>
        <v>4.7619047619047672E-2</v>
      </c>
    </row>
    <row r="472" spans="1:20" ht="15.75" customHeight="1" x14ac:dyDescent="0.25">
      <c r="A472" s="58">
        <v>2301</v>
      </c>
      <c r="B472" s="59"/>
      <c r="C472" s="59"/>
      <c r="D472" s="59"/>
      <c r="E472" s="59"/>
      <c r="F472" s="59"/>
      <c r="G472" s="59">
        <v>15</v>
      </c>
      <c r="H472" s="59"/>
      <c r="I472" s="59"/>
      <c r="J472" s="59"/>
      <c r="K472" s="59"/>
      <c r="L472" s="144"/>
      <c r="M472" s="223"/>
      <c r="N472" s="129"/>
      <c r="O472" s="224"/>
      <c r="P472" s="67">
        <f>IF(G472=0,"",G472/F471)</f>
        <v>0.88235294117647056</v>
      </c>
      <c r="Q472" s="68">
        <v>18</v>
      </c>
      <c r="R472" s="231">
        <f t="shared" si="64"/>
        <v>0.9</v>
      </c>
      <c r="S472" s="231">
        <f t="shared" si="65"/>
        <v>9.9999999999999978E-2</v>
      </c>
    </row>
    <row r="473" spans="1:20" ht="15.75" customHeight="1" x14ac:dyDescent="0.25">
      <c r="A473" s="58">
        <v>2302</v>
      </c>
      <c r="B473" s="59"/>
      <c r="C473" s="59"/>
      <c r="D473" s="59"/>
      <c r="E473" s="59"/>
      <c r="F473" s="59"/>
      <c r="G473" s="59"/>
      <c r="H473" s="59">
        <v>12</v>
      </c>
      <c r="I473" s="59"/>
      <c r="J473" s="59"/>
      <c r="K473" s="59"/>
      <c r="L473" s="144"/>
      <c r="M473" s="223"/>
      <c r="N473" s="129"/>
      <c r="O473" s="224"/>
      <c r="P473" s="67">
        <f>IF(H473=0,"",H473/G472)</f>
        <v>0.8</v>
      </c>
      <c r="Q473" s="68">
        <v>16</v>
      </c>
      <c r="R473" s="231">
        <f t="shared" si="64"/>
        <v>0.88888888888888884</v>
      </c>
      <c r="S473" s="231">
        <f t="shared" si="65"/>
        <v>0.11111111111111116</v>
      </c>
    </row>
    <row r="474" spans="1:20" ht="15.75" customHeight="1" x14ac:dyDescent="0.25">
      <c r="A474" s="58">
        <v>2401</v>
      </c>
      <c r="B474" s="59"/>
      <c r="C474" s="59"/>
      <c r="D474" s="59"/>
      <c r="E474" s="59"/>
      <c r="F474" s="59"/>
      <c r="G474" s="59"/>
      <c r="H474" s="59"/>
      <c r="I474" s="59">
        <v>11</v>
      </c>
      <c r="J474" s="59"/>
      <c r="K474" s="59"/>
      <c r="L474" s="144"/>
      <c r="M474" s="223"/>
      <c r="N474" s="129"/>
      <c r="O474" s="224"/>
      <c r="P474" s="67">
        <f>IF(I474=0,"",I474/H473)</f>
        <v>0.91666666666666663</v>
      </c>
      <c r="Q474" s="68">
        <v>16</v>
      </c>
      <c r="R474" s="231">
        <f t="shared" si="64"/>
        <v>1</v>
      </c>
      <c r="S474" s="231">
        <f t="shared" si="65"/>
        <v>0</v>
      </c>
    </row>
    <row r="475" spans="1:20" ht="15.75" customHeight="1" x14ac:dyDescent="0.25">
      <c r="A475" s="58">
        <v>2402</v>
      </c>
      <c r="B475" s="59"/>
      <c r="C475" s="59"/>
      <c r="D475" s="59"/>
      <c r="E475" s="59"/>
      <c r="F475" s="59"/>
      <c r="G475" s="59"/>
      <c r="H475" s="59"/>
      <c r="I475" s="59"/>
      <c r="J475" s="59">
        <v>10</v>
      </c>
      <c r="K475" s="59"/>
      <c r="L475" s="144"/>
      <c r="M475" s="223"/>
      <c r="N475" s="129"/>
      <c r="O475" s="224"/>
      <c r="P475" s="71">
        <f>IF(J475=0,"",J475/I474)</f>
        <v>0.90909090909090906</v>
      </c>
      <c r="Q475" s="68">
        <v>16</v>
      </c>
      <c r="R475" s="71">
        <f t="shared" si="64"/>
        <v>1</v>
      </c>
      <c r="S475" s="71">
        <f t="shared" si="65"/>
        <v>0</v>
      </c>
    </row>
    <row r="476" spans="1:20" ht="15.75" customHeight="1" x14ac:dyDescent="0.25">
      <c r="A476" s="58">
        <v>2501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172">
        <v>11</v>
      </c>
      <c r="L476" s="144">
        <v>9</v>
      </c>
      <c r="M476" s="223"/>
      <c r="N476" s="129"/>
      <c r="O476" s="225"/>
      <c r="P476" s="178">
        <f>IF(K476=0,"",K476/J475)</f>
        <v>1.1000000000000001</v>
      </c>
      <c r="Q476" s="68">
        <v>16</v>
      </c>
      <c r="R476" s="71">
        <f t="shared" ref="R476" si="66">IF(Q476=0,"",Q476/Q475)</f>
        <v>1</v>
      </c>
      <c r="S476" s="71">
        <f t="shared" ref="S476" si="67">IF(Q476=0,"",100%-R476)</f>
        <v>0</v>
      </c>
    </row>
    <row r="477" spans="1:20" ht="15.75" customHeight="1" x14ac:dyDescent="0.25">
      <c r="A477" s="58">
        <v>2502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144"/>
      <c r="M477" s="223"/>
      <c r="N477" s="129"/>
      <c r="O477" s="225"/>
      <c r="P477" s="233"/>
      <c r="Q477" s="109"/>
      <c r="R477" s="234"/>
      <c r="S477" s="233"/>
    </row>
    <row r="478" spans="1:20" ht="15.75" customHeight="1" x14ac:dyDescent="0.25">
      <c r="A478" s="58">
        <v>2601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144"/>
      <c r="M478" s="223"/>
      <c r="N478" s="129"/>
      <c r="O478" s="225"/>
      <c r="P478" s="233"/>
      <c r="Q478" s="109"/>
      <c r="R478" s="234"/>
      <c r="S478" s="233"/>
    </row>
    <row r="479" spans="1:20" ht="15.75" customHeight="1" x14ac:dyDescent="0.25">
      <c r="A479" s="58">
        <v>2602</v>
      </c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144"/>
      <c r="M479" s="223"/>
      <c r="N479" s="129"/>
      <c r="O479" s="225"/>
      <c r="P479" s="129"/>
      <c r="Q479" s="225"/>
      <c r="R479" s="124"/>
      <c r="S479" s="233"/>
    </row>
    <row r="480" spans="1:20" ht="15.75" customHeight="1" x14ac:dyDescent="0.25">
      <c r="A480" s="58">
        <v>2701</v>
      </c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144"/>
      <c r="M480" s="223"/>
      <c r="N480" s="129"/>
      <c r="O480" s="225"/>
      <c r="P480" s="191" t="s">
        <v>83</v>
      </c>
      <c r="Q480" s="82"/>
      <c r="R480" s="111">
        <f>IF(SUM(L473:L476)=0,"",SUM(L473:L476))</f>
        <v>9</v>
      </c>
      <c r="S480" s="193" t="s">
        <v>11</v>
      </c>
    </row>
    <row r="481" spans="1:20" ht="15.75" x14ac:dyDescent="0.25">
      <c r="A481" s="58">
        <v>2702</v>
      </c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144"/>
      <c r="M481" s="223"/>
      <c r="N481" s="129"/>
      <c r="O481" s="225"/>
      <c r="P481" s="192" t="s">
        <v>85</v>
      </c>
      <c r="Q481" s="86" t="str">
        <f>IF(Q480/B467=0,"",Q480/B467)</f>
        <v/>
      </c>
      <c r="R481" s="112" t="str">
        <f>IF(Q480/R480=0,"",Q480/R480)</f>
        <v/>
      </c>
      <c r="S481" s="194" t="s">
        <v>86</v>
      </c>
    </row>
    <row r="482" spans="1:20" ht="15.75" x14ac:dyDescent="0.25">
      <c r="A482" s="58">
        <v>2801</v>
      </c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144"/>
      <c r="M482" s="226"/>
      <c r="N482" s="227"/>
      <c r="O482" s="228"/>
      <c r="P482" s="90"/>
      <c r="Q482" s="91"/>
      <c r="R482" s="91"/>
      <c r="S482" s="113"/>
    </row>
    <row r="483" spans="1:20" ht="18" x14ac:dyDescent="0.25">
      <c r="A483" s="28"/>
      <c r="B483" s="280" t="s">
        <v>111</v>
      </c>
      <c r="C483" s="280"/>
      <c r="D483" s="280"/>
      <c r="E483" s="280"/>
      <c r="F483" s="280"/>
      <c r="G483" s="280"/>
      <c r="H483" s="280"/>
      <c r="I483" s="280"/>
      <c r="J483" s="280"/>
      <c r="K483" s="280"/>
      <c r="L483" s="93">
        <f>SUM(L467:L479)</f>
        <v>9</v>
      </c>
      <c r="M483" s="94">
        <f>L476/B467</f>
        <v>0.15517241379310345</v>
      </c>
      <c r="N483" s="94">
        <f>IF(L483=0,"",L483/B467)</f>
        <v>0.15517241379310345</v>
      </c>
      <c r="O483" s="94">
        <f>N483-M483</f>
        <v>0</v>
      </c>
      <c r="P483" s="3"/>
      <c r="Q483" s="29"/>
      <c r="R483" s="22"/>
      <c r="S483" s="3"/>
    </row>
    <row r="484" spans="1:20" ht="12.75" customHeight="1" x14ac:dyDescent="0.2">
      <c r="L484" s="114"/>
      <c r="M484" s="3"/>
      <c r="O484" s="3"/>
    </row>
    <row r="485" spans="1:20" ht="12.75" customHeight="1" x14ac:dyDescent="0.2">
      <c r="L485" s="114"/>
      <c r="M485" s="3"/>
      <c r="O485" s="3"/>
    </row>
    <row r="486" spans="1:20" ht="26.25" x14ac:dyDescent="0.4">
      <c r="A486" s="163"/>
      <c r="B486" s="279" t="s">
        <v>99</v>
      </c>
      <c r="C486" s="279"/>
      <c r="D486" s="279"/>
      <c r="E486" s="279"/>
      <c r="F486" s="279"/>
      <c r="G486" s="279"/>
      <c r="H486" s="279"/>
      <c r="I486" s="279"/>
      <c r="J486" s="279"/>
      <c r="K486" s="279"/>
      <c r="L486" s="179" t="s">
        <v>122</v>
      </c>
      <c r="M486" s="57"/>
      <c r="N486" s="29"/>
      <c r="O486" s="3"/>
      <c r="P486" s="29"/>
      <c r="Q486" s="29"/>
      <c r="R486" s="29"/>
      <c r="S486" s="120"/>
      <c r="T486" s="120"/>
    </row>
    <row r="487" spans="1:20" ht="20.25" x14ac:dyDescent="0.2">
      <c r="A487" s="272" t="s">
        <v>10</v>
      </c>
      <c r="B487" s="273" t="s">
        <v>100</v>
      </c>
      <c r="C487" s="274"/>
      <c r="D487" s="274"/>
      <c r="E487" s="274"/>
      <c r="F487" s="274"/>
      <c r="G487" s="274"/>
      <c r="H487" s="274"/>
      <c r="I487" s="274"/>
      <c r="J487" s="274"/>
      <c r="K487" s="275"/>
      <c r="L487" s="276" t="s">
        <v>11</v>
      </c>
      <c r="M487" s="300" t="s">
        <v>3</v>
      </c>
      <c r="N487" s="300" t="s">
        <v>4</v>
      </c>
      <c r="O487" s="302" t="s">
        <v>5</v>
      </c>
      <c r="P487" s="300" t="s">
        <v>6</v>
      </c>
      <c r="Q487" s="304" t="s">
        <v>7</v>
      </c>
      <c r="R487" s="304" t="s">
        <v>8</v>
      </c>
      <c r="S487" s="269" t="s">
        <v>101</v>
      </c>
      <c r="T487" s="120"/>
    </row>
    <row r="488" spans="1:20" ht="15.75" x14ac:dyDescent="0.25">
      <c r="A488" s="268"/>
      <c r="B488" s="58" t="s">
        <v>102</v>
      </c>
      <c r="C488" s="58" t="s">
        <v>103</v>
      </c>
      <c r="D488" s="58" t="s">
        <v>104</v>
      </c>
      <c r="E488" s="58" t="s">
        <v>105</v>
      </c>
      <c r="F488" s="58" t="s">
        <v>106</v>
      </c>
      <c r="G488" s="58" t="s">
        <v>107</v>
      </c>
      <c r="H488" s="58" t="s">
        <v>108</v>
      </c>
      <c r="I488" s="58" t="s">
        <v>109</v>
      </c>
      <c r="J488" s="58" t="s">
        <v>110</v>
      </c>
      <c r="K488" s="58" t="s">
        <v>135</v>
      </c>
      <c r="L488" s="291"/>
      <c r="M488" s="301"/>
      <c r="N488" s="301"/>
      <c r="O488" s="303"/>
      <c r="P488" s="301"/>
      <c r="Q488" s="305"/>
      <c r="R488" s="305"/>
      <c r="S488" s="268"/>
      <c r="T488" s="120"/>
    </row>
    <row r="489" spans="1:20" ht="15.75" x14ac:dyDescent="0.25">
      <c r="A489" s="58">
        <v>2102</v>
      </c>
      <c r="B489" s="59">
        <v>53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144"/>
      <c r="M489" s="220"/>
      <c r="N489" s="221"/>
      <c r="O489" s="222"/>
      <c r="P489" s="229"/>
      <c r="Q489" s="63">
        <f>B489</f>
        <v>53</v>
      </c>
      <c r="R489" s="230"/>
      <c r="S489" s="229"/>
      <c r="T489" s="120"/>
    </row>
    <row r="490" spans="1:20" ht="15.75" x14ac:dyDescent="0.25">
      <c r="A490" s="58">
        <v>2201</v>
      </c>
      <c r="B490" s="59"/>
      <c r="C490" s="59">
        <v>28</v>
      </c>
      <c r="D490" s="59"/>
      <c r="E490" s="59"/>
      <c r="F490" s="59"/>
      <c r="G490" s="59"/>
      <c r="H490" s="59"/>
      <c r="I490" s="59"/>
      <c r="J490" s="59"/>
      <c r="K490" s="59"/>
      <c r="L490" s="144"/>
      <c r="M490" s="223"/>
      <c r="N490" s="129"/>
      <c r="O490" s="224"/>
      <c r="P490" s="67">
        <f>IF(C490=0,"",C490/B489)</f>
        <v>0.52830188679245282</v>
      </c>
      <c r="Q490" s="68">
        <v>29</v>
      </c>
      <c r="R490" s="231">
        <f t="shared" ref="R490:R496" si="68">IF(Q490=0,"",Q490/Q489)</f>
        <v>0.54716981132075471</v>
      </c>
      <c r="S490" s="231">
        <f t="shared" ref="S490:S496" si="69">IF(Q490=0,"",100%-R490)</f>
        <v>0.45283018867924529</v>
      </c>
      <c r="T490" s="120"/>
    </row>
    <row r="491" spans="1:20" ht="15.75" x14ac:dyDescent="0.25">
      <c r="A491" s="58">
        <v>2202</v>
      </c>
      <c r="B491" s="59"/>
      <c r="C491" s="59"/>
      <c r="D491" s="59">
        <v>23</v>
      </c>
      <c r="E491" s="59"/>
      <c r="F491" s="59"/>
      <c r="G491" s="59"/>
      <c r="H491" s="59"/>
      <c r="I491" s="59"/>
      <c r="J491" s="59"/>
      <c r="K491" s="59"/>
      <c r="L491" s="144"/>
      <c r="M491" s="223"/>
      <c r="N491" s="129"/>
      <c r="O491" s="224"/>
      <c r="P491" s="67">
        <f>IF(D491=0,"",D491/C490)</f>
        <v>0.8214285714285714</v>
      </c>
      <c r="Q491" s="68">
        <v>29</v>
      </c>
      <c r="R491" s="231">
        <f t="shared" si="68"/>
        <v>1</v>
      </c>
      <c r="S491" s="231">
        <f t="shared" si="69"/>
        <v>0</v>
      </c>
      <c r="T491" s="8">
        <f>Q491/Q489</f>
        <v>0.54716981132075471</v>
      </c>
    </row>
    <row r="492" spans="1:20" ht="15.75" x14ac:dyDescent="0.25">
      <c r="A492" s="58">
        <v>2301</v>
      </c>
      <c r="B492" s="59"/>
      <c r="C492" s="59"/>
      <c r="D492" s="59"/>
      <c r="E492" s="59">
        <v>20</v>
      </c>
      <c r="F492" s="59"/>
      <c r="G492" s="59"/>
      <c r="H492" s="59"/>
      <c r="I492" s="59"/>
      <c r="J492" s="59"/>
      <c r="K492" s="59"/>
      <c r="L492" s="144"/>
      <c r="M492" s="223"/>
      <c r="N492" s="129"/>
      <c r="O492" s="224"/>
      <c r="P492" s="67">
        <f>IF(E492=0,"",E492/D491)</f>
        <v>0.86956521739130432</v>
      </c>
      <c r="Q492" s="68">
        <v>27</v>
      </c>
      <c r="R492" s="231">
        <f t="shared" si="68"/>
        <v>0.93103448275862066</v>
      </c>
      <c r="S492" s="231">
        <f t="shared" si="69"/>
        <v>6.8965517241379337E-2</v>
      </c>
      <c r="T492" s="120"/>
    </row>
    <row r="493" spans="1:20" ht="15.75" x14ac:dyDescent="0.25">
      <c r="A493" s="58">
        <v>2302</v>
      </c>
      <c r="B493" s="59"/>
      <c r="C493" s="59"/>
      <c r="D493" s="59"/>
      <c r="E493" s="59"/>
      <c r="F493" s="59">
        <v>19</v>
      </c>
      <c r="G493" s="59"/>
      <c r="H493" s="59"/>
      <c r="I493" s="59"/>
      <c r="J493" s="59"/>
      <c r="K493" s="59"/>
      <c r="L493" s="144"/>
      <c r="M493" s="223"/>
      <c r="N493" s="129"/>
      <c r="O493" s="224"/>
      <c r="P493" s="67">
        <f>IF(F493=0,"",F493/E492)</f>
        <v>0.95</v>
      </c>
      <c r="Q493" s="68">
        <v>26</v>
      </c>
      <c r="R493" s="231">
        <f t="shared" si="68"/>
        <v>0.96296296296296291</v>
      </c>
      <c r="S493" s="231">
        <f t="shared" si="69"/>
        <v>3.703703703703709E-2</v>
      </c>
      <c r="T493" s="120"/>
    </row>
    <row r="494" spans="1:20" ht="15.75" x14ac:dyDescent="0.25">
      <c r="A494" s="58">
        <v>2401</v>
      </c>
      <c r="B494" s="59"/>
      <c r="C494" s="59"/>
      <c r="D494" s="59"/>
      <c r="E494" s="59"/>
      <c r="F494" s="59"/>
      <c r="G494" s="59">
        <v>14</v>
      </c>
      <c r="H494" s="59"/>
      <c r="I494" s="59"/>
      <c r="J494" s="59"/>
      <c r="K494" s="59"/>
      <c r="L494" s="144"/>
      <c r="M494" s="223"/>
      <c r="N494" s="129"/>
      <c r="O494" s="224"/>
      <c r="P494" s="67">
        <f>IF(G494=0,"",G494/F493)</f>
        <v>0.73684210526315785</v>
      </c>
      <c r="Q494" s="68">
        <v>21</v>
      </c>
      <c r="R494" s="231">
        <f t="shared" si="68"/>
        <v>0.80769230769230771</v>
      </c>
      <c r="S494" s="231">
        <f t="shared" si="69"/>
        <v>0.19230769230769229</v>
      </c>
      <c r="T494" s="120"/>
    </row>
    <row r="495" spans="1:20" ht="15.75" x14ac:dyDescent="0.25">
      <c r="A495" s="58">
        <v>2402</v>
      </c>
      <c r="B495" s="59"/>
      <c r="C495" s="59"/>
      <c r="D495" s="59"/>
      <c r="E495" s="59"/>
      <c r="F495" s="59"/>
      <c r="G495" s="59"/>
      <c r="H495" s="59">
        <v>14</v>
      </c>
      <c r="I495" s="59"/>
      <c r="J495" s="59"/>
      <c r="K495" s="59"/>
      <c r="L495" s="144"/>
      <c r="M495" s="223"/>
      <c r="N495" s="129"/>
      <c r="O495" s="224"/>
      <c r="P495" s="67">
        <f>IF(H495=0,"",H495/G494)</f>
        <v>1</v>
      </c>
      <c r="Q495" s="68">
        <v>18</v>
      </c>
      <c r="R495" s="231">
        <f t="shared" si="68"/>
        <v>0.8571428571428571</v>
      </c>
      <c r="S495" s="231">
        <f t="shared" si="69"/>
        <v>0.1428571428571429</v>
      </c>
      <c r="T495" s="120"/>
    </row>
    <row r="496" spans="1:20" ht="15.75" x14ac:dyDescent="0.25">
      <c r="A496" s="58">
        <v>2501</v>
      </c>
      <c r="B496" s="59"/>
      <c r="C496" s="59"/>
      <c r="D496" s="59"/>
      <c r="E496" s="59"/>
      <c r="F496" s="59"/>
      <c r="G496" s="59"/>
      <c r="H496" s="59"/>
      <c r="I496" s="59">
        <v>13</v>
      </c>
      <c r="J496" s="59"/>
      <c r="K496" s="59"/>
      <c r="L496" s="144"/>
      <c r="M496" s="223"/>
      <c r="N496" s="129"/>
      <c r="O496" s="224"/>
      <c r="P496" s="67">
        <f>IF(I496=0,"",I496/H495)</f>
        <v>0.9285714285714286</v>
      </c>
      <c r="Q496" s="68">
        <v>17</v>
      </c>
      <c r="R496" s="231">
        <f t="shared" si="68"/>
        <v>0.94444444444444442</v>
      </c>
      <c r="S496" s="231">
        <f t="shared" si="69"/>
        <v>5.555555555555558E-2</v>
      </c>
      <c r="T496" s="120"/>
    </row>
    <row r="497" spans="1:20" ht="15.75" x14ac:dyDescent="0.25">
      <c r="A497" s="58">
        <v>2502</v>
      </c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144"/>
      <c r="M497" s="223"/>
      <c r="N497" s="129"/>
      <c r="O497" s="224"/>
      <c r="P497" s="175" t="str">
        <f>IF(H497=0,"",H497/G496)</f>
        <v/>
      </c>
      <c r="Q497" s="68"/>
      <c r="R497" s="231" t="str">
        <f t="shared" ref="R497:R498" si="70">IF(Q497=0,"",Q497/Q496)</f>
        <v/>
      </c>
      <c r="S497" s="231" t="str">
        <f t="shared" ref="S497:S498" si="71">IF(Q497=0,"",100%-R497)</f>
        <v/>
      </c>
      <c r="T497" s="120"/>
    </row>
    <row r="498" spans="1:20" ht="15.75" x14ac:dyDescent="0.25">
      <c r="A498" s="58">
        <v>2601</v>
      </c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144"/>
      <c r="M498" s="223"/>
      <c r="N498" s="129"/>
      <c r="O498" s="225"/>
      <c r="P498" s="176" t="str">
        <f>IF(H498=0,"",H498/G497)</f>
        <v/>
      </c>
      <c r="Q498" s="174"/>
      <c r="R498" s="231" t="str">
        <f t="shared" si="70"/>
        <v/>
      </c>
      <c r="S498" s="231" t="str">
        <f t="shared" si="71"/>
        <v/>
      </c>
      <c r="T498" s="120"/>
    </row>
    <row r="499" spans="1:20" ht="15.75" x14ac:dyDescent="0.25">
      <c r="A499" s="58">
        <v>2602</v>
      </c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144"/>
      <c r="M499" s="223"/>
      <c r="N499" s="129"/>
      <c r="O499" s="225"/>
      <c r="P499" s="233"/>
      <c r="Q499" s="109"/>
      <c r="R499" s="234"/>
      <c r="S499" s="233"/>
      <c r="T499" s="120"/>
    </row>
    <row r="500" spans="1:20" ht="15.75" x14ac:dyDescent="0.25">
      <c r="A500" s="58">
        <v>2701</v>
      </c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144"/>
      <c r="M500" s="223"/>
      <c r="N500" s="129"/>
      <c r="O500" s="225"/>
      <c r="P500" s="233"/>
      <c r="Q500" s="109"/>
      <c r="R500" s="234"/>
      <c r="S500" s="233"/>
      <c r="T500" s="120"/>
    </row>
    <row r="501" spans="1:20" ht="15.75" x14ac:dyDescent="0.25">
      <c r="A501" s="58">
        <v>2702</v>
      </c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144"/>
      <c r="M501" s="223"/>
      <c r="N501" s="129"/>
      <c r="O501" s="225"/>
      <c r="P501" s="129"/>
      <c r="Q501" s="225"/>
      <c r="R501" s="124"/>
      <c r="S501" s="233"/>
      <c r="T501" s="120"/>
    </row>
    <row r="502" spans="1:20" ht="15.75" x14ac:dyDescent="0.25">
      <c r="A502" s="58">
        <v>2801</v>
      </c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144"/>
      <c r="M502" s="223"/>
      <c r="N502" s="129"/>
      <c r="O502" s="225"/>
      <c r="P502" s="191" t="s">
        <v>83</v>
      </c>
      <c r="Q502" s="82"/>
      <c r="R502" s="111" t="str">
        <f>IF(SUM(L495:L498)=0,"",SUM(L495:L498))</f>
        <v/>
      </c>
      <c r="S502" s="193" t="s">
        <v>11</v>
      </c>
      <c r="T502" s="120"/>
    </row>
    <row r="503" spans="1:20" ht="15.75" x14ac:dyDescent="0.25">
      <c r="A503" s="58">
        <v>2802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144"/>
      <c r="M503" s="223"/>
      <c r="N503" s="129"/>
      <c r="O503" s="225"/>
      <c r="P503" s="192" t="s">
        <v>85</v>
      </c>
      <c r="Q503" s="86" t="str">
        <f>IF(Q502/B489=0,"",Q502/B489)</f>
        <v/>
      </c>
      <c r="R503" s="112" t="e">
        <f>IF(Q502/R502=0,"",Q502/R502)</f>
        <v>#VALUE!</v>
      </c>
      <c r="S503" s="194" t="s">
        <v>86</v>
      </c>
      <c r="T503" s="120"/>
    </row>
    <row r="504" spans="1:20" ht="15.75" x14ac:dyDescent="0.25">
      <c r="A504" s="58">
        <v>2901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144"/>
      <c r="M504" s="226"/>
      <c r="N504" s="227"/>
      <c r="O504" s="228"/>
      <c r="P504" s="90"/>
      <c r="Q504" s="91"/>
      <c r="R504" s="91"/>
      <c r="S504" s="113"/>
      <c r="T504" s="120"/>
    </row>
    <row r="505" spans="1:20" ht="18" x14ac:dyDescent="0.25">
      <c r="A505" s="28"/>
      <c r="B505" s="280" t="s">
        <v>111</v>
      </c>
      <c r="C505" s="280"/>
      <c r="D505" s="280"/>
      <c r="E505" s="280"/>
      <c r="F505" s="280"/>
      <c r="G505" s="280"/>
      <c r="H505" s="280"/>
      <c r="I505" s="280"/>
      <c r="J505" s="280"/>
      <c r="K505" s="280"/>
      <c r="L505" s="93">
        <f>SUM(L489:L501)</f>
        <v>0</v>
      </c>
      <c r="M505" s="94" t="str">
        <f>IF(L497=0,"",L497/B489)</f>
        <v/>
      </c>
      <c r="N505" s="94" t="str">
        <f>IF(L505=0,"",L505/B489)</f>
        <v/>
      </c>
      <c r="O505" s="94" t="str">
        <f>IF(L497=0,"",N505-M505)</f>
        <v/>
      </c>
      <c r="P505" s="3"/>
      <c r="Q505" s="29"/>
      <c r="R505" s="22"/>
      <c r="S505" s="3"/>
      <c r="T505" s="120"/>
    </row>
    <row r="506" spans="1:20" ht="12.75" customHeight="1" x14ac:dyDescent="0.2">
      <c r="L506" s="114"/>
      <c r="M506" s="3"/>
      <c r="O506" s="3"/>
    </row>
    <row r="507" spans="1:20" ht="12.75" customHeight="1" x14ac:dyDescent="0.2">
      <c r="L507" s="114"/>
      <c r="M507" s="3"/>
      <c r="O507" s="3"/>
    </row>
    <row r="508" spans="1:20" ht="26.25" x14ac:dyDescent="0.4">
      <c r="A508" s="163"/>
      <c r="B508" s="279" t="s">
        <v>99</v>
      </c>
      <c r="C508" s="279"/>
      <c r="D508" s="279"/>
      <c r="E508" s="279"/>
      <c r="F508" s="279"/>
      <c r="G508" s="279"/>
      <c r="H508" s="279"/>
      <c r="I508" s="279"/>
      <c r="J508" s="279"/>
      <c r="K508" s="279"/>
      <c r="L508" s="179" t="s">
        <v>124</v>
      </c>
      <c r="M508" s="57"/>
      <c r="N508" s="29"/>
      <c r="O508" s="3"/>
      <c r="P508" s="29"/>
      <c r="Q508" s="29"/>
      <c r="R508" s="29"/>
      <c r="S508" s="120"/>
      <c r="T508" s="120"/>
    </row>
    <row r="509" spans="1:20" ht="20.25" x14ac:dyDescent="0.2">
      <c r="A509" s="272" t="s">
        <v>10</v>
      </c>
      <c r="B509" s="273" t="s">
        <v>100</v>
      </c>
      <c r="C509" s="274"/>
      <c r="D509" s="274"/>
      <c r="E509" s="274"/>
      <c r="F509" s="274"/>
      <c r="G509" s="274"/>
      <c r="H509" s="274"/>
      <c r="I509" s="274"/>
      <c r="J509" s="274"/>
      <c r="K509" s="275"/>
      <c r="L509" s="276" t="s">
        <v>11</v>
      </c>
      <c r="M509" s="300" t="s">
        <v>3</v>
      </c>
      <c r="N509" s="300" t="s">
        <v>4</v>
      </c>
      <c r="O509" s="302" t="s">
        <v>5</v>
      </c>
      <c r="P509" s="300" t="s">
        <v>6</v>
      </c>
      <c r="Q509" s="304" t="s">
        <v>7</v>
      </c>
      <c r="R509" s="304" t="s">
        <v>8</v>
      </c>
      <c r="S509" s="269" t="s">
        <v>101</v>
      </c>
      <c r="T509" s="120"/>
    </row>
    <row r="510" spans="1:20" ht="15.75" x14ac:dyDescent="0.25">
      <c r="A510" s="268"/>
      <c r="B510" s="58" t="s">
        <v>102</v>
      </c>
      <c r="C510" s="58" t="s">
        <v>103</v>
      </c>
      <c r="D510" s="58" t="s">
        <v>104</v>
      </c>
      <c r="E510" s="58" t="s">
        <v>105</v>
      </c>
      <c r="F510" s="58" t="s">
        <v>106</v>
      </c>
      <c r="G510" s="58" t="s">
        <v>107</v>
      </c>
      <c r="H510" s="58" t="s">
        <v>108</v>
      </c>
      <c r="I510" s="58" t="s">
        <v>109</v>
      </c>
      <c r="J510" s="58" t="s">
        <v>110</v>
      </c>
      <c r="K510" s="58" t="s">
        <v>135</v>
      </c>
      <c r="L510" s="291"/>
      <c r="M510" s="301"/>
      <c r="N510" s="301"/>
      <c r="O510" s="303"/>
      <c r="P510" s="301"/>
      <c r="Q510" s="305"/>
      <c r="R510" s="305"/>
      <c r="S510" s="268"/>
      <c r="T510" s="120"/>
    </row>
    <row r="511" spans="1:20" ht="15.75" customHeight="1" x14ac:dyDescent="0.25">
      <c r="A511" s="58">
        <v>2202</v>
      </c>
      <c r="B511" s="59">
        <v>75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144"/>
      <c r="M511" s="220"/>
      <c r="N511" s="221"/>
      <c r="O511" s="222"/>
      <c r="P511" s="229"/>
      <c r="Q511" s="63">
        <f>B511</f>
        <v>75</v>
      </c>
      <c r="R511" s="230"/>
      <c r="S511" s="229"/>
      <c r="T511" s="120"/>
    </row>
    <row r="512" spans="1:20" ht="15.75" customHeight="1" x14ac:dyDescent="0.25">
      <c r="A512" s="58">
        <v>2301</v>
      </c>
      <c r="B512" s="59"/>
      <c r="C512" s="59">
        <v>31</v>
      </c>
      <c r="D512" s="59"/>
      <c r="E512" s="59"/>
      <c r="F512" s="59"/>
      <c r="G512" s="59"/>
      <c r="H512" s="59"/>
      <c r="I512" s="59"/>
      <c r="J512" s="59"/>
      <c r="K512" s="59"/>
      <c r="L512" s="144"/>
      <c r="M512" s="223"/>
      <c r="N512" s="129"/>
      <c r="O512" s="224"/>
      <c r="P512" s="67">
        <f>IF(C512=0,"",C512/B511)</f>
        <v>0.41333333333333333</v>
      </c>
      <c r="Q512" s="68">
        <v>31</v>
      </c>
      <c r="R512" s="231">
        <f t="shared" ref="R512:R519" si="72">IF(Q512=0,"",Q512/Q511)</f>
        <v>0.41333333333333333</v>
      </c>
      <c r="S512" s="231">
        <f t="shared" ref="S512:S519" si="73">IF(Q512=0,"",100%-R512)</f>
        <v>0.58666666666666667</v>
      </c>
      <c r="T512" s="120"/>
    </row>
    <row r="513" spans="1:20" ht="15.75" customHeight="1" x14ac:dyDescent="0.25">
      <c r="A513" s="58">
        <v>2302</v>
      </c>
      <c r="B513" s="59"/>
      <c r="C513" s="59"/>
      <c r="D513" s="59">
        <v>26</v>
      </c>
      <c r="E513" s="59"/>
      <c r="F513" s="59"/>
      <c r="G513" s="59"/>
      <c r="H513" s="59"/>
      <c r="I513" s="59"/>
      <c r="J513" s="59"/>
      <c r="K513" s="59"/>
      <c r="L513" s="144"/>
      <c r="M513" s="223"/>
      <c r="N513" s="129"/>
      <c r="O513" s="224"/>
      <c r="P513" s="67">
        <f>IF(D513=0,"",D513/C512)</f>
        <v>0.83870967741935487</v>
      </c>
      <c r="Q513" s="68">
        <v>27</v>
      </c>
      <c r="R513" s="231">
        <f t="shared" si="72"/>
        <v>0.87096774193548387</v>
      </c>
      <c r="S513" s="231">
        <f t="shared" si="73"/>
        <v>0.12903225806451613</v>
      </c>
      <c r="T513" s="8">
        <f>Q513/Q511</f>
        <v>0.36</v>
      </c>
    </row>
    <row r="514" spans="1:20" ht="15.75" customHeight="1" x14ac:dyDescent="0.25">
      <c r="A514" s="58">
        <v>2401</v>
      </c>
      <c r="B514" s="59"/>
      <c r="C514" s="59"/>
      <c r="D514" s="59"/>
      <c r="E514" s="59">
        <v>23</v>
      </c>
      <c r="F514" s="59"/>
      <c r="G514" s="59"/>
      <c r="H514" s="59"/>
      <c r="I514" s="59"/>
      <c r="J514" s="59"/>
      <c r="K514" s="59"/>
      <c r="L514" s="144"/>
      <c r="M514" s="223"/>
      <c r="N514" s="129"/>
      <c r="O514" s="224"/>
      <c r="P514" s="67">
        <f>IF(E514=0,"",E514/D513)</f>
        <v>0.88461538461538458</v>
      </c>
      <c r="Q514" s="68">
        <v>27</v>
      </c>
      <c r="R514" s="231">
        <f t="shared" si="72"/>
        <v>1</v>
      </c>
      <c r="S514" s="231">
        <f t="shared" si="73"/>
        <v>0</v>
      </c>
      <c r="T514" s="120"/>
    </row>
    <row r="515" spans="1:20" ht="15.75" customHeight="1" x14ac:dyDescent="0.25">
      <c r="A515" s="58">
        <v>2402</v>
      </c>
      <c r="B515" s="59"/>
      <c r="C515" s="59"/>
      <c r="D515" s="59"/>
      <c r="E515" s="59"/>
      <c r="F515" s="59">
        <v>20</v>
      </c>
      <c r="G515" s="59"/>
      <c r="H515" s="59"/>
      <c r="I515" s="59"/>
      <c r="J515" s="59"/>
      <c r="K515" s="59"/>
      <c r="L515" s="144"/>
      <c r="M515" s="223"/>
      <c r="N515" s="129"/>
      <c r="O515" s="224"/>
      <c r="P515" s="67">
        <f>IF(F515=0,"",F515/E514)</f>
        <v>0.86956521739130432</v>
      </c>
      <c r="Q515" s="68">
        <v>27</v>
      </c>
      <c r="R515" s="231">
        <f t="shared" si="72"/>
        <v>1</v>
      </c>
      <c r="S515" s="231">
        <f t="shared" si="73"/>
        <v>0</v>
      </c>
      <c r="T515" s="120"/>
    </row>
    <row r="516" spans="1:20" ht="15.75" customHeight="1" x14ac:dyDescent="0.25">
      <c r="A516" s="58">
        <v>2501</v>
      </c>
      <c r="B516" s="59"/>
      <c r="C516" s="59"/>
      <c r="D516" s="59"/>
      <c r="E516" s="59"/>
      <c r="F516" s="59"/>
      <c r="G516" s="59">
        <v>19</v>
      </c>
      <c r="H516" s="59"/>
      <c r="I516" s="59"/>
      <c r="J516" s="59"/>
      <c r="K516" s="59"/>
      <c r="L516" s="144"/>
      <c r="M516" s="223"/>
      <c r="N516" s="129"/>
      <c r="O516" s="224"/>
      <c r="P516" s="67">
        <f>IF(G516=0,"",G516/F515)</f>
        <v>0.95</v>
      </c>
      <c r="Q516" s="68">
        <v>25</v>
      </c>
      <c r="R516" s="231">
        <f t="shared" si="72"/>
        <v>0.92592592592592593</v>
      </c>
      <c r="S516" s="231">
        <f t="shared" si="73"/>
        <v>7.407407407407407E-2</v>
      </c>
      <c r="T516" s="120"/>
    </row>
    <row r="517" spans="1:20" ht="15.75" customHeight="1" x14ac:dyDescent="0.25">
      <c r="A517" s="58">
        <v>2502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144"/>
      <c r="M517" s="223"/>
      <c r="N517" s="129"/>
      <c r="O517" s="224"/>
      <c r="P517" s="67" t="str">
        <f>IF(H517=0,"",H517/G516)</f>
        <v/>
      </c>
      <c r="Q517" s="68"/>
      <c r="R517" s="231" t="str">
        <f t="shared" si="72"/>
        <v/>
      </c>
      <c r="S517" s="231" t="str">
        <f t="shared" si="73"/>
        <v/>
      </c>
      <c r="T517" s="120"/>
    </row>
    <row r="518" spans="1:20" ht="15.75" customHeight="1" x14ac:dyDescent="0.25">
      <c r="A518" s="58">
        <v>2601</v>
      </c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144"/>
      <c r="M518" s="223"/>
      <c r="N518" s="129"/>
      <c r="O518" s="224"/>
      <c r="P518" s="67" t="str">
        <f>IF(I518=0,"",I518/H517)</f>
        <v/>
      </c>
      <c r="Q518" s="68"/>
      <c r="R518" s="231" t="str">
        <f t="shared" si="72"/>
        <v/>
      </c>
      <c r="S518" s="231" t="str">
        <f t="shared" si="73"/>
        <v/>
      </c>
      <c r="T518" s="120"/>
    </row>
    <row r="519" spans="1:20" ht="15.75" customHeight="1" x14ac:dyDescent="0.25">
      <c r="A519" s="58">
        <v>2602</v>
      </c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144"/>
      <c r="M519" s="223"/>
      <c r="N519" s="129"/>
      <c r="O519" s="224"/>
      <c r="P519" s="71" t="str">
        <f>IF(K519=0,"",K519/J518)</f>
        <v/>
      </c>
      <c r="Q519" s="68"/>
      <c r="R519" s="71" t="str">
        <f t="shared" si="72"/>
        <v/>
      </c>
      <c r="S519" s="71" t="str">
        <f t="shared" si="73"/>
        <v/>
      </c>
      <c r="T519" s="120"/>
    </row>
    <row r="520" spans="1:20" ht="15.75" customHeight="1" x14ac:dyDescent="0.25">
      <c r="A520" s="58">
        <v>2701</v>
      </c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144"/>
      <c r="M520" s="223"/>
      <c r="N520" s="129"/>
      <c r="O520" s="225"/>
      <c r="P520" s="71" t="str">
        <f>IF(K520=0,"",K520/J519)</f>
        <v/>
      </c>
      <c r="Q520" s="68"/>
      <c r="R520" s="71" t="str">
        <f t="shared" ref="R520" si="74">IF(Q520=0,"",Q520/Q519)</f>
        <v/>
      </c>
      <c r="S520" s="71" t="str">
        <f t="shared" ref="S520" si="75">IF(Q520=0,"",100%-R520)</f>
        <v/>
      </c>
      <c r="T520" s="120"/>
    </row>
    <row r="521" spans="1:20" ht="15.75" customHeight="1" x14ac:dyDescent="0.25">
      <c r="A521" s="58">
        <v>2702</v>
      </c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144"/>
      <c r="M521" s="223"/>
      <c r="N521" s="129"/>
      <c r="O521" s="225"/>
      <c r="P521" s="233"/>
      <c r="Q521" s="109"/>
      <c r="R521" s="234"/>
      <c r="S521" s="233"/>
      <c r="T521" s="120"/>
    </row>
    <row r="522" spans="1:20" ht="15.75" customHeight="1" x14ac:dyDescent="0.25">
      <c r="A522" s="58">
        <v>2801</v>
      </c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144"/>
      <c r="M522" s="223"/>
      <c r="N522" s="129"/>
      <c r="O522" s="225"/>
      <c r="P522" s="233"/>
      <c r="Q522" s="109"/>
      <c r="R522" s="234"/>
      <c r="S522" s="233"/>
      <c r="T522" s="120"/>
    </row>
    <row r="523" spans="1:20" ht="15.75" customHeight="1" x14ac:dyDescent="0.25">
      <c r="A523" s="58">
        <v>2802</v>
      </c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144"/>
      <c r="M523" s="223"/>
      <c r="N523" s="129"/>
      <c r="O523" s="225"/>
      <c r="P523" s="129"/>
      <c r="Q523" s="225"/>
      <c r="R523" s="124"/>
      <c r="S523" s="233"/>
      <c r="T523" s="120"/>
    </row>
    <row r="524" spans="1:20" ht="15.75" customHeight="1" x14ac:dyDescent="0.25">
      <c r="A524" s="58">
        <v>2901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144"/>
      <c r="M524" s="223"/>
      <c r="N524" s="129"/>
      <c r="O524" s="225"/>
      <c r="P524" s="191" t="s">
        <v>83</v>
      </c>
      <c r="Q524" s="82"/>
      <c r="R524" s="111" t="str">
        <f>IF(SUM(L517:L520)=0,"",SUM(L517:L520))</f>
        <v/>
      </c>
      <c r="S524" s="193" t="s">
        <v>11</v>
      </c>
      <c r="T524" s="120"/>
    </row>
    <row r="525" spans="1:20" ht="15.75" customHeight="1" x14ac:dyDescent="0.25">
      <c r="A525" s="58">
        <v>2902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144"/>
      <c r="M525" s="223"/>
      <c r="N525" s="129"/>
      <c r="O525" s="225"/>
      <c r="P525" s="192" t="s">
        <v>85</v>
      </c>
      <c r="Q525" s="86" t="str">
        <f>IF(Q524/B511=0,"",Q524/B511)</f>
        <v/>
      </c>
      <c r="R525" s="112" t="e">
        <f>IF(Q524/R524=0,"",Q524/R524)</f>
        <v>#VALUE!</v>
      </c>
      <c r="S525" s="194" t="s">
        <v>86</v>
      </c>
      <c r="T525" s="120"/>
    </row>
    <row r="526" spans="1:20" ht="15.75" customHeight="1" x14ac:dyDescent="0.25">
      <c r="A526" s="58">
        <v>3001</v>
      </c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144"/>
      <c r="M526" s="226"/>
      <c r="N526" s="227"/>
      <c r="O526" s="228"/>
      <c r="P526" s="90"/>
      <c r="Q526" s="91"/>
      <c r="R526" s="91"/>
      <c r="S526" s="113"/>
      <c r="T526" s="120"/>
    </row>
    <row r="527" spans="1:20" ht="18" x14ac:dyDescent="0.25">
      <c r="A527" s="28"/>
      <c r="B527" s="280" t="s">
        <v>111</v>
      </c>
      <c r="C527" s="280"/>
      <c r="D527" s="280"/>
      <c r="E527" s="280"/>
      <c r="F527" s="280"/>
      <c r="G527" s="280"/>
      <c r="H527" s="280"/>
      <c r="I527" s="280"/>
      <c r="J527" s="280"/>
      <c r="K527" s="280"/>
      <c r="L527" s="93">
        <f>SUM(L511:L523)</f>
        <v>0</v>
      </c>
      <c r="M527" s="94" t="str">
        <f>IF(L519=0,"",L519/B511)</f>
        <v/>
      </c>
      <c r="N527" s="94" t="str">
        <f>IF(L527=0,"",L527/B511)</f>
        <v/>
      </c>
      <c r="O527" s="94" t="str">
        <f>IF(L519=0,"",N527-M527)</f>
        <v/>
      </c>
      <c r="P527" s="3"/>
      <c r="Q527" s="29"/>
      <c r="R527" s="22"/>
      <c r="S527" s="3"/>
      <c r="T527" s="120"/>
    </row>
    <row r="528" spans="1:20" ht="12.75" customHeight="1" x14ac:dyDescent="0.2">
      <c r="L528" s="114"/>
      <c r="M528" s="3"/>
      <c r="O528" s="3"/>
    </row>
    <row r="529" spans="1:20" ht="12.75" customHeight="1" x14ac:dyDescent="0.2">
      <c r="L529" s="114"/>
      <c r="M529" s="3"/>
      <c r="O529" s="3"/>
    </row>
    <row r="530" spans="1:20" ht="26.25" x14ac:dyDescent="0.4">
      <c r="A530" s="163"/>
      <c r="B530" s="279" t="s">
        <v>99</v>
      </c>
      <c r="C530" s="279"/>
      <c r="D530" s="279"/>
      <c r="E530" s="279"/>
      <c r="F530" s="279"/>
      <c r="G530" s="279"/>
      <c r="H530" s="279"/>
      <c r="I530" s="279"/>
      <c r="J530" s="279"/>
      <c r="K530" s="279"/>
      <c r="L530" s="179" t="s">
        <v>143</v>
      </c>
      <c r="M530" s="57"/>
      <c r="N530" s="29"/>
      <c r="O530" s="3"/>
      <c r="P530" s="29"/>
      <c r="Q530" s="29"/>
      <c r="R530" s="29"/>
      <c r="S530" s="120"/>
      <c r="T530" s="120"/>
    </row>
    <row r="531" spans="1:20" ht="20.25" x14ac:dyDescent="0.2">
      <c r="A531" s="272" t="s">
        <v>10</v>
      </c>
      <c r="B531" s="273" t="s">
        <v>100</v>
      </c>
      <c r="C531" s="274"/>
      <c r="D531" s="274"/>
      <c r="E531" s="274"/>
      <c r="F531" s="274"/>
      <c r="G531" s="274"/>
      <c r="H531" s="274"/>
      <c r="I531" s="274"/>
      <c r="J531" s="274"/>
      <c r="K531" s="275"/>
      <c r="L531" s="276" t="s">
        <v>11</v>
      </c>
      <c r="M531" s="300" t="s">
        <v>3</v>
      </c>
      <c r="N531" s="300" t="s">
        <v>4</v>
      </c>
      <c r="O531" s="302" t="s">
        <v>5</v>
      </c>
      <c r="P531" s="300" t="s">
        <v>6</v>
      </c>
      <c r="Q531" s="304" t="s">
        <v>7</v>
      </c>
      <c r="R531" s="304" t="s">
        <v>8</v>
      </c>
      <c r="S531" s="269" t="s">
        <v>101</v>
      </c>
      <c r="T531" s="120"/>
    </row>
    <row r="532" spans="1:20" ht="15.75" x14ac:dyDescent="0.25">
      <c r="A532" s="268"/>
      <c r="B532" s="58" t="s">
        <v>102</v>
      </c>
      <c r="C532" s="58" t="s">
        <v>103</v>
      </c>
      <c r="D532" s="58" t="s">
        <v>104</v>
      </c>
      <c r="E532" s="58" t="s">
        <v>105</v>
      </c>
      <c r="F532" s="58" t="s">
        <v>106</v>
      </c>
      <c r="G532" s="58" t="s">
        <v>107</v>
      </c>
      <c r="H532" s="58" t="s">
        <v>108</v>
      </c>
      <c r="I532" s="58" t="s">
        <v>109</v>
      </c>
      <c r="J532" s="58" t="s">
        <v>110</v>
      </c>
      <c r="K532" s="58" t="s">
        <v>135</v>
      </c>
      <c r="L532" s="291"/>
      <c r="M532" s="301"/>
      <c r="N532" s="301"/>
      <c r="O532" s="303"/>
      <c r="P532" s="301"/>
      <c r="Q532" s="305"/>
      <c r="R532" s="305"/>
      <c r="S532" s="268"/>
      <c r="T532" s="120"/>
    </row>
    <row r="533" spans="1:20" ht="15.75" customHeight="1" x14ac:dyDescent="0.25">
      <c r="A533" s="58">
        <v>2302</v>
      </c>
      <c r="B533" s="59">
        <v>54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144"/>
      <c r="M533" s="220"/>
      <c r="N533" s="221"/>
      <c r="O533" s="222"/>
      <c r="P533" s="229"/>
      <c r="Q533" s="63">
        <f>B533</f>
        <v>54</v>
      </c>
      <c r="R533" s="230"/>
      <c r="S533" s="229"/>
      <c r="T533" s="120"/>
    </row>
    <row r="534" spans="1:20" ht="15.75" customHeight="1" x14ac:dyDescent="0.25">
      <c r="A534" s="58">
        <v>2401</v>
      </c>
      <c r="B534" s="59"/>
      <c r="C534" s="59">
        <v>35</v>
      </c>
      <c r="D534" s="59"/>
      <c r="E534" s="59"/>
      <c r="F534" s="59"/>
      <c r="G534" s="59"/>
      <c r="H534" s="59"/>
      <c r="I534" s="59"/>
      <c r="J534" s="59"/>
      <c r="K534" s="59"/>
      <c r="L534" s="144"/>
      <c r="M534" s="223"/>
      <c r="N534" s="129"/>
      <c r="O534" s="224"/>
      <c r="P534" s="67">
        <f>IF(C534=0,"",C534/B533)</f>
        <v>0.64814814814814814</v>
      </c>
      <c r="Q534" s="68">
        <v>35</v>
      </c>
      <c r="R534" s="231">
        <f t="shared" ref="R534:R541" si="76">IF(Q534=0,"",Q534/Q533)</f>
        <v>0.64814814814814814</v>
      </c>
      <c r="S534" s="231">
        <f t="shared" ref="S534:S541" si="77">IF(Q534=0,"",100%-R534)</f>
        <v>0.35185185185185186</v>
      </c>
      <c r="T534" s="120"/>
    </row>
    <row r="535" spans="1:20" ht="15.75" customHeight="1" x14ac:dyDescent="0.25">
      <c r="A535" s="58">
        <v>2402</v>
      </c>
      <c r="B535" s="59"/>
      <c r="C535" s="59"/>
      <c r="D535" s="59">
        <v>25</v>
      </c>
      <c r="E535" s="59"/>
      <c r="F535" s="59"/>
      <c r="G535" s="59"/>
      <c r="H535" s="59"/>
      <c r="I535" s="59"/>
      <c r="J535" s="59"/>
      <c r="K535" s="59"/>
      <c r="L535" s="144"/>
      <c r="M535" s="223"/>
      <c r="N535" s="129"/>
      <c r="O535" s="224"/>
      <c r="P535" s="67">
        <f>IF(D535=0,"",D535/C534)</f>
        <v>0.7142857142857143</v>
      </c>
      <c r="Q535" s="68">
        <v>27</v>
      </c>
      <c r="R535" s="231">
        <f t="shared" si="76"/>
        <v>0.77142857142857146</v>
      </c>
      <c r="S535" s="231">
        <f t="shared" si="77"/>
        <v>0.22857142857142854</v>
      </c>
      <c r="T535" s="8">
        <f>Q535/Q533</f>
        <v>0.5</v>
      </c>
    </row>
    <row r="536" spans="1:20" ht="15.75" customHeight="1" x14ac:dyDescent="0.25">
      <c r="A536" s="58">
        <v>2501</v>
      </c>
      <c r="B536" s="59"/>
      <c r="C536" s="59"/>
      <c r="D536" s="59"/>
      <c r="E536" s="59">
        <v>19</v>
      </c>
      <c r="F536" s="59"/>
      <c r="G536" s="59"/>
      <c r="H536" s="59"/>
      <c r="I536" s="59"/>
      <c r="J536" s="59"/>
      <c r="K536" s="59"/>
      <c r="L536" s="144"/>
      <c r="M536" s="223"/>
      <c r="N536" s="129"/>
      <c r="O536" s="224"/>
      <c r="P536" s="67">
        <f>IF(E536=0,"",E536/D535)</f>
        <v>0.76</v>
      </c>
      <c r="Q536" s="68">
        <v>23</v>
      </c>
      <c r="R536" s="231">
        <f t="shared" si="76"/>
        <v>0.85185185185185186</v>
      </c>
      <c r="S536" s="231">
        <f t="shared" si="77"/>
        <v>0.14814814814814814</v>
      </c>
      <c r="T536" s="120"/>
    </row>
    <row r="537" spans="1:20" ht="15.75" customHeight="1" x14ac:dyDescent="0.25">
      <c r="A537" s="58">
        <v>2502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144"/>
      <c r="M537" s="223"/>
      <c r="N537" s="129"/>
      <c r="O537" s="224"/>
      <c r="P537" s="67" t="str">
        <f>IF(F537=0,"",F537/E536)</f>
        <v/>
      </c>
      <c r="Q537" s="68"/>
      <c r="R537" s="231" t="str">
        <f t="shared" si="76"/>
        <v/>
      </c>
      <c r="S537" s="231" t="str">
        <f t="shared" si="77"/>
        <v/>
      </c>
      <c r="T537" s="120"/>
    </row>
    <row r="538" spans="1:20" ht="15.75" customHeight="1" x14ac:dyDescent="0.25">
      <c r="A538" s="58">
        <v>2601</v>
      </c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144"/>
      <c r="M538" s="223"/>
      <c r="N538" s="129"/>
      <c r="O538" s="224"/>
      <c r="P538" s="67" t="str">
        <f>IF(G538=0,"",G538/F537)</f>
        <v/>
      </c>
      <c r="Q538" s="68"/>
      <c r="R538" s="231" t="str">
        <f t="shared" si="76"/>
        <v/>
      </c>
      <c r="S538" s="231" t="str">
        <f t="shared" si="77"/>
        <v/>
      </c>
      <c r="T538" s="120"/>
    </row>
    <row r="539" spans="1:20" ht="15.75" customHeight="1" x14ac:dyDescent="0.25">
      <c r="A539" s="58">
        <v>2602</v>
      </c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144"/>
      <c r="M539" s="223"/>
      <c r="N539" s="129"/>
      <c r="O539" s="224"/>
      <c r="P539" s="67" t="str">
        <f>IF(H539=0,"",H539/G538)</f>
        <v/>
      </c>
      <c r="Q539" s="68"/>
      <c r="R539" s="231" t="str">
        <f t="shared" si="76"/>
        <v/>
      </c>
      <c r="S539" s="231" t="str">
        <f t="shared" si="77"/>
        <v/>
      </c>
      <c r="T539" s="120"/>
    </row>
    <row r="540" spans="1:20" ht="15.75" customHeight="1" x14ac:dyDescent="0.25">
      <c r="A540" s="58">
        <v>2701</v>
      </c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144"/>
      <c r="M540" s="223"/>
      <c r="N540" s="129"/>
      <c r="O540" s="224"/>
      <c r="P540" s="67" t="str">
        <f>IF(I540=0,"",I540/H539)</f>
        <v/>
      </c>
      <c r="Q540" s="68"/>
      <c r="R540" s="231" t="str">
        <f t="shared" si="76"/>
        <v/>
      </c>
      <c r="S540" s="231" t="str">
        <f t="shared" si="77"/>
        <v/>
      </c>
      <c r="T540" s="120"/>
    </row>
    <row r="541" spans="1:20" ht="15.75" customHeight="1" x14ac:dyDescent="0.25">
      <c r="A541" s="58">
        <v>2702</v>
      </c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144"/>
      <c r="M541" s="223"/>
      <c r="N541" s="129"/>
      <c r="O541" s="224"/>
      <c r="P541" s="71" t="str">
        <f>IF(K541=0,"",K541/J540)</f>
        <v/>
      </c>
      <c r="Q541" s="68"/>
      <c r="R541" s="71" t="str">
        <f t="shared" si="76"/>
        <v/>
      </c>
      <c r="S541" s="71" t="str">
        <f t="shared" si="77"/>
        <v/>
      </c>
      <c r="T541" s="120"/>
    </row>
    <row r="542" spans="1:20" ht="15.75" customHeight="1" x14ac:dyDescent="0.25">
      <c r="A542" s="58">
        <v>2801</v>
      </c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144"/>
      <c r="M542" s="223"/>
      <c r="N542" s="129"/>
      <c r="O542" s="225"/>
      <c r="P542" s="71" t="str">
        <f>IF(K542=0,"",K542/J541)</f>
        <v/>
      </c>
      <c r="Q542" s="68"/>
      <c r="R542" s="71" t="str">
        <f t="shared" ref="R542" si="78">IF(Q542=0,"",Q542/Q541)</f>
        <v/>
      </c>
      <c r="S542" s="71" t="str">
        <f t="shared" ref="S542" si="79">IF(Q542=0,"",100%-R542)</f>
        <v/>
      </c>
      <c r="T542" s="120"/>
    </row>
    <row r="543" spans="1:20" ht="15.75" customHeight="1" x14ac:dyDescent="0.25">
      <c r="A543" s="58">
        <v>2802</v>
      </c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144"/>
      <c r="M543" s="223"/>
      <c r="N543" s="129"/>
      <c r="O543" s="225"/>
      <c r="P543" s="233"/>
      <c r="Q543" s="109"/>
      <c r="R543" s="234"/>
      <c r="S543" s="233"/>
      <c r="T543" s="120"/>
    </row>
    <row r="544" spans="1:20" ht="15.75" customHeight="1" x14ac:dyDescent="0.25">
      <c r="A544" s="58">
        <v>2901</v>
      </c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144"/>
      <c r="M544" s="223"/>
      <c r="N544" s="129"/>
      <c r="O544" s="225"/>
      <c r="P544" s="233"/>
      <c r="Q544" s="109"/>
      <c r="R544" s="234"/>
      <c r="S544" s="233"/>
      <c r="T544" s="120"/>
    </row>
    <row r="545" spans="1:20" ht="15.75" customHeight="1" x14ac:dyDescent="0.25">
      <c r="A545" s="58">
        <v>2902</v>
      </c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144"/>
      <c r="M545" s="223"/>
      <c r="N545" s="129"/>
      <c r="O545" s="225"/>
      <c r="P545" s="129"/>
      <c r="Q545" s="225"/>
      <c r="R545" s="124"/>
      <c r="S545" s="233"/>
      <c r="T545" s="120"/>
    </row>
    <row r="546" spans="1:20" ht="15.75" customHeight="1" x14ac:dyDescent="0.25">
      <c r="A546" s="58">
        <v>3001</v>
      </c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144"/>
      <c r="M546" s="223"/>
      <c r="N546" s="129"/>
      <c r="O546" s="225"/>
      <c r="P546" s="191" t="s">
        <v>83</v>
      </c>
      <c r="Q546" s="82"/>
      <c r="R546" s="111" t="str">
        <f>IF(SUM(L539:L542)=0,"",SUM(L539:L542))</f>
        <v/>
      </c>
      <c r="S546" s="193" t="s">
        <v>11</v>
      </c>
      <c r="T546" s="120"/>
    </row>
    <row r="547" spans="1:20" ht="15.75" customHeight="1" x14ac:dyDescent="0.25">
      <c r="A547" s="58">
        <v>3002</v>
      </c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144"/>
      <c r="M547" s="223"/>
      <c r="N547" s="129"/>
      <c r="O547" s="225"/>
      <c r="P547" s="192" t="s">
        <v>85</v>
      </c>
      <c r="Q547" s="86" t="str">
        <f>IF(Q546/B533=0,"",Q546/B533)</f>
        <v/>
      </c>
      <c r="R547" s="112" t="e">
        <f>IF(Q546/R546=0,"",Q546/R546)</f>
        <v>#VALUE!</v>
      </c>
      <c r="S547" s="194" t="s">
        <v>86</v>
      </c>
      <c r="T547" s="120"/>
    </row>
    <row r="548" spans="1:20" ht="15.75" customHeight="1" x14ac:dyDescent="0.25">
      <c r="A548" s="58">
        <v>3101</v>
      </c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144"/>
      <c r="M548" s="226"/>
      <c r="N548" s="227"/>
      <c r="O548" s="228"/>
      <c r="P548" s="90"/>
      <c r="Q548" s="91"/>
      <c r="R548" s="91"/>
      <c r="S548" s="113"/>
      <c r="T548" s="120"/>
    </row>
    <row r="549" spans="1:20" ht="18" x14ac:dyDescent="0.25">
      <c r="A549" s="28"/>
      <c r="B549" s="280" t="s">
        <v>111</v>
      </c>
      <c r="C549" s="280"/>
      <c r="D549" s="280"/>
      <c r="E549" s="280"/>
      <c r="F549" s="280"/>
      <c r="G549" s="280"/>
      <c r="H549" s="280"/>
      <c r="I549" s="280"/>
      <c r="J549" s="280"/>
      <c r="K549" s="280"/>
      <c r="L549" s="93">
        <f>SUM(L533:L545)</f>
        <v>0</v>
      </c>
      <c r="M549" s="94" t="str">
        <f>IF(L541=0,"",L541/B533)</f>
        <v/>
      </c>
      <c r="N549" s="94" t="str">
        <f>IF(L549=0,"",L549/B533)</f>
        <v/>
      </c>
      <c r="O549" s="94" t="str">
        <f>IF(L541=0,"",N549-M549)</f>
        <v/>
      </c>
      <c r="P549" s="3"/>
      <c r="Q549" s="29"/>
      <c r="R549" s="22"/>
      <c r="S549" s="3"/>
      <c r="T549" s="120"/>
    </row>
    <row r="550" spans="1:20" ht="12.75" customHeight="1" x14ac:dyDescent="0.2">
      <c r="L550" s="114"/>
      <c r="M550" s="3"/>
      <c r="O550" s="3"/>
    </row>
    <row r="551" spans="1:20" ht="12.75" customHeight="1" x14ac:dyDescent="0.2">
      <c r="L551" s="114"/>
      <c r="M551" s="3"/>
      <c r="O551" s="3"/>
    </row>
    <row r="552" spans="1:20" ht="26.25" x14ac:dyDescent="0.4">
      <c r="A552" s="163"/>
      <c r="B552" s="279" t="s">
        <v>99</v>
      </c>
      <c r="C552" s="279"/>
      <c r="D552" s="279"/>
      <c r="E552" s="279"/>
      <c r="F552" s="279"/>
      <c r="G552" s="279"/>
      <c r="H552" s="279"/>
      <c r="I552" s="279"/>
      <c r="J552" s="279"/>
      <c r="K552" s="279"/>
      <c r="L552" s="179" t="s">
        <v>145</v>
      </c>
      <c r="M552" s="57"/>
      <c r="N552" s="29"/>
      <c r="O552" s="3"/>
      <c r="P552" s="29"/>
      <c r="Q552" s="29"/>
      <c r="R552" s="29"/>
      <c r="S552" s="120"/>
      <c r="T552" s="120"/>
    </row>
    <row r="553" spans="1:20" ht="20.25" x14ac:dyDescent="0.2">
      <c r="A553" s="272" t="s">
        <v>10</v>
      </c>
      <c r="B553" s="273" t="s">
        <v>100</v>
      </c>
      <c r="C553" s="274"/>
      <c r="D553" s="274"/>
      <c r="E553" s="274"/>
      <c r="F553" s="274"/>
      <c r="G553" s="274"/>
      <c r="H553" s="274"/>
      <c r="I553" s="274"/>
      <c r="J553" s="274"/>
      <c r="K553" s="275"/>
      <c r="L553" s="276" t="s">
        <v>11</v>
      </c>
      <c r="M553" s="300" t="s">
        <v>3</v>
      </c>
      <c r="N553" s="300" t="s">
        <v>4</v>
      </c>
      <c r="O553" s="302" t="s">
        <v>5</v>
      </c>
      <c r="P553" s="300" t="s">
        <v>6</v>
      </c>
      <c r="Q553" s="304" t="s">
        <v>7</v>
      </c>
      <c r="R553" s="304" t="s">
        <v>8</v>
      </c>
      <c r="S553" s="269" t="s">
        <v>101</v>
      </c>
      <c r="T553" s="120"/>
    </row>
    <row r="554" spans="1:20" ht="15.75" x14ac:dyDescent="0.25">
      <c r="A554" s="268"/>
      <c r="B554" s="58" t="s">
        <v>102</v>
      </c>
      <c r="C554" s="58" t="s">
        <v>103</v>
      </c>
      <c r="D554" s="58" t="s">
        <v>104</v>
      </c>
      <c r="E554" s="58" t="s">
        <v>105</v>
      </c>
      <c r="F554" s="58" t="s">
        <v>106</v>
      </c>
      <c r="G554" s="58" t="s">
        <v>107</v>
      </c>
      <c r="H554" s="58" t="s">
        <v>108</v>
      </c>
      <c r="I554" s="58" t="s">
        <v>109</v>
      </c>
      <c r="J554" s="58" t="s">
        <v>110</v>
      </c>
      <c r="K554" s="58" t="s">
        <v>135</v>
      </c>
      <c r="L554" s="291"/>
      <c r="M554" s="301"/>
      <c r="N554" s="301"/>
      <c r="O554" s="303"/>
      <c r="P554" s="301"/>
      <c r="Q554" s="305"/>
      <c r="R554" s="305"/>
      <c r="S554" s="268"/>
      <c r="T554" s="120"/>
    </row>
    <row r="555" spans="1:20" ht="15.75" customHeight="1" x14ac:dyDescent="0.25">
      <c r="A555" s="58">
        <v>2402</v>
      </c>
      <c r="B555" s="59">
        <v>47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144"/>
      <c r="M555" s="220"/>
      <c r="N555" s="221"/>
      <c r="O555" s="222"/>
      <c r="P555" s="229"/>
      <c r="Q555" s="63">
        <f>B555</f>
        <v>47</v>
      </c>
      <c r="R555" s="230"/>
      <c r="S555" s="229"/>
      <c r="T555" s="120"/>
    </row>
    <row r="556" spans="1:20" ht="15.75" customHeight="1" x14ac:dyDescent="0.25">
      <c r="A556" s="58">
        <v>2501</v>
      </c>
      <c r="B556" s="59"/>
      <c r="C556" s="59">
        <v>28</v>
      </c>
      <c r="D556" s="59"/>
      <c r="E556" s="59"/>
      <c r="F556" s="59"/>
      <c r="G556" s="59"/>
      <c r="H556" s="59"/>
      <c r="I556" s="59"/>
      <c r="J556" s="59"/>
      <c r="K556" s="59"/>
      <c r="L556" s="144"/>
      <c r="M556" s="223"/>
      <c r="N556" s="129"/>
      <c r="O556" s="224"/>
      <c r="P556" s="67">
        <f>IF(C556=0,"",C556/B555)</f>
        <v>0.5957446808510638</v>
      </c>
      <c r="Q556" s="68">
        <v>28</v>
      </c>
      <c r="R556" s="231">
        <f t="shared" ref="R556:R563" si="80">IF(Q556=0,"",Q556/Q555)</f>
        <v>0.5957446808510638</v>
      </c>
      <c r="S556" s="231">
        <f t="shared" ref="S556:S563" si="81">IF(Q556=0,"",100%-R556)</f>
        <v>0.4042553191489362</v>
      </c>
      <c r="T556" s="120"/>
    </row>
    <row r="557" spans="1:20" ht="15.75" customHeight="1" x14ac:dyDescent="0.25">
      <c r="A557" s="58">
        <v>2502</v>
      </c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144"/>
      <c r="M557" s="223"/>
      <c r="N557" s="129"/>
      <c r="O557" s="224"/>
      <c r="P557" s="67" t="str">
        <f>IF(D557=0,"",D557/C556)</f>
        <v/>
      </c>
      <c r="Q557" s="68"/>
      <c r="R557" s="231" t="str">
        <f t="shared" si="80"/>
        <v/>
      </c>
      <c r="S557" s="231" t="str">
        <f t="shared" si="81"/>
        <v/>
      </c>
      <c r="T557" s="8">
        <f>Q557/Q555</f>
        <v>0</v>
      </c>
    </row>
    <row r="558" spans="1:20" ht="15.75" customHeight="1" x14ac:dyDescent="0.25">
      <c r="A558" s="58">
        <v>2601</v>
      </c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144"/>
      <c r="M558" s="223"/>
      <c r="N558" s="129"/>
      <c r="O558" s="224"/>
      <c r="P558" s="67" t="str">
        <f>IF(E558=0,"",E558/D557)</f>
        <v/>
      </c>
      <c r="Q558" s="68"/>
      <c r="R558" s="231" t="str">
        <f t="shared" si="80"/>
        <v/>
      </c>
      <c r="S558" s="231" t="str">
        <f t="shared" si="81"/>
        <v/>
      </c>
      <c r="T558" s="120"/>
    </row>
    <row r="559" spans="1:20" ht="15.75" customHeight="1" x14ac:dyDescent="0.25">
      <c r="A559" s="58">
        <v>2602</v>
      </c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144"/>
      <c r="M559" s="223"/>
      <c r="N559" s="129"/>
      <c r="O559" s="224"/>
      <c r="P559" s="67" t="str">
        <f>IF(F559=0,"",F559/E558)</f>
        <v/>
      </c>
      <c r="Q559" s="68"/>
      <c r="R559" s="231" t="str">
        <f t="shared" si="80"/>
        <v/>
      </c>
      <c r="S559" s="231" t="str">
        <f t="shared" si="81"/>
        <v/>
      </c>
      <c r="T559" s="120"/>
    </row>
    <row r="560" spans="1:20" ht="15.75" customHeight="1" x14ac:dyDescent="0.25">
      <c r="A560" s="58">
        <v>2701</v>
      </c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144"/>
      <c r="M560" s="223"/>
      <c r="N560" s="129"/>
      <c r="O560" s="224"/>
      <c r="P560" s="67" t="str">
        <f>IF(G560=0,"",G560/F559)</f>
        <v/>
      </c>
      <c r="Q560" s="68"/>
      <c r="R560" s="231" t="str">
        <f t="shared" si="80"/>
        <v/>
      </c>
      <c r="S560" s="231" t="str">
        <f t="shared" si="81"/>
        <v/>
      </c>
      <c r="T560" s="120"/>
    </row>
    <row r="561" spans="1:20" ht="15.75" customHeight="1" x14ac:dyDescent="0.25">
      <c r="A561" s="58">
        <v>2702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144"/>
      <c r="M561" s="223"/>
      <c r="N561" s="129"/>
      <c r="O561" s="224"/>
      <c r="P561" s="67" t="str">
        <f>IF(H561=0,"",H561/G560)</f>
        <v/>
      </c>
      <c r="Q561" s="68"/>
      <c r="R561" s="231" t="str">
        <f t="shared" si="80"/>
        <v/>
      </c>
      <c r="S561" s="231" t="str">
        <f t="shared" si="81"/>
        <v/>
      </c>
      <c r="T561" s="120"/>
    </row>
    <row r="562" spans="1:20" ht="15.75" customHeight="1" x14ac:dyDescent="0.25">
      <c r="A562" s="58">
        <v>2801</v>
      </c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144"/>
      <c r="M562" s="223"/>
      <c r="N562" s="129"/>
      <c r="O562" s="224"/>
      <c r="P562" s="67" t="str">
        <f>IF(I562=0,"",I562/H561)</f>
        <v/>
      </c>
      <c r="Q562" s="68"/>
      <c r="R562" s="231" t="str">
        <f t="shared" si="80"/>
        <v/>
      </c>
      <c r="S562" s="231" t="str">
        <f t="shared" si="81"/>
        <v/>
      </c>
      <c r="T562" s="120"/>
    </row>
    <row r="563" spans="1:20" ht="15.75" customHeight="1" x14ac:dyDescent="0.25">
      <c r="A563" s="58">
        <v>2802</v>
      </c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144"/>
      <c r="M563" s="223"/>
      <c r="N563" s="129"/>
      <c r="O563" s="224"/>
      <c r="P563" s="71" t="str">
        <f>IF(K563=0,"",K563/J562)</f>
        <v/>
      </c>
      <c r="Q563" s="68"/>
      <c r="R563" s="71" t="str">
        <f t="shared" si="80"/>
        <v/>
      </c>
      <c r="S563" s="71" t="str">
        <f t="shared" si="81"/>
        <v/>
      </c>
      <c r="T563" s="120"/>
    </row>
    <row r="564" spans="1:20" ht="15.75" customHeight="1" x14ac:dyDescent="0.25">
      <c r="A564" s="58">
        <v>2901</v>
      </c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144"/>
      <c r="M564" s="223"/>
      <c r="N564" s="129"/>
      <c r="O564" s="225"/>
      <c r="P564" s="71" t="str">
        <f>IF(K564=0,"",K564/J563)</f>
        <v/>
      </c>
      <c r="Q564" s="68"/>
      <c r="R564" s="71" t="str">
        <f t="shared" ref="R564" si="82">IF(Q564=0,"",Q564/Q563)</f>
        <v/>
      </c>
      <c r="S564" s="71" t="str">
        <f t="shared" ref="S564" si="83">IF(Q564=0,"",100%-R564)</f>
        <v/>
      </c>
      <c r="T564" s="120"/>
    </row>
    <row r="565" spans="1:20" ht="15.75" customHeight="1" x14ac:dyDescent="0.25">
      <c r="A565" s="58">
        <v>2902</v>
      </c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144"/>
      <c r="M565" s="223"/>
      <c r="N565" s="129"/>
      <c r="O565" s="225"/>
      <c r="P565" s="233"/>
      <c r="Q565" s="109"/>
      <c r="R565" s="234"/>
      <c r="S565" s="233"/>
      <c r="T565" s="120"/>
    </row>
    <row r="566" spans="1:20" ht="15.75" customHeight="1" x14ac:dyDescent="0.25">
      <c r="A566" s="58">
        <v>3001</v>
      </c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144"/>
      <c r="M566" s="223"/>
      <c r="N566" s="129"/>
      <c r="O566" s="225"/>
      <c r="P566" s="233"/>
      <c r="Q566" s="109"/>
      <c r="R566" s="234"/>
      <c r="S566" s="233"/>
      <c r="T566" s="120"/>
    </row>
    <row r="567" spans="1:20" ht="15.75" customHeight="1" x14ac:dyDescent="0.25">
      <c r="A567" s="58">
        <v>3002</v>
      </c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144"/>
      <c r="M567" s="223"/>
      <c r="N567" s="129"/>
      <c r="O567" s="225"/>
      <c r="P567" s="129"/>
      <c r="Q567" s="225"/>
      <c r="R567" s="124"/>
      <c r="S567" s="233"/>
      <c r="T567" s="120"/>
    </row>
    <row r="568" spans="1:20" ht="15.75" customHeight="1" x14ac:dyDescent="0.25">
      <c r="A568" s="58">
        <v>3101</v>
      </c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144"/>
      <c r="M568" s="223"/>
      <c r="N568" s="129"/>
      <c r="O568" s="225"/>
      <c r="P568" s="191" t="s">
        <v>83</v>
      </c>
      <c r="Q568" s="82"/>
      <c r="R568" s="111" t="str">
        <f>IF(SUM(L561:L564)=0,"",SUM(L561:L564))</f>
        <v/>
      </c>
      <c r="S568" s="193" t="s">
        <v>11</v>
      </c>
      <c r="T568" s="120"/>
    </row>
    <row r="569" spans="1:20" ht="15.75" customHeight="1" x14ac:dyDescent="0.25">
      <c r="A569" s="58">
        <v>3102</v>
      </c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144"/>
      <c r="M569" s="223"/>
      <c r="N569" s="129"/>
      <c r="O569" s="225"/>
      <c r="P569" s="192" t="s">
        <v>85</v>
      </c>
      <c r="Q569" s="86" t="str">
        <f>IF(Q568/B555=0,"",Q568/B555)</f>
        <v/>
      </c>
      <c r="R569" s="112" t="e">
        <f>IF(Q568/R568=0,"",Q568/R568)</f>
        <v>#VALUE!</v>
      </c>
      <c r="S569" s="194" t="s">
        <v>86</v>
      </c>
      <c r="T569" s="120"/>
    </row>
    <row r="570" spans="1:20" ht="15.75" customHeight="1" x14ac:dyDescent="0.25">
      <c r="A570" s="58">
        <v>3201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144"/>
      <c r="M570" s="226"/>
      <c r="N570" s="227"/>
      <c r="O570" s="228"/>
      <c r="P570" s="90"/>
      <c r="Q570" s="91"/>
      <c r="R570" s="91"/>
      <c r="S570" s="113"/>
      <c r="T570" s="120"/>
    </row>
    <row r="571" spans="1:20" ht="18" x14ac:dyDescent="0.25">
      <c r="A571" s="28"/>
      <c r="B571" s="280" t="s">
        <v>111</v>
      </c>
      <c r="C571" s="280"/>
      <c r="D571" s="280"/>
      <c r="E571" s="280"/>
      <c r="F571" s="280"/>
      <c r="G571" s="280"/>
      <c r="H571" s="280"/>
      <c r="I571" s="280"/>
      <c r="J571" s="280"/>
      <c r="K571" s="280"/>
      <c r="L571" s="93">
        <f>SUM(L555:L567)</f>
        <v>0</v>
      </c>
      <c r="M571" s="94" t="str">
        <f>IF(L563=0,"",L563/B555)</f>
        <v/>
      </c>
      <c r="N571" s="94" t="str">
        <f>IF(L571=0,"",L571/B555)</f>
        <v/>
      </c>
      <c r="O571" s="94" t="str">
        <f>IF(L563=0,"",N571-M571)</f>
        <v/>
      </c>
      <c r="P571" s="3"/>
      <c r="Q571" s="29"/>
      <c r="R571" s="22"/>
      <c r="S571" s="3"/>
      <c r="T571" s="120"/>
    </row>
    <row r="572" spans="1:20" ht="12.75" customHeight="1" x14ac:dyDescent="0.2">
      <c r="L572" s="114"/>
      <c r="M572" s="3"/>
      <c r="O572" s="3"/>
    </row>
    <row r="573" spans="1:20" ht="12.75" customHeight="1" x14ac:dyDescent="0.2">
      <c r="L573" s="114"/>
      <c r="M573" s="3"/>
      <c r="O573" s="3"/>
    </row>
    <row r="574" spans="1:20" ht="26.25" x14ac:dyDescent="0.4">
      <c r="A574" s="163"/>
      <c r="B574" s="279" t="s">
        <v>99</v>
      </c>
      <c r="C574" s="279"/>
      <c r="D574" s="279"/>
      <c r="E574" s="279"/>
      <c r="F574" s="279"/>
      <c r="G574" s="279"/>
      <c r="H574" s="279"/>
      <c r="I574" s="279"/>
      <c r="J574" s="279"/>
      <c r="K574" s="279"/>
      <c r="L574" s="179" t="s">
        <v>146</v>
      </c>
      <c r="M574" s="57"/>
      <c r="N574" s="29"/>
      <c r="O574" s="3"/>
      <c r="P574" s="29"/>
      <c r="Q574" s="29"/>
      <c r="R574" s="29"/>
      <c r="S574" s="120"/>
      <c r="T574" s="120"/>
    </row>
    <row r="575" spans="1:20" ht="20.25" x14ac:dyDescent="0.2">
      <c r="A575" s="272" t="s">
        <v>10</v>
      </c>
      <c r="B575" s="273" t="s">
        <v>100</v>
      </c>
      <c r="C575" s="274"/>
      <c r="D575" s="274"/>
      <c r="E575" s="274"/>
      <c r="F575" s="274"/>
      <c r="G575" s="274"/>
      <c r="H575" s="274"/>
      <c r="I575" s="274"/>
      <c r="J575" s="274"/>
      <c r="K575" s="275"/>
      <c r="L575" s="276" t="s">
        <v>11</v>
      </c>
      <c r="M575" s="300" t="s">
        <v>3</v>
      </c>
      <c r="N575" s="300" t="s">
        <v>4</v>
      </c>
      <c r="O575" s="302" t="s">
        <v>5</v>
      </c>
      <c r="P575" s="300" t="s">
        <v>6</v>
      </c>
      <c r="Q575" s="304" t="s">
        <v>7</v>
      </c>
      <c r="R575" s="304" t="s">
        <v>8</v>
      </c>
      <c r="S575" s="269" t="s">
        <v>101</v>
      </c>
      <c r="T575" s="120"/>
    </row>
    <row r="576" spans="1:20" ht="15.75" x14ac:dyDescent="0.25">
      <c r="A576" s="268"/>
      <c r="B576" s="58" t="s">
        <v>102</v>
      </c>
      <c r="C576" s="58" t="s">
        <v>103</v>
      </c>
      <c r="D576" s="58" t="s">
        <v>104</v>
      </c>
      <c r="E576" s="58" t="s">
        <v>105</v>
      </c>
      <c r="F576" s="58" t="s">
        <v>106</v>
      </c>
      <c r="G576" s="58" t="s">
        <v>107</v>
      </c>
      <c r="H576" s="58" t="s">
        <v>108</v>
      </c>
      <c r="I576" s="58" t="s">
        <v>109</v>
      </c>
      <c r="J576" s="58" t="s">
        <v>110</v>
      </c>
      <c r="K576" s="58" t="s">
        <v>135</v>
      </c>
      <c r="L576" s="291"/>
      <c r="M576" s="301"/>
      <c r="N576" s="301"/>
      <c r="O576" s="303"/>
      <c r="P576" s="301"/>
      <c r="Q576" s="305"/>
      <c r="R576" s="305"/>
      <c r="S576" s="268"/>
      <c r="T576" s="120"/>
    </row>
    <row r="577" spans="1:20" ht="15.75" customHeight="1" x14ac:dyDescent="0.25">
      <c r="A577" s="58">
        <v>2501</v>
      </c>
      <c r="B577" s="59">
        <v>1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144"/>
      <c r="M577" s="220"/>
      <c r="N577" s="221"/>
      <c r="O577" s="222"/>
      <c r="P577" s="229"/>
      <c r="Q577" s="63">
        <f>B577</f>
        <v>1</v>
      </c>
      <c r="R577" s="230"/>
      <c r="S577" s="229"/>
      <c r="T577" s="120"/>
    </row>
    <row r="578" spans="1:20" ht="15.75" customHeight="1" x14ac:dyDescent="0.25">
      <c r="A578" s="58">
        <v>2502</v>
      </c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144"/>
      <c r="M578" s="223"/>
      <c r="N578" s="129"/>
      <c r="O578" s="224"/>
      <c r="P578" s="67" t="str">
        <f>IF(C578=0,"",C578/B577)</f>
        <v/>
      </c>
      <c r="Q578" s="68"/>
      <c r="R578" s="231" t="str">
        <f t="shared" ref="R578:R585" si="84">IF(Q578=0,"",Q578/Q577)</f>
        <v/>
      </c>
      <c r="S578" s="231" t="str">
        <f t="shared" ref="S578:S585" si="85">IF(Q578=0,"",100%-R578)</f>
        <v/>
      </c>
      <c r="T578" s="120"/>
    </row>
    <row r="579" spans="1:20" ht="15.75" customHeight="1" x14ac:dyDescent="0.25">
      <c r="A579" s="58">
        <v>2601</v>
      </c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144"/>
      <c r="M579" s="223"/>
      <c r="N579" s="129"/>
      <c r="O579" s="224"/>
      <c r="P579" s="67" t="str">
        <f>IF(D579=0,"",D579/C578)</f>
        <v/>
      </c>
      <c r="Q579" s="68"/>
      <c r="R579" s="231" t="str">
        <f t="shared" si="84"/>
        <v/>
      </c>
      <c r="S579" s="231" t="str">
        <f t="shared" si="85"/>
        <v/>
      </c>
      <c r="T579" s="8">
        <f>Q579/Q577</f>
        <v>0</v>
      </c>
    </row>
    <row r="580" spans="1:20" ht="15.75" customHeight="1" x14ac:dyDescent="0.25">
      <c r="A580" s="58">
        <v>2602</v>
      </c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144"/>
      <c r="M580" s="223"/>
      <c r="N580" s="129"/>
      <c r="O580" s="224"/>
      <c r="P580" s="67" t="str">
        <f>IF(E580=0,"",E580/D579)</f>
        <v/>
      </c>
      <c r="Q580" s="68"/>
      <c r="R580" s="231" t="str">
        <f t="shared" si="84"/>
        <v/>
      </c>
      <c r="S580" s="231" t="str">
        <f t="shared" si="85"/>
        <v/>
      </c>
      <c r="T580" s="120"/>
    </row>
    <row r="581" spans="1:20" ht="15.75" customHeight="1" x14ac:dyDescent="0.25">
      <c r="A581" s="58">
        <v>2701</v>
      </c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144"/>
      <c r="M581" s="223"/>
      <c r="N581" s="129"/>
      <c r="O581" s="224"/>
      <c r="P581" s="67" t="str">
        <f>IF(F581=0,"",F581/E580)</f>
        <v/>
      </c>
      <c r="Q581" s="68"/>
      <c r="R581" s="231" t="str">
        <f t="shared" si="84"/>
        <v/>
      </c>
      <c r="S581" s="231" t="str">
        <f t="shared" si="85"/>
        <v/>
      </c>
      <c r="T581" s="120"/>
    </row>
    <row r="582" spans="1:20" ht="15.75" customHeight="1" x14ac:dyDescent="0.25">
      <c r="A582" s="58">
        <v>2702</v>
      </c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144"/>
      <c r="M582" s="223"/>
      <c r="N582" s="129"/>
      <c r="O582" s="224"/>
      <c r="P582" s="67" t="str">
        <f>IF(G582=0,"",G582/F581)</f>
        <v/>
      </c>
      <c r="Q582" s="68"/>
      <c r="R582" s="231" t="str">
        <f t="shared" si="84"/>
        <v/>
      </c>
      <c r="S582" s="231" t="str">
        <f t="shared" si="85"/>
        <v/>
      </c>
      <c r="T582" s="120"/>
    </row>
    <row r="583" spans="1:20" ht="15.75" customHeight="1" x14ac:dyDescent="0.25">
      <c r="A583" s="58">
        <v>2801</v>
      </c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144"/>
      <c r="M583" s="223"/>
      <c r="N583" s="129"/>
      <c r="O583" s="224"/>
      <c r="P583" s="67" t="str">
        <f>IF(H583=0,"",H583/G582)</f>
        <v/>
      </c>
      <c r="Q583" s="68"/>
      <c r="R583" s="231" t="str">
        <f t="shared" si="84"/>
        <v/>
      </c>
      <c r="S583" s="231" t="str">
        <f t="shared" si="85"/>
        <v/>
      </c>
      <c r="T583" s="120"/>
    </row>
    <row r="584" spans="1:20" ht="15.75" customHeight="1" x14ac:dyDescent="0.25">
      <c r="A584" s="58">
        <v>2802</v>
      </c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144"/>
      <c r="M584" s="223"/>
      <c r="N584" s="129"/>
      <c r="O584" s="224"/>
      <c r="P584" s="67" t="str">
        <f>IF(I584=0,"",I584/H583)</f>
        <v/>
      </c>
      <c r="Q584" s="68"/>
      <c r="R584" s="231" t="str">
        <f t="shared" si="84"/>
        <v/>
      </c>
      <c r="S584" s="231" t="str">
        <f t="shared" si="85"/>
        <v/>
      </c>
      <c r="T584" s="120"/>
    </row>
    <row r="585" spans="1:20" ht="15.75" customHeight="1" x14ac:dyDescent="0.25">
      <c r="A585" s="58">
        <v>2901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144"/>
      <c r="M585" s="223"/>
      <c r="N585" s="129"/>
      <c r="O585" s="224"/>
      <c r="P585" s="71" t="str">
        <f>IF(K585=0,"",K585/J584)</f>
        <v/>
      </c>
      <c r="Q585" s="68"/>
      <c r="R585" s="71" t="str">
        <f t="shared" si="84"/>
        <v/>
      </c>
      <c r="S585" s="71" t="str">
        <f t="shared" si="85"/>
        <v/>
      </c>
      <c r="T585" s="120"/>
    </row>
    <row r="586" spans="1:20" ht="15.75" customHeight="1" x14ac:dyDescent="0.25">
      <c r="A586" s="58">
        <v>2902</v>
      </c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144"/>
      <c r="M586" s="223"/>
      <c r="N586" s="129"/>
      <c r="O586" s="225"/>
      <c r="P586" s="71" t="str">
        <f>IF(K586=0,"",K586/J585)</f>
        <v/>
      </c>
      <c r="Q586" s="68"/>
      <c r="R586" s="71" t="str">
        <f t="shared" ref="R586" si="86">IF(Q586=0,"",Q586/Q585)</f>
        <v/>
      </c>
      <c r="S586" s="71" t="str">
        <f t="shared" ref="S586" si="87">IF(Q586=0,"",100%-R586)</f>
        <v/>
      </c>
      <c r="T586" s="120"/>
    </row>
    <row r="587" spans="1:20" ht="15.75" customHeight="1" x14ac:dyDescent="0.25">
      <c r="A587" s="58">
        <v>3001</v>
      </c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144"/>
      <c r="M587" s="223"/>
      <c r="N587" s="129"/>
      <c r="O587" s="225"/>
      <c r="P587" s="233"/>
      <c r="Q587" s="109"/>
      <c r="R587" s="234"/>
      <c r="S587" s="233"/>
      <c r="T587" s="120"/>
    </row>
    <row r="588" spans="1:20" ht="15.75" customHeight="1" x14ac:dyDescent="0.25">
      <c r="A588" s="58">
        <v>3002</v>
      </c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144"/>
      <c r="M588" s="223"/>
      <c r="N588" s="129"/>
      <c r="O588" s="225"/>
      <c r="P588" s="233"/>
      <c r="Q588" s="109"/>
      <c r="R588" s="234"/>
      <c r="S588" s="233"/>
      <c r="T588" s="120"/>
    </row>
    <row r="589" spans="1:20" ht="15.75" customHeight="1" x14ac:dyDescent="0.25">
      <c r="A589" s="58">
        <v>3101</v>
      </c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144"/>
      <c r="M589" s="223"/>
      <c r="N589" s="129"/>
      <c r="O589" s="225"/>
      <c r="P589" s="129"/>
      <c r="Q589" s="225"/>
      <c r="R589" s="124"/>
      <c r="S589" s="233"/>
      <c r="T589" s="120"/>
    </row>
    <row r="590" spans="1:20" ht="15.75" customHeight="1" x14ac:dyDescent="0.25">
      <c r="A590" s="58">
        <v>3102</v>
      </c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144"/>
      <c r="M590" s="223"/>
      <c r="N590" s="129"/>
      <c r="O590" s="225"/>
      <c r="P590" s="191" t="s">
        <v>83</v>
      </c>
      <c r="Q590" s="82"/>
      <c r="R590" s="111" t="str">
        <f>IF(SUM(L583:L586)=0,"",SUM(L583:L586))</f>
        <v/>
      </c>
      <c r="S590" s="193" t="s">
        <v>11</v>
      </c>
      <c r="T590" s="120"/>
    </row>
    <row r="591" spans="1:20" ht="15.75" customHeight="1" x14ac:dyDescent="0.25">
      <c r="A591" s="58">
        <v>3201</v>
      </c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144"/>
      <c r="M591" s="223"/>
      <c r="N591" s="129"/>
      <c r="O591" s="225"/>
      <c r="P591" s="192" t="s">
        <v>85</v>
      </c>
      <c r="Q591" s="86" t="str">
        <f>IF(Q590/B577=0,"",Q590/B577)</f>
        <v/>
      </c>
      <c r="R591" s="112" t="e">
        <f>IF(Q590/R590=0,"",Q590/R590)</f>
        <v>#VALUE!</v>
      </c>
      <c r="S591" s="194" t="s">
        <v>86</v>
      </c>
      <c r="T591" s="120"/>
    </row>
    <row r="592" spans="1:20" ht="15.75" customHeight="1" x14ac:dyDescent="0.25">
      <c r="A592" s="58">
        <v>3202</v>
      </c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144"/>
      <c r="M592" s="226"/>
      <c r="N592" s="227"/>
      <c r="O592" s="228"/>
      <c r="P592" s="90"/>
      <c r="Q592" s="91"/>
      <c r="R592" s="91"/>
      <c r="S592" s="113"/>
      <c r="T592" s="120"/>
    </row>
    <row r="593" spans="1:20" ht="18.75" customHeight="1" x14ac:dyDescent="0.25">
      <c r="A593" s="28"/>
      <c r="B593" s="280" t="s">
        <v>111</v>
      </c>
      <c r="C593" s="280"/>
      <c r="D593" s="280"/>
      <c r="E593" s="280"/>
      <c r="F593" s="280"/>
      <c r="G593" s="280"/>
      <c r="H593" s="280"/>
      <c r="I593" s="280"/>
      <c r="J593" s="280"/>
      <c r="K593" s="280"/>
      <c r="L593" s="93">
        <f>SUM(L577:L589)</f>
        <v>0</v>
      </c>
      <c r="M593" s="94" t="str">
        <f>IF(L585=0,"",L585/B577)</f>
        <v/>
      </c>
      <c r="N593" s="94" t="str">
        <f>IF(L593=0,"",L593/B577)</f>
        <v/>
      </c>
      <c r="O593" s="94" t="str">
        <f>IF(L585=0,"",N593-M593)</f>
        <v/>
      </c>
      <c r="P593" s="3"/>
      <c r="Q593" s="29"/>
      <c r="R593" s="22"/>
      <c r="S593" s="3"/>
      <c r="T593" s="120"/>
    </row>
    <row r="594" spans="1:20" ht="12.75" customHeight="1" x14ac:dyDescent="0.2">
      <c r="L594" s="114"/>
      <c r="M594" s="3"/>
      <c r="O594" s="3"/>
    </row>
    <row r="595" spans="1:20" ht="12.75" customHeight="1" x14ac:dyDescent="0.2">
      <c r="L595" s="114"/>
      <c r="M595" s="3"/>
      <c r="O595" s="3"/>
    </row>
    <row r="596" spans="1:20" ht="12.75" customHeight="1" x14ac:dyDescent="0.2">
      <c r="L596" s="114"/>
      <c r="M596" s="3"/>
      <c r="O596" s="3"/>
    </row>
    <row r="597" spans="1:20" ht="12.75" customHeight="1" x14ac:dyDescent="0.2">
      <c r="L597" s="114"/>
      <c r="M597" s="3"/>
      <c r="O597" s="3"/>
    </row>
    <row r="598" spans="1:20" ht="12.75" customHeight="1" x14ac:dyDescent="0.2">
      <c r="L598" s="114"/>
      <c r="M598" s="3"/>
      <c r="O598" s="3"/>
    </row>
    <row r="599" spans="1:20" ht="12.75" customHeight="1" x14ac:dyDescent="0.2">
      <c r="L599" s="114"/>
      <c r="M599" s="3"/>
      <c r="O599" s="3"/>
    </row>
    <row r="600" spans="1:20" ht="12.75" customHeight="1" x14ac:dyDescent="0.2">
      <c r="L600" s="114"/>
      <c r="M600" s="3"/>
      <c r="O600" s="3"/>
    </row>
    <row r="601" spans="1:20" ht="12.75" customHeight="1" x14ac:dyDescent="0.2">
      <c r="L601" s="114"/>
      <c r="M601" s="3"/>
      <c r="O601" s="3"/>
    </row>
    <row r="602" spans="1:20" ht="12.75" customHeight="1" x14ac:dyDescent="0.2">
      <c r="L602" s="114"/>
      <c r="M602" s="3"/>
      <c r="O602" s="3"/>
    </row>
    <row r="603" spans="1:20" ht="12.75" customHeight="1" x14ac:dyDescent="0.2">
      <c r="L603" s="114"/>
      <c r="M603" s="3"/>
      <c r="O603" s="3"/>
    </row>
    <row r="604" spans="1:20" ht="12.75" customHeight="1" x14ac:dyDescent="0.2">
      <c r="L604" s="114"/>
      <c r="M604" s="3"/>
      <c r="O604" s="3"/>
    </row>
    <row r="605" spans="1:20" ht="12.75" customHeight="1" x14ac:dyDescent="0.2">
      <c r="L605" s="114"/>
      <c r="M605" s="3"/>
      <c r="O605" s="3"/>
    </row>
    <row r="606" spans="1:20" ht="12.75" customHeight="1" x14ac:dyDescent="0.2">
      <c r="L606" s="114"/>
      <c r="M606" s="3"/>
      <c r="O606" s="3"/>
    </row>
    <row r="607" spans="1:20" ht="12.75" customHeight="1" x14ac:dyDescent="0.2">
      <c r="L607" s="114"/>
      <c r="M607" s="3"/>
      <c r="O607" s="3"/>
    </row>
    <row r="608" spans="1:20" ht="12.75" customHeight="1" x14ac:dyDescent="0.2">
      <c r="L608" s="114"/>
      <c r="M608" s="3"/>
      <c r="O608" s="3"/>
    </row>
    <row r="609" spans="12:15" ht="12.75" customHeight="1" x14ac:dyDescent="0.2">
      <c r="L609" s="114"/>
      <c r="M609" s="3"/>
      <c r="O609" s="3"/>
    </row>
    <row r="610" spans="12:15" ht="12.75" customHeight="1" x14ac:dyDescent="0.2">
      <c r="L610" s="114"/>
      <c r="M610" s="3"/>
      <c r="O610" s="3"/>
    </row>
    <row r="611" spans="12:15" ht="12.75" customHeight="1" x14ac:dyDescent="0.2">
      <c r="L611" s="114"/>
      <c r="M611" s="3"/>
      <c r="O611" s="3"/>
    </row>
    <row r="612" spans="12:15" ht="12.75" customHeight="1" x14ac:dyDescent="0.2">
      <c r="L612" s="114"/>
      <c r="M612" s="3"/>
      <c r="O612" s="3"/>
    </row>
    <row r="613" spans="12:15" ht="12.75" customHeight="1" x14ac:dyDescent="0.2">
      <c r="L613" s="114"/>
      <c r="M613" s="3"/>
      <c r="O613" s="3"/>
    </row>
    <row r="614" spans="12:15" ht="12.75" customHeight="1" x14ac:dyDescent="0.2">
      <c r="L614" s="114"/>
      <c r="M614" s="3"/>
      <c r="O614" s="3"/>
    </row>
    <row r="615" spans="12:15" ht="12.75" customHeight="1" x14ac:dyDescent="0.2">
      <c r="L615" s="114"/>
      <c r="M615" s="3"/>
      <c r="O615" s="3"/>
    </row>
    <row r="616" spans="12:15" ht="12.75" customHeight="1" x14ac:dyDescent="0.2">
      <c r="L616" s="114"/>
      <c r="M616" s="3"/>
      <c r="O616" s="3"/>
    </row>
    <row r="617" spans="12:15" ht="12.75" customHeight="1" x14ac:dyDescent="0.2">
      <c r="L617" s="114"/>
      <c r="M617" s="3"/>
      <c r="O617" s="3"/>
    </row>
    <row r="618" spans="12:15" ht="12.75" customHeight="1" x14ac:dyDescent="0.2">
      <c r="L618" s="114"/>
      <c r="M618" s="3"/>
      <c r="O618" s="3"/>
    </row>
    <row r="619" spans="12:15" ht="12.75" customHeight="1" x14ac:dyDescent="0.2">
      <c r="L619" s="114"/>
      <c r="M619" s="3"/>
      <c r="O619" s="3"/>
    </row>
    <row r="620" spans="12:15" ht="12.75" customHeight="1" x14ac:dyDescent="0.2">
      <c r="L620" s="114"/>
      <c r="M620" s="3"/>
      <c r="O620" s="3"/>
    </row>
    <row r="621" spans="12:15" ht="12.75" customHeight="1" x14ac:dyDescent="0.2">
      <c r="L621" s="114"/>
      <c r="M621" s="3"/>
      <c r="O621" s="3"/>
    </row>
    <row r="622" spans="12:15" ht="12.75" customHeight="1" x14ac:dyDescent="0.2">
      <c r="L622" s="114"/>
      <c r="M622" s="3"/>
      <c r="O622" s="3"/>
    </row>
    <row r="623" spans="12:15" ht="12.75" customHeight="1" x14ac:dyDescent="0.2">
      <c r="L623" s="114"/>
      <c r="M623" s="3"/>
      <c r="O623" s="3"/>
    </row>
    <row r="624" spans="12:15" ht="12.75" customHeight="1" x14ac:dyDescent="0.2">
      <c r="L624" s="114"/>
      <c r="M624" s="3"/>
      <c r="O624" s="3"/>
    </row>
    <row r="625" spans="12:15" ht="12.75" customHeight="1" x14ac:dyDescent="0.2">
      <c r="L625" s="114"/>
      <c r="M625" s="3"/>
      <c r="O625" s="3"/>
    </row>
    <row r="626" spans="12:15" ht="12.75" customHeight="1" x14ac:dyDescent="0.2">
      <c r="L626" s="114"/>
      <c r="M626" s="3"/>
      <c r="O626" s="3"/>
    </row>
    <row r="627" spans="12:15" ht="12.75" customHeight="1" x14ac:dyDescent="0.2">
      <c r="L627" s="114"/>
      <c r="M627" s="3"/>
      <c r="O627" s="3"/>
    </row>
    <row r="628" spans="12:15" ht="12.75" customHeight="1" x14ac:dyDescent="0.2">
      <c r="L628" s="114"/>
      <c r="M628" s="3"/>
      <c r="O628" s="3"/>
    </row>
    <row r="629" spans="12:15" ht="12.75" customHeight="1" x14ac:dyDescent="0.2">
      <c r="L629" s="114"/>
      <c r="M629" s="3"/>
      <c r="O629" s="3"/>
    </row>
    <row r="630" spans="12:15" ht="12.75" customHeight="1" x14ac:dyDescent="0.2">
      <c r="L630" s="114"/>
      <c r="M630" s="3"/>
      <c r="O630" s="3"/>
    </row>
    <row r="631" spans="12:15" ht="12.75" customHeight="1" x14ac:dyDescent="0.2">
      <c r="L631" s="114"/>
      <c r="M631" s="3"/>
      <c r="O631" s="3"/>
    </row>
    <row r="632" spans="12:15" ht="12.75" customHeight="1" x14ac:dyDescent="0.2">
      <c r="L632" s="114"/>
      <c r="M632" s="3"/>
      <c r="O632" s="3"/>
    </row>
    <row r="633" spans="12:15" ht="12.75" customHeight="1" x14ac:dyDescent="0.2">
      <c r="L633" s="114"/>
      <c r="M633" s="3"/>
      <c r="O633" s="3"/>
    </row>
    <row r="634" spans="12:15" ht="12.75" customHeight="1" x14ac:dyDescent="0.2">
      <c r="L634" s="114"/>
      <c r="M634" s="3"/>
      <c r="O634" s="3"/>
    </row>
    <row r="635" spans="12:15" ht="12.75" customHeight="1" x14ac:dyDescent="0.2">
      <c r="L635" s="114"/>
      <c r="M635" s="3"/>
      <c r="O635" s="3"/>
    </row>
    <row r="636" spans="12:15" ht="12.75" customHeight="1" x14ac:dyDescent="0.2">
      <c r="L636" s="114"/>
      <c r="M636" s="3"/>
      <c r="O636" s="3"/>
    </row>
    <row r="637" spans="12:15" ht="12.75" customHeight="1" x14ac:dyDescent="0.2">
      <c r="L637" s="114"/>
      <c r="M637" s="3"/>
      <c r="O637" s="3"/>
    </row>
    <row r="638" spans="12:15" ht="12.75" customHeight="1" x14ac:dyDescent="0.2">
      <c r="L638" s="114"/>
      <c r="M638" s="3"/>
      <c r="O638" s="3"/>
    </row>
    <row r="639" spans="12:15" ht="12.75" customHeight="1" x14ac:dyDescent="0.2">
      <c r="L639" s="114"/>
      <c r="M639" s="3"/>
      <c r="O639" s="3"/>
    </row>
    <row r="640" spans="12:15" ht="12.75" customHeight="1" x14ac:dyDescent="0.2">
      <c r="L640" s="114"/>
      <c r="M640" s="3"/>
      <c r="O640" s="3"/>
    </row>
    <row r="641" spans="12:15" ht="12.75" customHeight="1" x14ac:dyDescent="0.2">
      <c r="L641" s="114"/>
      <c r="M641" s="3"/>
      <c r="O641" s="3"/>
    </row>
    <row r="642" spans="12:15" ht="12.75" customHeight="1" x14ac:dyDescent="0.2">
      <c r="L642" s="114"/>
      <c r="M642" s="3"/>
      <c r="O642" s="3"/>
    </row>
    <row r="643" spans="12:15" ht="12.75" customHeight="1" x14ac:dyDescent="0.2">
      <c r="L643" s="114"/>
      <c r="M643" s="3"/>
      <c r="O643" s="3"/>
    </row>
    <row r="644" spans="12:15" ht="12.75" customHeight="1" x14ac:dyDescent="0.2">
      <c r="L644" s="114"/>
      <c r="M644" s="3"/>
      <c r="O644" s="3"/>
    </row>
    <row r="645" spans="12:15" ht="12.75" customHeight="1" x14ac:dyDescent="0.2">
      <c r="L645" s="114"/>
      <c r="M645" s="3"/>
      <c r="O645" s="3"/>
    </row>
    <row r="646" spans="12:15" ht="12.75" customHeight="1" x14ac:dyDescent="0.2">
      <c r="L646" s="114"/>
      <c r="M646" s="3"/>
      <c r="O646" s="3"/>
    </row>
    <row r="647" spans="12:15" ht="12.75" customHeight="1" x14ac:dyDescent="0.2">
      <c r="L647" s="114"/>
      <c r="M647" s="3"/>
      <c r="O647" s="3"/>
    </row>
    <row r="648" spans="12:15" ht="12.75" customHeight="1" x14ac:dyDescent="0.2">
      <c r="L648" s="114"/>
      <c r="M648" s="3"/>
      <c r="O648" s="3"/>
    </row>
    <row r="649" spans="12:15" ht="12.75" customHeight="1" x14ac:dyDescent="0.2">
      <c r="L649" s="114"/>
      <c r="M649" s="3"/>
      <c r="O649" s="3"/>
    </row>
    <row r="650" spans="12:15" ht="12.75" customHeight="1" x14ac:dyDescent="0.2">
      <c r="L650" s="114"/>
      <c r="M650" s="3"/>
      <c r="O650" s="3"/>
    </row>
    <row r="651" spans="12:15" ht="12.75" customHeight="1" x14ac:dyDescent="0.2">
      <c r="L651" s="114"/>
      <c r="M651" s="3"/>
      <c r="O651" s="3"/>
    </row>
    <row r="652" spans="12:15" ht="12.75" customHeight="1" x14ac:dyDescent="0.2">
      <c r="L652" s="114"/>
      <c r="M652" s="3"/>
      <c r="O652" s="3"/>
    </row>
    <row r="653" spans="12:15" ht="12.75" customHeight="1" x14ac:dyDescent="0.2">
      <c r="L653" s="114"/>
      <c r="M653" s="3"/>
      <c r="O653" s="3"/>
    </row>
    <row r="654" spans="12:15" ht="12.75" customHeight="1" x14ac:dyDescent="0.2">
      <c r="L654" s="114"/>
      <c r="M654" s="3"/>
      <c r="O654" s="3"/>
    </row>
    <row r="655" spans="12:15" ht="12.75" customHeight="1" x14ac:dyDescent="0.2">
      <c r="L655" s="114"/>
      <c r="M655" s="3"/>
      <c r="O655" s="3"/>
    </row>
    <row r="656" spans="12:15" ht="12.75" customHeight="1" x14ac:dyDescent="0.2">
      <c r="L656" s="114"/>
      <c r="M656" s="3"/>
      <c r="O656" s="3"/>
    </row>
    <row r="657" spans="12:15" ht="12.75" customHeight="1" x14ac:dyDescent="0.2">
      <c r="L657" s="114"/>
      <c r="M657" s="3"/>
      <c r="O657" s="3"/>
    </row>
    <row r="658" spans="12:15" ht="12.75" customHeight="1" x14ac:dyDescent="0.2">
      <c r="L658" s="114"/>
      <c r="M658" s="3"/>
      <c r="O658" s="3"/>
    </row>
    <row r="659" spans="12:15" ht="12.75" customHeight="1" x14ac:dyDescent="0.2">
      <c r="L659" s="114"/>
      <c r="M659" s="3"/>
      <c r="O659" s="3"/>
    </row>
    <row r="660" spans="12:15" ht="12.75" customHeight="1" x14ac:dyDescent="0.2">
      <c r="L660" s="114"/>
      <c r="M660" s="3"/>
      <c r="O660" s="3"/>
    </row>
    <row r="661" spans="12:15" ht="12.75" customHeight="1" x14ac:dyDescent="0.2">
      <c r="L661" s="114"/>
      <c r="M661" s="3"/>
      <c r="O661" s="3"/>
    </row>
    <row r="662" spans="12:15" ht="12.75" customHeight="1" x14ac:dyDescent="0.2">
      <c r="L662" s="114"/>
      <c r="M662" s="3"/>
      <c r="O662" s="3"/>
    </row>
    <row r="663" spans="12:15" ht="12.75" customHeight="1" x14ac:dyDescent="0.2">
      <c r="L663" s="114"/>
      <c r="M663" s="3"/>
      <c r="O663" s="3"/>
    </row>
    <row r="664" spans="12:15" ht="12.75" customHeight="1" x14ac:dyDescent="0.2">
      <c r="L664" s="114"/>
      <c r="M664" s="3"/>
      <c r="O664" s="3"/>
    </row>
    <row r="665" spans="12:15" ht="12.75" customHeight="1" x14ac:dyDescent="0.2">
      <c r="L665" s="114"/>
      <c r="M665" s="3"/>
      <c r="O665" s="3"/>
    </row>
    <row r="666" spans="12:15" ht="12.75" customHeight="1" x14ac:dyDescent="0.2">
      <c r="L666" s="114"/>
      <c r="M666" s="3"/>
      <c r="O666" s="3"/>
    </row>
    <row r="667" spans="12:15" ht="12.75" customHeight="1" x14ac:dyDescent="0.2">
      <c r="L667" s="114"/>
      <c r="M667" s="3"/>
      <c r="O667" s="3"/>
    </row>
    <row r="668" spans="12:15" ht="12.75" customHeight="1" x14ac:dyDescent="0.2">
      <c r="L668" s="114"/>
      <c r="M668" s="3"/>
      <c r="O668" s="3"/>
    </row>
    <row r="669" spans="12:15" ht="12.75" customHeight="1" x14ac:dyDescent="0.2">
      <c r="L669" s="114"/>
      <c r="M669" s="3"/>
      <c r="O669" s="3"/>
    </row>
    <row r="670" spans="12:15" ht="12.75" customHeight="1" x14ac:dyDescent="0.2">
      <c r="L670" s="114"/>
      <c r="M670" s="3"/>
      <c r="O670" s="3"/>
    </row>
    <row r="671" spans="12:15" ht="12.75" customHeight="1" x14ac:dyDescent="0.2">
      <c r="L671" s="114"/>
      <c r="M671" s="3"/>
      <c r="O671" s="3"/>
    </row>
    <row r="672" spans="12:15" ht="12.75" customHeight="1" x14ac:dyDescent="0.2">
      <c r="L672" s="114"/>
      <c r="M672" s="3"/>
      <c r="O672" s="3"/>
    </row>
    <row r="673" spans="12:15" ht="12.75" customHeight="1" x14ac:dyDescent="0.2">
      <c r="L673" s="114"/>
      <c r="M673" s="3"/>
      <c r="O673" s="3"/>
    </row>
    <row r="674" spans="12:15" ht="12.75" customHeight="1" x14ac:dyDescent="0.2">
      <c r="L674" s="114"/>
      <c r="M674" s="3"/>
      <c r="O674" s="3"/>
    </row>
    <row r="675" spans="12:15" ht="12.75" customHeight="1" x14ac:dyDescent="0.2">
      <c r="L675" s="114"/>
      <c r="M675" s="3"/>
      <c r="O675" s="3"/>
    </row>
    <row r="676" spans="12:15" ht="12.75" customHeight="1" x14ac:dyDescent="0.2">
      <c r="L676" s="114"/>
      <c r="M676" s="3"/>
      <c r="O676" s="3"/>
    </row>
    <row r="677" spans="12:15" ht="12.75" customHeight="1" x14ac:dyDescent="0.2">
      <c r="L677" s="114"/>
      <c r="M677" s="3"/>
      <c r="O677" s="3"/>
    </row>
    <row r="678" spans="12:15" ht="12.75" customHeight="1" x14ac:dyDescent="0.2">
      <c r="L678" s="114"/>
      <c r="M678" s="3"/>
      <c r="O678" s="3"/>
    </row>
    <row r="679" spans="12:15" ht="12.75" customHeight="1" x14ac:dyDescent="0.2">
      <c r="L679" s="114"/>
      <c r="M679" s="3"/>
      <c r="O679" s="3"/>
    </row>
    <row r="680" spans="12:15" ht="12.75" customHeight="1" x14ac:dyDescent="0.2">
      <c r="L680" s="114"/>
      <c r="M680" s="3"/>
      <c r="O680" s="3"/>
    </row>
    <row r="681" spans="12:15" ht="12.75" customHeight="1" x14ac:dyDescent="0.2">
      <c r="L681" s="114"/>
      <c r="M681" s="3"/>
      <c r="O681" s="3"/>
    </row>
    <row r="682" spans="12:15" ht="12.75" customHeight="1" x14ac:dyDescent="0.2">
      <c r="L682" s="114"/>
      <c r="M682" s="3"/>
      <c r="O682" s="3"/>
    </row>
    <row r="683" spans="12:15" ht="12.75" customHeight="1" x14ac:dyDescent="0.2">
      <c r="L683" s="114"/>
      <c r="M683" s="3"/>
      <c r="O683" s="3"/>
    </row>
    <row r="684" spans="12:15" ht="12.75" customHeight="1" x14ac:dyDescent="0.2">
      <c r="L684" s="114"/>
      <c r="M684" s="3"/>
      <c r="O684" s="3"/>
    </row>
    <row r="685" spans="12:15" ht="12.75" customHeight="1" x14ac:dyDescent="0.2">
      <c r="L685" s="114"/>
      <c r="M685" s="3"/>
      <c r="O685" s="3"/>
    </row>
    <row r="686" spans="12:15" ht="12.75" customHeight="1" x14ac:dyDescent="0.2">
      <c r="L686" s="114"/>
      <c r="M686" s="3"/>
      <c r="O686" s="3"/>
    </row>
    <row r="687" spans="12:15" ht="12.75" customHeight="1" x14ac:dyDescent="0.2">
      <c r="L687" s="114"/>
      <c r="M687" s="3"/>
      <c r="O687" s="3"/>
    </row>
    <row r="688" spans="12:15" ht="12.75" customHeight="1" x14ac:dyDescent="0.2">
      <c r="L688" s="114"/>
      <c r="M688" s="3"/>
      <c r="O688" s="3"/>
    </row>
    <row r="689" spans="12:15" ht="12.75" customHeight="1" x14ac:dyDescent="0.2">
      <c r="L689" s="114"/>
      <c r="M689" s="3"/>
      <c r="O689" s="3"/>
    </row>
    <row r="690" spans="12:15" ht="12.75" customHeight="1" x14ac:dyDescent="0.2">
      <c r="L690" s="114"/>
      <c r="M690" s="3"/>
      <c r="O690" s="3"/>
    </row>
    <row r="691" spans="12:15" ht="12.75" customHeight="1" x14ac:dyDescent="0.2">
      <c r="L691" s="114"/>
      <c r="M691" s="3"/>
      <c r="O691" s="3"/>
    </row>
    <row r="692" spans="12:15" ht="12.75" customHeight="1" x14ac:dyDescent="0.2">
      <c r="L692" s="114"/>
      <c r="M692" s="3"/>
      <c r="O692" s="3"/>
    </row>
    <row r="693" spans="12:15" ht="12.75" customHeight="1" x14ac:dyDescent="0.2">
      <c r="L693" s="114"/>
      <c r="M693" s="3"/>
      <c r="O693" s="3"/>
    </row>
    <row r="694" spans="12:15" ht="12.75" customHeight="1" x14ac:dyDescent="0.2">
      <c r="L694" s="114"/>
      <c r="M694" s="3"/>
      <c r="O694" s="3"/>
    </row>
    <row r="695" spans="12:15" ht="12.75" customHeight="1" x14ac:dyDescent="0.2">
      <c r="L695" s="114"/>
      <c r="M695" s="3"/>
      <c r="O695" s="3"/>
    </row>
    <row r="696" spans="12:15" ht="12.75" customHeight="1" x14ac:dyDescent="0.2">
      <c r="L696" s="114"/>
      <c r="M696" s="3"/>
      <c r="O696" s="3"/>
    </row>
    <row r="697" spans="12:15" ht="12.75" customHeight="1" x14ac:dyDescent="0.2">
      <c r="L697" s="114"/>
      <c r="M697" s="3"/>
      <c r="O697" s="3"/>
    </row>
    <row r="698" spans="12:15" ht="12.75" customHeight="1" x14ac:dyDescent="0.2">
      <c r="L698" s="114"/>
      <c r="M698" s="3"/>
      <c r="O698" s="3"/>
    </row>
    <row r="699" spans="12:15" ht="12.75" customHeight="1" x14ac:dyDescent="0.2">
      <c r="L699" s="114"/>
      <c r="M699" s="3"/>
      <c r="O699" s="3"/>
    </row>
    <row r="700" spans="12:15" ht="12.75" customHeight="1" x14ac:dyDescent="0.2">
      <c r="L700" s="114"/>
      <c r="M700" s="3"/>
      <c r="O700" s="3"/>
    </row>
    <row r="701" spans="12:15" ht="12.75" customHeight="1" x14ac:dyDescent="0.2">
      <c r="L701" s="114"/>
      <c r="M701" s="3"/>
      <c r="O701" s="3"/>
    </row>
    <row r="702" spans="12:15" ht="12.75" customHeight="1" x14ac:dyDescent="0.2">
      <c r="L702" s="114"/>
      <c r="M702" s="3"/>
      <c r="O702" s="3"/>
    </row>
    <row r="703" spans="12:15" ht="12.75" customHeight="1" x14ac:dyDescent="0.2">
      <c r="L703" s="114"/>
      <c r="M703" s="3"/>
      <c r="O703" s="3"/>
    </row>
    <row r="704" spans="12:15" ht="12.75" customHeight="1" x14ac:dyDescent="0.2">
      <c r="L704" s="114"/>
      <c r="M704" s="3"/>
      <c r="O704" s="3"/>
    </row>
    <row r="705" spans="12:15" ht="12.75" customHeight="1" x14ac:dyDescent="0.2">
      <c r="L705" s="114"/>
      <c r="M705" s="3"/>
      <c r="O705" s="3"/>
    </row>
    <row r="706" spans="12:15" ht="12.75" customHeight="1" x14ac:dyDescent="0.2">
      <c r="L706" s="114"/>
      <c r="M706" s="3"/>
      <c r="O706" s="3"/>
    </row>
    <row r="707" spans="12:15" ht="12.75" customHeight="1" x14ac:dyDescent="0.2">
      <c r="L707" s="114"/>
      <c r="M707" s="3"/>
      <c r="O707" s="3"/>
    </row>
    <row r="708" spans="12:15" ht="12.75" customHeight="1" x14ac:dyDescent="0.2">
      <c r="L708" s="114"/>
      <c r="M708" s="3"/>
      <c r="O708" s="3"/>
    </row>
    <row r="709" spans="12:15" ht="12.75" customHeight="1" x14ac:dyDescent="0.2">
      <c r="L709" s="114"/>
      <c r="M709" s="3"/>
      <c r="O709" s="3"/>
    </row>
    <row r="710" spans="12:15" ht="12.75" customHeight="1" x14ac:dyDescent="0.2">
      <c r="L710" s="114"/>
      <c r="M710" s="3"/>
      <c r="O710" s="3"/>
    </row>
    <row r="711" spans="12:15" ht="12.75" customHeight="1" x14ac:dyDescent="0.2">
      <c r="L711" s="114"/>
      <c r="M711" s="3"/>
      <c r="O711" s="3"/>
    </row>
    <row r="712" spans="12:15" ht="12.75" customHeight="1" x14ac:dyDescent="0.2">
      <c r="L712" s="114"/>
      <c r="M712" s="3"/>
      <c r="O712" s="3"/>
    </row>
    <row r="713" spans="12:15" ht="12.75" customHeight="1" x14ac:dyDescent="0.2">
      <c r="L713" s="114"/>
      <c r="M713" s="3"/>
      <c r="O713" s="3"/>
    </row>
    <row r="714" spans="12:15" ht="12.75" customHeight="1" x14ac:dyDescent="0.2">
      <c r="L714" s="114"/>
      <c r="M714" s="3"/>
      <c r="O714" s="3"/>
    </row>
    <row r="715" spans="12:15" ht="12.75" customHeight="1" x14ac:dyDescent="0.2">
      <c r="L715" s="114"/>
      <c r="M715" s="3"/>
      <c r="O715" s="3"/>
    </row>
    <row r="716" spans="12:15" ht="12.75" customHeight="1" x14ac:dyDescent="0.2">
      <c r="L716" s="114"/>
      <c r="M716" s="3"/>
      <c r="O716" s="3"/>
    </row>
    <row r="717" spans="12:15" ht="12.75" customHeight="1" x14ac:dyDescent="0.2">
      <c r="L717" s="114"/>
      <c r="M717" s="3"/>
      <c r="O717" s="3"/>
    </row>
    <row r="718" spans="12:15" ht="12.75" customHeight="1" x14ac:dyDescent="0.2">
      <c r="L718" s="114"/>
      <c r="M718" s="3"/>
      <c r="O718" s="3"/>
    </row>
    <row r="719" spans="12:15" ht="12.75" customHeight="1" x14ac:dyDescent="0.2">
      <c r="L719" s="114"/>
      <c r="M719" s="3"/>
      <c r="O719" s="3"/>
    </row>
    <row r="720" spans="12:15" ht="12.75" customHeight="1" x14ac:dyDescent="0.2">
      <c r="L720" s="114"/>
      <c r="M720" s="3"/>
      <c r="O720" s="3"/>
    </row>
    <row r="721" spans="12:15" ht="12.75" customHeight="1" x14ac:dyDescent="0.2">
      <c r="L721" s="114"/>
      <c r="M721" s="3"/>
      <c r="O721" s="3"/>
    </row>
    <row r="722" spans="12:15" ht="12.75" customHeight="1" x14ac:dyDescent="0.2">
      <c r="L722" s="114"/>
      <c r="M722" s="3"/>
      <c r="O722" s="3"/>
    </row>
    <row r="723" spans="12:15" ht="12.75" customHeight="1" x14ac:dyDescent="0.2">
      <c r="L723" s="114"/>
      <c r="M723" s="3"/>
      <c r="O723" s="3"/>
    </row>
    <row r="724" spans="12:15" ht="12.75" customHeight="1" x14ac:dyDescent="0.2">
      <c r="L724" s="114"/>
      <c r="M724" s="3"/>
      <c r="O724" s="3"/>
    </row>
    <row r="725" spans="12:15" ht="12.75" customHeight="1" x14ac:dyDescent="0.2">
      <c r="L725" s="114"/>
      <c r="M725" s="3"/>
      <c r="O725" s="3"/>
    </row>
    <row r="726" spans="12:15" ht="12.75" customHeight="1" x14ac:dyDescent="0.2">
      <c r="L726" s="114"/>
      <c r="M726" s="3"/>
      <c r="O726" s="3"/>
    </row>
    <row r="727" spans="12:15" ht="12.75" customHeight="1" x14ac:dyDescent="0.2">
      <c r="L727" s="114"/>
      <c r="M727" s="3"/>
      <c r="O727" s="3"/>
    </row>
    <row r="728" spans="12:15" ht="12.75" customHeight="1" x14ac:dyDescent="0.2">
      <c r="L728" s="114"/>
      <c r="M728" s="3"/>
      <c r="O728" s="3"/>
    </row>
    <row r="729" spans="12:15" ht="12.75" customHeight="1" x14ac:dyDescent="0.2">
      <c r="L729" s="114"/>
      <c r="M729" s="3"/>
      <c r="O729" s="3"/>
    </row>
    <row r="730" spans="12:15" ht="12.75" customHeight="1" x14ac:dyDescent="0.2">
      <c r="L730" s="114"/>
      <c r="M730" s="3"/>
      <c r="O730" s="3"/>
    </row>
    <row r="731" spans="12:15" ht="12.75" customHeight="1" x14ac:dyDescent="0.2">
      <c r="L731" s="114"/>
      <c r="M731" s="3"/>
      <c r="O731" s="3"/>
    </row>
    <row r="732" spans="12:15" ht="12.75" customHeight="1" x14ac:dyDescent="0.2">
      <c r="L732" s="114"/>
      <c r="M732" s="3"/>
      <c r="O732" s="3"/>
    </row>
    <row r="733" spans="12:15" ht="12.75" customHeight="1" x14ac:dyDescent="0.2">
      <c r="L733" s="114"/>
      <c r="M733" s="3"/>
      <c r="O733" s="3"/>
    </row>
    <row r="734" spans="12:15" ht="12.75" customHeight="1" x14ac:dyDescent="0.2">
      <c r="L734" s="114"/>
      <c r="M734" s="3"/>
      <c r="O734" s="3"/>
    </row>
    <row r="735" spans="12:15" ht="12.75" customHeight="1" x14ac:dyDescent="0.2">
      <c r="L735" s="114"/>
      <c r="M735" s="3"/>
      <c r="O735" s="3"/>
    </row>
    <row r="736" spans="12:15" ht="12.75" customHeight="1" x14ac:dyDescent="0.2">
      <c r="L736" s="114"/>
      <c r="M736" s="3"/>
      <c r="O736" s="3"/>
    </row>
    <row r="737" spans="12:15" ht="12.75" customHeight="1" x14ac:dyDescent="0.2">
      <c r="L737" s="114"/>
      <c r="M737" s="3"/>
      <c r="O737" s="3"/>
    </row>
    <row r="738" spans="12:15" ht="12.75" customHeight="1" x14ac:dyDescent="0.2">
      <c r="L738" s="114"/>
      <c r="M738" s="3"/>
      <c r="O738" s="3"/>
    </row>
    <row r="739" spans="12:15" ht="12.75" customHeight="1" x14ac:dyDescent="0.2">
      <c r="L739" s="114"/>
      <c r="M739" s="3"/>
      <c r="O739" s="3"/>
    </row>
    <row r="740" spans="12:15" ht="12.75" customHeight="1" x14ac:dyDescent="0.2">
      <c r="L740" s="114"/>
      <c r="M740" s="3"/>
      <c r="O740" s="3"/>
    </row>
    <row r="741" spans="12:15" ht="12.75" customHeight="1" x14ac:dyDescent="0.2">
      <c r="L741" s="114"/>
      <c r="M741" s="3"/>
      <c r="O741" s="3"/>
    </row>
    <row r="742" spans="12:15" ht="12.75" customHeight="1" x14ac:dyDescent="0.2">
      <c r="L742" s="114"/>
      <c r="M742" s="3"/>
      <c r="O742" s="3"/>
    </row>
    <row r="743" spans="12:15" ht="12.75" customHeight="1" x14ac:dyDescent="0.2">
      <c r="L743" s="114"/>
      <c r="M743" s="3"/>
      <c r="O743" s="3"/>
    </row>
    <row r="744" spans="12:15" ht="12.75" customHeight="1" x14ac:dyDescent="0.2">
      <c r="L744" s="114"/>
      <c r="M744" s="3"/>
      <c r="O744" s="3"/>
    </row>
    <row r="745" spans="12:15" ht="12.75" customHeight="1" x14ac:dyDescent="0.2">
      <c r="L745" s="114"/>
      <c r="M745" s="3"/>
      <c r="O745" s="3"/>
    </row>
    <row r="746" spans="12:15" ht="12.75" customHeight="1" x14ac:dyDescent="0.2">
      <c r="L746" s="114"/>
      <c r="M746" s="3"/>
      <c r="O746" s="3"/>
    </row>
    <row r="747" spans="12:15" ht="12.75" customHeight="1" x14ac:dyDescent="0.2">
      <c r="L747" s="114"/>
      <c r="M747" s="3"/>
      <c r="O747" s="3"/>
    </row>
    <row r="748" spans="12:15" ht="12.75" customHeight="1" x14ac:dyDescent="0.2">
      <c r="L748" s="114"/>
      <c r="M748" s="3"/>
      <c r="O748" s="3"/>
    </row>
    <row r="749" spans="12:15" ht="12.75" customHeight="1" x14ac:dyDescent="0.2">
      <c r="L749" s="114"/>
      <c r="M749" s="3"/>
      <c r="O749" s="3"/>
    </row>
    <row r="750" spans="12:15" ht="12.75" customHeight="1" x14ac:dyDescent="0.2">
      <c r="L750" s="114"/>
      <c r="M750" s="3"/>
      <c r="O750" s="3"/>
    </row>
    <row r="751" spans="12:15" ht="12.75" customHeight="1" x14ac:dyDescent="0.2">
      <c r="L751" s="114"/>
      <c r="M751" s="3"/>
      <c r="O751" s="3"/>
    </row>
    <row r="752" spans="12:15" ht="12.75" customHeight="1" x14ac:dyDescent="0.2">
      <c r="L752" s="114"/>
      <c r="M752" s="3"/>
      <c r="O752" s="3"/>
    </row>
    <row r="753" spans="12:15" ht="12.75" customHeight="1" x14ac:dyDescent="0.2">
      <c r="L753" s="114"/>
      <c r="M753" s="3"/>
      <c r="O753" s="3"/>
    </row>
    <row r="754" spans="12:15" ht="12.75" customHeight="1" x14ac:dyDescent="0.2">
      <c r="L754" s="114"/>
      <c r="M754" s="3"/>
      <c r="O754" s="3"/>
    </row>
    <row r="755" spans="12:15" ht="12.75" customHeight="1" x14ac:dyDescent="0.2">
      <c r="L755" s="114"/>
      <c r="M755" s="3"/>
      <c r="O755" s="3"/>
    </row>
    <row r="756" spans="12:15" ht="12.75" customHeight="1" x14ac:dyDescent="0.2">
      <c r="L756" s="114"/>
      <c r="M756" s="3"/>
      <c r="O756" s="3"/>
    </row>
    <row r="757" spans="12:15" ht="12.75" customHeight="1" x14ac:dyDescent="0.2">
      <c r="L757" s="114"/>
      <c r="M757" s="3"/>
      <c r="O757" s="3"/>
    </row>
    <row r="758" spans="12:15" ht="12.75" customHeight="1" x14ac:dyDescent="0.2">
      <c r="L758" s="114"/>
      <c r="M758" s="3"/>
      <c r="O758" s="3"/>
    </row>
    <row r="759" spans="12:15" ht="12.75" customHeight="1" x14ac:dyDescent="0.2">
      <c r="L759" s="114"/>
      <c r="M759" s="3"/>
      <c r="O759" s="3"/>
    </row>
    <row r="760" spans="12:15" ht="12.75" customHeight="1" x14ac:dyDescent="0.2">
      <c r="L760" s="114"/>
      <c r="M760" s="3"/>
      <c r="O760" s="3"/>
    </row>
    <row r="761" spans="12:15" ht="12.75" customHeight="1" x14ac:dyDescent="0.2">
      <c r="L761" s="114"/>
      <c r="M761" s="3"/>
      <c r="O761" s="3"/>
    </row>
    <row r="762" spans="12:15" ht="12.75" customHeight="1" x14ac:dyDescent="0.2">
      <c r="L762" s="114"/>
      <c r="M762" s="3"/>
      <c r="O762" s="3"/>
    </row>
    <row r="763" spans="12:15" ht="12.75" customHeight="1" x14ac:dyDescent="0.2">
      <c r="L763" s="114"/>
      <c r="M763" s="3"/>
      <c r="O763" s="3"/>
    </row>
    <row r="764" spans="12:15" ht="12.75" customHeight="1" x14ac:dyDescent="0.2">
      <c r="L764" s="114"/>
      <c r="M764" s="3"/>
      <c r="O764" s="3"/>
    </row>
    <row r="765" spans="12:15" ht="12.75" customHeight="1" x14ac:dyDescent="0.2">
      <c r="L765" s="114"/>
      <c r="M765" s="3"/>
      <c r="O765" s="3"/>
    </row>
    <row r="766" spans="12:15" ht="12.75" customHeight="1" x14ac:dyDescent="0.2">
      <c r="L766" s="114"/>
      <c r="M766" s="3"/>
      <c r="O766" s="3"/>
    </row>
    <row r="767" spans="12:15" ht="12.75" customHeight="1" x14ac:dyDescent="0.2">
      <c r="L767" s="114"/>
      <c r="M767" s="3"/>
      <c r="O767" s="3"/>
    </row>
    <row r="768" spans="12:15" ht="12.75" customHeight="1" x14ac:dyDescent="0.2">
      <c r="L768" s="114"/>
      <c r="M768" s="3"/>
      <c r="O768" s="3"/>
    </row>
    <row r="769" spans="12:15" ht="12.75" customHeight="1" x14ac:dyDescent="0.2">
      <c r="L769" s="114"/>
      <c r="M769" s="3"/>
      <c r="O769" s="3"/>
    </row>
    <row r="770" spans="12:15" ht="12.75" customHeight="1" x14ac:dyDescent="0.2">
      <c r="L770" s="114"/>
      <c r="M770" s="3"/>
      <c r="O770" s="3"/>
    </row>
    <row r="771" spans="12:15" ht="12.75" customHeight="1" x14ac:dyDescent="0.2">
      <c r="L771" s="114"/>
      <c r="M771" s="3"/>
      <c r="O771" s="3"/>
    </row>
    <row r="772" spans="12:15" ht="12.75" customHeight="1" x14ac:dyDescent="0.2">
      <c r="L772" s="114"/>
      <c r="M772" s="3"/>
      <c r="O772" s="3"/>
    </row>
    <row r="773" spans="12:15" ht="12.75" customHeight="1" x14ac:dyDescent="0.2">
      <c r="L773" s="114"/>
      <c r="M773" s="3"/>
      <c r="O773" s="3"/>
    </row>
    <row r="774" spans="12:15" ht="12.75" customHeight="1" x14ac:dyDescent="0.2">
      <c r="L774" s="114"/>
      <c r="M774" s="3"/>
      <c r="O774" s="3"/>
    </row>
    <row r="775" spans="12:15" ht="12.75" customHeight="1" x14ac:dyDescent="0.2">
      <c r="L775" s="114"/>
      <c r="M775" s="3"/>
      <c r="O775" s="3"/>
    </row>
    <row r="776" spans="12:15" ht="12.75" customHeight="1" x14ac:dyDescent="0.2">
      <c r="L776" s="114"/>
      <c r="M776" s="3"/>
      <c r="O776" s="3"/>
    </row>
    <row r="777" spans="12:15" ht="12.75" customHeight="1" x14ac:dyDescent="0.2">
      <c r="L777" s="114"/>
      <c r="M777" s="3"/>
      <c r="O777" s="3"/>
    </row>
    <row r="778" spans="12:15" ht="12.75" customHeight="1" x14ac:dyDescent="0.2">
      <c r="L778" s="114"/>
      <c r="M778" s="3"/>
      <c r="O778" s="3"/>
    </row>
    <row r="779" spans="12:15" ht="12.75" customHeight="1" x14ac:dyDescent="0.2">
      <c r="L779" s="114"/>
      <c r="M779" s="3"/>
      <c r="O779" s="3"/>
    </row>
    <row r="780" spans="12:15" ht="12.75" customHeight="1" x14ac:dyDescent="0.2">
      <c r="L780" s="114"/>
      <c r="M780" s="3"/>
      <c r="O780" s="3"/>
    </row>
    <row r="781" spans="12:15" ht="12.75" customHeight="1" x14ac:dyDescent="0.2">
      <c r="L781" s="114"/>
      <c r="M781" s="3"/>
      <c r="O781" s="3"/>
    </row>
    <row r="782" spans="12:15" ht="12.75" customHeight="1" x14ac:dyDescent="0.2">
      <c r="L782" s="114"/>
      <c r="M782" s="3"/>
      <c r="O782" s="3"/>
    </row>
    <row r="783" spans="12:15" ht="12.75" customHeight="1" x14ac:dyDescent="0.2">
      <c r="L783" s="114"/>
      <c r="M783" s="3"/>
      <c r="O783" s="3"/>
    </row>
    <row r="784" spans="12:15" ht="12.75" customHeight="1" x14ac:dyDescent="0.2">
      <c r="L784" s="114"/>
      <c r="M784" s="3"/>
      <c r="O784" s="3"/>
    </row>
    <row r="785" spans="12:15" ht="12.75" customHeight="1" x14ac:dyDescent="0.2">
      <c r="L785" s="114"/>
      <c r="M785" s="3"/>
      <c r="O785" s="3"/>
    </row>
    <row r="786" spans="12:15" ht="12.75" customHeight="1" x14ac:dyDescent="0.2">
      <c r="L786" s="114"/>
      <c r="M786" s="3"/>
      <c r="O786" s="3"/>
    </row>
    <row r="787" spans="12:15" ht="12.75" customHeight="1" x14ac:dyDescent="0.2">
      <c r="L787" s="114"/>
      <c r="M787" s="3"/>
      <c r="O787" s="3"/>
    </row>
    <row r="788" spans="12:15" ht="12.75" customHeight="1" x14ac:dyDescent="0.2">
      <c r="L788" s="114"/>
      <c r="M788" s="3"/>
      <c r="O788" s="3"/>
    </row>
    <row r="789" spans="12:15" ht="12.75" customHeight="1" x14ac:dyDescent="0.2">
      <c r="L789" s="114"/>
      <c r="M789" s="3"/>
      <c r="O789" s="3"/>
    </row>
    <row r="790" spans="12:15" ht="12.75" customHeight="1" x14ac:dyDescent="0.2">
      <c r="L790" s="114"/>
      <c r="M790" s="3"/>
      <c r="O790" s="3"/>
    </row>
    <row r="791" spans="12:15" ht="12.75" customHeight="1" x14ac:dyDescent="0.2">
      <c r="L791" s="114"/>
      <c r="M791" s="3"/>
      <c r="O791" s="3"/>
    </row>
    <row r="792" spans="12:15" ht="12.75" customHeight="1" x14ac:dyDescent="0.2">
      <c r="L792" s="114"/>
      <c r="M792" s="3"/>
      <c r="O792" s="3"/>
    </row>
    <row r="793" spans="12:15" ht="12.75" customHeight="1" x14ac:dyDescent="0.2">
      <c r="L793" s="114"/>
      <c r="M793" s="3"/>
      <c r="O793" s="3"/>
    </row>
    <row r="794" spans="12:15" ht="12.75" customHeight="1" x14ac:dyDescent="0.2">
      <c r="L794" s="114"/>
      <c r="M794" s="3"/>
      <c r="O794" s="3"/>
    </row>
    <row r="795" spans="12:15" ht="12.75" customHeight="1" x14ac:dyDescent="0.2">
      <c r="L795" s="114"/>
      <c r="M795" s="3"/>
      <c r="O795" s="3"/>
    </row>
    <row r="796" spans="12:15" ht="12.75" customHeight="1" x14ac:dyDescent="0.2">
      <c r="L796" s="114"/>
      <c r="M796" s="3"/>
      <c r="O796" s="3"/>
    </row>
    <row r="797" spans="12:15" ht="12.75" customHeight="1" x14ac:dyDescent="0.2">
      <c r="L797" s="114"/>
      <c r="M797" s="3"/>
      <c r="O797" s="3"/>
    </row>
    <row r="798" spans="12:15" ht="12.75" customHeight="1" x14ac:dyDescent="0.2">
      <c r="L798" s="114"/>
      <c r="M798" s="3"/>
      <c r="O798" s="3"/>
    </row>
    <row r="799" spans="12:15" ht="12.75" customHeight="1" x14ac:dyDescent="0.2">
      <c r="L799" s="114"/>
      <c r="M799" s="3"/>
      <c r="O799" s="3"/>
    </row>
    <row r="800" spans="12:15" ht="12.75" customHeight="1" x14ac:dyDescent="0.2">
      <c r="L800" s="114"/>
      <c r="M800" s="3"/>
      <c r="O800" s="3"/>
    </row>
    <row r="801" spans="12:15" ht="12.75" customHeight="1" x14ac:dyDescent="0.2">
      <c r="L801" s="114"/>
      <c r="M801" s="3"/>
      <c r="O801" s="3"/>
    </row>
    <row r="802" spans="12:15" ht="12.75" customHeight="1" x14ac:dyDescent="0.2">
      <c r="L802" s="114"/>
      <c r="M802" s="3"/>
      <c r="O802" s="3"/>
    </row>
    <row r="803" spans="12:15" ht="12.75" customHeight="1" x14ac:dyDescent="0.2">
      <c r="L803" s="114"/>
      <c r="M803" s="3"/>
      <c r="O803" s="3"/>
    </row>
    <row r="804" spans="12:15" ht="12.75" customHeight="1" x14ac:dyDescent="0.2">
      <c r="L804" s="114"/>
      <c r="M804" s="3"/>
      <c r="O804" s="3"/>
    </row>
    <row r="805" spans="12:15" ht="12.75" customHeight="1" x14ac:dyDescent="0.2">
      <c r="L805" s="114"/>
      <c r="M805" s="3"/>
      <c r="O805" s="3"/>
    </row>
    <row r="806" spans="12:15" ht="12.75" customHeight="1" x14ac:dyDescent="0.2">
      <c r="L806" s="114"/>
      <c r="M806" s="3"/>
      <c r="O806" s="3"/>
    </row>
    <row r="807" spans="12:15" ht="12.75" customHeight="1" x14ac:dyDescent="0.2">
      <c r="L807" s="114"/>
      <c r="M807" s="3"/>
      <c r="O807" s="3"/>
    </row>
    <row r="808" spans="12:15" ht="12.75" customHeight="1" x14ac:dyDescent="0.2">
      <c r="L808" s="114"/>
      <c r="M808" s="3"/>
      <c r="O808" s="3"/>
    </row>
    <row r="809" spans="12:15" ht="12.75" customHeight="1" x14ac:dyDescent="0.2">
      <c r="L809" s="114"/>
      <c r="M809" s="3"/>
      <c r="O809" s="3"/>
    </row>
    <row r="810" spans="12:15" ht="12.75" customHeight="1" x14ac:dyDescent="0.2">
      <c r="L810" s="114"/>
      <c r="M810" s="3"/>
      <c r="O810" s="3"/>
    </row>
    <row r="811" spans="12:15" ht="12.75" customHeight="1" x14ac:dyDescent="0.2">
      <c r="L811" s="114"/>
      <c r="M811" s="3"/>
      <c r="O811" s="3"/>
    </row>
    <row r="812" spans="12:15" ht="12.75" customHeight="1" x14ac:dyDescent="0.2">
      <c r="L812" s="114"/>
      <c r="M812" s="3"/>
      <c r="O812" s="3"/>
    </row>
    <row r="813" spans="12:15" ht="12.75" customHeight="1" x14ac:dyDescent="0.2">
      <c r="L813" s="114"/>
      <c r="M813" s="3"/>
      <c r="O813" s="3"/>
    </row>
    <row r="814" spans="12:15" ht="12.75" customHeight="1" x14ac:dyDescent="0.2">
      <c r="L814" s="114"/>
      <c r="M814" s="3"/>
      <c r="O814" s="3"/>
    </row>
    <row r="815" spans="12:15" ht="12.75" customHeight="1" x14ac:dyDescent="0.2">
      <c r="L815" s="114"/>
      <c r="M815" s="3"/>
      <c r="O815" s="3"/>
    </row>
    <row r="816" spans="12:15" ht="12.75" customHeight="1" x14ac:dyDescent="0.2">
      <c r="L816" s="114"/>
      <c r="M816" s="3"/>
      <c r="O816" s="3"/>
    </row>
    <row r="817" spans="12:15" ht="12.75" customHeight="1" x14ac:dyDescent="0.2">
      <c r="L817" s="114"/>
      <c r="M817" s="3"/>
      <c r="O817" s="3"/>
    </row>
    <row r="818" spans="12:15" ht="12.75" customHeight="1" x14ac:dyDescent="0.2">
      <c r="L818" s="114"/>
      <c r="M818" s="3"/>
      <c r="O818" s="3"/>
    </row>
    <row r="819" spans="12:15" ht="12.75" customHeight="1" x14ac:dyDescent="0.2">
      <c r="L819" s="114"/>
      <c r="M819" s="3"/>
      <c r="O819" s="3"/>
    </row>
    <row r="820" spans="12:15" ht="12.75" customHeight="1" x14ac:dyDescent="0.2">
      <c r="L820" s="114"/>
      <c r="M820" s="3"/>
      <c r="O820" s="3"/>
    </row>
    <row r="821" spans="12:15" ht="12.75" customHeight="1" x14ac:dyDescent="0.2">
      <c r="L821" s="114"/>
      <c r="M821" s="3"/>
      <c r="O821" s="3"/>
    </row>
    <row r="822" spans="12:15" ht="12.75" customHeight="1" x14ac:dyDescent="0.2">
      <c r="L822" s="114"/>
      <c r="M822" s="3"/>
      <c r="O822" s="3"/>
    </row>
    <row r="823" spans="12:15" ht="12.75" customHeight="1" x14ac:dyDescent="0.2">
      <c r="L823" s="114"/>
      <c r="M823" s="3"/>
      <c r="O823" s="3"/>
    </row>
    <row r="824" spans="12:15" ht="12.75" customHeight="1" x14ac:dyDescent="0.2">
      <c r="L824" s="114"/>
      <c r="M824" s="3"/>
      <c r="O824" s="3"/>
    </row>
    <row r="825" spans="12:15" ht="12.75" customHeight="1" x14ac:dyDescent="0.2">
      <c r="L825" s="114"/>
      <c r="M825" s="3"/>
      <c r="O825" s="3"/>
    </row>
    <row r="826" spans="12:15" ht="12.75" customHeight="1" x14ac:dyDescent="0.2">
      <c r="L826" s="114"/>
      <c r="M826" s="3"/>
      <c r="O826" s="3"/>
    </row>
    <row r="827" spans="12:15" ht="12.75" customHeight="1" x14ac:dyDescent="0.2">
      <c r="L827" s="114"/>
      <c r="M827" s="3"/>
      <c r="O827" s="3"/>
    </row>
    <row r="828" spans="12:15" ht="12.75" customHeight="1" x14ac:dyDescent="0.2">
      <c r="L828" s="114"/>
      <c r="M828" s="3"/>
      <c r="O828" s="3"/>
    </row>
    <row r="829" spans="12:15" ht="12.75" customHeight="1" x14ac:dyDescent="0.2">
      <c r="L829" s="114"/>
      <c r="M829" s="3"/>
      <c r="O829" s="3"/>
    </row>
    <row r="830" spans="12:15" ht="12.75" customHeight="1" x14ac:dyDescent="0.2">
      <c r="L830" s="114"/>
      <c r="M830" s="3"/>
      <c r="O830" s="3"/>
    </row>
    <row r="831" spans="12:15" ht="12.75" customHeight="1" x14ac:dyDescent="0.2">
      <c r="L831" s="114"/>
      <c r="M831" s="3"/>
      <c r="O831" s="3"/>
    </row>
    <row r="832" spans="12:15" ht="12.75" customHeight="1" x14ac:dyDescent="0.2">
      <c r="L832" s="114"/>
      <c r="M832" s="3"/>
      <c r="O832" s="3"/>
    </row>
    <row r="833" spans="12:15" ht="12.75" customHeight="1" x14ac:dyDescent="0.2">
      <c r="L833" s="114"/>
      <c r="M833" s="3"/>
      <c r="O833" s="3"/>
    </row>
    <row r="834" spans="12:15" ht="12.75" customHeight="1" x14ac:dyDescent="0.2">
      <c r="L834" s="114"/>
      <c r="M834" s="3"/>
      <c r="O834" s="3"/>
    </row>
    <row r="835" spans="12:15" ht="12.75" customHeight="1" x14ac:dyDescent="0.2">
      <c r="L835" s="114"/>
      <c r="M835" s="3"/>
      <c r="O835" s="3"/>
    </row>
    <row r="836" spans="12:15" ht="12.75" customHeight="1" x14ac:dyDescent="0.2">
      <c r="L836" s="114"/>
      <c r="M836" s="3"/>
      <c r="O836" s="3"/>
    </row>
    <row r="837" spans="12:15" ht="12.75" customHeight="1" x14ac:dyDescent="0.2">
      <c r="L837" s="114"/>
      <c r="M837" s="3"/>
      <c r="O837" s="3"/>
    </row>
    <row r="838" spans="12:15" ht="12.75" customHeight="1" x14ac:dyDescent="0.2">
      <c r="L838" s="114"/>
      <c r="M838" s="3"/>
      <c r="O838" s="3"/>
    </row>
    <row r="839" spans="12:15" ht="12.75" customHeight="1" x14ac:dyDescent="0.2">
      <c r="L839" s="114"/>
      <c r="M839" s="3"/>
      <c r="O839" s="3"/>
    </row>
    <row r="840" spans="12:15" ht="12.75" customHeight="1" x14ac:dyDescent="0.2">
      <c r="L840" s="114"/>
      <c r="M840" s="3"/>
      <c r="O840" s="3"/>
    </row>
    <row r="841" spans="12:15" ht="12.75" customHeight="1" x14ac:dyDescent="0.2">
      <c r="L841" s="114"/>
      <c r="M841" s="3"/>
      <c r="O841" s="3"/>
    </row>
    <row r="842" spans="12:15" ht="12.75" customHeight="1" x14ac:dyDescent="0.2">
      <c r="L842" s="114"/>
      <c r="M842" s="3"/>
      <c r="O842" s="3"/>
    </row>
    <row r="843" spans="12:15" ht="12.75" customHeight="1" x14ac:dyDescent="0.2">
      <c r="L843" s="114"/>
      <c r="M843" s="3"/>
      <c r="O843" s="3"/>
    </row>
    <row r="844" spans="12:15" ht="12.75" customHeight="1" x14ac:dyDescent="0.2">
      <c r="L844" s="114"/>
      <c r="M844" s="3"/>
      <c r="O844" s="3"/>
    </row>
    <row r="845" spans="12:15" ht="12.75" customHeight="1" x14ac:dyDescent="0.2">
      <c r="L845" s="114"/>
      <c r="M845" s="3"/>
      <c r="O845" s="3"/>
    </row>
    <row r="846" spans="12:15" ht="12.75" customHeight="1" x14ac:dyDescent="0.2">
      <c r="L846" s="114"/>
      <c r="M846" s="3"/>
      <c r="O846" s="3"/>
    </row>
    <row r="847" spans="12:15" ht="12.75" customHeight="1" x14ac:dyDescent="0.2">
      <c r="L847" s="114"/>
      <c r="M847" s="3"/>
      <c r="O847" s="3"/>
    </row>
    <row r="848" spans="12:15" ht="12.75" customHeight="1" x14ac:dyDescent="0.2">
      <c r="L848" s="114"/>
      <c r="M848" s="3"/>
      <c r="O848" s="3"/>
    </row>
    <row r="849" spans="12:15" ht="12.75" customHeight="1" x14ac:dyDescent="0.2">
      <c r="L849" s="114"/>
      <c r="M849" s="3"/>
      <c r="O849" s="3"/>
    </row>
    <row r="850" spans="12:15" ht="12.75" customHeight="1" x14ac:dyDescent="0.2">
      <c r="L850" s="114"/>
      <c r="M850" s="3"/>
      <c r="O850" s="3"/>
    </row>
    <row r="851" spans="12:15" ht="12.75" customHeight="1" x14ac:dyDescent="0.2">
      <c r="L851" s="114"/>
      <c r="M851" s="3"/>
      <c r="O851" s="3"/>
    </row>
    <row r="852" spans="12:15" ht="12.75" customHeight="1" x14ac:dyDescent="0.2">
      <c r="L852" s="114"/>
      <c r="M852" s="3"/>
      <c r="O852" s="3"/>
    </row>
    <row r="853" spans="12:15" ht="12.75" customHeight="1" x14ac:dyDescent="0.2">
      <c r="L853" s="114"/>
      <c r="M853" s="3"/>
      <c r="O853" s="3"/>
    </row>
    <row r="854" spans="12:15" ht="12.75" customHeight="1" x14ac:dyDescent="0.2">
      <c r="L854" s="114"/>
      <c r="M854" s="3"/>
      <c r="O854" s="3"/>
    </row>
    <row r="855" spans="12:15" ht="12.75" customHeight="1" x14ac:dyDescent="0.2">
      <c r="L855" s="114"/>
      <c r="M855" s="3"/>
      <c r="O855" s="3"/>
    </row>
    <row r="856" spans="12:15" ht="12.75" customHeight="1" x14ac:dyDescent="0.2">
      <c r="L856" s="114"/>
      <c r="M856" s="3"/>
      <c r="O856" s="3"/>
    </row>
    <row r="857" spans="12:15" ht="12.75" customHeight="1" x14ac:dyDescent="0.2">
      <c r="L857" s="114"/>
      <c r="M857" s="3"/>
      <c r="O857" s="3"/>
    </row>
    <row r="858" spans="12:15" ht="12.75" customHeight="1" x14ac:dyDescent="0.2">
      <c r="L858" s="114"/>
      <c r="M858" s="3"/>
      <c r="O858" s="3"/>
    </row>
    <row r="859" spans="12:15" ht="12.75" customHeight="1" x14ac:dyDescent="0.2">
      <c r="L859" s="114"/>
      <c r="M859" s="3"/>
      <c r="O859" s="3"/>
    </row>
    <row r="860" spans="12:15" ht="12.75" customHeight="1" x14ac:dyDescent="0.2">
      <c r="L860" s="114"/>
      <c r="M860" s="3"/>
      <c r="O860" s="3"/>
    </row>
    <row r="861" spans="12:15" ht="12.75" customHeight="1" x14ac:dyDescent="0.2">
      <c r="L861" s="114"/>
      <c r="M861" s="3"/>
      <c r="O861" s="3"/>
    </row>
    <row r="862" spans="12:15" ht="12.75" customHeight="1" x14ac:dyDescent="0.2">
      <c r="L862" s="114"/>
      <c r="M862" s="3"/>
      <c r="O862" s="3"/>
    </row>
    <row r="863" spans="12:15" ht="12.75" customHeight="1" x14ac:dyDescent="0.2">
      <c r="L863" s="114"/>
      <c r="M863" s="3"/>
      <c r="O863" s="3"/>
    </row>
    <row r="864" spans="12:15" ht="12.75" customHeight="1" x14ac:dyDescent="0.2">
      <c r="L864" s="114"/>
      <c r="M864" s="3"/>
      <c r="O864" s="3"/>
    </row>
    <row r="865" spans="12:15" ht="12.75" customHeight="1" x14ac:dyDescent="0.2">
      <c r="L865" s="114"/>
      <c r="M865" s="3"/>
      <c r="O865" s="3"/>
    </row>
    <row r="866" spans="12:15" ht="12.75" customHeight="1" x14ac:dyDescent="0.2">
      <c r="L866" s="114"/>
      <c r="M866" s="3"/>
      <c r="O866" s="3"/>
    </row>
    <row r="867" spans="12:15" ht="12.75" customHeight="1" x14ac:dyDescent="0.2">
      <c r="L867" s="114"/>
      <c r="M867" s="3"/>
      <c r="O867" s="3"/>
    </row>
    <row r="868" spans="12:15" ht="12.75" customHeight="1" x14ac:dyDescent="0.2">
      <c r="L868" s="114"/>
      <c r="M868" s="3"/>
      <c r="O868" s="3"/>
    </row>
    <row r="869" spans="12:15" ht="12.75" customHeight="1" x14ac:dyDescent="0.2">
      <c r="L869" s="114"/>
      <c r="M869" s="3"/>
      <c r="O869" s="3"/>
    </row>
    <row r="870" spans="12:15" ht="12.75" customHeight="1" x14ac:dyDescent="0.2">
      <c r="L870" s="114"/>
      <c r="M870" s="3"/>
      <c r="O870" s="3"/>
    </row>
    <row r="871" spans="12:15" ht="12.75" customHeight="1" x14ac:dyDescent="0.2">
      <c r="L871" s="114"/>
      <c r="M871" s="3"/>
      <c r="O871" s="3"/>
    </row>
    <row r="872" spans="12:15" ht="12.75" customHeight="1" x14ac:dyDescent="0.2">
      <c r="L872" s="114"/>
      <c r="M872" s="3"/>
      <c r="O872" s="3"/>
    </row>
    <row r="873" spans="12:15" ht="12.75" customHeight="1" x14ac:dyDescent="0.2">
      <c r="L873" s="114"/>
      <c r="M873" s="3"/>
      <c r="O873" s="3"/>
    </row>
    <row r="874" spans="12:15" ht="12.75" customHeight="1" x14ac:dyDescent="0.2">
      <c r="L874" s="114"/>
      <c r="M874" s="3"/>
      <c r="O874" s="3"/>
    </row>
    <row r="875" spans="12:15" ht="12.75" customHeight="1" x14ac:dyDescent="0.2">
      <c r="L875" s="114"/>
      <c r="M875" s="3"/>
      <c r="O875" s="3"/>
    </row>
    <row r="876" spans="12:15" ht="12.75" customHeight="1" x14ac:dyDescent="0.2">
      <c r="L876" s="114"/>
      <c r="M876" s="3"/>
      <c r="O876" s="3"/>
    </row>
    <row r="877" spans="12:15" ht="12.75" customHeight="1" x14ac:dyDescent="0.2">
      <c r="L877" s="114"/>
      <c r="M877" s="3"/>
      <c r="O877" s="3"/>
    </row>
    <row r="878" spans="12:15" ht="12.75" customHeight="1" x14ac:dyDescent="0.2">
      <c r="L878" s="114"/>
      <c r="M878" s="3"/>
      <c r="O878" s="3"/>
    </row>
    <row r="879" spans="12:15" ht="12.75" customHeight="1" x14ac:dyDescent="0.2">
      <c r="L879" s="114"/>
      <c r="M879" s="3"/>
      <c r="O879" s="3"/>
    </row>
    <row r="880" spans="12:15" ht="12.75" customHeight="1" x14ac:dyDescent="0.2">
      <c r="L880" s="114"/>
      <c r="M880" s="3"/>
      <c r="O880" s="3"/>
    </row>
    <row r="881" spans="12:15" ht="12.75" customHeight="1" x14ac:dyDescent="0.2">
      <c r="L881" s="114"/>
      <c r="M881" s="3"/>
      <c r="O881" s="3"/>
    </row>
    <row r="882" spans="12:15" ht="12.75" customHeight="1" x14ac:dyDescent="0.2">
      <c r="L882" s="114"/>
      <c r="M882" s="3"/>
      <c r="O882" s="3"/>
    </row>
    <row r="883" spans="12:15" ht="12.75" customHeight="1" x14ac:dyDescent="0.2">
      <c r="L883" s="114"/>
      <c r="M883" s="3"/>
      <c r="O883" s="3"/>
    </row>
    <row r="884" spans="12:15" ht="12.75" customHeight="1" x14ac:dyDescent="0.2">
      <c r="L884" s="114"/>
      <c r="M884" s="3"/>
      <c r="O884" s="3"/>
    </row>
    <row r="885" spans="12:15" ht="12.75" customHeight="1" x14ac:dyDescent="0.2">
      <c r="L885" s="114"/>
      <c r="M885" s="3"/>
      <c r="O885" s="3"/>
    </row>
    <row r="886" spans="12:15" ht="12.75" customHeight="1" x14ac:dyDescent="0.2">
      <c r="L886" s="114"/>
      <c r="M886" s="3"/>
      <c r="O886" s="3"/>
    </row>
    <row r="887" spans="12:15" ht="12.75" customHeight="1" x14ac:dyDescent="0.2">
      <c r="L887" s="114"/>
      <c r="M887" s="3"/>
      <c r="O887" s="3"/>
    </row>
    <row r="888" spans="12:15" ht="12.75" customHeight="1" x14ac:dyDescent="0.2">
      <c r="L888" s="114"/>
      <c r="M888" s="3"/>
      <c r="O888" s="3"/>
    </row>
    <row r="889" spans="12:15" ht="12.75" customHeight="1" x14ac:dyDescent="0.2">
      <c r="L889" s="114"/>
      <c r="M889" s="3"/>
      <c r="O889" s="3"/>
    </row>
    <row r="890" spans="12:15" ht="12.75" customHeight="1" x14ac:dyDescent="0.2">
      <c r="L890" s="114"/>
      <c r="M890" s="3"/>
      <c r="O890" s="3"/>
    </row>
    <row r="891" spans="12:15" ht="12.75" customHeight="1" x14ac:dyDescent="0.2">
      <c r="L891" s="114"/>
      <c r="M891" s="3"/>
      <c r="O891" s="3"/>
    </row>
    <row r="892" spans="12:15" ht="12.75" customHeight="1" x14ac:dyDescent="0.2">
      <c r="L892" s="114"/>
      <c r="M892" s="3"/>
      <c r="O892" s="3"/>
    </row>
    <row r="893" spans="12:15" ht="12.75" customHeight="1" x14ac:dyDescent="0.2">
      <c r="L893" s="114"/>
      <c r="M893" s="3"/>
      <c r="O893" s="3"/>
    </row>
    <row r="894" spans="12:15" ht="12.75" customHeight="1" x14ac:dyDescent="0.2">
      <c r="L894" s="114"/>
      <c r="M894" s="3"/>
      <c r="O894" s="3"/>
    </row>
    <row r="895" spans="12:15" ht="12.75" customHeight="1" x14ac:dyDescent="0.2">
      <c r="L895" s="114"/>
      <c r="M895" s="3"/>
      <c r="O895" s="3"/>
    </row>
    <row r="896" spans="12:15" ht="12.75" customHeight="1" x14ac:dyDescent="0.2">
      <c r="L896" s="114"/>
      <c r="M896" s="3"/>
      <c r="O896" s="3"/>
    </row>
    <row r="897" spans="12:15" ht="12.75" customHeight="1" x14ac:dyDescent="0.2">
      <c r="L897" s="114"/>
      <c r="M897" s="3"/>
      <c r="O897" s="3"/>
    </row>
    <row r="898" spans="12:15" ht="12.75" customHeight="1" x14ac:dyDescent="0.2">
      <c r="L898" s="114"/>
      <c r="M898" s="3"/>
      <c r="O898" s="3"/>
    </row>
    <row r="899" spans="12:15" ht="12.75" customHeight="1" x14ac:dyDescent="0.2">
      <c r="L899" s="114"/>
      <c r="M899" s="3"/>
      <c r="O899" s="3"/>
    </row>
    <row r="900" spans="12:15" ht="12.75" customHeight="1" x14ac:dyDescent="0.2">
      <c r="L900" s="114"/>
      <c r="M900" s="3"/>
      <c r="O900" s="3"/>
    </row>
    <row r="901" spans="12:15" ht="12.75" customHeight="1" x14ac:dyDescent="0.2">
      <c r="L901" s="114"/>
      <c r="M901" s="3"/>
      <c r="O901" s="3"/>
    </row>
    <row r="902" spans="12:15" ht="12.75" customHeight="1" x14ac:dyDescent="0.2">
      <c r="L902" s="114"/>
      <c r="M902" s="3"/>
      <c r="O902" s="3"/>
    </row>
    <row r="903" spans="12:15" ht="12.75" customHeight="1" x14ac:dyDescent="0.2">
      <c r="L903" s="114"/>
      <c r="M903" s="3"/>
      <c r="O903" s="3"/>
    </row>
    <row r="904" spans="12:15" ht="12.75" customHeight="1" x14ac:dyDescent="0.2">
      <c r="L904" s="114"/>
      <c r="M904" s="3"/>
      <c r="O904" s="3"/>
    </row>
    <row r="905" spans="12:15" ht="12.75" customHeight="1" x14ac:dyDescent="0.2">
      <c r="L905" s="114"/>
      <c r="M905" s="3"/>
      <c r="O905" s="3"/>
    </row>
    <row r="906" spans="12:15" ht="12.75" customHeight="1" x14ac:dyDescent="0.2">
      <c r="L906" s="114"/>
      <c r="M906" s="3"/>
      <c r="O906" s="3"/>
    </row>
    <row r="907" spans="12:15" ht="12.75" customHeight="1" x14ac:dyDescent="0.2">
      <c r="L907" s="114"/>
      <c r="M907" s="3"/>
      <c r="O907" s="3"/>
    </row>
    <row r="908" spans="12:15" ht="12.75" customHeight="1" x14ac:dyDescent="0.2">
      <c r="L908" s="114"/>
      <c r="M908" s="3"/>
      <c r="O908" s="3"/>
    </row>
    <row r="909" spans="12:15" ht="12.75" customHeight="1" x14ac:dyDescent="0.2">
      <c r="L909" s="114"/>
      <c r="M909" s="3"/>
      <c r="O909" s="3"/>
    </row>
    <row r="910" spans="12:15" ht="12.75" customHeight="1" x14ac:dyDescent="0.2">
      <c r="L910" s="114"/>
      <c r="M910" s="3"/>
      <c r="O910" s="3"/>
    </row>
    <row r="911" spans="12:15" ht="12.75" customHeight="1" x14ac:dyDescent="0.2">
      <c r="L911" s="114"/>
      <c r="M911" s="3"/>
      <c r="O911" s="3"/>
    </row>
    <row r="912" spans="12:15" ht="12.75" customHeight="1" x14ac:dyDescent="0.2">
      <c r="L912" s="114"/>
      <c r="M912" s="3"/>
      <c r="O912" s="3"/>
    </row>
    <row r="913" spans="12:15" ht="12.75" customHeight="1" x14ac:dyDescent="0.2">
      <c r="L913" s="114"/>
      <c r="M913" s="3"/>
      <c r="O913" s="3"/>
    </row>
    <row r="914" spans="12:15" ht="12.75" customHeight="1" x14ac:dyDescent="0.2">
      <c r="L914" s="114"/>
      <c r="M914" s="3"/>
      <c r="O914" s="3"/>
    </row>
    <row r="915" spans="12:15" ht="12.75" customHeight="1" x14ac:dyDescent="0.2">
      <c r="L915" s="114"/>
      <c r="M915" s="3"/>
      <c r="O915" s="3"/>
    </row>
    <row r="916" spans="12:15" ht="12.75" customHeight="1" x14ac:dyDescent="0.2">
      <c r="L916" s="114"/>
      <c r="M916" s="3"/>
      <c r="O916" s="3"/>
    </row>
    <row r="917" spans="12:15" ht="12.75" customHeight="1" x14ac:dyDescent="0.2">
      <c r="L917" s="114"/>
      <c r="M917" s="3"/>
      <c r="O917" s="3"/>
    </row>
    <row r="918" spans="12:15" ht="12.75" customHeight="1" x14ac:dyDescent="0.2">
      <c r="L918" s="114"/>
      <c r="M918" s="3"/>
      <c r="O918" s="3"/>
    </row>
    <row r="919" spans="12:15" ht="12.75" customHeight="1" x14ac:dyDescent="0.2">
      <c r="L919" s="114"/>
      <c r="M919" s="3"/>
      <c r="O919" s="3"/>
    </row>
    <row r="920" spans="12:15" ht="12.75" customHeight="1" x14ac:dyDescent="0.2">
      <c r="L920" s="114"/>
      <c r="M920" s="3"/>
      <c r="O920" s="3"/>
    </row>
    <row r="921" spans="12:15" ht="12.75" customHeight="1" x14ac:dyDescent="0.2">
      <c r="L921" s="114"/>
      <c r="M921" s="3"/>
      <c r="O921" s="3"/>
    </row>
    <row r="922" spans="12:15" ht="12.75" customHeight="1" x14ac:dyDescent="0.2">
      <c r="L922" s="114"/>
      <c r="M922" s="3"/>
      <c r="O922" s="3"/>
    </row>
    <row r="923" spans="12:15" ht="12.75" customHeight="1" x14ac:dyDescent="0.2">
      <c r="L923" s="114"/>
      <c r="M923" s="3"/>
      <c r="O923" s="3"/>
    </row>
    <row r="924" spans="12:15" ht="12.75" customHeight="1" x14ac:dyDescent="0.2">
      <c r="L924" s="114"/>
      <c r="M924" s="3"/>
      <c r="O924" s="3"/>
    </row>
    <row r="925" spans="12:15" ht="12.75" customHeight="1" x14ac:dyDescent="0.2">
      <c r="L925" s="114"/>
      <c r="M925" s="3"/>
      <c r="O925" s="3"/>
    </row>
    <row r="926" spans="12:15" ht="12.75" customHeight="1" x14ac:dyDescent="0.2">
      <c r="L926" s="114"/>
      <c r="M926" s="3"/>
      <c r="O926" s="3"/>
    </row>
    <row r="927" spans="12:15" ht="12.75" customHeight="1" x14ac:dyDescent="0.2">
      <c r="L927" s="114"/>
      <c r="M927" s="3"/>
      <c r="O927" s="3"/>
    </row>
    <row r="928" spans="12:15" ht="12.75" customHeight="1" x14ac:dyDescent="0.2">
      <c r="L928" s="114"/>
      <c r="M928" s="3"/>
      <c r="O928" s="3"/>
    </row>
    <row r="929" spans="12:15" ht="12.75" customHeight="1" x14ac:dyDescent="0.2">
      <c r="L929" s="114"/>
      <c r="M929" s="3"/>
      <c r="O929" s="3"/>
    </row>
    <row r="930" spans="12:15" ht="12.75" customHeight="1" x14ac:dyDescent="0.2">
      <c r="L930" s="114"/>
      <c r="M930" s="3"/>
      <c r="O930" s="3"/>
    </row>
    <row r="931" spans="12:15" ht="12.75" customHeight="1" x14ac:dyDescent="0.2">
      <c r="L931" s="114"/>
      <c r="M931" s="3"/>
      <c r="O931" s="3"/>
    </row>
    <row r="932" spans="12:15" ht="12.75" customHeight="1" x14ac:dyDescent="0.2">
      <c r="L932" s="114"/>
      <c r="M932" s="3"/>
      <c r="O932" s="3"/>
    </row>
    <row r="933" spans="12:15" ht="12.75" customHeight="1" x14ac:dyDescent="0.2">
      <c r="L933" s="114"/>
      <c r="M933" s="3"/>
      <c r="O933" s="3"/>
    </row>
    <row r="934" spans="12:15" ht="12.75" customHeight="1" x14ac:dyDescent="0.2">
      <c r="L934" s="114"/>
      <c r="M934" s="3"/>
      <c r="O934" s="3"/>
    </row>
    <row r="935" spans="12:15" ht="12.75" customHeight="1" x14ac:dyDescent="0.2">
      <c r="L935" s="114"/>
      <c r="M935" s="3"/>
      <c r="O935" s="3"/>
    </row>
    <row r="936" spans="12:15" ht="12.75" customHeight="1" x14ac:dyDescent="0.2">
      <c r="L936" s="114"/>
      <c r="M936" s="3"/>
      <c r="O936" s="3"/>
    </row>
    <row r="937" spans="12:15" ht="12.75" customHeight="1" x14ac:dyDescent="0.2">
      <c r="L937" s="114"/>
      <c r="M937" s="3"/>
      <c r="O937" s="3"/>
    </row>
    <row r="938" spans="12:15" ht="12.75" customHeight="1" x14ac:dyDescent="0.2">
      <c r="L938" s="114"/>
      <c r="M938" s="3"/>
      <c r="O938" s="3"/>
    </row>
    <row r="939" spans="12:15" ht="12.75" customHeight="1" x14ac:dyDescent="0.2">
      <c r="L939" s="114"/>
      <c r="M939" s="3"/>
      <c r="O939" s="3"/>
    </row>
    <row r="940" spans="12:15" ht="12.75" customHeight="1" x14ac:dyDescent="0.2">
      <c r="L940" s="114"/>
      <c r="M940" s="3"/>
      <c r="O940" s="3"/>
    </row>
    <row r="941" spans="12:15" ht="12.75" customHeight="1" x14ac:dyDescent="0.2">
      <c r="L941" s="114"/>
      <c r="M941" s="3"/>
      <c r="O941" s="3"/>
    </row>
    <row r="942" spans="12:15" ht="12.75" customHeight="1" x14ac:dyDescent="0.2">
      <c r="L942" s="114"/>
      <c r="M942" s="3"/>
      <c r="O942" s="3"/>
    </row>
    <row r="943" spans="12:15" ht="12.75" customHeight="1" x14ac:dyDescent="0.2">
      <c r="L943" s="114"/>
      <c r="M943" s="3"/>
      <c r="O943" s="3"/>
    </row>
    <row r="944" spans="12:15" ht="12.75" customHeight="1" x14ac:dyDescent="0.2">
      <c r="L944" s="114"/>
      <c r="M944" s="3"/>
      <c r="O944" s="3"/>
    </row>
    <row r="945" spans="12:15" ht="12.75" customHeight="1" x14ac:dyDescent="0.2">
      <c r="L945" s="114"/>
      <c r="M945" s="3"/>
      <c r="O945" s="3"/>
    </row>
    <row r="946" spans="12:15" ht="12.75" customHeight="1" x14ac:dyDescent="0.2">
      <c r="L946" s="114"/>
      <c r="M946" s="3"/>
      <c r="O946" s="3"/>
    </row>
    <row r="947" spans="12:15" ht="12.75" customHeight="1" x14ac:dyDescent="0.2">
      <c r="L947" s="114"/>
      <c r="M947" s="3"/>
      <c r="O947" s="3"/>
    </row>
    <row r="948" spans="12:15" ht="12.75" customHeight="1" x14ac:dyDescent="0.2">
      <c r="L948" s="114"/>
      <c r="M948" s="3"/>
      <c r="O948" s="3"/>
    </row>
    <row r="949" spans="12:15" ht="12.75" customHeight="1" x14ac:dyDescent="0.2">
      <c r="L949" s="114"/>
      <c r="M949" s="3"/>
      <c r="O949" s="3"/>
    </row>
    <row r="950" spans="12:15" ht="12.75" customHeight="1" x14ac:dyDescent="0.2">
      <c r="L950" s="114"/>
      <c r="M950" s="3"/>
      <c r="O950" s="3"/>
    </row>
    <row r="951" spans="12:15" ht="12.75" customHeight="1" x14ac:dyDescent="0.2">
      <c r="L951" s="114"/>
      <c r="M951" s="3"/>
      <c r="O951" s="3"/>
    </row>
    <row r="952" spans="12:15" ht="12.75" customHeight="1" x14ac:dyDescent="0.2">
      <c r="L952" s="114"/>
      <c r="M952" s="3"/>
      <c r="O952" s="3"/>
    </row>
    <row r="953" spans="12:15" ht="12.75" customHeight="1" x14ac:dyDescent="0.2">
      <c r="L953" s="114"/>
      <c r="M953" s="3"/>
      <c r="O953" s="3"/>
    </row>
    <row r="954" spans="12:15" ht="12.75" customHeight="1" x14ac:dyDescent="0.2">
      <c r="L954" s="114"/>
      <c r="M954" s="3"/>
      <c r="O954" s="3"/>
    </row>
    <row r="955" spans="12:15" ht="12.75" customHeight="1" x14ac:dyDescent="0.2">
      <c r="L955" s="114"/>
      <c r="M955" s="3"/>
      <c r="O955" s="3"/>
    </row>
    <row r="956" spans="12:15" ht="12.75" customHeight="1" x14ac:dyDescent="0.2">
      <c r="L956" s="114"/>
      <c r="M956" s="3"/>
      <c r="O956" s="3"/>
    </row>
    <row r="957" spans="12:15" ht="12.75" customHeight="1" x14ac:dyDescent="0.2">
      <c r="L957" s="114"/>
      <c r="M957" s="3"/>
      <c r="O957" s="3"/>
    </row>
    <row r="958" spans="12:15" ht="12.75" customHeight="1" x14ac:dyDescent="0.2">
      <c r="L958" s="114"/>
      <c r="M958" s="3"/>
      <c r="O958" s="3"/>
    </row>
    <row r="959" spans="12:15" ht="12.75" customHeight="1" x14ac:dyDescent="0.2">
      <c r="L959" s="114"/>
      <c r="M959" s="3"/>
      <c r="O959" s="3"/>
    </row>
    <row r="960" spans="12:15" ht="12.75" customHeight="1" x14ac:dyDescent="0.2">
      <c r="L960" s="114"/>
      <c r="M960" s="3"/>
      <c r="O960" s="3"/>
    </row>
    <row r="961" spans="12:15" ht="12.75" customHeight="1" x14ac:dyDescent="0.2">
      <c r="L961" s="114"/>
      <c r="M961" s="3"/>
      <c r="O961" s="3"/>
    </row>
    <row r="962" spans="12:15" ht="12.75" customHeight="1" x14ac:dyDescent="0.2">
      <c r="L962" s="114"/>
      <c r="M962" s="3"/>
      <c r="O962" s="3"/>
    </row>
    <row r="963" spans="12:15" ht="12.75" customHeight="1" x14ac:dyDescent="0.2">
      <c r="L963" s="114"/>
      <c r="M963" s="3"/>
      <c r="O963" s="3"/>
    </row>
    <row r="964" spans="12:15" ht="12.75" customHeight="1" x14ac:dyDescent="0.2">
      <c r="L964" s="114"/>
      <c r="M964" s="3"/>
      <c r="O964" s="3"/>
    </row>
    <row r="965" spans="12:15" ht="12.75" customHeight="1" x14ac:dyDescent="0.2">
      <c r="L965" s="114"/>
      <c r="M965" s="3"/>
      <c r="O965" s="3"/>
    </row>
    <row r="966" spans="12:15" ht="12.75" customHeight="1" x14ac:dyDescent="0.2">
      <c r="L966" s="114"/>
      <c r="M966" s="3"/>
      <c r="O966" s="3"/>
    </row>
    <row r="967" spans="12:15" ht="12.75" customHeight="1" x14ac:dyDescent="0.2">
      <c r="L967" s="114"/>
      <c r="M967" s="3"/>
      <c r="O967" s="3"/>
    </row>
    <row r="968" spans="12:15" ht="12.75" customHeight="1" x14ac:dyDescent="0.2">
      <c r="L968" s="114"/>
      <c r="M968" s="3"/>
      <c r="O968" s="3"/>
    </row>
    <row r="969" spans="12:15" ht="12.75" customHeight="1" x14ac:dyDescent="0.2">
      <c r="L969" s="114"/>
      <c r="M969" s="3"/>
      <c r="O969" s="3"/>
    </row>
    <row r="970" spans="12:15" ht="12.75" customHeight="1" x14ac:dyDescent="0.2">
      <c r="L970" s="114"/>
      <c r="M970" s="3"/>
      <c r="O970" s="3"/>
    </row>
    <row r="971" spans="12:15" ht="12.75" customHeight="1" x14ac:dyDescent="0.2">
      <c r="L971" s="114"/>
      <c r="M971" s="3"/>
      <c r="O971" s="3"/>
    </row>
    <row r="972" spans="12:15" ht="12.75" customHeight="1" x14ac:dyDescent="0.2">
      <c r="L972" s="114"/>
      <c r="M972" s="3"/>
      <c r="O972" s="3"/>
    </row>
    <row r="973" spans="12:15" ht="12.75" customHeight="1" x14ac:dyDescent="0.2">
      <c r="L973" s="114"/>
      <c r="M973" s="3"/>
      <c r="O973" s="3"/>
    </row>
    <row r="974" spans="12:15" ht="12.75" customHeight="1" x14ac:dyDescent="0.2">
      <c r="L974" s="114"/>
      <c r="M974" s="3"/>
      <c r="O974" s="3"/>
    </row>
    <row r="975" spans="12:15" ht="12.75" customHeight="1" x14ac:dyDescent="0.2">
      <c r="L975" s="114"/>
      <c r="M975" s="3"/>
      <c r="O975" s="3"/>
    </row>
    <row r="976" spans="12:15" ht="12.75" customHeight="1" x14ac:dyDescent="0.2">
      <c r="L976" s="114"/>
      <c r="M976" s="3"/>
      <c r="O976" s="3"/>
    </row>
    <row r="977" spans="12:15" ht="12.75" customHeight="1" x14ac:dyDescent="0.2">
      <c r="L977" s="114"/>
      <c r="M977" s="3"/>
      <c r="O977" s="3"/>
    </row>
    <row r="978" spans="12:15" ht="12.75" customHeight="1" x14ac:dyDescent="0.2">
      <c r="L978" s="114"/>
      <c r="M978" s="3"/>
      <c r="O978" s="3"/>
    </row>
    <row r="979" spans="12:15" ht="12.75" customHeight="1" x14ac:dyDescent="0.2">
      <c r="L979" s="114"/>
      <c r="M979" s="3"/>
      <c r="O979" s="3"/>
    </row>
  </sheetData>
  <mergeCells count="247">
    <mergeCell ref="B439:K439"/>
    <mergeCell ref="B461:K461"/>
    <mergeCell ref="B483:K483"/>
    <mergeCell ref="B505:K505"/>
    <mergeCell ref="B527:K527"/>
    <mergeCell ref="B549:K549"/>
    <mergeCell ref="B571:K571"/>
    <mergeCell ref="B593:K593"/>
    <mergeCell ref="B280:K280"/>
    <mergeCell ref="B392:K392"/>
    <mergeCell ref="B165:J165"/>
    <mergeCell ref="B188:J188"/>
    <mergeCell ref="B211:J211"/>
    <mergeCell ref="B234:J234"/>
    <mergeCell ref="B257:J257"/>
    <mergeCell ref="B162:J162"/>
    <mergeCell ref="B185:J185"/>
    <mergeCell ref="B208:J208"/>
    <mergeCell ref="B231:J231"/>
    <mergeCell ref="B254:J254"/>
    <mergeCell ref="B277:J277"/>
    <mergeCell ref="M281:M282"/>
    <mergeCell ref="N281:N282"/>
    <mergeCell ref="O281:O282"/>
    <mergeCell ref="P281:P282"/>
    <mergeCell ref="Q281:Q282"/>
    <mergeCell ref="R281:R282"/>
    <mergeCell ref="B574:K574"/>
    <mergeCell ref="B552:K552"/>
    <mergeCell ref="B530:K530"/>
    <mergeCell ref="B508:K508"/>
    <mergeCell ref="B486:K486"/>
    <mergeCell ref="B464:K464"/>
    <mergeCell ref="B442:K442"/>
    <mergeCell ref="B420:K420"/>
    <mergeCell ref="B395:K395"/>
    <mergeCell ref="B372:K372"/>
    <mergeCell ref="B349:K349"/>
    <mergeCell ref="B326:K326"/>
    <mergeCell ref="B303:K303"/>
    <mergeCell ref="B300:K300"/>
    <mergeCell ref="B323:K323"/>
    <mergeCell ref="B346:K346"/>
    <mergeCell ref="B369:K369"/>
    <mergeCell ref="M327:M328"/>
    <mergeCell ref="N327:N328"/>
    <mergeCell ref="O327:O328"/>
    <mergeCell ref="P327:P328"/>
    <mergeCell ref="Q327:Q328"/>
    <mergeCell ref="R327:R328"/>
    <mergeCell ref="M304:M305"/>
    <mergeCell ref="N304:N305"/>
    <mergeCell ref="O304:O305"/>
    <mergeCell ref="P304:P305"/>
    <mergeCell ref="Q304:Q305"/>
    <mergeCell ref="R304:R305"/>
    <mergeCell ref="M531:M532"/>
    <mergeCell ref="N531:N532"/>
    <mergeCell ref="O531:O532"/>
    <mergeCell ref="P531:P532"/>
    <mergeCell ref="Q531:Q532"/>
    <mergeCell ref="R531:R532"/>
    <mergeCell ref="M509:M510"/>
    <mergeCell ref="N509:N510"/>
    <mergeCell ref="O509:O510"/>
    <mergeCell ref="P509:P510"/>
    <mergeCell ref="Q509:Q510"/>
    <mergeCell ref="R509:R510"/>
    <mergeCell ref="A575:A576"/>
    <mergeCell ref="B575:K575"/>
    <mergeCell ref="L575:L576"/>
    <mergeCell ref="S575:S576"/>
    <mergeCell ref="A553:A554"/>
    <mergeCell ref="B553:K553"/>
    <mergeCell ref="L553:L554"/>
    <mergeCell ref="S553:S554"/>
    <mergeCell ref="M575:M576"/>
    <mergeCell ref="N575:N576"/>
    <mergeCell ref="O575:O576"/>
    <mergeCell ref="P575:P576"/>
    <mergeCell ref="Q575:Q576"/>
    <mergeCell ref="R575:R576"/>
    <mergeCell ref="M553:M554"/>
    <mergeCell ref="N553:N554"/>
    <mergeCell ref="O553:O554"/>
    <mergeCell ref="P553:P554"/>
    <mergeCell ref="Q553:Q554"/>
    <mergeCell ref="R553:R554"/>
    <mergeCell ref="A531:A532"/>
    <mergeCell ref="B531:K531"/>
    <mergeCell ref="L531:L532"/>
    <mergeCell ref="S531:S532"/>
    <mergeCell ref="A281:A282"/>
    <mergeCell ref="B281:K281"/>
    <mergeCell ref="S281:S282"/>
    <mergeCell ref="L281:L282"/>
    <mergeCell ref="L304:L305"/>
    <mergeCell ref="A304:A305"/>
    <mergeCell ref="B304:K304"/>
    <mergeCell ref="S304:S305"/>
    <mergeCell ref="A509:A510"/>
    <mergeCell ref="B509:K509"/>
    <mergeCell ref="S509:S510"/>
    <mergeCell ref="A443:A444"/>
    <mergeCell ref="B443:K443"/>
    <mergeCell ref="S443:S444"/>
    <mergeCell ref="B487:K487"/>
    <mergeCell ref="A465:A466"/>
    <mergeCell ref="B465:K465"/>
    <mergeCell ref="S465:S466"/>
    <mergeCell ref="A487:A488"/>
    <mergeCell ref="S487:S488"/>
    <mergeCell ref="L443:L444"/>
    <mergeCell ref="L465:L466"/>
    <mergeCell ref="L487:L488"/>
    <mergeCell ref="O465:O466"/>
    <mergeCell ref="P465:P466"/>
    <mergeCell ref="Q465:Q466"/>
    <mergeCell ref="R465:R466"/>
    <mergeCell ref="M443:M444"/>
    <mergeCell ref="N443:N444"/>
    <mergeCell ref="R443:R444"/>
    <mergeCell ref="O443:O444"/>
    <mergeCell ref="P443:P444"/>
    <mergeCell ref="Q443:Q444"/>
    <mergeCell ref="L509:L510"/>
    <mergeCell ref="M487:M488"/>
    <mergeCell ref="N487:N488"/>
    <mergeCell ref="O487:O488"/>
    <mergeCell ref="P487:P488"/>
    <mergeCell ref="Q487:Q488"/>
    <mergeCell ref="R487:R488"/>
    <mergeCell ref="M465:M466"/>
    <mergeCell ref="N465:N466"/>
    <mergeCell ref="A258:A259"/>
    <mergeCell ref="B258:J258"/>
    <mergeCell ref="K258:K259"/>
    <mergeCell ref="L258:L259"/>
    <mergeCell ref="K212:K213"/>
    <mergeCell ref="L212:L213"/>
    <mergeCell ref="P235:P236"/>
    <mergeCell ref="Q235:Q236"/>
    <mergeCell ref="R235:R236"/>
    <mergeCell ref="A235:A236"/>
    <mergeCell ref="B235:J235"/>
    <mergeCell ref="K235:K236"/>
    <mergeCell ref="L235:L236"/>
    <mergeCell ref="M258:M259"/>
    <mergeCell ref="N258:N259"/>
    <mergeCell ref="O258:O259"/>
    <mergeCell ref="P258:P259"/>
    <mergeCell ref="Q258:Q259"/>
    <mergeCell ref="R258:R259"/>
    <mergeCell ref="A396:A397"/>
    <mergeCell ref="B396:K396"/>
    <mergeCell ref="S396:S397"/>
    <mergeCell ref="A421:A422"/>
    <mergeCell ref="S421:S422"/>
    <mergeCell ref="B421:K421"/>
    <mergeCell ref="L396:L397"/>
    <mergeCell ref="L421:L422"/>
    <mergeCell ref="B414:K414"/>
    <mergeCell ref="M421:M422"/>
    <mergeCell ref="N421:N422"/>
    <mergeCell ref="O421:O422"/>
    <mergeCell ref="P421:P422"/>
    <mergeCell ref="Q421:Q422"/>
    <mergeCell ref="R421:R422"/>
    <mergeCell ref="M396:M397"/>
    <mergeCell ref="N396:N397"/>
    <mergeCell ref="O396:O397"/>
    <mergeCell ref="P396:P397"/>
    <mergeCell ref="Q396:Q397"/>
    <mergeCell ref="R396:R397"/>
    <mergeCell ref="A350:A351"/>
    <mergeCell ref="S350:S351"/>
    <mergeCell ref="B350:K350"/>
    <mergeCell ref="A373:A374"/>
    <mergeCell ref="S373:S374"/>
    <mergeCell ref="L350:L351"/>
    <mergeCell ref="L373:L374"/>
    <mergeCell ref="B373:K373"/>
    <mergeCell ref="M373:M374"/>
    <mergeCell ref="N373:N374"/>
    <mergeCell ref="O373:O374"/>
    <mergeCell ref="P373:P374"/>
    <mergeCell ref="Q373:Q374"/>
    <mergeCell ref="R373:R374"/>
    <mergeCell ref="M350:M351"/>
    <mergeCell ref="N350:N351"/>
    <mergeCell ref="O350:O351"/>
    <mergeCell ref="P350:P351"/>
    <mergeCell ref="Q350:Q351"/>
    <mergeCell ref="R350:R351"/>
    <mergeCell ref="A327:A328"/>
    <mergeCell ref="B327:K327"/>
    <mergeCell ref="S327:S328"/>
    <mergeCell ref="L327:L328"/>
    <mergeCell ref="M189:M190"/>
    <mergeCell ref="N189:N190"/>
    <mergeCell ref="O189:O190"/>
    <mergeCell ref="P189:P190"/>
    <mergeCell ref="Q189:Q190"/>
    <mergeCell ref="R189:R190"/>
    <mergeCell ref="M212:M213"/>
    <mergeCell ref="N212:N213"/>
    <mergeCell ref="O212:O213"/>
    <mergeCell ref="P212:P213"/>
    <mergeCell ref="Q212:Q213"/>
    <mergeCell ref="R212:R213"/>
    <mergeCell ref="A212:A213"/>
    <mergeCell ref="B212:J212"/>
    <mergeCell ref="M235:M236"/>
    <mergeCell ref="N235:N236"/>
    <mergeCell ref="O235:O236"/>
    <mergeCell ref="A189:A190"/>
    <mergeCell ref="B189:J189"/>
    <mergeCell ref="K189:K190"/>
    <mergeCell ref="L189:L190"/>
    <mergeCell ref="M166:M167"/>
    <mergeCell ref="N166:N167"/>
    <mergeCell ref="O166:O167"/>
    <mergeCell ref="P166:P167"/>
    <mergeCell ref="Q166:Q167"/>
    <mergeCell ref="R166:R167"/>
    <mergeCell ref="A166:A167"/>
    <mergeCell ref="B166:J166"/>
    <mergeCell ref="K166:K167"/>
    <mergeCell ref="L166:L167"/>
    <mergeCell ref="P143:P144"/>
    <mergeCell ref="Q143:Q144"/>
    <mergeCell ref="R143:R144"/>
    <mergeCell ref="A143:A144"/>
    <mergeCell ref="B143:J143"/>
    <mergeCell ref="K143:K144"/>
    <mergeCell ref="L143:L144"/>
    <mergeCell ref="M143:M144"/>
    <mergeCell ref="B2:J2"/>
    <mergeCell ref="B25:J25"/>
    <mergeCell ref="B45:J45"/>
    <mergeCell ref="B65:J65"/>
    <mergeCell ref="B84:J84"/>
    <mergeCell ref="B106:J106"/>
    <mergeCell ref="B125:J125"/>
    <mergeCell ref="N143:N144"/>
    <mergeCell ref="O143:O144"/>
    <mergeCell ref="B142:J142"/>
  </mergeCells>
  <pageMargins left="0.7" right="0.7" top="0.75" bottom="0.75" header="0" footer="0"/>
  <pageSetup orientation="landscape"/>
  <ignoredErrors>
    <ignoredError sqref="A145:A161 A168:A184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8080"/>
  </sheetPr>
  <dimension ref="A1:AJ14110"/>
  <sheetViews>
    <sheetView topLeftCell="A957" zoomScaleNormal="100" workbookViewId="0">
      <selection activeCell="X805" sqref="X805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0" customWidth="1"/>
    <col min="13" max="19" width="12.85546875" customWidth="1"/>
    <col min="20" max="20" width="10" customWidth="1"/>
    <col min="21" max="21" width="7.7109375" customWidth="1"/>
    <col min="22" max="22" width="9.5703125" customWidth="1"/>
    <col min="23" max="36" width="10" customWidth="1"/>
  </cols>
  <sheetData>
    <row r="1" spans="1:31" ht="12.75" customHeight="1" x14ac:dyDescent="0.3">
      <c r="A1" s="38" t="s">
        <v>68</v>
      </c>
      <c r="M1" s="3"/>
      <c r="N1" s="3"/>
      <c r="P1" s="3"/>
    </row>
    <row r="2" spans="1:31" ht="25.5" customHeight="1" x14ac:dyDescent="0.2">
      <c r="B2" s="285" t="s">
        <v>2</v>
      </c>
      <c r="C2" s="286"/>
      <c r="D2" s="286"/>
      <c r="E2" s="286"/>
      <c r="F2" s="286"/>
      <c r="G2" s="286"/>
      <c r="H2" s="286"/>
      <c r="I2" s="286"/>
      <c r="J2" s="286"/>
      <c r="K2" s="1"/>
      <c r="M2" s="4" t="s">
        <v>3</v>
      </c>
      <c r="N2" s="4" t="s">
        <v>4</v>
      </c>
      <c r="O2" s="5" t="s">
        <v>5</v>
      </c>
      <c r="P2" s="4" t="s">
        <v>6</v>
      </c>
      <c r="Q2" s="6" t="s">
        <v>7</v>
      </c>
      <c r="R2" s="6" t="s">
        <v>8</v>
      </c>
      <c r="S2" s="7" t="s">
        <v>9</v>
      </c>
      <c r="V2" s="8" t="s">
        <v>6</v>
      </c>
      <c r="W2" s="8"/>
      <c r="X2" s="8"/>
      <c r="Y2" s="8"/>
      <c r="Z2" s="8"/>
      <c r="AA2" s="8"/>
      <c r="AB2" s="8"/>
      <c r="AC2" s="8"/>
      <c r="AD2" s="8"/>
    </row>
    <row r="3" spans="1:31" ht="12.75" customHeight="1" x14ac:dyDescent="0.2">
      <c r="A3" s="135" t="s">
        <v>10</v>
      </c>
      <c r="B3" s="136">
        <v>1</v>
      </c>
      <c r="C3" s="136">
        <v>2</v>
      </c>
      <c r="D3" s="136">
        <v>3</v>
      </c>
      <c r="E3" s="136">
        <v>4</v>
      </c>
      <c r="F3" s="136">
        <v>5</v>
      </c>
      <c r="G3" s="136">
        <v>6</v>
      </c>
      <c r="H3" s="136">
        <v>7</v>
      </c>
      <c r="I3" s="136">
        <v>8</v>
      </c>
      <c r="J3" s="136">
        <v>9</v>
      </c>
      <c r="K3" s="136">
        <v>10</v>
      </c>
      <c r="L3" s="210" t="s">
        <v>11</v>
      </c>
      <c r="M3" s="11"/>
      <c r="N3" s="11"/>
      <c r="O3" s="12"/>
      <c r="P3" s="13"/>
      <c r="Q3" s="14"/>
      <c r="R3" s="14"/>
      <c r="S3" s="3"/>
      <c r="V3" s="15" t="s">
        <v>12</v>
      </c>
      <c r="W3" s="143"/>
      <c r="X3" s="143"/>
      <c r="Y3" s="143"/>
      <c r="Z3" s="143"/>
      <c r="AA3" s="143"/>
      <c r="AB3" s="143"/>
      <c r="AC3" s="143"/>
      <c r="AD3" s="143"/>
    </row>
    <row r="4" spans="1:31" ht="12.75" customHeight="1" x14ac:dyDescent="0.2">
      <c r="A4" s="26" t="s">
        <v>19</v>
      </c>
      <c r="B4" s="10">
        <v>36</v>
      </c>
      <c r="C4" s="10"/>
      <c r="D4" s="10"/>
      <c r="E4" s="10"/>
      <c r="F4" s="10"/>
      <c r="G4" s="10"/>
      <c r="H4" s="10"/>
      <c r="I4" s="10"/>
      <c r="J4" s="10"/>
      <c r="K4" s="10"/>
      <c r="L4" s="181"/>
      <c r="M4" s="11"/>
      <c r="N4" s="11"/>
      <c r="O4" s="12"/>
      <c r="P4" s="13"/>
      <c r="Q4" s="17">
        <f>B4</f>
        <v>36</v>
      </c>
      <c r="R4" s="14"/>
      <c r="S4" s="3"/>
      <c r="U4" s="18" t="s">
        <v>13</v>
      </c>
      <c r="V4" s="20" t="s">
        <v>19</v>
      </c>
      <c r="W4" s="20" t="s">
        <v>20</v>
      </c>
      <c r="X4" s="20" t="s">
        <v>21</v>
      </c>
      <c r="Y4" s="20" t="s">
        <v>22</v>
      </c>
      <c r="Z4" s="20" t="s">
        <v>23</v>
      </c>
      <c r="AA4" s="20"/>
      <c r="AB4" s="20"/>
      <c r="AC4" s="20"/>
      <c r="AD4" s="20"/>
      <c r="AE4" s="20"/>
    </row>
    <row r="5" spans="1:31" ht="12.75" customHeight="1" x14ac:dyDescent="0.2">
      <c r="A5" s="28" t="s">
        <v>20</v>
      </c>
      <c r="C5" s="25">
        <v>31</v>
      </c>
      <c r="L5" s="181"/>
      <c r="M5" s="3"/>
      <c r="N5" s="3"/>
      <c r="P5" s="3">
        <f>C5/B4</f>
        <v>0.86111111111111116</v>
      </c>
      <c r="Q5" s="21">
        <v>31</v>
      </c>
      <c r="R5" s="22">
        <f t="shared" ref="R5:R13" si="0">Q5/Q4</f>
        <v>0.86111111111111116</v>
      </c>
      <c r="S5" s="3">
        <f t="shared" ref="S5:S13" si="1">100%-R5</f>
        <v>0.13888888888888884</v>
      </c>
      <c r="U5" s="23" t="s">
        <v>37</v>
      </c>
      <c r="V5" s="24">
        <f t="shared" ref="V5:V9" si="2">P5</f>
        <v>0.86111111111111116</v>
      </c>
      <c r="W5" s="3">
        <f t="shared" ref="W5:W8" si="3">P25</f>
        <v>0.90476190476190477</v>
      </c>
      <c r="X5" s="24">
        <f t="shared" ref="X5:X7" si="4">P43</f>
        <v>0.77142857142857146</v>
      </c>
      <c r="Y5" s="24">
        <f t="shared" ref="Y5:Y6" si="5">P60</f>
        <v>0.66666666666666663</v>
      </c>
      <c r="Z5" s="24">
        <f>P77</f>
        <v>0.88888888888888884</v>
      </c>
      <c r="AA5" s="3"/>
      <c r="AB5" s="3"/>
    </row>
    <row r="6" spans="1:31" ht="12.75" customHeight="1" x14ac:dyDescent="0.2">
      <c r="A6" s="28" t="s">
        <v>21</v>
      </c>
      <c r="D6" s="25">
        <v>27</v>
      </c>
      <c r="L6" s="181"/>
      <c r="M6" s="3"/>
      <c r="N6" s="3"/>
      <c r="P6" s="3">
        <f>D6/C5</f>
        <v>0.87096774193548387</v>
      </c>
      <c r="Q6" s="21">
        <v>28</v>
      </c>
      <c r="R6" s="22">
        <f t="shared" si="0"/>
        <v>0.90322580645161288</v>
      </c>
      <c r="S6" s="3">
        <f t="shared" si="1"/>
        <v>9.6774193548387122E-2</v>
      </c>
      <c r="U6" s="23" t="s">
        <v>38</v>
      </c>
      <c r="V6" s="24">
        <f t="shared" si="2"/>
        <v>0.87096774193548387</v>
      </c>
      <c r="W6" s="3">
        <f t="shared" si="3"/>
        <v>0.73684210526315785</v>
      </c>
      <c r="X6" s="24">
        <f t="shared" si="4"/>
        <v>0.7407407407407407</v>
      </c>
      <c r="Y6" s="24">
        <f t="shared" si="5"/>
        <v>1</v>
      </c>
      <c r="Z6" s="24"/>
      <c r="AA6" s="3"/>
    </row>
    <row r="7" spans="1:31" ht="12.75" customHeight="1" x14ac:dyDescent="0.2">
      <c r="A7" s="28" t="s">
        <v>22</v>
      </c>
      <c r="E7" s="25">
        <v>25</v>
      </c>
      <c r="L7" s="181"/>
      <c r="M7" s="3"/>
      <c r="N7" s="3"/>
      <c r="P7" s="3">
        <f>E7/D6</f>
        <v>0.92592592592592593</v>
      </c>
      <c r="Q7" s="21">
        <v>27</v>
      </c>
      <c r="R7" s="22">
        <f t="shared" si="0"/>
        <v>0.9642857142857143</v>
      </c>
      <c r="S7" s="3">
        <f t="shared" si="1"/>
        <v>3.5714285714285698E-2</v>
      </c>
      <c r="U7" s="23" t="s">
        <v>39</v>
      </c>
      <c r="V7" s="24">
        <f t="shared" si="2"/>
        <v>0.92592592592592593</v>
      </c>
      <c r="W7" s="3">
        <f t="shared" si="3"/>
        <v>0.6428571428571429</v>
      </c>
      <c r="X7" s="24">
        <f t="shared" si="4"/>
        <v>0.7</v>
      </c>
      <c r="Y7" s="24"/>
      <c r="Z7" s="24"/>
      <c r="AA7" s="3"/>
    </row>
    <row r="8" spans="1:31" ht="12.75" customHeight="1" x14ac:dyDescent="0.2">
      <c r="A8" s="28" t="s">
        <v>23</v>
      </c>
      <c r="F8" s="25">
        <v>25</v>
      </c>
      <c r="L8" s="181"/>
      <c r="M8" s="3"/>
      <c r="N8" s="3"/>
      <c r="P8" s="3">
        <f>F8/E7</f>
        <v>1</v>
      </c>
      <c r="Q8" s="21">
        <v>26</v>
      </c>
      <c r="R8" s="22">
        <f t="shared" si="0"/>
        <v>0.96296296296296291</v>
      </c>
      <c r="S8" s="3">
        <f t="shared" si="1"/>
        <v>3.703703703703709E-2</v>
      </c>
      <c r="U8" s="23" t="s">
        <v>40</v>
      </c>
      <c r="V8" s="24">
        <f t="shared" si="2"/>
        <v>1</v>
      </c>
      <c r="W8" s="3">
        <f t="shared" si="3"/>
        <v>0.77777777777777779</v>
      </c>
      <c r="X8" s="24" t="s">
        <v>27</v>
      </c>
      <c r="Y8" s="24"/>
      <c r="Z8" s="24"/>
      <c r="AA8" s="3"/>
    </row>
    <row r="9" spans="1:31" ht="12.75" customHeight="1" x14ac:dyDescent="0.2">
      <c r="A9" s="28" t="s">
        <v>48</v>
      </c>
      <c r="G9" s="25">
        <v>17</v>
      </c>
      <c r="L9" s="181"/>
      <c r="M9" s="3"/>
      <c r="N9" s="3"/>
      <c r="P9" s="3">
        <f>G9/F8</f>
        <v>0.68</v>
      </c>
      <c r="Q9" s="21">
        <v>26</v>
      </c>
      <c r="R9" s="22">
        <f t="shared" si="0"/>
        <v>1</v>
      </c>
      <c r="S9" s="3">
        <f t="shared" si="1"/>
        <v>0</v>
      </c>
      <c r="U9" s="23" t="s">
        <v>41</v>
      </c>
      <c r="V9" s="24">
        <f t="shared" si="2"/>
        <v>0.68</v>
      </c>
      <c r="W9" s="3" t="s">
        <v>27</v>
      </c>
      <c r="X9" s="24"/>
      <c r="Y9" s="24"/>
      <c r="Z9" s="3"/>
      <c r="AA9" s="3"/>
    </row>
    <row r="10" spans="1:31" ht="12.75" customHeight="1" x14ac:dyDescent="0.2">
      <c r="A10" s="28" t="s">
        <v>49</v>
      </c>
      <c r="H10" s="25">
        <v>16</v>
      </c>
      <c r="L10" s="181"/>
      <c r="M10" s="3"/>
      <c r="N10" s="3"/>
      <c r="P10" s="3">
        <f>H10/G9</f>
        <v>0.94117647058823528</v>
      </c>
      <c r="Q10" s="21">
        <v>24</v>
      </c>
      <c r="R10" s="22">
        <f t="shared" si="0"/>
        <v>0.92307692307692313</v>
      </c>
      <c r="S10" s="3">
        <f t="shared" si="1"/>
        <v>7.6923076923076872E-2</v>
      </c>
      <c r="U10" s="23"/>
      <c r="V10" s="24"/>
      <c r="W10" s="3"/>
      <c r="X10" s="24"/>
      <c r="Y10" s="24"/>
      <c r="Z10" s="3"/>
      <c r="AA10" s="3"/>
    </row>
    <row r="11" spans="1:31" ht="12.75" customHeight="1" x14ac:dyDescent="0.2">
      <c r="A11" s="28" t="s">
        <v>50</v>
      </c>
      <c r="I11" s="25">
        <v>15</v>
      </c>
      <c r="L11" s="181"/>
      <c r="M11" s="3"/>
      <c r="N11" s="3"/>
      <c r="P11" s="3">
        <f>I11/H10</f>
        <v>0.9375</v>
      </c>
      <c r="Q11" s="21">
        <v>21</v>
      </c>
      <c r="R11" s="22">
        <f t="shared" si="0"/>
        <v>0.875</v>
      </c>
      <c r="S11" s="3">
        <f t="shared" si="1"/>
        <v>0.125</v>
      </c>
      <c r="U11" s="23"/>
      <c r="V11" s="24"/>
      <c r="W11" s="3"/>
      <c r="X11" s="24"/>
      <c r="Y11" s="24"/>
      <c r="Z11" s="3"/>
      <c r="AA11" s="3"/>
    </row>
    <row r="12" spans="1:31" ht="12.75" customHeight="1" x14ac:dyDescent="0.2">
      <c r="A12" s="28" t="s">
        <v>51</v>
      </c>
      <c r="J12" s="25">
        <v>15</v>
      </c>
      <c r="L12" s="181"/>
      <c r="M12" s="3"/>
      <c r="N12" s="3"/>
      <c r="P12" s="3">
        <f>J12/I11</f>
        <v>1</v>
      </c>
      <c r="Q12" s="21">
        <v>21</v>
      </c>
      <c r="R12" s="22">
        <f t="shared" si="0"/>
        <v>1</v>
      </c>
      <c r="S12" s="3">
        <f t="shared" si="1"/>
        <v>0</v>
      </c>
      <c r="U12" s="23"/>
      <c r="V12" s="24"/>
      <c r="W12" s="3"/>
      <c r="X12" s="24"/>
      <c r="Y12" s="24"/>
      <c r="Z12" s="3"/>
      <c r="AA12" s="3"/>
    </row>
    <row r="13" spans="1:31" ht="12.75" customHeight="1" x14ac:dyDescent="0.2">
      <c r="A13" s="28" t="s">
        <v>52</v>
      </c>
      <c r="K13" s="25">
        <v>9</v>
      </c>
      <c r="L13" s="182">
        <v>9</v>
      </c>
      <c r="M13" s="3"/>
      <c r="N13" s="3"/>
      <c r="P13" s="3">
        <f>K13/J12</f>
        <v>0.6</v>
      </c>
      <c r="Q13" s="21">
        <v>20</v>
      </c>
      <c r="R13" s="22">
        <f t="shared" si="0"/>
        <v>0.95238095238095233</v>
      </c>
      <c r="S13" s="3">
        <f t="shared" si="1"/>
        <v>4.7619047619047672E-2</v>
      </c>
      <c r="U13" s="23"/>
      <c r="V13" s="24"/>
      <c r="W13" s="3"/>
      <c r="X13" s="24"/>
      <c r="Y13" s="24"/>
      <c r="Z13" s="3"/>
      <c r="AA13" s="3"/>
    </row>
    <row r="14" spans="1:31" ht="12.75" customHeight="1" x14ac:dyDescent="0.2">
      <c r="A14" s="28" t="s">
        <v>53</v>
      </c>
      <c r="K14" s="25">
        <v>7</v>
      </c>
      <c r="L14" s="182"/>
      <c r="M14" s="3"/>
      <c r="N14" s="3"/>
      <c r="P14" s="3"/>
      <c r="Q14" s="21">
        <v>10</v>
      </c>
      <c r="R14" s="22"/>
      <c r="S14" s="3"/>
      <c r="U14" s="23"/>
      <c r="V14" s="24"/>
      <c r="W14" s="3"/>
      <c r="X14" s="24"/>
      <c r="Y14" s="24"/>
      <c r="Z14" s="3"/>
      <c r="AA14" s="3"/>
    </row>
    <row r="15" spans="1:31" ht="12.75" customHeight="1" x14ac:dyDescent="0.2">
      <c r="A15" s="28" t="s">
        <v>54</v>
      </c>
      <c r="K15" s="25">
        <v>2</v>
      </c>
      <c r="L15" s="182"/>
      <c r="M15" s="3"/>
      <c r="N15" s="3"/>
      <c r="P15" s="3"/>
      <c r="Q15" s="21">
        <v>4</v>
      </c>
      <c r="R15" s="22"/>
      <c r="S15" s="3"/>
      <c r="U15" s="23"/>
      <c r="V15" s="24"/>
      <c r="W15" s="3"/>
      <c r="X15" s="24"/>
      <c r="Y15" s="24"/>
      <c r="Z15" s="3"/>
      <c r="AA15" s="3"/>
    </row>
    <row r="16" spans="1:31" ht="12.75" customHeight="1" x14ac:dyDescent="0.2">
      <c r="A16" s="28" t="s">
        <v>55</v>
      </c>
      <c r="K16" s="25">
        <v>2</v>
      </c>
      <c r="L16" s="182">
        <v>2</v>
      </c>
      <c r="M16" s="3"/>
      <c r="N16" s="3"/>
      <c r="P16" s="3"/>
      <c r="Q16" s="21">
        <v>3</v>
      </c>
      <c r="R16" s="22"/>
      <c r="S16" s="3"/>
      <c r="U16" s="23"/>
      <c r="V16" s="24"/>
      <c r="W16" s="3"/>
      <c r="X16" s="24"/>
      <c r="Y16" s="24"/>
      <c r="Z16" s="3"/>
      <c r="AA16" s="3"/>
    </row>
    <row r="17" spans="1:27" ht="12.75" customHeight="1" x14ac:dyDescent="0.2">
      <c r="A17" s="28" t="s">
        <v>56</v>
      </c>
      <c r="J17" s="25">
        <v>1</v>
      </c>
      <c r="L17" s="182"/>
      <c r="M17" s="3"/>
      <c r="N17" s="3"/>
      <c r="P17" s="3"/>
      <c r="Q17" s="21">
        <v>2</v>
      </c>
      <c r="R17" s="22"/>
      <c r="S17" s="3"/>
      <c r="U17" s="23"/>
      <c r="V17" s="24"/>
      <c r="W17" s="3"/>
      <c r="X17" s="24"/>
      <c r="Y17" s="24"/>
      <c r="Z17" s="3"/>
      <c r="AA17" s="3"/>
    </row>
    <row r="18" spans="1:27" ht="12.75" customHeight="1" x14ac:dyDescent="0.2">
      <c r="A18" s="28" t="s">
        <v>57</v>
      </c>
      <c r="K18" s="25">
        <v>1</v>
      </c>
      <c r="L18" s="182"/>
      <c r="M18" s="3"/>
      <c r="N18" s="3"/>
      <c r="P18" s="3"/>
      <c r="Q18" s="21">
        <v>1</v>
      </c>
      <c r="R18" s="22"/>
      <c r="S18" s="3"/>
      <c r="U18" s="23"/>
      <c r="V18" s="24"/>
      <c r="W18" s="3"/>
      <c r="X18" s="24"/>
      <c r="Y18" s="24"/>
      <c r="Z18" s="3"/>
      <c r="AA18" s="3"/>
    </row>
    <row r="19" spans="1:27" ht="12.75" customHeight="1" x14ac:dyDescent="0.2">
      <c r="A19" s="28" t="s">
        <v>69</v>
      </c>
      <c r="K19" s="25">
        <v>1</v>
      </c>
      <c r="L19" s="182"/>
      <c r="M19" s="3"/>
      <c r="N19" s="3"/>
      <c r="P19" s="3"/>
      <c r="Q19" s="21">
        <v>1</v>
      </c>
      <c r="R19" s="22"/>
      <c r="S19" s="3"/>
      <c r="U19" s="23"/>
      <c r="V19" s="24"/>
      <c r="W19" s="3"/>
      <c r="X19" s="24"/>
      <c r="Y19" s="24"/>
      <c r="Z19" s="3"/>
      <c r="AA19" s="3"/>
    </row>
    <row r="20" spans="1:27" ht="12.75" customHeight="1" x14ac:dyDescent="0.2">
      <c r="L20" s="186">
        <f>SUM(L13:L16)</f>
        <v>11</v>
      </c>
      <c r="M20" s="3">
        <f>L13/B4</f>
        <v>0.25</v>
      </c>
      <c r="N20" s="3">
        <f>L20/B4</f>
        <v>0.30555555555555558</v>
      </c>
      <c r="O20" s="3">
        <f>N20-M20</f>
        <v>5.555555555555558E-2</v>
      </c>
      <c r="P20" s="3"/>
      <c r="U20" s="26" t="s">
        <v>42</v>
      </c>
      <c r="V20" s="24" t="s">
        <v>27</v>
      </c>
      <c r="W20" s="24" t="s">
        <v>27</v>
      </c>
      <c r="X20" s="24"/>
      <c r="Y20" s="24"/>
      <c r="Z20" s="3"/>
      <c r="AA20" s="3"/>
    </row>
    <row r="21" spans="1:27" ht="12.75" customHeight="1" x14ac:dyDescent="0.3">
      <c r="A21" s="38" t="s">
        <v>71</v>
      </c>
      <c r="M21" s="3"/>
      <c r="N21" s="3"/>
      <c r="P21" s="3"/>
      <c r="U21" s="26" t="s">
        <v>43</v>
      </c>
      <c r="V21" s="24" t="s">
        <v>27</v>
      </c>
      <c r="W21" s="24" t="s">
        <v>27</v>
      </c>
      <c r="X21" s="24"/>
      <c r="Y21" s="24"/>
    </row>
    <row r="22" spans="1:27" ht="25.5" customHeight="1" x14ac:dyDescent="0.2">
      <c r="B22" s="285" t="s">
        <v>2</v>
      </c>
      <c r="C22" s="286"/>
      <c r="D22" s="286"/>
      <c r="E22" s="286"/>
      <c r="F22" s="286"/>
      <c r="G22" s="286"/>
      <c r="H22" s="286"/>
      <c r="I22" s="286"/>
      <c r="J22" s="286"/>
      <c r="K22" s="1"/>
      <c r="M22" s="4" t="s">
        <v>3</v>
      </c>
      <c r="N22" s="4" t="s">
        <v>4</v>
      </c>
      <c r="O22" s="5" t="s">
        <v>5</v>
      </c>
      <c r="P22" s="4" t="s">
        <v>6</v>
      </c>
      <c r="Q22" s="6" t="s">
        <v>7</v>
      </c>
      <c r="R22" s="6" t="s">
        <v>8</v>
      </c>
      <c r="S22" s="7" t="s">
        <v>9</v>
      </c>
      <c r="U22" s="26" t="s">
        <v>44</v>
      </c>
      <c r="V22" s="24" t="s">
        <v>27</v>
      </c>
      <c r="W22" s="24" t="s">
        <v>27</v>
      </c>
      <c r="X22" s="24"/>
      <c r="Y22" s="24"/>
    </row>
    <row r="23" spans="1:27" ht="12.75" customHeight="1" x14ac:dyDescent="0.2">
      <c r="A23" s="135" t="s">
        <v>10</v>
      </c>
      <c r="B23" s="136">
        <v>1</v>
      </c>
      <c r="C23" s="136">
        <v>2</v>
      </c>
      <c r="D23" s="136">
        <v>3</v>
      </c>
      <c r="E23" s="136">
        <v>4</v>
      </c>
      <c r="F23" s="136">
        <v>5</v>
      </c>
      <c r="G23" s="136">
        <v>6</v>
      </c>
      <c r="H23" s="136">
        <v>7</v>
      </c>
      <c r="I23" s="136">
        <v>8</v>
      </c>
      <c r="J23" s="136">
        <v>9</v>
      </c>
      <c r="K23" s="136">
        <v>10</v>
      </c>
      <c r="L23" s="210" t="s">
        <v>11</v>
      </c>
      <c r="M23" s="11"/>
      <c r="N23" s="11"/>
      <c r="O23" s="12"/>
      <c r="P23" s="13"/>
      <c r="Q23" s="14"/>
      <c r="R23" s="14"/>
      <c r="S23" s="3"/>
      <c r="V23" s="24"/>
      <c r="W23" s="24"/>
      <c r="X23" s="24"/>
      <c r="Y23" s="24"/>
    </row>
    <row r="24" spans="1:27" ht="12.75" customHeight="1" x14ac:dyDescent="0.2">
      <c r="A24" s="28" t="s">
        <v>20</v>
      </c>
      <c r="B24" s="10">
        <v>21</v>
      </c>
      <c r="C24" s="10"/>
      <c r="D24" s="10"/>
      <c r="E24" s="10"/>
      <c r="F24" s="10"/>
      <c r="G24" s="10"/>
      <c r="H24" s="10"/>
      <c r="I24" s="10"/>
      <c r="J24" s="10"/>
      <c r="K24" s="10"/>
      <c r="L24" s="181"/>
      <c r="M24" s="11"/>
      <c r="N24" s="11"/>
      <c r="O24" s="12"/>
      <c r="P24" s="13"/>
      <c r="Q24" s="17">
        <f>B24</f>
        <v>21</v>
      </c>
      <c r="R24" s="14"/>
      <c r="S24" s="3"/>
      <c r="V24" s="24"/>
      <c r="W24" s="24"/>
      <c r="X24" s="24"/>
      <c r="Y24" s="24"/>
    </row>
    <row r="25" spans="1:27" ht="12.75" customHeight="1" x14ac:dyDescent="0.2">
      <c r="A25" s="28" t="s">
        <v>21</v>
      </c>
      <c r="C25" s="25">
        <v>19</v>
      </c>
      <c r="L25" s="181"/>
      <c r="M25" s="3"/>
      <c r="N25" s="3"/>
      <c r="P25" s="13">
        <f>C25/B24</f>
        <v>0.90476190476190477</v>
      </c>
      <c r="Q25" s="21">
        <v>19</v>
      </c>
      <c r="R25" s="22">
        <f t="shared" ref="R25:R33" si="6">Q25/Q24</f>
        <v>0.90476190476190477</v>
      </c>
      <c r="S25" s="3">
        <f t="shared" ref="S25:S33" si="7">100%-R25</f>
        <v>9.5238095238095233E-2</v>
      </c>
    </row>
    <row r="26" spans="1:27" ht="12.75" customHeight="1" x14ac:dyDescent="0.2">
      <c r="A26" s="53" t="s">
        <v>22</v>
      </c>
      <c r="D26" s="25">
        <v>14</v>
      </c>
      <c r="L26" s="181"/>
      <c r="M26" s="3"/>
      <c r="N26" s="3"/>
      <c r="P26" s="13">
        <f>D26/C25</f>
        <v>0.73684210526315785</v>
      </c>
      <c r="Q26" s="21">
        <v>18</v>
      </c>
      <c r="R26" s="22">
        <f t="shared" si="6"/>
        <v>0.94736842105263153</v>
      </c>
      <c r="S26" s="3">
        <f t="shared" si="7"/>
        <v>5.2631578947368474E-2</v>
      </c>
    </row>
    <row r="27" spans="1:27" ht="12.75" customHeight="1" x14ac:dyDescent="0.2">
      <c r="A27" s="28" t="s">
        <v>23</v>
      </c>
      <c r="E27" s="25">
        <v>9</v>
      </c>
      <c r="L27" s="181"/>
      <c r="M27" s="3"/>
      <c r="N27" s="3"/>
      <c r="P27" s="3">
        <f>E27/D26</f>
        <v>0.6428571428571429</v>
      </c>
      <c r="Q27" s="21">
        <v>16</v>
      </c>
      <c r="R27" s="22">
        <f t="shared" si="6"/>
        <v>0.88888888888888884</v>
      </c>
      <c r="S27" s="3">
        <f t="shared" si="7"/>
        <v>0.11111111111111116</v>
      </c>
    </row>
    <row r="28" spans="1:27" ht="12.75" customHeight="1" x14ac:dyDescent="0.2">
      <c r="A28" s="28" t="s">
        <v>48</v>
      </c>
      <c r="F28" s="25">
        <v>7</v>
      </c>
      <c r="L28" s="181"/>
      <c r="M28" s="3"/>
      <c r="N28" s="3"/>
      <c r="P28" s="3">
        <f>F28/E27</f>
        <v>0.77777777777777779</v>
      </c>
      <c r="Q28" s="21">
        <v>16</v>
      </c>
      <c r="R28" s="22">
        <f t="shared" si="6"/>
        <v>1</v>
      </c>
      <c r="S28" s="3">
        <f t="shared" si="7"/>
        <v>0</v>
      </c>
    </row>
    <row r="29" spans="1:27" ht="12.75" customHeight="1" x14ac:dyDescent="0.2">
      <c r="A29" s="28" t="s">
        <v>49</v>
      </c>
      <c r="G29" s="25">
        <v>4</v>
      </c>
      <c r="L29" s="181"/>
      <c r="M29" s="3"/>
      <c r="N29" s="3"/>
      <c r="P29" s="3">
        <f>G29/F28</f>
        <v>0.5714285714285714</v>
      </c>
      <c r="Q29" s="21">
        <v>12</v>
      </c>
      <c r="R29" s="22">
        <f t="shared" si="6"/>
        <v>0.75</v>
      </c>
      <c r="S29" s="3">
        <f t="shared" si="7"/>
        <v>0.25</v>
      </c>
    </row>
    <row r="30" spans="1:27" ht="12.75" customHeight="1" x14ac:dyDescent="0.2">
      <c r="A30" s="28" t="s">
        <v>50</v>
      </c>
      <c r="H30" s="25">
        <v>2</v>
      </c>
      <c r="L30" s="181"/>
      <c r="M30" s="3"/>
      <c r="N30" s="3"/>
      <c r="P30" s="3">
        <f>H30/G29</f>
        <v>0.5</v>
      </c>
      <c r="Q30" s="21">
        <v>9</v>
      </c>
      <c r="R30" s="22">
        <f t="shared" si="6"/>
        <v>0.75</v>
      </c>
      <c r="S30" s="3">
        <f t="shared" si="7"/>
        <v>0.25</v>
      </c>
    </row>
    <row r="31" spans="1:27" ht="12.75" customHeight="1" x14ac:dyDescent="0.2">
      <c r="A31" s="28" t="s">
        <v>51</v>
      </c>
      <c r="I31" s="25">
        <v>1</v>
      </c>
      <c r="L31" s="181"/>
      <c r="M31" s="3"/>
      <c r="N31" s="3"/>
      <c r="P31" s="3">
        <f>I31/H30</f>
        <v>0.5</v>
      </c>
      <c r="Q31" s="21">
        <v>8</v>
      </c>
      <c r="R31" s="22">
        <f t="shared" si="6"/>
        <v>0.88888888888888884</v>
      </c>
      <c r="S31" s="3">
        <f t="shared" si="7"/>
        <v>0.11111111111111116</v>
      </c>
    </row>
    <row r="32" spans="1:27" ht="12.75" customHeight="1" x14ac:dyDescent="0.2">
      <c r="A32" s="28" t="s">
        <v>52</v>
      </c>
      <c r="J32" s="25">
        <v>1</v>
      </c>
      <c r="L32" s="181"/>
      <c r="M32" s="3"/>
      <c r="N32" s="3"/>
      <c r="P32" s="3">
        <f>J32/I31</f>
        <v>1</v>
      </c>
      <c r="Q32" s="21">
        <v>6</v>
      </c>
      <c r="R32" s="22">
        <f t="shared" si="6"/>
        <v>0.75</v>
      </c>
      <c r="S32" s="3">
        <f t="shared" si="7"/>
        <v>0.25</v>
      </c>
    </row>
    <row r="33" spans="1:30" ht="12.75" customHeight="1" x14ac:dyDescent="0.2">
      <c r="A33" s="28" t="s">
        <v>53</v>
      </c>
      <c r="K33" s="25">
        <v>1</v>
      </c>
      <c r="L33" s="181">
        <v>1</v>
      </c>
      <c r="M33" s="3"/>
      <c r="N33" s="3"/>
      <c r="P33" s="3">
        <f>K33/J32</f>
        <v>1</v>
      </c>
      <c r="Q33" s="21">
        <v>5</v>
      </c>
      <c r="R33" s="22">
        <f t="shared" si="6"/>
        <v>0.83333333333333337</v>
      </c>
      <c r="S33" s="3">
        <f t="shared" si="7"/>
        <v>0.16666666666666663</v>
      </c>
    </row>
    <row r="34" spans="1:30" ht="12.75" customHeight="1" x14ac:dyDescent="0.2">
      <c r="A34" s="28" t="s">
        <v>54</v>
      </c>
      <c r="K34" s="25">
        <v>2</v>
      </c>
      <c r="L34" s="182"/>
      <c r="M34" s="3"/>
      <c r="N34" s="3"/>
      <c r="P34" s="3"/>
      <c r="Q34" s="21">
        <v>4</v>
      </c>
      <c r="R34" s="22"/>
      <c r="S34" s="3"/>
    </row>
    <row r="35" spans="1:30" ht="12.75" customHeight="1" x14ac:dyDescent="0.2">
      <c r="A35" s="28" t="s">
        <v>55</v>
      </c>
      <c r="K35" s="25">
        <v>2</v>
      </c>
      <c r="L35" s="182">
        <v>2</v>
      </c>
      <c r="M35" s="3"/>
      <c r="N35" s="3"/>
      <c r="P35" s="3"/>
      <c r="Q35" s="21">
        <v>2</v>
      </c>
      <c r="R35" s="22"/>
      <c r="S35" s="3"/>
    </row>
    <row r="36" spans="1:30" ht="12.75" customHeight="1" x14ac:dyDescent="0.2">
      <c r="A36" s="28" t="s">
        <v>56</v>
      </c>
      <c r="L36" s="182"/>
      <c r="M36" s="3"/>
      <c r="N36" s="3"/>
      <c r="P36" s="3"/>
      <c r="Q36" s="21"/>
      <c r="R36" s="22"/>
      <c r="S36" s="3"/>
    </row>
    <row r="37" spans="1:30" ht="12.75" customHeight="1" x14ac:dyDescent="0.2">
      <c r="A37" s="28" t="s">
        <v>57</v>
      </c>
      <c r="L37" s="182"/>
      <c r="M37" s="3"/>
      <c r="N37" s="3"/>
      <c r="P37" s="3"/>
      <c r="Q37" s="21"/>
      <c r="R37" s="22"/>
      <c r="S37" s="3"/>
    </row>
    <row r="38" spans="1:30" ht="12.75" customHeight="1" x14ac:dyDescent="0.2">
      <c r="L38" s="186">
        <f>SUM(L33:L35)</f>
        <v>3</v>
      </c>
      <c r="M38" s="3">
        <f>L33/B24</f>
        <v>4.7619047619047616E-2</v>
      </c>
      <c r="N38" s="3">
        <f>L38/B24</f>
        <v>0.14285714285714285</v>
      </c>
      <c r="O38" s="3">
        <f>N38-M38</f>
        <v>9.5238095238095233E-2</v>
      </c>
      <c r="P38" s="3"/>
    </row>
    <row r="39" spans="1:30" ht="12.75" customHeight="1" x14ac:dyDescent="0.3">
      <c r="A39" s="38" t="s">
        <v>72</v>
      </c>
      <c r="M39" s="3"/>
      <c r="N39" s="3"/>
      <c r="P39" s="3"/>
    </row>
    <row r="40" spans="1:30" ht="25.5" customHeight="1" x14ac:dyDescent="0.2">
      <c r="B40" s="285" t="s">
        <v>2</v>
      </c>
      <c r="C40" s="286"/>
      <c r="D40" s="286"/>
      <c r="E40" s="286"/>
      <c r="F40" s="286"/>
      <c r="G40" s="286"/>
      <c r="H40" s="286"/>
      <c r="I40" s="286"/>
      <c r="J40" s="286"/>
      <c r="K40" s="1"/>
      <c r="M40" s="7" t="s">
        <v>3</v>
      </c>
      <c r="N40" s="7" t="s">
        <v>4</v>
      </c>
      <c r="O40" s="49" t="s">
        <v>5</v>
      </c>
      <c r="P40" s="7" t="s">
        <v>6</v>
      </c>
      <c r="Q40" s="6" t="s">
        <v>7</v>
      </c>
      <c r="R40" s="6" t="s">
        <v>8</v>
      </c>
      <c r="S40" s="7" t="s">
        <v>9</v>
      </c>
    </row>
    <row r="41" spans="1:30" ht="12.75" customHeight="1" x14ac:dyDescent="0.2">
      <c r="A41" s="50" t="s">
        <v>10</v>
      </c>
      <c r="B41" s="51">
        <v>1</v>
      </c>
      <c r="C41" s="51">
        <v>2</v>
      </c>
      <c r="D41" s="51">
        <v>3</v>
      </c>
      <c r="E41" s="51">
        <v>4</v>
      </c>
      <c r="F41" s="51">
        <v>5</v>
      </c>
      <c r="G41" s="51">
        <v>6</v>
      </c>
      <c r="H41" s="51">
        <v>7</v>
      </c>
      <c r="I41" s="51">
        <v>8</v>
      </c>
      <c r="J41" s="51">
        <v>9</v>
      </c>
      <c r="K41" s="136">
        <v>10</v>
      </c>
      <c r="L41" s="187" t="s">
        <v>11</v>
      </c>
      <c r="M41" s="3"/>
      <c r="N41" s="3"/>
      <c r="P41" s="3"/>
      <c r="Q41" s="14"/>
      <c r="R41" s="14"/>
      <c r="S41" s="3"/>
    </row>
    <row r="42" spans="1:30" ht="12.75" customHeight="1" x14ac:dyDescent="0.2">
      <c r="A42" s="28" t="s">
        <v>21</v>
      </c>
      <c r="B42" s="25">
        <v>35</v>
      </c>
      <c r="L42" s="182"/>
      <c r="M42" s="3"/>
      <c r="N42" s="3"/>
      <c r="P42" s="3"/>
      <c r="Q42" s="17">
        <f>B42</f>
        <v>35</v>
      </c>
      <c r="R42" s="14"/>
      <c r="S42" s="3"/>
      <c r="U42" s="2"/>
      <c r="V42" s="8" t="s">
        <v>35</v>
      </c>
      <c r="W42" s="8"/>
      <c r="X42" s="8"/>
      <c r="Y42" s="8"/>
      <c r="Z42" s="8"/>
      <c r="AA42" s="8"/>
      <c r="AB42" s="8"/>
      <c r="AC42" s="8"/>
      <c r="AD42" s="8"/>
    </row>
    <row r="43" spans="1:30" ht="12.75" customHeight="1" x14ac:dyDescent="0.2">
      <c r="A43" s="53" t="s">
        <v>22</v>
      </c>
      <c r="C43" s="25">
        <v>27</v>
      </c>
      <c r="L43" s="182"/>
      <c r="M43" s="3"/>
      <c r="N43" s="3"/>
      <c r="O43" s="3"/>
      <c r="P43" s="3">
        <f>C43/B42</f>
        <v>0.77142857142857146</v>
      </c>
      <c r="Q43" s="21">
        <v>28</v>
      </c>
      <c r="R43" s="22">
        <f t="shared" ref="R43:R51" si="8">Q43/Q42</f>
        <v>0.8</v>
      </c>
      <c r="S43" s="3">
        <f t="shared" ref="S43:S51" si="9">100%-R43</f>
        <v>0.19999999999999996</v>
      </c>
      <c r="V43" s="15" t="s">
        <v>12</v>
      </c>
      <c r="W43" s="143"/>
      <c r="X43" s="143"/>
      <c r="Y43" s="143"/>
      <c r="Z43" s="143"/>
      <c r="AA43" s="143"/>
      <c r="AB43" s="143"/>
      <c r="AC43" s="143"/>
      <c r="AD43" s="143"/>
    </row>
    <row r="44" spans="1:30" ht="12.75" customHeight="1" x14ac:dyDescent="0.2">
      <c r="A44" s="28" t="s">
        <v>23</v>
      </c>
      <c r="D44" s="25">
        <v>20</v>
      </c>
      <c r="L44" s="182"/>
      <c r="M44" s="3"/>
      <c r="N44" s="3"/>
      <c r="O44" s="3"/>
      <c r="P44" s="3">
        <f>D44/C43</f>
        <v>0.7407407407407407</v>
      </c>
      <c r="Q44" s="21">
        <v>25</v>
      </c>
      <c r="R44" s="22">
        <f t="shared" si="8"/>
        <v>0.8928571428571429</v>
      </c>
      <c r="S44" s="3">
        <f t="shared" si="9"/>
        <v>0.1071428571428571</v>
      </c>
      <c r="V44" s="143"/>
      <c r="W44" s="143"/>
      <c r="X44" s="143"/>
      <c r="Y44" s="143"/>
      <c r="Z44" s="143"/>
      <c r="AA44" s="143"/>
      <c r="AB44" s="143"/>
      <c r="AC44" s="143"/>
      <c r="AD44" s="143"/>
    </row>
    <row r="45" spans="1:30" ht="12.75" customHeight="1" x14ac:dyDescent="0.2">
      <c r="A45" s="28" t="s">
        <v>48</v>
      </c>
      <c r="E45" s="25">
        <v>14</v>
      </c>
      <c r="L45" s="182"/>
      <c r="M45" s="3"/>
      <c r="N45" s="3"/>
      <c r="O45" s="3"/>
      <c r="P45" s="3">
        <f>E45/D44</f>
        <v>0.7</v>
      </c>
      <c r="Q45" s="21">
        <v>25</v>
      </c>
      <c r="R45" s="22">
        <f t="shared" si="8"/>
        <v>1</v>
      </c>
      <c r="S45" s="3">
        <f t="shared" si="9"/>
        <v>0</v>
      </c>
      <c r="U45" s="18" t="s">
        <v>13</v>
      </c>
      <c r="V45" s="20" t="s">
        <v>19</v>
      </c>
      <c r="W45" s="20" t="s">
        <v>20</v>
      </c>
      <c r="X45" s="20" t="s">
        <v>21</v>
      </c>
      <c r="Y45" s="20" t="s">
        <v>22</v>
      </c>
      <c r="Z45" s="20" t="s">
        <v>23</v>
      </c>
    </row>
    <row r="46" spans="1:30" ht="12.75" customHeight="1" x14ac:dyDescent="0.2">
      <c r="A46" s="28" t="s">
        <v>49</v>
      </c>
      <c r="F46" s="25">
        <v>10</v>
      </c>
      <c r="L46" s="182"/>
      <c r="M46" s="3"/>
      <c r="N46" s="3"/>
      <c r="O46" s="3"/>
      <c r="P46" s="3">
        <f>F46/E45</f>
        <v>0.7142857142857143</v>
      </c>
      <c r="Q46" s="21">
        <v>21</v>
      </c>
      <c r="R46" s="22">
        <f t="shared" si="8"/>
        <v>0.84</v>
      </c>
      <c r="S46" s="3">
        <f t="shared" si="9"/>
        <v>0.16000000000000003</v>
      </c>
      <c r="U46" s="18"/>
      <c r="V46" s="20"/>
      <c r="W46" s="20"/>
      <c r="X46" s="20"/>
      <c r="Y46" s="20"/>
      <c r="Z46" s="20"/>
    </row>
    <row r="47" spans="1:30" ht="12.75" customHeight="1" x14ac:dyDescent="0.2">
      <c r="A47" s="28" t="s">
        <v>50</v>
      </c>
      <c r="G47" s="25">
        <v>9</v>
      </c>
      <c r="L47" s="182"/>
      <c r="M47" s="3"/>
      <c r="N47" s="3"/>
      <c r="O47" s="3"/>
      <c r="P47" s="3">
        <f>G47/F46</f>
        <v>0.9</v>
      </c>
      <c r="Q47" s="21">
        <v>20</v>
      </c>
      <c r="R47" s="22">
        <f t="shared" si="8"/>
        <v>0.95238095238095233</v>
      </c>
      <c r="S47" s="3">
        <f t="shared" si="9"/>
        <v>4.7619047619047672E-2</v>
      </c>
      <c r="U47" s="18"/>
      <c r="V47" s="20"/>
      <c r="W47" s="20"/>
      <c r="X47" s="20"/>
      <c r="Y47" s="20"/>
      <c r="Z47" s="20"/>
    </row>
    <row r="48" spans="1:30" ht="12.75" customHeight="1" x14ac:dyDescent="0.2">
      <c r="A48" s="28" t="s">
        <v>51</v>
      </c>
      <c r="H48" s="25">
        <v>8</v>
      </c>
      <c r="L48" s="182"/>
      <c r="M48" s="3"/>
      <c r="N48" s="3"/>
      <c r="O48" s="3"/>
      <c r="P48" s="3">
        <f>H48/G47</f>
        <v>0.88888888888888884</v>
      </c>
      <c r="Q48" s="21">
        <v>17</v>
      </c>
      <c r="R48" s="22">
        <f t="shared" si="8"/>
        <v>0.85</v>
      </c>
      <c r="S48" s="3">
        <f t="shared" si="9"/>
        <v>0.15000000000000002</v>
      </c>
      <c r="U48" s="18"/>
      <c r="V48" s="20"/>
      <c r="W48" s="20"/>
      <c r="X48" s="20"/>
      <c r="Y48" s="20"/>
      <c r="Z48" s="20"/>
    </row>
    <row r="49" spans="1:28" ht="12.75" customHeight="1" x14ac:dyDescent="0.2">
      <c r="A49" s="28" t="s">
        <v>52</v>
      </c>
      <c r="I49" s="25">
        <v>8</v>
      </c>
      <c r="L49" s="182"/>
      <c r="M49" s="3"/>
      <c r="N49" s="3"/>
      <c r="O49" s="3"/>
      <c r="P49" s="3">
        <f>I49/H48</f>
        <v>1</v>
      </c>
      <c r="Q49" s="21">
        <v>15</v>
      </c>
      <c r="R49" s="22">
        <f t="shared" si="8"/>
        <v>0.88235294117647056</v>
      </c>
      <c r="S49" s="3">
        <f t="shared" si="9"/>
        <v>0.11764705882352944</v>
      </c>
      <c r="U49" s="18"/>
      <c r="V49" s="20"/>
      <c r="W49" s="20"/>
      <c r="X49" s="20"/>
      <c r="Y49" s="20"/>
      <c r="Z49" s="20"/>
    </row>
    <row r="50" spans="1:28" ht="12.75" customHeight="1" x14ac:dyDescent="0.2">
      <c r="A50" s="28" t="s">
        <v>53</v>
      </c>
      <c r="J50" s="25">
        <v>8</v>
      </c>
      <c r="L50" s="182"/>
      <c r="M50" s="3"/>
      <c r="N50" s="3"/>
      <c r="O50" s="3"/>
      <c r="P50" s="3">
        <f>J50/I49</f>
        <v>1</v>
      </c>
      <c r="Q50" s="21">
        <v>15</v>
      </c>
      <c r="R50" s="22">
        <f t="shared" si="8"/>
        <v>1</v>
      </c>
      <c r="S50" s="3">
        <f t="shared" si="9"/>
        <v>0</v>
      </c>
      <c r="U50" s="18"/>
      <c r="V50" s="20"/>
      <c r="W50" s="20"/>
      <c r="X50" s="20"/>
      <c r="Y50" s="20"/>
      <c r="Z50" s="20"/>
    </row>
    <row r="51" spans="1:28" ht="12.75" customHeight="1" x14ac:dyDescent="0.2">
      <c r="A51" s="28" t="s">
        <v>54</v>
      </c>
      <c r="K51" s="25">
        <v>8</v>
      </c>
      <c r="L51" s="182">
        <v>8</v>
      </c>
      <c r="M51" s="3"/>
      <c r="N51" s="3"/>
      <c r="O51" s="3"/>
      <c r="P51" s="3">
        <f>K51/J50</f>
        <v>1</v>
      </c>
      <c r="Q51" s="21">
        <v>15</v>
      </c>
      <c r="R51" s="22">
        <f t="shared" si="8"/>
        <v>1</v>
      </c>
      <c r="S51" s="3">
        <f t="shared" si="9"/>
        <v>0</v>
      </c>
      <c r="U51" s="18"/>
      <c r="V51" s="20"/>
      <c r="W51" s="20"/>
      <c r="X51" s="20"/>
      <c r="Y51" s="20"/>
      <c r="Z51" s="20"/>
    </row>
    <row r="52" spans="1:28" ht="12.75" customHeight="1" x14ac:dyDescent="0.2">
      <c r="A52" s="28" t="s">
        <v>55</v>
      </c>
      <c r="K52" s="25">
        <v>6</v>
      </c>
      <c r="L52" s="182">
        <v>6</v>
      </c>
      <c r="M52" s="3"/>
      <c r="N52" s="3"/>
      <c r="O52" s="3"/>
      <c r="P52" s="3"/>
      <c r="Q52" s="21">
        <v>6</v>
      </c>
      <c r="R52" s="22"/>
      <c r="S52" s="3"/>
      <c r="U52" s="18"/>
      <c r="V52" s="20"/>
      <c r="W52" s="20"/>
      <c r="X52" s="20"/>
      <c r="Y52" s="20"/>
      <c r="Z52" s="20"/>
    </row>
    <row r="53" spans="1:28" ht="12.75" customHeight="1" x14ac:dyDescent="0.2">
      <c r="A53" s="28" t="s">
        <v>56</v>
      </c>
      <c r="L53" s="182"/>
      <c r="M53" s="3"/>
      <c r="N53" s="3"/>
      <c r="O53" s="3"/>
      <c r="P53" s="3"/>
      <c r="Q53" s="21"/>
      <c r="R53" s="22"/>
      <c r="S53" s="3"/>
      <c r="U53" s="18"/>
      <c r="V53" s="20"/>
      <c r="W53" s="20"/>
      <c r="X53" s="20"/>
      <c r="Y53" s="20"/>
      <c r="Z53" s="20"/>
    </row>
    <row r="54" spans="1:28" ht="12.75" customHeight="1" x14ac:dyDescent="0.2">
      <c r="A54" s="28" t="s">
        <v>57</v>
      </c>
      <c r="L54" s="182"/>
      <c r="M54" s="3"/>
      <c r="N54" s="3"/>
      <c r="O54" s="3"/>
      <c r="P54" s="3"/>
      <c r="Q54" s="21"/>
      <c r="R54" s="22"/>
      <c r="S54" s="3"/>
      <c r="U54" s="18"/>
      <c r="V54" s="20"/>
      <c r="W54" s="20"/>
      <c r="X54" s="20"/>
      <c r="Y54" s="20"/>
      <c r="Z54" s="20"/>
    </row>
    <row r="55" spans="1:28" ht="12.75" customHeight="1" x14ac:dyDescent="0.2">
      <c r="L55" s="186">
        <f>SUM(L51:L52)</f>
        <v>14</v>
      </c>
      <c r="M55" s="3">
        <f>L51/B42</f>
        <v>0.22857142857142856</v>
      </c>
      <c r="N55" s="3">
        <f>L55/B42</f>
        <v>0.4</v>
      </c>
      <c r="O55" s="3">
        <f>N55-M55</f>
        <v>0.17142857142857146</v>
      </c>
      <c r="P55" s="3"/>
      <c r="U55" s="23" t="s">
        <v>37</v>
      </c>
      <c r="V55" s="22">
        <f t="shared" ref="V55:V59" si="10">R5</f>
        <v>0.86111111111111116</v>
      </c>
      <c r="W55" s="22">
        <f t="shared" ref="W55:W58" si="11">R25</f>
        <v>0.90476190476190477</v>
      </c>
      <c r="X55" s="22">
        <f t="shared" ref="X55:X57" si="12">R43</f>
        <v>0.8</v>
      </c>
      <c r="Y55" s="22">
        <f t="shared" ref="Y55:Y56" si="13">R60</f>
        <v>0.66666666666666663</v>
      </c>
      <c r="Z55" s="22">
        <f>R77</f>
        <v>0.88888888888888884</v>
      </c>
      <c r="AA55" s="22"/>
      <c r="AB55" s="22"/>
    </row>
    <row r="56" spans="1:28" ht="12.75" customHeight="1" x14ac:dyDescent="0.3">
      <c r="A56" s="38" t="s">
        <v>74</v>
      </c>
      <c r="M56" s="3"/>
      <c r="N56" s="3"/>
      <c r="P56" s="3"/>
      <c r="U56" s="23" t="s">
        <v>38</v>
      </c>
      <c r="V56" s="22">
        <f t="shared" si="10"/>
        <v>0.90322580645161288</v>
      </c>
      <c r="W56" s="22">
        <f t="shared" si="11"/>
        <v>0.94736842105263153</v>
      </c>
      <c r="X56" s="22">
        <f t="shared" si="12"/>
        <v>0.8928571428571429</v>
      </c>
      <c r="Y56" s="22">
        <f t="shared" si="13"/>
        <v>1.1000000000000001</v>
      </c>
      <c r="Z56" s="22" t="s">
        <v>27</v>
      </c>
      <c r="AA56" s="22"/>
    </row>
    <row r="57" spans="1:28" ht="25.5" customHeight="1" x14ac:dyDescent="0.2">
      <c r="B57" s="285" t="s">
        <v>2</v>
      </c>
      <c r="C57" s="286"/>
      <c r="D57" s="286"/>
      <c r="E57" s="286"/>
      <c r="F57" s="286"/>
      <c r="G57" s="286"/>
      <c r="H57" s="286"/>
      <c r="I57" s="286"/>
      <c r="J57" s="286"/>
      <c r="K57" s="1"/>
      <c r="M57" s="7" t="s">
        <v>3</v>
      </c>
      <c r="N57" s="7" t="s">
        <v>4</v>
      </c>
      <c r="O57" s="49" t="s">
        <v>5</v>
      </c>
      <c r="P57" s="7" t="s">
        <v>6</v>
      </c>
      <c r="Q57" s="6" t="s">
        <v>7</v>
      </c>
      <c r="R57" s="6" t="s">
        <v>8</v>
      </c>
      <c r="S57" s="7" t="s">
        <v>9</v>
      </c>
      <c r="U57" s="23" t="s">
        <v>39</v>
      </c>
      <c r="V57" s="22">
        <f t="shared" si="10"/>
        <v>0.9642857142857143</v>
      </c>
      <c r="W57" s="22">
        <f t="shared" si="11"/>
        <v>0.88888888888888884</v>
      </c>
      <c r="X57" s="22">
        <f t="shared" si="12"/>
        <v>1</v>
      </c>
      <c r="Y57" s="22"/>
      <c r="Z57" s="22"/>
      <c r="AA57" s="22"/>
    </row>
    <row r="58" spans="1:28" ht="12.75" customHeight="1" x14ac:dyDescent="0.2">
      <c r="A58" s="50" t="s">
        <v>10</v>
      </c>
      <c r="B58" s="51">
        <v>1</v>
      </c>
      <c r="C58" s="51">
        <v>2</v>
      </c>
      <c r="D58" s="51">
        <v>3</v>
      </c>
      <c r="E58" s="51">
        <v>4</v>
      </c>
      <c r="F58" s="51">
        <v>5</v>
      </c>
      <c r="G58" s="51">
        <v>6</v>
      </c>
      <c r="H58" s="51">
        <v>7</v>
      </c>
      <c r="I58" s="51">
        <v>8</v>
      </c>
      <c r="J58" s="51">
        <v>9</v>
      </c>
      <c r="K58" s="136">
        <v>10</v>
      </c>
      <c r="L58" s="187" t="s">
        <v>11</v>
      </c>
      <c r="M58" s="3"/>
      <c r="N58" s="3"/>
      <c r="P58" s="3"/>
      <c r="Q58" s="14"/>
      <c r="R58" s="14"/>
      <c r="S58" s="3"/>
      <c r="U58" s="23" t="s">
        <v>40</v>
      </c>
      <c r="V58" s="22">
        <f t="shared" si="10"/>
        <v>0.96296296296296291</v>
      </c>
      <c r="W58" s="22">
        <f t="shared" si="11"/>
        <v>1</v>
      </c>
      <c r="X58" s="22"/>
      <c r="Y58" s="22"/>
      <c r="Z58" s="22"/>
      <c r="AA58" s="22"/>
    </row>
    <row r="59" spans="1:28" ht="12.75" customHeight="1" x14ac:dyDescent="0.2">
      <c r="A59" s="28" t="s">
        <v>22</v>
      </c>
      <c r="B59" s="25">
        <v>15</v>
      </c>
      <c r="L59" s="182"/>
      <c r="M59" s="3"/>
      <c r="N59" s="3"/>
      <c r="P59" s="3"/>
      <c r="Q59" s="17">
        <f>B59</f>
        <v>15</v>
      </c>
      <c r="R59" s="14"/>
      <c r="S59" s="3"/>
      <c r="U59" s="23" t="s">
        <v>41</v>
      </c>
      <c r="V59" s="22">
        <f t="shared" si="10"/>
        <v>1</v>
      </c>
      <c r="W59" s="22"/>
      <c r="X59" s="22"/>
      <c r="Y59" s="22"/>
      <c r="Z59" s="22"/>
    </row>
    <row r="60" spans="1:28" ht="12.75" customHeight="1" x14ac:dyDescent="0.2">
      <c r="A60" s="28" t="s">
        <v>23</v>
      </c>
      <c r="C60" s="25">
        <v>10</v>
      </c>
      <c r="L60" s="182"/>
      <c r="M60" s="3"/>
      <c r="N60" s="3"/>
      <c r="O60" s="3"/>
      <c r="P60" s="3">
        <f>C60/B59</f>
        <v>0.66666666666666663</v>
      </c>
      <c r="Q60" s="21">
        <v>10</v>
      </c>
      <c r="R60" s="22">
        <f t="shared" ref="R60:R68" si="14">Q60/Q59</f>
        <v>0.66666666666666663</v>
      </c>
      <c r="S60" s="3">
        <f t="shared" ref="S60:S68" si="15">100%-R60</f>
        <v>0.33333333333333337</v>
      </c>
      <c r="U60" s="26" t="s">
        <v>42</v>
      </c>
      <c r="V60" s="22"/>
      <c r="W60" s="22"/>
      <c r="X60" s="22"/>
      <c r="Y60" s="22"/>
      <c r="Z60" s="22"/>
    </row>
    <row r="61" spans="1:28" ht="12.75" customHeight="1" x14ac:dyDescent="0.2">
      <c r="A61" s="28" t="s">
        <v>48</v>
      </c>
      <c r="D61" s="25">
        <v>10</v>
      </c>
      <c r="L61" s="182"/>
      <c r="M61" s="3"/>
      <c r="N61" s="3"/>
      <c r="P61" s="3">
        <f>D61/C60</f>
        <v>1</v>
      </c>
      <c r="Q61" s="21">
        <v>11</v>
      </c>
      <c r="R61" s="22">
        <f t="shared" si="14"/>
        <v>1.1000000000000001</v>
      </c>
      <c r="S61" s="3">
        <f t="shared" si="15"/>
        <v>-0.10000000000000009</v>
      </c>
      <c r="U61" s="26" t="s">
        <v>43</v>
      </c>
      <c r="V61" s="22"/>
      <c r="W61" s="22"/>
      <c r="X61" s="22"/>
      <c r="Y61" s="22"/>
      <c r="Z61" s="22"/>
    </row>
    <row r="62" spans="1:28" ht="12.75" customHeight="1" x14ac:dyDescent="0.2">
      <c r="A62" s="28" t="s">
        <v>49</v>
      </c>
      <c r="E62" s="25">
        <v>9</v>
      </c>
      <c r="L62" s="182"/>
      <c r="M62" s="3"/>
      <c r="N62" s="3"/>
      <c r="P62" s="3">
        <f>E62/D61</f>
        <v>0.9</v>
      </c>
      <c r="Q62" s="21">
        <v>9</v>
      </c>
      <c r="R62" s="22">
        <f t="shared" si="14"/>
        <v>0.81818181818181823</v>
      </c>
      <c r="S62" s="3">
        <f t="shared" si="15"/>
        <v>0.18181818181818177</v>
      </c>
      <c r="U62" s="26"/>
      <c r="V62" s="22"/>
      <c r="W62" s="22"/>
      <c r="X62" s="22"/>
      <c r="Y62" s="22"/>
      <c r="Z62" s="22"/>
    </row>
    <row r="63" spans="1:28" ht="12.75" customHeight="1" x14ac:dyDescent="0.2">
      <c r="A63" s="28" t="s">
        <v>50</v>
      </c>
      <c r="F63" s="25">
        <v>7</v>
      </c>
      <c r="L63" s="182"/>
      <c r="M63" s="3"/>
      <c r="N63" s="3"/>
      <c r="P63" s="3">
        <f>F63/E62</f>
        <v>0.77777777777777779</v>
      </c>
      <c r="Q63" s="21">
        <v>8</v>
      </c>
      <c r="R63" s="22">
        <f t="shared" si="14"/>
        <v>0.88888888888888884</v>
      </c>
      <c r="S63" s="3">
        <f t="shared" si="15"/>
        <v>0.11111111111111116</v>
      </c>
      <c r="U63" s="26"/>
      <c r="V63" s="22"/>
      <c r="W63" s="22"/>
      <c r="X63" s="22"/>
      <c r="Y63" s="22"/>
      <c r="Z63" s="22"/>
    </row>
    <row r="64" spans="1:28" ht="12.75" customHeight="1" x14ac:dyDescent="0.2">
      <c r="A64" s="28" t="s">
        <v>51</v>
      </c>
      <c r="G64" s="25">
        <v>4</v>
      </c>
      <c r="L64" s="182"/>
      <c r="M64" s="3"/>
      <c r="N64" s="3"/>
      <c r="P64" s="3">
        <f>G64/F63</f>
        <v>0.5714285714285714</v>
      </c>
      <c r="Q64" s="21">
        <v>8</v>
      </c>
      <c r="R64" s="22">
        <f t="shared" si="14"/>
        <v>1</v>
      </c>
      <c r="S64" s="3">
        <f t="shared" si="15"/>
        <v>0</v>
      </c>
      <c r="U64" s="26"/>
      <c r="V64" s="22"/>
      <c r="W64" s="22"/>
      <c r="X64" s="22"/>
      <c r="Y64" s="22"/>
      <c r="Z64" s="22"/>
    </row>
    <row r="65" spans="1:26" ht="12.75" customHeight="1" x14ac:dyDescent="0.2">
      <c r="A65" s="28" t="s">
        <v>52</v>
      </c>
      <c r="H65" s="25">
        <v>4</v>
      </c>
      <c r="L65" s="182"/>
      <c r="M65" s="3"/>
      <c r="N65" s="3"/>
      <c r="P65" s="3">
        <f>H65/G64</f>
        <v>1</v>
      </c>
      <c r="Q65" s="21">
        <v>8</v>
      </c>
      <c r="R65" s="22">
        <f t="shared" si="14"/>
        <v>1</v>
      </c>
      <c r="S65" s="3">
        <f t="shared" si="15"/>
        <v>0</v>
      </c>
      <c r="U65" s="26"/>
      <c r="V65" s="22"/>
      <c r="W65" s="22"/>
      <c r="X65" s="22"/>
      <c r="Y65" s="22"/>
      <c r="Z65" s="22"/>
    </row>
    <row r="66" spans="1:26" ht="12.75" customHeight="1" x14ac:dyDescent="0.2">
      <c r="A66" s="28" t="s">
        <v>53</v>
      </c>
      <c r="I66" s="25">
        <v>4</v>
      </c>
      <c r="L66" s="182"/>
      <c r="M66" s="3"/>
      <c r="N66" s="3"/>
      <c r="P66" s="3">
        <f>I66/H65</f>
        <v>1</v>
      </c>
      <c r="Q66" s="21">
        <v>8</v>
      </c>
      <c r="R66" s="22">
        <f t="shared" si="14"/>
        <v>1</v>
      </c>
      <c r="S66" s="3">
        <f t="shared" si="15"/>
        <v>0</v>
      </c>
      <c r="U66" s="26"/>
      <c r="V66" s="22"/>
      <c r="W66" s="22"/>
      <c r="X66" s="22"/>
      <c r="Y66" s="22"/>
      <c r="Z66" s="22"/>
    </row>
    <row r="67" spans="1:26" ht="12.75" customHeight="1" x14ac:dyDescent="0.2">
      <c r="A67" s="28" t="s">
        <v>54</v>
      </c>
      <c r="J67" s="25">
        <v>4</v>
      </c>
      <c r="L67" s="182"/>
      <c r="M67" s="3"/>
      <c r="N67" s="3"/>
      <c r="P67" s="3">
        <f>J67/I66</f>
        <v>1</v>
      </c>
      <c r="Q67" s="21">
        <v>8</v>
      </c>
      <c r="R67" s="22">
        <f t="shared" si="14"/>
        <v>1</v>
      </c>
      <c r="S67" s="3">
        <f t="shared" si="15"/>
        <v>0</v>
      </c>
      <c r="U67" s="26"/>
      <c r="V67" s="22"/>
      <c r="W67" s="22"/>
      <c r="X67" s="22"/>
      <c r="Y67" s="22"/>
      <c r="Z67" s="22"/>
    </row>
    <row r="68" spans="1:26" ht="12.75" customHeight="1" x14ac:dyDescent="0.2">
      <c r="A68" s="28" t="s">
        <v>55</v>
      </c>
      <c r="K68" s="25">
        <v>3</v>
      </c>
      <c r="L68" s="182">
        <v>2</v>
      </c>
      <c r="M68" s="3"/>
      <c r="N68" s="3"/>
      <c r="P68" s="3">
        <f>K68/J67</f>
        <v>0.75</v>
      </c>
      <c r="Q68" s="21">
        <v>6</v>
      </c>
      <c r="R68" s="22">
        <f t="shared" si="14"/>
        <v>0.75</v>
      </c>
      <c r="S68" s="3">
        <f t="shared" si="15"/>
        <v>0.25</v>
      </c>
      <c r="U68" s="26"/>
      <c r="V68" s="22"/>
      <c r="W68" s="22"/>
      <c r="X68" s="22"/>
      <c r="Y68" s="22"/>
      <c r="Z68" s="22"/>
    </row>
    <row r="69" spans="1:26" ht="12.75" customHeight="1" x14ac:dyDescent="0.2">
      <c r="A69" s="28" t="s">
        <v>56</v>
      </c>
      <c r="K69" s="25">
        <v>3</v>
      </c>
      <c r="L69" s="182">
        <v>3</v>
      </c>
      <c r="M69" s="3"/>
      <c r="N69" s="3"/>
      <c r="P69" s="3"/>
      <c r="Q69" s="21">
        <v>4</v>
      </c>
      <c r="R69" s="22"/>
      <c r="S69" s="3"/>
      <c r="U69" s="26"/>
      <c r="V69" s="22"/>
      <c r="W69" s="22"/>
      <c r="X69" s="22"/>
      <c r="Y69" s="22"/>
      <c r="Z69" s="22"/>
    </row>
    <row r="70" spans="1:26" ht="12.75" customHeight="1" x14ac:dyDescent="0.2">
      <c r="A70" s="28" t="s">
        <v>57</v>
      </c>
      <c r="K70" s="25">
        <v>1</v>
      </c>
      <c r="L70" s="182"/>
      <c r="M70" s="3"/>
      <c r="N70" s="3"/>
      <c r="P70" s="3"/>
      <c r="Q70" s="21">
        <v>1</v>
      </c>
      <c r="R70" s="22"/>
      <c r="S70" s="3"/>
      <c r="U70" s="26"/>
      <c r="V70" s="22"/>
      <c r="W70" s="22"/>
      <c r="X70" s="22"/>
      <c r="Y70" s="22"/>
      <c r="Z70" s="22"/>
    </row>
    <row r="71" spans="1:26" ht="12.75" customHeight="1" x14ac:dyDescent="0.2">
      <c r="A71" s="28" t="s">
        <v>69</v>
      </c>
      <c r="K71" s="25">
        <v>1</v>
      </c>
      <c r="L71" s="182"/>
      <c r="M71" s="3"/>
      <c r="N71" s="3"/>
      <c r="P71" s="3"/>
      <c r="Q71" s="21">
        <v>1</v>
      </c>
      <c r="R71" s="22"/>
      <c r="S71" s="3"/>
      <c r="U71" s="26"/>
      <c r="V71" s="22"/>
      <c r="W71" s="22"/>
      <c r="X71" s="22"/>
      <c r="Y71" s="22"/>
      <c r="Z71" s="22"/>
    </row>
    <row r="72" spans="1:26" ht="12.75" customHeight="1" x14ac:dyDescent="0.2">
      <c r="L72" s="186">
        <f>SUM(L68:L69)</f>
        <v>5</v>
      </c>
      <c r="M72" s="3">
        <f>L68/B59</f>
        <v>0.13333333333333333</v>
      </c>
      <c r="N72" s="3">
        <f>L72/B59</f>
        <v>0.33333333333333331</v>
      </c>
      <c r="O72" s="3">
        <f>N72-M72</f>
        <v>0.19999999999999998</v>
      </c>
      <c r="P72" s="3"/>
      <c r="U72" s="26" t="s">
        <v>44</v>
      </c>
      <c r="V72" s="22"/>
      <c r="W72" s="22"/>
      <c r="X72" s="22"/>
      <c r="Y72" s="22"/>
      <c r="Z72" s="22"/>
    </row>
    <row r="73" spans="1:26" ht="12.75" customHeight="1" x14ac:dyDescent="0.3">
      <c r="A73" s="38" t="s">
        <v>75</v>
      </c>
      <c r="M73" s="3"/>
      <c r="N73" s="3"/>
      <c r="P73" s="3"/>
    </row>
    <row r="74" spans="1:26" ht="25.5" customHeight="1" x14ac:dyDescent="0.2">
      <c r="B74" s="285" t="s">
        <v>2</v>
      </c>
      <c r="C74" s="286"/>
      <c r="D74" s="286"/>
      <c r="E74" s="286"/>
      <c r="F74" s="286"/>
      <c r="G74" s="286"/>
      <c r="H74" s="286"/>
      <c r="I74" s="286"/>
      <c r="J74" s="286"/>
      <c r="K74" s="1"/>
      <c r="M74" s="7" t="s">
        <v>3</v>
      </c>
      <c r="N74" s="7" t="s">
        <v>4</v>
      </c>
      <c r="O74" s="49" t="s">
        <v>5</v>
      </c>
      <c r="P74" s="7" t="s">
        <v>6</v>
      </c>
      <c r="Q74" s="6" t="s">
        <v>7</v>
      </c>
      <c r="R74" s="6" t="s">
        <v>8</v>
      </c>
      <c r="S74" s="7" t="s">
        <v>9</v>
      </c>
    </row>
    <row r="75" spans="1:26" ht="12.75" customHeight="1" x14ac:dyDescent="0.2">
      <c r="A75" s="50" t="s">
        <v>10</v>
      </c>
      <c r="B75" s="51">
        <v>1</v>
      </c>
      <c r="C75" s="51">
        <v>2</v>
      </c>
      <c r="D75" s="51">
        <v>3</v>
      </c>
      <c r="E75" s="51">
        <v>4</v>
      </c>
      <c r="F75" s="51">
        <v>5</v>
      </c>
      <c r="G75" s="51">
        <v>6</v>
      </c>
      <c r="H75" s="51">
        <v>7</v>
      </c>
      <c r="I75" s="51">
        <v>8</v>
      </c>
      <c r="J75" s="51">
        <v>9</v>
      </c>
      <c r="K75" s="136">
        <v>10</v>
      </c>
      <c r="L75" s="187" t="s">
        <v>11</v>
      </c>
      <c r="M75" s="3"/>
      <c r="N75" s="3"/>
      <c r="P75" s="3"/>
      <c r="Q75" s="14"/>
      <c r="R75" s="14"/>
      <c r="S75" s="3"/>
    </row>
    <row r="76" spans="1:26" ht="12.75" customHeight="1" x14ac:dyDescent="0.2">
      <c r="A76" s="28" t="s">
        <v>23</v>
      </c>
      <c r="B76" s="25">
        <v>36</v>
      </c>
      <c r="L76" s="182"/>
      <c r="M76" s="3"/>
      <c r="N76" s="3"/>
      <c r="P76" s="3"/>
      <c r="Q76" s="17">
        <f>B76</f>
        <v>36</v>
      </c>
      <c r="R76" s="14"/>
      <c r="S76" s="3"/>
    </row>
    <row r="77" spans="1:26" ht="12.75" customHeight="1" x14ac:dyDescent="0.2">
      <c r="A77" s="28" t="s">
        <v>48</v>
      </c>
      <c r="C77" s="25">
        <v>32</v>
      </c>
      <c r="L77" s="182"/>
      <c r="M77" s="3"/>
      <c r="N77" s="3"/>
      <c r="O77" s="3"/>
      <c r="P77" s="3">
        <f>C77/B76</f>
        <v>0.88888888888888884</v>
      </c>
      <c r="Q77" s="21">
        <v>32</v>
      </c>
      <c r="R77" s="22">
        <f t="shared" ref="R77:R85" si="16">Q77/Q76</f>
        <v>0.88888888888888884</v>
      </c>
      <c r="S77" s="3">
        <f t="shared" ref="S77:S85" si="17">100%-R77</f>
        <v>0.11111111111111116</v>
      </c>
    </row>
    <row r="78" spans="1:26" ht="12.75" customHeight="1" x14ac:dyDescent="0.2">
      <c r="A78" s="28" t="s">
        <v>49</v>
      </c>
      <c r="D78" s="25">
        <v>28</v>
      </c>
      <c r="L78" s="182"/>
      <c r="M78" s="3"/>
      <c r="N78" s="3"/>
      <c r="O78" s="3"/>
      <c r="P78" s="3">
        <f>D78/C77</f>
        <v>0.875</v>
      </c>
      <c r="Q78" s="21">
        <v>29</v>
      </c>
      <c r="R78" s="22">
        <f t="shared" si="16"/>
        <v>0.90625</v>
      </c>
      <c r="S78" s="3">
        <f t="shared" si="17"/>
        <v>9.375E-2</v>
      </c>
    </row>
    <row r="79" spans="1:26" ht="12.75" customHeight="1" x14ac:dyDescent="0.2">
      <c r="A79" s="28" t="s">
        <v>50</v>
      </c>
      <c r="E79" s="25">
        <v>25</v>
      </c>
      <c r="L79" s="182"/>
      <c r="M79" s="3"/>
      <c r="N79" s="3"/>
      <c r="P79" s="3">
        <f>E79/D78</f>
        <v>0.8928571428571429</v>
      </c>
      <c r="Q79" s="21">
        <v>25</v>
      </c>
      <c r="R79" s="22">
        <f t="shared" si="16"/>
        <v>0.86206896551724133</v>
      </c>
      <c r="S79" s="3">
        <f t="shared" si="17"/>
        <v>0.13793103448275867</v>
      </c>
    </row>
    <row r="80" spans="1:26" ht="12.75" customHeight="1" x14ac:dyDescent="0.2">
      <c r="A80" s="28" t="s">
        <v>51</v>
      </c>
      <c r="F80" s="25">
        <v>17</v>
      </c>
      <c r="L80" s="182"/>
      <c r="M80" s="3"/>
      <c r="N80" s="3"/>
      <c r="P80" s="3">
        <f>F80/E79</f>
        <v>0.68</v>
      </c>
      <c r="Q80" s="21">
        <v>18</v>
      </c>
      <c r="R80" s="22">
        <f t="shared" si="16"/>
        <v>0.72</v>
      </c>
      <c r="S80" s="3">
        <f t="shared" si="17"/>
        <v>0.28000000000000003</v>
      </c>
    </row>
    <row r="81" spans="1:30" ht="12.75" customHeight="1" x14ac:dyDescent="0.2">
      <c r="A81" s="28" t="s">
        <v>52</v>
      </c>
      <c r="G81" s="25">
        <v>14</v>
      </c>
      <c r="L81" s="182"/>
      <c r="M81" s="3"/>
      <c r="N81" s="3"/>
      <c r="P81" s="3">
        <f>G81/F80</f>
        <v>0.82352941176470584</v>
      </c>
      <c r="Q81" s="21">
        <v>17</v>
      </c>
      <c r="R81" s="22">
        <f t="shared" si="16"/>
        <v>0.94444444444444442</v>
      </c>
      <c r="S81" s="3">
        <f t="shared" si="17"/>
        <v>5.555555555555558E-2</v>
      </c>
    </row>
    <row r="82" spans="1:30" ht="12.75" customHeight="1" x14ac:dyDescent="0.2">
      <c r="A82" s="28" t="s">
        <v>53</v>
      </c>
      <c r="H82" s="25">
        <v>14</v>
      </c>
      <c r="L82" s="182"/>
      <c r="M82" s="3"/>
      <c r="N82" s="3"/>
      <c r="P82" s="3">
        <f>H82/G81</f>
        <v>1</v>
      </c>
      <c r="Q82" s="21">
        <v>14</v>
      </c>
      <c r="R82" s="22">
        <f t="shared" si="16"/>
        <v>0.82352941176470584</v>
      </c>
      <c r="S82" s="3">
        <f t="shared" si="17"/>
        <v>0.17647058823529416</v>
      </c>
    </row>
    <row r="83" spans="1:30" ht="12.75" customHeight="1" x14ac:dyDescent="0.2">
      <c r="A83" s="28" t="s">
        <v>54</v>
      </c>
      <c r="I83" s="25">
        <v>14</v>
      </c>
      <c r="L83" s="182"/>
      <c r="M83" s="3"/>
      <c r="N83" s="3"/>
      <c r="P83" s="3">
        <f>I83/H82</f>
        <v>1</v>
      </c>
      <c r="Q83" s="21">
        <v>14</v>
      </c>
      <c r="R83" s="22">
        <f t="shared" si="16"/>
        <v>1</v>
      </c>
      <c r="S83" s="3">
        <f t="shared" si="17"/>
        <v>0</v>
      </c>
    </row>
    <row r="84" spans="1:30" ht="12.75" customHeight="1" x14ac:dyDescent="0.2">
      <c r="A84" s="28" t="s">
        <v>55</v>
      </c>
      <c r="J84" s="25">
        <v>14</v>
      </c>
      <c r="L84" s="182"/>
      <c r="M84" s="3"/>
      <c r="N84" s="3"/>
      <c r="P84" s="3">
        <f>J84/I83</f>
        <v>1</v>
      </c>
      <c r="Q84" s="21">
        <v>14</v>
      </c>
      <c r="R84" s="22">
        <f t="shared" si="16"/>
        <v>1</v>
      </c>
      <c r="S84" s="3">
        <f t="shared" si="17"/>
        <v>0</v>
      </c>
    </row>
    <row r="85" spans="1:30" ht="12.75" customHeight="1" x14ac:dyDescent="0.2">
      <c r="A85" s="28" t="s">
        <v>56</v>
      </c>
      <c r="K85" s="25">
        <v>13</v>
      </c>
      <c r="L85" s="182">
        <v>13</v>
      </c>
      <c r="M85" s="3"/>
      <c r="N85" s="3"/>
      <c r="P85" s="3">
        <f>K85/J84</f>
        <v>0.9285714285714286</v>
      </c>
      <c r="Q85" s="21">
        <v>13</v>
      </c>
      <c r="R85" s="22">
        <f t="shared" si="16"/>
        <v>0.9285714285714286</v>
      </c>
      <c r="S85" s="3">
        <f t="shared" si="17"/>
        <v>7.1428571428571397E-2</v>
      </c>
    </row>
    <row r="86" spans="1:30" ht="12.75" customHeight="1" x14ac:dyDescent="0.2">
      <c r="A86" s="28" t="s">
        <v>57</v>
      </c>
      <c r="K86" s="25">
        <v>1</v>
      </c>
      <c r="L86" s="182">
        <v>1</v>
      </c>
      <c r="M86" s="3"/>
      <c r="N86" s="3"/>
      <c r="P86" s="3"/>
      <c r="Q86" s="21">
        <v>1</v>
      </c>
      <c r="R86" s="22"/>
      <c r="S86" s="3"/>
    </row>
    <row r="87" spans="1:30" ht="12.75" customHeight="1" x14ac:dyDescent="0.2">
      <c r="A87" s="28" t="s">
        <v>69</v>
      </c>
      <c r="L87" s="182"/>
      <c r="M87" s="3"/>
      <c r="N87" s="3"/>
      <c r="P87" s="3"/>
      <c r="Q87" s="21"/>
      <c r="R87" s="22"/>
      <c r="S87" s="3"/>
    </row>
    <row r="88" spans="1:30" ht="12.75" customHeight="1" x14ac:dyDescent="0.2">
      <c r="L88" s="186">
        <f>SUM(L85:L86)</f>
        <v>14</v>
      </c>
      <c r="M88" s="3">
        <f>L85/B76</f>
        <v>0.3611111111111111</v>
      </c>
      <c r="N88" s="3">
        <f>L88/B76</f>
        <v>0.3888888888888889</v>
      </c>
      <c r="O88" s="3">
        <f>N88-M88</f>
        <v>2.777777777777779E-2</v>
      </c>
      <c r="P88" s="3"/>
      <c r="U88" s="2"/>
      <c r="V88" s="8" t="s">
        <v>45</v>
      </c>
      <c r="W88" s="8"/>
      <c r="X88" s="8"/>
      <c r="Y88" s="8"/>
      <c r="Z88" s="8"/>
      <c r="AA88" s="8"/>
      <c r="AB88" s="8"/>
      <c r="AC88" s="8"/>
      <c r="AD88" s="8"/>
    </row>
    <row r="89" spans="1:30" ht="12.75" customHeight="1" x14ac:dyDescent="0.3">
      <c r="A89" s="38" t="s">
        <v>77</v>
      </c>
      <c r="M89" s="3"/>
      <c r="N89" s="3"/>
      <c r="P89" s="3"/>
      <c r="V89" s="15" t="s">
        <v>12</v>
      </c>
      <c r="W89" s="143"/>
      <c r="X89" s="143"/>
      <c r="Y89" s="143"/>
      <c r="Z89" s="143"/>
      <c r="AA89" s="143"/>
      <c r="AB89" s="143"/>
      <c r="AC89" s="143"/>
      <c r="AD89" s="143"/>
    </row>
    <row r="90" spans="1:30" ht="25.5" customHeight="1" x14ac:dyDescent="0.2">
      <c r="B90" s="285" t="s">
        <v>2</v>
      </c>
      <c r="C90" s="286"/>
      <c r="D90" s="286"/>
      <c r="E90" s="286"/>
      <c r="F90" s="286"/>
      <c r="G90" s="286"/>
      <c r="H90" s="286"/>
      <c r="I90" s="286"/>
      <c r="J90" s="286"/>
      <c r="K90" s="1"/>
      <c r="M90" s="7" t="s">
        <v>3</v>
      </c>
      <c r="N90" s="7" t="s">
        <v>4</v>
      </c>
      <c r="O90" s="49" t="s">
        <v>5</v>
      </c>
      <c r="P90" s="7" t="s">
        <v>6</v>
      </c>
      <c r="Q90" s="6" t="s">
        <v>7</v>
      </c>
      <c r="R90" s="6" t="s">
        <v>8</v>
      </c>
      <c r="S90" s="7" t="s">
        <v>9</v>
      </c>
      <c r="U90" s="18" t="s">
        <v>13</v>
      </c>
      <c r="V90" s="20" t="s">
        <v>19</v>
      </c>
      <c r="W90" s="20" t="s">
        <v>20</v>
      </c>
      <c r="X90" s="20" t="s">
        <v>21</v>
      </c>
      <c r="Y90" s="20" t="s">
        <v>22</v>
      </c>
      <c r="Z90" s="20" t="s">
        <v>23</v>
      </c>
    </row>
    <row r="91" spans="1:30" ht="12.75" customHeight="1" x14ac:dyDescent="0.2">
      <c r="A91" s="50" t="s">
        <v>10</v>
      </c>
      <c r="B91" s="51">
        <v>1</v>
      </c>
      <c r="C91" s="51">
        <v>2</v>
      </c>
      <c r="D91" s="51">
        <v>3</v>
      </c>
      <c r="E91" s="51">
        <v>4</v>
      </c>
      <c r="F91" s="51">
        <v>5</v>
      </c>
      <c r="G91" s="51">
        <v>6</v>
      </c>
      <c r="H91" s="51">
        <v>7</v>
      </c>
      <c r="I91" s="51">
        <v>8</v>
      </c>
      <c r="J91" s="51">
        <v>9</v>
      </c>
      <c r="K91" s="136">
        <v>10</v>
      </c>
      <c r="L91" s="187" t="s">
        <v>11</v>
      </c>
      <c r="M91" s="3"/>
      <c r="N91" s="3"/>
      <c r="P91" s="3"/>
      <c r="Q91" s="14"/>
      <c r="R91" s="14"/>
      <c r="S91" s="3"/>
      <c r="U91" s="23" t="s">
        <v>37</v>
      </c>
      <c r="V91" s="22">
        <f t="shared" ref="V91:V95" si="18">S5</f>
        <v>0.13888888888888884</v>
      </c>
      <c r="W91" s="22">
        <f t="shared" ref="W91:W94" si="19">S25</f>
        <v>9.5238095238095233E-2</v>
      </c>
      <c r="X91" s="22">
        <f t="shared" ref="X91:X93" si="20">S43</f>
        <v>0.19999999999999996</v>
      </c>
      <c r="Y91" s="22">
        <f t="shared" ref="Y91:Y92" si="21">S60</f>
        <v>0.33333333333333337</v>
      </c>
      <c r="Z91" s="3">
        <f>S77</f>
        <v>0.11111111111111116</v>
      </c>
      <c r="AA91" s="3"/>
      <c r="AB91" s="3"/>
    </row>
    <row r="92" spans="1:30" ht="12.75" customHeight="1" x14ac:dyDescent="0.2">
      <c r="A92" s="28" t="s">
        <v>48</v>
      </c>
      <c r="B92" s="25">
        <v>29</v>
      </c>
      <c r="L92" s="182"/>
      <c r="M92" s="3"/>
      <c r="N92" s="3"/>
      <c r="P92" s="3"/>
      <c r="Q92" s="17">
        <f>B92</f>
        <v>29</v>
      </c>
      <c r="R92" s="14"/>
      <c r="S92" s="3"/>
      <c r="U92" s="23" t="s">
        <v>38</v>
      </c>
      <c r="V92" s="22">
        <f t="shared" si="18"/>
        <v>9.6774193548387122E-2</v>
      </c>
      <c r="W92" s="22">
        <f t="shared" si="19"/>
        <v>5.2631578947368474E-2</v>
      </c>
      <c r="X92" s="22">
        <f t="shared" si="20"/>
        <v>0.1071428571428571</v>
      </c>
      <c r="Y92" s="22">
        <f t="shared" si="21"/>
        <v>-0.10000000000000009</v>
      </c>
      <c r="Z92" s="3" t="s">
        <v>27</v>
      </c>
      <c r="AA92" s="3"/>
    </row>
    <row r="93" spans="1:30" ht="12.75" customHeight="1" x14ac:dyDescent="0.2">
      <c r="A93" s="28" t="s">
        <v>49</v>
      </c>
      <c r="C93" s="25">
        <v>26</v>
      </c>
      <c r="L93" s="182"/>
      <c r="M93" s="3"/>
      <c r="N93" s="3"/>
      <c r="O93" s="3"/>
      <c r="P93" s="3">
        <f>C93/B92</f>
        <v>0.89655172413793105</v>
      </c>
      <c r="Q93" s="21">
        <v>26</v>
      </c>
      <c r="R93" s="22">
        <f t="shared" ref="R93:R101" si="22">Q93/Q92</f>
        <v>0.89655172413793105</v>
      </c>
      <c r="S93" s="3">
        <f t="shared" ref="S93:S101" si="23">100%-R93</f>
        <v>0.10344827586206895</v>
      </c>
      <c r="U93" s="23" t="s">
        <v>39</v>
      </c>
      <c r="V93" s="22">
        <f t="shared" si="18"/>
        <v>3.5714285714285698E-2</v>
      </c>
      <c r="W93" s="22">
        <f t="shared" si="19"/>
        <v>0.11111111111111116</v>
      </c>
      <c r="X93" s="22">
        <f t="shared" si="20"/>
        <v>0</v>
      </c>
      <c r="Y93" s="22"/>
      <c r="Z93" s="3"/>
      <c r="AA93" s="3"/>
    </row>
    <row r="94" spans="1:30" ht="12.75" customHeight="1" x14ac:dyDescent="0.2">
      <c r="A94" s="28" t="s">
        <v>50</v>
      </c>
      <c r="D94" s="25">
        <v>16</v>
      </c>
      <c r="L94" s="182"/>
      <c r="M94" s="3"/>
      <c r="N94" s="3"/>
      <c r="P94" s="3">
        <f>D94/C93</f>
        <v>0.61538461538461542</v>
      </c>
      <c r="Q94" s="21">
        <v>22</v>
      </c>
      <c r="R94" s="22">
        <f t="shared" si="22"/>
        <v>0.84615384615384615</v>
      </c>
      <c r="S94" s="3">
        <f t="shared" si="23"/>
        <v>0.15384615384615385</v>
      </c>
      <c r="U94" s="23" t="s">
        <v>40</v>
      </c>
      <c r="V94" s="22">
        <f t="shared" si="18"/>
        <v>3.703703703703709E-2</v>
      </c>
      <c r="W94" s="22">
        <f t="shared" si="19"/>
        <v>0</v>
      </c>
      <c r="X94" s="22"/>
      <c r="Y94" s="22"/>
      <c r="Z94" s="3"/>
      <c r="AA94" s="3"/>
    </row>
    <row r="95" spans="1:30" ht="12.75" customHeight="1" x14ac:dyDescent="0.2">
      <c r="A95" s="28" t="s">
        <v>51</v>
      </c>
      <c r="E95" s="25">
        <v>14</v>
      </c>
      <c r="L95" s="182"/>
      <c r="M95" s="3"/>
      <c r="N95" s="3"/>
      <c r="P95" s="3">
        <f>E95/D94</f>
        <v>0.875</v>
      </c>
      <c r="Q95" s="21">
        <v>20</v>
      </c>
      <c r="R95" s="22">
        <f t="shared" si="22"/>
        <v>0.90909090909090906</v>
      </c>
      <c r="S95" s="3">
        <f t="shared" si="23"/>
        <v>9.0909090909090939E-2</v>
      </c>
      <c r="U95" s="23" t="s">
        <v>41</v>
      </c>
      <c r="V95" s="22">
        <f t="shared" si="18"/>
        <v>0</v>
      </c>
      <c r="W95" s="22" t="s">
        <v>27</v>
      </c>
      <c r="X95" s="22" t="s">
        <v>27</v>
      </c>
      <c r="Y95" s="22" t="s">
        <v>27</v>
      </c>
      <c r="Z95" s="3" t="s">
        <v>27</v>
      </c>
      <c r="AA95" s="3"/>
    </row>
    <row r="96" spans="1:30" ht="12.75" customHeight="1" x14ac:dyDescent="0.2">
      <c r="A96" s="28" t="s">
        <v>52</v>
      </c>
      <c r="F96" s="25">
        <v>9</v>
      </c>
      <c r="L96" s="182"/>
      <c r="M96" s="3"/>
      <c r="N96" s="3"/>
      <c r="P96" s="3">
        <f>F96/E95</f>
        <v>0.6428571428571429</v>
      </c>
      <c r="Q96" s="21">
        <v>21</v>
      </c>
      <c r="R96" s="22">
        <f t="shared" si="22"/>
        <v>1.05</v>
      </c>
      <c r="S96" s="3">
        <f t="shared" si="23"/>
        <v>-5.0000000000000044E-2</v>
      </c>
      <c r="U96" s="23"/>
      <c r="V96" s="22"/>
      <c r="W96" s="22"/>
      <c r="X96" s="22"/>
      <c r="Y96" s="22"/>
      <c r="Z96" s="3"/>
      <c r="AA96" s="3"/>
    </row>
    <row r="97" spans="1:30" ht="12.75" customHeight="1" x14ac:dyDescent="0.2">
      <c r="A97" s="28" t="s">
        <v>53</v>
      </c>
      <c r="G97" s="25">
        <v>9</v>
      </c>
      <c r="L97" s="182"/>
      <c r="M97" s="3"/>
      <c r="N97" s="3"/>
      <c r="P97" s="3">
        <f>G97/F96</f>
        <v>1</v>
      </c>
      <c r="Q97" s="21">
        <v>19</v>
      </c>
      <c r="R97" s="22">
        <f t="shared" si="22"/>
        <v>0.90476190476190477</v>
      </c>
      <c r="S97" s="3">
        <f t="shared" si="23"/>
        <v>9.5238095238095233E-2</v>
      </c>
      <c r="U97" s="23"/>
      <c r="V97" s="22"/>
      <c r="W97" s="22"/>
      <c r="X97" s="22"/>
      <c r="Y97" s="22"/>
      <c r="Z97" s="3"/>
      <c r="AA97" s="3"/>
    </row>
    <row r="98" spans="1:30" ht="12.75" customHeight="1" x14ac:dyDescent="0.2">
      <c r="A98" s="28" t="s">
        <v>54</v>
      </c>
      <c r="H98" s="25">
        <v>8</v>
      </c>
      <c r="L98" s="182"/>
      <c r="M98" s="3"/>
      <c r="N98" s="3"/>
      <c r="P98" s="3">
        <f>H98/G97</f>
        <v>0.88888888888888884</v>
      </c>
      <c r="Q98" s="21">
        <v>17</v>
      </c>
      <c r="R98" s="22">
        <f t="shared" si="22"/>
        <v>0.89473684210526316</v>
      </c>
      <c r="S98" s="3">
        <f t="shared" si="23"/>
        <v>0.10526315789473684</v>
      </c>
      <c r="U98" s="23"/>
      <c r="V98" s="22"/>
      <c r="W98" s="22"/>
      <c r="X98" s="22"/>
      <c r="Y98" s="22"/>
      <c r="Z98" s="3"/>
      <c r="AA98" s="3"/>
    </row>
    <row r="99" spans="1:30" ht="12.75" customHeight="1" x14ac:dyDescent="0.2">
      <c r="A99" s="28" t="s">
        <v>55</v>
      </c>
      <c r="I99" s="25">
        <v>8</v>
      </c>
      <c r="L99" s="182"/>
      <c r="M99" s="3"/>
      <c r="N99" s="3"/>
      <c r="P99" s="3">
        <f>I99/H98</f>
        <v>1</v>
      </c>
      <c r="Q99" s="21">
        <v>16</v>
      </c>
      <c r="R99" s="22">
        <f t="shared" si="22"/>
        <v>0.94117647058823528</v>
      </c>
      <c r="S99" s="3">
        <f t="shared" si="23"/>
        <v>5.8823529411764719E-2</v>
      </c>
      <c r="U99" s="23"/>
      <c r="V99" s="22"/>
      <c r="W99" s="22"/>
      <c r="X99" s="22"/>
      <c r="Y99" s="22"/>
      <c r="Z99" s="3"/>
      <c r="AA99" s="3"/>
    </row>
    <row r="100" spans="1:30" ht="12.75" customHeight="1" x14ac:dyDescent="0.2">
      <c r="A100" s="28" t="s">
        <v>56</v>
      </c>
      <c r="J100" s="25">
        <v>8</v>
      </c>
      <c r="L100" s="182"/>
      <c r="M100" s="3"/>
      <c r="N100" s="3"/>
      <c r="P100" s="3">
        <f>J100/I99</f>
        <v>1</v>
      </c>
      <c r="Q100" s="21">
        <v>15</v>
      </c>
      <c r="R100" s="22">
        <f t="shared" si="22"/>
        <v>0.9375</v>
      </c>
      <c r="S100" s="3">
        <f t="shared" si="23"/>
        <v>6.25E-2</v>
      </c>
      <c r="U100" s="23"/>
      <c r="V100" s="22"/>
      <c r="W100" s="22"/>
      <c r="X100" s="22"/>
      <c r="Y100" s="22"/>
      <c r="Z100" s="3"/>
      <c r="AA100" s="3"/>
    </row>
    <row r="101" spans="1:30" ht="12.75" customHeight="1" x14ac:dyDescent="0.2">
      <c r="A101" s="28" t="s">
        <v>57</v>
      </c>
      <c r="K101" s="25">
        <v>8</v>
      </c>
      <c r="L101" s="182">
        <v>8</v>
      </c>
      <c r="M101" s="3"/>
      <c r="N101" s="3"/>
      <c r="P101" s="3">
        <f>K101/J100</f>
        <v>1</v>
      </c>
      <c r="Q101" s="21">
        <v>15</v>
      </c>
      <c r="R101" s="22">
        <f t="shared" si="22"/>
        <v>1</v>
      </c>
      <c r="S101" s="3">
        <f t="shared" si="23"/>
        <v>0</v>
      </c>
      <c r="U101" s="23"/>
      <c r="V101" s="22"/>
      <c r="W101" s="22"/>
      <c r="X101" s="22"/>
      <c r="Y101" s="22"/>
      <c r="Z101" s="3"/>
      <c r="AA101" s="3"/>
    </row>
    <row r="102" spans="1:30" ht="12.75" customHeight="1" x14ac:dyDescent="0.2">
      <c r="A102" s="28" t="s">
        <v>69</v>
      </c>
      <c r="K102" s="25">
        <v>1</v>
      </c>
      <c r="L102" s="182"/>
      <c r="M102" s="3"/>
      <c r="N102" s="3"/>
      <c r="P102" s="3"/>
      <c r="Q102" s="21">
        <v>7</v>
      </c>
      <c r="R102" s="22"/>
      <c r="S102" s="3"/>
      <c r="U102" s="23"/>
      <c r="V102" s="22"/>
      <c r="W102" s="22"/>
      <c r="X102" s="22"/>
      <c r="Y102" s="22"/>
      <c r="Z102" s="3"/>
      <c r="AA102" s="3"/>
    </row>
    <row r="103" spans="1:30" ht="12.75" customHeight="1" x14ac:dyDescent="0.2">
      <c r="A103" s="28" t="s">
        <v>70</v>
      </c>
      <c r="K103" s="25">
        <v>2</v>
      </c>
      <c r="L103" s="182">
        <v>2</v>
      </c>
      <c r="M103" s="3"/>
      <c r="N103" s="3"/>
      <c r="P103" s="3"/>
      <c r="Q103" s="21">
        <v>6</v>
      </c>
      <c r="R103" s="22"/>
      <c r="S103" s="3"/>
      <c r="U103" s="23"/>
      <c r="V103" s="22"/>
      <c r="W103" s="22"/>
      <c r="X103" s="22"/>
      <c r="Y103" s="22"/>
      <c r="Z103" s="3"/>
      <c r="AA103" s="3"/>
    </row>
    <row r="104" spans="1:30" ht="12.75" customHeight="1" x14ac:dyDescent="0.2">
      <c r="A104" s="28" t="s">
        <v>73</v>
      </c>
      <c r="K104" s="25">
        <v>3</v>
      </c>
      <c r="L104" s="182"/>
      <c r="M104" s="3"/>
      <c r="N104" s="3"/>
      <c r="P104" s="3"/>
      <c r="Q104" s="21">
        <v>4</v>
      </c>
      <c r="R104" s="22"/>
      <c r="S104" s="3"/>
      <c r="U104" s="23"/>
      <c r="V104" s="22"/>
      <c r="W104" s="22"/>
      <c r="X104" s="22"/>
      <c r="Y104" s="22"/>
      <c r="Z104" s="3"/>
      <c r="AA104" s="3"/>
    </row>
    <row r="105" spans="1:30" ht="12.75" customHeight="1" x14ac:dyDescent="0.2">
      <c r="A105" s="28" t="s">
        <v>76</v>
      </c>
      <c r="K105" s="25">
        <v>1</v>
      </c>
      <c r="L105" s="182">
        <v>1</v>
      </c>
      <c r="M105" s="3"/>
      <c r="N105" s="3"/>
      <c r="P105" s="3"/>
      <c r="Q105" s="21">
        <v>1</v>
      </c>
      <c r="R105" s="22"/>
      <c r="S105" s="3"/>
      <c r="U105" s="23"/>
      <c r="V105" s="22"/>
      <c r="W105" s="22"/>
      <c r="X105" s="22"/>
      <c r="Y105" s="22"/>
      <c r="Z105" s="3"/>
      <c r="AA105" s="3"/>
    </row>
    <row r="106" spans="1:30" ht="12.75" customHeight="1" x14ac:dyDescent="0.2">
      <c r="L106" s="186">
        <f>SUM(L101:L105)</f>
        <v>11</v>
      </c>
      <c r="M106" s="3">
        <f>L101/B92</f>
        <v>0.27586206896551724</v>
      </c>
      <c r="N106" s="3">
        <f>L106/B92</f>
        <v>0.37931034482758619</v>
      </c>
      <c r="O106" s="3">
        <f>N106-M106</f>
        <v>0.10344827586206895</v>
      </c>
      <c r="P106" s="3"/>
      <c r="U106" s="26" t="s">
        <v>42</v>
      </c>
      <c r="V106" s="22"/>
      <c r="W106" s="22"/>
      <c r="X106" s="22"/>
      <c r="Y106" s="22"/>
      <c r="Z106" s="3"/>
    </row>
    <row r="107" spans="1:30" ht="12.75" customHeight="1" x14ac:dyDescent="0.3">
      <c r="A107" s="38" t="s">
        <v>78</v>
      </c>
      <c r="M107" s="3"/>
      <c r="N107" s="3"/>
      <c r="P107" s="3"/>
      <c r="U107" s="26" t="s">
        <v>43</v>
      </c>
      <c r="V107" s="22"/>
      <c r="W107" s="22"/>
      <c r="X107" s="22"/>
      <c r="Y107" s="22"/>
      <c r="Z107" s="3"/>
    </row>
    <row r="108" spans="1:30" ht="25.5" customHeight="1" x14ac:dyDescent="0.2">
      <c r="B108" s="285" t="s">
        <v>2</v>
      </c>
      <c r="C108" s="286"/>
      <c r="D108" s="286"/>
      <c r="E108" s="286"/>
      <c r="F108" s="286"/>
      <c r="G108" s="286"/>
      <c r="H108" s="286"/>
      <c r="I108" s="286"/>
      <c r="J108" s="286"/>
      <c r="K108" s="1"/>
      <c r="M108" s="7" t="s">
        <v>3</v>
      </c>
      <c r="N108" s="7" t="s">
        <v>4</v>
      </c>
      <c r="O108" s="49" t="s">
        <v>5</v>
      </c>
      <c r="P108" s="7" t="s">
        <v>6</v>
      </c>
      <c r="Q108" s="6" t="s">
        <v>7</v>
      </c>
      <c r="R108" s="6" t="s">
        <v>8</v>
      </c>
      <c r="S108" s="7" t="s">
        <v>9</v>
      </c>
      <c r="U108" s="26" t="s">
        <v>44</v>
      </c>
      <c r="V108" s="22"/>
      <c r="W108" s="22"/>
      <c r="X108" s="22"/>
      <c r="Y108" s="22"/>
      <c r="Z108" s="3"/>
      <c r="AA108" s="24"/>
      <c r="AB108" s="24"/>
      <c r="AC108" s="24"/>
      <c r="AD108" s="24"/>
    </row>
    <row r="109" spans="1:30" ht="12.75" customHeight="1" x14ac:dyDescent="0.2">
      <c r="A109" s="50" t="s">
        <v>10</v>
      </c>
      <c r="B109" s="51">
        <v>1</v>
      </c>
      <c r="C109" s="51">
        <v>2</v>
      </c>
      <c r="D109" s="51">
        <v>3</v>
      </c>
      <c r="E109" s="51">
        <v>4</v>
      </c>
      <c r="F109" s="51">
        <v>5</v>
      </c>
      <c r="G109" s="51">
        <v>6</v>
      </c>
      <c r="H109" s="51">
        <v>7</v>
      </c>
      <c r="I109" s="51">
        <v>8</v>
      </c>
      <c r="J109" s="51">
        <v>9</v>
      </c>
      <c r="K109" s="136">
        <v>10</v>
      </c>
      <c r="L109" s="187" t="s">
        <v>11</v>
      </c>
      <c r="M109" s="3"/>
      <c r="N109" s="3"/>
      <c r="P109" s="3"/>
      <c r="Q109" s="14"/>
      <c r="R109" s="14"/>
      <c r="S109" s="3"/>
      <c r="U109" s="39"/>
      <c r="V109" s="37"/>
      <c r="W109" s="37"/>
      <c r="X109" s="40"/>
      <c r="Y109" s="40"/>
      <c r="Z109" s="40"/>
      <c r="AA109" s="40"/>
      <c r="AB109" s="40"/>
      <c r="AC109" s="40"/>
      <c r="AD109" s="40"/>
    </row>
    <row r="110" spans="1:30" ht="12.75" customHeight="1" x14ac:dyDescent="0.2">
      <c r="A110" s="28" t="s">
        <v>49</v>
      </c>
      <c r="B110" s="25">
        <v>36</v>
      </c>
      <c r="L110" s="182"/>
      <c r="M110" s="3"/>
      <c r="N110" s="3"/>
      <c r="P110" s="3"/>
      <c r="Q110" s="17">
        <f>B110</f>
        <v>36</v>
      </c>
      <c r="R110" s="14"/>
      <c r="S110" s="3"/>
      <c r="U110" s="28"/>
      <c r="V110" s="37"/>
      <c r="W110" s="40"/>
      <c r="X110" s="40"/>
      <c r="Y110" s="40"/>
      <c r="Z110" s="40"/>
      <c r="AA110" s="40"/>
      <c r="AB110" s="40"/>
      <c r="AC110" s="40"/>
      <c r="AD110" s="40"/>
    </row>
    <row r="111" spans="1:30" ht="12.75" customHeight="1" x14ac:dyDescent="0.2">
      <c r="A111" s="28" t="s">
        <v>50</v>
      </c>
      <c r="C111" s="25">
        <v>33</v>
      </c>
      <c r="L111" s="182"/>
      <c r="M111" s="3"/>
      <c r="N111" s="3"/>
      <c r="O111" s="3"/>
      <c r="P111" s="3">
        <f>C111/B110</f>
        <v>0.91666666666666663</v>
      </c>
      <c r="Q111" s="21">
        <v>33</v>
      </c>
      <c r="R111" s="22">
        <f t="shared" ref="R111:R119" si="24">Q111/Q110</f>
        <v>0.91666666666666663</v>
      </c>
      <c r="S111" s="3">
        <f t="shared" ref="S111:S119" si="25">100%-R111</f>
        <v>8.333333333333337E-2</v>
      </c>
      <c r="U111" s="28"/>
      <c r="V111" s="40"/>
      <c r="W111" s="40"/>
      <c r="X111" s="40"/>
      <c r="Y111" s="40"/>
      <c r="Z111" s="40"/>
      <c r="AA111" s="40"/>
      <c r="AB111" s="40"/>
      <c r="AC111" s="40"/>
      <c r="AD111" s="40"/>
    </row>
    <row r="112" spans="1:30" ht="12.75" customHeight="1" x14ac:dyDescent="0.2">
      <c r="A112" s="28" t="s">
        <v>51</v>
      </c>
      <c r="D112" s="25">
        <v>24</v>
      </c>
      <c r="L112" s="182"/>
      <c r="M112" s="3"/>
      <c r="N112" s="3"/>
      <c r="P112" s="3">
        <f>D112/C111</f>
        <v>0.72727272727272729</v>
      </c>
      <c r="Q112" s="21">
        <v>28</v>
      </c>
      <c r="R112" s="22">
        <f t="shared" si="24"/>
        <v>0.84848484848484851</v>
      </c>
      <c r="S112" s="3">
        <f t="shared" si="25"/>
        <v>0.15151515151515149</v>
      </c>
      <c r="U112" s="29"/>
      <c r="V112" s="37"/>
      <c r="W112" s="37"/>
      <c r="X112" s="37"/>
      <c r="Y112" s="37"/>
      <c r="Z112" s="37"/>
      <c r="AA112" s="37"/>
      <c r="AB112" s="37"/>
      <c r="AC112" s="37"/>
      <c r="AD112" s="37"/>
    </row>
    <row r="113" spans="1:36" ht="12.75" customHeight="1" x14ac:dyDescent="0.2">
      <c r="A113" s="28" t="s">
        <v>52</v>
      </c>
      <c r="E113" s="25">
        <v>18</v>
      </c>
      <c r="L113" s="182"/>
      <c r="M113" s="3"/>
      <c r="N113" s="3"/>
      <c r="P113" s="3">
        <f>E113/D112</f>
        <v>0.75</v>
      </c>
      <c r="Q113" s="21">
        <v>27</v>
      </c>
      <c r="R113" s="22">
        <f t="shared" si="24"/>
        <v>0.9642857142857143</v>
      </c>
      <c r="S113" s="3">
        <f t="shared" si="25"/>
        <v>3.5714285714285698E-2</v>
      </c>
      <c r="U113" s="41" t="s">
        <v>13</v>
      </c>
      <c r="V113" s="44" t="s">
        <v>19</v>
      </c>
      <c r="W113" s="44" t="s">
        <v>20</v>
      </c>
      <c r="X113" s="44" t="s">
        <v>21</v>
      </c>
      <c r="Y113" s="44" t="s">
        <v>22</v>
      </c>
      <c r="Z113" s="44" t="s">
        <v>23</v>
      </c>
      <c r="AA113" s="44" t="s">
        <v>48</v>
      </c>
      <c r="AB113" s="44" t="s">
        <v>49</v>
      </c>
      <c r="AC113" s="44" t="s">
        <v>50</v>
      </c>
      <c r="AD113" s="44" t="s">
        <v>51</v>
      </c>
      <c r="AE113" s="44" t="s">
        <v>52</v>
      </c>
      <c r="AF113" s="44" t="s">
        <v>53</v>
      </c>
      <c r="AG113" s="44" t="s">
        <v>54</v>
      </c>
      <c r="AH113" s="44" t="s">
        <v>55</v>
      </c>
      <c r="AI113" s="44" t="s">
        <v>56</v>
      </c>
      <c r="AJ113" s="44" t="s">
        <v>56</v>
      </c>
    </row>
    <row r="114" spans="1:36" ht="12.75" customHeight="1" x14ac:dyDescent="0.3">
      <c r="A114" s="28" t="s">
        <v>53</v>
      </c>
      <c r="F114" s="25">
        <v>16</v>
      </c>
      <c r="L114" s="182"/>
      <c r="M114" s="3"/>
      <c r="N114" s="3"/>
      <c r="P114" s="3">
        <f>F114/E113</f>
        <v>0.88888888888888884</v>
      </c>
      <c r="Q114" s="21">
        <v>25</v>
      </c>
      <c r="R114" s="22">
        <f t="shared" si="24"/>
        <v>0.92592592592592593</v>
      </c>
      <c r="S114" s="3">
        <f t="shared" si="25"/>
        <v>7.407407407407407E-2</v>
      </c>
      <c r="U114" s="45" t="s">
        <v>37</v>
      </c>
      <c r="V114" s="46">
        <f>Q6/Q4</f>
        <v>0.77777777777777779</v>
      </c>
      <c r="W114" s="46">
        <f>Q26/Q24</f>
        <v>0.8571428571428571</v>
      </c>
      <c r="X114" s="46">
        <f>Q44/Q42</f>
        <v>0.7142857142857143</v>
      </c>
      <c r="Y114" s="46">
        <f>Q61/Q59</f>
        <v>0.73333333333333328</v>
      </c>
      <c r="Z114" s="46">
        <f>Q78/Q76</f>
        <v>0.80555555555555558</v>
      </c>
      <c r="AA114" s="46">
        <f>Q94/Q92</f>
        <v>0.75862068965517238</v>
      </c>
      <c r="AB114" s="46">
        <f>Q112/Q110</f>
        <v>0.77777777777777779</v>
      </c>
      <c r="AC114" s="46">
        <f>Q133/Q131</f>
        <v>0.6875</v>
      </c>
      <c r="AD114" s="46">
        <f>Q150/Q148</f>
        <v>0.68965517241379315</v>
      </c>
      <c r="AE114" s="46">
        <f>Q166/Q164</f>
        <v>0.90909090909090906</v>
      </c>
      <c r="AF114" s="46">
        <f>Q182/Q180</f>
        <v>0.78787878787878785</v>
      </c>
      <c r="AG114" s="46" t="e">
        <f t="shared" ref="AG114:AJ114" si="26">#REF!/#REF!</f>
        <v>#REF!</v>
      </c>
      <c r="AH114" s="46" t="e">
        <f t="shared" si="26"/>
        <v>#REF!</v>
      </c>
      <c r="AI114" s="46" t="e">
        <f t="shared" si="26"/>
        <v>#REF!</v>
      </c>
      <c r="AJ114" s="46" t="e">
        <f t="shared" si="26"/>
        <v>#REF!</v>
      </c>
    </row>
    <row r="115" spans="1:36" ht="12.75" customHeight="1" x14ac:dyDescent="0.2">
      <c r="A115" s="28" t="s">
        <v>54</v>
      </c>
      <c r="G115" s="25">
        <v>13</v>
      </c>
      <c r="L115" s="182"/>
      <c r="M115" s="3"/>
      <c r="N115" s="3"/>
      <c r="P115" s="3">
        <f>G115/F114</f>
        <v>0.8125</v>
      </c>
      <c r="Q115" s="21">
        <v>25</v>
      </c>
      <c r="R115" s="22">
        <f t="shared" si="24"/>
        <v>1</v>
      </c>
      <c r="S115" s="3">
        <f t="shared" si="25"/>
        <v>0</v>
      </c>
      <c r="U115" s="42"/>
      <c r="V115" s="44"/>
      <c r="W115" s="44"/>
      <c r="X115" s="44"/>
      <c r="Y115" s="44"/>
      <c r="Z115" s="44"/>
      <c r="AA115" s="44"/>
      <c r="AB115" s="44"/>
      <c r="AC115" s="44"/>
      <c r="AD115" s="44"/>
    </row>
    <row r="116" spans="1:36" ht="12.75" customHeight="1" x14ac:dyDescent="0.2">
      <c r="A116" s="28" t="s">
        <v>55</v>
      </c>
      <c r="H116" s="25">
        <v>10</v>
      </c>
      <c r="L116" s="182"/>
      <c r="M116" s="3"/>
      <c r="N116" s="3"/>
      <c r="P116" s="3">
        <f>H116/G115</f>
        <v>0.76923076923076927</v>
      </c>
      <c r="Q116" s="21">
        <v>23</v>
      </c>
      <c r="R116" s="22">
        <f t="shared" si="24"/>
        <v>0.92</v>
      </c>
      <c r="S116" s="3">
        <f t="shared" si="25"/>
        <v>7.999999999999996E-2</v>
      </c>
      <c r="U116" s="42"/>
      <c r="V116" s="44"/>
      <c r="W116" s="44"/>
      <c r="X116" s="44"/>
      <c r="Y116" s="44"/>
      <c r="Z116" s="44"/>
      <c r="AA116" s="44"/>
      <c r="AB116" s="44"/>
      <c r="AC116" s="44"/>
      <c r="AD116" s="44"/>
    </row>
    <row r="117" spans="1:36" ht="12.75" customHeight="1" x14ac:dyDescent="0.2">
      <c r="A117" s="28" t="s">
        <v>56</v>
      </c>
      <c r="I117" s="25">
        <v>9</v>
      </c>
      <c r="L117" s="182"/>
      <c r="M117" s="3"/>
      <c r="N117" s="3"/>
      <c r="P117" s="3">
        <f>I117/H116</f>
        <v>0.9</v>
      </c>
      <c r="Q117" s="21">
        <v>21</v>
      </c>
      <c r="R117" s="22">
        <f t="shared" si="24"/>
        <v>0.91304347826086951</v>
      </c>
      <c r="S117" s="3">
        <f t="shared" si="25"/>
        <v>8.6956521739130488E-2</v>
      </c>
      <c r="U117" s="42"/>
      <c r="V117" s="44"/>
      <c r="W117" s="44"/>
      <c r="X117" s="44"/>
      <c r="Y117" s="44"/>
      <c r="Z117" s="44"/>
      <c r="AA117" s="44"/>
      <c r="AB117" s="44"/>
      <c r="AC117" s="44"/>
      <c r="AD117" s="44"/>
    </row>
    <row r="118" spans="1:36" ht="12.75" customHeight="1" x14ac:dyDescent="0.2">
      <c r="A118" s="28" t="s">
        <v>57</v>
      </c>
      <c r="J118" s="25">
        <v>9</v>
      </c>
      <c r="L118" s="182"/>
      <c r="M118" s="3"/>
      <c r="N118" s="3"/>
      <c r="P118" s="3">
        <f>J118/I117</f>
        <v>1</v>
      </c>
      <c r="Q118" s="21">
        <v>18</v>
      </c>
      <c r="R118" s="22">
        <f t="shared" si="24"/>
        <v>0.8571428571428571</v>
      </c>
      <c r="S118" s="3">
        <f t="shared" si="25"/>
        <v>0.1428571428571429</v>
      </c>
      <c r="U118" s="42"/>
      <c r="V118" s="44"/>
      <c r="W118" s="44"/>
      <c r="X118" s="44"/>
      <c r="Y118" s="44"/>
      <c r="Z118" s="44"/>
      <c r="AA118" s="44"/>
      <c r="AB118" s="44"/>
      <c r="AC118" s="44"/>
      <c r="AD118" s="44"/>
    </row>
    <row r="119" spans="1:36" ht="12.75" customHeight="1" x14ac:dyDescent="0.2">
      <c r="A119" s="28" t="s">
        <v>69</v>
      </c>
      <c r="K119" s="25">
        <v>9</v>
      </c>
      <c r="L119" s="182">
        <v>6</v>
      </c>
      <c r="M119" s="3"/>
      <c r="N119" s="3"/>
      <c r="P119" s="3">
        <f>K119/J118</f>
        <v>1</v>
      </c>
      <c r="Q119" s="21">
        <v>18</v>
      </c>
      <c r="R119" s="22">
        <f t="shared" si="24"/>
        <v>1</v>
      </c>
      <c r="S119" s="3">
        <f t="shared" si="25"/>
        <v>0</v>
      </c>
      <c r="U119" s="42"/>
      <c r="V119" s="44"/>
      <c r="W119" s="44"/>
      <c r="X119" s="44"/>
      <c r="Y119" s="44"/>
      <c r="Z119" s="44"/>
      <c r="AA119" s="44"/>
      <c r="AB119" s="44"/>
      <c r="AC119" s="44"/>
      <c r="AD119" s="44"/>
    </row>
    <row r="120" spans="1:36" ht="12.75" customHeight="1" x14ac:dyDescent="0.2">
      <c r="A120" s="28" t="s">
        <v>70</v>
      </c>
      <c r="K120" s="25">
        <v>2</v>
      </c>
      <c r="L120" s="182">
        <v>2</v>
      </c>
      <c r="M120" s="3"/>
      <c r="N120" s="3"/>
      <c r="P120" s="3"/>
      <c r="Q120" s="21">
        <v>10</v>
      </c>
      <c r="R120" s="22"/>
      <c r="S120" s="3"/>
      <c r="U120" s="42"/>
      <c r="V120" s="44"/>
      <c r="W120" s="44"/>
      <c r="X120" s="44"/>
      <c r="Y120" s="44"/>
      <c r="Z120" s="44"/>
      <c r="AA120" s="44"/>
      <c r="AB120" s="44"/>
      <c r="AC120" s="44"/>
      <c r="AD120" s="44"/>
    </row>
    <row r="121" spans="1:36" ht="12.75" customHeight="1" x14ac:dyDescent="0.2">
      <c r="A121" s="28" t="s">
        <v>73</v>
      </c>
      <c r="K121" s="25">
        <v>6</v>
      </c>
      <c r="L121" s="182">
        <v>1</v>
      </c>
      <c r="M121" s="3"/>
      <c r="N121" s="3"/>
      <c r="P121" s="3"/>
      <c r="Q121" s="21">
        <v>6</v>
      </c>
      <c r="R121" s="22"/>
      <c r="S121" s="3"/>
      <c r="U121" s="42"/>
      <c r="V121" s="44"/>
      <c r="W121" s="44"/>
      <c r="X121" s="44"/>
      <c r="Y121" s="44"/>
      <c r="Z121" s="44"/>
      <c r="AA121" s="44"/>
      <c r="AB121" s="44"/>
      <c r="AC121" s="44"/>
      <c r="AD121" s="44"/>
    </row>
    <row r="122" spans="1:36" ht="12.75" customHeight="1" x14ac:dyDescent="0.2">
      <c r="A122" s="28" t="s">
        <v>76</v>
      </c>
      <c r="K122" s="25">
        <v>1</v>
      </c>
      <c r="L122" s="182">
        <v>2</v>
      </c>
      <c r="M122" s="3"/>
      <c r="N122" s="3"/>
      <c r="P122" s="3"/>
      <c r="Q122" s="21">
        <v>3</v>
      </c>
      <c r="R122" s="22"/>
      <c r="S122" s="3"/>
      <c r="U122" s="42"/>
      <c r="V122" s="44"/>
      <c r="W122" s="44"/>
      <c r="X122" s="44"/>
      <c r="Y122" s="44"/>
      <c r="Z122" s="44"/>
      <c r="AA122" s="44"/>
      <c r="AB122" s="44"/>
      <c r="AC122" s="44"/>
      <c r="AD122" s="44"/>
    </row>
    <row r="123" spans="1:36" ht="12.75" customHeight="1" x14ac:dyDescent="0.2">
      <c r="A123" s="28" t="s">
        <v>80</v>
      </c>
      <c r="K123" s="25">
        <v>1</v>
      </c>
      <c r="L123" s="182">
        <v>1</v>
      </c>
      <c r="M123" s="3"/>
      <c r="N123" s="3"/>
      <c r="P123" s="3"/>
      <c r="Q123" s="21">
        <v>2</v>
      </c>
      <c r="R123" s="22"/>
      <c r="S123" s="3"/>
      <c r="U123" s="42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6" ht="12.75" customHeight="1" x14ac:dyDescent="0.2">
      <c r="A124" s="28" t="s">
        <v>84</v>
      </c>
      <c r="L124" s="182"/>
      <c r="M124" s="3"/>
      <c r="N124" s="3"/>
      <c r="P124" s="3"/>
      <c r="Q124" s="21"/>
      <c r="R124" s="22"/>
      <c r="S124" s="3"/>
      <c r="U124" s="42"/>
      <c r="V124" s="44"/>
      <c r="W124" s="44"/>
      <c r="X124" s="44"/>
      <c r="Y124" s="44"/>
      <c r="Z124" s="44"/>
      <c r="AA124" s="44"/>
      <c r="AB124" s="44"/>
      <c r="AC124" s="44"/>
      <c r="AD124" s="44"/>
    </row>
    <row r="125" spans="1:36" ht="12.75" customHeight="1" x14ac:dyDescent="0.2">
      <c r="A125" s="28" t="s">
        <v>87</v>
      </c>
      <c r="K125" s="25">
        <v>1</v>
      </c>
      <c r="L125" s="182"/>
      <c r="M125" s="3"/>
      <c r="N125" s="3"/>
      <c r="P125" s="3"/>
      <c r="Q125" s="21">
        <v>1</v>
      </c>
      <c r="R125" s="22"/>
      <c r="S125" s="3"/>
      <c r="U125" s="42"/>
      <c r="V125" s="44"/>
      <c r="W125" s="44"/>
      <c r="X125" s="44"/>
      <c r="Y125" s="44"/>
      <c r="Z125" s="44"/>
      <c r="AA125" s="44"/>
      <c r="AB125" s="44"/>
      <c r="AC125" s="44"/>
      <c r="AD125" s="44"/>
    </row>
    <row r="126" spans="1:36" ht="12.75" customHeight="1" x14ac:dyDescent="0.2">
      <c r="A126" s="28" t="s">
        <v>88</v>
      </c>
      <c r="K126" s="25">
        <v>1</v>
      </c>
      <c r="L126" s="182"/>
      <c r="M126" s="3"/>
      <c r="N126" s="3"/>
      <c r="P126" s="3"/>
      <c r="Q126" s="21">
        <v>1</v>
      </c>
      <c r="R126" s="22"/>
      <c r="S126" s="3"/>
      <c r="U126" s="42"/>
      <c r="V126" s="44"/>
      <c r="W126" s="44"/>
      <c r="X126" s="44"/>
      <c r="Y126" s="44"/>
      <c r="Z126" s="44"/>
      <c r="AA126" s="44"/>
      <c r="AB126" s="44"/>
      <c r="AC126" s="44"/>
      <c r="AD126" s="44"/>
    </row>
    <row r="127" spans="1:36" ht="12.75" customHeight="1" x14ac:dyDescent="0.2">
      <c r="L127" s="186">
        <f>SUM(L119:L123)</f>
        <v>12</v>
      </c>
      <c r="M127" s="3">
        <f>L119/B110</f>
        <v>0.16666666666666666</v>
      </c>
      <c r="N127" s="3">
        <f>L127/B110</f>
        <v>0.33333333333333331</v>
      </c>
      <c r="O127" s="3">
        <f>N127-M127</f>
        <v>0.16666666666666666</v>
      </c>
      <c r="P127" s="3"/>
    </row>
    <row r="128" spans="1:36" ht="12.75" customHeight="1" x14ac:dyDescent="0.3">
      <c r="A128" s="38" t="s">
        <v>79</v>
      </c>
      <c r="M128" s="3"/>
      <c r="N128" s="3"/>
      <c r="P128" s="3"/>
      <c r="U128" s="2"/>
      <c r="V128" s="37"/>
      <c r="W128" s="37"/>
      <c r="X128" s="37"/>
      <c r="Y128" s="37"/>
      <c r="Z128" s="37"/>
      <c r="AA128" s="37"/>
      <c r="AB128" s="37"/>
      <c r="AC128" s="37"/>
      <c r="AD128" s="37"/>
    </row>
    <row r="129" spans="1:19" ht="25.5" customHeight="1" x14ac:dyDescent="0.2">
      <c r="B129" s="285" t="s">
        <v>2</v>
      </c>
      <c r="C129" s="286"/>
      <c r="D129" s="286"/>
      <c r="E129" s="286"/>
      <c r="F129" s="286"/>
      <c r="G129" s="286"/>
      <c r="H129" s="286"/>
      <c r="I129" s="286"/>
      <c r="J129" s="286"/>
      <c r="K129" s="1"/>
      <c r="M129" s="7" t="s">
        <v>3</v>
      </c>
      <c r="N129" s="7" t="s">
        <v>4</v>
      </c>
      <c r="O129" s="49" t="s">
        <v>5</v>
      </c>
      <c r="P129" s="7" t="s">
        <v>6</v>
      </c>
      <c r="Q129" s="6" t="s">
        <v>7</v>
      </c>
      <c r="R129" s="6" t="s">
        <v>8</v>
      </c>
      <c r="S129" s="7" t="s">
        <v>9</v>
      </c>
    </row>
    <row r="130" spans="1:19" ht="12.75" customHeight="1" x14ac:dyDescent="0.2">
      <c r="A130" s="50" t="s">
        <v>10</v>
      </c>
      <c r="B130" s="51">
        <v>1</v>
      </c>
      <c r="C130" s="51">
        <v>2</v>
      </c>
      <c r="D130" s="51">
        <v>3</v>
      </c>
      <c r="E130" s="51">
        <v>4</v>
      </c>
      <c r="F130" s="51">
        <v>5</v>
      </c>
      <c r="G130" s="51">
        <v>6</v>
      </c>
      <c r="H130" s="51">
        <v>7</v>
      </c>
      <c r="I130" s="51">
        <v>8</v>
      </c>
      <c r="J130" s="51">
        <v>9</v>
      </c>
      <c r="K130" s="136">
        <v>10</v>
      </c>
      <c r="L130" s="187" t="s">
        <v>11</v>
      </c>
      <c r="M130" s="3"/>
      <c r="N130" s="3"/>
      <c r="P130" s="3"/>
      <c r="Q130" s="14"/>
      <c r="R130" s="14"/>
      <c r="S130" s="3"/>
    </row>
    <row r="131" spans="1:19" ht="12.75" customHeight="1" x14ac:dyDescent="0.2">
      <c r="A131" s="28" t="s">
        <v>50</v>
      </c>
      <c r="B131" s="25">
        <v>16</v>
      </c>
      <c r="L131" s="182"/>
      <c r="M131" s="3"/>
      <c r="N131" s="3"/>
      <c r="P131" s="3"/>
      <c r="Q131" s="17">
        <f>B131</f>
        <v>16</v>
      </c>
      <c r="R131" s="14"/>
      <c r="S131" s="3"/>
    </row>
    <row r="132" spans="1:19" ht="12.75" customHeight="1" x14ac:dyDescent="0.2">
      <c r="A132" s="28" t="s">
        <v>51</v>
      </c>
      <c r="C132" s="25">
        <v>12</v>
      </c>
      <c r="L132" s="182"/>
      <c r="M132" s="3"/>
      <c r="N132" s="3"/>
      <c r="O132" s="3"/>
      <c r="P132" s="3">
        <f>C132/B131</f>
        <v>0.75</v>
      </c>
      <c r="Q132" s="21">
        <v>12</v>
      </c>
      <c r="R132" s="22">
        <f t="shared" ref="R132:R140" si="27">Q132/Q131</f>
        <v>0.75</v>
      </c>
      <c r="S132" s="3">
        <f t="shared" ref="S132:S140" si="28">100%-R132</f>
        <v>0.25</v>
      </c>
    </row>
    <row r="133" spans="1:19" ht="12.75" customHeight="1" x14ac:dyDescent="0.2">
      <c r="A133" s="28" t="s">
        <v>52</v>
      </c>
      <c r="D133" s="25">
        <v>9</v>
      </c>
      <c r="L133" s="182"/>
      <c r="M133" s="3"/>
      <c r="N133" s="3"/>
      <c r="P133" s="3">
        <f>D133/C132</f>
        <v>0.75</v>
      </c>
      <c r="Q133" s="21">
        <v>11</v>
      </c>
      <c r="R133" s="22">
        <f t="shared" si="27"/>
        <v>0.91666666666666663</v>
      </c>
      <c r="S133" s="3">
        <f t="shared" si="28"/>
        <v>8.333333333333337E-2</v>
      </c>
    </row>
    <row r="134" spans="1:19" ht="12.75" customHeight="1" x14ac:dyDescent="0.2">
      <c r="A134" s="28" t="s">
        <v>53</v>
      </c>
      <c r="E134" s="25">
        <v>5</v>
      </c>
      <c r="L134" s="182"/>
      <c r="M134" s="3"/>
      <c r="N134" s="3"/>
      <c r="P134" s="3">
        <f>E134/D133</f>
        <v>0.55555555555555558</v>
      </c>
      <c r="Q134" s="21">
        <v>9</v>
      </c>
      <c r="R134" s="22">
        <f t="shared" si="27"/>
        <v>0.81818181818181823</v>
      </c>
      <c r="S134" s="3">
        <f t="shared" si="28"/>
        <v>0.18181818181818177</v>
      </c>
    </row>
    <row r="135" spans="1:19" ht="12.75" customHeight="1" x14ac:dyDescent="0.2">
      <c r="A135" s="28" t="s">
        <v>54</v>
      </c>
      <c r="F135" s="25">
        <v>4</v>
      </c>
      <c r="L135" s="182"/>
      <c r="M135" s="3"/>
      <c r="N135" s="3"/>
      <c r="P135" s="3">
        <f>F135/E134</f>
        <v>0.8</v>
      </c>
      <c r="Q135" s="21">
        <v>9</v>
      </c>
      <c r="R135" s="22">
        <f t="shared" si="27"/>
        <v>1</v>
      </c>
      <c r="S135" s="3">
        <f t="shared" si="28"/>
        <v>0</v>
      </c>
    </row>
    <row r="136" spans="1:19" ht="12.75" customHeight="1" x14ac:dyDescent="0.2">
      <c r="A136" s="28" t="s">
        <v>55</v>
      </c>
      <c r="G136" s="25">
        <v>2</v>
      </c>
      <c r="L136" s="182"/>
      <c r="M136" s="3"/>
      <c r="N136" s="3"/>
      <c r="P136" s="3">
        <f>G136/F135</f>
        <v>0.5</v>
      </c>
      <c r="Q136" s="21">
        <v>9</v>
      </c>
      <c r="R136" s="22">
        <f t="shared" si="27"/>
        <v>1</v>
      </c>
      <c r="S136" s="3">
        <f t="shared" si="28"/>
        <v>0</v>
      </c>
    </row>
    <row r="137" spans="1:19" ht="12.75" customHeight="1" x14ac:dyDescent="0.2">
      <c r="A137" s="28" t="s">
        <v>56</v>
      </c>
      <c r="H137" s="25">
        <v>1</v>
      </c>
      <c r="L137" s="182"/>
      <c r="M137" s="3"/>
      <c r="N137" s="3"/>
      <c r="P137" s="3">
        <f>H137/G136</f>
        <v>0.5</v>
      </c>
      <c r="Q137" s="21">
        <v>8</v>
      </c>
      <c r="R137" s="22">
        <f t="shared" si="27"/>
        <v>0.88888888888888884</v>
      </c>
      <c r="S137" s="3">
        <f t="shared" si="28"/>
        <v>0.11111111111111116</v>
      </c>
    </row>
    <row r="138" spans="1:19" ht="12.75" customHeight="1" x14ac:dyDescent="0.2">
      <c r="A138" s="28" t="s">
        <v>57</v>
      </c>
      <c r="I138" s="25">
        <v>1</v>
      </c>
      <c r="L138" s="182"/>
      <c r="M138" s="3"/>
      <c r="N138" s="3"/>
      <c r="P138" s="3">
        <f>I138/H137</f>
        <v>1</v>
      </c>
      <c r="Q138" s="21">
        <v>5</v>
      </c>
      <c r="R138" s="22">
        <f t="shared" si="27"/>
        <v>0.625</v>
      </c>
      <c r="S138" s="3">
        <f t="shared" si="28"/>
        <v>0.375</v>
      </c>
    </row>
    <row r="139" spans="1:19" ht="12.75" customHeight="1" x14ac:dyDescent="0.2">
      <c r="A139" s="28" t="s">
        <v>69</v>
      </c>
      <c r="J139" s="25">
        <v>1</v>
      </c>
      <c r="L139" s="182"/>
      <c r="M139" s="3"/>
      <c r="N139" s="3"/>
      <c r="P139" s="3">
        <f>J139/I138</f>
        <v>1</v>
      </c>
      <c r="Q139" s="21">
        <v>7</v>
      </c>
      <c r="R139" s="22">
        <f t="shared" si="27"/>
        <v>1.4</v>
      </c>
      <c r="S139" s="3">
        <f t="shared" si="28"/>
        <v>-0.39999999999999991</v>
      </c>
    </row>
    <row r="140" spans="1:19" ht="12.75" customHeight="1" x14ac:dyDescent="0.2">
      <c r="A140" s="28" t="s">
        <v>70</v>
      </c>
      <c r="K140" s="25">
        <v>1</v>
      </c>
      <c r="L140" s="182">
        <v>1</v>
      </c>
      <c r="M140" s="3"/>
      <c r="N140" s="3"/>
      <c r="P140" s="3">
        <f>K140/J139</f>
        <v>1</v>
      </c>
      <c r="Q140" s="21">
        <v>3</v>
      </c>
      <c r="R140" s="22">
        <f t="shared" si="27"/>
        <v>0.42857142857142855</v>
      </c>
      <c r="S140" s="3">
        <f t="shared" si="28"/>
        <v>0.5714285714285714</v>
      </c>
    </row>
    <row r="141" spans="1:19" ht="12.75" customHeight="1" x14ac:dyDescent="0.2">
      <c r="A141" s="28" t="s">
        <v>73</v>
      </c>
      <c r="K141" s="25">
        <v>2</v>
      </c>
      <c r="L141" s="182"/>
      <c r="M141" s="3"/>
      <c r="N141" s="3"/>
      <c r="P141" s="3"/>
      <c r="Q141" s="21">
        <v>2</v>
      </c>
      <c r="R141" s="22"/>
      <c r="S141" s="3"/>
    </row>
    <row r="142" spans="1:19" ht="12.75" customHeight="1" x14ac:dyDescent="0.2">
      <c r="A142" s="28" t="s">
        <v>76</v>
      </c>
      <c r="K142" s="25">
        <v>1</v>
      </c>
      <c r="L142" s="182">
        <v>1</v>
      </c>
      <c r="M142" s="3"/>
      <c r="N142" s="3"/>
      <c r="P142" s="3"/>
      <c r="Q142" s="21">
        <v>1</v>
      </c>
      <c r="R142" s="22"/>
      <c r="S142" s="3"/>
    </row>
    <row r="143" spans="1:19" ht="12.75" customHeight="1" x14ac:dyDescent="0.2">
      <c r="A143" s="28" t="s">
        <v>80</v>
      </c>
      <c r="L143" s="182"/>
      <c r="M143" s="3"/>
      <c r="N143" s="3"/>
      <c r="P143" s="3"/>
      <c r="Q143" s="21"/>
      <c r="R143" s="22"/>
      <c r="S143" s="3"/>
    </row>
    <row r="144" spans="1:19" ht="12.75" customHeight="1" x14ac:dyDescent="0.2">
      <c r="L144" s="186">
        <f>SUM(L140:L142)</f>
        <v>2</v>
      </c>
      <c r="M144" s="3">
        <f>L140/B131</f>
        <v>6.25E-2</v>
      </c>
      <c r="N144" s="3">
        <f>L144/B131</f>
        <v>0.125</v>
      </c>
      <c r="O144" s="3">
        <f>N144-M144</f>
        <v>6.25E-2</v>
      </c>
      <c r="P144" s="3"/>
    </row>
    <row r="145" spans="1:23" ht="12.75" customHeight="1" x14ac:dyDescent="0.3">
      <c r="A145" s="38" t="s">
        <v>81</v>
      </c>
      <c r="M145" s="3"/>
      <c r="N145" s="3"/>
      <c r="P145" s="3"/>
    </row>
    <row r="146" spans="1:23" ht="25.5" customHeight="1" x14ac:dyDescent="0.2">
      <c r="B146" s="285" t="s">
        <v>2</v>
      </c>
      <c r="C146" s="286"/>
      <c r="D146" s="286"/>
      <c r="E146" s="286"/>
      <c r="F146" s="286"/>
      <c r="G146" s="286"/>
      <c r="H146" s="286"/>
      <c r="I146" s="286"/>
      <c r="J146" s="286"/>
      <c r="K146" s="1"/>
      <c r="M146" s="7" t="s">
        <v>3</v>
      </c>
      <c r="N146" s="7" t="s">
        <v>4</v>
      </c>
      <c r="O146" s="49" t="s">
        <v>5</v>
      </c>
      <c r="P146" s="7" t="s">
        <v>6</v>
      </c>
      <c r="Q146" s="6" t="s">
        <v>7</v>
      </c>
      <c r="R146" s="6" t="s">
        <v>8</v>
      </c>
      <c r="S146" s="7" t="s">
        <v>9</v>
      </c>
    </row>
    <row r="147" spans="1:23" ht="12.75" customHeight="1" x14ac:dyDescent="0.2">
      <c r="A147" s="50" t="s">
        <v>10</v>
      </c>
      <c r="B147" s="51">
        <v>1</v>
      </c>
      <c r="C147" s="51">
        <v>2</v>
      </c>
      <c r="D147" s="51">
        <v>3</v>
      </c>
      <c r="E147" s="51">
        <v>4</v>
      </c>
      <c r="F147" s="51">
        <v>5</v>
      </c>
      <c r="G147" s="51">
        <v>6</v>
      </c>
      <c r="H147" s="51">
        <v>7</v>
      </c>
      <c r="I147" s="51">
        <v>8</v>
      </c>
      <c r="J147" s="51">
        <v>9</v>
      </c>
      <c r="K147" s="136">
        <v>10</v>
      </c>
      <c r="L147" s="187" t="s">
        <v>11</v>
      </c>
      <c r="M147" s="3"/>
      <c r="N147" s="3"/>
      <c r="P147" s="3"/>
      <c r="Q147" s="14"/>
      <c r="R147" s="14"/>
      <c r="S147" s="3"/>
    </row>
    <row r="148" spans="1:23" ht="12.75" customHeight="1" x14ac:dyDescent="0.2">
      <c r="A148" s="28" t="s">
        <v>51</v>
      </c>
      <c r="B148" s="25">
        <v>29</v>
      </c>
      <c r="L148" s="182"/>
      <c r="M148" s="3"/>
      <c r="N148" s="3"/>
      <c r="P148" s="3"/>
      <c r="Q148" s="17">
        <f>B148</f>
        <v>29</v>
      </c>
      <c r="R148" s="14"/>
      <c r="S148" s="3"/>
    </row>
    <row r="149" spans="1:23" ht="12.75" customHeight="1" x14ac:dyDescent="0.2">
      <c r="A149" s="28" t="s">
        <v>52</v>
      </c>
      <c r="C149" s="25">
        <v>21</v>
      </c>
      <c r="L149" s="182"/>
      <c r="M149" s="3"/>
      <c r="N149" s="3"/>
      <c r="O149" s="3"/>
      <c r="P149" s="3">
        <f>C149/B148</f>
        <v>0.72413793103448276</v>
      </c>
      <c r="Q149" s="21">
        <v>21</v>
      </c>
      <c r="R149" s="22">
        <f t="shared" ref="R149:R157" si="29">Q149/Q148</f>
        <v>0.72413793103448276</v>
      </c>
      <c r="S149" s="3">
        <f t="shared" ref="S149:S157" si="30">100%-R149</f>
        <v>0.27586206896551724</v>
      </c>
    </row>
    <row r="150" spans="1:23" ht="12.75" customHeight="1" x14ac:dyDescent="0.2">
      <c r="A150" s="28" t="s">
        <v>53</v>
      </c>
      <c r="D150" s="25">
        <v>18</v>
      </c>
      <c r="L150" s="182"/>
      <c r="M150" s="3"/>
      <c r="N150" s="3"/>
      <c r="P150" s="3">
        <f>D150/C149</f>
        <v>0.8571428571428571</v>
      </c>
      <c r="Q150" s="21">
        <v>20</v>
      </c>
      <c r="R150" s="22">
        <f t="shared" si="29"/>
        <v>0.95238095238095233</v>
      </c>
      <c r="S150" s="3">
        <f t="shared" si="30"/>
        <v>4.7619047619047672E-2</v>
      </c>
    </row>
    <row r="151" spans="1:23" ht="12.75" customHeight="1" x14ac:dyDescent="0.2">
      <c r="A151" s="28" t="s">
        <v>54</v>
      </c>
      <c r="E151" s="25">
        <v>16</v>
      </c>
      <c r="L151" s="182"/>
      <c r="M151" s="3"/>
      <c r="N151" s="3"/>
      <c r="P151" s="3">
        <f>E151/D150</f>
        <v>0.88888888888888884</v>
      </c>
      <c r="Q151" s="21">
        <v>19</v>
      </c>
      <c r="R151" s="22">
        <f t="shared" si="29"/>
        <v>0.95</v>
      </c>
      <c r="S151" s="3">
        <f t="shared" si="30"/>
        <v>5.0000000000000044E-2</v>
      </c>
    </row>
    <row r="152" spans="1:23" ht="12.75" customHeight="1" x14ac:dyDescent="0.2">
      <c r="A152" s="28" t="s">
        <v>55</v>
      </c>
      <c r="F152" s="25">
        <v>14</v>
      </c>
      <c r="L152" s="182"/>
      <c r="M152" s="3"/>
      <c r="N152" s="3"/>
      <c r="P152" s="3">
        <f>F152/E151</f>
        <v>0.875</v>
      </c>
      <c r="Q152" s="21">
        <v>18</v>
      </c>
      <c r="R152" s="22">
        <f t="shared" si="29"/>
        <v>0.94736842105263153</v>
      </c>
      <c r="S152" s="3">
        <f t="shared" si="30"/>
        <v>5.2631578947368474E-2</v>
      </c>
    </row>
    <row r="153" spans="1:23" ht="12.75" customHeight="1" x14ac:dyDescent="0.2">
      <c r="A153" s="28" t="s">
        <v>56</v>
      </c>
      <c r="G153" s="25">
        <v>10</v>
      </c>
      <c r="L153" s="182"/>
      <c r="M153" s="3"/>
      <c r="N153" s="3"/>
      <c r="P153" s="3">
        <f>G153/F152</f>
        <v>0.7142857142857143</v>
      </c>
      <c r="Q153" s="21">
        <v>16</v>
      </c>
      <c r="R153" s="22">
        <f t="shared" si="29"/>
        <v>0.88888888888888884</v>
      </c>
      <c r="S153" s="3">
        <f t="shared" si="30"/>
        <v>0.11111111111111116</v>
      </c>
    </row>
    <row r="154" spans="1:23" ht="12.75" customHeight="1" x14ac:dyDescent="0.2">
      <c r="A154" s="28" t="s">
        <v>57</v>
      </c>
      <c r="H154" s="25">
        <v>8</v>
      </c>
      <c r="L154" s="182"/>
      <c r="M154" s="3"/>
      <c r="N154" s="3"/>
      <c r="P154" s="3">
        <f>H154/G153</f>
        <v>0.8</v>
      </c>
      <c r="Q154" s="21">
        <v>14</v>
      </c>
      <c r="R154" s="22">
        <f t="shared" si="29"/>
        <v>0.875</v>
      </c>
      <c r="S154" s="3">
        <f t="shared" si="30"/>
        <v>0.125</v>
      </c>
    </row>
    <row r="155" spans="1:23" ht="12.75" customHeight="1" x14ac:dyDescent="0.2">
      <c r="A155" s="28" t="s">
        <v>69</v>
      </c>
      <c r="I155" s="25">
        <v>8</v>
      </c>
      <c r="L155" s="182"/>
      <c r="M155" s="3"/>
      <c r="N155" s="3"/>
      <c r="P155" s="3">
        <f>I155/H154</f>
        <v>1</v>
      </c>
      <c r="Q155" s="21">
        <v>13</v>
      </c>
      <c r="R155" s="22">
        <f t="shared" si="29"/>
        <v>0.9285714285714286</v>
      </c>
      <c r="S155" s="3">
        <f t="shared" si="30"/>
        <v>7.1428571428571397E-2</v>
      </c>
    </row>
    <row r="156" spans="1:23" ht="12.75" customHeight="1" x14ac:dyDescent="0.2">
      <c r="A156" s="28" t="s">
        <v>70</v>
      </c>
      <c r="J156" s="25">
        <v>8</v>
      </c>
      <c r="L156" s="182"/>
      <c r="M156" s="3"/>
      <c r="N156" s="3"/>
      <c r="P156" s="3">
        <f>J156/I155</f>
        <v>1</v>
      </c>
      <c r="Q156" s="21">
        <v>13</v>
      </c>
      <c r="R156" s="22">
        <f t="shared" si="29"/>
        <v>1</v>
      </c>
      <c r="S156" s="3">
        <f t="shared" si="30"/>
        <v>0</v>
      </c>
    </row>
    <row r="157" spans="1:23" ht="12.75" customHeight="1" x14ac:dyDescent="0.2">
      <c r="A157" s="28" t="s">
        <v>73</v>
      </c>
      <c r="K157" s="25">
        <v>7</v>
      </c>
      <c r="L157" s="182">
        <v>7</v>
      </c>
      <c r="M157" s="3"/>
      <c r="N157" s="3"/>
      <c r="P157" s="3">
        <f>K157/J156</f>
        <v>0.875</v>
      </c>
      <c r="Q157" s="21">
        <v>12</v>
      </c>
      <c r="R157" s="22">
        <f t="shared" si="29"/>
        <v>0.92307692307692313</v>
      </c>
      <c r="S157" s="3">
        <f t="shared" si="30"/>
        <v>7.6923076923076872E-2</v>
      </c>
    </row>
    <row r="158" spans="1:23" ht="12.75" customHeight="1" x14ac:dyDescent="0.2">
      <c r="A158" s="28" t="s">
        <v>76</v>
      </c>
      <c r="K158" s="25">
        <v>4</v>
      </c>
      <c r="L158" s="182">
        <v>4</v>
      </c>
      <c r="M158" s="3"/>
      <c r="N158" s="3"/>
      <c r="P158" s="3"/>
      <c r="Q158" s="21">
        <v>4</v>
      </c>
      <c r="R158" s="22"/>
      <c r="S158" s="3"/>
    </row>
    <row r="159" spans="1:23" ht="12.75" customHeight="1" x14ac:dyDescent="0.2">
      <c r="A159" s="28"/>
      <c r="L159" s="182">
        <v>1</v>
      </c>
      <c r="M159" s="3"/>
      <c r="N159" s="3"/>
      <c r="P159" s="3"/>
      <c r="Q159" s="21"/>
      <c r="R159" s="22"/>
      <c r="S159" s="3"/>
      <c r="T159" s="29" t="s">
        <v>83</v>
      </c>
      <c r="U159" s="29">
        <v>12</v>
      </c>
      <c r="V159" s="29">
        <f>SUM(L157:L159)</f>
        <v>12</v>
      </c>
      <c r="W159" s="29" t="s">
        <v>11</v>
      </c>
    </row>
    <row r="160" spans="1:23" ht="12.75" customHeight="1" x14ac:dyDescent="0.2">
      <c r="L160" s="186">
        <f>SUM(L157:L159)</f>
        <v>12</v>
      </c>
      <c r="M160" s="3">
        <f>L157/B148</f>
        <v>0.2413793103448276</v>
      </c>
      <c r="N160" s="3">
        <f>L160/B148</f>
        <v>0.41379310344827586</v>
      </c>
      <c r="O160" s="3">
        <f>N160-M160</f>
        <v>0.17241379310344826</v>
      </c>
      <c r="P160" s="3"/>
      <c r="T160" s="29" t="s">
        <v>85</v>
      </c>
      <c r="U160" s="22">
        <f>U159/B148</f>
        <v>0.41379310344827586</v>
      </c>
      <c r="V160" s="22">
        <f>U159/V159</f>
        <v>1</v>
      </c>
      <c r="W160" s="29" t="s">
        <v>86</v>
      </c>
    </row>
    <row r="161" spans="1:23" ht="12.75" customHeight="1" x14ac:dyDescent="0.3">
      <c r="A161" s="38" t="s">
        <v>82</v>
      </c>
      <c r="M161" s="3"/>
      <c r="N161" s="3"/>
      <c r="P161" s="3"/>
    </row>
    <row r="162" spans="1:23" ht="25.5" customHeight="1" x14ac:dyDescent="0.2">
      <c r="B162" s="285" t="s">
        <v>2</v>
      </c>
      <c r="C162" s="286"/>
      <c r="D162" s="286"/>
      <c r="E162" s="286"/>
      <c r="F162" s="286"/>
      <c r="G162" s="286"/>
      <c r="H162" s="286"/>
      <c r="I162" s="286"/>
      <c r="J162" s="286"/>
      <c r="K162" s="1"/>
      <c r="M162" s="7" t="s">
        <v>3</v>
      </c>
      <c r="N162" s="7" t="s">
        <v>4</v>
      </c>
      <c r="O162" s="49" t="s">
        <v>5</v>
      </c>
      <c r="P162" s="7" t="s">
        <v>6</v>
      </c>
      <c r="Q162" s="6" t="s">
        <v>7</v>
      </c>
      <c r="R162" s="6" t="s">
        <v>8</v>
      </c>
      <c r="S162" s="7" t="s">
        <v>9</v>
      </c>
    </row>
    <row r="163" spans="1:23" ht="12.75" customHeight="1" x14ac:dyDescent="0.2">
      <c r="A163" s="50" t="s">
        <v>10</v>
      </c>
      <c r="B163" s="51">
        <v>1</v>
      </c>
      <c r="C163" s="51">
        <v>2</v>
      </c>
      <c r="D163" s="51">
        <v>3</v>
      </c>
      <c r="E163" s="51">
        <v>4</v>
      </c>
      <c r="F163" s="51">
        <v>5</v>
      </c>
      <c r="G163" s="51">
        <v>6</v>
      </c>
      <c r="H163" s="51">
        <v>7</v>
      </c>
      <c r="I163" s="51">
        <v>8</v>
      </c>
      <c r="J163" s="51">
        <v>9</v>
      </c>
      <c r="K163" s="136">
        <v>10</v>
      </c>
      <c r="L163" s="187" t="s">
        <v>11</v>
      </c>
      <c r="M163" s="3"/>
      <c r="N163" s="3"/>
      <c r="P163" s="3"/>
      <c r="Q163" s="14"/>
      <c r="R163" s="14"/>
      <c r="S163" s="3"/>
    </row>
    <row r="164" spans="1:23" ht="12.75" customHeight="1" x14ac:dyDescent="0.2">
      <c r="A164" s="28" t="s">
        <v>52</v>
      </c>
      <c r="B164" s="25">
        <v>11</v>
      </c>
      <c r="L164" s="182"/>
      <c r="M164" s="3"/>
      <c r="N164" s="3"/>
      <c r="P164" s="3"/>
      <c r="Q164" s="17">
        <f>B164</f>
        <v>11</v>
      </c>
      <c r="R164" s="14"/>
      <c r="S164" s="3"/>
    </row>
    <row r="165" spans="1:23" ht="12.75" customHeight="1" x14ac:dyDescent="0.2">
      <c r="A165" s="28" t="s">
        <v>53</v>
      </c>
      <c r="C165" s="25">
        <v>10</v>
      </c>
      <c r="L165" s="182"/>
      <c r="M165" s="3"/>
      <c r="N165" s="3"/>
      <c r="O165" s="3"/>
      <c r="P165" s="3">
        <f>C165/B164</f>
        <v>0.90909090909090906</v>
      </c>
      <c r="Q165" s="21">
        <v>15</v>
      </c>
      <c r="R165" s="22">
        <f t="shared" ref="R165:R173" si="31">Q165/Q164</f>
        <v>1.3636363636363635</v>
      </c>
      <c r="S165" s="3">
        <f t="shared" ref="S165:S173" si="32">100%-R165</f>
        <v>-0.36363636363636354</v>
      </c>
    </row>
    <row r="166" spans="1:23" ht="12.75" customHeight="1" x14ac:dyDescent="0.2">
      <c r="A166" s="28" t="s">
        <v>54</v>
      </c>
      <c r="D166" s="25">
        <v>7</v>
      </c>
      <c r="L166" s="182"/>
      <c r="M166" s="3"/>
      <c r="N166" s="3"/>
      <c r="P166" s="3">
        <f>D166/C165</f>
        <v>0.7</v>
      </c>
      <c r="Q166" s="21">
        <v>10</v>
      </c>
      <c r="R166" s="22">
        <f t="shared" si="31"/>
        <v>0.66666666666666663</v>
      </c>
      <c r="S166" s="3">
        <f t="shared" si="32"/>
        <v>0.33333333333333337</v>
      </c>
    </row>
    <row r="167" spans="1:23" ht="12.75" customHeight="1" x14ac:dyDescent="0.2">
      <c r="A167" s="28" t="s">
        <v>55</v>
      </c>
      <c r="E167" s="25">
        <v>7</v>
      </c>
      <c r="L167" s="182"/>
      <c r="M167" s="3"/>
      <c r="N167" s="3"/>
      <c r="P167" s="3">
        <f>E167/D166</f>
        <v>1</v>
      </c>
      <c r="Q167" s="21">
        <v>11</v>
      </c>
      <c r="R167" s="22">
        <f t="shared" si="31"/>
        <v>1.1000000000000001</v>
      </c>
      <c r="S167" s="3">
        <f t="shared" si="32"/>
        <v>-0.10000000000000009</v>
      </c>
    </row>
    <row r="168" spans="1:23" ht="12.75" customHeight="1" x14ac:dyDescent="0.2">
      <c r="A168" s="28" t="s">
        <v>56</v>
      </c>
      <c r="F168" s="25">
        <v>5</v>
      </c>
      <c r="L168" s="182"/>
      <c r="M168" s="3"/>
      <c r="N168" s="3"/>
      <c r="P168" s="3">
        <f>F168/E167</f>
        <v>0.7142857142857143</v>
      </c>
      <c r="Q168" s="21">
        <v>12</v>
      </c>
      <c r="R168" s="22">
        <f t="shared" si="31"/>
        <v>1.0909090909090908</v>
      </c>
      <c r="S168" s="3">
        <f t="shared" si="32"/>
        <v>-9.0909090909090828E-2</v>
      </c>
    </row>
    <row r="169" spans="1:23" ht="12.75" customHeight="1" x14ac:dyDescent="0.2">
      <c r="A169" s="28" t="s">
        <v>57</v>
      </c>
      <c r="G169" s="25">
        <v>5</v>
      </c>
      <c r="L169" s="182"/>
      <c r="M169" s="3"/>
      <c r="N169" s="3"/>
      <c r="P169" s="3">
        <f>G169/F168</f>
        <v>1</v>
      </c>
      <c r="Q169" s="21">
        <v>12</v>
      </c>
      <c r="R169" s="22">
        <f t="shared" si="31"/>
        <v>1</v>
      </c>
      <c r="S169" s="3">
        <f t="shared" si="32"/>
        <v>0</v>
      </c>
    </row>
    <row r="170" spans="1:23" ht="12.75" customHeight="1" x14ac:dyDescent="0.2">
      <c r="A170" s="28" t="s">
        <v>69</v>
      </c>
      <c r="H170" s="25">
        <v>5</v>
      </c>
      <c r="L170" s="182"/>
      <c r="M170" s="3"/>
      <c r="N170" s="3"/>
      <c r="P170" s="3">
        <f>H170/G169</f>
        <v>1</v>
      </c>
      <c r="Q170" s="21">
        <v>11</v>
      </c>
      <c r="R170" s="22">
        <f t="shared" si="31"/>
        <v>0.91666666666666663</v>
      </c>
      <c r="S170" s="3">
        <f t="shared" si="32"/>
        <v>8.333333333333337E-2</v>
      </c>
    </row>
    <row r="171" spans="1:23" ht="12.75" customHeight="1" x14ac:dyDescent="0.2">
      <c r="A171" s="28" t="s">
        <v>70</v>
      </c>
      <c r="I171" s="25">
        <v>5</v>
      </c>
      <c r="L171" s="182"/>
      <c r="M171" s="3"/>
      <c r="N171" s="3"/>
      <c r="P171" s="3">
        <f>I171/H170</f>
        <v>1</v>
      </c>
      <c r="Q171" s="21">
        <v>8</v>
      </c>
      <c r="R171" s="22">
        <f t="shared" si="31"/>
        <v>0.72727272727272729</v>
      </c>
      <c r="S171" s="3">
        <f t="shared" si="32"/>
        <v>0.27272727272727271</v>
      </c>
    </row>
    <row r="172" spans="1:23" ht="12.75" customHeight="1" x14ac:dyDescent="0.2">
      <c r="A172" s="28" t="s">
        <v>73</v>
      </c>
      <c r="J172" s="25">
        <v>4</v>
      </c>
      <c r="L172" s="182"/>
      <c r="M172" s="3"/>
      <c r="N172" s="3"/>
      <c r="P172" s="3">
        <f>J172/I171</f>
        <v>0.8</v>
      </c>
      <c r="Q172" s="21">
        <v>6</v>
      </c>
      <c r="R172" s="22">
        <f t="shared" si="31"/>
        <v>0.75</v>
      </c>
      <c r="S172" s="3">
        <f t="shared" si="32"/>
        <v>0.25</v>
      </c>
    </row>
    <row r="173" spans="1:23" ht="12.75" customHeight="1" x14ac:dyDescent="0.2">
      <c r="A173" s="28" t="s">
        <v>76</v>
      </c>
      <c r="K173" s="25">
        <v>4</v>
      </c>
      <c r="L173" s="182">
        <v>1</v>
      </c>
      <c r="M173" s="3"/>
      <c r="N173" s="3"/>
      <c r="P173" s="3">
        <f>K173/J172</f>
        <v>1</v>
      </c>
      <c r="Q173" s="21">
        <v>5</v>
      </c>
      <c r="R173" s="22">
        <f t="shared" si="31"/>
        <v>0.83333333333333337</v>
      </c>
      <c r="S173" s="3">
        <f t="shared" si="32"/>
        <v>0.16666666666666663</v>
      </c>
    </row>
    <row r="174" spans="1:23" ht="12.75" customHeight="1" x14ac:dyDescent="0.2">
      <c r="A174" s="28" t="s">
        <v>80</v>
      </c>
      <c r="K174" s="25">
        <v>2</v>
      </c>
      <c r="L174" s="182">
        <v>2</v>
      </c>
      <c r="M174" s="3"/>
      <c r="N174" s="3"/>
      <c r="P174" s="3"/>
      <c r="Q174" s="21">
        <v>3</v>
      </c>
      <c r="R174" s="22"/>
      <c r="S174" s="3"/>
    </row>
    <row r="175" spans="1:23" ht="12.75" customHeight="1" x14ac:dyDescent="0.2">
      <c r="A175" s="28" t="s">
        <v>84</v>
      </c>
      <c r="K175" s="25">
        <v>2</v>
      </c>
      <c r="L175" s="182">
        <v>1</v>
      </c>
      <c r="M175" s="3"/>
      <c r="N175" s="3"/>
      <c r="P175" s="3"/>
      <c r="Q175" s="21">
        <v>2</v>
      </c>
      <c r="R175" s="22"/>
      <c r="S175" s="3"/>
      <c r="T175" s="29" t="s">
        <v>83</v>
      </c>
      <c r="U175" s="29">
        <v>4</v>
      </c>
      <c r="V175" s="29">
        <f>SUM(L173:L175)</f>
        <v>4</v>
      </c>
      <c r="W175" s="29" t="s">
        <v>11</v>
      </c>
    </row>
    <row r="176" spans="1:23" ht="12.75" customHeight="1" x14ac:dyDescent="0.2">
      <c r="A176" s="28"/>
      <c r="L176" s="186">
        <f>SUM(L173:L175)</f>
        <v>4</v>
      </c>
      <c r="M176" s="3">
        <f>L173/B164</f>
        <v>9.0909090909090912E-2</v>
      </c>
      <c r="N176" s="3">
        <f>L176/B164</f>
        <v>0.36363636363636365</v>
      </c>
      <c r="O176" s="3">
        <f>N176-M176</f>
        <v>0.27272727272727271</v>
      </c>
      <c r="P176" s="3"/>
      <c r="T176" s="29" t="s">
        <v>85</v>
      </c>
      <c r="U176" s="22">
        <f>U175/B164</f>
        <v>0.36363636363636365</v>
      </c>
      <c r="V176" s="22">
        <f>U175/V175</f>
        <v>1</v>
      </c>
      <c r="W176" s="29" t="s">
        <v>86</v>
      </c>
    </row>
    <row r="177" spans="1:23" ht="12.75" customHeight="1" x14ac:dyDescent="0.3">
      <c r="A177" s="38" t="s">
        <v>89</v>
      </c>
      <c r="M177" s="3"/>
      <c r="N177" s="3"/>
      <c r="P177" s="3"/>
    </row>
    <row r="178" spans="1:23" ht="25.5" customHeight="1" x14ac:dyDescent="0.2">
      <c r="B178" s="285" t="s">
        <v>2</v>
      </c>
      <c r="C178" s="286"/>
      <c r="D178" s="286"/>
      <c r="E178" s="286"/>
      <c r="F178" s="286"/>
      <c r="G178" s="286"/>
      <c r="H178" s="286"/>
      <c r="I178" s="286"/>
      <c r="J178" s="286"/>
      <c r="K178" s="1"/>
      <c r="M178" s="7" t="s">
        <v>3</v>
      </c>
      <c r="N178" s="7" t="s">
        <v>4</v>
      </c>
      <c r="O178" s="49" t="s">
        <v>5</v>
      </c>
      <c r="P178" s="7" t="s">
        <v>6</v>
      </c>
      <c r="Q178" s="6" t="s">
        <v>7</v>
      </c>
      <c r="R178" s="6" t="s">
        <v>8</v>
      </c>
      <c r="S178" s="7" t="s">
        <v>9</v>
      </c>
    </row>
    <row r="179" spans="1:23" ht="12.75" customHeight="1" x14ac:dyDescent="0.2">
      <c r="A179" s="50" t="s">
        <v>10</v>
      </c>
      <c r="B179" s="51">
        <v>1</v>
      </c>
      <c r="C179" s="51">
        <v>2</v>
      </c>
      <c r="D179" s="51">
        <v>3</v>
      </c>
      <c r="E179" s="51">
        <v>4</v>
      </c>
      <c r="F179" s="51">
        <v>5</v>
      </c>
      <c r="G179" s="51">
        <v>6</v>
      </c>
      <c r="H179" s="51">
        <v>7</v>
      </c>
      <c r="I179" s="51">
        <v>8</v>
      </c>
      <c r="J179" s="51">
        <v>9</v>
      </c>
      <c r="K179" s="136">
        <v>10</v>
      </c>
      <c r="L179" s="187" t="s">
        <v>11</v>
      </c>
      <c r="M179" s="3"/>
      <c r="N179" s="3"/>
      <c r="P179" s="3"/>
      <c r="Q179" s="14"/>
      <c r="R179" s="14"/>
      <c r="S179" s="3"/>
    </row>
    <row r="180" spans="1:23" ht="12.75" customHeight="1" x14ac:dyDescent="0.2">
      <c r="A180" s="28" t="s">
        <v>53</v>
      </c>
      <c r="B180" s="25">
        <v>33</v>
      </c>
      <c r="L180" s="182"/>
      <c r="M180" s="3"/>
      <c r="N180" s="3"/>
      <c r="P180" s="3"/>
      <c r="Q180" s="17">
        <f>B180</f>
        <v>33</v>
      </c>
      <c r="R180" s="14"/>
      <c r="S180" s="3"/>
    </row>
    <row r="181" spans="1:23" ht="12.75" customHeight="1" x14ac:dyDescent="0.2">
      <c r="A181" s="28" t="s">
        <v>54</v>
      </c>
      <c r="C181" s="25">
        <v>26</v>
      </c>
      <c r="L181" s="182"/>
      <c r="M181" s="3"/>
      <c r="N181" s="3"/>
      <c r="O181" s="3"/>
      <c r="P181" s="3">
        <f>C181/B180</f>
        <v>0.78787878787878785</v>
      </c>
      <c r="Q181" s="21">
        <v>27</v>
      </c>
      <c r="R181" s="22">
        <f t="shared" ref="R181:R189" si="33">Q181/Q180</f>
        <v>0.81818181818181823</v>
      </c>
      <c r="S181" s="3">
        <f t="shared" ref="S181:S189" si="34">100%-R181</f>
        <v>0.18181818181818177</v>
      </c>
    </row>
    <row r="182" spans="1:23" ht="12.75" customHeight="1" x14ac:dyDescent="0.2">
      <c r="A182" s="28" t="s">
        <v>55</v>
      </c>
      <c r="D182" s="25">
        <v>24</v>
      </c>
      <c r="L182" s="182"/>
      <c r="M182" s="3"/>
      <c r="N182" s="3"/>
      <c r="P182" s="3">
        <f>D182/C181</f>
        <v>0.92307692307692313</v>
      </c>
      <c r="Q182" s="21">
        <v>26</v>
      </c>
      <c r="R182" s="22">
        <f t="shared" si="33"/>
        <v>0.96296296296296291</v>
      </c>
      <c r="S182" s="3">
        <f t="shared" si="34"/>
        <v>3.703703703703709E-2</v>
      </c>
    </row>
    <row r="183" spans="1:23" ht="12.75" customHeight="1" x14ac:dyDescent="0.2">
      <c r="A183" s="28" t="s">
        <v>56</v>
      </c>
      <c r="E183" s="25">
        <v>20</v>
      </c>
      <c r="L183" s="182"/>
      <c r="M183" s="3"/>
      <c r="N183" s="3"/>
      <c r="P183" s="3">
        <f>E183/D182</f>
        <v>0.83333333333333337</v>
      </c>
      <c r="Q183" s="21">
        <v>24</v>
      </c>
      <c r="R183" s="22">
        <f t="shared" si="33"/>
        <v>0.92307692307692313</v>
      </c>
      <c r="S183" s="3">
        <f t="shared" si="34"/>
        <v>7.6923076923076872E-2</v>
      </c>
    </row>
    <row r="184" spans="1:23" ht="12.75" customHeight="1" x14ac:dyDescent="0.2">
      <c r="A184" s="28" t="s">
        <v>57</v>
      </c>
      <c r="F184" s="25">
        <v>14</v>
      </c>
      <c r="L184" s="182"/>
      <c r="M184" s="3"/>
      <c r="N184" s="3"/>
      <c r="P184" s="3">
        <f>F184/E183</f>
        <v>0.7</v>
      </c>
      <c r="Q184" s="21">
        <v>23</v>
      </c>
      <c r="R184" s="22">
        <f t="shared" si="33"/>
        <v>0.95833333333333337</v>
      </c>
      <c r="S184" s="3">
        <f t="shared" si="34"/>
        <v>4.166666666666663E-2</v>
      </c>
    </row>
    <row r="185" spans="1:23" ht="12.75" customHeight="1" x14ac:dyDescent="0.2">
      <c r="A185" s="28" t="s">
        <v>69</v>
      </c>
      <c r="G185" s="25">
        <v>14</v>
      </c>
      <c r="L185" s="182"/>
      <c r="M185" s="3"/>
      <c r="N185" s="3"/>
      <c r="P185" s="3">
        <f>G185/F184</f>
        <v>1</v>
      </c>
      <c r="Q185" s="21">
        <v>21</v>
      </c>
      <c r="R185" s="22">
        <f t="shared" si="33"/>
        <v>0.91304347826086951</v>
      </c>
      <c r="S185" s="3">
        <f t="shared" si="34"/>
        <v>8.6956521739130488E-2</v>
      </c>
    </row>
    <row r="186" spans="1:23" ht="12.75" customHeight="1" x14ac:dyDescent="0.2">
      <c r="A186" s="28" t="s">
        <v>70</v>
      </c>
      <c r="H186" s="25">
        <v>11</v>
      </c>
      <c r="L186" s="182"/>
      <c r="M186" s="3"/>
      <c r="N186" s="3"/>
      <c r="P186" s="3">
        <f>H186/G185</f>
        <v>0.7857142857142857</v>
      </c>
      <c r="Q186" s="21">
        <v>20</v>
      </c>
      <c r="R186" s="22">
        <f t="shared" si="33"/>
        <v>0.95238095238095233</v>
      </c>
      <c r="S186" s="3">
        <f t="shared" si="34"/>
        <v>4.7619047619047672E-2</v>
      </c>
    </row>
    <row r="187" spans="1:23" ht="12.75" customHeight="1" x14ac:dyDescent="0.2">
      <c r="A187" s="28" t="s">
        <v>73</v>
      </c>
      <c r="I187" s="25">
        <v>11</v>
      </c>
      <c r="L187" s="182"/>
      <c r="M187" s="3"/>
      <c r="N187" s="3"/>
      <c r="P187" s="3">
        <f>I187/H186</f>
        <v>1</v>
      </c>
      <c r="Q187" s="21">
        <v>17</v>
      </c>
      <c r="R187" s="22">
        <f t="shared" si="33"/>
        <v>0.85</v>
      </c>
      <c r="S187" s="3">
        <f t="shared" si="34"/>
        <v>0.15000000000000002</v>
      </c>
    </row>
    <row r="188" spans="1:23" ht="12.75" customHeight="1" x14ac:dyDescent="0.2">
      <c r="A188" s="28" t="s">
        <v>76</v>
      </c>
      <c r="J188" s="25">
        <v>11</v>
      </c>
      <c r="L188" s="182"/>
      <c r="M188" s="3"/>
      <c r="N188" s="3"/>
      <c r="P188" s="3">
        <f>J188/I187</f>
        <v>1</v>
      </c>
      <c r="Q188" s="21">
        <v>16</v>
      </c>
      <c r="R188" s="22">
        <f t="shared" si="33"/>
        <v>0.94117647058823528</v>
      </c>
      <c r="S188" s="3">
        <f t="shared" si="34"/>
        <v>5.8823529411764719E-2</v>
      </c>
    </row>
    <row r="189" spans="1:23" ht="12.75" customHeight="1" x14ac:dyDescent="0.2">
      <c r="A189" s="28" t="s">
        <v>80</v>
      </c>
      <c r="K189" s="25">
        <v>10</v>
      </c>
      <c r="L189" s="182">
        <v>8</v>
      </c>
      <c r="M189" s="3"/>
      <c r="N189" s="3"/>
      <c r="P189" s="3">
        <f>K189/J188</f>
        <v>0.90909090909090906</v>
      </c>
      <c r="Q189" s="21">
        <v>15</v>
      </c>
      <c r="R189" s="22">
        <f t="shared" si="33"/>
        <v>0.9375</v>
      </c>
      <c r="S189" s="3">
        <f t="shared" si="34"/>
        <v>6.25E-2</v>
      </c>
    </row>
    <row r="190" spans="1:23" ht="12.75" customHeight="1" x14ac:dyDescent="0.2">
      <c r="A190" s="28" t="s">
        <v>84</v>
      </c>
      <c r="K190" s="25">
        <v>3</v>
      </c>
      <c r="L190" s="182">
        <v>3</v>
      </c>
      <c r="M190" s="3"/>
      <c r="N190" s="3"/>
      <c r="P190" s="3"/>
      <c r="Q190" s="21">
        <v>7</v>
      </c>
      <c r="R190" s="22"/>
      <c r="S190" s="3"/>
    </row>
    <row r="191" spans="1:23" ht="12.75" customHeight="1" x14ac:dyDescent="0.2">
      <c r="A191" s="28" t="s">
        <v>87</v>
      </c>
      <c r="K191" s="25">
        <v>3</v>
      </c>
      <c r="L191" s="182"/>
      <c r="M191" s="3"/>
      <c r="N191" s="3"/>
      <c r="P191" s="3"/>
      <c r="Q191" s="21">
        <v>3</v>
      </c>
      <c r="R191" s="22"/>
      <c r="S191" s="3"/>
      <c r="T191" s="29" t="s">
        <v>83</v>
      </c>
      <c r="U191" s="29">
        <v>12</v>
      </c>
      <c r="V191" s="29">
        <f>L194</f>
        <v>12</v>
      </c>
      <c r="W191" s="29" t="s">
        <v>11</v>
      </c>
    </row>
    <row r="192" spans="1:23" ht="12.75" customHeight="1" x14ac:dyDescent="0.2">
      <c r="A192" s="28" t="s">
        <v>88</v>
      </c>
      <c r="K192" s="25">
        <v>4</v>
      </c>
      <c r="L192" s="182">
        <v>1</v>
      </c>
      <c r="M192" s="3"/>
      <c r="N192" s="3"/>
      <c r="P192" s="3"/>
      <c r="Q192" s="21">
        <v>4</v>
      </c>
      <c r="R192" s="22"/>
      <c r="S192" s="3"/>
      <c r="T192" s="29" t="s">
        <v>85</v>
      </c>
      <c r="U192" s="22">
        <f>U191/B180</f>
        <v>0.36363636363636365</v>
      </c>
      <c r="V192" s="22">
        <f>U191/V191</f>
        <v>1</v>
      </c>
      <c r="W192" s="29" t="s">
        <v>86</v>
      </c>
    </row>
    <row r="193" spans="1:21" ht="12.75" customHeight="1" x14ac:dyDescent="0.2">
      <c r="A193" s="28" t="s">
        <v>91</v>
      </c>
      <c r="K193" s="25">
        <v>1</v>
      </c>
      <c r="L193" s="182"/>
      <c r="M193" s="3"/>
      <c r="N193" s="3"/>
      <c r="P193" s="3"/>
      <c r="Q193" s="21">
        <v>1</v>
      </c>
      <c r="R193" s="22"/>
      <c r="S193" s="3"/>
    </row>
    <row r="194" spans="1:21" ht="12.75" customHeight="1" x14ac:dyDescent="0.2">
      <c r="L194" s="186">
        <f>SUM(L189:L192)</f>
        <v>12</v>
      </c>
      <c r="M194" s="3">
        <f>L189/B180</f>
        <v>0.24242424242424243</v>
      </c>
      <c r="N194" s="3">
        <f>L194/B180</f>
        <v>0.36363636363636365</v>
      </c>
      <c r="O194" s="3">
        <f>N194-M194</f>
        <v>0.12121212121212122</v>
      </c>
      <c r="P194" s="3"/>
    </row>
    <row r="195" spans="1:21" ht="12.75" customHeight="1" x14ac:dyDescent="0.3">
      <c r="A195" s="38"/>
      <c r="M195" s="3"/>
      <c r="N195" s="3"/>
      <c r="P195" s="3"/>
    </row>
    <row r="196" spans="1:21" ht="12.75" customHeight="1" x14ac:dyDescent="0.2"/>
    <row r="197" spans="1:21" ht="26.25" customHeight="1" x14ac:dyDescent="0.4">
      <c r="A197" s="161"/>
      <c r="B197" s="279" t="s">
        <v>99</v>
      </c>
      <c r="C197" s="279"/>
      <c r="D197" s="279"/>
      <c r="E197" s="279"/>
      <c r="F197" s="279"/>
      <c r="G197" s="279"/>
      <c r="H197" s="279"/>
      <c r="I197" s="279"/>
      <c r="J197" s="279"/>
      <c r="K197" s="279"/>
      <c r="L197" s="179" t="s">
        <v>54</v>
      </c>
      <c r="M197" s="3"/>
      <c r="N197" s="29"/>
      <c r="O197" s="3"/>
      <c r="P197" s="29"/>
      <c r="Q197" s="29"/>
      <c r="R197" s="29"/>
    </row>
    <row r="198" spans="1:21" ht="20.25" customHeight="1" x14ac:dyDescent="0.2">
      <c r="A198" s="293" t="s">
        <v>10</v>
      </c>
      <c r="B198" s="273" t="s">
        <v>100</v>
      </c>
      <c r="C198" s="274"/>
      <c r="D198" s="274"/>
      <c r="E198" s="274"/>
      <c r="F198" s="274"/>
      <c r="G198" s="274"/>
      <c r="H198" s="274"/>
      <c r="I198" s="274"/>
      <c r="J198" s="274"/>
      <c r="K198" s="275"/>
      <c r="L198" s="276" t="s">
        <v>11</v>
      </c>
      <c r="M198" s="269" t="s">
        <v>3</v>
      </c>
      <c r="N198" s="269" t="s">
        <v>4</v>
      </c>
      <c r="O198" s="278" t="s">
        <v>5</v>
      </c>
      <c r="P198" s="269" t="s">
        <v>6</v>
      </c>
      <c r="Q198" s="267" t="s">
        <v>7</v>
      </c>
      <c r="R198" s="267" t="s">
        <v>8</v>
      </c>
      <c r="S198" s="269" t="s">
        <v>101</v>
      </c>
    </row>
    <row r="199" spans="1:21" ht="15.75" customHeight="1" x14ac:dyDescent="0.25">
      <c r="A199" s="268"/>
      <c r="B199" s="58" t="s">
        <v>102</v>
      </c>
      <c r="C199" s="58" t="s">
        <v>103</v>
      </c>
      <c r="D199" s="58" t="s">
        <v>104</v>
      </c>
      <c r="E199" s="58" t="s">
        <v>105</v>
      </c>
      <c r="F199" s="58" t="s">
        <v>106</v>
      </c>
      <c r="G199" s="58" t="s">
        <v>107</v>
      </c>
      <c r="H199" s="58" t="s">
        <v>108</v>
      </c>
      <c r="I199" s="58" t="s">
        <v>109</v>
      </c>
      <c r="J199" s="58" t="s">
        <v>110</v>
      </c>
      <c r="K199" s="58" t="s">
        <v>135</v>
      </c>
      <c r="L199" s="277"/>
      <c r="M199" s="268"/>
      <c r="N199" s="268"/>
      <c r="O199" s="268"/>
      <c r="P199" s="268"/>
      <c r="Q199" s="268"/>
      <c r="R199" s="268"/>
      <c r="S199" s="268"/>
      <c r="U199" s="104"/>
    </row>
    <row r="200" spans="1:21" ht="15.75" customHeight="1" x14ac:dyDescent="0.25">
      <c r="A200" s="58" t="s">
        <v>54</v>
      </c>
      <c r="B200" s="59">
        <v>17</v>
      </c>
      <c r="C200" s="59"/>
      <c r="D200" s="59"/>
      <c r="E200" s="59"/>
      <c r="F200" s="59"/>
      <c r="G200" s="59"/>
      <c r="H200" s="59"/>
      <c r="I200" s="59"/>
      <c r="J200" s="59"/>
      <c r="K200" s="59"/>
      <c r="L200" s="144"/>
      <c r="M200" s="220"/>
      <c r="N200" s="221"/>
      <c r="O200" s="222"/>
      <c r="P200" s="229"/>
      <c r="Q200" s="63">
        <f>B200</f>
        <v>17</v>
      </c>
      <c r="R200" s="230"/>
      <c r="S200" s="229"/>
      <c r="U200" s="104"/>
    </row>
    <row r="201" spans="1:21" ht="15.75" customHeight="1" x14ac:dyDescent="0.25">
      <c r="A201" s="58" t="s">
        <v>55</v>
      </c>
      <c r="B201" s="59"/>
      <c r="C201" s="59">
        <v>8</v>
      </c>
      <c r="D201" s="59"/>
      <c r="E201" s="59"/>
      <c r="F201" s="59"/>
      <c r="G201" s="59"/>
      <c r="H201" s="59"/>
      <c r="I201" s="59"/>
      <c r="J201" s="59"/>
      <c r="K201" s="59"/>
      <c r="L201" s="144"/>
      <c r="M201" s="223"/>
      <c r="N201" s="129"/>
      <c r="O201" s="224"/>
      <c r="P201" s="67">
        <f>IF(C201=0,"",C201/B200)</f>
        <v>0.47058823529411764</v>
      </c>
      <c r="Q201" s="68">
        <v>12</v>
      </c>
      <c r="R201" s="231">
        <f t="shared" ref="R201:R209" si="35">IF(Q201=0,"",Q201/Q200)</f>
        <v>0.70588235294117652</v>
      </c>
      <c r="S201" s="231">
        <f t="shared" ref="S201:S209" si="36">IF(Q201=0,"",100%-R201)</f>
        <v>0.29411764705882348</v>
      </c>
      <c r="U201" s="104"/>
    </row>
    <row r="202" spans="1:21" ht="15.75" customHeight="1" x14ac:dyDescent="0.25">
      <c r="A202" s="58" t="s">
        <v>56</v>
      </c>
      <c r="B202" s="59"/>
      <c r="C202" s="59"/>
      <c r="D202" s="59">
        <v>8</v>
      </c>
      <c r="E202" s="59"/>
      <c r="F202" s="59"/>
      <c r="G202" s="59"/>
      <c r="H202" s="59"/>
      <c r="I202" s="59"/>
      <c r="J202" s="59"/>
      <c r="K202" s="59"/>
      <c r="L202" s="144"/>
      <c r="M202" s="223"/>
      <c r="N202" s="129"/>
      <c r="O202" s="224"/>
      <c r="P202" s="67">
        <f>IF(D202=0,"",D202/C201)</f>
        <v>1</v>
      </c>
      <c r="Q202" s="68">
        <v>12</v>
      </c>
      <c r="R202" s="231">
        <f t="shared" si="35"/>
        <v>1</v>
      </c>
      <c r="S202" s="231">
        <f t="shared" si="36"/>
        <v>0</v>
      </c>
      <c r="U202" s="70">
        <f>Q202/Q200</f>
        <v>0.70588235294117652</v>
      </c>
    </row>
    <row r="203" spans="1:21" ht="15.75" customHeight="1" x14ac:dyDescent="0.25">
      <c r="A203" s="58" t="s">
        <v>57</v>
      </c>
      <c r="B203" s="59"/>
      <c r="C203" s="59"/>
      <c r="D203" s="59"/>
      <c r="E203" s="59">
        <v>5</v>
      </c>
      <c r="F203" s="59"/>
      <c r="G203" s="59"/>
      <c r="H203" s="59"/>
      <c r="I203" s="59"/>
      <c r="J203" s="59"/>
      <c r="K203" s="59"/>
      <c r="L203" s="144"/>
      <c r="M203" s="223"/>
      <c r="N203" s="129"/>
      <c r="O203" s="224"/>
      <c r="P203" s="67">
        <f>IF(E203=0,"",E203/D202)</f>
        <v>0.625</v>
      </c>
      <c r="Q203" s="68">
        <v>9</v>
      </c>
      <c r="R203" s="231">
        <f t="shared" si="35"/>
        <v>0.75</v>
      </c>
      <c r="S203" s="231">
        <f t="shared" si="36"/>
        <v>0.25</v>
      </c>
      <c r="U203" s="104"/>
    </row>
    <row r="204" spans="1:21" ht="15.75" customHeight="1" x14ac:dyDescent="0.25">
      <c r="A204" s="58">
        <v>1001</v>
      </c>
      <c r="B204" s="59"/>
      <c r="C204" s="59"/>
      <c r="D204" s="59"/>
      <c r="E204" s="59"/>
      <c r="F204" s="59">
        <v>5</v>
      </c>
      <c r="G204" s="59"/>
      <c r="H204" s="59"/>
      <c r="I204" s="59"/>
      <c r="J204" s="59"/>
      <c r="K204" s="59"/>
      <c r="L204" s="144"/>
      <c r="M204" s="223"/>
      <c r="N204" s="129"/>
      <c r="O204" s="224"/>
      <c r="P204" s="67">
        <f>IF(F204=0,"",F204/E203)</f>
        <v>1</v>
      </c>
      <c r="Q204" s="68">
        <v>8</v>
      </c>
      <c r="R204" s="231">
        <f t="shared" si="35"/>
        <v>0.88888888888888884</v>
      </c>
      <c r="S204" s="231">
        <f t="shared" si="36"/>
        <v>0.11111111111111116</v>
      </c>
      <c r="U204" s="104"/>
    </row>
    <row r="205" spans="1:21" ht="15.75" customHeight="1" x14ac:dyDescent="0.25">
      <c r="A205" s="58">
        <v>1002</v>
      </c>
      <c r="B205" s="59"/>
      <c r="C205" s="59"/>
      <c r="D205" s="59"/>
      <c r="E205" s="59"/>
      <c r="F205" s="59"/>
      <c r="G205" s="59">
        <v>5</v>
      </c>
      <c r="H205" s="59"/>
      <c r="I205" s="59"/>
      <c r="J205" s="59"/>
      <c r="K205" s="59"/>
      <c r="L205" s="144"/>
      <c r="M205" s="223"/>
      <c r="N205" s="129"/>
      <c r="O205" s="224"/>
      <c r="P205" s="67">
        <f>IF(G205=0,"",G205/F204)</f>
        <v>1</v>
      </c>
      <c r="Q205" s="68">
        <v>8</v>
      </c>
      <c r="R205" s="231">
        <f t="shared" si="35"/>
        <v>1</v>
      </c>
      <c r="S205" s="231">
        <f t="shared" si="36"/>
        <v>0</v>
      </c>
      <c r="U205" s="104"/>
    </row>
    <row r="206" spans="1:21" ht="15.75" customHeight="1" x14ac:dyDescent="0.25">
      <c r="A206" s="58">
        <v>1101</v>
      </c>
      <c r="B206" s="59"/>
      <c r="C206" s="59"/>
      <c r="D206" s="59"/>
      <c r="E206" s="59"/>
      <c r="F206" s="59"/>
      <c r="G206" s="59"/>
      <c r="H206" s="59">
        <v>5</v>
      </c>
      <c r="I206" s="59"/>
      <c r="J206" s="59"/>
      <c r="K206" s="59"/>
      <c r="L206" s="144"/>
      <c r="M206" s="223"/>
      <c r="N206" s="129"/>
      <c r="O206" s="224"/>
      <c r="P206" s="67">
        <f>IF(H206=0,"",H206/G205)</f>
        <v>1</v>
      </c>
      <c r="Q206" s="68">
        <v>7</v>
      </c>
      <c r="R206" s="231">
        <f t="shared" si="35"/>
        <v>0.875</v>
      </c>
      <c r="S206" s="231">
        <f t="shared" si="36"/>
        <v>0.125</v>
      </c>
      <c r="U206" s="104"/>
    </row>
    <row r="207" spans="1:21" ht="15.75" customHeight="1" x14ac:dyDescent="0.25">
      <c r="A207" s="58">
        <v>1102</v>
      </c>
      <c r="B207" s="59"/>
      <c r="C207" s="59"/>
      <c r="D207" s="59"/>
      <c r="E207" s="59"/>
      <c r="F207" s="59"/>
      <c r="G207" s="59"/>
      <c r="H207" s="59"/>
      <c r="I207" s="59">
        <v>5</v>
      </c>
      <c r="J207" s="59"/>
      <c r="K207" s="59"/>
      <c r="L207" s="144"/>
      <c r="M207" s="223"/>
      <c r="N207" s="129"/>
      <c r="O207" s="224"/>
      <c r="P207" s="67">
        <f>IF(I207=0,"",I207/H206)</f>
        <v>1</v>
      </c>
      <c r="Q207" s="68">
        <v>5</v>
      </c>
      <c r="R207" s="231">
        <f t="shared" si="35"/>
        <v>0.7142857142857143</v>
      </c>
      <c r="S207" s="231">
        <f t="shared" si="36"/>
        <v>0.2857142857142857</v>
      </c>
      <c r="U207" s="104"/>
    </row>
    <row r="208" spans="1:21" ht="15.75" customHeight="1" x14ac:dyDescent="0.25">
      <c r="A208" s="58">
        <v>1201</v>
      </c>
      <c r="B208" s="59"/>
      <c r="C208" s="59"/>
      <c r="D208" s="59"/>
      <c r="E208" s="59"/>
      <c r="F208" s="59"/>
      <c r="G208" s="59"/>
      <c r="H208" s="59"/>
      <c r="I208" s="59"/>
      <c r="J208" s="59">
        <v>5</v>
      </c>
      <c r="K208" s="59"/>
      <c r="L208" s="144"/>
      <c r="M208" s="223"/>
      <c r="N208" s="129"/>
      <c r="O208" s="224"/>
      <c r="P208" s="67">
        <f>IF(J208=0,"",J208/I207)</f>
        <v>1</v>
      </c>
      <c r="Q208" s="68">
        <v>5</v>
      </c>
      <c r="R208" s="231">
        <f t="shared" si="35"/>
        <v>1</v>
      </c>
      <c r="S208" s="231">
        <f t="shared" si="36"/>
        <v>0</v>
      </c>
      <c r="U208" s="104"/>
    </row>
    <row r="209" spans="1:21" ht="15.75" customHeight="1" x14ac:dyDescent="0.25">
      <c r="A209" s="58">
        <v>1202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59">
        <v>5</v>
      </c>
      <c r="L209" s="144">
        <v>5</v>
      </c>
      <c r="M209" s="223"/>
      <c r="N209" s="129"/>
      <c r="O209" s="224"/>
      <c r="P209" s="67">
        <f>IF(K209=0,"",K209/J208)</f>
        <v>1</v>
      </c>
      <c r="Q209" s="68">
        <v>5</v>
      </c>
      <c r="R209" s="231">
        <f t="shared" si="35"/>
        <v>1</v>
      </c>
      <c r="S209" s="231">
        <f t="shared" si="36"/>
        <v>0</v>
      </c>
      <c r="U209" s="104"/>
    </row>
    <row r="210" spans="1:21" ht="15.75" customHeight="1" x14ac:dyDescent="0.25">
      <c r="A210" s="58">
        <v>1301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59">
        <v>1</v>
      </c>
      <c r="L210" s="144"/>
      <c r="M210" s="223"/>
      <c r="N210" s="129"/>
      <c r="O210" s="225"/>
      <c r="P210" s="232"/>
      <c r="Q210" s="109">
        <v>3</v>
      </c>
      <c r="R210" s="251"/>
      <c r="S210" s="232"/>
      <c r="U210" s="104"/>
    </row>
    <row r="211" spans="1:21" ht="15.75" customHeight="1" x14ac:dyDescent="0.25">
      <c r="A211" s="58">
        <v>1302</v>
      </c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144"/>
      <c r="M211" s="223"/>
      <c r="N211" s="129"/>
      <c r="O211" s="225"/>
      <c r="P211" s="233"/>
      <c r="Q211" s="109"/>
      <c r="R211" s="234"/>
      <c r="S211" s="233"/>
      <c r="U211" s="104"/>
    </row>
    <row r="212" spans="1:21" ht="15.75" customHeight="1" x14ac:dyDescent="0.25">
      <c r="A212" s="58">
        <v>1401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>
        <v>1</v>
      </c>
      <c r="L212" s="144"/>
      <c r="M212" s="223"/>
      <c r="N212" s="129"/>
      <c r="O212" s="225"/>
      <c r="P212" s="233"/>
      <c r="Q212" s="109">
        <v>1</v>
      </c>
      <c r="R212" s="234"/>
      <c r="S212" s="233"/>
      <c r="U212" s="104"/>
    </row>
    <row r="213" spans="1:21" ht="15.75" customHeight="1" x14ac:dyDescent="0.25">
      <c r="A213" s="58">
        <v>1402</v>
      </c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144"/>
      <c r="M213" s="223"/>
      <c r="N213" s="129"/>
      <c r="O213" s="225"/>
      <c r="P213" s="129"/>
      <c r="Q213" s="225"/>
      <c r="R213" s="124"/>
      <c r="S213" s="233"/>
      <c r="U213" s="104"/>
    </row>
    <row r="214" spans="1:21" ht="15.75" customHeight="1" x14ac:dyDescent="0.25">
      <c r="A214" s="58">
        <v>1501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144"/>
      <c r="M214" s="223"/>
      <c r="N214" s="129"/>
      <c r="O214" s="225"/>
      <c r="P214" s="191" t="s">
        <v>83</v>
      </c>
      <c r="Q214" s="82">
        <v>5</v>
      </c>
      <c r="R214" s="111">
        <f>IF(SUM(L206:L211)=0,"",SUM(L206:L211))</f>
        <v>5</v>
      </c>
      <c r="S214" s="193" t="s">
        <v>11</v>
      </c>
      <c r="U214" s="104"/>
    </row>
    <row r="215" spans="1:21" ht="15.75" customHeight="1" x14ac:dyDescent="0.25">
      <c r="A215" s="58">
        <v>1502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144"/>
      <c r="M215" s="223"/>
      <c r="N215" s="129"/>
      <c r="O215" s="225"/>
      <c r="P215" s="192" t="s">
        <v>85</v>
      </c>
      <c r="Q215" s="86">
        <f>IF(Q214/B200=0,"",Q214/B200)</f>
        <v>0.29411764705882354</v>
      </c>
      <c r="R215" s="112">
        <f>IF(Q214/R214=0,"",Q214/R214)</f>
        <v>1</v>
      </c>
      <c r="S215" s="194" t="s">
        <v>86</v>
      </c>
      <c r="U215" s="104"/>
    </row>
    <row r="216" spans="1:21" ht="15.75" customHeight="1" x14ac:dyDescent="0.25">
      <c r="A216" s="58">
        <v>1601</v>
      </c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144"/>
      <c r="M216" s="226"/>
      <c r="N216" s="227"/>
      <c r="O216" s="228"/>
      <c r="P216" s="90"/>
      <c r="Q216" s="91"/>
      <c r="R216" s="91"/>
      <c r="S216" s="113"/>
      <c r="U216" s="104"/>
    </row>
    <row r="217" spans="1:21" ht="18" customHeight="1" x14ac:dyDescent="0.25">
      <c r="A217" s="28"/>
      <c r="B217" s="308" t="s">
        <v>111</v>
      </c>
      <c r="C217" s="308"/>
      <c r="D217" s="308"/>
      <c r="E217" s="308"/>
      <c r="F217" s="308"/>
      <c r="G217" s="308"/>
      <c r="H217" s="308"/>
      <c r="I217" s="308"/>
      <c r="J217" s="308"/>
      <c r="K217" s="308"/>
      <c r="L217" s="93">
        <f>SUM(L200:L213)</f>
        <v>5</v>
      </c>
      <c r="M217" s="94">
        <f>IF(SUM(L206:L209)=0,"0%",SUM(L206:L209)/B200)</f>
        <v>0.29411764705882354</v>
      </c>
      <c r="N217" s="94">
        <f>IF(L217=0,"0%",L217/B200)</f>
        <v>0.29411764705882354</v>
      </c>
      <c r="O217" s="94">
        <f>N217-M217</f>
        <v>0</v>
      </c>
      <c r="P217" s="3"/>
      <c r="Q217" s="29"/>
      <c r="R217" s="22"/>
      <c r="S217" s="3"/>
      <c r="U217" s="104"/>
    </row>
    <row r="218" spans="1:21" ht="12.75" customHeight="1" x14ac:dyDescent="0.2">
      <c r="L218" s="114"/>
      <c r="M218" s="3"/>
      <c r="N218" s="3"/>
      <c r="O218" s="3"/>
    </row>
    <row r="219" spans="1:21" ht="12.75" customHeight="1" x14ac:dyDescent="0.2">
      <c r="L219" s="114"/>
      <c r="M219" s="3"/>
      <c r="N219" s="3"/>
      <c r="O219" s="3"/>
    </row>
    <row r="220" spans="1:21" ht="26.25" customHeight="1" x14ac:dyDescent="0.4">
      <c r="A220" s="161"/>
      <c r="B220" s="279" t="s">
        <v>99</v>
      </c>
      <c r="C220" s="279"/>
      <c r="D220" s="279"/>
      <c r="E220" s="279"/>
      <c r="F220" s="279"/>
      <c r="G220" s="279"/>
      <c r="H220" s="279"/>
      <c r="I220" s="279"/>
      <c r="J220" s="279"/>
      <c r="K220" s="279"/>
      <c r="L220" s="216" t="s">
        <v>55</v>
      </c>
      <c r="M220" s="3"/>
      <c r="N220" s="29"/>
      <c r="O220" s="3"/>
      <c r="P220" s="29"/>
      <c r="Q220" s="29"/>
      <c r="R220" s="29"/>
    </row>
    <row r="221" spans="1:21" ht="20.25" customHeight="1" x14ac:dyDescent="0.2">
      <c r="A221" s="293" t="s">
        <v>10</v>
      </c>
      <c r="B221" s="273" t="s">
        <v>100</v>
      </c>
      <c r="C221" s="274"/>
      <c r="D221" s="274"/>
      <c r="E221" s="274"/>
      <c r="F221" s="274"/>
      <c r="G221" s="274"/>
      <c r="H221" s="274"/>
      <c r="I221" s="274"/>
      <c r="J221" s="274"/>
      <c r="K221" s="275"/>
      <c r="L221" s="306" t="s">
        <v>11</v>
      </c>
      <c r="M221" s="269" t="s">
        <v>3</v>
      </c>
      <c r="N221" s="269" t="s">
        <v>4</v>
      </c>
      <c r="O221" s="278" t="s">
        <v>5</v>
      </c>
      <c r="P221" s="269" t="s">
        <v>6</v>
      </c>
      <c r="Q221" s="267" t="s">
        <v>7</v>
      </c>
      <c r="R221" s="267" t="s">
        <v>8</v>
      </c>
      <c r="S221" s="269" t="s">
        <v>101</v>
      </c>
      <c r="T221" s="29"/>
    </row>
    <row r="222" spans="1:21" ht="15.75" customHeight="1" x14ac:dyDescent="0.25">
      <c r="A222" s="268"/>
      <c r="B222" s="58" t="s">
        <v>102</v>
      </c>
      <c r="C222" s="58" t="s">
        <v>103</v>
      </c>
      <c r="D222" s="58" t="s">
        <v>104</v>
      </c>
      <c r="E222" s="58" t="s">
        <v>105</v>
      </c>
      <c r="F222" s="58" t="s">
        <v>106</v>
      </c>
      <c r="G222" s="58" t="s">
        <v>107</v>
      </c>
      <c r="H222" s="58" t="s">
        <v>108</v>
      </c>
      <c r="I222" s="58" t="s">
        <v>109</v>
      </c>
      <c r="J222" s="150" t="s">
        <v>110</v>
      </c>
      <c r="K222" s="58" t="s">
        <v>135</v>
      </c>
      <c r="L222" s="307"/>
      <c r="M222" s="268"/>
      <c r="N222" s="268"/>
      <c r="O222" s="268"/>
      <c r="P222" s="268"/>
      <c r="Q222" s="268"/>
      <c r="R222" s="268"/>
      <c r="S222" s="268"/>
      <c r="T222" s="29"/>
      <c r="U222" s="104"/>
    </row>
    <row r="223" spans="1:21" ht="15.75" customHeight="1" x14ac:dyDescent="0.25">
      <c r="A223" s="58" t="s">
        <v>55</v>
      </c>
      <c r="B223" s="59">
        <v>27</v>
      </c>
      <c r="C223" s="59"/>
      <c r="D223" s="59"/>
      <c r="E223" s="59"/>
      <c r="F223" s="59"/>
      <c r="G223" s="59"/>
      <c r="H223" s="59"/>
      <c r="I223" s="59"/>
      <c r="J223" s="151"/>
      <c r="K223" s="59"/>
      <c r="L223" s="152"/>
      <c r="M223" s="220"/>
      <c r="N223" s="221"/>
      <c r="O223" s="222"/>
      <c r="P223" s="229"/>
      <c r="Q223" s="63">
        <f>B223</f>
        <v>27</v>
      </c>
      <c r="R223" s="230"/>
      <c r="S223" s="229"/>
      <c r="T223" s="29"/>
      <c r="U223" s="104"/>
    </row>
    <row r="224" spans="1:21" ht="15.75" customHeight="1" x14ac:dyDescent="0.25">
      <c r="A224" s="58" t="s">
        <v>56</v>
      </c>
      <c r="B224" s="59"/>
      <c r="C224" s="59">
        <v>22</v>
      </c>
      <c r="D224" s="59"/>
      <c r="E224" s="59"/>
      <c r="F224" s="59"/>
      <c r="G224" s="59"/>
      <c r="H224" s="59"/>
      <c r="I224" s="59"/>
      <c r="J224" s="151"/>
      <c r="K224" s="59"/>
      <c r="L224" s="152"/>
      <c r="M224" s="223"/>
      <c r="N224" s="129"/>
      <c r="O224" s="224"/>
      <c r="P224" s="67">
        <f>IF(C224=0,"",C224/B223)</f>
        <v>0.81481481481481477</v>
      </c>
      <c r="Q224" s="68">
        <v>22</v>
      </c>
      <c r="R224" s="231">
        <f t="shared" ref="R224:R232" si="37">IF(Q224=0,"",Q224/Q223)</f>
        <v>0.81481481481481477</v>
      </c>
      <c r="S224" s="231">
        <f t="shared" ref="S224:S232" si="38">IF(Q224=0,"",100%-R224)</f>
        <v>0.18518518518518523</v>
      </c>
      <c r="T224" s="29"/>
      <c r="U224" s="104"/>
    </row>
    <row r="225" spans="1:21" ht="15.75" customHeight="1" x14ac:dyDescent="0.25">
      <c r="A225" s="58" t="s">
        <v>57</v>
      </c>
      <c r="B225" s="59"/>
      <c r="C225" s="59"/>
      <c r="D225" s="59">
        <v>21</v>
      </c>
      <c r="E225" s="59"/>
      <c r="F225" s="59"/>
      <c r="G225" s="59"/>
      <c r="H225" s="59"/>
      <c r="I225" s="59"/>
      <c r="J225" s="151"/>
      <c r="K225" s="59"/>
      <c r="L225" s="152"/>
      <c r="M225" s="223"/>
      <c r="N225" s="129"/>
      <c r="O225" s="224"/>
      <c r="P225" s="67">
        <f>IF(D225=0,"",D225/C224)</f>
        <v>0.95454545454545459</v>
      </c>
      <c r="Q225" s="68">
        <v>21</v>
      </c>
      <c r="R225" s="231">
        <f t="shared" si="37"/>
        <v>0.95454545454545459</v>
      </c>
      <c r="S225" s="231">
        <f t="shared" si="38"/>
        <v>4.5454545454545414E-2</v>
      </c>
      <c r="T225" s="29"/>
      <c r="U225" s="70">
        <f>Q225/Q223</f>
        <v>0.77777777777777779</v>
      </c>
    </row>
    <row r="226" spans="1:21" ht="15.75" customHeight="1" x14ac:dyDescent="0.25">
      <c r="A226" s="58">
        <v>1001</v>
      </c>
      <c r="B226" s="59"/>
      <c r="C226" s="59"/>
      <c r="D226" s="59"/>
      <c r="E226" s="59">
        <v>19</v>
      </c>
      <c r="F226" s="59"/>
      <c r="G226" s="59"/>
      <c r="H226" s="59"/>
      <c r="I226" s="59"/>
      <c r="J226" s="151"/>
      <c r="K226" s="59"/>
      <c r="L226" s="152"/>
      <c r="M226" s="223"/>
      <c r="N226" s="129"/>
      <c r="O226" s="224"/>
      <c r="P226" s="67">
        <f>IF(E226=0,"",E226/D225)</f>
        <v>0.90476190476190477</v>
      </c>
      <c r="Q226" s="68">
        <v>21</v>
      </c>
      <c r="R226" s="231">
        <f t="shared" si="37"/>
        <v>1</v>
      </c>
      <c r="S226" s="231">
        <f t="shared" si="38"/>
        <v>0</v>
      </c>
      <c r="T226" s="29"/>
      <c r="U226" s="104"/>
    </row>
    <row r="227" spans="1:21" ht="15.75" customHeight="1" x14ac:dyDescent="0.25">
      <c r="A227" s="58">
        <v>1002</v>
      </c>
      <c r="B227" s="59"/>
      <c r="C227" s="59"/>
      <c r="D227" s="59"/>
      <c r="E227" s="59"/>
      <c r="F227" s="59">
        <v>16</v>
      </c>
      <c r="G227" s="59"/>
      <c r="H227" s="59"/>
      <c r="I227" s="59"/>
      <c r="J227" s="151"/>
      <c r="K227" s="59"/>
      <c r="L227" s="152"/>
      <c r="M227" s="223"/>
      <c r="N227" s="129"/>
      <c r="O227" s="224"/>
      <c r="P227" s="67">
        <f>IF(F227=0,"",F227/E226)</f>
        <v>0.84210526315789469</v>
      </c>
      <c r="Q227" s="68">
        <v>22</v>
      </c>
      <c r="R227" s="231">
        <f t="shared" si="37"/>
        <v>1.0476190476190477</v>
      </c>
      <c r="S227" s="231">
        <f t="shared" si="38"/>
        <v>-4.7619047619047672E-2</v>
      </c>
      <c r="T227" s="29"/>
      <c r="U227" s="104"/>
    </row>
    <row r="228" spans="1:21" ht="15.75" customHeight="1" x14ac:dyDescent="0.25">
      <c r="A228" s="58">
        <v>1101</v>
      </c>
      <c r="B228" s="59"/>
      <c r="C228" s="59"/>
      <c r="D228" s="59"/>
      <c r="E228" s="59"/>
      <c r="F228" s="59"/>
      <c r="G228" s="59">
        <v>16</v>
      </c>
      <c r="H228" s="59"/>
      <c r="I228" s="59"/>
      <c r="J228" s="151"/>
      <c r="K228" s="59"/>
      <c r="L228" s="152"/>
      <c r="M228" s="223"/>
      <c r="N228" s="129"/>
      <c r="O228" s="224"/>
      <c r="P228" s="67">
        <f>IF(G228=0,"",G228/F227)</f>
        <v>1</v>
      </c>
      <c r="Q228" s="68">
        <v>22</v>
      </c>
      <c r="R228" s="231">
        <f t="shared" si="37"/>
        <v>1</v>
      </c>
      <c r="S228" s="231">
        <f t="shared" si="38"/>
        <v>0</v>
      </c>
      <c r="T228" s="29"/>
      <c r="U228" s="104"/>
    </row>
    <row r="229" spans="1:21" ht="15.75" customHeight="1" x14ac:dyDescent="0.25">
      <c r="A229" s="58">
        <v>1102</v>
      </c>
      <c r="B229" s="59"/>
      <c r="C229" s="59"/>
      <c r="D229" s="59"/>
      <c r="E229" s="59"/>
      <c r="F229" s="59"/>
      <c r="G229" s="59"/>
      <c r="H229" s="59">
        <v>14</v>
      </c>
      <c r="I229" s="59"/>
      <c r="J229" s="151"/>
      <c r="K229" s="59"/>
      <c r="L229" s="152"/>
      <c r="M229" s="223"/>
      <c r="N229" s="129"/>
      <c r="O229" s="224"/>
      <c r="P229" s="67">
        <f>IF(H229=0,"",H229/G228)</f>
        <v>0.875</v>
      </c>
      <c r="Q229" s="68">
        <v>20</v>
      </c>
      <c r="R229" s="231">
        <f t="shared" si="37"/>
        <v>0.90909090909090906</v>
      </c>
      <c r="S229" s="231">
        <f t="shared" si="38"/>
        <v>9.0909090909090939E-2</v>
      </c>
      <c r="T229" s="29"/>
      <c r="U229" s="104"/>
    </row>
    <row r="230" spans="1:21" ht="15.75" customHeight="1" x14ac:dyDescent="0.25">
      <c r="A230" s="58">
        <v>1201</v>
      </c>
      <c r="B230" s="59"/>
      <c r="C230" s="59"/>
      <c r="D230" s="59"/>
      <c r="E230" s="59"/>
      <c r="F230" s="59"/>
      <c r="G230" s="59"/>
      <c r="H230" s="59"/>
      <c r="I230" s="59">
        <v>14</v>
      </c>
      <c r="J230" s="151"/>
      <c r="K230" s="59"/>
      <c r="L230" s="152"/>
      <c r="M230" s="223"/>
      <c r="N230" s="129"/>
      <c r="O230" s="224"/>
      <c r="P230" s="67">
        <f>IF(I230=0,"",I230/H229)</f>
        <v>1</v>
      </c>
      <c r="Q230" s="68">
        <v>20</v>
      </c>
      <c r="R230" s="231">
        <f t="shared" si="37"/>
        <v>1</v>
      </c>
      <c r="S230" s="231">
        <f t="shared" si="38"/>
        <v>0</v>
      </c>
      <c r="T230" s="29"/>
      <c r="U230" s="104"/>
    </row>
    <row r="231" spans="1:21" ht="15.75" customHeight="1" x14ac:dyDescent="0.25">
      <c r="A231" s="58">
        <v>1202</v>
      </c>
      <c r="B231" s="59"/>
      <c r="C231" s="59"/>
      <c r="D231" s="59"/>
      <c r="E231" s="59"/>
      <c r="F231" s="59"/>
      <c r="G231" s="59"/>
      <c r="H231" s="59"/>
      <c r="I231" s="59"/>
      <c r="J231" s="151">
        <v>14</v>
      </c>
      <c r="K231" s="59"/>
      <c r="L231" s="152"/>
      <c r="M231" s="223"/>
      <c r="N231" s="129"/>
      <c r="O231" s="224"/>
      <c r="P231" s="71">
        <f>IF(J231=0,"",J231/I230)</f>
        <v>1</v>
      </c>
      <c r="Q231" s="68">
        <v>19</v>
      </c>
      <c r="R231" s="71">
        <f t="shared" si="37"/>
        <v>0.95</v>
      </c>
      <c r="S231" s="71">
        <f t="shared" si="38"/>
        <v>5.0000000000000044E-2</v>
      </c>
      <c r="T231" s="29"/>
      <c r="U231" s="104"/>
    </row>
    <row r="232" spans="1:21" ht="15.75" customHeight="1" x14ac:dyDescent="0.25">
      <c r="A232" s="58">
        <v>1301</v>
      </c>
      <c r="B232" s="59"/>
      <c r="C232" s="59"/>
      <c r="D232" s="59"/>
      <c r="E232" s="59"/>
      <c r="F232" s="59"/>
      <c r="G232" s="59"/>
      <c r="H232" s="59"/>
      <c r="I232" s="59"/>
      <c r="J232" s="151"/>
      <c r="K232" s="59">
        <v>11</v>
      </c>
      <c r="L232" s="152">
        <v>6</v>
      </c>
      <c r="M232" s="223"/>
      <c r="N232" s="129"/>
      <c r="O232" s="225"/>
      <c r="P232" s="71">
        <f>IF(K232=0,"",K232/J231)</f>
        <v>0.7857142857142857</v>
      </c>
      <c r="Q232" s="68">
        <v>19</v>
      </c>
      <c r="R232" s="71">
        <f t="shared" si="37"/>
        <v>1</v>
      </c>
      <c r="S232" s="71">
        <f t="shared" si="38"/>
        <v>0</v>
      </c>
      <c r="T232" s="29"/>
      <c r="U232" s="104"/>
    </row>
    <row r="233" spans="1:21" ht="15.75" customHeight="1" x14ac:dyDescent="0.25">
      <c r="A233" s="58">
        <v>1302</v>
      </c>
      <c r="B233" s="59"/>
      <c r="C233" s="59"/>
      <c r="D233" s="59"/>
      <c r="E233" s="59"/>
      <c r="F233" s="59"/>
      <c r="G233" s="59"/>
      <c r="H233" s="59"/>
      <c r="I233" s="59"/>
      <c r="J233" s="151"/>
      <c r="K233" s="59">
        <v>10</v>
      </c>
      <c r="L233" s="152">
        <v>10</v>
      </c>
      <c r="M233" s="223"/>
      <c r="N233" s="129"/>
      <c r="O233" s="225"/>
      <c r="P233" s="233"/>
      <c r="Q233" s="109">
        <v>13</v>
      </c>
      <c r="R233" s="234"/>
      <c r="S233" s="233"/>
      <c r="T233" s="29"/>
      <c r="U233" s="104"/>
    </row>
    <row r="234" spans="1:21" ht="15.75" customHeight="1" x14ac:dyDescent="0.25">
      <c r="A234" s="58">
        <v>1401</v>
      </c>
      <c r="B234" s="59"/>
      <c r="C234" s="59"/>
      <c r="D234" s="59"/>
      <c r="E234" s="59"/>
      <c r="F234" s="59"/>
      <c r="G234" s="59"/>
      <c r="H234" s="59"/>
      <c r="I234" s="59"/>
      <c r="J234" s="151"/>
      <c r="K234" s="59">
        <v>1</v>
      </c>
      <c r="L234" s="152">
        <v>2</v>
      </c>
      <c r="M234" s="223"/>
      <c r="N234" s="129"/>
      <c r="O234" s="225"/>
      <c r="P234" s="233"/>
      <c r="Q234" s="109">
        <v>3</v>
      </c>
      <c r="R234" s="234"/>
      <c r="S234" s="233"/>
      <c r="T234" s="29"/>
      <c r="U234" s="104"/>
    </row>
    <row r="235" spans="1:21" ht="15.75" customHeight="1" x14ac:dyDescent="0.25">
      <c r="A235" s="58">
        <v>1402</v>
      </c>
      <c r="B235" s="59"/>
      <c r="C235" s="59"/>
      <c r="D235" s="59"/>
      <c r="E235" s="59"/>
      <c r="F235" s="59"/>
      <c r="G235" s="59"/>
      <c r="H235" s="59"/>
      <c r="I235" s="59"/>
      <c r="J235" s="151"/>
      <c r="K235" s="59">
        <v>2</v>
      </c>
      <c r="L235" s="152"/>
      <c r="M235" s="223"/>
      <c r="N235" s="129"/>
      <c r="O235" s="225"/>
      <c r="P235" s="233"/>
      <c r="Q235" s="109">
        <v>2</v>
      </c>
      <c r="R235" s="234"/>
      <c r="S235" s="233"/>
      <c r="T235" s="29"/>
      <c r="U235" s="104"/>
    </row>
    <row r="236" spans="1:21" ht="15.75" customHeight="1" x14ac:dyDescent="0.25">
      <c r="A236" s="58">
        <v>1501</v>
      </c>
      <c r="B236" s="59"/>
      <c r="C236" s="59"/>
      <c r="D236" s="59"/>
      <c r="E236" s="59"/>
      <c r="F236" s="59"/>
      <c r="G236" s="59"/>
      <c r="H236" s="59"/>
      <c r="I236" s="59"/>
      <c r="J236" s="151"/>
      <c r="K236" s="59">
        <v>1</v>
      </c>
      <c r="L236" s="152">
        <v>2</v>
      </c>
      <c r="M236" s="223"/>
      <c r="N236" s="129"/>
      <c r="O236" s="225"/>
      <c r="P236" s="233"/>
      <c r="Q236" s="109">
        <v>2</v>
      </c>
      <c r="R236" s="234"/>
      <c r="S236" s="233"/>
      <c r="T236" s="29"/>
      <c r="U236" s="104"/>
    </row>
    <row r="237" spans="1:21" ht="15.75" customHeight="1" x14ac:dyDescent="0.25">
      <c r="A237" s="58">
        <v>1502</v>
      </c>
      <c r="B237" s="59"/>
      <c r="C237" s="59"/>
      <c r="D237" s="59"/>
      <c r="E237" s="59"/>
      <c r="F237" s="59"/>
      <c r="G237" s="59"/>
      <c r="H237" s="59"/>
      <c r="I237" s="59"/>
      <c r="J237" s="151"/>
      <c r="K237" s="59">
        <v>1</v>
      </c>
      <c r="L237" s="152">
        <v>2</v>
      </c>
      <c r="M237" s="223"/>
      <c r="N237" s="129"/>
      <c r="O237" s="225"/>
      <c r="P237" s="129"/>
      <c r="Q237" s="68">
        <v>1</v>
      </c>
      <c r="R237" s="124"/>
      <c r="S237" s="233"/>
      <c r="T237" s="29"/>
      <c r="U237" s="104"/>
    </row>
    <row r="238" spans="1:21" ht="15.75" customHeight="1" x14ac:dyDescent="0.25">
      <c r="A238" s="58">
        <v>1601</v>
      </c>
      <c r="B238" s="59"/>
      <c r="C238" s="59"/>
      <c r="D238" s="59"/>
      <c r="E238" s="59"/>
      <c r="F238" s="59"/>
      <c r="G238" s="59"/>
      <c r="H238" s="59"/>
      <c r="I238" s="59"/>
      <c r="J238" s="151"/>
      <c r="K238" s="59"/>
      <c r="L238" s="152"/>
      <c r="M238" s="223"/>
      <c r="N238" s="129"/>
      <c r="O238" s="225"/>
      <c r="P238" s="191" t="s">
        <v>83</v>
      </c>
      <c r="Q238" s="82">
        <v>17</v>
      </c>
      <c r="R238" s="111">
        <f>L241</f>
        <v>22</v>
      </c>
      <c r="S238" s="193" t="s">
        <v>11</v>
      </c>
      <c r="T238" s="29"/>
      <c r="U238" s="104"/>
    </row>
    <row r="239" spans="1:21" ht="15.75" customHeight="1" x14ac:dyDescent="0.25">
      <c r="A239" s="58">
        <v>1602</v>
      </c>
      <c r="B239" s="59"/>
      <c r="C239" s="59"/>
      <c r="D239" s="59"/>
      <c r="E239" s="59"/>
      <c r="F239" s="59"/>
      <c r="G239" s="59"/>
      <c r="H239" s="59"/>
      <c r="I239" s="59"/>
      <c r="J239" s="151"/>
      <c r="K239" s="59"/>
      <c r="L239" s="152"/>
      <c r="M239" s="223"/>
      <c r="N239" s="129"/>
      <c r="O239" s="225"/>
      <c r="P239" s="192" t="s">
        <v>85</v>
      </c>
      <c r="Q239" s="86">
        <f>IF(Q238/B223=0,"",Q238/B223)</f>
        <v>0.62962962962962965</v>
      </c>
      <c r="R239" s="112">
        <f>IF(Q238/R238=0,"",Q238/R238)</f>
        <v>0.77272727272727271</v>
      </c>
      <c r="S239" s="194" t="s">
        <v>86</v>
      </c>
      <c r="T239" s="29"/>
      <c r="U239" s="104"/>
    </row>
    <row r="240" spans="1:21" ht="15.75" customHeight="1" x14ac:dyDescent="0.25">
      <c r="A240" s="58">
        <v>1701</v>
      </c>
      <c r="B240" s="59"/>
      <c r="C240" s="59"/>
      <c r="D240" s="59"/>
      <c r="E240" s="59"/>
      <c r="F240" s="59"/>
      <c r="G240" s="59"/>
      <c r="H240" s="59"/>
      <c r="I240" s="59"/>
      <c r="J240" s="151"/>
      <c r="K240" s="59"/>
      <c r="L240" s="152"/>
      <c r="M240" s="226"/>
      <c r="N240" s="227"/>
      <c r="O240" s="228"/>
      <c r="P240" s="90"/>
      <c r="Q240" s="91"/>
      <c r="R240" s="91"/>
      <c r="S240" s="113"/>
      <c r="T240" s="29"/>
      <c r="U240" s="104"/>
    </row>
    <row r="241" spans="1:21" ht="18" customHeight="1" x14ac:dyDescent="0.25">
      <c r="A241" s="28"/>
      <c r="B241" s="308" t="s">
        <v>111</v>
      </c>
      <c r="C241" s="308"/>
      <c r="D241" s="308"/>
      <c r="E241" s="308"/>
      <c r="F241" s="308"/>
      <c r="G241" s="308"/>
      <c r="H241" s="308"/>
      <c r="I241" s="308"/>
      <c r="J241" s="308"/>
      <c r="K241" s="308"/>
      <c r="L241" s="153">
        <f>SUM(L223:L237)</f>
        <v>22</v>
      </c>
      <c r="M241" s="94">
        <f>IF(SUM(L229:L232)=0,"0%",SUM(L229:L232)/B223)</f>
        <v>0.22222222222222221</v>
      </c>
      <c r="N241" s="94">
        <f>IF(L241=0,"0%",L241/B223)</f>
        <v>0.81481481481481477</v>
      </c>
      <c r="O241" s="94">
        <f>N241-M241</f>
        <v>0.59259259259259256</v>
      </c>
      <c r="P241" s="3"/>
      <c r="Q241" s="29"/>
      <c r="R241" s="22"/>
      <c r="S241" s="3"/>
      <c r="T241" s="29"/>
      <c r="U241" s="104"/>
    </row>
    <row r="242" spans="1:21" ht="12.75" customHeight="1" x14ac:dyDescent="0.2">
      <c r="L242" s="114"/>
      <c r="M242" s="3"/>
      <c r="O242" s="3"/>
    </row>
    <row r="243" spans="1:21" ht="12.75" customHeight="1" x14ac:dyDescent="0.2">
      <c r="L243" s="114"/>
      <c r="M243" s="3"/>
      <c r="O243" s="3"/>
    </row>
    <row r="244" spans="1:21" ht="26.25" customHeight="1" x14ac:dyDescent="0.4">
      <c r="A244" s="161"/>
      <c r="B244" s="279" t="s">
        <v>99</v>
      </c>
      <c r="C244" s="279"/>
      <c r="D244" s="279"/>
      <c r="E244" s="279"/>
      <c r="F244" s="279"/>
      <c r="G244" s="279"/>
      <c r="H244" s="279"/>
      <c r="I244" s="279"/>
      <c r="J244" s="279"/>
      <c r="K244" s="279"/>
      <c r="L244" s="179" t="s">
        <v>56</v>
      </c>
      <c r="M244" s="3"/>
      <c r="N244" s="29"/>
      <c r="O244" s="3"/>
      <c r="P244" s="29"/>
      <c r="Q244" s="29"/>
      <c r="R244" s="29"/>
    </row>
    <row r="245" spans="1:21" ht="20.25" customHeight="1" x14ac:dyDescent="0.2">
      <c r="A245" s="293" t="s">
        <v>10</v>
      </c>
      <c r="B245" s="273" t="s">
        <v>100</v>
      </c>
      <c r="C245" s="274"/>
      <c r="D245" s="274"/>
      <c r="E245" s="274"/>
      <c r="F245" s="274"/>
      <c r="G245" s="274"/>
      <c r="H245" s="274"/>
      <c r="I245" s="274"/>
      <c r="J245" s="274"/>
      <c r="K245" s="275"/>
      <c r="L245" s="276" t="s">
        <v>11</v>
      </c>
      <c r="M245" s="269" t="s">
        <v>3</v>
      </c>
      <c r="N245" s="269" t="s">
        <v>4</v>
      </c>
      <c r="O245" s="278" t="s">
        <v>5</v>
      </c>
      <c r="P245" s="269" t="s">
        <v>6</v>
      </c>
      <c r="Q245" s="267" t="s">
        <v>7</v>
      </c>
      <c r="R245" s="267" t="s">
        <v>8</v>
      </c>
      <c r="S245" s="269" t="s">
        <v>101</v>
      </c>
    </row>
    <row r="246" spans="1:21" ht="15.75" customHeight="1" x14ac:dyDescent="0.25">
      <c r="A246" s="268"/>
      <c r="B246" s="58" t="s">
        <v>102</v>
      </c>
      <c r="C246" s="58" t="s">
        <v>103</v>
      </c>
      <c r="D246" s="58" t="s">
        <v>104</v>
      </c>
      <c r="E246" s="58" t="s">
        <v>105</v>
      </c>
      <c r="F246" s="58" t="s">
        <v>106</v>
      </c>
      <c r="G246" s="58" t="s">
        <v>107</v>
      </c>
      <c r="H246" s="58" t="s">
        <v>108</v>
      </c>
      <c r="I246" s="58" t="s">
        <v>109</v>
      </c>
      <c r="J246" s="58" t="s">
        <v>110</v>
      </c>
      <c r="K246" s="58" t="s">
        <v>135</v>
      </c>
      <c r="L246" s="277"/>
      <c r="M246" s="268"/>
      <c r="N246" s="268"/>
      <c r="O246" s="268"/>
      <c r="P246" s="268"/>
      <c r="Q246" s="268"/>
      <c r="R246" s="268"/>
      <c r="S246" s="268"/>
      <c r="U246" s="104"/>
    </row>
    <row r="247" spans="1:21" ht="15.75" customHeight="1" x14ac:dyDescent="0.25">
      <c r="A247" s="58" t="s">
        <v>56</v>
      </c>
      <c r="B247" s="59">
        <v>16</v>
      </c>
      <c r="C247" s="59"/>
      <c r="D247" s="59"/>
      <c r="E247" s="59"/>
      <c r="F247" s="59"/>
      <c r="G247" s="59"/>
      <c r="H247" s="59"/>
      <c r="I247" s="59"/>
      <c r="J247" s="59"/>
      <c r="K247" s="59"/>
      <c r="L247" s="144"/>
      <c r="M247" s="220"/>
      <c r="N247" s="221"/>
      <c r="O247" s="222"/>
      <c r="P247" s="229"/>
      <c r="Q247" s="63">
        <f>B247</f>
        <v>16</v>
      </c>
      <c r="R247" s="230"/>
      <c r="S247" s="229"/>
      <c r="U247" s="104"/>
    </row>
    <row r="248" spans="1:21" ht="15.75" customHeight="1" x14ac:dyDescent="0.25">
      <c r="A248" s="58" t="s">
        <v>57</v>
      </c>
      <c r="B248" s="59"/>
      <c r="C248" s="59">
        <v>8</v>
      </c>
      <c r="D248" s="59"/>
      <c r="E248" s="59"/>
      <c r="F248" s="59"/>
      <c r="G248" s="59"/>
      <c r="H248" s="59"/>
      <c r="I248" s="59"/>
      <c r="J248" s="59"/>
      <c r="K248" s="59"/>
      <c r="L248" s="144"/>
      <c r="M248" s="223"/>
      <c r="N248" s="129"/>
      <c r="O248" s="224"/>
      <c r="P248" s="67">
        <f>IF(C248=0,"",C248/B247)</f>
        <v>0.5</v>
      </c>
      <c r="Q248" s="68">
        <v>9</v>
      </c>
      <c r="R248" s="231">
        <f t="shared" ref="R248:R256" si="39">IF(Q248=0,"",Q248/Q247)</f>
        <v>0.5625</v>
      </c>
      <c r="S248" s="231">
        <f t="shared" ref="S248:S256" si="40">IF(Q248=0,"",100%-R248)</f>
        <v>0.4375</v>
      </c>
      <c r="U248" s="104"/>
    </row>
    <row r="249" spans="1:21" ht="15.75" customHeight="1" x14ac:dyDescent="0.25">
      <c r="A249" s="58">
        <v>1001</v>
      </c>
      <c r="B249" s="59"/>
      <c r="C249" s="59"/>
      <c r="D249" s="59">
        <v>7</v>
      </c>
      <c r="E249" s="59"/>
      <c r="F249" s="59"/>
      <c r="G249" s="59"/>
      <c r="H249" s="59"/>
      <c r="I249" s="59"/>
      <c r="J249" s="59"/>
      <c r="K249" s="59"/>
      <c r="L249" s="144"/>
      <c r="M249" s="223"/>
      <c r="N249" s="129"/>
      <c r="O249" s="224"/>
      <c r="P249" s="67">
        <f>IF(D249=0,"",D249/C248)</f>
        <v>0.875</v>
      </c>
      <c r="Q249" s="68">
        <v>8</v>
      </c>
      <c r="R249" s="231">
        <f t="shared" si="39"/>
        <v>0.88888888888888884</v>
      </c>
      <c r="S249" s="231">
        <f t="shared" si="40"/>
        <v>0.11111111111111116</v>
      </c>
      <c r="U249" s="70">
        <f>Q249/Q247</f>
        <v>0.5</v>
      </c>
    </row>
    <row r="250" spans="1:21" ht="15.75" customHeight="1" x14ac:dyDescent="0.25">
      <c r="A250" s="58">
        <v>1002</v>
      </c>
      <c r="B250" s="59"/>
      <c r="C250" s="59"/>
      <c r="D250" s="59"/>
      <c r="E250" s="59">
        <v>4</v>
      </c>
      <c r="F250" s="59"/>
      <c r="G250" s="59"/>
      <c r="H250" s="59"/>
      <c r="I250" s="59"/>
      <c r="J250" s="59"/>
      <c r="K250" s="59"/>
      <c r="L250" s="144"/>
      <c r="M250" s="223"/>
      <c r="N250" s="129"/>
      <c r="O250" s="224"/>
      <c r="P250" s="67">
        <f>IF(E250=0,"",E250/D249)</f>
        <v>0.5714285714285714</v>
      </c>
      <c r="Q250" s="68">
        <v>9</v>
      </c>
      <c r="R250" s="231">
        <f t="shared" si="39"/>
        <v>1.125</v>
      </c>
      <c r="S250" s="231">
        <f t="shared" si="40"/>
        <v>-0.125</v>
      </c>
      <c r="U250" s="104"/>
    </row>
    <row r="251" spans="1:21" ht="15.75" customHeight="1" x14ac:dyDescent="0.25">
      <c r="A251" s="58">
        <v>1101</v>
      </c>
      <c r="B251" s="59"/>
      <c r="C251" s="59"/>
      <c r="D251" s="59"/>
      <c r="E251" s="59"/>
      <c r="F251" s="59">
        <v>4</v>
      </c>
      <c r="G251" s="59"/>
      <c r="H251" s="59"/>
      <c r="I251" s="59"/>
      <c r="J251" s="59"/>
      <c r="K251" s="59"/>
      <c r="L251" s="144"/>
      <c r="M251" s="223"/>
      <c r="N251" s="129"/>
      <c r="O251" s="224"/>
      <c r="P251" s="67">
        <f>IF(F251=0,"",F251/E250)</f>
        <v>1</v>
      </c>
      <c r="Q251" s="68">
        <v>7</v>
      </c>
      <c r="R251" s="231">
        <f t="shared" si="39"/>
        <v>0.77777777777777779</v>
      </c>
      <c r="S251" s="231">
        <f t="shared" si="40"/>
        <v>0.22222222222222221</v>
      </c>
      <c r="U251" s="104"/>
    </row>
    <row r="252" spans="1:21" ht="15.75" customHeight="1" x14ac:dyDescent="0.25">
      <c r="A252" s="58">
        <v>1102</v>
      </c>
      <c r="B252" s="59"/>
      <c r="C252" s="59"/>
      <c r="D252" s="59"/>
      <c r="E252" s="59"/>
      <c r="F252" s="59"/>
      <c r="G252" s="59">
        <v>2</v>
      </c>
      <c r="H252" s="59"/>
      <c r="I252" s="59"/>
      <c r="J252" s="59"/>
      <c r="K252" s="59"/>
      <c r="L252" s="144"/>
      <c r="M252" s="223"/>
      <c r="N252" s="129"/>
      <c r="O252" s="224"/>
      <c r="P252" s="67">
        <f>IF(G252=0,"",G252/F251)</f>
        <v>0.5</v>
      </c>
      <c r="Q252" s="68">
        <v>5</v>
      </c>
      <c r="R252" s="231">
        <f t="shared" si="39"/>
        <v>0.7142857142857143</v>
      </c>
      <c r="S252" s="231">
        <f t="shared" si="40"/>
        <v>0.2857142857142857</v>
      </c>
      <c r="U252" s="104"/>
    </row>
    <row r="253" spans="1:21" ht="15.75" customHeight="1" x14ac:dyDescent="0.25">
      <c r="A253" s="58">
        <v>1201</v>
      </c>
      <c r="B253" s="59"/>
      <c r="C253" s="59"/>
      <c r="D253" s="59"/>
      <c r="E253" s="59"/>
      <c r="F253" s="59"/>
      <c r="G253" s="59"/>
      <c r="H253" s="59">
        <v>2</v>
      </c>
      <c r="I253" s="59"/>
      <c r="J253" s="59"/>
      <c r="K253" s="59"/>
      <c r="L253" s="144"/>
      <c r="M253" s="223"/>
      <c r="N253" s="129"/>
      <c r="O253" s="224"/>
      <c r="P253" s="67">
        <f>IF(H253=0,"",H253/G252)</f>
        <v>1</v>
      </c>
      <c r="Q253" s="68">
        <v>4</v>
      </c>
      <c r="R253" s="231">
        <f t="shared" si="39"/>
        <v>0.8</v>
      </c>
      <c r="S253" s="231">
        <f t="shared" si="40"/>
        <v>0.19999999999999996</v>
      </c>
      <c r="U253" s="104"/>
    </row>
    <row r="254" spans="1:21" ht="15.75" customHeight="1" x14ac:dyDescent="0.25">
      <c r="A254" s="58">
        <v>1202</v>
      </c>
      <c r="B254" s="59"/>
      <c r="C254" s="59"/>
      <c r="D254" s="59"/>
      <c r="E254" s="59"/>
      <c r="F254" s="59"/>
      <c r="G254" s="59"/>
      <c r="H254" s="59"/>
      <c r="I254" s="59">
        <v>2</v>
      </c>
      <c r="J254" s="59"/>
      <c r="K254" s="59"/>
      <c r="L254" s="144"/>
      <c r="M254" s="223"/>
      <c r="N254" s="129"/>
      <c r="O254" s="224"/>
      <c r="P254" s="67">
        <f>IF(I254=0,"",I254/H253)</f>
        <v>1</v>
      </c>
      <c r="Q254" s="68">
        <v>4</v>
      </c>
      <c r="R254" s="231">
        <f t="shared" si="39"/>
        <v>1</v>
      </c>
      <c r="S254" s="231">
        <f t="shared" si="40"/>
        <v>0</v>
      </c>
      <c r="U254" s="104"/>
    </row>
    <row r="255" spans="1:21" ht="15.75" customHeight="1" x14ac:dyDescent="0.25">
      <c r="A255" s="58">
        <v>1301</v>
      </c>
      <c r="B255" s="59"/>
      <c r="C255" s="59"/>
      <c r="D255" s="59"/>
      <c r="E255" s="59"/>
      <c r="F255" s="59"/>
      <c r="G255" s="59"/>
      <c r="H255" s="59"/>
      <c r="I255" s="59"/>
      <c r="J255" s="59">
        <v>2</v>
      </c>
      <c r="K255" s="59"/>
      <c r="L255" s="144"/>
      <c r="M255" s="223"/>
      <c r="N255" s="129"/>
      <c r="O255" s="224"/>
      <c r="P255" s="67">
        <f>IF(J255=0,"",J255/I254)</f>
        <v>1</v>
      </c>
      <c r="Q255" s="68">
        <v>3</v>
      </c>
      <c r="R255" s="231">
        <f t="shared" si="39"/>
        <v>0.75</v>
      </c>
      <c r="S255" s="231">
        <f t="shared" si="40"/>
        <v>0.25</v>
      </c>
      <c r="U255" s="104"/>
    </row>
    <row r="256" spans="1:21" ht="15.75" customHeight="1" x14ac:dyDescent="0.25">
      <c r="A256" s="58">
        <v>1302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59">
        <v>2</v>
      </c>
      <c r="L256" s="144">
        <v>2</v>
      </c>
      <c r="M256" s="223"/>
      <c r="N256" s="129"/>
      <c r="O256" s="224"/>
      <c r="P256" s="67">
        <f>IF(K256=0,"",K256/J255)</f>
        <v>1</v>
      </c>
      <c r="Q256" s="68">
        <v>4</v>
      </c>
      <c r="R256" s="231">
        <f t="shared" si="39"/>
        <v>1.3333333333333333</v>
      </c>
      <c r="S256" s="231">
        <f t="shared" si="40"/>
        <v>-0.33333333333333326</v>
      </c>
      <c r="U256" s="104"/>
    </row>
    <row r="257" spans="1:21" ht="15.75" customHeight="1" x14ac:dyDescent="0.25">
      <c r="A257" s="58">
        <v>1401</v>
      </c>
      <c r="B257" s="59"/>
      <c r="C257" s="59"/>
      <c r="D257" s="59"/>
      <c r="E257" s="59"/>
      <c r="F257" s="59"/>
      <c r="G257" s="59"/>
      <c r="H257" s="59"/>
      <c r="I257" s="59"/>
      <c r="J257" s="59"/>
      <c r="K257" s="59">
        <v>1</v>
      </c>
      <c r="L257" s="144">
        <v>4</v>
      </c>
      <c r="M257" s="223"/>
      <c r="N257" s="129"/>
      <c r="O257" s="225"/>
      <c r="P257" s="232"/>
      <c r="Q257" s="109">
        <v>3</v>
      </c>
      <c r="R257" s="251"/>
      <c r="S257" s="232"/>
      <c r="U257" s="104"/>
    </row>
    <row r="258" spans="1:21" ht="15.75" customHeight="1" x14ac:dyDescent="0.25">
      <c r="A258" s="58">
        <v>1402</v>
      </c>
      <c r="B258" s="59"/>
      <c r="C258" s="59"/>
      <c r="D258" s="59"/>
      <c r="E258" s="59"/>
      <c r="F258" s="59"/>
      <c r="G258" s="59"/>
      <c r="H258" s="59"/>
      <c r="I258" s="59"/>
      <c r="J258" s="59"/>
      <c r="K258" s="59">
        <v>1</v>
      </c>
      <c r="L258" s="144">
        <v>1</v>
      </c>
      <c r="M258" s="223"/>
      <c r="N258" s="129"/>
      <c r="O258" s="225"/>
      <c r="P258" s="233"/>
      <c r="Q258" s="109">
        <v>1</v>
      </c>
      <c r="R258" s="234"/>
      <c r="S258" s="233"/>
      <c r="U258" s="104"/>
    </row>
    <row r="259" spans="1:21" ht="15.75" customHeight="1" x14ac:dyDescent="0.25">
      <c r="A259" s="58">
        <v>1501</v>
      </c>
      <c r="B259" s="59"/>
      <c r="C259" s="59"/>
      <c r="D259" s="59"/>
      <c r="E259" s="59"/>
      <c r="F259" s="59"/>
      <c r="G259" s="59"/>
      <c r="H259" s="59"/>
      <c r="I259" s="59"/>
      <c r="J259" s="59"/>
      <c r="K259" s="59">
        <v>1</v>
      </c>
      <c r="L259" s="144">
        <v>1</v>
      </c>
      <c r="M259" s="223"/>
      <c r="N259" s="129"/>
      <c r="O259" s="225"/>
      <c r="P259" s="233"/>
      <c r="Q259" s="109">
        <v>1</v>
      </c>
      <c r="R259" s="234"/>
      <c r="S259" s="233"/>
      <c r="U259" s="104"/>
    </row>
    <row r="260" spans="1:21" ht="15.75" customHeight="1" x14ac:dyDescent="0.25">
      <c r="A260" s="58">
        <v>1502</v>
      </c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144"/>
      <c r="M260" s="223"/>
      <c r="N260" s="129"/>
      <c r="O260" s="225"/>
      <c r="P260" s="129"/>
      <c r="Q260" s="225"/>
      <c r="R260" s="124"/>
      <c r="S260" s="233"/>
      <c r="U260" s="104"/>
    </row>
    <row r="261" spans="1:21" ht="15.75" customHeight="1" x14ac:dyDescent="0.25">
      <c r="A261" s="58">
        <v>1601</v>
      </c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144"/>
      <c r="M261" s="223"/>
      <c r="N261" s="129"/>
      <c r="O261" s="225"/>
      <c r="P261" s="191" t="s">
        <v>83</v>
      </c>
      <c r="Q261" s="82">
        <v>4</v>
      </c>
      <c r="R261" s="111">
        <f>L264</f>
        <v>8</v>
      </c>
      <c r="S261" s="193" t="s">
        <v>11</v>
      </c>
      <c r="U261" s="104"/>
    </row>
    <row r="262" spans="1:21" ht="15.75" customHeight="1" x14ac:dyDescent="0.25">
      <c r="A262" s="58">
        <v>1602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144"/>
      <c r="M262" s="223"/>
      <c r="N262" s="129"/>
      <c r="O262" s="225"/>
      <c r="P262" s="192" t="s">
        <v>85</v>
      </c>
      <c r="Q262" s="86">
        <f>IF(Q261/B247=0,"",Q261/B247)</f>
        <v>0.25</v>
      </c>
      <c r="R262" s="112">
        <f>IF(Q261/R261=0,"",Q261/R261)</f>
        <v>0.5</v>
      </c>
      <c r="S262" s="194" t="s">
        <v>86</v>
      </c>
      <c r="U262" s="104"/>
    </row>
    <row r="263" spans="1:21" ht="15.75" customHeight="1" x14ac:dyDescent="0.25">
      <c r="A263" s="58">
        <v>1701</v>
      </c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144"/>
      <c r="M263" s="226"/>
      <c r="N263" s="227"/>
      <c r="O263" s="228"/>
      <c r="P263" s="90"/>
      <c r="Q263" s="91"/>
      <c r="R263" s="91"/>
      <c r="S263" s="113"/>
      <c r="U263" s="104"/>
    </row>
    <row r="264" spans="1:21" ht="18" customHeight="1" x14ac:dyDescent="0.25">
      <c r="A264" s="28"/>
      <c r="B264" s="308" t="s">
        <v>111</v>
      </c>
      <c r="C264" s="308"/>
      <c r="D264" s="308"/>
      <c r="E264" s="308"/>
      <c r="F264" s="308"/>
      <c r="G264" s="308"/>
      <c r="H264" s="308"/>
      <c r="I264" s="308"/>
      <c r="J264" s="308"/>
      <c r="K264" s="308"/>
      <c r="L264" s="93">
        <f>SUM(L247:L260)</f>
        <v>8</v>
      </c>
      <c r="M264" s="94">
        <f>IF(SUM(L253:L256)=0,"0%",SUM(L253:L256)/B247)</f>
        <v>0.125</v>
      </c>
      <c r="N264" s="94">
        <f>IF(L264=0,"0%",L264/B247)</f>
        <v>0.5</v>
      </c>
      <c r="O264" s="94">
        <f>N264-M264</f>
        <v>0.375</v>
      </c>
      <c r="P264" s="3"/>
      <c r="Q264" s="29"/>
      <c r="R264" s="22"/>
      <c r="S264" s="3"/>
      <c r="U264" s="104"/>
    </row>
    <row r="265" spans="1:21" ht="12.75" customHeight="1" x14ac:dyDescent="0.2">
      <c r="L265" s="114"/>
      <c r="M265" s="3"/>
      <c r="N265" s="3"/>
      <c r="O265" s="3"/>
    </row>
    <row r="266" spans="1:21" ht="12.75" customHeight="1" x14ac:dyDescent="0.2">
      <c r="L266" s="114"/>
      <c r="M266" s="3"/>
      <c r="N266" s="3"/>
      <c r="O266" s="3"/>
    </row>
    <row r="267" spans="1:21" ht="26.25" customHeight="1" x14ac:dyDescent="0.4">
      <c r="A267" s="161"/>
      <c r="B267" s="279" t="s">
        <v>99</v>
      </c>
      <c r="C267" s="279"/>
      <c r="D267" s="279"/>
      <c r="E267" s="279"/>
      <c r="F267" s="279"/>
      <c r="G267" s="279"/>
      <c r="H267" s="279"/>
      <c r="I267" s="279"/>
      <c r="J267" s="279"/>
      <c r="K267" s="279"/>
      <c r="L267" s="179" t="s">
        <v>57</v>
      </c>
      <c r="M267" s="3"/>
      <c r="N267" s="29"/>
      <c r="O267" s="3"/>
      <c r="P267" s="29"/>
      <c r="Q267" s="29"/>
      <c r="R267" s="29"/>
    </row>
    <row r="268" spans="1:21" ht="20.25" customHeight="1" x14ac:dyDescent="0.2">
      <c r="A268" s="293" t="s">
        <v>10</v>
      </c>
      <c r="B268" s="273" t="s">
        <v>100</v>
      </c>
      <c r="C268" s="274"/>
      <c r="D268" s="274"/>
      <c r="E268" s="274"/>
      <c r="F268" s="274"/>
      <c r="G268" s="274"/>
      <c r="H268" s="274"/>
      <c r="I268" s="274"/>
      <c r="J268" s="274"/>
      <c r="K268" s="275"/>
      <c r="L268" s="276" t="s">
        <v>11</v>
      </c>
      <c r="M268" s="269" t="s">
        <v>3</v>
      </c>
      <c r="N268" s="269" t="s">
        <v>4</v>
      </c>
      <c r="O268" s="278" t="s">
        <v>5</v>
      </c>
      <c r="P268" s="269" t="s">
        <v>6</v>
      </c>
      <c r="Q268" s="267" t="s">
        <v>7</v>
      </c>
      <c r="R268" s="267" t="s">
        <v>8</v>
      </c>
      <c r="S268" s="269" t="s">
        <v>101</v>
      </c>
    </row>
    <row r="269" spans="1:21" ht="15.75" customHeight="1" x14ac:dyDescent="0.25">
      <c r="A269" s="268"/>
      <c r="B269" s="58" t="s">
        <v>102</v>
      </c>
      <c r="C269" s="58" t="s">
        <v>103</v>
      </c>
      <c r="D269" s="58" t="s">
        <v>104</v>
      </c>
      <c r="E269" s="58" t="s">
        <v>105</v>
      </c>
      <c r="F269" s="58" t="s">
        <v>106</v>
      </c>
      <c r="G269" s="58" t="s">
        <v>107</v>
      </c>
      <c r="H269" s="58" t="s">
        <v>108</v>
      </c>
      <c r="I269" s="58" t="s">
        <v>109</v>
      </c>
      <c r="J269" s="58" t="s">
        <v>110</v>
      </c>
      <c r="K269" s="58" t="s">
        <v>135</v>
      </c>
      <c r="L269" s="277"/>
      <c r="M269" s="268"/>
      <c r="N269" s="268"/>
      <c r="O269" s="268"/>
      <c r="P269" s="268"/>
      <c r="Q269" s="268"/>
      <c r="R269" s="268"/>
      <c r="S269" s="268"/>
      <c r="U269" s="104"/>
    </row>
    <row r="270" spans="1:21" ht="15.75" customHeight="1" x14ac:dyDescent="0.25">
      <c r="A270" s="58" t="s">
        <v>57</v>
      </c>
      <c r="B270" s="59">
        <v>24</v>
      </c>
      <c r="C270" s="59"/>
      <c r="D270" s="59"/>
      <c r="E270" s="59"/>
      <c r="F270" s="59"/>
      <c r="G270" s="59"/>
      <c r="H270" s="59"/>
      <c r="I270" s="59"/>
      <c r="J270" s="59"/>
      <c r="K270" s="59"/>
      <c r="L270" s="144"/>
      <c r="M270" s="220"/>
      <c r="N270" s="221"/>
      <c r="O270" s="222"/>
      <c r="P270" s="229"/>
      <c r="Q270" s="63">
        <f>B270</f>
        <v>24</v>
      </c>
      <c r="R270" s="230"/>
      <c r="S270" s="229"/>
      <c r="U270" s="104"/>
    </row>
    <row r="271" spans="1:21" ht="15.75" customHeight="1" x14ac:dyDescent="0.25">
      <c r="A271" s="58">
        <v>1001</v>
      </c>
      <c r="B271" s="59"/>
      <c r="C271" s="59">
        <v>20</v>
      </c>
      <c r="D271" s="59"/>
      <c r="E271" s="59"/>
      <c r="F271" s="59"/>
      <c r="G271" s="59"/>
      <c r="H271" s="59"/>
      <c r="I271" s="59"/>
      <c r="J271" s="59"/>
      <c r="K271" s="59"/>
      <c r="L271" s="144"/>
      <c r="M271" s="223"/>
      <c r="N271" s="129"/>
      <c r="O271" s="224"/>
      <c r="P271" s="67">
        <f>IF(C271=0,"",C271/B270)</f>
        <v>0.83333333333333337</v>
      </c>
      <c r="Q271" s="68">
        <v>20</v>
      </c>
      <c r="R271" s="231">
        <f t="shared" ref="R271:R279" si="41">IF(Q271=0,"",Q271/Q270)</f>
        <v>0.83333333333333337</v>
      </c>
      <c r="S271" s="231">
        <f t="shared" ref="S271:S279" si="42">IF(Q271=0,"",100%-R271)</f>
        <v>0.16666666666666663</v>
      </c>
      <c r="U271" s="104"/>
    </row>
    <row r="272" spans="1:21" ht="15.75" customHeight="1" x14ac:dyDescent="0.25">
      <c r="A272" s="58">
        <v>1002</v>
      </c>
      <c r="B272" s="59"/>
      <c r="C272" s="59"/>
      <c r="D272" s="59">
        <v>17</v>
      </c>
      <c r="E272" s="59"/>
      <c r="F272" s="59"/>
      <c r="G272" s="59"/>
      <c r="H272" s="59"/>
      <c r="I272" s="59"/>
      <c r="J272" s="59"/>
      <c r="K272" s="59"/>
      <c r="L272" s="144"/>
      <c r="M272" s="223"/>
      <c r="N272" s="129"/>
      <c r="O272" s="224"/>
      <c r="P272" s="67">
        <f>IF(D272=0,"",D272/C271)</f>
        <v>0.85</v>
      </c>
      <c r="Q272" s="68">
        <v>19</v>
      </c>
      <c r="R272" s="231">
        <f t="shared" si="41"/>
        <v>0.95</v>
      </c>
      <c r="S272" s="231">
        <f t="shared" si="42"/>
        <v>5.0000000000000044E-2</v>
      </c>
      <c r="U272" s="70">
        <f>Q272/Q270</f>
        <v>0.79166666666666663</v>
      </c>
    </row>
    <row r="273" spans="1:21" ht="15.75" customHeight="1" x14ac:dyDescent="0.25">
      <c r="A273" s="58">
        <v>1101</v>
      </c>
      <c r="B273" s="59"/>
      <c r="C273" s="59"/>
      <c r="D273" s="59"/>
      <c r="E273" s="59">
        <v>11</v>
      </c>
      <c r="F273" s="59"/>
      <c r="G273" s="59"/>
      <c r="H273" s="59"/>
      <c r="I273" s="59"/>
      <c r="J273" s="59"/>
      <c r="K273" s="59"/>
      <c r="L273" s="144"/>
      <c r="M273" s="223"/>
      <c r="N273" s="129"/>
      <c r="O273" s="224"/>
      <c r="P273" s="67">
        <f>IF(E273=0,"",E273/D272)</f>
        <v>0.6470588235294118</v>
      </c>
      <c r="Q273" s="68">
        <v>16</v>
      </c>
      <c r="R273" s="231">
        <f t="shared" si="41"/>
        <v>0.84210526315789469</v>
      </c>
      <c r="S273" s="231">
        <f t="shared" si="42"/>
        <v>0.15789473684210531</v>
      </c>
      <c r="U273" s="104"/>
    </row>
    <row r="274" spans="1:21" ht="15.75" customHeight="1" x14ac:dyDescent="0.25">
      <c r="A274" s="58">
        <v>1102</v>
      </c>
      <c r="B274" s="59"/>
      <c r="C274" s="59"/>
      <c r="D274" s="59"/>
      <c r="E274" s="59"/>
      <c r="F274" s="59">
        <v>11</v>
      </c>
      <c r="G274" s="59"/>
      <c r="H274" s="59"/>
      <c r="I274" s="59"/>
      <c r="J274" s="59"/>
      <c r="K274" s="59"/>
      <c r="L274" s="144"/>
      <c r="M274" s="223"/>
      <c r="N274" s="129"/>
      <c r="O274" s="224"/>
      <c r="P274" s="67">
        <f>IF(F274=0,"",F274/E273)</f>
        <v>1</v>
      </c>
      <c r="Q274" s="68">
        <v>15</v>
      </c>
      <c r="R274" s="231">
        <f t="shared" si="41"/>
        <v>0.9375</v>
      </c>
      <c r="S274" s="231">
        <f t="shared" si="42"/>
        <v>6.25E-2</v>
      </c>
      <c r="U274" s="104"/>
    </row>
    <row r="275" spans="1:21" ht="15.75" customHeight="1" x14ac:dyDescent="0.25">
      <c r="A275" s="58">
        <v>1201</v>
      </c>
      <c r="B275" s="59"/>
      <c r="C275" s="59"/>
      <c r="D275" s="59"/>
      <c r="E275" s="59"/>
      <c r="F275" s="59"/>
      <c r="G275" s="59">
        <v>10</v>
      </c>
      <c r="H275" s="59"/>
      <c r="I275" s="59"/>
      <c r="J275" s="59"/>
      <c r="K275" s="59"/>
      <c r="L275" s="144"/>
      <c r="M275" s="223"/>
      <c r="N275" s="129"/>
      <c r="O275" s="224"/>
      <c r="P275" s="67">
        <f>IF(G275=0,"",G275/F274)</f>
        <v>0.90909090909090906</v>
      </c>
      <c r="Q275" s="68">
        <v>15</v>
      </c>
      <c r="R275" s="231">
        <f t="shared" si="41"/>
        <v>1</v>
      </c>
      <c r="S275" s="231">
        <f t="shared" si="42"/>
        <v>0</v>
      </c>
      <c r="U275" s="104"/>
    </row>
    <row r="276" spans="1:21" ht="15.75" customHeight="1" x14ac:dyDescent="0.25">
      <c r="A276" s="58">
        <v>1202</v>
      </c>
      <c r="B276" s="59"/>
      <c r="C276" s="59"/>
      <c r="D276" s="59"/>
      <c r="E276" s="59"/>
      <c r="F276" s="59"/>
      <c r="G276" s="59"/>
      <c r="H276" s="59">
        <v>10</v>
      </c>
      <c r="I276" s="59"/>
      <c r="J276" s="59"/>
      <c r="K276" s="59"/>
      <c r="L276" s="144"/>
      <c r="M276" s="223"/>
      <c r="N276" s="129"/>
      <c r="O276" s="224"/>
      <c r="P276" s="67">
        <f>IF(H276=0,"",H276/G275)</f>
        <v>1</v>
      </c>
      <c r="Q276" s="68">
        <v>14</v>
      </c>
      <c r="R276" s="231">
        <f t="shared" si="41"/>
        <v>0.93333333333333335</v>
      </c>
      <c r="S276" s="231">
        <f t="shared" si="42"/>
        <v>6.6666666666666652E-2</v>
      </c>
      <c r="U276" s="104"/>
    </row>
    <row r="277" spans="1:21" ht="15.75" customHeight="1" x14ac:dyDescent="0.25">
      <c r="A277" s="58">
        <v>1301</v>
      </c>
      <c r="B277" s="59"/>
      <c r="C277" s="59"/>
      <c r="D277" s="59"/>
      <c r="E277" s="59"/>
      <c r="F277" s="59"/>
      <c r="G277" s="59"/>
      <c r="H277" s="59"/>
      <c r="I277" s="59">
        <v>9</v>
      </c>
      <c r="J277" s="59"/>
      <c r="K277" s="59"/>
      <c r="L277" s="144"/>
      <c r="M277" s="223"/>
      <c r="N277" s="129"/>
      <c r="O277" s="224"/>
      <c r="P277" s="67">
        <f>IF(I277=0,"",I277/H276)</f>
        <v>0.9</v>
      </c>
      <c r="Q277" s="68">
        <v>13</v>
      </c>
      <c r="R277" s="231">
        <f t="shared" si="41"/>
        <v>0.9285714285714286</v>
      </c>
      <c r="S277" s="231">
        <f t="shared" si="42"/>
        <v>7.1428571428571397E-2</v>
      </c>
      <c r="U277" s="104"/>
    </row>
    <row r="278" spans="1:21" ht="15.75" customHeight="1" x14ac:dyDescent="0.25">
      <c r="A278" s="58">
        <v>1302</v>
      </c>
      <c r="B278" s="59"/>
      <c r="C278" s="59"/>
      <c r="D278" s="59"/>
      <c r="E278" s="59"/>
      <c r="F278" s="59"/>
      <c r="G278" s="59"/>
      <c r="H278" s="59"/>
      <c r="I278" s="59"/>
      <c r="J278" s="59">
        <v>9</v>
      </c>
      <c r="K278" s="59"/>
      <c r="L278" s="144">
        <v>1</v>
      </c>
      <c r="M278" s="223"/>
      <c r="N278" s="129"/>
      <c r="O278" s="224"/>
      <c r="P278" s="67">
        <f>IF(J278=0,"",J278/I277)</f>
        <v>1</v>
      </c>
      <c r="Q278" s="68">
        <v>13</v>
      </c>
      <c r="R278" s="231">
        <f t="shared" si="41"/>
        <v>1</v>
      </c>
      <c r="S278" s="231">
        <f t="shared" si="42"/>
        <v>0</v>
      </c>
      <c r="U278" s="104"/>
    </row>
    <row r="279" spans="1:21" ht="15.75" customHeight="1" x14ac:dyDescent="0.25">
      <c r="A279" s="58">
        <v>1401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>
        <v>8</v>
      </c>
      <c r="L279" s="144">
        <v>6</v>
      </c>
      <c r="M279" s="223"/>
      <c r="N279" s="129"/>
      <c r="O279" s="224"/>
      <c r="P279" s="67">
        <f>IF(K279=0,"",K279/J278)</f>
        <v>0.88888888888888884</v>
      </c>
      <c r="Q279" s="68">
        <v>12</v>
      </c>
      <c r="R279" s="231">
        <f t="shared" si="41"/>
        <v>0.92307692307692313</v>
      </c>
      <c r="S279" s="231">
        <f t="shared" si="42"/>
        <v>7.6923076923076872E-2</v>
      </c>
      <c r="U279" s="104"/>
    </row>
    <row r="280" spans="1:21" ht="15.75" customHeight="1" x14ac:dyDescent="0.25">
      <c r="A280" s="58">
        <v>1402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59">
        <v>3</v>
      </c>
      <c r="L280" s="144">
        <v>3</v>
      </c>
      <c r="M280" s="223"/>
      <c r="N280" s="129"/>
      <c r="O280" s="225"/>
      <c r="P280" s="232"/>
      <c r="Q280" s="109">
        <v>5</v>
      </c>
      <c r="R280" s="251"/>
      <c r="S280" s="232"/>
      <c r="U280" s="104"/>
    </row>
    <row r="281" spans="1:21" ht="15.75" customHeight="1" x14ac:dyDescent="0.25">
      <c r="A281" s="58">
        <v>1501</v>
      </c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144"/>
      <c r="M281" s="223"/>
      <c r="N281" s="129"/>
      <c r="O281" s="225"/>
      <c r="P281" s="233"/>
      <c r="Q281" s="109"/>
      <c r="R281" s="234"/>
      <c r="S281" s="233"/>
      <c r="U281" s="104"/>
    </row>
    <row r="282" spans="1:21" ht="15.75" customHeight="1" x14ac:dyDescent="0.25">
      <c r="A282" s="58">
        <v>1502</v>
      </c>
      <c r="B282" s="59"/>
      <c r="C282" s="59"/>
      <c r="D282" s="59"/>
      <c r="E282" s="59"/>
      <c r="F282" s="59"/>
      <c r="G282" s="59"/>
      <c r="H282" s="59"/>
      <c r="I282" s="59"/>
      <c r="J282" s="59"/>
      <c r="K282" s="59">
        <v>1</v>
      </c>
      <c r="L282" s="144">
        <v>1</v>
      </c>
      <c r="M282" s="223"/>
      <c r="N282" s="129"/>
      <c r="O282" s="225"/>
      <c r="P282" s="233"/>
      <c r="Q282" s="109">
        <v>1</v>
      </c>
      <c r="R282" s="234"/>
      <c r="S282" s="233"/>
      <c r="U282" s="104"/>
    </row>
    <row r="283" spans="1:21" ht="15.75" customHeight="1" x14ac:dyDescent="0.25">
      <c r="A283" s="58">
        <v>1601</v>
      </c>
      <c r="B283" s="59"/>
      <c r="C283" s="59"/>
      <c r="D283" s="59"/>
      <c r="E283" s="59"/>
      <c r="F283" s="59"/>
      <c r="G283" s="59"/>
      <c r="H283" s="59"/>
      <c r="I283" s="59"/>
      <c r="J283" s="59"/>
      <c r="K283" s="59">
        <v>2</v>
      </c>
      <c r="L283" s="144">
        <v>2</v>
      </c>
      <c r="M283" s="223"/>
      <c r="N283" s="129"/>
      <c r="O283" s="225"/>
      <c r="P283" s="129"/>
      <c r="Q283" s="225"/>
      <c r="R283" s="124"/>
      <c r="S283" s="233"/>
      <c r="U283" s="104"/>
    </row>
    <row r="284" spans="1:21" ht="15.75" customHeight="1" x14ac:dyDescent="0.25">
      <c r="A284" s="58">
        <v>1602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>
        <v>2</v>
      </c>
      <c r="L284" s="144">
        <v>2</v>
      </c>
      <c r="M284" s="223"/>
      <c r="N284" s="129"/>
      <c r="O284" s="225"/>
      <c r="P284" s="191" t="s">
        <v>83</v>
      </c>
      <c r="Q284" s="82">
        <v>11</v>
      </c>
      <c r="R284" s="111">
        <f>L287</f>
        <v>16</v>
      </c>
      <c r="S284" s="193" t="s">
        <v>11</v>
      </c>
      <c r="U284" s="104"/>
    </row>
    <row r="285" spans="1:21" ht="15.75" customHeight="1" x14ac:dyDescent="0.25">
      <c r="A285" s="58">
        <v>1701</v>
      </c>
      <c r="B285" s="59"/>
      <c r="C285" s="59"/>
      <c r="D285" s="59"/>
      <c r="E285" s="59"/>
      <c r="F285" s="59"/>
      <c r="G285" s="59"/>
      <c r="H285" s="59"/>
      <c r="I285" s="59"/>
      <c r="J285" s="59"/>
      <c r="K285" s="59">
        <v>1</v>
      </c>
      <c r="L285" s="144">
        <v>1</v>
      </c>
      <c r="M285" s="223"/>
      <c r="N285" s="129"/>
      <c r="O285" s="225"/>
      <c r="P285" s="192" t="s">
        <v>85</v>
      </c>
      <c r="Q285" s="86">
        <f>IF(Q284/B270=0,"",Q284/B270)</f>
        <v>0.45833333333333331</v>
      </c>
      <c r="R285" s="112">
        <f>IF(Q284/R284=0,"",Q284/R284)</f>
        <v>0.6875</v>
      </c>
      <c r="S285" s="194" t="s">
        <v>86</v>
      </c>
      <c r="U285" s="104"/>
    </row>
    <row r="286" spans="1:21" ht="15.75" customHeight="1" x14ac:dyDescent="0.25">
      <c r="A286" s="58">
        <v>1702</v>
      </c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144"/>
      <c r="M286" s="226"/>
      <c r="N286" s="227"/>
      <c r="O286" s="228"/>
      <c r="P286" s="90"/>
      <c r="Q286" s="91"/>
      <c r="R286" s="91"/>
      <c r="S286" s="113"/>
      <c r="U286" s="104"/>
    </row>
    <row r="287" spans="1:21" ht="18" customHeight="1" x14ac:dyDescent="0.25">
      <c r="A287" s="28"/>
      <c r="B287" s="308" t="s">
        <v>111</v>
      </c>
      <c r="C287" s="308"/>
      <c r="D287" s="308"/>
      <c r="E287" s="308"/>
      <c r="F287" s="308"/>
      <c r="G287" s="308"/>
      <c r="H287" s="308"/>
      <c r="I287" s="308"/>
      <c r="J287" s="308"/>
      <c r="K287" s="308"/>
      <c r="L287" s="93">
        <f>SUM(L270:L285)</f>
        <v>16</v>
      </c>
      <c r="M287" s="94">
        <f>IF(SUM(L276:L279)=0,"0%",SUM(L276:L279)/B270)</f>
        <v>0.29166666666666669</v>
      </c>
      <c r="N287" s="94">
        <f>IF(L287=0,"0%",L287/B270)</f>
        <v>0.66666666666666663</v>
      </c>
      <c r="O287" s="94">
        <f>N287-M287</f>
        <v>0.37499999999999994</v>
      </c>
      <c r="P287" s="3"/>
      <c r="Q287" s="29"/>
      <c r="R287" s="22"/>
      <c r="S287" s="3"/>
      <c r="U287" s="104"/>
    </row>
    <row r="288" spans="1:21" ht="12.75" customHeight="1" x14ac:dyDescent="0.2">
      <c r="L288" s="114"/>
      <c r="M288" s="3"/>
      <c r="N288" s="3"/>
      <c r="O288" s="3"/>
    </row>
    <row r="289" spans="1:21" ht="12.75" customHeight="1" x14ac:dyDescent="0.2">
      <c r="L289" s="114"/>
      <c r="M289" s="3"/>
      <c r="N289" s="3"/>
      <c r="O289" s="3"/>
      <c r="S289" s="29"/>
      <c r="T289" s="22"/>
    </row>
    <row r="290" spans="1:21" ht="26.25" customHeight="1" x14ac:dyDescent="0.4">
      <c r="A290" s="161"/>
      <c r="B290" s="279" t="s">
        <v>99</v>
      </c>
      <c r="C290" s="279"/>
      <c r="D290" s="279"/>
      <c r="E290" s="279"/>
      <c r="F290" s="279"/>
      <c r="G290" s="279"/>
      <c r="H290" s="279"/>
      <c r="I290" s="279"/>
      <c r="J290" s="279"/>
      <c r="K290" s="279"/>
      <c r="L290" s="179" t="s">
        <v>69</v>
      </c>
      <c r="M290" s="3"/>
      <c r="N290" s="29"/>
      <c r="O290" s="3"/>
      <c r="P290" s="29"/>
      <c r="Q290" s="29"/>
      <c r="R290" s="29"/>
    </row>
    <row r="291" spans="1:21" ht="20.25" customHeight="1" x14ac:dyDescent="0.2">
      <c r="A291" s="293" t="s">
        <v>10</v>
      </c>
      <c r="B291" s="273" t="s">
        <v>100</v>
      </c>
      <c r="C291" s="274"/>
      <c r="D291" s="274"/>
      <c r="E291" s="274"/>
      <c r="F291" s="274"/>
      <c r="G291" s="274"/>
      <c r="H291" s="274"/>
      <c r="I291" s="274"/>
      <c r="J291" s="274"/>
      <c r="K291" s="275"/>
      <c r="L291" s="276" t="s">
        <v>11</v>
      </c>
      <c r="M291" s="269" t="s">
        <v>3</v>
      </c>
      <c r="N291" s="269" t="s">
        <v>4</v>
      </c>
      <c r="O291" s="278" t="s">
        <v>5</v>
      </c>
      <c r="P291" s="269" t="s">
        <v>6</v>
      </c>
      <c r="Q291" s="267" t="s">
        <v>7</v>
      </c>
      <c r="R291" s="267" t="s">
        <v>8</v>
      </c>
      <c r="S291" s="269" t="s">
        <v>101</v>
      </c>
    </row>
    <row r="292" spans="1:21" ht="15.75" customHeight="1" x14ac:dyDescent="0.25">
      <c r="A292" s="268"/>
      <c r="B292" s="58" t="s">
        <v>102</v>
      </c>
      <c r="C292" s="58" t="s">
        <v>103</v>
      </c>
      <c r="D292" s="58" t="s">
        <v>104</v>
      </c>
      <c r="E292" s="58" t="s">
        <v>105</v>
      </c>
      <c r="F292" s="58" t="s">
        <v>106</v>
      </c>
      <c r="G292" s="58" t="s">
        <v>107</v>
      </c>
      <c r="H292" s="58" t="s">
        <v>108</v>
      </c>
      <c r="I292" s="58" t="s">
        <v>109</v>
      </c>
      <c r="J292" s="58" t="s">
        <v>110</v>
      </c>
      <c r="K292" s="58" t="s">
        <v>135</v>
      </c>
      <c r="L292" s="277"/>
      <c r="M292" s="268"/>
      <c r="N292" s="268"/>
      <c r="O292" s="268"/>
      <c r="P292" s="268"/>
      <c r="Q292" s="268"/>
      <c r="R292" s="268"/>
      <c r="S292" s="268"/>
      <c r="U292" s="104"/>
    </row>
    <row r="293" spans="1:21" ht="15.75" customHeight="1" x14ac:dyDescent="0.25">
      <c r="A293" s="58">
        <v>1001</v>
      </c>
      <c r="B293" s="59">
        <v>22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144"/>
      <c r="M293" s="220"/>
      <c r="N293" s="221"/>
      <c r="O293" s="222"/>
      <c r="P293" s="229"/>
      <c r="Q293" s="63">
        <f>B293</f>
        <v>22</v>
      </c>
      <c r="R293" s="230"/>
      <c r="S293" s="229"/>
      <c r="U293" s="104"/>
    </row>
    <row r="294" spans="1:21" ht="15.75" customHeight="1" x14ac:dyDescent="0.25">
      <c r="A294" s="58">
        <v>1002</v>
      </c>
      <c r="B294" s="59"/>
      <c r="C294" s="59">
        <v>13</v>
      </c>
      <c r="D294" s="59"/>
      <c r="E294" s="59"/>
      <c r="F294" s="59"/>
      <c r="G294" s="59"/>
      <c r="H294" s="59"/>
      <c r="I294" s="59"/>
      <c r="J294" s="59"/>
      <c r="K294" s="59"/>
      <c r="L294" s="144"/>
      <c r="M294" s="223"/>
      <c r="N294" s="129"/>
      <c r="O294" s="224"/>
      <c r="P294" s="67">
        <f>IF(C294=0,"",C294/B293)</f>
        <v>0.59090909090909094</v>
      </c>
      <c r="Q294" s="68">
        <v>13</v>
      </c>
      <c r="R294" s="231">
        <f t="shared" ref="R294:R302" si="43">IF(Q294=0,"",Q294/Q293)</f>
        <v>0.59090909090909094</v>
      </c>
      <c r="S294" s="231">
        <f t="shared" ref="S294:S302" si="44">IF(Q294=0,"",100%-R294)</f>
        <v>0.40909090909090906</v>
      </c>
      <c r="U294" s="104"/>
    </row>
    <row r="295" spans="1:21" ht="15.75" customHeight="1" x14ac:dyDescent="0.25">
      <c r="A295" s="58">
        <v>1101</v>
      </c>
      <c r="B295" s="59"/>
      <c r="C295" s="59"/>
      <c r="D295" s="59">
        <v>8</v>
      </c>
      <c r="E295" s="59"/>
      <c r="F295" s="59"/>
      <c r="G295" s="59"/>
      <c r="H295" s="59"/>
      <c r="I295" s="59"/>
      <c r="J295" s="59"/>
      <c r="K295" s="59"/>
      <c r="L295" s="144"/>
      <c r="M295" s="223"/>
      <c r="N295" s="129"/>
      <c r="O295" s="224"/>
      <c r="P295" s="67">
        <f>IF(D295=0,"",D295/C294)</f>
        <v>0.61538461538461542</v>
      </c>
      <c r="Q295" s="68">
        <v>10</v>
      </c>
      <c r="R295" s="231">
        <f t="shared" si="43"/>
        <v>0.76923076923076927</v>
      </c>
      <c r="S295" s="231">
        <f t="shared" si="44"/>
        <v>0.23076923076923073</v>
      </c>
      <c r="U295" s="70">
        <f>Q295/Q293</f>
        <v>0.45454545454545453</v>
      </c>
    </row>
    <row r="296" spans="1:21" ht="15.75" customHeight="1" x14ac:dyDescent="0.25">
      <c r="A296" s="58">
        <v>1102</v>
      </c>
      <c r="B296" s="59"/>
      <c r="C296" s="59"/>
      <c r="D296" s="59"/>
      <c r="E296" s="59">
        <v>7</v>
      </c>
      <c r="F296" s="59"/>
      <c r="G296" s="59"/>
      <c r="H296" s="59"/>
      <c r="I296" s="59"/>
      <c r="J296" s="59"/>
      <c r="K296" s="59"/>
      <c r="L296" s="144"/>
      <c r="M296" s="223"/>
      <c r="N296" s="129"/>
      <c r="O296" s="224"/>
      <c r="P296" s="67">
        <f>IF(E296=0,"",E296/D295)</f>
        <v>0.875</v>
      </c>
      <c r="Q296" s="68">
        <v>8</v>
      </c>
      <c r="R296" s="231">
        <f t="shared" si="43"/>
        <v>0.8</v>
      </c>
      <c r="S296" s="231">
        <f t="shared" si="44"/>
        <v>0.19999999999999996</v>
      </c>
      <c r="U296" s="104"/>
    </row>
    <row r="297" spans="1:21" ht="15.75" customHeight="1" x14ac:dyDescent="0.25">
      <c r="A297" s="58">
        <v>1201</v>
      </c>
      <c r="B297" s="59"/>
      <c r="C297" s="59"/>
      <c r="D297" s="59"/>
      <c r="E297" s="59"/>
      <c r="F297" s="59">
        <v>4</v>
      </c>
      <c r="G297" s="59"/>
      <c r="H297" s="59"/>
      <c r="I297" s="59"/>
      <c r="J297" s="59"/>
      <c r="K297" s="59"/>
      <c r="L297" s="144"/>
      <c r="M297" s="223"/>
      <c r="N297" s="129"/>
      <c r="O297" s="224"/>
      <c r="P297" s="67">
        <f>IF(F297=0,"",F297/E296)</f>
        <v>0.5714285714285714</v>
      </c>
      <c r="Q297" s="68">
        <v>6</v>
      </c>
      <c r="R297" s="231">
        <f t="shared" si="43"/>
        <v>0.75</v>
      </c>
      <c r="S297" s="231">
        <f t="shared" si="44"/>
        <v>0.25</v>
      </c>
      <c r="U297" s="104"/>
    </row>
    <row r="298" spans="1:21" ht="15.75" customHeight="1" x14ac:dyDescent="0.25">
      <c r="A298" s="58">
        <v>1202</v>
      </c>
      <c r="B298" s="59"/>
      <c r="C298" s="59"/>
      <c r="D298" s="59"/>
      <c r="E298" s="59"/>
      <c r="F298" s="59"/>
      <c r="G298" s="59">
        <v>4</v>
      </c>
      <c r="H298" s="59"/>
      <c r="I298" s="59"/>
      <c r="J298" s="59"/>
      <c r="K298" s="59"/>
      <c r="L298" s="144"/>
      <c r="M298" s="223"/>
      <c r="N298" s="129"/>
      <c r="O298" s="224"/>
      <c r="P298" s="67">
        <f>IF(G298=0,"",G298/F297)</f>
        <v>1</v>
      </c>
      <c r="Q298" s="68">
        <v>7</v>
      </c>
      <c r="R298" s="231">
        <f t="shared" si="43"/>
        <v>1.1666666666666667</v>
      </c>
      <c r="S298" s="231">
        <f t="shared" si="44"/>
        <v>-0.16666666666666674</v>
      </c>
      <c r="U298" s="104"/>
    </row>
    <row r="299" spans="1:21" ht="15.75" customHeight="1" x14ac:dyDescent="0.25">
      <c r="A299" s="58">
        <v>1301</v>
      </c>
      <c r="B299" s="59"/>
      <c r="C299" s="59"/>
      <c r="D299" s="59"/>
      <c r="E299" s="59"/>
      <c r="F299" s="59"/>
      <c r="G299" s="59"/>
      <c r="H299" s="59">
        <v>4</v>
      </c>
      <c r="I299" s="59"/>
      <c r="J299" s="59"/>
      <c r="K299" s="59"/>
      <c r="L299" s="144"/>
      <c r="M299" s="223"/>
      <c r="N299" s="129"/>
      <c r="O299" s="224"/>
      <c r="P299" s="67">
        <f>IF(H299=0,"",H299/G298)</f>
        <v>1</v>
      </c>
      <c r="Q299" s="68">
        <v>7</v>
      </c>
      <c r="R299" s="231">
        <f t="shared" si="43"/>
        <v>1</v>
      </c>
      <c r="S299" s="231">
        <f t="shared" si="44"/>
        <v>0</v>
      </c>
      <c r="U299" s="104"/>
    </row>
    <row r="300" spans="1:21" ht="15.75" customHeight="1" x14ac:dyDescent="0.25">
      <c r="A300" s="58">
        <v>1302</v>
      </c>
      <c r="B300" s="59"/>
      <c r="C300" s="59"/>
      <c r="D300" s="59"/>
      <c r="E300" s="59"/>
      <c r="F300" s="59"/>
      <c r="G300" s="59"/>
      <c r="H300" s="59"/>
      <c r="I300" s="59">
        <v>4</v>
      </c>
      <c r="J300" s="59"/>
      <c r="K300" s="59"/>
      <c r="L300" s="144"/>
      <c r="M300" s="223"/>
      <c r="N300" s="129"/>
      <c r="O300" s="224"/>
      <c r="P300" s="67">
        <f>IF(I300=0,"",I300/H299)</f>
        <v>1</v>
      </c>
      <c r="Q300" s="68">
        <v>7</v>
      </c>
      <c r="R300" s="231">
        <f t="shared" si="43"/>
        <v>1</v>
      </c>
      <c r="S300" s="231">
        <f t="shared" si="44"/>
        <v>0</v>
      </c>
      <c r="U300" s="104"/>
    </row>
    <row r="301" spans="1:21" ht="15.75" customHeight="1" x14ac:dyDescent="0.25">
      <c r="A301" s="58">
        <v>1401</v>
      </c>
      <c r="B301" s="59"/>
      <c r="C301" s="59"/>
      <c r="D301" s="59"/>
      <c r="E301" s="59"/>
      <c r="F301" s="59"/>
      <c r="G301" s="59"/>
      <c r="H301" s="59"/>
      <c r="I301" s="59"/>
      <c r="J301" s="59">
        <v>4</v>
      </c>
      <c r="K301" s="59"/>
      <c r="L301" s="144"/>
      <c r="M301" s="223"/>
      <c r="N301" s="129"/>
      <c r="O301" s="224"/>
      <c r="P301" s="67">
        <f>IF(J301=0,"",J301/I300)</f>
        <v>1</v>
      </c>
      <c r="Q301" s="68">
        <v>7</v>
      </c>
      <c r="R301" s="231">
        <f t="shared" si="43"/>
        <v>1</v>
      </c>
      <c r="S301" s="231">
        <f t="shared" si="44"/>
        <v>0</v>
      </c>
      <c r="U301" s="104"/>
    </row>
    <row r="302" spans="1:21" ht="15.75" customHeight="1" x14ac:dyDescent="0.25">
      <c r="A302" s="58">
        <v>1402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59">
        <v>3</v>
      </c>
      <c r="L302" s="144">
        <v>1</v>
      </c>
      <c r="M302" s="223"/>
      <c r="N302" s="129"/>
      <c r="O302" s="224"/>
      <c r="P302" s="67">
        <f>IF(K302=0,"",K302/J301)</f>
        <v>0.75</v>
      </c>
      <c r="Q302" s="68">
        <v>6</v>
      </c>
      <c r="R302" s="231">
        <f t="shared" si="43"/>
        <v>0.8571428571428571</v>
      </c>
      <c r="S302" s="231">
        <f t="shared" si="44"/>
        <v>0.1428571428571429</v>
      </c>
      <c r="U302" s="104"/>
    </row>
    <row r="303" spans="1:21" ht="15.75" customHeight="1" x14ac:dyDescent="0.25">
      <c r="A303" s="58">
        <v>1501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59">
        <v>2</v>
      </c>
      <c r="L303" s="144">
        <v>2</v>
      </c>
      <c r="M303" s="223"/>
      <c r="N303" s="129"/>
      <c r="O303" s="225"/>
      <c r="P303" s="232"/>
      <c r="Q303" s="109">
        <v>5</v>
      </c>
      <c r="R303" s="251"/>
      <c r="S303" s="232"/>
      <c r="U303" s="104"/>
    </row>
    <row r="304" spans="1:21" ht="15.75" customHeight="1" x14ac:dyDescent="0.25">
      <c r="A304" s="58">
        <v>1502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59">
        <v>2</v>
      </c>
      <c r="L304" s="144">
        <v>2</v>
      </c>
      <c r="M304" s="223"/>
      <c r="N304" s="129"/>
      <c r="O304" s="225"/>
      <c r="P304" s="233"/>
      <c r="Q304" s="109">
        <v>3</v>
      </c>
      <c r="R304" s="234"/>
      <c r="S304" s="233"/>
      <c r="U304" s="104"/>
    </row>
    <row r="305" spans="1:21" ht="15.75" customHeight="1" x14ac:dyDescent="0.25">
      <c r="A305" s="58">
        <v>1601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59">
        <v>0</v>
      </c>
      <c r="L305" s="144"/>
      <c r="M305" s="223"/>
      <c r="N305" s="129"/>
      <c r="O305" s="225"/>
      <c r="P305" s="233"/>
      <c r="Q305" s="109">
        <v>2</v>
      </c>
      <c r="R305" s="234"/>
      <c r="S305" s="233"/>
      <c r="U305" s="104"/>
    </row>
    <row r="306" spans="1:21" ht="15.75" customHeight="1" x14ac:dyDescent="0.25">
      <c r="A306" s="58">
        <v>1602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144"/>
      <c r="M306" s="223"/>
      <c r="N306" s="129"/>
      <c r="O306" s="225"/>
      <c r="P306" s="129"/>
      <c r="Q306" s="225"/>
      <c r="R306" s="124"/>
      <c r="S306" s="233"/>
      <c r="U306" s="104"/>
    </row>
    <row r="307" spans="1:21" ht="15.75" customHeight="1" x14ac:dyDescent="0.25">
      <c r="A307" s="58">
        <v>1701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144"/>
      <c r="M307" s="223"/>
      <c r="N307" s="129"/>
      <c r="O307" s="225"/>
      <c r="P307" s="191" t="s">
        <v>83</v>
      </c>
      <c r="Q307" s="82">
        <v>5</v>
      </c>
      <c r="R307" s="111">
        <f>IF(SUM(L299:L304)=0,"",SUM(L299:L304))</f>
        <v>5</v>
      </c>
      <c r="S307" s="193" t="s">
        <v>11</v>
      </c>
      <c r="U307" s="104"/>
    </row>
    <row r="308" spans="1:21" ht="15.75" customHeight="1" x14ac:dyDescent="0.25">
      <c r="A308" s="58">
        <v>1702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144"/>
      <c r="M308" s="223"/>
      <c r="N308" s="129"/>
      <c r="O308" s="225"/>
      <c r="P308" s="192" t="s">
        <v>85</v>
      </c>
      <c r="Q308" s="86">
        <f>IF(Q307/B293=0,"",Q307/B293)</f>
        <v>0.22727272727272727</v>
      </c>
      <c r="R308" s="112">
        <f>IF(Q307/R307=0,"",Q307/R307)</f>
        <v>1</v>
      </c>
      <c r="S308" s="194" t="s">
        <v>86</v>
      </c>
      <c r="U308" s="104"/>
    </row>
    <row r="309" spans="1:21" ht="15.75" customHeight="1" x14ac:dyDescent="0.25">
      <c r="A309" s="58">
        <v>1801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144"/>
      <c r="M309" s="226"/>
      <c r="N309" s="227"/>
      <c r="O309" s="228"/>
      <c r="P309" s="90"/>
      <c r="Q309" s="91"/>
      <c r="R309" s="91"/>
      <c r="S309" s="113"/>
      <c r="U309" s="104"/>
    </row>
    <row r="310" spans="1:21" ht="18" customHeight="1" x14ac:dyDescent="0.25">
      <c r="A310" s="28"/>
      <c r="B310" s="308" t="s">
        <v>111</v>
      </c>
      <c r="C310" s="308"/>
      <c r="D310" s="308"/>
      <c r="E310" s="308"/>
      <c r="F310" s="308"/>
      <c r="G310" s="308"/>
      <c r="H310" s="308"/>
      <c r="I310" s="308"/>
      <c r="J310" s="308"/>
      <c r="K310" s="308"/>
      <c r="L310" s="93">
        <f>SUM(L293:L306)</f>
        <v>5</v>
      </c>
      <c r="M310" s="94">
        <f>IF(SUM(L299:L302)=0,"0%",SUM(L299:L302)/B293)</f>
        <v>4.5454545454545456E-2</v>
      </c>
      <c r="N310" s="94">
        <f>IF(L310=0,"0%",L310/B293)</f>
        <v>0.22727272727272727</v>
      </c>
      <c r="O310" s="94">
        <f>N310-M310</f>
        <v>0.18181818181818182</v>
      </c>
      <c r="P310" s="3"/>
      <c r="Q310" s="29"/>
      <c r="R310" s="22"/>
      <c r="S310" s="3"/>
      <c r="U310" s="104"/>
    </row>
    <row r="311" spans="1:21" ht="12.75" customHeight="1" x14ac:dyDescent="0.2">
      <c r="A311" s="28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114"/>
      <c r="M311" s="3"/>
      <c r="N311" s="29"/>
      <c r="O311" s="3"/>
      <c r="P311" s="121"/>
      <c r="Q311" s="14"/>
      <c r="R311" s="3"/>
      <c r="S311" s="29"/>
      <c r="T311" s="29"/>
    </row>
    <row r="312" spans="1:21" ht="12.75" customHeight="1" x14ac:dyDescent="0.2">
      <c r="A312" s="28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114"/>
      <c r="M312" s="3"/>
      <c r="N312" s="3"/>
      <c r="O312" s="3"/>
      <c r="P312" s="29"/>
      <c r="Q312" s="22"/>
      <c r="R312" s="3"/>
      <c r="S312" s="29"/>
      <c r="T312" s="29"/>
    </row>
    <row r="313" spans="1:21" ht="26.25" customHeight="1" x14ac:dyDescent="0.4">
      <c r="A313" s="161"/>
      <c r="B313" s="279" t="s">
        <v>99</v>
      </c>
      <c r="C313" s="279"/>
      <c r="D313" s="279"/>
      <c r="E313" s="279"/>
      <c r="F313" s="279"/>
      <c r="G313" s="279"/>
      <c r="H313" s="279"/>
      <c r="I313" s="279"/>
      <c r="J313" s="279"/>
      <c r="K313" s="279"/>
      <c r="L313" s="179" t="s">
        <v>70</v>
      </c>
      <c r="M313" s="3"/>
      <c r="N313" s="29"/>
      <c r="O313" s="3"/>
      <c r="P313" s="29"/>
      <c r="Q313" s="29"/>
      <c r="R313" s="29"/>
    </row>
    <row r="314" spans="1:21" ht="20.25" customHeight="1" x14ac:dyDescent="0.2">
      <c r="A314" s="293" t="s">
        <v>10</v>
      </c>
      <c r="B314" s="273" t="s">
        <v>100</v>
      </c>
      <c r="C314" s="274"/>
      <c r="D314" s="274"/>
      <c r="E314" s="274"/>
      <c r="F314" s="274"/>
      <c r="G314" s="274"/>
      <c r="H314" s="274"/>
      <c r="I314" s="274"/>
      <c r="J314" s="274"/>
      <c r="K314" s="275"/>
      <c r="L314" s="276" t="s">
        <v>11</v>
      </c>
      <c r="M314" s="269" t="s">
        <v>3</v>
      </c>
      <c r="N314" s="269" t="s">
        <v>4</v>
      </c>
      <c r="O314" s="278" t="s">
        <v>5</v>
      </c>
      <c r="P314" s="269" t="s">
        <v>6</v>
      </c>
      <c r="Q314" s="267" t="s">
        <v>7</v>
      </c>
      <c r="R314" s="267" t="s">
        <v>8</v>
      </c>
      <c r="S314" s="269" t="s">
        <v>101</v>
      </c>
    </row>
    <row r="315" spans="1:21" ht="15.75" customHeight="1" x14ac:dyDescent="0.25">
      <c r="A315" s="268"/>
      <c r="B315" s="58" t="s">
        <v>102</v>
      </c>
      <c r="C315" s="58" t="s">
        <v>103</v>
      </c>
      <c r="D315" s="58" t="s">
        <v>104</v>
      </c>
      <c r="E315" s="58" t="s">
        <v>105</v>
      </c>
      <c r="F315" s="58" t="s">
        <v>106</v>
      </c>
      <c r="G315" s="58" t="s">
        <v>107</v>
      </c>
      <c r="H315" s="58" t="s">
        <v>108</v>
      </c>
      <c r="I315" s="58" t="s">
        <v>109</v>
      </c>
      <c r="J315" s="58" t="s">
        <v>110</v>
      </c>
      <c r="K315" s="58" t="s">
        <v>135</v>
      </c>
      <c r="L315" s="277"/>
      <c r="M315" s="268"/>
      <c r="N315" s="268"/>
      <c r="O315" s="268"/>
      <c r="P315" s="268"/>
      <c r="Q315" s="268"/>
      <c r="R315" s="268"/>
      <c r="S315" s="268"/>
      <c r="U315" s="104"/>
    </row>
    <row r="316" spans="1:21" ht="15.75" customHeight="1" x14ac:dyDescent="0.25">
      <c r="A316" s="58">
        <v>1002</v>
      </c>
      <c r="B316" s="59">
        <v>25</v>
      </c>
      <c r="C316" s="59"/>
      <c r="D316" s="59"/>
      <c r="E316" s="59"/>
      <c r="F316" s="59"/>
      <c r="G316" s="59"/>
      <c r="H316" s="59"/>
      <c r="I316" s="59"/>
      <c r="J316" s="59"/>
      <c r="K316" s="59"/>
      <c r="L316" s="144"/>
      <c r="M316" s="220"/>
      <c r="N316" s="221"/>
      <c r="O316" s="222"/>
      <c r="P316" s="229"/>
      <c r="Q316" s="63">
        <f>B316</f>
        <v>25</v>
      </c>
      <c r="R316" s="230"/>
      <c r="S316" s="229"/>
      <c r="U316" s="104"/>
    </row>
    <row r="317" spans="1:21" ht="15.75" customHeight="1" x14ac:dyDescent="0.25">
      <c r="A317" s="58">
        <v>1101</v>
      </c>
      <c r="B317" s="59"/>
      <c r="C317" s="59">
        <v>15</v>
      </c>
      <c r="D317" s="59"/>
      <c r="E317" s="59"/>
      <c r="F317" s="59"/>
      <c r="G317" s="59"/>
      <c r="H317" s="59"/>
      <c r="I317" s="59"/>
      <c r="J317" s="59"/>
      <c r="K317" s="59"/>
      <c r="L317" s="144"/>
      <c r="M317" s="223"/>
      <c r="N317" s="129"/>
      <c r="O317" s="224"/>
      <c r="P317" s="67">
        <f>IF(C317=0,"",C317/B316)</f>
        <v>0.6</v>
      </c>
      <c r="Q317" s="68">
        <v>15</v>
      </c>
      <c r="R317" s="231">
        <f t="shared" ref="R317:R325" si="45">IF(Q317=0,"",Q317/Q316)</f>
        <v>0.6</v>
      </c>
      <c r="S317" s="231">
        <f t="shared" ref="S317:S325" si="46">IF(Q317=0,"",100%-R317)</f>
        <v>0.4</v>
      </c>
      <c r="U317" s="104"/>
    </row>
    <row r="318" spans="1:21" ht="15.75" customHeight="1" x14ac:dyDescent="0.25">
      <c r="A318" s="58">
        <v>1102</v>
      </c>
      <c r="B318" s="59"/>
      <c r="C318" s="59"/>
      <c r="D318" s="59">
        <v>13</v>
      </c>
      <c r="E318" s="59"/>
      <c r="F318" s="59"/>
      <c r="G318" s="59"/>
      <c r="H318" s="59"/>
      <c r="I318" s="59"/>
      <c r="J318" s="59"/>
      <c r="K318" s="59"/>
      <c r="L318" s="144"/>
      <c r="M318" s="223"/>
      <c r="N318" s="129"/>
      <c r="O318" s="224"/>
      <c r="P318" s="67">
        <f>IF(D318=0,"",D318/C317)</f>
        <v>0.8666666666666667</v>
      </c>
      <c r="Q318" s="68">
        <v>15</v>
      </c>
      <c r="R318" s="231">
        <f t="shared" si="45"/>
        <v>1</v>
      </c>
      <c r="S318" s="231">
        <f t="shared" si="46"/>
        <v>0</v>
      </c>
      <c r="U318" s="70">
        <f>Q318/Q316</f>
        <v>0.6</v>
      </c>
    </row>
    <row r="319" spans="1:21" ht="15.75" customHeight="1" x14ac:dyDescent="0.25">
      <c r="A319" s="58">
        <v>1201</v>
      </c>
      <c r="B319" s="59"/>
      <c r="C319" s="59"/>
      <c r="D319" s="59"/>
      <c r="E319" s="59">
        <v>9</v>
      </c>
      <c r="F319" s="59"/>
      <c r="G319" s="59"/>
      <c r="H319" s="59"/>
      <c r="I319" s="59"/>
      <c r="J319" s="59"/>
      <c r="K319" s="59"/>
      <c r="L319" s="144"/>
      <c r="M319" s="223"/>
      <c r="N319" s="129"/>
      <c r="O319" s="224"/>
      <c r="P319" s="67">
        <f>IF(E319=0,"",E319/D318)</f>
        <v>0.69230769230769229</v>
      </c>
      <c r="Q319" s="68">
        <v>13</v>
      </c>
      <c r="R319" s="231">
        <f t="shared" si="45"/>
        <v>0.8666666666666667</v>
      </c>
      <c r="S319" s="231">
        <f t="shared" si="46"/>
        <v>0.1333333333333333</v>
      </c>
      <c r="U319" s="104"/>
    </row>
    <row r="320" spans="1:21" ht="15.75" customHeight="1" x14ac:dyDescent="0.25">
      <c r="A320" s="58">
        <v>1202</v>
      </c>
      <c r="B320" s="59"/>
      <c r="C320" s="59"/>
      <c r="D320" s="59"/>
      <c r="E320" s="59"/>
      <c r="F320" s="59">
        <v>9</v>
      </c>
      <c r="G320" s="59"/>
      <c r="H320" s="59"/>
      <c r="I320" s="59"/>
      <c r="J320" s="59"/>
      <c r="K320" s="59"/>
      <c r="L320" s="144"/>
      <c r="M320" s="223"/>
      <c r="N320" s="129"/>
      <c r="O320" s="224"/>
      <c r="P320" s="67">
        <f>IF(F320=0,"",F320/E319)</f>
        <v>1</v>
      </c>
      <c r="Q320" s="68">
        <v>14</v>
      </c>
      <c r="R320" s="231">
        <f t="shared" si="45"/>
        <v>1.0769230769230769</v>
      </c>
      <c r="S320" s="231">
        <f t="shared" si="46"/>
        <v>-7.6923076923076872E-2</v>
      </c>
      <c r="U320" s="104"/>
    </row>
    <row r="321" spans="1:21" ht="15.75" customHeight="1" x14ac:dyDescent="0.25">
      <c r="A321" s="58">
        <v>1301</v>
      </c>
      <c r="B321" s="59"/>
      <c r="C321" s="59"/>
      <c r="D321" s="59"/>
      <c r="E321" s="59"/>
      <c r="F321" s="59"/>
      <c r="G321" s="59">
        <v>9</v>
      </c>
      <c r="H321" s="59"/>
      <c r="I321" s="59"/>
      <c r="J321" s="59"/>
      <c r="K321" s="59"/>
      <c r="L321" s="144"/>
      <c r="M321" s="223"/>
      <c r="N321" s="129"/>
      <c r="O321" s="224"/>
      <c r="P321" s="67">
        <f>IF(G321=0,"",G321/F320)</f>
        <v>1</v>
      </c>
      <c r="Q321" s="68">
        <v>13</v>
      </c>
      <c r="R321" s="231">
        <f t="shared" si="45"/>
        <v>0.9285714285714286</v>
      </c>
      <c r="S321" s="231">
        <f t="shared" si="46"/>
        <v>7.1428571428571397E-2</v>
      </c>
      <c r="U321" s="104"/>
    </row>
    <row r="322" spans="1:21" ht="15.75" customHeight="1" x14ac:dyDescent="0.25">
      <c r="A322" s="58">
        <v>1302</v>
      </c>
      <c r="B322" s="59"/>
      <c r="C322" s="59"/>
      <c r="D322" s="59"/>
      <c r="E322" s="59"/>
      <c r="F322" s="59"/>
      <c r="G322" s="59"/>
      <c r="H322" s="59">
        <v>9</v>
      </c>
      <c r="I322" s="59"/>
      <c r="J322" s="59"/>
      <c r="K322" s="59"/>
      <c r="L322" s="144"/>
      <c r="M322" s="223"/>
      <c r="N322" s="129"/>
      <c r="O322" s="224"/>
      <c r="P322" s="67">
        <f>IF(H322=0,"",H322/G321)</f>
        <v>1</v>
      </c>
      <c r="Q322" s="68">
        <v>12</v>
      </c>
      <c r="R322" s="231">
        <f t="shared" si="45"/>
        <v>0.92307692307692313</v>
      </c>
      <c r="S322" s="231">
        <f t="shared" si="46"/>
        <v>7.6923076923076872E-2</v>
      </c>
      <c r="U322" s="104"/>
    </row>
    <row r="323" spans="1:21" ht="15.75" customHeight="1" x14ac:dyDescent="0.25">
      <c r="A323" s="58">
        <v>1401</v>
      </c>
      <c r="B323" s="59"/>
      <c r="C323" s="59"/>
      <c r="D323" s="59"/>
      <c r="E323" s="59"/>
      <c r="F323" s="59"/>
      <c r="G323" s="59"/>
      <c r="H323" s="59"/>
      <c r="I323" s="59">
        <v>9</v>
      </c>
      <c r="J323" s="59"/>
      <c r="K323" s="59"/>
      <c r="L323" s="144"/>
      <c r="M323" s="223"/>
      <c r="N323" s="129"/>
      <c r="O323" s="224"/>
      <c r="P323" s="67">
        <f>IF(I323=0,"",I323/H322)</f>
        <v>1</v>
      </c>
      <c r="Q323" s="68">
        <v>12</v>
      </c>
      <c r="R323" s="231">
        <f t="shared" si="45"/>
        <v>1</v>
      </c>
      <c r="S323" s="231">
        <f t="shared" si="46"/>
        <v>0</v>
      </c>
      <c r="U323" s="104"/>
    </row>
    <row r="324" spans="1:21" ht="15.75" customHeight="1" x14ac:dyDescent="0.25">
      <c r="A324" s="58">
        <v>1402</v>
      </c>
      <c r="B324" s="59"/>
      <c r="C324" s="59"/>
      <c r="D324" s="59"/>
      <c r="E324" s="59"/>
      <c r="F324" s="59"/>
      <c r="G324" s="59"/>
      <c r="H324" s="59"/>
      <c r="I324" s="59"/>
      <c r="J324" s="59">
        <v>9</v>
      </c>
      <c r="K324" s="59"/>
      <c r="L324" s="144">
        <v>1</v>
      </c>
      <c r="M324" s="223"/>
      <c r="N324" s="129"/>
      <c r="O324" s="224"/>
      <c r="P324" s="67">
        <f>IF(J324=0,"",J324/I323)</f>
        <v>1</v>
      </c>
      <c r="Q324" s="68">
        <v>12</v>
      </c>
      <c r="R324" s="231">
        <f t="shared" si="45"/>
        <v>1</v>
      </c>
      <c r="S324" s="231">
        <f t="shared" si="46"/>
        <v>0</v>
      </c>
      <c r="U324" s="104"/>
    </row>
    <row r="325" spans="1:21" ht="15.75" customHeight="1" x14ac:dyDescent="0.25">
      <c r="A325" s="58">
        <v>1501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59">
        <v>7</v>
      </c>
      <c r="L325" s="144">
        <v>7</v>
      </c>
      <c r="M325" s="223"/>
      <c r="N325" s="129"/>
      <c r="O325" s="224"/>
      <c r="P325" s="67">
        <f>IF(K325=0,"",K325/J324)</f>
        <v>0.77777777777777779</v>
      </c>
      <c r="Q325" s="68">
        <v>12</v>
      </c>
      <c r="R325" s="231">
        <f t="shared" si="45"/>
        <v>1</v>
      </c>
      <c r="S325" s="231">
        <f t="shared" si="46"/>
        <v>0</v>
      </c>
      <c r="U325" s="104"/>
    </row>
    <row r="326" spans="1:21" ht="15.75" customHeight="1" x14ac:dyDescent="0.25">
      <c r="A326" s="58">
        <v>1502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59">
        <v>4</v>
      </c>
      <c r="L326" s="144">
        <v>4</v>
      </c>
      <c r="M326" s="223"/>
      <c r="N326" s="129"/>
      <c r="O326" s="225"/>
      <c r="P326" s="232"/>
      <c r="Q326" s="109">
        <v>5</v>
      </c>
      <c r="R326" s="251"/>
      <c r="S326" s="232"/>
      <c r="U326" s="104"/>
    </row>
    <row r="327" spans="1:21" ht="15.75" customHeight="1" x14ac:dyDescent="0.25">
      <c r="A327" s="58">
        <v>1601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59">
        <v>0</v>
      </c>
      <c r="L327" s="144"/>
      <c r="M327" s="223"/>
      <c r="N327" s="129"/>
      <c r="O327" s="225"/>
      <c r="P327" s="233"/>
      <c r="Q327" s="109">
        <v>1</v>
      </c>
      <c r="R327" s="234"/>
      <c r="S327" s="233"/>
      <c r="U327" s="104"/>
    </row>
    <row r="328" spans="1:21" ht="15.75" customHeight="1" x14ac:dyDescent="0.25">
      <c r="A328" s="58">
        <v>1602</v>
      </c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144"/>
      <c r="M328" s="223"/>
      <c r="N328" s="129"/>
      <c r="O328" s="225"/>
      <c r="P328" s="233"/>
      <c r="Q328" s="109"/>
      <c r="R328" s="234"/>
      <c r="S328" s="233"/>
      <c r="U328" s="104"/>
    </row>
    <row r="329" spans="1:21" ht="15.75" customHeight="1" x14ac:dyDescent="0.25">
      <c r="A329" s="58">
        <v>1701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144"/>
      <c r="M329" s="223"/>
      <c r="N329" s="129"/>
      <c r="O329" s="225"/>
      <c r="P329" s="129"/>
      <c r="Q329" s="225"/>
      <c r="R329" s="124"/>
      <c r="S329" s="233"/>
      <c r="U329" s="104"/>
    </row>
    <row r="330" spans="1:21" ht="15.75" customHeight="1" x14ac:dyDescent="0.25">
      <c r="A330" s="58">
        <v>1702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144"/>
      <c r="M330" s="223"/>
      <c r="N330" s="129"/>
      <c r="O330" s="225"/>
      <c r="P330" s="191" t="s">
        <v>83</v>
      </c>
      <c r="Q330" s="82">
        <v>11</v>
      </c>
      <c r="R330" s="111">
        <f>IF(SUM(L322:L327)=0,"",SUM(L322:L327))</f>
        <v>12</v>
      </c>
      <c r="S330" s="193" t="s">
        <v>11</v>
      </c>
      <c r="U330" s="104"/>
    </row>
    <row r="331" spans="1:21" ht="15.75" customHeight="1" x14ac:dyDescent="0.25">
      <c r="A331" s="58">
        <v>1801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144"/>
      <c r="M331" s="223"/>
      <c r="N331" s="129"/>
      <c r="O331" s="225"/>
      <c r="P331" s="192" t="s">
        <v>85</v>
      </c>
      <c r="Q331" s="86">
        <f>IF(Q330/B316=0,"",Q330/B316)</f>
        <v>0.44</v>
      </c>
      <c r="R331" s="112">
        <f>IF(Q330/R330=0,"",Q330/R330)</f>
        <v>0.91666666666666663</v>
      </c>
      <c r="S331" s="194" t="s">
        <v>86</v>
      </c>
      <c r="U331" s="104"/>
    </row>
    <row r="332" spans="1:21" ht="15.75" customHeight="1" x14ac:dyDescent="0.25">
      <c r="A332" s="58">
        <v>1802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144"/>
      <c r="M332" s="226"/>
      <c r="N332" s="227"/>
      <c r="O332" s="228"/>
      <c r="P332" s="90"/>
      <c r="Q332" s="91"/>
      <c r="R332" s="91"/>
      <c r="S332" s="113"/>
      <c r="U332" s="104"/>
    </row>
    <row r="333" spans="1:21" ht="18" customHeight="1" x14ac:dyDescent="0.25">
      <c r="A333" s="28"/>
      <c r="B333" s="308" t="s">
        <v>111</v>
      </c>
      <c r="C333" s="308"/>
      <c r="D333" s="308"/>
      <c r="E333" s="308"/>
      <c r="F333" s="308"/>
      <c r="G333" s="308"/>
      <c r="H333" s="308"/>
      <c r="I333" s="308"/>
      <c r="J333" s="308"/>
      <c r="K333" s="308"/>
      <c r="L333" s="93">
        <f>SUM(L316:L329)</f>
        <v>12</v>
      </c>
      <c r="M333" s="94">
        <f>IF(SUM(L322:L325)=0,"0%",SUM(L322:L325)/B316)</f>
        <v>0.32</v>
      </c>
      <c r="N333" s="94">
        <f>IF(L333=0,"",L333/B316)</f>
        <v>0.48</v>
      </c>
      <c r="O333" s="94">
        <f>N333-M333</f>
        <v>0.15999999999999998</v>
      </c>
      <c r="P333" s="3"/>
      <c r="Q333" s="29"/>
      <c r="R333" s="22"/>
      <c r="S333" s="3"/>
      <c r="U333" s="104"/>
    </row>
    <row r="334" spans="1:21" ht="12.75" customHeight="1" x14ac:dyDescent="0.2">
      <c r="A334" s="28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114"/>
      <c r="M334" s="3"/>
      <c r="N334" s="29"/>
      <c r="O334" s="3"/>
      <c r="P334" s="29"/>
      <c r="Q334" s="22"/>
      <c r="R334" s="3"/>
      <c r="S334" s="29"/>
      <c r="T334" s="37"/>
    </row>
    <row r="335" spans="1:21" ht="12.75" customHeight="1" x14ac:dyDescent="0.2">
      <c r="A335" s="28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114"/>
      <c r="M335" s="3"/>
      <c r="N335" s="29"/>
      <c r="O335" s="3"/>
      <c r="P335" s="29"/>
      <c r="Q335" s="22"/>
      <c r="R335" s="3"/>
      <c r="S335" s="29"/>
      <c r="T335" s="37"/>
    </row>
    <row r="336" spans="1:21" ht="26.25" customHeight="1" x14ac:dyDescent="0.4">
      <c r="A336" s="161"/>
      <c r="B336" s="279" t="s">
        <v>99</v>
      </c>
      <c r="C336" s="279"/>
      <c r="D336" s="279"/>
      <c r="E336" s="279"/>
      <c r="F336" s="279"/>
      <c r="G336" s="279"/>
      <c r="H336" s="279"/>
      <c r="I336" s="279"/>
      <c r="J336" s="279"/>
      <c r="K336" s="279"/>
      <c r="L336" s="179" t="s">
        <v>73</v>
      </c>
      <c r="M336" s="3"/>
      <c r="N336" s="29"/>
      <c r="O336" s="3"/>
      <c r="P336" s="29"/>
      <c r="Q336" s="29"/>
      <c r="R336" s="29"/>
    </row>
    <row r="337" spans="1:21" ht="20.25" customHeight="1" x14ac:dyDescent="0.2">
      <c r="A337" s="293" t="s">
        <v>10</v>
      </c>
      <c r="B337" s="273" t="s">
        <v>100</v>
      </c>
      <c r="C337" s="274"/>
      <c r="D337" s="274"/>
      <c r="E337" s="274"/>
      <c r="F337" s="274"/>
      <c r="G337" s="274"/>
      <c r="H337" s="274"/>
      <c r="I337" s="274"/>
      <c r="J337" s="274"/>
      <c r="K337" s="275"/>
      <c r="L337" s="306" t="s">
        <v>11</v>
      </c>
      <c r="M337" s="269" t="s">
        <v>3</v>
      </c>
      <c r="N337" s="269" t="s">
        <v>4</v>
      </c>
      <c r="O337" s="278" t="s">
        <v>5</v>
      </c>
      <c r="P337" s="269" t="s">
        <v>6</v>
      </c>
      <c r="Q337" s="267" t="s">
        <v>7</v>
      </c>
      <c r="R337" s="267" t="s">
        <v>8</v>
      </c>
      <c r="S337" s="269" t="s">
        <v>101</v>
      </c>
    </row>
    <row r="338" spans="1:21" ht="15.75" customHeight="1" x14ac:dyDescent="0.25">
      <c r="A338" s="268"/>
      <c r="B338" s="58" t="s">
        <v>102</v>
      </c>
      <c r="C338" s="58" t="s">
        <v>103</v>
      </c>
      <c r="D338" s="58" t="s">
        <v>104</v>
      </c>
      <c r="E338" s="58" t="s">
        <v>105</v>
      </c>
      <c r="F338" s="58" t="s">
        <v>106</v>
      </c>
      <c r="G338" s="58" t="s">
        <v>107</v>
      </c>
      <c r="H338" s="58" t="s">
        <v>108</v>
      </c>
      <c r="I338" s="58" t="s">
        <v>109</v>
      </c>
      <c r="J338" s="150" t="s">
        <v>110</v>
      </c>
      <c r="K338" s="58" t="s">
        <v>135</v>
      </c>
      <c r="L338" s="307"/>
      <c r="M338" s="268"/>
      <c r="N338" s="268"/>
      <c r="O338" s="268"/>
      <c r="P338" s="268"/>
      <c r="Q338" s="268"/>
      <c r="R338" s="268"/>
      <c r="S338" s="268"/>
      <c r="U338" s="104"/>
    </row>
    <row r="339" spans="1:21" ht="15.75" customHeight="1" x14ac:dyDescent="0.25">
      <c r="A339" s="58">
        <v>1101</v>
      </c>
      <c r="B339" s="59">
        <v>34</v>
      </c>
      <c r="C339" s="59"/>
      <c r="D339" s="59"/>
      <c r="E339" s="59"/>
      <c r="F339" s="59"/>
      <c r="G339" s="59"/>
      <c r="H339" s="59"/>
      <c r="I339" s="59"/>
      <c r="J339" s="151"/>
      <c r="K339" s="59"/>
      <c r="L339" s="152"/>
      <c r="M339" s="220"/>
      <c r="N339" s="221"/>
      <c r="O339" s="222"/>
      <c r="P339" s="229"/>
      <c r="Q339" s="63">
        <f>B339</f>
        <v>34</v>
      </c>
      <c r="R339" s="230"/>
      <c r="S339" s="229"/>
      <c r="U339" s="104"/>
    </row>
    <row r="340" spans="1:21" ht="15.75" customHeight="1" x14ac:dyDescent="0.25">
      <c r="A340" s="58">
        <v>1102</v>
      </c>
      <c r="B340" s="59"/>
      <c r="C340" s="59">
        <v>26</v>
      </c>
      <c r="D340" s="59"/>
      <c r="E340" s="59"/>
      <c r="F340" s="59"/>
      <c r="G340" s="59"/>
      <c r="H340" s="59"/>
      <c r="I340" s="59"/>
      <c r="J340" s="151"/>
      <c r="K340" s="59"/>
      <c r="L340" s="152"/>
      <c r="M340" s="223"/>
      <c r="N340" s="129"/>
      <c r="O340" s="224"/>
      <c r="P340" s="67">
        <f>IF(C340=0,"",C340/B339)</f>
        <v>0.76470588235294112</v>
      </c>
      <c r="Q340" s="68">
        <v>26</v>
      </c>
      <c r="R340" s="231">
        <f t="shared" ref="R340:R348" si="47">IF(Q340=0,"",Q340/Q339)</f>
        <v>0.76470588235294112</v>
      </c>
      <c r="S340" s="231">
        <f t="shared" ref="S340:S348" si="48">IF(Q340=0,"",100%-R340)</f>
        <v>0.23529411764705888</v>
      </c>
      <c r="U340" s="104"/>
    </row>
    <row r="341" spans="1:21" ht="15.75" customHeight="1" x14ac:dyDescent="0.25">
      <c r="A341" s="58">
        <v>1201</v>
      </c>
      <c r="B341" s="59"/>
      <c r="C341" s="59"/>
      <c r="D341" s="59">
        <v>15</v>
      </c>
      <c r="E341" s="59"/>
      <c r="F341" s="59"/>
      <c r="G341" s="59"/>
      <c r="H341" s="59"/>
      <c r="I341" s="59"/>
      <c r="J341" s="151"/>
      <c r="K341" s="59"/>
      <c r="L341" s="152"/>
      <c r="M341" s="223"/>
      <c r="N341" s="129"/>
      <c r="O341" s="224"/>
      <c r="P341" s="67">
        <f>IF(D341=0,"",D341/C340)</f>
        <v>0.57692307692307687</v>
      </c>
      <c r="Q341" s="68">
        <v>26</v>
      </c>
      <c r="R341" s="231">
        <f t="shared" si="47"/>
        <v>1</v>
      </c>
      <c r="S341" s="231">
        <f t="shared" si="48"/>
        <v>0</v>
      </c>
      <c r="U341" s="70">
        <f>Q341/Q339</f>
        <v>0.76470588235294112</v>
      </c>
    </row>
    <row r="342" spans="1:21" ht="15.75" customHeight="1" x14ac:dyDescent="0.25">
      <c r="A342" s="58">
        <v>1202</v>
      </c>
      <c r="B342" s="59"/>
      <c r="C342" s="59"/>
      <c r="D342" s="59"/>
      <c r="E342" s="59">
        <v>14</v>
      </c>
      <c r="F342" s="59"/>
      <c r="G342" s="59"/>
      <c r="H342" s="59"/>
      <c r="I342" s="59"/>
      <c r="J342" s="151"/>
      <c r="K342" s="59"/>
      <c r="L342" s="152"/>
      <c r="M342" s="223"/>
      <c r="N342" s="129"/>
      <c r="O342" s="224"/>
      <c r="P342" s="67">
        <f>IF(E342=0,"",E342/D341)</f>
        <v>0.93333333333333335</v>
      </c>
      <c r="Q342" s="68">
        <v>22</v>
      </c>
      <c r="R342" s="231">
        <f t="shared" si="47"/>
        <v>0.84615384615384615</v>
      </c>
      <c r="S342" s="231">
        <f t="shared" si="48"/>
        <v>0.15384615384615385</v>
      </c>
      <c r="U342" s="104"/>
    </row>
    <row r="343" spans="1:21" ht="15.75" customHeight="1" x14ac:dyDescent="0.25">
      <c r="A343" s="58">
        <v>1301</v>
      </c>
      <c r="B343" s="59"/>
      <c r="C343" s="59"/>
      <c r="D343" s="59"/>
      <c r="E343" s="59"/>
      <c r="F343" s="59">
        <v>14</v>
      </c>
      <c r="G343" s="59"/>
      <c r="H343" s="59"/>
      <c r="I343" s="59"/>
      <c r="J343" s="151"/>
      <c r="K343" s="59"/>
      <c r="L343" s="152"/>
      <c r="M343" s="223"/>
      <c r="N343" s="129"/>
      <c r="O343" s="224"/>
      <c r="P343" s="67">
        <f>IF(F343=0,"",F343/E342)</f>
        <v>1</v>
      </c>
      <c r="Q343" s="68">
        <v>22</v>
      </c>
      <c r="R343" s="231">
        <f t="shared" si="47"/>
        <v>1</v>
      </c>
      <c r="S343" s="231">
        <f t="shared" si="48"/>
        <v>0</v>
      </c>
      <c r="U343" s="104"/>
    </row>
    <row r="344" spans="1:21" ht="15.75" customHeight="1" x14ac:dyDescent="0.25">
      <c r="A344" s="58">
        <v>1302</v>
      </c>
      <c r="B344" s="59"/>
      <c r="C344" s="59"/>
      <c r="D344" s="59"/>
      <c r="E344" s="59"/>
      <c r="F344" s="59"/>
      <c r="G344" s="59">
        <v>10</v>
      </c>
      <c r="H344" s="59"/>
      <c r="I344" s="59"/>
      <c r="J344" s="151"/>
      <c r="K344" s="59"/>
      <c r="L344" s="152"/>
      <c r="M344" s="223"/>
      <c r="N344" s="129"/>
      <c r="O344" s="224"/>
      <c r="P344" s="67">
        <f>IF(G344=0,"",G344/F343)</f>
        <v>0.7142857142857143</v>
      </c>
      <c r="Q344" s="68">
        <v>21</v>
      </c>
      <c r="R344" s="231">
        <f t="shared" si="47"/>
        <v>0.95454545454545459</v>
      </c>
      <c r="S344" s="231">
        <f t="shared" si="48"/>
        <v>4.5454545454545414E-2</v>
      </c>
      <c r="U344" s="104"/>
    </row>
    <row r="345" spans="1:21" ht="15.75" customHeight="1" x14ac:dyDescent="0.25">
      <c r="A345" s="58">
        <v>1401</v>
      </c>
      <c r="B345" s="59"/>
      <c r="C345" s="59"/>
      <c r="D345" s="59"/>
      <c r="E345" s="59"/>
      <c r="F345" s="59"/>
      <c r="G345" s="59"/>
      <c r="H345" s="59">
        <v>10</v>
      </c>
      <c r="I345" s="59"/>
      <c r="J345" s="151"/>
      <c r="K345" s="59"/>
      <c r="L345" s="152"/>
      <c r="M345" s="223"/>
      <c r="N345" s="129"/>
      <c r="O345" s="224"/>
      <c r="P345" s="67">
        <f>IF(H345=0,"",H345/G344)</f>
        <v>1</v>
      </c>
      <c r="Q345" s="68">
        <v>19</v>
      </c>
      <c r="R345" s="231">
        <f t="shared" si="47"/>
        <v>0.90476190476190477</v>
      </c>
      <c r="S345" s="231">
        <f t="shared" si="48"/>
        <v>9.5238095238095233E-2</v>
      </c>
      <c r="U345" s="104"/>
    </row>
    <row r="346" spans="1:21" ht="15.75" customHeight="1" x14ac:dyDescent="0.25">
      <c r="A346" s="58">
        <v>1402</v>
      </c>
      <c r="B346" s="59"/>
      <c r="C346" s="59"/>
      <c r="D346" s="59"/>
      <c r="E346" s="59"/>
      <c r="F346" s="59"/>
      <c r="G346" s="59"/>
      <c r="H346" s="59"/>
      <c r="I346" s="59">
        <v>9</v>
      </c>
      <c r="J346" s="151"/>
      <c r="K346" s="59"/>
      <c r="L346" s="152"/>
      <c r="M346" s="223"/>
      <c r="N346" s="129"/>
      <c r="O346" s="224"/>
      <c r="P346" s="67">
        <f>IF(I346=0,"",I346/H345)</f>
        <v>0.9</v>
      </c>
      <c r="Q346" s="68">
        <v>19</v>
      </c>
      <c r="R346" s="231">
        <f t="shared" si="47"/>
        <v>1</v>
      </c>
      <c r="S346" s="231">
        <f t="shared" si="48"/>
        <v>0</v>
      </c>
      <c r="U346" s="104"/>
    </row>
    <row r="347" spans="1:21" ht="15.75" customHeight="1" x14ac:dyDescent="0.25">
      <c r="A347" s="58">
        <v>1501</v>
      </c>
      <c r="B347" s="59"/>
      <c r="C347" s="59"/>
      <c r="D347" s="59"/>
      <c r="E347" s="59"/>
      <c r="F347" s="59"/>
      <c r="G347" s="59"/>
      <c r="H347" s="59"/>
      <c r="I347" s="59"/>
      <c r="J347" s="151">
        <v>8</v>
      </c>
      <c r="K347" s="59"/>
      <c r="L347" s="152"/>
      <c r="M347" s="223"/>
      <c r="N347" s="129"/>
      <c r="O347" s="224"/>
      <c r="P347" s="71">
        <f>IF(J347=0,"",J347/I346)</f>
        <v>0.88888888888888884</v>
      </c>
      <c r="Q347" s="68">
        <v>19</v>
      </c>
      <c r="R347" s="71">
        <f t="shared" si="47"/>
        <v>1</v>
      </c>
      <c r="S347" s="71">
        <f t="shared" si="48"/>
        <v>0</v>
      </c>
      <c r="U347" s="104"/>
    </row>
    <row r="348" spans="1:21" ht="15.75" customHeight="1" x14ac:dyDescent="0.25">
      <c r="A348" s="58">
        <v>1502</v>
      </c>
      <c r="B348" s="59"/>
      <c r="C348" s="59"/>
      <c r="D348" s="59"/>
      <c r="E348" s="59"/>
      <c r="F348" s="59"/>
      <c r="G348" s="59"/>
      <c r="H348" s="59"/>
      <c r="I348" s="59"/>
      <c r="J348" s="151"/>
      <c r="K348" s="59">
        <v>7</v>
      </c>
      <c r="L348" s="152">
        <v>7</v>
      </c>
      <c r="M348" s="223"/>
      <c r="N348" s="129"/>
      <c r="O348" s="225"/>
      <c r="P348" s="71">
        <f>IF(K348=0,"",K348/J347)</f>
        <v>0.875</v>
      </c>
      <c r="Q348" s="68">
        <v>19</v>
      </c>
      <c r="R348" s="71">
        <f t="shared" si="47"/>
        <v>1</v>
      </c>
      <c r="S348" s="71">
        <f t="shared" si="48"/>
        <v>0</v>
      </c>
      <c r="U348" s="104"/>
    </row>
    <row r="349" spans="1:21" ht="15.75" customHeight="1" x14ac:dyDescent="0.25">
      <c r="A349" s="58">
        <v>1601</v>
      </c>
      <c r="B349" s="59"/>
      <c r="C349" s="59"/>
      <c r="D349" s="59"/>
      <c r="E349" s="59"/>
      <c r="F349" s="59"/>
      <c r="G349" s="59"/>
      <c r="H349" s="59"/>
      <c r="I349" s="59"/>
      <c r="J349" s="151"/>
      <c r="K349" s="59">
        <v>5</v>
      </c>
      <c r="L349" s="152">
        <v>5</v>
      </c>
      <c r="M349" s="223"/>
      <c r="N349" s="129"/>
      <c r="O349" s="225"/>
      <c r="P349" s="233"/>
      <c r="Q349" s="109">
        <v>12</v>
      </c>
      <c r="R349" s="234"/>
      <c r="S349" s="233"/>
      <c r="U349" s="104"/>
    </row>
    <row r="350" spans="1:21" ht="15.75" customHeight="1" x14ac:dyDescent="0.25">
      <c r="A350" s="58">
        <v>1602</v>
      </c>
      <c r="B350" s="59"/>
      <c r="C350" s="59"/>
      <c r="D350" s="59"/>
      <c r="E350" s="59"/>
      <c r="F350" s="59"/>
      <c r="G350" s="59"/>
      <c r="H350" s="59"/>
      <c r="I350" s="59"/>
      <c r="J350" s="151"/>
      <c r="K350" s="59">
        <v>2</v>
      </c>
      <c r="L350" s="152"/>
      <c r="M350" s="223"/>
      <c r="N350" s="129"/>
      <c r="O350" s="225"/>
      <c r="P350" s="233"/>
      <c r="Q350" s="109">
        <v>4</v>
      </c>
      <c r="R350" s="234"/>
      <c r="S350" s="233"/>
      <c r="U350" s="104"/>
    </row>
    <row r="351" spans="1:21" ht="15.75" customHeight="1" x14ac:dyDescent="0.25">
      <c r="A351" s="58">
        <v>1701</v>
      </c>
      <c r="B351" s="59"/>
      <c r="C351" s="59"/>
      <c r="D351" s="59"/>
      <c r="E351" s="59"/>
      <c r="F351" s="59"/>
      <c r="G351" s="59"/>
      <c r="H351" s="59"/>
      <c r="I351" s="59"/>
      <c r="J351" s="151"/>
      <c r="K351" s="59">
        <v>2</v>
      </c>
      <c r="L351" s="152">
        <v>1</v>
      </c>
      <c r="M351" s="223"/>
      <c r="N351" s="129"/>
      <c r="O351" s="225"/>
      <c r="P351" s="233"/>
      <c r="Q351" s="109">
        <v>3</v>
      </c>
      <c r="R351" s="234"/>
      <c r="S351" s="233"/>
      <c r="U351" s="104"/>
    </row>
    <row r="352" spans="1:21" ht="15.75" customHeight="1" x14ac:dyDescent="0.25">
      <c r="A352" s="58">
        <v>1702</v>
      </c>
      <c r="B352" s="59"/>
      <c r="C352" s="59"/>
      <c r="D352" s="59"/>
      <c r="E352" s="59"/>
      <c r="F352" s="59"/>
      <c r="G352" s="59"/>
      <c r="H352" s="59"/>
      <c r="I352" s="59"/>
      <c r="J352" s="151"/>
      <c r="K352" s="59"/>
      <c r="L352" s="152">
        <v>1</v>
      </c>
      <c r="M352" s="223"/>
      <c r="N352" s="129"/>
      <c r="O352" s="225"/>
      <c r="P352" s="233"/>
      <c r="Q352" s="109">
        <v>2</v>
      </c>
      <c r="R352" s="234"/>
      <c r="S352" s="233"/>
      <c r="U352" s="104"/>
    </row>
    <row r="353" spans="1:21" ht="15.75" customHeight="1" x14ac:dyDescent="0.25">
      <c r="A353" s="58">
        <v>1801</v>
      </c>
      <c r="B353" s="59"/>
      <c r="C353" s="59"/>
      <c r="D353" s="59"/>
      <c r="E353" s="59"/>
      <c r="F353" s="59"/>
      <c r="G353" s="59"/>
      <c r="H353" s="59"/>
      <c r="I353" s="59"/>
      <c r="J353" s="151"/>
      <c r="K353" s="59"/>
      <c r="L353" s="152">
        <v>1</v>
      </c>
      <c r="M353" s="223"/>
      <c r="N353" s="129"/>
      <c r="O353" s="225"/>
      <c r="P353" s="129"/>
      <c r="Q353" s="68"/>
      <c r="R353" s="124"/>
      <c r="S353" s="233"/>
      <c r="U353" s="104"/>
    </row>
    <row r="354" spans="1:21" ht="15.75" customHeight="1" x14ac:dyDescent="0.25">
      <c r="A354" s="58">
        <v>1802</v>
      </c>
      <c r="B354" s="59"/>
      <c r="C354" s="59"/>
      <c r="D354" s="59"/>
      <c r="E354" s="59"/>
      <c r="F354" s="59"/>
      <c r="G354" s="59"/>
      <c r="H354" s="59"/>
      <c r="I354" s="59"/>
      <c r="J354" s="151"/>
      <c r="K354" s="59"/>
      <c r="L354" s="152"/>
      <c r="M354" s="223"/>
      <c r="N354" s="129"/>
      <c r="O354" s="225"/>
      <c r="P354" s="191" t="s">
        <v>83</v>
      </c>
      <c r="Q354" s="82">
        <v>15</v>
      </c>
      <c r="R354" s="111">
        <f>L357</f>
        <v>15</v>
      </c>
      <c r="S354" s="193" t="s">
        <v>11</v>
      </c>
      <c r="U354" s="104"/>
    </row>
    <row r="355" spans="1:21" ht="15.75" customHeight="1" x14ac:dyDescent="0.25">
      <c r="A355" s="58">
        <v>1901</v>
      </c>
      <c r="B355" s="59"/>
      <c r="C355" s="59"/>
      <c r="D355" s="59"/>
      <c r="E355" s="59"/>
      <c r="F355" s="59"/>
      <c r="G355" s="59"/>
      <c r="H355" s="59"/>
      <c r="I355" s="59"/>
      <c r="J355" s="151"/>
      <c r="K355" s="59"/>
      <c r="L355" s="152"/>
      <c r="M355" s="223"/>
      <c r="N355" s="129"/>
      <c r="O355" s="225"/>
      <c r="P355" s="192" t="s">
        <v>85</v>
      </c>
      <c r="Q355" s="86">
        <f>IF(Q354/B339=0,"",Q354/B339)</f>
        <v>0.44117647058823528</v>
      </c>
      <c r="R355" s="112">
        <f>IF(Q354/R354=0,"",Q354/R354)</f>
        <v>1</v>
      </c>
      <c r="S355" s="194" t="s">
        <v>86</v>
      </c>
      <c r="U355" s="104"/>
    </row>
    <row r="356" spans="1:21" ht="15.75" customHeight="1" x14ac:dyDescent="0.25">
      <c r="A356" s="58">
        <v>1902</v>
      </c>
      <c r="B356" s="59"/>
      <c r="C356" s="59"/>
      <c r="D356" s="59"/>
      <c r="E356" s="59"/>
      <c r="F356" s="59"/>
      <c r="G356" s="59"/>
      <c r="H356" s="59"/>
      <c r="I356" s="59"/>
      <c r="J356" s="151"/>
      <c r="K356" s="59"/>
      <c r="L356" s="152"/>
      <c r="M356" s="226"/>
      <c r="N356" s="227"/>
      <c r="O356" s="228"/>
      <c r="P356" s="90"/>
      <c r="Q356" s="91"/>
      <c r="R356" s="91"/>
      <c r="S356" s="113"/>
      <c r="U356" s="104"/>
    </row>
    <row r="357" spans="1:21" ht="18" customHeight="1" x14ac:dyDescent="0.25">
      <c r="A357" s="28"/>
      <c r="B357" s="308" t="s">
        <v>111</v>
      </c>
      <c r="C357" s="308"/>
      <c r="D357" s="308"/>
      <c r="E357" s="308"/>
      <c r="F357" s="308"/>
      <c r="G357" s="308"/>
      <c r="H357" s="308"/>
      <c r="I357" s="308"/>
      <c r="J357" s="308"/>
      <c r="K357" s="308"/>
      <c r="L357" s="153">
        <f>SUM(L339:L353)</f>
        <v>15</v>
      </c>
      <c r="M357" s="94">
        <f>IF(SUM(L345:L348)=0,"0%",SUM(L345:L348)/B339)</f>
        <v>0.20588235294117646</v>
      </c>
      <c r="N357" s="94">
        <f>IF(L357=0,"",L357/B339)</f>
        <v>0.44117647058823528</v>
      </c>
      <c r="O357" s="94">
        <f>N357-M357</f>
        <v>0.23529411764705882</v>
      </c>
      <c r="P357" s="3"/>
      <c r="Q357" s="29"/>
      <c r="R357" s="22"/>
      <c r="S357" s="3"/>
      <c r="U357" s="104"/>
    </row>
    <row r="358" spans="1:21" ht="12.75" customHeight="1" x14ac:dyDescent="0.2">
      <c r="A358" s="28"/>
      <c r="B358" s="29"/>
      <c r="C358" s="29"/>
      <c r="K358" s="29"/>
      <c r="L358" s="114"/>
      <c r="M358" s="3"/>
      <c r="N358" s="29"/>
      <c r="O358" s="3"/>
      <c r="P358" s="29"/>
      <c r="Q358" s="22"/>
      <c r="R358" s="3"/>
      <c r="S358" s="29"/>
      <c r="T358" s="22"/>
    </row>
    <row r="359" spans="1:21" ht="12.75" customHeight="1" x14ac:dyDescent="0.2">
      <c r="A359" s="28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114"/>
      <c r="M359" s="3"/>
      <c r="N359" s="29"/>
      <c r="O359" s="3"/>
      <c r="P359" s="29"/>
      <c r="Q359" s="22"/>
      <c r="R359" s="3"/>
      <c r="S359" s="29"/>
      <c r="T359" s="22"/>
    </row>
    <row r="360" spans="1:21" ht="26.25" customHeight="1" x14ac:dyDescent="0.4">
      <c r="A360" s="161"/>
      <c r="B360" s="279" t="s">
        <v>99</v>
      </c>
      <c r="C360" s="279"/>
      <c r="D360" s="279"/>
      <c r="E360" s="279"/>
      <c r="F360" s="279"/>
      <c r="G360" s="279"/>
      <c r="H360" s="279"/>
      <c r="I360" s="279"/>
      <c r="J360" s="279"/>
      <c r="K360" s="279"/>
      <c r="L360" s="179" t="s">
        <v>76</v>
      </c>
      <c r="M360" s="3"/>
      <c r="N360" s="29"/>
      <c r="O360" s="3"/>
      <c r="P360" s="29"/>
      <c r="Q360" s="29"/>
      <c r="R360" s="29"/>
    </row>
    <row r="361" spans="1:21" ht="20.25" customHeight="1" x14ac:dyDescent="0.2">
      <c r="A361" s="293" t="s">
        <v>10</v>
      </c>
      <c r="B361" s="273" t="s">
        <v>100</v>
      </c>
      <c r="C361" s="274"/>
      <c r="D361" s="274"/>
      <c r="E361" s="274"/>
      <c r="F361" s="274"/>
      <c r="G361" s="274"/>
      <c r="H361" s="274"/>
      <c r="I361" s="274"/>
      <c r="J361" s="274"/>
      <c r="K361" s="275"/>
      <c r="L361" s="276" t="s">
        <v>11</v>
      </c>
      <c r="M361" s="269" t="s">
        <v>3</v>
      </c>
      <c r="N361" s="269" t="s">
        <v>4</v>
      </c>
      <c r="O361" s="278" t="s">
        <v>5</v>
      </c>
      <c r="P361" s="269" t="s">
        <v>6</v>
      </c>
      <c r="Q361" s="267" t="s">
        <v>7</v>
      </c>
      <c r="R361" s="267" t="s">
        <v>8</v>
      </c>
      <c r="S361" s="269" t="s">
        <v>101</v>
      </c>
    </row>
    <row r="362" spans="1:21" ht="15.75" customHeight="1" x14ac:dyDescent="0.25">
      <c r="A362" s="268"/>
      <c r="B362" s="58" t="s">
        <v>102</v>
      </c>
      <c r="C362" s="58" t="s">
        <v>103</v>
      </c>
      <c r="D362" s="58" t="s">
        <v>104</v>
      </c>
      <c r="E362" s="58" t="s">
        <v>105</v>
      </c>
      <c r="F362" s="58" t="s">
        <v>106</v>
      </c>
      <c r="G362" s="58" t="s">
        <v>107</v>
      </c>
      <c r="H362" s="58" t="s">
        <v>108</v>
      </c>
      <c r="I362" s="58" t="s">
        <v>109</v>
      </c>
      <c r="J362" s="58" t="s">
        <v>110</v>
      </c>
      <c r="K362" s="58" t="s">
        <v>135</v>
      </c>
      <c r="L362" s="277"/>
      <c r="M362" s="268"/>
      <c r="N362" s="268"/>
      <c r="O362" s="268"/>
      <c r="P362" s="268"/>
      <c r="Q362" s="268"/>
      <c r="R362" s="268"/>
      <c r="S362" s="268"/>
      <c r="U362" s="104"/>
    </row>
    <row r="363" spans="1:21" ht="15.75" customHeight="1" x14ac:dyDescent="0.25">
      <c r="A363" s="58">
        <v>1102</v>
      </c>
      <c r="B363" s="59">
        <v>35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144"/>
      <c r="M363" s="220"/>
      <c r="N363" s="221"/>
      <c r="O363" s="222"/>
      <c r="P363" s="229"/>
      <c r="Q363" s="63">
        <f>B363</f>
        <v>35</v>
      </c>
      <c r="R363" s="230"/>
      <c r="S363" s="229"/>
      <c r="U363" s="104"/>
    </row>
    <row r="364" spans="1:21" ht="15.75" customHeight="1" x14ac:dyDescent="0.25">
      <c r="A364" s="58">
        <v>1201</v>
      </c>
      <c r="B364" s="59"/>
      <c r="C364" s="59">
        <v>26</v>
      </c>
      <c r="D364" s="59"/>
      <c r="E364" s="59"/>
      <c r="F364" s="59"/>
      <c r="G364" s="59"/>
      <c r="H364" s="59"/>
      <c r="I364" s="59"/>
      <c r="J364" s="59"/>
      <c r="K364" s="59"/>
      <c r="L364" s="144"/>
      <c r="M364" s="223"/>
      <c r="N364" s="129"/>
      <c r="O364" s="224"/>
      <c r="P364" s="67">
        <f>IF(C364=0,"",C364/B363)</f>
        <v>0.74285714285714288</v>
      </c>
      <c r="Q364" s="68">
        <v>26</v>
      </c>
      <c r="R364" s="231">
        <f t="shared" ref="R364:R372" si="49">IF(Q364=0,"",Q364/Q363)</f>
        <v>0.74285714285714288</v>
      </c>
      <c r="S364" s="231">
        <f t="shared" ref="S364:S372" si="50">IF(Q364=0,"",100%-R364)</f>
        <v>0.25714285714285712</v>
      </c>
      <c r="U364" s="104"/>
    </row>
    <row r="365" spans="1:21" ht="15.75" customHeight="1" x14ac:dyDescent="0.25">
      <c r="A365" s="58">
        <v>1202</v>
      </c>
      <c r="B365" s="59"/>
      <c r="C365" s="59"/>
      <c r="D365" s="59">
        <v>22</v>
      </c>
      <c r="E365" s="59"/>
      <c r="F365" s="59"/>
      <c r="G365" s="59"/>
      <c r="H365" s="59"/>
      <c r="I365" s="59"/>
      <c r="J365" s="59"/>
      <c r="K365" s="59"/>
      <c r="L365" s="144"/>
      <c r="M365" s="223"/>
      <c r="N365" s="129"/>
      <c r="O365" s="224"/>
      <c r="P365" s="67">
        <f>IF(D365=0,"",D365/C364)</f>
        <v>0.84615384615384615</v>
      </c>
      <c r="Q365" s="68">
        <v>24</v>
      </c>
      <c r="R365" s="231">
        <f t="shared" si="49"/>
        <v>0.92307692307692313</v>
      </c>
      <c r="S365" s="231">
        <f t="shared" si="50"/>
        <v>7.6923076923076872E-2</v>
      </c>
      <c r="U365" s="70">
        <f>Q365/Q363</f>
        <v>0.68571428571428572</v>
      </c>
    </row>
    <row r="366" spans="1:21" ht="15.75" customHeight="1" x14ac:dyDescent="0.25">
      <c r="A366" s="58">
        <v>1301</v>
      </c>
      <c r="B366" s="59"/>
      <c r="C366" s="59"/>
      <c r="D366" s="59"/>
      <c r="E366" s="59">
        <v>18</v>
      </c>
      <c r="F366" s="59"/>
      <c r="G366" s="59"/>
      <c r="H366" s="59"/>
      <c r="I366" s="59"/>
      <c r="J366" s="59"/>
      <c r="K366" s="59"/>
      <c r="L366" s="144"/>
      <c r="M366" s="223"/>
      <c r="N366" s="129"/>
      <c r="O366" s="224"/>
      <c r="P366" s="67">
        <f>IF(E366=0,"",E366/D365)</f>
        <v>0.81818181818181823</v>
      </c>
      <c r="Q366" s="68">
        <v>24</v>
      </c>
      <c r="R366" s="231">
        <f t="shared" si="49"/>
        <v>1</v>
      </c>
      <c r="S366" s="231">
        <f t="shared" si="50"/>
        <v>0</v>
      </c>
      <c r="U366" s="104"/>
    </row>
    <row r="367" spans="1:21" ht="15.75" customHeight="1" x14ac:dyDescent="0.25">
      <c r="A367" s="58">
        <v>1302</v>
      </c>
      <c r="B367" s="59"/>
      <c r="C367" s="59"/>
      <c r="D367" s="59"/>
      <c r="E367" s="59"/>
      <c r="F367" s="59">
        <v>14</v>
      </c>
      <c r="G367" s="59"/>
      <c r="H367" s="59"/>
      <c r="I367" s="59"/>
      <c r="J367" s="59"/>
      <c r="K367" s="59"/>
      <c r="L367" s="144"/>
      <c r="M367" s="223"/>
      <c r="N367" s="129"/>
      <c r="O367" s="224"/>
      <c r="P367" s="67">
        <f>IF(F367=0,"",F367/E366)</f>
        <v>0.77777777777777779</v>
      </c>
      <c r="Q367" s="68">
        <v>24</v>
      </c>
      <c r="R367" s="231">
        <f t="shared" si="49"/>
        <v>1</v>
      </c>
      <c r="S367" s="231">
        <f t="shared" si="50"/>
        <v>0</v>
      </c>
      <c r="U367" s="104"/>
    </row>
    <row r="368" spans="1:21" ht="15.75" customHeight="1" x14ac:dyDescent="0.25">
      <c r="A368" s="58">
        <v>1401</v>
      </c>
      <c r="B368" s="59"/>
      <c r="C368" s="59"/>
      <c r="D368" s="59"/>
      <c r="E368" s="59"/>
      <c r="F368" s="59"/>
      <c r="G368" s="59">
        <v>14</v>
      </c>
      <c r="H368" s="59"/>
      <c r="I368" s="59"/>
      <c r="J368" s="59"/>
      <c r="K368" s="59"/>
      <c r="L368" s="144"/>
      <c r="M368" s="223"/>
      <c r="N368" s="129"/>
      <c r="O368" s="224"/>
      <c r="P368" s="67">
        <f>IF(G368=0,"",G368/F367)</f>
        <v>1</v>
      </c>
      <c r="Q368" s="68">
        <v>24</v>
      </c>
      <c r="R368" s="231">
        <f t="shared" si="49"/>
        <v>1</v>
      </c>
      <c r="S368" s="231">
        <f t="shared" si="50"/>
        <v>0</v>
      </c>
      <c r="U368" s="104"/>
    </row>
    <row r="369" spans="1:21" ht="15.75" customHeight="1" x14ac:dyDescent="0.25">
      <c r="A369" s="58">
        <v>1402</v>
      </c>
      <c r="B369" s="59"/>
      <c r="C369" s="59"/>
      <c r="D369" s="59"/>
      <c r="E369" s="59"/>
      <c r="F369" s="59"/>
      <c r="G369" s="59"/>
      <c r="H369" s="59">
        <v>14</v>
      </c>
      <c r="I369" s="59"/>
      <c r="J369" s="59"/>
      <c r="K369" s="59"/>
      <c r="L369" s="144"/>
      <c r="M369" s="223"/>
      <c r="N369" s="129"/>
      <c r="O369" s="224"/>
      <c r="P369" s="67">
        <f>IF(H369=0,"",H369/G368)</f>
        <v>1</v>
      </c>
      <c r="Q369" s="68">
        <v>20</v>
      </c>
      <c r="R369" s="231">
        <f t="shared" si="49"/>
        <v>0.83333333333333337</v>
      </c>
      <c r="S369" s="231">
        <f t="shared" si="50"/>
        <v>0.16666666666666663</v>
      </c>
      <c r="U369" s="104"/>
    </row>
    <row r="370" spans="1:21" ht="15.75" customHeight="1" x14ac:dyDescent="0.25">
      <c r="A370" s="58">
        <v>1501</v>
      </c>
      <c r="B370" s="59"/>
      <c r="C370" s="59"/>
      <c r="D370" s="59"/>
      <c r="E370" s="59"/>
      <c r="F370" s="59"/>
      <c r="G370" s="59"/>
      <c r="H370" s="59"/>
      <c r="I370" s="59">
        <v>14</v>
      </c>
      <c r="J370" s="59"/>
      <c r="K370" s="59"/>
      <c r="L370" s="144"/>
      <c r="M370" s="223"/>
      <c r="N370" s="129"/>
      <c r="O370" s="224"/>
      <c r="P370" s="67">
        <f>IF(I370=0,"",I370/H369)</f>
        <v>1</v>
      </c>
      <c r="Q370" s="68">
        <v>20</v>
      </c>
      <c r="R370" s="231">
        <f t="shared" si="49"/>
        <v>1</v>
      </c>
      <c r="S370" s="231">
        <f t="shared" si="50"/>
        <v>0</v>
      </c>
      <c r="U370" s="104"/>
    </row>
    <row r="371" spans="1:21" ht="15.75" customHeight="1" x14ac:dyDescent="0.25">
      <c r="A371" s="58">
        <v>1502</v>
      </c>
      <c r="B371" s="59"/>
      <c r="C371" s="59"/>
      <c r="D371" s="59"/>
      <c r="E371" s="59"/>
      <c r="F371" s="59"/>
      <c r="G371" s="59"/>
      <c r="H371" s="59"/>
      <c r="I371" s="59"/>
      <c r="J371" s="59">
        <v>14</v>
      </c>
      <c r="K371" s="59"/>
      <c r="L371" s="144"/>
      <c r="M371" s="223"/>
      <c r="N371" s="129"/>
      <c r="O371" s="224"/>
      <c r="P371" s="67">
        <f>IF(J371=0,"",J371/I370)</f>
        <v>1</v>
      </c>
      <c r="Q371" s="68">
        <v>17</v>
      </c>
      <c r="R371" s="231">
        <f t="shared" si="49"/>
        <v>0.85</v>
      </c>
      <c r="S371" s="231">
        <f t="shared" si="50"/>
        <v>0.15000000000000002</v>
      </c>
      <c r="U371" s="104"/>
    </row>
    <row r="372" spans="1:21" ht="15.75" customHeight="1" x14ac:dyDescent="0.25">
      <c r="A372" s="58">
        <v>1601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59">
        <v>13</v>
      </c>
      <c r="L372" s="144">
        <v>13</v>
      </c>
      <c r="M372" s="223"/>
      <c r="N372" s="129"/>
      <c r="O372" s="224"/>
      <c r="P372" s="67">
        <f>IF(K372=0,"",K372/J371)</f>
        <v>0.9285714285714286</v>
      </c>
      <c r="Q372" s="68">
        <v>15</v>
      </c>
      <c r="R372" s="231">
        <f t="shared" si="49"/>
        <v>0.88235294117647056</v>
      </c>
      <c r="S372" s="231">
        <f t="shared" si="50"/>
        <v>0.11764705882352944</v>
      </c>
      <c r="U372" s="104"/>
    </row>
    <row r="373" spans="1:21" ht="15.75" customHeight="1" x14ac:dyDescent="0.25">
      <c r="A373" s="58">
        <v>1602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59">
        <v>0</v>
      </c>
      <c r="L373" s="144"/>
      <c r="M373" s="223"/>
      <c r="N373" s="129"/>
      <c r="O373" s="225"/>
      <c r="P373" s="232"/>
      <c r="Q373" s="109">
        <v>2</v>
      </c>
      <c r="R373" s="251"/>
      <c r="S373" s="232"/>
      <c r="U373" s="104"/>
    </row>
    <row r="374" spans="1:21" ht="15.75" customHeight="1" x14ac:dyDescent="0.25">
      <c r="A374" s="58">
        <v>1701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59">
        <v>0</v>
      </c>
      <c r="L374" s="144"/>
      <c r="M374" s="223"/>
      <c r="N374" s="129"/>
      <c r="O374" s="225"/>
      <c r="P374" s="233"/>
      <c r="Q374" s="109">
        <v>2</v>
      </c>
      <c r="R374" s="234"/>
      <c r="S374" s="233"/>
      <c r="U374" s="104"/>
    </row>
    <row r="375" spans="1:21" ht="15.75" customHeight="1" x14ac:dyDescent="0.25">
      <c r="A375" s="58">
        <v>1702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59">
        <v>1</v>
      </c>
      <c r="L375" s="144">
        <v>1</v>
      </c>
      <c r="M375" s="223"/>
      <c r="N375" s="129"/>
      <c r="O375" s="225"/>
      <c r="P375" s="233"/>
      <c r="Q375" s="109">
        <v>2</v>
      </c>
      <c r="R375" s="234"/>
      <c r="S375" s="233"/>
      <c r="U375" s="104"/>
    </row>
    <row r="376" spans="1:21" ht="15.75" customHeight="1" x14ac:dyDescent="0.25">
      <c r="A376" s="58">
        <v>1801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144">
        <v>1</v>
      </c>
      <c r="M376" s="223"/>
      <c r="N376" s="129"/>
      <c r="O376" s="225"/>
      <c r="P376" s="129"/>
      <c r="Q376" s="225"/>
      <c r="R376" s="124"/>
      <c r="S376" s="233"/>
      <c r="U376" s="104"/>
    </row>
    <row r="377" spans="1:21" ht="15.75" customHeight="1" x14ac:dyDescent="0.25">
      <c r="A377" s="58">
        <v>1802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144"/>
      <c r="M377" s="223"/>
      <c r="N377" s="129"/>
      <c r="O377" s="225"/>
      <c r="P377" s="191" t="s">
        <v>83</v>
      </c>
      <c r="Q377" s="82">
        <v>15</v>
      </c>
      <c r="R377" s="111">
        <f>L380</f>
        <v>15</v>
      </c>
      <c r="S377" s="193" t="s">
        <v>11</v>
      </c>
      <c r="U377" s="104"/>
    </row>
    <row r="378" spans="1:21" ht="15.75" customHeight="1" x14ac:dyDescent="0.25">
      <c r="A378" s="58">
        <v>1901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144"/>
      <c r="M378" s="223"/>
      <c r="N378" s="129"/>
      <c r="O378" s="225"/>
      <c r="P378" s="192" t="s">
        <v>85</v>
      </c>
      <c r="Q378" s="86">
        <f>IF(Q377/B363=0,"",Q377/B363)</f>
        <v>0.42857142857142855</v>
      </c>
      <c r="R378" s="112">
        <f>IF(Q377/R377=0,"",Q377/R377)</f>
        <v>1</v>
      </c>
      <c r="S378" s="194" t="s">
        <v>86</v>
      </c>
      <c r="U378" s="104"/>
    </row>
    <row r="379" spans="1:21" ht="15.75" customHeight="1" x14ac:dyDescent="0.25">
      <c r="A379" s="58">
        <v>1902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144"/>
      <c r="M379" s="226"/>
      <c r="N379" s="227"/>
      <c r="O379" s="228"/>
      <c r="P379" s="90"/>
      <c r="Q379" s="91"/>
      <c r="R379" s="91"/>
      <c r="S379" s="113"/>
      <c r="U379" s="104"/>
    </row>
    <row r="380" spans="1:21" ht="18" customHeight="1" x14ac:dyDescent="0.25">
      <c r="A380" s="28"/>
      <c r="B380" s="308" t="s">
        <v>111</v>
      </c>
      <c r="C380" s="308"/>
      <c r="D380" s="308"/>
      <c r="E380" s="308"/>
      <c r="F380" s="308"/>
      <c r="G380" s="308"/>
      <c r="H380" s="308"/>
      <c r="I380" s="308"/>
      <c r="J380" s="308"/>
      <c r="K380" s="308"/>
      <c r="L380" s="93">
        <f>SUM(L363:L376)</f>
        <v>15</v>
      </c>
      <c r="M380" s="94">
        <f>IF(SUM(L369:L372)=0,"0%",SUM(L369:L372)/B363)</f>
        <v>0.37142857142857144</v>
      </c>
      <c r="N380" s="94">
        <f>IF(L380=0,"",L380/B363)</f>
        <v>0.42857142857142855</v>
      </c>
      <c r="O380" s="94">
        <f>N380-M380</f>
        <v>5.7142857142857106E-2</v>
      </c>
      <c r="P380" s="3"/>
      <c r="Q380" s="29"/>
      <c r="R380" s="22"/>
      <c r="S380" s="3"/>
      <c r="U380" s="104"/>
    </row>
    <row r="381" spans="1:21" ht="12.75" customHeight="1" x14ac:dyDescent="0.2">
      <c r="L381" s="114"/>
      <c r="M381" s="3"/>
      <c r="O381" s="3"/>
    </row>
    <row r="382" spans="1:21" ht="12.75" customHeight="1" x14ac:dyDescent="0.2">
      <c r="L382" s="114"/>
      <c r="M382" s="3"/>
      <c r="O382" s="3"/>
    </row>
    <row r="383" spans="1:21" ht="26.25" customHeight="1" x14ac:dyDescent="0.4">
      <c r="A383" s="161"/>
      <c r="B383" s="279" t="s">
        <v>99</v>
      </c>
      <c r="C383" s="279"/>
      <c r="D383" s="279"/>
      <c r="E383" s="279"/>
      <c r="F383" s="279"/>
      <c r="G383" s="279"/>
      <c r="H383" s="279"/>
      <c r="I383" s="279"/>
      <c r="J383" s="279"/>
      <c r="K383" s="279"/>
      <c r="L383" s="179" t="s">
        <v>80</v>
      </c>
      <c r="M383" s="3"/>
      <c r="N383" s="29"/>
      <c r="O383" s="3"/>
      <c r="P383" s="29"/>
      <c r="Q383" s="29"/>
      <c r="R383" s="29"/>
    </row>
    <row r="384" spans="1:21" ht="20.25" customHeight="1" x14ac:dyDescent="0.2">
      <c r="A384" s="293" t="s">
        <v>10</v>
      </c>
      <c r="B384" s="273" t="s">
        <v>100</v>
      </c>
      <c r="C384" s="274"/>
      <c r="D384" s="274"/>
      <c r="E384" s="274"/>
      <c r="F384" s="274"/>
      <c r="G384" s="274"/>
      <c r="H384" s="274"/>
      <c r="I384" s="274"/>
      <c r="J384" s="274"/>
      <c r="K384" s="275"/>
      <c r="L384" s="276" t="s">
        <v>11</v>
      </c>
      <c r="M384" s="269" t="s">
        <v>3</v>
      </c>
      <c r="N384" s="269" t="s">
        <v>4</v>
      </c>
      <c r="O384" s="278" t="s">
        <v>5</v>
      </c>
      <c r="P384" s="269" t="s">
        <v>6</v>
      </c>
      <c r="Q384" s="267" t="s">
        <v>7</v>
      </c>
      <c r="R384" s="267" t="s">
        <v>8</v>
      </c>
      <c r="S384" s="269" t="s">
        <v>101</v>
      </c>
    </row>
    <row r="385" spans="1:21" ht="15.75" customHeight="1" x14ac:dyDescent="0.25">
      <c r="A385" s="268"/>
      <c r="B385" s="58" t="s">
        <v>102</v>
      </c>
      <c r="C385" s="58" t="s">
        <v>103</v>
      </c>
      <c r="D385" s="58" t="s">
        <v>104</v>
      </c>
      <c r="E385" s="58" t="s">
        <v>105</v>
      </c>
      <c r="F385" s="58" t="s">
        <v>106</v>
      </c>
      <c r="G385" s="58" t="s">
        <v>107</v>
      </c>
      <c r="H385" s="58" t="s">
        <v>108</v>
      </c>
      <c r="I385" s="58" t="s">
        <v>109</v>
      </c>
      <c r="J385" s="58" t="s">
        <v>110</v>
      </c>
      <c r="K385" s="58" t="s">
        <v>135</v>
      </c>
      <c r="L385" s="277"/>
      <c r="M385" s="268"/>
      <c r="N385" s="268"/>
      <c r="O385" s="268"/>
      <c r="P385" s="268"/>
      <c r="Q385" s="268"/>
      <c r="R385" s="268"/>
      <c r="S385" s="268"/>
      <c r="U385" s="104"/>
    </row>
    <row r="386" spans="1:21" ht="15.75" customHeight="1" x14ac:dyDescent="0.25">
      <c r="A386" s="58">
        <v>1201</v>
      </c>
      <c r="B386" s="59">
        <v>30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144"/>
      <c r="M386" s="220"/>
      <c r="N386" s="221"/>
      <c r="O386" s="222"/>
      <c r="P386" s="229"/>
      <c r="Q386" s="63">
        <f>B386</f>
        <v>30</v>
      </c>
      <c r="R386" s="230"/>
      <c r="S386" s="229"/>
      <c r="U386" s="104"/>
    </row>
    <row r="387" spans="1:21" ht="15.75" customHeight="1" x14ac:dyDescent="0.25">
      <c r="A387" s="58">
        <v>1202</v>
      </c>
      <c r="B387" s="59"/>
      <c r="C387" s="59">
        <v>22</v>
      </c>
      <c r="D387" s="59"/>
      <c r="E387" s="59"/>
      <c r="F387" s="59"/>
      <c r="G387" s="59"/>
      <c r="H387" s="59"/>
      <c r="I387" s="59"/>
      <c r="J387" s="59"/>
      <c r="K387" s="59"/>
      <c r="L387" s="144"/>
      <c r="M387" s="223"/>
      <c r="N387" s="129"/>
      <c r="O387" s="224"/>
      <c r="P387" s="67">
        <f>IF(C387=0,"",C387/B386)</f>
        <v>0.73333333333333328</v>
      </c>
      <c r="Q387" s="68">
        <v>22</v>
      </c>
      <c r="R387" s="231">
        <f t="shared" ref="R387:R395" si="51">IF(Q387=0,"",Q387/Q386)</f>
        <v>0.73333333333333328</v>
      </c>
      <c r="S387" s="231">
        <f t="shared" ref="S387:S395" si="52">IF(Q387=0,"",100%-R387)</f>
        <v>0.26666666666666672</v>
      </c>
      <c r="U387" s="104"/>
    </row>
    <row r="388" spans="1:21" ht="15.75" customHeight="1" x14ac:dyDescent="0.25">
      <c r="A388" s="58">
        <v>1301</v>
      </c>
      <c r="B388" s="59"/>
      <c r="C388" s="59"/>
      <c r="D388" s="59">
        <v>17</v>
      </c>
      <c r="E388" s="59"/>
      <c r="F388" s="59"/>
      <c r="G388" s="59"/>
      <c r="H388" s="59"/>
      <c r="I388" s="59"/>
      <c r="J388" s="59"/>
      <c r="K388" s="59"/>
      <c r="L388" s="144"/>
      <c r="M388" s="223"/>
      <c r="N388" s="129"/>
      <c r="O388" s="224"/>
      <c r="P388" s="67">
        <f>IF(D388=0,"",D388/C387)</f>
        <v>0.77272727272727271</v>
      </c>
      <c r="Q388" s="68">
        <v>20</v>
      </c>
      <c r="R388" s="231">
        <f t="shared" si="51"/>
        <v>0.90909090909090906</v>
      </c>
      <c r="S388" s="231">
        <f t="shared" si="52"/>
        <v>9.0909090909090939E-2</v>
      </c>
      <c r="U388" s="70">
        <f>Q388/Q386</f>
        <v>0.66666666666666663</v>
      </c>
    </row>
    <row r="389" spans="1:21" ht="15.75" customHeight="1" x14ac:dyDescent="0.25">
      <c r="A389" s="58">
        <v>1302</v>
      </c>
      <c r="B389" s="59"/>
      <c r="C389" s="59"/>
      <c r="D389" s="59"/>
      <c r="E389" s="59">
        <v>16</v>
      </c>
      <c r="F389" s="59"/>
      <c r="G389" s="59"/>
      <c r="H389" s="59"/>
      <c r="I389" s="59"/>
      <c r="J389" s="59"/>
      <c r="K389" s="59"/>
      <c r="L389" s="144"/>
      <c r="M389" s="223"/>
      <c r="N389" s="129"/>
      <c r="O389" s="224"/>
      <c r="P389" s="67">
        <f>IF(E389=0,"",E389/D388)</f>
        <v>0.94117647058823528</v>
      </c>
      <c r="Q389" s="68">
        <v>19</v>
      </c>
      <c r="R389" s="231">
        <f t="shared" si="51"/>
        <v>0.95</v>
      </c>
      <c r="S389" s="231">
        <f t="shared" si="52"/>
        <v>5.0000000000000044E-2</v>
      </c>
      <c r="U389" s="104"/>
    </row>
    <row r="390" spans="1:21" ht="15.75" customHeight="1" x14ac:dyDescent="0.25">
      <c r="A390" s="58">
        <v>1401</v>
      </c>
      <c r="B390" s="59"/>
      <c r="C390" s="59"/>
      <c r="D390" s="59"/>
      <c r="E390" s="59"/>
      <c r="F390" s="59">
        <v>16</v>
      </c>
      <c r="G390" s="59"/>
      <c r="H390" s="59"/>
      <c r="I390" s="59"/>
      <c r="J390" s="59"/>
      <c r="K390" s="59"/>
      <c r="L390" s="144"/>
      <c r="M390" s="223"/>
      <c r="N390" s="129"/>
      <c r="O390" s="224"/>
      <c r="P390" s="67">
        <f>IF(F390=0,"",F390/E389)</f>
        <v>1</v>
      </c>
      <c r="Q390" s="68">
        <v>18</v>
      </c>
      <c r="R390" s="231">
        <f t="shared" si="51"/>
        <v>0.94736842105263153</v>
      </c>
      <c r="S390" s="231">
        <f t="shared" si="52"/>
        <v>5.2631578947368474E-2</v>
      </c>
      <c r="U390" s="104"/>
    </row>
    <row r="391" spans="1:21" ht="15.75" customHeight="1" x14ac:dyDescent="0.25">
      <c r="A391" s="58">
        <v>1402</v>
      </c>
      <c r="B391" s="59"/>
      <c r="C391" s="59"/>
      <c r="D391" s="59"/>
      <c r="E391" s="59"/>
      <c r="F391" s="59"/>
      <c r="G391" s="59">
        <v>6</v>
      </c>
      <c r="H391" s="59"/>
      <c r="I391" s="59"/>
      <c r="J391" s="59"/>
      <c r="K391" s="59"/>
      <c r="L391" s="144"/>
      <c r="M391" s="223"/>
      <c r="N391" s="129"/>
      <c r="O391" s="224"/>
      <c r="P391" s="67">
        <f>IF(G391=0,"",G391/F390)</f>
        <v>0.375</v>
      </c>
      <c r="Q391" s="68">
        <v>16</v>
      </c>
      <c r="R391" s="231">
        <f t="shared" si="51"/>
        <v>0.88888888888888884</v>
      </c>
      <c r="S391" s="231">
        <f t="shared" si="52"/>
        <v>0.11111111111111116</v>
      </c>
      <c r="U391" s="104"/>
    </row>
    <row r="392" spans="1:21" ht="15.75" customHeight="1" x14ac:dyDescent="0.25">
      <c r="A392" s="58">
        <v>1501</v>
      </c>
      <c r="B392" s="59"/>
      <c r="C392" s="59"/>
      <c r="D392" s="59"/>
      <c r="E392" s="59"/>
      <c r="F392" s="59"/>
      <c r="G392" s="59"/>
      <c r="H392" s="59">
        <v>5</v>
      </c>
      <c r="I392" s="59"/>
      <c r="J392" s="59"/>
      <c r="K392" s="59"/>
      <c r="L392" s="144"/>
      <c r="M392" s="223"/>
      <c r="N392" s="129"/>
      <c r="O392" s="224"/>
      <c r="P392" s="67">
        <f>IF(H392=0,"",H392/G391)</f>
        <v>0.83333333333333337</v>
      </c>
      <c r="Q392" s="68">
        <v>13</v>
      </c>
      <c r="R392" s="231">
        <f t="shared" si="51"/>
        <v>0.8125</v>
      </c>
      <c r="S392" s="231">
        <f t="shared" si="52"/>
        <v>0.1875</v>
      </c>
      <c r="U392" s="104"/>
    </row>
    <row r="393" spans="1:21" ht="15.75" customHeight="1" x14ac:dyDescent="0.25">
      <c r="A393" s="58">
        <v>1502</v>
      </c>
      <c r="B393" s="59"/>
      <c r="C393" s="59"/>
      <c r="D393" s="59"/>
      <c r="E393" s="59"/>
      <c r="F393" s="59"/>
      <c r="G393" s="59"/>
      <c r="H393" s="59"/>
      <c r="I393" s="59">
        <v>3</v>
      </c>
      <c r="J393" s="59"/>
      <c r="K393" s="59"/>
      <c r="L393" s="144"/>
      <c r="M393" s="223"/>
      <c r="N393" s="129"/>
      <c r="O393" s="224"/>
      <c r="P393" s="67">
        <f>IF(I393=0,"",I393/H392)</f>
        <v>0.6</v>
      </c>
      <c r="Q393" s="68">
        <v>11</v>
      </c>
      <c r="R393" s="231">
        <f t="shared" si="51"/>
        <v>0.84615384615384615</v>
      </c>
      <c r="S393" s="231">
        <f t="shared" si="52"/>
        <v>0.15384615384615385</v>
      </c>
      <c r="U393" s="104"/>
    </row>
    <row r="394" spans="1:21" ht="15.75" customHeight="1" x14ac:dyDescent="0.25">
      <c r="A394" s="58">
        <v>1601</v>
      </c>
      <c r="B394" s="59"/>
      <c r="C394" s="59"/>
      <c r="D394" s="59"/>
      <c r="E394" s="59"/>
      <c r="F394" s="59"/>
      <c r="G394" s="59"/>
      <c r="H394" s="59"/>
      <c r="I394" s="59"/>
      <c r="J394" s="59">
        <v>3</v>
      </c>
      <c r="K394" s="59"/>
      <c r="L394" s="144"/>
      <c r="M394" s="223"/>
      <c r="N394" s="129"/>
      <c r="O394" s="224"/>
      <c r="P394" s="67">
        <f>IF(J394=0,"",J394/I393)</f>
        <v>1</v>
      </c>
      <c r="Q394" s="68">
        <v>11</v>
      </c>
      <c r="R394" s="231">
        <f t="shared" si="51"/>
        <v>1</v>
      </c>
      <c r="S394" s="231">
        <f t="shared" si="52"/>
        <v>0</v>
      </c>
      <c r="U394" s="104"/>
    </row>
    <row r="395" spans="1:21" ht="15.75" customHeight="1" x14ac:dyDescent="0.25">
      <c r="A395" s="58">
        <v>1602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59">
        <v>3</v>
      </c>
      <c r="L395" s="144"/>
      <c r="M395" s="223"/>
      <c r="N395" s="129"/>
      <c r="O395" s="224"/>
      <c r="P395" s="67">
        <f>IF(K395=0,"",K395/J394)</f>
        <v>1</v>
      </c>
      <c r="Q395" s="68">
        <v>9</v>
      </c>
      <c r="R395" s="231">
        <f t="shared" si="51"/>
        <v>0.81818181818181823</v>
      </c>
      <c r="S395" s="231">
        <f t="shared" si="52"/>
        <v>0.18181818181818177</v>
      </c>
      <c r="U395" s="104"/>
    </row>
    <row r="396" spans="1:21" ht="15.75" customHeight="1" x14ac:dyDescent="0.25">
      <c r="A396" s="58">
        <v>1701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>
        <v>3</v>
      </c>
      <c r="L396" s="144">
        <v>3</v>
      </c>
      <c r="M396" s="223"/>
      <c r="N396" s="129"/>
      <c r="O396" s="225"/>
      <c r="P396" s="232"/>
      <c r="Q396" s="109">
        <v>9</v>
      </c>
      <c r="R396" s="251"/>
      <c r="S396" s="232"/>
      <c r="U396" s="104"/>
    </row>
    <row r="397" spans="1:21" ht="15.75" customHeight="1" x14ac:dyDescent="0.25">
      <c r="A397" s="58">
        <v>1702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>
        <v>1</v>
      </c>
      <c r="L397" s="144">
        <v>1</v>
      </c>
      <c r="M397" s="223"/>
      <c r="N397" s="129"/>
      <c r="O397" s="225"/>
      <c r="P397" s="233"/>
      <c r="Q397" s="109">
        <v>6</v>
      </c>
      <c r="R397" s="234"/>
      <c r="S397" s="233"/>
      <c r="U397" s="104"/>
    </row>
    <row r="398" spans="1:21" ht="15.75" customHeight="1" x14ac:dyDescent="0.25">
      <c r="A398" s="58">
        <v>1801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144">
        <v>4</v>
      </c>
      <c r="M398" s="223"/>
      <c r="N398" s="129"/>
      <c r="O398" s="225"/>
      <c r="P398" s="233"/>
      <c r="Q398" s="109"/>
      <c r="R398" s="234"/>
      <c r="S398" s="233"/>
      <c r="U398" s="104"/>
    </row>
    <row r="399" spans="1:21" ht="15.75" customHeight="1" x14ac:dyDescent="0.25">
      <c r="A399" s="58">
        <v>1802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>
        <v>1</v>
      </c>
      <c r="L399" s="144">
        <v>1</v>
      </c>
      <c r="M399" s="223"/>
      <c r="N399" s="129"/>
      <c r="O399" s="225"/>
      <c r="P399" s="129"/>
      <c r="Q399" s="225"/>
      <c r="R399" s="124"/>
      <c r="S399" s="233"/>
      <c r="U399" s="104"/>
    </row>
    <row r="400" spans="1:21" ht="15.75" customHeight="1" x14ac:dyDescent="0.25">
      <c r="A400" s="58">
        <v>1901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144"/>
      <c r="M400" s="223"/>
      <c r="N400" s="129"/>
      <c r="O400" s="225"/>
      <c r="P400" s="191" t="s">
        <v>83</v>
      </c>
      <c r="Q400" s="82">
        <v>9</v>
      </c>
      <c r="R400" s="111">
        <f>L403</f>
        <v>9</v>
      </c>
      <c r="S400" s="193" t="s">
        <v>11</v>
      </c>
      <c r="U400" s="104"/>
    </row>
    <row r="401" spans="1:21" ht="15.75" customHeight="1" x14ac:dyDescent="0.25">
      <c r="A401" s="58">
        <v>1902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144"/>
      <c r="M401" s="223"/>
      <c r="N401" s="129"/>
      <c r="O401" s="225"/>
      <c r="P401" s="192" t="s">
        <v>85</v>
      </c>
      <c r="Q401" s="86">
        <f>IF(Q400/B386=0,"",Q400/B386)</f>
        <v>0.3</v>
      </c>
      <c r="R401" s="112">
        <f>IF(Q400/R400=0,"",Q400/R400)</f>
        <v>1</v>
      </c>
      <c r="S401" s="194" t="s">
        <v>86</v>
      </c>
      <c r="U401" s="104"/>
    </row>
    <row r="402" spans="1:21" ht="15.75" customHeight="1" x14ac:dyDescent="0.25">
      <c r="A402" s="58">
        <v>2001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144"/>
      <c r="M402" s="226"/>
      <c r="N402" s="227"/>
      <c r="O402" s="228"/>
      <c r="P402" s="90"/>
      <c r="Q402" s="91"/>
      <c r="R402" s="91"/>
      <c r="S402" s="113"/>
      <c r="U402" s="104"/>
    </row>
    <row r="403" spans="1:21" ht="18" customHeight="1" x14ac:dyDescent="0.25">
      <c r="A403" s="28"/>
      <c r="B403" s="308" t="s">
        <v>111</v>
      </c>
      <c r="C403" s="308"/>
      <c r="D403" s="308"/>
      <c r="E403" s="308"/>
      <c r="F403" s="308"/>
      <c r="G403" s="308"/>
      <c r="H403" s="308"/>
      <c r="I403" s="308"/>
      <c r="J403" s="308"/>
      <c r="K403" s="308"/>
      <c r="L403" s="93">
        <f>SUM(L386:L399)</f>
        <v>9</v>
      </c>
      <c r="M403" s="94" t="str">
        <f>IF(SUM(L392:L395)=0,"0%",SUM(L392:L395)/B386)</f>
        <v>0%</v>
      </c>
      <c r="N403" s="94">
        <f>IF(L403=0,"",L403/B386)</f>
        <v>0.3</v>
      </c>
      <c r="O403" s="94">
        <f>N403-M403</f>
        <v>0.3</v>
      </c>
      <c r="P403" s="3"/>
      <c r="Q403" s="29"/>
      <c r="R403" s="22"/>
      <c r="S403" s="3"/>
      <c r="U403" s="104"/>
    </row>
    <row r="404" spans="1:21" ht="12.75" customHeight="1" x14ac:dyDescent="0.2">
      <c r="L404" s="114"/>
      <c r="M404" s="3"/>
      <c r="N404" s="3"/>
      <c r="O404" s="3"/>
    </row>
    <row r="405" spans="1:21" ht="12.75" customHeight="1" x14ac:dyDescent="0.2">
      <c r="L405" s="114"/>
      <c r="M405" s="3"/>
      <c r="N405" s="3"/>
      <c r="O405" s="3"/>
    </row>
    <row r="406" spans="1:21" ht="26.25" customHeight="1" x14ac:dyDescent="0.4">
      <c r="A406" s="161"/>
      <c r="B406" s="279" t="s">
        <v>99</v>
      </c>
      <c r="C406" s="279"/>
      <c r="D406" s="279"/>
      <c r="E406" s="279"/>
      <c r="F406" s="279"/>
      <c r="G406" s="279"/>
      <c r="H406" s="279"/>
      <c r="I406" s="279"/>
      <c r="J406" s="279"/>
      <c r="K406" s="279"/>
      <c r="L406" s="179" t="s">
        <v>84</v>
      </c>
      <c r="M406" s="3"/>
      <c r="N406" s="29"/>
      <c r="O406" s="3"/>
      <c r="P406" s="29"/>
      <c r="Q406" s="29"/>
      <c r="R406" s="29"/>
    </row>
    <row r="407" spans="1:21" ht="20.25" customHeight="1" x14ac:dyDescent="0.2">
      <c r="A407" s="293" t="s">
        <v>10</v>
      </c>
      <c r="B407" s="273" t="s">
        <v>100</v>
      </c>
      <c r="C407" s="274"/>
      <c r="D407" s="274"/>
      <c r="E407" s="274"/>
      <c r="F407" s="274"/>
      <c r="G407" s="274"/>
      <c r="H407" s="274"/>
      <c r="I407" s="274"/>
      <c r="J407" s="274"/>
      <c r="K407" s="275"/>
      <c r="L407" s="276" t="s">
        <v>11</v>
      </c>
      <c r="M407" s="269" t="s">
        <v>3</v>
      </c>
      <c r="N407" s="269" t="s">
        <v>4</v>
      </c>
      <c r="O407" s="278" t="s">
        <v>5</v>
      </c>
      <c r="P407" s="269" t="s">
        <v>6</v>
      </c>
      <c r="Q407" s="267" t="s">
        <v>7</v>
      </c>
      <c r="R407" s="267" t="s">
        <v>8</v>
      </c>
      <c r="S407" s="269" t="s">
        <v>101</v>
      </c>
    </row>
    <row r="408" spans="1:21" ht="15.75" customHeight="1" x14ac:dyDescent="0.25">
      <c r="A408" s="268"/>
      <c r="B408" s="58" t="s">
        <v>102</v>
      </c>
      <c r="C408" s="58" t="s">
        <v>103</v>
      </c>
      <c r="D408" s="58" t="s">
        <v>104</v>
      </c>
      <c r="E408" s="58" t="s">
        <v>105</v>
      </c>
      <c r="F408" s="58" t="s">
        <v>106</v>
      </c>
      <c r="G408" s="58" t="s">
        <v>107</v>
      </c>
      <c r="H408" s="58" t="s">
        <v>108</v>
      </c>
      <c r="I408" s="58" t="s">
        <v>109</v>
      </c>
      <c r="J408" s="58" t="s">
        <v>110</v>
      </c>
      <c r="K408" s="58" t="s">
        <v>135</v>
      </c>
      <c r="L408" s="277"/>
      <c r="M408" s="268"/>
      <c r="N408" s="268"/>
      <c r="O408" s="268"/>
      <c r="P408" s="268"/>
      <c r="Q408" s="268"/>
      <c r="R408" s="268"/>
      <c r="S408" s="268"/>
      <c r="U408" s="104"/>
    </row>
    <row r="409" spans="1:21" ht="15.75" customHeight="1" x14ac:dyDescent="0.25">
      <c r="A409" s="58">
        <v>1202</v>
      </c>
      <c r="B409" s="59">
        <v>38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144"/>
      <c r="M409" s="220"/>
      <c r="N409" s="221"/>
      <c r="O409" s="222"/>
      <c r="P409" s="229"/>
      <c r="Q409" s="63">
        <f>B409</f>
        <v>38</v>
      </c>
      <c r="R409" s="230"/>
      <c r="S409" s="229"/>
      <c r="U409" s="104"/>
    </row>
    <row r="410" spans="1:21" ht="15.75" customHeight="1" x14ac:dyDescent="0.25">
      <c r="A410" s="58">
        <v>1301</v>
      </c>
      <c r="B410" s="59"/>
      <c r="C410" s="59">
        <v>32</v>
      </c>
      <c r="D410" s="59"/>
      <c r="E410" s="59"/>
      <c r="F410" s="59"/>
      <c r="G410" s="59"/>
      <c r="H410" s="59"/>
      <c r="I410" s="59"/>
      <c r="J410" s="59"/>
      <c r="K410" s="59"/>
      <c r="L410" s="144"/>
      <c r="M410" s="223"/>
      <c r="N410" s="129"/>
      <c r="O410" s="224"/>
      <c r="P410" s="67">
        <f>IF(C410=0,"",C410/B409)</f>
        <v>0.84210526315789469</v>
      </c>
      <c r="Q410" s="68">
        <v>32</v>
      </c>
      <c r="R410" s="231">
        <f t="shared" ref="R410:R418" si="53">IF(Q410=0,"",Q410/Q409)</f>
        <v>0.84210526315789469</v>
      </c>
      <c r="S410" s="231">
        <f t="shared" ref="S410:S418" si="54">IF(Q410=0,"",100%-R410)</f>
        <v>0.15789473684210531</v>
      </c>
      <c r="U410" s="104"/>
    </row>
    <row r="411" spans="1:21" ht="15.75" customHeight="1" x14ac:dyDescent="0.25">
      <c r="A411" s="58">
        <v>1302</v>
      </c>
      <c r="B411" s="59"/>
      <c r="C411" s="59"/>
      <c r="D411" s="59">
        <v>31</v>
      </c>
      <c r="E411" s="59"/>
      <c r="F411" s="59"/>
      <c r="G411" s="59"/>
      <c r="H411" s="59"/>
      <c r="I411" s="59"/>
      <c r="J411" s="59"/>
      <c r="K411" s="59"/>
      <c r="L411" s="144"/>
      <c r="M411" s="223"/>
      <c r="N411" s="129"/>
      <c r="O411" s="224"/>
      <c r="P411" s="67">
        <f>IF(D411=0,"",D411/C410)</f>
        <v>0.96875</v>
      </c>
      <c r="Q411" s="68">
        <v>32</v>
      </c>
      <c r="R411" s="231">
        <f t="shared" si="53"/>
        <v>1</v>
      </c>
      <c r="S411" s="231">
        <f t="shared" si="54"/>
        <v>0</v>
      </c>
      <c r="U411" s="70">
        <f>Q411/Q409</f>
        <v>0.84210526315789469</v>
      </c>
    </row>
    <row r="412" spans="1:21" ht="15.75" customHeight="1" x14ac:dyDescent="0.25">
      <c r="A412" s="58">
        <v>1401</v>
      </c>
      <c r="B412" s="59"/>
      <c r="C412" s="59"/>
      <c r="D412" s="59"/>
      <c r="E412" s="59">
        <v>28</v>
      </c>
      <c r="F412" s="59"/>
      <c r="G412" s="59"/>
      <c r="H412" s="59"/>
      <c r="I412" s="59"/>
      <c r="J412" s="59"/>
      <c r="K412" s="59"/>
      <c r="L412" s="144"/>
      <c r="M412" s="223"/>
      <c r="N412" s="129"/>
      <c r="O412" s="224"/>
      <c r="P412" s="67">
        <f>IF(E412=0,"",E412/D411)</f>
        <v>0.90322580645161288</v>
      </c>
      <c r="Q412" s="68">
        <v>31</v>
      </c>
      <c r="R412" s="231">
        <f t="shared" si="53"/>
        <v>0.96875</v>
      </c>
      <c r="S412" s="231">
        <f t="shared" si="54"/>
        <v>3.125E-2</v>
      </c>
      <c r="U412" s="104"/>
    </row>
    <row r="413" spans="1:21" ht="15.75" customHeight="1" x14ac:dyDescent="0.25">
      <c r="A413" s="58">
        <v>1402</v>
      </c>
      <c r="B413" s="59"/>
      <c r="C413" s="59"/>
      <c r="D413" s="59"/>
      <c r="E413" s="59"/>
      <c r="F413" s="59">
        <v>24</v>
      </c>
      <c r="G413" s="59"/>
      <c r="H413" s="59"/>
      <c r="I413" s="59"/>
      <c r="J413" s="59"/>
      <c r="K413" s="59"/>
      <c r="L413" s="144"/>
      <c r="M413" s="223"/>
      <c r="N413" s="129"/>
      <c r="O413" s="224"/>
      <c r="P413" s="67">
        <f>IF(F413=0,"",F413/E412)</f>
        <v>0.8571428571428571</v>
      </c>
      <c r="Q413" s="68">
        <v>31</v>
      </c>
      <c r="R413" s="231">
        <f t="shared" si="53"/>
        <v>1</v>
      </c>
      <c r="S413" s="231">
        <f t="shared" si="54"/>
        <v>0</v>
      </c>
      <c r="U413" s="104"/>
    </row>
    <row r="414" spans="1:21" ht="15.75" customHeight="1" x14ac:dyDescent="0.25">
      <c r="A414" s="58">
        <v>1501</v>
      </c>
      <c r="B414" s="59"/>
      <c r="C414" s="59"/>
      <c r="D414" s="59"/>
      <c r="E414" s="59"/>
      <c r="F414" s="59"/>
      <c r="G414" s="59">
        <v>24</v>
      </c>
      <c r="H414" s="59"/>
      <c r="I414" s="59"/>
      <c r="J414" s="59"/>
      <c r="K414" s="59"/>
      <c r="L414" s="144"/>
      <c r="M414" s="223"/>
      <c r="N414" s="129"/>
      <c r="O414" s="224"/>
      <c r="P414" s="67">
        <f>IF(G414=0,"",G414/F413)</f>
        <v>1</v>
      </c>
      <c r="Q414" s="68">
        <v>31</v>
      </c>
      <c r="R414" s="231">
        <f t="shared" si="53"/>
        <v>1</v>
      </c>
      <c r="S414" s="231">
        <f t="shared" si="54"/>
        <v>0</v>
      </c>
      <c r="U414" s="104"/>
    </row>
    <row r="415" spans="1:21" ht="15.75" customHeight="1" x14ac:dyDescent="0.25">
      <c r="A415" s="58">
        <v>1502</v>
      </c>
      <c r="B415" s="59"/>
      <c r="C415" s="59"/>
      <c r="D415" s="59"/>
      <c r="E415" s="59"/>
      <c r="F415" s="59"/>
      <c r="G415" s="59"/>
      <c r="H415" s="59">
        <v>21</v>
      </c>
      <c r="I415" s="59"/>
      <c r="J415" s="59"/>
      <c r="K415" s="59"/>
      <c r="L415" s="144"/>
      <c r="M415" s="223"/>
      <c r="N415" s="129"/>
      <c r="O415" s="224"/>
      <c r="P415" s="67">
        <f>IF(H415=0,"",H415/G414)</f>
        <v>0.875</v>
      </c>
      <c r="Q415" s="68">
        <v>29</v>
      </c>
      <c r="R415" s="231">
        <f t="shared" si="53"/>
        <v>0.93548387096774188</v>
      </c>
      <c r="S415" s="231">
        <f t="shared" si="54"/>
        <v>6.4516129032258118E-2</v>
      </c>
      <c r="U415" s="104"/>
    </row>
    <row r="416" spans="1:21" ht="15.75" customHeight="1" x14ac:dyDescent="0.25">
      <c r="A416" s="58">
        <v>1601</v>
      </c>
      <c r="B416" s="59"/>
      <c r="C416" s="59"/>
      <c r="D416" s="59"/>
      <c r="E416" s="59"/>
      <c r="F416" s="59"/>
      <c r="G416" s="59"/>
      <c r="H416" s="59"/>
      <c r="I416" s="59">
        <v>21</v>
      </c>
      <c r="J416" s="59"/>
      <c r="K416" s="59"/>
      <c r="L416" s="144"/>
      <c r="M416" s="223"/>
      <c r="N416" s="129"/>
      <c r="O416" s="224"/>
      <c r="P416" s="67">
        <f>IF(I416=0,"",I416/H415)</f>
        <v>1</v>
      </c>
      <c r="Q416" s="68">
        <v>29</v>
      </c>
      <c r="R416" s="231">
        <f t="shared" si="53"/>
        <v>1</v>
      </c>
      <c r="S416" s="231">
        <f t="shared" si="54"/>
        <v>0</v>
      </c>
      <c r="U416" s="104"/>
    </row>
    <row r="417" spans="1:21" ht="15.75" customHeight="1" x14ac:dyDescent="0.25">
      <c r="A417" s="58">
        <v>1602</v>
      </c>
      <c r="B417" s="59"/>
      <c r="C417" s="59"/>
      <c r="D417" s="59"/>
      <c r="E417" s="59"/>
      <c r="F417" s="59"/>
      <c r="G417" s="59"/>
      <c r="H417" s="59"/>
      <c r="I417" s="59"/>
      <c r="J417" s="59">
        <v>21</v>
      </c>
      <c r="K417" s="59"/>
      <c r="L417" s="144"/>
      <c r="M417" s="223"/>
      <c r="N417" s="129"/>
      <c r="O417" s="224"/>
      <c r="P417" s="67">
        <f>IF(J417=0,"",J417/I416)</f>
        <v>1</v>
      </c>
      <c r="Q417" s="68">
        <v>29</v>
      </c>
      <c r="R417" s="231">
        <f t="shared" si="53"/>
        <v>1</v>
      </c>
      <c r="S417" s="231">
        <f t="shared" si="54"/>
        <v>0</v>
      </c>
      <c r="U417" s="104"/>
    </row>
    <row r="418" spans="1:21" ht="15.75" customHeight="1" x14ac:dyDescent="0.25">
      <c r="A418" s="58">
        <v>1701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>
        <v>21</v>
      </c>
      <c r="L418" s="144">
        <v>21</v>
      </c>
      <c r="M418" s="223"/>
      <c r="N418" s="129"/>
      <c r="O418" s="224"/>
      <c r="P418" s="67">
        <f>IF(K418=0,"",K418/J417)</f>
        <v>1</v>
      </c>
      <c r="Q418" s="68">
        <v>28</v>
      </c>
      <c r="R418" s="231">
        <f t="shared" si="53"/>
        <v>0.96551724137931039</v>
      </c>
      <c r="S418" s="231">
        <f t="shared" si="54"/>
        <v>3.4482758620689613E-2</v>
      </c>
      <c r="U418" s="104"/>
    </row>
    <row r="419" spans="1:21" ht="15.75" customHeight="1" x14ac:dyDescent="0.25">
      <c r="A419" s="58">
        <v>1702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59">
        <v>5</v>
      </c>
      <c r="L419" s="144">
        <v>5</v>
      </c>
      <c r="M419" s="223"/>
      <c r="N419" s="129"/>
      <c r="O419" s="225"/>
      <c r="P419" s="232"/>
      <c r="Q419" s="109">
        <v>7</v>
      </c>
      <c r="R419" s="251"/>
      <c r="S419" s="232"/>
      <c r="U419" s="104"/>
    </row>
    <row r="420" spans="1:21" ht="15.75" customHeight="1" x14ac:dyDescent="0.25">
      <c r="A420" s="58">
        <v>1801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144">
        <v>1</v>
      </c>
      <c r="M420" s="223"/>
      <c r="N420" s="129"/>
      <c r="O420" s="225"/>
      <c r="P420" s="233"/>
      <c r="Q420" s="109"/>
      <c r="R420" s="234"/>
      <c r="S420" s="233"/>
      <c r="U420" s="104"/>
    </row>
    <row r="421" spans="1:21" ht="15.75" customHeight="1" x14ac:dyDescent="0.25">
      <c r="A421" s="58">
        <v>1802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59">
        <v>1</v>
      </c>
      <c r="L421" s="144">
        <v>1</v>
      </c>
      <c r="M421" s="223"/>
      <c r="N421" s="129"/>
      <c r="O421" s="225"/>
      <c r="P421" s="233"/>
      <c r="Q421" s="109"/>
      <c r="R421" s="234"/>
      <c r="S421" s="233"/>
      <c r="U421" s="104"/>
    </row>
    <row r="422" spans="1:21" ht="15.75" customHeight="1" x14ac:dyDescent="0.25">
      <c r="A422" s="58">
        <v>1901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144"/>
      <c r="M422" s="223"/>
      <c r="N422" s="129"/>
      <c r="O422" s="225"/>
      <c r="P422" s="129"/>
      <c r="Q422" s="225"/>
      <c r="R422" s="124"/>
      <c r="S422" s="233"/>
      <c r="U422" s="104"/>
    </row>
    <row r="423" spans="1:21" ht="15.75" customHeight="1" x14ac:dyDescent="0.25">
      <c r="A423" s="58">
        <v>1902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144"/>
      <c r="M423" s="223"/>
      <c r="N423" s="129"/>
      <c r="O423" s="225"/>
      <c r="P423" s="191" t="s">
        <v>83</v>
      </c>
      <c r="Q423" s="82">
        <v>28</v>
      </c>
      <c r="R423" s="111">
        <f>L426</f>
        <v>28</v>
      </c>
      <c r="S423" s="193" t="s">
        <v>11</v>
      </c>
      <c r="U423" s="104"/>
    </row>
    <row r="424" spans="1:21" ht="15.75" customHeight="1" x14ac:dyDescent="0.25">
      <c r="A424" s="58">
        <v>2001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144"/>
      <c r="M424" s="223"/>
      <c r="N424" s="129"/>
      <c r="O424" s="225"/>
      <c r="P424" s="192" t="s">
        <v>85</v>
      </c>
      <c r="Q424" s="86">
        <f>IF(Q423/B409=0,"",Q423/B409)</f>
        <v>0.73684210526315785</v>
      </c>
      <c r="R424" s="112">
        <f>IF(Q423/R423=0,"",Q423/R423)</f>
        <v>1</v>
      </c>
      <c r="S424" s="194" t="s">
        <v>86</v>
      </c>
      <c r="U424" s="104"/>
    </row>
    <row r="425" spans="1:21" ht="15.75" customHeight="1" x14ac:dyDescent="0.25">
      <c r="A425" s="58">
        <v>2002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144"/>
      <c r="M425" s="226"/>
      <c r="N425" s="227"/>
      <c r="O425" s="228"/>
      <c r="P425" s="90"/>
      <c r="Q425" s="91"/>
      <c r="R425" s="91"/>
      <c r="S425" s="113"/>
      <c r="U425" s="104"/>
    </row>
    <row r="426" spans="1:21" ht="18" customHeight="1" x14ac:dyDescent="0.25">
      <c r="A426" s="28"/>
      <c r="B426" s="308" t="s">
        <v>111</v>
      </c>
      <c r="C426" s="308"/>
      <c r="D426" s="308"/>
      <c r="E426" s="308"/>
      <c r="F426" s="308"/>
      <c r="G426" s="308"/>
      <c r="H426" s="308"/>
      <c r="I426" s="308"/>
      <c r="J426" s="308"/>
      <c r="K426" s="308"/>
      <c r="L426" s="93">
        <f>SUM(L409:L422)</f>
        <v>28</v>
      </c>
      <c r="M426" s="94">
        <f>IF(SUM(L415:L418)=0,"0%",SUM(L415:L418)/B409)</f>
        <v>0.55263157894736847</v>
      </c>
      <c r="N426" s="94">
        <f>IF(L426=0,"",L426/B409)</f>
        <v>0.73684210526315785</v>
      </c>
      <c r="O426" s="94">
        <f>N426-M426</f>
        <v>0.18421052631578938</v>
      </c>
      <c r="P426" s="3"/>
      <c r="Q426" s="29"/>
      <c r="R426" s="22"/>
      <c r="S426" s="3"/>
      <c r="U426" s="104"/>
    </row>
    <row r="427" spans="1:21" ht="12.75" customHeight="1" x14ac:dyDescent="0.2">
      <c r="L427" s="114"/>
      <c r="M427" s="3"/>
      <c r="O427" s="3"/>
    </row>
    <row r="428" spans="1:21" ht="12.75" customHeight="1" x14ac:dyDescent="0.2">
      <c r="L428" s="114"/>
      <c r="M428" s="3"/>
      <c r="O428" s="3"/>
    </row>
    <row r="429" spans="1:21" ht="26.25" customHeight="1" x14ac:dyDescent="0.4">
      <c r="A429" s="161"/>
      <c r="B429" s="279" t="s">
        <v>99</v>
      </c>
      <c r="C429" s="279"/>
      <c r="D429" s="279"/>
      <c r="E429" s="279"/>
      <c r="F429" s="279"/>
      <c r="G429" s="279"/>
      <c r="H429" s="279"/>
      <c r="I429" s="279"/>
      <c r="J429" s="279"/>
      <c r="K429" s="279"/>
      <c r="L429" s="179" t="s">
        <v>87</v>
      </c>
      <c r="M429" s="3"/>
      <c r="N429" s="29"/>
      <c r="O429" s="3"/>
      <c r="P429" s="29"/>
      <c r="Q429" s="29"/>
      <c r="R429" s="29"/>
    </row>
    <row r="430" spans="1:21" ht="20.25" customHeight="1" x14ac:dyDescent="0.2">
      <c r="A430" s="293" t="s">
        <v>10</v>
      </c>
      <c r="B430" s="273" t="s">
        <v>100</v>
      </c>
      <c r="C430" s="274"/>
      <c r="D430" s="274"/>
      <c r="E430" s="274"/>
      <c r="F430" s="274"/>
      <c r="G430" s="274"/>
      <c r="H430" s="274"/>
      <c r="I430" s="274"/>
      <c r="J430" s="274"/>
      <c r="K430" s="275"/>
      <c r="L430" s="276" t="s">
        <v>11</v>
      </c>
      <c r="M430" s="269" t="s">
        <v>3</v>
      </c>
      <c r="N430" s="269" t="s">
        <v>4</v>
      </c>
      <c r="O430" s="278" t="s">
        <v>5</v>
      </c>
      <c r="P430" s="269" t="s">
        <v>6</v>
      </c>
      <c r="Q430" s="267" t="s">
        <v>7</v>
      </c>
      <c r="R430" s="267" t="s">
        <v>8</v>
      </c>
      <c r="S430" s="269" t="s">
        <v>101</v>
      </c>
    </row>
    <row r="431" spans="1:21" ht="15.75" customHeight="1" x14ac:dyDescent="0.25">
      <c r="A431" s="268"/>
      <c r="B431" s="58" t="s">
        <v>102</v>
      </c>
      <c r="C431" s="58" t="s">
        <v>103</v>
      </c>
      <c r="D431" s="58" t="s">
        <v>104</v>
      </c>
      <c r="E431" s="58" t="s">
        <v>105</v>
      </c>
      <c r="F431" s="58" t="s">
        <v>106</v>
      </c>
      <c r="G431" s="58" t="s">
        <v>107</v>
      </c>
      <c r="H431" s="58" t="s">
        <v>108</v>
      </c>
      <c r="I431" s="58" t="s">
        <v>109</v>
      </c>
      <c r="J431" s="58" t="s">
        <v>110</v>
      </c>
      <c r="K431" s="58" t="s">
        <v>137</v>
      </c>
      <c r="L431" s="277"/>
      <c r="M431" s="268"/>
      <c r="N431" s="268"/>
      <c r="O431" s="268"/>
      <c r="P431" s="268"/>
      <c r="Q431" s="268"/>
      <c r="R431" s="268"/>
      <c r="S431" s="268"/>
      <c r="U431" s="104"/>
    </row>
    <row r="432" spans="1:21" ht="15.75" customHeight="1" x14ac:dyDescent="0.25">
      <c r="A432" s="58">
        <v>1301</v>
      </c>
      <c r="B432" s="59">
        <v>42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144"/>
      <c r="M432" s="220"/>
      <c r="N432" s="221"/>
      <c r="O432" s="222"/>
      <c r="P432" s="229"/>
      <c r="Q432" s="63">
        <f>B432</f>
        <v>42</v>
      </c>
      <c r="R432" s="230"/>
      <c r="S432" s="229"/>
      <c r="U432" s="104"/>
    </row>
    <row r="433" spans="1:21" ht="15.75" customHeight="1" x14ac:dyDescent="0.25">
      <c r="A433" s="58">
        <v>1302</v>
      </c>
      <c r="B433" s="59"/>
      <c r="C433" s="59">
        <v>29</v>
      </c>
      <c r="D433" s="59"/>
      <c r="E433" s="59"/>
      <c r="F433" s="59"/>
      <c r="G433" s="59"/>
      <c r="H433" s="59"/>
      <c r="I433" s="59"/>
      <c r="J433" s="59"/>
      <c r="K433" s="59"/>
      <c r="L433" s="144"/>
      <c r="M433" s="223"/>
      <c r="N433" s="129"/>
      <c r="O433" s="224"/>
      <c r="P433" s="67">
        <f>IF(C433=0,"",C433/B432)</f>
        <v>0.69047619047619047</v>
      </c>
      <c r="Q433" s="68">
        <v>32</v>
      </c>
      <c r="R433" s="231">
        <f t="shared" ref="R433:R441" si="55">IF(Q433=0,"",Q433/Q432)</f>
        <v>0.76190476190476186</v>
      </c>
      <c r="S433" s="231">
        <f t="shared" ref="S433:S441" si="56">IF(Q433=0,"",100%-R433)</f>
        <v>0.23809523809523814</v>
      </c>
      <c r="U433" s="104"/>
    </row>
    <row r="434" spans="1:21" ht="15.75" customHeight="1" x14ac:dyDescent="0.25">
      <c r="A434" s="58">
        <v>1401</v>
      </c>
      <c r="B434" s="59"/>
      <c r="C434" s="59"/>
      <c r="D434" s="59">
        <v>27</v>
      </c>
      <c r="E434" s="59"/>
      <c r="F434" s="59"/>
      <c r="G434" s="59"/>
      <c r="H434" s="59"/>
      <c r="I434" s="59"/>
      <c r="J434" s="59"/>
      <c r="K434" s="59"/>
      <c r="L434" s="144"/>
      <c r="M434" s="223"/>
      <c r="N434" s="129"/>
      <c r="O434" s="224"/>
      <c r="P434" s="67">
        <f>IF(D434=0,"",D434/C433)</f>
        <v>0.93103448275862066</v>
      </c>
      <c r="Q434" s="68">
        <v>32</v>
      </c>
      <c r="R434" s="231">
        <f t="shared" si="55"/>
        <v>1</v>
      </c>
      <c r="S434" s="231">
        <f t="shared" si="56"/>
        <v>0</v>
      </c>
      <c r="U434" s="70">
        <f>Q434/Q432</f>
        <v>0.76190476190476186</v>
      </c>
    </row>
    <row r="435" spans="1:21" ht="15.75" customHeight="1" x14ac:dyDescent="0.25">
      <c r="A435" s="58">
        <v>1402</v>
      </c>
      <c r="B435" s="59"/>
      <c r="C435" s="59"/>
      <c r="D435" s="59"/>
      <c r="E435" s="59">
        <v>25</v>
      </c>
      <c r="F435" s="59"/>
      <c r="G435" s="59"/>
      <c r="H435" s="59"/>
      <c r="I435" s="59"/>
      <c r="J435" s="59"/>
      <c r="K435" s="59"/>
      <c r="L435" s="144"/>
      <c r="M435" s="223"/>
      <c r="N435" s="129"/>
      <c r="O435" s="224"/>
      <c r="P435" s="67">
        <f>IF(E435=0,"",E435/D434)</f>
        <v>0.92592592592592593</v>
      </c>
      <c r="Q435" s="68">
        <v>29</v>
      </c>
      <c r="R435" s="231">
        <f t="shared" si="55"/>
        <v>0.90625</v>
      </c>
      <c r="S435" s="231">
        <f t="shared" si="56"/>
        <v>9.375E-2</v>
      </c>
      <c r="U435" s="104"/>
    </row>
    <row r="436" spans="1:21" ht="15.75" customHeight="1" x14ac:dyDescent="0.25">
      <c r="A436" s="58">
        <v>1501</v>
      </c>
      <c r="B436" s="59"/>
      <c r="C436" s="59"/>
      <c r="D436" s="59"/>
      <c r="E436" s="59"/>
      <c r="F436" s="59">
        <v>23</v>
      </c>
      <c r="G436" s="59"/>
      <c r="H436" s="59"/>
      <c r="I436" s="59"/>
      <c r="J436" s="59"/>
      <c r="K436" s="59"/>
      <c r="L436" s="144"/>
      <c r="M436" s="223"/>
      <c r="N436" s="129"/>
      <c r="O436" s="224"/>
      <c r="P436" s="67">
        <f>IF(F436=0,"",F436/E435)</f>
        <v>0.92</v>
      </c>
      <c r="Q436" s="68">
        <v>29</v>
      </c>
      <c r="R436" s="231">
        <f t="shared" si="55"/>
        <v>1</v>
      </c>
      <c r="S436" s="231">
        <f t="shared" si="56"/>
        <v>0</v>
      </c>
      <c r="U436" s="104"/>
    </row>
    <row r="437" spans="1:21" ht="15.75" customHeight="1" x14ac:dyDescent="0.25">
      <c r="A437" s="58">
        <v>1502</v>
      </c>
      <c r="B437" s="59"/>
      <c r="C437" s="59"/>
      <c r="D437" s="59"/>
      <c r="E437" s="59"/>
      <c r="F437" s="59"/>
      <c r="G437" s="59">
        <v>19</v>
      </c>
      <c r="H437" s="59"/>
      <c r="I437" s="59"/>
      <c r="J437" s="59"/>
      <c r="K437" s="59"/>
      <c r="L437" s="144"/>
      <c r="M437" s="223"/>
      <c r="N437" s="129"/>
      <c r="O437" s="224"/>
      <c r="P437" s="67">
        <f>IF(G437=0,"",G437/F436)</f>
        <v>0.82608695652173914</v>
      </c>
      <c r="Q437" s="68">
        <v>24</v>
      </c>
      <c r="R437" s="231">
        <f t="shared" si="55"/>
        <v>0.82758620689655171</v>
      </c>
      <c r="S437" s="231">
        <f t="shared" si="56"/>
        <v>0.17241379310344829</v>
      </c>
      <c r="U437" s="104"/>
    </row>
    <row r="438" spans="1:21" ht="15.75" customHeight="1" x14ac:dyDescent="0.25">
      <c r="A438" s="58">
        <v>1601</v>
      </c>
      <c r="B438" s="59"/>
      <c r="C438" s="59"/>
      <c r="D438" s="59"/>
      <c r="E438" s="59"/>
      <c r="F438" s="59"/>
      <c r="G438" s="59"/>
      <c r="H438" s="59">
        <v>18</v>
      </c>
      <c r="I438" s="59"/>
      <c r="J438" s="59"/>
      <c r="K438" s="59"/>
      <c r="L438" s="144">
        <v>1</v>
      </c>
      <c r="M438" s="223"/>
      <c r="N438" s="129"/>
      <c r="O438" s="224"/>
      <c r="P438" s="67">
        <f>IF(H438=0,"",H438/G437)</f>
        <v>0.94736842105263153</v>
      </c>
      <c r="Q438" s="68">
        <v>24</v>
      </c>
      <c r="R438" s="231">
        <f t="shared" si="55"/>
        <v>1</v>
      </c>
      <c r="S438" s="231">
        <f t="shared" si="56"/>
        <v>0</v>
      </c>
      <c r="U438" s="104"/>
    </row>
    <row r="439" spans="1:21" ht="15.75" customHeight="1" x14ac:dyDescent="0.25">
      <c r="A439" s="58">
        <v>1602</v>
      </c>
      <c r="B439" s="59"/>
      <c r="C439" s="59"/>
      <c r="D439" s="59"/>
      <c r="E439" s="59"/>
      <c r="F439" s="59"/>
      <c r="G439" s="59"/>
      <c r="H439" s="59"/>
      <c r="I439" s="59">
        <v>18</v>
      </c>
      <c r="J439" s="59"/>
      <c r="K439" s="59"/>
      <c r="L439" s="144"/>
      <c r="M439" s="223"/>
      <c r="N439" s="129"/>
      <c r="O439" s="224"/>
      <c r="P439" s="67">
        <f>IF(I439=0,"",I439/H438)</f>
        <v>1</v>
      </c>
      <c r="Q439" s="68">
        <v>24</v>
      </c>
      <c r="R439" s="231">
        <f t="shared" si="55"/>
        <v>1</v>
      </c>
      <c r="S439" s="231">
        <f t="shared" si="56"/>
        <v>0</v>
      </c>
      <c r="U439" s="104"/>
    </row>
    <row r="440" spans="1:21" ht="15.75" customHeight="1" x14ac:dyDescent="0.25">
      <c r="A440" s="58">
        <v>1701</v>
      </c>
      <c r="B440" s="59"/>
      <c r="C440" s="59"/>
      <c r="D440" s="59"/>
      <c r="E440" s="59"/>
      <c r="F440" s="59"/>
      <c r="G440" s="59"/>
      <c r="H440" s="59"/>
      <c r="I440" s="59"/>
      <c r="J440" s="59">
        <v>14</v>
      </c>
      <c r="K440" s="59"/>
      <c r="L440" s="144">
        <v>2</v>
      </c>
      <c r="M440" s="223"/>
      <c r="N440" s="129"/>
      <c r="O440" s="224"/>
      <c r="P440" s="67">
        <f>IF(J440=0,"",J440/I439)</f>
        <v>0.77777777777777779</v>
      </c>
      <c r="Q440" s="68">
        <v>23</v>
      </c>
      <c r="R440" s="231">
        <f t="shared" si="55"/>
        <v>0.95833333333333337</v>
      </c>
      <c r="S440" s="231">
        <f t="shared" si="56"/>
        <v>4.166666666666663E-2</v>
      </c>
      <c r="U440" s="104"/>
    </row>
    <row r="441" spans="1:21" ht="15.75" customHeight="1" x14ac:dyDescent="0.25">
      <c r="A441" s="58">
        <v>1702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59">
        <v>13</v>
      </c>
      <c r="L441" s="144">
        <v>13</v>
      </c>
      <c r="M441" s="223"/>
      <c r="N441" s="129"/>
      <c r="O441" s="224"/>
      <c r="P441" s="67">
        <f>IF(K441=0,"",K441/J440)</f>
        <v>0.9285714285714286</v>
      </c>
      <c r="Q441" s="68">
        <v>22</v>
      </c>
      <c r="R441" s="231">
        <f t="shared" si="55"/>
        <v>0.95652173913043481</v>
      </c>
      <c r="S441" s="231">
        <f t="shared" si="56"/>
        <v>4.3478260869565188E-2</v>
      </c>
      <c r="U441" s="104"/>
    </row>
    <row r="442" spans="1:21" ht="15.75" customHeight="1" x14ac:dyDescent="0.25">
      <c r="A442" s="58">
        <v>1801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>
        <v>4</v>
      </c>
      <c r="L442" s="144">
        <v>4</v>
      </c>
      <c r="M442" s="223"/>
      <c r="N442" s="129"/>
      <c r="O442" s="225"/>
      <c r="P442" s="232"/>
      <c r="Q442" s="109">
        <v>14</v>
      </c>
      <c r="R442" s="251"/>
      <c r="S442" s="232"/>
      <c r="U442" s="104"/>
    </row>
    <row r="443" spans="1:21" ht="15.75" customHeight="1" x14ac:dyDescent="0.25">
      <c r="A443" s="58">
        <v>1802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59">
        <v>2</v>
      </c>
      <c r="L443" s="144">
        <v>2</v>
      </c>
      <c r="M443" s="223"/>
      <c r="N443" s="129"/>
      <c r="O443" s="225"/>
      <c r="P443" s="233"/>
      <c r="Q443" s="109">
        <v>2</v>
      </c>
      <c r="R443" s="234"/>
      <c r="S443" s="233"/>
      <c r="U443" s="104"/>
    </row>
    <row r="444" spans="1:21" ht="15.75" customHeight="1" x14ac:dyDescent="0.25">
      <c r="A444" s="58">
        <v>1901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59">
        <v>1</v>
      </c>
      <c r="L444" s="144">
        <v>1</v>
      </c>
      <c r="M444" s="223"/>
      <c r="N444" s="129"/>
      <c r="O444" s="225"/>
      <c r="P444" s="233"/>
      <c r="Q444" s="109">
        <v>2</v>
      </c>
      <c r="R444" s="234"/>
      <c r="S444" s="233"/>
      <c r="U444" s="104"/>
    </row>
    <row r="445" spans="1:21" ht="15.75" customHeight="1" x14ac:dyDescent="0.25">
      <c r="A445" s="58">
        <v>1902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59">
        <v>1</v>
      </c>
      <c r="L445" s="144">
        <v>1</v>
      </c>
      <c r="M445" s="223"/>
      <c r="N445" s="129"/>
      <c r="O445" s="225"/>
      <c r="P445" s="129"/>
      <c r="Q445" s="225"/>
      <c r="R445" s="124"/>
      <c r="S445" s="233"/>
      <c r="U445" s="104"/>
    </row>
    <row r="446" spans="1:21" ht="15.75" customHeight="1" x14ac:dyDescent="0.25">
      <c r="A446" s="58">
        <v>2001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144"/>
      <c r="M446" s="223"/>
      <c r="N446" s="129"/>
      <c r="O446" s="225"/>
      <c r="P446" s="191" t="s">
        <v>83</v>
      </c>
      <c r="Q446" s="82">
        <v>23</v>
      </c>
      <c r="R446" s="111">
        <f>L449</f>
        <v>24</v>
      </c>
      <c r="S446" s="193" t="s">
        <v>11</v>
      </c>
      <c r="U446" s="104"/>
    </row>
    <row r="447" spans="1:21" ht="15.75" customHeight="1" x14ac:dyDescent="0.25">
      <c r="A447" s="58">
        <v>2002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144"/>
      <c r="M447" s="223"/>
      <c r="N447" s="129"/>
      <c r="O447" s="225"/>
      <c r="P447" s="192" t="s">
        <v>85</v>
      </c>
      <c r="Q447" s="86">
        <f>IF(Q446/B432=0,"",Q446/B432)</f>
        <v>0.54761904761904767</v>
      </c>
      <c r="R447" s="112">
        <f>IF(Q446/R446=0,"",Q446/R446)</f>
        <v>0.95833333333333337</v>
      </c>
      <c r="S447" s="194" t="s">
        <v>86</v>
      </c>
      <c r="U447" s="104"/>
    </row>
    <row r="448" spans="1:21" ht="15.75" customHeight="1" x14ac:dyDescent="0.25">
      <c r="A448" s="58">
        <v>2101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144"/>
      <c r="M448" s="226"/>
      <c r="N448" s="227"/>
      <c r="O448" s="228"/>
      <c r="P448" s="90"/>
      <c r="Q448" s="91"/>
      <c r="R448" s="91"/>
      <c r="S448" s="113"/>
      <c r="U448" s="104"/>
    </row>
    <row r="449" spans="1:21" ht="18" customHeight="1" x14ac:dyDescent="0.25">
      <c r="A449" s="28"/>
      <c r="B449" s="308" t="s">
        <v>111</v>
      </c>
      <c r="C449" s="308"/>
      <c r="D449" s="308"/>
      <c r="E449" s="308"/>
      <c r="F449" s="308"/>
      <c r="G449" s="308"/>
      <c r="H449" s="308"/>
      <c r="I449" s="308"/>
      <c r="J449" s="308"/>
      <c r="K449" s="308"/>
      <c r="L449" s="93">
        <f>SUM(L432:L445)</f>
        <v>24</v>
      </c>
      <c r="M449" s="94">
        <f>IF(SUM(L438:L441)=0,"",SUM(L438:L441)/B432)</f>
        <v>0.38095238095238093</v>
      </c>
      <c r="N449" s="94">
        <f>IF(L449=0,"",L449/B432)</f>
        <v>0.5714285714285714</v>
      </c>
      <c r="O449" s="94">
        <f>IF(L440=0,"",N449-M449)</f>
        <v>0.19047619047619047</v>
      </c>
      <c r="P449" s="3"/>
      <c r="Q449" s="29"/>
      <c r="R449" s="22"/>
      <c r="S449" s="3"/>
      <c r="U449" s="104"/>
    </row>
    <row r="450" spans="1:21" ht="12.75" customHeight="1" x14ac:dyDescent="0.2">
      <c r="L450" s="114"/>
      <c r="M450" s="3"/>
      <c r="O450" s="3"/>
    </row>
    <row r="451" spans="1:21" ht="12.75" customHeight="1" x14ac:dyDescent="0.2">
      <c r="L451" s="114"/>
      <c r="M451" s="3"/>
      <c r="O451" s="3"/>
    </row>
    <row r="452" spans="1:21" ht="26.25" customHeight="1" x14ac:dyDescent="0.4">
      <c r="A452" s="161"/>
      <c r="B452" s="279" t="s">
        <v>99</v>
      </c>
      <c r="C452" s="279"/>
      <c r="D452" s="279"/>
      <c r="E452" s="279"/>
      <c r="F452" s="279"/>
      <c r="G452" s="279"/>
      <c r="H452" s="279"/>
      <c r="I452" s="279"/>
      <c r="J452" s="279"/>
      <c r="K452" s="279"/>
      <c r="L452" s="179" t="s">
        <v>88</v>
      </c>
      <c r="M452" s="3"/>
      <c r="N452" s="3"/>
      <c r="O452" s="29"/>
      <c r="P452" s="3"/>
      <c r="Q452" s="29"/>
      <c r="R452" s="29"/>
      <c r="S452" s="29"/>
    </row>
    <row r="453" spans="1:21" ht="20.25" customHeight="1" x14ac:dyDescent="0.2">
      <c r="A453" s="293" t="s">
        <v>10</v>
      </c>
      <c r="B453" s="273" t="s">
        <v>100</v>
      </c>
      <c r="C453" s="274"/>
      <c r="D453" s="274"/>
      <c r="E453" s="274"/>
      <c r="F453" s="274"/>
      <c r="G453" s="274"/>
      <c r="H453" s="274"/>
      <c r="I453" s="274"/>
      <c r="J453" s="274"/>
      <c r="K453" s="275"/>
      <c r="L453" s="276" t="s">
        <v>11</v>
      </c>
      <c r="M453" s="269" t="s">
        <v>3</v>
      </c>
      <c r="N453" s="269" t="s">
        <v>4</v>
      </c>
      <c r="O453" s="278" t="s">
        <v>5</v>
      </c>
      <c r="P453" s="269" t="s">
        <v>6</v>
      </c>
      <c r="Q453" s="267" t="s">
        <v>7</v>
      </c>
      <c r="R453" s="267" t="s">
        <v>8</v>
      </c>
      <c r="S453" s="269" t="s">
        <v>101</v>
      </c>
    </row>
    <row r="454" spans="1:21" ht="15.75" customHeight="1" x14ac:dyDescent="0.25">
      <c r="A454" s="268"/>
      <c r="B454" s="58" t="s">
        <v>102</v>
      </c>
      <c r="C454" s="58" t="s">
        <v>103</v>
      </c>
      <c r="D454" s="58" t="s">
        <v>104</v>
      </c>
      <c r="E454" s="58" t="s">
        <v>105</v>
      </c>
      <c r="F454" s="58" t="s">
        <v>106</v>
      </c>
      <c r="G454" s="58" t="s">
        <v>107</v>
      </c>
      <c r="H454" s="58" t="s">
        <v>108</v>
      </c>
      <c r="I454" s="58" t="s">
        <v>109</v>
      </c>
      <c r="J454" s="58" t="s">
        <v>110</v>
      </c>
      <c r="K454" s="58" t="s">
        <v>137</v>
      </c>
      <c r="L454" s="277"/>
      <c r="M454" s="268"/>
      <c r="N454" s="268"/>
      <c r="O454" s="268"/>
      <c r="P454" s="268"/>
      <c r="Q454" s="268"/>
      <c r="R454" s="268"/>
      <c r="S454" s="268"/>
      <c r="U454" s="104"/>
    </row>
    <row r="455" spans="1:21" ht="15.75" customHeight="1" x14ac:dyDescent="0.25">
      <c r="A455" s="58">
        <v>1302</v>
      </c>
      <c r="B455" s="59">
        <v>36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144"/>
      <c r="M455" s="220"/>
      <c r="N455" s="221"/>
      <c r="O455" s="222"/>
      <c r="P455" s="229"/>
      <c r="Q455" s="63">
        <f>B455</f>
        <v>36</v>
      </c>
      <c r="R455" s="230"/>
      <c r="S455" s="229"/>
      <c r="U455" s="104"/>
    </row>
    <row r="456" spans="1:21" ht="15.75" customHeight="1" x14ac:dyDescent="0.25">
      <c r="A456" s="58">
        <v>1401</v>
      </c>
      <c r="B456" s="59"/>
      <c r="C456" s="59">
        <v>29</v>
      </c>
      <c r="D456" s="59"/>
      <c r="E456" s="59"/>
      <c r="F456" s="59"/>
      <c r="G456" s="59"/>
      <c r="H456" s="59"/>
      <c r="I456" s="59"/>
      <c r="J456" s="59"/>
      <c r="K456" s="59"/>
      <c r="L456" s="144"/>
      <c r="M456" s="223"/>
      <c r="N456" s="129"/>
      <c r="O456" s="224"/>
      <c r="P456" s="67">
        <f>IF(C456=0,"",C456/B455)</f>
        <v>0.80555555555555558</v>
      </c>
      <c r="Q456" s="68">
        <v>29</v>
      </c>
      <c r="R456" s="231">
        <f t="shared" ref="R456:R464" si="57">IF(Q456=0,"",Q456/Q455)</f>
        <v>0.80555555555555558</v>
      </c>
      <c r="S456" s="231">
        <f t="shared" ref="S456:S464" si="58">IF(Q456=0,"",100%-R456)</f>
        <v>0.19444444444444442</v>
      </c>
      <c r="U456" s="104"/>
    </row>
    <row r="457" spans="1:21" ht="15.75" customHeight="1" x14ac:dyDescent="0.25">
      <c r="A457" s="58">
        <v>1402</v>
      </c>
      <c r="B457" s="59"/>
      <c r="C457" s="59"/>
      <c r="D457" s="59">
        <v>28</v>
      </c>
      <c r="E457" s="59"/>
      <c r="F457" s="59"/>
      <c r="G457" s="59"/>
      <c r="H457" s="59"/>
      <c r="I457" s="59"/>
      <c r="J457" s="59"/>
      <c r="K457" s="59"/>
      <c r="L457" s="144"/>
      <c r="M457" s="223"/>
      <c r="N457" s="129"/>
      <c r="O457" s="224"/>
      <c r="P457" s="67">
        <f>IF(D457=0,"",D457/C456)</f>
        <v>0.96551724137931039</v>
      </c>
      <c r="Q457" s="68">
        <v>29</v>
      </c>
      <c r="R457" s="231">
        <f t="shared" si="57"/>
        <v>1</v>
      </c>
      <c r="S457" s="231">
        <f t="shared" si="58"/>
        <v>0</v>
      </c>
      <c r="U457" s="70">
        <f>Q457/Q455</f>
        <v>0.80555555555555558</v>
      </c>
    </row>
    <row r="458" spans="1:21" ht="15.75" customHeight="1" x14ac:dyDescent="0.25">
      <c r="A458" s="58">
        <v>1501</v>
      </c>
      <c r="B458" s="59"/>
      <c r="C458" s="59"/>
      <c r="D458" s="59"/>
      <c r="E458" s="59">
        <v>28</v>
      </c>
      <c r="F458" s="59"/>
      <c r="G458" s="59"/>
      <c r="H458" s="59"/>
      <c r="I458" s="59"/>
      <c r="J458" s="59"/>
      <c r="K458" s="59"/>
      <c r="L458" s="144"/>
      <c r="M458" s="223"/>
      <c r="N458" s="129"/>
      <c r="O458" s="224"/>
      <c r="P458" s="67">
        <f>IF(E458=0,"",E458/D457)</f>
        <v>1</v>
      </c>
      <c r="Q458" s="68">
        <v>28</v>
      </c>
      <c r="R458" s="231">
        <f t="shared" si="57"/>
        <v>0.96551724137931039</v>
      </c>
      <c r="S458" s="231">
        <f t="shared" si="58"/>
        <v>3.4482758620689613E-2</v>
      </c>
      <c r="U458" s="104"/>
    </row>
    <row r="459" spans="1:21" ht="15.75" customHeight="1" x14ac:dyDescent="0.25">
      <c r="A459" s="58">
        <v>1502</v>
      </c>
      <c r="B459" s="59"/>
      <c r="C459" s="59"/>
      <c r="D459" s="59"/>
      <c r="E459" s="59"/>
      <c r="F459" s="59">
        <v>25</v>
      </c>
      <c r="G459" s="59"/>
      <c r="H459" s="59"/>
      <c r="I459" s="59"/>
      <c r="J459" s="59"/>
      <c r="K459" s="59"/>
      <c r="L459" s="144"/>
      <c r="M459" s="223"/>
      <c r="N459" s="129"/>
      <c r="O459" s="224"/>
      <c r="P459" s="67">
        <f>IF(F459=0,"",F459/E458)</f>
        <v>0.8928571428571429</v>
      </c>
      <c r="Q459" s="68">
        <v>27</v>
      </c>
      <c r="R459" s="231">
        <f t="shared" si="57"/>
        <v>0.9642857142857143</v>
      </c>
      <c r="S459" s="231">
        <f t="shared" si="58"/>
        <v>3.5714285714285698E-2</v>
      </c>
      <c r="U459" s="104"/>
    </row>
    <row r="460" spans="1:21" ht="15.75" customHeight="1" x14ac:dyDescent="0.25">
      <c r="A460" s="58">
        <v>1601</v>
      </c>
      <c r="B460" s="59"/>
      <c r="C460" s="59"/>
      <c r="D460" s="59"/>
      <c r="E460" s="59"/>
      <c r="F460" s="59"/>
      <c r="G460" s="59">
        <v>22</v>
      </c>
      <c r="H460" s="59"/>
      <c r="I460" s="59"/>
      <c r="J460" s="59"/>
      <c r="K460" s="59"/>
      <c r="L460" s="144"/>
      <c r="M460" s="223"/>
      <c r="N460" s="129"/>
      <c r="O460" s="224"/>
      <c r="P460" s="67">
        <f>IF(G460=0,"",G460/F459)</f>
        <v>0.88</v>
      </c>
      <c r="Q460" s="68">
        <v>25</v>
      </c>
      <c r="R460" s="231">
        <f t="shared" si="57"/>
        <v>0.92592592592592593</v>
      </c>
      <c r="S460" s="231">
        <f t="shared" si="58"/>
        <v>7.407407407407407E-2</v>
      </c>
      <c r="U460" s="104"/>
    </row>
    <row r="461" spans="1:21" ht="15.75" customHeight="1" x14ac:dyDescent="0.25">
      <c r="A461" s="58">
        <v>1602</v>
      </c>
      <c r="B461" s="59"/>
      <c r="C461" s="59"/>
      <c r="D461" s="59"/>
      <c r="E461" s="59"/>
      <c r="F461" s="59"/>
      <c r="G461" s="59"/>
      <c r="H461" s="59">
        <v>21</v>
      </c>
      <c r="I461" s="59"/>
      <c r="J461" s="59"/>
      <c r="K461" s="59"/>
      <c r="L461" s="144"/>
      <c r="M461" s="223"/>
      <c r="N461" s="129"/>
      <c r="O461" s="224"/>
      <c r="P461" s="67">
        <f>IF(H461=0,"",H461/G460)</f>
        <v>0.95454545454545459</v>
      </c>
      <c r="Q461" s="68">
        <v>24</v>
      </c>
      <c r="R461" s="231">
        <f t="shared" si="57"/>
        <v>0.96</v>
      </c>
      <c r="S461" s="231">
        <f t="shared" si="58"/>
        <v>4.0000000000000036E-2</v>
      </c>
      <c r="U461" s="104"/>
    </row>
    <row r="462" spans="1:21" ht="15.75" customHeight="1" x14ac:dyDescent="0.25">
      <c r="A462" s="58">
        <v>1701</v>
      </c>
      <c r="B462" s="59"/>
      <c r="C462" s="59"/>
      <c r="D462" s="59"/>
      <c r="E462" s="59"/>
      <c r="F462" s="59"/>
      <c r="G462" s="59"/>
      <c r="H462" s="59"/>
      <c r="I462" s="59">
        <v>20</v>
      </c>
      <c r="J462" s="59"/>
      <c r="K462" s="59"/>
      <c r="L462" s="144"/>
      <c r="M462" s="223"/>
      <c r="N462" s="129"/>
      <c r="O462" s="224"/>
      <c r="P462" s="67">
        <f>IF(I462=0,"",I462/H461)</f>
        <v>0.95238095238095233</v>
      </c>
      <c r="Q462" s="68">
        <v>24</v>
      </c>
      <c r="R462" s="231">
        <f t="shared" si="57"/>
        <v>1</v>
      </c>
      <c r="S462" s="231">
        <f t="shared" si="58"/>
        <v>0</v>
      </c>
      <c r="U462" s="104"/>
    </row>
    <row r="463" spans="1:21" ht="15.75" customHeight="1" x14ac:dyDescent="0.25">
      <c r="A463" s="58">
        <v>1702</v>
      </c>
      <c r="B463" s="59"/>
      <c r="C463" s="59"/>
      <c r="D463" s="59"/>
      <c r="E463" s="59"/>
      <c r="F463" s="59"/>
      <c r="G463" s="59"/>
      <c r="H463" s="59"/>
      <c r="I463" s="59"/>
      <c r="J463" s="59">
        <v>19</v>
      </c>
      <c r="K463" s="59"/>
      <c r="L463" s="144">
        <v>1</v>
      </c>
      <c r="M463" s="223"/>
      <c r="N463" s="129"/>
      <c r="O463" s="224"/>
      <c r="P463" s="67">
        <f>IF(J463=0,"",J463/I462)</f>
        <v>0.95</v>
      </c>
      <c r="Q463" s="68">
        <v>23</v>
      </c>
      <c r="R463" s="231">
        <f t="shared" si="57"/>
        <v>0.95833333333333337</v>
      </c>
      <c r="S463" s="231">
        <f t="shared" si="58"/>
        <v>4.166666666666663E-2</v>
      </c>
      <c r="U463" s="104"/>
    </row>
    <row r="464" spans="1:21" ht="15.75" customHeight="1" x14ac:dyDescent="0.25">
      <c r="A464" s="58">
        <v>1801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>
        <v>19</v>
      </c>
      <c r="L464" s="144">
        <v>19</v>
      </c>
      <c r="M464" s="223"/>
      <c r="N464" s="129"/>
      <c r="O464" s="224"/>
      <c r="P464" s="67">
        <f>IF(K464=0,"",K464/J463)</f>
        <v>1</v>
      </c>
      <c r="Q464" s="68">
        <v>22</v>
      </c>
      <c r="R464" s="231">
        <f t="shared" si="57"/>
        <v>0.95652173913043481</v>
      </c>
      <c r="S464" s="231">
        <f t="shared" si="58"/>
        <v>4.3478260869565188E-2</v>
      </c>
      <c r="U464" s="104"/>
    </row>
    <row r="465" spans="1:21" ht="15.75" customHeight="1" x14ac:dyDescent="0.25">
      <c r="A465" s="58">
        <v>1802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59">
        <v>2</v>
      </c>
      <c r="L465" s="144">
        <v>2</v>
      </c>
      <c r="M465" s="223"/>
      <c r="N465" s="129"/>
      <c r="O465" s="225"/>
      <c r="P465" s="232"/>
      <c r="Q465" s="109">
        <v>2</v>
      </c>
      <c r="R465" s="251"/>
      <c r="S465" s="232"/>
      <c r="U465" s="104"/>
    </row>
    <row r="466" spans="1:21" ht="15.75" customHeight="1" x14ac:dyDescent="0.25">
      <c r="A466" s="58">
        <v>1901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144"/>
      <c r="M466" s="223"/>
      <c r="N466" s="129"/>
      <c r="O466" s="225"/>
      <c r="P466" s="233"/>
      <c r="Q466" s="109"/>
      <c r="R466" s="234"/>
      <c r="S466" s="233"/>
      <c r="U466" s="104"/>
    </row>
    <row r="467" spans="1:21" ht="15.75" customHeight="1" x14ac:dyDescent="0.25">
      <c r="A467" s="58">
        <v>1902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144"/>
      <c r="M467" s="223"/>
      <c r="N467" s="129"/>
      <c r="O467" s="225"/>
      <c r="P467" s="233"/>
      <c r="Q467" s="109"/>
      <c r="R467" s="234"/>
      <c r="S467" s="233"/>
      <c r="U467" s="104"/>
    </row>
    <row r="468" spans="1:21" ht="15.75" customHeight="1" x14ac:dyDescent="0.25">
      <c r="A468" s="58">
        <v>2001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144"/>
      <c r="M468" s="223"/>
      <c r="N468" s="129"/>
      <c r="O468" s="225"/>
      <c r="P468" s="129"/>
      <c r="Q468" s="225"/>
      <c r="R468" s="124"/>
      <c r="S468" s="233"/>
      <c r="U468" s="104"/>
    </row>
    <row r="469" spans="1:21" ht="15.75" customHeight="1" x14ac:dyDescent="0.25">
      <c r="A469" s="58">
        <v>2002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144"/>
      <c r="M469" s="223"/>
      <c r="N469" s="129"/>
      <c r="O469" s="225"/>
      <c r="P469" s="191" t="s">
        <v>83</v>
      </c>
      <c r="Q469" s="82">
        <v>22</v>
      </c>
      <c r="R469" s="111">
        <f>L472</f>
        <v>22</v>
      </c>
      <c r="S469" s="193" t="s">
        <v>11</v>
      </c>
      <c r="U469" s="104"/>
    </row>
    <row r="470" spans="1:21" ht="15.75" customHeight="1" x14ac:dyDescent="0.25">
      <c r="A470" s="58">
        <v>2101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144"/>
      <c r="M470" s="223"/>
      <c r="N470" s="129"/>
      <c r="O470" s="225"/>
      <c r="P470" s="192" t="s">
        <v>85</v>
      </c>
      <c r="Q470" s="86">
        <f>IF(Q469/B455=0,"",Q469/B455)</f>
        <v>0.61111111111111116</v>
      </c>
      <c r="R470" s="112">
        <f>IF(Q469/R469=0,"",Q469/R469)</f>
        <v>1</v>
      </c>
      <c r="S470" s="194" t="s">
        <v>86</v>
      </c>
      <c r="U470" s="104"/>
    </row>
    <row r="471" spans="1:21" ht="15.75" customHeight="1" x14ac:dyDescent="0.25">
      <c r="A471" s="58">
        <v>2102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144"/>
      <c r="M471" s="226"/>
      <c r="N471" s="227"/>
      <c r="O471" s="228"/>
      <c r="P471" s="90"/>
      <c r="Q471" s="91"/>
      <c r="R471" s="91"/>
      <c r="S471" s="113"/>
      <c r="U471" s="104"/>
    </row>
    <row r="472" spans="1:21" ht="18" customHeight="1" x14ac:dyDescent="0.25">
      <c r="A472" s="28"/>
      <c r="B472" s="308" t="s">
        <v>111</v>
      </c>
      <c r="C472" s="308"/>
      <c r="D472" s="308"/>
      <c r="E472" s="308"/>
      <c r="F472" s="308"/>
      <c r="G472" s="308"/>
      <c r="H472" s="308"/>
      <c r="I472" s="308"/>
      <c r="J472" s="308"/>
      <c r="K472" s="308"/>
      <c r="L472" s="93">
        <f>SUM(L455:L468)</f>
        <v>22</v>
      </c>
      <c r="M472" s="94">
        <f>IF(SUM(L463:L464)=0,"",SUM(L463:L464)/B455)</f>
        <v>0.55555555555555558</v>
      </c>
      <c r="N472" s="94">
        <f>IF(L472=0,"",L472/B455)</f>
        <v>0.61111111111111116</v>
      </c>
      <c r="O472" s="94">
        <f>N472-M472</f>
        <v>5.555555555555558E-2</v>
      </c>
      <c r="P472" s="3"/>
      <c r="Q472" s="29"/>
      <c r="R472" s="22"/>
      <c r="S472" s="3"/>
      <c r="U472" s="104"/>
    </row>
    <row r="473" spans="1:21" ht="12.75" customHeight="1" x14ac:dyDescent="0.2">
      <c r="L473" s="114"/>
      <c r="M473" s="3"/>
      <c r="O473" s="3"/>
    </row>
    <row r="474" spans="1:21" ht="12.75" customHeight="1" x14ac:dyDescent="0.2">
      <c r="L474" s="114"/>
      <c r="M474" s="3"/>
      <c r="O474" s="3"/>
    </row>
    <row r="475" spans="1:21" ht="26.25" customHeight="1" x14ac:dyDescent="0.4">
      <c r="A475" s="161"/>
      <c r="B475" s="279" t="s">
        <v>99</v>
      </c>
      <c r="C475" s="279"/>
      <c r="D475" s="279"/>
      <c r="E475" s="279"/>
      <c r="F475" s="279"/>
      <c r="G475" s="279"/>
      <c r="H475" s="279"/>
      <c r="I475" s="279"/>
      <c r="J475" s="279"/>
      <c r="K475" s="279"/>
      <c r="L475" s="179" t="s">
        <v>91</v>
      </c>
      <c r="M475" s="3"/>
      <c r="N475" s="29"/>
      <c r="O475" s="3"/>
      <c r="P475" s="29"/>
      <c r="Q475" s="29"/>
      <c r="R475" s="29"/>
    </row>
    <row r="476" spans="1:21" ht="20.25" customHeight="1" x14ac:dyDescent="0.2">
      <c r="A476" s="293" t="s">
        <v>10</v>
      </c>
      <c r="B476" s="273" t="s">
        <v>100</v>
      </c>
      <c r="C476" s="274"/>
      <c r="D476" s="274"/>
      <c r="E476" s="274"/>
      <c r="F476" s="274"/>
      <c r="G476" s="274"/>
      <c r="H476" s="274"/>
      <c r="I476" s="274"/>
      <c r="J476" s="274"/>
      <c r="K476" s="275"/>
      <c r="L476" s="276" t="s">
        <v>11</v>
      </c>
      <c r="M476" s="269" t="s">
        <v>3</v>
      </c>
      <c r="N476" s="269" t="s">
        <v>4</v>
      </c>
      <c r="O476" s="278" t="s">
        <v>5</v>
      </c>
      <c r="P476" s="269" t="s">
        <v>6</v>
      </c>
      <c r="Q476" s="267" t="s">
        <v>7</v>
      </c>
      <c r="R476" s="267" t="s">
        <v>8</v>
      </c>
      <c r="S476" s="269" t="s">
        <v>101</v>
      </c>
    </row>
    <row r="477" spans="1:21" ht="15.75" customHeight="1" x14ac:dyDescent="0.25">
      <c r="A477" s="268"/>
      <c r="B477" s="58" t="s">
        <v>102</v>
      </c>
      <c r="C477" s="58" t="s">
        <v>103</v>
      </c>
      <c r="D477" s="58" t="s">
        <v>104</v>
      </c>
      <c r="E477" s="58" t="s">
        <v>105</v>
      </c>
      <c r="F477" s="58" t="s">
        <v>106</v>
      </c>
      <c r="G477" s="58" t="s">
        <v>107</v>
      </c>
      <c r="H477" s="58" t="s">
        <v>108</v>
      </c>
      <c r="I477" s="58" t="s">
        <v>109</v>
      </c>
      <c r="J477" s="58" t="s">
        <v>110</v>
      </c>
      <c r="K477" s="58" t="s">
        <v>137</v>
      </c>
      <c r="L477" s="277"/>
      <c r="M477" s="268"/>
      <c r="N477" s="268"/>
      <c r="O477" s="268"/>
      <c r="P477" s="268"/>
      <c r="Q477" s="268"/>
      <c r="R477" s="268"/>
      <c r="S477" s="268"/>
      <c r="U477" s="104"/>
    </row>
    <row r="478" spans="1:21" ht="15.75" customHeight="1" x14ac:dyDescent="0.25">
      <c r="A478" s="58">
        <v>1401</v>
      </c>
      <c r="B478" s="59">
        <v>38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144"/>
      <c r="M478" s="220"/>
      <c r="N478" s="221"/>
      <c r="O478" s="222"/>
      <c r="P478" s="229"/>
      <c r="Q478" s="63">
        <f>B478</f>
        <v>38</v>
      </c>
      <c r="R478" s="230"/>
      <c r="S478" s="229"/>
      <c r="U478" s="104"/>
    </row>
    <row r="479" spans="1:21" ht="15.75" customHeight="1" x14ac:dyDescent="0.25">
      <c r="A479" s="58">
        <v>1402</v>
      </c>
      <c r="B479" s="59"/>
      <c r="C479" s="59">
        <v>30</v>
      </c>
      <c r="D479" s="59"/>
      <c r="E479" s="59"/>
      <c r="F479" s="59"/>
      <c r="G479" s="59"/>
      <c r="H479" s="59"/>
      <c r="I479" s="59"/>
      <c r="J479" s="59"/>
      <c r="K479" s="59"/>
      <c r="L479" s="144"/>
      <c r="M479" s="223"/>
      <c r="N479" s="129"/>
      <c r="O479" s="224"/>
      <c r="P479" s="67">
        <f>IF(C479=0,"",C479/B478)</f>
        <v>0.78947368421052633</v>
      </c>
      <c r="Q479" s="68">
        <v>30</v>
      </c>
      <c r="R479" s="231">
        <f t="shared" ref="R479:R487" si="59">IF(Q479=0,"",Q479/Q478)</f>
        <v>0.78947368421052633</v>
      </c>
      <c r="S479" s="231">
        <f t="shared" ref="S479:S487" si="60">IF(Q479=0,"",100%-R479)</f>
        <v>0.21052631578947367</v>
      </c>
      <c r="U479" s="104"/>
    </row>
    <row r="480" spans="1:21" ht="15.75" customHeight="1" x14ac:dyDescent="0.25">
      <c r="A480" s="58">
        <v>1501</v>
      </c>
      <c r="B480" s="59"/>
      <c r="C480" s="59"/>
      <c r="D480" s="59">
        <v>21</v>
      </c>
      <c r="E480" s="59"/>
      <c r="F480" s="59"/>
      <c r="G480" s="59"/>
      <c r="H480" s="59"/>
      <c r="I480" s="59"/>
      <c r="J480" s="59"/>
      <c r="K480" s="59"/>
      <c r="L480" s="144"/>
      <c r="M480" s="223"/>
      <c r="N480" s="129"/>
      <c r="O480" s="224"/>
      <c r="P480" s="67">
        <f>IF(D480=0,"",D480/C479)</f>
        <v>0.7</v>
      </c>
      <c r="Q480" s="68">
        <v>26</v>
      </c>
      <c r="R480" s="231">
        <f t="shared" si="59"/>
        <v>0.8666666666666667</v>
      </c>
      <c r="S480" s="231">
        <f t="shared" si="60"/>
        <v>0.1333333333333333</v>
      </c>
      <c r="U480" s="70">
        <f>Q480/Q478</f>
        <v>0.68421052631578949</v>
      </c>
    </row>
    <row r="481" spans="1:21" ht="15.75" customHeight="1" x14ac:dyDescent="0.25">
      <c r="A481" s="58">
        <v>1502</v>
      </c>
      <c r="B481" s="59"/>
      <c r="C481" s="59"/>
      <c r="D481" s="59"/>
      <c r="E481" s="59">
        <v>18</v>
      </c>
      <c r="F481" s="59"/>
      <c r="G481" s="59"/>
      <c r="H481" s="59"/>
      <c r="I481" s="59"/>
      <c r="J481" s="59"/>
      <c r="K481" s="59"/>
      <c r="L481" s="144"/>
      <c r="M481" s="223"/>
      <c r="N481" s="129"/>
      <c r="O481" s="224"/>
      <c r="P481" s="67">
        <f>IF(E481=0,"",E481/D480)</f>
        <v>0.8571428571428571</v>
      </c>
      <c r="Q481" s="68">
        <v>22</v>
      </c>
      <c r="R481" s="231">
        <f t="shared" si="59"/>
        <v>0.84615384615384615</v>
      </c>
      <c r="S481" s="231">
        <f t="shared" si="60"/>
        <v>0.15384615384615385</v>
      </c>
      <c r="U481" s="104"/>
    </row>
    <row r="482" spans="1:21" ht="15.75" customHeight="1" x14ac:dyDescent="0.25">
      <c r="A482" s="58">
        <v>1601</v>
      </c>
      <c r="B482" s="59"/>
      <c r="C482" s="59"/>
      <c r="D482" s="59"/>
      <c r="E482" s="59"/>
      <c r="F482" s="59">
        <v>18</v>
      </c>
      <c r="G482" s="59"/>
      <c r="H482" s="59"/>
      <c r="I482" s="59"/>
      <c r="J482" s="59"/>
      <c r="K482" s="59"/>
      <c r="L482" s="144"/>
      <c r="M482" s="223"/>
      <c r="N482" s="129"/>
      <c r="O482" s="224"/>
      <c r="P482" s="67">
        <f>IF(F482=0,"",F482/E481)</f>
        <v>1</v>
      </c>
      <c r="Q482" s="68">
        <v>21</v>
      </c>
      <c r="R482" s="231">
        <f t="shared" si="59"/>
        <v>0.95454545454545459</v>
      </c>
      <c r="S482" s="231">
        <f t="shared" si="60"/>
        <v>4.5454545454545414E-2</v>
      </c>
      <c r="U482" s="104"/>
    </row>
    <row r="483" spans="1:21" ht="15.75" customHeight="1" x14ac:dyDescent="0.25">
      <c r="A483" s="58">
        <v>1602</v>
      </c>
      <c r="B483" s="59"/>
      <c r="C483" s="59"/>
      <c r="D483" s="59"/>
      <c r="E483" s="59"/>
      <c r="F483" s="59"/>
      <c r="G483" s="59">
        <v>15</v>
      </c>
      <c r="H483" s="59"/>
      <c r="I483" s="59"/>
      <c r="J483" s="59"/>
      <c r="K483" s="59"/>
      <c r="L483" s="144"/>
      <c r="M483" s="223"/>
      <c r="N483" s="129"/>
      <c r="O483" s="224"/>
      <c r="P483" s="67">
        <f>IF(G483=0,"",G483/F482)</f>
        <v>0.83333333333333337</v>
      </c>
      <c r="Q483" s="68">
        <v>21</v>
      </c>
      <c r="R483" s="231">
        <f t="shared" si="59"/>
        <v>1</v>
      </c>
      <c r="S483" s="231">
        <f t="shared" si="60"/>
        <v>0</v>
      </c>
      <c r="U483" s="104"/>
    </row>
    <row r="484" spans="1:21" ht="15.75" customHeight="1" x14ac:dyDescent="0.25">
      <c r="A484" s="58">
        <v>1701</v>
      </c>
      <c r="B484" s="59"/>
      <c r="C484" s="59"/>
      <c r="D484" s="59"/>
      <c r="E484" s="59"/>
      <c r="F484" s="59"/>
      <c r="G484" s="59"/>
      <c r="H484" s="59">
        <v>15</v>
      </c>
      <c r="I484" s="59"/>
      <c r="J484" s="59"/>
      <c r="K484" s="59"/>
      <c r="L484" s="144"/>
      <c r="M484" s="223"/>
      <c r="N484" s="129"/>
      <c r="O484" s="224"/>
      <c r="P484" s="67">
        <f>IF(H484=0,"",H484/G483)</f>
        <v>1</v>
      </c>
      <c r="Q484" s="68">
        <v>20</v>
      </c>
      <c r="R484" s="231">
        <f t="shared" si="59"/>
        <v>0.95238095238095233</v>
      </c>
      <c r="S484" s="231">
        <f t="shared" si="60"/>
        <v>4.7619047619047672E-2</v>
      </c>
      <c r="U484" s="104"/>
    </row>
    <row r="485" spans="1:21" ht="15.75" customHeight="1" x14ac:dyDescent="0.25">
      <c r="A485" s="58">
        <v>1702</v>
      </c>
      <c r="B485" s="59"/>
      <c r="C485" s="59"/>
      <c r="D485" s="59"/>
      <c r="E485" s="59"/>
      <c r="F485" s="59"/>
      <c r="G485" s="59"/>
      <c r="H485" s="59"/>
      <c r="I485" s="59">
        <v>15</v>
      </c>
      <c r="J485" s="59"/>
      <c r="K485" s="59"/>
      <c r="L485" s="144"/>
      <c r="M485" s="223"/>
      <c r="N485" s="129"/>
      <c r="O485" s="224"/>
      <c r="P485" s="67">
        <f>IF(I485=0,"",I485/H484)</f>
        <v>1</v>
      </c>
      <c r="Q485" s="68">
        <v>20</v>
      </c>
      <c r="R485" s="231">
        <f t="shared" si="59"/>
        <v>1</v>
      </c>
      <c r="S485" s="231">
        <f t="shared" si="60"/>
        <v>0</v>
      </c>
      <c r="U485" s="104"/>
    </row>
    <row r="486" spans="1:21" ht="15.75" customHeight="1" x14ac:dyDescent="0.25">
      <c r="A486" s="58">
        <v>1801</v>
      </c>
      <c r="B486" s="59"/>
      <c r="C486" s="59"/>
      <c r="D486" s="59"/>
      <c r="E486" s="59"/>
      <c r="F486" s="59"/>
      <c r="G486" s="59"/>
      <c r="H486" s="59"/>
      <c r="I486" s="59"/>
      <c r="J486" s="59">
        <v>15</v>
      </c>
      <c r="K486" s="59"/>
      <c r="L486" s="144"/>
      <c r="M486" s="223"/>
      <c r="N486" s="129"/>
      <c r="O486" s="224"/>
      <c r="P486" s="67">
        <f>IF(J486=0,"",J486/I485)</f>
        <v>1</v>
      </c>
      <c r="Q486" s="68">
        <v>20</v>
      </c>
      <c r="R486" s="231">
        <f t="shared" si="59"/>
        <v>1</v>
      </c>
      <c r="S486" s="231">
        <f t="shared" si="60"/>
        <v>0</v>
      </c>
      <c r="U486" s="104"/>
    </row>
    <row r="487" spans="1:21" ht="15.75" customHeight="1" x14ac:dyDescent="0.25">
      <c r="A487" s="58">
        <v>1802</v>
      </c>
      <c r="B487" s="59"/>
      <c r="C487" s="59"/>
      <c r="D487" s="59"/>
      <c r="E487" s="59"/>
      <c r="F487" s="59"/>
      <c r="G487" s="59"/>
      <c r="H487" s="59"/>
      <c r="I487" s="59"/>
      <c r="J487" s="59"/>
      <c r="K487" s="59">
        <v>14</v>
      </c>
      <c r="L487" s="144">
        <v>13</v>
      </c>
      <c r="M487" s="223"/>
      <c r="N487" s="129"/>
      <c r="O487" s="224"/>
      <c r="P487" s="67">
        <f>IF(K487=0,"",K487/J486)</f>
        <v>0.93333333333333335</v>
      </c>
      <c r="Q487" s="68">
        <v>19</v>
      </c>
      <c r="R487" s="231">
        <f t="shared" si="59"/>
        <v>0.95</v>
      </c>
      <c r="S487" s="231">
        <f t="shared" si="60"/>
        <v>5.0000000000000044E-2</v>
      </c>
      <c r="U487" s="104"/>
    </row>
    <row r="488" spans="1:21" ht="15.75" customHeight="1" x14ac:dyDescent="0.25">
      <c r="A488" s="58">
        <v>1901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59">
        <v>3</v>
      </c>
      <c r="L488" s="144">
        <v>4</v>
      </c>
      <c r="M488" s="223"/>
      <c r="N488" s="129"/>
      <c r="O488" s="225"/>
      <c r="P488" s="232"/>
      <c r="Q488" s="109">
        <v>6</v>
      </c>
      <c r="R488" s="251"/>
      <c r="S488" s="232"/>
      <c r="U488" s="104"/>
    </row>
    <row r="489" spans="1:21" ht="15.75" customHeight="1" x14ac:dyDescent="0.25">
      <c r="A489" s="58">
        <v>1902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59">
        <v>2</v>
      </c>
      <c r="L489" s="144">
        <v>2</v>
      </c>
      <c r="M489" s="223"/>
      <c r="N489" s="129"/>
      <c r="O489" s="225"/>
      <c r="P489" s="233"/>
      <c r="Q489" s="109">
        <v>2</v>
      </c>
      <c r="R489" s="234"/>
      <c r="S489" s="233"/>
      <c r="U489" s="104"/>
    </row>
    <row r="490" spans="1:21" ht="15.75" customHeight="1" x14ac:dyDescent="0.25">
      <c r="A490" s="58">
        <v>2001</v>
      </c>
      <c r="B490" s="59"/>
      <c r="C490" s="59"/>
      <c r="D490" s="59"/>
      <c r="E490" s="59"/>
      <c r="F490" s="59"/>
      <c r="G490" s="59"/>
      <c r="H490" s="59"/>
      <c r="I490" s="59"/>
      <c r="J490" s="59"/>
      <c r="K490" s="59">
        <v>1</v>
      </c>
      <c r="L490" s="144"/>
      <c r="M490" s="223"/>
      <c r="N490" s="129"/>
      <c r="O490" s="225"/>
      <c r="P490" s="233"/>
      <c r="Q490" s="109">
        <v>2</v>
      </c>
      <c r="R490" s="234"/>
      <c r="S490" s="233"/>
      <c r="U490" s="104"/>
    </row>
    <row r="491" spans="1:21" ht="15.75" customHeight="1" x14ac:dyDescent="0.25">
      <c r="A491" s="58">
        <v>2002</v>
      </c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144"/>
      <c r="M491" s="223"/>
      <c r="N491" s="129"/>
      <c r="O491" s="225"/>
      <c r="P491" s="129"/>
      <c r="Q491" s="225"/>
      <c r="R491" s="124"/>
      <c r="S491" s="233"/>
      <c r="U491" s="104"/>
    </row>
    <row r="492" spans="1:21" ht="15.75" customHeight="1" x14ac:dyDescent="0.25">
      <c r="A492" s="58">
        <v>2101</v>
      </c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144"/>
      <c r="M492" s="223"/>
      <c r="N492" s="129"/>
      <c r="O492" s="225"/>
      <c r="P492" s="191" t="s">
        <v>83</v>
      </c>
      <c r="Q492" s="82">
        <v>17</v>
      </c>
      <c r="R492" s="111">
        <f>L495</f>
        <v>19</v>
      </c>
      <c r="S492" s="193" t="s">
        <v>11</v>
      </c>
      <c r="U492" s="104"/>
    </row>
    <row r="493" spans="1:21" ht="15.75" customHeight="1" x14ac:dyDescent="0.25">
      <c r="A493" s="58">
        <v>2102</v>
      </c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144"/>
      <c r="M493" s="223"/>
      <c r="N493" s="129"/>
      <c r="O493" s="225"/>
      <c r="P493" s="192" t="s">
        <v>85</v>
      </c>
      <c r="Q493" s="86">
        <f>Q492/B478</f>
        <v>0.44736842105263158</v>
      </c>
      <c r="R493" s="112">
        <f>Q492/R492</f>
        <v>0.89473684210526316</v>
      </c>
      <c r="S493" s="194" t="s">
        <v>86</v>
      </c>
      <c r="U493" s="104"/>
    </row>
    <row r="494" spans="1:21" ht="15.75" customHeight="1" x14ac:dyDescent="0.25">
      <c r="A494" s="58">
        <v>2201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144"/>
      <c r="M494" s="226"/>
      <c r="N494" s="227"/>
      <c r="O494" s="228"/>
      <c r="P494" s="90"/>
      <c r="Q494" s="91"/>
      <c r="R494" s="91"/>
      <c r="S494" s="113"/>
      <c r="U494" s="104"/>
    </row>
    <row r="495" spans="1:21" ht="18" customHeight="1" x14ac:dyDescent="0.25">
      <c r="A495" s="28"/>
      <c r="B495" s="308" t="s">
        <v>111</v>
      </c>
      <c r="C495" s="308"/>
      <c r="D495" s="308"/>
      <c r="E495" s="308"/>
      <c r="F495" s="308"/>
      <c r="G495" s="308"/>
      <c r="H495" s="308"/>
      <c r="I495" s="308"/>
      <c r="J495" s="308"/>
      <c r="K495" s="308"/>
      <c r="L495" s="93">
        <f>SUM(L478:L491)</f>
        <v>19</v>
      </c>
      <c r="M495" s="94">
        <f>IF(L487=0,"",L487/B478)</f>
        <v>0.34210526315789475</v>
      </c>
      <c r="N495" s="94">
        <f>IF(L495=0,"",L495/B478)</f>
        <v>0.5</v>
      </c>
      <c r="O495" s="94">
        <f>N495-M495</f>
        <v>0.15789473684210525</v>
      </c>
      <c r="P495" s="3"/>
      <c r="Q495" s="29"/>
      <c r="R495" s="22"/>
      <c r="S495" s="3"/>
      <c r="U495" s="104"/>
    </row>
    <row r="496" spans="1:21" ht="12.75" customHeight="1" x14ac:dyDescent="0.2">
      <c r="L496" s="114"/>
      <c r="M496" s="3"/>
      <c r="O496" s="3"/>
    </row>
    <row r="497" spans="1:21" ht="12.75" customHeight="1" x14ac:dyDescent="0.2">
      <c r="L497" s="114"/>
      <c r="M497" s="3"/>
      <c r="O497" s="3"/>
    </row>
    <row r="498" spans="1:21" ht="26.25" customHeight="1" x14ac:dyDescent="0.4">
      <c r="A498" s="161"/>
      <c r="B498" s="279" t="s">
        <v>99</v>
      </c>
      <c r="C498" s="279"/>
      <c r="D498" s="279"/>
      <c r="E498" s="279"/>
      <c r="F498" s="279"/>
      <c r="G498" s="279"/>
      <c r="H498" s="279"/>
      <c r="I498" s="279"/>
      <c r="J498" s="279"/>
      <c r="K498" s="279"/>
      <c r="L498" s="179" t="s">
        <v>93</v>
      </c>
      <c r="M498" s="3"/>
      <c r="N498" s="29"/>
      <c r="O498" s="3"/>
      <c r="P498" s="29"/>
      <c r="Q498" s="29"/>
      <c r="R498" s="29"/>
    </row>
    <row r="499" spans="1:21" ht="20.25" customHeight="1" x14ac:dyDescent="0.2">
      <c r="A499" s="293" t="s">
        <v>10</v>
      </c>
      <c r="B499" s="273" t="s">
        <v>100</v>
      </c>
      <c r="C499" s="274"/>
      <c r="D499" s="274"/>
      <c r="E499" s="274"/>
      <c r="F499" s="274"/>
      <c r="G499" s="274"/>
      <c r="H499" s="274"/>
      <c r="I499" s="274"/>
      <c r="J499" s="274"/>
      <c r="K499" s="275"/>
      <c r="L499" s="276" t="s">
        <v>11</v>
      </c>
      <c r="M499" s="269" t="s">
        <v>3</v>
      </c>
      <c r="N499" s="269" t="s">
        <v>4</v>
      </c>
      <c r="O499" s="278" t="s">
        <v>5</v>
      </c>
      <c r="P499" s="269" t="s">
        <v>6</v>
      </c>
      <c r="Q499" s="267" t="s">
        <v>7</v>
      </c>
      <c r="R499" s="267" t="s">
        <v>8</v>
      </c>
      <c r="S499" s="269" t="s">
        <v>101</v>
      </c>
    </row>
    <row r="500" spans="1:21" ht="15.75" customHeight="1" x14ac:dyDescent="0.25">
      <c r="A500" s="268"/>
      <c r="B500" s="58" t="s">
        <v>102</v>
      </c>
      <c r="C500" s="58" t="s">
        <v>103</v>
      </c>
      <c r="D500" s="58" t="s">
        <v>104</v>
      </c>
      <c r="E500" s="58" t="s">
        <v>105</v>
      </c>
      <c r="F500" s="58" t="s">
        <v>106</v>
      </c>
      <c r="G500" s="58" t="s">
        <v>107</v>
      </c>
      <c r="H500" s="58" t="s">
        <v>108</v>
      </c>
      <c r="I500" s="58" t="s">
        <v>109</v>
      </c>
      <c r="J500" s="58" t="s">
        <v>110</v>
      </c>
      <c r="K500" s="58" t="s">
        <v>137</v>
      </c>
      <c r="L500" s="277"/>
      <c r="M500" s="268"/>
      <c r="N500" s="268"/>
      <c r="O500" s="268"/>
      <c r="P500" s="268"/>
      <c r="Q500" s="268"/>
      <c r="R500" s="268"/>
      <c r="S500" s="268"/>
      <c r="U500" s="104"/>
    </row>
    <row r="501" spans="1:21" ht="15.75" customHeight="1" x14ac:dyDescent="0.25">
      <c r="A501" s="58">
        <v>1402</v>
      </c>
      <c r="B501" s="59">
        <v>63</v>
      </c>
      <c r="C501" s="59"/>
      <c r="D501" s="59"/>
      <c r="E501" s="59"/>
      <c r="F501" s="59"/>
      <c r="G501" s="59"/>
      <c r="H501" s="59"/>
      <c r="I501" s="59"/>
      <c r="J501" s="59"/>
      <c r="K501" s="59"/>
      <c r="L501" s="144"/>
      <c r="M501" s="220"/>
      <c r="N501" s="221"/>
      <c r="O501" s="222"/>
      <c r="P501" s="229"/>
      <c r="Q501" s="63">
        <f>B501</f>
        <v>63</v>
      </c>
      <c r="R501" s="230"/>
      <c r="S501" s="229"/>
      <c r="U501" s="104"/>
    </row>
    <row r="502" spans="1:21" ht="15.75" customHeight="1" x14ac:dyDescent="0.25">
      <c r="A502" s="58">
        <v>1501</v>
      </c>
      <c r="B502" s="59"/>
      <c r="C502" s="59">
        <v>55</v>
      </c>
      <c r="D502" s="59"/>
      <c r="E502" s="59"/>
      <c r="F502" s="59"/>
      <c r="G502" s="59"/>
      <c r="H502" s="59"/>
      <c r="I502" s="59"/>
      <c r="J502" s="59"/>
      <c r="K502" s="59"/>
      <c r="L502" s="144"/>
      <c r="M502" s="223"/>
      <c r="N502" s="129"/>
      <c r="O502" s="224"/>
      <c r="P502" s="67">
        <f>IF(C502=0,"",C502/B501)</f>
        <v>0.87301587301587302</v>
      </c>
      <c r="Q502" s="68">
        <v>55</v>
      </c>
      <c r="R502" s="231">
        <f t="shared" ref="R502:R510" si="61">IF(Q502=0,"",Q502/Q501)</f>
        <v>0.87301587301587302</v>
      </c>
      <c r="S502" s="231">
        <f t="shared" ref="S502:S510" si="62">IF(Q502=0,"",100%-R502)</f>
        <v>0.12698412698412698</v>
      </c>
      <c r="U502" s="104"/>
    </row>
    <row r="503" spans="1:21" ht="15.75" customHeight="1" x14ac:dyDescent="0.25">
      <c r="A503" s="58">
        <v>1502</v>
      </c>
      <c r="B503" s="59"/>
      <c r="C503" s="59"/>
      <c r="D503" s="59">
        <v>45</v>
      </c>
      <c r="E503" s="59"/>
      <c r="F503" s="59"/>
      <c r="G503" s="59"/>
      <c r="H503" s="59"/>
      <c r="I503" s="59"/>
      <c r="J503" s="59"/>
      <c r="K503" s="59"/>
      <c r="L503" s="144"/>
      <c r="M503" s="223"/>
      <c r="N503" s="129"/>
      <c r="O503" s="224"/>
      <c r="P503" s="67">
        <f>IF(D503=0,"",D503/C502)</f>
        <v>0.81818181818181823</v>
      </c>
      <c r="Q503" s="68">
        <v>49</v>
      </c>
      <c r="R503" s="231">
        <f t="shared" si="61"/>
        <v>0.89090909090909087</v>
      </c>
      <c r="S503" s="231">
        <f t="shared" si="62"/>
        <v>0.10909090909090913</v>
      </c>
      <c r="U503" s="70">
        <f>Q503/Q501</f>
        <v>0.77777777777777779</v>
      </c>
    </row>
    <row r="504" spans="1:21" ht="15.75" customHeight="1" x14ac:dyDescent="0.25">
      <c r="A504" s="58">
        <v>1601</v>
      </c>
      <c r="B504" s="59"/>
      <c r="C504" s="59"/>
      <c r="D504" s="59"/>
      <c r="E504" s="59">
        <v>41</v>
      </c>
      <c r="F504" s="59"/>
      <c r="G504" s="59"/>
      <c r="H504" s="59"/>
      <c r="I504" s="59"/>
      <c r="J504" s="59"/>
      <c r="K504" s="59"/>
      <c r="L504" s="144"/>
      <c r="M504" s="223"/>
      <c r="N504" s="129"/>
      <c r="O504" s="224"/>
      <c r="P504" s="67">
        <f>IF(E504=0,"",E504/D503)</f>
        <v>0.91111111111111109</v>
      </c>
      <c r="Q504" s="68">
        <v>46</v>
      </c>
      <c r="R504" s="231">
        <f t="shared" si="61"/>
        <v>0.93877551020408168</v>
      </c>
      <c r="S504" s="231">
        <f t="shared" si="62"/>
        <v>6.1224489795918324E-2</v>
      </c>
      <c r="U504" s="104"/>
    </row>
    <row r="505" spans="1:21" ht="15.75" customHeight="1" x14ac:dyDescent="0.25">
      <c r="A505" s="58">
        <v>1602</v>
      </c>
      <c r="B505" s="59"/>
      <c r="C505" s="59"/>
      <c r="D505" s="59"/>
      <c r="E505" s="59"/>
      <c r="F505" s="59">
        <v>38</v>
      </c>
      <c r="G505" s="59"/>
      <c r="H505" s="59"/>
      <c r="I505" s="59"/>
      <c r="J505" s="59"/>
      <c r="K505" s="59"/>
      <c r="L505" s="144"/>
      <c r="M505" s="223"/>
      <c r="N505" s="129"/>
      <c r="O505" s="224"/>
      <c r="P505" s="67">
        <f>IF(F505=0,"",F505/E504)</f>
        <v>0.92682926829268297</v>
      </c>
      <c r="Q505" s="68">
        <v>45</v>
      </c>
      <c r="R505" s="231">
        <f t="shared" si="61"/>
        <v>0.97826086956521741</v>
      </c>
      <c r="S505" s="231">
        <f t="shared" si="62"/>
        <v>2.1739130434782594E-2</v>
      </c>
      <c r="U505" s="104"/>
    </row>
    <row r="506" spans="1:21" ht="15.75" customHeight="1" x14ac:dyDescent="0.25">
      <c r="A506" s="58">
        <v>1701</v>
      </c>
      <c r="B506" s="59"/>
      <c r="C506" s="59"/>
      <c r="D506" s="59"/>
      <c r="E506" s="59"/>
      <c r="F506" s="59"/>
      <c r="G506" s="59">
        <v>36</v>
      </c>
      <c r="H506" s="59"/>
      <c r="I506" s="59"/>
      <c r="J506" s="59"/>
      <c r="K506" s="59"/>
      <c r="L506" s="144"/>
      <c r="M506" s="223"/>
      <c r="N506" s="129"/>
      <c r="O506" s="224"/>
      <c r="P506" s="67">
        <f>IF(G506=0,"",G506/F505)</f>
        <v>0.94736842105263153</v>
      </c>
      <c r="Q506" s="68">
        <v>45</v>
      </c>
      <c r="R506" s="231">
        <f t="shared" si="61"/>
        <v>1</v>
      </c>
      <c r="S506" s="231">
        <f t="shared" si="62"/>
        <v>0</v>
      </c>
      <c r="U506" s="104"/>
    </row>
    <row r="507" spans="1:21" ht="15.75" customHeight="1" x14ac:dyDescent="0.25">
      <c r="A507" s="58">
        <v>1702</v>
      </c>
      <c r="B507" s="59"/>
      <c r="C507" s="59"/>
      <c r="D507" s="59"/>
      <c r="E507" s="59"/>
      <c r="F507" s="59"/>
      <c r="G507" s="59"/>
      <c r="H507" s="59">
        <v>33</v>
      </c>
      <c r="I507" s="59"/>
      <c r="J507" s="59"/>
      <c r="K507" s="59"/>
      <c r="L507" s="144"/>
      <c r="M507" s="223"/>
      <c r="N507" s="129"/>
      <c r="O507" s="224"/>
      <c r="P507" s="67">
        <f>IF(H507=0,"",H507/G506)</f>
        <v>0.91666666666666663</v>
      </c>
      <c r="Q507" s="68">
        <v>45</v>
      </c>
      <c r="R507" s="231">
        <f t="shared" si="61"/>
        <v>1</v>
      </c>
      <c r="S507" s="231">
        <f t="shared" si="62"/>
        <v>0</v>
      </c>
      <c r="U507" s="104"/>
    </row>
    <row r="508" spans="1:21" ht="15.75" customHeight="1" x14ac:dyDescent="0.25">
      <c r="A508" s="58">
        <v>1801</v>
      </c>
      <c r="B508" s="59"/>
      <c r="C508" s="59"/>
      <c r="D508" s="59"/>
      <c r="E508" s="59"/>
      <c r="F508" s="59"/>
      <c r="G508" s="59"/>
      <c r="H508" s="59"/>
      <c r="I508" s="59">
        <v>33</v>
      </c>
      <c r="J508" s="59"/>
      <c r="K508" s="59"/>
      <c r="L508" s="144"/>
      <c r="M508" s="223"/>
      <c r="N508" s="129"/>
      <c r="O508" s="224"/>
      <c r="P508" s="67">
        <f>IF(I508=0,"",I508/H507)</f>
        <v>1</v>
      </c>
      <c r="Q508" s="68">
        <v>45</v>
      </c>
      <c r="R508" s="231">
        <f t="shared" si="61"/>
        <v>1</v>
      </c>
      <c r="S508" s="231">
        <f t="shared" si="62"/>
        <v>0</v>
      </c>
      <c r="U508" s="104"/>
    </row>
    <row r="509" spans="1:21" ht="15.75" customHeight="1" x14ac:dyDescent="0.25">
      <c r="A509" s="58">
        <v>1802</v>
      </c>
      <c r="B509" s="59"/>
      <c r="C509" s="59"/>
      <c r="D509" s="59"/>
      <c r="E509" s="59"/>
      <c r="F509" s="59"/>
      <c r="G509" s="59"/>
      <c r="H509" s="59"/>
      <c r="I509" s="59"/>
      <c r="J509" s="59">
        <v>33</v>
      </c>
      <c r="K509" s="59"/>
      <c r="L509" s="144"/>
      <c r="M509" s="223"/>
      <c r="N509" s="129"/>
      <c r="O509" s="224"/>
      <c r="P509" s="67">
        <f>IF(J509=0,"",J509/I508)</f>
        <v>1</v>
      </c>
      <c r="Q509" s="68">
        <v>44</v>
      </c>
      <c r="R509" s="231">
        <f t="shared" si="61"/>
        <v>0.97777777777777775</v>
      </c>
      <c r="S509" s="231">
        <f t="shared" si="62"/>
        <v>2.2222222222222254E-2</v>
      </c>
      <c r="U509" s="104"/>
    </row>
    <row r="510" spans="1:21" ht="15.75" customHeight="1" x14ac:dyDescent="0.25">
      <c r="A510" s="58">
        <v>1901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59">
        <v>33</v>
      </c>
      <c r="L510" s="144">
        <v>32</v>
      </c>
      <c r="M510" s="223"/>
      <c r="N510" s="129"/>
      <c r="O510" s="224"/>
      <c r="P510" s="67">
        <f>K510/J509</f>
        <v>1</v>
      </c>
      <c r="Q510" s="68">
        <v>44</v>
      </c>
      <c r="R510" s="231">
        <f t="shared" si="61"/>
        <v>1</v>
      </c>
      <c r="S510" s="231">
        <f t="shared" si="62"/>
        <v>0</v>
      </c>
      <c r="U510" s="104"/>
    </row>
    <row r="511" spans="1:21" ht="15.75" customHeight="1" x14ac:dyDescent="0.25">
      <c r="A511" s="58">
        <v>1902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59">
        <v>5</v>
      </c>
      <c r="L511" s="144">
        <v>5</v>
      </c>
      <c r="M511" s="223"/>
      <c r="N511" s="129"/>
      <c r="O511" s="225"/>
      <c r="P511" s="232"/>
      <c r="Q511" s="109">
        <v>12</v>
      </c>
      <c r="R511" s="251"/>
      <c r="S511" s="232"/>
      <c r="U511" s="104"/>
    </row>
    <row r="512" spans="1:21" ht="15.75" customHeight="1" x14ac:dyDescent="0.25">
      <c r="A512" s="58">
        <v>2001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59">
        <v>4</v>
      </c>
      <c r="L512" s="144">
        <v>2</v>
      </c>
      <c r="M512" s="223"/>
      <c r="N512" s="129"/>
      <c r="O512" s="225"/>
      <c r="P512" s="233"/>
      <c r="Q512" s="109">
        <v>6</v>
      </c>
      <c r="R512" s="234"/>
      <c r="S512" s="233"/>
      <c r="U512" s="104"/>
    </row>
    <row r="513" spans="1:21" ht="15.75" customHeight="1" x14ac:dyDescent="0.25">
      <c r="A513" s="58">
        <v>2002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59">
        <v>1</v>
      </c>
      <c r="L513" s="144">
        <v>1</v>
      </c>
      <c r="M513" s="223"/>
      <c r="N513" s="129"/>
      <c r="O513" s="225"/>
      <c r="P513" s="233"/>
      <c r="Q513" s="196">
        <v>4</v>
      </c>
      <c r="R513" s="234"/>
      <c r="S513" s="233"/>
      <c r="U513" s="104"/>
    </row>
    <row r="514" spans="1:21" ht="15.75" customHeight="1" x14ac:dyDescent="0.25">
      <c r="A514" s="58">
        <v>2101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59">
        <v>1</v>
      </c>
      <c r="L514" s="144">
        <v>1</v>
      </c>
      <c r="M514" s="223"/>
      <c r="N514" s="129"/>
      <c r="O514" s="225"/>
      <c r="P514" s="129"/>
      <c r="Q514" s="198">
        <v>3</v>
      </c>
      <c r="R514" s="124"/>
      <c r="S514" s="233"/>
      <c r="U514" s="104"/>
    </row>
    <row r="515" spans="1:21" ht="15.75" customHeight="1" x14ac:dyDescent="0.25">
      <c r="A515" s="58">
        <v>2102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59">
        <v>1</v>
      </c>
      <c r="L515" s="144">
        <v>2</v>
      </c>
      <c r="M515" s="223"/>
      <c r="N515" s="129"/>
      <c r="O515" s="225"/>
      <c r="P515" s="191" t="s">
        <v>83</v>
      </c>
      <c r="Q515" s="197">
        <v>41</v>
      </c>
      <c r="R515" s="111">
        <f>L518</f>
        <v>43</v>
      </c>
      <c r="S515" s="193" t="s">
        <v>11</v>
      </c>
      <c r="U515" s="104"/>
    </row>
    <row r="516" spans="1:21" ht="15.75" customHeight="1" x14ac:dyDescent="0.25">
      <c r="A516" s="58">
        <v>2201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144"/>
      <c r="M516" s="223"/>
      <c r="N516" s="129"/>
      <c r="O516" s="225"/>
      <c r="P516" s="192" t="s">
        <v>85</v>
      </c>
      <c r="Q516" s="86">
        <f>Q515/B501</f>
        <v>0.65079365079365081</v>
      </c>
      <c r="R516" s="112">
        <f>Q515/R515</f>
        <v>0.95348837209302328</v>
      </c>
      <c r="S516" s="194" t="s">
        <v>86</v>
      </c>
      <c r="U516" s="104"/>
    </row>
    <row r="517" spans="1:21" ht="15.75" customHeight="1" x14ac:dyDescent="0.25">
      <c r="A517" s="58">
        <v>2202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144"/>
      <c r="M517" s="226"/>
      <c r="N517" s="227"/>
      <c r="O517" s="228"/>
      <c r="P517" s="90"/>
      <c r="Q517" s="91"/>
      <c r="R517" s="91"/>
      <c r="S517" s="113"/>
      <c r="U517" s="104"/>
    </row>
    <row r="518" spans="1:21" ht="18" customHeight="1" x14ac:dyDescent="0.25">
      <c r="A518" s="28"/>
      <c r="B518" s="308" t="s">
        <v>111</v>
      </c>
      <c r="C518" s="308"/>
      <c r="D518" s="308"/>
      <c r="E518" s="308"/>
      <c r="F518" s="308"/>
      <c r="G518" s="308"/>
      <c r="H518" s="308"/>
      <c r="I518" s="308"/>
      <c r="J518" s="308"/>
      <c r="K518" s="308"/>
      <c r="L518" s="93">
        <f>SUM(L501:L515)</f>
        <v>43</v>
      </c>
      <c r="M518" s="94">
        <f>L510/B501</f>
        <v>0.50793650793650791</v>
      </c>
      <c r="N518" s="94">
        <f>IF(L518=0,"",L518/B501)</f>
        <v>0.68253968253968256</v>
      </c>
      <c r="O518" s="94">
        <f>N518-M518</f>
        <v>0.17460317460317465</v>
      </c>
      <c r="P518" s="3"/>
      <c r="Q518" s="29"/>
      <c r="R518" s="22"/>
      <c r="S518" s="3"/>
      <c r="U518" s="104"/>
    </row>
    <row r="519" spans="1:21" ht="12.75" customHeight="1" x14ac:dyDescent="0.2">
      <c r="M519" s="3"/>
      <c r="N519" s="3"/>
      <c r="P519" s="3"/>
    </row>
    <row r="520" spans="1:21" ht="12.75" customHeight="1" x14ac:dyDescent="0.2">
      <c r="M520" s="3"/>
      <c r="N520" s="3"/>
      <c r="P520" s="3"/>
    </row>
    <row r="521" spans="1:21" ht="26.25" customHeight="1" x14ac:dyDescent="0.4">
      <c r="A521" s="161"/>
      <c r="B521" s="279" t="s">
        <v>99</v>
      </c>
      <c r="C521" s="279"/>
      <c r="D521" s="279"/>
      <c r="E521" s="279"/>
      <c r="F521" s="279"/>
      <c r="G521" s="279"/>
      <c r="H521" s="279"/>
      <c r="I521" s="279"/>
      <c r="J521" s="279"/>
      <c r="K521" s="279"/>
      <c r="L521" s="179" t="s">
        <v>94</v>
      </c>
      <c r="M521" s="3"/>
      <c r="N521" s="3"/>
      <c r="O521" s="29"/>
      <c r="P521" s="3"/>
      <c r="Q521" s="29"/>
      <c r="R521" s="29"/>
      <c r="S521" s="29"/>
    </row>
    <row r="522" spans="1:21" ht="20.25" customHeight="1" x14ac:dyDescent="0.2">
      <c r="A522" s="293" t="s">
        <v>10</v>
      </c>
      <c r="B522" s="273" t="s">
        <v>100</v>
      </c>
      <c r="C522" s="274"/>
      <c r="D522" s="274"/>
      <c r="E522" s="274"/>
      <c r="F522" s="274"/>
      <c r="G522" s="274"/>
      <c r="H522" s="274"/>
      <c r="I522" s="274"/>
      <c r="J522" s="274"/>
      <c r="K522" s="275"/>
      <c r="L522" s="276" t="s">
        <v>11</v>
      </c>
      <c r="M522" s="269" t="s">
        <v>3</v>
      </c>
      <c r="N522" s="269" t="s">
        <v>4</v>
      </c>
      <c r="O522" s="278" t="s">
        <v>5</v>
      </c>
      <c r="P522" s="269" t="s">
        <v>6</v>
      </c>
      <c r="Q522" s="267" t="s">
        <v>7</v>
      </c>
      <c r="R522" s="267" t="s">
        <v>8</v>
      </c>
      <c r="S522" s="269" t="s">
        <v>101</v>
      </c>
    </row>
    <row r="523" spans="1:21" ht="15.75" customHeight="1" x14ac:dyDescent="0.25">
      <c r="A523" s="268"/>
      <c r="B523" s="58" t="s">
        <v>102</v>
      </c>
      <c r="C523" s="58" t="s">
        <v>103</v>
      </c>
      <c r="D523" s="58" t="s">
        <v>104</v>
      </c>
      <c r="E523" s="58" t="s">
        <v>105</v>
      </c>
      <c r="F523" s="58" t="s">
        <v>106</v>
      </c>
      <c r="G523" s="58" t="s">
        <v>107</v>
      </c>
      <c r="H523" s="58" t="s">
        <v>108</v>
      </c>
      <c r="I523" s="58" t="s">
        <v>109</v>
      </c>
      <c r="J523" s="58" t="s">
        <v>110</v>
      </c>
      <c r="K523" s="58" t="s">
        <v>137</v>
      </c>
      <c r="L523" s="277"/>
      <c r="M523" s="268"/>
      <c r="N523" s="268"/>
      <c r="O523" s="268"/>
      <c r="P523" s="268"/>
      <c r="Q523" s="268"/>
      <c r="R523" s="268"/>
      <c r="S523" s="268"/>
      <c r="U523" s="104"/>
    </row>
    <row r="524" spans="1:21" ht="15.75" customHeight="1" x14ac:dyDescent="0.25">
      <c r="A524" s="58">
        <v>1501</v>
      </c>
      <c r="B524" s="59">
        <v>58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144"/>
      <c r="M524" s="220"/>
      <c r="N524" s="221"/>
      <c r="O524" s="222"/>
      <c r="P524" s="229"/>
      <c r="Q524" s="63">
        <f>B524</f>
        <v>58</v>
      </c>
      <c r="R524" s="230"/>
      <c r="S524" s="229"/>
      <c r="U524" s="104"/>
    </row>
    <row r="525" spans="1:21" ht="15.75" customHeight="1" x14ac:dyDescent="0.25">
      <c r="A525" s="58">
        <v>1502</v>
      </c>
      <c r="B525" s="59"/>
      <c r="C525" s="59">
        <v>51</v>
      </c>
      <c r="D525" s="59"/>
      <c r="E525" s="59"/>
      <c r="F525" s="59"/>
      <c r="G525" s="59"/>
      <c r="H525" s="59"/>
      <c r="I525" s="59"/>
      <c r="J525" s="59"/>
      <c r="K525" s="59"/>
      <c r="L525" s="144"/>
      <c r="M525" s="223"/>
      <c r="N525" s="129"/>
      <c r="O525" s="224"/>
      <c r="P525" s="67">
        <f>IF(C525=0,"",C525/B524)</f>
        <v>0.87931034482758619</v>
      </c>
      <c r="Q525" s="68">
        <v>51</v>
      </c>
      <c r="R525" s="231">
        <f t="shared" ref="R525:R533" si="63">IF(Q525=0,"",Q525/Q524)</f>
        <v>0.87931034482758619</v>
      </c>
      <c r="S525" s="231">
        <f t="shared" ref="S525:S533" si="64">IF(Q525=0,"",100%-R525)</f>
        <v>0.12068965517241381</v>
      </c>
      <c r="U525" s="104"/>
    </row>
    <row r="526" spans="1:21" ht="15.75" customHeight="1" x14ac:dyDescent="0.25">
      <c r="A526" s="58">
        <v>1601</v>
      </c>
      <c r="B526" s="59"/>
      <c r="C526" s="59"/>
      <c r="D526" s="59">
        <v>38</v>
      </c>
      <c r="E526" s="59"/>
      <c r="F526" s="59"/>
      <c r="G526" s="59"/>
      <c r="H526" s="59"/>
      <c r="I526" s="59"/>
      <c r="J526" s="59"/>
      <c r="K526" s="59"/>
      <c r="L526" s="144"/>
      <c r="M526" s="223"/>
      <c r="N526" s="129"/>
      <c r="O526" s="224"/>
      <c r="P526" s="67">
        <f>IF(D526=0,"",D526/C525)</f>
        <v>0.74509803921568629</v>
      </c>
      <c r="Q526" s="68">
        <v>47</v>
      </c>
      <c r="R526" s="231">
        <f t="shared" si="63"/>
        <v>0.92156862745098034</v>
      </c>
      <c r="S526" s="231">
        <f t="shared" si="64"/>
        <v>7.8431372549019662E-2</v>
      </c>
      <c r="U526" s="70">
        <f>Q526/Q524</f>
        <v>0.81034482758620685</v>
      </c>
    </row>
    <row r="527" spans="1:21" ht="15.75" customHeight="1" x14ac:dyDescent="0.25">
      <c r="A527" s="58">
        <v>1602</v>
      </c>
      <c r="B527" s="59"/>
      <c r="C527" s="59"/>
      <c r="D527" s="59"/>
      <c r="E527" s="59">
        <v>38</v>
      </c>
      <c r="F527" s="59"/>
      <c r="G527" s="59"/>
      <c r="H527" s="59"/>
      <c r="I527" s="59"/>
      <c r="J527" s="59"/>
      <c r="K527" s="59"/>
      <c r="L527" s="144"/>
      <c r="M527" s="223"/>
      <c r="N527" s="129"/>
      <c r="O527" s="224"/>
      <c r="P527" s="67">
        <f>IF(E527=0,"",E527/D526)</f>
        <v>1</v>
      </c>
      <c r="Q527" s="68">
        <v>43</v>
      </c>
      <c r="R527" s="231">
        <f t="shared" si="63"/>
        <v>0.91489361702127658</v>
      </c>
      <c r="S527" s="231">
        <f t="shared" si="64"/>
        <v>8.5106382978723416E-2</v>
      </c>
      <c r="U527" s="104"/>
    </row>
    <row r="528" spans="1:21" ht="15.75" customHeight="1" x14ac:dyDescent="0.25">
      <c r="A528" s="58">
        <v>1701</v>
      </c>
      <c r="B528" s="59"/>
      <c r="C528" s="59"/>
      <c r="D528" s="59"/>
      <c r="E528" s="59"/>
      <c r="F528" s="59">
        <v>37</v>
      </c>
      <c r="G528" s="59"/>
      <c r="H528" s="59"/>
      <c r="I528" s="59"/>
      <c r="J528" s="59"/>
      <c r="K528" s="59"/>
      <c r="L528" s="144"/>
      <c r="M528" s="223"/>
      <c r="N528" s="129"/>
      <c r="O528" s="224"/>
      <c r="P528" s="67">
        <f>IF(F528=0,"",F528/E527)</f>
        <v>0.97368421052631582</v>
      </c>
      <c r="Q528" s="68">
        <v>41</v>
      </c>
      <c r="R528" s="231">
        <f t="shared" si="63"/>
        <v>0.95348837209302328</v>
      </c>
      <c r="S528" s="231">
        <f t="shared" si="64"/>
        <v>4.6511627906976716E-2</v>
      </c>
      <c r="U528" s="104"/>
    </row>
    <row r="529" spans="1:21" ht="15.75" customHeight="1" x14ac:dyDescent="0.25">
      <c r="A529" s="58">
        <v>1702</v>
      </c>
      <c r="B529" s="59"/>
      <c r="C529" s="59"/>
      <c r="D529" s="59"/>
      <c r="E529" s="59"/>
      <c r="F529" s="59"/>
      <c r="G529" s="59">
        <v>27</v>
      </c>
      <c r="H529" s="59"/>
      <c r="I529" s="59"/>
      <c r="J529" s="59"/>
      <c r="K529" s="59"/>
      <c r="L529" s="144"/>
      <c r="M529" s="223"/>
      <c r="N529" s="129"/>
      <c r="O529" s="224"/>
      <c r="P529" s="67">
        <f>IF(G529=0,"",G529/F528)</f>
        <v>0.72972972972972971</v>
      </c>
      <c r="Q529" s="68">
        <v>39</v>
      </c>
      <c r="R529" s="231">
        <f t="shared" si="63"/>
        <v>0.95121951219512191</v>
      </c>
      <c r="S529" s="231">
        <f t="shared" si="64"/>
        <v>4.8780487804878092E-2</v>
      </c>
      <c r="U529" s="104"/>
    </row>
    <row r="530" spans="1:21" ht="15.75" customHeight="1" x14ac:dyDescent="0.25">
      <c r="A530" s="58">
        <v>1801</v>
      </c>
      <c r="B530" s="59"/>
      <c r="C530" s="59"/>
      <c r="D530" s="59"/>
      <c r="E530" s="59"/>
      <c r="F530" s="59"/>
      <c r="G530" s="59"/>
      <c r="H530" s="59">
        <v>27</v>
      </c>
      <c r="I530" s="59"/>
      <c r="J530" s="59"/>
      <c r="K530" s="59"/>
      <c r="L530" s="144"/>
      <c r="M530" s="223"/>
      <c r="N530" s="129"/>
      <c r="O530" s="224"/>
      <c r="P530" s="67">
        <f>IF(H530=0,"",H530/G529)</f>
        <v>1</v>
      </c>
      <c r="Q530" s="68">
        <v>38</v>
      </c>
      <c r="R530" s="231">
        <f t="shared" si="63"/>
        <v>0.97435897435897434</v>
      </c>
      <c r="S530" s="231">
        <f t="shared" si="64"/>
        <v>2.5641025641025661E-2</v>
      </c>
      <c r="U530" s="104"/>
    </row>
    <row r="531" spans="1:21" ht="15.75" customHeight="1" x14ac:dyDescent="0.25">
      <c r="A531" s="58">
        <v>1802</v>
      </c>
      <c r="B531" s="59"/>
      <c r="C531" s="59"/>
      <c r="D531" s="59"/>
      <c r="E531" s="59"/>
      <c r="F531" s="59"/>
      <c r="G531" s="59"/>
      <c r="H531" s="59"/>
      <c r="I531" s="59">
        <v>26</v>
      </c>
      <c r="J531" s="59"/>
      <c r="K531" s="59"/>
      <c r="L531" s="144"/>
      <c r="M531" s="223"/>
      <c r="N531" s="129"/>
      <c r="O531" s="224"/>
      <c r="P531" s="67">
        <f>IF(I531=0,"",I531/H530)</f>
        <v>0.96296296296296291</v>
      </c>
      <c r="Q531" s="68">
        <v>37</v>
      </c>
      <c r="R531" s="231">
        <f t="shared" si="63"/>
        <v>0.97368421052631582</v>
      </c>
      <c r="S531" s="231">
        <f t="shared" si="64"/>
        <v>2.6315789473684181E-2</v>
      </c>
      <c r="U531" s="104"/>
    </row>
    <row r="532" spans="1:21" ht="15.75" customHeight="1" x14ac:dyDescent="0.25">
      <c r="A532" s="58">
        <v>1901</v>
      </c>
      <c r="B532" s="59"/>
      <c r="C532" s="59"/>
      <c r="D532" s="59"/>
      <c r="E532" s="59"/>
      <c r="F532" s="59"/>
      <c r="G532" s="59"/>
      <c r="H532" s="59"/>
      <c r="I532" s="59"/>
      <c r="J532" s="59">
        <v>26</v>
      </c>
      <c r="K532" s="59"/>
      <c r="L532" s="144">
        <v>4</v>
      </c>
      <c r="M532" s="223"/>
      <c r="N532" s="129"/>
      <c r="O532" s="224"/>
      <c r="P532" s="67">
        <f>IF(J532=0,"",J532/I531)</f>
        <v>1</v>
      </c>
      <c r="Q532" s="68">
        <v>36</v>
      </c>
      <c r="R532" s="231">
        <f t="shared" si="63"/>
        <v>0.97297297297297303</v>
      </c>
      <c r="S532" s="231">
        <f t="shared" si="64"/>
        <v>2.7027027027026973E-2</v>
      </c>
      <c r="U532" s="104"/>
    </row>
    <row r="533" spans="1:21" ht="15.75" customHeight="1" x14ac:dyDescent="0.25">
      <c r="A533" s="58">
        <v>1902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59">
        <v>22</v>
      </c>
      <c r="L533" s="144">
        <v>22</v>
      </c>
      <c r="M533" s="223"/>
      <c r="N533" s="129"/>
      <c r="O533" s="224"/>
      <c r="P533" s="67">
        <f>K533/J532</f>
        <v>0.84615384615384615</v>
      </c>
      <c r="Q533" s="68">
        <v>31</v>
      </c>
      <c r="R533" s="231">
        <f t="shared" si="63"/>
        <v>0.86111111111111116</v>
      </c>
      <c r="S533" s="231">
        <f t="shared" si="64"/>
        <v>0.13888888888888884</v>
      </c>
      <c r="U533" s="104"/>
    </row>
    <row r="534" spans="1:21" ht="15.75" customHeight="1" x14ac:dyDescent="0.25">
      <c r="A534" s="58">
        <v>2001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59">
        <v>7</v>
      </c>
      <c r="L534" s="144"/>
      <c r="M534" s="223"/>
      <c r="N534" s="129"/>
      <c r="O534" s="225"/>
      <c r="P534" s="232"/>
      <c r="Q534" s="109">
        <v>9</v>
      </c>
      <c r="R534" s="251"/>
      <c r="S534" s="232"/>
      <c r="U534" s="104"/>
    </row>
    <row r="535" spans="1:21" ht="15.75" customHeight="1" x14ac:dyDescent="0.25">
      <c r="A535" s="58">
        <v>2002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59">
        <v>7</v>
      </c>
      <c r="L535" s="144">
        <v>2</v>
      </c>
      <c r="M535" s="223"/>
      <c r="N535" s="129"/>
      <c r="O535" s="225"/>
      <c r="P535" s="233"/>
      <c r="Q535" s="109">
        <v>8</v>
      </c>
      <c r="R535" s="234"/>
      <c r="S535" s="233"/>
      <c r="U535" s="104"/>
    </row>
    <row r="536" spans="1:21" ht="15.75" customHeight="1" x14ac:dyDescent="0.25">
      <c r="A536" s="58">
        <v>2101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59">
        <v>5</v>
      </c>
      <c r="L536" s="144">
        <v>5</v>
      </c>
      <c r="M536" s="223"/>
      <c r="N536" s="129"/>
      <c r="O536" s="225"/>
      <c r="P536" s="233"/>
      <c r="Q536" s="196">
        <v>5</v>
      </c>
      <c r="R536" s="234"/>
      <c r="S536" s="233"/>
      <c r="U536" s="104"/>
    </row>
    <row r="537" spans="1:21" ht="15.75" customHeight="1" x14ac:dyDescent="0.25">
      <c r="A537" s="58">
        <v>2102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59">
        <v>1</v>
      </c>
      <c r="L537" s="144"/>
      <c r="M537" s="223"/>
      <c r="N537" s="129"/>
      <c r="O537" s="225"/>
      <c r="P537" s="129"/>
      <c r="Q537" s="198">
        <v>1</v>
      </c>
      <c r="R537" s="124"/>
      <c r="S537" s="233"/>
      <c r="U537" s="104"/>
    </row>
    <row r="538" spans="1:21" ht="15.75" customHeight="1" x14ac:dyDescent="0.25">
      <c r="A538" s="58">
        <v>2201</v>
      </c>
      <c r="B538" s="59"/>
      <c r="C538" s="59"/>
      <c r="D538" s="59"/>
      <c r="E538" s="59"/>
      <c r="F538" s="59"/>
      <c r="G538" s="59"/>
      <c r="H538" s="59"/>
      <c r="I538" s="59"/>
      <c r="J538" s="59"/>
      <c r="K538" s="59">
        <v>1</v>
      </c>
      <c r="L538" s="144">
        <v>1</v>
      </c>
      <c r="M538" s="223"/>
      <c r="N538" s="129"/>
      <c r="O538" s="225"/>
      <c r="P538" s="191" t="s">
        <v>83</v>
      </c>
      <c r="Q538" s="197">
        <v>32</v>
      </c>
      <c r="R538" s="111">
        <f>L541</f>
        <v>34</v>
      </c>
      <c r="S538" s="193" t="s">
        <v>11</v>
      </c>
      <c r="U538" s="104"/>
    </row>
    <row r="539" spans="1:21" ht="15.75" customHeight="1" x14ac:dyDescent="0.25">
      <c r="A539" s="58">
        <v>2202</v>
      </c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144"/>
      <c r="M539" s="223"/>
      <c r="N539" s="129"/>
      <c r="O539" s="225"/>
      <c r="P539" s="192" t="s">
        <v>85</v>
      </c>
      <c r="Q539" s="86">
        <f>Q538/B524</f>
        <v>0.55172413793103448</v>
      </c>
      <c r="R539" s="112">
        <f>Q538/R538</f>
        <v>0.94117647058823528</v>
      </c>
      <c r="S539" s="194" t="s">
        <v>86</v>
      </c>
      <c r="U539" s="104"/>
    </row>
    <row r="540" spans="1:21" ht="15.75" customHeight="1" x14ac:dyDescent="0.25">
      <c r="A540" s="58">
        <v>2301</v>
      </c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144"/>
      <c r="M540" s="226"/>
      <c r="N540" s="227"/>
      <c r="O540" s="228"/>
      <c r="P540" s="90"/>
      <c r="Q540" s="91"/>
      <c r="R540" s="91"/>
      <c r="S540" s="113"/>
      <c r="U540" s="104"/>
    </row>
    <row r="541" spans="1:21" ht="18" customHeight="1" x14ac:dyDescent="0.25">
      <c r="A541" s="28"/>
      <c r="B541" s="308" t="s">
        <v>111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93">
        <f>SUM(L524:L538)</f>
        <v>34</v>
      </c>
      <c r="M541" s="94">
        <f>((SUM(L532:L533))/B524)</f>
        <v>0.44827586206896552</v>
      </c>
      <c r="N541" s="94">
        <f>IF(L541=0,"",L541/B524)</f>
        <v>0.58620689655172409</v>
      </c>
      <c r="O541" s="94">
        <f>IF(L532=0,"",N541-M541)</f>
        <v>0.13793103448275856</v>
      </c>
      <c r="P541" s="3"/>
      <c r="Q541" s="29"/>
      <c r="R541" s="22"/>
      <c r="S541" s="3"/>
      <c r="U541" s="104"/>
    </row>
    <row r="542" spans="1:21" ht="14.25" customHeight="1" x14ac:dyDescent="0.2">
      <c r="U542" s="104"/>
    </row>
    <row r="543" spans="1:21" ht="14.25" customHeight="1" x14ac:dyDescent="0.2">
      <c r="M543" s="3"/>
      <c r="N543" s="3"/>
      <c r="P543" s="3"/>
      <c r="U543" s="104"/>
    </row>
    <row r="544" spans="1:21" ht="26.25" customHeight="1" x14ac:dyDescent="0.4">
      <c r="A544" s="161"/>
      <c r="B544" s="279" t="s">
        <v>99</v>
      </c>
      <c r="C544" s="279"/>
      <c r="D544" s="279"/>
      <c r="E544" s="279"/>
      <c r="F544" s="279"/>
      <c r="G544" s="279"/>
      <c r="H544" s="279"/>
      <c r="I544" s="279"/>
      <c r="J544" s="279"/>
      <c r="K544" s="279"/>
      <c r="L544" s="179" t="s">
        <v>97</v>
      </c>
      <c r="M544" s="3"/>
      <c r="N544" s="3"/>
      <c r="O544" s="29"/>
      <c r="P544" s="3"/>
      <c r="Q544" s="29"/>
      <c r="R544" s="29"/>
      <c r="S544" s="29"/>
      <c r="U544" s="104"/>
    </row>
    <row r="545" spans="1:23" ht="20.25" customHeight="1" x14ac:dyDescent="0.2">
      <c r="A545" s="293" t="s">
        <v>10</v>
      </c>
      <c r="B545" s="273" t="s">
        <v>100</v>
      </c>
      <c r="C545" s="274"/>
      <c r="D545" s="274"/>
      <c r="E545" s="274"/>
      <c r="F545" s="274"/>
      <c r="G545" s="274"/>
      <c r="H545" s="274"/>
      <c r="I545" s="274"/>
      <c r="J545" s="274"/>
      <c r="K545" s="275"/>
      <c r="L545" s="276" t="s">
        <v>11</v>
      </c>
      <c r="M545" s="269" t="s">
        <v>3</v>
      </c>
      <c r="N545" s="269" t="s">
        <v>4</v>
      </c>
      <c r="O545" s="278" t="s">
        <v>5</v>
      </c>
      <c r="P545" s="269" t="s">
        <v>6</v>
      </c>
      <c r="Q545" s="267" t="s">
        <v>7</v>
      </c>
      <c r="R545" s="267" t="s">
        <v>8</v>
      </c>
      <c r="S545" s="269" t="s">
        <v>101</v>
      </c>
      <c r="U545" s="104"/>
    </row>
    <row r="546" spans="1:23" ht="15.75" customHeight="1" x14ac:dyDescent="0.25">
      <c r="A546" s="268"/>
      <c r="B546" s="58" t="s">
        <v>102</v>
      </c>
      <c r="C546" s="58" t="s">
        <v>103</v>
      </c>
      <c r="D546" s="58" t="s">
        <v>104</v>
      </c>
      <c r="E546" s="58" t="s">
        <v>105</v>
      </c>
      <c r="F546" s="58" t="s">
        <v>106</v>
      </c>
      <c r="G546" s="58" t="s">
        <v>107</v>
      </c>
      <c r="H546" s="58" t="s">
        <v>108</v>
      </c>
      <c r="I546" s="58" t="s">
        <v>109</v>
      </c>
      <c r="J546" s="58" t="s">
        <v>110</v>
      </c>
      <c r="K546" s="58" t="s">
        <v>137</v>
      </c>
      <c r="L546" s="277"/>
      <c r="M546" s="268"/>
      <c r="N546" s="268"/>
      <c r="O546" s="268"/>
      <c r="P546" s="268"/>
      <c r="Q546" s="268"/>
      <c r="R546" s="268"/>
      <c r="S546" s="268"/>
      <c r="U546" s="104"/>
    </row>
    <row r="547" spans="1:23" ht="15.75" customHeight="1" x14ac:dyDescent="0.25">
      <c r="A547" s="58">
        <v>1502</v>
      </c>
      <c r="B547" s="59">
        <v>62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144"/>
      <c r="M547" s="220"/>
      <c r="N547" s="221"/>
      <c r="O547" s="222"/>
      <c r="P547" s="229"/>
      <c r="Q547" s="63">
        <f>B547</f>
        <v>62</v>
      </c>
      <c r="R547" s="230"/>
      <c r="S547" s="229"/>
      <c r="U547" s="104"/>
    </row>
    <row r="548" spans="1:23" ht="15.75" customHeight="1" x14ac:dyDescent="0.25">
      <c r="A548" s="58">
        <v>1601</v>
      </c>
      <c r="B548" s="59"/>
      <c r="C548" s="59">
        <v>48</v>
      </c>
      <c r="D548" s="59"/>
      <c r="E548" s="59"/>
      <c r="F548" s="59"/>
      <c r="G548" s="59"/>
      <c r="H548" s="59"/>
      <c r="I548" s="59"/>
      <c r="J548" s="59"/>
      <c r="K548" s="59"/>
      <c r="L548" s="144"/>
      <c r="M548" s="223"/>
      <c r="N548" s="129"/>
      <c r="O548" s="224"/>
      <c r="P548" s="67">
        <f>IF(C548=0,"",C548/B547)</f>
        <v>0.77419354838709675</v>
      </c>
      <c r="Q548" s="68">
        <v>48</v>
      </c>
      <c r="R548" s="231">
        <f t="shared" ref="R548:R556" si="65">IF(Q548=0,"",Q548/Q547)</f>
        <v>0.77419354838709675</v>
      </c>
      <c r="S548" s="231">
        <f t="shared" ref="S548:S556" si="66">IF(Q548=0,"",100%-R548)</f>
        <v>0.22580645161290325</v>
      </c>
      <c r="U548" s="104"/>
    </row>
    <row r="549" spans="1:23" ht="15.75" customHeight="1" x14ac:dyDescent="0.25">
      <c r="A549" s="58">
        <v>1602</v>
      </c>
      <c r="B549" s="59"/>
      <c r="C549" s="59"/>
      <c r="D549" s="59">
        <v>42</v>
      </c>
      <c r="E549" s="59"/>
      <c r="F549" s="59"/>
      <c r="G549" s="59"/>
      <c r="H549" s="59"/>
      <c r="I549" s="59"/>
      <c r="J549" s="59"/>
      <c r="K549" s="59"/>
      <c r="L549" s="144"/>
      <c r="M549" s="223"/>
      <c r="N549" s="129"/>
      <c r="O549" s="224"/>
      <c r="P549" s="67">
        <f>IF(D549=0,"",D549/C548)</f>
        <v>0.875</v>
      </c>
      <c r="Q549" s="68">
        <v>44</v>
      </c>
      <c r="R549" s="231">
        <f t="shared" si="65"/>
        <v>0.91666666666666663</v>
      </c>
      <c r="S549" s="231">
        <f t="shared" si="66"/>
        <v>8.333333333333337E-2</v>
      </c>
      <c r="U549" s="70">
        <f>Q549/Q547</f>
        <v>0.70967741935483875</v>
      </c>
    </row>
    <row r="550" spans="1:23" ht="15.75" customHeight="1" x14ac:dyDescent="0.25">
      <c r="A550" s="58">
        <v>1701</v>
      </c>
      <c r="B550" s="59"/>
      <c r="C550" s="59"/>
      <c r="D550" s="59"/>
      <c r="E550" s="59">
        <v>39</v>
      </c>
      <c r="F550" s="59"/>
      <c r="G550" s="59"/>
      <c r="H550" s="59"/>
      <c r="I550" s="59"/>
      <c r="J550" s="59"/>
      <c r="K550" s="59"/>
      <c r="L550" s="144"/>
      <c r="M550" s="223"/>
      <c r="N550" s="129"/>
      <c r="O550" s="224"/>
      <c r="P550" s="67">
        <f>IF(E550=0,"",E550/D549)</f>
        <v>0.9285714285714286</v>
      </c>
      <c r="Q550" s="68">
        <v>42</v>
      </c>
      <c r="R550" s="231">
        <f t="shared" si="65"/>
        <v>0.95454545454545459</v>
      </c>
      <c r="S550" s="231">
        <f t="shared" si="66"/>
        <v>4.5454545454545414E-2</v>
      </c>
      <c r="U550" s="104"/>
    </row>
    <row r="551" spans="1:23" ht="15.75" customHeight="1" x14ac:dyDescent="0.25">
      <c r="A551" s="58">
        <v>1702</v>
      </c>
      <c r="B551" s="59"/>
      <c r="C551" s="59"/>
      <c r="D551" s="59"/>
      <c r="E551" s="59"/>
      <c r="F551" s="59">
        <v>37</v>
      </c>
      <c r="G551" s="59"/>
      <c r="H551" s="59"/>
      <c r="I551" s="59"/>
      <c r="J551" s="59"/>
      <c r="K551" s="59"/>
      <c r="L551" s="144"/>
      <c r="M551" s="223"/>
      <c r="N551" s="129"/>
      <c r="O551" s="224"/>
      <c r="P551" s="67">
        <f>IF(F551=0,"",F551/E550)</f>
        <v>0.94871794871794868</v>
      </c>
      <c r="Q551" s="68">
        <v>40</v>
      </c>
      <c r="R551" s="231">
        <f t="shared" si="65"/>
        <v>0.95238095238095233</v>
      </c>
      <c r="S551" s="231">
        <f t="shared" si="66"/>
        <v>4.7619047619047672E-2</v>
      </c>
      <c r="U551" s="104"/>
      <c r="W551" s="30"/>
    </row>
    <row r="552" spans="1:23" ht="15.75" customHeight="1" x14ac:dyDescent="0.25">
      <c r="A552" s="58">
        <v>1801</v>
      </c>
      <c r="B552" s="59"/>
      <c r="C552" s="59"/>
      <c r="D552" s="59"/>
      <c r="E552" s="59"/>
      <c r="F552" s="59"/>
      <c r="G552" s="59">
        <v>28</v>
      </c>
      <c r="H552" s="59"/>
      <c r="I552" s="59"/>
      <c r="J552" s="59"/>
      <c r="K552" s="59"/>
      <c r="L552" s="144"/>
      <c r="M552" s="223"/>
      <c r="N552" s="129"/>
      <c r="O552" s="224"/>
      <c r="P552" s="67">
        <f>IF(G552=0,"",G552/F551)</f>
        <v>0.7567567567567568</v>
      </c>
      <c r="Q552" s="68">
        <v>40</v>
      </c>
      <c r="R552" s="231">
        <f t="shared" si="65"/>
        <v>1</v>
      </c>
      <c r="S552" s="231">
        <f t="shared" si="66"/>
        <v>0</v>
      </c>
      <c r="U552" s="104"/>
      <c r="W552" s="30"/>
    </row>
    <row r="553" spans="1:23" ht="15.75" customHeight="1" x14ac:dyDescent="0.25">
      <c r="A553" s="58">
        <v>1802</v>
      </c>
      <c r="B553" s="59"/>
      <c r="C553" s="59"/>
      <c r="D553" s="59"/>
      <c r="E553" s="59"/>
      <c r="F553" s="59"/>
      <c r="G553" s="59"/>
      <c r="H553" s="59">
        <v>28</v>
      </c>
      <c r="I553" s="59"/>
      <c r="J553" s="59"/>
      <c r="K553" s="59"/>
      <c r="L553" s="144"/>
      <c r="M553" s="223"/>
      <c r="N553" s="129"/>
      <c r="O553" s="224"/>
      <c r="P553" s="67">
        <f>IF(H553=0,"",H553/G552)</f>
        <v>1</v>
      </c>
      <c r="Q553" s="68">
        <v>39</v>
      </c>
      <c r="R553" s="231">
        <f t="shared" si="65"/>
        <v>0.97499999999999998</v>
      </c>
      <c r="S553" s="231">
        <f t="shared" si="66"/>
        <v>2.5000000000000022E-2</v>
      </c>
      <c r="U553" s="104"/>
      <c r="W553" s="30"/>
    </row>
    <row r="554" spans="1:23" ht="15.75" customHeight="1" x14ac:dyDescent="0.25">
      <c r="A554" s="58">
        <v>1901</v>
      </c>
      <c r="B554" s="59"/>
      <c r="C554" s="59"/>
      <c r="D554" s="59"/>
      <c r="E554" s="59"/>
      <c r="F554" s="59"/>
      <c r="G554" s="59"/>
      <c r="H554" s="59"/>
      <c r="I554" s="59">
        <v>28</v>
      </c>
      <c r="J554" s="59"/>
      <c r="K554" s="59"/>
      <c r="L554" s="144"/>
      <c r="M554" s="223"/>
      <c r="N554" s="129"/>
      <c r="O554" s="224"/>
      <c r="P554" s="67">
        <f>IF(I554=0,"",I554/H553)</f>
        <v>1</v>
      </c>
      <c r="Q554" s="68">
        <v>36</v>
      </c>
      <c r="R554" s="231">
        <f t="shared" si="65"/>
        <v>0.92307692307692313</v>
      </c>
      <c r="S554" s="231">
        <f t="shared" si="66"/>
        <v>7.6923076923076872E-2</v>
      </c>
      <c r="U554" s="104"/>
      <c r="W554" s="30"/>
    </row>
    <row r="555" spans="1:23" ht="15.75" customHeight="1" x14ac:dyDescent="0.25">
      <c r="A555" s="58">
        <v>1902</v>
      </c>
      <c r="B555" s="59"/>
      <c r="C555" s="59"/>
      <c r="D555" s="59"/>
      <c r="E555" s="59"/>
      <c r="F555" s="59"/>
      <c r="G555" s="59"/>
      <c r="H555" s="59"/>
      <c r="I555" s="59"/>
      <c r="J555" s="59">
        <v>26</v>
      </c>
      <c r="K555" s="59"/>
      <c r="L555" s="144"/>
      <c r="M555" s="223"/>
      <c r="N555" s="129"/>
      <c r="O555" s="224"/>
      <c r="P555" s="67">
        <f>IF(J555=0,"",J555/I554)</f>
        <v>0.9285714285714286</v>
      </c>
      <c r="Q555" s="68">
        <v>34</v>
      </c>
      <c r="R555" s="231">
        <f t="shared" si="65"/>
        <v>0.94444444444444442</v>
      </c>
      <c r="S555" s="231">
        <f t="shared" si="66"/>
        <v>5.555555555555558E-2</v>
      </c>
      <c r="U555" s="104"/>
      <c r="W555" s="30"/>
    </row>
    <row r="556" spans="1:23" ht="15.75" customHeight="1" x14ac:dyDescent="0.25">
      <c r="A556" s="58">
        <v>2001</v>
      </c>
      <c r="B556" s="59"/>
      <c r="C556" s="59"/>
      <c r="D556" s="59"/>
      <c r="E556" s="59"/>
      <c r="F556" s="59"/>
      <c r="G556" s="59"/>
      <c r="H556" s="59"/>
      <c r="I556" s="59"/>
      <c r="J556" s="59"/>
      <c r="K556" s="59">
        <v>26</v>
      </c>
      <c r="L556" s="144">
        <v>24</v>
      </c>
      <c r="M556" s="223"/>
      <c r="N556" s="129"/>
      <c r="O556" s="224"/>
      <c r="P556" s="67">
        <f>IF(K556=0,"",K556/J555)</f>
        <v>1</v>
      </c>
      <c r="Q556" s="68">
        <v>34</v>
      </c>
      <c r="R556" s="231">
        <f t="shared" si="65"/>
        <v>1</v>
      </c>
      <c r="S556" s="231">
        <f t="shared" si="66"/>
        <v>0</v>
      </c>
      <c r="U556" s="104"/>
    </row>
    <row r="557" spans="1:23" ht="15.75" customHeight="1" x14ac:dyDescent="0.25">
      <c r="A557" s="58">
        <v>2002</v>
      </c>
      <c r="B557" s="59"/>
      <c r="C557" s="59"/>
      <c r="D557" s="59"/>
      <c r="E557" s="59"/>
      <c r="F557" s="59"/>
      <c r="G557" s="59"/>
      <c r="H557" s="59"/>
      <c r="I557" s="59"/>
      <c r="J557" s="59"/>
      <c r="K557" s="59">
        <v>7</v>
      </c>
      <c r="L557" s="144">
        <v>7</v>
      </c>
      <c r="M557" s="223"/>
      <c r="N557" s="129"/>
      <c r="O557" s="225"/>
      <c r="P557" s="232"/>
      <c r="Q557" s="109">
        <v>8</v>
      </c>
      <c r="R557" s="251"/>
      <c r="S557" s="232"/>
      <c r="U557" s="104"/>
    </row>
    <row r="558" spans="1:23" ht="15.75" customHeight="1" x14ac:dyDescent="0.25">
      <c r="A558" s="58">
        <v>2101</v>
      </c>
      <c r="B558" s="59"/>
      <c r="C558" s="59"/>
      <c r="D558" s="59"/>
      <c r="E558" s="59"/>
      <c r="F558" s="59"/>
      <c r="G558" s="59"/>
      <c r="H558" s="59"/>
      <c r="I558" s="59"/>
      <c r="J558" s="59"/>
      <c r="K558" s="59">
        <v>3</v>
      </c>
      <c r="L558" s="144">
        <v>3</v>
      </c>
      <c r="M558" s="223"/>
      <c r="N558" s="129"/>
      <c r="O558" s="225"/>
      <c r="P558" s="233"/>
      <c r="Q558" s="109">
        <v>3</v>
      </c>
      <c r="R558" s="234"/>
      <c r="S558" s="233"/>
      <c r="U558" s="104"/>
    </row>
    <row r="559" spans="1:23" ht="15.75" customHeight="1" x14ac:dyDescent="0.25">
      <c r="A559" s="58">
        <v>2102</v>
      </c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144"/>
      <c r="M559" s="223"/>
      <c r="N559" s="129"/>
      <c r="O559" s="225"/>
      <c r="P559" s="233"/>
      <c r="Q559" s="109"/>
      <c r="R559" s="234"/>
      <c r="S559" s="233"/>
      <c r="U559" s="104"/>
    </row>
    <row r="560" spans="1:23" ht="15.75" customHeight="1" x14ac:dyDescent="0.25">
      <c r="A560" s="58">
        <v>2201</v>
      </c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144"/>
      <c r="M560" s="223"/>
      <c r="N560" s="129"/>
      <c r="O560" s="225"/>
      <c r="P560" s="129"/>
      <c r="Q560" s="225"/>
      <c r="R560" s="124"/>
      <c r="S560" s="233"/>
      <c r="U560" s="104"/>
    </row>
    <row r="561" spans="1:21" ht="15.75" customHeight="1" x14ac:dyDescent="0.25">
      <c r="A561" s="58">
        <v>2202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144"/>
      <c r="M561" s="223"/>
      <c r="N561" s="129"/>
      <c r="O561" s="225"/>
      <c r="P561" s="191" t="s">
        <v>83</v>
      </c>
      <c r="Q561" s="82">
        <v>31</v>
      </c>
      <c r="R561" s="111">
        <f>L564</f>
        <v>34</v>
      </c>
      <c r="S561" s="193" t="s">
        <v>11</v>
      </c>
      <c r="U561" s="104"/>
    </row>
    <row r="562" spans="1:21" ht="15.75" customHeight="1" x14ac:dyDescent="0.25">
      <c r="A562" s="58">
        <v>2301</v>
      </c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144"/>
      <c r="M562" s="223"/>
      <c r="N562" s="129"/>
      <c r="O562" s="225"/>
      <c r="P562" s="192" t="s">
        <v>85</v>
      </c>
      <c r="Q562" s="86">
        <f>IF(Q561/B547=0,"",Q561/B547)</f>
        <v>0.5</v>
      </c>
      <c r="R562" s="112">
        <f>IF(Q561/R561=0,"",Q561/R561)</f>
        <v>0.91176470588235292</v>
      </c>
      <c r="S562" s="194" t="s">
        <v>86</v>
      </c>
      <c r="U562" s="104"/>
    </row>
    <row r="563" spans="1:21" ht="15.75" customHeight="1" x14ac:dyDescent="0.25">
      <c r="A563" s="58">
        <v>2302</v>
      </c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144"/>
      <c r="M563" s="226"/>
      <c r="N563" s="227"/>
      <c r="O563" s="228"/>
      <c r="P563" s="90"/>
      <c r="Q563" s="91"/>
      <c r="R563" s="91"/>
      <c r="S563" s="113"/>
      <c r="U563" s="104"/>
    </row>
    <row r="564" spans="1:21" ht="18" customHeight="1" x14ac:dyDescent="0.25">
      <c r="A564" s="28"/>
      <c r="B564" s="308" t="s">
        <v>111</v>
      </c>
      <c r="C564" s="308"/>
      <c r="D564" s="308"/>
      <c r="E564" s="308"/>
      <c r="F564" s="308"/>
      <c r="G564" s="308"/>
      <c r="H564" s="308"/>
      <c r="I564" s="308"/>
      <c r="J564" s="308"/>
      <c r="K564" s="308"/>
      <c r="L564" s="93">
        <f>SUM(L547:L560)</f>
        <v>34</v>
      </c>
      <c r="M564" s="94">
        <f>IF(L556=0,"",L556/B547)</f>
        <v>0.38709677419354838</v>
      </c>
      <c r="N564" s="94">
        <f>IF(L564=0,"",L564/B547)</f>
        <v>0.54838709677419351</v>
      </c>
      <c r="O564" s="94">
        <f>N564-M564</f>
        <v>0.16129032258064513</v>
      </c>
      <c r="P564" s="3"/>
      <c r="Q564" s="29"/>
      <c r="R564" s="22"/>
      <c r="S564" s="3"/>
      <c r="U564" s="104"/>
    </row>
    <row r="565" spans="1:21" ht="14.25" customHeight="1" x14ac:dyDescent="0.2">
      <c r="M565" s="3"/>
      <c r="N565" s="3"/>
      <c r="P565" s="3"/>
      <c r="U565" s="104"/>
    </row>
    <row r="566" spans="1:21" ht="26.25" customHeight="1" x14ac:dyDescent="0.4">
      <c r="A566" s="161"/>
      <c r="B566" s="279" t="s">
        <v>99</v>
      </c>
      <c r="C566" s="279"/>
      <c r="D566" s="279"/>
      <c r="E566" s="279"/>
      <c r="F566" s="279"/>
      <c r="G566" s="279"/>
      <c r="H566" s="279"/>
      <c r="I566" s="279"/>
      <c r="J566" s="279"/>
      <c r="K566" s="279"/>
      <c r="L566" s="179" t="s">
        <v>98</v>
      </c>
      <c r="M566" s="3"/>
      <c r="N566" s="3"/>
      <c r="O566" s="29"/>
      <c r="P566" s="3"/>
      <c r="Q566" s="29"/>
      <c r="R566" s="29"/>
      <c r="S566" s="29"/>
      <c r="U566" s="104"/>
    </row>
    <row r="567" spans="1:21" ht="20.25" customHeight="1" x14ac:dyDescent="0.2">
      <c r="A567" s="293" t="s">
        <v>10</v>
      </c>
      <c r="B567" s="273" t="s">
        <v>100</v>
      </c>
      <c r="C567" s="274"/>
      <c r="D567" s="274"/>
      <c r="E567" s="274"/>
      <c r="F567" s="274"/>
      <c r="G567" s="274"/>
      <c r="H567" s="274"/>
      <c r="I567" s="274"/>
      <c r="J567" s="274"/>
      <c r="K567" s="275"/>
      <c r="L567" s="276" t="s">
        <v>11</v>
      </c>
      <c r="M567" s="269" t="s">
        <v>3</v>
      </c>
      <c r="N567" s="269" t="s">
        <v>4</v>
      </c>
      <c r="O567" s="278" t="s">
        <v>5</v>
      </c>
      <c r="P567" s="269" t="s">
        <v>6</v>
      </c>
      <c r="Q567" s="267" t="s">
        <v>7</v>
      </c>
      <c r="R567" s="267" t="s">
        <v>8</v>
      </c>
      <c r="S567" s="269" t="s">
        <v>101</v>
      </c>
      <c r="U567" s="104"/>
    </row>
    <row r="568" spans="1:21" ht="15.75" customHeight="1" x14ac:dyDescent="0.25">
      <c r="A568" s="268"/>
      <c r="B568" s="58" t="s">
        <v>102</v>
      </c>
      <c r="C568" s="58" t="s">
        <v>103</v>
      </c>
      <c r="D568" s="58" t="s">
        <v>104</v>
      </c>
      <c r="E568" s="58" t="s">
        <v>105</v>
      </c>
      <c r="F568" s="58" t="s">
        <v>106</v>
      </c>
      <c r="G568" s="58" t="s">
        <v>107</v>
      </c>
      <c r="H568" s="58" t="s">
        <v>108</v>
      </c>
      <c r="I568" s="58" t="s">
        <v>109</v>
      </c>
      <c r="J568" s="58" t="s">
        <v>110</v>
      </c>
      <c r="K568" s="58" t="s">
        <v>137</v>
      </c>
      <c r="L568" s="277"/>
      <c r="M568" s="268"/>
      <c r="N568" s="268"/>
      <c r="O568" s="268"/>
      <c r="P568" s="268"/>
      <c r="Q568" s="268"/>
      <c r="R568" s="268"/>
      <c r="S568" s="268"/>
      <c r="U568" s="104"/>
    </row>
    <row r="569" spans="1:21" ht="15.75" customHeight="1" x14ac:dyDescent="0.25">
      <c r="A569" s="58">
        <v>1601</v>
      </c>
      <c r="B569" s="59">
        <v>41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144"/>
      <c r="M569" s="220"/>
      <c r="N569" s="221"/>
      <c r="O569" s="222"/>
      <c r="P569" s="229"/>
      <c r="Q569" s="63">
        <f>B569</f>
        <v>41</v>
      </c>
      <c r="R569" s="230"/>
      <c r="S569" s="229"/>
      <c r="U569" s="104"/>
    </row>
    <row r="570" spans="1:21" ht="15.75" customHeight="1" x14ac:dyDescent="0.25">
      <c r="A570" s="58">
        <v>1602</v>
      </c>
      <c r="B570" s="59"/>
      <c r="C570" s="59">
        <v>33</v>
      </c>
      <c r="D570" s="59"/>
      <c r="E570" s="59"/>
      <c r="F570" s="59"/>
      <c r="G570" s="59"/>
      <c r="H570" s="59"/>
      <c r="I570" s="59"/>
      <c r="J570" s="59"/>
      <c r="K570" s="59"/>
      <c r="L570" s="144"/>
      <c r="M570" s="223"/>
      <c r="N570" s="129"/>
      <c r="O570" s="224"/>
      <c r="P570" s="67">
        <f>IF(C570=0,"",C570/B569)</f>
        <v>0.80487804878048785</v>
      </c>
      <c r="Q570" s="68">
        <v>33</v>
      </c>
      <c r="R570" s="231">
        <f t="shared" ref="R570:R578" si="67">IF(Q570=0,"",Q570/Q569)</f>
        <v>0.80487804878048785</v>
      </c>
      <c r="S570" s="231">
        <f t="shared" ref="S570:S578" si="68">IF(Q570=0,"",100%-R570)</f>
        <v>0.19512195121951215</v>
      </c>
      <c r="U570" s="104"/>
    </row>
    <row r="571" spans="1:21" ht="15.75" customHeight="1" x14ac:dyDescent="0.25">
      <c r="A571" s="58">
        <v>1701</v>
      </c>
      <c r="B571" s="59"/>
      <c r="C571" s="59"/>
      <c r="D571" s="59">
        <v>28</v>
      </c>
      <c r="E571" s="59"/>
      <c r="F571" s="59"/>
      <c r="G571" s="59"/>
      <c r="H571" s="59"/>
      <c r="I571" s="59"/>
      <c r="J571" s="59"/>
      <c r="K571" s="59"/>
      <c r="L571" s="144"/>
      <c r="M571" s="223"/>
      <c r="N571" s="129"/>
      <c r="O571" s="224"/>
      <c r="P571" s="67">
        <f>IF(D571=0,"",D571/C570)</f>
        <v>0.84848484848484851</v>
      </c>
      <c r="Q571" s="68">
        <v>31</v>
      </c>
      <c r="R571" s="231">
        <f t="shared" si="67"/>
        <v>0.93939393939393945</v>
      </c>
      <c r="S571" s="231">
        <f t="shared" si="68"/>
        <v>6.0606060606060552E-2</v>
      </c>
      <c r="U571" s="70">
        <f>Q571/Q569</f>
        <v>0.75609756097560976</v>
      </c>
    </row>
    <row r="572" spans="1:21" ht="15.75" customHeight="1" x14ac:dyDescent="0.25">
      <c r="A572" s="58">
        <v>1702</v>
      </c>
      <c r="B572" s="59"/>
      <c r="C572" s="59"/>
      <c r="D572" s="59"/>
      <c r="E572" s="59">
        <v>24</v>
      </c>
      <c r="F572" s="59"/>
      <c r="G572" s="59"/>
      <c r="H572" s="59"/>
      <c r="I572" s="59"/>
      <c r="J572" s="59"/>
      <c r="K572" s="59"/>
      <c r="L572" s="144"/>
      <c r="M572" s="223"/>
      <c r="N572" s="129"/>
      <c r="O572" s="224"/>
      <c r="P572" s="67">
        <f>IF(E572=0,"",E572/D571)</f>
        <v>0.8571428571428571</v>
      </c>
      <c r="Q572" s="68">
        <v>29</v>
      </c>
      <c r="R572" s="231">
        <f t="shared" si="67"/>
        <v>0.93548387096774188</v>
      </c>
      <c r="S572" s="231">
        <f t="shared" si="68"/>
        <v>6.4516129032258118E-2</v>
      </c>
      <c r="U572" s="104"/>
    </row>
    <row r="573" spans="1:21" ht="15.75" customHeight="1" x14ac:dyDescent="0.25">
      <c r="A573" s="58">
        <v>1801</v>
      </c>
      <c r="B573" s="59"/>
      <c r="C573" s="59"/>
      <c r="D573" s="59"/>
      <c r="E573" s="59"/>
      <c r="F573" s="59">
        <v>24</v>
      </c>
      <c r="G573" s="59"/>
      <c r="H573" s="59"/>
      <c r="I573" s="59"/>
      <c r="J573" s="59"/>
      <c r="K573" s="59"/>
      <c r="L573" s="144"/>
      <c r="M573" s="223"/>
      <c r="N573" s="129"/>
      <c r="O573" s="224"/>
      <c r="P573" s="67">
        <f>IF(F573=0,"",F573/E572)</f>
        <v>1</v>
      </c>
      <c r="Q573" s="68">
        <v>27</v>
      </c>
      <c r="R573" s="231">
        <f t="shared" si="67"/>
        <v>0.93103448275862066</v>
      </c>
      <c r="S573" s="231">
        <f t="shared" si="68"/>
        <v>6.8965517241379337E-2</v>
      </c>
      <c r="U573" s="104"/>
    </row>
    <row r="574" spans="1:21" ht="15.75" customHeight="1" x14ac:dyDescent="0.25">
      <c r="A574" s="58">
        <v>1802</v>
      </c>
      <c r="B574" s="59"/>
      <c r="C574" s="59"/>
      <c r="D574" s="59"/>
      <c r="E574" s="59"/>
      <c r="F574" s="59"/>
      <c r="G574" s="59">
        <v>24</v>
      </c>
      <c r="H574" s="59"/>
      <c r="I574" s="59"/>
      <c r="J574" s="59"/>
      <c r="K574" s="59"/>
      <c r="L574" s="144"/>
      <c r="M574" s="223"/>
      <c r="N574" s="129"/>
      <c r="O574" s="224"/>
      <c r="P574" s="67">
        <f>IF(G574=0,"",G574/F573)</f>
        <v>1</v>
      </c>
      <c r="Q574" s="68">
        <v>27</v>
      </c>
      <c r="R574" s="231">
        <f t="shared" si="67"/>
        <v>1</v>
      </c>
      <c r="S574" s="231">
        <f t="shared" si="68"/>
        <v>0</v>
      </c>
      <c r="U574" s="104"/>
    </row>
    <row r="575" spans="1:21" ht="15.75" customHeight="1" x14ac:dyDescent="0.25">
      <c r="A575" s="58">
        <v>1901</v>
      </c>
      <c r="B575" s="59"/>
      <c r="C575" s="59"/>
      <c r="D575" s="59"/>
      <c r="E575" s="59"/>
      <c r="F575" s="59"/>
      <c r="G575" s="59"/>
      <c r="H575" s="59">
        <v>16</v>
      </c>
      <c r="I575" s="59"/>
      <c r="J575" s="59"/>
      <c r="K575" s="59"/>
      <c r="L575" s="144"/>
      <c r="M575" s="223"/>
      <c r="N575" s="129"/>
      <c r="O575" s="224"/>
      <c r="P575" s="67">
        <f>IF(H575=0,"",H575/G574)</f>
        <v>0.66666666666666663</v>
      </c>
      <c r="Q575" s="68">
        <v>27</v>
      </c>
      <c r="R575" s="231">
        <f t="shared" si="67"/>
        <v>1</v>
      </c>
      <c r="S575" s="231">
        <f t="shared" si="68"/>
        <v>0</v>
      </c>
      <c r="U575" s="104"/>
    </row>
    <row r="576" spans="1:21" ht="15.75" customHeight="1" x14ac:dyDescent="0.25">
      <c r="A576" s="58">
        <v>1902</v>
      </c>
      <c r="B576" s="59"/>
      <c r="C576" s="59"/>
      <c r="D576" s="59"/>
      <c r="E576" s="59"/>
      <c r="F576" s="59"/>
      <c r="G576" s="59"/>
      <c r="H576" s="59"/>
      <c r="I576" s="59">
        <v>15</v>
      </c>
      <c r="J576" s="59"/>
      <c r="K576" s="59"/>
      <c r="L576" s="144"/>
      <c r="M576" s="223"/>
      <c r="N576" s="129"/>
      <c r="O576" s="224"/>
      <c r="P576" s="67">
        <f>IF(I576=0,"",I576/H575)</f>
        <v>0.9375</v>
      </c>
      <c r="Q576" s="68">
        <v>27</v>
      </c>
      <c r="R576" s="231">
        <f t="shared" si="67"/>
        <v>1</v>
      </c>
      <c r="S576" s="231">
        <f t="shared" si="68"/>
        <v>0</v>
      </c>
      <c r="U576" s="104"/>
    </row>
    <row r="577" spans="1:19" ht="15.75" customHeight="1" x14ac:dyDescent="0.25">
      <c r="A577" s="58">
        <v>2001</v>
      </c>
      <c r="B577" s="59"/>
      <c r="C577" s="59"/>
      <c r="D577" s="59"/>
      <c r="E577" s="59"/>
      <c r="F577" s="59"/>
      <c r="G577" s="59"/>
      <c r="H577" s="59"/>
      <c r="I577" s="59"/>
      <c r="J577" s="59">
        <v>15</v>
      </c>
      <c r="K577" s="59"/>
      <c r="L577" s="144"/>
      <c r="M577" s="223"/>
      <c r="N577" s="129"/>
      <c r="O577" s="224"/>
      <c r="P577" s="67">
        <f>IF(J577=0,"",J577/I576)</f>
        <v>1</v>
      </c>
      <c r="Q577" s="68">
        <v>26</v>
      </c>
      <c r="R577" s="231">
        <f t="shared" si="67"/>
        <v>0.96296296296296291</v>
      </c>
      <c r="S577" s="231">
        <f t="shared" si="68"/>
        <v>3.703703703703709E-2</v>
      </c>
    </row>
    <row r="578" spans="1:19" ht="15.75" customHeight="1" x14ac:dyDescent="0.25">
      <c r="A578" s="58">
        <v>2002</v>
      </c>
      <c r="B578" s="59"/>
      <c r="C578" s="59"/>
      <c r="D578" s="59"/>
      <c r="E578" s="59"/>
      <c r="F578" s="59"/>
      <c r="G578" s="59"/>
      <c r="H578" s="59"/>
      <c r="I578" s="59"/>
      <c r="J578" s="59"/>
      <c r="K578" s="59">
        <v>14</v>
      </c>
      <c r="L578" s="144">
        <v>13</v>
      </c>
      <c r="M578" s="223"/>
      <c r="N578" s="129"/>
      <c r="O578" s="224"/>
      <c r="P578" s="67">
        <f>IF(K578=0,"",K578/J577)</f>
        <v>0.93333333333333335</v>
      </c>
      <c r="Q578" s="68">
        <v>25</v>
      </c>
      <c r="R578" s="231">
        <f t="shared" si="67"/>
        <v>0.96153846153846156</v>
      </c>
      <c r="S578" s="231">
        <f t="shared" si="68"/>
        <v>3.8461538461538436E-2</v>
      </c>
    </row>
    <row r="579" spans="1:19" ht="15.75" customHeight="1" x14ac:dyDescent="0.25">
      <c r="A579" s="58">
        <v>2101</v>
      </c>
      <c r="B579" s="59"/>
      <c r="C579" s="59"/>
      <c r="D579" s="59"/>
      <c r="E579" s="59"/>
      <c r="F579" s="59"/>
      <c r="G579" s="59"/>
      <c r="H579" s="59"/>
      <c r="I579" s="59"/>
      <c r="J579" s="59"/>
      <c r="K579" s="59">
        <v>11</v>
      </c>
      <c r="L579" s="144">
        <v>11</v>
      </c>
      <c r="M579" s="223"/>
      <c r="N579" s="129"/>
      <c r="O579" s="225"/>
      <c r="P579" s="232"/>
      <c r="Q579" s="109">
        <v>12</v>
      </c>
      <c r="R579" s="251"/>
      <c r="S579" s="232"/>
    </row>
    <row r="580" spans="1:19" ht="15.75" customHeight="1" x14ac:dyDescent="0.25">
      <c r="A580" s="58">
        <v>2102</v>
      </c>
      <c r="B580" s="59"/>
      <c r="C580" s="59"/>
      <c r="D580" s="59"/>
      <c r="E580" s="59"/>
      <c r="F580" s="59"/>
      <c r="G580" s="59"/>
      <c r="H580" s="59"/>
      <c r="I580" s="59"/>
      <c r="J580" s="59"/>
      <c r="K580" s="59">
        <v>1</v>
      </c>
      <c r="L580" s="144"/>
      <c r="M580" s="223"/>
      <c r="N580" s="129"/>
      <c r="O580" s="225"/>
      <c r="P580" s="233"/>
      <c r="Q580" s="109">
        <v>1</v>
      </c>
      <c r="R580" s="234"/>
      <c r="S580" s="233"/>
    </row>
    <row r="581" spans="1:19" ht="15.75" customHeight="1" x14ac:dyDescent="0.25">
      <c r="A581" s="58">
        <v>2201</v>
      </c>
      <c r="B581" s="59"/>
      <c r="C581" s="59"/>
      <c r="D581" s="59"/>
      <c r="E581" s="59"/>
      <c r="F581" s="59"/>
      <c r="G581" s="59"/>
      <c r="H581" s="59"/>
      <c r="I581" s="59"/>
      <c r="J581" s="59"/>
      <c r="K581" s="59">
        <v>1</v>
      </c>
      <c r="L581" s="144">
        <v>1</v>
      </c>
      <c r="M581" s="223"/>
      <c r="N581" s="129"/>
      <c r="O581" s="225"/>
      <c r="P581" s="233"/>
      <c r="Q581" s="109">
        <v>1</v>
      </c>
      <c r="R581" s="234"/>
      <c r="S581" s="233"/>
    </row>
    <row r="582" spans="1:19" ht="15.75" customHeight="1" x14ac:dyDescent="0.25">
      <c r="A582" s="58">
        <v>2202</v>
      </c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144"/>
      <c r="M582" s="223"/>
      <c r="N582" s="129"/>
      <c r="O582" s="225"/>
      <c r="P582" s="129"/>
      <c r="Q582" s="225"/>
      <c r="R582" s="124"/>
      <c r="S582" s="233"/>
    </row>
    <row r="583" spans="1:19" ht="15.75" customHeight="1" x14ac:dyDescent="0.25">
      <c r="A583" s="58">
        <v>2301</v>
      </c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144"/>
      <c r="M583" s="223"/>
      <c r="N583" s="129"/>
      <c r="O583" s="225"/>
      <c r="P583" s="191" t="s">
        <v>83</v>
      </c>
      <c r="Q583" s="82">
        <v>21</v>
      </c>
      <c r="R583" s="111">
        <f>L586</f>
        <v>25</v>
      </c>
      <c r="S583" s="193" t="s">
        <v>11</v>
      </c>
    </row>
    <row r="584" spans="1:19" ht="15.75" customHeight="1" x14ac:dyDescent="0.25">
      <c r="A584" s="58">
        <v>2302</v>
      </c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144"/>
      <c r="M584" s="223"/>
      <c r="N584" s="129"/>
      <c r="O584" s="225"/>
      <c r="P584" s="192" t="s">
        <v>85</v>
      </c>
      <c r="Q584" s="86">
        <f>IF(Q583/B569=0,"",Q583/B569)</f>
        <v>0.51219512195121952</v>
      </c>
      <c r="R584" s="112">
        <f>IF(Q583/R583=0,"",Q583/R583)</f>
        <v>0.84</v>
      </c>
      <c r="S584" s="194" t="s">
        <v>86</v>
      </c>
    </row>
    <row r="585" spans="1:19" ht="15.75" customHeight="1" x14ac:dyDescent="0.25">
      <c r="A585" s="58">
        <v>2401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144"/>
      <c r="M585" s="226"/>
      <c r="N585" s="227"/>
      <c r="O585" s="228"/>
      <c r="P585" s="90"/>
      <c r="Q585" s="91"/>
      <c r="R585" s="91"/>
      <c r="S585" s="113"/>
    </row>
    <row r="586" spans="1:19" ht="18" customHeight="1" x14ac:dyDescent="0.25">
      <c r="A586" s="28"/>
      <c r="B586" s="308" t="s">
        <v>111</v>
      </c>
      <c r="C586" s="308"/>
      <c r="D586" s="308"/>
      <c r="E586" s="308"/>
      <c r="F586" s="308"/>
      <c r="G586" s="308"/>
      <c r="H586" s="308"/>
      <c r="I586" s="308"/>
      <c r="J586" s="308"/>
      <c r="K586" s="308"/>
      <c r="L586" s="93">
        <f>SUM(L569:L582)</f>
        <v>25</v>
      </c>
      <c r="M586" s="94">
        <f>IF(L578=0,"",L578/B569)</f>
        <v>0.31707317073170732</v>
      </c>
      <c r="N586" s="94">
        <f>IF(L586=0,"",L586/B569)</f>
        <v>0.6097560975609756</v>
      </c>
      <c r="O586" s="94">
        <f>N586-M586</f>
        <v>0.29268292682926828</v>
      </c>
      <c r="P586" s="3"/>
      <c r="Q586" s="29"/>
      <c r="R586" s="22"/>
      <c r="S586" s="3"/>
    </row>
    <row r="587" spans="1:19" ht="12.75" customHeight="1" x14ac:dyDescent="0.2">
      <c r="M587" s="3"/>
      <c r="N587" s="3"/>
      <c r="P587" s="3"/>
    </row>
    <row r="588" spans="1:19" ht="12.75" customHeight="1" x14ac:dyDescent="0.2">
      <c r="M588" s="3"/>
      <c r="N588" s="3"/>
      <c r="P588" s="3"/>
    </row>
    <row r="589" spans="1:19" ht="26.25" customHeight="1" x14ac:dyDescent="0.4">
      <c r="A589" s="161"/>
      <c r="B589" s="279" t="s">
        <v>99</v>
      </c>
      <c r="C589" s="279"/>
      <c r="D589" s="279"/>
      <c r="E589" s="279"/>
      <c r="F589" s="279"/>
      <c r="G589" s="279"/>
      <c r="H589" s="279"/>
      <c r="I589" s="279"/>
      <c r="J589" s="279"/>
      <c r="K589" s="279"/>
      <c r="L589" s="179" t="s">
        <v>112</v>
      </c>
      <c r="M589" s="3"/>
      <c r="N589" s="3"/>
      <c r="O589" s="29"/>
      <c r="P589" s="3"/>
      <c r="Q589" s="29"/>
      <c r="R589" s="29"/>
      <c r="S589" s="29"/>
    </row>
    <row r="590" spans="1:19" ht="20.25" customHeight="1" x14ac:dyDescent="0.2">
      <c r="A590" s="293" t="s">
        <v>10</v>
      </c>
      <c r="B590" s="273" t="s">
        <v>100</v>
      </c>
      <c r="C590" s="274"/>
      <c r="D590" s="274"/>
      <c r="E590" s="274"/>
      <c r="F590" s="274"/>
      <c r="G590" s="274"/>
      <c r="H590" s="274"/>
      <c r="I590" s="274"/>
      <c r="J590" s="274"/>
      <c r="K590" s="275"/>
      <c r="L590" s="276" t="s">
        <v>11</v>
      </c>
      <c r="M590" s="269" t="s">
        <v>3</v>
      </c>
      <c r="N590" s="269" t="s">
        <v>4</v>
      </c>
      <c r="O590" s="278" t="s">
        <v>5</v>
      </c>
      <c r="P590" s="269" t="s">
        <v>6</v>
      </c>
      <c r="Q590" s="267" t="s">
        <v>7</v>
      </c>
      <c r="R590" s="267" t="s">
        <v>8</v>
      </c>
      <c r="S590" s="269" t="s">
        <v>101</v>
      </c>
    </row>
    <row r="591" spans="1:19" ht="15.75" customHeight="1" x14ac:dyDescent="0.25">
      <c r="A591" s="268"/>
      <c r="B591" s="58" t="s">
        <v>102</v>
      </c>
      <c r="C591" s="58" t="s">
        <v>103</v>
      </c>
      <c r="D591" s="58" t="s">
        <v>104</v>
      </c>
      <c r="E591" s="58" t="s">
        <v>105</v>
      </c>
      <c r="F591" s="58" t="s">
        <v>106</v>
      </c>
      <c r="G591" s="58" t="s">
        <v>107</v>
      </c>
      <c r="H591" s="58" t="s">
        <v>108</v>
      </c>
      <c r="I591" s="58" t="s">
        <v>109</v>
      </c>
      <c r="J591" s="58" t="s">
        <v>110</v>
      </c>
      <c r="K591" s="58" t="s">
        <v>137</v>
      </c>
      <c r="L591" s="277"/>
      <c r="M591" s="268"/>
      <c r="N591" s="268"/>
      <c r="O591" s="268"/>
      <c r="P591" s="268"/>
      <c r="Q591" s="268"/>
      <c r="R591" s="268"/>
      <c r="S591" s="268"/>
    </row>
    <row r="592" spans="1:19" ht="15.75" customHeight="1" x14ac:dyDescent="0.25">
      <c r="A592" s="58">
        <v>1602</v>
      </c>
      <c r="B592" s="59">
        <v>63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144"/>
      <c r="M592" s="220"/>
      <c r="N592" s="221"/>
      <c r="O592" s="222"/>
      <c r="P592" s="229"/>
      <c r="Q592" s="63">
        <f>B592</f>
        <v>63</v>
      </c>
      <c r="R592" s="230"/>
      <c r="S592" s="229"/>
    </row>
    <row r="593" spans="1:21" ht="15.75" customHeight="1" x14ac:dyDescent="0.25">
      <c r="A593" s="58">
        <v>1701</v>
      </c>
      <c r="B593" s="59"/>
      <c r="C593" s="59">
        <v>56</v>
      </c>
      <c r="D593" s="59"/>
      <c r="E593" s="59"/>
      <c r="F593" s="59"/>
      <c r="G593" s="59"/>
      <c r="H593" s="59"/>
      <c r="I593" s="59"/>
      <c r="J593" s="59"/>
      <c r="K593" s="59"/>
      <c r="L593" s="144"/>
      <c r="M593" s="223"/>
      <c r="N593" s="129"/>
      <c r="O593" s="224"/>
      <c r="P593" s="67">
        <f>IF(C593=0,"",C593/B592)</f>
        <v>0.88888888888888884</v>
      </c>
      <c r="Q593" s="68">
        <v>56</v>
      </c>
      <c r="R593" s="231">
        <f t="shared" ref="R593:R601" si="69">IF(Q593=0,"",Q593/Q592)</f>
        <v>0.88888888888888884</v>
      </c>
      <c r="S593" s="231">
        <f t="shared" ref="S593:S601" si="70">IF(Q593=0,"",100%-R593)</f>
        <v>0.11111111111111116</v>
      </c>
    </row>
    <row r="594" spans="1:21" ht="15.75" customHeight="1" x14ac:dyDescent="0.25">
      <c r="A594" s="58">
        <v>1702</v>
      </c>
      <c r="B594" s="59"/>
      <c r="C594" s="59"/>
      <c r="D594" s="59">
        <v>49</v>
      </c>
      <c r="E594" s="59"/>
      <c r="F594" s="59"/>
      <c r="G594" s="59"/>
      <c r="H594" s="59"/>
      <c r="I594" s="59"/>
      <c r="J594" s="59"/>
      <c r="K594" s="59"/>
      <c r="L594" s="144"/>
      <c r="M594" s="223"/>
      <c r="N594" s="129"/>
      <c r="O594" s="224"/>
      <c r="P594" s="67">
        <f>IF(D594=0,"",D594/C593)</f>
        <v>0.875</v>
      </c>
      <c r="Q594" s="68">
        <v>53</v>
      </c>
      <c r="R594" s="231">
        <f t="shared" si="69"/>
        <v>0.9464285714285714</v>
      </c>
      <c r="S594" s="231">
        <f t="shared" si="70"/>
        <v>5.3571428571428603E-2</v>
      </c>
      <c r="U594" s="70">
        <f>Q594/Q592</f>
        <v>0.84126984126984128</v>
      </c>
    </row>
    <row r="595" spans="1:21" ht="15.75" customHeight="1" x14ac:dyDescent="0.25">
      <c r="A595" s="58">
        <v>1801</v>
      </c>
      <c r="B595" s="59"/>
      <c r="C595" s="59"/>
      <c r="D595" s="59"/>
      <c r="E595" s="59">
        <v>43</v>
      </c>
      <c r="F595" s="59"/>
      <c r="G595" s="59"/>
      <c r="H595" s="59"/>
      <c r="I595" s="59"/>
      <c r="J595" s="59"/>
      <c r="K595" s="59"/>
      <c r="L595" s="144"/>
      <c r="M595" s="223"/>
      <c r="N595" s="129"/>
      <c r="O595" s="224"/>
      <c r="P595" s="67">
        <f>IF(E595=0,"",E595/D594)</f>
        <v>0.87755102040816324</v>
      </c>
      <c r="Q595" s="68">
        <v>46</v>
      </c>
      <c r="R595" s="231">
        <f t="shared" si="69"/>
        <v>0.86792452830188682</v>
      </c>
      <c r="S595" s="231">
        <f t="shared" si="70"/>
        <v>0.13207547169811318</v>
      </c>
      <c r="U595" s="104"/>
    </row>
    <row r="596" spans="1:21" ht="15.75" customHeight="1" x14ac:dyDescent="0.25">
      <c r="A596" s="58">
        <v>1802</v>
      </c>
      <c r="B596" s="59"/>
      <c r="C596" s="59"/>
      <c r="D596" s="59"/>
      <c r="E596" s="59"/>
      <c r="F596" s="59">
        <v>40</v>
      </c>
      <c r="G596" s="59"/>
      <c r="H596" s="59"/>
      <c r="I596" s="59"/>
      <c r="J596" s="59"/>
      <c r="K596" s="59"/>
      <c r="L596" s="144"/>
      <c r="M596" s="223"/>
      <c r="N596" s="129"/>
      <c r="O596" s="224"/>
      <c r="P596" s="67">
        <f>IF(F596=0,"",F596/E595)</f>
        <v>0.93023255813953487</v>
      </c>
      <c r="Q596" s="68">
        <v>44</v>
      </c>
      <c r="R596" s="231">
        <f t="shared" si="69"/>
        <v>0.95652173913043481</v>
      </c>
      <c r="S596" s="231">
        <f t="shared" si="70"/>
        <v>4.3478260869565188E-2</v>
      </c>
      <c r="U596" s="104"/>
    </row>
    <row r="597" spans="1:21" ht="15.75" customHeight="1" x14ac:dyDescent="0.25">
      <c r="A597" s="58">
        <v>1901</v>
      </c>
      <c r="B597" s="59"/>
      <c r="C597" s="59"/>
      <c r="D597" s="59"/>
      <c r="E597" s="59"/>
      <c r="F597" s="59"/>
      <c r="G597" s="59">
        <v>38</v>
      </c>
      <c r="H597" s="59"/>
      <c r="I597" s="59"/>
      <c r="J597" s="59"/>
      <c r="K597" s="59"/>
      <c r="L597" s="144"/>
      <c r="M597" s="223"/>
      <c r="N597" s="129"/>
      <c r="O597" s="224"/>
      <c r="P597" s="67">
        <f>IF(G597=0,"",G597/F596)</f>
        <v>0.95</v>
      </c>
      <c r="Q597" s="68">
        <v>43</v>
      </c>
      <c r="R597" s="231">
        <f t="shared" si="69"/>
        <v>0.97727272727272729</v>
      </c>
      <c r="S597" s="231">
        <f t="shared" si="70"/>
        <v>2.2727272727272707E-2</v>
      </c>
      <c r="U597" s="104"/>
    </row>
    <row r="598" spans="1:21" ht="15.75" customHeight="1" x14ac:dyDescent="0.25">
      <c r="A598" s="58">
        <v>1902</v>
      </c>
      <c r="B598" s="59"/>
      <c r="C598" s="59"/>
      <c r="D598" s="59"/>
      <c r="E598" s="59"/>
      <c r="F598" s="59"/>
      <c r="G598" s="59"/>
      <c r="H598" s="59">
        <v>38</v>
      </c>
      <c r="I598" s="59"/>
      <c r="J598" s="59"/>
      <c r="K598" s="59"/>
      <c r="L598" s="144"/>
      <c r="M598" s="223"/>
      <c r="N598" s="129"/>
      <c r="O598" s="224"/>
      <c r="P598" s="67">
        <f>IF(H598=0,"",H598/G597)</f>
        <v>1</v>
      </c>
      <c r="Q598" s="68">
        <v>42</v>
      </c>
      <c r="R598" s="231">
        <f t="shared" si="69"/>
        <v>0.97674418604651159</v>
      </c>
      <c r="S598" s="231">
        <f t="shared" si="70"/>
        <v>2.3255813953488413E-2</v>
      </c>
      <c r="U598" s="104"/>
    </row>
    <row r="599" spans="1:21" ht="15.75" customHeight="1" x14ac:dyDescent="0.25">
      <c r="A599" s="58">
        <v>2001</v>
      </c>
      <c r="B599" s="59"/>
      <c r="C599" s="59"/>
      <c r="D599" s="59"/>
      <c r="E599" s="59"/>
      <c r="F599" s="59"/>
      <c r="G599" s="59"/>
      <c r="H599" s="59"/>
      <c r="I599" s="59">
        <v>38</v>
      </c>
      <c r="J599" s="59"/>
      <c r="K599" s="59"/>
      <c r="L599" s="144"/>
      <c r="M599" s="223"/>
      <c r="N599" s="129"/>
      <c r="O599" s="224"/>
      <c r="P599" s="67">
        <f>IF(I599=0,"",I599/H598)</f>
        <v>1</v>
      </c>
      <c r="Q599" s="68">
        <v>40</v>
      </c>
      <c r="R599" s="231">
        <f t="shared" si="69"/>
        <v>0.95238095238095233</v>
      </c>
      <c r="S599" s="231">
        <f t="shared" si="70"/>
        <v>4.7619047619047672E-2</v>
      </c>
      <c r="U599" s="104"/>
    </row>
    <row r="600" spans="1:21" ht="15.75" customHeight="1" x14ac:dyDescent="0.25">
      <c r="A600" s="58">
        <v>2002</v>
      </c>
      <c r="B600" s="59"/>
      <c r="C600" s="59"/>
      <c r="D600" s="59"/>
      <c r="E600" s="59"/>
      <c r="F600" s="59"/>
      <c r="G600" s="59"/>
      <c r="H600" s="59"/>
      <c r="I600" s="59"/>
      <c r="J600" s="59">
        <v>38</v>
      </c>
      <c r="K600" s="59"/>
      <c r="L600" s="144">
        <v>6</v>
      </c>
      <c r="M600" s="223"/>
      <c r="N600" s="129"/>
      <c r="O600" s="224"/>
      <c r="P600" s="67">
        <f>IF(J600=0,"",J600/I599)</f>
        <v>1</v>
      </c>
      <c r="Q600" s="68">
        <v>40</v>
      </c>
      <c r="R600" s="231">
        <f t="shared" si="69"/>
        <v>1</v>
      </c>
      <c r="S600" s="231">
        <f t="shared" si="70"/>
        <v>0</v>
      </c>
      <c r="U600" s="104"/>
    </row>
    <row r="601" spans="1:21" ht="15.75" customHeight="1" x14ac:dyDescent="0.25">
      <c r="A601" s="58">
        <v>2101</v>
      </c>
      <c r="B601" s="59"/>
      <c r="C601" s="59"/>
      <c r="D601" s="59"/>
      <c r="E601" s="59"/>
      <c r="F601" s="59"/>
      <c r="G601" s="59"/>
      <c r="H601" s="59"/>
      <c r="I601" s="59"/>
      <c r="J601" s="59"/>
      <c r="K601" s="59">
        <v>31</v>
      </c>
      <c r="L601" s="144">
        <v>28</v>
      </c>
      <c r="M601" s="223"/>
      <c r="N601" s="129"/>
      <c r="O601" s="224"/>
      <c r="P601" s="67">
        <f>IF(K601=0,"",K601/J600)</f>
        <v>0.81578947368421051</v>
      </c>
      <c r="Q601" s="68">
        <v>37</v>
      </c>
      <c r="R601" s="231">
        <f t="shared" si="69"/>
        <v>0.92500000000000004</v>
      </c>
      <c r="S601" s="231">
        <f t="shared" si="70"/>
        <v>7.4999999999999956E-2</v>
      </c>
      <c r="U601" s="104"/>
    </row>
    <row r="602" spans="1:21" ht="15.75" customHeight="1" x14ac:dyDescent="0.25">
      <c r="A602" s="58">
        <v>2102</v>
      </c>
      <c r="B602" s="59"/>
      <c r="C602" s="59"/>
      <c r="D602" s="59"/>
      <c r="E602" s="59"/>
      <c r="F602" s="59"/>
      <c r="G602" s="59"/>
      <c r="H602" s="59"/>
      <c r="I602" s="59"/>
      <c r="J602" s="59"/>
      <c r="K602" s="59">
        <v>5</v>
      </c>
      <c r="L602" s="144">
        <v>4</v>
      </c>
      <c r="M602" s="223"/>
      <c r="N602" s="129"/>
      <c r="O602" s="225"/>
      <c r="P602" s="232"/>
      <c r="Q602" s="109">
        <v>5</v>
      </c>
      <c r="R602" s="251"/>
      <c r="S602" s="232"/>
      <c r="U602" s="104"/>
    </row>
    <row r="603" spans="1:21" ht="15.75" customHeight="1" x14ac:dyDescent="0.25">
      <c r="A603" s="58">
        <v>2201</v>
      </c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144"/>
      <c r="M603" s="223"/>
      <c r="N603" s="129"/>
      <c r="O603" s="225"/>
      <c r="P603" s="233"/>
      <c r="Q603" s="109"/>
      <c r="R603" s="234"/>
      <c r="S603" s="233"/>
      <c r="U603" s="104"/>
    </row>
    <row r="604" spans="1:21" ht="15.75" customHeight="1" x14ac:dyDescent="0.25">
      <c r="A604" s="58">
        <v>2202</v>
      </c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144"/>
      <c r="M604" s="223"/>
      <c r="N604" s="129"/>
      <c r="O604" s="225"/>
      <c r="P604" s="233"/>
      <c r="Q604" s="109"/>
      <c r="R604" s="234"/>
      <c r="S604" s="233"/>
      <c r="U604" s="104"/>
    </row>
    <row r="605" spans="1:21" ht="15.75" customHeight="1" x14ac:dyDescent="0.25">
      <c r="A605" s="58">
        <v>2301</v>
      </c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144"/>
      <c r="M605" s="223"/>
      <c r="N605" s="129"/>
      <c r="O605" s="225"/>
      <c r="P605" s="129"/>
      <c r="Q605" s="225"/>
      <c r="R605" s="124"/>
      <c r="S605" s="233"/>
      <c r="U605" s="104"/>
    </row>
    <row r="606" spans="1:21" ht="15.75" customHeight="1" x14ac:dyDescent="0.25">
      <c r="A606" s="58">
        <v>2302</v>
      </c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144"/>
      <c r="M606" s="223"/>
      <c r="N606" s="129"/>
      <c r="O606" s="225"/>
      <c r="P606" s="191" t="s">
        <v>83</v>
      </c>
      <c r="Q606" s="82">
        <v>37</v>
      </c>
      <c r="R606" s="111">
        <f>L609</f>
        <v>38</v>
      </c>
      <c r="S606" s="193" t="s">
        <v>11</v>
      </c>
      <c r="U606" s="104"/>
    </row>
    <row r="607" spans="1:21" ht="15.75" customHeight="1" x14ac:dyDescent="0.25">
      <c r="A607" s="58">
        <v>2401</v>
      </c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144"/>
      <c r="M607" s="223"/>
      <c r="N607" s="129"/>
      <c r="O607" s="225"/>
      <c r="P607" s="192" t="s">
        <v>85</v>
      </c>
      <c r="Q607" s="86">
        <f>IF(Q606/B592=0,"",Q606/B592)</f>
        <v>0.58730158730158732</v>
      </c>
      <c r="R607" s="112">
        <f>IF(Q606/R606=0,"",Q606/R606)</f>
        <v>0.97368421052631582</v>
      </c>
      <c r="S607" s="194" t="s">
        <v>86</v>
      </c>
      <c r="U607" s="104"/>
    </row>
    <row r="608" spans="1:21" ht="15.75" customHeight="1" x14ac:dyDescent="0.25">
      <c r="A608" s="58">
        <v>2402</v>
      </c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144"/>
      <c r="M608" s="226"/>
      <c r="N608" s="227"/>
      <c r="O608" s="228"/>
      <c r="P608" s="90"/>
      <c r="Q608" s="91"/>
      <c r="R608" s="91"/>
      <c r="S608" s="113"/>
      <c r="U608" s="104"/>
    </row>
    <row r="609" spans="1:23" ht="18" customHeight="1" x14ac:dyDescent="0.25">
      <c r="A609" s="28"/>
      <c r="B609" s="308" t="s">
        <v>111</v>
      </c>
      <c r="C609" s="308"/>
      <c r="D609" s="308"/>
      <c r="E609" s="308"/>
      <c r="F609" s="308"/>
      <c r="G609" s="308"/>
      <c r="H609" s="308"/>
      <c r="I609" s="308"/>
      <c r="J609" s="308"/>
      <c r="K609" s="308"/>
      <c r="L609" s="93">
        <f>SUM(L592:L605)</f>
        <v>38</v>
      </c>
      <c r="M609" s="94">
        <f>SUM(L600:L601)/B592</f>
        <v>0.53968253968253965</v>
      </c>
      <c r="N609" s="94">
        <f>IF(L609=0,"",L609/B592)</f>
        <v>0.60317460317460314</v>
      </c>
      <c r="O609" s="94">
        <f>IF(L600=0,"",N609-M609)</f>
        <v>6.3492063492063489E-2</v>
      </c>
      <c r="P609" s="3"/>
      <c r="Q609" s="29"/>
      <c r="R609" s="22"/>
      <c r="S609" s="3"/>
      <c r="U609" s="104"/>
    </row>
    <row r="610" spans="1:23" ht="14.25" customHeight="1" x14ac:dyDescent="0.2">
      <c r="U610" s="104"/>
    </row>
    <row r="611" spans="1:23" ht="14.25" customHeight="1" x14ac:dyDescent="0.2">
      <c r="U611" s="104"/>
    </row>
    <row r="612" spans="1:23" ht="26.25" customHeight="1" x14ac:dyDescent="0.4">
      <c r="A612" s="161"/>
      <c r="B612" s="279" t="s">
        <v>99</v>
      </c>
      <c r="C612" s="279"/>
      <c r="D612" s="279"/>
      <c r="E612" s="279"/>
      <c r="F612" s="279"/>
      <c r="G612" s="279"/>
      <c r="H612" s="279"/>
      <c r="I612" s="279"/>
      <c r="J612" s="279"/>
      <c r="K612" s="279"/>
      <c r="L612" s="179" t="s">
        <v>113</v>
      </c>
      <c r="M612" s="3"/>
      <c r="N612" s="3"/>
      <c r="O612" s="29"/>
      <c r="P612" s="3"/>
      <c r="Q612" s="29"/>
      <c r="R612" s="29"/>
      <c r="S612" s="29"/>
      <c r="U612" s="104"/>
      <c r="W612" s="165">
        <f>AVERAGE(Q607,Q630)</f>
        <v>0.48283998283998286</v>
      </c>
    </row>
    <row r="613" spans="1:23" ht="20.25" customHeight="1" x14ac:dyDescent="0.2">
      <c r="A613" s="293" t="s">
        <v>10</v>
      </c>
      <c r="B613" s="273" t="s">
        <v>100</v>
      </c>
      <c r="C613" s="274"/>
      <c r="D613" s="274"/>
      <c r="E613" s="274"/>
      <c r="F613" s="274"/>
      <c r="G613" s="274"/>
      <c r="H613" s="274"/>
      <c r="I613" s="274"/>
      <c r="J613" s="274"/>
      <c r="K613" s="275"/>
      <c r="L613" s="276" t="s">
        <v>11</v>
      </c>
      <c r="M613" s="269" t="s">
        <v>3</v>
      </c>
      <c r="N613" s="269" t="s">
        <v>4</v>
      </c>
      <c r="O613" s="278" t="s">
        <v>5</v>
      </c>
      <c r="P613" s="269" t="s">
        <v>6</v>
      </c>
      <c r="Q613" s="267" t="s">
        <v>7</v>
      </c>
      <c r="R613" s="267" t="s">
        <v>8</v>
      </c>
      <c r="S613" s="269" t="s">
        <v>101</v>
      </c>
      <c r="U613" s="104"/>
    </row>
    <row r="614" spans="1:23" ht="15.75" x14ac:dyDescent="0.25">
      <c r="A614" s="268"/>
      <c r="B614" s="58" t="s">
        <v>102</v>
      </c>
      <c r="C614" s="58" t="s">
        <v>103</v>
      </c>
      <c r="D614" s="58" t="s">
        <v>104</v>
      </c>
      <c r="E614" s="58" t="s">
        <v>105</v>
      </c>
      <c r="F614" s="58" t="s">
        <v>106</v>
      </c>
      <c r="G614" s="58" t="s">
        <v>107</v>
      </c>
      <c r="H614" s="58" t="s">
        <v>108</v>
      </c>
      <c r="I614" s="58" t="s">
        <v>109</v>
      </c>
      <c r="J614" s="58" t="s">
        <v>110</v>
      </c>
      <c r="K614" s="58" t="s">
        <v>137</v>
      </c>
      <c r="L614" s="277"/>
      <c r="M614" s="268"/>
      <c r="N614" s="268"/>
      <c r="O614" s="268"/>
      <c r="P614" s="268"/>
      <c r="Q614" s="268"/>
      <c r="R614" s="268"/>
      <c r="S614" s="268"/>
      <c r="U614" s="104"/>
    </row>
    <row r="615" spans="1:23" ht="15.75" customHeight="1" x14ac:dyDescent="0.25">
      <c r="A615" s="58">
        <v>1701</v>
      </c>
      <c r="B615" s="59">
        <v>37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144"/>
      <c r="M615" s="220"/>
      <c r="N615" s="221"/>
      <c r="O615" s="222"/>
      <c r="P615" s="229"/>
      <c r="Q615" s="63">
        <f>B615</f>
        <v>37</v>
      </c>
      <c r="R615" s="230"/>
      <c r="S615" s="229"/>
      <c r="U615" s="104"/>
    </row>
    <row r="616" spans="1:23" ht="15.75" customHeight="1" x14ac:dyDescent="0.25">
      <c r="A616" s="58">
        <v>1702</v>
      </c>
      <c r="B616" s="59"/>
      <c r="C616" s="59">
        <v>24</v>
      </c>
      <c r="D616" s="59"/>
      <c r="E616" s="59"/>
      <c r="F616" s="59"/>
      <c r="G616" s="59"/>
      <c r="H616" s="59"/>
      <c r="I616" s="59"/>
      <c r="J616" s="59"/>
      <c r="K616" s="59"/>
      <c r="L616" s="144"/>
      <c r="M616" s="223"/>
      <c r="N616" s="129"/>
      <c r="O616" s="224"/>
      <c r="P616" s="67">
        <f>IF(C616=0,"",C616/B615)</f>
        <v>0.64864864864864868</v>
      </c>
      <c r="Q616" s="68">
        <v>24</v>
      </c>
      <c r="R616" s="231">
        <f t="shared" ref="R616:R624" si="71">IF(Q616=0,"",Q616/Q615)</f>
        <v>0.64864864864864868</v>
      </c>
      <c r="S616" s="231">
        <f t="shared" ref="S616:S624" si="72">IF(Q616=0,"",100%-R616)</f>
        <v>0.35135135135135132</v>
      </c>
      <c r="U616" s="104"/>
    </row>
    <row r="617" spans="1:23" ht="15.75" customHeight="1" x14ac:dyDescent="0.25">
      <c r="A617" s="58">
        <v>1801</v>
      </c>
      <c r="B617" s="59"/>
      <c r="C617" s="59"/>
      <c r="D617" s="59">
        <v>22</v>
      </c>
      <c r="E617" s="59"/>
      <c r="F617" s="59"/>
      <c r="G617" s="59"/>
      <c r="H617" s="59"/>
      <c r="I617" s="59"/>
      <c r="J617" s="59"/>
      <c r="K617" s="59"/>
      <c r="L617" s="144"/>
      <c r="M617" s="223"/>
      <c r="N617" s="129"/>
      <c r="O617" s="224"/>
      <c r="P617" s="67">
        <f>IF(D617=0,"",D617/C616)</f>
        <v>0.91666666666666663</v>
      </c>
      <c r="Q617" s="68">
        <v>22</v>
      </c>
      <c r="R617" s="231">
        <f t="shared" si="71"/>
        <v>0.91666666666666663</v>
      </c>
      <c r="S617" s="231">
        <f t="shared" si="72"/>
        <v>8.333333333333337E-2</v>
      </c>
      <c r="U617" s="70">
        <f>Q617/Q615</f>
        <v>0.59459459459459463</v>
      </c>
    </row>
    <row r="618" spans="1:23" ht="15.75" customHeight="1" x14ac:dyDescent="0.25">
      <c r="A618" s="58">
        <v>1802</v>
      </c>
      <c r="B618" s="59"/>
      <c r="C618" s="59"/>
      <c r="D618" s="59"/>
      <c r="E618" s="59">
        <v>21</v>
      </c>
      <c r="F618" s="59"/>
      <c r="G618" s="59"/>
      <c r="H618" s="59"/>
      <c r="I618" s="59"/>
      <c r="J618" s="59"/>
      <c r="K618" s="59"/>
      <c r="L618" s="144"/>
      <c r="M618" s="223"/>
      <c r="N618" s="129"/>
      <c r="O618" s="224"/>
      <c r="P618" s="67">
        <f>IF(E618=0,"",E618/D617)</f>
        <v>0.95454545454545459</v>
      </c>
      <c r="Q618" s="68">
        <v>21</v>
      </c>
      <c r="R618" s="231">
        <f t="shared" si="71"/>
        <v>0.95454545454545459</v>
      </c>
      <c r="S618" s="231">
        <f t="shared" si="72"/>
        <v>4.5454545454545414E-2</v>
      </c>
      <c r="U618" s="104"/>
    </row>
    <row r="619" spans="1:23" ht="15.75" customHeight="1" x14ac:dyDescent="0.25">
      <c r="A619" s="58">
        <v>1901</v>
      </c>
      <c r="B619" s="59"/>
      <c r="C619" s="59"/>
      <c r="D619" s="59"/>
      <c r="E619" s="59"/>
      <c r="F619" s="59">
        <v>19</v>
      </c>
      <c r="G619" s="59"/>
      <c r="H619" s="59"/>
      <c r="I619" s="59"/>
      <c r="J619" s="59"/>
      <c r="K619" s="59"/>
      <c r="L619" s="144"/>
      <c r="M619" s="223"/>
      <c r="N619" s="129"/>
      <c r="O619" s="224"/>
      <c r="P619" s="67">
        <f>IF(F619=0,"",F619/E618)</f>
        <v>0.90476190476190477</v>
      </c>
      <c r="Q619" s="68">
        <v>20</v>
      </c>
      <c r="R619" s="231">
        <f t="shared" si="71"/>
        <v>0.95238095238095233</v>
      </c>
      <c r="S619" s="231">
        <f t="shared" si="72"/>
        <v>4.7619047619047672E-2</v>
      </c>
    </row>
    <row r="620" spans="1:23" ht="15.75" customHeight="1" x14ac:dyDescent="0.25">
      <c r="A620" s="58">
        <v>1902</v>
      </c>
      <c r="B620" s="59"/>
      <c r="C620" s="59"/>
      <c r="D620" s="59"/>
      <c r="E620" s="59"/>
      <c r="F620" s="59"/>
      <c r="G620" s="59">
        <v>18</v>
      </c>
      <c r="H620" s="59"/>
      <c r="I620" s="59"/>
      <c r="J620" s="59"/>
      <c r="K620" s="59"/>
      <c r="L620" s="144"/>
      <c r="M620" s="223"/>
      <c r="N620" s="129"/>
      <c r="O620" s="224"/>
      <c r="P620" s="67">
        <f>IF(G620=0,"",G620/F619)</f>
        <v>0.94736842105263153</v>
      </c>
      <c r="Q620" s="68">
        <v>19</v>
      </c>
      <c r="R620" s="231">
        <f t="shared" si="71"/>
        <v>0.95</v>
      </c>
      <c r="S620" s="231">
        <f t="shared" si="72"/>
        <v>5.0000000000000044E-2</v>
      </c>
    </row>
    <row r="621" spans="1:23" ht="15.75" customHeight="1" x14ac:dyDescent="0.25">
      <c r="A621" s="58">
        <v>2001</v>
      </c>
      <c r="B621" s="59"/>
      <c r="C621" s="59"/>
      <c r="D621" s="59"/>
      <c r="E621" s="59"/>
      <c r="F621" s="59"/>
      <c r="G621" s="59"/>
      <c r="H621" s="59">
        <v>16</v>
      </c>
      <c r="I621" s="59"/>
      <c r="J621" s="59"/>
      <c r="K621" s="59"/>
      <c r="L621" s="144"/>
      <c r="M621" s="223"/>
      <c r="N621" s="129"/>
      <c r="O621" s="224"/>
      <c r="P621" s="67">
        <f>IF(H621=0,"",H621/G620)</f>
        <v>0.88888888888888884</v>
      </c>
      <c r="Q621" s="68">
        <v>16</v>
      </c>
      <c r="R621" s="231">
        <f t="shared" si="71"/>
        <v>0.84210526315789469</v>
      </c>
      <c r="S621" s="231">
        <f t="shared" si="72"/>
        <v>0.15789473684210531</v>
      </c>
    </row>
    <row r="622" spans="1:23" ht="15.75" customHeight="1" x14ac:dyDescent="0.25">
      <c r="A622" s="58">
        <v>2002</v>
      </c>
      <c r="B622" s="59"/>
      <c r="C622" s="59"/>
      <c r="D622" s="59"/>
      <c r="E622" s="59"/>
      <c r="F622" s="59"/>
      <c r="G622" s="59"/>
      <c r="H622" s="59"/>
      <c r="I622" s="59">
        <v>16</v>
      </c>
      <c r="J622" s="59"/>
      <c r="K622" s="59"/>
      <c r="L622" s="144"/>
      <c r="M622" s="223"/>
      <c r="N622" s="129"/>
      <c r="O622" s="224"/>
      <c r="P622" s="67">
        <f>IF(I622=0,"",I622/H621)</f>
        <v>1</v>
      </c>
      <c r="Q622" s="68">
        <v>16</v>
      </c>
      <c r="R622" s="231">
        <f t="shared" si="71"/>
        <v>1</v>
      </c>
      <c r="S622" s="231">
        <f t="shared" si="72"/>
        <v>0</v>
      </c>
    </row>
    <row r="623" spans="1:23" ht="15.75" customHeight="1" x14ac:dyDescent="0.25">
      <c r="A623" s="58">
        <v>2101</v>
      </c>
      <c r="B623" s="59"/>
      <c r="C623" s="59"/>
      <c r="D623" s="59"/>
      <c r="E623" s="59"/>
      <c r="F623" s="59"/>
      <c r="G623" s="59"/>
      <c r="H623" s="59"/>
      <c r="I623" s="59"/>
      <c r="J623" s="59">
        <v>16</v>
      </c>
      <c r="K623" s="59"/>
      <c r="L623" s="144">
        <v>2</v>
      </c>
      <c r="M623" s="223"/>
      <c r="N623" s="129"/>
      <c r="O623" s="224"/>
      <c r="P623" s="67">
        <f>IF(J623=0,"",J623/I622)</f>
        <v>1</v>
      </c>
      <c r="Q623" s="68">
        <v>16</v>
      </c>
      <c r="R623" s="231">
        <f t="shared" si="71"/>
        <v>1</v>
      </c>
      <c r="S623" s="231">
        <f t="shared" si="72"/>
        <v>0</v>
      </c>
    </row>
    <row r="624" spans="1:23" ht="15.75" customHeight="1" x14ac:dyDescent="0.25">
      <c r="A624" s="58">
        <v>2102</v>
      </c>
      <c r="B624" s="59"/>
      <c r="C624" s="59"/>
      <c r="D624" s="59"/>
      <c r="E624" s="59"/>
      <c r="F624" s="59"/>
      <c r="G624" s="59"/>
      <c r="H624" s="59"/>
      <c r="I624" s="59"/>
      <c r="J624" s="59"/>
      <c r="K624" s="59">
        <v>13</v>
      </c>
      <c r="L624" s="144">
        <v>10</v>
      </c>
      <c r="M624" s="223"/>
      <c r="N624" s="129"/>
      <c r="O624" s="224"/>
      <c r="P624" s="67">
        <f>K624/J623</f>
        <v>0.8125</v>
      </c>
      <c r="Q624" s="68">
        <v>14</v>
      </c>
      <c r="R624" s="231">
        <f t="shared" si="71"/>
        <v>0.875</v>
      </c>
      <c r="S624" s="231">
        <f t="shared" si="72"/>
        <v>0.125</v>
      </c>
    </row>
    <row r="625" spans="1:20" ht="15.75" customHeight="1" x14ac:dyDescent="0.25">
      <c r="A625" s="58">
        <v>2201</v>
      </c>
      <c r="B625" s="59"/>
      <c r="C625" s="59"/>
      <c r="D625" s="59"/>
      <c r="E625" s="59"/>
      <c r="F625" s="59"/>
      <c r="G625" s="59"/>
      <c r="H625" s="59"/>
      <c r="I625" s="59"/>
      <c r="J625" s="59"/>
      <c r="K625" s="59">
        <v>3</v>
      </c>
      <c r="L625" s="144">
        <v>3</v>
      </c>
      <c r="M625" s="223"/>
      <c r="N625" s="129"/>
      <c r="O625" s="225"/>
      <c r="P625" s="232"/>
      <c r="Q625" s="109">
        <v>3</v>
      </c>
      <c r="R625" s="251"/>
      <c r="S625" s="232"/>
    </row>
    <row r="626" spans="1:20" ht="15.75" customHeight="1" x14ac:dyDescent="0.25">
      <c r="A626" s="58">
        <v>2202</v>
      </c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144"/>
      <c r="M626" s="223"/>
      <c r="N626" s="129"/>
      <c r="O626" s="225"/>
      <c r="P626" s="233"/>
      <c r="Q626" s="109"/>
      <c r="R626" s="234"/>
      <c r="S626" s="233"/>
    </row>
    <row r="627" spans="1:20" ht="15.75" customHeight="1" x14ac:dyDescent="0.25">
      <c r="A627" s="58">
        <v>2301</v>
      </c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144"/>
      <c r="M627" s="223"/>
      <c r="N627" s="129"/>
      <c r="O627" s="225"/>
      <c r="P627" s="233"/>
      <c r="Q627" s="109"/>
      <c r="R627" s="234"/>
      <c r="S627" s="233"/>
    </row>
    <row r="628" spans="1:20" ht="15.75" customHeight="1" x14ac:dyDescent="0.25">
      <c r="A628" s="58">
        <v>2302</v>
      </c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144"/>
      <c r="M628" s="223"/>
      <c r="N628" s="129"/>
      <c r="O628" s="225"/>
      <c r="P628" s="129"/>
      <c r="Q628" s="225"/>
      <c r="R628" s="124"/>
      <c r="S628" s="233"/>
    </row>
    <row r="629" spans="1:20" ht="15.75" customHeight="1" x14ac:dyDescent="0.25">
      <c r="A629" s="58">
        <v>2401</v>
      </c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144"/>
      <c r="M629" s="223"/>
      <c r="N629" s="129"/>
      <c r="O629" s="225"/>
      <c r="P629" s="191" t="s">
        <v>83</v>
      </c>
      <c r="Q629" s="82">
        <v>14</v>
      </c>
      <c r="R629" s="111">
        <f>L632</f>
        <v>15</v>
      </c>
      <c r="S629" s="193" t="s">
        <v>11</v>
      </c>
    </row>
    <row r="630" spans="1:20" ht="15.75" customHeight="1" x14ac:dyDescent="0.25">
      <c r="A630" s="58">
        <v>2402</v>
      </c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144"/>
      <c r="M630" s="223"/>
      <c r="N630" s="129"/>
      <c r="O630" s="225"/>
      <c r="P630" s="192" t="s">
        <v>85</v>
      </c>
      <c r="Q630" s="86">
        <f>IF(Q629/B615=0,"",Q629/B615)</f>
        <v>0.3783783783783784</v>
      </c>
      <c r="R630" s="112">
        <f>IF(Q629/R629=0,"",Q629/R629)</f>
        <v>0.93333333333333335</v>
      </c>
      <c r="S630" s="194" t="s">
        <v>86</v>
      </c>
    </row>
    <row r="631" spans="1:20" ht="15.75" customHeight="1" x14ac:dyDescent="0.25">
      <c r="A631" s="58">
        <v>2501</v>
      </c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144"/>
      <c r="M631" s="226"/>
      <c r="N631" s="227"/>
      <c r="O631" s="228"/>
      <c r="P631" s="90"/>
      <c r="Q631" s="91"/>
      <c r="R631" s="91"/>
      <c r="S631" s="113"/>
    </row>
    <row r="632" spans="1:20" ht="18" customHeight="1" x14ac:dyDescent="0.25">
      <c r="A632" s="28"/>
      <c r="B632" s="308" t="s">
        <v>111</v>
      </c>
      <c r="C632" s="308"/>
      <c r="D632" s="308"/>
      <c r="E632" s="308"/>
      <c r="F632" s="308"/>
      <c r="G632" s="308"/>
      <c r="H632" s="308"/>
      <c r="I632" s="308"/>
      <c r="J632" s="308"/>
      <c r="K632" s="308"/>
      <c r="L632" s="93">
        <f>SUM(L615:L628)</f>
        <v>15</v>
      </c>
      <c r="M632" s="94">
        <f>SUM(L623:L624)/B615</f>
        <v>0.32432432432432434</v>
      </c>
      <c r="N632" s="94">
        <f>IF(L632=0,"",L632/B615)</f>
        <v>0.40540540540540543</v>
      </c>
      <c r="O632" s="94">
        <f>IF(L623=0,"",N632-M632)</f>
        <v>8.1081081081081086E-2</v>
      </c>
      <c r="P632" s="3"/>
      <c r="Q632" s="29"/>
      <c r="R632" s="22"/>
      <c r="S632" s="3"/>
    </row>
    <row r="633" spans="1:20" ht="12.75" customHeight="1" x14ac:dyDescent="0.2">
      <c r="M633" s="3"/>
      <c r="N633" s="3"/>
      <c r="P633" s="3"/>
    </row>
    <row r="634" spans="1:20" ht="12.75" customHeight="1" x14ac:dyDescent="0.2">
      <c r="M634" s="3"/>
      <c r="N634" s="3"/>
      <c r="P634" s="3"/>
    </row>
    <row r="635" spans="1:20" ht="26.25" customHeight="1" x14ac:dyDescent="0.4">
      <c r="A635" s="161"/>
      <c r="B635" s="279" t="s">
        <v>99</v>
      </c>
      <c r="C635" s="279"/>
      <c r="D635" s="279"/>
      <c r="E635" s="279"/>
      <c r="F635" s="279"/>
      <c r="G635" s="279"/>
      <c r="H635" s="279"/>
      <c r="I635" s="279"/>
      <c r="J635" s="279"/>
      <c r="K635" s="279"/>
      <c r="L635" s="179" t="s">
        <v>114</v>
      </c>
      <c r="M635" s="3"/>
      <c r="N635" s="3"/>
      <c r="O635" s="29"/>
      <c r="P635" s="3"/>
      <c r="Q635" s="29"/>
      <c r="R635" s="29"/>
      <c r="S635" s="29"/>
    </row>
    <row r="636" spans="1:20" ht="20.25" x14ac:dyDescent="0.2">
      <c r="A636" s="293" t="s">
        <v>10</v>
      </c>
      <c r="B636" s="273" t="s">
        <v>100</v>
      </c>
      <c r="C636" s="274"/>
      <c r="D636" s="274"/>
      <c r="E636" s="274"/>
      <c r="F636" s="274"/>
      <c r="G636" s="274"/>
      <c r="H636" s="274"/>
      <c r="I636" s="274"/>
      <c r="J636" s="274"/>
      <c r="K636" s="275"/>
      <c r="L636" s="276" t="s">
        <v>11</v>
      </c>
      <c r="M636" s="269" t="s">
        <v>3</v>
      </c>
      <c r="N636" s="269" t="s">
        <v>4</v>
      </c>
      <c r="O636" s="278" t="s">
        <v>5</v>
      </c>
      <c r="P636" s="269" t="s">
        <v>6</v>
      </c>
      <c r="Q636" s="267" t="s">
        <v>7</v>
      </c>
      <c r="R636" s="267" t="s">
        <v>8</v>
      </c>
      <c r="S636" s="269" t="s">
        <v>101</v>
      </c>
    </row>
    <row r="637" spans="1:20" ht="15.75" x14ac:dyDescent="0.25">
      <c r="A637" s="268"/>
      <c r="B637" s="58" t="s">
        <v>102</v>
      </c>
      <c r="C637" s="58" t="s">
        <v>103</v>
      </c>
      <c r="D637" s="58" t="s">
        <v>104</v>
      </c>
      <c r="E637" s="58" t="s">
        <v>105</v>
      </c>
      <c r="F637" s="58" t="s">
        <v>106</v>
      </c>
      <c r="G637" s="58" t="s">
        <v>107</v>
      </c>
      <c r="H637" s="58" t="s">
        <v>108</v>
      </c>
      <c r="I637" s="58" t="s">
        <v>109</v>
      </c>
      <c r="J637" s="58" t="s">
        <v>110</v>
      </c>
      <c r="K637" s="58" t="s">
        <v>135</v>
      </c>
      <c r="L637" s="277"/>
      <c r="M637" s="268"/>
      <c r="N637" s="268"/>
      <c r="O637" s="268"/>
      <c r="P637" s="268"/>
      <c r="Q637" s="268"/>
      <c r="R637" s="268"/>
      <c r="S637" s="268"/>
    </row>
    <row r="638" spans="1:20" ht="15.75" customHeight="1" x14ac:dyDescent="0.25">
      <c r="A638" s="58">
        <v>1702</v>
      </c>
      <c r="B638" s="59">
        <v>68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144"/>
      <c r="M638" s="220"/>
      <c r="N638" s="221"/>
      <c r="O638" s="222"/>
      <c r="P638" s="229"/>
      <c r="Q638" s="63">
        <f>B638</f>
        <v>68</v>
      </c>
      <c r="R638" s="230"/>
      <c r="S638" s="229"/>
    </row>
    <row r="639" spans="1:20" ht="15.75" customHeight="1" x14ac:dyDescent="0.25">
      <c r="A639" s="58">
        <v>1801</v>
      </c>
      <c r="B639" s="59"/>
      <c r="C639" s="59">
        <v>49</v>
      </c>
      <c r="D639" s="59"/>
      <c r="E639" s="59"/>
      <c r="F639" s="59"/>
      <c r="G639" s="59"/>
      <c r="H639" s="59"/>
      <c r="I639" s="59"/>
      <c r="J639" s="59"/>
      <c r="K639" s="59"/>
      <c r="L639" s="144"/>
      <c r="M639" s="223"/>
      <c r="N639" s="129"/>
      <c r="O639" s="224"/>
      <c r="P639" s="67">
        <f>IF(C639=0,"",C639/B638)</f>
        <v>0.72058823529411764</v>
      </c>
      <c r="Q639" s="68">
        <v>49</v>
      </c>
      <c r="R639" s="231">
        <f t="shared" ref="R639:R647" si="73">IF(Q639=0,"",Q639/Q638)</f>
        <v>0.72058823529411764</v>
      </c>
      <c r="S639" s="231">
        <f t="shared" ref="S639:S647" si="74">IF(Q639=0,"",100%-R639)</f>
        <v>0.27941176470588236</v>
      </c>
    </row>
    <row r="640" spans="1:20" ht="15.75" customHeight="1" x14ac:dyDescent="0.25">
      <c r="A640" s="58">
        <v>1802</v>
      </c>
      <c r="B640" s="59"/>
      <c r="C640" s="59"/>
      <c r="D640" s="59">
        <v>44</v>
      </c>
      <c r="E640" s="59"/>
      <c r="F640" s="59"/>
      <c r="G640" s="59"/>
      <c r="H640" s="59"/>
      <c r="I640" s="59"/>
      <c r="J640" s="59"/>
      <c r="K640" s="59"/>
      <c r="L640" s="144"/>
      <c r="M640" s="223"/>
      <c r="N640" s="129"/>
      <c r="O640" s="224"/>
      <c r="P640" s="67">
        <f>IF(D640=0,"",D640/C639)</f>
        <v>0.89795918367346939</v>
      </c>
      <c r="Q640" s="68">
        <v>46</v>
      </c>
      <c r="R640" s="231">
        <f t="shared" si="73"/>
        <v>0.93877551020408168</v>
      </c>
      <c r="S640" s="231">
        <f t="shared" si="74"/>
        <v>6.1224489795918324E-2</v>
      </c>
      <c r="T640" s="70">
        <f>Q640/Q638</f>
        <v>0.67647058823529416</v>
      </c>
    </row>
    <row r="641" spans="1:19" ht="15.75" customHeight="1" x14ac:dyDescent="0.25">
      <c r="A641" s="58">
        <v>1901</v>
      </c>
      <c r="B641" s="59"/>
      <c r="C641" s="59"/>
      <c r="D641" s="59"/>
      <c r="E641" s="59">
        <v>41</v>
      </c>
      <c r="F641" s="59"/>
      <c r="G641" s="59"/>
      <c r="H641" s="59"/>
      <c r="I641" s="59"/>
      <c r="J641" s="59"/>
      <c r="K641" s="59"/>
      <c r="L641" s="144"/>
      <c r="M641" s="223"/>
      <c r="N641" s="129"/>
      <c r="O641" s="224"/>
      <c r="P641" s="67">
        <f>IF(E641=0,"",E641/D640)</f>
        <v>0.93181818181818177</v>
      </c>
      <c r="Q641" s="68">
        <v>43</v>
      </c>
      <c r="R641" s="231">
        <f t="shared" si="73"/>
        <v>0.93478260869565222</v>
      </c>
      <c r="S641" s="231">
        <f t="shared" si="74"/>
        <v>6.5217391304347783E-2</v>
      </c>
    </row>
    <row r="642" spans="1:19" ht="15.75" customHeight="1" x14ac:dyDescent="0.25">
      <c r="A642" s="58">
        <v>1902</v>
      </c>
      <c r="B642" s="59"/>
      <c r="C642" s="59"/>
      <c r="D642" s="59"/>
      <c r="E642" s="59"/>
      <c r="F642" s="59">
        <v>40</v>
      </c>
      <c r="G642" s="59"/>
      <c r="H642" s="59"/>
      <c r="I642" s="59"/>
      <c r="J642" s="59"/>
      <c r="K642" s="59"/>
      <c r="L642" s="144"/>
      <c r="M642" s="223"/>
      <c r="N642" s="129"/>
      <c r="O642" s="224"/>
      <c r="P642" s="67">
        <f>IF(F642=0,"",F642/E641)</f>
        <v>0.97560975609756095</v>
      </c>
      <c r="Q642" s="68">
        <v>43</v>
      </c>
      <c r="R642" s="231">
        <f t="shared" si="73"/>
        <v>1</v>
      </c>
      <c r="S642" s="231">
        <f t="shared" si="74"/>
        <v>0</v>
      </c>
    </row>
    <row r="643" spans="1:19" ht="15.75" customHeight="1" x14ac:dyDescent="0.25">
      <c r="A643" s="58">
        <v>2001</v>
      </c>
      <c r="B643" s="59"/>
      <c r="C643" s="59"/>
      <c r="D643" s="59"/>
      <c r="E643" s="59"/>
      <c r="F643" s="59"/>
      <c r="G643" s="59">
        <v>38</v>
      </c>
      <c r="H643" s="59"/>
      <c r="I643" s="59"/>
      <c r="J643" s="59"/>
      <c r="K643" s="59"/>
      <c r="L643" s="144"/>
      <c r="M643" s="223"/>
      <c r="N643" s="129"/>
      <c r="O643" s="224"/>
      <c r="P643" s="67">
        <f>IF(G643=0,"",G643/F642)</f>
        <v>0.95</v>
      </c>
      <c r="Q643" s="68">
        <v>41</v>
      </c>
      <c r="R643" s="231">
        <f t="shared" si="73"/>
        <v>0.95348837209302328</v>
      </c>
      <c r="S643" s="231">
        <f t="shared" si="74"/>
        <v>4.6511627906976716E-2</v>
      </c>
    </row>
    <row r="644" spans="1:19" ht="15.75" customHeight="1" x14ac:dyDescent="0.25">
      <c r="A644" s="58">
        <v>2002</v>
      </c>
      <c r="B644" s="59"/>
      <c r="C644" s="59"/>
      <c r="D644" s="59"/>
      <c r="E644" s="59"/>
      <c r="F644" s="59"/>
      <c r="G644" s="59"/>
      <c r="H644" s="59">
        <v>38</v>
      </c>
      <c r="I644" s="59"/>
      <c r="J644" s="59"/>
      <c r="K644" s="59"/>
      <c r="L644" s="144"/>
      <c r="M644" s="223"/>
      <c r="N644" s="129"/>
      <c r="O644" s="224"/>
      <c r="P644" s="67">
        <f>IF(H644=0,"",H644/G643)</f>
        <v>1</v>
      </c>
      <c r="Q644" s="68">
        <v>41</v>
      </c>
      <c r="R644" s="231">
        <f t="shared" si="73"/>
        <v>1</v>
      </c>
      <c r="S644" s="231">
        <f t="shared" si="74"/>
        <v>0</v>
      </c>
    </row>
    <row r="645" spans="1:19" ht="15.75" customHeight="1" x14ac:dyDescent="0.25">
      <c r="A645" s="58">
        <v>2101</v>
      </c>
      <c r="B645" s="59"/>
      <c r="C645" s="59"/>
      <c r="D645" s="59"/>
      <c r="E645" s="59"/>
      <c r="F645" s="59"/>
      <c r="G645" s="59"/>
      <c r="H645" s="59"/>
      <c r="I645" s="59">
        <v>38</v>
      </c>
      <c r="J645" s="59"/>
      <c r="K645" s="59"/>
      <c r="L645" s="144"/>
      <c r="M645" s="223"/>
      <c r="N645" s="129"/>
      <c r="O645" s="224"/>
      <c r="P645" s="67">
        <f>IF(I645=0,"",I645/H644)</f>
        <v>1</v>
      </c>
      <c r="Q645" s="68">
        <v>41</v>
      </c>
      <c r="R645" s="231">
        <f t="shared" si="73"/>
        <v>1</v>
      </c>
      <c r="S645" s="231">
        <f t="shared" si="74"/>
        <v>0</v>
      </c>
    </row>
    <row r="646" spans="1:19" ht="15.75" customHeight="1" x14ac:dyDescent="0.25">
      <c r="A646" s="58">
        <v>2102</v>
      </c>
      <c r="B646" s="59"/>
      <c r="C646" s="59"/>
      <c r="D646" s="59"/>
      <c r="E646" s="59"/>
      <c r="F646" s="59"/>
      <c r="G646" s="59"/>
      <c r="H646" s="59"/>
      <c r="I646" s="59"/>
      <c r="J646" s="59">
        <v>34</v>
      </c>
      <c r="K646" s="59"/>
      <c r="L646" s="144"/>
      <c r="M646" s="223"/>
      <c r="N646" s="129"/>
      <c r="O646" s="224"/>
      <c r="P646" s="67">
        <f>IF(J646=0,"",J646/I645)</f>
        <v>0.89473684210526316</v>
      </c>
      <c r="Q646" s="68">
        <v>41</v>
      </c>
      <c r="R646" s="231">
        <f t="shared" si="73"/>
        <v>1</v>
      </c>
      <c r="S646" s="231">
        <f t="shared" si="74"/>
        <v>0</v>
      </c>
    </row>
    <row r="647" spans="1:19" ht="15.75" customHeight="1" x14ac:dyDescent="0.25">
      <c r="A647" s="58">
        <v>2201</v>
      </c>
      <c r="B647" s="59"/>
      <c r="C647" s="59"/>
      <c r="D647" s="59"/>
      <c r="E647" s="59"/>
      <c r="F647" s="59"/>
      <c r="G647" s="59"/>
      <c r="H647" s="59"/>
      <c r="I647" s="59"/>
      <c r="J647" s="59"/>
      <c r="K647" s="59">
        <v>31</v>
      </c>
      <c r="L647" s="144">
        <v>27</v>
      </c>
      <c r="M647" s="223"/>
      <c r="N647" s="129"/>
      <c r="O647" s="224"/>
      <c r="P647" s="67">
        <f>IF(K647=0,"",K647/J646)</f>
        <v>0.91176470588235292</v>
      </c>
      <c r="Q647" s="68">
        <v>40</v>
      </c>
      <c r="R647" s="231">
        <f t="shared" si="73"/>
        <v>0.97560975609756095</v>
      </c>
      <c r="S647" s="231">
        <f t="shared" si="74"/>
        <v>2.4390243902439046E-2</v>
      </c>
    </row>
    <row r="648" spans="1:19" ht="15.75" customHeight="1" x14ac:dyDescent="0.25">
      <c r="A648" s="58">
        <v>2202</v>
      </c>
      <c r="B648" s="59"/>
      <c r="C648" s="59"/>
      <c r="D648" s="59"/>
      <c r="E648" s="59"/>
      <c r="F648" s="59"/>
      <c r="G648" s="59"/>
      <c r="H648" s="59"/>
      <c r="I648" s="59"/>
      <c r="J648" s="59"/>
      <c r="K648" s="59">
        <v>8</v>
      </c>
      <c r="L648" s="144">
        <v>9</v>
      </c>
      <c r="M648" s="223"/>
      <c r="N648" s="129"/>
      <c r="O648" s="225"/>
      <c r="P648" s="232"/>
      <c r="Q648" s="109">
        <v>14</v>
      </c>
      <c r="R648" s="251"/>
      <c r="S648" s="232"/>
    </row>
    <row r="649" spans="1:19" ht="15.75" customHeight="1" x14ac:dyDescent="0.25">
      <c r="A649" s="58">
        <v>2301</v>
      </c>
      <c r="B649" s="59"/>
      <c r="C649" s="59"/>
      <c r="D649" s="59"/>
      <c r="E649" s="59"/>
      <c r="F649" s="59"/>
      <c r="G649" s="59"/>
      <c r="H649" s="59"/>
      <c r="I649" s="59"/>
      <c r="J649" s="59"/>
      <c r="K649" s="59">
        <v>4</v>
      </c>
      <c r="L649" s="144">
        <v>3</v>
      </c>
      <c r="M649" s="223"/>
      <c r="N649" s="129"/>
      <c r="O649" s="225"/>
      <c r="P649" s="233"/>
      <c r="Q649" s="109">
        <v>5</v>
      </c>
      <c r="R649" s="234"/>
      <c r="S649" s="233"/>
    </row>
    <row r="650" spans="1:19" ht="15.75" customHeight="1" x14ac:dyDescent="0.25">
      <c r="A650" s="58">
        <v>2302</v>
      </c>
      <c r="B650" s="59"/>
      <c r="C650" s="59"/>
      <c r="D650" s="59"/>
      <c r="E650" s="59"/>
      <c r="F650" s="59"/>
      <c r="G650" s="59"/>
      <c r="H650" s="59"/>
      <c r="I650" s="59"/>
      <c r="J650" s="59"/>
      <c r="K650" s="59">
        <v>1</v>
      </c>
      <c r="L650" s="144">
        <v>1</v>
      </c>
      <c r="M650" s="223"/>
      <c r="N650" s="129"/>
      <c r="O650" s="225"/>
      <c r="P650" s="233"/>
      <c r="Q650" s="196">
        <v>2</v>
      </c>
      <c r="R650" s="234"/>
      <c r="S650" s="233"/>
    </row>
    <row r="651" spans="1:19" ht="15.75" customHeight="1" x14ac:dyDescent="0.25">
      <c r="A651" s="58">
        <v>2401</v>
      </c>
      <c r="B651" s="59"/>
      <c r="C651" s="59"/>
      <c r="D651" s="59"/>
      <c r="E651" s="59"/>
      <c r="F651" s="59"/>
      <c r="G651" s="59"/>
      <c r="H651" s="59"/>
      <c r="I651" s="59"/>
      <c r="J651" s="59"/>
      <c r="K651" s="59">
        <v>1</v>
      </c>
      <c r="L651" s="144"/>
      <c r="M651" s="223"/>
      <c r="N651" s="129"/>
      <c r="O651" s="225"/>
      <c r="P651" s="129"/>
      <c r="Q651" s="198">
        <v>1</v>
      </c>
      <c r="R651" s="124"/>
      <c r="S651" s="233"/>
    </row>
    <row r="652" spans="1:19" ht="15.75" customHeight="1" x14ac:dyDescent="0.25">
      <c r="A652" s="58">
        <v>2402</v>
      </c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144"/>
      <c r="M652" s="223"/>
      <c r="N652" s="129"/>
      <c r="O652" s="225"/>
      <c r="P652" s="191" t="s">
        <v>83</v>
      </c>
      <c r="Q652" s="197">
        <v>37</v>
      </c>
      <c r="R652" s="111">
        <f>L655</f>
        <v>40</v>
      </c>
      <c r="S652" s="193" t="s">
        <v>11</v>
      </c>
    </row>
    <row r="653" spans="1:19" ht="15.75" customHeight="1" x14ac:dyDescent="0.25">
      <c r="A653" s="58">
        <v>2501</v>
      </c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144"/>
      <c r="M653" s="223"/>
      <c r="N653" s="129"/>
      <c r="O653" s="225"/>
      <c r="P653" s="192" t="s">
        <v>85</v>
      </c>
      <c r="Q653" s="86">
        <f>IF(Q652/B638=0,"",Q652/B638)</f>
        <v>0.54411764705882348</v>
      </c>
      <c r="R653" s="112">
        <f>IF(Q652/R652=0,"",Q652/R652)</f>
        <v>0.92500000000000004</v>
      </c>
      <c r="S653" s="194" t="s">
        <v>86</v>
      </c>
    </row>
    <row r="654" spans="1:19" ht="15.75" x14ac:dyDescent="0.25">
      <c r="A654" s="58">
        <v>2502</v>
      </c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144"/>
      <c r="M654" s="226"/>
      <c r="N654" s="227"/>
      <c r="O654" s="228"/>
      <c r="P654" s="90"/>
      <c r="Q654" s="91"/>
      <c r="R654" s="91"/>
      <c r="S654" s="113"/>
    </row>
    <row r="655" spans="1:19" ht="18" customHeight="1" x14ac:dyDescent="0.25">
      <c r="A655" s="28"/>
      <c r="B655" s="308" t="s">
        <v>111</v>
      </c>
      <c r="C655" s="308"/>
      <c r="D655" s="308"/>
      <c r="E655" s="308"/>
      <c r="F655" s="308"/>
      <c r="G655" s="308"/>
      <c r="H655" s="308"/>
      <c r="I655" s="308"/>
      <c r="J655" s="308"/>
      <c r="K655" s="308"/>
      <c r="L655" s="93">
        <f>SUM(L647:L651)</f>
        <v>40</v>
      </c>
      <c r="M655" s="94">
        <f>IF(L647=0,"",L647/B638)</f>
        <v>0.39705882352941174</v>
      </c>
      <c r="N655" s="94">
        <f>IF(L655=0,"",L655/B638)</f>
        <v>0.58823529411764708</v>
      </c>
      <c r="O655" s="94">
        <f>IF(L647=0,"",N655-M655)</f>
        <v>0.19117647058823534</v>
      </c>
      <c r="P655" s="3"/>
      <c r="Q655" s="29"/>
      <c r="R655" s="22"/>
      <c r="S655" s="3"/>
    </row>
    <row r="656" spans="1:19" ht="12.75" customHeight="1" x14ac:dyDescent="0.2">
      <c r="M656" s="3"/>
      <c r="N656" s="3"/>
      <c r="P656" s="3"/>
    </row>
    <row r="657" spans="1:25" ht="12.75" customHeight="1" x14ac:dyDescent="0.2">
      <c r="M657" s="3"/>
      <c r="N657" s="3"/>
      <c r="P657" s="3"/>
    </row>
    <row r="658" spans="1:25" ht="26.25" customHeight="1" x14ac:dyDescent="0.4">
      <c r="A658" s="161"/>
      <c r="B658" s="279" t="s">
        <v>99</v>
      </c>
      <c r="C658" s="279"/>
      <c r="D658" s="279"/>
      <c r="E658" s="279"/>
      <c r="F658" s="279"/>
      <c r="G658" s="279"/>
      <c r="H658" s="279"/>
      <c r="I658" s="279"/>
      <c r="J658" s="279"/>
      <c r="K658" s="279"/>
      <c r="L658" s="179" t="s">
        <v>115</v>
      </c>
      <c r="M658" s="3"/>
      <c r="N658" s="3"/>
      <c r="O658" s="29"/>
      <c r="P658" s="3"/>
      <c r="Q658" s="29"/>
      <c r="R658" s="29"/>
      <c r="S658" s="29"/>
      <c r="Y658" s="164">
        <f>AVERAGE(M655,M677)</f>
        <v>0.3271008403361344</v>
      </c>
    </row>
    <row r="659" spans="1:25" ht="20.25" customHeight="1" x14ac:dyDescent="0.2">
      <c r="A659" s="293" t="s">
        <v>10</v>
      </c>
      <c r="B659" s="273" t="s">
        <v>100</v>
      </c>
      <c r="C659" s="274"/>
      <c r="D659" s="274"/>
      <c r="E659" s="274"/>
      <c r="F659" s="274"/>
      <c r="G659" s="274"/>
      <c r="H659" s="274"/>
      <c r="I659" s="274"/>
      <c r="J659" s="274"/>
      <c r="K659" s="275"/>
      <c r="L659" s="276" t="s">
        <v>11</v>
      </c>
      <c r="M659" s="269" t="s">
        <v>3</v>
      </c>
      <c r="N659" s="269" t="s">
        <v>4</v>
      </c>
      <c r="O659" s="278" t="s">
        <v>5</v>
      </c>
      <c r="P659" s="269" t="s">
        <v>6</v>
      </c>
      <c r="Q659" s="267" t="s">
        <v>7</v>
      </c>
      <c r="R659" s="267" t="s">
        <v>8</v>
      </c>
      <c r="S659" s="269" t="s">
        <v>101</v>
      </c>
    </row>
    <row r="660" spans="1:25" ht="15.75" customHeight="1" x14ac:dyDescent="0.25">
      <c r="A660" s="268"/>
      <c r="B660" s="58" t="s">
        <v>102</v>
      </c>
      <c r="C660" s="58" t="s">
        <v>103</v>
      </c>
      <c r="D660" s="58" t="s">
        <v>104</v>
      </c>
      <c r="E660" s="58" t="s">
        <v>105</v>
      </c>
      <c r="F660" s="58" t="s">
        <v>106</v>
      </c>
      <c r="G660" s="58" t="s">
        <v>107</v>
      </c>
      <c r="H660" s="58" t="s">
        <v>108</v>
      </c>
      <c r="I660" s="58" t="s">
        <v>109</v>
      </c>
      <c r="J660" s="58" t="s">
        <v>110</v>
      </c>
      <c r="K660" s="58" t="s">
        <v>135</v>
      </c>
      <c r="L660" s="277"/>
      <c r="M660" s="268"/>
      <c r="N660" s="268"/>
      <c r="O660" s="268"/>
      <c r="P660" s="268"/>
      <c r="Q660" s="268"/>
      <c r="R660" s="268"/>
      <c r="S660" s="268"/>
    </row>
    <row r="661" spans="1:25" ht="15.75" customHeight="1" x14ac:dyDescent="0.25">
      <c r="A661" s="58">
        <v>1801</v>
      </c>
      <c r="B661" s="59">
        <v>70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144"/>
      <c r="M661" s="220"/>
      <c r="N661" s="221"/>
      <c r="O661" s="222"/>
      <c r="P661" s="229"/>
      <c r="Q661" s="63">
        <f>B661</f>
        <v>70</v>
      </c>
      <c r="R661" s="230"/>
      <c r="S661" s="229"/>
    </row>
    <row r="662" spans="1:25" ht="15.75" customHeight="1" x14ac:dyDescent="0.25">
      <c r="A662" s="58">
        <v>1802</v>
      </c>
      <c r="B662" s="59"/>
      <c r="C662" s="59">
        <v>37</v>
      </c>
      <c r="D662" s="59"/>
      <c r="E662" s="59"/>
      <c r="F662" s="59"/>
      <c r="G662" s="59"/>
      <c r="H662" s="59"/>
      <c r="I662" s="59"/>
      <c r="J662" s="59"/>
      <c r="K662" s="59"/>
      <c r="L662" s="144"/>
      <c r="M662" s="223"/>
      <c r="N662" s="129"/>
      <c r="O662" s="224"/>
      <c r="P662" s="67">
        <f>IF(C662=0,"",C662/B661)</f>
        <v>0.52857142857142858</v>
      </c>
      <c r="Q662" s="68">
        <v>37</v>
      </c>
      <c r="R662" s="231">
        <f t="shared" ref="R662:R670" si="75">IF(Q662=0,"",Q662/Q661)</f>
        <v>0.52857142857142858</v>
      </c>
      <c r="S662" s="231">
        <f t="shared" ref="S662:S670" si="76">IF(Q662=0,"",100%-R662)</f>
        <v>0.47142857142857142</v>
      </c>
    </row>
    <row r="663" spans="1:25" ht="15.75" customHeight="1" x14ac:dyDescent="0.25">
      <c r="A663" s="58">
        <v>1901</v>
      </c>
      <c r="B663" s="59"/>
      <c r="C663" s="59"/>
      <c r="D663" s="59">
        <v>26</v>
      </c>
      <c r="E663" s="59"/>
      <c r="F663" s="59"/>
      <c r="G663" s="59"/>
      <c r="H663" s="59"/>
      <c r="I663" s="59"/>
      <c r="J663" s="59"/>
      <c r="K663" s="59"/>
      <c r="L663" s="144"/>
      <c r="M663" s="223"/>
      <c r="N663" s="129"/>
      <c r="O663" s="224"/>
      <c r="P663" s="67">
        <f>D663/C662</f>
        <v>0.70270270270270274</v>
      </c>
      <c r="Q663" s="68">
        <v>32</v>
      </c>
      <c r="R663" s="231">
        <f t="shared" si="75"/>
        <v>0.86486486486486491</v>
      </c>
      <c r="S663" s="231">
        <f t="shared" si="76"/>
        <v>0.13513513513513509</v>
      </c>
      <c r="T663" s="8">
        <f>Q663/Q661</f>
        <v>0.45714285714285713</v>
      </c>
    </row>
    <row r="664" spans="1:25" ht="15.75" customHeight="1" x14ac:dyDescent="0.25">
      <c r="A664" s="58">
        <v>1902</v>
      </c>
      <c r="B664" s="59"/>
      <c r="C664" s="59"/>
      <c r="D664" s="59"/>
      <c r="E664" s="59">
        <v>22</v>
      </c>
      <c r="F664" s="59"/>
      <c r="G664" s="59"/>
      <c r="H664" s="59"/>
      <c r="I664" s="59"/>
      <c r="J664" s="59"/>
      <c r="K664" s="59"/>
      <c r="L664" s="144"/>
      <c r="M664" s="223"/>
      <c r="N664" s="129"/>
      <c r="O664" s="224"/>
      <c r="P664" s="67">
        <f>E664/D663</f>
        <v>0.84615384615384615</v>
      </c>
      <c r="Q664" s="68">
        <v>31</v>
      </c>
      <c r="R664" s="231">
        <f t="shared" si="75"/>
        <v>0.96875</v>
      </c>
      <c r="S664" s="231">
        <f t="shared" si="76"/>
        <v>3.125E-2</v>
      </c>
    </row>
    <row r="665" spans="1:25" ht="15.75" customHeight="1" x14ac:dyDescent="0.25">
      <c r="A665" s="58">
        <v>2001</v>
      </c>
      <c r="B665" s="59"/>
      <c r="C665" s="59"/>
      <c r="D665" s="59"/>
      <c r="E665" s="59"/>
      <c r="F665" s="59">
        <v>21</v>
      </c>
      <c r="G665" s="59"/>
      <c r="H665" s="59"/>
      <c r="I665" s="59"/>
      <c r="J665" s="59"/>
      <c r="K665" s="59"/>
      <c r="L665" s="144"/>
      <c r="M665" s="223"/>
      <c r="N665" s="129"/>
      <c r="O665" s="224"/>
      <c r="P665" s="67">
        <f>F665/E664</f>
        <v>0.95454545454545459</v>
      </c>
      <c r="Q665" s="68">
        <v>29</v>
      </c>
      <c r="R665" s="231">
        <f t="shared" si="75"/>
        <v>0.93548387096774188</v>
      </c>
      <c r="S665" s="231">
        <f t="shared" si="76"/>
        <v>6.4516129032258118E-2</v>
      </c>
    </row>
    <row r="666" spans="1:25" ht="15.75" customHeight="1" x14ac:dyDescent="0.25">
      <c r="A666" s="58">
        <v>2002</v>
      </c>
      <c r="B666" s="59"/>
      <c r="C666" s="59"/>
      <c r="D666" s="59"/>
      <c r="E666" s="59"/>
      <c r="F666" s="59"/>
      <c r="G666" s="59">
        <v>21</v>
      </c>
      <c r="H666" s="59"/>
      <c r="I666" s="59"/>
      <c r="J666" s="59"/>
      <c r="K666" s="59"/>
      <c r="L666" s="144"/>
      <c r="M666" s="223"/>
      <c r="N666" s="129"/>
      <c r="O666" s="224"/>
      <c r="P666" s="67">
        <f>IF(G666=0,"",G666/F665)</f>
        <v>1</v>
      </c>
      <c r="Q666" s="68">
        <v>28</v>
      </c>
      <c r="R666" s="231">
        <f t="shared" si="75"/>
        <v>0.96551724137931039</v>
      </c>
      <c r="S666" s="231">
        <f t="shared" si="76"/>
        <v>3.4482758620689613E-2</v>
      </c>
    </row>
    <row r="667" spans="1:25" ht="15.75" customHeight="1" x14ac:dyDescent="0.25">
      <c r="A667" s="58">
        <v>2101</v>
      </c>
      <c r="B667" s="59"/>
      <c r="C667" s="59"/>
      <c r="D667" s="59"/>
      <c r="E667" s="59"/>
      <c r="F667" s="59"/>
      <c r="G667" s="59"/>
      <c r="H667" s="59">
        <v>21</v>
      </c>
      <c r="I667" s="59"/>
      <c r="J667" s="59"/>
      <c r="K667" s="59"/>
      <c r="L667" s="144"/>
      <c r="M667" s="223"/>
      <c r="N667" s="129"/>
      <c r="O667" s="224"/>
      <c r="P667" s="67">
        <f>IF(H667=0,"",H667/G666)</f>
        <v>1</v>
      </c>
      <c r="Q667" s="68">
        <v>27</v>
      </c>
      <c r="R667" s="231">
        <f t="shared" si="75"/>
        <v>0.9642857142857143</v>
      </c>
      <c r="S667" s="231">
        <f t="shared" si="76"/>
        <v>3.5714285714285698E-2</v>
      </c>
    </row>
    <row r="668" spans="1:25" ht="15.75" customHeight="1" x14ac:dyDescent="0.25">
      <c r="A668" s="58">
        <v>2102</v>
      </c>
      <c r="B668" s="59"/>
      <c r="C668" s="59"/>
      <c r="D668" s="59"/>
      <c r="E668" s="59"/>
      <c r="F668" s="59"/>
      <c r="G668" s="59"/>
      <c r="H668" s="59"/>
      <c r="I668" s="59">
        <v>21</v>
      </c>
      <c r="J668" s="59"/>
      <c r="K668" s="59"/>
      <c r="L668" s="144"/>
      <c r="M668" s="223"/>
      <c r="N668" s="129"/>
      <c r="O668" s="224"/>
      <c r="P668" s="67">
        <f>IF(I668=0,"",I668/H667)</f>
        <v>1</v>
      </c>
      <c r="Q668" s="68">
        <v>27</v>
      </c>
      <c r="R668" s="231">
        <f t="shared" si="75"/>
        <v>1</v>
      </c>
      <c r="S668" s="231">
        <f t="shared" si="76"/>
        <v>0</v>
      </c>
    </row>
    <row r="669" spans="1:25" ht="15.75" customHeight="1" x14ac:dyDescent="0.25">
      <c r="A669" s="58">
        <v>2201</v>
      </c>
      <c r="B669" s="59"/>
      <c r="C669" s="59"/>
      <c r="D669" s="59"/>
      <c r="E669" s="59"/>
      <c r="F669" s="59"/>
      <c r="G669" s="59"/>
      <c r="H669" s="59"/>
      <c r="I669" s="59"/>
      <c r="J669" s="59">
        <v>19</v>
      </c>
      <c r="K669" s="59"/>
      <c r="L669" s="144"/>
      <c r="M669" s="223"/>
      <c r="N669" s="129"/>
      <c r="O669" s="224"/>
      <c r="P669" s="175">
        <f t="shared" ref="P669" si="77">IF(J669=0,"",J669/I668)</f>
        <v>0.90476190476190477</v>
      </c>
      <c r="Q669" s="68">
        <v>26</v>
      </c>
      <c r="R669" s="231">
        <f t="shared" si="75"/>
        <v>0.96296296296296291</v>
      </c>
      <c r="S669" s="231">
        <f t="shared" si="76"/>
        <v>3.703703703703709E-2</v>
      </c>
    </row>
    <row r="670" spans="1:25" ht="15.75" customHeight="1" x14ac:dyDescent="0.25">
      <c r="A670" s="58">
        <v>2202</v>
      </c>
      <c r="B670" s="59"/>
      <c r="C670" s="59"/>
      <c r="D670" s="59"/>
      <c r="E670" s="59"/>
      <c r="F670" s="59"/>
      <c r="G670" s="59"/>
      <c r="H670" s="59"/>
      <c r="I670" s="59"/>
      <c r="J670" s="59"/>
      <c r="K670" s="59">
        <v>18</v>
      </c>
      <c r="L670" s="144">
        <v>18</v>
      </c>
      <c r="M670" s="223"/>
      <c r="N670" s="129"/>
      <c r="O670" s="225"/>
      <c r="P670" s="176">
        <f>IF(K670=0,"",K670/J669)</f>
        <v>0.94736842105263153</v>
      </c>
      <c r="Q670" s="174">
        <v>25</v>
      </c>
      <c r="R670" s="231">
        <f t="shared" si="75"/>
        <v>0.96153846153846156</v>
      </c>
      <c r="S670" s="231">
        <f t="shared" si="76"/>
        <v>3.8461538461538436E-2</v>
      </c>
    </row>
    <row r="671" spans="1:25" ht="15.75" customHeight="1" x14ac:dyDescent="0.25">
      <c r="A671" s="58">
        <v>2301</v>
      </c>
      <c r="B671" s="59"/>
      <c r="C671" s="59"/>
      <c r="D671" s="59"/>
      <c r="E671" s="59"/>
      <c r="F671" s="59"/>
      <c r="G671" s="59"/>
      <c r="H671" s="59"/>
      <c r="I671" s="59"/>
      <c r="J671" s="59"/>
      <c r="K671" s="59">
        <v>4</v>
      </c>
      <c r="L671" s="144">
        <v>4</v>
      </c>
      <c r="M671" s="223"/>
      <c r="N671" s="129"/>
      <c r="O671" s="225"/>
      <c r="P671" s="233"/>
      <c r="Q671" s="196">
        <v>7</v>
      </c>
      <c r="R671" s="234"/>
      <c r="S671" s="233"/>
    </row>
    <row r="672" spans="1:25" ht="15.75" customHeight="1" x14ac:dyDescent="0.25">
      <c r="A672" s="58">
        <v>2302</v>
      </c>
      <c r="B672" s="59"/>
      <c r="C672" s="59"/>
      <c r="D672" s="59"/>
      <c r="E672" s="59"/>
      <c r="F672" s="59"/>
      <c r="G672" s="59"/>
      <c r="H672" s="59"/>
      <c r="I672" s="59"/>
      <c r="J672" s="59"/>
      <c r="K672" s="59">
        <v>2</v>
      </c>
      <c r="L672" s="144"/>
      <c r="M672" s="223"/>
      <c r="N672" s="129"/>
      <c r="O672" s="225"/>
      <c r="P672" s="235"/>
      <c r="Q672" s="198">
        <v>3</v>
      </c>
      <c r="R672" s="236"/>
      <c r="S672" s="233"/>
    </row>
    <row r="673" spans="1:20" ht="15.75" customHeight="1" x14ac:dyDescent="0.25">
      <c r="A673" s="58">
        <v>2401</v>
      </c>
      <c r="B673" s="59"/>
      <c r="C673" s="59"/>
      <c r="D673" s="59"/>
      <c r="E673" s="59"/>
      <c r="F673" s="59"/>
      <c r="G673" s="59"/>
      <c r="H673" s="59"/>
      <c r="I673" s="59"/>
      <c r="J673" s="59"/>
      <c r="K673" s="59">
        <v>1</v>
      </c>
      <c r="L673" s="144">
        <v>1</v>
      </c>
      <c r="M673" s="223"/>
      <c r="N673" s="129"/>
      <c r="O673" s="225"/>
      <c r="P673" s="235"/>
      <c r="Q673" s="198">
        <v>2</v>
      </c>
      <c r="R673" s="236"/>
      <c r="S673" s="233"/>
    </row>
    <row r="674" spans="1:20" ht="15.75" customHeight="1" x14ac:dyDescent="0.25">
      <c r="A674" s="58">
        <v>2402</v>
      </c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144"/>
      <c r="M674" s="223"/>
      <c r="N674" s="129"/>
      <c r="O674" s="225"/>
      <c r="P674" s="191" t="s">
        <v>83</v>
      </c>
      <c r="Q674" s="197">
        <v>17</v>
      </c>
      <c r="R674" s="111">
        <f>L677</f>
        <v>23</v>
      </c>
      <c r="S674" s="193" t="s">
        <v>11</v>
      </c>
    </row>
    <row r="675" spans="1:20" ht="15.75" customHeight="1" x14ac:dyDescent="0.25">
      <c r="A675" s="58">
        <v>2501</v>
      </c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144"/>
      <c r="M675" s="223"/>
      <c r="N675" s="129"/>
      <c r="O675" s="225"/>
      <c r="P675" s="192" t="s">
        <v>85</v>
      </c>
      <c r="Q675" s="86">
        <f>IF(Q674/B661=0,"",Q674/B661)</f>
        <v>0.24285714285714285</v>
      </c>
      <c r="R675" s="112">
        <f>IF(Q674/R674=0,"",Q674/R674)</f>
        <v>0.73913043478260865</v>
      </c>
      <c r="S675" s="194" t="s">
        <v>86</v>
      </c>
    </row>
    <row r="676" spans="1:20" ht="15.75" customHeight="1" x14ac:dyDescent="0.25">
      <c r="A676" s="58">
        <v>2502</v>
      </c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144"/>
      <c r="M676" s="226"/>
      <c r="N676" s="227"/>
      <c r="O676" s="228"/>
      <c r="P676" s="90"/>
      <c r="Q676" s="91"/>
      <c r="R676" s="91"/>
      <c r="S676" s="113"/>
    </row>
    <row r="677" spans="1:20" ht="18" customHeight="1" x14ac:dyDescent="0.25">
      <c r="A677" s="28"/>
      <c r="B677" s="308" t="s">
        <v>111</v>
      </c>
      <c r="C677" s="308"/>
      <c r="D677" s="308"/>
      <c r="E677" s="308"/>
      <c r="F677" s="308"/>
      <c r="G677" s="308"/>
      <c r="H677" s="308"/>
      <c r="I677" s="308"/>
      <c r="J677" s="308"/>
      <c r="K677" s="308"/>
      <c r="L677" s="93">
        <f>SUM(L669:L673)</f>
        <v>23</v>
      </c>
      <c r="M677" s="94">
        <f>IF(L670=0,"",L670/B661)</f>
        <v>0.25714285714285712</v>
      </c>
      <c r="N677" s="94">
        <f>IF(L677=0,"",L677/B661)</f>
        <v>0.32857142857142857</v>
      </c>
      <c r="O677" s="94">
        <f>N677-M677</f>
        <v>7.1428571428571452E-2</v>
      </c>
      <c r="P677" s="3"/>
      <c r="Q677" s="29"/>
      <c r="R677" s="22"/>
      <c r="S677" s="3"/>
    </row>
    <row r="678" spans="1:20" ht="12.75" customHeight="1" x14ac:dyDescent="0.2">
      <c r="M678" s="3"/>
      <c r="N678" s="3"/>
      <c r="P678" s="3"/>
    </row>
    <row r="679" spans="1:20" ht="12.75" customHeight="1" x14ac:dyDescent="0.2">
      <c r="M679" s="3"/>
      <c r="N679" s="3"/>
      <c r="P679" s="3"/>
    </row>
    <row r="680" spans="1:20" ht="26.25" customHeight="1" x14ac:dyDescent="0.4">
      <c r="A680" s="161"/>
      <c r="B680" s="279" t="s">
        <v>99</v>
      </c>
      <c r="C680" s="279"/>
      <c r="D680" s="279"/>
      <c r="E680" s="279"/>
      <c r="F680" s="279"/>
      <c r="G680" s="279"/>
      <c r="H680" s="279"/>
      <c r="I680" s="279"/>
      <c r="J680" s="279"/>
      <c r="K680" s="279"/>
      <c r="L680" s="179" t="s">
        <v>116</v>
      </c>
      <c r="M680" s="3"/>
      <c r="N680" s="3"/>
      <c r="O680" s="29"/>
      <c r="P680" s="3"/>
      <c r="Q680" s="29"/>
      <c r="R680" s="29"/>
      <c r="S680" s="29"/>
    </row>
    <row r="681" spans="1:20" ht="20.25" customHeight="1" x14ac:dyDescent="0.2">
      <c r="A681" s="293" t="s">
        <v>10</v>
      </c>
      <c r="B681" s="273" t="s">
        <v>100</v>
      </c>
      <c r="C681" s="274"/>
      <c r="D681" s="274"/>
      <c r="E681" s="274"/>
      <c r="F681" s="274"/>
      <c r="G681" s="274"/>
      <c r="H681" s="274"/>
      <c r="I681" s="274"/>
      <c r="J681" s="274"/>
      <c r="K681" s="275"/>
      <c r="L681" s="276" t="s">
        <v>11</v>
      </c>
      <c r="M681" s="269" t="s">
        <v>3</v>
      </c>
      <c r="N681" s="269" t="s">
        <v>4</v>
      </c>
      <c r="O681" s="278" t="s">
        <v>5</v>
      </c>
      <c r="P681" s="269" t="s">
        <v>6</v>
      </c>
      <c r="Q681" s="267" t="s">
        <v>7</v>
      </c>
      <c r="R681" s="267" t="s">
        <v>8</v>
      </c>
      <c r="S681" s="269" t="s">
        <v>101</v>
      </c>
    </row>
    <row r="682" spans="1:20" ht="15.75" customHeight="1" x14ac:dyDescent="0.25">
      <c r="A682" s="268"/>
      <c r="B682" s="58" t="s">
        <v>102</v>
      </c>
      <c r="C682" s="58" t="s">
        <v>103</v>
      </c>
      <c r="D682" s="58" t="s">
        <v>104</v>
      </c>
      <c r="E682" s="58" t="s">
        <v>105</v>
      </c>
      <c r="F682" s="58" t="s">
        <v>106</v>
      </c>
      <c r="G682" s="58" t="s">
        <v>107</v>
      </c>
      <c r="H682" s="58" t="s">
        <v>108</v>
      </c>
      <c r="I682" s="58" t="s">
        <v>109</v>
      </c>
      <c r="J682" s="58" t="s">
        <v>110</v>
      </c>
      <c r="K682" s="58" t="s">
        <v>135</v>
      </c>
      <c r="L682" s="277"/>
      <c r="M682" s="268"/>
      <c r="N682" s="268"/>
      <c r="O682" s="268"/>
      <c r="P682" s="268"/>
      <c r="Q682" s="268"/>
      <c r="R682" s="268"/>
      <c r="S682" s="268"/>
    </row>
    <row r="683" spans="1:20" ht="15.75" customHeight="1" x14ac:dyDescent="0.25">
      <c r="A683" s="58">
        <v>1802</v>
      </c>
      <c r="B683" s="59">
        <v>74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144"/>
      <c r="M683" s="220"/>
      <c r="N683" s="221"/>
      <c r="O683" s="222"/>
      <c r="P683" s="229"/>
      <c r="Q683" s="63">
        <f>B683</f>
        <v>74</v>
      </c>
      <c r="R683" s="230"/>
      <c r="S683" s="229"/>
    </row>
    <row r="684" spans="1:20" ht="15.75" customHeight="1" x14ac:dyDescent="0.25">
      <c r="A684" s="58">
        <v>1901</v>
      </c>
      <c r="B684" s="59"/>
      <c r="C684" s="59">
        <v>46</v>
      </c>
      <c r="D684" s="59"/>
      <c r="E684" s="59"/>
      <c r="F684" s="59"/>
      <c r="G684" s="59"/>
      <c r="H684" s="59"/>
      <c r="I684" s="59"/>
      <c r="J684" s="59"/>
      <c r="K684" s="59"/>
      <c r="L684" s="144"/>
      <c r="M684" s="223"/>
      <c r="N684" s="129"/>
      <c r="O684" s="224"/>
      <c r="P684" s="67">
        <f>IF(C684=0,"",C684/B683)</f>
        <v>0.6216216216216216</v>
      </c>
      <c r="Q684" s="68">
        <v>46</v>
      </c>
      <c r="R684" s="231">
        <f t="shared" ref="R684:R692" si="78">IF(Q684=0,"",Q684/Q683)</f>
        <v>0.6216216216216216</v>
      </c>
      <c r="S684" s="231">
        <f t="shared" ref="S684:S692" si="79">IF(Q684=0,"",100%-R684)</f>
        <v>0.3783783783783784</v>
      </c>
    </row>
    <row r="685" spans="1:20" ht="15.75" customHeight="1" x14ac:dyDescent="0.25">
      <c r="A685" s="58">
        <v>1902</v>
      </c>
      <c r="B685" s="59"/>
      <c r="C685" s="59"/>
      <c r="D685" s="59">
        <v>38</v>
      </c>
      <c r="E685" s="59"/>
      <c r="F685" s="59"/>
      <c r="G685" s="59"/>
      <c r="H685" s="59"/>
      <c r="I685" s="59"/>
      <c r="J685" s="59"/>
      <c r="K685" s="59"/>
      <c r="L685" s="144"/>
      <c r="M685" s="223"/>
      <c r="N685" s="129"/>
      <c r="O685" s="224"/>
      <c r="P685" s="67">
        <f>D685/C684</f>
        <v>0.82608695652173914</v>
      </c>
      <c r="Q685" s="68">
        <v>41</v>
      </c>
      <c r="R685" s="231">
        <f t="shared" si="78"/>
        <v>0.89130434782608692</v>
      </c>
      <c r="S685" s="231">
        <f t="shared" si="79"/>
        <v>0.10869565217391308</v>
      </c>
      <c r="T685" s="70">
        <f>Q685/Q683</f>
        <v>0.55405405405405406</v>
      </c>
    </row>
    <row r="686" spans="1:20" ht="15.75" customHeight="1" x14ac:dyDescent="0.25">
      <c r="A686" s="58">
        <v>2001</v>
      </c>
      <c r="B686" s="59"/>
      <c r="C686" s="59"/>
      <c r="D686" s="59"/>
      <c r="E686" s="59">
        <v>36</v>
      </c>
      <c r="F686" s="59"/>
      <c r="G686" s="59"/>
      <c r="H686" s="59"/>
      <c r="I686" s="59"/>
      <c r="J686" s="59"/>
      <c r="K686" s="59"/>
      <c r="L686" s="144"/>
      <c r="M686" s="223"/>
      <c r="N686" s="129"/>
      <c r="O686" s="224"/>
      <c r="P686" s="67">
        <f>E686/D685</f>
        <v>0.94736842105263153</v>
      </c>
      <c r="Q686" s="68">
        <v>40</v>
      </c>
      <c r="R686" s="231">
        <f t="shared" si="78"/>
        <v>0.97560975609756095</v>
      </c>
      <c r="S686" s="231">
        <f t="shared" si="79"/>
        <v>2.4390243902439046E-2</v>
      </c>
    </row>
    <row r="687" spans="1:20" ht="15.75" customHeight="1" x14ac:dyDescent="0.25">
      <c r="A687" s="58">
        <v>2002</v>
      </c>
      <c r="B687" s="59"/>
      <c r="C687" s="59"/>
      <c r="D687" s="59"/>
      <c r="E687" s="59"/>
      <c r="F687" s="59">
        <v>36</v>
      </c>
      <c r="G687" s="59"/>
      <c r="H687" s="59"/>
      <c r="I687" s="59"/>
      <c r="J687" s="59"/>
      <c r="K687" s="59"/>
      <c r="L687" s="144"/>
      <c r="M687" s="223"/>
      <c r="N687" s="129"/>
      <c r="O687" s="224"/>
      <c r="P687" s="67">
        <f>IF(F687=0,"",F687/E686)</f>
        <v>1</v>
      </c>
      <c r="Q687" s="68">
        <v>40</v>
      </c>
      <c r="R687" s="231">
        <f t="shared" si="78"/>
        <v>1</v>
      </c>
      <c r="S687" s="231">
        <f t="shared" si="79"/>
        <v>0</v>
      </c>
    </row>
    <row r="688" spans="1:20" ht="15.75" customHeight="1" x14ac:dyDescent="0.25">
      <c r="A688" s="58">
        <v>2101</v>
      </c>
      <c r="B688" s="59"/>
      <c r="C688" s="59"/>
      <c r="D688" s="59"/>
      <c r="E688" s="59"/>
      <c r="F688" s="59"/>
      <c r="G688" s="59">
        <v>35</v>
      </c>
      <c r="H688" s="59"/>
      <c r="I688" s="59"/>
      <c r="J688" s="59"/>
      <c r="K688" s="59"/>
      <c r="L688" s="144"/>
      <c r="M688" s="223"/>
      <c r="N688" s="129"/>
      <c r="O688" s="224"/>
      <c r="P688" s="67">
        <f>IF(G688=0,"",G688/F687)</f>
        <v>0.97222222222222221</v>
      </c>
      <c r="Q688" s="68">
        <v>39</v>
      </c>
      <c r="R688" s="231">
        <f t="shared" si="78"/>
        <v>0.97499999999999998</v>
      </c>
      <c r="S688" s="231">
        <f t="shared" si="79"/>
        <v>2.5000000000000022E-2</v>
      </c>
    </row>
    <row r="689" spans="1:19" ht="15.75" customHeight="1" x14ac:dyDescent="0.25">
      <c r="A689" s="58">
        <v>2102</v>
      </c>
      <c r="B689" s="59"/>
      <c r="C689" s="59"/>
      <c r="D689" s="59"/>
      <c r="E689" s="59"/>
      <c r="F689" s="59"/>
      <c r="G689" s="59"/>
      <c r="H689" s="59">
        <v>35</v>
      </c>
      <c r="I689" s="59"/>
      <c r="J689" s="59"/>
      <c r="K689" s="59"/>
      <c r="L689" s="144"/>
      <c r="M689" s="223"/>
      <c r="N689" s="129"/>
      <c r="O689" s="224"/>
      <c r="P689" s="67">
        <f>IF(H689=0,"",H689/G688)</f>
        <v>1</v>
      </c>
      <c r="Q689" s="68">
        <v>38</v>
      </c>
      <c r="R689" s="231">
        <f t="shared" si="78"/>
        <v>0.97435897435897434</v>
      </c>
      <c r="S689" s="231">
        <f t="shared" si="79"/>
        <v>2.5641025641025661E-2</v>
      </c>
    </row>
    <row r="690" spans="1:19" ht="15.75" customHeight="1" x14ac:dyDescent="0.25">
      <c r="A690" s="58">
        <v>2201</v>
      </c>
      <c r="B690" s="59"/>
      <c r="C690" s="59"/>
      <c r="D690" s="59"/>
      <c r="E690" s="59"/>
      <c r="F690" s="59"/>
      <c r="G690" s="59"/>
      <c r="H690" s="59"/>
      <c r="I690" s="59">
        <v>35</v>
      </c>
      <c r="J690" s="59"/>
      <c r="K690" s="59"/>
      <c r="L690" s="144"/>
      <c r="M690" s="223"/>
      <c r="N690" s="129"/>
      <c r="O690" s="224"/>
      <c r="P690" s="67">
        <f>IF(I690=0,"",I690/H689)</f>
        <v>1</v>
      </c>
      <c r="Q690" s="68">
        <v>38</v>
      </c>
      <c r="R690" s="231">
        <f t="shared" si="78"/>
        <v>1</v>
      </c>
      <c r="S690" s="231">
        <f t="shared" si="79"/>
        <v>0</v>
      </c>
    </row>
    <row r="691" spans="1:19" ht="15.75" customHeight="1" x14ac:dyDescent="0.25">
      <c r="A691" s="58">
        <v>2202</v>
      </c>
      <c r="B691" s="59"/>
      <c r="C691" s="59"/>
      <c r="D691" s="59"/>
      <c r="E691" s="59"/>
      <c r="F691" s="59"/>
      <c r="G691" s="59"/>
      <c r="H691" s="59"/>
      <c r="I691" s="59"/>
      <c r="J691" s="59">
        <v>30</v>
      </c>
      <c r="K691" s="59"/>
      <c r="L691" s="144"/>
      <c r="M691" s="223"/>
      <c r="N691" s="129"/>
      <c r="O691" s="224"/>
      <c r="P691" s="175">
        <f>IF(J691=0,"",J691/I690)</f>
        <v>0.8571428571428571</v>
      </c>
      <c r="Q691" s="68">
        <v>37</v>
      </c>
      <c r="R691" s="231">
        <f t="shared" si="78"/>
        <v>0.97368421052631582</v>
      </c>
      <c r="S691" s="231">
        <f t="shared" si="79"/>
        <v>2.6315789473684181E-2</v>
      </c>
    </row>
    <row r="692" spans="1:19" ht="15.75" customHeight="1" x14ac:dyDescent="0.25">
      <c r="A692" s="58">
        <v>2301</v>
      </c>
      <c r="B692" s="59"/>
      <c r="C692" s="59"/>
      <c r="D692" s="59"/>
      <c r="E692" s="59"/>
      <c r="F692" s="59"/>
      <c r="G692" s="59"/>
      <c r="H692" s="59"/>
      <c r="I692" s="59"/>
      <c r="J692" s="59"/>
      <c r="K692" s="59">
        <v>30</v>
      </c>
      <c r="L692" s="144">
        <v>29</v>
      </c>
      <c r="M692" s="223"/>
      <c r="N692" s="129"/>
      <c r="O692" s="225"/>
      <c r="P692" s="176">
        <f>IF(K692=0,"",K692/J691)</f>
        <v>1</v>
      </c>
      <c r="Q692" s="174">
        <v>37</v>
      </c>
      <c r="R692" s="231">
        <f t="shared" si="78"/>
        <v>1</v>
      </c>
      <c r="S692" s="231">
        <f t="shared" si="79"/>
        <v>0</v>
      </c>
    </row>
    <row r="693" spans="1:19" ht="15.75" customHeight="1" x14ac:dyDescent="0.25">
      <c r="A693" s="58">
        <v>2302</v>
      </c>
      <c r="B693" s="59"/>
      <c r="C693" s="59"/>
      <c r="D693" s="59"/>
      <c r="E693" s="59"/>
      <c r="F693" s="59"/>
      <c r="G693" s="59"/>
      <c r="H693" s="59"/>
      <c r="I693" s="59"/>
      <c r="J693" s="59"/>
      <c r="K693" s="59">
        <v>3</v>
      </c>
      <c r="L693" s="144">
        <v>5</v>
      </c>
      <c r="M693" s="223"/>
      <c r="N693" s="129"/>
      <c r="O693" s="225"/>
      <c r="P693" s="233"/>
      <c r="Q693" s="196">
        <v>5</v>
      </c>
      <c r="R693" s="234"/>
      <c r="S693" s="233"/>
    </row>
    <row r="694" spans="1:19" ht="15.75" customHeight="1" x14ac:dyDescent="0.25">
      <c r="A694" s="58">
        <v>2401</v>
      </c>
      <c r="B694" s="59"/>
      <c r="C694" s="59"/>
      <c r="D694" s="59"/>
      <c r="E694" s="59"/>
      <c r="F694" s="59"/>
      <c r="G694" s="59"/>
      <c r="H694" s="59"/>
      <c r="I694" s="59"/>
      <c r="J694" s="59"/>
      <c r="K694" s="59">
        <v>1</v>
      </c>
      <c r="L694" s="144">
        <v>1</v>
      </c>
      <c r="M694" s="223"/>
      <c r="N694" s="129"/>
      <c r="O694" s="225"/>
      <c r="P694" s="129"/>
      <c r="Q694" s="198">
        <v>2</v>
      </c>
      <c r="R694" s="124"/>
      <c r="S694" s="233"/>
    </row>
    <row r="695" spans="1:19" ht="15.75" customHeight="1" x14ac:dyDescent="0.25">
      <c r="A695" s="58">
        <v>2402</v>
      </c>
      <c r="B695" s="59"/>
      <c r="C695" s="59"/>
      <c r="D695" s="59"/>
      <c r="E695" s="59"/>
      <c r="F695" s="59"/>
      <c r="G695" s="59"/>
      <c r="H695" s="59"/>
      <c r="I695" s="59"/>
      <c r="J695" s="59"/>
      <c r="K695" s="59">
        <v>1</v>
      </c>
      <c r="L695" s="144">
        <v>1</v>
      </c>
      <c r="M695" s="223"/>
      <c r="N695" s="129"/>
      <c r="O695" s="225"/>
      <c r="P695" s="191" t="s">
        <v>83</v>
      </c>
      <c r="Q695" s="197">
        <v>30</v>
      </c>
      <c r="R695" s="111">
        <f>L698</f>
        <v>36</v>
      </c>
      <c r="S695" s="193" t="s">
        <v>11</v>
      </c>
    </row>
    <row r="696" spans="1:19" ht="15.75" customHeight="1" x14ac:dyDescent="0.25">
      <c r="A696" s="58">
        <v>2501</v>
      </c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144"/>
      <c r="M696" s="223"/>
      <c r="N696" s="129"/>
      <c r="O696" s="225"/>
      <c r="P696" s="192" t="s">
        <v>85</v>
      </c>
      <c r="Q696" s="86">
        <f>IF(Q695/B683=0,"",Q695/B683)</f>
        <v>0.40540540540540543</v>
      </c>
      <c r="R696" s="112">
        <f>IF(Q695/R695=0,"",Q695/R695)</f>
        <v>0.83333333333333337</v>
      </c>
      <c r="S696" s="194" t="s">
        <v>86</v>
      </c>
    </row>
    <row r="697" spans="1:19" ht="15.75" customHeight="1" x14ac:dyDescent="0.25">
      <c r="A697" s="58">
        <v>2502</v>
      </c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144"/>
      <c r="M697" s="226"/>
      <c r="N697" s="227"/>
      <c r="O697" s="228"/>
      <c r="P697" s="90"/>
      <c r="Q697" s="91"/>
      <c r="R697" s="91"/>
      <c r="S697" s="113"/>
    </row>
    <row r="698" spans="1:19" ht="18" customHeight="1" x14ac:dyDescent="0.25">
      <c r="A698" s="28"/>
      <c r="B698" s="308" t="s">
        <v>111</v>
      </c>
      <c r="C698" s="308"/>
      <c r="D698" s="308"/>
      <c r="E698" s="308"/>
      <c r="F698" s="308"/>
      <c r="G698" s="308"/>
      <c r="H698" s="308"/>
      <c r="I698" s="308"/>
      <c r="J698" s="308"/>
      <c r="K698" s="308"/>
      <c r="L698" s="93">
        <f>SUM(L691:L695)</f>
        <v>36</v>
      </c>
      <c r="M698" s="94">
        <f>IF(L692=0,"",L692/B683)</f>
        <v>0.39189189189189189</v>
      </c>
      <c r="N698" s="94">
        <f>IF(L698=0,"",L698/B683)</f>
        <v>0.48648648648648651</v>
      </c>
      <c r="O698" s="94">
        <f>N698-M698</f>
        <v>9.4594594594594628E-2</v>
      </c>
      <c r="P698" s="3"/>
      <c r="Q698" s="29"/>
      <c r="R698" s="22"/>
      <c r="S698" s="3"/>
    </row>
    <row r="699" spans="1:19" ht="12.75" customHeight="1" x14ac:dyDescent="0.2">
      <c r="M699" s="3"/>
      <c r="N699" s="3"/>
      <c r="P699" s="3"/>
    </row>
    <row r="700" spans="1:19" ht="12.75" customHeight="1" x14ac:dyDescent="0.2">
      <c r="M700" s="3"/>
      <c r="N700" s="3"/>
      <c r="P700" s="3"/>
    </row>
    <row r="701" spans="1:19" ht="26.25" customHeight="1" x14ac:dyDescent="0.4">
      <c r="A701" s="161"/>
      <c r="B701" s="279" t="s">
        <v>99</v>
      </c>
      <c r="C701" s="279"/>
      <c r="D701" s="279"/>
      <c r="E701" s="279"/>
      <c r="F701" s="279"/>
      <c r="G701" s="279"/>
      <c r="H701" s="279"/>
      <c r="I701" s="279"/>
      <c r="J701" s="279"/>
      <c r="K701" s="279"/>
      <c r="L701" s="179" t="s">
        <v>117</v>
      </c>
      <c r="M701" s="3"/>
      <c r="N701" s="3"/>
      <c r="O701" s="29"/>
      <c r="P701" s="3"/>
      <c r="Q701" s="29"/>
      <c r="R701" s="29"/>
      <c r="S701" s="29"/>
    </row>
    <row r="702" spans="1:19" ht="20.25" customHeight="1" x14ac:dyDescent="0.2">
      <c r="A702" s="293" t="s">
        <v>10</v>
      </c>
      <c r="B702" s="273" t="s">
        <v>100</v>
      </c>
      <c r="C702" s="274"/>
      <c r="D702" s="274"/>
      <c r="E702" s="274"/>
      <c r="F702" s="274"/>
      <c r="G702" s="274"/>
      <c r="H702" s="274"/>
      <c r="I702" s="274"/>
      <c r="J702" s="274"/>
      <c r="K702" s="275"/>
      <c r="L702" s="276" t="s">
        <v>11</v>
      </c>
      <c r="M702" s="269" t="s">
        <v>3</v>
      </c>
      <c r="N702" s="269" t="s">
        <v>4</v>
      </c>
      <c r="O702" s="278" t="s">
        <v>5</v>
      </c>
      <c r="P702" s="269" t="s">
        <v>6</v>
      </c>
      <c r="Q702" s="267" t="s">
        <v>7</v>
      </c>
      <c r="R702" s="267" t="s">
        <v>8</v>
      </c>
      <c r="S702" s="269" t="s">
        <v>101</v>
      </c>
    </row>
    <row r="703" spans="1:19" ht="15.75" customHeight="1" x14ac:dyDescent="0.25">
      <c r="A703" s="268"/>
      <c r="B703" s="58" t="s">
        <v>102</v>
      </c>
      <c r="C703" s="58" t="s">
        <v>103</v>
      </c>
      <c r="D703" s="58" t="s">
        <v>104</v>
      </c>
      <c r="E703" s="58" t="s">
        <v>105</v>
      </c>
      <c r="F703" s="58" t="s">
        <v>106</v>
      </c>
      <c r="G703" s="58" t="s">
        <v>107</v>
      </c>
      <c r="H703" s="58" t="s">
        <v>108</v>
      </c>
      <c r="I703" s="58" t="s">
        <v>109</v>
      </c>
      <c r="J703" s="58" t="s">
        <v>110</v>
      </c>
      <c r="K703" s="58" t="s">
        <v>135</v>
      </c>
      <c r="L703" s="277"/>
      <c r="M703" s="268"/>
      <c r="N703" s="268"/>
      <c r="O703" s="268"/>
      <c r="P703" s="268"/>
      <c r="Q703" s="268"/>
      <c r="R703" s="268"/>
      <c r="S703" s="268"/>
    </row>
    <row r="704" spans="1:19" ht="15.75" customHeight="1" x14ac:dyDescent="0.25">
      <c r="A704" s="58">
        <v>1901</v>
      </c>
      <c r="B704" s="59">
        <v>67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144"/>
      <c r="M704" s="220"/>
      <c r="N704" s="221"/>
      <c r="O704" s="222"/>
      <c r="P704" s="229"/>
      <c r="Q704" s="63">
        <f>B704</f>
        <v>67</v>
      </c>
      <c r="R704" s="230"/>
      <c r="S704" s="229"/>
    </row>
    <row r="705" spans="1:20" ht="15.75" customHeight="1" x14ac:dyDescent="0.25">
      <c r="A705" s="58">
        <v>1902</v>
      </c>
      <c r="B705" s="59"/>
      <c r="C705" s="59">
        <v>47</v>
      </c>
      <c r="D705" s="59"/>
      <c r="E705" s="59"/>
      <c r="F705" s="59"/>
      <c r="G705" s="59"/>
      <c r="H705" s="59"/>
      <c r="I705" s="59"/>
      <c r="J705" s="59"/>
      <c r="K705" s="59"/>
      <c r="L705" s="144"/>
      <c r="M705" s="223"/>
      <c r="N705" s="129"/>
      <c r="O705" s="224"/>
      <c r="P705" s="67">
        <f>IF(C705=0,"",C705/B704)</f>
        <v>0.70149253731343286</v>
      </c>
      <c r="Q705" s="68">
        <v>47</v>
      </c>
      <c r="R705" s="231">
        <f t="shared" ref="R705:R713" si="80">IF(Q705=0,"",Q705/Q704)</f>
        <v>0.70149253731343286</v>
      </c>
      <c r="S705" s="231">
        <f t="shared" ref="S705:S713" si="81">IF(Q705=0,"",100%-R705)</f>
        <v>0.29850746268656714</v>
      </c>
    </row>
    <row r="706" spans="1:20" ht="15.75" customHeight="1" x14ac:dyDescent="0.25">
      <c r="A706" s="58">
        <v>2001</v>
      </c>
      <c r="B706" s="59"/>
      <c r="C706" s="59"/>
      <c r="D706" s="59">
        <v>39</v>
      </c>
      <c r="E706" s="59"/>
      <c r="F706" s="59"/>
      <c r="G706" s="59"/>
      <c r="H706" s="59"/>
      <c r="I706" s="59"/>
      <c r="J706" s="59"/>
      <c r="K706" s="59"/>
      <c r="L706" s="144"/>
      <c r="M706" s="223"/>
      <c r="N706" s="129"/>
      <c r="O706" s="224"/>
      <c r="P706" s="67">
        <f>IF(D706=0,"",D706/C705)</f>
        <v>0.82978723404255317</v>
      </c>
      <c r="Q706" s="68">
        <v>42</v>
      </c>
      <c r="R706" s="231">
        <f t="shared" si="80"/>
        <v>0.8936170212765957</v>
      </c>
      <c r="S706" s="231">
        <f t="shared" si="81"/>
        <v>0.1063829787234043</v>
      </c>
      <c r="T706" s="154">
        <f>Q706/Q704</f>
        <v>0.62686567164179108</v>
      </c>
    </row>
    <row r="707" spans="1:20" ht="15.75" customHeight="1" x14ac:dyDescent="0.25">
      <c r="A707" s="58">
        <v>2002</v>
      </c>
      <c r="B707" s="59"/>
      <c r="C707" s="59"/>
      <c r="D707" s="59"/>
      <c r="E707" s="59">
        <v>39</v>
      </c>
      <c r="F707" s="59"/>
      <c r="G707" s="59"/>
      <c r="H707" s="59"/>
      <c r="I707" s="59"/>
      <c r="J707" s="59"/>
      <c r="K707" s="59"/>
      <c r="L707" s="144"/>
      <c r="M707" s="223"/>
      <c r="N707" s="129"/>
      <c r="O707" s="224"/>
      <c r="P707" s="67">
        <f>IF(E707=0,"",E707/D706)</f>
        <v>1</v>
      </c>
      <c r="Q707" s="68">
        <v>41</v>
      </c>
      <c r="R707" s="231">
        <f t="shared" si="80"/>
        <v>0.97619047619047616</v>
      </c>
      <c r="S707" s="231">
        <f t="shared" si="81"/>
        <v>2.3809523809523836E-2</v>
      </c>
    </row>
    <row r="708" spans="1:20" ht="15.75" customHeight="1" x14ac:dyDescent="0.25">
      <c r="A708" s="58">
        <v>2101</v>
      </c>
      <c r="B708" s="59"/>
      <c r="C708" s="59"/>
      <c r="D708" s="59"/>
      <c r="E708" s="59"/>
      <c r="F708" s="59">
        <v>38</v>
      </c>
      <c r="G708" s="59"/>
      <c r="H708" s="59"/>
      <c r="I708" s="59"/>
      <c r="J708" s="59"/>
      <c r="K708" s="59"/>
      <c r="L708" s="144"/>
      <c r="M708" s="223"/>
      <c r="N708" s="129"/>
      <c r="O708" s="224"/>
      <c r="P708" s="67">
        <f>IF(F708=0,"",F708/E707)</f>
        <v>0.97435897435897434</v>
      </c>
      <c r="Q708" s="68">
        <v>40</v>
      </c>
      <c r="R708" s="231">
        <f t="shared" si="80"/>
        <v>0.97560975609756095</v>
      </c>
      <c r="S708" s="231">
        <f t="shared" si="81"/>
        <v>2.4390243902439046E-2</v>
      </c>
    </row>
    <row r="709" spans="1:20" ht="15.75" customHeight="1" x14ac:dyDescent="0.25">
      <c r="A709" s="58">
        <v>2102</v>
      </c>
      <c r="B709" s="59"/>
      <c r="C709" s="59"/>
      <c r="D709" s="59"/>
      <c r="E709" s="59"/>
      <c r="F709" s="59"/>
      <c r="G709" s="59">
        <v>34</v>
      </c>
      <c r="H709" s="59"/>
      <c r="I709" s="59"/>
      <c r="J709" s="59"/>
      <c r="K709" s="59"/>
      <c r="L709" s="144"/>
      <c r="M709" s="223"/>
      <c r="N709" s="129"/>
      <c r="O709" s="224"/>
      <c r="P709" s="67">
        <f>IF(G709=0,"",G709/F708)</f>
        <v>0.89473684210526316</v>
      </c>
      <c r="Q709" s="68">
        <v>39</v>
      </c>
      <c r="R709" s="231">
        <f t="shared" si="80"/>
        <v>0.97499999999999998</v>
      </c>
      <c r="S709" s="231">
        <f t="shared" si="81"/>
        <v>2.5000000000000022E-2</v>
      </c>
    </row>
    <row r="710" spans="1:20" ht="15.75" customHeight="1" x14ac:dyDescent="0.25">
      <c r="A710" s="58">
        <v>2201</v>
      </c>
      <c r="B710" s="59"/>
      <c r="C710" s="59"/>
      <c r="D710" s="59"/>
      <c r="E710" s="59"/>
      <c r="F710" s="59"/>
      <c r="G710" s="59"/>
      <c r="H710" s="59">
        <v>34</v>
      </c>
      <c r="I710" s="59"/>
      <c r="J710" s="59"/>
      <c r="K710" s="59"/>
      <c r="L710" s="144"/>
      <c r="M710" s="223"/>
      <c r="N710" s="129"/>
      <c r="O710" s="224"/>
      <c r="P710" s="67">
        <f>IF(H710=0,"",H710/G709)</f>
        <v>1</v>
      </c>
      <c r="Q710" s="68">
        <v>39</v>
      </c>
      <c r="R710" s="231">
        <f t="shared" si="80"/>
        <v>1</v>
      </c>
      <c r="S710" s="231">
        <f t="shared" si="81"/>
        <v>0</v>
      </c>
    </row>
    <row r="711" spans="1:20" ht="15.75" customHeight="1" x14ac:dyDescent="0.25">
      <c r="A711" s="58">
        <v>2202</v>
      </c>
      <c r="B711" s="59"/>
      <c r="C711" s="59"/>
      <c r="D711" s="59"/>
      <c r="E711" s="59"/>
      <c r="F711" s="59"/>
      <c r="G711" s="59"/>
      <c r="H711" s="59"/>
      <c r="I711" s="59">
        <v>34</v>
      </c>
      <c r="J711" s="59"/>
      <c r="K711" s="59"/>
      <c r="L711" s="144"/>
      <c r="M711" s="223"/>
      <c r="N711" s="129"/>
      <c r="O711" s="224"/>
      <c r="P711" s="67">
        <f>IF(I711=0,"",I711/H710)</f>
        <v>1</v>
      </c>
      <c r="Q711" s="68">
        <v>38</v>
      </c>
      <c r="R711" s="231">
        <f t="shared" si="80"/>
        <v>0.97435897435897434</v>
      </c>
      <c r="S711" s="231">
        <f t="shared" si="81"/>
        <v>2.5641025641025661E-2</v>
      </c>
    </row>
    <row r="712" spans="1:20" ht="15.75" customHeight="1" x14ac:dyDescent="0.25">
      <c r="A712" s="58">
        <v>2301</v>
      </c>
      <c r="B712" s="59"/>
      <c r="C712" s="59"/>
      <c r="D712" s="59"/>
      <c r="E712" s="59"/>
      <c r="F712" s="59"/>
      <c r="G712" s="59"/>
      <c r="H712" s="59"/>
      <c r="I712" s="59"/>
      <c r="J712" s="59">
        <v>19</v>
      </c>
      <c r="K712" s="59"/>
      <c r="L712" s="144">
        <v>1</v>
      </c>
      <c r="M712" s="223"/>
      <c r="N712" s="129"/>
      <c r="O712" s="224"/>
      <c r="P712" s="175">
        <f>IF(J712=0,"",J712/I711)</f>
        <v>0.55882352941176472</v>
      </c>
      <c r="Q712" s="68">
        <v>34</v>
      </c>
      <c r="R712" s="231">
        <f t="shared" si="80"/>
        <v>0.89473684210526316</v>
      </c>
      <c r="S712" s="231">
        <f t="shared" si="81"/>
        <v>0.10526315789473684</v>
      </c>
    </row>
    <row r="713" spans="1:20" ht="15.75" customHeight="1" x14ac:dyDescent="0.25">
      <c r="A713" s="58">
        <v>2302</v>
      </c>
      <c r="B713" s="59"/>
      <c r="C713" s="59"/>
      <c r="D713" s="59"/>
      <c r="E713" s="59"/>
      <c r="F713" s="59"/>
      <c r="G713" s="59"/>
      <c r="H713" s="59"/>
      <c r="I713" s="59"/>
      <c r="J713" s="59"/>
      <c r="K713" s="59">
        <v>17</v>
      </c>
      <c r="L713" s="144">
        <v>22</v>
      </c>
      <c r="M713" s="223"/>
      <c r="N713" s="129"/>
      <c r="O713" s="225"/>
      <c r="P713" s="176">
        <f>IF(K713=0,"",K713/J712)</f>
        <v>0.89473684210526316</v>
      </c>
      <c r="Q713" s="174">
        <v>31</v>
      </c>
      <c r="R713" s="231">
        <f t="shared" si="80"/>
        <v>0.91176470588235292</v>
      </c>
      <c r="S713" s="231">
        <f t="shared" si="81"/>
        <v>8.8235294117647078E-2</v>
      </c>
    </row>
    <row r="714" spans="1:20" ht="15.75" customHeight="1" x14ac:dyDescent="0.25">
      <c r="A714" s="58">
        <v>2401</v>
      </c>
      <c r="B714" s="59"/>
      <c r="C714" s="59"/>
      <c r="D714" s="59"/>
      <c r="E714" s="59"/>
      <c r="F714" s="59"/>
      <c r="G714" s="59"/>
      <c r="H714" s="59"/>
      <c r="I714" s="59"/>
      <c r="J714" s="59"/>
      <c r="K714" s="59">
        <v>5</v>
      </c>
      <c r="L714" s="144">
        <v>8</v>
      </c>
      <c r="M714" s="223"/>
      <c r="N714" s="129"/>
      <c r="O714" s="225"/>
      <c r="P714" s="233"/>
      <c r="Q714" s="109">
        <v>11</v>
      </c>
      <c r="R714" s="234"/>
      <c r="S714" s="233"/>
    </row>
    <row r="715" spans="1:20" ht="15.75" customHeight="1" x14ac:dyDescent="0.25">
      <c r="A715" s="58">
        <v>2402</v>
      </c>
      <c r="B715" s="59"/>
      <c r="C715" s="59"/>
      <c r="D715" s="59"/>
      <c r="E715" s="59"/>
      <c r="F715" s="59"/>
      <c r="G715" s="59"/>
      <c r="H715" s="59"/>
      <c r="I715" s="59"/>
      <c r="J715" s="59"/>
      <c r="K715" s="59">
        <v>1</v>
      </c>
      <c r="L715" s="144"/>
      <c r="M715" s="223"/>
      <c r="N715" s="129"/>
      <c r="O715" s="225"/>
      <c r="P715" s="129"/>
      <c r="Q715" s="225"/>
      <c r="R715" s="124"/>
      <c r="S715" s="233"/>
    </row>
    <row r="716" spans="1:20" ht="15.75" customHeight="1" x14ac:dyDescent="0.25">
      <c r="A716" s="58">
        <v>2501</v>
      </c>
      <c r="B716" s="59"/>
      <c r="C716" s="59"/>
      <c r="D716" s="59"/>
      <c r="E716" s="59"/>
      <c r="F716" s="59"/>
      <c r="G716" s="59"/>
      <c r="H716" s="59"/>
      <c r="I716" s="59"/>
      <c r="J716" s="59"/>
      <c r="K716" s="59">
        <v>2</v>
      </c>
      <c r="L716" s="144">
        <v>2</v>
      </c>
      <c r="M716" s="223"/>
      <c r="N716" s="129"/>
      <c r="O716" s="225"/>
      <c r="P716" s="191" t="s">
        <v>83</v>
      </c>
      <c r="Q716" s="82">
        <v>17</v>
      </c>
      <c r="R716" s="111">
        <f>L719</f>
        <v>33</v>
      </c>
      <c r="S716" s="193" t="s">
        <v>11</v>
      </c>
    </row>
    <row r="717" spans="1:20" ht="15.75" customHeight="1" x14ac:dyDescent="0.25">
      <c r="A717" s="58">
        <v>2502</v>
      </c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144"/>
      <c r="M717" s="223"/>
      <c r="N717" s="129"/>
      <c r="O717" s="225"/>
      <c r="P717" s="192" t="s">
        <v>85</v>
      </c>
      <c r="Q717" s="86">
        <f>IF(Q716/B704=0,"",Q716/B704)</f>
        <v>0.2537313432835821</v>
      </c>
      <c r="R717" s="112">
        <f>IF(Q716/R716=0,"",Q716/R716)</f>
        <v>0.51515151515151514</v>
      </c>
      <c r="S717" s="194" t="s">
        <v>86</v>
      </c>
    </row>
    <row r="718" spans="1:20" ht="15.75" customHeight="1" x14ac:dyDescent="0.25">
      <c r="A718" s="58">
        <v>2601</v>
      </c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144"/>
      <c r="M718" s="226"/>
      <c r="N718" s="227"/>
      <c r="O718" s="228"/>
      <c r="P718" s="90"/>
      <c r="Q718" s="91"/>
      <c r="R718" s="91"/>
      <c r="S718" s="113"/>
    </row>
    <row r="719" spans="1:20" ht="18" customHeight="1" x14ac:dyDescent="0.25">
      <c r="A719" s="28"/>
      <c r="B719" s="308" t="s">
        <v>111</v>
      </c>
      <c r="C719" s="308"/>
      <c r="D719" s="308"/>
      <c r="E719" s="308"/>
      <c r="F719" s="308"/>
      <c r="G719" s="308"/>
      <c r="H719" s="308"/>
      <c r="I719" s="308"/>
      <c r="J719" s="308"/>
      <c r="K719" s="308"/>
      <c r="L719" s="93">
        <f>SUM(L712:L716)</f>
        <v>33</v>
      </c>
      <c r="M719" s="94">
        <f>SUM(L712:L713)/B704</f>
        <v>0.34328358208955223</v>
      </c>
      <c r="N719" s="94">
        <f>IF(L719=0,"",L719/B704)</f>
        <v>0.4925373134328358</v>
      </c>
      <c r="O719" s="94">
        <f>N719-M719</f>
        <v>0.14925373134328357</v>
      </c>
      <c r="P719" s="3"/>
      <c r="Q719" s="29"/>
      <c r="R719" s="22"/>
      <c r="S719" s="3"/>
    </row>
    <row r="720" spans="1:20" ht="12.75" customHeight="1" x14ac:dyDescent="0.2">
      <c r="M720" s="3"/>
      <c r="N720" s="3"/>
      <c r="P720" s="3"/>
    </row>
    <row r="721" spans="1:20" ht="12.75" customHeight="1" x14ac:dyDescent="0.2">
      <c r="M721" s="3"/>
      <c r="N721" s="3"/>
      <c r="P721" s="3"/>
    </row>
    <row r="722" spans="1:20" ht="26.25" customHeight="1" x14ac:dyDescent="0.4">
      <c r="A722" s="161"/>
      <c r="B722" s="279" t="s">
        <v>99</v>
      </c>
      <c r="C722" s="279"/>
      <c r="D722" s="279"/>
      <c r="E722" s="279"/>
      <c r="F722" s="279"/>
      <c r="G722" s="279"/>
      <c r="H722" s="279"/>
      <c r="I722" s="279"/>
      <c r="J722" s="279"/>
      <c r="K722" s="279"/>
      <c r="L722" s="179" t="s">
        <v>118</v>
      </c>
      <c r="M722" s="3"/>
      <c r="N722" s="3"/>
      <c r="O722" s="29"/>
      <c r="P722" s="3"/>
      <c r="Q722" s="29"/>
      <c r="R722" s="29"/>
      <c r="S722" s="29"/>
    </row>
    <row r="723" spans="1:20" ht="20.25" customHeight="1" x14ac:dyDescent="0.2">
      <c r="A723" s="293" t="s">
        <v>10</v>
      </c>
      <c r="B723" s="273" t="s">
        <v>100</v>
      </c>
      <c r="C723" s="274"/>
      <c r="D723" s="274"/>
      <c r="E723" s="274"/>
      <c r="F723" s="274"/>
      <c r="G723" s="274"/>
      <c r="H723" s="274"/>
      <c r="I723" s="274"/>
      <c r="J723" s="274"/>
      <c r="K723" s="275"/>
      <c r="L723" s="276" t="s">
        <v>11</v>
      </c>
      <c r="M723" s="269" t="s">
        <v>3</v>
      </c>
      <c r="N723" s="269" t="s">
        <v>4</v>
      </c>
      <c r="O723" s="278" t="s">
        <v>5</v>
      </c>
      <c r="P723" s="269" t="s">
        <v>6</v>
      </c>
      <c r="Q723" s="267" t="s">
        <v>7</v>
      </c>
      <c r="R723" s="267" t="s">
        <v>8</v>
      </c>
      <c r="S723" s="269" t="s">
        <v>101</v>
      </c>
    </row>
    <row r="724" spans="1:20" ht="15.75" customHeight="1" x14ac:dyDescent="0.25">
      <c r="A724" s="268"/>
      <c r="B724" s="58" t="s">
        <v>102</v>
      </c>
      <c r="C724" s="58" t="s">
        <v>103</v>
      </c>
      <c r="D724" s="58" t="s">
        <v>104</v>
      </c>
      <c r="E724" s="58" t="s">
        <v>105</v>
      </c>
      <c r="F724" s="58" t="s">
        <v>106</v>
      </c>
      <c r="G724" s="58" t="s">
        <v>107</v>
      </c>
      <c r="H724" s="58" t="s">
        <v>108</v>
      </c>
      <c r="I724" s="58" t="s">
        <v>109</v>
      </c>
      <c r="J724" s="58" t="s">
        <v>110</v>
      </c>
      <c r="K724" s="58" t="s">
        <v>135</v>
      </c>
      <c r="L724" s="277"/>
      <c r="M724" s="268"/>
      <c r="N724" s="268"/>
      <c r="O724" s="268"/>
      <c r="P724" s="268"/>
      <c r="Q724" s="268"/>
      <c r="R724" s="268"/>
      <c r="S724" s="268"/>
    </row>
    <row r="725" spans="1:20" ht="15.75" customHeight="1" x14ac:dyDescent="0.25">
      <c r="A725" s="58">
        <v>1902</v>
      </c>
      <c r="B725" s="59">
        <v>70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144"/>
      <c r="M725" s="220"/>
      <c r="N725" s="221"/>
      <c r="O725" s="222"/>
      <c r="P725" s="229"/>
      <c r="Q725" s="63">
        <f>B725</f>
        <v>70</v>
      </c>
      <c r="R725" s="230"/>
      <c r="S725" s="229"/>
    </row>
    <row r="726" spans="1:20" ht="15.75" customHeight="1" x14ac:dyDescent="0.25">
      <c r="A726" s="58">
        <v>2001</v>
      </c>
      <c r="B726" s="59"/>
      <c r="C726" s="59">
        <v>43</v>
      </c>
      <c r="D726" s="59"/>
      <c r="E726" s="59"/>
      <c r="F726" s="59"/>
      <c r="G726" s="59"/>
      <c r="H726" s="59"/>
      <c r="I726" s="59"/>
      <c r="J726" s="59"/>
      <c r="K726" s="59"/>
      <c r="L726" s="144"/>
      <c r="M726" s="223"/>
      <c r="N726" s="129"/>
      <c r="O726" s="224"/>
      <c r="P726" s="67">
        <f>IF(C726=0,"",C726/B725)</f>
        <v>0.61428571428571432</v>
      </c>
      <c r="Q726" s="68">
        <v>46</v>
      </c>
      <c r="R726" s="231">
        <f t="shared" ref="R726:R734" si="82">IF(Q726=0,"",Q726/Q725)</f>
        <v>0.65714285714285714</v>
      </c>
      <c r="S726" s="231">
        <f t="shared" ref="S726:S734" si="83">IF(Q726=0,"",100%-R726)</f>
        <v>0.34285714285714286</v>
      </c>
    </row>
    <row r="727" spans="1:20" ht="15.75" customHeight="1" x14ac:dyDescent="0.25">
      <c r="A727" s="58">
        <v>2002</v>
      </c>
      <c r="B727" s="59"/>
      <c r="C727" s="59"/>
      <c r="D727" s="59">
        <v>43</v>
      </c>
      <c r="E727" s="59"/>
      <c r="F727" s="59"/>
      <c r="G727" s="59"/>
      <c r="H727" s="59"/>
      <c r="I727" s="59"/>
      <c r="J727" s="59"/>
      <c r="K727" s="59"/>
      <c r="L727" s="144"/>
      <c r="M727" s="223"/>
      <c r="N727" s="129"/>
      <c r="O727" s="224"/>
      <c r="P727" s="67">
        <f>IF(D727=0,"",D727/C726)</f>
        <v>1</v>
      </c>
      <c r="Q727" s="68">
        <v>46</v>
      </c>
      <c r="R727" s="231">
        <f t="shared" si="82"/>
        <v>1</v>
      </c>
      <c r="S727" s="231">
        <f t="shared" si="83"/>
        <v>0</v>
      </c>
      <c r="T727" s="154">
        <f>Q727/Q725</f>
        <v>0.65714285714285714</v>
      </c>
    </row>
    <row r="728" spans="1:20" ht="15.75" customHeight="1" x14ac:dyDescent="0.25">
      <c r="A728" s="58">
        <v>2101</v>
      </c>
      <c r="B728" s="59"/>
      <c r="C728" s="59"/>
      <c r="D728" s="59"/>
      <c r="E728" s="59">
        <v>41</v>
      </c>
      <c r="F728" s="59"/>
      <c r="G728" s="59"/>
      <c r="H728" s="59"/>
      <c r="I728" s="59"/>
      <c r="J728" s="59"/>
      <c r="K728" s="59"/>
      <c r="L728" s="144"/>
      <c r="M728" s="223"/>
      <c r="N728" s="129"/>
      <c r="O728" s="224"/>
      <c r="P728" s="67">
        <f>IF(E728=0,"",E728/D727)</f>
        <v>0.95348837209302328</v>
      </c>
      <c r="Q728" s="68">
        <v>45</v>
      </c>
      <c r="R728" s="231">
        <f t="shared" si="82"/>
        <v>0.97826086956521741</v>
      </c>
      <c r="S728" s="231">
        <f t="shared" si="83"/>
        <v>2.1739130434782594E-2</v>
      </c>
    </row>
    <row r="729" spans="1:20" ht="15.75" customHeight="1" x14ac:dyDescent="0.25">
      <c r="A729" s="58">
        <v>2102</v>
      </c>
      <c r="B729" s="59"/>
      <c r="C729" s="59"/>
      <c r="D729" s="59"/>
      <c r="E729" s="59"/>
      <c r="F729" s="59">
        <v>39</v>
      </c>
      <c r="G729" s="59"/>
      <c r="H729" s="59"/>
      <c r="I729" s="59"/>
      <c r="J729" s="59"/>
      <c r="K729" s="59"/>
      <c r="L729" s="144"/>
      <c r="M729" s="223"/>
      <c r="N729" s="129"/>
      <c r="O729" s="224"/>
      <c r="P729" s="67">
        <f>IF(F729=0,"",F729/E728)</f>
        <v>0.95121951219512191</v>
      </c>
      <c r="Q729" s="68">
        <v>45</v>
      </c>
      <c r="R729" s="231">
        <f t="shared" si="82"/>
        <v>1</v>
      </c>
      <c r="S729" s="231">
        <f t="shared" si="83"/>
        <v>0</v>
      </c>
    </row>
    <row r="730" spans="1:20" ht="15.75" customHeight="1" x14ac:dyDescent="0.25">
      <c r="A730" s="58">
        <v>2201</v>
      </c>
      <c r="B730" s="59"/>
      <c r="C730" s="59"/>
      <c r="D730" s="59"/>
      <c r="E730" s="59"/>
      <c r="F730" s="59"/>
      <c r="G730" s="59">
        <v>39</v>
      </c>
      <c r="H730" s="59"/>
      <c r="I730" s="59"/>
      <c r="J730" s="59"/>
      <c r="K730" s="59"/>
      <c r="L730" s="144"/>
      <c r="M730" s="223"/>
      <c r="N730" s="129"/>
      <c r="O730" s="224"/>
      <c r="P730" s="67">
        <f>IF(G730=0,"",G730/F729)</f>
        <v>1</v>
      </c>
      <c r="Q730" s="68">
        <v>45</v>
      </c>
      <c r="R730" s="231">
        <f t="shared" si="82"/>
        <v>1</v>
      </c>
      <c r="S730" s="231">
        <f t="shared" si="83"/>
        <v>0</v>
      </c>
    </row>
    <row r="731" spans="1:20" ht="15.75" customHeight="1" x14ac:dyDescent="0.25">
      <c r="A731" s="58">
        <v>2202</v>
      </c>
      <c r="B731" s="59"/>
      <c r="C731" s="59"/>
      <c r="D731" s="59"/>
      <c r="E731" s="59"/>
      <c r="F731" s="59"/>
      <c r="G731" s="59"/>
      <c r="H731" s="59">
        <v>39</v>
      </c>
      <c r="I731" s="59"/>
      <c r="J731" s="59"/>
      <c r="K731" s="59"/>
      <c r="L731" s="144"/>
      <c r="M731" s="223"/>
      <c r="N731" s="129"/>
      <c r="O731" s="224"/>
      <c r="P731" s="67">
        <f>IF(H731=0,"",H731/G730)</f>
        <v>1</v>
      </c>
      <c r="Q731" s="68">
        <v>45</v>
      </c>
      <c r="R731" s="231">
        <f t="shared" si="82"/>
        <v>1</v>
      </c>
      <c r="S731" s="231">
        <f t="shared" si="83"/>
        <v>0</v>
      </c>
    </row>
    <row r="732" spans="1:20" ht="15.75" customHeight="1" x14ac:dyDescent="0.25">
      <c r="A732" s="58">
        <v>2301</v>
      </c>
      <c r="B732" s="59"/>
      <c r="C732" s="59"/>
      <c r="D732" s="59"/>
      <c r="E732" s="59"/>
      <c r="F732" s="59"/>
      <c r="G732" s="59"/>
      <c r="H732" s="59"/>
      <c r="I732" s="59">
        <v>39</v>
      </c>
      <c r="J732" s="59"/>
      <c r="K732" s="59"/>
      <c r="L732" s="144"/>
      <c r="M732" s="223"/>
      <c r="N732" s="129"/>
      <c r="O732" s="224"/>
      <c r="P732" s="67">
        <f>IF(I732=0,"",I732/H731)</f>
        <v>1</v>
      </c>
      <c r="Q732" s="68">
        <v>45</v>
      </c>
      <c r="R732" s="231">
        <f t="shared" si="82"/>
        <v>1</v>
      </c>
      <c r="S732" s="231">
        <f t="shared" si="83"/>
        <v>0</v>
      </c>
    </row>
    <row r="733" spans="1:20" ht="15.75" customHeight="1" x14ac:dyDescent="0.25">
      <c r="A733" s="58">
        <v>2302</v>
      </c>
      <c r="B733" s="59"/>
      <c r="C733" s="59"/>
      <c r="D733" s="59"/>
      <c r="E733" s="59"/>
      <c r="F733" s="59"/>
      <c r="G733" s="59"/>
      <c r="H733" s="59"/>
      <c r="I733" s="59"/>
      <c r="J733" s="59">
        <v>31</v>
      </c>
      <c r="K733" s="59"/>
      <c r="L733" s="144">
        <v>1</v>
      </c>
      <c r="M733" s="223"/>
      <c r="N733" s="129"/>
      <c r="O733" s="224"/>
      <c r="P733" s="175">
        <f>IF(J733=0,"",J733/I732)</f>
        <v>0.79487179487179482</v>
      </c>
      <c r="Q733" s="68">
        <v>42</v>
      </c>
      <c r="R733" s="231">
        <f t="shared" si="82"/>
        <v>0.93333333333333335</v>
      </c>
      <c r="S733" s="231">
        <f t="shared" si="83"/>
        <v>6.6666666666666652E-2</v>
      </c>
    </row>
    <row r="734" spans="1:20" ht="15.75" customHeight="1" x14ac:dyDescent="0.25">
      <c r="A734" s="58">
        <v>2401</v>
      </c>
      <c r="B734" s="59"/>
      <c r="C734" s="59"/>
      <c r="D734" s="59"/>
      <c r="E734" s="59"/>
      <c r="F734" s="59"/>
      <c r="G734" s="59"/>
      <c r="H734" s="59"/>
      <c r="I734" s="59"/>
      <c r="J734" s="59"/>
      <c r="K734" s="59">
        <v>31</v>
      </c>
      <c r="L734" s="144">
        <v>29</v>
      </c>
      <c r="M734" s="223"/>
      <c r="N734" s="129"/>
      <c r="O734" s="225"/>
      <c r="P734" s="176">
        <f>IF(K734=0,"",K734/J733)</f>
        <v>1</v>
      </c>
      <c r="Q734" s="174">
        <v>41</v>
      </c>
      <c r="R734" s="231">
        <f t="shared" si="82"/>
        <v>0.97619047619047616</v>
      </c>
      <c r="S734" s="231">
        <f t="shared" si="83"/>
        <v>2.3809523809523836E-2</v>
      </c>
    </row>
    <row r="735" spans="1:20" ht="15.75" customHeight="1" x14ac:dyDescent="0.25">
      <c r="A735" s="58">
        <v>2402</v>
      </c>
      <c r="B735" s="59"/>
      <c r="C735" s="59"/>
      <c r="D735" s="59"/>
      <c r="E735" s="59"/>
      <c r="F735" s="59"/>
      <c r="G735" s="59"/>
      <c r="H735" s="59"/>
      <c r="I735" s="59"/>
      <c r="J735" s="59"/>
      <c r="K735" s="59">
        <v>6</v>
      </c>
      <c r="L735" s="144">
        <v>4</v>
      </c>
      <c r="M735" s="223"/>
      <c r="N735" s="129"/>
      <c r="O735" s="225"/>
      <c r="P735" s="233"/>
      <c r="Q735" s="196">
        <v>12</v>
      </c>
      <c r="R735" s="234"/>
      <c r="S735" s="233"/>
    </row>
    <row r="736" spans="1:20" ht="15.75" customHeight="1" x14ac:dyDescent="0.25">
      <c r="A736" s="58">
        <v>2501</v>
      </c>
      <c r="B736" s="59"/>
      <c r="C736" s="59"/>
      <c r="D736" s="59"/>
      <c r="E736" s="59"/>
      <c r="F736" s="59"/>
      <c r="G736" s="59"/>
      <c r="H736" s="59"/>
      <c r="I736" s="59"/>
      <c r="J736" s="59"/>
      <c r="K736" s="59">
        <v>5</v>
      </c>
      <c r="L736" s="144">
        <v>5</v>
      </c>
      <c r="M736" s="223"/>
      <c r="N736" s="129"/>
      <c r="O736" s="225"/>
      <c r="P736" s="129"/>
      <c r="Q736" s="198">
        <v>7</v>
      </c>
      <c r="R736" s="124"/>
      <c r="S736" s="233"/>
    </row>
    <row r="737" spans="1:20" ht="15.75" customHeight="1" x14ac:dyDescent="0.25">
      <c r="A737" s="58">
        <v>2502</v>
      </c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144"/>
      <c r="M737" s="223"/>
      <c r="N737" s="129"/>
      <c r="O737" s="225"/>
      <c r="P737" s="191" t="s">
        <v>83</v>
      </c>
      <c r="Q737" s="197">
        <v>14</v>
      </c>
      <c r="R737" s="111">
        <f>L740</f>
        <v>39</v>
      </c>
      <c r="S737" s="193" t="s">
        <v>11</v>
      </c>
    </row>
    <row r="738" spans="1:20" ht="15.75" customHeight="1" x14ac:dyDescent="0.25">
      <c r="A738" s="58">
        <v>2601</v>
      </c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144"/>
      <c r="M738" s="223"/>
      <c r="N738" s="129"/>
      <c r="O738" s="225"/>
      <c r="P738" s="192" t="s">
        <v>85</v>
      </c>
      <c r="Q738" s="86">
        <f>IF(Q737/B725=0,"",Q737/B725)</f>
        <v>0.2</v>
      </c>
      <c r="R738" s="112">
        <f>IF(Q737/R737=0,"",Q737/R737)</f>
        <v>0.35897435897435898</v>
      </c>
      <c r="S738" s="194" t="s">
        <v>86</v>
      </c>
    </row>
    <row r="739" spans="1:20" ht="15.75" customHeight="1" x14ac:dyDescent="0.25">
      <c r="A739" s="58">
        <v>2602</v>
      </c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144"/>
      <c r="M739" s="226"/>
      <c r="N739" s="227"/>
      <c r="O739" s="228"/>
      <c r="P739" s="90"/>
      <c r="Q739" s="91"/>
      <c r="R739" s="91"/>
      <c r="S739" s="113"/>
    </row>
    <row r="740" spans="1:20" ht="18" customHeight="1" x14ac:dyDescent="0.25">
      <c r="A740" s="28"/>
      <c r="B740" s="308" t="s">
        <v>111</v>
      </c>
      <c r="C740" s="308"/>
      <c r="D740" s="308"/>
      <c r="E740" s="308"/>
      <c r="F740" s="308"/>
      <c r="G740" s="308"/>
      <c r="H740" s="308"/>
      <c r="I740" s="308"/>
      <c r="J740" s="308"/>
      <c r="K740" s="308"/>
      <c r="L740" s="93">
        <f>SUM(L733:L736)</f>
        <v>39</v>
      </c>
      <c r="M740" s="94">
        <f>SUM(L733:L734)/B725</f>
        <v>0.42857142857142855</v>
      </c>
      <c r="N740" s="94">
        <f>IF(L740=0,"",L740/B725)</f>
        <v>0.55714285714285716</v>
      </c>
      <c r="O740" s="94">
        <f>N740-M740</f>
        <v>0.12857142857142861</v>
      </c>
      <c r="P740" s="3"/>
      <c r="Q740" s="29"/>
      <c r="R740" s="22"/>
      <c r="S740" s="3"/>
    </row>
    <row r="741" spans="1:20" ht="12.75" customHeight="1" x14ac:dyDescent="0.2">
      <c r="M741" s="3"/>
      <c r="N741" s="3"/>
      <c r="P741" s="3"/>
    </row>
    <row r="742" spans="1:20" ht="12.75" customHeight="1" x14ac:dyDescent="0.2">
      <c r="M742" s="3"/>
      <c r="N742" s="3"/>
      <c r="P742" s="3"/>
    </row>
    <row r="743" spans="1:20" ht="26.25" customHeight="1" x14ac:dyDescent="0.4">
      <c r="A743" s="161"/>
      <c r="B743" s="279" t="s">
        <v>99</v>
      </c>
      <c r="C743" s="279"/>
      <c r="D743" s="279"/>
      <c r="E743" s="279"/>
      <c r="F743" s="279"/>
      <c r="G743" s="279"/>
      <c r="H743" s="279"/>
      <c r="I743" s="279"/>
      <c r="J743" s="279"/>
      <c r="K743" s="279"/>
      <c r="L743" s="179" t="s">
        <v>119</v>
      </c>
      <c r="M743" s="3"/>
      <c r="N743" s="3"/>
      <c r="O743" s="29"/>
      <c r="P743" s="3"/>
      <c r="Q743" s="29"/>
      <c r="R743" s="29"/>
      <c r="S743" s="29"/>
    </row>
    <row r="744" spans="1:20" ht="20.25" customHeight="1" x14ac:dyDescent="0.2">
      <c r="A744" s="293" t="s">
        <v>10</v>
      </c>
      <c r="B744" s="273" t="s">
        <v>100</v>
      </c>
      <c r="C744" s="274"/>
      <c r="D744" s="274"/>
      <c r="E744" s="274"/>
      <c r="F744" s="274"/>
      <c r="G744" s="274"/>
      <c r="H744" s="274"/>
      <c r="I744" s="274"/>
      <c r="J744" s="274"/>
      <c r="K744" s="275"/>
      <c r="L744" s="276" t="s">
        <v>11</v>
      </c>
      <c r="M744" s="269" t="s">
        <v>3</v>
      </c>
      <c r="N744" s="269" t="s">
        <v>4</v>
      </c>
      <c r="O744" s="278" t="s">
        <v>5</v>
      </c>
      <c r="P744" s="269" t="s">
        <v>6</v>
      </c>
      <c r="Q744" s="267" t="s">
        <v>7</v>
      </c>
      <c r="R744" s="267" t="s">
        <v>8</v>
      </c>
      <c r="S744" s="269" t="s">
        <v>101</v>
      </c>
    </row>
    <row r="745" spans="1:20" ht="15.75" customHeight="1" x14ac:dyDescent="0.25">
      <c r="A745" s="268"/>
      <c r="B745" s="58" t="s">
        <v>102</v>
      </c>
      <c r="C745" s="58" t="s">
        <v>103</v>
      </c>
      <c r="D745" s="58" t="s">
        <v>104</v>
      </c>
      <c r="E745" s="58" t="s">
        <v>105</v>
      </c>
      <c r="F745" s="58" t="s">
        <v>106</v>
      </c>
      <c r="G745" s="58" t="s">
        <v>107</v>
      </c>
      <c r="H745" s="58" t="s">
        <v>108</v>
      </c>
      <c r="I745" s="58" t="s">
        <v>109</v>
      </c>
      <c r="J745" s="58" t="s">
        <v>110</v>
      </c>
      <c r="K745" s="58" t="s">
        <v>135</v>
      </c>
      <c r="L745" s="277"/>
      <c r="M745" s="268"/>
      <c r="N745" s="268"/>
      <c r="O745" s="268"/>
      <c r="P745" s="268"/>
      <c r="Q745" s="268"/>
      <c r="R745" s="268"/>
      <c r="S745" s="268"/>
    </row>
    <row r="746" spans="1:20" ht="15.75" customHeight="1" x14ac:dyDescent="0.25">
      <c r="A746" s="58">
        <v>2001</v>
      </c>
      <c r="B746" s="59">
        <v>70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144"/>
      <c r="M746" s="220"/>
      <c r="N746" s="221"/>
      <c r="O746" s="222"/>
      <c r="P746" s="229"/>
      <c r="Q746" s="63">
        <f>B746</f>
        <v>70</v>
      </c>
      <c r="R746" s="230"/>
      <c r="S746" s="229"/>
    </row>
    <row r="747" spans="1:20" ht="15.75" customHeight="1" x14ac:dyDescent="0.25">
      <c r="A747" s="58">
        <v>2002</v>
      </c>
      <c r="B747" s="59"/>
      <c r="C747" s="59">
        <v>38</v>
      </c>
      <c r="D747" s="59"/>
      <c r="E747" s="59"/>
      <c r="F747" s="59"/>
      <c r="G747" s="59"/>
      <c r="H747" s="59"/>
      <c r="I747" s="59"/>
      <c r="J747" s="59"/>
      <c r="K747" s="59"/>
      <c r="L747" s="144"/>
      <c r="M747" s="223"/>
      <c r="N747" s="129"/>
      <c r="O747" s="224"/>
      <c r="P747" s="67">
        <f>IF(C747=0,"",C747/B746)</f>
        <v>0.54285714285714282</v>
      </c>
      <c r="Q747" s="68">
        <v>38</v>
      </c>
      <c r="R747" s="231">
        <f t="shared" ref="R747:R755" si="84">IF(Q747=0,"",Q747/Q746)</f>
        <v>0.54285714285714282</v>
      </c>
      <c r="S747" s="231">
        <f t="shared" ref="S747:S755" si="85">IF(Q747=0,"",100%-R747)</f>
        <v>0.45714285714285718</v>
      </c>
    </row>
    <row r="748" spans="1:20" ht="15.75" customHeight="1" x14ac:dyDescent="0.25">
      <c r="A748" s="58">
        <v>2101</v>
      </c>
      <c r="B748" s="59"/>
      <c r="C748" s="59"/>
      <c r="D748" s="59">
        <v>32</v>
      </c>
      <c r="E748" s="59"/>
      <c r="F748" s="59"/>
      <c r="G748" s="59"/>
      <c r="H748" s="59"/>
      <c r="I748" s="59"/>
      <c r="J748" s="59"/>
      <c r="K748" s="59"/>
      <c r="L748" s="144"/>
      <c r="M748" s="223"/>
      <c r="N748" s="129"/>
      <c r="O748" s="224"/>
      <c r="P748" s="67">
        <f>IF(D748=0,"",D748/C747)</f>
        <v>0.84210526315789469</v>
      </c>
      <c r="Q748" s="68">
        <v>36</v>
      </c>
      <c r="R748" s="231">
        <f t="shared" si="84"/>
        <v>0.94736842105263153</v>
      </c>
      <c r="S748" s="231">
        <f t="shared" si="85"/>
        <v>5.2631578947368474E-2</v>
      </c>
      <c r="T748" s="154">
        <f>Q748/Q746</f>
        <v>0.51428571428571423</v>
      </c>
    </row>
    <row r="749" spans="1:20" ht="15.75" customHeight="1" x14ac:dyDescent="0.25">
      <c r="A749" s="58">
        <v>2102</v>
      </c>
      <c r="B749" s="59"/>
      <c r="C749" s="59"/>
      <c r="D749" s="59"/>
      <c r="E749" s="59">
        <v>31</v>
      </c>
      <c r="F749" s="59"/>
      <c r="G749" s="59"/>
      <c r="H749" s="59"/>
      <c r="I749" s="59"/>
      <c r="J749" s="59"/>
      <c r="K749" s="59"/>
      <c r="L749" s="144"/>
      <c r="M749" s="223"/>
      <c r="N749" s="129"/>
      <c r="O749" s="224"/>
      <c r="P749" s="67">
        <f>IF(E749=0,"",E749/D748)</f>
        <v>0.96875</v>
      </c>
      <c r="Q749" s="68">
        <v>32</v>
      </c>
      <c r="R749" s="231">
        <f t="shared" si="84"/>
        <v>0.88888888888888884</v>
      </c>
      <c r="S749" s="231">
        <f t="shared" si="85"/>
        <v>0.11111111111111116</v>
      </c>
    </row>
    <row r="750" spans="1:20" ht="15.75" customHeight="1" x14ac:dyDescent="0.25">
      <c r="A750" s="58">
        <v>2201</v>
      </c>
      <c r="B750" s="59"/>
      <c r="C750" s="59"/>
      <c r="D750" s="59"/>
      <c r="E750" s="59"/>
      <c r="F750" s="59">
        <v>26</v>
      </c>
      <c r="G750" s="59"/>
      <c r="H750" s="59"/>
      <c r="I750" s="59"/>
      <c r="J750" s="59"/>
      <c r="K750" s="59"/>
      <c r="L750" s="144"/>
      <c r="M750" s="223"/>
      <c r="N750" s="129"/>
      <c r="O750" s="224"/>
      <c r="P750" s="67">
        <f>IF(F750=0,"",F750/E749)</f>
        <v>0.83870967741935487</v>
      </c>
      <c r="Q750" s="68">
        <v>28</v>
      </c>
      <c r="R750" s="231">
        <f t="shared" si="84"/>
        <v>0.875</v>
      </c>
      <c r="S750" s="231">
        <f t="shared" si="85"/>
        <v>0.125</v>
      </c>
    </row>
    <row r="751" spans="1:20" ht="15.75" customHeight="1" x14ac:dyDescent="0.25">
      <c r="A751" s="58">
        <v>2202</v>
      </c>
      <c r="B751" s="59"/>
      <c r="C751" s="59"/>
      <c r="D751" s="59"/>
      <c r="E751" s="59"/>
      <c r="F751" s="59"/>
      <c r="G751" s="59">
        <v>22</v>
      </c>
      <c r="H751" s="59"/>
      <c r="I751" s="59"/>
      <c r="J751" s="59"/>
      <c r="K751" s="59"/>
      <c r="L751" s="144"/>
      <c r="M751" s="223"/>
      <c r="N751" s="129"/>
      <c r="O751" s="224"/>
      <c r="P751" s="67">
        <f>IF(G751=0,"",G751/F750)</f>
        <v>0.84615384615384615</v>
      </c>
      <c r="Q751" s="68">
        <v>24</v>
      </c>
      <c r="R751" s="231">
        <f t="shared" si="84"/>
        <v>0.8571428571428571</v>
      </c>
      <c r="S751" s="231">
        <f t="shared" si="85"/>
        <v>0.1428571428571429</v>
      </c>
    </row>
    <row r="752" spans="1:20" ht="15.75" customHeight="1" x14ac:dyDescent="0.25">
      <c r="A752" s="58">
        <v>2301</v>
      </c>
      <c r="B752" s="59"/>
      <c r="C752" s="59"/>
      <c r="D752" s="59"/>
      <c r="E752" s="59"/>
      <c r="F752" s="59"/>
      <c r="G752" s="59"/>
      <c r="H752" s="59">
        <v>22</v>
      </c>
      <c r="I752" s="59"/>
      <c r="J752" s="59"/>
      <c r="K752" s="59"/>
      <c r="L752" s="144"/>
      <c r="M752" s="223"/>
      <c r="N752" s="129"/>
      <c r="O752" s="224"/>
      <c r="P752" s="67">
        <f>IF(H752=0,"",H752/G751)</f>
        <v>1</v>
      </c>
      <c r="Q752" s="68">
        <v>24</v>
      </c>
      <c r="R752" s="231">
        <f t="shared" si="84"/>
        <v>1</v>
      </c>
      <c r="S752" s="231">
        <f t="shared" si="85"/>
        <v>0</v>
      </c>
    </row>
    <row r="753" spans="1:19" ht="15.75" customHeight="1" x14ac:dyDescent="0.25">
      <c r="A753" s="58">
        <v>2302</v>
      </c>
      <c r="B753" s="59"/>
      <c r="C753" s="59"/>
      <c r="D753" s="59"/>
      <c r="E753" s="59"/>
      <c r="F753" s="59"/>
      <c r="G753" s="59"/>
      <c r="H753" s="59"/>
      <c r="I753" s="59">
        <v>22</v>
      </c>
      <c r="J753" s="59"/>
      <c r="K753" s="59"/>
      <c r="L753" s="144"/>
      <c r="M753" s="223"/>
      <c r="N753" s="129"/>
      <c r="O753" s="224"/>
      <c r="P753" s="67">
        <f>IF(I753=0,"",I753/H752)</f>
        <v>1</v>
      </c>
      <c r="Q753" s="68">
        <v>24</v>
      </c>
      <c r="R753" s="231">
        <f t="shared" si="84"/>
        <v>1</v>
      </c>
      <c r="S753" s="231">
        <f t="shared" si="85"/>
        <v>0</v>
      </c>
    </row>
    <row r="754" spans="1:19" ht="15.75" customHeight="1" x14ac:dyDescent="0.25">
      <c r="A754" s="58">
        <v>2401</v>
      </c>
      <c r="B754" s="59"/>
      <c r="C754" s="59"/>
      <c r="D754" s="59"/>
      <c r="E754" s="59"/>
      <c r="F754" s="59"/>
      <c r="G754" s="59"/>
      <c r="H754" s="59"/>
      <c r="I754" s="59"/>
      <c r="J754" s="59">
        <v>20</v>
      </c>
      <c r="K754" s="59"/>
      <c r="L754" s="144">
        <v>1</v>
      </c>
      <c r="M754" s="223"/>
      <c r="N754" s="129"/>
      <c r="O754" s="224"/>
      <c r="P754" s="175">
        <f>IF(J754=0,"",J754/I753)</f>
        <v>0.90909090909090906</v>
      </c>
      <c r="Q754" s="68">
        <v>24</v>
      </c>
      <c r="R754" s="231">
        <f t="shared" si="84"/>
        <v>1</v>
      </c>
      <c r="S754" s="231">
        <f t="shared" si="85"/>
        <v>0</v>
      </c>
    </row>
    <row r="755" spans="1:19" ht="15.75" customHeight="1" x14ac:dyDescent="0.25">
      <c r="A755" s="58">
        <v>2402</v>
      </c>
      <c r="B755" s="59"/>
      <c r="C755" s="59"/>
      <c r="D755" s="59"/>
      <c r="E755" s="59"/>
      <c r="F755" s="59"/>
      <c r="G755" s="59"/>
      <c r="H755" s="59"/>
      <c r="I755" s="59"/>
      <c r="J755" s="59"/>
      <c r="K755" s="59">
        <v>20</v>
      </c>
      <c r="L755" s="144">
        <v>16</v>
      </c>
      <c r="M755" s="223"/>
      <c r="N755" s="129"/>
      <c r="O755" s="225"/>
      <c r="P755" s="176">
        <f>IF(K755=0,"",K755/J754)</f>
        <v>1</v>
      </c>
      <c r="Q755" s="174">
        <v>24</v>
      </c>
      <c r="R755" s="231">
        <f t="shared" si="84"/>
        <v>1</v>
      </c>
      <c r="S755" s="231">
        <f t="shared" si="85"/>
        <v>0</v>
      </c>
    </row>
    <row r="756" spans="1:19" ht="15.75" customHeight="1" x14ac:dyDescent="0.25">
      <c r="A756" s="58">
        <v>2501</v>
      </c>
      <c r="B756" s="59"/>
      <c r="C756" s="59"/>
      <c r="D756" s="59"/>
      <c r="E756" s="59"/>
      <c r="F756" s="59"/>
      <c r="G756" s="59"/>
      <c r="H756" s="59"/>
      <c r="I756" s="59"/>
      <c r="J756" s="59"/>
      <c r="K756" s="59">
        <v>6</v>
      </c>
      <c r="L756" s="144">
        <v>5</v>
      </c>
      <c r="M756" s="223"/>
      <c r="N756" s="129"/>
      <c r="O756" s="225"/>
      <c r="P756" s="233"/>
      <c r="Q756" s="109">
        <v>8</v>
      </c>
      <c r="R756" s="234"/>
      <c r="S756" s="233"/>
    </row>
    <row r="757" spans="1:19" ht="15.75" customHeight="1" x14ac:dyDescent="0.25">
      <c r="A757" s="58">
        <v>2502</v>
      </c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144"/>
      <c r="M757" s="223"/>
      <c r="N757" s="129"/>
      <c r="O757" s="225"/>
      <c r="P757" s="129"/>
      <c r="Q757" s="225"/>
      <c r="R757" s="124"/>
      <c r="S757" s="233"/>
    </row>
    <row r="758" spans="1:19" ht="15.75" customHeight="1" x14ac:dyDescent="0.25">
      <c r="A758" s="58">
        <v>2601</v>
      </c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144"/>
      <c r="M758" s="223"/>
      <c r="N758" s="129"/>
      <c r="O758" s="225"/>
      <c r="P758" s="191" t="s">
        <v>83</v>
      </c>
      <c r="Q758" s="82">
        <v>2</v>
      </c>
      <c r="R758" s="111">
        <f>L761</f>
        <v>22</v>
      </c>
      <c r="S758" s="193" t="s">
        <v>11</v>
      </c>
    </row>
    <row r="759" spans="1:19" ht="15.75" customHeight="1" x14ac:dyDescent="0.25">
      <c r="A759" s="58">
        <v>2602</v>
      </c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144"/>
      <c r="M759" s="223"/>
      <c r="N759" s="129"/>
      <c r="O759" s="225"/>
      <c r="P759" s="192" t="s">
        <v>85</v>
      </c>
      <c r="Q759" s="86">
        <f>IF(Q758/B746=0,"",Q758/B746)</f>
        <v>2.8571428571428571E-2</v>
      </c>
      <c r="R759" s="112">
        <f>IF(Q758/R758=0,"",Q758/R758)</f>
        <v>9.0909090909090912E-2</v>
      </c>
      <c r="S759" s="194" t="s">
        <v>86</v>
      </c>
    </row>
    <row r="760" spans="1:19" ht="15.75" customHeight="1" x14ac:dyDescent="0.25">
      <c r="A760" s="58">
        <v>2701</v>
      </c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144"/>
      <c r="M760" s="226"/>
      <c r="N760" s="227"/>
      <c r="O760" s="228"/>
      <c r="P760" s="90"/>
      <c r="Q760" s="91"/>
      <c r="R760" s="91"/>
      <c r="S760" s="113"/>
    </row>
    <row r="761" spans="1:19" ht="18" customHeight="1" x14ac:dyDescent="0.25">
      <c r="A761" s="28"/>
      <c r="B761" s="308" t="s">
        <v>111</v>
      </c>
      <c r="C761" s="308"/>
      <c r="D761" s="308"/>
      <c r="E761" s="308"/>
      <c r="F761" s="308"/>
      <c r="G761" s="308"/>
      <c r="H761" s="308"/>
      <c r="I761" s="308"/>
      <c r="J761" s="308"/>
      <c r="K761" s="308"/>
      <c r="L761" s="93">
        <f>SUM(L754:L757)</f>
        <v>22</v>
      </c>
      <c r="M761" s="94">
        <f>SUM(L754:L755)/B746</f>
        <v>0.24285714285714285</v>
      </c>
      <c r="N761" s="94">
        <f>IF(L761=0,"",L761/B746)</f>
        <v>0.31428571428571428</v>
      </c>
      <c r="O761" s="94">
        <f>N761-M761</f>
        <v>7.1428571428571425E-2</v>
      </c>
      <c r="P761" s="3"/>
      <c r="Q761" s="29"/>
      <c r="R761" s="22"/>
      <c r="S761" s="3"/>
    </row>
    <row r="762" spans="1:19" ht="12.75" customHeight="1" x14ac:dyDescent="0.2">
      <c r="M762" s="3"/>
      <c r="N762" s="3"/>
      <c r="P762" s="3"/>
    </row>
    <row r="763" spans="1:19" ht="12.75" customHeight="1" x14ac:dyDescent="0.2">
      <c r="M763" s="3"/>
      <c r="N763" s="3"/>
      <c r="P763" s="3"/>
    </row>
    <row r="764" spans="1:19" ht="26.25" x14ac:dyDescent="0.4">
      <c r="A764" s="161"/>
      <c r="B764" s="279" t="s">
        <v>99</v>
      </c>
      <c r="C764" s="279"/>
      <c r="D764" s="279"/>
      <c r="E764" s="279"/>
      <c r="F764" s="279"/>
      <c r="G764" s="279"/>
      <c r="H764" s="279"/>
      <c r="I764" s="279"/>
      <c r="J764" s="279"/>
      <c r="K764" s="279"/>
      <c r="L764" s="179" t="s">
        <v>120</v>
      </c>
      <c r="M764" s="3"/>
      <c r="N764" s="3"/>
      <c r="O764" s="29"/>
      <c r="P764" s="3"/>
      <c r="Q764" s="29"/>
      <c r="R764" s="29"/>
      <c r="S764" s="29"/>
    </row>
    <row r="765" spans="1:19" ht="20.25" x14ac:dyDescent="0.2">
      <c r="A765" s="293" t="s">
        <v>10</v>
      </c>
      <c r="B765" s="273" t="s">
        <v>100</v>
      </c>
      <c r="C765" s="274"/>
      <c r="D765" s="274"/>
      <c r="E765" s="274"/>
      <c r="F765" s="274"/>
      <c r="G765" s="274"/>
      <c r="H765" s="274"/>
      <c r="I765" s="274"/>
      <c r="J765" s="274"/>
      <c r="K765" s="275"/>
      <c r="L765" s="276" t="s">
        <v>11</v>
      </c>
      <c r="M765" s="269" t="s">
        <v>3</v>
      </c>
      <c r="N765" s="269" t="s">
        <v>4</v>
      </c>
      <c r="O765" s="278" t="s">
        <v>5</v>
      </c>
      <c r="P765" s="269" t="s">
        <v>6</v>
      </c>
      <c r="Q765" s="267" t="s">
        <v>7</v>
      </c>
      <c r="R765" s="267" t="s">
        <v>8</v>
      </c>
      <c r="S765" s="269" t="s">
        <v>101</v>
      </c>
    </row>
    <row r="766" spans="1:19" ht="15.75" x14ac:dyDescent="0.25">
      <c r="A766" s="268"/>
      <c r="B766" s="58" t="s">
        <v>102</v>
      </c>
      <c r="C766" s="58" t="s">
        <v>103</v>
      </c>
      <c r="D766" s="58" t="s">
        <v>104</v>
      </c>
      <c r="E766" s="58" t="s">
        <v>105</v>
      </c>
      <c r="F766" s="58" t="s">
        <v>106</v>
      </c>
      <c r="G766" s="58" t="s">
        <v>107</v>
      </c>
      <c r="H766" s="58" t="s">
        <v>108</v>
      </c>
      <c r="I766" s="58" t="s">
        <v>109</v>
      </c>
      <c r="J766" s="58" t="s">
        <v>110</v>
      </c>
      <c r="K766" s="58" t="s">
        <v>135</v>
      </c>
      <c r="L766" s="277"/>
      <c r="M766" s="268"/>
      <c r="N766" s="268"/>
      <c r="O766" s="268"/>
      <c r="P766" s="268"/>
      <c r="Q766" s="268"/>
      <c r="R766" s="268"/>
      <c r="S766" s="268"/>
    </row>
    <row r="767" spans="1:19" ht="15.75" customHeight="1" x14ac:dyDescent="0.25">
      <c r="A767" s="58">
        <v>2002</v>
      </c>
      <c r="B767" s="59">
        <v>71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144"/>
      <c r="M767" s="220"/>
      <c r="N767" s="221"/>
      <c r="O767" s="222"/>
      <c r="P767" s="229"/>
      <c r="Q767" s="63">
        <f>B767</f>
        <v>71</v>
      </c>
      <c r="R767" s="230"/>
      <c r="S767" s="229"/>
    </row>
    <row r="768" spans="1:19" ht="15.75" customHeight="1" x14ac:dyDescent="0.25">
      <c r="A768" s="58">
        <v>2101</v>
      </c>
      <c r="B768" s="59"/>
      <c r="C768" s="59">
        <v>43</v>
      </c>
      <c r="D768" s="59"/>
      <c r="E768" s="59"/>
      <c r="F768" s="59"/>
      <c r="G768" s="59"/>
      <c r="H768" s="59"/>
      <c r="I768" s="59"/>
      <c r="J768" s="59"/>
      <c r="K768" s="59"/>
      <c r="L768" s="144"/>
      <c r="M768" s="223"/>
      <c r="N768" s="129"/>
      <c r="O768" s="224"/>
      <c r="P768" s="67">
        <f>IF(C768=0,"",C768/B767)</f>
        <v>0.60563380281690138</v>
      </c>
      <c r="Q768" s="68">
        <v>43</v>
      </c>
      <c r="R768" s="231">
        <f t="shared" ref="R768:R776" si="86">IF(Q768=0,"",Q768/Q767)</f>
        <v>0.60563380281690138</v>
      </c>
      <c r="S768" s="231">
        <f t="shared" ref="S768:S776" si="87">IF(Q768=0,"",100%-R768)</f>
        <v>0.39436619718309862</v>
      </c>
    </row>
    <row r="769" spans="1:24" ht="15.75" customHeight="1" x14ac:dyDescent="0.25">
      <c r="A769" s="58">
        <v>2102</v>
      </c>
      <c r="B769" s="59"/>
      <c r="C769" s="59"/>
      <c r="D769" s="59">
        <v>31</v>
      </c>
      <c r="E769" s="59"/>
      <c r="F769" s="59"/>
      <c r="G769" s="59"/>
      <c r="H769" s="59"/>
      <c r="I769" s="59"/>
      <c r="J769" s="59"/>
      <c r="K769" s="59"/>
      <c r="L769" s="144"/>
      <c r="M769" s="223"/>
      <c r="N769" s="129"/>
      <c r="O769" s="224"/>
      <c r="P769" s="67">
        <f>IF(D769=0,"",D769/C768)</f>
        <v>0.72093023255813948</v>
      </c>
      <c r="Q769" s="68">
        <v>39</v>
      </c>
      <c r="R769" s="231">
        <f t="shared" si="86"/>
        <v>0.90697674418604646</v>
      </c>
      <c r="S769" s="231">
        <f t="shared" si="87"/>
        <v>9.3023255813953543E-2</v>
      </c>
      <c r="T769" s="154">
        <f>Q769/Q767</f>
        <v>0.54929577464788737</v>
      </c>
    </row>
    <row r="770" spans="1:24" ht="15.75" customHeight="1" x14ac:dyDescent="0.25">
      <c r="A770" s="58">
        <v>2201</v>
      </c>
      <c r="B770" s="59"/>
      <c r="C770" s="59"/>
      <c r="D770" s="59"/>
      <c r="E770" s="59">
        <v>27</v>
      </c>
      <c r="F770" s="59"/>
      <c r="G770" s="59"/>
      <c r="H770" s="59"/>
      <c r="I770" s="59"/>
      <c r="J770" s="59"/>
      <c r="K770" s="59"/>
      <c r="L770" s="144"/>
      <c r="M770" s="223"/>
      <c r="N770" s="129"/>
      <c r="O770" s="224"/>
      <c r="P770" s="67">
        <f>IF(E770=0,"",E770/D769)</f>
        <v>0.87096774193548387</v>
      </c>
      <c r="Q770" s="68">
        <v>36</v>
      </c>
      <c r="R770" s="231">
        <f t="shared" si="86"/>
        <v>0.92307692307692313</v>
      </c>
      <c r="S770" s="231">
        <f t="shared" si="87"/>
        <v>7.6923076923076872E-2</v>
      </c>
      <c r="W770" s="266"/>
      <c r="X770" s="265"/>
    </row>
    <row r="771" spans="1:24" ht="15.75" customHeight="1" x14ac:dyDescent="0.25">
      <c r="A771" s="58">
        <v>2202</v>
      </c>
      <c r="B771" s="59"/>
      <c r="C771" s="59"/>
      <c r="D771" s="59"/>
      <c r="E771" s="59"/>
      <c r="F771" s="59">
        <v>25</v>
      </c>
      <c r="G771" s="59"/>
      <c r="H771" s="59"/>
      <c r="I771" s="59"/>
      <c r="J771" s="59"/>
      <c r="K771" s="59"/>
      <c r="L771" s="144"/>
      <c r="M771" s="223"/>
      <c r="N771" s="129"/>
      <c r="O771" s="224"/>
      <c r="P771" s="67">
        <f>IF(F771=0,"",F771/E770)</f>
        <v>0.92592592592592593</v>
      </c>
      <c r="Q771" s="68">
        <v>34</v>
      </c>
      <c r="R771" s="231">
        <f t="shared" si="86"/>
        <v>0.94444444444444442</v>
      </c>
      <c r="S771" s="231">
        <f t="shared" si="87"/>
        <v>5.555555555555558E-2</v>
      </c>
      <c r="W771" s="266"/>
      <c r="X771" s="265"/>
    </row>
    <row r="772" spans="1:24" ht="15.75" customHeight="1" x14ac:dyDescent="0.25">
      <c r="A772" s="58">
        <v>2301</v>
      </c>
      <c r="B772" s="59"/>
      <c r="C772" s="59"/>
      <c r="D772" s="59"/>
      <c r="E772" s="59"/>
      <c r="F772" s="59"/>
      <c r="G772" s="59">
        <v>22</v>
      </c>
      <c r="H772" s="59"/>
      <c r="I772" s="59"/>
      <c r="J772" s="59"/>
      <c r="K772" s="59"/>
      <c r="L772" s="144"/>
      <c r="M772" s="223"/>
      <c r="N772" s="129"/>
      <c r="O772" s="224"/>
      <c r="P772" s="67">
        <f>IF(G772=0,"",G772/F771)</f>
        <v>0.88</v>
      </c>
      <c r="Q772" s="68">
        <v>33</v>
      </c>
      <c r="R772" s="231">
        <f t="shared" si="86"/>
        <v>0.97058823529411764</v>
      </c>
      <c r="S772" s="231">
        <f t="shared" si="87"/>
        <v>2.9411764705882359E-2</v>
      </c>
    </row>
    <row r="773" spans="1:24" ht="15.75" customHeight="1" x14ac:dyDescent="0.25">
      <c r="A773" s="58">
        <v>2302</v>
      </c>
      <c r="B773" s="59"/>
      <c r="C773" s="59"/>
      <c r="D773" s="59"/>
      <c r="E773" s="59"/>
      <c r="F773" s="59"/>
      <c r="G773" s="59"/>
      <c r="H773" s="59">
        <v>22</v>
      </c>
      <c r="I773" s="59"/>
      <c r="J773" s="59"/>
      <c r="K773" s="59"/>
      <c r="L773" s="144">
        <v>1</v>
      </c>
      <c r="M773" s="223"/>
      <c r="N773" s="129"/>
      <c r="O773" s="224"/>
      <c r="P773" s="67">
        <f>IF(H773=0,"",H773/G772)</f>
        <v>1</v>
      </c>
      <c r="Q773" s="68">
        <v>30</v>
      </c>
      <c r="R773" s="231">
        <f t="shared" si="86"/>
        <v>0.90909090909090906</v>
      </c>
      <c r="S773" s="231">
        <f t="shared" si="87"/>
        <v>9.0909090909090939E-2</v>
      </c>
    </row>
    <row r="774" spans="1:24" ht="15.75" customHeight="1" x14ac:dyDescent="0.25">
      <c r="A774" s="58">
        <v>2401</v>
      </c>
      <c r="B774" s="59"/>
      <c r="C774" s="59"/>
      <c r="D774" s="59"/>
      <c r="E774" s="59"/>
      <c r="F774" s="59"/>
      <c r="G774" s="59"/>
      <c r="H774" s="59"/>
      <c r="I774" s="59">
        <v>22</v>
      </c>
      <c r="J774" s="59"/>
      <c r="K774" s="59"/>
      <c r="L774" s="144"/>
      <c r="M774" s="223"/>
      <c r="N774" s="129"/>
      <c r="O774" s="224"/>
      <c r="P774" s="67">
        <f>IF(I774=0,"",I774/H773)</f>
        <v>1</v>
      </c>
      <c r="Q774" s="68">
        <v>28</v>
      </c>
      <c r="R774" s="231">
        <f t="shared" si="86"/>
        <v>0.93333333333333335</v>
      </c>
      <c r="S774" s="231">
        <f t="shared" si="87"/>
        <v>6.6666666666666652E-2</v>
      </c>
      <c r="X774" s="265"/>
    </row>
    <row r="775" spans="1:24" ht="15.75" customHeight="1" x14ac:dyDescent="0.25">
      <c r="A775" s="58">
        <v>2402</v>
      </c>
      <c r="B775" s="59"/>
      <c r="C775" s="59"/>
      <c r="D775" s="59"/>
      <c r="E775" s="59"/>
      <c r="F775" s="59"/>
      <c r="G775" s="59"/>
      <c r="H775" s="59"/>
      <c r="I775" s="59"/>
      <c r="J775" s="59">
        <v>20</v>
      </c>
      <c r="K775" s="59"/>
      <c r="L775" s="144"/>
      <c r="M775" s="223"/>
      <c r="N775" s="129"/>
      <c r="O775" s="224"/>
      <c r="P775" s="175">
        <f>IF(J775=0,"",J775/I774)</f>
        <v>0.90909090909090906</v>
      </c>
      <c r="Q775" s="68">
        <v>24</v>
      </c>
      <c r="R775" s="231">
        <f t="shared" si="86"/>
        <v>0.8571428571428571</v>
      </c>
      <c r="S775" s="231">
        <f t="shared" si="87"/>
        <v>0.1428571428571429</v>
      </c>
      <c r="X775" s="265"/>
    </row>
    <row r="776" spans="1:24" ht="15.75" customHeight="1" x14ac:dyDescent="0.25">
      <c r="A776" s="58">
        <v>2501</v>
      </c>
      <c r="B776" s="59"/>
      <c r="C776" s="59"/>
      <c r="D776" s="59"/>
      <c r="E776" s="59"/>
      <c r="F776" s="59"/>
      <c r="G776" s="59"/>
      <c r="H776" s="59"/>
      <c r="I776" s="59"/>
      <c r="J776" s="59"/>
      <c r="K776" s="172">
        <v>22</v>
      </c>
      <c r="L776" s="144">
        <v>13</v>
      </c>
      <c r="M776" s="223"/>
      <c r="N776" s="129"/>
      <c r="O776" s="225"/>
      <c r="P776" s="176">
        <f>IF(K776=0,"",K776/J775)</f>
        <v>1.1000000000000001</v>
      </c>
      <c r="Q776" s="174">
        <v>25</v>
      </c>
      <c r="R776" s="252">
        <f t="shared" si="86"/>
        <v>1.0416666666666667</v>
      </c>
      <c r="S776" s="252">
        <f t="shared" si="87"/>
        <v>-4.1666666666666741E-2</v>
      </c>
      <c r="X776" s="265"/>
    </row>
    <row r="777" spans="1:24" ht="15.75" customHeight="1" x14ac:dyDescent="0.25">
      <c r="A777" s="58">
        <v>2502</v>
      </c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144"/>
      <c r="M777" s="223"/>
      <c r="N777" s="129"/>
      <c r="O777" s="225"/>
      <c r="P777" s="233"/>
      <c r="Q777" s="109"/>
      <c r="R777" s="234"/>
      <c r="S777" s="233"/>
      <c r="X777" s="265"/>
    </row>
    <row r="778" spans="1:24" ht="15.75" customHeight="1" x14ac:dyDescent="0.25">
      <c r="A778" s="58">
        <v>2601</v>
      </c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144"/>
      <c r="M778" s="223"/>
      <c r="N778" s="129"/>
      <c r="O778" s="225"/>
      <c r="P778" s="129"/>
      <c r="Q778" s="225"/>
      <c r="R778" s="124"/>
      <c r="S778" s="233"/>
      <c r="X778" s="265"/>
    </row>
    <row r="779" spans="1:24" ht="15.75" customHeight="1" x14ac:dyDescent="0.25">
      <c r="A779" s="58">
        <v>2602</v>
      </c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144"/>
      <c r="M779" s="223"/>
      <c r="N779" s="129"/>
      <c r="O779" s="225"/>
      <c r="P779" s="191" t="s">
        <v>83</v>
      </c>
      <c r="Q779" s="82"/>
      <c r="R779" s="111">
        <f>L782</f>
        <v>14</v>
      </c>
      <c r="S779" s="193" t="s">
        <v>11</v>
      </c>
      <c r="X779" s="265"/>
    </row>
    <row r="780" spans="1:24" ht="15.75" customHeight="1" x14ac:dyDescent="0.25">
      <c r="A780" s="58">
        <v>2701</v>
      </c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144"/>
      <c r="M780" s="223"/>
      <c r="N780" s="129"/>
      <c r="O780" s="225"/>
      <c r="P780" s="192" t="s">
        <v>85</v>
      </c>
      <c r="Q780" s="86" t="str">
        <f>IF(Q779/B767=0,"",Q779/B767)</f>
        <v/>
      </c>
      <c r="R780" s="112" t="str">
        <f>IF(Q779/R779=0,"",Q779/R779)</f>
        <v/>
      </c>
      <c r="S780" s="194" t="s">
        <v>86</v>
      </c>
      <c r="X780" s="265"/>
    </row>
    <row r="781" spans="1:24" ht="15.75" x14ac:dyDescent="0.25">
      <c r="A781" s="58">
        <v>2702</v>
      </c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144"/>
      <c r="M781" s="226"/>
      <c r="N781" s="227"/>
      <c r="O781" s="228"/>
      <c r="P781" s="90"/>
      <c r="Q781" s="91"/>
      <c r="R781" s="91"/>
      <c r="S781" s="113"/>
      <c r="X781" s="265"/>
    </row>
    <row r="782" spans="1:24" ht="18" x14ac:dyDescent="0.25">
      <c r="A782" s="28"/>
      <c r="B782" s="308" t="s">
        <v>111</v>
      </c>
      <c r="C782" s="308"/>
      <c r="D782" s="308"/>
      <c r="E782" s="308"/>
      <c r="F782" s="308"/>
      <c r="G782" s="308"/>
      <c r="H782" s="308"/>
      <c r="I782" s="308"/>
      <c r="J782" s="308"/>
      <c r="K782" s="308"/>
      <c r="L782" s="93">
        <f>SUM(L773:L778)</f>
        <v>14</v>
      </c>
      <c r="M782" s="94">
        <f>SUM(L773:L776)/B767</f>
        <v>0.19718309859154928</v>
      </c>
      <c r="N782" s="94">
        <f>IF(L782=0,"",L782/B767)</f>
        <v>0.19718309859154928</v>
      </c>
      <c r="O782" s="94">
        <f>N782-M782</f>
        <v>0</v>
      </c>
      <c r="P782" s="3"/>
      <c r="Q782" s="29"/>
      <c r="R782" s="22"/>
      <c r="S782" s="3"/>
    </row>
    <row r="783" spans="1:24" ht="12.75" customHeight="1" x14ac:dyDescent="0.2"/>
    <row r="784" spans="1:24" ht="12.75" customHeight="1" x14ac:dyDescent="0.2"/>
    <row r="785" spans="1:20" ht="26.25" x14ac:dyDescent="0.4">
      <c r="A785" s="161"/>
      <c r="B785" s="279" t="s">
        <v>99</v>
      </c>
      <c r="C785" s="279"/>
      <c r="D785" s="279"/>
      <c r="E785" s="279"/>
      <c r="F785" s="279"/>
      <c r="G785" s="279"/>
      <c r="H785" s="279"/>
      <c r="I785" s="279"/>
      <c r="J785" s="279"/>
      <c r="K785" s="279"/>
      <c r="L785" s="179" t="s">
        <v>121</v>
      </c>
      <c r="M785" s="3"/>
      <c r="N785" s="3"/>
      <c r="O785" s="29"/>
      <c r="P785" s="3"/>
      <c r="Q785" s="29"/>
      <c r="R785" s="29"/>
      <c r="S785" s="29"/>
    </row>
    <row r="786" spans="1:20" ht="20.25" x14ac:dyDescent="0.2">
      <c r="A786" s="293" t="s">
        <v>10</v>
      </c>
      <c r="B786" s="273" t="s">
        <v>100</v>
      </c>
      <c r="C786" s="274"/>
      <c r="D786" s="274"/>
      <c r="E786" s="274"/>
      <c r="F786" s="274"/>
      <c r="G786" s="274"/>
      <c r="H786" s="274"/>
      <c r="I786" s="274"/>
      <c r="J786" s="274"/>
      <c r="K786" s="275"/>
      <c r="L786" s="276" t="s">
        <v>11</v>
      </c>
      <c r="M786" s="269" t="s">
        <v>3</v>
      </c>
      <c r="N786" s="269" t="s">
        <v>4</v>
      </c>
      <c r="O786" s="278" t="s">
        <v>5</v>
      </c>
      <c r="P786" s="269" t="s">
        <v>6</v>
      </c>
      <c r="Q786" s="267" t="s">
        <v>7</v>
      </c>
      <c r="R786" s="267" t="s">
        <v>8</v>
      </c>
      <c r="S786" s="269" t="s">
        <v>101</v>
      </c>
    </row>
    <row r="787" spans="1:20" ht="15.75" x14ac:dyDescent="0.25">
      <c r="A787" s="268"/>
      <c r="B787" s="58" t="s">
        <v>102</v>
      </c>
      <c r="C787" s="58" t="s">
        <v>103</v>
      </c>
      <c r="D787" s="58" t="s">
        <v>104</v>
      </c>
      <c r="E787" s="58" t="s">
        <v>105</v>
      </c>
      <c r="F787" s="58" t="s">
        <v>106</v>
      </c>
      <c r="G787" s="58" t="s">
        <v>107</v>
      </c>
      <c r="H787" s="58" t="s">
        <v>108</v>
      </c>
      <c r="I787" s="58" t="s">
        <v>109</v>
      </c>
      <c r="J787" s="58" t="s">
        <v>110</v>
      </c>
      <c r="K787" s="58" t="s">
        <v>135</v>
      </c>
      <c r="L787" s="277"/>
      <c r="M787" s="268"/>
      <c r="N787" s="268"/>
      <c r="O787" s="268"/>
      <c r="P787" s="268"/>
      <c r="Q787" s="268"/>
      <c r="R787" s="268"/>
      <c r="S787" s="268"/>
    </row>
    <row r="788" spans="1:20" ht="15.75" customHeight="1" x14ac:dyDescent="0.25">
      <c r="A788" s="58">
        <v>2101</v>
      </c>
      <c r="B788" s="59">
        <v>30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144"/>
      <c r="M788" s="220"/>
      <c r="N788" s="221"/>
      <c r="O788" s="222"/>
      <c r="P788" s="229"/>
      <c r="Q788" s="63">
        <f>B788</f>
        <v>30</v>
      </c>
      <c r="R788" s="230"/>
      <c r="S788" s="229"/>
    </row>
    <row r="789" spans="1:20" ht="15.75" customHeight="1" x14ac:dyDescent="0.25">
      <c r="A789" s="58">
        <v>2102</v>
      </c>
      <c r="B789" s="59"/>
      <c r="C789" s="59">
        <v>19</v>
      </c>
      <c r="D789" s="59"/>
      <c r="E789" s="59"/>
      <c r="F789" s="59"/>
      <c r="G789" s="59"/>
      <c r="H789" s="59"/>
      <c r="I789" s="59"/>
      <c r="J789" s="59"/>
      <c r="K789" s="59"/>
      <c r="L789" s="144"/>
      <c r="M789" s="223"/>
      <c r="N789" s="129"/>
      <c r="O789" s="224"/>
      <c r="P789" s="67">
        <f>IF(C789=0,"",C789/B788)</f>
        <v>0.6333333333333333</v>
      </c>
      <c r="Q789" s="68">
        <v>19</v>
      </c>
      <c r="R789" s="231">
        <f t="shared" ref="R789:R797" si="88">IF(Q789=0,"",Q789/Q788)</f>
        <v>0.6333333333333333</v>
      </c>
      <c r="S789" s="231">
        <f t="shared" ref="S789:S797" si="89">IF(Q789=0,"",100%-R789)</f>
        <v>0.3666666666666667</v>
      </c>
    </row>
    <row r="790" spans="1:20" ht="15.75" customHeight="1" x14ac:dyDescent="0.25">
      <c r="A790" s="58">
        <v>2201</v>
      </c>
      <c r="B790" s="59"/>
      <c r="C790" s="59"/>
      <c r="D790" s="59">
        <v>10</v>
      </c>
      <c r="E790" s="59"/>
      <c r="F790" s="59"/>
      <c r="G790" s="59"/>
      <c r="H790" s="59"/>
      <c r="I790" s="59"/>
      <c r="J790" s="59"/>
      <c r="K790" s="59"/>
      <c r="L790" s="144"/>
      <c r="M790" s="223"/>
      <c r="N790" s="129"/>
      <c r="O790" s="224"/>
      <c r="P790" s="67">
        <f>IF(D790=0,"",D790/C789)</f>
        <v>0.52631578947368418</v>
      </c>
      <c r="Q790" s="68">
        <v>14</v>
      </c>
      <c r="R790" s="231">
        <f t="shared" si="88"/>
        <v>0.73684210526315785</v>
      </c>
      <c r="S790" s="231">
        <f t="shared" si="89"/>
        <v>0.26315789473684215</v>
      </c>
      <c r="T790" s="154">
        <f>Q790/Q788</f>
        <v>0.46666666666666667</v>
      </c>
    </row>
    <row r="791" spans="1:20" ht="15.75" customHeight="1" x14ac:dyDescent="0.25">
      <c r="A791" s="58">
        <v>2202</v>
      </c>
      <c r="B791" s="59"/>
      <c r="C791" s="59"/>
      <c r="D791" s="59"/>
      <c r="E791" s="59">
        <v>8</v>
      </c>
      <c r="F791" s="59"/>
      <c r="G791" s="59"/>
      <c r="H791" s="59"/>
      <c r="I791" s="59"/>
      <c r="J791" s="59"/>
      <c r="K791" s="59"/>
      <c r="L791" s="144"/>
      <c r="M791" s="223"/>
      <c r="N791" s="129"/>
      <c r="O791" s="224"/>
      <c r="P791" s="67">
        <f>IF(E791=0,"",E791/D790)</f>
        <v>0.8</v>
      </c>
      <c r="Q791" s="68">
        <v>13</v>
      </c>
      <c r="R791" s="231">
        <f t="shared" si="88"/>
        <v>0.9285714285714286</v>
      </c>
      <c r="S791" s="231">
        <f t="shared" si="89"/>
        <v>7.1428571428571397E-2</v>
      </c>
    </row>
    <row r="792" spans="1:20" ht="15.75" customHeight="1" x14ac:dyDescent="0.25">
      <c r="A792" s="58">
        <v>2301</v>
      </c>
      <c r="B792" s="59"/>
      <c r="C792" s="59"/>
      <c r="D792" s="59"/>
      <c r="E792" s="59"/>
      <c r="F792" s="59">
        <v>8</v>
      </c>
      <c r="G792" s="59"/>
      <c r="H792" s="59"/>
      <c r="I792" s="59"/>
      <c r="J792" s="59"/>
      <c r="K792" s="59"/>
      <c r="L792" s="144"/>
      <c r="M792" s="223"/>
      <c r="N792" s="129"/>
      <c r="O792" s="224"/>
      <c r="P792" s="67">
        <f>IF(F792=0,"",F792/E791)</f>
        <v>1</v>
      </c>
      <c r="Q792" s="68">
        <v>12</v>
      </c>
      <c r="R792" s="231">
        <f t="shared" si="88"/>
        <v>0.92307692307692313</v>
      </c>
      <c r="S792" s="231">
        <f t="shared" si="89"/>
        <v>7.6923076923076872E-2</v>
      </c>
    </row>
    <row r="793" spans="1:20" ht="15.75" customHeight="1" x14ac:dyDescent="0.25">
      <c r="A793" s="58">
        <v>2302</v>
      </c>
      <c r="B793" s="59"/>
      <c r="C793" s="59"/>
      <c r="D793" s="59"/>
      <c r="E793" s="59"/>
      <c r="F793" s="59"/>
      <c r="G793" s="59">
        <v>8</v>
      </c>
      <c r="H793" s="59"/>
      <c r="I793" s="59"/>
      <c r="J793" s="59"/>
      <c r="K793" s="59"/>
      <c r="L793" s="144"/>
      <c r="M793" s="223"/>
      <c r="N793" s="129"/>
      <c r="O793" s="224"/>
      <c r="P793" s="67">
        <f>IF(G793=0,"",G793/F792)</f>
        <v>1</v>
      </c>
      <c r="Q793" s="68">
        <v>11</v>
      </c>
      <c r="R793" s="231">
        <f t="shared" si="88"/>
        <v>0.91666666666666663</v>
      </c>
      <c r="S793" s="231">
        <f t="shared" si="89"/>
        <v>8.333333333333337E-2</v>
      </c>
    </row>
    <row r="794" spans="1:20" ht="15.75" customHeight="1" x14ac:dyDescent="0.25">
      <c r="A794" s="58">
        <v>2401</v>
      </c>
      <c r="B794" s="59"/>
      <c r="C794" s="59"/>
      <c r="D794" s="59"/>
      <c r="E794" s="59"/>
      <c r="F794" s="59"/>
      <c r="G794" s="59"/>
      <c r="H794" s="59">
        <v>8</v>
      </c>
      <c r="I794" s="59"/>
      <c r="J794" s="59"/>
      <c r="K794" s="59"/>
      <c r="L794" s="144"/>
      <c r="M794" s="223"/>
      <c r="N794" s="129"/>
      <c r="O794" s="224"/>
      <c r="P794" s="67">
        <f>IF(H794=0,"",H794/G793)</f>
        <v>1</v>
      </c>
      <c r="Q794" s="68">
        <v>11</v>
      </c>
      <c r="R794" s="231">
        <f t="shared" si="88"/>
        <v>1</v>
      </c>
      <c r="S794" s="231">
        <f t="shared" si="89"/>
        <v>0</v>
      </c>
    </row>
    <row r="795" spans="1:20" ht="15.75" customHeight="1" x14ac:dyDescent="0.25">
      <c r="A795" s="58">
        <v>2402</v>
      </c>
      <c r="B795" s="59"/>
      <c r="C795" s="59"/>
      <c r="D795" s="59"/>
      <c r="E795" s="59"/>
      <c r="F795" s="59"/>
      <c r="G795" s="59"/>
      <c r="H795" s="59"/>
      <c r="I795" s="59">
        <v>8</v>
      </c>
      <c r="J795" s="59"/>
      <c r="K795" s="59"/>
      <c r="L795" s="144"/>
      <c r="M795" s="223"/>
      <c r="N795" s="129"/>
      <c r="O795" s="224"/>
      <c r="P795" s="67">
        <f>IF(I795=0,"",I795/H794)</f>
        <v>1</v>
      </c>
      <c r="Q795" s="68">
        <v>10</v>
      </c>
      <c r="R795" s="231">
        <f t="shared" si="88"/>
        <v>0.90909090909090906</v>
      </c>
      <c r="S795" s="231">
        <f t="shared" si="89"/>
        <v>9.0909090909090939E-2</v>
      </c>
    </row>
    <row r="796" spans="1:20" ht="15.75" customHeight="1" x14ac:dyDescent="0.25">
      <c r="A796" s="58">
        <v>2501</v>
      </c>
      <c r="B796" s="59"/>
      <c r="C796" s="59"/>
      <c r="D796" s="59"/>
      <c r="E796" s="59"/>
      <c r="F796" s="59"/>
      <c r="G796" s="172">
        <v>1</v>
      </c>
      <c r="H796" s="172">
        <v>5</v>
      </c>
      <c r="I796" s="172">
        <v>6</v>
      </c>
      <c r="J796" s="172">
        <v>0</v>
      </c>
      <c r="K796" s="172">
        <v>2</v>
      </c>
      <c r="L796" s="144"/>
      <c r="M796" s="223"/>
      <c r="N796" s="129"/>
      <c r="O796" s="224"/>
      <c r="P796" s="177" t="str">
        <f>IF(J796=0,"",J796/I795)</f>
        <v/>
      </c>
      <c r="Q796" s="68">
        <v>10</v>
      </c>
      <c r="R796" s="231">
        <f t="shared" si="88"/>
        <v>1</v>
      </c>
      <c r="S796" s="231">
        <f t="shared" si="89"/>
        <v>0</v>
      </c>
    </row>
    <row r="797" spans="1:20" ht="15.75" customHeight="1" x14ac:dyDescent="0.25">
      <c r="A797" s="58">
        <v>2502</v>
      </c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144"/>
      <c r="M797" s="223"/>
      <c r="N797" s="129"/>
      <c r="O797" s="225"/>
      <c r="P797" s="176" t="str">
        <f t="shared" ref="P797" si="90">IF(G797=0,"",G797/F796)</f>
        <v/>
      </c>
      <c r="Q797" s="174"/>
      <c r="R797" s="231" t="str">
        <f t="shared" si="88"/>
        <v/>
      </c>
      <c r="S797" s="231" t="str">
        <f t="shared" si="89"/>
        <v/>
      </c>
    </row>
    <row r="798" spans="1:20" ht="15.75" customHeight="1" x14ac:dyDescent="0.25">
      <c r="A798" s="58">
        <v>2601</v>
      </c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144"/>
      <c r="M798" s="223"/>
      <c r="N798" s="129"/>
      <c r="O798" s="225"/>
      <c r="P798" s="233"/>
      <c r="Q798" s="109"/>
      <c r="R798" s="234"/>
      <c r="S798" s="233"/>
    </row>
    <row r="799" spans="1:20" ht="15.75" customHeight="1" x14ac:dyDescent="0.25">
      <c r="A799" s="58">
        <v>2602</v>
      </c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144"/>
      <c r="M799" s="223"/>
      <c r="N799" s="129"/>
      <c r="O799" s="225"/>
      <c r="P799" s="129"/>
      <c r="Q799" s="225"/>
      <c r="R799" s="124"/>
      <c r="S799" s="233"/>
    </row>
    <row r="800" spans="1:20" ht="15.75" customHeight="1" x14ac:dyDescent="0.25">
      <c r="A800" s="58">
        <v>2701</v>
      </c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144"/>
      <c r="M800" s="223"/>
      <c r="N800" s="129"/>
      <c r="O800" s="225"/>
      <c r="P800" s="191" t="s">
        <v>83</v>
      </c>
      <c r="Q800" s="82"/>
      <c r="R800" s="111" t="str">
        <f>IF(SUM(L793:L796)=0,"",SUM(L793:L796))</f>
        <v/>
      </c>
      <c r="S800" s="193" t="s">
        <v>11</v>
      </c>
    </row>
    <row r="801" spans="1:24" ht="15.75" customHeight="1" x14ac:dyDescent="0.25">
      <c r="A801" s="58">
        <v>2702</v>
      </c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144"/>
      <c r="M801" s="223"/>
      <c r="N801" s="129"/>
      <c r="O801" s="225"/>
      <c r="P801" s="192" t="s">
        <v>85</v>
      </c>
      <c r="Q801" s="86" t="str">
        <f>IF(Q800/B788=0,"",Q800/B788)</f>
        <v/>
      </c>
      <c r="R801" s="112" t="e">
        <f>IF(Q800/R800=0,"",Q800/R800)</f>
        <v>#VALUE!</v>
      </c>
      <c r="S801" s="194" t="s">
        <v>86</v>
      </c>
    </row>
    <row r="802" spans="1:24" ht="15.75" customHeight="1" x14ac:dyDescent="0.25">
      <c r="A802" s="58">
        <v>2801</v>
      </c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144"/>
      <c r="M802" s="226"/>
      <c r="N802" s="227"/>
      <c r="O802" s="228"/>
      <c r="P802" s="90"/>
      <c r="Q802" s="91"/>
      <c r="R802" s="91"/>
      <c r="S802" s="113"/>
    </row>
    <row r="803" spans="1:24" ht="18" x14ac:dyDescent="0.25">
      <c r="A803" s="28"/>
      <c r="B803" s="308" t="s">
        <v>111</v>
      </c>
      <c r="C803" s="308"/>
      <c r="D803" s="308"/>
      <c r="E803" s="308"/>
      <c r="F803" s="308"/>
      <c r="G803" s="308"/>
      <c r="H803" s="308"/>
      <c r="I803" s="308"/>
      <c r="J803" s="308"/>
      <c r="K803" s="308"/>
      <c r="L803" s="93">
        <f>SUM(L796:L799)</f>
        <v>0</v>
      </c>
      <c r="M803" s="94" t="str">
        <f>IF(L796=0,"",L796/B787)</f>
        <v/>
      </c>
      <c r="N803" s="94" t="str">
        <f>IF(L803=0,"",L803/B787)</f>
        <v/>
      </c>
      <c r="O803" s="94" t="e">
        <f>N803-M803</f>
        <v>#VALUE!</v>
      </c>
      <c r="P803" s="3"/>
      <c r="Q803" s="29"/>
      <c r="R803" s="22"/>
      <c r="S803" s="3"/>
    </row>
    <row r="804" spans="1:24" ht="12.75" customHeight="1" x14ac:dyDescent="0.2"/>
    <row r="805" spans="1:24" ht="12.75" customHeight="1" x14ac:dyDescent="0.2">
      <c r="X805" s="166"/>
    </row>
    <row r="806" spans="1:24" ht="26.25" x14ac:dyDescent="0.4">
      <c r="A806" s="161"/>
      <c r="B806" s="279" t="s">
        <v>99</v>
      </c>
      <c r="C806" s="279"/>
      <c r="D806" s="279"/>
      <c r="E806" s="279"/>
      <c r="F806" s="279"/>
      <c r="G806" s="279"/>
      <c r="H806" s="279"/>
      <c r="I806" s="279"/>
      <c r="J806" s="279"/>
      <c r="K806" s="279"/>
      <c r="L806" s="179" t="s">
        <v>122</v>
      </c>
      <c r="M806" s="3"/>
      <c r="N806" s="3"/>
      <c r="O806" s="29"/>
      <c r="P806" s="3"/>
      <c r="Q806" s="29"/>
      <c r="R806" s="29"/>
      <c r="S806" s="29"/>
      <c r="T806" s="120"/>
    </row>
    <row r="807" spans="1:24" ht="20.25" x14ac:dyDescent="0.2">
      <c r="A807" s="293" t="s">
        <v>10</v>
      </c>
      <c r="B807" s="273" t="s">
        <v>100</v>
      </c>
      <c r="C807" s="274"/>
      <c r="D807" s="274"/>
      <c r="E807" s="274"/>
      <c r="F807" s="274"/>
      <c r="G807" s="274"/>
      <c r="H807" s="274"/>
      <c r="I807" s="274"/>
      <c r="J807" s="274"/>
      <c r="K807" s="275"/>
      <c r="L807" s="276" t="s">
        <v>11</v>
      </c>
      <c r="M807" s="269" t="s">
        <v>3</v>
      </c>
      <c r="N807" s="269" t="s">
        <v>4</v>
      </c>
      <c r="O807" s="278" t="s">
        <v>5</v>
      </c>
      <c r="P807" s="269" t="s">
        <v>6</v>
      </c>
      <c r="Q807" s="267" t="s">
        <v>7</v>
      </c>
      <c r="R807" s="267" t="s">
        <v>8</v>
      </c>
      <c r="S807" s="269" t="s">
        <v>101</v>
      </c>
      <c r="T807" s="120"/>
    </row>
    <row r="808" spans="1:24" ht="15.75" x14ac:dyDescent="0.25">
      <c r="A808" s="268"/>
      <c r="B808" s="58" t="s">
        <v>102</v>
      </c>
      <c r="C808" s="58" t="s">
        <v>103</v>
      </c>
      <c r="D808" s="58" t="s">
        <v>104</v>
      </c>
      <c r="E808" s="58" t="s">
        <v>105</v>
      </c>
      <c r="F808" s="58" t="s">
        <v>106</v>
      </c>
      <c r="G808" s="58" t="s">
        <v>107</v>
      </c>
      <c r="H808" s="58" t="s">
        <v>108</v>
      </c>
      <c r="I808" s="58" t="s">
        <v>109</v>
      </c>
      <c r="J808" s="58" t="s">
        <v>110</v>
      </c>
      <c r="K808" s="58" t="s">
        <v>135</v>
      </c>
      <c r="L808" s="277"/>
      <c r="M808" s="268"/>
      <c r="N808" s="268"/>
      <c r="O808" s="268"/>
      <c r="P808" s="268"/>
      <c r="Q808" s="268"/>
      <c r="R808" s="268"/>
      <c r="S808" s="268"/>
      <c r="T808" s="120"/>
    </row>
    <row r="809" spans="1:24" ht="15.75" customHeight="1" x14ac:dyDescent="0.25">
      <c r="A809" s="58">
        <v>2102</v>
      </c>
      <c r="B809" s="59">
        <v>63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144"/>
      <c r="M809" s="220"/>
      <c r="N809" s="221"/>
      <c r="O809" s="222"/>
      <c r="P809" s="229"/>
      <c r="Q809" s="63">
        <f>B809</f>
        <v>63</v>
      </c>
      <c r="R809" s="230"/>
      <c r="S809" s="229"/>
      <c r="T809" s="120"/>
    </row>
    <row r="810" spans="1:24" ht="15.75" customHeight="1" x14ac:dyDescent="0.25">
      <c r="A810" s="58">
        <v>2201</v>
      </c>
      <c r="B810" s="59"/>
      <c r="C810" s="59">
        <v>53</v>
      </c>
      <c r="D810" s="59"/>
      <c r="E810" s="59"/>
      <c r="F810" s="59"/>
      <c r="G810" s="59"/>
      <c r="H810" s="59"/>
      <c r="I810" s="59"/>
      <c r="J810" s="59"/>
      <c r="K810" s="59"/>
      <c r="L810" s="144"/>
      <c r="M810" s="223"/>
      <c r="N810" s="129"/>
      <c r="O810" s="224"/>
      <c r="P810" s="67">
        <f>IF(C810=0,"",C810/B809)</f>
        <v>0.84126984126984128</v>
      </c>
      <c r="Q810" s="68">
        <v>53</v>
      </c>
      <c r="R810" s="231">
        <f t="shared" ref="R810:R818" si="91">IF(Q810=0,"",Q810/Q809)</f>
        <v>0.84126984126984128</v>
      </c>
      <c r="S810" s="231">
        <f t="shared" ref="S810:S818" si="92">IF(Q810=0,"",100%-R810)</f>
        <v>0.15873015873015872</v>
      </c>
      <c r="T810" s="120"/>
    </row>
    <row r="811" spans="1:24" ht="15.75" customHeight="1" x14ac:dyDescent="0.25">
      <c r="A811" s="58">
        <v>2202</v>
      </c>
      <c r="B811" s="59"/>
      <c r="C811" s="59"/>
      <c r="D811" s="59">
        <v>40</v>
      </c>
      <c r="E811" s="59"/>
      <c r="F811" s="59"/>
      <c r="G811" s="59"/>
      <c r="H811" s="59"/>
      <c r="I811" s="59"/>
      <c r="J811" s="59"/>
      <c r="K811" s="59"/>
      <c r="L811" s="144"/>
      <c r="M811" s="223"/>
      <c r="N811" s="129"/>
      <c r="O811" s="224"/>
      <c r="P811" s="67">
        <f>IF(D811=0,"",D811/C810)</f>
        <v>0.75471698113207553</v>
      </c>
      <c r="Q811" s="68">
        <v>48</v>
      </c>
      <c r="R811" s="231">
        <f t="shared" si="91"/>
        <v>0.90566037735849059</v>
      </c>
      <c r="S811" s="231">
        <f t="shared" si="92"/>
        <v>9.4339622641509413E-2</v>
      </c>
      <c r="T811" s="154">
        <f>Q811/Q809</f>
        <v>0.76190476190476186</v>
      </c>
    </row>
    <row r="812" spans="1:24" ht="15.75" customHeight="1" x14ac:dyDescent="0.25">
      <c r="A812" s="58">
        <v>2301</v>
      </c>
      <c r="B812" s="59"/>
      <c r="C812" s="59"/>
      <c r="D812" s="59"/>
      <c r="E812" s="59">
        <v>37</v>
      </c>
      <c r="F812" s="59"/>
      <c r="G812" s="59"/>
      <c r="H812" s="59"/>
      <c r="I812" s="59"/>
      <c r="J812" s="59"/>
      <c r="K812" s="59"/>
      <c r="L812" s="144"/>
      <c r="M812" s="223"/>
      <c r="N812" s="129"/>
      <c r="O812" s="224"/>
      <c r="P812" s="67">
        <f>IF(E812=0,"",E812/D811)</f>
        <v>0.92500000000000004</v>
      </c>
      <c r="Q812" s="68">
        <v>45</v>
      </c>
      <c r="R812" s="231">
        <f t="shared" si="91"/>
        <v>0.9375</v>
      </c>
      <c r="S812" s="231">
        <f t="shared" si="92"/>
        <v>6.25E-2</v>
      </c>
      <c r="T812" s="120"/>
    </row>
    <row r="813" spans="1:24" ht="15.75" customHeight="1" x14ac:dyDescent="0.25">
      <c r="A813" s="58">
        <v>2302</v>
      </c>
      <c r="B813" s="59"/>
      <c r="C813" s="59"/>
      <c r="D813" s="59"/>
      <c r="E813" s="59"/>
      <c r="F813" s="59">
        <v>35</v>
      </c>
      <c r="G813" s="59"/>
      <c r="H813" s="59"/>
      <c r="I813" s="59"/>
      <c r="J813" s="59"/>
      <c r="K813" s="59"/>
      <c r="L813" s="144"/>
      <c r="M813" s="223"/>
      <c r="N813" s="129"/>
      <c r="O813" s="224"/>
      <c r="P813" s="67">
        <f>IF(F813=0,"",F813/E812)</f>
        <v>0.94594594594594594</v>
      </c>
      <c r="Q813" s="68">
        <v>42</v>
      </c>
      <c r="R813" s="231">
        <f t="shared" si="91"/>
        <v>0.93333333333333335</v>
      </c>
      <c r="S813" s="231">
        <f t="shared" si="92"/>
        <v>6.6666666666666652E-2</v>
      </c>
      <c r="T813" s="120"/>
    </row>
    <row r="814" spans="1:24" ht="15.75" customHeight="1" x14ac:dyDescent="0.25">
      <c r="A814" s="58">
        <v>2401</v>
      </c>
      <c r="B814" s="59"/>
      <c r="C814" s="59"/>
      <c r="D814" s="59"/>
      <c r="E814" s="59"/>
      <c r="F814" s="59"/>
      <c r="G814" s="59">
        <v>33</v>
      </c>
      <c r="H814" s="59"/>
      <c r="I814" s="59"/>
      <c r="J814" s="59"/>
      <c r="K814" s="59"/>
      <c r="L814" s="144"/>
      <c r="M814" s="223"/>
      <c r="N814" s="129"/>
      <c r="O814" s="224"/>
      <c r="P814" s="67">
        <f>IF(G814=0,"",G814/F813)</f>
        <v>0.94285714285714284</v>
      </c>
      <c r="Q814" s="68">
        <v>39</v>
      </c>
      <c r="R814" s="231">
        <f t="shared" si="91"/>
        <v>0.9285714285714286</v>
      </c>
      <c r="S814" s="231">
        <f t="shared" si="92"/>
        <v>7.1428571428571397E-2</v>
      </c>
      <c r="T814" s="120"/>
    </row>
    <row r="815" spans="1:24" ht="15.75" customHeight="1" x14ac:dyDescent="0.25">
      <c r="A815" s="58">
        <v>2402</v>
      </c>
      <c r="B815" s="59"/>
      <c r="C815" s="59"/>
      <c r="D815" s="59"/>
      <c r="E815" s="59"/>
      <c r="F815" s="59"/>
      <c r="G815" s="59"/>
      <c r="H815" s="59">
        <v>33</v>
      </c>
      <c r="I815" s="59"/>
      <c r="J815" s="59"/>
      <c r="K815" s="59"/>
      <c r="L815" s="144"/>
      <c r="M815" s="223"/>
      <c r="N815" s="129"/>
      <c r="O815" s="224"/>
      <c r="P815" s="67">
        <f>IF(H815=0,"",H815/G814)</f>
        <v>1</v>
      </c>
      <c r="Q815" s="68">
        <v>39</v>
      </c>
      <c r="R815" s="231">
        <f t="shared" si="91"/>
        <v>1</v>
      </c>
      <c r="S815" s="231">
        <f t="shared" si="92"/>
        <v>0</v>
      </c>
      <c r="T815" s="120"/>
    </row>
    <row r="816" spans="1:24" ht="15.75" customHeight="1" x14ac:dyDescent="0.25">
      <c r="A816" s="58">
        <v>2501</v>
      </c>
      <c r="B816" s="59"/>
      <c r="C816" s="59"/>
      <c r="D816" s="59"/>
      <c r="E816" s="59"/>
      <c r="F816" s="59"/>
      <c r="G816" s="59"/>
      <c r="H816" s="59"/>
      <c r="I816" s="59">
        <v>31</v>
      </c>
      <c r="J816" s="59"/>
      <c r="K816" s="59"/>
      <c r="L816" s="144"/>
      <c r="M816" s="223"/>
      <c r="N816" s="129"/>
      <c r="O816" s="224"/>
      <c r="P816" s="67">
        <f>IF(I816=0,"",I816/H815)</f>
        <v>0.93939393939393945</v>
      </c>
      <c r="Q816" s="68">
        <v>36</v>
      </c>
      <c r="R816" s="231">
        <f t="shared" si="91"/>
        <v>0.92307692307692313</v>
      </c>
      <c r="S816" s="231">
        <f t="shared" si="92"/>
        <v>7.6923076923076872E-2</v>
      </c>
      <c r="T816" s="120"/>
    </row>
    <row r="817" spans="1:20" ht="15.75" customHeight="1" x14ac:dyDescent="0.25">
      <c r="A817" s="58">
        <v>2502</v>
      </c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144"/>
      <c r="M817" s="223"/>
      <c r="N817" s="129"/>
      <c r="O817" s="224"/>
      <c r="P817" s="175" t="str">
        <f>IF(F817=0,"",F817/E816)</f>
        <v/>
      </c>
      <c r="Q817" s="68"/>
      <c r="R817" s="231" t="str">
        <f t="shared" si="91"/>
        <v/>
      </c>
      <c r="S817" s="231" t="str">
        <f t="shared" si="92"/>
        <v/>
      </c>
      <c r="T817" s="120"/>
    </row>
    <row r="818" spans="1:20" ht="15.75" customHeight="1" x14ac:dyDescent="0.25">
      <c r="A818" s="58">
        <v>2601</v>
      </c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144"/>
      <c r="M818" s="223"/>
      <c r="N818" s="129"/>
      <c r="O818" s="225"/>
      <c r="P818" s="176" t="str">
        <f>IF(C818=0,"",C818/B817)</f>
        <v/>
      </c>
      <c r="Q818" s="174"/>
      <c r="R818" s="231" t="str">
        <f t="shared" si="91"/>
        <v/>
      </c>
      <c r="S818" s="231" t="str">
        <f t="shared" si="92"/>
        <v/>
      </c>
      <c r="T818" s="120"/>
    </row>
    <row r="819" spans="1:20" ht="15.75" customHeight="1" x14ac:dyDescent="0.25">
      <c r="A819" s="58">
        <v>2602</v>
      </c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144"/>
      <c r="M819" s="223"/>
      <c r="N819" s="129"/>
      <c r="O819" s="225"/>
      <c r="P819" s="233"/>
      <c r="Q819" s="109"/>
      <c r="R819" s="234"/>
      <c r="S819" s="233"/>
      <c r="T819" s="120"/>
    </row>
    <row r="820" spans="1:20" ht="15.75" customHeight="1" x14ac:dyDescent="0.25">
      <c r="A820" s="58">
        <v>2701</v>
      </c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144"/>
      <c r="M820" s="223"/>
      <c r="N820" s="129"/>
      <c r="O820" s="225"/>
      <c r="P820" s="129"/>
      <c r="Q820" s="225"/>
      <c r="R820" s="124"/>
      <c r="S820" s="233"/>
      <c r="T820" s="120"/>
    </row>
    <row r="821" spans="1:20" ht="15.75" customHeight="1" x14ac:dyDescent="0.25">
      <c r="A821" s="58">
        <v>2702</v>
      </c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144"/>
      <c r="M821" s="223"/>
      <c r="N821" s="129"/>
      <c r="O821" s="225"/>
      <c r="P821" s="191" t="s">
        <v>83</v>
      </c>
      <c r="Q821" s="82"/>
      <c r="R821" s="111" t="str">
        <f>IF(SUM(L814:L817)=0,"",SUM(L814:L817))</f>
        <v/>
      </c>
      <c r="S821" s="193" t="s">
        <v>11</v>
      </c>
      <c r="T821" s="120"/>
    </row>
    <row r="822" spans="1:20" ht="15.75" customHeight="1" x14ac:dyDescent="0.25">
      <c r="A822" s="58">
        <v>2801</v>
      </c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144"/>
      <c r="M822" s="223"/>
      <c r="N822" s="129"/>
      <c r="O822" s="225"/>
      <c r="P822" s="192" t="s">
        <v>85</v>
      </c>
      <c r="Q822" s="86" t="str">
        <f>IF(Q821/B809=0,"",Q821/B809)</f>
        <v/>
      </c>
      <c r="R822" s="112" t="e">
        <f>IF(Q821/R821=0,"",Q821/R821)</f>
        <v>#VALUE!</v>
      </c>
      <c r="S822" s="194" t="s">
        <v>86</v>
      </c>
      <c r="T822" s="120"/>
    </row>
    <row r="823" spans="1:20" ht="15.75" customHeight="1" x14ac:dyDescent="0.25">
      <c r="A823" s="58">
        <v>2802</v>
      </c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144"/>
      <c r="M823" s="226"/>
      <c r="N823" s="227"/>
      <c r="O823" s="228"/>
      <c r="P823" s="90"/>
      <c r="Q823" s="91"/>
      <c r="R823" s="91"/>
      <c r="S823" s="113"/>
      <c r="T823" s="120"/>
    </row>
    <row r="824" spans="1:20" ht="18" x14ac:dyDescent="0.25">
      <c r="A824" s="28"/>
      <c r="B824" s="308" t="s">
        <v>111</v>
      </c>
      <c r="C824" s="308"/>
      <c r="D824" s="308"/>
      <c r="E824" s="308"/>
      <c r="F824" s="308"/>
      <c r="G824" s="308"/>
      <c r="H824" s="308"/>
      <c r="I824" s="308"/>
      <c r="J824" s="308"/>
      <c r="K824" s="308"/>
      <c r="L824" s="93">
        <f>SUM(L817:L820)</f>
        <v>0</v>
      </c>
      <c r="M824" s="94" t="str">
        <f>IF(L817=0,"",L817/B808)</f>
        <v/>
      </c>
      <c r="N824" s="94" t="str">
        <f>IF(L824=0,"",L824/B808)</f>
        <v/>
      </c>
      <c r="O824" s="94" t="e">
        <f>N824-M824</f>
        <v>#VALUE!</v>
      </c>
      <c r="P824" s="3"/>
      <c r="Q824" s="29"/>
      <c r="R824" s="22"/>
      <c r="S824" s="3"/>
      <c r="T824" s="120"/>
    </row>
    <row r="825" spans="1:20" ht="12.75" customHeight="1" x14ac:dyDescent="0.2"/>
    <row r="826" spans="1:20" ht="12.75" customHeight="1" x14ac:dyDescent="0.2"/>
    <row r="827" spans="1:20" ht="26.25" x14ac:dyDescent="0.4">
      <c r="A827" s="161"/>
      <c r="B827" s="279" t="s">
        <v>99</v>
      </c>
      <c r="C827" s="279"/>
      <c r="D827" s="279"/>
      <c r="E827" s="279"/>
      <c r="F827" s="279"/>
      <c r="G827" s="279"/>
      <c r="H827" s="279"/>
      <c r="I827" s="279"/>
      <c r="J827" s="279"/>
      <c r="K827" s="279"/>
      <c r="L827" s="179" t="s">
        <v>123</v>
      </c>
      <c r="M827" s="3"/>
      <c r="N827" s="3"/>
      <c r="O827" s="29"/>
      <c r="P827" s="3"/>
      <c r="Q827" s="29"/>
      <c r="R827" s="29"/>
      <c r="S827" s="29"/>
      <c r="T827" s="120"/>
    </row>
    <row r="828" spans="1:20" ht="20.25" x14ac:dyDescent="0.2">
      <c r="A828" s="293" t="s">
        <v>10</v>
      </c>
      <c r="B828" s="273" t="s">
        <v>100</v>
      </c>
      <c r="C828" s="274"/>
      <c r="D828" s="274"/>
      <c r="E828" s="274"/>
      <c r="F828" s="274"/>
      <c r="G828" s="274"/>
      <c r="H828" s="274"/>
      <c r="I828" s="274"/>
      <c r="J828" s="274"/>
      <c r="K828" s="275"/>
      <c r="L828" s="276" t="s">
        <v>11</v>
      </c>
      <c r="M828" s="269" t="s">
        <v>3</v>
      </c>
      <c r="N828" s="269" t="s">
        <v>4</v>
      </c>
      <c r="O828" s="278" t="s">
        <v>5</v>
      </c>
      <c r="P828" s="269" t="s">
        <v>6</v>
      </c>
      <c r="Q828" s="267" t="s">
        <v>7</v>
      </c>
      <c r="R828" s="267" t="s">
        <v>8</v>
      </c>
      <c r="S828" s="269" t="s">
        <v>101</v>
      </c>
      <c r="T828" s="120"/>
    </row>
    <row r="829" spans="1:20" ht="15.75" x14ac:dyDescent="0.25">
      <c r="A829" s="268"/>
      <c r="B829" s="58" t="s">
        <v>102</v>
      </c>
      <c r="C829" s="58" t="s">
        <v>103</v>
      </c>
      <c r="D829" s="58" t="s">
        <v>104</v>
      </c>
      <c r="E829" s="58" t="s">
        <v>105</v>
      </c>
      <c r="F829" s="58" t="s">
        <v>106</v>
      </c>
      <c r="G829" s="58" t="s">
        <v>107</v>
      </c>
      <c r="H829" s="58" t="s">
        <v>108</v>
      </c>
      <c r="I829" s="58" t="s">
        <v>109</v>
      </c>
      <c r="J829" s="58" t="s">
        <v>110</v>
      </c>
      <c r="K829" s="58" t="s">
        <v>135</v>
      </c>
      <c r="L829" s="277"/>
      <c r="M829" s="268"/>
      <c r="N829" s="268"/>
      <c r="O829" s="268"/>
      <c r="P829" s="268"/>
      <c r="Q829" s="268"/>
      <c r="R829" s="268"/>
      <c r="S829" s="268"/>
      <c r="T829" s="120"/>
    </row>
    <row r="830" spans="1:20" ht="15.75" customHeight="1" x14ac:dyDescent="0.25">
      <c r="A830" s="58">
        <v>2201</v>
      </c>
      <c r="B830" s="59">
        <v>29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144"/>
      <c r="M830" s="220"/>
      <c r="N830" s="221"/>
      <c r="O830" s="222"/>
      <c r="P830" s="229"/>
      <c r="Q830" s="63">
        <f>B830</f>
        <v>29</v>
      </c>
      <c r="R830" s="230"/>
      <c r="S830" s="229"/>
      <c r="T830" s="120"/>
    </row>
    <row r="831" spans="1:20" ht="15.75" customHeight="1" x14ac:dyDescent="0.25">
      <c r="A831" s="58">
        <v>2202</v>
      </c>
      <c r="B831" s="59"/>
      <c r="C831" s="59">
        <v>21</v>
      </c>
      <c r="D831" s="59"/>
      <c r="E831" s="59"/>
      <c r="F831" s="59"/>
      <c r="G831" s="59"/>
      <c r="H831" s="59"/>
      <c r="I831" s="59"/>
      <c r="J831" s="59"/>
      <c r="K831" s="59"/>
      <c r="L831" s="144"/>
      <c r="M831" s="223"/>
      <c r="N831" s="129"/>
      <c r="O831" s="224"/>
      <c r="P831" s="67">
        <f>IF(C831=0,"",C831/B830)</f>
        <v>0.72413793103448276</v>
      </c>
      <c r="Q831" s="68">
        <v>21</v>
      </c>
      <c r="R831" s="231">
        <f>IF(Q831=0,"",Q831/Q830)</f>
        <v>0.72413793103448276</v>
      </c>
      <c r="S831" s="231">
        <f t="shared" ref="S831:S839" si="93">IF(Q831=0,"",100%-R831)</f>
        <v>0.27586206896551724</v>
      </c>
      <c r="T831" s="120"/>
    </row>
    <row r="832" spans="1:20" ht="15.75" customHeight="1" x14ac:dyDescent="0.25">
      <c r="A832" s="58">
        <v>2301</v>
      </c>
      <c r="B832" s="59"/>
      <c r="C832" s="59"/>
      <c r="D832" s="59">
        <v>19</v>
      </c>
      <c r="E832" s="59"/>
      <c r="F832" s="59"/>
      <c r="G832" s="59"/>
      <c r="H832" s="59"/>
      <c r="I832" s="59"/>
      <c r="J832" s="59"/>
      <c r="K832" s="59"/>
      <c r="L832" s="144"/>
      <c r="M832" s="223"/>
      <c r="N832" s="129"/>
      <c r="O832" s="224"/>
      <c r="P832" s="67">
        <f>IF(D832=0,"",D832/C831)</f>
        <v>0.90476190476190477</v>
      </c>
      <c r="Q832" s="68">
        <v>19</v>
      </c>
      <c r="R832" s="231">
        <f t="shared" ref="R832:R839" si="94">IF(Q832=0,"",Q832/Q831)</f>
        <v>0.90476190476190477</v>
      </c>
      <c r="S832" s="231">
        <f t="shared" si="93"/>
        <v>9.5238095238095233E-2</v>
      </c>
      <c r="T832" s="154">
        <f>Q832/Q830</f>
        <v>0.65517241379310343</v>
      </c>
    </row>
    <row r="833" spans="1:20" ht="15.75" customHeight="1" x14ac:dyDescent="0.25">
      <c r="A833" s="58">
        <v>2302</v>
      </c>
      <c r="B833" s="59"/>
      <c r="C833" s="59"/>
      <c r="D833" s="59"/>
      <c r="E833" s="59">
        <v>9</v>
      </c>
      <c r="F833" s="59"/>
      <c r="G833" s="59"/>
      <c r="H833" s="59"/>
      <c r="I833" s="59"/>
      <c r="J833" s="59"/>
      <c r="K833" s="59"/>
      <c r="L833" s="144"/>
      <c r="M833" s="223"/>
      <c r="N833" s="129"/>
      <c r="O833" s="224"/>
      <c r="P833" s="67">
        <f>IF(E833=0,"",E833/D832)</f>
        <v>0.47368421052631576</v>
      </c>
      <c r="Q833" s="68">
        <v>16</v>
      </c>
      <c r="R833" s="231">
        <f t="shared" si="94"/>
        <v>0.84210526315789469</v>
      </c>
      <c r="S833" s="231">
        <f t="shared" si="93"/>
        <v>0.15789473684210531</v>
      </c>
      <c r="T833" s="120"/>
    </row>
    <row r="834" spans="1:20" ht="15.75" customHeight="1" x14ac:dyDescent="0.25">
      <c r="A834" s="58">
        <v>2401</v>
      </c>
      <c r="B834" s="59"/>
      <c r="C834" s="59"/>
      <c r="D834" s="59"/>
      <c r="E834" s="59"/>
      <c r="F834" s="59">
        <v>9</v>
      </c>
      <c r="G834" s="59"/>
      <c r="H834" s="59"/>
      <c r="I834" s="59"/>
      <c r="J834" s="59"/>
      <c r="K834" s="59"/>
      <c r="L834" s="144"/>
      <c r="M834" s="223"/>
      <c r="N834" s="129"/>
      <c r="O834" s="224"/>
      <c r="P834" s="67">
        <f>IF(F834=0,"",F834/E833)</f>
        <v>1</v>
      </c>
      <c r="Q834" s="68">
        <v>15</v>
      </c>
      <c r="R834" s="231">
        <f t="shared" si="94"/>
        <v>0.9375</v>
      </c>
      <c r="S834" s="231">
        <f t="shared" si="93"/>
        <v>6.25E-2</v>
      </c>
      <c r="T834" s="120"/>
    </row>
    <row r="835" spans="1:20" ht="15.75" customHeight="1" x14ac:dyDescent="0.25">
      <c r="A835" s="58">
        <v>2402</v>
      </c>
      <c r="B835" s="59"/>
      <c r="C835" s="59"/>
      <c r="D835" s="59"/>
      <c r="E835" s="59"/>
      <c r="F835" s="59"/>
      <c r="G835" s="59">
        <v>9</v>
      </c>
      <c r="H835" s="59"/>
      <c r="I835" s="59"/>
      <c r="J835" s="59"/>
      <c r="K835" s="59"/>
      <c r="L835" s="144"/>
      <c r="M835" s="223"/>
      <c r="N835" s="129"/>
      <c r="O835" s="224"/>
      <c r="P835" s="67">
        <f>G835/F834</f>
        <v>1</v>
      </c>
      <c r="Q835" s="68">
        <v>12</v>
      </c>
      <c r="R835" s="231">
        <f t="shared" si="94"/>
        <v>0.8</v>
      </c>
      <c r="S835" s="231">
        <f t="shared" si="93"/>
        <v>0.19999999999999996</v>
      </c>
      <c r="T835" s="120"/>
    </row>
    <row r="836" spans="1:20" ht="15.75" customHeight="1" x14ac:dyDescent="0.25">
      <c r="A836" s="58">
        <v>2501</v>
      </c>
      <c r="B836" s="59"/>
      <c r="C836" s="59"/>
      <c r="D836" s="59"/>
      <c r="E836" s="59"/>
      <c r="F836" s="59"/>
      <c r="G836" s="59"/>
      <c r="H836" s="59">
        <v>8</v>
      </c>
      <c r="I836" s="59"/>
      <c r="J836" s="59"/>
      <c r="K836" s="59"/>
      <c r="L836" s="144"/>
      <c r="M836" s="223"/>
      <c r="N836" s="129"/>
      <c r="O836" s="224"/>
      <c r="P836" s="67">
        <f>H836/G835</f>
        <v>0.88888888888888884</v>
      </c>
      <c r="Q836" s="68">
        <v>10</v>
      </c>
      <c r="R836" s="231">
        <f t="shared" si="94"/>
        <v>0.83333333333333337</v>
      </c>
      <c r="S836" s="231">
        <f t="shared" si="93"/>
        <v>0.16666666666666663</v>
      </c>
      <c r="T836" s="120"/>
    </row>
    <row r="837" spans="1:20" ht="15.75" customHeight="1" x14ac:dyDescent="0.25">
      <c r="A837" s="58">
        <v>2502</v>
      </c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144"/>
      <c r="M837" s="223"/>
      <c r="N837" s="129"/>
      <c r="O837" s="224"/>
      <c r="P837" s="67"/>
      <c r="Q837" s="68"/>
      <c r="R837" s="231" t="str">
        <f t="shared" si="94"/>
        <v/>
      </c>
      <c r="S837" s="231" t="str">
        <f t="shared" si="93"/>
        <v/>
      </c>
      <c r="T837" s="120"/>
    </row>
    <row r="838" spans="1:20" ht="15.75" customHeight="1" x14ac:dyDescent="0.25">
      <c r="A838" s="58">
        <v>2601</v>
      </c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144"/>
      <c r="M838" s="223"/>
      <c r="N838" s="129"/>
      <c r="O838" s="224"/>
      <c r="P838" s="175"/>
      <c r="Q838" s="68"/>
      <c r="R838" s="231" t="str">
        <f t="shared" si="94"/>
        <v/>
      </c>
      <c r="S838" s="231" t="str">
        <f t="shared" si="93"/>
        <v/>
      </c>
      <c r="T838" s="120"/>
    </row>
    <row r="839" spans="1:20" ht="15.75" customHeight="1" x14ac:dyDescent="0.25">
      <c r="A839" s="58">
        <v>2602</v>
      </c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144"/>
      <c r="M839" s="223"/>
      <c r="N839" s="129"/>
      <c r="O839" s="225"/>
      <c r="P839" s="176"/>
      <c r="Q839" s="174"/>
      <c r="R839" s="231" t="str">
        <f t="shared" si="94"/>
        <v/>
      </c>
      <c r="S839" s="231" t="str">
        <f t="shared" si="93"/>
        <v/>
      </c>
      <c r="T839" s="120"/>
    </row>
    <row r="840" spans="1:20" ht="15.75" customHeight="1" x14ac:dyDescent="0.25">
      <c r="A840" s="58">
        <v>2701</v>
      </c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144"/>
      <c r="M840" s="223"/>
      <c r="N840" s="129"/>
      <c r="O840" s="225"/>
      <c r="P840" s="233"/>
      <c r="Q840" s="109"/>
      <c r="R840" s="234"/>
      <c r="S840" s="233"/>
      <c r="T840" s="120"/>
    </row>
    <row r="841" spans="1:20" ht="15.75" customHeight="1" x14ac:dyDescent="0.25">
      <c r="A841" s="58">
        <v>2702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144"/>
      <c r="M841" s="223"/>
      <c r="N841" s="129"/>
      <c r="O841" s="225"/>
      <c r="P841" s="129"/>
      <c r="Q841" s="225"/>
      <c r="R841" s="124"/>
      <c r="S841" s="233"/>
      <c r="T841" s="120"/>
    </row>
    <row r="842" spans="1:20" ht="15.75" customHeight="1" x14ac:dyDescent="0.25">
      <c r="A842" s="58">
        <v>2801</v>
      </c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144"/>
      <c r="M842" s="223"/>
      <c r="N842" s="129"/>
      <c r="O842" s="225"/>
      <c r="P842" s="191" t="s">
        <v>83</v>
      </c>
      <c r="Q842" s="82"/>
      <c r="R842" s="111" t="str">
        <f>IF(SUM(L835:L838)=0,"",SUM(L835:L838))</f>
        <v/>
      </c>
      <c r="S842" s="193" t="s">
        <v>11</v>
      </c>
      <c r="T842" s="120"/>
    </row>
    <row r="843" spans="1:20" ht="15.75" customHeight="1" x14ac:dyDescent="0.25">
      <c r="A843" s="58">
        <v>2802</v>
      </c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144"/>
      <c r="M843" s="223"/>
      <c r="N843" s="129"/>
      <c r="O843" s="225"/>
      <c r="P843" s="192" t="s">
        <v>85</v>
      </c>
      <c r="Q843" s="86" t="str">
        <f>IF(Q842/B830=0,"",Q842/B830)</f>
        <v/>
      </c>
      <c r="R843" s="112" t="e">
        <f>IF(Q842/R842=0,"",Q842/R842)</f>
        <v>#VALUE!</v>
      </c>
      <c r="S843" s="194" t="s">
        <v>86</v>
      </c>
      <c r="T843" s="120"/>
    </row>
    <row r="844" spans="1:20" ht="15.75" customHeight="1" x14ac:dyDescent="0.25">
      <c r="A844" s="58">
        <v>2901</v>
      </c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144"/>
      <c r="M844" s="226"/>
      <c r="N844" s="227"/>
      <c r="O844" s="228"/>
      <c r="P844" s="90"/>
      <c r="Q844" s="91"/>
      <c r="R844" s="91"/>
      <c r="S844" s="113"/>
      <c r="T844" s="120"/>
    </row>
    <row r="845" spans="1:20" ht="18" x14ac:dyDescent="0.25">
      <c r="A845" s="28"/>
      <c r="B845" s="308" t="s">
        <v>111</v>
      </c>
      <c r="C845" s="308"/>
      <c r="D845" s="308"/>
      <c r="E845" s="308"/>
      <c r="F845" s="308"/>
      <c r="G845" s="308"/>
      <c r="H845" s="308"/>
      <c r="I845" s="308"/>
      <c r="J845" s="308"/>
      <c r="K845" s="308"/>
      <c r="L845" s="93">
        <f>SUM(L838:L841)</f>
        <v>0</v>
      </c>
      <c r="M845" s="94" t="str">
        <f>IF(L838=0,"",L838/B829)</f>
        <v/>
      </c>
      <c r="N845" s="94" t="str">
        <f>IF(L845=0,"",L845/B829)</f>
        <v/>
      </c>
      <c r="O845" s="94" t="e">
        <f>N845-M845</f>
        <v>#VALUE!</v>
      </c>
      <c r="P845" s="3"/>
      <c r="Q845" s="29"/>
      <c r="R845" s="22"/>
      <c r="S845" s="3"/>
      <c r="T845" s="120"/>
    </row>
    <row r="846" spans="1:20" ht="12.75" customHeight="1" x14ac:dyDescent="0.25">
      <c r="A846" s="28"/>
      <c r="B846" s="29"/>
      <c r="C846" s="29"/>
      <c r="D846" s="29"/>
      <c r="E846" s="29"/>
      <c r="F846" s="132"/>
      <c r="G846" s="132"/>
      <c r="H846" s="132"/>
      <c r="I846" s="132"/>
      <c r="J846" s="132"/>
      <c r="K846" s="132"/>
      <c r="L846" s="133"/>
      <c r="M846" s="134"/>
      <c r="N846" s="134"/>
      <c r="O846" s="134"/>
      <c r="P846" s="3"/>
      <c r="Q846" s="29"/>
      <c r="R846" s="22"/>
      <c r="S846" s="3"/>
      <c r="T846" s="120"/>
    </row>
    <row r="847" spans="1:20" ht="12.75" customHeight="1" x14ac:dyDescent="0.25">
      <c r="A847" s="28"/>
      <c r="B847" s="29"/>
      <c r="C847" s="29"/>
      <c r="D847" s="29"/>
      <c r="E847" s="29"/>
      <c r="F847" s="132"/>
      <c r="G847" s="132"/>
      <c r="H847" s="132"/>
      <c r="I847" s="132"/>
      <c r="J847" s="132"/>
      <c r="K847" s="132"/>
      <c r="L847" s="133"/>
      <c r="M847" s="134"/>
      <c r="N847" s="134"/>
      <c r="O847" s="134"/>
      <c r="P847" s="3"/>
      <c r="Q847" s="29"/>
      <c r="R847" s="22"/>
      <c r="S847" s="3"/>
      <c r="T847" s="120"/>
    </row>
    <row r="848" spans="1:20" ht="26.25" x14ac:dyDescent="0.4">
      <c r="A848" s="161"/>
      <c r="B848" s="279" t="s">
        <v>99</v>
      </c>
      <c r="C848" s="279"/>
      <c r="D848" s="279"/>
      <c r="E848" s="279"/>
      <c r="F848" s="279"/>
      <c r="G848" s="279"/>
      <c r="H848" s="279"/>
      <c r="I848" s="279"/>
      <c r="J848" s="279"/>
      <c r="K848" s="279"/>
      <c r="L848" s="179" t="s">
        <v>124</v>
      </c>
      <c r="M848" s="3"/>
      <c r="N848" s="3"/>
      <c r="O848" s="29"/>
      <c r="P848" s="3"/>
      <c r="Q848" s="29"/>
      <c r="R848" s="29"/>
      <c r="S848" s="29"/>
      <c r="T848" s="120"/>
    </row>
    <row r="849" spans="1:20" ht="20.25" x14ac:dyDescent="0.2">
      <c r="A849" s="293" t="s">
        <v>10</v>
      </c>
      <c r="B849" s="273" t="s">
        <v>100</v>
      </c>
      <c r="C849" s="274"/>
      <c r="D849" s="274"/>
      <c r="E849" s="274"/>
      <c r="F849" s="274"/>
      <c r="G849" s="274"/>
      <c r="H849" s="274"/>
      <c r="I849" s="274"/>
      <c r="J849" s="274"/>
      <c r="K849" s="275"/>
      <c r="L849" s="276" t="s">
        <v>11</v>
      </c>
      <c r="M849" s="269" t="s">
        <v>3</v>
      </c>
      <c r="N849" s="269" t="s">
        <v>4</v>
      </c>
      <c r="O849" s="278" t="s">
        <v>5</v>
      </c>
      <c r="P849" s="269" t="s">
        <v>6</v>
      </c>
      <c r="Q849" s="267" t="s">
        <v>7</v>
      </c>
      <c r="R849" s="267" t="s">
        <v>8</v>
      </c>
      <c r="S849" s="269" t="s">
        <v>101</v>
      </c>
      <c r="T849" s="120"/>
    </row>
    <row r="850" spans="1:20" ht="15.75" x14ac:dyDescent="0.25">
      <c r="A850" s="268"/>
      <c r="B850" s="58" t="s">
        <v>102</v>
      </c>
      <c r="C850" s="58" t="s">
        <v>103</v>
      </c>
      <c r="D850" s="58" t="s">
        <v>104</v>
      </c>
      <c r="E850" s="58" t="s">
        <v>105</v>
      </c>
      <c r="F850" s="58" t="s">
        <v>106</v>
      </c>
      <c r="G850" s="58" t="s">
        <v>107</v>
      </c>
      <c r="H850" s="58" t="s">
        <v>108</v>
      </c>
      <c r="I850" s="58" t="s">
        <v>109</v>
      </c>
      <c r="J850" s="58" t="s">
        <v>110</v>
      </c>
      <c r="K850" s="58" t="s">
        <v>135</v>
      </c>
      <c r="L850" s="277"/>
      <c r="M850" s="268"/>
      <c r="N850" s="268"/>
      <c r="O850" s="268"/>
      <c r="P850" s="268"/>
      <c r="Q850" s="268"/>
      <c r="R850" s="268"/>
      <c r="S850" s="268"/>
      <c r="T850" s="120"/>
    </row>
    <row r="851" spans="1:20" ht="15.75" customHeight="1" x14ac:dyDescent="0.25">
      <c r="A851" s="58">
        <v>2202</v>
      </c>
      <c r="B851" s="59">
        <v>72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144"/>
      <c r="M851" s="220"/>
      <c r="N851" s="221"/>
      <c r="O851" s="222"/>
      <c r="P851" s="229"/>
      <c r="Q851" s="63">
        <f>B851</f>
        <v>72</v>
      </c>
      <c r="R851" s="230"/>
      <c r="S851" s="229"/>
      <c r="T851" s="120"/>
    </row>
    <row r="852" spans="1:20" ht="15.75" customHeight="1" x14ac:dyDescent="0.25">
      <c r="A852" s="58">
        <v>2301</v>
      </c>
      <c r="B852" s="59"/>
      <c r="C852" s="59">
        <v>50</v>
      </c>
      <c r="D852" s="59"/>
      <c r="E852" s="59"/>
      <c r="F852" s="59"/>
      <c r="G852" s="59"/>
      <c r="H852" s="59"/>
      <c r="I852" s="59"/>
      <c r="J852" s="59"/>
      <c r="K852" s="59"/>
      <c r="L852" s="144"/>
      <c r="M852" s="223"/>
      <c r="N852" s="129"/>
      <c r="O852" s="224"/>
      <c r="P852" s="67">
        <f>IF(C852=0,"",C852/B851)</f>
        <v>0.69444444444444442</v>
      </c>
      <c r="Q852" s="68">
        <v>51</v>
      </c>
      <c r="R852" s="231">
        <f>IF(Q852=0,"",Q852/Q851)</f>
        <v>0.70833333333333337</v>
      </c>
      <c r="S852" s="231">
        <f t="shared" ref="S852:S860" si="95">IF(Q852=0,"",100%-R852)</f>
        <v>0.29166666666666663</v>
      </c>
      <c r="T852" s="120"/>
    </row>
    <row r="853" spans="1:20" ht="15.75" customHeight="1" x14ac:dyDescent="0.25">
      <c r="A853" s="58">
        <v>2302</v>
      </c>
      <c r="B853" s="59"/>
      <c r="C853" s="59"/>
      <c r="D853" s="59">
        <v>40</v>
      </c>
      <c r="E853" s="59"/>
      <c r="F853" s="59"/>
      <c r="G853" s="59"/>
      <c r="H853" s="59"/>
      <c r="I853" s="59"/>
      <c r="J853" s="59"/>
      <c r="K853" s="59"/>
      <c r="L853" s="144"/>
      <c r="M853" s="223"/>
      <c r="N853" s="129"/>
      <c r="O853" s="224"/>
      <c r="P853" s="67">
        <f>IF(D853=0,"",D853/C852)</f>
        <v>0.8</v>
      </c>
      <c r="Q853" s="68">
        <v>42</v>
      </c>
      <c r="R853" s="231">
        <f t="shared" ref="R853:R860" si="96">IF(Q853=0,"",Q853/Q852)</f>
        <v>0.82352941176470584</v>
      </c>
      <c r="S853" s="231">
        <f t="shared" si="95"/>
        <v>0.17647058823529416</v>
      </c>
      <c r="T853" s="154">
        <f>Q853/Q851</f>
        <v>0.58333333333333337</v>
      </c>
    </row>
    <row r="854" spans="1:20" ht="15.75" customHeight="1" x14ac:dyDescent="0.25">
      <c r="A854" s="58">
        <v>2401</v>
      </c>
      <c r="B854" s="59"/>
      <c r="C854" s="59"/>
      <c r="D854" s="59"/>
      <c r="E854" s="59">
        <v>38</v>
      </c>
      <c r="F854" s="59"/>
      <c r="G854" s="59"/>
      <c r="H854" s="59"/>
      <c r="I854" s="59"/>
      <c r="J854" s="59"/>
      <c r="K854" s="59"/>
      <c r="L854" s="144"/>
      <c r="M854" s="223"/>
      <c r="N854" s="129"/>
      <c r="O854" s="224"/>
      <c r="P854" s="67">
        <f>IF(E854=0,"",E854/D853)</f>
        <v>0.95</v>
      </c>
      <c r="Q854" s="68">
        <v>40</v>
      </c>
      <c r="R854" s="231">
        <f t="shared" si="96"/>
        <v>0.95238095238095233</v>
      </c>
      <c r="S854" s="231">
        <f t="shared" si="95"/>
        <v>4.7619047619047672E-2</v>
      </c>
      <c r="T854" s="120"/>
    </row>
    <row r="855" spans="1:20" ht="15.75" customHeight="1" x14ac:dyDescent="0.25">
      <c r="A855" s="58">
        <v>2402</v>
      </c>
      <c r="B855" s="59"/>
      <c r="C855" s="59"/>
      <c r="D855" s="59"/>
      <c r="E855" s="59"/>
      <c r="F855" s="59">
        <v>36</v>
      </c>
      <c r="G855" s="59"/>
      <c r="H855" s="59"/>
      <c r="I855" s="59"/>
      <c r="J855" s="59"/>
      <c r="K855" s="59"/>
      <c r="L855" s="144"/>
      <c r="M855" s="223"/>
      <c r="N855" s="129"/>
      <c r="O855" s="224"/>
      <c r="P855" s="67">
        <f>IF(F855=0,"",F855/E854)</f>
        <v>0.94736842105263153</v>
      </c>
      <c r="Q855" s="68">
        <v>38</v>
      </c>
      <c r="R855" s="231">
        <f t="shared" si="96"/>
        <v>0.95</v>
      </c>
      <c r="S855" s="231">
        <f t="shared" si="95"/>
        <v>5.0000000000000044E-2</v>
      </c>
      <c r="T855" s="120"/>
    </row>
    <row r="856" spans="1:20" ht="15.75" customHeight="1" x14ac:dyDescent="0.25">
      <c r="A856" s="58">
        <v>2501</v>
      </c>
      <c r="B856" s="59"/>
      <c r="C856" s="59"/>
      <c r="D856" s="59"/>
      <c r="E856" s="59"/>
      <c r="F856" s="59"/>
      <c r="G856" s="59">
        <v>35</v>
      </c>
      <c r="H856" s="59"/>
      <c r="I856" s="59"/>
      <c r="J856" s="59"/>
      <c r="K856" s="59"/>
      <c r="L856" s="144"/>
      <c r="M856" s="223"/>
      <c r="N856" s="129"/>
      <c r="O856" s="224"/>
      <c r="P856" s="67">
        <f>G856/F855</f>
        <v>0.97222222222222221</v>
      </c>
      <c r="Q856" s="68">
        <v>38</v>
      </c>
      <c r="R856" s="231">
        <f t="shared" si="96"/>
        <v>1</v>
      </c>
      <c r="S856" s="231">
        <f t="shared" si="95"/>
        <v>0</v>
      </c>
      <c r="T856" s="120"/>
    </row>
    <row r="857" spans="1:20" ht="15.75" customHeight="1" x14ac:dyDescent="0.25">
      <c r="A857" s="58">
        <v>2502</v>
      </c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144"/>
      <c r="M857" s="223"/>
      <c r="N857" s="129"/>
      <c r="O857" s="224"/>
      <c r="P857" s="67" t="str">
        <f>IF(D857=0,"",D857/C856)</f>
        <v/>
      </c>
      <c r="Q857" s="68"/>
      <c r="R857" s="231" t="str">
        <f t="shared" si="96"/>
        <v/>
      </c>
      <c r="S857" s="231" t="str">
        <f t="shared" si="95"/>
        <v/>
      </c>
      <c r="T857" s="120"/>
    </row>
    <row r="858" spans="1:20" ht="15.75" customHeight="1" x14ac:dyDescent="0.25">
      <c r="A858" s="58">
        <v>2601</v>
      </c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144"/>
      <c r="M858" s="223"/>
      <c r="N858" s="129"/>
      <c r="O858" s="224"/>
      <c r="P858" s="67" t="str">
        <f>IF(E858=0,"",E858/D857)</f>
        <v/>
      </c>
      <c r="Q858" s="68"/>
      <c r="R858" s="231" t="str">
        <f t="shared" si="96"/>
        <v/>
      </c>
      <c r="S858" s="231" t="str">
        <f t="shared" si="95"/>
        <v/>
      </c>
      <c r="T858" s="120"/>
    </row>
    <row r="859" spans="1:20" ht="15.75" customHeight="1" x14ac:dyDescent="0.25">
      <c r="A859" s="58">
        <v>2602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144"/>
      <c r="M859" s="223"/>
      <c r="N859" s="129"/>
      <c r="O859" s="224"/>
      <c r="P859" s="175" t="str">
        <f>IF(F859=0,"",F859/E858)</f>
        <v/>
      </c>
      <c r="Q859" s="68"/>
      <c r="R859" s="231" t="str">
        <f t="shared" si="96"/>
        <v/>
      </c>
      <c r="S859" s="231" t="str">
        <f t="shared" si="95"/>
        <v/>
      </c>
      <c r="T859" s="120"/>
    </row>
    <row r="860" spans="1:20" ht="15.75" customHeight="1" x14ac:dyDescent="0.25">
      <c r="A860" s="58">
        <v>2701</v>
      </c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144"/>
      <c r="M860" s="223"/>
      <c r="N860" s="129"/>
      <c r="O860" s="225"/>
      <c r="P860" s="176" t="str">
        <f>IF(C860=0,"",C860/B859)</f>
        <v/>
      </c>
      <c r="Q860" s="174"/>
      <c r="R860" s="231" t="str">
        <f t="shared" si="96"/>
        <v/>
      </c>
      <c r="S860" s="231" t="str">
        <f t="shared" si="95"/>
        <v/>
      </c>
      <c r="T860" s="120"/>
    </row>
    <row r="861" spans="1:20" ht="15.75" customHeight="1" x14ac:dyDescent="0.25">
      <c r="A861" s="58">
        <v>2702</v>
      </c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144"/>
      <c r="M861" s="223"/>
      <c r="N861" s="129"/>
      <c r="O861" s="225"/>
      <c r="P861" s="233"/>
      <c r="Q861" s="109"/>
      <c r="R861" s="234"/>
      <c r="S861" s="233"/>
      <c r="T861" s="120"/>
    </row>
    <row r="862" spans="1:20" ht="15.75" customHeight="1" x14ac:dyDescent="0.25">
      <c r="A862" s="58">
        <v>2801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144"/>
      <c r="M862" s="223"/>
      <c r="N862" s="129"/>
      <c r="O862" s="225"/>
      <c r="P862" s="129"/>
      <c r="Q862" s="225"/>
      <c r="R862" s="124"/>
      <c r="S862" s="233"/>
      <c r="T862" s="120"/>
    </row>
    <row r="863" spans="1:20" ht="15.75" customHeight="1" x14ac:dyDescent="0.25">
      <c r="A863" s="58">
        <v>2802</v>
      </c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144"/>
      <c r="M863" s="223"/>
      <c r="N863" s="129"/>
      <c r="O863" s="225"/>
      <c r="P863" s="191" t="s">
        <v>83</v>
      </c>
      <c r="Q863" s="82"/>
      <c r="R863" s="111" t="str">
        <f>IF(SUM(L856:L859)=0,"",SUM(L856:L859))</f>
        <v/>
      </c>
      <c r="S863" s="193" t="s">
        <v>11</v>
      </c>
      <c r="T863" s="120"/>
    </row>
    <row r="864" spans="1:20" ht="15.75" customHeight="1" x14ac:dyDescent="0.25">
      <c r="A864" s="58">
        <v>2901</v>
      </c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144"/>
      <c r="M864" s="223"/>
      <c r="N864" s="129"/>
      <c r="O864" s="225"/>
      <c r="P864" s="192" t="s">
        <v>85</v>
      </c>
      <c r="Q864" s="86" t="str">
        <f>IF(Q863/B851=0,"",Q863/B851)</f>
        <v/>
      </c>
      <c r="R864" s="112" t="e">
        <f>IF(Q863/R863=0,"",Q863/R863)</f>
        <v>#VALUE!</v>
      </c>
      <c r="S864" s="194" t="s">
        <v>86</v>
      </c>
      <c r="T864" s="120"/>
    </row>
    <row r="865" spans="1:20" ht="15.75" customHeight="1" x14ac:dyDescent="0.25">
      <c r="A865" s="58">
        <v>2902</v>
      </c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144"/>
      <c r="M865" s="226"/>
      <c r="N865" s="227"/>
      <c r="O865" s="228"/>
      <c r="P865" s="90"/>
      <c r="Q865" s="91"/>
      <c r="R865" s="91"/>
      <c r="S865" s="113"/>
      <c r="T865" s="120"/>
    </row>
    <row r="866" spans="1:20" ht="18" x14ac:dyDescent="0.25">
      <c r="A866" s="28"/>
      <c r="B866" s="308" t="s">
        <v>111</v>
      </c>
      <c r="C866" s="308"/>
      <c r="D866" s="308"/>
      <c r="E866" s="308"/>
      <c r="F866" s="308"/>
      <c r="G866" s="308"/>
      <c r="H866" s="308"/>
      <c r="I866" s="308"/>
      <c r="J866" s="308"/>
      <c r="K866" s="308"/>
      <c r="L866" s="93">
        <f>SUM(L859:L862)</f>
        <v>0</v>
      </c>
      <c r="M866" s="94" t="str">
        <f>IF(L859=0,"",L859/B850)</f>
        <v/>
      </c>
      <c r="N866" s="94" t="str">
        <f>IF(L866=0,"",L866/B850)</f>
        <v/>
      </c>
      <c r="O866" s="94" t="e">
        <f>N866-M866</f>
        <v>#VALUE!</v>
      </c>
      <c r="P866" s="3"/>
      <c r="Q866" s="29"/>
      <c r="R866" s="22"/>
      <c r="S866" s="3"/>
      <c r="T866" s="120"/>
    </row>
    <row r="867" spans="1:20" ht="12.75" customHeight="1" x14ac:dyDescent="0.25">
      <c r="A867" s="28"/>
      <c r="B867" s="29"/>
      <c r="C867" s="29"/>
      <c r="D867" s="29"/>
      <c r="E867" s="29"/>
      <c r="F867" s="132"/>
      <c r="G867" s="132"/>
      <c r="H867" s="132"/>
      <c r="I867" s="132"/>
      <c r="J867" s="132"/>
      <c r="K867" s="132"/>
      <c r="L867" s="133"/>
      <c r="M867" s="134"/>
      <c r="N867" s="134"/>
      <c r="O867" s="134"/>
      <c r="P867" s="3"/>
      <c r="Q867" s="29"/>
      <c r="R867" s="22"/>
      <c r="S867" s="3"/>
      <c r="T867" s="120"/>
    </row>
    <row r="868" spans="1:20" ht="12.75" customHeight="1" x14ac:dyDescent="0.25">
      <c r="A868" s="28"/>
      <c r="B868" s="29"/>
      <c r="C868" s="29"/>
      <c r="D868" s="29"/>
      <c r="E868" s="29"/>
      <c r="F868" s="132"/>
      <c r="G868" s="132"/>
      <c r="H868" s="132"/>
      <c r="I868" s="132"/>
      <c r="J868" s="132"/>
      <c r="K868" s="132"/>
      <c r="L868" s="133"/>
      <c r="M868" s="134"/>
      <c r="N868" s="134"/>
      <c r="O868" s="134"/>
      <c r="P868" s="3"/>
      <c r="Q868" s="29"/>
      <c r="R868" s="22"/>
      <c r="S868" s="3"/>
      <c r="T868" s="120"/>
    </row>
    <row r="869" spans="1:20" ht="26.25" x14ac:dyDescent="0.4">
      <c r="A869" s="161"/>
      <c r="B869" s="279" t="s">
        <v>99</v>
      </c>
      <c r="C869" s="279"/>
      <c r="D869" s="279"/>
      <c r="E869" s="279"/>
      <c r="F869" s="279"/>
      <c r="G869" s="279"/>
      <c r="H869" s="279"/>
      <c r="I869" s="279"/>
      <c r="J869" s="279"/>
      <c r="K869" s="279"/>
      <c r="L869" s="179" t="s">
        <v>142</v>
      </c>
      <c r="M869" s="3"/>
      <c r="N869" s="3"/>
      <c r="O869" s="29"/>
      <c r="P869" s="3"/>
      <c r="Q869" s="29"/>
      <c r="R869" s="29"/>
      <c r="S869" s="29"/>
      <c r="T869" s="120"/>
    </row>
    <row r="870" spans="1:20" ht="20.25" x14ac:dyDescent="0.2">
      <c r="A870" s="293" t="s">
        <v>10</v>
      </c>
      <c r="B870" s="273" t="s">
        <v>100</v>
      </c>
      <c r="C870" s="274"/>
      <c r="D870" s="274"/>
      <c r="E870" s="274"/>
      <c r="F870" s="274"/>
      <c r="G870" s="274"/>
      <c r="H870" s="274"/>
      <c r="I870" s="274"/>
      <c r="J870" s="274"/>
      <c r="K870" s="275"/>
      <c r="L870" s="276" t="s">
        <v>11</v>
      </c>
      <c r="M870" s="269" t="s">
        <v>3</v>
      </c>
      <c r="N870" s="269" t="s">
        <v>4</v>
      </c>
      <c r="O870" s="278" t="s">
        <v>5</v>
      </c>
      <c r="P870" s="269" t="s">
        <v>6</v>
      </c>
      <c r="Q870" s="267" t="s">
        <v>7</v>
      </c>
      <c r="R870" s="267" t="s">
        <v>8</v>
      </c>
      <c r="S870" s="269" t="s">
        <v>101</v>
      </c>
      <c r="T870" s="120"/>
    </row>
    <row r="871" spans="1:20" ht="15.75" x14ac:dyDescent="0.25">
      <c r="A871" s="268"/>
      <c r="B871" s="58" t="s">
        <v>102</v>
      </c>
      <c r="C871" s="58" t="s">
        <v>103</v>
      </c>
      <c r="D871" s="58" t="s">
        <v>104</v>
      </c>
      <c r="E871" s="58" t="s">
        <v>105</v>
      </c>
      <c r="F871" s="58" t="s">
        <v>106</v>
      </c>
      <c r="G871" s="58" t="s">
        <v>107</v>
      </c>
      <c r="H871" s="58" t="s">
        <v>108</v>
      </c>
      <c r="I871" s="58" t="s">
        <v>109</v>
      </c>
      <c r="J871" s="58" t="s">
        <v>110</v>
      </c>
      <c r="K871" s="58" t="s">
        <v>135</v>
      </c>
      <c r="L871" s="277"/>
      <c r="M871" s="268"/>
      <c r="N871" s="268"/>
      <c r="O871" s="268"/>
      <c r="P871" s="268"/>
      <c r="Q871" s="268"/>
      <c r="R871" s="268"/>
      <c r="S871" s="268"/>
      <c r="T871" s="120"/>
    </row>
    <row r="872" spans="1:20" ht="15.75" customHeight="1" x14ac:dyDescent="0.25">
      <c r="A872" s="58">
        <v>2301</v>
      </c>
      <c r="B872" s="59">
        <v>16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144"/>
      <c r="M872" s="220"/>
      <c r="N872" s="221"/>
      <c r="O872" s="222"/>
      <c r="P872" s="229"/>
      <c r="Q872" s="63">
        <f>B872</f>
        <v>16</v>
      </c>
      <c r="R872" s="230"/>
      <c r="S872" s="229"/>
      <c r="T872" s="120"/>
    </row>
    <row r="873" spans="1:20" ht="15.75" customHeight="1" x14ac:dyDescent="0.25">
      <c r="A873" s="58">
        <v>2302</v>
      </c>
      <c r="B873" s="59"/>
      <c r="C873" s="59">
        <v>14</v>
      </c>
      <c r="D873" s="59"/>
      <c r="E873" s="59"/>
      <c r="F873" s="59"/>
      <c r="G873" s="59"/>
      <c r="H873" s="59"/>
      <c r="I873" s="59"/>
      <c r="J873" s="59"/>
      <c r="K873" s="59"/>
      <c r="L873" s="144"/>
      <c r="M873" s="223"/>
      <c r="N873" s="129"/>
      <c r="O873" s="224"/>
      <c r="P873" s="67">
        <f>IF(C873=0,"",C873/B872)</f>
        <v>0.875</v>
      </c>
      <c r="Q873" s="68">
        <v>14</v>
      </c>
      <c r="R873" s="231">
        <f>IF(Q873=0,"",Q873/Q872)</f>
        <v>0.875</v>
      </c>
      <c r="S873" s="231">
        <f t="shared" ref="S873:S881" si="97">IF(Q873=0,"",100%-R873)</f>
        <v>0.125</v>
      </c>
      <c r="T873" s="120"/>
    </row>
    <row r="874" spans="1:20" ht="15.75" customHeight="1" x14ac:dyDescent="0.25">
      <c r="A874" s="58">
        <v>2401</v>
      </c>
      <c r="B874" s="59"/>
      <c r="C874" s="59"/>
      <c r="D874" s="59">
        <v>11</v>
      </c>
      <c r="E874" s="59"/>
      <c r="F874" s="59"/>
      <c r="G874" s="59"/>
      <c r="H874" s="59"/>
      <c r="I874" s="59"/>
      <c r="J874" s="59"/>
      <c r="K874" s="59"/>
      <c r="L874" s="144"/>
      <c r="M874" s="223"/>
      <c r="N874" s="129"/>
      <c r="O874" s="224"/>
      <c r="P874" s="67">
        <f>IF(D874=0,"",D874/C873)</f>
        <v>0.7857142857142857</v>
      </c>
      <c r="Q874" s="68">
        <v>14</v>
      </c>
      <c r="R874" s="231">
        <f t="shared" ref="R874:R875" si="98">IF(Q874=0,"",Q874/Q873)</f>
        <v>1</v>
      </c>
      <c r="S874" s="231">
        <f t="shared" si="97"/>
        <v>0</v>
      </c>
      <c r="T874" s="154">
        <f>Q874/Q872</f>
        <v>0.875</v>
      </c>
    </row>
    <row r="875" spans="1:20" ht="15.75" customHeight="1" x14ac:dyDescent="0.25">
      <c r="A875" s="58">
        <v>2402</v>
      </c>
      <c r="B875" s="59"/>
      <c r="C875" s="59"/>
      <c r="D875" s="59"/>
      <c r="E875" s="59">
        <v>11</v>
      </c>
      <c r="F875" s="59"/>
      <c r="G875" s="59"/>
      <c r="H875" s="59"/>
      <c r="I875" s="59"/>
      <c r="J875" s="59"/>
      <c r="K875" s="59"/>
      <c r="L875" s="144"/>
      <c r="M875" s="223"/>
      <c r="N875" s="129"/>
      <c r="O875" s="224"/>
      <c r="P875" s="67">
        <f>IF(E875=0,"",E875/D874)</f>
        <v>1</v>
      </c>
      <c r="Q875" s="68">
        <v>12</v>
      </c>
      <c r="R875" s="231">
        <f t="shared" si="98"/>
        <v>0.8571428571428571</v>
      </c>
      <c r="S875" s="231">
        <f t="shared" si="97"/>
        <v>0.1428571428571429</v>
      </c>
      <c r="T875" s="120"/>
    </row>
    <row r="876" spans="1:20" ht="15.75" customHeight="1" x14ac:dyDescent="0.25">
      <c r="A876" s="58">
        <v>2501</v>
      </c>
      <c r="B876" s="59"/>
      <c r="C876" s="59"/>
      <c r="D876" s="59"/>
      <c r="E876" s="59"/>
      <c r="F876" s="59">
        <v>9</v>
      </c>
      <c r="G876" s="59"/>
      <c r="H876" s="59"/>
      <c r="I876" s="59"/>
      <c r="J876" s="59"/>
      <c r="K876" s="59"/>
      <c r="L876" s="144"/>
      <c r="M876" s="223"/>
      <c r="N876" s="129"/>
      <c r="O876" s="224"/>
      <c r="P876" s="67">
        <f>IF(F876=0,"",F876/E875)</f>
        <v>0.81818181818181823</v>
      </c>
      <c r="Q876" s="68">
        <v>11</v>
      </c>
      <c r="R876" s="231">
        <f t="shared" ref="R876:R881" si="99">IF(Q876=0,"",Q876/Q875)</f>
        <v>0.91666666666666663</v>
      </c>
      <c r="S876" s="231">
        <f t="shared" si="97"/>
        <v>8.333333333333337E-2</v>
      </c>
      <c r="T876" s="120"/>
    </row>
    <row r="877" spans="1:20" ht="15.75" customHeight="1" x14ac:dyDescent="0.25">
      <c r="A877" s="58">
        <v>2502</v>
      </c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144"/>
      <c r="M877" s="223"/>
      <c r="N877" s="129"/>
      <c r="O877" s="224"/>
      <c r="P877" s="67" t="str">
        <f>IF(C877=0,"",C877/B876)</f>
        <v/>
      </c>
      <c r="Q877" s="68"/>
      <c r="R877" s="231" t="str">
        <f t="shared" si="99"/>
        <v/>
      </c>
      <c r="S877" s="231" t="str">
        <f t="shared" si="97"/>
        <v/>
      </c>
      <c r="T877" s="120"/>
    </row>
    <row r="878" spans="1:20" ht="15.75" customHeight="1" x14ac:dyDescent="0.25">
      <c r="A878" s="58">
        <v>2601</v>
      </c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144"/>
      <c r="M878" s="223"/>
      <c r="N878" s="129"/>
      <c r="O878" s="224"/>
      <c r="P878" s="67" t="str">
        <f>IF(D878=0,"",D878/C877)</f>
        <v/>
      </c>
      <c r="Q878" s="68"/>
      <c r="R878" s="231" t="str">
        <f t="shared" si="99"/>
        <v/>
      </c>
      <c r="S878" s="231" t="str">
        <f t="shared" si="97"/>
        <v/>
      </c>
      <c r="T878" s="120"/>
    </row>
    <row r="879" spans="1:20" ht="15.75" customHeight="1" x14ac:dyDescent="0.25">
      <c r="A879" s="58">
        <v>2602</v>
      </c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144"/>
      <c r="M879" s="223"/>
      <c r="N879" s="129"/>
      <c r="O879" s="224"/>
      <c r="P879" s="67" t="str">
        <f>IF(E879=0,"",E879/D878)</f>
        <v/>
      </c>
      <c r="Q879" s="68"/>
      <c r="R879" s="231" t="str">
        <f t="shared" si="99"/>
        <v/>
      </c>
      <c r="S879" s="231" t="str">
        <f t="shared" si="97"/>
        <v/>
      </c>
      <c r="T879" s="120"/>
    </row>
    <row r="880" spans="1:20" ht="15.75" customHeight="1" x14ac:dyDescent="0.25">
      <c r="A880" s="58">
        <v>2701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144"/>
      <c r="M880" s="223"/>
      <c r="N880" s="129"/>
      <c r="O880" s="224"/>
      <c r="P880" s="175" t="str">
        <f>IF(F880=0,"",F880/E879)</f>
        <v/>
      </c>
      <c r="Q880" s="68"/>
      <c r="R880" s="231" t="str">
        <f t="shared" si="99"/>
        <v/>
      </c>
      <c r="S880" s="231" t="str">
        <f t="shared" si="97"/>
        <v/>
      </c>
      <c r="T880" s="120"/>
    </row>
    <row r="881" spans="1:20" ht="15.75" customHeight="1" x14ac:dyDescent="0.25">
      <c r="A881" s="58">
        <v>2702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144"/>
      <c r="M881" s="223"/>
      <c r="N881" s="129"/>
      <c r="O881" s="225"/>
      <c r="P881" s="176" t="str">
        <f>IF(C881=0,"",C881/B880)</f>
        <v/>
      </c>
      <c r="Q881" s="174"/>
      <c r="R881" s="231" t="str">
        <f t="shared" si="99"/>
        <v/>
      </c>
      <c r="S881" s="231" t="str">
        <f t="shared" si="97"/>
        <v/>
      </c>
      <c r="T881" s="120"/>
    </row>
    <row r="882" spans="1:20" ht="15.75" customHeight="1" x14ac:dyDescent="0.25">
      <c r="A882" s="58">
        <v>2801</v>
      </c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144"/>
      <c r="M882" s="223"/>
      <c r="N882" s="129"/>
      <c r="O882" s="225"/>
      <c r="P882" s="233"/>
      <c r="Q882" s="109"/>
      <c r="R882" s="234"/>
      <c r="S882" s="233"/>
      <c r="T882" s="120"/>
    </row>
    <row r="883" spans="1:20" ht="15.75" customHeight="1" x14ac:dyDescent="0.25">
      <c r="A883" s="58">
        <v>2802</v>
      </c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144"/>
      <c r="M883" s="223"/>
      <c r="N883" s="129"/>
      <c r="O883" s="225"/>
      <c r="P883" s="129"/>
      <c r="Q883" s="225"/>
      <c r="R883" s="124"/>
      <c r="S883" s="233"/>
      <c r="T883" s="120"/>
    </row>
    <row r="884" spans="1:20" ht="15.75" customHeight="1" x14ac:dyDescent="0.25">
      <c r="A884" s="58">
        <v>2901</v>
      </c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144"/>
      <c r="M884" s="223"/>
      <c r="N884" s="129"/>
      <c r="O884" s="225"/>
      <c r="P884" s="191" t="s">
        <v>83</v>
      </c>
      <c r="Q884" s="82"/>
      <c r="R884" s="111" t="str">
        <f>IF(SUM(L877:L880)=0,"",SUM(L877:L880))</f>
        <v/>
      </c>
      <c r="S884" s="193" t="s">
        <v>11</v>
      </c>
      <c r="T884" s="120"/>
    </row>
    <row r="885" spans="1:20" ht="15.75" customHeight="1" x14ac:dyDescent="0.25">
      <c r="A885" s="58">
        <v>2902</v>
      </c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144"/>
      <c r="M885" s="223"/>
      <c r="N885" s="129"/>
      <c r="O885" s="225"/>
      <c r="P885" s="192" t="s">
        <v>85</v>
      </c>
      <c r="Q885" s="86" t="str">
        <f>IF(Q884/B872=0,"",Q884/B872)</f>
        <v/>
      </c>
      <c r="R885" s="112" t="e">
        <f>IF(Q884/R884=0,"",Q884/R884)</f>
        <v>#VALUE!</v>
      </c>
      <c r="S885" s="194" t="s">
        <v>86</v>
      </c>
      <c r="T885" s="120"/>
    </row>
    <row r="886" spans="1:20" ht="15.75" customHeight="1" x14ac:dyDescent="0.25">
      <c r="A886" s="58">
        <v>3001</v>
      </c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144"/>
      <c r="M886" s="226"/>
      <c r="N886" s="227"/>
      <c r="O886" s="228"/>
      <c r="P886" s="90"/>
      <c r="Q886" s="91"/>
      <c r="R886" s="91"/>
      <c r="S886" s="113"/>
      <c r="T886" s="120"/>
    </row>
    <row r="887" spans="1:20" ht="18" x14ac:dyDescent="0.25">
      <c r="A887" s="28"/>
      <c r="B887" s="308" t="s">
        <v>111</v>
      </c>
      <c r="C887" s="308"/>
      <c r="D887" s="308"/>
      <c r="E887" s="308"/>
      <c r="F887" s="308"/>
      <c r="G887" s="308"/>
      <c r="H887" s="308"/>
      <c r="I887" s="308"/>
      <c r="J887" s="308"/>
      <c r="K887" s="308"/>
      <c r="L887" s="93">
        <f>SUM(L880:L883)</f>
        <v>0</v>
      </c>
      <c r="M887" s="94" t="str">
        <f>IF(L880=0,"",L880/B871)</f>
        <v/>
      </c>
      <c r="N887" s="94" t="str">
        <f>IF(L887=0,"",L887/B871)</f>
        <v/>
      </c>
      <c r="O887" s="94" t="e">
        <f>N887-M887</f>
        <v>#VALUE!</v>
      </c>
      <c r="P887" s="3"/>
      <c r="Q887" s="29"/>
      <c r="R887" s="22"/>
      <c r="S887" s="3"/>
      <c r="T887" s="120"/>
    </row>
    <row r="888" spans="1:20" ht="12.75" customHeight="1" x14ac:dyDescent="0.25">
      <c r="A888" s="28"/>
      <c r="B888" s="29"/>
      <c r="C888" s="29"/>
      <c r="D888" s="29"/>
      <c r="E888" s="29"/>
      <c r="F888" s="132"/>
      <c r="G888" s="132"/>
      <c r="H888" s="132"/>
      <c r="I888" s="132"/>
      <c r="J888" s="132"/>
      <c r="K888" s="132"/>
      <c r="L888" s="133"/>
      <c r="M888" s="134"/>
      <c r="N888" s="134"/>
      <c r="O888" s="134"/>
      <c r="P888" s="3"/>
      <c r="Q888" s="29"/>
      <c r="R888" s="22"/>
      <c r="S888" s="3"/>
      <c r="T888" s="120"/>
    </row>
    <row r="889" spans="1:20" ht="12.75" customHeight="1" x14ac:dyDescent="0.25">
      <c r="A889" s="28"/>
      <c r="B889" s="29"/>
      <c r="C889" s="29"/>
      <c r="D889" s="29"/>
      <c r="E889" s="29"/>
      <c r="F889" s="132"/>
      <c r="G889" s="132"/>
      <c r="H889" s="132"/>
      <c r="I889" s="132"/>
      <c r="J889" s="132"/>
      <c r="K889" s="132"/>
      <c r="L889" s="133"/>
      <c r="M889" s="134"/>
      <c r="N889" s="134"/>
      <c r="O889" s="134"/>
      <c r="P889" s="3"/>
      <c r="Q889" s="29"/>
      <c r="R889" s="22"/>
      <c r="S889" s="3"/>
      <c r="T889" s="120"/>
    </row>
    <row r="890" spans="1:20" ht="26.25" x14ac:dyDescent="0.4">
      <c r="A890" s="161"/>
      <c r="B890" s="279" t="s">
        <v>99</v>
      </c>
      <c r="C890" s="279"/>
      <c r="D890" s="279"/>
      <c r="E890" s="279"/>
      <c r="F890" s="279"/>
      <c r="G890" s="279"/>
      <c r="H890" s="279"/>
      <c r="I890" s="279"/>
      <c r="J890" s="279"/>
      <c r="K890" s="279"/>
      <c r="L890" s="179" t="s">
        <v>143</v>
      </c>
      <c r="M890" s="3"/>
      <c r="N890" s="3"/>
      <c r="O890" s="29"/>
      <c r="P890" s="3"/>
      <c r="Q890" s="29"/>
      <c r="R890" s="29"/>
      <c r="S890" s="29"/>
      <c r="T890" s="120"/>
    </row>
    <row r="891" spans="1:20" ht="20.25" x14ac:dyDescent="0.2">
      <c r="A891" s="293" t="s">
        <v>10</v>
      </c>
      <c r="B891" s="273" t="s">
        <v>100</v>
      </c>
      <c r="C891" s="274"/>
      <c r="D891" s="274"/>
      <c r="E891" s="274"/>
      <c r="F891" s="274"/>
      <c r="G891" s="274"/>
      <c r="H891" s="274"/>
      <c r="I891" s="274"/>
      <c r="J891" s="274"/>
      <c r="K891" s="275"/>
      <c r="L891" s="276" t="s">
        <v>11</v>
      </c>
      <c r="M891" s="269" t="s">
        <v>3</v>
      </c>
      <c r="N891" s="269" t="s">
        <v>4</v>
      </c>
      <c r="O891" s="278" t="s">
        <v>5</v>
      </c>
      <c r="P891" s="269" t="s">
        <v>6</v>
      </c>
      <c r="Q891" s="267" t="s">
        <v>7</v>
      </c>
      <c r="R891" s="267" t="s">
        <v>8</v>
      </c>
      <c r="S891" s="269" t="s">
        <v>101</v>
      </c>
      <c r="T891" s="120"/>
    </row>
    <row r="892" spans="1:20" ht="15.75" x14ac:dyDescent="0.25">
      <c r="A892" s="268"/>
      <c r="B892" s="58" t="s">
        <v>102</v>
      </c>
      <c r="C892" s="58" t="s">
        <v>103</v>
      </c>
      <c r="D892" s="58" t="s">
        <v>104</v>
      </c>
      <c r="E892" s="58" t="s">
        <v>105</v>
      </c>
      <c r="F892" s="58" t="s">
        <v>106</v>
      </c>
      <c r="G892" s="58" t="s">
        <v>107</v>
      </c>
      <c r="H892" s="58" t="s">
        <v>108</v>
      </c>
      <c r="I892" s="58" t="s">
        <v>109</v>
      </c>
      <c r="J892" s="58" t="s">
        <v>110</v>
      </c>
      <c r="K892" s="58" t="s">
        <v>135</v>
      </c>
      <c r="L892" s="277"/>
      <c r="M892" s="268"/>
      <c r="N892" s="268"/>
      <c r="O892" s="268"/>
      <c r="P892" s="268"/>
      <c r="Q892" s="268"/>
      <c r="R892" s="268"/>
      <c r="S892" s="268"/>
      <c r="T892" s="120"/>
    </row>
    <row r="893" spans="1:20" ht="15.75" customHeight="1" x14ac:dyDescent="0.25">
      <c r="A893" s="58">
        <v>2302</v>
      </c>
      <c r="B893" s="59">
        <v>35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144"/>
      <c r="M893" s="220"/>
      <c r="N893" s="221"/>
      <c r="O893" s="222"/>
      <c r="P893" s="229"/>
      <c r="Q893" s="63">
        <f>B893</f>
        <v>35</v>
      </c>
      <c r="R893" s="230"/>
      <c r="S893" s="229"/>
      <c r="T893" s="120"/>
    </row>
    <row r="894" spans="1:20" ht="15.75" customHeight="1" x14ac:dyDescent="0.25">
      <c r="A894" s="58">
        <v>2401</v>
      </c>
      <c r="B894" s="59"/>
      <c r="C894" s="59">
        <v>26</v>
      </c>
      <c r="D894" s="59"/>
      <c r="E894" s="59"/>
      <c r="F894" s="59"/>
      <c r="G894" s="59"/>
      <c r="H894" s="59"/>
      <c r="I894" s="59"/>
      <c r="J894" s="59"/>
      <c r="K894" s="59"/>
      <c r="L894" s="144"/>
      <c r="M894" s="223"/>
      <c r="N894" s="129"/>
      <c r="O894" s="224"/>
      <c r="P894" s="67">
        <f>IF(C894=0,"",C894/B893)</f>
        <v>0.74285714285714288</v>
      </c>
      <c r="Q894" s="68">
        <v>26</v>
      </c>
      <c r="R894" s="231">
        <f>IF(Q894=0,"",Q894/Q893)</f>
        <v>0.74285714285714288</v>
      </c>
      <c r="S894" s="231">
        <f t="shared" ref="S894:S902" si="100">IF(Q894=0,"",100%-R894)</f>
        <v>0.25714285714285712</v>
      </c>
      <c r="T894" s="120"/>
    </row>
    <row r="895" spans="1:20" ht="15.75" customHeight="1" x14ac:dyDescent="0.25">
      <c r="A895" s="58">
        <v>2402</v>
      </c>
      <c r="B895" s="59"/>
      <c r="C895" s="59"/>
      <c r="D895" s="59">
        <v>18</v>
      </c>
      <c r="E895" s="59"/>
      <c r="F895" s="59"/>
      <c r="G895" s="59"/>
      <c r="H895" s="59"/>
      <c r="I895" s="59"/>
      <c r="J895" s="59"/>
      <c r="K895" s="59"/>
      <c r="L895" s="144"/>
      <c r="M895" s="223"/>
      <c r="N895" s="129"/>
      <c r="O895" s="224"/>
      <c r="P895" s="67">
        <f>IF(D895=0,"",D895/C894)</f>
        <v>0.69230769230769229</v>
      </c>
      <c r="Q895" s="68">
        <v>24</v>
      </c>
      <c r="R895" s="231">
        <f t="shared" ref="R895:R897" si="101">IF(Q895=0,"",Q895/Q894)</f>
        <v>0.92307692307692313</v>
      </c>
      <c r="S895" s="231">
        <f t="shared" ref="S895:S897" si="102">IF(Q895=0,"",100%-R895)</f>
        <v>7.6923076923076872E-2</v>
      </c>
      <c r="T895" s="154">
        <f>Q895/Q893</f>
        <v>0.68571428571428572</v>
      </c>
    </row>
    <row r="896" spans="1:20" ht="15.75" customHeight="1" x14ac:dyDescent="0.25">
      <c r="A896" s="58">
        <v>2501</v>
      </c>
      <c r="B896" s="59"/>
      <c r="C896" s="59"/>
      <c r="D896" s="59"/>
      <c r="E896" s="59">
        <v>17</v>
      </c>
      <c r="F896" s="59"/>
      <c r="G896" s="59"/>
      <c r="H896" s="59"/>
      <c r="I896" s="59"/>
      <c r="J896" s="59"/>
      <c r="K896" s="59"/>
      <c r="L896" s="144"/>
      <c r="M896" s="223"/>
      <c r="N896" s="129"/>
      <c r="O896" s="224"/>
      <c r="P896" s="67">
        <f>IF(E896=0,"",E896/D895)</f>
        <v>0.94444444444444442</v>
      </c>
      <c r="Q896" s="68">
        <v>22</v>
      </c>
      <c r="R896" s="231">
        <f t="shared" si="101"/>
        <v>0.91666666666666663</v>
      </c>
      <c r="S896" s="231">
        <f t="shared" si="102"/>
        <v>8.333333333333337E-2</v>
      </c>
      <c r="T896" s="120"/>
    </row>
    <row r="897" spans="1:20" ht="15.75" customHeight="1" x14ac:dyDescent="0.25">
      <c r="A897" s="58">
        <v>2502</v>
      </c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144"/>
      <c r="M897" s="223"/>
      <c r="N897" s="129"/>
      <c r="O897" s="224"/>
      <c r="P897" s="67" t="str">
        <f>IF(F897=0,"",F897/E896)</f>
        <v/>
      </c>
      <c r="Q897" s="68"/>
      <c r="R897" s="231" t="str">
        <f t="shared" si="101"/>
        <v/>
      </c>
      <c r="S897" s="231" t="str">
        <f t="shared" si="102"/>
        <v/>
      </c>
      <c r="T897" s="120"/>
    </row>
    <row r="898" spans="1:20" ht="15.75" customHeight="1" x14ac:dyDescent="0.25">
      <c r="A898" s="58">
        <v>2601</v>
      </c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144"/>
      <c r="M898" s="223"/>
      <c r="N898" s="129"/>
      <c r="O898" s="224"/>
      <c r="P898" s="67" t="str">
        <f>IF(C898=0,"",C898/B897)</f>
        <v/>
      </c>
      <c r="Q898" s="68"/>
      <c r="R898" s="231" t="str">
        <f t="shared" ref="R898:R902" si="103">IF(Q898=0,"",Q898/Q897)</f>
        <v/>
      </c>
      <c r="S898" s="231" t="str">
        <f t="shared" si="100"/>
        <v/>
      </c>
      <c r="T898" s="120"/>
    </row>
    <row r="899" spans="1:20" ht="15.75" customHeight="1" x14ac:dyDescent="0.25">
      <c r="A899" s="58">
        <v>2602</v>
      </c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144"/>
      <c r="M899" s="223"/>
      <c r="N899" s="129"/>
      <c r="O899" s="224"/>
      <c r="P899" s="67" t="str">
        <f>IF(D899=0,"",D899/C898)</f>
        <v/>
      </c>
      <c r="Q899" s="68"/>
      <c r="R899" s="231" t="str">
        <f t="shared" si="103"/>
        <v/>
      </c>
      <c r="S899" s="231" t="str">
        <f t="shared" si="100"/>
        <v/>
      </c>
      <c r="T899" s="120"/>
    </row>
    <row r="900" spans="1:20" ht="15.75" customHeight="1" x14ac:dyDescent="0.25">
      <c r="A900" s="58">
        <v>2701</v>
      </c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144"/>
      <c r="M900" s="223"/>
      <c r="N900" s="129"/>
      <c r="O900" s="224"/>
      <c r="P900" s="67" t="str">
        <f>IF(E900=0,"",E900/D899)</f>
        <v/>
      </c>
      <c r="Q900" s="68"/>
      <c r="R900" s="231" t="str">
        <f t="shared" si="103"/>
        <v/>
      </c>
      <c r="S900" s="231" t="str">
        <f t="shared" si="100"/>
        <v/>
      </c>
      <c r="T900" s="120"/>
    </row>
    <row r="901" spans="1:20" ht="15.75" customHeight="1" x14ac:dyDescent="0.25">
      <c r="A901" s="58">
        <v>2702</v>
      </c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144"/>
      <c r="M901" s="223"/>
      <c r="N901" s="129"/>
      <c r="O901" s="224"/>
      <c r="P901" s="175" t="str">
        <f>IF(F901=0,"",F901/E900)</f>
        <v/>
      </c>
      <c r="Q901" s="68"/>
      <c r="R901" s="231" t="str">
        <f t="shared" si="103"/>
        <v/>
      </c>
      <c r="S901" s="231" t="str">
        <f t="shared" si="100"/>
        <v/>
      </c>
      <c r="T901" s="120"/>
    </row>
    <row r="902" spans="1:20" ht="15.75" customHeight="1" x14ac:dyDescent="0.25">
      <c r="A902" s="58">
        <v>2801</v>
      </c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144"/>
      <c r="M902" s="223"/>
      <c r="N902" s="129"/>
      <c r="O902" s="225"/>
      <c r="P902" s="176" t="str">
        <f>IF(C902=0,"",C902/B901)</f>
        <v/>
      </c>
      <c r="Q902" s="174"/>
      <c r="R902" s="231" t="str">
        <f t="shared" si="103"/>
        <v/>
      </c>
      <c r="S902" s="231" t="str">
        <f t="shared" si="100"/>
        <v/>
      </c>
      <c r="T902" s="120"/>
    </row>
    <row r="903" spans="1:20" ht="15.75" customHeight="1" x14ac:dyDescent="0.25">
      <c r="A903" s="58">
        <v>2802</v>
      </c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144"/>
      <c r="M903" s="223"/>
      <c r="N903" s="129"/>
      <c r="O903" s="225"/>
      <c r="P903" s="233"/>
      <c r="Q903" s="109"/>
      <c r="R903" s="234"/>
      <c r="S903" s="233"/>
      <c r="T903" s="120"/>
    </row>
    <row r="904" spans="1:20" ht="15.75" customHeight="1" x14ac:dyDescent="0.25">
      <c r="A904" s="58">
        <v>2901</v>
      </c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144"/>
      <c r="M904" s="223"/>
      <c r="N904" s="129"/>
      <c r="O904" s="225"/>
      <c r="P904" s="129"/>
      <c r="Q904" s="225"/>
      <c r="R904" s="124"/>
      <c r="S904" s="233"/>
      <c r="T904" s="120"/>
    </row>
    <row r="905" spans="1:20" ht="15.75" customHeight="1" x14ac:dyDescent="0.25">
      <c r="A905" s="58">
        <v>2902</v>
      </c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144"/>
      <c r="M905" s="223"/>
      <c r="N905" s="129"/>
      <c r="O905" s="225"/>
      <c r="P905" s="191" t="s">
        <v>83</v>
      </c>
      <c r="Q905" s="82"/>
      <c r="R905" s="111" t="str">
        <f>IF(SUM(L898:L901)=0,"",SUM(L898:L901))</f>
        <v/>
      </c>
      <c r="S905" s="193" t="s">
        <v>11</v>
      </c>
      <c r="T905" s="120"/>
    </row>
    <row r="906" spans="1:20" ht="15.75" customHeight="1" x14ac:dyDescent="0.25">
      <c r="A906" s="58">
        <v>3001</v>
      </c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144"/>
      <c r="M906" s="223"/>
      <c r="N906" s="129"/>
      <c r="O906" s="225"/>
      <c r="P906" s="192" t="s">
        <v>85</v>
      </c>
      <c r="Q906" s="86" t="str">
        <f>IF(Q905/B893=0,"",Q905/B893)</f>
        <v/>
      </c>
      <c r="R906" s="112" t="e">
        <f>IF(Q905/R905=0,"",Q905/R905)</f>
        <v>#VALUE!</v>
      </c>
      <c r="S906" s="194" t="s">
        <v>86</v>
      </c>
      <c r="T906" s="120"/>
    </row>
    <row r="907" spans="1:20" ht="15.75" x14ac:dyDescent="0.25">
      <c r="A907" s="58">
        <v>3002</v>
      </c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144"/>
      <c r="M907" s="226"/>
      <c r="N907" s="227"/>
      <c r="O907" s="228"/>
      <c r="P907" s="90"/>
      <c r="Q907" s="91"/>
      <c r="R907" s="91"/>
      <c r="S907" s="113"/>
      <c r="T907" s="120"/>
    </row>
    <row r="908" spans="1:20" ht="18" x14ac:dyDescent="0.25">
      <c r="A908" s="28"/>
      <c r="B908" s="308" t="s">
        <v>111</v>
      </c>
      <c r="C908" s="308"/>
      <c r="D908" s="308"/>
      <c r="E908" s="308"/>
      <c r="F908" s="308"/>
      <c r="G908" s="308"/>
      <c r="H908" s="308"/>
      <c r="I908" s="308"/>
      <c r="J908" s="308"/>
      <c r="K908" s="308"/>
      <c r="L908" s="93">
        <f>SUM(L901:L904)</f>
        <v>0</v>
      </c>
      <c r="M908" s="94" t="str">
        <f>IF(L901=0,"",L901/B892)</f>
        <v/>
      </c>
      <c r="N908" s="94" t="str">
        <f>IF(L908=0,"",L908/B892)</f>
        <v/>
      </c>
      <c r="O908" s="94" t="e">
        <f>N908-M908</f>
        <v>#VALUE!</v>
      </c>
      <c r="P908" s="3"/>
      <c r="Q908" s="29"/>
      <c r="R908" s="22"/>
      <c r="S908" s="3"/>
      <c r="T908" s="120"/>
    </row>
    <row r="909" spans="1:20" ht="12.75" customHeight="1" x14ac:dyDescent="0.25">
      <c r="A909" s="28"/>
      <c r="B909" s="29"/>
      <c r="C909" s="29"/>
      <c r="D909" s="29"/>
      <c r="E909" s="29"/>
      <c r="F909" s="132"/>
      <c r="G909" s="132"/>
      <c r="H909" s="132"/>
      <c r="I909" s="132"/>
      <c r="J909" s="132"/>
      <c r="K909" s="132"/>
      <c r="L909" s="133"/>
      <c r="M909" s="134"/>
      <c r="N909" s="134"/>
      <c r="O909" s="134"/>
      <c r="P909" s="3"/>
      <c r="Q909" s="29"/>
      <c r="R909" s="22"/>
      <c r="S909" s="3"/>
      <c r="T909" s="120"/>
    </row>
    <row r="910" spans="1:20" ht="12.75" customHeight="1" x14ac:dyDescent="0.25">
      <c r="A910" s="28"/>
      <c r="B910" s="29"/>
      <c r="C910" s="29"/>
      <c r="D910" s="29"/>
      <c r="E910" s="29"/>
      <c r="F910" s="132"/>
      <c r="G910" s="132"/>
      <c r="H910" s="132"/>
      <c r="I910" s="132"/>
      <c r="J910" s="132"/>
      <c r="K910" s="132"/>
      <c r="L910" s="133"/>
      <c r="M910" s="134"/>
      <c r="N910" s="134"/>
      <c r="O910" s="134"/>
      <c r="P910" s="3"/>
      <c r="Q910" s="29"/>
      <c r="R910" s="22"/>
      <c r="S910" s="3"/>
      <c r="T910" s="120"/>
    </row>
    <row r="911" spans="1:20" ht="26.25" x14ac:dyDescent="0.4">
      <c r="A911" s="161"/>
      <c r="B911" s="279" t="s">
        <v>99</v>
      </c>
      <c r="C911" s="279"/>
      <c r="D911" s="279"/>
      <c r="E911" s="279"/>
      <c r="F911" s="279"/>
      <c r="G911" s="279"/>
      <c r="H911" s="279"/>
      <c r="I911" s="279"/>
      <c r="J911" s="279"/>
      <c r="K911" s="279"/>
      <c r="L911" s="179" t="s">
        <v>144</v>
      </c>
      <c r="M911" s="3"/>
      <c r="N911" s="3"/>
      <c r="O911" s="29"/>
      <c r="P911" s="3"/>
      <c r="Q911" s="29"/>
      <c r="R911" s="29"/>
      <c r="S911" s="29"/>
      <c r="T911" s="120"/>
    </row>
    <row r="912" spans="1:20" ht="20.25" x14ac:dyDescent="0.2">
      <c r="A912" s="293" t="s">
        <v>10</v>
      </c>
      <c r="B912" s="273" t="s">
        <v>100</v>
      </c>
      <c r="C912" s="274"/>
      <c r="D912" s="274"/>
      <c r="E912" s="274"/>
      <c r="F912" s="274"/>
      <c r="G912" s="274"/>
      <c r="H912" s="274"/>
      <c r="I912" s="274"/>
      <c r="J912" s="274"/>
      <c r="K912" s="275"/>
      <c r="L912" s="276" t="s">
        <v>11</v>
      </c>
      <c r="M912" s="269" t="s">
        <v>3</v>
      </c>
      <c r="N912" s="269" t="s">
        <v>4</v>
      </c>
      <c r="O912" s="278" t="s">
        <v>5</v>
      </c>
      <c r="P912" s="269" t="s">
        <v>6</v>
      </c>
      <c r="Q912" s="267" t="s">
        <v>7</v>
      </c>
      <c r="R912" s="267" t="s">
        <v>8</v>
      </c>
      <c r="S912" s="269" t="s">
        <v>101</v>
      </c>
      <c r="T912" s="120"/>
    </row>
    <row r="913" spans="1:20" ht="15.75" x14ac:dyDescent="0.25">
      <c r="A913" s="268"/>
      <c r="B913" s="58" t="s">
        <v>102</v>
      </c>
      <c r="C913" s="58" t="s">
        <v>103</v>
      </c>
      <c r="D913" s="58" t="s">
        <v>104</v>
      </c>
      <c r="E913" s="58" t="s">
        <v>105</v>
      </c>
      <c r="F913" s="58" t="s">
        <v>106</v>
      </c>
      <c r="G913" s="58" t="s">
        <v>107</v>
      </c>
      <c r="H913" s="58" t="s">
        <v>108</v>
      </c>
      <c r="I913" s="58" t="s">
        <v>109</v>
      </c>
      <c r="J913" s="58" t="s">
        <v>110</v>
      </c>
      <c r="K913" s="58" t="s">
        <v>135</v>
      </c>
      <c r="L913" s="277"/>
      <c r="M913" s="268"/>
      <c r="N913" s="268"/>
      <c r="O913" s="268"/>
      <c r="P913" s="268"/>
      <c r="Q913" s="268"/>
      <c r="R913" s="268"/>
      <c r="S913" s="268"/>
      <c r="T913" s="120"/>
    </row>
    <row r="914" spans="1:20" ht="15.75" customHeight="1" x14ac:dyDescent="0.25">
      <c r="A914" s="58">
        <v>2401</v>
      </c>
      <c r="B914" s="59">
        <v>28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144"/>
      <c r="M914" s="220"/>
      <c r="N914" s="221"/>
      <c r="O914" s="222"/>
      <c r="P914" s="229"/>
      <c r="Q914" s="63">
        <f>B914</f>
        <v>28</v>
      </c>
      <c r="R914" s="230"/>
      <c r="S914" s="229"/>
      <c r="T914" s="120"/>
    </row>
    <row r="915" spans="1:20" ht="15.75" customHeight="1" x14ac:dyDescent="0.25">
      <c r="A915" s="58">
        <v>2402</v>
      </c>
      <c r="B915" s="59"/>
      <c r="C915" s="59">
        <v>23</v>
      </c>
      <c r="D915" s="59"/>
      <c r="E915" s="59"/>
      <c r="F915" s="59"/>
      <c r="G915" s="59"/>
      <c r="H915" s="59"/>
      <c r="I915" s="59"/>
      <c r="J915" s="59"/>
      <c r="K915" s="59"/>
      <c r="L915" s="144"/>
      <c r="M915" s="223"/>
      <c r="N915" s="129"/>
      <c r="O915" s="224"/>
      <c r="P915" s="67">
        <f>IF(C915=0,"",C915/B914)</f>
        <v>0.8214285714285714</v>
      </c>
      <c r="Q915" s="68">
        <v>23</v>
      </c>
      <c r="R915" s="231">
        <f>IF(Q915=0,"",Q915/Q914)</f>
        <v>0.8214285714285714</v>
      </c>
      <c r="S915" s="231">
        <f t="shared" ref="S915:S923" si="104">IF(Q915=0,"",100%-R915)</f>
        <v>0.1785714285714286</v>
      </c>
      <c r="T915" s="120"/>
    </row>
    <row r="916" spans="1:20" ht="15.75" customHeight="1" x14ac:dyDescent="0.25">
      <c r="A916" s="58">
        <v>2501</v>
      </c>
      <c r="B916" s="59"/>
      <c r="C916" s="59"/>
      <c r="D916" s="59">
        <v>14</v>
      </c>
      <c r="E916" s="59"/>
      <c r="F916" s="59"/>
      <c r="G916" s="59"/>
      <c r="H916" s="59"/>
      <c r="I916" s="59"/>
      <c r="J916" s="59"/>
      <c r="K916" s="59"/>
      <c r="L916" s="144"/>
      <c r="M916" s="223"/>
      <c r="N916" s="129"/>
      <c r="O916" s="224"/>
      <c r="P916" s="67">
        <f>IF(D916=0,"",D916/C915)</f>
        <v>0.60869565217391308</v>
      </c>
      <c r="Q916" s="68">
        <v>22</v>
      </c>
      <c r="R916" s="231">
        <f t="shared" ref="R916:R922" si="105">IF(Q916=0,"",Q916/Q915)</f>
        <v>0.95652173913043481</v>
      </c>
      <c r="S916" s="231">
        <f t="shared" si="104"/>
        <v>4.3478260869565188E-2</v>
      </c>
      <c r="T916" s="154">
        <f>Q916/Q914</f>
        <v>0.7857142857142857</v>
      </c>
    </row>
    <row r="917" spans="1:20" ht="15.75" customHeight="1" x14ac:dyDescent="0.25">
      <c r="A917" s="58">
        <v>2502</v>
      </c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144"/>
      <c r="M917" s="223"/>
      <c r="N917" s="129"/>
      <c r="O917" s="224"/>
      <c r="P917" s="67" t="str">
        <f>IF(E917=0,"",E917/D916)</f>
        <v/>
      </c>
      <c r="Q917" s="68"/>
      <c r="R917" s="231" t="str">
        <f t="shared" si="105"/>
        <v/>
      </c>
      <c r="S917" s="231" t="str">
        <f t="shared" si="104"/>
        <v/>
      </c>
      <c r="T917" s="120"/>
    </row>
    <row r="918" spans="1:20" ht="15.75" customHeight="1" x14ac:dyDescent="0.25">
      <c r="A918" s="58">
        <v>2601</v>
      </c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144"/>
      <c r="M918" s="223"/>
      <c r="N918" s="129"/>
      <c r="O918" s="224"/>
      <c r="P918" s="67" t="str">
        <f>IF(F918=0,"",F918/E917)</f>
        <v/>
      </c>
      <c r="Q918" s="68"/>
      <c r="R918" s="231" t="str">
        <f t="shared" si="105"/>
        <v/>
      </c>
      <c r="S918" s="231" t="str">
        <f t="shared" si="104"/>
        <v/>
      </c>
      <c r="T918" s="120"/>
    </row>
    <row r="919" spans="1:20" ht="15.75" customHeight="1" x14ac:dyDescent="0.25">
      <c r="A919" s="58">
        <v>2602</v>
      </c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144"/>
      <c r="M919" s="223"/>
      <c r="N919" s="129"/>
      <c r="O919" s="224"/>
      <c r="P919" s="67" t="str">
        <f>IF(C919=0,"",C919/B918)</f>
        <v/>
      </c>
      <c r="Q919" s="68"/>
      <c r="R919" s="231" t="str">
        <f t="shared" si="105"/>
        <v/>
      </c>
      <c r="S919" s="231" t="str">
        <f t="shared" si="104"/>
        <v/>
      </c>
      <c r="T919" s="120"/>
    </row>
    <row r="920" spans="1:20" ht="15.75" customHeight="1" x14ac:dyDescent="0.25">
      <c r="A920" s="58">
        <v>2701</v>
      </c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144"/>
      <c r="M920" s="223"/>
      <c r="N920" s="129"/>
      <c r="O920" s="224"/>
      <c r="P920" s="67" t="str">
        <f>IF(D920=0,"",D920/C919)</f>
        <v/>
      </c>
      <c r="Q920" s="68"/>
      <c r="R920" s="231" t="str">
        <f t="shared" si="105"/>
        <v/>
      </c>
      <c r="S920" s="231" t="str">
        <f t="shared" si="104"/>
        <v/>
      </c>
      <c r="T920" s="120"/>
    </row>
    <row r="921" spans="1:20" ht="15.75" customHeight="1" x14ac:dyDescent="0.25">
      <c r="A921" s="58">
        <v>2702</v>
      </c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144"/>
      <c r="M921" s="223"/>
      <c r="N921" s="129"/>
      <c r="O921" s="224"/>
      <c r="P921" s="67" t="str">
        <f>IF(E921=0,"",E921/D920)</f>
        <v/>
      </c>
      <c r="Q921" s="68"/>
      <c r="R921" s="231" t="str">
        <f t="shared" si="105"/>
        <v/>
      </c>
      <c r="S921" s="231" t="str">
        <f t="shared" si="104"/>
        <v/>
      </c>
      <c r="T921" s="120"/>
    </row>
    <row r="922" spans="1:20" ht="15.75" customHeight="1" x14ac:dyDescent="0.25">
      <c r="A922" s="58">
        <v>2801</v>
      </c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144"/>
      <c r="M922" s="223"/>
      <c r="N922" s="129"/>
      <c r="O922" s="224"/>
      <c r="P922" s="175" t="str">
        <f>IF(F922=0,"",F922/E921)</f>
        <v/>
      </c>
      <c r="Q922" s="68"/>
      <c r="R922" s="231" t="str">
        <f t="shared" si="105"/>
        <v/>
      </c>
      <c r="S922" s="231" t="str">
        <f t="shared" si="104"/>
        <v/>
      </c>
      <c r="T922" s="120"/>
    </row>
    <row r="923" spans="1:20" ht="15.75" customHeight="1" x14ac:dyDescent="0.25">
      <c r="A923" s="58">
        <v>2802</v>
      </c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144"/>
      <c r="M923" s="223"/>
      <c r="N923" s="129"/>
      <c r="O923" s="225"/>
      <c r="P923" s="176" t="str">
        <f>IF(C923=0,"",C923/B922)</f>
        <v/>
      </c>
      <c r="Q923" s="174"/>
      <c r="R923" s="231" t="str">
        <f t="shared" ref="R923" si="106">IF(Q923=0,"",Q923/Q922)</f>
        <v/>
      </c>
      <c r="S923" s="231" t="str">
        <f t="shared" si="104"/>
        <v/>
      </c>
      <c r="T923" s="120"/>
    </row>
    <row r="924" spans="1:20" ht="15.75" customHeight="1" x14ac:dyDescent="0.25">
      <c r="A924" s="58">
        <v>2901</v>
      </c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144"/>
      <c r="M924" s="223"/>
      <c r="N924" s="129"/>
      <c r="O924" s="225"/>
      <c r="P924" s="233"/>
      <c r="Q924" s="109"/>
      <c r="R924" s="234"/>
      <c r="S924" s="233"/>
      <c r="T924" s="120"/>
    </row>
    <row r="925" spans="1:20" ht="15.75" customHeight="1" x14ac:dyDescent="0.25">
      <c r="A925" s="58">
        <v>2902</v>
      </c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144"/>
      <c r="M925" s="223"/>
      <c r="N925" s="129"/>
      <c r="O925" s="225"/>
      <c r="P925" s="129"/>
      <c r="Q925" s="225"/>
      <c r="R925" s="124"/>
      <c r="S925" s="233"/>
      <c r="T925" s="120"/>
    </row>
    <row r="926" spans="1:20" ht="15.75" customHeight="1" x14ac:dyDescent="0.25">
      <c r="A926" s="58">
        <v>3001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144"/>
      <c r="M926" s="223"/>
      <c r="N926" s="129"/>
      <c r="O926" s="225"/>
      <c r="P926" s="191" t="s">
        <v>83</v>
      </c>
      <c r="Q926" s="82"/>
      <c r="R926" s="111" t="str">
        <f>IF(SUM(L919:L922)=0,"",SUM(L919:L922))</f>
        <v/>
      </c>
      <c r="S926" s="193" t="s">
        <v>11</v>
      </c>
      <c r="T926" s="120"/>
    </row>
    <row r="927" spans="1:20" ht="15.75" customHeight="1" x14ac:dyDescent="0.25">
      <c r="A927" s="58">
        <v>3002</v>
      </c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144"/>
      <c r="M927" s="223"/>
      <c r="N927" s="129"/>
      <c r="O927" s="225"/>
      <c r="P927" s="192" t="s">
        <v>85</v>
      </c>
      <c r="Q927" s="86" t="str">
        <f>IF(Q926/B914=0,"",Q926/B914)</f>
        <v/>
      </c>
      <c r="R927" s="112" t="e">
        <f>IF(Q926/R926=0,"",Q926/R926)</f>
        <v>#VALUE!</v>
      </c>
      <c r="S927" s="194" t="s">
        <v>86</v>
      </c>
      <c r="T927" s="120"/>
    </row>
    <row r="928" spans="1:20" ht="15.75" customHeight="1" x14ac:dyDescent="0.25">
      <c r="A928" s="58">
        <v>3101</v>
      </c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144"/>
      <c r="M928" s="226"/>
      <c r="N928" s="227"/>
      <c r="O928" s="228"/>
      <c r="P928" s="90"/>
      <c r="Q928" s="91"/>
      <c r="R928" s="91"/>
      <c r="S928" s="113"/>
      <c r="T928" s="120"/>
    </row>
    <row r="929" spans="1:20" ht="18" x14ac:dyDescent="0.25">
      <c r="A929" s="28"/>
      <c r="B929" s="308" t="s">
        <v>111</v>
      </c>
      <c r="C929" s="308"/>
      <c r="D929" s="308"/>
      <c r="E929" s="308"/>
      <c r="F929" s="308"/>
      <c r="G929" s="308"/>
      <c r="H929" s="308"/>
      <c r="I929" s="308"/>
      <c r="J929" s="308"/>
      <c r="K929" s="308"/>
      <c r="L929" s="93">
        <f>SUM(L922:L925)</f>
        <v>0</v>
      </c>
      <c r="M929" s="94" t="str">
        <f>IF(L922=0,"",L922/B913)</f>
        <v/>
      </c>
      <c r="N929" s="94" t="str">
        <f>IF(L929=0,"",L929/B913)</f>
        <v/>
      </c>
      <c r="O929" s="94" t="e">
        <f>N929-M929</f>
        <v>#VALUE!</v>
      </c>
      <c r="P929" s="3"/>
      <c r="Q929" s="29"/>
      <c r="R929" s="22"/>
      <c r="S929" s="3"/>
      <c r="T929" s="120"/>
    </row>
    <row r="930" spans="1:20" ht="12.75" customHeight="1" x14ac:dyDescent="0.25">
      <c r="A930" s="28"/>
      <c r="B930" s="29"/>
      <c r="C930" s="29"/>
      <c r="D930" s="29"/>
      <c r="E930" s="29"/>
      <c r="F930" s="132"/>
      <c r="G930" s="132"/>
      <c r="H930" s="132"/>
      <c r="I930" s="132"/>
      <c r="J930" s="132"/>
      <c r="K930" s="132"/>
      <c r="L930" s="133"/>
      <c r="M930" s="134"/>
      <c r="N930" s="134"/>
      <c r="O930" s="134"/>
      <c r="P930" s="3"/>
      <c r="Q930" s="29"/>
      <c r="R930" s="22"/>
      <c r="S930" s="3"/>
      <c r="T930" s="120"/>
    </row>
    <row r="931" spans="1:20" ht="12.75" customHeight="1" x14ac:dyDescent="0.25">
      <c r="A931" s="28"/>
      <c r="B931" s="29"/>
      <c r="C931" s="29"/>
      <c r="D931" s="29"/>
      <c r="E931" s="29"/>
      <c r="F931" s="132"/>
      <c r="G931" s="132"/>
      <c r="H931" s="132"/>
      <c r="I931" s="132"/>
      <c r="J931" s="132"/>
      <c r="K931" s="132"/>
      <c r="L931" s="133"/>
      <c r="M931" s="134"/>
      <c r="N931" s="134"/>
      <c r="O931" s="134"/>
      <c r="P931" s="3"/>
      <c r="Q931" s="29"/>
      <c r="R931" s="22"/>
      <c r="S931" s="3"/>
      <c r="T931" s="120"/>
    </row>
    <row r="932" spans="1:20" ht="26.25" x14ac:dyDescent="0.4">
      <c r="A932" s="161"/>
      <c r="B932" s="279" t="s">
        <v>99</v>
      </c>
      <c r="C932" s="279"/>
      <c r="D932" s="279"/>
      <c r="E932" s="279"/>
      <c r="F932" s="279"/>
      <c r="G932" s="279"/>
      <c r="H932" s="279"/>
      <c r="I932" s="279"/>
      <c r="J932" s="279"/>
      <c r="K932" s="279"/>
      <c r="L932" s="179" t="s">
        <v>145</v>
      </c>
      <c r="M932" s="3"/>
      <c r="N932" s="3"/>
      <c r="O932" s="29"/>
      <c r="P932" s="3"/>
      <c r="Q932" s="29"/>
      <c r="R932" s="29"/>
      <c r="S932" s="29"/>
      <c r="T932" s="120"/>
    </row>
    <row r="933" spans="1:20" ht="20.25" x14ac:dyDescent="0.2">
      <c r="A933" s="293" t="s">
        <v>10</v>
      </c>
      <c r="B933" s="273" t="s">
        <v>100</v>
      </c>
      <c r="C933" s="274"/>
      <c r="D933" s="274"/>
      <c r="E933" s="274"/>
      <c r="F933" s="274"/>
      <c r="G933" s="274"/>
      <c r="H933" s="274"/>
      <c r="I933" s="274"/>
      <c r="J933" s="274"/>
      <c r="K933" s="275"/>
      <c r="L933" s="276" t="s">
        <v>11</v>
      </c>
      <c r="M933" s="269" t="s">
        <v>3</v>
      </c>
      <c r="N933" s="269" t="s">
        <v>4</v>
      </c>
      <c r="O933" s="278" t="s">
        <v>5</v>
      </c>
      <c r="P933" s="269" t="s">
        <v>6</v>
      </c>
      <c r="Q933" s="267" t="s">
        <v>7</v>
      </c>
      <c r="R933" s="267" t="s">
        <v>8</v>
      </c>
      <c r="S933" s="269" t="s">
        <v>101</v>
      </c>
      <c r="T933" s="120"/>
    </row>
    <row r="934" spans="1:20" ht="15.75" x14ac:dyDescent="0.25">
      <c r="A934" s="268"/>
      <c r="B934" s="58" t="s">
        <v>102</v>
      </c>
      <c r="C934" s="58" t="s">
        <v>103</v>
      </c>
      <c r="D934" s="58" t="s">
        <v>104</v>
      </c>
      <c r="E934" s="58" t="s">
        <v>105</v>
      </c>
      <c r="F934" s="58" t="s">
        <v>106</v>
      </c>
      <c r="G934" s="58" t="s">
        <v>107</v>
      </c>
      <c r="H934" s="58" t="s">
        <v>108</v>
      </c>
      <c r="I934" s="58" t="s">
        <v>109</v>
      </c>
      <c r="J934" s="58" t="s">
        <v>110</v>
      </c>
      <c r="K934" s="58" t="s">
        <v>135</v>
      </c>
      <c r="L934" s="277"/>
      <c r="M934" s="268"/>
      <c r="N934" s="268"/>
      <c r="O934" s="268"/>
      <c r="P934" s="268"/>
      <c r="Q934" s="268"/>
      <c r="R934" s="268"/>
      <c r="S934" s="268"/>
      <c r="T934" s="120"/>
    </row>
    <row r="935" spans="1:20" ht="15.75" customHeight="1" x14ac:dyDescent="0.25">
      <c r="A935" s="58">
        <v>2402</v>
      </c>
      <c r="B935" s="59">
        <v>20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144"/>
      <c r="M935" s="220"/>
      <c r="N935" s="221"/>
      <c r="O935" s="222"/>
      <c r="P935" s="229"/>
      <c r="Q935" s="63">
        <f>B935</f>
        <v>20</v>
      </c>
      <c r="R935" s="230"/>
      <c r="S935" s="229"/>
      <c r="T935" s="120"/>
    </row>
    <row r="936" spans="1:20" ht="15.75" customHeight="1" x14ac:dyDescent="0.25">
      <c r="A936" s="58">
        <v>2501</v>
      </c>
      <c r="B936" s="59"/>
      <c r="C936" s="59">
        <v>14</v>
      </c>
      <c r="D936" s="59"/>
      <c r="E936" s="59"/>
      <c r="F936" s="59"/>
      <c r="G936" s="59"/>
      <c r="H936" s="59"/>
      <c r="I936" s="59"/>
      <c r="J936" s="59"/>
      <c r="K936" s="59"/>
      <c r="L936" s="144"/>
      <c r="M936" s="223"/>
      <c r="N936" s="129"/>
      <c r="O936" s="224"/>
      <c r="P936" s="67">
        <f>IF(C936=0,"",C936/B935)</f>
        <v>0.7</v>
      </c>
      <c r="Q936" s="68">
        <v>14</v>
      </c>
      <c r="R936" s="231">
        <f>IF(Q936=0,"",Q936/Q935)</f>
        <v>0.7</v>
      </c>
      <c r="S936" s="231">
        <f t="shared" ref="S936:S944" si="107">IF(Q936=0,"",100%-R936)</f>
        <v>0.30000000000000004</v>
      </c>
      <c r="T936" s="120"/>
    </row>
    <row r="937" spans="1:20" ht="15.75" customHeight="1" x14ac:dyDescent="0.25">
      <c r="A937" s="58">
        <v>2502</v>
      </c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144"/>
      <c r="M937" s="223"/>
      <c r="N937" s="129"/>
      <c r="O937" s="224"/>
      <c r="P937" s="67" t="str">
        <f>IF(D937=0,"",D937/C936)</f>
        <v/>
      </c>
      <c r="Q937" s="68"/>
      <c r="R937" s="231" t="str">
        <f t="shared" ref="R937:R944" si="108">IF(Q937=0,"",Q937/Q936)</f>
        <v/>
      </c>
      <c r="S937" s="231" t="str">
        <f t="shared" si="107"/>
        <v/>
      </c>
      <c r="T937" s="154">
        <f>Q937/Q935</f>
        <v>0</v>
      </c>
    </row>
    <row r="938" spans="1:20" ht="15.75" customHeight="1" x14ac:dyDescent="0.25">
      <c r="A938" s="58">
        <v>2601</v>
      </c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144"/>
      <c r="M938" s="223"/>
      <c r="N938" s="129"/>
      <c r="O938" s="224"/>
      <c r="P938" s="67" t="str">
        <f>IF(E938=0,"",E938/D937)</f>
        <v/>
      </c>
      <c r="Q938" s="68"/>
      <c r="R938" s="231" t="str">
        <f t="shared" si="108"/>
        <v/>
      </c>
      <c r="S938" s="231" t="str">
        <f t="shared" si="107"/>
        <v/>
      </c>
      <c r="T938" s="120"/>
    </row>
    <row r="939" spans="1:20" ht="15.75" customHeight="1" x14ac:dyDescent="0.25">
      <c r="A939" s="58">
        <v>2602</v>
      </c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144"/>
      <c r="M939" s="223"/>
      <c r="N939" s="129"/>
      <c r="O939" s="224"/>
      <c r="P939" s="67" t="str">
        <f>IF(F939=0,"",F939/E938)</f>
        <v/>
      </c>
      <c r="Q939" s="68"/>
      <c r="R939" s="231" t="str">
        <f t="shared" si="108"/>
        <v/>
      </c>
      <c r="S939" s="231" t="str">
        <f t="shared" si="107"/>
        <v/>
      </c>
      <c r="T939" s="120"/>
    </row>
    <row r="940" spans="1:20" ht="15.75" customHeight="1" x14ac:dyDescent="0.25">
      <c r="A940" s="58">
        <v>2701</v>
      </c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144"/>
      <c r="M940" s="223"/>
      <c r="N940" s="129"/>
      <c r="O940" s="224"/>
      <c r="P940" s="67" t="str">
        <f>IF(C940=0,"",C940/B939)</f>
        <v/>
      </c>
      <c r="Q940" s="68"/>
      <c r="R940" s="231" t="str">
        <f t="shared" si="108"/>
        <v/>
      </c>
      <c r="S940" s="231" t="str">
        <f t="shared" si="107"/>
        <v/>
      </c>
      <c r="T940" s="120"/>
    </row>
    <row r="941" spans="1:20" ht="15.75" customHeight="1" x14ac:dyDescent="0.25">
      <c r="A941" s="58">
        <v>2702</v>
      </c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144"/>
      <c r="M941" s="223"/>
      <c r="N941" s="129"/>
      <c r="O941" s="224"/>
      <c r="P941" s="67" t="str">
        <f>IF(D941=0,"",D941/C940)</f>
        <v/>
      </c>
      <c r="Q941" s="68"/>
      <c r="R941" s="231" t="str">
        <f t="shared" si="108"/>
        <v/>
      </c>
      <c r="S941" s="231" t="str">
        <f t="shared" si="107"/>
        <v/>
      </c>
      <c r="T941" s="120"/>
    </row>
    <row r="942" spans="1:20" ht="15.75" customHeight="1" x14ac:dyDescent="0.25">
      <c r="A942" s="58">
        <v>2801</v>
      </c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144"/>
      <c r="M942" s="223"/>
      <c r="N942" s="129"/>
      <c r="O942" s="224"/>
      <c r="P942" s="67" t="str">
        <f>IF(E942=0,"",E942/D941)</f>
        <v/>
      </c>
      <c r="Q942" s="68"/>
      <c r="R942" s="231" t="str">
        <f t="shared" si="108"/>
        <v/>
      </c>
      <c r="S942" s="231" t="str">
        <f t="shared" si="107"/>
        <v/>
      </c>
      <c r="T942" s="120"/>
    </row>
    <row r="943" spans="1:20" ht="15.75" customHeight="1" x14ac:dyDescent="0.25">
      <c r="A943" s="58">
        <v>2802</v>
      </c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144"/>
      <c r="M943" s="223"/>
      <c r="N943" s="129"/>
      <c r="O943" s="224"/>
      <c r="P943" s="67" t="str">
        <f>IF(F943=0,"",F943/E942)</f>
        <v/>
      </c>
      <c r="Q943" s="68"/>
      <c r="R943" s="231" t="str">
        <f t="shared" si="108"/>
        <v/>
      </c>
      <c r="S943" s="231" t="str">
        <f t="shared" si="107"/>
        <v/>
      </c>
      <c r="T943" s="120"/>
    </row>
    <row r="944" spans="1:20" ht="15.75" customHeight="1" x14ac:dyDescent="0.25">
      <c r="A944" s="58">
        <v>2901</v>
      </c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144"/>
      <c r="M944" s="223"/>
      <c r="N944" s="129"/>
      <c r="O944" s="225"/>
      <c r="P944" s="67" t="str">
        <f>IF(C944=0,"",C944/B943)</f>
        <v/>
      </c>
      <c r="Q944" s="68"/>
      <c r="R944" s="231" t="str">
        <f t="shared" si="108"/>
        <v/>
      </c>
      <c r="S944" s="231" t="str">
        <f t="shared" si="107"/>
        <v/>
      </c>
      <c r="T944" s="120"/>
    </row>
    <row r="945" spans="1:21" ht="15.75" customHeight="1" x14ac:dyDescent="0.25">
      <c r="A945" s="58">
        <v>2902</v>
      </c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144"/>
      <c r="M945" s="223"/>
      <c r="N945" s="129"/>
      <c r="O945" s="225"/>
      <c r="P945" s="233"/>
      <c r="Q945" s="109"/>
      <c r="R945" s="234"/>
      <c r="S945" s="233"/>
      <c r="T945" s="120"/>
    </row>
    <row r="946" spans="1:21" ht="15.75" customHeight="1" x14ac:dyDescent="0.25">
      <c r="A946" s="58">
        <v>3001</v>
      </c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144"/>
      <c r="M946" s="223"/>
      <c r="N946" s="129"/>
      <c r="O946" s="225"/>
      <c r="P946" s="129"/>
      <c r="Q946" s="225"/>
      <c r="R946" s="124"/>
      <c r="S946" s="233"/>
      <c r="T946" s="120"/>
    </row>
    <row r="947" spans="1:21" ht="15.75" customHeight="1" x14ac:dyDescent="0.25">
      <c r="A947" s="58">
        <v>3002</v>
      </c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144"/>
      <c r="M947" s="223"/>
      <c r="N947" s="129"/>
      <c r="O947" s="225"/>
      <c r="P947" s="191" t="s">
        <v>83</v>
      </c>
      <c r="Q947" s="82"/>
      <c r="R947" s="111" t="str">
        <f>IF(SUM(L940:L943)=0,"",SUM(L940:L943))</f>
        <v/>
      </c>
      <c r="S947" s="193" t="s">
        <v>11</v>
      </c>
      <c r="T947" s="120"/>
    </row>
    <row r="948" spans="1:21" ht="15.75" customHeight="1" x14ac:dyDescent="0.25">
      <c r="A948" s="58">
        <v>3101</v>
      </c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144"/>
      <c r="M948" s="223"/>
      <c r="N948" s="129"/>
      <c r="O948" s="225"/>
      <c r="P948" s="192" t="s">
        <v>85</v>
      </c>
      <c r="Q948" s="86" t="str">
        <f>IF(Q947/B935=0,"",Q947/B935)</f>
        <v/>
      </c>
      <c r="R948" s="112" t="e">
        <f>IF(Q947/R947=0,"",Q947/R947)</f>
        <v>#VALUE!</v>
      </c>
      <c r="S948" s="194" t="s">
        <v>86</v>
      </c>
      <c r="T948" s="120"/>
    </row>
    <row r="949" spans="1:21" ht="15.75" customHeight="1" x14ac:dyDescent="0.25">
      <c r="A949" s="58">
        <v>3102</v>
      </c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144"/>
      <c r="M949" s="226"/>
      <c r="N949" s="227"/>
      <c r="O949" s="228"/>
      <c r="P949" s="90"/>
      <c r="Q949" s="91"/>
      <c r="R949" s="91"/>
      <c r="S949" s="113"/>
      <c r="T949" s="120"/>
    </row>
    <row r="950" spans="1:21" ht="18" x14ac:dyDescent="0.25">
      <c r="A950" s="28"/>
      <c r="B950" s="308" t="s">
        <v>111</v>
      </c>
      <c r="C950" s="308"/>
      <c r="D950" s="308"/>
      <c r="E950" s="308"/>
      <c r="F950" s="308"/>
      <c r="G950" s="308"/>
      <c r="H950" s="308"/>
      <c r="I950" s="308"/>
      <c r="J950" s="308"/>
      <c r="K950" s="308"/>
      <c r="L950" s="93">
        <f>SUM(L943:L946)</f>
        <v>0</v>
      </c>
      <c r="M950" s="94" t="str">
        <f>IF(L943=0,"",L943/B934)</f>
        <v/>
      </c>
      <c r="N950" s="94" t="str">
        <f>IF(L950=0,"",L950/B934)</f>
        <v/>
      </c>
      <c r="O950" s="94" t="e">
        <f>N950-M950</f>
        <v>#VALUE!</v>
      </c>
      <c r="P950" s="3"/>
      <c r="Q950" s="29"/>
      <c r="R950" s="22"/>
      <c r="S950" s="3"/>
      <c r="T950" s="120"/>
    </row>
    <row r="951" spans="1:21" ht="12.75" x14ac:dyDescent="0.2"/>
    <row r="952" spans="1:21" ht="12.75" x14ac:dyDescent="0.2"/>
    <row r="953" spans="1:21" ht="26.25" x14ac:dyDescent="0.4">
      <c r="A953" s="161"/>
      <c r="B953" s="279" t="s">
        <v>99</v>
      </c>
      <c r="C953" s="279"/>
      <c r="D953" s="279"/>
      <c r="E953" s="279"/>
      <c r="F953" s="279"/>
      <c r="G953" s="279"/>
      <c r="H953" s="279"/>
      <c r="I953" s="279"/>
      <c r="J953" s="279"/>
      <c r="K953" s="279"/>
      <c r="L953" s="179" t="s">
        <v>146</v>
      </c>
      <c r="M953" s="3"/>
      <c r="N953" s="3"/>
      <c r="O953" s="29"/>
      <c r="P953" s="3"/>
      <c r="Q953" s="29"/>
      <c r="R953" s="29"/>
      <c r="S953" s="29"/>
    </row>
    <row r="954" spans="1:21" ht="20.25" x14ac:dyDescent="0.2">
      <c r="A954" s="293" t="s">
        <v>10</v>
      </c>
      <c r="B954" s="273" t="s">
        <v>100</v>
      </c>
      <c r="C954" s="274"/>
      <c r="D954" s="274"/>
      <c r="E954" s="274"/>
      <c r="F954" s="274"/>
      <c r="G954" s="274"/>
      <c r="H954" s="274"/>
      <c r="I954" s="274"/>
      <c r="J954" s="274"/>
      <c r="K954" s="275"/>
      <c r="L954" s="276" t="s">
        <v>11</v>
      </c>
      <c r="M954" s="269" t="s">
        <v>3</v>
      </c>
      <c r="N954" s="269" t="s">
        <v>4</v>
      </c>
      <c r="O954" s="278" t="s">
        <v>5</v>
      </c>
      <c r="P954" s="269" t="s">
        <v>6</v>
      </c>
      <c r="Q954" s="267" t="s">
        <v>7</v>
      </c>
      <c r="R954" s="267" t="s">
        <v>8</v>
      </c>
      <c r="S954" s="269" t="s">
        <v>101</v>
      </c>
    </row>
    <row r="955" spans="1:21" ht="15.75" x14ac:dyDescent="0.25">
      <c r="A955" s="268"/>
      <c r="B955" s="58" t="s">
        <v>102</v>
      </c>
      <c r="C955" s="58" t="s">
        <v>103</v>
      </c>
      <c r="D955" s="58" t="s">
        <v>104</v>
      </c>
      <c r="E955" s="58" t="s">
        <v>105</v>
      </c>
      <c r="F955" s="58" t="s">
        <v>106</v>
      </c>
      <c r="G955" s="58" t="s">
        <v>107</v>
      </c>
      <c r="H955" s="58" t="s">
        <v>108</v>
      </c>
      <c r="I955" s="58" t="s">
        <v>109</v>
      </c>
      <c r="J955" s="58" t="s">
        <v>110</v>
      </c>
      <c r="K955" s="58" t="s">
        <v>137</v>
      </c>
      <c r="L955" s="277"/>
      <c r="M955" s="268"/>
      <c r="N955" s="268"/>
      <c r="O955" s="268"/>
      <c r="P955" s="268"/>
      <c r="Q955" s="268"/>
      <c r="R955" s="268"/>
      <c r="S955" s="268"/>
      <c r="U955" s="104"/>
    </row>
    <row r="956" spans="1:21" ht="15.75" customHeight="1" x14ac:dyDescent="0.25">
      <c r="A956" s="58">
        <v>2501</v>
      </c>
      <c r="B956" s="59">
        <v>17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144"/>
      <c r="M956" s="220"/>
      <c r="N956" s="221"/>
      <c r="O956" s="222"/>
      <c r="P956" s="229"/>
      <c r="Q956" s="63">
        <f>B956</f>
        <v>17</v>
      </c>
      <c r="R956" s="230"/>
      <c r="S956" s="229"/>
      <c r="U956" s="104"/>
    </row>
    <row r="957" spans="1:21" ht="15.75" customHeight="1" x14ac:dyDescent="0.25">
      <c r="A957" s="58">
        <v>2502</v>
      </c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144"/>
      <c r="M957" s="223"/>
      <c r="N957" s="129"/>
      <c r="O957" s="224"/>
      <c r="P957" s="67" t="str">
        <f>IF(C957=0,"",C957/B956)</f>
        <v/>
      </c>
      <c r="Q957" s="68"/>
      <c r="R957" s="231" t="str">
        <f t="shared" ref="R957:R965" si="109">IF(Q957=0,"",Q957/Q956)</f>
        <v/>
      </c>
      <c r="S957" s="231" t="str">
        <f t="shared" ref="S957:S965" si="110">IF(Q957=0,"",100%-R957)</f>
        <v/>
      </c>
      <c r="U957" s="104"/>
    </row>
    <row r="958" spans="1:21" ht="15.75" customHeight="1" x14ac:dyDescent="0.25">
      <c r="A958" s="58">
        <v>2601</v>
      </c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144"/>
      <c r="M958" s="223"/>
      <c r="N958" s="129"/>
      <c r="O958" s="224"/>
      <c r="P958" s="67" t="str">
        <f>IF(D958=0,"",D958/C957)</f>
        <v/>
      </c>
      <c r="Q958" s="68"/>
      <c r="R958" s="231" t="str">
        <f t="shared" si="109"/>
        <v/>
      </c>
      <c r="S958" s="231" t="str">
        <f t="shared" si="110"/>
        <v/>
      </c>
      <c r="U958" s="70">
        <f>Q958/Q956</f>
        <v>0</v>
      </c>
    </row>
    <row r="959" spans="1:21" ht="15.75" customHeight="1" x14ac:dyDescent="0.25">
      <c r="A959" s="58">
        <v>2602</v>
      </c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144"/>
      <c r="M959" s="223"/>
      <c r="N959" s="129"/>
      <c r="O959" s="224"/>
      <c r="P959" s="67" t="str">
        <f>IF(E959=0,"",E959/D958)</f>
        <v/>
      </c>
      <c r="Q959" s="68"/>
      <c r="R959" s="231" t="str">
        <f t="shared" si="109"/>
        <v/>
      </c>
      <c r="S959" s="231" t="str">
        <f t="shared" si="110"/>
        <v/>
      </c>
      <c r="U959" s="104"/>
    </row>
    <row r="960" spans="1:21" ht="15.75" customHeight="1" x14ac:dyDescent="0.25">
      <c r="A960" s="58">
        <v>2701</v>
      </c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144"/>
      <c r="M960" s="223"/>
      <c r="N960" s="129"/>
      <c r="O960" s="224"/>
      <c r="P960" s="67" t="str">
        <f>IF(F960=0,"",F960/E959)</f>
        <v/>
      </c>
      <c r="Q960" s="68"/>
      <c r="R960" s="231" t="str">
        <f t="shared" si="109"/>
        <v/>
      </c>
      <c r="S960" s="231" t="str">
        <f t="shared" si="110"/>
        <v/>
      </c>
      <c r="U960" s="104"/>
    </row>
    <row r="961" spans="1:21" ht="15.75" customHeight="1" x14ac:dyDescent="0.25">
      <c r="A961" s="58">
        <v>2702</v>
      </c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144"/>
      <c r="M961" s="223"/>
      <c r="N961" s="129"/>
      <c r="O961" s="224"/>
      <c r="P961" s="67" t="str">
        <f>IF(G961=0,"",G961/F960)</f>
        <v/>
      </c>
      <c r="Q961" s="68"/>
      <c r="R961" s="231" t="str">
        <f t="shared" si="109"/>
        <v/>
      </c>
      <c r="S961" s="231" t="str">
        <f t="shared" si="110"/>
        <v/>
      </c>
      <c r="U961" s="104"/>
    </row>
    <row r="962" spans="1:21" ht="15.75" customHeight="1" x14ac:dyDescent="0.25">
      <c r="A962" s="58">
        <v>2801</v>
      </c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144"/>
      <c r="M962" s="223"/>
      <c r="N962" s="129"/>
      <c r="O962" s="224"/>
      <c r="P962" s="67" t="str">
        <f>IF(H962=0,"",H962/G961)</f>
        <v/>
      </c>
      <c r="Q962" s="68"/>
      <c r="R962" s="231" t="str">
        <f t="shared" si="109"/>
        <v/>
      </c>
      <c r="S962" s="231" t="str">
        <f t="shared" si="110"/>
        <v/>
      </c>
      <c r="U962" s="104"/>
    </row>
    <row r="963" spans="1:21" ht="15.75" customHeight="1" x14ac:dyDescent="0.25">
      <c r="A963" s="58">
        <v>2802</v>
      </c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144"/>
      <c r="M963" s="223"/>
      <c r="N963" s="129"/>
      <c r="O963" s="224"/>
      <c r="P963" s="67" t="str">
        <f>IF(I963=0,"",I963/H962)</f>
        <v/>
      </c>
      <c r="Q963" s="68"/>
      <c r="R963" s="231" t="str">
        <f t="shared" si="109"/>
        <v/>
      </c>
      <c r="S963" s="231" t="str">
        <f t="shared" si="110"/>
        <v/>
      </c>
      <c r="U963" s="104"/>
    </row>
    <row r="964" spans="1:21" ht="15.75" customHeight="1" x14ac:dyDescent="0.25">
      <c r="A964" s="58">
        <v>2901</v>
      </c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144"/>
      <c r="M964" s="223"/>
      <c r="N964" s="129"/>
      <c r="O964" s="224"/>
      <c r="P964" s="67" t="str">
        <f>IF(J964=0,"",J964/I963)</f>
        <v/>
      </c>
      <c r="Q964" s="68"/>
      <c r="R964" s="231" t="str">
        <f t="shared" si="109"/>
        <v/>
      </c>
      <c r="S964" s="231" t="str">
        <f t="shared" si="110"/>
        <v/>
      </c>
      <c r="U964" s="104"/>
    </row>
    <row r="965" spans="1:21" ht="15.75" customHeight="1" x14ac:dyDescent="0.25">
      <c r="A965" s="58">
        <v>2902</v>
      </c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144"/>
      <c r="M965" s="223"/>
      <c r="N965" s="129"/>
      <c r="O965" s="224"/>
      <c r="P965" s="67" t="e">
        <f>K965/J964</f>
        <v>#DIV/0!</v>
      </c>
      <c r="Q965" s="68"/>
      <c r="R965" s="231" t="str">
        <f t="shared" si="109"/>
        <v/>
      </c>
      <c r="S965" s="231" t="str">
        <f t="shared" si="110"/>
        <v/>
      </c>
      <c r="U965" s="104"/>
    </row>
    <row r="966" spans="1:21" ht="15.75" customHeight="1" x14ac:dyDescent="0.25">
      <c r="A966" s="58">
        <v>3001</v>
      </c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144"/>
      <c r="M966" s="223"/>
      <c r="N966" s="129"/>
      <c r="O966" s="225"/>
      <c r="P966" s="232"/>
      <c r="Q966" s="109"/>
      <c r="R966" s="251"/>
      <c r="S966" s="232"/>
      <c r="U966" s="104"/>
    </row>
    <row r="967" spans="1:21" ht="15.75" customHeight="1" x14ac:dyDescent="0.25">
      <c r="A967" s="58">
        <v>3002</v>
      </c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144"/>
      <c r="M967" s="223"/>
      <c r="N967" s="129"/>
      <c r="O967" s="225"/>
      <c r="P967" s="233"/>
      <c r="Q967" s="109"/>
      <c r="R967" s="234"/>
      <c r="S967" s="233"/>
      <c r="U967" s="104"/>
    </row>
    <row r="968" spans="1:21" ht="15.75" customHeight="1" x14ac:dyDescent="0.25">
      <c r="A968" s="58">
        <v>3101</v>
      </c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144"/>
      <c r="M968" s="223"/>
      <c r="N968" s="129"/>
      <c r="O968" s="225"/>
      <c r="P968" s="233"/>
      <c r="Q968" s="109"/>
      <c r="R968" s="234"/>
      <c r="S968" s="233"/>
      <c r="U968" s="104"/>
    </row>
    <row r="969" spans="1:21" ht="15.75" customHeight="1" x14ac:dyDescent="0.25">
      <c r="A969" s="58">
        <v>3102</v>
      </c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144"/>
      <c r="M969" s="223"/>
      <c r="N969" s="129"/>
      <c r="O969" s="225"/>
      <c r="P969" s="129"/>
      <c r="Q969" s="225"/>
      <c r="R969" s="124"/>
      <c r="S969" s="233"/>
      <c r="U969" s="104"/>
    </row>
    <row r="970" spans="1:21" ht="15.75" customHeight="1" x14ac:dyDescent="0.25">
      <c r="A970" s="58">
        <v>3201</v>
      </c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144"/>
      <c r="M970" s="223"/>
      <c r="N970" s="129"/>
      <c r="O970" s="225"/>
      <c r="P970" s="191" t="s">
        <v>83</v>
      </c>
      <c r="Q970" s="82"/>
      <c r="R970" s="111"/>
      <c r="S970" s="193" t="s">
        <v>11</v>
      </c>
      <c r="U970" s="104"/>
    </row>
    <row r="971" spans="1:21" ht="15.75" customHeight="1" x14ac:dyDescent="0.25">
      <c r="A971" s="58">
        <v>3202</v>
      </c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144"/>
      <c r="M971" s="223"/>
      <c r="N971" s="129"/>
      <c r="O971" s="225"/>
      <c r="P971" s="192" t="s">
        <v>85</v>
      </c>
      <c r="Q971" s="86">
        <f>Q970/B956</f>
        <v>0</v>
      </c>
      <c r="R971" s="112" t="e">
        <f>Q970/R970</f>
        <v>#DIV/0!</v>
      </c>
      <c r="S971" s="194" t="s">
        <v>86</v>
      </c>
      <c r="U971" s="104"/>
    </row>
    <row r="972" spans="1:21" ht="15.75" customHeight="1" x14ac:dyDescent="0.25">
      <c r="A972" s="58">
        <v>3301</v>
      </c>
      <c r="B972" s="195"/>
      <c r="C972" s="195"/>
      <c r="D972" s="195"/>
      <c r="E972" s="195"/>
      <c r="F972" s="195"/>
      <c r="G972" s="195"/>
      <c r="H972" s="195"/>
      <c r="I972" s="195"/>
      <c r="J972" s="195"/>
      <c r="K972" s="195"/>
      <c r="L972" s="144"/>
      <c r="M972" s="226"/>
      <c r="N972" s="227"/>
      <c r="O972" s="228"/>
      <c r="P972" s="90"/>
      <c r="Q972" s="91"/>
      <c r="R972" s="91"/>
      <c r="S972" s="113"/>
      <c r="U972" s="104"/>
    </row>
    <row r="973" spans="1:21" ht="18" x14ac:dyDescent="0.25">
      <c r="A973" s="28"/>
      <c r="B973" s="308" t="s">
        <v>111</v>
      </c>
      <c r="C973" s="308"/>
      <c r="D973" s="308"/>
      <c r="E973" s="308"/>
      <c r="F973" s="308"/>
      <c r="G973" s="308"/>
      <c r="H973" s="308"/>
      <c r="I973" s="308"/>
      <c r="J973" s="308"/>
      <c r="K973" s="308"/>
      <c r="L973" s="189">
        <f>SUM(L956:L970)</f>
        <v>0</v>
      </c>
      <c r="M973" s="94">
        <f>((SUM(L964:L965))/B956)</f>
        <v>0</v>
      </c>
      <c r="N973" s="94" t="str">
        <f>IF(L973=0,"",L973/B956)</f>
        <v/>
      </c>
      <c r="O973" s="94" t="str">
        <f>IF(L964=0,"",N973-M973)</f>
        <v/>
      </c>
      <c r="P973" s="3"/>
      <c r="Q973" s="29"/>
      <c r="R973" s="22"/>
      <c r="S973" s="3"/>
      <c r="U973" s="104"/>
    </row>
    <row r="974" spans="1:21" ht="12.75" customHeight="1" x14ac:dyDescent="0.2"/>
    <row r="975" spans="1:21" ht="12.75" customHeight="1" x14ac:dyDescent="0.2"/>
    <row r="976" spans="1:21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</sheetData>
  <mergeCells count="431">
    <mergeCell ref="B609:K609"/>
    <mergeCell ref="B803:K803"/>
    <mergeCell ref="B782:K782"/>
    <mergeCell ref="B761:K761"/>
    <mergeCell ref="B740:K740"/>
    <mergeCell ref="B719:K719"/>
    <mergeCell ref="B698:K698"/>
    <mergeCell ref="B677:K677"/>
    <mergeCell ref="B655:K655"/>
    <mergeCell ref="B632:K632"/>
    <mergeCell ref="B869:K869"/>
    <mergeCell ref="B890:K890"/>
    <mergeCell ref="B911:K911"/>
    <mergeCell ref="B932:K932"/>
    <mergeCell ref="B953:K953"/>
    <mergeCell ref="B849:K849"/>
    <mergeCell ref="B973:K973"/>
    <mergeCell ref="B950:K950"/>
    <mergeCell ref="B929:K929"/>
    <mergeCell ref="B908:K908"/>
    <mergeCell ref="B887:K887"/>
    <mergeCell ref="B866:K866"/>
    <mergeCell ref="B406:K406"/>
    <mergeCell ref="B383:K383"/>
    <mergeCell ref="B360:K360"/>
    <mergeCell ref="B336:K336"/>
    <mergeCell ref="B197:K197"/>
    <mergeCell ref="B589:K589"/>
    <mergeCell ref="B612:K612"/>
    <mergeCell ref="B635:K635"/>
    <mergeCell ref="B658:K658"/>
    <mergeCell ref="B586:K586"/>
    <mergeCell ref="B564:K564"/>
    <mergeCell ref="B541:K541"/>
    <mergeCell ref="B518:K518"/>
    <mergeCell ref="B495:K495"/>
    <mergeCell ref="B472:K472"/>
    <mergeCell ref="B449:K449"/>
    <mergeCell ref="B426:K426"/>
    <mergeCell ref="B403:K403"/>
    <mergeCell ref="B380:K380"/>
    <mergeCell ref="B357:K357"/>
    <mergeCell ref="B333:K333"/>
    <mergeCell ref="B310:K310"/>
    <mergeCell ref="B287:K287"/>
    <mergeCell ref="B264:K264"/>
    <mergeCell ref="Q954:Q955"/>
    <mergeCell ref="R954:R955"/>
    <mergeCell ref="S954:S955"/>
    <mergeCell ref="A954:A955"/>
    <mergeCell ref="B954:K954"/>
    <mergeCell ref="L954:L955"/>
    <mergeCell ref="M954:M955"/>
    <mergeCell ref="N954:N955"/>
    <mergeCell ref="O954:O955"/>
    <mergeCell ref="P954:P955"/>
    <mergeCell ref="S933:S934"/>
    <mergeCell ref="A933:A934"/>
    <mergeCell ref="B933:K933"/>
    <mergeCell ref="L933:L934"/>
    <mergeCell ref="M933:M934"/>
    <mergeCell ref="N933:N934"/>
    <mergeCell ref="O933:O934"/>
    <mergeCell ref="P933:P934"/>
    <mergeCell ref="Q933:Q934"/>
    <mergeCell ref="R933:R934"/>
    <mergeCell ref="S912:S913"/>
    <mergeCell ref="A912:A913"/>
    <mergeCell ref="B912:K912"/>
    <mergeCell ref="L912:L913"/>
    <mergeCell ref="M912:M913"/>
    <mergeCell ref="N912:N913"/>
    <mergeCell ref="O912:O913"/>
    <mergeCell ref="P912:P913"/>
    <mergeCell ref="Q912:Q913"/>
    <mergeCell ref="R912:R913"/>
    <mergeCell ref="S891:S892"/>
    <mergeCell ref="A891:A892"/>
    <mergeCell ref="B891:K891"/>
    <mergeCell ref="L891:L892"/>
    <mergeCell ref="M891:M892"/>
    <mergeCell ref="N891:N892"/>
    <mergeCell ref="O891:O892"/>
    <mergeCell ref="P891:P892"/>
    <mergeCell ref="Q891:Q892"/>
    <mergeCell ref="R891:R892"/>
    <mergeCell ref="S870:S871"/>
    <mergeCell ref="A870:A871"/>
    <mergeCell ref="B870:K870"/>
    <mergeCell ref="L870:L871"/>
    <mergeCell ref="M870:M871"/>
    <mergeCell ref="N870:N871"/>
    <mergeCell ref="O870:O871"/>
    <mergeCell ref="P870:P871"/>
    <mergeCell ref="Q870:Q871"/>
    <mergeCell ref="R870:R871"/>
    <mergeCell ref="S567:S568"/>
    <mergeCell ref="A567:A568"/>
    <mergeCell ref="B567:K567"/>
    <mergeCell ref="L567:L568"/>
    <mergeCell ref="M567:M568"/>
    <mergeCell ref="P522:P523"/>
    <mergeCell ref="Q522:Q523"/>
    <mergeCell ref="R522:R523"/>
    <mergeCell ref="S522:S523"/>
    <mergeCell ref="A545:A546"/>
    <mergeCell ref="B545:K545"/>
    <mergeCell ref="L545:L546"/>
    <mergeCell ref="M545:M546"/>
    <mergeCell ref="S545:S546"/>
    <mergeCell ref="B566:K566"/>
    <mergeCell ref="B544:K544"/>
    <mergeCell ref="O522:O523"/>
    <mergeCell ref="N567:N568"/>
    <mergeCell ref="O567:O568"/>
    <mergeCell ref="R499:R500"/>
    <mergeCell ref="S499:S500"/>
    <mergeCell ref="A499:A500"/>
    <mergeCell ref="B499:K499"/>
    <mergeCell ref="L499:L500"/>
    <mergeCell ref="M499:M500"/>
    <mergeCell ref="P499:P500"/>
    <mergeCell ref="Q499:Q500"/>
    <mergeCell ref="P476:P477"/>
    <mergeCell ref="Q476:Q477"/>
    <mergeCell ref="R476:R477"/>
    <mergeCell ref="S476:S477"/>
    <mergeCell ref="A476:A477"/>
    <mergeCell ref="B476:K476"/>
    <mergeCell ref="L476:L477"/>
    <mergeCell ref="M476:M477"/>
    <mergeCell ref="B498:K498"/>
    <mergeCell ref="P453:P454"/>
    <mergeCell ref="Q453:Q454"/>
    <mergeCell ref="R453:R454"/>
    <mergeCell ref="S453:S454"/>
    <mergeCell ref="A453:A454"/>
    <mergeCell ref="B453:K453"/>
    <mergeCell ref="L453:L454"/>
    <mergeCell ref="M453:M454"/>
    <mergeCell ref="P430:P431"/>
    <mergeCell ref="Q430:Q431"/>
    <mergeCell ref="R430:R431"/>
    <mergeCell ref="S430:S431"/>
    <mergeCell ref="A430:A431"/>
    <mergeCell ref="B430:K430"/>
    <mergeCell ref="L430:L431"/>
    <mergeCell ref="M430:M431"/>
    <mergeCell ref="B452:K452"/>
    <mergeCell ref="Q407:Q408"/>
    <mergeCell ref="R407:R408"/>
    <mergeCell ref="S407:S408"/>
    <mergeCell ref="A407:A408"/>
    <mergeCell ref="B407:K407"/>
    <mergeCell ref="L407:L408"/>
    <mergeCell ref="M407:M408"/>
    <mergeCell ref="A849:A850"/>
    <mergeCell ref="N807:N808"/>
    <mergeCell ref="O807:O808"/>
    <mergeCell ref="B828:K828"/>
    <mergeCell ref="L828:L829"/>
    <mergeCell ref="M828:M829"/>
    <mergeCell ref="N407:N408"/>
    <mergeCell ref="O407:O408"/>
    <mergeCell ref="N430:N431"/>
    <mergeCell ref="O430:O431"/>
    <mergeCell ref="N453:N454"/>
    <mergeCell ref="O453:O454"/>
    <mergeCell ref="N476:N477"/>
    <mergeCell ref="O476:O477"/>
    <mergeCell ref="N499:N500"/>
    <mergeCell ref="O499:O500"/>
    <mergeCell ref="N522:N523"/>
    <mergeCell ref="A807:A808"/>
    <mergeCell ref="B807:K807"/>
    <mergeCell ref="L807:L808"/>
    <mergeCell ref="M807:M808"/>
    <mergeCell ref="R807:R808"/>
    <mergeCell ref="N828:N829"/>
    <mergeCell ref="O828:O829"/>
    <mergeCell ref="P828:P829"/>
    <mergeCell ref="Q828:Q829"/>
    <mergeCell ref="R828:R829"/>
    <mergeCell ref="A828:A829"/>
    <mergeCell ref="B827:K827"/>
    <mergeCell ref="B824:K824"/>
    <mergeCell ref="L849:L850"/>
    <mergeCell ref="M849:M850"/>
    <mergeCell ref="N849:N850"/>
    <mergeCell ref="O849:O850"/>
    <mergeCell ref="P849:P850"/>
    <mergeCell ref="Q849:Q850"/>
    <mergeCell ref="B765:K765"/>
    <mergeCell ref="L765:L766"/>
    <mergeCell ref="M765:M766"/>
    <mergeCell ref="N765:N766"/>
    <mergeCell ref="O765:O766"/>
    <mergeCell ref="P765:P766"/>
    <mergeCell ref="Q765:Q766"/>
    <mergeCell ref="B786:K786"/>
    <mergeCell ref="L786:L787"/>
    <mergeCell ref="M786:M787"/>
    <mergeCell ref="N786:N787"/>
    <mergeCell ref="P807:P808"/>
    <mergeCell ref="Q807:Q808"/>
    <mergeCell ref="Q786:Q787"/>
    <mergeCell ref="B785:K785"/>
    <mergeCell ref="B806:K806"/>
    <mergeCell ref="B848:K848"/>
    <mergeCell ref="B845:K845"/>
    <mergeCell ref="R849:R850"/>
    <mergeCell ref="S849:S850"/>
    <mergeCell ref="R765:R766"/>
    <mergeCell ref="S765:S766"/>
    <mergeCell ref="S786:S787"/>
    <mergeCell ref="S807:S808"/>
    <mergeCell ref="R786:R787"/>
    <mergeCell ref="S828:S829"/>
    <mergeCell ref="N744:N745"/>
    <mergeCell ref="O744:O745"/>
    <mergeCell ref="P744:P745"/>
    <mergeCell ref="Q744:Q745"/>
    <mergeCell ref="R744:R745"/>
    <mergeCell ref="S744:S745"/>
    <mergeCell ref="A744:A745"/>
    <mergeCell ref="A765:A766"/>
    <mergeCell ref="A786:A787"/>
    <mergeCell ref="P723:P724"/>
    <mergeCell ref="Q723:Q724"/>
    <mergeCell ref="S723:S724"/>
    <mergeCell ref="Q702:Q703"/>
    <mergeCell ref="R702:R703"/>
    <mergeCell ref="A723:A724"/>
    <mergeCell ref="B723:K723"/>
    <mergeCell ref="L723:L724"/>
    <mergeCell ref="M723:M724"/>
    <mergeCell ref="R723:R724"/>
    <mergeCell ref="N723:N724"/>
    <mergeCell ref="O723:O724"/>
    <mergeCell ref="B744:K744"/>
    <mergeCell ref="L744:L745"/>
    <mergeCell ref="M744:M745"/>
    <mergeCell ref="O786:O787"/>
    <mergeCell ref="P786:P787"/>
    <mergeCell ref="B764:K764"/>
    <mergeCell ref="B722:K722"/>
    <mergeCell ref="B743:K743"/>
    <mergeCell ref="O681:O682"/>
    <mergeCell ref="P681:P682"/>
    <mergeCell ref="Q681:Q682"/>
    <mergeCell ref="R681:R682"/>
    <mergeCell ref="S681:S682"/>
    <mergeCell ref="S702:S703"/>
    <mergeCell ref="O659:O660"/>
    <mergeCell ref="P659:P660"/>
    <mergeCell ref="B681:K681"/>
    <mergeCell ref="L681:L682"/>
    <mergeCell ref="M681:M682"/>
    <mergeCell ref="N681:N682"/>
    <mergeCell ref="B702:K702"/>
    <mergeCell ref="L702:L703"/>
    <mergeCell ref="M702:M703"/>
    <mergeCell ref="N702:N703"/>
    <mergeCell ref="O702:O703"/>
    <mergeCell ref="P702:P703"/>
    <mergeCell ref="B680:K680"/>
    <mergeCell ref="B701:K701"/>
    <mergeCell ref="A681:A682"/>
    <mergeCell ref="A702:A703"/>
    <mergeCell ref="B613:K613"/>
    <mergeCell ref="L613:L614"/>
    <mergeCell ref="M613:M614"/>
    <mergeCell ref="B636:K636"/>
    <mergeCell ref="L636:L637"/>
    <mergeCell ref="M636:M637"/>
    <mergeCell ref="B659:K659"/>
    <mergeCell ref="L659:L660"/>
    <mergeCell ref="M659:M660"/>
    <mergeCell ref="N613:N614"/>
    <mergeCell ref="O613:O614"/>
    <mergeCell ref="P613:P614"/>
    <mergeCell ref="Q613:Q614"/>
    <mergeCell ref="R613:R614"/>
    <mergeCell ref="S613:S614"/>
    <mergeCell ref="A613:A614"/>
    <mergeCell ref="A636:A637"/>
    <mergeCell ref="A659:A660"/>
    <mergeCell ref="N636:N637"/>
    <mergeCell ref="O636:O637"/>
    <mergeCell ref="P636:P637"/>
    <mergeCell ref="Q636:Q637"/>
    <mergeCell ref="Q659:Q660"/>
    <mergeCell ref="R659:R660"/>
    <mergeCell ref="R636:R637"/>
    <mergeCell ref="S636:S637"/>
    <mergeCell ref="N659:N660"/>
    <mergeCell ref="S659:S660"/>
    <mergeCell ref="N221:N222"/>
    <mergeCell ref="O221:O222"/>
    <mergeCell ref="P221:P222"/>
    <mergeCell ref="Q221:Q222"/>
    <mergeCell ref="R221:R222"/>
    <mergeCell ref="S221:S222"/>
    <mergeCell ref="A221:A222"/>
    <mergeCell ref="B221:K221"/>
    <mergeCell ref="L221:L222"/>
    <mergeCell ref="M221:M222"/>
    <mergeCell ref="R198:R199"/>
    <mergeCell ref="S198:S199"/>
    <mergeCell ref="B198:K198"/>
    <mergeCell ref="L198:L199"/>
    <mergeCell ref="M198:M199"/>
    <mergeCell ref="N198:N199"/>
    <mergeCell ref="O198:O199"/>
    <mergeCell ref="P198:P199"/>
    <mergeCell ref="Q198:Q199"/>
    <mergeCell ref="B590:K590"/>
    <mergeCell ref="L590:L591"/>
    <mergeCell ref="M590:M591"/>
    <mergeCell ref="B2:J2"/>
    <mergeCell ref="B22:J22"/>
    <mergeCell ref="B40:J40"/>
    <mergeCell ref="B57:J57"/>
    <mergeCell ref="B74:J74"/>
    <mergeCell ref="B90:J90"/>
    <mergeCell ref="B108:J108"/>
    <mergeCell ref="B129:J129"/>
    <mergeCell ref="B146:J146"/>
    <mergeCell ref="B162:J162"/>
    <mergeCell ref="B178:J178"/>
    <mergeCell ref="M314:M315"/>
    <mergeCell ref="B313:K313"/>
    <mergeCell ref="B290:K290"/>
    <mergeCell ref="B244:K244"/>
    <mergeCell ref="B241:K241"/>
    <mergeCell ref="B220:K220"/>
    <mergeCell ref="B217:K217"/>
    <mergeCell ref="B521:K521"/>
    <mergeCell ref="B475:K475"/>
    <mergeCell ref="B429:K429"/>
    <mergeCell ref="A198:A199"/>
    <mergeCell ref="A522:A523"/>
    <mergeCell ref="B522:K522"/>
    <mergeCell ref="L522:L523"/>
    <mergeCell ref="M522:M523"/>
    <mergeCell ref="S384:S385"/>
    <mergeCell ref="A384:A385"/>
    <mergeCell ref="B384:K384"/>
    <mergeCell ref="L384:L385"/>
    <mergeCell ref="M384:M385"/>
    <mergeCell ref="S291:S292"/>
    <mergeCell ref="A291:A292"/>
    <mergeCell ref="B291:K291"/>
    <mergeCell ref="L291:L292"/>
    <mergeCell ref="M291:M292"/>
    <mergeCell ref="N314:N315"/>
    <mergeCell ref="O314:O315"/>
    <mergeCell ref="P314:P315"/>
    <mergeCell ref="Q314:Q315"/>
    <mergeCell ref="R314:R315"/>
    <mergeCell ref="S314:S315"/>
    <mergeCell ref="A314:A315"/>
    <mergeCell ref="B314:K314"/>
    <mergeCell ref="L314:L315"/>
    <mergeCell ref="O590:O591"/>
    <mergeCell ref="P590:P591"/>
    <mergeCell ref="Q590:Q591"/>
    <mergeCell ref="R590:R591"/>
    <mergeCell ref="P567:P568"/>
    <mergeCell ref="Q567:Q568"/>
    <mergeCell ref="R567:R568"/>
    <mergeCell ref="N545:N546"/>
    <mergeCell ref="O545:O546"/>
    <mergeCell ref="P545:P546"/>
    <mergeCell ref="Q545:Q546"/>
    <mergeCell ref="R545:R546"/>
    <mergeCell ref="S590:S591"/>
    <mergeCell ref="A590:A591"/>
    <mergeCell ref="S337:S338"/>
    <mergeCell ref="A337:A338"/>
    <mergeCell ref="B337:K337"/>
    <mergeCell ref="L337:L338"/>
    <mergeCell ref="M337:M338"/>
    <mergeCell ref="N361:N362"/>
    <mergeCell ref="O361:O362"/>
    <mergeCell ref="P361:P362"/>
    <mergeCell ref="Q361:Q362"/>
    <mergeCell ref="R361:R362"/>
    <mergeCell ref="S361:S362"/>
    <mergeCell ref="A361:A362"/>
    <mergeCell ref="B361:K361"/>
    <mergeCell ref="L361:L362"/>
    <mergeCell ref="M361:M362"/>
    <mergeCell ref="N384:N385"/>
    <mergeCell ref="O384:O385"/>
    <mergeCell ref="P384:P385"/>
    <mergeCell ref="Q384:Q385"/>
    <mergeCell ref="R384:R385"/>
    <mergeCell ref="P407:P408"/>
    <mergeCell ref="N590:N591"/>
    <mergeCell ref="S245:S246"/>
    <mergeCell ref="A245:A246"/>
    <mergeCell ref="B245:K245"/>
    <mergeCell ref="L245:L246"/>
    <mergeCell ref="M245:M246"/>
    <mergeCell ref="N268:N269"/>
    <mergeCell ref="O268:O269"/>
    <mergeCell ref="P268:P269"/>
    <mergeCell ref="Q268:Q269"/>
    <mergeCell ref="R268:R269"/>
    <mergeCell ref="S268:S269"/>
    <mergeCell ref="A268:A269"/>
    <mergeCell ref="B268:K268"/>
    <mergeCell ref="L268:L269"/>
    <mergeCell ref="M268:M269"/>
    <mergeCell ref="B267:K267"/>
    <mergeCell ref="N245:N246"/>
    <mergeCell ref="O245:O246"/>
    <mergeCell ref="P245:P246"/>
    <mergeCell ref="Q245:Q246"/>
    <mergeCell ref="R245:R246"/>
    <mergeCell ref="N291:N292"/>
    <mergeCell ref="O291:O292"/>
    <mergeCell ref="P291:P292"/>
    <mergeCell ref="Q291:Q292"/>
    <mergeCell ref="R291:R292"/>
    <mergeCell ref="N337:N338"/>
    <mergeCell ref="O337:O338"/>
    <mergeCell ref="P337:P338"/>
    <mergeCell ref="Q337:Q338"/>
    <mergeCell ref="R337:R338"/>
  </mergeCells>
  <phoneticPr fontId="24" type="noConversion"/>
  <pageMargins left="0.7" right="0.7" top="0.75" bottom="0.75" header="0" footer="0"/>
  <pageSetup orientation="landscape" r:id="rId1"/>
  <ignoredErrors>
    <ignoredError sqref="A200:A216 A223:A240 A247:A263 A270:A28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8080"/>
  </sheetPr>
  <dimension ref="A1:AA1000"/>
  <sheetViews>
    <sheetView topLeftCell="A454" workbookViewId="0">
      <selection activeCell="U356" sqref="U356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0" customWidth="1"/>
    <col min="13" max="19" width="12.85546875" customWidth="1"/>
    <col min="20" max="20" width="11.5703125" customWidth="1"/>
    <col min="21" max="21" width="17.140625" customWidth="1"/>
    <col min="22" max="27" width="10" customWidth="1"/>
  </cols>
  <sheetData>
    <row r="1" spans="1:18" ht="12.75" customHeight="1" x14ac:dyDescent="0.3">
      <c r="A1" s="38" t="s">
        <v>75</v>
      </c>
      <c r="L1" s="114"/>
      <c r="M1" s="3"/>
      <c r="O1" s="3"/>
    </row>
    <row r="2" spans="1:18" ht="25.5" customHeight="1" x14ac:dyDescent="0.2">
      <c r="B2" s="285" t="s">
        <v>2</v>
      </c>
      <c r="C2" s="286"/>
      <c r="D2" s="286"/>
      <c r="E2" s="286"/>
      <c r="F2" s="286"/>
      <c r="G2" s="286"/>
      <c r="H2" s="286"/>
      <c r="I2" s="286"/>
      <c r="J2" s="286"/>
      <c r="L2" s="249" t="s">
        <v>3</v>
      </c>
      <c r="M2" s="7" t="s">
        <v>4</v>
      </c>
      <c r="N2" s="49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 x14ac:dyDescent="0.2">
      <c r="A3" s="50" t="s">
        <v>10</v>
      </c>
      <c r="B3" s="51">
        <v>1</v>
      </c>
      <c r="C3" s="51">
        <v>2</v>
      </c>
      <c r="D3" s="51">
        <v>3</v>
      </c>
      <c r="E3" s="51">
        <v>4</v>
      </c>
      <c r="F3" s="51">
        <v>5</v>
      </c>
      <c r="G3" s="51">
        <v>6</v>
      </c>
      <c r="H3" s="51">
        <v>7</v>
      </c>
      <c r="I3" s="51">
        <v>8</v>
      </c>
      <c r="J3" s="51">
        <v>9</v>
      </c>
      <c r="K3" s="52" t="s">
        <v>11</v>
      </c>
      <c r="L3" s="114"/>
      <c r="M3" s="3"/>
      <c r="O3" s="3"/>
      <c r="P3" s="14"/>
      <c r="Q3" s="14"/>
      <c r="R3" s="3"/>
    </row>
    <row r="4" spans="1:18" ht="12.75" customHeight="1" x14ac:dyDescent="0.2">
      <c r="A4" s="28" t="s">
        <v>23</v>
      </c>
      <c r="B4" s="25">
        <v>17</v>
      </c>
      <c r="K4" s="30"/>
      <c r="L4" s="114"/>
      <c r="M4" s="3"/>
      <c r="O4" s="3"/>
      <c r="P4" s="17">
        <f>B4</f>
        <v>17</v>
      </c>
      <c r="Q4" s="14"/>
      <c r="R4" s="3"/>
    </row>
    <row r="5" spans="1:18" ht="12.75" customHeight="1" x14ac:dyDescent="0.2">
      <c r="A5" s="28" t="s">
        <v>48</v>
      </c>
      <c r="C5" s="25">
        <v>12</v>
      </c>
      <c r="K5" s="30"/>
      <c r="L5" s="114"/>
      <c r="M5" s="3"/>
      <c r="N5" s="3"/>
      <c r="O5" s="3">
        <f>C5/B4</f>
        <v>0.70588235294117652</v>
      </c>
      <c r="P5" s="21">
        <v>12</v>
      </c>
      <c r="Q5" s="22">
        <f t="shared" ref="Q5:Q12" si="0">P5/P4</f>
        <v>0.70588235294117652</v>
      </c>
      <c r="R5" s="3">
        <f t="shared" ref="R5:R12" si="1">100%-Q5</f>
        <v>0.29411764705882348</v>
      </c>
    </row>
    <row r="6" spans="1:18" ht="12.75" customHeight="1" x14ac:dyDescent="0.2">
      <c r="A6" s="28" t="s">
        <v>49</v>
      </c>
      <c r="D6" s="25">
        <v>9</v>
      </c>
      <c r="K6" s="30"/>
      <c r="L6" s="114"/>
      <c r="M6" s="3"/>
      <c r="N6" s="3"/>
      <c r="O6" s="3">
        <f>D6/C5</f>
        <v>0.75</v>
      </c>
      <c r="P6" s="21">
        <v>12</v>
      </c>
      <c r="Q6" s="22">
        <f t="shared" si="0"/>
        <v>1</v>
      </c>
      <c r="R6" s="3">
        <f t="shared" si="1"/>
        <v>0</v>
      </c>
    </row>
    <row r="7" spans="1:18" ht="12.75" customHeight="1" x14ac:dyDescent="0.2">
      <c r="A7" s="28" t="s">
        <v>50</v>
      </c>
      <c r="E7" s="25">
        <v>8</v>
      </c>
      <c r="K7" s="30"/>
      <c r="L7" s="114"/>
      <c r="M7" s="3"/>
      <c r="O7" s="3">
        <f>E7/D6</f>
        <v>0.88888888888888884</v>
      </c>
      <c r="P7" s="21">
        <v>11</v>
      </c>
      <c r="Q7" s="22">
        <f t="shared" si="0"/>
        <v>0.91666666666666663</v>
      </c>
      <c r="R7" s="3">
        <f t="shared" si="1"/>
        <v>8.333333333333337E-2</v>
      </c>
    </row>
    <row r="8" spans="1:18" ht="12.75" customHeight="1" x14ac:dyDescent="0.2">
      <c r="A8" s="28" t="s">
        <v>51</v>
      </c>
      <c r="F8" s="25">
        <v>6</v>
      </c>
      <c r="K8" s="30"/>
      <c r="L8" s="114"/>
      <c r="M8" s="3"/>
      <c r="O8" s="3">
        <f>F8/E7</f>
        <v>0.75</v>
      </c>
      <c r="P8" s="21">
        <v>11</v>
      </c>
      <c r="Q8" s="22">
        <f t="shared" si="0"/>
        <v>1</v>
      </c>
      <c r="R8" s="3">
        <f t="shared" si="1"/>
        <v>0</v>
      </c>
    </row>
    <row r="9" spans="1:18" ht="12.75" customHeight="1" x14ac:dyDescent="0.2">
      <c r="A9" s="28" t="s">
        <v>52</v>
      </c>
      <c r="G9" s="25">
        <v>6</v>
      </c>
      <c r="K9" s="30"/>
      <c r="L9" s="114"/>
      <c r="M9" s="3"/>
      <c r="O9" s="3">
        <f>G9/F8</f>
        <v>1</v>
      </c>
      <c r="P9" s="21">
        <v>11</v>
      </c>
      <c r="Q9" s="22">
        <f t="shared" si="0"/>
        <v>1</v>
      </c>
      <c r="R9" s="3">
        <f t="shared" si="1"/>
        <v>0</v>
      </c>
    </row>
    <row r="10" spans="1:18" ht="12.75" customHeight="1" x14ac:dyDescent="0.2">
      <c r="A10" s="28" t="s">
        <v>53</v>
      </c>
      <c r="H10" s="25">
        <v>6</v>
      </c>
      <c r="K10" s="30"/>
      <c r="L10" s="114"/>
      <c r="M10" s="3"/>
      <c r="O10" s="3">
        <f>H10/G9</f>
        <v>1</v>
      </c>
      <c r="P10" s="21">
        <v>11</v>
      </c>
      <c r="Q10" s="22">
        <f t="shared" si="0"/>
        <v>1</v>
      </c>
      <c r="R10" s="3">
        <f t="shared" si="1"/>
        <v>0</v>
      </c>
    </row>
    <row r="11" spans="1:18" ht="12.75" customHeight="1" x14ac:dyDescent="0.2">
      <c r="A11" s="28" t="s">
        <v>54</v>
      </c>
      <c r="I11" s="25">
        <v>5</v>
      </c>
      <c r="K11" s="30"/>
      <c r="L11" s="114"/>
      <c r="M11" s="3"/>
      <c r="O11" s="3">
        <f>I11/H10</f>
        <v>0.83333333333333337</v>
      </c>
      <c r="P11" s="21">
        <v>11</v>
      </c>
      <c r="Q11" s="22">
        <f t="shared" si="0"/>
        <v>1</v>
      </c>
      <c r="R11" s="3">
        <f t="shared" si="1"/>
        <v>0</v>
      </c>
    </row>
    <row r="12" spans="1:18" ht="12.75" customHeight="1" x14ac:dyDescent="0.2">
      <c r="A12" s="28" t="s">
        <v>55</v>
      </c>
      <c r="J12" s="25">
        <v>4</v>
      </c>
      <c r="K12" s="30">
        <v>3</v>
      </c>
      <c r="L12" s="114"/>
      <c r="M12" s="3"/>
      <c r="O12" s="3">
        <f>J12/I11</f>
        <v>0.8</v>
      </c>
      <c r="P12" s="21">
        <v>10</v>
      </c>
      <c r="Q12" s="22">
        <f t="shared" si="0"/>
        <v>0.90909090909090906</v>
      </c>
      <c r="R12" s="3">
        <f t="shared" si="1"/>
        <v>9.0909090909090939E-2</v>
      </c>
    </row>
    <row r="13" spans="1:18" ht="12.75" customHeight="1" x14ac:dyDescent="0.2">
      <c r="A13" s="28" t="s">
        <v>56</v>
      </c>
      <c r="J13" s="25">
        <v>7</v>
      </c>
      <c r="K13" s="30">
        <v>2</v>
      </c>
      <c r="L13" s="114"/>
      <c r="M13" s="3"/>
      <c r="O13" s="3"/>
      <c r="P13" s="21">
        <v>7</v>
      </c>
      <c r="Q13" s="22"/>
      <c r="R13" s="3"/>
    </row>
    <row r="14" spans="1:18" ht="12.75" customHeight="1" x14ac:dyDescent="0.2">
      <c r="A14" s="28" t="s">
        <v>57</v>
      </c>
      <c r="J14" s="25">
        <v>5</v>
      </c>
      <c r="K14" s="30">
        <v>1</v>
      </c>
      <c r="L14" s="114"/>
      <c r="M14" s="3"/>
      <c r="O14" s="3"/>
      <c r="P14" s="21">
        <v>7</v>
      </c>
      <c r="Q14" s="22"/>
      <c r="R14" s="3"/>
    </row>
    <row r="15" spans="1:18" ht="12.75" customHeight="1" x14ac:dyDescent="0.2">
      <c r="A15" s="28" t="s">
        <v>69</v>
      </c>
      <c r="J15" s="25">
        <v>2</v>
      </c>
      <c r="K15" s="30">
        <v>2</v>
      </c>
      <c r="L15" s="114"/>
      <c r="M15" s="3"/>
      <c r="O15" s="3"/>
      <c r="P15" s="21">
        <v>2</v>
      </c>
      <c r="Q15" s="22"/>
      <c r="R15" s="3"/>
    </row>
    <row r="16" spans="1:18" ht="12.75" customHeight="1" x14ac:dyDescent="0.2">
      <c r="K16" s="25">
        <f>SUM(K12:K15)</f>
        <v>8</v>
      </c>
      <c r="L16" s="114">
        <f>K12/B4</f>
        <v>0.17647058823529413</v>
      </c>
      <c r="M16" s="3">
        <f>K16/B4</f>
        <v>0.47058823529411764</v>
      </c>
      <c r="N16" s="3">
        <f>M16-L16</f>
        <v>0.29411764705882348</v>
      </c>
      <c r="O16" s="3"/>
    </row>
    <row r="17" spans="1:27" ht="12.75" customHeight="1" x14ac:dyDescent="0.3">
      <c r="A17" s="38" t="s">
        <v>77</v>
      </c>
      <c r="L17" s="114"/>
      <c r="M17" s="3"/>
      <c r="O17" s="3"/>
    </row>
    <row r="18" spans="1:27" ht="25.5" customHeight="1" x14ac:dyDescent="0.2">
      <c r="B18" s="285" t="s">
        <v>2</v>
      </c>
      <c r="C18" s="286"/>
      <c r="D18" s="286"/>
      <c r="E18" s="286"/>
      <c r="F18" s="286"/>
      <c r="G18" s="286"/>
      <c r="H18" s="286"/>
      <c r="I18" s="286"/>
      <c r="J18" s="286"/>
      <c r="L18" s="249" t="s">
        <v>3</v>
      </c>
      <c r="M18" s="7" t="s">
        <v>4</v>
      </c>
      <c r="N18" s="49" t="s">
        <v>5</v>
      </c>
      <c r="O18" s="7" t="s">
        <v>6</v>
      </c>
      <c r="P18" s="6" t="s">
        <v>7</v>
      </c>
      <c r="Q18" s="6" t="s">
        <v>8</v>
      </c>
      <c r="R18" s="7" t="s">
        <v>9</v>
      </c>
    </row>
    <row r="19" spans="1:27" ht="12.75" customHeight="1" x14ac:dyDescent="0.2">
      <c r="A19" s="50" t="s">
        <v>10</v>
      </c>
      <c r="B19" s="51">
        <v>1</v>
      </c>
      <c r="C19" s="51">
        <v>2</v>
      </c>
      <c r="D19" s="51">
        <v>3</v>
      </c>
      <c r="E19" s="51">
        <v>4</v>
      </c>
      <c r="F19" s="51">
        <v>5</v>
      </c>
      <c r="G19" s="51">
        <v>6</v>
      </c>
      <c r="H19" s="51">
        <v>7</v>
      </c>
      <c r="I19" s="51">
        <v>8</v>
      </c>
      <c r="J19" s="51">
        <v>9</v>
      </c>
      <c r="K19" s="52" t="s">
        <v>11</v>
      </c>
      <c r="L19" s="114"/>
      <c r="M19" s="3"/>
      <c r="O19" s="3"/>
      <c r="P19" s="14"/>
      <c r="Q19" s="14"/>
      <c r="R19" s="3"/>
      <c r="T19" s="41" t="s">
        <v>13</v>
      </c>
      <c r="U19" s="44" t="s">
        <v>23</v>
      </c>
      <c r="V19" s="44" t="s">
        <v>48</v>
      </c>
      <c r="W19" s="44" t="s">
        <v>49</v>
      </c>
      <c r="X19" s="44" t="s">
        <v>51</v>
      </c>
      <c r="Y19" s="44" t="s">
        <v>53</v>
      </c>
      <c r="Z19" s="44" t="s">
        <v>55</v>
      </c>
      <c r="AA19" s="44" t="s">
        <v>57</v>
      </c>
    </row>
    <row r="20" spans="1:27" ht="12.75" customHeight="1" x14ac:dyDescent="0.3">
      <c r="A20" s="28" t="s">
        <v>48</v>
      </c>
      <c r="B20" s="25">
        <v>8</v>
      </c>
      <c r="K20" s="30"/>
      <c r="L20" s="114"/>
      <c r="M20" s="3"/>
      <c r="O20" s="3"/>
      <c r="P20" s="17">
        <f>B20</f>
        <v>8</v>
      </c>
      <c r="Q20" s="14"/>
      <c r="R20" s="3"/>
      <c r="T20" s="45" t="s">
        <v>37</v>
      </c>
      <c r="U20" s="46">
        <f>P6/P4</f>
        <v>0.70588235294117652</v>
      </c>
      <c r="V20" s="46">
        <f>P22/P20</f>
        <v>0.875</v>
      </c>
      <c r="W20" s="46">
        <f>P37/P35</f>
        <v>0.61538461538461542</v>
      </c>
      <c r="X20" s="46">
        <f>P58/P56</f>
        <v>0.41176470588235292</v>
      </c>
      <c r="Y20" s="46" t="e">
        <f t="shared" ref="Y20:AA20" si="2">#REF!/#REF!</f>
        <v>#REF!</v>
      </c>
      <c r="Z20" s="46" t="e">
        <f t="shared" si="2"/>
        <v>#REF!</v>
      </c>
      <c r="AA20" s="46" t="e">
        <f t="shared" si="2"/>
        <v>#REF!</v>
      </c>
    </row>
    <row r="21" spans="1:27" ht="12.75" customHeight="1" x14ac:dyDescent="0.2">
      <c r="A21" s="28" t="s">
        <v>49</v>
      </c>
      <c r="C21" s="25">
        <v>7</v>
      </c>
      <c r="K21" s="30"/>
      <c r="L21" s="114"/>
      <c r="M21" s="3"/>
      <c r="N21" s="3"/>
      <c r="O21" s="3">
        <f>C21/B20</f>
        <v>0.875</v>
      </c>
      <c r="P21" s="21">
        <v>7</v>
      </c>
      <c r="Q21" s="22">
        <f t="shared" ref="Q21:Q28" si="3">P21/P20</f>
        <v>0.875</v>
      </c>
      <c r="R21" s="3">
        <f t="shared" ref="R21:R28" si="4">100%-Q21</f>
        <v>0.125</v>
      </c>
    </row>
    <row r="22" spans="1:27" ht="12.75" customHeight="1" x14ac:dyDescent="0.2">
      <c r="A22" s="28" t="s">
        <v>50</v>
      </c>
      <c r="D22" s="25">
        <v>7</v>
      </c>
      <c r="K22" s="30"/>
      <c r="L22" s="114"/>
      <c r="M22" s="3"/>
      <c r="O22" s="3">
        <f>D22/C21</f>
        <v>1</v>
      </c>
      <c r="P22" s="21">
        <v>7</v>
      </c>
      <c r="Q22" s="22">
        <f t="shared" si="3"/>
        <v>1</v>
      </c>
      <c r="R22" s="3">
        <f t="shared" si="4"/>
        <v>0</v>
      </c>
    </row>
    <row r="23" spans="1:27" ht="12.75" customHeight="1" x14ac:dyDescent="0.2">
      <c r="A23" s="28" t="s">
        <v>51</v>
      </c>
      <c r="E23" s="25">
        <v>4</v>
      </c>
      <c r="K23" s="30"/>
      <c r="L23" s="114"/>
      <c r="M23" s="3"/>
      <c r="O23" s="3">
        <f>E23/D22</f>
        <v>0.5714285714285714</v>
      </c>
      <c r="P23" s="21">
        <v>7</v>
      </c>
      <c r="Q23" s="22">
        <f t="shared" si="3"/>
        <v>1</v>
      </c>
      <c r="R23" s="3">
        <f t="shared" si="4"/>
        <v>0</v>
      </c>
    </row>
    <row r="24" spans="1:27" ht="12.75" customHeight="1" x14ac:dyDescent="0.2">
      <c r="A24" s="28" t="s">
        <v>52</v>
      </c>
      <c r="F24" s="25">
        <v>4</v>
      </c>
      <c r="K24" s="30"/>
      <c r="L24" s="114"/>
      <c r="M24" s="3"/>
      <c r="O24" s="3">
        <f>F24/E23</f>
        <v>1</v>
      </c>
      <c r="P24" s="21">
        <v>5</v>
      </c>
      <c r="Q24" s="22">
        <f t="shared" si="3"/>
        <v>0.7142857142857143</v>
      </c>
      <c r="R24" s="3">
        <f t="shared" si="4"/>
        <v>0.2857142857142857</v>
      </c>
    </row>
    <row r="25" spans="1:27" ht="12.75" customHeight="1" x14ac:dyDescent="0.2">
      <c r="A25" s="28" t="s">
        <v>53</v>
      </c>
      <c r="G25" s="25">
        <v>4</v>
      </c>
      <c r="K25" s="30"/>
      <c r="L25" s="114"/>
      <c r="M25" s="3"/>
      <c r="O25" s="3">
        <f>G25/F24</f>
        <v>1</v>
      </c>
      <c r="P25" s="21">
        <v>4</v>
      </c>
      <c r="Q25" s="22">
        <f t="shared" si="3"/>
        <v>0.8</v>
      </c>
      <c r="R25" s="3">
        <f t="shared" si="4"/>
        <v>0.19999999999999996</v>
      </c>
    </row>
    <row r="26" spans="1:27" ht="12.75" customHeight="1" x14ac:dyDescent="0.2">
      <c r="A26" s="28" t="s">
        <v>54</v>
      </c>
      <c r="H26" s="25">
        <v>4</v>
      </c>
      <c r="K26" s="30"/>
      <c r="L26" s="114"/>
      <c r="M26" s="3"/>
      <c r="O26" s="3">
        <f>H26/G25</f>
        <v>1</v>
      </c>
      <c r="P26" s="21">
        <v>4</v>
      </c>
      <c r="Q26" s="22">
        <f t="shared" si="3"/>
        <v>1</v>
      </c>
      <c r="R26" s="3">
        <f t="shared" si="4"/>
        <v>0</v>
      </c>
    </row>
    <row r="27" spans="1:27" ht="12.75" customHeight="1" x14ac:dyDescent="0.2">
      <c r="A27" s="28" t="s">
        <v>55</v>
      </c>
      <c r="I27" s="25">
        <v>4</v>
      </c>
      <c r="K27" s="30"/>
      <c r="L27" s="114"/>
      <c r="M27" s="3"/>
      <c r="O27" s="3">
        <f>I27/H26</f>
        <v>1</v>
      </c>
      <c r="P27" s="21">
        <v>4</v>
      </c>
      <c r="Q27" s="22">
        <f t="shared" si="3"/>
        <v>1</v>
      </c>
      <c r="R27" s="3">
        <f t="shared" si="4"/>
        <v>0</v>
      </c>
    </row>
    <row r="28" spans="1:27" ht="12.75" customHeight="1" x14ac:dyDescent="0.2">
      <c r="A28" s="28" t="s">
        <v>56</v>
      </c>
      <c r="J28" s="25">
        <v>2</v>
      </c>
      <c r="K28" s="30">
        <v>1</v>
      </c>
      <c r="L28" s="114"/>
      <c r="M28" s="3"/>
      <c r="O28" s="3">
        <f>J28/I27</f>
        <v>0.5</v>
      </c>
      <c r="P28" s="21">
        <v>4</v>
      </c>
      <c r="Q28" s="22">
        <f t="shared" si="3"/>
        <v>1</v>
      </c>
      <c r="R28" s="3">
        <f t="shared" si="4"/>
        <v>0</v>
      </c>
    </row>
    <row r="29" spans="1:27" ht="12.75" customHeight="1" x14ac:dyDescent="0.2">
      <c r="A29" s="28" t="s">
        <v>57</v>
      </c>
      <c r="J29" s="25">
        <v>3</v>
      </c>
      <c r="K29" s="30"/>
      <c r="L29" s="114"/>
      <c r="M29" s="3"/>
      <c r="O29" s="3"/>
      <c r="P29" s="21">
        <v>4</v>
      </c>
      <c r="Q29" s="22"/>
      <c r="R29" s="3"/>
    </row>
    <row r="30" spans="1:27" ht="12.75" customHeight="1" x14ac:dyDescent="0.2">
      <c r="A30" s="28" t="s">
        <v>69</v>
      </c>
      <c r="K30" s="30"/>
      <c r="L30" s="114"/>
      <c r="M30" s="3"/>
      <c r="O30" s="3"/>
      <c r="P30" s="21"/>
      <c r="Q30" s="22"/>
      <c r="R30" s="3"/>
    </row>
    <row r="31" spans="1:27" ht="12.75" customHeight="1" x14ac:dyDescent="0.2">
      <c r="K31" s="25">
        <f>SUM(K28)</f>
        <v>1</v>
      </c>
      <c r="L31" s="114">
        <f>K28/B20</f>
        <v>0.125</v>
      </c>
      <c r="M31" s="3">
        <f>K31/B20</f>
        <v>0.125</v>
      </c>
      <c r="N31" s="3">
        <f>M31-L31</f>
        <v>0</v>
      </c>
      <c r="O31" s="3"/>
    </row>
    <row r="32" spans="1:27" ht="12.75" customHeight="1" x14ac:dyDescent="0.3">
      <c r="A32" s="38" t="s">
        <v>78</v>
      </c>
      <c r="L32" s="114"/>
      <c r="M32" s="3"/>
      <c r="O32" s="3"/>
    </row>
    <row r="33" spans="1:18" ht="25.5" customHeight="1" x14ac:dyDescent="0.2">
      <c r="B33" s="285" t="s">
        <v>2</v>
      </c>
      <c r="C33" s="286"/>
      <c r="D33" s="286"/>
      <c r="E33" s="286"/>
      <c r="F33" s="286"/>
      <c r="G33" s="286"/>
      <c r="H33" s="286"/>
      <c r="I33" s="286"/>
      <c r="J33" s="286"/>
      <c r="L33" s="249" t="s">
        <v>3</v>
      </c>
      <c r="M33" s="7" t="s">
        <v>4</v>
      </c>
      <c r="N33" s="49" t="s">
        <v>5</v>
      </c>
      <c r="O33" s="7" t="s">
        <v>6</v>
      </c>
      <c r="P33" s="6" t="s">
        <v>7</v>
      </c>
      <c r="Q33" s="6" t="s">
        <v>8</v>
      </c>
      <c r="R33" s="7" t="s">
        <v>9</v>
      </c>
    </row>
    <row r="34" spans="1:18" ht="12.75" customHeight="1" x14ac:dyDescent="0.2">
      <c r="A34" s="50" t="s">
        <v>10</v>
      </c>
      <c r="B34" s="51">
        <v>1</v>
      </c>
      <c r="C34" s="51">
        <v>2</v>
      </c>
      <c r="D34" s="51">
        <v>3</v>
      </c>
      <c r="E34" s="51">
        <v>4</v>
      </c>
      <c r="F34" s="51">
        <v>5</v>
      </c>
      <c r="G34" s="51">
        <v>6</v>
      </c>
      <c r="H34" s="51">
        <v>7</v>
      </c>
      <c r="I34" s="51">
        <v>8</v>
      </c>
      <c r="J34" s="51">
        <v>9</v>
      </c>
      <c r="K34" s="52" t="s">
        <v>11</v>
      </c>
      <c r="L34" s="114"/>
      <c r="M34" s="3"/>
      <c r="O34" s="3"/>
      <c r="P34" s="14"/>
      <c r="Q34" s="14"/>
      <c r="R34" s="3"/>
    </row>
    <row r="35" spans="1:18" ht="12.75" customHeight="1" x14ac:dyDescent="0.2">
      <c r="A35" s="28" t="s">
        <v>49</v>
      </c>
      <c r="B35" s="25">
        <v>13</v>
      </c>
      <c r="K35" s="30"/>
      <c r="L35" s="114"/>
      <c r="M35" s="3"/>
      <c r="O35" s="3"/>
      <c r="P35" s="17">
        <f>B35</f>
        <v>13</v>
      </c>
      <c r="Q35" s="14"/>
      <c r="R35" s="3"/>
    </row>
    <row r="36" spans="1:18" ht="12.75" customHeight="1" x14ac:dyDescent="0.2">
      <c r="A36" s="28" t="s">
        <v>50</v>
      </c>
      <c r="C36" s="25">
        <v>8</v>
      </c>
      <c r="K36" s="30"/>
      <c r="L36" s="114"/>
      <c r="M36" s="3"/>
      <c r="N36" s="3"/>
      <c r="O36" s="3">
        <f>C36/B35</f>
        <v>0.61538461538461542</v>
      </c>
      <c r="P36" s="21">
        <v>8</v>
      </c>
      <c r="Q36" s="22">
        <f t="shared" ref="Q36:Q43" si="5">P36/P35</f>
        <v>0.61538461538461542</v>
      </c>
      <c r="R36" s="3">
        <f t="shared" ref="R36:R43" si="6">100%-Q36</f>
        <v>0.38461538461538458</v>
      </c>
    </row>
    <row r="37" spans="1:18" ht="12.75" customHeight="1" x14ac:dyDescent="0.2">
      <c r="A37" s="28" t="s">
        <v>51</v>
      </c>
      <c r="D37" s="25">
        <v>7</v>
      </c>
      <c r="K37" s="30"/>
      <c r="O37" s="3">
        <f>D37/C36</f>
        <v>0.875</v>
      </c>
      <c r="P37" s="21">
        <v>8</v>
      </c>
      <c r="Q37" s="22">
        <f t="shared" si="5"/>
        <v>1</v>
      </c>
      <c r="R37" s="3">
        <f t="shared" si="6"/>
        <v>0</v>
      </c>
    </row>
    <row r="38" spans="1:18" ht="12.75" customHeight="1" x14ac:dyDescent="0.2">
      <c r="A38" s="28" t="s">
        <v>52</v>
      </c>
      <c r="E38" s="25">
        <v>5</v>
      </c>
      <c r="K38" s="30"/>
      <c r="O38" s="37">
        <f>E38/D37</f>
        <v>0.7142857142857143</v>
      </c>
      <c r="P38" s="21">
        <v>8</v>
      </c>
      <c r="Q38" s="22">
        <f t="shared" si="5"/>
        <v>1</v>
      </c>
      <c r="R38" s="3">
        <f t="shared" si="6"/>
        <v>0</v>
      </c>
    </row>
    <row r="39" spans="1:18" ht="12.75" customHeight="1" x14ac:dyDescent="0.2">
      <c r="A39" s="28" t="s">
        <v>53</v>
      </c>
      <c r="F39" s="25">
        <v>5</v>
      </c>
      <c r="K39" s="30"/>
      <c r="O39" s="37">
        <f>F39/E38</f>
        <v>1</v>
      </c>
      <c r="P39" s="21">
        <v>7</v>
      </c>
      <c r="Q39" s="22">
        <f t="shared" si="5"/>
        <v>0.875</v>
      </c>
      <c r="R39" s="3">
        <f t="shared" si="6"/>
        <v>0.125</v>
      </c>
    </row>
    <row r="40" spans="1:18" ht="12.75" customHeight="1" x14ac:dyDescent="0.2">
      <c r="A40" s="28" t="s">
        <v>54</v>
      </c>
      <c r="G40" s="25">
        <v>5</v>
      </c>
      <c r="K40" s="30"/>
      <c r="O40" s="37">
        <f>G40/F39</f>
        <v>1</v>
      </c>
      <c r="P40" s="21">
        <v>7</v>
      </c>
      <c r="Q40" s="22">
        <f t="shared" si="5"/>
        <v>1</v>
      </c>
      <c r="R40" s="3">
        <f t="shared" si="6"/>
        <v>0</v>
      </c>
    </row>
    <row r="41" spans="1:18" ht="12.75" customHeight="1" x14ac:dyDescent="0.2">
      <c r="A41" s="28" t="s">
        <v>55</v>
      </c>
      <c r="H41" s="25">
        <v>5</v>
      </c>
      <c r="K41" s="30"/>
      <c r="O41" s="37">
        <f>H41/G40</f>
        <v>1</v>
      </c>
      <c r="P41" s="21">
        <v>7</v>
      </c>
      <c r="Q41" s="22">
        <f t="shared" si="5"/>
        <v>1</v>
      </c>
      <c r="R41" s="3">
        <f t="shared" si="6"/>
        <v>0</v>
      </c>
    </row>
    <row r="42" spans="1:18" ht="12.75" customHeight="1" x14ac:dyDescent="0.2">
      <c r="A42" s="28" t="s">
        <v>56</v>
      </c>
      <c r="I42" s="25">
        <v>3</v>
      </c>
      <c r="K42" s="30"/>
      <c r="O42" s="37">
        <f>I42/H41</f>
        <v>0.6</v>
      </c>
      <c r="P42" s="21">
        <v>7</v>
      </c>
      <c r="Q42" s="22">
        <f t="shared" si="5"/>
        <v>1</v>
      </c>
      <c r="R42" s="3">
        <f t="shared" si="6"/>
        <v>0</v>
      </c>
    </row>
    <row r="43" spans="1:18" ht="12.75" customHeight="1" x14ac:dyDescent="0.2">
      <c r="A43" s="28" t="s">
        <v>57</v>
      </c>
      <c r="J43" s="25">
        <v>3</v>
      </c>
      <c r="K43" s="30">
        <v>2</v>
      </c>
      <c r="O43" s="37">
        <f>J43/I42</f>
        <v>1</v>
      </c>
      <c r="P43" s="21">
        <v>7</v>
      </c>
      <c r="Q43" s="22">
        <f t="shared" si="5"/>
        <v>1</v>
      </c>
      <c r="R43" s="3">
        <f t="shared" si="6"/>
        <v>0</v>
      </c>
    </row>
    <row r="44" spans="1:18" ht="12.75" customHeight="1" x14ac:dyDescent="0.2">
      <c r="A44" s="28" t="s">
        <v>69</v>
      </c>
      <c r="J44" s="25">
        <v>4</v>
      </c>
      <c r="K44" s="30">
        <v>1</v>
      </c>
      <c r="O44" s="37"/>
      <c r="P44" s="21">
        <v>5</v>
      </c>
      <c r="Q44" s="22"/>
      <c r="R44" s="3"/>
    </row>
    <row r="45" spans="1:18" ht="12.75" customHeight="1" x14ac:dyDescent="0.2">
      <c r="A45" s="28" t="s">
        <v>70</v>
      </c>
      <c r="J45" s="25">
        <v>2</v>
      </c>
      <c r="K45" s="30">
        <v>1</v>
      </c>
      <c r="O45" s="37"/>
      <c r="P45" s="21">
        <v>4</v>
      </c>
      <c r="Q45" s="22"/>
      <c r="R45" s="3"/>
    </row>
    <row r="46" spans="1:18" ht="12.75" customHeight="1" x14ac:dyDescent="0.2">
      <c r="A46" s="28" t="s">
        <v>73</v>
      </c>
      <c r="J46" s="25">
        <v>2</v>
      </c>
      <c r="K46" s="30"/>
      <c r="O46" s="37"/>
      <c r="P46" s="21">
        <v>2</v>
      </c>
      <c r="Q46" s="22"/>
      <c r="R46" s="3"/>
    </row>
    <row r="47" spans="1:18" ht="12.75" customHeight="1" x14ac:dyDescent="0.2">
      <c r="A47" s="28" t="s">
        <v>76</v>
      </c>
      <c r="J47" s="25">
        <v>2</v>
      </c>
      <c r="K47" s="30">
        <v>1</v>
      </c>
      <c r="O47" s="37"/>
      <c r="P47" s="21">
        <v>2</v>
      </c>
      <c r="Q47" s="22"/>
      <c r="R47" s="3"/>
    </row>
    <row r="48" spans="1:18" ht="12.75" customHeight="1" x14ac:dyDescent="0.2">
      <c r="A48" s="28" t="s">
        <v>80</v>
      </c>
      <c r="J48" s="25">
        <v>1</v>
      </c>
      <c r="K48" s="30">
        <v>1</v>
      </c>
      <c r="O48" s="37"/>
      <c r="P48" s="21">
        <v>1</v>
      </c>
      <c r="Q48" s="22"/>
      <c r="R48" s="3"/>
    </row>
    <row r="49" spans="1:18" ht="12.75" customHeight="1" x14ac:dyDescent="0.2">
      <c r="K49" s="25">
        <f>SUM(K43:K48)</f>
        <v>6</v>
      </c>
      <c r="L49" s="114">
        <f>K43/B35</f>
        <v>0.15384615384615385</v>
      </c>
      <c r="M49" s="3">
        <f>K43/B35</f>
        <v>0.15384615384615385</v>
      </c>
      <c r="N49" s="3">
        <f>M49-L49</f>
        <v>0</v>
      </c>
      <c r="O49" s="3"/>
    </row>
    <row r="50" spans="1:18" ht="12.75" customHeight="1" x14ac:dyDescent="0.3">
      <c r="A50" s="38" t="s">
        <v>79</v>
      </c>
      <c r="F50" s="122" t="s">
        <v>129</v>
      </c>
      <c r="L50" s="114"/>
      <c r="M50" s="3"/>
      <c r="O50" s="3"/>
    </row>
    <row r="51" spans="1:18" ht="12.75" customHeight="1" x14ac:dyDescent="0.2">
      <c r="A51" s="28"/>
      <c r="L51" s="114"/>
      <c r="M51" s="3"/>
      <c r="O51" s="3"/>
    </row>
    <row r="52" spans="1:18" ht="12.75" customHeight="1" x14ac:dyDescent="0.2"/>
    <row r="53" spans="1:18" ht="12.75" customHeight="1" x14ac:dyDescent="0.3">
      <c r="A53" s="38" t="s">
        <v>81</v>
      </c>
      <c r="L53" s="114"/>
      <c r="M53" s="3"/>
      <c r="O53" s="3"/>
    </row>
    <row r="54" spans="1:18" ht="25.5" customHeight="1" x14ac:dyDescent="0.2">
      <c r="B54" s="285" t="s">
        <v>2</v>
      </c>
      <c r="C54" s="286"/>
      <c r="D54" s="286"/>
      <c r="E54" s="286"/>
      <c r="F54" s="286"/>
      <c r="G54" s="286"/>
      <c r="H54" s="286"/>
      <c r="I54" s="286"/>
      <c r="J54" s="286"/>
      <c r="L54" s="249" t="s">
        <v>3</v>
      </c>
      <c r="M54" s="7" t="s">
        <v>4</v>
      </c>
      <c r="N54" s="49" t="s">
        <v>5</v>
      </c>
      <c r="O54" s="7" t="s">
        <v>6</v>
      </c>
      <c r="P54" s="6" t="s">
        <v>7</v>
      </c>
      <c r="Q54" s="6" t="s">
        <v>8</v>
      </c>
      <c r="R54" s="7" t="s">
        <v>9</v>
      </c>
    </row>
    <row r="55" spans="1:18" ht="12.75" customHeight="1" x14ac:dyDescent="0.2">
      <c r="A55" s="50" t="s">
        <v>10</v>
      </c>
      <c r="B55" s="51">
        <v>1</v>
      </c>
      <c r="C55" s="51">
        <v>2</v>
      </c>
      <c r="D55" s="51">
        <v>3</v>
      </c>
      <c r="E55" s="51">
        <v>4</v>
      </c>
      <c r="F55" s="51">
        <v>5</v>
      </c>
      <c r="G55" s="51">
        <v>6</v>
      </c>
      <c r="H55" s="51">
        <v>7</v>
      </c>
      <c r="I55" s="51">
        <v>8</v>
      </c>
      <c r="J55" s="51">
        <v>9</v>
      </c>
      <c r="K55" s="52" t="s">
        <v>11</v>
      </c>
      <c r="L55" s="114"/>
      <c r="M55" s="3"/>
      <c r="O55" s="3"/>
      <c r="P55" s="14"/>
      <c r="Q55" s="14"/>
      <c r="R55" s="3"/>
    </row>
    <row r="56" spans="1:18" ht="12.75" customHeight="1" x14ac:dyDescent="0.2">
      <c r="A56" s="28" t="s">
        <v>51</v>
      </c>
      <c r="B56" s="25">
        <v>17</v>
      </c>
      <c r="K56" s="30"/>
      <c r="L56" s="114"/>
      <c r="M56" s="3"/>
      <c r="O56" s="3"/>
      <c r="P56" s="17">
        <f>B56</f>
        <v>17</v>
      </c>
      <c r="Q56" s="14"/>
      <c r="R56" s="3"/>
    </row>
    <row r="57" spans="1:18" ht="12.75" customHeight="1" x14ac:dyDescent="0.2">
      <c r="A57" s="28" t="s">
        <v>52</v>
      </c>
      <c r="C57" s="25">
        <v>10</v>
      </c>
      <c r="K57" s="30"/>
      <c r="L57" s="114"/>
      <c r="M57" s="3"/>
      <c r="N57" s="3"/>
      <c r="O57" s="3">
        <f>C57/B56</f>
        <v>0.58823529411764708</v>
      </c>
      <c r="P57" s="21">
        <v>10</v>
      </c>
      <c r="Q57" s="22">
        <f t="shared" ref="Q57:Q64" si="7">P57/P56</f>
        <v>0.58823529411764708</v>
      </c>
      <c r="R57" s="3">
        <f t="shared" ref="R57:R64" si="8">100%-Q57</f>
        <v>0.41176470588235292</v>
      </c>
    </row>
    <row r="58" spans="1:18" ht="12.75" customHeight="1" x14ac:dyDescent="0.2">
      <c r="A58" s="28" t="s">
        <v>53</v>
      </c>
      <c r="D58" s="25">
        <v>7</v>
      </c>
      <c r="K58" s="30"/>
      <c r="O58" s="37">
        <f>D58/C57</f>
        <v>0.7</v>
      </c>
      <c r="P58" s="21">
        <v>7</v>
      </c>
      <c r="Q58" s="22">
        <f t="shared" si="7"/>
        <v>0.7</v>
      </c>
      <c r="R58" s="3">
        <f t="shared" si="8"/>
        <v>0.30000000000000004</v>
      </c>
    </row>
    <row r="59" spans="1:18" ht="12.75" customHeight="1" x14ac:dyDescent="0.2">
      <c r="A59" s="28" t="s">
        <v>54</v>
      </c>
      <c r="E59" s="25">
        <v>6</v>
      </c>
      <c r="K59" s="30"/>
      <c r="O59" s="37">
        <f>E59/D58</f>
        <v>0.8571428571428571</v>
      </c>
      <c r="P59" s="21">
        <v>8</v>
      </c>
      <c r="Q59" s="22">
        <f t="shared" si="7"/>
        <v>1.1428571428571428</v>
      </c>
      <c r="R59" s="3">
        <f t="shared" si="8"/>
        <v>-0.14285714285714279</v>
      </c>
    </row>
    <row r="60" spans="1:18" ht="12.75" customHeight="1" x14ac:dyDescent="0.2">
      <c r="A60" s="28" t="s">
        <v>55</v>
      </c>
      <c r="F60" s="25">
        <v>5</v>
      </c>
      <c r="K60" s="30"/>
      <c r="O60" s="37">
        <f>F60/E59</f>
        <v>0.83333333333333337</v>
      </c>
      <c r="P60" s="21">
        <v>7</v>
      </c>
      <c r="Q60" s="22">
        <f t="shared" si="7"/>
        <v>0.875</v>
      </c>
      <c r="R60" s="3">
        <f t="shared" si="8"/>
        <v>0.125</v>
      </c>
    </row>
    <row r="61" spans="1:18" ht="12.75" customHeight="1" x14ac:dyDescent="0.2">
      <c r="A61" s="28" t="s">
        <v>56</v>
      </c>
      <c r="G61" s="25">
        <v>3</v>
      </c>
      <c r="K61" s="30"/>
      <c r="O61" s="37">
        <f>G61/F60</f>
        <v>0.6</v>
      </c>
      <c r="P61" s="21">
        <v>6</v>
      </c>
      <c r="Q61" s="22">
        <f t="shared" si="7"/>
        <v>0.8571428571428571</v>
      </c>
      <c r="R61" s="3">
        <f t="shared" si="8"/>
        <v>0.1428571428571429</v>
      </c>
    </row>
    <row r="62" spans="1:18" ht="12.75" customHeight="1" x14ac:dyDescent="0.2">
      <c r="A62" s="28" t="s">
        <v>57</v>
      </c>
      <c r="H62" s="25">
        <v>3</v>
      </c>
      <c r="K62" s="30"/>
      <c r="O62" s="37">
        <f>H62/G61</f>
        <v>1</v>
      </c>
      <c r="P62" s="21">
        <v>7</v>
      </c>
      <c r="Q62" s="22">
        <f t="shared" si="7"/>
        <v>1.1666666666666667</v>
      </c>
      <c r="R62" s="3">
        <f t="shared" si="8"/>
        <v>-0.16666666666666674</v>
      </c>
    </row>
    <row r="63" spans="1:18" ht="12.75" customHeight="1" x14ac:dyDescent="0.2">
      <c r="A63" s="28" t="s">
        <v>69</v>
      </c>
      <c r="I63" s="25">
        <v>3</v>
      </c>
      <c r="K63" s="30"/>
      <c r="O63" s="37">
        <f>I63/H62</f>
        <v>1</v>
      </c>
      <c r="P63" s="21">
        <v>7</v>
      </c>
      <c r="Q63" s="22">
        <f t="shared" si="7"/>
        <v>1</v>
      </c>
      <c r="R63" s="3">
        <f t="shared" si="8"/>
        <v>0</v>
      </c>
    </row>
    <row r="64" spans="1:18" ht="12.75" customHeight="1" x14ac:dyDescent="0.2">
      <c r="A64" s="28" t="s">
        <v>70</v>
      </c>
      <c r="J64" s="25">
        <v>3</v>
      </c>
      <c r="K64" s="30">
        <v>2</v>
      </c>
      <c r="O64" s="37">
        <f>J64/I63</f>
        <v>1</v>
      </c>
      <c r="P64" s="21">
        <v>7</v>
      </c>
      <c r="Q64" s="22">
        <f t="shared" si="7"/>
        <v>1</v>
      </c>
      <c r="R64" s="3">
        <f t="shared" si="8"/>
        <v>0</v>
      </c>
    </row>
    <row r="65" spans="1:19" ht="12.75" customHeight="1" x14ac:dyDescent="0.2">
      <c r="A65" s="28" t="s">
        <v>73</v>
      </c>
      <c r="J65" s="25">
        <v>3</v>
      </c>
      <c r="K65" s="30"/>
      <c r="O65" s="37"/>
      <c r="P65" s="21">
        <v>5</v>
      </c>
      <c r="Q65" s="22"/>
      <c r="R65" s="3"/>
    </row>
    <row r="66" spans="1:19" ht="12.75" customHeight="1" x14ac:dyDescent="0.2">
      <c r="A66" s="28" t="s">
        <v>76</v>
      </c>
      <c r="J66" s="25">
        <v>3</v>
      </c>
      <c r="K66" s="30">
        <v>1</v>
      </c>
      <c r="O66" s="37"/>
      <c r="P66" s="21">
        <v>5</v>
      </c>
      <c r="Q66" s="22"/>
      <c r="R66" s="3"/>
    </row>
    <row r="67" spans="1:19" ht="12.75" customHeight="1" x14ac:dyDescent="0.2">
      <c r="A67" s="28" t="s">
        <v>80</v>
      </c>
      <c r="J67" s="25">
        <v>2</v>
      </c>
      <c r="K67" s="30">
        <v>2</v>
      </c>
      <c r="O67" s="37"/>
      <c r="P67" s="21">
        <v>3</v>
      </c>
      <c r="Q67" s="22"/>
      <c r="R67" s="3"/>
    </row>
    <row r="68" spans="1:19" ht="12.75" customHeight="1" x14ac:dyDescent="0.2">
      <c r="A68" s="28" t="s">
        <v>84</v>
      </c>
      <c r="J68" s="25">
        <v>1</v>
      </c>
      <c r="K68" s="30">
        <v>1</v>
      </c>
      <c r="O68" s="37"/>
      <c r="P68" s="21">
        <v>1</v>
      </c>
      <c r="Q68" s="22"/>
      <c r="R68" s="3"/>
    </row>
    <row r="69" spans="1:19" ht="12.75" customHeight="1" x14ac:dyDescent="0.2">
      <c r="A69" s="28" t="s">
        <v>87</v>
      </c>
      <c r="J69" s="25">
        <v>1</v>
      </c>
      <c r="K69" s="30"/>
      <c r="O69" s="37"/>
      <c r="P69" s="21">
        <v>1</v>
      </c>
      <c r="Q69" s="22"/>
      <c r="R69" s="3"/>
    </row>
    <row r="70" spans="1:19" ht="12.75" customHeight="1" x14ac:dyDescent="0.2">
      <c r="K70" s="25">
        <f>SUM(K64:K68)</f>
        <v>6</v>
      </c>
      <c r="L70" s="114">
        <f>K64/B56</f>
        <v>0.11764705882352941</v>
      </c>
      <c r="M70" s="3">
        <f>K70/B56</f>
        <v>0.35294117647058826</v>
      </c>
      <c r="N70" s="155">
        <f>M70-L70</f>
        <v>0.23529411764705885</v>
      </c>
      <c r="O70" s="37"/>
    </row>
    <row r="71" spans="1:19" ht="12.75" customHeight="1" x14ac:dyDescent="0.2"/>
    <row r="72" spans="1:19" ht="12.75" customHeight="1" x14ac:dyDescent="0.2"/>
    <row r="73" spans="1:19" ht="26.25" customHeight="1" x14ac:dyDescent="0.4">
      <c r="A73" s="209"/>
      <c r="B73" s="290" t="s">
        <v>99</v>
      </c>
      <c r="C73" s="290"/>
      <c r="D73" s="290"/>
      <c r="E73" s="290"/>
      <c r="F73" s="290"/>
      <c r="G73" s="290"/>
      <c r="H73" s="290"/>
      <c r="I73" s="290"/>
      <c r="J73" s="290"/>
      <c r="K73" s="57" t="s">
        <v>53</v>
      </c>
      <c r="L73" s="179"/>
      <c r="M73" s="57"/>
      <c r="N73" s="29"/>
      <c r="O73" s="3"/>
      <c r="P73" s="29"/>
      <c r="Q73" s="29"/>
      <c r="R73" s="29"/>
    </row>
    <row r="74" spans="1:19" ht="20.25" customHeight="1" x14ac:dyDescent="0.2">
      <c r="A74" s="272" t="s">
        <v>10</v>
      </c>
      <c r="B74" s="273" t="s">
        <v>100</v>
      </c>
      <c r="C74" s="274"/>
      <c r="D74" s="274"/>
      <c r="E74" s="274"/>
      <c r="F74" s="274"/>
      <c r="G74" s="274"/>
      <c r="H74" s="274"/>
      <c r="I74" s="274"/>
      <c r="J74" s="275"/>
      <c r="K74" s="276" t="s">
        <v>11</v>
      </c>
      <c r="L74" s="269" t="s">
        <v>3</v>
      </c>
      <c r="M74" s="269" t="s">
        <v>4</v>
      </c>
      <c r="N74" s="278" t="s">
        <v>5</v>
      </c>
      <c r="O74" s="269" t="s">
        <v>6</v>
      </c>
      <c r="P74" s="267" t="s">
        <v>7</v>
      </c>
      <c r="Q74" s="267" t="s">
        <v>8</v>
      </c>
      <c r="R74" s="269" t="s">
        <v>101</v>
      </c>
    </row>
    <row r="75" spans="1:19" ht="15.75" customHeight="1" x14ac:dyDescent="0.25">
      <c r="A75" s="268"/>
      <c r="B75" s="58" t="s">
        <v>102</v>
      </c>
      <c r="C75" s="58" t="s">
        <v>103</v>
      </c>
      <c r="D75" s="58" t="s">
        <v>104</v>
      </c>
      <c r="E75" s="58" t="s">
        <v>105</v>
      </c>
      <c r="F75" s="58" t="s">
        <v>106</v>
      </c>
      <c r="G75" s="58" t="s">
        <v>107</v>
      </c>
      <c r="H75" s="58" t="s">
        <v>108</v>
      </c>
      <c r="I75" s="58" t="s">
        <v>109</v>
      </c>
      <c r="J75" s="58" t="s">
        <v>110</v>
      </c>
      <c r="K75" s="268"/>
      <c r="L75" s="277"/>
      <c r="M75" s="268"/>
      <c r="N75" s="268"/>
      <c r="O75" s="268"/>
      <c r="P75" s="268"/>
      <c r="Q75" s="268"/>
      <c r="R75" s="268"/>
    </row>
    <row r="76" spans="1:19" ht="15.75" customHeight="1" x14ac:dyDescent="0.25">
      <c r="A76" s="58" t="s">
        <v>53</v>
      </c>
      <c r="B76" s="59">
        <v>24</v>
      </c>
      <c r="C76" s="59"/>
      <c r="D76" s="59"/>
      <c r="E76" s="59"/>
      <c r="F76" s="59"/>
      <c r="G76" s="59"/>
      <c r="H76" s="59"/>
      <c r="I76" s="59"/>
      <c r="J76" s="59"/>
      <c r="K76" s="144"/>
      <c r="L76" s="220"/>
      <c r="M76" s="221"/>
      <c r="N76" s="222"/>
      <c r="O76" s="229"/>
      <c r="P76" s="63">
        <f>B76</f>
        <v>24</v>
      </c>
      <c r="Q76" s="230"/>
      <c r="R76" s="229"/>
    </row>
    <row r="77" spans="1:19" ht="15.75" customHeight="1" x14ac:dyDescent="0.25">
      <c r="A77" s="58" t="s">
        <v>54</v>
      </c>
      <c r="B77" s="59"/>
      <c r="C77" s="59">
        <v>14</v>
      </c>
      <c r="D77" s="59"/>
      <c r="E77" s="59"/>
      <c r="F77" s="59"/>
      <c r="G77" s="59"/>
      <c r="H77" s="59"/>
      <c r="I77" s="59"/>
      <c r="J77" s="59"/>
      <c r="K77" s="144"/>
      <c r="L77" s="223"/>
      <c r="M77" s="129"/>
      <c r="N77" s="224"/>
      <c r="O77" s="67">
        <f>IF(C77=0,"",C77/B76)</f>
        <v>0.58333333333333337</v>
      </c>
      <c r="P77" s="68">
        <v>14</v>
      </c>
      <c r="Q77" s="231">
        <f t="shared" ref="Q77:Q84" si="9">IF(P77=0,"",P77/P76)</f>
        <v>0.58333333333333337</v>
      </c>
      <c r="R77" s="231">
        <f t="shared" ref="R77:R84" si="10">IF(P77=0,"",100%-Q77)</f>
        <v>0.41666666666666663</v>
      </c>
    </row>
    <row r="78" spans="1:19" ht="15.75" customHeight="1" x14ac:dyDescent="0.25">
      <c r="A78" s="58" t="s">
        <v>55</v>
      </c>
      <c r="B78" s="59"/>
      <c r="C78" s="59"/>
      <c r="D78" s="59">
        <v>8</v>
      </c>
      <c r="E78" s="59"/>
      <c r="F78" s="59"/>
      <c r="G78" s="59"/>
      <c r="H78" s="59"/>
      <c r="I78" s="59"/>
      <c r="J78" s="59"/>
      <c r="K78" s="144"/>
      <c r="L78" s="223"/>
      <c r="M78" s="129"/>
      <c r="N78" s="224"/>
      <c r="O78" s="67">
        <f>IF(D78=0,"",D78/C77)</f>
        <v>0.5714285714285714</v>
      </c>
      <c r="P78" s="68">
        <v>10</v>
      </c>
      <c r="Q78" s="231">
        <f t="shared" si="9"/>
        <v>0.7142857142857143</v>
      </c>
      <c r="R78" s="231">
        <f t="shared" si="10"/>
        <v>0.2857142857142857</v>
      </c>
      <c r="S78" s="8">
        <f>P78/P76</f>
        <v>0.41666666666666669</v>
      </c>
    </row>
    <row r="79" spans="1:19" ht="15.75" customHeight="1" x14ac:dyDescent="0.25">
      <c r="A79" s="58" t="s">
        <v>56</v>
      </c>
      <c r="B79" s="59"/>
      <c r="C79" s="59"/>
      <c r="D79" s="59"/>
      <c r="E79" s="59">
        <v>6</v>
      </c>
      <c r="F79" s="59"/>
      <c r="G79" s="59"/>
      <c r="H79" s="59"/>
      <c r="I79" s="59"/>
      <c r="J79" s="59"/>
      <c r="K79" s="144"/>
      <c r="L79" s="223"/>
      <c r="M79" s="129"/>
      <c r="N79" s="224"/>
      <c r="O79" s="67">
        <f>IF(E79=0,"",E79/D78)</f>
        <v>0.75</v>
      </c>
      <c r="P79" s="68">
        <v>9</v>
      </c>
      <c r="Q79" s="231">
        <f t="shared" si="9"/>
        <v>0.9</v>
      </c>
      <c r="R79" s="231">
        <f t="shared" si="10"/>
        <v>9.9999999999999978E-2</v>
      </c>
    </row>
    <row r="80" spans="1:19" ht="15.75" customHeight="1" x14ac:dyDescent="0.25">
      <c r="A80" s="58" t="s">
        <v>57</v>
      </c>
      <c r="B80" s="59"/>
      <c r="C80" s="59"/>
      <c r="D80" s="59"/>
      <c r="E80" s="59"/>
      <c r="F80" s="59">
        <v>5</v>
      </c>
      <c r="G80" s="59"/>
      <c r="H80" s="59"/>
      <c r="I80" s="59"/>
      <c r="J80" s="59"/>
      <c r="K80" s="144"/>
      <c r="L80" s="223"/>
      <c r="M80" s="129"/>
      <c r="N80" s="224"/>
      <c r="O80" s="67">
        <f>IF(F80=0,"",F80/E79)</f>
        <v>0.83333333333333337</v>
      </c>
      <c r="P80" s="68">
        <v>8</v>
      </c>
      <c r="Q80" s="231">
        <f t="shared" si="9"/>
        <v>0.88888888888888884</v>
      </c>
      <c r="R80" s="231">
        <f t="shared" si="10"/>
        <v>0.11111111111111116</v>
      </c>
    </row>
    <row r="81" spans="1:18" ht="15.75" customHeight="1" x14ac:dyDescent="0.25">
      <c r="A81" s="58">
        <v>1001</v>
      </c>
      <c r="B81" s="59"/>
      <c r="C81" s="59"/>
      <c r="D81" s="59"/>
      <c r="E81" s="59"/>
      <c r="F81" s="59"/>
      <c r="G81" s="59">
        <v>2</v>
      </c>
      <c r="H81" s="59"/>
      <c r="I81" s="59"/>
      <c r="J81" s="59"/>
      <c r="K81" s="144"/>
      <c r="L81" s="223"/>
      <c r="M81" s="129"/>
      <c r="N81" s="224"/>
      <c r="O81" s="67">
        <f>IF(G81=0,"",G81/F80)</f>
        <v>0.4</v>
      </c>
      <c r="P81" s="68">
        <v>7</v>
      </c>
      <c r="Q81" s="231">
        <f t="shared" si="9"/>
        <v>0.875</v>
      </c>
      <c r="R81" s="231">
        <f t="shared" si="10"/>
        <v>0.125</v>
      </c>
    </row>
    <row r="82" spans="1:18" ht="15.75" customHeight="1" x14ac:dyDescent="0.25">
      <c r="A82" s="58">
        <v>1002</v>
      </c>
      <c r="B82" s="59"/>
      <c r="C82" s="59"/>
      <c r="D82" s="59"/>
      <c r="E82" s="59"/>
      <c r="F82" s="59"/>
      <c r="G82" s="59"/>
      <c r="H82" s="59">
        <v>2</v>
      </c>
      <c r="I82" s="59"/>
      <c r="J82" s="59"/>
      <c r="K82" s="144"/>
      <c r="L82" s="223"/>
      <c r="M82" s="129"/>
      <c r="N82" s="224"/>
      <c r="O82" s="67">
        <f>IF(H82=0,"",H82/G81)</f>
        <v>1</v>
      </c>
      <c r="P82" s="68">
        <v>7</v>
      </c>
      <c r="Q82" s="231">
        <f t="shared" si="9"/>
        <v>1</v>
      </c>
      <c r="R82" s="231">
        <f t="shared" si="10"/>
        <v>0</v>
      </c>
    </row>
    <row r="83" spans="1:18" ht="15.75" customHeight="1" x14ac:dyDescent="0.25">
      <c r="A83" s="58">
        <v>1101</v>
      </c>
      <c r="B83" s="59"/>
      <c r="C83" s="59"/>
      <c r="D83" s="59"/>
      <c r="E83" s="59"/>
      <c r="F83" s="59"/>
      <c r="G83" s="59"/>
      <c r="H83" s="59"/>
      <c r="I83" s="59">
        <v>2</v>
      </c>
      <c r="J83" s="59"/>
      <c r="K83" s="144"/>
      <c r="L83" s="223"/>
      <c r="M83" s="129"/>
      <c r="N83" s="224"/>
      <c r="O83" s="67">
        <f>IF(I83=0,"",I83/H82)</f>
        <v>1</v>
      </c>
      <c r="P83" s="68">
        <v>5</v>
      </c>
      <c r="Q83" s="231">
        <f t="shared" si="9"/>
        <v>0.7142857142857143</v>
      </c>
      <c r="R83" s="231">
        <f t="shared" si="10"/>
        <v>0.2857142857142857</v>
      </c>
    </row>
    <row r="84" spans="1:18" ht="15.75" customHeight="1" x14ac:dyDescent="0.25">
      <c r="A84" s="58">
        <v>1102</v>
      </c>
      <c r="B84" s="59"/>
      <c r="C84" s="59"/>
      <c r="D84" s="59"/>
      <c r="E84" s="59"/>
      <c r="F84" s="59"/>
      <c r="G84" s="59"/>
      <c r="H84" s="59"/>
      <c r="I84" s="59"/>
      <c r="J84" s="59">
        <v>2</v>
      </c>
      <c r="K84" s="144">
        <v>1</v>
      </c>
      <c r="L84" s="223"/>
      <c r="M84" s="129"/>
      <c r="N84" s="224"/>
      <c r="O84" s="71">
        <f>IF(J84=0,"",J84/I83)</f>
        <v>1</v>
      </c>
      <c r="P84" s="68">
        <v>5</v>
      </c>
      <c r="Q84" s="71">
        <f t="shared" si="9"/>
        <v>1</v>
      </c>
      <c r="R84" s="71">
        <f t="shared" si="10"/>
        <v>0</v>
      </c>
    </row>
    <row r="85" spans="1:18" ht="15.75" customHeight="1" x14ac:dyDescent="0.25">
      <c r="A85" s="58">
        <v>1201</v>
      </c>
      <c r="B85" s="59"/>
      <c r="C85" s="59"/>
      <c r="D85" s="59"/>
      <c r="E85" s="59"/>
      <c r="F85" s="59"/>
      <c r="G85" s="59"/>
      <c r="H85" s="59"/>
      <c r="I85" s="59"/>
      <c r="J85" s="59">
        <v>1</v>
      </c>
      <c r="K85" s="144"/>
      <c r="L85" s="223"/>
      <c r="M85" s="129"/>
      <c r="N85" s="225"/>
      <c r="O85" s="105"/>
      <c r="P85" s="68">
        <v>5</v>
      </c>
      <c r="Q85" s="105"/>
      <c r="R85" s="239"/>
    </row>
    <row r="86" spans="1:18" ht="15.75" customHeight="1" x14ac:dyDescent="0.25">
      <c r="A86" s="58">
        <v>1202</v>
      </c>
      <c r="B86" s="59"/>
      <c r="C86" s="59"/>
      <c r="D86" s="59"/>
      <c r="E86" s="59"/>
      <c r="F86" s="59"/>
      <c r="G86" s="59"/>
      <c r="H86" s="59"/>
      <c r="I86" s="59"/>
      <c r="J86" s="59">
        <v>2</v>
      </c>
      <c r="K86" s="144">
        <v>1</v>
      </c>
      <c r="L86" s="223"/>
      <c r="M86" s="129"/>
      <c r="N86" s="225"/>
      <c r="O86" s="233"/>
      <c r="P86" s="109">
        <v>3</v>
      </c>
      <c r="Q86" s="234"/>
      <c r="R86" s="233"/>
    </row>
    <row r="87" spans="1:18" ht="15.75" customHeight="1" x14ac:dyDescent="0.25">
      <c r="A87" s="58">
        <v>1301</v>
      </c>
      <c r="B87" s="59"/>
      <c r="C87" s="59"/>
      <c r="D87" s="59"/>
      <c r="E87" s="59"/>
      <c r="F87" s="59"/>
      <c r="G87" s="59"/>
      <c r="H87" s="59"/>
      <c r="I87" s="59"/>
      <c r="J87" s="59">
        <v>1</v>
      </c>
      <c r="K87" s="144">
        <v>1</v>
      </c>
      <c r="L87" s="223"/>
      <c r="M87" s="129"/>
      <c r="N87" s="225"/>
      <c r="O87" s="233"/>
      <c r="P87" s="109">
        <v>3</v>
      </c>
      <c r="Q87" s="234"/>
      <c r="R87" s="233"/>
    </row>
    <row r="88" spans="1:18" ht="15.75" customHeight="1" x14ac:dyDescent="0.25">
      <c r="A88" s="58">
        <v>1302</v>
      </c>
      <c r="B88" s="59"/>
      <c r="C88" s="59"/>
      <c r="D88" s="59"/>
      <c r="E88" s="59"/>
      <c r="F88" s="59"/>
      <c r="G88" s="59"/>
      <c r="H88" s="59"/>
      <c r="I88" s="59"/>
      <c r="J88" s="59">
        <v>1</v>
      </c>
      <c r="K88" s="144"/>
      <c r="L88" s="223"/>
      <c r="M88" s="129"/>
      <c r="N88" s="225"/>
      <c r="O88" s="233"/>
      <c r="P88" s="109">
        <v>1</v>
      </c>
      <c r="Q88" s="234"/>
      <c r="R88" s="233"/>
    </row>
    <row r="89" spans="1:18" ht="15.75" customHeight="1" x14ac:dyDescent="0.25">
      <c r="A89" s="58">
        <v>1401</v>
      </c>
      <c r="B89" s="59"/>
      <c r="C89" s="59"/>
      <c r="D89" s="59"/>
      <c r="E89" s="59"/>
      <c r="F89" s="59"/>
      <c r="G89" s="59"/>
      <c r="H89" s="59"/>
      <c r="I89" s="59"/>
      <c r="J89" s="59">
        <v>1</v>
      </c>
      <c r="K89" s="144"/>
      <c r="L89" s="223"/>
      <c r="M89" s="129"/>
      <c r="N89" s="225"/>
      <c r="O89" s="129"/>
      <c r="P89" s="225"/>
      <c r="Q89" s="124"/>
      <c r="R89" s="233"/>
    </row>
    <row r="90" spans="1:18" ht="15.75" customHeight="1" x14ac:dyDescent="0.25">
      <c r="A90" s="58">
        <v>1402</v>
      </c>
      <c r="B90" s="59"/>
      <c r="C90" s="59"/>
      <c r="D90" s="59"/>
      <c r="E90" s="59"/>
      <c r="F90" s="59"/>
      <c r="G90" s="59"/>
      <c r="H90" s="59"/>
      <c r="I90" s="59"/>
      <c r="J90" s="59"/>
      <c r="K90" s="144"/>
      <c r="L90" s="223"/>
      <c r="M90" s="129"/>
      <c r="N90" s="225"/>
      <c r="O90" s="191" t="s">
        <v>83</v>
      </c>
      <c r="P90" s="82">
        <v>2</v>
      </c>
      <c r="Q90" s="83">
        <f>K93</f>
        <v>3</v>
      </c>
      <c r="R90" s="193" t="s">
        <v>11</v>
      </c>
    </row>
    <row r="91" spans="1:18" ht="15.75" customHeight="1" x14ac:dyDescent="0.25">
      <c r="A91" s="58">
        <v>1501</v>
      </c>
      <c r="B91" s="59"/>
      <c r="C91" s="59"/>
      <c r="D91" s="59"/>
      <c r="E91" s="59"/>
      <c r="F91" s="59"/>
      <c r="G91" s="59"/>
      <c r="H91" s="59"/>
      <c r="I91" s="59"/>
      <c r="J91" s="59"/>
      <c r="K91" s="144"/>
      <c r="L91" s="223"/>
      <c r="M91" s="129"/>
      <c r="N91" s="225"/>
      <c r="O91" s="192" t="s">
        <v>85</v>
      </c>
      <c r="P91" s="86">
        <f>IF(P90/B76=0,"",P90/B76)</f>
        <v>8.3333333333333329E-2</v>
      </c>
      <c r="Q91" s="87">
        <f>IF(P90/Q90=0,"",P90/Q90)</f>
        <v>0.66666666666666663</v>
      </c>
      <c r="R91" s="194" t="s">
        <v>86</v>
      </c>
    </row>
    <row r="92" spans="1:18" ht="15.75" customHeight="1" x14ac:dyDescent="0.25">
      <c r="A92" s="58">
        <v>1502</v>
      </c>
      <c r="B92" s="59"/>
      <c r="C92" s="59"/>
      <c r="D92" s="59"/>
      <c r="E92" s="59"/>
      <c r="F92" s="59"/>
      <c r="G92" s="59"/>
      <c r="H92" s="59"/>
      <c r="I92" s="59"/>
      <c r="J92" s="59"/>
      <c r="K92" s="144"/>
      <c r="L92" s="226"/>
      <c r="M92" s="227"/>
      <c r="N92" s="228"/>
      <c r="O92" s="90"/>
      <c r="P92" s="91"/>
      <c r="Q92" s="91"/>
      <c r="R92" s="113"/>
    </row>
    <row r="93" spans="1:18" ht="18" customHeight="1" x14ac:dyDescent="0.25">
      <c r="A93" s="28"/>
      <c r="B93" s="280" t="s">
        <v>111</v>
      </c>
      <c r="C93" s="280"/>
      <c r="D93" s="280"/>
      <c r="E93" s="280"/>
      <c r="F93" s="280"/>
      <c r="G93" s="280"/>
      <c r="H93" s="280"/>
      <c r="I93" s="280"/>
      <c r="J93" s="280"/>
      <c r="K93" s="93">
        <f>SUM(K76:K89)</f>
        <v>3</v>
      </c>
      <c r="L93" s="247">
        <f>IF(K84=0,"",K84/B76)</f>
        <v>4.1666666666666664E-2</v>
      </c>
      <c r="M93" s="94">
        <f>IF(K93=0,"",K93/B76)</f>
        <v>0.125</v>
      </c>
      <c r="N93" s="94">
        <f>IF(K84=0,"",M93-L93)</f>
        <v>8.3333333333333343E-2</v>
      </c>
      <c r="O93" s="3"/>
      <c r="P93" s="29"/>
      <c r="Q93" s="22"/>
      <c r="R93" s="3"/>
    </row>
    <row r="94" spans="1:18" ht="12.75" customHeight="1" x14ac:dyDescent="0.2"/>
    <row r="95" spans="1:18" ht="12.75" customHeight="1" x14ac:dyDescent="0.2"/>
    <row r="96" spans="1:18" ht="26.25" customHeight="1" x14ac:dyDescent="0.4">
      <c r="A96" s="209"/>
      <c r="B96" s="290" t="s">
        <v>99</v>
      </c>
      <c r="C96" s="290"/>
      <c r="D96" s="290"/>
      <c r="E96" s="290"/>
      <c r="F96" s="290"/>
      <c r="G96" s="290"/>
      <c r="H96" s="290"/>
      <c r="I96" s="290"/>
      <c r="J96" s="290"/>
      <c r="K96" s="57" t="s">
        <v>55</v>
      </c>
      <c r="L96" s="114"/>
      <c r="M96" s="3"/>
      <c r="N96" s="29"/>
      <c r="O96" s="3"/>
      <c r="P96" s="29"/>
      <c r="Q96" s="29"/>
      <c r="R96" s="29"/>
    </row>
    <row r="97" spans="1:20" ht="20.25" customHeight="1" x14ac:dyDescent="0.2">
      <c r="A97" s="272" t="s">
        <v>10</v>
      </c>
      <c r="B97" s="273" t="s">
        <v>100</v>
      </c>
      <c r="C97" s="274"/>
      <c r="D97" s="274"/>
      <c r="E97" s="274"/>
      <c r="F97" s="274"/>
      <c r="G97" s="274"/>
      <c r="H97" s="274"/>
      <c r="I97" s="274"/>
      <c r="J97" s="275"/>
      <c r="K97" s="276" t="s">
        <v>11</v>
      </c>
      <c r="L97" s="269" t="s">
        <v>3</v>
      </c>
      <c r="M97" s="269" t="s">
        <v>4</v>
      </c>
      <c r="N97" s="278" t="s">
        <v>5</v>
      </c>
      <c r="O97" s="269" t="s">
        <v>6</v>
      </c>
      <c r="P97" s="267" t="s">
        <v>7</v>
      </c>
      <c r="Q97" s="267" t="s">
        <v>8</v>
      </c>
      <c r="R97" s="269" t="s">
        <v>101</v>
      </c>
    </row>
    <row r="98" spans="1:20" ht="15.75" customHeight="1" x14ac:dyDescent="0.25">
      <c r="A98" s="268"/>
      <c r="B98" s="58" t="s">
        <v>102</v>
      </c>
      <c r="C98" s="58" t="s">
        <v>103</v>
      </c>
      <c r="D98" s="58" t="s">
        <v>104</v>
      </c>
      <c r="E98" s="58" t="s">
        <v>105</v>
      </c>
      <c r="F98" s="58" t="s">
        <v>106</v>
      </c>
      <c r="G98" s="58" t="s">
        <v>107</v>
      </c>
      <c r="H98" s="58" t="s">
        <v>108</v>
      </c>
      <c r="I98" s="58" t="s">
        <v>109</v>
      </c>
      <c r="J98" s="58" t="s">
        <v>110</v>
      </c>
      <c r="K98" s="268"/>
      <c r="L98" s="277"/>
      <c r="M98" s="268"/>
      <c r="N98" s="268"/>
      <c r="O98" s="268"/>
      <c r="P98" s="268"/>
      <c r="Q98" s="268"/>
      <c r="R98" s="268"/>
      <c r="T98" s="104"/>
    </row>
    <row r="99" spans="1:20" ht="15.75" customHeight="1" x14ac:dyDescent="0.25">
      <c r="A99" s="58" t="s">
        <v>55</v>
      </c>
      <c r="B99" s="59">
        <v>13</v>
      </c>
      <c r="C99" s="59"/>
      <c r="D99" s="59"/>
      <c r="E99" s="59"/>
      <c r="F99" s="59"/>
      <c r="G99" s="59"/>
      <c r="H99" s="59"/>
      <c r="I99" s="59"/>
      <c r="J99" s="59"/>
      <c r="K99" s="144"/>
      <c r="L99" s="220"/>
      <c r="M99" s="221"/>
      <c r="N99" s="222"/>
      <c r="O99" s="229"/>
      <c r="P99" s="63">
        <f>B99</f>
        <v>13</v>
      </c>
      <c r="Q99" s="230"/>
      <c r="R99" s="229"/>
      <c r="T99" s="104"/>
    </row>
    <row r="100" spans="1:20" ht="15.75" customHeight="1" x14ac:dyDescent="0.25">
      <c r="A100" s="58" t="s">
        <v>56</v>
      </c>
      <c r="B100" s="59"/>
      <c r="C100" s="59">
        <v>10</v>
      </c>
      <c r="D100" s="59"/>
      <c r="E100" s="59"/>
      <c r="F100" s="59"/>
      <c r="G100" s="59"/>
      <c r="H100" s="59"/>
      <c r="I100" s="59"/>
      <c r="J100" s="59"/>
      <c r="K100" s="144"/>
      <c r="L100" s="223"/>
      <c r="M100" s="129"/>
      <c r="N100" s="224"/>
      <c r="O100" s="67">
        <f>IF(C100=0,"",C100/B99)</f>
        <v>0.76923076923076927</v>
      </c>
      <c r="P100" s="68">
        <v>10</v>
      </c>
      <c r="Q100" s="231">
        <f t="shared" ref="Q100:Q107" si="11">IF(P100=0,"",P100/P99)</f>
        <v>0.76923076923076927</v>
      </c>
      <c r="R100" s="231">
        <f t="shared" ref="R100:R107" si="12">IF(P100=0,"",100%-Q100)</f>
        <v>0.23076923076923073</v>
      </c>
      <c r="T100" s="104"/>
    </row>
    <row r="101" spans="1:20" ht="15.75" customHeight="1" x14ac:dyDescent="0.25">
      <c r="A101" s="58" t="s">
        <v>57</v>
      </c>
      <c r="B101" s="59"/>
      <c r="C101" s="59"/>
      <c r="D101" s="59">
        <v>5</v>
      </c>
      <c r="E101" s="59"/>
      <c r="F101" s="59"/>
      <c r="G101" s="59"/>
      <c r="H101" s="59"/>
      <c r="I101" s="59"/>
      <c r="J101" s="59"/>
      <c r="K101" s="144"/>
      <c r="L101" s="223"/>
      <c r="M101" s="129"/>
      <c r="N101" s="224"/>
      <c r="O101" s="67">
        <f>IF(D101=0,"",D101/C100)</f>
        <v>0.5</v>
      </c>
      <c r="P101" s="68">
        <v>8</v>
      </c>
      <c r="Q101" s="231">
        <f t="shared" si="11"/>
        <v>0.8</v>
      </c>
      <c r="R101" s="231">
        <f t="shared" si="12"/>
        <v>0.19999999999999996</v>
      </c>
      <c r="T101" s="70">
        <f>P101/P99</f>
        <v>0.61538461538461542</v>
      </c>
    </row>
    <row r="102" spans="1:20" ht="15.75" customHeight="1" x14ac:dyDescent="0.25">
      <c r="A102" s="58">
        <v>1001</v>
      </c>
      <c r="B102" s="59"/>
      <c r="C102" s="59"/>
      <c r="D102" s="59"/>
      <c r="E102" s="59">
        <v>2</v>
      </c>
      <c r="F102" s="59"/>
      <c r="G102" s="59"/>
      <c r="H102" s="59"/>
      <c r="I102" s="59"/>
      <c r="J102" s="59"/>
      <c r="K102" s="144"/>
      <c r="L102" s="223"/>
      <c r="M102" s="129"/>
      <c r="N102" s="224"/>
      <c r="O102" s="67">
        <f>IF(E102=0,"",E102/D101)</f>
        <v>0.4</v>
      </c>
      <c r="P102" s="68">
        <v>6</v>
      </c>
      <c r="Q102" s="231">
        <f t="shared" si="11"/>
        <v>0.75</v>
      </c>
      <c r="R102" s="231">
        <f t="shared" si="12"/>
        <v>0.25</v>
      </c>
      <c r="T102" s="104"/>
    </row>
    <row r="103" spans="1:20" ht="15.75" customHeight="1" x14ac:dyDescent="0.25">
      <c r="A103" s="58">
        <v>1002</v>
      </c>
      <c r="B103" s="59"/>
      <c r="C103" s="59"/>
      <c r="D103" s="59"/>
      <c r="E103" s="59"/>
      <c r="F103" s="59">
        <v>2</v>
      </c>
      <c r="G103" s="59"/>
      <c r="H103" s="59"/>
      <c r="I103" s="59"/>
      <c r="J103" s="59"/>
      <c r="K103" s="144"/>
      <c r="L103" s="223"/>
      <c r="M103" s="129"/>
      <c r="N103" s="224"/>
      <c r="O103" s="67">
        <f>IF(F103=0,"",F103/E102)</f>
        <v>1</v>
      </c>
      <c r="P103" s="68">
        <v>4</v>
      </c>
      <c r="Q103" s="231">
        <f t="shared" si="11"/>
        <v>0.66666666666666663</v>
      </c>
      <c r="R103" s="231">
        <f t="shared" si="12"/>
        <v>0.33333333333333337</v>
      </c>
      <c r="T103" s="104"/>
    </row>
    <row r="104" spans="1:20" ht="15.75" customHeight="1" x14ac:dyDescent="0.25">
      <c r="A104" s="58">
        <v>1101</v>
      </c>
      <c r="B104" s="59"/>
      <c r="C104" s="59"/>
      <c r="D104" s="59"/>
      <c r="E104" s="59"/>
      <c r="F104" s="59"/>
      <c r="G104" s="59">
        <v>2</v>
      </c>
      <c r="H104" s="59"/>
      <c r="I104" s="59"/>
      <c r="J104" s="59"/>
      <c r="K104" s="144"/>
      <c r="L104" s="223"/>
      <c r="M104" s="129"/>
      <c r="N104" s="224"/>
      <c r="O104" s="67">
        <f>IF(G104=0,"",G104/F103)</f>
        <v>1</v>
      </c>
      <c r="P104" s="68">
        <v>2</v>
      </c>
      <c r="Q104" s="231">
        <f t="shared" si="11"/>
        <v>0.5</v>
      </c>
      <c r="R104" s="231">
        <f t="shared" si="12"/>
        <v>0.5</v>
      </c>
      <c r="T104" s="104"/>
    </row>
    <row r="105" spans="1:20" ht="15.75" customHeight="1" x14ac:dyDescent="0.25">
      <c r="A105" s="58">
        <v>1102</v>
      </c>
      <c r="B105" s="59"/>
      <c r="C105" s="59"/>
      <c r="D105" s="59"/>
      <c r="E105" s="59"/>
      <c r="F105" s="59"/>
      <c r="G105" s="59"/>
      <c r="H105" s="59">
        <v>2</v>
      </c>
      <c r="I105" s="59"/>
      <c r="J105" s="59"/>
      <c r="K105" s="144"/>
      <c r="L105" s="223"/>
      <c r="M105" s="129"/>
      <c r="N105" s="224"/>
      <c r="O105" s="67">
        <f>IF(H105=0,"",H105/G104)</f>
        <v>1</v>
      </c>
      <c r="P105" s="68">
        <v>2</v>
      </c>
      <c r="Q105" s="231">
        <f t="shared" si="11"/>
        <v>1</v>
      </c>
      <c r="R105" s="231">
        <f t="shared" si="12"/>
        <v>0</v>
      </c>
      <c r="T105" s="104"/>
    </row>
    <row r="106" spans="1:20" ht="15.75" customHeight="1" x14ac:dyDescent="0.25">
      <c r="A106" s="58">
        <v>1201</v>
      </c>
      <c r="B106" s="59"/>
      <c r="C106" s="59"/>
      <c r="D106" s="59"/>
      <c r="E106" s="59"/>
      <c r="F106" s="59"/>
      <c r="G106" s="59"/>
      <c r="H106" s="59"/>
      <c r="I106" s="59">
        <v>2</v>
      </c>
      <c r="J106" s="59"/>
      <c r="K106" s="144"/>
      <c r="L106" s="223"/>
      <c r="M106" s="129"/>
      <c r="N106" s="224"/>
      <c r="O106" s="67">
        <f>IF(I106=0,"",I106/H105)</f>
        <v>1</v>
      </c>
      <c r="P106" s="68">
        <v>2</v>
      </c>
      <c r="Q106" s="231">
        <f t="shared" si="11"/>
        <v>1</v>
      </c>
      <c r="R106" s="231">
        <f t="shared" si="12"/>
        <v>0</v>
      </c>
      <c r="T106" s="104"/>
    </row>
    <row r="107" spans="1:20" ht="15.75" customHeight="1" x14ac:dyDescent="0.25">
      <c r="A107" s="58">
        <v>1202</v>
      </c>
      <c r="B107" s="59"/>
      <c r="C107" s="59"/>
      <c r="D107" s="59"/>
      <c r="E107" s="59"/>
      <c r="F107" s="59"/>
      <c r="G107" s="59"/>
      <c r="H107" s="59"/>
      <c r="I107" s="59"/>
      <c r="J107" s="59">
        <v>2</v>
      </c>
      <c r="K107" s="144">
        <v>1</v>
      </c>
      <c r="L107" s="223"/>
      <c r="M107" s="129"/>
      <c r="N107" s="224"/>
      <c r="O107" s="71">
        <f>IF(J107=0,"",J107/I106)</f>
        <v>1</v>
      </c>
      <c r="P107" s="68">
        <v>2</v>
      </c>
      <c r="Q107" s="71">
        <f t="shared" si="11"/>
        <v>1</v>
      </c>
      <c r="R107" s="71">
        <f t="shared" si="12"/>
        <v>0</v>
      </c>
      <c r="T107" s="104"/>
    </row>
    <row r="108" spans="1:20" ht="15.75" customHeight="1" x14ac:dyDescent="0.25">
      <c r="A108" s="58">
        <v>1301</v>
      </c>
      <c r="B108" s="59"/>
      <c r="C108" s="59"/>
      <c r="D108" s="59"/>
      <c r="E108" s="59"/>
      <c r="F108" s="59"/>
      <c r="G108" s="59"/>
      <c r="H108" s="59"/>
      <c r="I108" s="59"/>
      <c r="J108" s="59">
        <v>2</v>
      </c>
      <c r="K108" s="144"/>
      <c r="L108" s="223"/>
      <c r="M108" s="129"/>
      <c r="N108" s="225"/>
      <c r="O108" s="129"/>
      <c r="P108" s="68">
        <v>2</v>
      </c>
      <c r="Q108" s="129"/>
      <c r="R108" s="232"/>
      <c r="T108" s="104"/>
    </row>
    <row r="109" spans="1:20" ht="15.75" customHeight="1" x14ac:dyDescent="0.25">
      <c r="A109" s="58">
        <v>1302</v>
      </c>
      <c r="B109" s="59"/>
      <c r="C109" s="59"/>
      <c r="D109" s="59"/>
      <c r="E109" s="59"/>
      <c r="F109" s="59"/>
      <c r="G109" s="59"/>
      <c r="H109" s="59"/>
      <c r="I109" s="59"/>
      <c r="J109" s="59">
        <v>1</v>
      </c>
      <c r="K109" s="144">
        <v>1</v>
      </c>
      <c r="L109" s="223"/>
      <c r="M109" s="129"/>
      <c r="N109" s="225"/>
      <c r="O109" s="233"/>
      <c r="P109" s="109">
        <v>2</v>
      </c>
      <c r="Q109" s="234"/>
      <c r="R109" s="233"/>
      <c r="T109" s="104"/>
    </row>
    <row r="110" spans="1:20" ht="15.75" customHeight="1" x14ac:dyDescent="0.25">
      <c r="A110" s="58">
        <v>1401</v>
      </c>
      <c r="B110" s="59"/>
      <c r="C110" s="59"/>
      <c r="D110" s="59"/>
      <c r="E110" s="59"/>
      <c r="F110" s="59"/>
      <c r="G110" s="59"/>
      <c r="H110" s="59"/>
      <c r="I110" s="59"/>
      <c r="J110" s="59">
        <v>1</v>
      </c>
      <c r="K110" s="144"/>
      <c r="L110" s="223"/>
      <c r="M110" s="129"/>
      <c r="N110" s="225"/>
      <c r="O110" s="233"/>
      <c r="P110" s="109">
        <v>1</v>
      </c>
      <c r="Q110" s="234"/>
      <c r="R110" s="233"/>
      <c r="T110" s="104"/>
    </row>
    <row r="111" spans="1:20" ht="15.75" customHeight="1" x14ac:dyDescent="0.25">
      <c r="A111" s="58">
        <v>1402</v>
      </c>
      <c r="B111" s="59"/>
      <c r="C111" s="59"/>
      <c r="D111" s="59"/>
      <c r="E111" s="59"/>
      <c r="F111" s="59"/>
      <c r="G111" s="59"/>
      <c r="H111" s="59"/>
      <c r="I111" s="59"/>
      <c r="J111" s="59">
        <v>1</v>
      </c>
      <c r="K111" s="144">
        <v>1</v>
      </c>
      <c r="L111" s="223"/>
      <c r="M111" s="129"/>
      <c r="N111" s="225"/>
      <c r="O111" s="233"/>
      <c r="P111" s="109">
        <v>1</v>
      </c>
      <c r="Q111" s="234"/>
      <c r="R111" s="233"/>
      <c r="T111" s="104"/>
    </row>
    <row r="112" spans="1:20" ht="15.75" customHeight="1" x14ac:dyDescent="0.25">
      <c r="A112" s="58">
        <v>1501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144"/>
      <c r="L112" s="223"/>
      <c r="M112" s="129"/>
      <c r="N112" s="225"/>
      <c r="O112" s="129"/>
      <c r="P112" s="225"/>
      <c r="Q112" s="124"/>
      <c r="R112" s="233"/>
      <c r="T112" s="104"/>
    </row>
    <row r="113" spans="1:20" ht="15.75" customHeight="1" x14ac:dyDescent="0.25">
      <c r="A113" s="58">
        <v>1502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144"/>
      <c r="L113" s="223"/>
      <c r="M113" s="129"/>
      <c r="N113" s="225"/>
      <c r="O113" s="191" t="s">
        <v>83</v>
      </c>
      <c r="P113" s="82">
        <v>1</v>
      </c>
      <c r="Q113" s="83">
        <f>K116</f>
        <v>3</v>
      </c>
      <c r="R113" s="193" t="s">
        <v>11</v>
      </c>
      <c r="T113" s="104"/>
    </row>
    <row r="114" spans="1:20" ht="15.75" customHeight="1" x14ac:dyDescent="0.25">
      <c r="A114" s="58">
        <v>1601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144"/>
      <c r="L114" s="223"/>
      <c r="M114" s="129"/>
      <c r="N114" s="225"/>
      <c r="O114" s="192" t="s">
        <v>85</v>
      </c>
      <c r="P114" s="86">
        <f>IF(P113/B99=0,"",P113/B99)</f>
        <v>7.6923076923076927E-2</v>
      </c>
      <c r="Q114" s="87">
        <f>IF(P113/Q113=0,"",P113/Q113)</f>
        <v>0.33333333333333331</v>
      </c>
      <c r="R114" s="194" t="s">
        <v>86</v>
      </c>
      <c r="T114" s="104"/>
    </row>
    <row r="115" spans="1:20" ht="15.75" customHeight="1" x14ac:dyDescent="0.25">
      <c r="A115" s="58">
        <v>1602</v>
      </c>
      <c r="B115" s="59"/>
      <c r="C115" s="59"/>
      <c r="D115" s="59"/>
      <c r="E115" s="59"/>
      <c r="F115" s="59"/>
      <c r="G115" s="59"/>
      <c r="H115" s="59"/>
      <c r="I115" s="59"/>
      <c r="J115" s="59"/>
      <c r="K115" s="144"/>
      <c r="L115" s="226"/>
      <c r="M115" s="227"/>
      <c r="N115" s="228"/>
      <c r="O115" s="90"/>
      <c r="P115" s="91"/>
      <c r="Q115" s="91"/>
      <c r="R115" s="113"/>
      <c r="T115" s="104"/>
    </row>
    <row r="116" spans="1:20" ht="18" customHeight="1" x14ac:dyDescent="0.25">
      <c r="A116" s="28"/>
      <c r="B116" s="280" t="s">
        <v>111</v>
      </c>
      <c r="C116" s="280"/>
      <c r="D116" s="280"/>
      <c r="E116" s="280"/>
      <c r="F116" s="280"/>
      <c r="G116" s="280"/>
      <c r="H116" s="280"/>
      <c r="I116" s="280"/>
      <c r="J116" s="280"/>
      <c r="K116" s="93">
        <f>SUM(K99:K112)</f>
        <v>3</v>
      </c>
      <c r="L116" s="247">
        <f>IF(K107=0,"",K107/B99)</f>
        <v>7.6923076923076927E-2</v>
      </c>
      <c r="M116" s="94">
        <f>IF(K116=0,"",K116/B99)</f>
        <v>0.23076923076923078</v>
      </c>
      <c r="N116" s="94">
        <f>IF(K107=0,"",M116-L116)</f>
        <v>0.15384615384615385</v>
      </c>
      <c r="O116" s="3"/>
      <c r="P116" s="29"/>
      <c r="Q116" s="22"/>
      <c r="R116" s="3"/>
      <c r="T116" s="104"/>
    </row>
    <row r="117" spans="1:20" ht="12.75" customHeight="1" x14ac:dyDescent="0.2">
      <c r="L117" s="114"/>
      <c r="M117" s="3"/>
      <c r="O117" s="3"/>
    </row>
    <row r="118" spans="1:20" ht="12.75" customHeight="1" x14ac:dyDescent="0.2">
      <c r="L118" s="114"/>
      <c r="M118" s="3"/>
      <c r="O118" s="3"/>
    </row>
    <row r="119" spans="1:20" ht="12.75" customHeight="1" x14ac:dyDescent="0.2">
      <c r="L119" s="114"/>
      <c r="M119" s="3"/>
      <c r="N119" s="3"/>
      <c r="O119" s="3"/>
    </row>
    <row r="120" spans="1:20" ht="12.75" customHeight="1" x14ac:dyDescent="0.2">
      <c r="L120" s="114"/>
      <c r="M120" s="3"/>
      <c r="N120" s="3"/>
      <c r="O120" s="3"/>
    </row>
    <row r="121" spans="1:20" ht="26.25" customHeight="1" x14ac:dyDescent="0.4">
      <c r="A121" s="209"/>
      <c r="B121" s="290" t="s">
        <v>99</v>
      </c>
      <c r="C121" s="290"/>
      <c r="D121" s="290"/>
      <c r="E121" s="290"/>
      <c r="F121" s="290"/>
      <c r="G121" s="290"/>
      <c r="H121" s="290"/>
      <c r="I121" s="290"/>
      <c r="J121" s="290"/>
      <c r="K121" s="57" t="s">
        <v>57</v>
      </c>
      <c r="L121" s="114"/>
      <c r="M121" s="3"/>
      <c r="N121" s="29"/>
      <c r="O121" s="3"/>
      <c r="P121" s="29"/>
      <c r="Q121" s="29"/>
      <c r="R121" s="29"/>
    </row>
    <row r="122" spans="1:20" ht="20.25" customHeight="1" x14ac:dyDescent="0.2">
      <c r="A122" s="272" t="s">
        <v>10</v>
      </c>
      <c r="B122" s="273" t="s">
        <v>100</v>
      </c>
      <c r="C122" s="274"/>
      <c r="D122" s="274"/>
      <c r="E122" s="274"/>
      <c r="F122" s="274"/>
      <c r="G122" s="274"/>
      <c r="H122" s="274"/>
      <c r="I122" s="274"/>
      <c r="J122" s="275"/>
      <c r="K122" s="276" t="s">
        <v>11</v>
      </c>
      <c r="L122" s="269" t="s">
        <v>3</v>
      </c>
      <c r="M122" s="269" t="s">
        <v>4</v>
      </c>
      <c r="N122" s="278" t="s">
        <v>5</v>
      </c>
      <c r="O122" s="269" t="s">
        <v>6</v>
      </c>
      <c r="P122" s="267" t="s">
        <v>7</v>
      </c>
      <c r="Q122" s="267" t="s">
        <v>8</v>
      </c>
      <c r="R122" s="269" t="s">
        <v>101</v>
      </c>
    </row>
    <row r="123" spans="1:20" ht="15.75" customHeight="1" x14ac:dyDescent="0.25">
      <c r="A123" s="268"/>
      <c r="B123" s="58" t="s">
        <v>102</v>
      </c>
      <c r="C123" s="58" t="s">
        <v>103</v>
      </c>
      <c r="D123" s="58" t="s">
        <v>104</v>
      </c>
      <c r="E123" s="58" t="s">
        <v>105</v>
      </c>
      <c r="F123" s="58" t="s">
        <v>106</v>
      </c>
      <c r="G123" s="58" t="s">
        <v>107</v>
      </c>
      <c r="H123" s="58" t="s">
        <v>108</v>
      </c>
      <c r="I123" s="58" t="s">
        <v>109</v>
      </c>
      <c r="J123" s="58" t="s">
        <v>110</v>
      </c>
      <c r="K123" s="268"/>
      <c r="L123" s="277"/>
      <c r="M123" s="268"/>
      <c r="N123" s="268"/>
      <c r="O123" s="268"/>
      <c r="P123" s="268"/>
      <c r="Q123" s="268"/>
      <c r="R123" s="268"/>
      <c r="T123" s="104"/>
    </row>
    <row r="124" spans="1:20" ht="15.75" customHeight="1" x14ac:dyDescent="0.25">
      <c r="A124" s="58" t="s">
        <v>57</v>
      </c>
      <c r="B124" s="59">
        <v>16</v>
      </c>
      <c r="C124" s="59"/>
      <c r="D124" s="59"/>
      <c r="E124" s="59"/>
      <c r="F124" s="59"/>
      <c r="G124" s="59"/>
      <c r="H124" s="59"/>
      <c r="I124" s="59"/>
      <c r="J124" s="59"/>
      <c r="K124" s="144"/>
      <c r="L124" s="220"/>
      <c r="M124" s="221"/>
      <c r="N124" s="222"/>
      <c r="O124" s="229"/>
      <c r="P124" s="63">
        <f>B124</f>
        <v>16</v>
      </c>
      <c r="Q124" s="230"/>
      <c r="R124" s="229"/>
      <c r="T124" s="104"/>
    </row>
    <row r="125" spans="1:20" ht="15.75" customHeight="1" x14ac:dyDescent="0.25">
      <c r="A125" s="58">
        <v>1001</v>
      </c>
      <c r="B125" s="59"/>
      <c r="C125" s="59">
        <v>13</v>
      </c>
      <c r="D125" s="59"/>
      <c r="E125" s="59"/>
      <c r="F125" s="59"/>
      <c r="G125" s="59"/>
      <c r="H125" s="59"/>
      <c r="I125" s="59"/>
      <c r="J125" s="59"/>
      <c r="K125" s="144"/>
      <c r="L125" s="223"/>
      <c r="M125" s="129"/>
      <c r="N125" s="224"/>
      <c r="O125" s="67">
        <f>IF(C125=0,"",C125/B124)</f>
        <v>0.8125</v>
      </c>
      <c r="P125" s="68">
        <v>13</v>
      </c>
      <c r="Q125" s="231">
        <f t="shared" ref="Q125:Q132" si="13">IF(P125=0,"",P125/P124)</f>
        <v>0.8125</v>
      </c>
      <c r="R125" s="231">
        <f t="shared" ref="R125:R132" si="14">IF(P125=0,"",100%-Q125)</f>
        <v>0.1875</v>
      </c>
      <c r="T125" s="104"/>
    </row>
    <row r="126" spans="1:20" ht="15.75" customHeight="1" x14ac:dyDescent="0.25">
      <c r="A126" s="58">
        <v>1002</v>
      </c>
      <c r="B126" s="59"/>
      <c r="C126" s="59"/>
      <c r="D126" s="59">
        <v>8</v>
      </c>
      <c r="E126" s="59"/>
      <c r="F126" s="59"/>
      <c r="G126" s="59"/>
      <c r="H126" s="59"/>
      <c r="I126" s="59"/>
      <c r="J126" s="59"/>
      <c r="K126" s="144"/>
      <c r="L126" s="223"/>
      <c r="M126" s="129"/>
      <c r="N126" s="224"/>
      <c r="O126" s="67">
        <f>IF(D126=0,"",D126/C125)</f>
        <v>0.61538461538461542</v>
      </c>
      <c r="P126" s="68">
        <v>9</v>
      </c>
      <c r="Q126" s="231">
        <f t="shared" si="13"/>
        <v>0.69230769230769229</v>
      </c>
      <c r="R126" s="231">
        <f t="shared" si="14"/>
        <v>0.30769230769230771</v>
      </c>
      <c r="T126" s="70">
        <f>P126/P124</f>
        <v>0.5625</v>
      </c>
    </row>
    <row r="127" spans="1:20" ht="15.75" customHeight="1" x14ac:dyDescent="0.25">
      <c r="A127" s="58">
        <v>1101</v>
      </c>
      <c r="B127" s="59"/>
      <c r="C127" s="59"/>
      <c r="D127" s="59"/>
      <c r="E127" s="59">
        <v>7</v>
      </c>
      <c r="F127" s="59"/>
      <c r="G127" s="59"/>
      <c r="H127" s="59"/>
      <c r="I127" s="59"/>
      <c r="J127" s="59"/>
      <c r="K127" s="144"/>
      <c r="L127" s="223"/>
      <c r="M127" s="129"/>
      <c r="N127" s="224"/>
      <c r="O127" s="67">
        <f>IF(E127=0,"",E127/D126)</f>
        <v>0.875</v>
      </c>
      <c r="P127" s="68">
        <v>8</v>
      </c>
      <c r="Q127" s="231">
        <f t="shared" si="13"/>
        <v>0.88888888888888884</v>
      </c>
      <c r="R127" s="231">
        <f t="shared" si="14"/>
        <v>0.11111111111111116</v>
      </c>
      <c r="T127" s="104"/>
    </row>
    <row r="128" spans="1:20" ht="15.75" customHeight="1" x14ac:dyDescent="0.25">
      <c r="A128" s="58">
        <v>1102</v>
      </c>
      <c r="B128" s="59"/>
      <c r="C128" s="59"/>
      <c r="D128" s="59"/>
      <c r="E128" s="59"/>
      <c r="F128" s="59">
        <v>5</v>
      </c>
      <c r="G128" s="59"/>
      <c r="H128" s="59"/>
      <c r="I128" s="59"/>
      <c r="J128" s="59"/>
      <c r="K128" s="144"/>
      <c r="L128" s="223"/>
      <c r="M128" s="129"/>
      <c r="N128" s="224"/>
      <c r="O128" s="67">
        <f>IF(F128=0,"",F128/E127)</f>
        <v>0.7142857142857143</v>
      </c>
      <c r="P128" s="68">
        <v>6</v>
      </c>
      <c r="Q128" s="231">
        <f t="shared" si="13"/>
        <v>0.75</v>
      </c>
      <c r="R128" s="231">
        <f t="shared" si="14"/>
        <v>0.25</v>
      </c>
      <c r="T128" s="104"/>
    </row>
    <row r="129" spans="1:20" ht="15.75" customHeight="1" x14ac:dyDescent="0.25">
      <c r="A129" s="58">
        <v>1201</v>
      </c>
      <c r="B129" s="59"/>
      <c r="C129" s="59"/>
      <c r="D129" s="59"/>
      <c r="E129" s="59"/>
      <c r="F129" s="59"/>
      <c r="G129" s="59">
        <v>4</v>
      </c>
      <c r="H129" s="59"/>
      <c r="I129" s="59"/>
      <c r="J129" s="59"/>
      <c r="K129" s="144"/>
      <c r="L129" s="223"/>
      <c r="M129" s="129"/>
      <c r="N129" s="224"/>
      <c r="O129" s="67">
        <f>IF(G129=0,"",G129/F128)</f>
        <v>0.8</v>
      </c>
      <c r="P129" s="68">
        <v>7</v>
      </c>
      <c r="Q129" s="231">
        <f t="shared" si="13"/>
        <v>1.1666666666666667</v>
      </c>
      <c r="R129" s="231">
        <f t="shared" si="14"/>
        <v>-0.16666666666666674</v>
      </c>
      <c r="T129" s="104"/>
    </row>
    <row r="130" spans="1:20" ht="15.75" customHeight="1" x14ac:dyDescent="0.25">
      <c r="A130" s="58">
        <v>1202</v>
      </c>
      <c r="B130" s="59"/>
      <c r="C130" s="59"/>
      <c r="D130" s="59"/>
      <c r="E130" s="59"/>
      <c r="F130" s="59"/>
      <c r="G130" s="59"/>
      <c r="H130" s="59">
        <v>4</v>
      </c>
      <c r="I130" s="59"/>
      <c r="J130" s="59"/>
      <c r="K130" s="144"/>
      <c r="L130" s="223"/>
      <c r="M130" s="129"/>
      <c r="N130" s="224"/>
      <c r="O130" s="67">
        <f>IF(H130=0,"",H130/G129)</f>
        <v>1</v>
      </c>
      <c r="P130" s="68">
        <v>7</v>
      </c>
      <c r="Q130" s="231">
        <f t="shared" si="13"/>
        <v>1</v>
      </c>
      <c r="R130" s="231">
        <f t="shared" si="14"/>
        <v>0</v>
      </c>
      <c r="T130" s="104"/>
    </row>
    <row r="131" spans="1:20" ht="15.75" customHeight="1" x14ac:dyDescent="0.25">
      <c r="A131" s="58">
        <v>1301</v>
      </c>
      <c r="B131" s="59"/>
      <c r="C131" s="59"/>
      <c r="D131" s="59"/>
      <c r="E131" s="59"/>
      <c r="F131" s="59"/>
      <c r="G131" s="59"/>
      <c r="H131" s="59"/>
      <c r="I131" s="59">
        <v>2</v>
      </c>
      <c r="J131" s="59"/>
      <c r="K131" s="144"/>
      <c r="L131" s="223"/>
      <c r="M131" s="129"/>
      <c r="N131" s="224"/>
      <c r="O131" s="67">
        <f>IF(I131=0,"",I131/H130)</f>
        <v>0.5</v>
      </c>
      <c r="P131" s="68">
        <v>7</v>
      </c>
      <c r="Q131" s="231">
        <f t="shared" si="13"/>
        <v>1</v>
      </c>
      <c r="R131" s="231">
        <f t="shared" si="14"/>
        <v>0</v>
      </c>
      <c r="T131" s="104"/>
    </row>
    <row r="132" spans="1:20" ht="15.75" customHeight="1" x14ac:dyDescent="0.25">
      <c r="A132" s="58">
        <v>1302</v>
      </c>
      <c r="B132" s="59"/>
      <c r="C132" s="59"/>
      <c r="D132" s="59"/>
      <c r="E132" s="59"/>
      <c r="F132" s="59"/>
      <c r="G132" s="59"/>
      <c r="H132" s="59"/>
      <c r="I132" s="59"/>
      <c r="J132" s="59">
        <v>2</v>
      </c>
      <c r="K132" s="144">
        <v>2</v>
      </c>
      <c r="L132" s="223"/>
      <c r="M132" s="129"/>
      <c r="N132" s="224"/>
      <c r="O132" s="71">
        <f>IF(J132=0,"",J132/I131)</f>
        <v>1</v>
      </c>
      <c r="P132" s="68">
        <v>7</v>
      </c>
      <c r="Q132" s="71">
        <f t="shared" si="13"/>
        <v>1</v>
      </c>
      <c r="R132" s="71">
        <f t="shared" si="14"/>
        <v>0</v>
      </c>
      <c r="T132" s="104"/>
    </row>
    <row r="133" spans="1:20" ht="15.75" customHeight="1" x14ac:dyDescent="0.25">
      <c r="A133" s="58">
        <v>1401</v>
      </c>
      <c r="B133" s="59"/>
      <c r="C133" s="59"/>
      <c r="D133" s="59"/>
      <c r="E133" s="59"/>
      <c r="F133" s="59"/>
      <c r="G133" s="59"/>
      <c r="H133" s="59"/>
      <c r="I133" s="59"/>
      <c r="J133" s="59">
        <v>4</v>
      </c>
      <c r="K133" s="144"/>
      <c r="L133" s="223"/>
      <c r="M133" s="129"/>
      <c r="N133" s="225"/>
      <c r="O133" s="129"/>
      <c r="P133" s="68">
        <v>6</v>
      </c>
      <c r="Q133" s="129"/>
      <c r="R133" s="232"/>
      <c r="T133" s="104"/>
    </row>
    <row r="134" spans="1:20" ht="15.75" customHeight="1" x14ac:dyDescent="0.25">
      <c r="A134" s="58">
        <v>1402</v>
      </c>
      <c r="B134" s="59"/>
      <c r="C134" s="59"/>
      <c r="D134" s="59"/>
      <c r="E134" s="59"/>
      <c r="F134" s="59"/>
      <c r="G134" s="59"/>
      <c r="H134" s="59"/>
      <c r="I134" s="59"/>
      <c r="J134" s="59">
        <v>4</v>
      </c>
      <c r="K134" s="144"/>
      <c r="L134" s="223"/>
      <c r="M134" s="129"/>
      <c r="N134" s="225"/>
      <c r="O134" s="233"/>
      <c r="P134" s="109">
        <v>6</v>
      </c>
      <c r="Q134" s="234"/>
      <c r="R134" s="233"/>
      <c r="T134" s="104"/>
    </row>
    <row r="135" spans="1:20" ht="15.75" customHeight="1" x14ac:dyDescent="0.25">
      <c r="A135" s="58">
        <v>1501</v>
      </c>
      <c r="B135" s="59"/>
      <c r="C135" s="59"/>
      <c r="D135" s="59"/>
      <c r="E135" s="59"/>
      <c r="F135" s="59"/>
      <c r="G135" s="59"/>
      <c r="H135" s="59"/>
      <c r="I135" s="59"/>
      <c r="J135" s="59">
        <v>4</v>
      </c>
      <c r="K135" s="144">
        <v>2</v>
      </c>
      <c r="L135" s="223"/>
      <c r="M135" s="129"/>
      <c r="N135" s="225"/>
      <c r="O135" s="233"/>
      <c r="P135" s="109">
        <v>6</v>
      </c>
      <c r="Q135" s="234"/>
      <c r="R135" s="233"/>
      <c r="T135" s="104"/>
    </row>
    <row r="136" spans="1:20" ht="15.75" customHeight="1" x14ac:dyDescent="0.25">
      <c r="A136" s="58">
        <v>1502</v>
      </c>
      <c r="B136" s="59"/>
      <c r="C136" s="59"/>
      <c r="D136" s="59"/>
      <c r="E136" s="59"/>
      <c r="F136" s="59"/>
      <c r="G136" s="59"/>
      <c r="H136" s="59"/>
      <c r="I136" s="59"/>
      <c r="J136" s="59">
        <v>1</v>
      </c>
      <c r="K136" s="144"/>
      <c r="L136" s="223"/>
      <c r="M136" s="129"/>
      <c r="N136" s="225"/>
      <c r="O136" s="233"/>
      <c r="P136" s="109">
        <v>1</v>
      </c>
      <c r="Q136" s="234"/>
      <c r="R136" s="233"/>
      <c r="T136" s="104"/>
    </row>
    <row r="137" spans="1:20" ht="15.75" customHeight="1" x14ac:dyDescent="0.25">
      <c r="A137" s="58">
        <v>1601</v>
      </c>
      <c r="B137" s="59"/>
      <c r="C137" s="59"/>
      <c r="D137" s="59"/>
      <c r="E137" s="59"/>
      <c r="F137" s="59"/>
      <c r="G137" s="59"/>
      <c r="H137" s="59"/>
      <c r="I137" s="59"/>
      <c r="J137" s="59">
        <v>0</v>
      </c>
      <c r="K137" s="144">
        <v>1</v>
      </c>
      <c r="L137" s="223"/>
      <c r="M137" s="129"/>
      <c r="N137" s="225"/>
      <c r="O137" s="129"/>
      <c r="P137" s="225"/>
      <c r="Q137" s="124"/>
      <c r="R137" s="233"/>
      <c r="T137" s="104"/>
    </row>
    <row r="138" spans="1:20" ht="15.75" customHeight="1" x14ac:dyDescent="0.25">
      <c r="A138" s="58">
        <v>1602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144"/>
      <c r="L138" s="223"/>
      <c r="M138" s="129"/>
      <c r="N138" s="225"/>
      <c r="O138" s="191" t="s">
        <v>83</v>
      </c>
      <c r="P138" s="82">
        <v>4</v>
      </c>
      <c r="Q138" s="83">
        <f>K141</f>
        <v>5</v>
      </c>
      <c r="R138" s="193" t="s">
        <v>11</v>
      </c>
      <c r="T138" s="104"/>
    </row>
    <row r="139" spans="1:20" ht="15.75" customHeight="1" x14ac:dyDescent="0.25">
      <c r="A139" s="58">
        <v>1701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144"/>
      <c r="L139" s="223"/>
      <c r="M139" s="129"/>
      <c r="N139" s="225"/>
      <c r="O139" s="192" t="s">
        <v>85</v>
      </c>
      <c r="P139" s="86">
        <f>IF(P138/B124=0,"",P138/B124)</f>
        <v>0.25</v>
      </c>
      <c r="Q139" s="87">
        <f>IF(P138/Q138=0,"",P138/Q138)</f>
        <v>0.8</v>
      </c>
      <c r="R139" s="194" t="s">
        <v>86</v>
      </c>
      <c r="T139" s="104"/>
    </row>
    <row r="140" spans="1:20" ht="15.75" customHeight="1" x14ac:dyDescent="0.25">
      <c r="A140" s="58">
        <v>1702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144"/>
      <c r="L140" s="226"/>
      <c r="M140" s="227"/>
      <c r="N140" s="228"/>
      <c r="O140" s="90"/>
      <c r="P140" s="91"/>
      <c r="Q140" s="91"/>
      <c r="R140" s="113"/>
      <c r="T140" s="104"/>
    </row>
    <row r="141" spans="1:20" ht="18" customHeight="1" x14ac:dyDescent="0.25">
      <c r="A141" s="28"/>
      <c r="B141" s="280" t="s">
        <v>111</v>
      </c>
      <c r="C141" s="280"/>
      <c r="D141" s="280"/>
      <c r="E141" s="280"/>
      <c r="F141" s="280"/>
      <c r="G141" s="280"/>
      <c r="H141" s="280"/>
      <c r="I141" s="280"/>
      <c r="J141" s="280"/>
      <c r="K141" s="93">
        <f>SUM(K124:K137)</f>
        <v>5</v>
      </c>
      <c r="L141" s="247">
        <f>IF(SUM(K131:K132)=0,"",SUM(K131:K132)/B124)</f>
        <v>0.125</v>
      </c>
      <c r="M141" s="94">
        <f>IF(K141=0,"",K141/B124)</f>
        <v>0.3125</v>
      </c>
      <c r="N141" s="94">
        <f>IF(K132=0,"",M141-L141)</f>
        <v>0.1875</v>
      </c>
      <c r="O141" s="3"/>
      <c r="P141" s="29"/>
      <c r="Q141" s="22"/>
      <c r="R141" s="3"/>
      <c r="T141" s="104"/>
    </row>
    <row r="142" spans="1:20" ht="12.75" customHeight="1" x14ac:dyDescent="0.2">
      <c r="L142" s="114"/>
      <c r="M142" s="3"/>
      <c r="N142" s="3"/>
      <c r="O142" s="3"/>
    </row>
    <row r="143" spans="1:20" ht="12.75" customHeight="1" x14ac:dyDescent="0.2">
      <c r="L143" s="114"/>
      <c r="M143" s="3"/>
      <c r="N143" s="3"/>
      <c r="O143" s="3"/>
      <c r="S143" s="29"/>
      <c r="T143" s="22"/>
    </row>
    <row r="144" spans="1:20" ht="26.25" customHeight="1" x14ac:dyDescent="0.4">
      <c r="A144" s="209"/>
      <c r="B144" s="290" t="s">
        <v>99</v>
      </c>
      <c r="C144" s="290"/>
      <c r="D144" s="290"/>
      <c r="E144" s="290"/>
      <c r="F144" s="290"/>
      <c r="G144" s="290"/>
      <c r="H144" s="290"/>
      <c r="I144" s="290"/>
      <c r="J144" s="290"/>
      <c r="K144" s="57" t="s">
        <v>70</v>
      </c>
      <c r="L144" s="114"/>
      <c r="M144" s="3"/>
      <c r="N144" s="29"/>
      <c r="O144" s="3"/>
      <c r="P144" s="29"/>
      <c r="Q144" s="29"/>
      <c r="R144" s="29"/>
    </row>
    <row r="145" spans="1:20" ht="20.25" customHeight="1" x14ac:dyDescent="0.2">
      <c r="A145" s="272" t="s">
        <v>10</v>
      </c>
      <c r="B145" s="273" t="s">
        <v>100</v>
      </c>
      <c r="C145" s="274"/>
      <c r="D145" s="274"/>
      <c r="E145" s="274"/>
      <c r="F145" s="274"/>
      <c r="G145" s="274"/>
      <c r="H145" s="274"/>
      <c r="I145" s="274"/>
      <c r="J145" s="275"/>
      <c r="K145" s="276" t="s">
        <v>11</v>
      </c>
      <c r="L145" s="269" t="s">
        <v>3</v>
      </c>
      <c r="M145" s="269" t="s">
        <v>4</v>
      </c>
      <c r="N145" s="278" t="s">
        <v>5</v>
      </c>
      <c r="O145" s="269" t="s">
        <v>6</v>
      </c>
      <c r="P145" s="267" t="s">
        <v>7</v>
      </c>
      <c r="Q145" s="267" t="s">
        <v>8</v>
      </c>
      <c r="R145" s="269" t="s">
        <v>101</v>
      </c>
    </row>
    <row r="146" spans="1:20" ht="15.75" customHeight="1" x14ac:dyDescent="0.25">
      <c r="A146" s="268"/>
      <c r="B146" s="58" t="s">
        <v>102</v>
      </c>
      <c r="C146" s="58" t="s">
        <v>103</v>
      </c>
      <c r="D146" s="58" t="s">
        <v>104</v>
      </c>
      <c r="E146" s="58" t="s">
        <v>105</v>
      </c>
      <c r="F146" s="58" t="s">
        <v>106</v>
      </c>
      <c r="G146" s="58" t="s">
        <v>107</v>
      </c>
      <c r="H146" s="58" t="s">
        <v>108</v>
      </c>
      <c r="I146" s="58" t="s">
        <v>109</v>
      </c>
      <c r="J146" s="58" t="s">
        <v>110</v>
      </c>
      <c r="K146" s="268"/>
      <c r="L146" s="277"/>
      <c r="M146" s="268"/>
      <c r="N146" s="268"/>
      <c r="O146" s="268"/>
      <c r="P146" s="268"/>
      <c r="Q146" s="268"/>
      <c r="R146" s="268"/>
      <c r="T146" s="104"/>
    </row>
    <row r="147" spans="1:20" ht="15.75" customHeight="1" x14ac:dyDescent="0.25">
      <c r="A147" s="58">
        <v>1002</v>
      </c>
      <c r="B147" s="59">
        <v>33</v>
      </c>
      <c r="C147" s="59"/>
      <c r="D147" s="59"/>
      <c r="E147" s="59"/>
      <c r="F147" s="59"/>
      <c r="G147" s="59"/>
      <c r="H147" s="59"/>
      <c r="I147" s="59"/>
      <c r="J147" s="59"/>
      <c r="K147" s="144"/>
      <c r="L147" s="220"/>
      <c r="M147" s="221"/>
      <c r="N147" s="222"/>
      <c r="O147" s="229"/>
      <c r="P147" s="63">
        <f>B147</f>
        <v>33</v>
      </c>
      <c r="Q147" s="230"/>
      <c r="R147" s="229"/>
      <c r="T147" s="104"/>
    </row>
    <row r="148" spans="1:20" ht="15.75" customHeight="1" x14ac:dyDescent="0.25">
      <c r="A148" s="58">
        <v>1101</v>
      </c>
      <c r="B148" s="59"/>
      <c r="C148" s="59">
        <v>13</v>
      </c>
      <c r="D148" s="59"/>
      <c r="E148" s="59"/>
      <c r="F148" s="59"/>
      <c r="G148" s="59"/>
      <c r="H148" s="59"/>
      <c r="I148" s="59"/>
      <c r="J148" s="59"/>
      <c r="K148" s="144"/>
      <c r="L148" s="223"/>
      <c r="M148" s="129"/>
      <c r="N148" s="224"/>
      <c r="O148" s="67">
        <f>IF(C148=0,"",C148/B147)</f>
        <v>0.39393939393939392</v>
      </c>
      <c r="P148" s="68">
        <v>13</v>
      </c>
      <c r="Q148" s="231">
        <f t="shared" ref="Q148:Q155" si="15">IF(P148=0,"",P148/P147)</f>
        <v>0.39393939393939392</v>
      </c>
      <c r="R148" s="231">
        <f t="shared" ref="R148:R155" si="16">IF(P148=0,"",100%-Q148)</f>
        <v>0.60606060606060608</v>
      </c>
      <c r="T148" s="104"/>
    </row>
    <row r="149" spans="1:20" ht="15.75" customHeight="1" x14ac:dyDescent="0.25">
      <c r="A149" s="58">
        <v>1102</v>
      </c>
      <c r="B149" s="59"/>
      <c r="C149" s="59"/>
      <c r="D149" s="59">
        <v>4</v>
      </c>
      <c r="E149" s="59"/>
      <c r="F149" s="59"/>
      <c r="G149" s="59"/>
      <c r="H149" s="59"/>
      <c r="I149" s="59"/>
      <c r="J149" s="59"/>
      <c r="K149" s="144"/>
      <c r="L149" s="223"/>
      <c r="M149" s="129"/>
      <c r="N149" s="224"/>
      <c r="O149" s="67">
        <f>IF(D149=0,"",D149/C148)</f>
        <v>0.30769230769230771</v>
      </c>
      <c r="P149" s="68">
        <v>4</v>
      </c>
      <c r="Q149" s="231">
        <f t="shared" si="15"/>
        <v>0.30769230769230771</v>
      </c>
      <c r="R149" s="231">
        <f t="shared" si="16"/>
        <v>0.69230769230769229</v>
      </c>
      <c r="T149" s="70">
        <f>P149/P147</f>
        <v>0.12121212121212122</v>
      </c>
    </row>
    <row r="150" spans="1:20" ht="15.75" customHeight="1" x14ac:dyDescent="0.25">
      <c r="A150" s="58">
        <v>1201</v>
      </c>
      <c r="B150" s="59"/>
      <c r="C150" s="59"/>
      <c r="D150" s="59"/>
      <c r="E150" s="59">
        <v>4</v>
      </c>
      <c r="F150" s="59"/>
      <c r="G150" s="59"/>
      <c r="H150" s="59"/>
      <c r="I150" s="59"/>
      <c r="J150" s="59"/>
      <c r="K150" s="144"/>
      <c r="L150" s="223"/>
      <c r="M150" s="129"/>
      <c r="N150" s="224"/>
      <c r="O150" s="67">
        <f>IF(E150=0,"",E150/D149)</f>
        <v>1</v>
      </c>
      <c r="P150" s="68">
        <v>4</v>
      </c>
      <c r="Q150" s="231">
        <f t="shared" si="15"/>
        <v>1</v>
      </c>
      <c r="R150" s="231">
        <f t="shared" si="16"/>
        <v>0</v>
      </c>
      <c r="T150" s="104"/>
    </row>
    <row r="151" spans="1:20" ht="15.75" customHeight="1" x14ac:dyDescent="0.25">
      <c r="A151" s="58">
        <v>1202</v>
      </c>
      <c r="B151" s="59"/>
      <c r="C151" s="59"/>
      <c r="D151" s="59"/>
      <c r="E151" s="59"/>
      <c r="F151" s="59">
        <v>3</v>
      </c>
      <c r="G151" s="59"/>
      <c r="H151" s="59"/>
      <c r="I151" s="59"/>
      <c r="J151" s="59"/>
      <c r="K151" s="144"/>
      <c r="L151" s="223"/>
      <c r="M151" s="129"/>
      <c r="N151" s="224"/>
      <c r="O151" s="67">
        <f>IF(F151=0,"",F151/E150)</f>
        <v>0.75</v>
      </c>
      <c r="P151" s="68">
        <v>3</v>
      </c>
      <c r="Q151" s="231">
        <f t="shared" si="15"/>
        <v>0.75</v>
      </c>
      <c r="R151" s="231">
        <f t="shared" si="16"/>
        <v>0.25</v>
      </c>
      <c r="T151" s="104"/>
    </row>
    <row r="152" spans="1:20" ht="15.75" customHeight="1" x14ac:dyDescent="0.25">
      <c r="A152" s="58">
        <v>1301</v>
      </c>
      <c r="B152" s="59"/>
      <c r="C152" s="59"/>
      <c r="D152" s="59"/>
      <c r="E152" s="59"/>
      <c r="F152" s="59"/>
      <c r="G152" s="59">
        <v>3</v>
      </c>
      <c r="H152" s="59"/>
      <c r="I152" s="59"/>
      <c r="J152" s="59"/>
      <c r="K152" s="144"/>
      <c r="L152" s="223"/>
      <c r="M152" s="129"/>
      <c r="N152" s="224"/>
      <c r="O152" s="67">
        <f>IF(G152=0,"",G152/F151)</f>
        <v>1</v>
      </c>
      <c r="P152" s="68">
        <v>3</v>
      </c>
      <c r="Q152" s="231">
        <f t="shared" si="15"/>
        <v>1</v>
      </c>
      <c r="R152" s="231">
        <f t="shared" si="16"/>
        <v>0</v>
      </c>
      <c r="T152" s="104"/>
    </row>
    <row r="153" spans="1:20" ht="15.75" customHeight="1" x14ac:dyDescent="0.25">
      <c r="A153" s="58">
        <v>1302</v>
      </c>
      <c r="B153" s="59"/>
      <c r="C153" s="59"/>
      <c r="D153" s="59"/>
      <c r="E153" s="59"/>
      <c r="F153" s="59"/>
      <c r="G153" s="59"/>
      <c r="H153" s="59">
        <v>2</v>
      </c>
      <c r="I153" s="59"/>
      <c r="J153" s="59"/>
      <c r="K153" s="144"/>
      <c r="L153" s="223"/>
      <c r="M153" s="129"/>
      <c r="N153" s="224"/>
      <c r="O153" s="67">
        <f>IF(H153=0,"",H153/G152)</f>
        <v>0.66666666666666663</v>
      </c>
      <c r="P153" s="68">
        <v>2</v>
      </c>
      <c r="Q153" s="231">
        <f t="shared" si="15"/>
        <v>0.66666666666666663</v>
      </c>
      <c r="R153" s="231">
        <f t="shared" si="16"/>
        <v>0.33333333333333337</v>
      </c>
      <c r="T153" s="104"/>
    </row>
    <row r="154" spans="1:20" ht="15.75" customHeight="1" x14ac:dyDescent="0.25">
      <c r="A154" s="58">
        <v>1401</v>
      </c>
      <c r="B154" s="59"/>
      <c r="C154" s="59"/>
      <c r="D154" s="59"/>
      <c r="E154" s="59"/>
      <c r="F154" s="59"/>
      <c r="G154" s="59"/>
      <c r="H154" s="59"/>
      <c r="I154" s="59">
        <v>1</v>
      </c>
      <c r="J154" s="59"/>
      <c r="K154" s="144"/>
      <c r="L154" s="223"/>
      <c r="M154" s="129"/>
      <c r="N154" s="224"/>
      <c r="O154" s="67">
        <f>IF(I154=0,"",I154/H153)</f>
        <v>0.5</v>
      </c>
      <c r="P154" s="68">
        <v>2</v>
      </c>
      <c r="Q154" s="231">
        <f t="shared" si="15"/>
        <v>1</v>
      </c>
      <c r="R154" s="231">
        <f t="shared" si="16"/>
        <v>0</v>
      </c>
      <c r="T154" s="104"/>
    </row>
    <row r="155" spans="1:20" ht="15.75" customHeight="1" x14ac:dyDescent="0.25">
      <c r="A155" s="58">
        <v>1402</v>
      </c>
      <c r="B155" s="59"/>
      <c r="C155" s="59"/>
      <c r="D155" s="59"/>
      <c r="E155" s="59"/>
      <c r="F155" s="59"/>
      <c r="G155" s="59"/>
      <c r="H155" s="59"/>
      <c r="I155" s="59"/>
      <c r="J155" s="59">
        <v>1</v>
      </c>
      <c r="K155" s="144">
        <v>1</v>
      </c>
      <c r="L155" s="223"/>
      <c r="M155" s="129"/>
      <c r="N155" s="224"/>
      <c r="O155" s="71">
        <f>IF(J155=0,"",J155/I154)</f>
        <v>1</v>
      </c>
      <c r="P155" s="68">
        <v>2</v>
      </c>
      <c r="Q155" s="71">
        <f t="shared" si="15"/>
        <v>1</v>
      </c>
      <c r="R155" s="71">
        <f t="shared" si="16"/>
        <v>0</v>
      </c>
      <c r="T155" s="104"/>
    </row>
    <row r="156" spans="1:20" ht="15.75" customHeight="1" x14ac:dyDescent="0.25">
      <c r="A156" s="58">
        <v>1501</v>
      </c>
      <c r="B156" s="59"/>
      <c r="C156" s="59"/>
      <c r="D156" s="59"/>
      <c r="E156" s="59"/>
      <c r="F156" s="59"/>
      <c r="G156" s="59"/>
      <c r="H156" s="59"/>
      <c r="I156" s="59"/>
      <c r="J156" s="59">
        <v>1</v>
      </c>
      <c r="K156" s="144"/>
      <c r="L156" s="223"/>
      <c r="M156" s="129"/>
      <c r="N156" s="225"/>
      <c r="O156" s="129"/>
      <c r="P156" s="68">
        <v>2</v>
      </c>
      <c r="Q156" s="129"/>
      <c r="R156" s="232"/>
      <c r="T156" s="104"/>
    </row>
    <row r="157" spans="1:20" ht="15.75" customHeight="1" x14ac:dyDescent="0.25">
      <c r="A157" s="58">
        <v>1502</v>
      </c>
      <c r="B157" s="59"/>
      <c r="C157" s="59"/>
      <c r="D157" s="59"/>
      <c r="E157" s="59"/>
      <c r="F157" s="59"/>
      <c r="G157" s="59"/>
      <c r="H157" s="59"/>
      <c r="I157" s="59"/>
      <c r="J157" s="59">
        <v>2</v>
      </c>
      <c r="K157" s="144"/>
      <c r="L157" s="223"/>
      <c r="M157" s="129"/>
      <c r="N157" s="225"/>
      <c r="O157" s="233"/>
      <c r="P157" s="109">
        <v>2</v>
      </c>
      <c r="Q157" s="234"/>
      <c r="R157" s="233"/>
      <c r="T157" s="104"/>
    </row>
    <row r="158" spans="1:20" ht="15.75" customHeight="1" x14ac:dyDescent="0.25">
      <c r="A158" s="58">
        <v>1601</v>
      </c>
      <c r="B158" s="59"/>
      <c r="C158" s="59"/>
      <c r="D158" s="59"/>
      <c r="E158" s="59"/>
      <c r="F158" s="59"/>
      <c r="G158" s="59"/>
      <c r="H158" s="59"/>
      <c r="I158" s="59"/>
      <c r="J158" s="59">
        <v>1</v>
      </c>
      <c r="K158" s="144">
        <v>2</v>
      </c>
      <c r="L158" s="223"/>
      <c r="M158" s="129"/>
      <c r="N158" s="225"/>
      <c r="O158" s="233"/>
      <c r="P158" s="109">
        <v>8</v>
      </c>
      <c r="Q158" s="234"/>
      <c r="R158" s="233"/>
      <c r="T158" s="104"/>
    </row>
    <row r="159" spans="1:20" ht="15.75" customHeight="1" x14ac:dyDescent="0.25">
      <c r="A159" s="58">
        <v>1602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223"/>
      <c r="M159" s="129"/>
      <c r="N159" s="225"/>
      <c r="O159" s="233"/>
      <c r="P159" s="109"/>
      <c r="Q159" s="234"/>
      <c r="R159" s="233"/>
      <c r="T159" s="104"/>
    </row>
    <row r="160" spans="1:20" ht="15.75" customHeight="1" x14ac:dyDescent="0.25">
      <c r="A160" s="58">
        <v>1701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223"/>
      <c r="M160" s="129"/>
      <c r="N160" s="225"/>
      <c r="O160" s="129"/>
      <c r="P160" s="225"/>
      <c r="Q160" s="124"/>
      <c r="R160" s="233"/>
      <c r="T160" s="104"/>
    </row>
    <row r="161" spans="1:20" ht="15.75" customHeight="1" x14ac:dyDescent="0.25">
      <c r="A161" s="58">
        <v>1702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144"/>
      <c r="L161" s="223"/>
      <c r="M161" s="129"/>
      <c r="N161" s="225"/>
      <c r="O161" s="191" t="s">
        <v>83</v>
      </c>
      <c r="P161" s="82">
        <v>2</v>
      </c>
      <c r="Q161" s="83">
        <f>K164</f>
        <v>3</v>
      </c>
      <c r="R161" s="193" t="s">
        <v>11</v>
      </c>
      <c r="T161" s="104"/>
    </row>
    <row r="162" spans="1:20" ht="15.75" customHeight="1" x14ac:dyDescent="0.25">
      <c r="A162" s="58">
        <v>1801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144"/>
      <c r="L162" s="223"/>
      <c r="M162" s="129"/>
      <c r="N162" s="225"/>
      <c r="O162" s="192" t="s">
        <v>85</v>
      </c>
      <c r="P162" s="86">
        <f>IF(P161/B147=0,"",P161/B147)</f>
        <v>6.0606060606060608E-2</v>
      </c>
      <c r="Q162" s="87">
        <f>IF(P161/Q161=0,"",P161/Q161)</f>
        <v>0.66666666666666663</v>
      </c>
      <c r="R162" s="194" t="s">
        <v>86</v>
      </c>
      <c r="T162" s="104"/>
    </row>
    <row r="163" spans="1:20" ht="15.75" customHeight="1" x14ac:dyDescent="0.25">
      <c r="A163" s="58">
        <v>1802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144"/>
      <c r="L163" s="226"/>
      <c r="M163" s="227"/>
      <c r="N163" s="228"/>
      <c r="O163" s="90"/>
      <c r="P163" s="91"/>
      <c r="Q163" s="91"/>
      <c r="R163" s="113"/>
      <c r="T163" s="104"/>
    </row>
    <row r="164" spans="1:20" ht="18" customHeight="1" x14ac:dyDescent="0.25">
      <c r="A164" s="28"/>
      <c r="B164" s="280" t="s">
        <v>111</v>
      </c>
      <c r="C164" s="280"/>
      <c r="D164" s="280"/>
      <c r="E164" s="280"/>
      <c r="F164" s="280"/>
      <c r="G164" s="280"/>
      <c r="H164" s="280"/>
      <c r="I164" s="280"/>
      <c r="J164" s="280"/>
      <c r="K164" s="93">
        <f>SUM(K147:K160)</f>
        <v>3</v>
      </c>
      <c r="L164" s="247">
        <f>IF(SUM(K154:K155)=0,"",SUM(K154:K155)/B147)</f>
        <v>3.0303030303030304E-2</v>
      </c>
      <c r="M164" s="94">
        <f>IF(K164=0,"",K164/B147)</f>
        <v>9.0909090909090912E-2</v>
      </c>
      <c r="N164" s="94">
        <f>IF(K155=0,"",M164-L164)</f>
        <v>6.0606060606060608E-2</v>
      </c>
      <c r="O164" s="3"/>
      <c r="P164" s="29"/>
      <c r="Q164" s="22"/>
      <c r="R164" s="3"/>
      <c r="T164" s="104"/>
    </row>
    <row r="165" spans="1:20" ht="12.75" customHeight="1" x14ac:dyDescent="0.2">
      <c r="A165" s="28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114"/>
      <c r="M165" s="3"/>
      <c r="N165" s="29"/>
      <c r="O165" s="3"/>
      <c r="P165" s="29"/>
      <c r="Q165" s="22"/>
      <c r="R165" s="3"/>
      <c r="S165" s="29"/>
      <c r="T165" s="37"/>
    </row>
    <row r="166" spans="1:20" ht="12.75" customHeight="1" x14ac:dyDescent="0.2">
      <c r="A166" s="28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114"/>
      <c r="M166" s="3"/>
      <c r="N166" s="29"/>
      <c r="O166" s="3"/>
      <c r="P166" s="29"/>
      <c r="Q166" s="22"/>
      <c r="R166" s="3"/>
      <c r="S166" s="29"/>
      <c r="T166" s="37"/>
    </row>
    <row r="167" spans="1:20" ht="26.25" customHeight="1" x14ac:dyDescent="0.4">
      <c r="A167" s="209"/>
      <c r="B167" s="290" t="s">
        <v>99</v>
      </c>
      <c r="C167" s="290"/>
      <c r="D167" s="290"/>
      <c r="E167" s="290"/>
      <c r="F167" s="290"/>
      <c r="G167" s="290"/>
      <c r="H167" s="290"/>
      <c r="I167" s="290"/>
      <c r="J167" s="290"/>
      <c r="K167" s="57" t="s">
        <v>76</v>
      </c>
      <c r="L167" s="114"/>
      <c r="M167" s="3"/>
      <c r="N167" s="29"/>
      <c r="O167" s="3"/>
      <c r="P167" s="29"/>
      <c r="Q167" s="29"/>
      <c r="R167" s="29"/>
    </row>
    <row r="168" spans="1:20" ht="20.25" customHeight="1" x14ac:dyDescent="0.2">
      <c r="A168" s="272" t="s">
        <v>10</v>
      </c>
      <c r="B168" s="273" t="s">
        <v>100</v>
      </c>
      <c r="C168" s="274"/>
      <c r="D168" s="274"/>
      <c r="E168" s="274"/>
      <c r="F168" s="274"/>
      <c r="G168" s="274"/>
      <c r="H168" s="274"/>
      <c r="I168" s="274"/>
      <c r="J168" s="275"/>
      <c r="K168" s="276" t="s">
        <v>11</v>
      </c>
      <c r="L168" s="269" t="s">
        <v>3</v>
      </c>
      <c r="M168" s="269" t="s">
        <v>4</v>
      </c>
      <c r="N168" s="278" t="s">
        <v>5</v>
      </c>
      <c r="O168" s="269" t="s">
        <v>6</v>
      </c>
      <c r="P168" s="267" t="s">
        <v>7</v>
      </c>
      <c r="Q168" s="267" t="s">
        <v>8</v>
      </c>
      <c r="R168" s="269" t="s">
        <v>101</v>
      </c>
    </row>
    <row r="169" spans="1:20" ht="15.75" customHeight="1" x14ac:dyDescent="0.25">
      <c r="A169" s="268"/>
      <c r="B169" s="58" t="s">
        <v>102</v>
      </c>
      <c r="C169" s="58" t="s">
        <v>103</v>
      </c>
      <c r="D169" s="58" t="s">
        <v>104</v>
      </c>
      <c r="E169" s="58" t="s">
        <v>105</v>
      </c>
      <c r="F169" s="58" t="s">
        <v>106</v>
      </c>
      <c r="G169" s="58" t="s">
        <v>107</v>
      </c>
      <c r="H169" s="58" t="s">
        <v>108</v>
      </c>
      <c r="I169" s="58" t="s">
        <v>109</v>
      </c>
      <c r="J169" s="58" t="s">
        <v>110</v>
      </c>
      <c r="K169" s="268"/>
      <c r="L169" s="277"/>
      <c r="M169" s="268"/>
      <c r="N169" s="268"/>
      <c r="O169" s="268"/>
      <c r="P169" s="268"/>
      <c r="Q169" s="268"/>
      <c r="R169" s="268"/>
      <c r="T169" s="104"/>
    </row>
    <row r="170" spans="1:20" ht="15.75" customHeight="1" x14ac:dyDescent="0.25">
      <c r="A170" s="58">
        <v>1102</v>
      </c>
      <c r="B170" s="59">
        <v>26</v>
      </c>
      <c r="C170" s="59"/>
      <c r="D170" s="59"/>
      <c r="E170" s="59"/>
      <c r="F170" s="59"/>
      <c r="G170" s="59"/>
      <c r="H170" s="59"/>
      <c r="I170" s="59"/>
      <c r="J170" s="59"/>
      <c r="K170" s="144"/>
      <c r="L170" s="220"/>
      <c r="M170" s="221"/>
      <c r="N170" s="222"/>
      <c r="O170" s="229"/>
      <c r="P170" s="63">
        <f>B170</f>
        <v>26</v>
      </c>
      <c r="Q170" s="230"/>
      <c r="R170" s="229"/>
      <c r="T170" s="104"/>
    </row>
    <row r="171" spans="1:20" ht="15.75" customHeight="1" x14ac:dyDescent="0.25">
      <c r="A171" s="58">
        <v>1201</v>
      </c>
      <c r="B171" s="59"/>
      <c r="C171" s="59">
        <v>12</v>
      </c>
      <c r="D171" s="59"/>
      <c r="E171" s="59"/>
      <c r="F171" s="59"/>
      <c r="G171" s="59"/>
      <c r="H171" s="59"/>
      <c r="I171" s="59"/>
      <c r="J171" s="59"/>
      <c r="K171" s="144"/>
      <c r="L171" s="223"/>
      <c r="M171" s="129"/>
      <c r="N171" s="224"/>
      <c r="O171" s="67">
        <f>IF(C171=0,"",C171/B170)</f>
        <v>0.46153846153846156</v>
      </c>
      <c r="P171" s="68">
        <v>12</v>
      </c>
      <c r="Q171" s="240">
        <f t="shared" ref="Q171:Q178" si="17">IF(P171=0,"",P171/P170)</f>
        <v>0.46153846153846156</v>
      </c>
      <c r="R171" s="240">
        <f t="shared" ref="R171:R178" si="18">IF(P171=0,"",100%-Q171)</f>
        <v>0.53846153846153844</v>
      </c>
      <c r="T171" s="104"/>
    </row>
    <row r="172" spans="1:20" ht="15.75" customHeight="1" x14ac:dyDescent="0.25">
      <c r="A172" s="58">
        <v>1202</v>
      </c>
      <c r="B172" s="59"/>
      <c r="C172" s="59"/>
      <c r="D172" s="59">
        <v>8</v>
      </c>
      <c r="E172" s="59"/>
      <c r="F172" s="59"/>
      <c r="G172" s="59"/>
      <c r="H172" s="59"/>
      <c r="I172" s="59"/>
      <c r="J172" s="59"/>
      <c r="K172" s="144"/>
      <c r="L172" s="223"/>
      <c r="M172" s="129"/>
      <c r="N172" s="224"/>
      <c r="O172" s="67">
        <f>IF(D172=0,"",D172/C171)</f>
        <v>0.66666666666666663</v>
      </c>
      <c r="P172" s="68">
        <v>12</v>
      </c>
      <c r="Q172" s="240">
        <f t="shared" si="17"/>
        <v>1</v>
      </c>
      <c r="R172" s="240">
        <f t="shared" si="18"/>
        <v>0</v>
      </c>
      <c r="T172" s="70">
        <f>P172/P170</f>
        <v>0.46153846153846156</v>
      </c>
    </row>
    <row r="173" spans="1:20" ht="15.75" customHeight="1" x14ac:dyDescent="0.25">
      <c r="A173" s="58">
        <v>1301</v>
      </c>
      <c r="B173" s="59"/>
      <c r="C173" s="59"/>
      <c r="D173" s="59"/>
      <c r="E173" s="59">
        <v>6</v>
      </c>
      <c r="F173" s="59"/>
      <c r="G173" s="59"/>
      <c r="H173" s="59"/>
      <c r="I173" s="59"/>
      <c r="J173" s="59"/>
      <c r="K173" s="144"/>
      <c r="L173" s="223"/>
      <c r="M173" s="129"/>
      <c r="N173" s="224"/>
      <c r="O173" s="67">
        <f>IF(E173=0,"",E173/D172)</f>
        <v>0.75</v>
      </c>
      <c r="P173" s="68">
        <v>8</v>
      </c>
      <c r="Q173" s="240">
        <f t="shared" si="17"/>
        <v>0.66666666666666663</v>
      </c>
      <c r="R173" s="240">
        <f t="shared" si="18"/>
        <v>0.33333333333333337</v>
      </c>
      <c r="T173" s="104"/>
    </row>
    <row r="174" spans="1:20" ht="15.75" customHeight="1" x14ac:dyDescent="0.25">
      <c r="A174" s="58">
        <v>1302</v>
      </c>
      <c r="B174" s="59"/>
      <c r="C174" s="59"/>
      <c r="D174" s="59"/>
      <c r="E174" s="59"/>
      <c r="F174" s="59">
        <v>5</v>
      </c>
      <c r="G174" s="59"/>
      <c r="H174" s="59"/>
      <c r="I174" s="59"/>
      <c r="J174" s="59"/>
      <c r="K174" s="144"/>
      <c r="L174" s="223"/>
      <c r="M174" s="129"/>
      <c r="N174" s="224"/>
      <c r="O174" s="67">
        <f>IF(F174=0,"",F174/E173)</f>
        <v>0.83333333333333337</v>
      </c>
      <c r="P174" s="68">
        <v>8</v>
      </c>
      <c r="Q174" s="240">
        <f t="shared" si="17"/>
        <v>1</v>
      </c>
      <c r="R174" s="240">
        <f t="shared" si="18"/>
        <v>0</v>
      </c>
      <c r="T174" s="104"/>
    </row>
    <row r="175" spans="1:20" ht="15.75" customHeight="1" x14ac:dyDescent="0.25">
      <c r="A175" s="58">
        <v>1401</v>
      </c>
      <c r="B175" s="59"/>
      <c r="C175" s="59"/>
      <c r="D175" s="59"/>
      <c r="E175" s="59"/>
      <c r="F175" s="59"/>
      <c r="G175" s="59">
        <v>5</v>
      </c>
      <c r="H175" s="59"/>
      <c r="I175" s="59"/>
      <c r="J175" s="59"/>
      <c r="K175" s="144"/>
      <c r="L175" s="223"/>
      <c r="M175" s="129"/>
      <c r="N175" s="224"/>
      <c r="O175" s="67">
        <f>IF(G175=0,"",G175/F174)</f>
        <v>1</v>
      </c>
      <c r="P175" s="68">
        <v>8</v>
      </c>
      <c r="Q175" s="240">
        <f t="shared" si="17"/>
        <v>1</v>
      </c>
      <c r="R175" s="240">
        <f t="shared" si="18"/>
        <v>0</v>
      </c>
      <c r="T175" s="104"/>
    </row>
    <row r="176" spans="1:20" ht="15.75" customHeight="1" x14ac:dyDescent="0.25">
      <c r="A176" s="58">
        <v>1402</v>
      </c>
      <c r="B176" s="59"/>
      <c r="C176" s="59"/>
      <c r="D176" s="59"/>
      <c r="E176" s="59"/>
      <c r="F176" s="59"/>
      <c r="G176" s="59"/>
      <c r="H176" s="59">
        <v>5</v>
      </c>
      <c r="I176" s="59"/>
      <c r="J176" s="59"/>
      <c r="K176" s="144"/>
      <c r="L176" s="223"/>
      <c r="M176" s="129"/>
      <c r="N176" s="224"/>
      <c r="O176" s="67">
        <f>IF(H176=0,"",H176/G175)</f>
        <v>1</v>
      </c>
      <c r="P176" s="68">
        <v>7</v>
      </c>
      <c r="Q176" s="240">
        <f t="shared" si="17"/>
        <v>0.875</v>
      </c>
      <c r="R176" s="240">
        <f t="shared" si="18"/>
        <v>0.125</v>
      </c>
      <c r="T176" s="104"/>
    </row>
    <row r="177" spans="1:20" ht="15.75" customHeight="1" x14ac:dyDescent="0.25">
      <c r="A177" s="58">
        <v>1501</v>
      </c>
      <c r="B177" s="59"/>
      <c r="C177" s="59"/>
      <c r="D177" s="59"/>
      <c r="E177" s="59"/>
      <c r="F177" s="59"/>
      <c r="G177" s="59"/>
      <c r="H177" s="59"/>
      <c r="I177" s="59">
        <v>5</v>
      </c>
      <c r="J177" s="59"/>
      <c r="K177" s="144"/>
      <c r="L177" s="223"/>
      <c r="M177" s="129"/>
      <c r="N177" s="224"/>
      <c r="O177" s="67">
        <f>IF(I177=0,"",I177/H176)</f>
        <v>1</v>
      </c>
      <c r="P177" s="68">
        <v>7</v>
      </c>
      <c r="Q177" s="240">
        <f t="shared" si="17"/>
        <v>1</v>
      </c>
      <c r="R177" s="240">
        <f t="shared" si="18"/>
        <v>0</v>
      </c>
      <c r="T177" s="104"/>
    </row>
    <row r="178" spans="1:20" ht="15.75" customHeight="1" x14ac:dyDescent="0.25">
      <c r="A178" s="58">
        <v>1502</v>
      </c>
      <c r="B178" s="59"/>
      <c r="C178" s="59"/>
      <c r="D178" s="59"/>
      <c r="E178" s="59"/>
      <c r="F178" s="59"/>
      <c r="G178" s="59"/>
      <c r="H178" s="59"/>
      <c r="I178" s="59"/>
      <c r="J178" s="59">
        <v>5</v>
      </c>
      <c r="K178" s="144">
        <v>1</v>
      </c>
      <c r="L178" s="223"/>
      <c r="M178" s="129"/>
      <c r="N178" s="224"/>
      <c r="O178" s="71">
        <f>IF(J178=0,"",J178/I177)</f>
        <v>1</v>
      </c>
      <c r="P178" s="68">
        <v>7</v>
      </c>
      <c r="Q178" s="118">
        <f t="shared" si="17"/>
        <v>1</v>
      </c>
      <c r="R178" s="118">
        <f t="shared" si="18"/>
        <v>0</v>
      </c>
      <c r="T178" s="104"/>
    </row>
    <row r="179" spans="1:20" ht="15.75" customHeight="1" x14ac:dyDescent="0.25">
      <c r="A179" s="58">
        <v>1601</v>
      </c>
      <c r="B179" s="59"/>
      <c r="C179" s="59"/>
      <c r="D179" s="59"/>
      <c r="E179" s="59"/>
      <c r="F179" s="59"/>
      <c r="G179" s="59"/>
      <c r="H179" s="59"/>
      <c r="I179" s="59"/>
      <c r="J179" s="59">
        <v>0</v>
      </c>
      <c r="K179" s="144"/>
      <c r="L179" s="223"/>
      <c r="M179" s="129"/>
      <c r="N179" s="225"/>
      <c r="O179" s="105"/>
      <c r="P179" s="68">
        <v>7</v>
      </c>
      <c r="Q179" s="105"/>
      <c r="R179" s="239"/>
      <c r="T179" s="104"/>
    </row>
    <row r="180" spans="1:20" ht="15.75" customHeight="1" x14ac:dyDescent="0.25">
      <c r="A180" s="58">
        <v>1602</v>
      </c>
      <c r="B180" s="59"/>
      <c r="C180" s="59"/>
      <c r="D180" s="59"/>
      <c r="E180" s="59"/>
      <c r="F180" s="59"/>
      <c r="G180" s="59"/>
      <c r="H180" s="59"/>
      <c r="I180" s="59"/>
      <c r="J180" s="59">
        <v>2</v>
      </c>
      <c r="K180" s="144">
        <v>1</v>
      </c>
      <c r="L180" s="223"/>
      <c r="M180" s="129"/>
      <c r="N180" s="225"/>
      <c r="O180" s="233"/>
      <c r="P180" s="109">
        <v>4</v>
      </c>
      <c r="Q180" s="234"/>
      <c r="R180" s="233"/>
      <c r="T180" s="104"/>
    </row>
    <row r="181" spans="1:20" ht="15.75" customHeight="1" x14ac:dyDescent="0.25">
      <c r="A181" s="58">
        <v>1701</v>
      </c>
      <c r="B181" s="59"/>
      <c r="C181" s="59"/>
      <c r="D181" s="59"/>
      <c r="E181" s="59"/>
      <c r="F181" s="59"/>
      <c r="G181" s="59"/>
      <c r="H181" s="59"/>
      <c r="I181" s="59"/>
      <c r="J181" s="59">
        <v>1</v>
      </c>
      <c r="K181" s="144"/>
      <c r="L181" s="223"/>
      <c r="M181" s="129"/>
      <c r="N181" s="225"/>
      <c r="O181" s="233"/>
      <c r="P181" s="109">
        <v>2</v>
      </c>
      <c r="Q181" s="234"/>
      <c r="R181" s="233"/>
      <c r="T181" s="104"/>
    </row>
    <row r="182" spans="1:20" ht="15.75" customHeight="1" x14ac:dyDescent="0.25">
      <c r="A182" s="58">
        <v>1702</v>
      </c>
      <c r="B182" s="59"/>
      <c r="C182" s="59"/>
      <c r="D182" s="59"/>
      <c r="E182" s="59"/>
      <c r="F182" s="59"/>
      <c r="G182" s="59"/>
      <c r="H182" s="59"/>
      <c r="I182" s="59"/>
      <c r="J182" s="59">
        <v>2</v>
      </c>
      <c r="K182" s="144">
        <v>1</v>
      </c>
      <c r="L182" s="223"/>
      <c r="M182" s="129"/>
      <c r="N182" s="225"/>
      <c r="O182" s="233"/>
      <c r="P182" s="109">
        <v>2</v>
      </c>
      <c r="Q182" s="234"/>
      <c r="R182" s="233"/>
      <c r="T182" s="104"/>
    </row>
    <row r="183" spans="1:20" ht="15.75" customHeight="1" x14ac:dyDescent="0.25">
      <c r="A183" s="58">
        <v>1801</v>
      </c>
      <c r="B183" s="59"/>
      <c r="C183" s="59"/>
      <c r="D183" s="59"/>
      <c r="E183" s="59"/>
      <c r="F183" s="59"/>
      <c r="G183" s="59"/>
      <c r="H183" s="59"/>
      <c r="I183" s="59"/>
      <c r="J183" s="59">
        <v>2</v>
      </c>
      <c r="K183" s="144">
        <v>1</v>
      </c>
      <c r="L183" s="223"/>
      <c r="M183" s="129"/>
      <c r="N183" s="225"/>
      <c r="O183" s="129"/>
      <c r="P183" s="225"/>
      <c r="Q183" s="124"/>
      <c r="R183" s="233"/>
      <c r="T183" s="104"/>
    </row>
    <row r="184" spans="1:20" ht="15.75" customHeight="1" x14ac:dyDescent="0.25">
      <c r="A184" s="58">
        <v>1802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144">
        <v>2</v>
      </c>
      <c r="L184" s="223"/>
      <c r="M184" s="129"/>
      <c r="N184" s="225"/>
      <c r="O184" s="191" t="s">
        <v>83</v>
      </c>
      <c r="P184" s="82">
        <v>6</v>
      </c>
      <c r="Q184" s="83">
        <f>K187</f>
        <v>6</v>
      </c>
      <c r="R184" s="193" t="s">
        <v>11</v>
      </c>
      <c r="T184" s="104"/>
    </row>
    <row r="185" spans="1:20" ht="15.75" customHeight="1" x14ac:dyDescent="0.25">
      <c r="A185" s="58">
        <v>1901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144"/>
      <c r="L185" s="223"/>
      <c r="M185" s="129"/>
      <c r="N185" s="225"/>
      <c r="O185" s="192" t="s">
        <v>85</v>
      </c>
      <c r="P185" s="86">
        <f>IF(P184/B170=0,"",P184/B170)</f>
        <v>0.23076923076923078</v>
      </c>
      <c r="Q185" s="87">
        <f>IF(P184/Q184=0,"",P184/Q184)</f>
        <v>1</v>
      </c>
      <c r="R185" s="194" t="s">
        <v>86</v>
      </c>
      <c r="T185" s="104"/>
    </row>
    <row r="186" spans="1:20" ht="15.75" customHeight="1" x14ac:dyDescent="0.25">
      <c r="A186" s="58">
        <v>1902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144"/>
      <c r="L186" s="226"/>
      <c r="M186" s="227"/>
      <c r="N186" s="228"/>
      <c r="O186" s="90"/>
      <c r="P186" s="91"/>
      <c r="Q186" s="91"/>
      <c r="R186" s="113"/>
      <c r="T186" s="104"/>
    </row>
    <row r="187" spans="1:20" ht="18" customHeight="1" x14ac:dyDescent="0.25">
      <c r="A187" s="28"/>
      <c r="B187" s="280" t="s">
        <v>111</v>
      </c>
      <c r="C187" s="280"/>
      <c r="D187" s="280"/>
      <c r="E187" s="280"/>
      <c r="F187" s="280"/>
      <c r="G187" s="280"/>
      <c r="H187" s="280"/>
      <c r="I187" s="280"/>
      <c r="J187" s="280"/>
      <c r="K187" s="93">
        <f>SUM(K170:K184)</f>
        <v>6</v>
      </c>
      <c r="L187" s="247">
        <f>IF(SUM(K177:K178)=0,"",SUM(K177:K178)/B170)</f>
        <v>3.8461538461538464E-2</v>
      </c>
      <c r="M187" s="94">
        <f>IF(K187=0,"",K187/B170)</f>
        <v>0.23076923076923078</v>
      </c>
      <c r="N187" s="94">
        <f>IF(K178=0,"",M187-L187)</f>
        <v>0.19230769230769232</v>
      </c>
      <c r="O187" s="3"/>
      <c r="P187" s="29"/>
      <c r="Q187" s="22"/>
      <c r="R187" s="3"/>
      <c r="T187" s="104"/>
    </row>
    <row r="188" spans="1:20" ht="12.75" customHeight="1" x14ac:dyDescent="0.2">
      <c r="L188" s="114"/>
      <c r="M188" s="3"/>
      <c r="O188" s="3"/>
    </row>
    <row r="189" spans="1:20" ht="12.75" customHeight="1" x14ac:dyDescent="0.2">
      <c r="L189" s="114"/>
      <c r="M189" s="3"/>
      <c r="O189" s="3"/>
    </row>
    <row r="190" spans="1:20" ht="26.25" customHeight="1" x14ac:dyDescent="0.4">
      <c r="A190" s="209"/>
      <c r="B190" s="290" t="s">
        <v>99</v>
      </c>
      <c r="C190" s="290"/>
      <c r="D190" s="290"/>
      <c r="E190" s="290"/>
      <c r="F190" s="290"/>
      <c r="G190" s="290"/>
      <c r="H190" s="290"/>
      <c r="I190" s="290"/>
      <c r="J190" s="290"/>
      <c r="K190" s="57" t="s">
        <v>84</v>
      </c>
      <c r="L190" s="114"/>
      <c r="M190" s="3"/>
      <c r="N190" s="29"/>
      <c r="O190" s="3"/>
      <c r="P190" s="29"/>
      <c r="Q190" s="29"/>
      <c r="R190" s="29"/>
    </row>
    <row r="191" spans="1:20" ht="20.25" customHeight="1" x14ac:dyDescent="0.2">
      <c r="A191" s="272" t="s">
        <v>10</v>
      </c>
      <c r="B191" s="273" t="s">
        <v>100</v>
      </c>
      <c r="C191" s="274"/>
      <c r="D191" s="274"/>
      <c r="E191" s="274"/>
      <c r="F191" s="274"/>
      <c r="G191" s="274"/>
      <c r="H191" s="274"/>
      <c r="I191" s="274"/>
      <c r="J191" s="275"/>
      <c r="K191" s="276" t="s">
        <v>11</v>
      </c>
      <c r="L191" s="269" t="s">
        <v>3</v>
      </c>
      <c r="M191" s="269" t="s">
        <v>4</v>
      </c>
      <c r="N191" s="278" t="s">
        <v>5</v>
      </c>
      <c r="O191" s="269" t="s">
        <v>6</v>
      </c>
      <c r="P191" s="267" t="s">
        <v>7</v>
      </c>
      <c r="Q191" s="267" t="s">
        <v>8</v>
      </c>
      <c r="R191" s="269" t="s">
        <v>101</v>
      </c>
    </row>
    <row r="192" spans="1:20" ht="15.75" customHeight="1" x14ac:dyDescent="0.25">
      <c r="A192" s="268"/>
      <c r="B192" s="58" t="s">
        <v>102</v>
      </c>
      <c r="C192" s="58" t="s">
        <v>103</v>
      </c>
      <c r="D192" s="58" t="s">
        <v>104</v>
      </c>
      <c r="E192" s="58" t="s">
        <v>105</v>
      </c>
      <c r="F192" s="58" t="s">
        <v>106</v>
      </c>
      <c r="G192" s="58" t="s">
        <v>107</v>
      </c>
      <c r="H192" s="58" t="s">
        <v>108</v>
      </c>
      <c r="I192" s="58" t="s">
        <v>109</v>
      </c>
      <c r="J192" s="58" t="s">
        <v>110</v>
      </c>
      <c r="K192" s="268"/>
      <c r="L192" s="277"/>
      <c r="M192" s="268"/>
      <c r="N192" s="268"/>
      <c r="O192" s="268"/>
      <c r="P192" s="268"/>
      <c r="Q192" s="268"/>
      <c r="R192" s="268"/>
      <c r="T192" s="104"/>
    </row>
    <row r="193" spans="1:20" ht="15.75" customHeight="1" x14ac:dyDescent="0.25">
      <c r="A193" s="58">
        <v>1202</v>
      </c>
      <c r="B193" s="59">
        <v>29</v>
      </c>
      <c r="C193" s="59"/>
      <c r="D193" s="59"/>
      <c r="E193" s="59"/>
      <c r="F193" s="59"/>
      <c r="G193" s="59"/>
      <c r="H193" s="59"/>
      <c r="I193" s="59"/>
      <c r="J193" s="59"/>
      <c r="K193" s="144"/>
      <c r="L193" s="220"/>
      <c r="M193" s="221"/>
      <c r="N193" s="222"/>
      <c r="O193" s="229"/>
      <c r="P193" s="63">
        <f>B193</f>
        <v>29</v>
      </c>
      <c r="Q193" s="230"/>
      <c r="R193" s="229"/>
      <c r="T193" s="104"/>
    </row>
    <row r="194" spans="1:20" ht="15.75" customHeight="1" x14ac:dyDescent="0.25">
      <c r="A194" s="58">
        <v>1301</v>
      </c>
      <c r="B194" s="59"/>
      <c r="C194" s="59">
        <v>19</v>
      </c>
      <c r="D194" s="59"/>
      <c r="E194" s="59"/>
      <c r="F194" s="59"/>
      <c r="G194" s="59"/>
      <c r="H194" s="59"/>
      <c r="I194" s="59"/>
      <c r="J194" s="59"/>
      <c r="K194" s="144"/>
      <c r="L194" s="223"/>
      <c r="M194" s="129"/>
      <c r="N194" s="224"/>
      <c r="O194" s="67">
        <f>IF(C194=0,"",C194/B193)</f>
        <v>0.65517241379310343</v>
      </c>
      <c r="P194" s="68">
        <v>19</v>
      </c>
      <c r="Q194" s="231">
        <f t="shared" ref="Q194:Q201" si="19">IF(P194=0,"",P194/P193)</f>
        <v>0.65517241379310343</v>
      </c>
      <c r="R194" s="231">
        <f t="shared" ref="R194:R201" si="20">IF(P194=0,"",100%-Q194)</f>
        <v>0.34482758620689657</v>
      </c>
      <c r="T194" s="104"/>
    </row>
    <row r="195" spans="1:20" ht="15.75" customHeight="1" x14ac:dyDescent="0.25">
      <c r="A195" s="58">
        <v>1302</v>
      </c>
      <c r="B195" s="59"/>
      <c r="C195" s="59"/>
      <c r="D195" s="59">
        <v>11</v>
      </c>
      <c r="E195" s="59"/>
      <c r="F195" s="59"/>
      <c r="G195" s="59"/>
      <c r="H195" s="59"/>
      <c r="I195" s="59"/>
      <c r="J195" s="59"/>
      <c r="K195" s="144"/>
      <c r="L195" s="223"/>
      <c r="M195" s="129"/>
      <c r="N195" s="224"/>
      <c r="O195" s="67">
        <f>IF(D195=0,"",D195/C194)</f>
        <v>0.57894736842105265</v>
      </c>
      <c r="P195" s="68">
        <v>12</v>
      </c>
      <c r="Q195" s="231">
        <f t="shared" si="19"/>
        <v>0.63157894736842102</v>
      </c>
      <c r="R195" s="231">
        <f t="shared" si="20"/>
        <v>0.36842105263157898</v>
      </c>
      <c r="T195" s="70">
        <f>P195/P193</f>
        <v>0.41379310344827586</v>
      </c>
    </row>
    <row r="196" spans="1:20" ht="15.75" customHeight="1" x14ac:dyDescent="0.25">
      <c r="A196" s="58">
        <v>1401</v>
      </c>
      <c r="B196" s="59"/>
      <c r="C196" s="59"/>
      <c r="D196" s="59"/>
      <c r="E196" s="59">
        <v>9</v>
      </c>
      <c r="F196" s="59"/>
      <c r="G196" s="59"/>
      <c r="H196" s="59"/>
      <c r="I196" s="59"/>
      <c r="J196" s="59"/>
      <c r="K196" s="144"/>
      <c r="L196" s="223"/>
      <c r="M196" s="129"/>
      <c r="N196" s="224"/>
      <c r="O196" s="67">
        <f>IF(E196=0,"",E196/D195)</f>
        <v>0.81818181818181823</v>
      </c>
      <c r="P196" s="68">
        <v>13</v>
      </c>
      <c r="Q196" s="231">
        <f t="shared" si="19"/>
        <v>1.0833333333333333</v>
      </c>
      <c r="R196" s="231">
        <f t="shared" si="20"/>
        <v>-8.3333333333333259E-2</v>
      </c>
      <c r="T196" s="104"/>
    </row>
    <row r="197" spans="1:20" ht="15.75" customHeight="1" x14ac:dyDescent="0.25">
      <c r="A197" s="58">
        <v>1402</v>
      </c>
      <c r="B197" s="59"/>
      <c r="C197" s="59"/>
      <c r="D197" s="59"/>
      <c r="E197" s="59"/>
      <c r="F197" s="59">
        <v>9</v>
      </c>
      <c r="G197" s="59"/>
      <c r="H197" s="59"/>
      <c r="I197" s="59"/>
      <c r="J197" s="59"/>
      <c r="K197" s="144"/>
      <c r="L197" s="223"/>
      <c r="M197" s="129"/>
      <c r="N197" s="224"/>
      <c r="O197" s="67">
        <f>IF(F197=0,"",F197/E196)</f>
        <v>1</v>
      </c>
      <c r="P197" s="68">
        <v>13</v>
      </c>
      <c r="Q197" s="231">
        <f t="shared" si="19"/>
        <v>1</v>
      </c>
      <c r="R197" s="231">
        <f t="shared" si="20"/>
        <v>0</v>
      </c>
      <c r="T197" s="104"/>
    </row>
    <row r="198" spans="1:20" ht="15.75" customHeight="1" x14ac:dyDescent="0.25">
      <c r="A198" s="58">
        <v>1501</v>
      </c>
      <c r="B198" s="59"/>
      <c r="C198" s="59"/>
      <c r="D198" s="59"/>
      <c r="E198" s="59"/>
      <c r="F198" s="59"/>
      <c r="G198" s="59">
        <v>9</v>
      </c>
      <c r="H198" s="59"/>
      <c r="I198" s="59"/>
      <c r="J198" s="59"/>
      <c r="K198" s="144"/>
      <c r="L198" s="223"/>
      <c r="M198" s="129"/>
      <c r="N198" s="224"/>
      <c r="O198" s="67">
        <f>IF(G198=0,"",G198/F197)</f>
        <v>1</v>
      </c>
      <c r="P198" s="68">
        <v>12</v>
      </c>
      <c r="Q198" s="231">
        <f t="shared" si="19"/>
        <v>0.92307692307692313</v>
      </c>
      <c r="R198" s="231">
        <f t="shared" si="20"/>
        <v>7.6923076923076872E-2</v>
      </c>
      <c r="T198" s="104"/>
    </row>
    <row r="199" spans="1:20" ht="15.75" customHeight="1" x14ac:dyDescent="0.25">
      <c r="A199" s="58">
        <v>1502</v>
      </c>
      <c r="B199" s="59"/>
      <c r="C199" s="59"/>
      <c r="D199" s="59"/>
      <c r="E199" s="59"/>
      <c r="F199" s="59"/>
      <c r="G199" s="59"/>
      <c r="H199" s="59">
        <v>9</v>
      </c>
      <c r="I199" s="59"/>
      <c r="J199" s="59"/>
      <c r="K199" s="144"/>
      <c r="L199" s="223"/>
      <c r="M199" s="129"/>
      <c r="N199" s="224"/>
      <c r="O199" s="67">
        <f>IF(H199=0,"",H199/G198)</f>
        <v>1</v>
      </c>
      <c r="P199" s="68">
        <v>12</v>
      </c>
      <c r="Q199" s="231">
        <f t="shared" si="19"/>
        <v>1</v>
      </c>
      <c r="R199" s="231">
        <f t="shared" si="20"/>
        <v>0</v>
      </c>
      <c r="T199" s="104"/>
    </row>
    <row r="200" spans="1:20" ht="15.75" customHeight="1" x14ac:dyDescent="0.25">
      <c r="A200" s="58">
        <v>1601</v>
      </c>
      <c r="B200" s="59"/>
      <c r="C200" s="59"/>
      <c r="D200" s="59"/>
      <c r="E200" s="59"/>
      <c r="F200" s="59"/>
      <c r="G200" s="59"/>
      <c r="H200" s="59"/>
      <c r="I200" s="59">
        <v>6</v>
      </c>
      <c r="J200" s="59"/>
      <c r="K200" s="144"/>
      <c r="L200" s="223"/>
      <c r="M200" s="129"/>
      <c r="N200" s="224"/>
      <c r="O200" s="67">
        <f>IF(I200=0,"",I200/H199)</f>
        <v>0.66666666666666663</v>
      </c>
      <c r="P200" s="68">
        <v>12</v>
      </c>
      <c r="Q200" s="231">
        <f t="shared" si="19"/>
        <v>1</v>
      </c>
      <c r="R200" s="231">
        <f t="shared" si="20"/>
        <v>0</v>
      </c>
      <c r="T200" s="104"/>
    </row>
    <row r="201" spans="1:20" ht="15.75" customHeight="1" x14ac:dyDescent="0.25">
      <c r="A201" s="58">
        <v>1602</v>
      </c>
      <c r="B201" s="59"/>
      <c r="C201" s="59"/>
      <c r="D201" s="59"/>
      <c r="E201" s="59"/>
      <c r="F201" s="59"/>
      <c r="G201" s="59"/>
      <c r="H201" s="59"/>
      <c r="I201" s="59"/>
      <c r="J201" s="59">
        <v>3</v>
      </c>
      <c r="K201" s="144">
        <v>0</v>
      </c>
      <c r="L201" s="223"/>
      <c r="M201" s="129"/>
      <c r="N201" s="224"/>
      <c r="O201" s="71">
        <f>IF(J201=0,"",J201/I200)</f>
        <v>0.5</v>
      </c>
      <c r="P201" s="68">
        <v>12</v>
      </c>
      <c r="Q201" s="71">
        <f t="shared" si="19"/>
        <v>1</v>
      </c>
      <c r="R201" s="71">
        <f t="shared" si="20"/>
        <v>0</v>
      </c>
      <c r="T201" s="104"/>
    </row>
    <row r="202" spans="1:20" ht="15.75" customHeight="1" x14ac:dyDescent="0.25">
      <c r="A202" s="58">
        <v>1701</v>
      </c>
      <c r="B202" s="59"/>
      <c r="C202" s="59"/>
      <c r="D202" s="59"/>
      <c r="E202" s="59"/>
      <c r="F202" s="59"/>
      <c r="G202" s="59"/>
      <c r="H202" s="59"/>
      <c r="I202" s="59"/>
      <c r="J202" s="59">
        <v>3</v>
      </c>
      <c r="K202" s="144">
        <v>0</v>
      </c>
      <c r="L202" s="223"/>
      <c r="M202" s="129"/>
      <c r="N202" s="225"/>
      <c r="O202" s="129"/>
      <c r="P202" s="68">
        <v>12</v>
      </c>
      <c r="Q202" s="129"/>
      <c r="R202" s="232"/>
      <c r="T202" s="104"/>
    </row>
    <row r="203" spans="1:20" ht="15.75" customHeight="1" x14ac:dyDescent="0.25">
      <c r="A203" s="58">
        <v>1702</v>
      </c>
      <c r="B203" s="59"/>
      <c r="C203" s="59"/>
      <c r="D203" s="59"/>
      <c r="E203" s="59"/>
      <c r="F203" s="59"/>
      <c r="G203" s="59"/>
      <c r="H203" s="59"/>
      <c r="I203" s="59"/>
      <c r="J203" s="59">
        <v>4</v>
      </c>
      <c r="K203" s="144">
        <v>3</v>
      </c>
      <c r="L203" s="223"/>
      <c r="M203" s="129"/>
      <c r="N203" s="225"/>
      <c r="O203" s="233"/>
      <c r="P203" s="109">
        <v>12</v>
      </c>
      <c r="Q203" s="234"/>
      <c r="R203" s="233"/>
      <c r="T203" s="104"/>
    </row>
    <row r="204" spans="1:20" ht="15.75" customHeight="1" x14ac:dyDescent="0.25">
      <c r="A204" s="58">
        <v>1801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144">
        <v>1</v>
      </c>
      <c r="L204" s="223"/>
      <c r="M204" s="129"/>
      <c r="N204" s="225"/>
      <c r="O204" s="233"/>
      <c r="P204" s="109"/>
      <c r="Q204" s="234"/>
      <c r="R204" s="233"/>
      <c r="T204" s="104"/>
    </row>
    <row r="205" spans="1:20" ht="15.75" customHeight="1" x14ac:dyDescent="0.25">
      <c r="A205" s="58">
        <v>1802</v>
      </c>
      <c r="B205" s="59"/>
      <c r="C205" s="59"/>
      <c r="D205" s="59"/>
      <c r="E205" s="59"/>
      <c r="F205" s="59"/>
      <c r="G205" s="59"/>
      <c r="H205" s="59"/>
      <c r="I205" s="59"/>
      <c r="J205" s="59">
        <v>2</v>
      </c>
      <c r="K205" s="144">
        <v>1</v>
      </c>
      <c r="L205" s="223"/>
      <c r="M205" s="129"/>
      <c r="N205" s="225"/>
      <c r="O205" s="233"/>
      <c r="P205" s="196"/>
      <c r="Q205" s="234"/>
      <c r="R205" s="233"/>
      <c r="T205" s="104"/>
    </row>
    <row r="206" spans="1:20" ht="15.75" x14ac:dyDescent="0.25">
      <c r="A206" s="58">
        <v>1901</v>
      </c>
      <c r="B206" s="59"/>
      <c r="C206" s="59"/>
      <c r="D206" s="59"/>
      <c r="E206" s="59"/>
      <c r="F206" s="59"/>
      <c r="G206" s="59"/>
      <c r="H206" s="59"/>
      <c r="I206" s="59"/>
      <c r="J206" s="59">
        <v>1</v>
      </c>
      <c r="K206" s="144">
        <v>1</v>
      </c>
      <c r="L206" s="223"/>
      <c r="M206" s="129"/>
      <c r="N206" s="225"/>
      <c r="O206" s="129"/>
      <c r="P206" s="198">
        <v>1</v>
      </c>
      <c r="Q206" s="124"/>
      <c r="R206" s="233"/>
      <c r="T206" s="104"/>
    </row>
    <row r="207" spans="1:20" ht="15.75" customHeight="1" x14ac:dyDescent="0.25">
      <c r="A207" s="58">
        <v>1902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144"/>
      <c r="L207" s="223"/>
      <c r="M207" s="129"/>
      <c r="N207" s="225"/>
      <c r="O207" s="191" t="s">
        <v>83</v>
      </c>
      <c r="P207" s="197">
        <v>10</v>
      </c>
      <c r="Q207" s="167">
        <f>K210</f>
        <v>6</v>
      </c>
      <c r="R207" s="193" t="s">
        <v>11</v>
      </c>
      <c r="T207" s="104"/>
    </row>
    <row r="208" spans="1:20" ht="15.75" customHeight="1" x14ac:dyDescent="0.25">
      <c r="A208" s="58">
        <v>2001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144"/>
      <c r="L208" s="223"/>
      <c r="M208" s="129"/>
      <c r="N208" s="225"/>
      <c r="O208" s="192" t="s">
        <v>85</v>
      </c>
      <c r="P208" s="86">
        <f>IF(P207/B193=0,"",P207/B193)</f>
        <v>0.34482758620689657</v>
      </c>
      <c r="Q208" s="169">
        <f>IF(P207/Q207=0,"",P207/Q207)</f>
        <v>1.6666666666666667</v>
      </c>
      <c r="R208" s="194" t="s">
        <v>86</v>
      </c>
      <c r="T208" s="104"/>
    </row>
    <row r="209" spans="1:20" ht="15.75" customHeight="1" x14ac:dyDescent="0.25">
      <c r="A209" s="58">
        <v>2002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144"/>
      <c r="L209" s="226"/>
      <c r="M209" s="227"/>
      <c r="N209" s="228"/>
      <c r="O209" s="90"/>
      <c r="P209" s="91"/>
      <c r="Q209" s="91"/>
      <c r="R209" s="113"/>
      <c r="T209" s="104"/>
    </row>
    <row r="210" spans="1:20" ht="18" customHeight="1" x14ac:dyDescent="0.25">
      <c r="A210" s="28"/>
      <c r="B210" s="280" t="s">
        <v>111</v>
      </c>
      <c r="C210" s="280"/>
      <c r="D210" s="280"/>
      <c r="E210" s="280"/>
      <c r="F210" s="280"/>
      <c r="G210" s="280"/>
      <c r="H210" s="280"/>
      <c r="I210" s="280"/>
      <c r="J210" s="280"/>
      <c r="K210" s="93">
        <f>SUM(K193:K206)</f>
        <v>6</v>
      </c>
      <c r="L210" s="247" t="str">
        <f>IF(SUM(K200:K201)=0,"0%",SUM(K200:K201)/B193)</f>
        <v>0%</v>
      </c>
      <c r="M210" s="94">
        <f>IF(K210=0,"0%",K210/B193)</f>
        <v>0.20689655172413793</v>
      </c>
      <c r="N210" s="94">
        <f>M210-L210</f>
        <v>0.20689655172413793</v>
      </c>
      <c r="O210" s="3"/>
      <c r="P210" s="29"/>
      <c r="Q210" s="22"/>
      <c r="R210" s="3"/>
      <c r="T210" s="104"/>
    </row>
    <row r="211" spans="1:20" ht="12.75" customHeight="1" x14ac:dyDescent="0.2">
      <c r="L211" s="114"/>
      <c r="M211" s="3"/>
      <c r="O211" s="3"/>
    </row>
    <row r="212" spans="1:20" ht="12.75" customHeight="1" x14ac:dyDescent="0.2">
      <c r="L212" s="114"/>
      <c r="M212" s="3"/>
      <c r="O212" s="3"/>
    </row>
    <row r="213" spans="1:20" ht="26.25" customHeight="1" x14ac:dyDescent="0.4">
      <c r="A213" s="209"/>
      <c r="B213" s="290" t="s">
        <v>99</v>
      </c>
      <c r="C213" s="290"/>
      <c r="D213" s="290"/>
      <c r="E213" s="290"/>
      <c r="F213" s="290"/>
      <c r="G213" s="290"/>
      <c r="H213" s="290"/>
      <c r="I213" s="290"/>
      <c r="J213" s="290"/>
      <c r="K213" s="57" t="s">
        <v>88</v>
      </c>
      <c r="L213" s="114"/>
      <c r="M213" s="3"/>
      <c r="N213" s="29"/>
      <c r="O213" s="3"/>
      <c r="P213" s="29"/>
      <c r="Q213" s="29"/>
      <c r="R213" s="29"/>
    </row>
    <row r="214" spans="1:20" ht="20.25" customHeight="1" x14ac:dyDescent="0.2">
      <c r="A214" s="272" t="s">
        <v>10</v>
      </c>
      <c r="B214" s="273" t="s">
        <v>100</v>
      </c>
      <c r="C214" s="274"/>
      <c r="D214" s="274"/>
      <c r="E214" s="274"/>
      <c r="F214" s="274"/>
      <c r="G214" s="274"/>
      <c r="H214" s="274"/>
      <c r="I214" s="274"/>
      <c r="J214" s="275"/>
      <c r="K214" s="276" t="s">
        <v>11</v>
      </c>
      <c r="L214" s="269" t="s">
        <v>3</v>
      </c>
      <c r="M214" s="269" t="s">
        <v>4</v>
      </c>
      <c r="N214" s="278" t="s">
        <v>5</v>
      </c>
      <c r="O214" s="269" t="s">
        <v>6</v>
      </c>
      <c r="P214" s="267" t="s">
        <v>7</v>
      </c>
      <c r="Q214" s="267" t="s">
        <v>8</v>
      </c>
      <c r="R214" s="269" t="s">
        <v>101</v>
      </c>
    </row>
    <row r="215" spans="1:20" ht="15.75" customHeight="1" x14ac:dyDescent="0.25">
      <c r="A215" s="268"/>
      <c r="B215" s="58" t="s">
        <v>102</v>
      </c>
      <c r="C215" s="58" t="s">
        <v>103</v>
      </c>
      <c r="D215" s="58" t="s">
        <v>104</v>
      </c>
      <c r="E215" s="58" t="s">
        <v>105</v>
      </c>
      <c r="F215" s="58" t="s">
        <v>106</v>
      </c>
      <c r="G215" s="58" t="s">
        <v>107</v>
      </c>
      <c r="H215" s="58" t="s">
        <v>108</v>
      </c>
      <c r="I215" s="58" t="s">
        <v>109</v>
      </c>
      <c r="J215" s="58" t="s">
        <v>110</v>
      </c>
      <c r="K215" s="268"/>
      <c r="L215" s="277"/>
      <c r="M215" s="268"/>
      <c r="N215" s="268"/>
      <c r="O215" s="268"/>
      <c r="P215" s="268"/>
      <c r="Q215" s="268"/>
      <c r="R215" s="268"/>
      <c r="T215" s="104"/>
    </row>
    <row r="216" spans="1:20" ht="15.75" customHeight="1" x14ac:dyDescent="0.25">
      <c r="A216" s="58">
        <v>1302</v>
      </c>
      <c r="B216" s="59">
        <v>46</v>
      </c>
      <c r="C216" s="59"/>
      <c r="D216" s="59"/>
      <c r="E216" s="59"/>
      <c r="F216" s="59"/>
      <c r="G216" s="59"/>
      <c r="H216" s="59"/>
      <c r="I216" s="59"/>
      <c r="J216" s="59"/>
      <c r="K216" s="144"/>
      <c r="L216" s="220"/>
      <c r="M216" s="221"/>
      <c r="N216" s="222"/>
      <c r="O216" s="229"/>
      <c r="P216" s="63">
        <f>B216</f>
        <v>46</v>
      </c>
      <c r="Q216" s="230"/>
      <c r="R216" s="229"/>
      <c r="T216" s="104"/>
    </row>
    <row r="217" spans="1:20" ht="15.75" customHeight="1" x14ac:dyDescent="0.25">
      <c r="A217" s="58">
        <v>1401</v>
      </c>
      <c r="B217" s="59"/>
      <c r="C217" s="59">
        <v>25</v>
      </c>
      <c r="D217" s="59"/>
      <c r="E217" s="59"/>
      <c r="F217" s="59"/>
      <c r="G217" s="59"/>
      <c r="H217" s="59"/>
      <c r="I217" s="59"/>
      <c r="J217" s="59"/>
      <c r="K217" s="144"/>
      <c r="L217" s="223"/>
      <c r="M217" s="129"/>
      <c r="N217" s="224"/>
      <c r="O217" s="67">
        <f>IF(C217=0,"",C217/B216)</f>
        <v>0.54347826086956519</v>
      </c>
      <c r="P217" s="68">
        <v>25</v>
      </c>
      <c r="Q217" s="231">
        <f t="shared" ref="Q217:Q224" si="21">IF(P217=0,"",P217/P216)</f>
        <v>0.54347826086956519</v>
      </c>
      <c r="R217" s="231">
        <f t="shared" ref="R217:R224" si="22">IF(P217=0,"",100%-Q217)</f>
        <v>0.45652173913043481</v>
      </c>
      <c r="T217" s="104"/>
    </row>
    <row r="218" spans="1:20" ht="15.75" customHeight="1" x14ac:dyDescent="0.25">
      <c r="A218" s="58">
        <v>1402</v>
      </c>
      <c r="B218" s="59"/>
      <c r="C218" s="59"/>
      <c r="D218" s="59">
        <v>17</v>
      </c>
      <c r="E218" s="59"/>
      <c r="F218" s="59"/>
      <c r="G218" s="59"/>
      <c r="H218" s="59"/>
      <c r="I218" s="59"/>
      <c r="J218" s="59"/>
      <c r="K218" s="144"/>
      <c r="L218" s="223"/>
      <c r="M218" s="129"/>
      <c r="N218" s="224"/>
      <c r="O218" s="67">
        <f>IF(D218=0,"",D218/C217)</f>
        <v>0.68</v>
      </c>
      <c r="P218" s="68">
        <v>18</v>
      </c>
      <c r="Q218" s="231">
        <f t="shared" si="21"/>
        <v>0.72</v>
      </c>
      <c r="R218" s="231">
        <f t="shared" si="22"/>
        <v>0.28000000000000003</v>
      </c>
      <c r="T218" s="70">
        <f>P218/P216</f>
        <v>0.39130434782608697</v>
      </c>
    </row>
    <row r="219" spans="1:20" ht="15.75" customHeight="1" x14ac:dyDescent="0.25">
      <c r="A219" s="58">
        <v>1501</v>
      </c>
      <c r="B219" s="59"/>
      <c r="C219" s="59"/>
      <c r="D219" s="59"/>
      <c r="E219" s="59">
        <v>13</v>
      </c>
      <c r="F219" s="59"/>
      <c r="G219" s="59"/>
      <c r="H219" s="59"/>
      <c r="I219" s="59"/>
      <c r="J219" s="59"/>
      <c r="K219" s="144"/>
      <c r="L219" s="223"/>
      <c r="M219" s="129"/>
      <c r="N219" s="224"/>
      <c r="O219" s="67">
        <f>IF(E219=0,"",E219/D218)</f>
        <v>0.76470588235294112</v>
      </c>
      <c r="P219" s="68">
        <v>17</v>
      </c>
      <c r="Q219" s="231">
        <f t="shared" si="21"/>
        <v>0.94444444444444442</v>
      </c>
      <c r="R219" s="231">
        <f t="shared" si="22"/>
        <v>5.555555555555558E-2</v>
      </c>
      <c r="T219" s="104"/>
    </row>
    <row r="220" spans="1:20" ht="15.75" customHeight="1" x14ac:dyDescent="0.25">
      <c r="A220" s="58">
        <v>1502</v>
      </c>
      <c r="B220" s="59"/>
      <c r="C220" s="59"/>
      <c r="D220" s="59"/>
      <c r="E220" s="59"/>
      <c r="F220" s="59">
        <v>11</v>
      </c>
      <c r="G220" s="59"/>
      <c r="H220" s="59"/>
      <c r="I220" s="59"/>
      <c r="J220" s="59"/>
      <c r="K220" s="144"/>
      <c r="L220" s="223"/>
      <c r="M220" s="129"/>
      <c r="N220" s="224"/>
      <c r="O220" s="67">
        <f>IF(F220=0,"",F220/E219)</f>
        <v>0.84615384615384615</v>
      </c>
      <c r="P220" s="68">
        <v>15</v>
      </c>
      <c r="Q220" s="231">
        <f t="shared" si="21"/>
        <v>0.88235294117647056</v>
      </c>
      <c r="R220" s="231">
        <f t="shared" si="22"/>
        <v>0.11764705882352944</v>
      </c>
      <c r="T220" s="104"/>
    </row>
    <row r="221" spans="1:20" ht="15.75" customHeight="1" x14ac:dyDescent="0.25">
      <c r="A221" s="58">
        <v>1601</v>
      </c>
      <c r="B221" s="59"/>
      <c r="C221" s="59"/>
      <c r="D221" s="59"/>
      <c r="E221" s="59"/>
      <c r="F221" s="59"/>
      <c r="G221" s="59">
        <v>9</v>
      </c>
      <c r="H221" s="59"/>
      <c r="I221" s="59"/>
      <c r="J221" s="59"/>
      <c r="K221" s="144"/>
      <c r="L221" s="223"/>
      <c r="M221" s="129"/>
      <c r="N221" s="224"/>
      <c r="O221" s="67">
        <f>IF(G221=0,"",G221/F220)</f>
        <v>0.81818181818181823</v>
      </c>
      <c r="P221" s="68">
        <v>12</v>
      </c>
      <c r="Q221" s="231">
        <f t="shared" si="21"/>
        <v>0.8</v>
      </c>
      <c r="R221" s="231">
        <f t="shared" si="22"/>
        <v>0.19999999999999996</v>
      </c>
      <c r="T221" s="104"/>
    </row>
    <row r="222" spans="1:20" ht="15.75" customHeight="1" x14ac:dyDescent="0.25">
      <c r="A222" s="58">
        <v>1602</v>
      </c>
      <c r="B222" s="59"/>
      <c r="C222" s="59"/>
      <c r="D222" s="59"/>
      <c r="E222" s="59"/>
      <c r="F222" s="59"/>
      <c r="G222" s="59"/>
      <c r="H222" s="59">
        <v>7</v>
      </c>
      <c r="I222" s="59"/>
      <c r="J222" s="59"/>
      <c r="K222" s="144"/>
      <c r="L222" s="223"/>
      <c r="M222" s="129"/>
      <c r="N222" s="224"/>
      <c r="O222" s="67">
        <f>IF(H222=0,"",H222/G221)</f>
        <v>0.77777777777777779</v>
      </c>
      <c r="P222" s="68">
        <v>12</v>
      </c>
      <c r="Q222" s="231">
        <f t="shared" si="21"/>
        <v>1</v>
      </c>
      <c r="R222" s="231">
        <f t="shared" si="22"/>
        <v>0</v>
      </c>
      <c r="T222" s="104"/>
    </row>
    <row r="223" spans="1:20" ht="15.75" customHeight="1" x14ac:dyDescent="0.25">
      <c r="A223" s="58">
        <v>1701</v>
      </c>
      <c r="B223" s="59"/>
      <c r="C223" s="59"/>
      <c r="D223" s="59"/>
      <c r="E223" s="59"/>
      <c r="F223" s="59"/>
      <c r="G223" s="59"/>
      <c r="H223" s="59"/>
      <c r="I223" s="59">
        <v>9</v>
      </c>
      <c r="J223" s="59"/>
      <c r="K223" s="144"/>
      <c r="L223" s="223"/>
      <c r="M223" s="129"/>
      <c r="N223" s="224"/>
      <c r="O223" s="67">
        <f>IF(I223=0,"",I223/H222)</f>
        <v>1.2857142857142858</v>
      </c>
      <c r="P223" s="68">
        <v>12</v>
      </c>
      <c r="Q223" s="231">
        <f t="shared" si="21"/>
        <v>1</v>
      </c>
      <c r="R223" s="231">
        <f t="shared" si="22"/>
        <v>0</v>
      </c>
      <c r="T223" s="104"/>
    </row>
    <row r="224" spans="1:20" ht="15.75" customHeight="1" x14ac:dyDescent="0.25">
      <c r="A224" s="58">
        <v>1702</v>
      </c>
      <c r="B224" s="59"/>
      <c r="C224" s="59"/>
      <c r="D224" s="59"/>
      <c r="E224" s="59"/>
      <c r="F224" s="59"/>
      <c r="G224" s="59"/>
      <c r="H224" s="59"/>
      <c r="I224" s="59"/>
      <c r="J224" s="59">
        <v>4</v>
      </c>
      <c r="K224" s="144"/>
      <c r="L224" s="223"/>
      <c r="M224" s="129"/>
      <c r="N224" s="224"/>
      <c r="O224" s="71">
        <f>IF(J224=0,"",J224/I223)</f>
        <v>0.44444444444444442</v>
      </c>
      <c r="P224" s="68">
        <v>10</v>
      </c>
      <c r="Q224" s="71">
        <f t="shared" si="21"/>
        <v>0.83333333333333337</v>
      </c>
      <c r="R224" s="71">
        <f t="shared" si="22"/>
        <v>0.16666666666666663</v>
      </c>
      <c r="T224" s="104"/>
    </row>
    <row r="225" spans="1:21" ht="15.75" customHeight="1" x14ac:dyDescent="0.25">
      <c r="A225" s="58">
        <v>1801</v>
      </c>
      <c r="B225" s="59"/>
      <c r="C225" s="59"/>
      <c r="D225" s="59"/>
      <c r="E225" s="59"/>
      <c r="F225" s="59"/>
      <c r="G225" s="59"/>
      <c r="H225" s="59"/>
      <c r="I225" s="59"/>
      <c r="J225" s="59">
        <v>6</v>
      </c>
      <c r="K225" s="144">
        <v>4</v>
      </c>
      <c r="L225" s="223"/>
      <c r="M225" s="129"/>
      <c r="N225" s="225"/>
      <c r="O225" s="105"/>
      <c r="P225" s="68">
        <v>9</v>
      </c>
      <c r="Q225" s="105"/>
      <c r="R225" s="239"/>
      <c r="T225" s="104"/>
    </row>
    <row r="226" spans="1:21" ht="15.75" customHeight="1" x14ac:dyDescent="0.25">
      <c r="A226" s="58">
        <v>1802</v>
      </c>
      <c r="B226" s="59"/>
      <c r="C226" s="59"/>
      <c r="D226" s="59"/>
      <c r="E226" s="59"/>
      <c r="F226" s="59"/>
      <c r="G226" s="59"/>
      <c r="H226" s="59"/>
      <c r="I226" s="59"/>
      <c r="J226" s="59">
        <v>5</v>
      </c>
      <c r="K226" s="144">
        <v>1</v>
      </c>
      <c r="L226" s="223"/>
      <c r="M226" s="129"/>
      <c r="N226" s="225"/>
      <c r="O226" s="233"/>
      <c r="P226" s="109">
        <v>5</v>
      </c>
      <c r="Q226" s="234"/>
      <c r="R226" s="233"/>
      <c r="T226" s="104"/>
    </row>
    <row r="227" spans="1:21" ht="15.75" customHeight="1" x14ac:dyDescent="0.25">
      <c r="A227" s="58">
        <v>1901</v>
      </c>
      <c r="B227" s="59"/>
      <c r="C227" s="59"/>
      <c r="D227" s="59"/>
      <c r="E227" s="59"/>
      <c r="F227" s="59"/>
      <c r="G227" s="59"/>
      <c r="H227" s="59"/>
      <c r="I227" s="59"/>
      <c r="J227" s="59">
        <v>2</v>
      </c>
      <c r="K227" s="144">
        <v>1</v>
      </c>
      <c r="L227" s="223"/>
      <c r="M227" s="129"/>
      <c r="N227" s="225"/>
      <c r="O227" s="233"/>
      <c r="P227" s="109">
        <v>3</v>
      </c>
      <c r="Q227" s="234"/>
      <c r="R227" s="233"/>
      <c r="T227" s="104"/>
    </row>
    <row r="228" spans="1:21" ht="15.75" customHeight="1" x14ac:dyDescent="0.25">
      <c r="A228" s="58">
        <v>1902</v>
      </c>
      <c r="B228" s="59"/>
      <c r="C228" s="59"/>
      <c r="D228" s="59"/>
      <c r="E228" s="59"/>
      <c r="F228" s="59"/>
      <c r="G228" s="59"/>
      <c r="H228" s="59"/>
      <c r="I228" s="59"/>
      <c r="J228" s="59">
        <v>2</v>
      </c>
      <c r="K228" s="144">
        <v>1</v>
      </c>
      <c r="L228" s="223"/>
      <c r="M228" s="129"/>
      <c r="N228" s="225"/>
      <c r="O228" s="233"/>
      <c r="P228" s="196">
        <v>2</v>
      </c>
      <c r="Q228" s="234"/>
      <c r="R228" s="233"/>
      <c r="T228" s="104"/>
    </row>
    <row r="229" spans="1:21" ht="15.75" customHeight="1" x14ac:dyDescent="0.25">
      <c r="A229" s="58">
        <v>2001</v>
      </c>
      <c r="B229" s="59"/>
      <c r="C229" s="59"/>
      <c r="D229" s="59"/>
      <c r="E229" s="59"/>
      <c r="F229" s="59"/>
      <c r="G229" s="59"/>
      <c r="H229" s="59"/>
      <c r="I229" s="59"/>
      <c r="J229" s="59">
        <v>1</v>
      </c>
      <c r="K229" s="144">
        <v>1</v>
      </c>
      <c r="L229" s="223"/>
      <c r="M229" s="129"/>
      <c r="N229" s="225"/>
      <c r="O229" s="129"/>
      <c r="P229" s="198">
        <v>1</v>
      </c>
      <c r="Q229" s="124"/>
      <c r="R229" s="233"/>
      <c r="T229" s="104"/>
    </row>
    <row r="230" spans="1:21" ht="15.75" customHeight="1" x14ac:dyDescent="0.25">
      <c r="A230" s="58">
        <v>2002</v>
      </c>
      <c r="B230" s="59"/>
      <c r="C230" s="59"/>
      <c r="D230" s="59"/>
      <c r="E230" s="59"/>
      <c r="F230" s="59"/>
      <c r="G230" s="59"/>
      <c r="H230" s="59"/>
      <c r="I230" s="59"/>
      <c r="J230" s="59"/>
      <c r="K230" s="144"/>
      <c r="L230" s="223"/>
      <c r="M230" s="129"/>
      <c r="N230" s="225"/>
      <c r="O230" s="191" t="s">
        <v>83</v>
      </c>
      <c r="P230" s="197">
        <v>9</v>
      </c>
      <c r="Q230" s="167">
        <f>K233</f>
        <v>8</v>
      </c>
      <c r="R230" s="193" t="s">
        <v>11</v>
      </c>
      <c r="T230" s="104"/>
    </row>
    <row r="231" spans="1:21" ht="15.75" customHeight="1" x14ac:dyDescent="0.25">
      <c r="A231" s="58">
        <v>2101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144"/>
      <c r="L231" s="223"/>
      <c r="M231" s="129"/>
      <c r="N231" s="225"/>
      <c r="O231" s="192" t="s">
        <v>85</v>
      </c>
      <c r="P231" s="86">
        <f>P230/B216</f>
        <v>0.19565217391304349</v>
      </c>
      <c r="Q231" s="169">
        <f>P230/Q230</f>
        <v>1.125</v>
      </c>
      <c r="R231" s="194" t="s">
        <v>86</v>
      </c>
      <c r="T231" s="104"/>
    </row>
    <row r="232" spans="1:21" ht="15.75" x14ac:dyDescent="0.25">
      <c r="A232" s="58">
        <v>2102</v>
      </c>
      <c r="B232" s="195"/>
      <c r="C232" s="195"/>
      <c r="D232" s="195"/>
      <c r="E232" s="195"/>
      <c r="F232" s="195"/>
      <c r="G232" s="195"/>
      <c r="H232" s="195"/>
      <c r="I232" s="195"/>
      <c r="J232" s="195"/>
      <c r="K232" s="144"/>
      <c r="L232" s="226"/>
      <c r="M232" s="227"/>
      <c r="N232" s="228"/>
      <c r="O232" s="90"/>
      <c r="P232" s="91"/>
      <c r="Q232" s="91"/>
      <c r="R232" s="113"/>
      <c r="T232" s="104"/>
    </row>
    <row r="233" spans="1:21" ht="18" x14ac:dyDescent="0.25">
      <c r="A233" s="28"/>
      <c r="B233" s="280" t="s">
        <v>111</v>
      </c>
      <c r="C233" s="280"/>
      <c r="D233" s="280"/>
      <c r="E233" s="280"/>
      <c r="F233" s="280"/>
      <c r="G233" s="280"/>
      <c r="H233" s="280"/>
      <c r="I233" s="280"/>
      <c r="J233" s="280"/>
      <c r="K233" s="189">
        <f>SUM(K216:K232)</f>
        <v>8</v>
      </c>
      <c r="L233" s="247">
        <f>K224/B216</f>
        <v>0</v>
      </c>
      <c r="M233" s="94">
        <f>IF(K233=0,"0%",K233/B216)</f>
        <v>0.17391304347826086</v>
      </c>
      <c r="N233" s="94">
        <f>M233-L233</f>
        <v>0.17391304347826086</v>
      </c>
      <c r="O233" s="3"/>
      <c r="P233" s="29"/>
      <c r="Q233" s="22"/>
      <c r="R233" s="3"/>
      <c r="T233" s="104"/>
    </row>
    <row r="234" spans="1:21" ht="12.75" customHeight="1" x14ac:dyDescent="0.2">
      <c r="L234" s="114"/>
      <c r="M234" s="3"/>
      <c r="O234" s="3"/>
    </row>
    <row r="235" spans="1:21" ht="12.75" customHeight="1" x14ac:dyDescent="0.2">
      <c r="L235" s="114"/>
      <c r="M235" s="3"/>
      <c r="O235" s="3"/>
    </row>
    <row r="236" spans="1:21" ht="26.25" customHeight="1" x14ac:dyDescent="0.4">
      <c r="A236" s="2"/>
      <c r="B236" s="279" t="s">
        <v>99</v>
      </c>
      <c r="C236" s="279"/>
      <c r="D236" s="279"/>
      <c r="E236" s="279"/>
      <c r="F236" s="279"/>
      <c r="G236" s="279"/>
      <c r="H236" s="279"/>
      <c r="I236" s="279"/>
      <c r="J236" s="279"/>
      <c r="K236" s="279"/>
      <c r="L236" s="179" t="s">
        <v>93</v>
      </c>
      <c r="M236" s="3"/>
      <c r="N236" s="29"/>
      <c r="O236" s="3"/>
      <c r="P236" s="29"/>
      <c r="Q236" s="29"/>
      <c r="R236" s="29"/>
    </row>
    <row r="237" spans="1:21" ht="20.25" x14ac:dyDescent="0.2">
      <c r="A237" s="272" t="s">
        <v>10</v>
      </c>
      <c r="B237" s="273" t="s">
        <v>100</v>
      </c>
      <c r="C237" s="274"/>
      <c r="D237" s="274"/>
      <c r="E237" s="274"/>
      <c r="F237" s="274"/>
      <c r="G237" s="274"/>
      <c r="H237" s="274"/>
      <c r="I237" s="274"/>
      <c r="J237" s="274"/>
      <c r="K237" s="275"/>
      <c r="L237" s="309" t="s">
        <v>11</v>
      </c>
      <c r="M237" s="300" t="s">
        <v>3</v>
      </c>
      <c r="N237" s="300" t="s">
        <v>4</v>
      </c>
      <c r="O237" s="302" t="s">
        <v>5</v>
      </c>
      <c r="P237" s="300" t="s">
        <v>6</v>
      </c>
      <c r="Q237" s="304" t="s">
        <v>7</v>
      </c>
      <c r="R237" s="304" t="s">
        <v>8</v>
      </c>
      <c r="S237" s="269" t="s">
        <v>101</v>
      </c>
    </row>
    <row r="238" spans="1:21" ht="15.75" x14ac:dyDescent="0.25">
      <c r="A238" s="268"/>
      <c r="B238" s="58" t="s">
        <v>102</v>
      </c>
      <c r="C238" s="58" t="s">
        <v>103</v>
      </c>
      <c r="D238" s="58" t="s">
        <v>104</v>
      </c>
      <c r="E238" s="58" t="s">
        <v>105</v>
      </c>
      <c r="F238" s="58" t="s">
        <v>106</v>
      </c>
      <c r="G238" s="58" t="s">
        <v>107</v>
      </c>
      <c r="H238" s="58" t="s">
        <v>108</v>
      </c>
      <c r="I238" s="58" t="s">
        <v>109</v>
      </c>
      <c r="J238" s="58" t="s">
        <v>110</v>
      </c>
      <c r="K238" s="58" t="s">
        <v>135</v>
      </c>
      <c r="L238" s="310"/>
      <c r="M238" s="301"/>
      <c r="N238" s="301"/>
      <c r="O238" s="303"/>
      <c r="P238" s="301"/>
      <c r="Q238" s="305"/>
      <c r="R238" s="305"/>
      <c r="S238" s="268"/>
      <c r="U238" s="104"/>
    </row>
    <row r="239" spans="1:21" ht="15.75" customHeight="1" x14ac:dyDescent="0.25">
      <c r="A239" s="58">
        <v>1402</v>
      </c>
      <c r="B239" s="59">
        <v>35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144"/>
      <c r="M239" s="220"/>
      <c r="N239" s="221"/>
      <c r="O239" s="222"/>
      <c r="P239" s="229"/>
      <c r="Q239" s="63">
        <f>B239</f>
        <v>35</v>
      </c>
      <c r="R239" s="230"/>
      <c r="S239" s="229"/>
      <c r="U239" s="104"/>
    </row>
    <row r="240" spans="1:21" ht="15.75" customHeight="1" x14ac:dyDescent="0.25">
      <c r="A240" s="58">
        <v>1501</v>
      </c>
      <c r="B240" s="59"/>
      <c r="C240" s="59">
        <v>23</v>
      </c>
      <c r="D240" s="59"/>
      <c r="E240" s="59"/>
      <c r="F240" s="59"/>
      <c r="G240" s="59"/>
      <c r="H240" s="59"/>
      <c r="I240" s="59"/>
      <c r="J240" s="59"/>
      <c r="K240" s="59"/>
      <c r="L240" s="144"/>
      <c r="M240" s="223"/>
      <c r="N240" s="129"/>
      <c r="O240" s="224"/>
      <c r="P240" s="67">
        <f>IF(C240=0,"",C240/B239)</f>
        <v>0.65714285714285714</v>
      </c>
      <c r="Q240" s="68">
        <v>23</v>
      </c>
      <c r="R240" s="231">
        <f t="shared" ref="R240:R247" si="23">IF(Q240=0,"",Q240/Q239)</f>
        <v>0.65714285714285714</v>
      </c>
      <c r="S240" s="231">
        <f t="shared" ref="S240:S247" si="24">IF(Q240=0,"",100%-R240)</f>
        <v>0.34285714285714286</v>
      </c>
      <c r="U240" s="104"/>
    </row>
    <row r="241" spans="1:21" ht="15.75" customHeight="1" x14ac:dyDescent="0.25">
      <c r="A241" s="58">
        <v>1502</v>
      </c>
      <c r="B241" s="59"/>
      <c r="C241" s="59"/>
      <c r="D241" s="59">
        <v>17</v>
      </c>
      <c r="E241" s="59"/>
      <c r="F241" s="59"/>
      <c r="G241" s="59"/>
      <c r="H241" s="59"/>
      <c r="I241" s="59"/>
      <c r="J241" s="59"/>
      <c r="K241" s="59"/>
      <c r="L241" s="144"/>
      <c r="M241" s="223"/>
      <c r="N241" s="129"/>
      <c r="O241" s="224"/>
      <c r="P241" s="67">
        <f>IF(D241=0,"",D241/C240)</f>
        <v>0.73913043478260865</v>
      </c>
      <c r="Q241" s="68">
        <v>22</v>
      </c>
      <c r="R241" s="231">
        <f t="shared" si="23"/>
        <v>0.95652173913043481</v>
      </c>
      <c r="S241" s="231">
        <f t="shared" si="24"/>
        <v>4.3478260869565188E-2</v>
      </c>
      <c r="U241" s="70">
        <f>Q241/Q239</f>
        <v>0.62857142857142856</v>
      </c>
    </row>
    <row r="242" spans="1:21" ht="15.75" customHeight="1" x14ac:dyDescent="0.25">
      <c r="A242" s="58">
        <v>1601</v>
      </c>
      <c r="B242" s="59"/>
      <c r="C242" s="59"/>
      <c r="D242" s="59"/>
      <c r="E242" s="59">
        <v>12</v>
      </c>
      <c r="F242" s="59"/>
      <c r="G242" s="59"/>
      <c r="H242" s="59"/>
      <c r="I242" s="59"/>
      <c r="J242" s="59"/>
      <c r="K242" s="59"/>
      <c r="L242" s="144"/>
      <c r="M242" s="223"/>
      <c r="N242" s="129"/>
      <c r="O242" s="224"/>
      <c r="P242" s="67">
        <f>IF(E242=0,"",E242/D241)</f>
        <v>0.70588235294117652</v>
      </c>
      <c r="Q242" s="68">
        <v>20</v>
      </c>
      <c r="R242" s="231">
        <f t="shared" si="23"/>
        <v>0.90909090909090906</v>
      </c>
      <c r="S242" s="231">
        <f t="shared" si="24"/>
        <v>9.0909090909090939E-2</v>
      </c>
      <c r="U242" s="104"/>
    </row>
    <row r="243" spans="1:21" ht="15.75" customHeight="1" x14ac:dyDescent="0.25">
      <c r="A243" s="58">
        <v>1602</v>
      </c>
      <c r="B243" s="59"/>
      <c r="C243" s="59"/>
      <c r="D243" s="59"/>
      <c r="E243" s="59"/>
      <c r="F243" s="59">
        <v>10</v>
      </c>
      <c r="G243" s="59"/>
      <c r="H243" s="59"/>
      <c r="I243" s="59"/>
      <c r="J243" s="59"/>
      <c r="K243" s="59"/>
      <c r="L243" s="144"/>
      <c r="M243" s="223"/>
      <c r="N243" s="129"/>
      <c r="O243" s="224"/>
      <c r="P243" s="67">
        <f>IF(F243=0,"",F243/E242)</f>
        <v>0.83333333333333337</v>
      </c>
      <c r="Q243" s="68">
        <v>16</v>
      </c>
      <c r="R243" s="231">
        <f t="shared" si="23"/>
        <v>0.8</v>
      </c>
      <c r="S243" s="231">
        <f t="shared" si="24"/>
        <v>0.19999999999999996</v>
      </c>
      <c r="U243" s="104"/>
    </row>
    <row r="244" spans="1:21" ht="15.75" customHeight="1" x14ac:dyDescent="0.25">
      <c r="A244" s="58">
        <v>1701</v>
      </c>
      <c r="B244" s="59"/>
      <c r="C244" s="59"/>
      <c r="D244" s="59"/>
      <c r="E244" s="59"/>
      <c r="F244" s="59"/>
      <c r="G244" s="59">
        <v>10</v>
      </c>
      <c r="H244" s="59"/>
      <c r="I244" s="59"/>
      <c r="J244" s="59"/>
      <c r="K244" s="59"/>
      <c r="L244" s="144"/>
      <c r="M244" s="223"/>
      <c r="N244" s="129"/>
      <c r="O244" s="224"/>
      <c r="P244" s="67">
        <f>IF(G244=0,"",G244/F243)</f>
        <v>1</v>
      </c>
      <c r="Q244" s="68">
        <v>16</v>
      </c>
      <c r="R244" s="231">
        <f t="shared" si="23"/>
        <v>1</v>
      </c>
      <c r="S244" s="231">
        <f t="shared" si="24"/>
        <v>0</v>
      </c>
      <c r="U244" s="104"/>
    </row>
    <row r="245" spans="1:21" ht="15.75" customHeight="1" x14ac:dyDescent="0.25">
      <c r="A245" s="58">
        <v>1702</v>
      </c>
      <c r="B245" s="59"/>
      <c r="C245" s="59"/>
      <c r="D245" s="59"/>
      <c r="E245" s="59"/>
      <c r="F245" s="59"/>
      <c r="G245" s="59"/>
      <c r="H245" s="59">
        <v>10</v>
      </c>
      <c r="I245" s="59"/>
      <c r="J245" s="59"/>
      <c r="K245" s="59"/>
      <c r="L245" s="144"/>
      <c r="M245" s="223"/>
      <c r="N245" s="129"/>
      <c r="O245" s="224"/>
      <c r="P245" s="67">
        <f>IF(H245=0,"",H245/G244)</f>
        <v>1</v>
      </c>
      <c r="Q245" s="68">
        <v>15</v>
      </c>
      <c r="R245" s="231">
        <f t="shared" si="23"/>
        <v>0.9375</v>
      </c>
      <c r="S245" s="231">
        <f t="shared" si="24"/>
        <v>6.25E-2</v>
      </c>
      <c r="U245" s="104"/>
    </row>
    <row r="246" spans="1:21" ht="15.75" customHeight="1" x14ac:dyDescent="0.25">
      <c r="A246" s="58">
        <v>1801</v>
      </c>
      <c r="B246" s="59"/>
      <c r="C246" s="59"/>
      <c r="D246" s="59"/>
      <c r="E246" s="59"/>
      <c r="F246" s="59"/>
      <c r="G246" s="59"/>
      <c r="H246" s="59"/>
      <c r="I246" s="59">
        <v>5</v>
      </c>
      <c r="J246" s="59"/>
      <c r="K246" s="59"/>
      <c r="L246" s="144"/>
      <c r="M246" s="223"/>
      <c r="N246" s="129"/>
      <c r="O246" s="224"/>
      <c r="P246" s="67">
        <f>IF(I246=0,"",I246/H245)</f>
        <v>0.5</v>
      </c>
      <c r="Q246" s="68">
        <v>15</v>
      </c>
      <c r="R246" s="231">
        <f t="shared" si="23"/>
        <v>1</v>
      </c>
      <c r="S246" s="231">
        <f t="shared" si="24"/>
        <v>0</v>
      </c>
      <c r="U246" s="104"/>
    </row>
    <row r="247" spans="1:21" ht="15.75" customHeight="1" x14ac:dyDescent="0.25">
      <c r="A247" s="58">
        <v>1802</v>
      </c>
      <c r="B247" s="59"/>
      <c r="C247" s="59"/>
      <c r="D247" s="59"/>
      <c r="E247" s="59"/>
      <c r="F247" s="59"/>
      <c r="G247" s="59"/>
      <c r="H247" s="59"/>
      <c r="I247" s="59"/>
      <c r="J247" s="59">
        <v>5</v>
      </c>
      <c r="K247" s="59"/>
      <c r="L247" s="144"/>
      <c r="M247" s="223"/>
      <c r="N247" s="129"/>
      <c r="O247" s="224"/>
      <c r="P247" s="71">
        <f>IF(J247=0,"",J247/I246)</f>
        <v>1</v>
      </c>
      <c r="Q247" s="68">
        <v>14</v>
      </c>
      <c r="R247" s="71">
        <f t="shared" si="23"/>
        <v>0.93333333333333335</v>
      </c>
      <c r="S247" s="71">
        <f t="shared" si="24"/>
        <v>6.6666666666666652E-2</v>
      </c>
      <c r="U247" s="104"/>
    </row>
    <row r="248" spans="1:21" ht="15.75" customHeight="1" x14ac:dyDescent="0.25">
      <c r="A248" s="58">
        <v>1901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59">
        <v>3</v>
      </c>
      <c r="L248" s="144">
        <v>3</v>
      </c>
      <c r="M248" s="223"/>
      <c r="N248" s="129"/>
      <c r="O248" s="225"/>
      <c r="P248" s="105"/>
      <c r="Q248" s="68">
        <v>12</v>
      </c>
      <c r="R248" s="105"/>
      <c r="S248" s="239"/>
      <c r="U248" s="104"/>
    </row>
    <row r="249" spans="1:21" ht="15.75" customHeight="1" x14ac:dyDescent="0.25">
      <c r="A249" s="58">
        <v>1902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>
        <v>3</v>
      </c>
      <c r="L249" s="144">
        <v>1</v>
      </c>
      <c r="M249" s="223"/>
      <c r="N249" s="129"/>
      <c r="O249" s="225"/>
      <c r="P249" s="233"/>
      <c r="Q249" s="109">
        <v>8</v>
      </c>
      <c r="R249" s="234"/>
      <c r="S249" s="233"/>
      <c r="U249" s="104"/>
    </row>
    <row r="250" spans="1:21" ht="15.75" customHeight="1" x14ac:dyDescent="0.25">
      <c r="A250" s="58">
        <v>2001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>
        <v>4</v>
      </c>
      <c r="L250" s="144">
        <v>4</v>
      </c>
      <c r="M250" s="223"/>
      <c r="N250" s="129"/>
      <c r="O250" s="225"/>
      <c r="P250" s="233"/>
      <c r="Q250" s="196">
        <v>7</v>
      </c>
      <c r="R250" s="234"/>
      <c r="S250" s="233"/>
      <c r="U250" s="104"/>
    </row>
    <row r="251" spans="1:21" ht="15.75" customHeight="1" x14ac:dyDescent="0.25">
      <c r="A251" s="58">
        <v>2002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59">
        <v>3</v>
      </c>
      <c r="L251" s="144"/>
      <c r="M251" s="223"/>
      <c r="N251" s="129"/>
      <c r="O251" s="225"/>
      <c r="P251" s="235"/>
      <c r="Q251" s="198">
        <v>3</v>
      </c>
      <c r="R251" s="236"/>
      <c r="S251" s="233"/>
      <c r="U251" s="104"/>
    </row>
    <row r="252" spans="1:21" ht="15.75" customHeight="1" x14ac:dyDescent="0.25">
      <c r="A252" s="58">
        <v>2101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59">
        <v>3</v>
      </c>
      <c r="L252" s="144">
        <v>2</v>
      </c>
      <c r="M252" s="223"/>
      <c r="N252" s="129"/>
      <c r="O252" s="225"/>
      <c r="P252" s="235"/>
      <c r="Q252" s="198">
        <v>3</v>
      </c>
      <c r="R252" s="236"/>
      <c r="S252" s="233"/>
      <c r="U252" s="104"/>
    </row>
    <row r="253" spans="1:21" ht="15.75" customHeight="1" x14ac:dyDescent="0.25">
      <c r="A253" s="58">
        <v>2102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59">
        <v>1</v>
      </c>
      <c r="L253" s="144">
        <v>1</v>
      </c>
      <c r="M253" s="223"/>
      <c r="N253" s="129"/>
      <c r="O253" s="225"/>
      <c r="P253" s="191" t="s">
        <v>83</v>
      </c>
      <c r="Q253" s="197">
        <v>11</v>
      </c>
      <c r="R253" s="83">
        <f>L256</f>
        <v>11</v>
      </c>
      <c r="S253" s="193" t="s">
        <v>11</v>
      </c>
      <c r="U253" s="104"/>
    </row>
    <row r="254" spans="1:21" ht="15.75" customHeight="1" x14ac:dyDescent="0.25">
      <c r="A254" s="58">
        <v>2201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144"/>
      <c r="M254" s="223"/>
      <c r="N254" s="129"/>
      <c r="O254" s="225"/>
      <c r="P254" s="192" t="s">
        <v>85</v>
      </c>
      <c r="Q254" s="86">
        <f>Q253/B239</f>
        <v>0.31428571428571428</v>
      </c>
      <c r="R254" s="87">
        <f>Q253/R253</f>
        <v>1</v>
      </c>
      <c r="S254" s="194" t="s">
        <v>86</v>
      </c>
      <c r="U254" s="104"/>
    </row>
    <row r="255" spans="1:21" ht="15.75" x14ac:dyDescent="0.25">
      <c r="A255" s="58">
        <v>2202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144"/>
      <c r="M255" s="226"/>
      <c r="N255" s="227"/>
      <c r="O255" s="228"/>
      <c r="P255" s="90"/>
      <c r="Q255" s="91"/>
      <c r="R255" s="91"/>
      <c r="S255" s="113"/>
      <c r="U255" s="104"/>
    </row>
    <row r="256" spans="1:21" ht="18" customHeight="1" x14ac:dyDescent="0.25">
      <c r="A256" s="28"/>
      <c r="B256" s="280" t="s">
        <v>111</v>
      </c>
      <c r="C256" s="280"/>
      <c r="D256" s="280"/>
      <c r="E256" s="280"/>
      <c r="F256" s="280"/>
      <c r="G256" s="280"/>
      <c r="H256" s="280"/>
      <c r="I256" s="280"/>
      <c r="J256" s="280"/>
      <c r="K256" s="280"/>
      <c r="L256" s="93">
        <f>SUM(L239:L253)</f>
        <v>11</v>
      </c>
      <c r="M256" s="94">
        <f>L248/B239</f>
        <v>8.5714285714285715E-2</v>
      </c>
      <c r="N256" s="94">
        <f>IF(L256=0,"",L256/B239)</f>
        <v>0.31428571428571428</v>
      </c>
      <c r="O256" s="94">
        <f>N256-M256</f>
        <v>0.22857142857142856</v>
      </c>
      <c r="P256" s="3"/>
      <c r="Q256" s="29"/>
      <c r="R256" s="22"/>
      <c r="S256" s="3"/>
      <c r="U256" s="104"/>
    </row>
    <row r="257" spans="1:21" ht="12.75" customHeight="1" x14ac:dyDescent="0.2">
      <c r="L257" s="114"/>
      <c r="M257" s="3"/>
      <c r="O257" s="3"/>
    </row>
    <row r="258" spans="1:21" ht="14.25" customHeight="1" x14ac:dyDescent="0.2">
      <c r="L258" s="114"/>
      <c r="M258" s="3"/>
      <c r="O258" s="3"/>
      <c r="T258" s="104"/>
    </row>
    <row r="259" spans="1:21" ht="26.25" customHeight="1" x14ac:dyDescent="0.4">
      <c r="A259" s="2"/>
      <c r="B259" s="279" t="s">
        <v>99</v>
      </c>
      <c r="C259" s="279"/>
      <c r="D259" s="279"/>
      <c r="E259" s="279"/>
      <c r="F259" s="279"/>
      <c r="G259" s="279"/>
      <c r="H259" s="279"/>
      <c r="I259" s="279"/>
      <c r="J259" s="279"/>
      <c r="K259" s="279"/>
      <c r="L259" s="179" t="s">
        <v>97</v>
      </c>
      <c r="M259" s="3"/>
      <c r="N259" s="29"/>
      <c r="O259" s="3"/>
      <c r="P259" s="29"/>
      <c r="Q259" s="29"/>
      <c r="R259" s="29"/>
      <c r="T259" s="104"/>
    </row>
    <row r="260" spans="1:21" ht="20.25" customHeight="1" x14ac:dyDescent="0.2">
      <c r="A260" s="272" t="s">
        <v>10</v>
      </c>
      <c r="B260" s="273" t="s">
        <v>100</v>
      </c>
      <c r="C260" s="274"/>
      <c r="D260" s="274"/>
      <c r="E260" s="274"/>
      <c r="F260" s="274"/>
      <c r="G260" s="274"/>
      <c r="H260" s="274"/>
      <c r="I260" s="274"/>
      <c r="J260" s="274"/>
      <c r="K260" s="275"/>
      <c r="L260" s="309" t="s">
        <v>11</v>
      </c>
      <c r="M260" s="300" t="s">
        <v>3</v>
      </c>
      <c r="N260" s="300" t="s">
        <v>4</v>
      </c>
      <c r="O260" s="302" t="s">
        <v>5</v>
      </c>
      <c r="P260" s="300" t="s">
        <v>6</v>
      </c>
      <c r="Q260" s="304" t="s">
        <v>7</v>
      </c>
      <c r="R260" s="304" t="s">
        <v>8</v>
      </c>
      <c r="S260" s="269" t="s">
        <v>101</v>
      </c>
      <c r="U260" s="104"/>
    </row>
    <row r="261" spans="1:21" ht="15.75" customHeight="1" x14ac:dyDescent="0.25">
      <c r="A261" s="268"/>
      <c r="B261" s="58" t="s">
        <v>102</v>
      </c>
      <c r="C261" s="58" t="s">
        <v>103</v>
      </c>
      <c r="D261" s="58" t="s">
        <v>104</v>
      </c>
      <c r="E261" s="58" t="s">
        <v>105</v>
      </c>
      <c r="F261" s="58" t="s">
        <v>106</v>
      </c>
      <c r="G261" s="58" t="s">
        <v>107</v>
      </c>
      <c r="H261" s="58" t="s">
        <v>108</v>
      </c>
      <c r="I261" s="58" t="s">
        <v>109</v>
      </c>
      <c r="J261" s="58" t="s">
        <v>110</v>
      </c>
      <c r="K261" s="58" t="s">
        <v>135</v>
      </c>
      <c r="L261" s="310"/>
      <c r="M261" s="301"/>
      <c r="N261" s="301"/>
      <c r="O261" s="303"/>
      <c r="P261" s="301"/>
      <c r="Q261" s="305"/>
      <c r="R261" s="305"/>
      <c r="S261" s="268"/>
      <c r="U261" s="104"/>
    </row>
    <row r="262" spans="1:21" ht="15.75" customHeight="1" x14ac:dyDescent="0.25">
      <c r="A262" s="58">
        <v>1502</v>
      </c>
      <c r="B262" s="59">
        <v>53</v>
      </c>
      <c r="C262" s="59"/>
      <c r="D262" s="59"/>
      <c r="E262" s="59"/>
      <c r="F262" s="59"/>
      <c r="G262" s="59"/>
      <c r="H262" s="59"/>
      <c r="I262" s="59"/>
      <c r="J262" s="59"/>
      <c r="K262" s="59"/>
      <c r="L262" s="144"/>
      <c r="M262" s="220"/>
      <c r="N262" s="221"/>
      <c r="O262" s="222"/>
      <c r="P262" s="229"/>
      <c r="Q262" s="63">
        <f>B262</f>
        <v>53</v>
      </c>
      <c r="R262" s="230"/>
      <c r="S262" s="229"/>
      <c r="U262" s="104"/>
    </row>
    <row r="263" spans="1:21" ht="15.75" customHeight="1" x14ac:dyDescent="0.25">
      <c r="A263" s="58">
        <v>1601</v>
      </c>
      <c r="B263" s="59"/>
      <c r="C263" s="59">
        <v>32</v>
      </c>
      <c r="D263" s="59"/>
      <c r="E263" s="59"/>
      <c r="F263" s="59"/>
      <c r="G263" s="59"/>
      <c r="H263" s="59"/>
      <c r="I263" s="59"/>
      <c r="J263" s="59"/>
      <c r="K263" s="59"/>
      <c r="L263" s="144"/>
      <c r="M263" s="223"/>
      <c r="N263" s="129"/>
      <c r="O263" s="224"/>
      <c r="P263" s="67">
        <f>IF(C263=0,"",C263/B262)</f>
        <v>0.60377358490566035</v>
      </c>
      <c r="Q263" s="68">
        <v>32</v>
      </c>
      <c r="R263" s="231">
        <f t="shared" ref="R263:R270" si="25">IF(Q263=0,"",Q263/Q262)</f>
        <v>0.60377358490566035</v>
      </c>
      <c r="S263" s="231">
        <f t="shared" ref="S263:S270" si="26">IF(Q263=0,"",100%-R263)</f>
        <v>0.39622641509433965</v>
      </c>
      <c r="U263" s="104"/>
    </row>
    <row r="264" spans="1:21" ht="15.75" customHeight="1" x14ac:dyDescent="0.25">
      <c r="A264" s="58">
        <v>1602</v>
      </c>
      <c r="B264" s="59"/>
      <c r="C264" s="59"/>
      <c r="D264" s="59">
        <v>15</v>
      </c>
      <c r="E264" s="59"/>
      <c r="F264" s="59"/>
      <c r="G264" s="59"/>
      <c r="H264" s="59"/>
      <c r="I264" s="59"/>
      <c r="J264" s="59"/>
      <c r="K264" s="59"/>
      <c r="L264" s="144"/>
      <c r="M264" s="223"/>
      <c r="N264" s="129"/>
      <c r="O264" s="224"/>
      <c r="P264" s="67">
        <f>IF(D264=0,"",D264/C263)</f>
        <v>0.46875</v>
      </c>
      <c r="Q264" s="68">
        <v>22</v>
      </c>
      <c r="R264" s="231">
        <f t="shared" si="25"/>
        <v>0.6875</v>
      </c>
      <c r="S264" s="231">
        <f t="shared" si="26"/>
        <v>0.3125</v>
      </c>
      <c r="U264" s="70">
        <f>Q264/Q262</f>
        <v>0.41509433962264153</v>
      </c>
    </row>
    <row r="265" spans="1:21" ht="15.75" customHeight="1" x14ac:dyDescent="0.25">
      <c r="A265" s="58">
        <v>1701</v>
      </c>
      <c r="B265" s="59"/>
      <c r="C265" s="59"/>
      <c r="D265" s="59"/>
      <c r="E265" s="59">
        <v>12</v>
      </c>
      <c r="F265" s="59"/>
      <c r="G265" s="59"/>
      <c r="H265" s="59"/>
      <c r="I265" s="59"/>
      <c r="J265" s="59"/>
      <c r="K265" s="59"/>
      <c r="L265" s="144"/>
      <c r="M265" s="223"/>
      <c r="N265" s="129"/>
      <c r="O265" s="224"/>
      <c r="P265" s="67">
        <f>IF(E265=0,"",E265/D264)</f>
        <v>0.8</v>
      </c>
      <c r="Q265" s="68">
        <v>21</v>
      </c>
      <c r="R265" s="231">
        <f t="shared" si="25"/>
        <v>0.95454545454545459</v>
      </c>
      <c r="S265" s="231">
        <f t="shared" si="26"/>
        <v>4.5454545454545414E-2</v>
      </c>
      <c r="U265" s="104"/>
    </row>
    <row r="266" spans="1:21" ht="15.75" customHeight="1" x14ac:dyDescent="0.25">
      <c r="A266" s="58">
        <v>1702</v>
      </c>
      <c r="B266" s="59"/>
      <c r="C266" s="59"/>
      <c r="D266" s="59"/>
      <c r="E266" s="59"/>
      <c r="F266" s="59">
        <v>7</v>
      </c>
      <c r="G266" s="59"/>
      <c r="H266" s="59"/>
      <c r="I266" s="59"/>
      <c r="J266" s="59"/>
      <c r="K266" s="59"/>
      <c r="L266" s="144"/>
      <c r="M266" s="223"/>
      <c r="N266" s="129"/>
      <c r="O266" s="224"/>
      <c r="P266" s="67">
        <f>IF(F266=0,"",F266/E265)</f>
        <v>0.58333333333333337</v>
      </c>
      <c r="Q266" s="68">
        <v>21</v>
      </c>
      <c r="R266" s="231">
        <f t="shared" si="25"/>
        <v>1</v>
      </c>
      <c r="S266" s="231">
        <f t="shared" si="26"/>
        <v>0</v>
      </c>
      <c r="U266" s="104"/>
    </row>
    <row r="267" spans="1:21" ht="15.75" customHeight="1" x14ac:dyDescent="0.25">
      <c r="A267" s="58">
        <v>1801</v>
      </c>
      <c r="B267" s="59"/>
      <c r="C267" s="59"/>
      <c r="D267" s="59"/>
      <c r="E267" s="59"/>
      <c r="F267" s="59"/>
      <c r="G267" s="59">
        <v>7</v>
      </c>
      <c r="H267" s="59"/>
      <c r="I267" s="59"/>
      <c r="J267" s="59"/>
      <c r="K267" s="59"/>
      <c r="L267" s="144"/>
      <c r="M267" s="223"/>
      <c r="N267" s="129"/>
      <c r="O267" s="224"/>
      <c r="P267" s="67">
        <f>IF(G267=0,"",G267/F266)</f>
        <v>1</v>
      </c>
      <c r="Q267" s="68">
        <v>20</v>
      </c>
      <c r="R267" s="231">
        <f t="shared" si="25"/>
        <v>0.95238095238095233</v>
      </c>
      <c r="S267" s="231">
        <f t="shared" si="26"/>
        <v>4.7619047619047672E-2</v>
      </c>
      <c r="U267" s="104"/>
    </row>
    <row r="268" spans="1:21" ht="15.75" customHeight="1" x14ac:dyDescent="0.25">
      <c r="A268" s="58">
        <v>1802</v>
      </c>
      <c r="B268" s="59"/>
      <c r="C268" s="59"/>
      <c r="D268" s="59"/>
      <c r="E268" s="59"/>
      <c r="F268" s="59"/>
      <c r="G268" s="59"/>
      <c r="H268" s="59">
        <v>7</v>
      </c>
      <c r="I268" s="59"/>
      <c r="J268" s="59"/>
      <c r="K268" s="59"/>
      <c r="L268" s="144"/>
      <c r="M268" s="223"/>
      <c r="N268" s="129"/>
      <c r="O268" s="224"/>
      <c r="P268" s="67">
        <f>IF(H268=0,"",H268/G267)</f>
        <v>1</v>
      </c>
      <c r="Q268" s="68">
        <v>20</v>
      </c>
      <c r="R268" s="231">
        <f t="shared" si="25"/>
        <v>1</v>
      </c>
      <c r="S268" s="231">
        <f t="shared" si="26"/>
        <v>0</v>
      </c>
      <c r="U268" s="104"/>
    </row>
    <row r="269" spans="1:21" ht="15.75" customHeight="1" x14ac:dyDescent="0.25">
      <c r="A269" s="58">
        <v>1901</v>
      </c>
      <c r="B269" s="59"/>
      <c r="C269" s="59"/>
      <c r="D269" s="59"/>
      <c r="E269" s="59"/>
      <c r="F269" s="59"/>
      <c r="G269" s="59"/>
      <c r="H269" s="59"/>
      <c r="I269" s="59">
        <v>6</v>
      </c>
      <c r="J269" s="59"/>
      <c r="K269" s="59"/>
      <c r="L269" s="144"/>
      <c r="M269" s="223"/>
      <c r="N269" s="129"/>
      <c r="O269" s="224"/>
      <c r="P269" s="67">
        <f>IF(I269=0,"",I269/H268)</f>
        <v>0.8571428571428571</v>
      </c>
      <c r="Q269" s="68">
        <v>18</v>
      </c>
      <c r="R269" s="231">
        <f t="shared" si="25"/>
        <v>0.9</v>
      </c>
      <c r="S269" s="231">
        <f t="shared" si="26"/>
        <v>9.9999999999999978E-2</v>
      </c>
      <c r="U269" s="104"/>
    </row>
    <row r="270" spans="1:21" ht="15.75" customHeight="1" x14ac:dyDescent="0.25">
      <c r="A270" s="58">
        <v>1902</v>
      </c>
      <c r="B270" s="59"/>
      <c r="C270" s="59"/>
      <c r="D270" s="59"/>
      <c r="E270" s="59"/>
      <c r="F270" s="59"/>
      <c r="G270" s="59"/>
      <c r="H270" s="59"/>
      <c r="I270" s="59"/>
      <c r="J270" s="59">
        <v>6</v>
      </c>
      <c r="K270" s="59"/>
      <c r="L270" s="144"/>
      <c r="M270" s="223"/>
      <c r="N270" s="129"/>
      <c r="O270" s="224"/>
      <c r="P270" s="71">
        <f>IF(J270=0,"",J270/I269)</f>
        <v>1</v>
      </c>
      <c r="Q270" s="68">
        <v>18</v>
      </c>
      <c r="R270" s="71">
        <f t="shared" si="25"/>
        <v>1</v>
      </c>
      <c r="S270" s="71">
        <f t="shared" si="26"/>
        <v>0</v>
      </c>
      <c r="U270" s="104"/>
    </row>
    <row r="271" spans="1:21" ht="15.75" customHeight="1" x14ac:dyDescent="0.25">
      <c r="A271" s="58">
        <v>2001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59">
        <v>6</v>
      </c>
      <c r="L271" s="144">
        <v>3</v>
      </c>
      <c r="M271" s="223"/>
      <c r="N271" s="129"/>
      <c r="O271" s="225"/>
      <c r="P271" s="105"/>
      <c r="Q271" s="68">
        <v>14</v>
      </c>
      <c r="R271" s="105"/>
      <c r="S271" s="239"/>
      <c r="U271" s="104"/>
    </row>
    <row r="272" spans="1:21" ht="15.75" customHeight="1" x14ac:dyDescent="0.25">
      <c r="A272" s="58">
        <v>2002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59">
        <v>8</v>
      </c>
      <c r="L272" s="144">
        <v>3</v>
      </c>
      <c r="M272" s="223"/>
      <c r="N272" s="129"/>
      <c r="O272" s="225"/>
      <c r="P272" s="233"/>
      <c r="Q272" s="109">
        <v>11</v>
      </c>
      <c r="R272" s="234"/>
      <c r="S272" s="233"/>
      <c r="U272" s="104"/>
    </row>
    <row r="273" spans="1:21" ht="15.75" customHeight="1" x14ac:dyDescent="0.25">
      <c r="A273" s="58">
        <v>2101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59">
        <v>5</v>
      </c>
      <c r="L273" s="144">
        <v>3</v>
      </c>
      <c r="M273" s="223"/>
      <c r="N273" s="129"/>
      <c r="O273" s="225"/>
      <c r="P273" s="233"/>
      <c r="Q273" s="109">
        <v>8</v>
      </c>
      <c r="R273" s="234"/>
      <c r="S273" s="233"/>
      <c r="U273" s="104"/>
    </row>
    <row r="274" spans="1:21" ht="15.75" customHeight="1" x14ac:dyDescent="0.25">
      <c r="A274" s="58">
        <v>2102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59">
        <v>5</v>
      </c>
      <c r="L274" s="144"/>
      <c r="M274" s="223"/>
      <c r="N274" s="129"/>
      <c r="O274" s="225"/>
      <c r="P274" s="233"/>
      <c r="Q274" s="196">
        <v>5</v>
      </c>
      <c r="R274" s="234"/>
      <c r="S274" s="233"/>
      <c r="U274" s="104"/>
    </row>
    <row r="275" spans="1:21" ht="15.75" customHeight="1" x14ac:dyDescent="0.25">
      <c r="A275" s="58">
        <v>2201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>
        <v>1</v>
      </c>
      <c r="L275" s="144">
        <v>1</v>
      </c>
      <c r="M275" s="223"/>
      <c r="N275" s="129"/>
      <c r="O275" s="225"/>
      <c r="P275" s="129"/>
      <c r="Q275" s="198">
        <v>4</v>
      </c>
      <c r="R275" s="124"/>
      <c r="S275" s="233"/>
      <c r="U275" s="104"/>
    </row>
    <row r="276" spans="1:21" ht="15.75" customHeight="1" x14ac:dyDescent="0.25">
      <c r="A276" s="58">
        <v>2202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>
        <v>1</v>
      </c>
      <c r="L276" s="144">
        <v>2</v>
      </c>
      <c r="M276" s="223"/>
      <c r="N276" s="129"/>
      <c r="O276" s="225"/>
      <c r="P276" s="253"/>
      <c r="Q276" s="198">
        <v>3</v>
      </c>
      <c r="R276" s="253"/>
      <c r="S276" s="233"/>
      <c r="U276" s="104"/>
    </row>
    <row r="277" spans="1:21" ht="15.75" customHeight="1" x14ac:dyDescent="0.25">
      <c r="A277" s="58">
        <v>2301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144"/>
      <c r="M277" s="223"/>
      <c r="N277" s="129"/>
      <c r="O277" s="225"/>
      <c r="P277" s="191" t="s">
        <v>83</v>
      </c>
      <c r="Q277" s="197">
        <v>12</v>
      </c>
      <c r="R277" s="83">
        <f>L279</f>
        <v>12</v>
      </c>
      <c r="S277" s="193" t="s">
        <v>11</v>
      </c>
      <c r="U277" s="104"/>
    </row>
    <row r="278" spans="1:21" ht="15.75" customHeight="1" x14ac:dyDescent="0.25">
      <c r="A278" s="58">
        <v>2302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144"/>
      <c r="M278" s="226"/>
      <c r="N278" s="227"/>
      <c r="O278" s="228"/>
      <c r="P278" s="192" t="s">
        <v>85</v>
      </c>
      <c r="Q278" s="86">
        <f>IF(Q277/B262=0,"",Q277/B262)</f>
        <v>0.22641509433962265</v>
      </c>
      <c r="R278" s="87">
        <f>IF(Q277/R277=0,"",Q277/R277)</f>
        <v>1</v>
      </c>
      <c r="S278" s="194" t="s">
        <v>86</v>
      </c>
      <c r="U278" s="104"/>
    </row>
    <row r="279" spans="1:21" ht="18" x14ac:dyDescent="0.25">
      <c r="A279" s="28"/>
      <c r="B279" s="280" t="s">
        <v>111</v>
      </c>
      <c r="C279" s="280"/>
      <c r="D279" s="280"/>
      <c r="E279" s="280"/>
      <c r="F279" s="280"/>
      <c r="G279" s="280"/>
      <c r="H279" s="280"/>
      <c r="I279" s="280"/>
      <c r="J279" s="280"/>
      <c r="K279" s="280"/>
      <c r="L279" s="93">
        <f>SUM(L262:L278)</f>
        <v>12</v>
      </c>
      <c r="M279" s="94">
        <f>IF(L271=0,"",L271/B262)</f>
        <v>5.6603773584905662E-2</v>
      </c>
      <c r="N279" s="94">
        <f>IF(L279=0,"",L279/B262)</f>
        <v>0.22641509433962265</v>
      </c>
      <c r="O279" s="94">
        <f>N279-M279</f>
        <v>0.169811320754717</v>
      </c>
      <c r="P279" s="3"/>
      <c r="Q279" s="29"/>
      <c r="R279" s="22"/>
      <c r="S279" s="3"/>
      <c r="U279" s="104"/>
    </row>
    <row r="280" spans="1:21" ht="14.25" customHeight="1" x14ac:dyDescent="0.2">
      <c r="L280" s="114"/>
      <c r="M280" s="3"/>
      <c r="O280" s="3"/>
      <c r="T280" s="104"/>
    </row>
    <row r="281" spans="1:21" ht="12.75" customHeight="1" x14ac:dyDescent="0.2">
      <c r="L281" s="114"/>
      <c r="M281" s="3"/>
      <c r="O281" s="3"/>
    </row>
    <row r="282" spans="1:21" ht="26.25" customHeight="1" x14ac:dyDescent="0.4">
      <c r="A282" s="2"/>
      <c r="B282" s="279" t="s">
        <v>99</v>
      </c>
      <c r="C282" s="279"/>
      <c r="D282" s="279"/>
      <c r="E282" s="279"/>
      <c r="F282" s="279"/>
      <c r="G282" s="279"/>
      <c r="H282" s="279"/>
      <c r="I282" s="279"/>
      <c r="J282" s="279"/>
      <c r="K282" s="279"/>
      <c r="L282" s="179" t="s">
        <v>112</v>
      </c>
      <c r="M282" s="3"/>
      <c r="N282" s="29"/>
      <c r="O282" s="3"/>
      <c r="P282" s="29"/>
      <c r="Q282" s="29"/>
      <c r="R282" s="29"/>
    </row>
    <row r="283" spans="1:21" ht="20.25" x14ac:dyDescent="0.2">
      <c r="A283" s="272" t="s">
        <v>10</v>
      </c>
      <c r="B283" s="273" t="s">
        <v>100</v>
      </c>
      <c r="C283" s="274"/>
      <c r="D283" s="274"/>
      <c r="E283" s="274"/>
      <c r="F283" s="274"/>
      <c r="G283" s="274"/>
      <c r="H283" s="274"/>
      <c r="I283" s="274"/>
      <c r="J283" s="274"/>
      <c r="K283" s="275"/>
      <c r="L283" s="309" t="s">
        <v>11</v>
      </c>
      <c r="M283" s="300" t="s">
        <v>3</v>
      </c>
      <c r="N283" s="300" t="s">
        <v>4</v>
      </c>
      <c r="O283" s="302" t="s">
        <v>5</v>
      </c>
      <c r="P283" s="300" t="s">
        <v>6</v>
      </c>
      <c r="Q283" s="304" t="s">
        <v>7</v>
      </c>
      <c r="R283" s="304" t="s">
        <v>8</v>
      </c>
      <c r="S283" s="269" t="s">
        <v>101</v>
      </c>
    </row>
    <row r="284" spans="1:21" ht="15.75" x14ac:dyDescent="0.25">
      <c r="A284" s="268"/>
      <c r="B284" s="58" t="s">
        <v>102</v>
      </c>
      <c r="C284" s="58" t="s">
        <v>103</v>
      </c>
      <c r="D284" s="58" t="s">
        <v>104</v>
      </c>
      <c r="E284" s="58" t="s">
        <v>105</v>
      </c>
      <c r="F284" s="58" t="s">
        <v>106</v>
      </c>
      <c r="G284" s="58" t="s">
        <v>107</v>
      </c>
      <c r="H284" s="58" t="s">
        <v>108</v>
      </c>
      <c r="I284" s="58" t="s">
        <v>109</v>
      </c>
      <c r="J284" s="58" t="s">
        <v>110</v>
      </c>
      <c r="K284" s="58" t="s">
        <v>135</v>
      </c>
      <c r="L284" s="310"/>
      <c r="M284" s="301"/>
      <c r="N284" s="301"/>
      <c r="O284" s="303"/>
      <c r="P284" s="301"/>
      <c r="Q284" s="305"/>
      <c r="R284" s="305"/>
      <c r="S284" s="268"/>
    </row>
    <row r="285" spans="1:21" ht="15.75" customHeight="1" x14ac:dyDescent="0.25">
      <c r="A285" s="58">
        <v>1602</v>
      </c>
      <c r="B285" s="59">
        <v>52</v>
      </c>
      <c r="C285" s="59"/>
      <c r="D285" s="59"/>
      <c r="E285" s="59"/>
      <c r="F285" s="59"/>
      <c r="G285" s="59"/>
      <c r="H285" s="59"/>
      <c r="I285" s="59"/>
      <c r="J285" s="59"/>
      <c r="K285" s="59"/>
      <c r="L285" s="144"/>
      <c r="M285" s="220"/>
      <c r="N285" s="221"/>
      <c r="O285" s="222"/>
      <c r="P285" s="229"/>
      <c r="Q285" s="63">
        <f>B285</f>
        <v>52</v>
      </c>
      <c r="R285" s="230"/>
      <c r="S285" s="229"/>
    </row>
    <row r="286" spans="1:21" ht="15.75" customHeight="1" x14ac:dyDescent="0.25">
      <c r="A286" s="58">
        <v>1701</v>
      </c>
      <c r="B286" s="59"/>
      <c r="C286" s="59">
        <v>33</v>
      </c>
      <c r="D286" s="59"/>
      <c r="E286" s="59"/>
      <c r="F286" s="59"/>
      <c r="G286" s="59"/>
      <c r="H286" s="59"/>
      <c r="I286" s="59"/>
      <c r="J286" s="59"/>
      <c r="K286" s="59"/>
      <c r="L286" s="144"/>
      <c r="M286" s="223"/>
      <c r="N286" s="129"/>
      <c r="O286" s="224"/>
      <c r="P286" s="67">
        <f>IF(C286=0,"",C286/B285)</f>
        <v>0.63461538461538458</v>
      </c>
      <c r="Q286" s="68">
        <v>33</v>
      </c>
      <c r="R286" s="231">
        <f t="shared" ref="R286:R293" si="27">IF(Q286=0,"",Q286/Q285)</f>
        <v>0.63461538461538458</v>
      </c>
      <c r="S286" s="231">
        <f t="shared" ref="S286:S293" si="28">IF(Q286=0,"",100%-R286)</f>
        <v>0.36538461538461542</v>
      </c>
    </row>
    <row r="287" spans="1:21" ht="15.75" customHeight="1" x14ac:dyDescent="0.25">
      <c r="A287" s="58">
        <v>1702</v>
      </c>
      <c r="B287" s="59"/>
      <c r="C287" s="59"/>
      <c r="D287" s="59">
        <v>15</v>
      </c>
      <c r="E287" s="59"/>
      <c r="F287" s="59"/>
      <c r="G287" s="59"/>
      <c r="H287" s="59"/>
      <c r="I287" s="59"/>
      <c r="J287" s="59"/>
      <c r="K287" s="59"/>
      <c r="L287" s="144"/>
      <c r="M287" s="223"/>
      <c r="N287" s="129"/>
      <c r="O287" s="224"/>
      <c r="P287" s="67">
        <f>IF(D287=0,"",D287/C286)</f>
        <v>0.45454545454545453</v>
      </c>
      <c r="Q287" s="68">
        <v>24</v>
      </c>
      <c r="R287" s="231">
        <f t="shared" si="27"/>
        <v>0.72727272727272729</v>
      </c>
      <c r="S287" s="231">
        <f t="shared" si="28"/>
        <v>0.27272727272727271</v>
      </c>
      <c r="U287" s="70">
        <f>Q287/Q285</f>
        <v>0.46153846153846156</v>
      </c>
    </row>
    <row r="288" spans="1:21" ht="15.75" customHeight="1" x14ac:dyDescent="0.25">
      <c r="A288" s="58">
        <v>1801</v>
      </c>
      <c r="B288" s="59"/>
      <c r="C288" s="59"/>
      <c r="D288" s="59"/>
      <c r="E288" s="59">
        <v>7</v>
      </c>
      <c r="F288" s="59"/>
      <c r="G288" s="59"/>
      <c r="H288" s="59"/>
      <c r="I288" s="59"/>
      <c r="J288" s="59"/>
      <c r="K288" s="59"/>
      <c r="L288" s="144"/>
      <c r="M288" s="223"/>
      <c r="N288" s="129"/>
      <c r="O288" s="224"/>
      <c r="P288" s="67">
        <f>IF(E288=0,"",E288/D287)</f>
        <v>0.46666666666666667</v>
      </c>
      <c r="Q288" s="68">
        <v>19</v>
      </c>
      <c r="R288" s="231">
        <f t="shared" si="27"/>
        <v>0.79166666666666663</v>
      </c>
      <c r="S288" s="231">
        <f t="shared" si="28"/>
        <v>0.20833333333333337</v>
      </c>
      <c r="U288" s="104"/>
    </row>
    <row r="289" spans="1:21" ht="15.75" customHeight="1" x14ac:dyDescent="0.25">
      <c r="A289" s="58">
        <v>1802</v>
      </c>
      <c r="B289" s="59"/>
      <c r="C289" s="59"/>
      <c r="D289" s="59"/>
      <c r="E289" s="59"/>
      <c r="F289" s="59">
        <v>6</v>
      </c>
      <c r="G289" s="59"/>
      <c r="H289" s="59"/>
      <c r="I289" s="59"/>
      <c r="J289" s="59"/>
      <c r="K289" s="59"/>
      <c r="L289" s="144"/>
      <c r="M289" s="223"/>
      <c r="N289" s="129"/>
      <c r="O289" s="224"/>
      <c r="P289" s="67">
        <f>IF(F289=0,"",F289/E288)</f>
        <v>0.8571428571428571</v>
      </c>
      <c r="Q289" s="68">
        <v>14</v>
      </c>
      <c r="R289" s="231">
        <f t="shared" si="27"/>
        <v>0.73684210526315785</v>
      </c>
      <c r="S289" s="231">
        <f t="shared" si="28"/>
        <v>0.26315789473684215</v>
      </c>
      <c r="U289" s="104"/>
    </row>
    <row r="290" spans="1:21" ht="15.75" customHeight="1" x14ac:dyDescent="0.25">
      <c r="A290" s="58">
        <v>1901</v>
      </c>
      <c r="B290" s="59"/>
      <c r="C290" s="59"/>
      <c r="D290" s="59"/>
      <c r="E290" s="59"/>
      <c r="F290" s="59"/>
      <c r="G290" s="59">
        <v>4</v>
      </c>
      <c r="H290" s="59"/>
      <c r="I290" s="59"/>
      <c r="J290" s="59"/>
      <c r="K290" s="59"/>
      <c r="L290" s="144"/>
      <c r="M290" s="223"/>
      <c r="N290" s="129"/>
      <c r="O290" s="224"/>
      <c r="P290" s="67">
        <f>IF(G290=0,"",G290/F289)</f>
        <v>0.66666666666666663</v>
      </c>
      <c r="Q290" s="68">
        <v>10</v>
      </c>
      <c r="R290" s="231">
        <f t="shared" si="27"/>
        <v>0.7142857142857143</v>
      </c>
      <c r="S290" s="231">
        <f t="shared" si="28"/>
        <v>0.2857142857142857</v>
      </c>
      <c r="U290" s="104"/>
    </row>
    <row r="291" spans="1:21" ht="15.75" customHeight="1" x14ac:dyDescent="0.25">
      <c r="A291" s="58">
        <v>1902</v>
      </c>
      <c r="B291" s="59"/>
      <c r="C291" s="59"/>
      <c r="D291" s="59"/>
      <c r="E291" s="59"/>
      <c r="F291" s="59"/>
      <c r="G291" s="59"/>
      <c r="H291" s="59">
        <v>4</v>
      </c>
      <c r="I291" s="59"/>
      <c r="J291" s="59"/>
      <c r="K291" s="59"/>
      <c r="L291" s="144"/>
      <c r="M291" s="223"/>
      <c r="N291" s="129"/>
      <c r="O291" s="224"/>
      <c r="P291" s="67">
        <f>IF(H291=0,"",H291/G290)</f>
        <v>1</v>
      </c>
      <c r="Q291" s="68">
        <v>8</v>
      </c>
      <c r="R291" s="231">
        <f t="shared" si="27"/>
        <v>0.8</v>
      </c>
      <c r="S291" s="231">
        <f t="shared" si="28"/>
        <v>0.19999999999999996</v>
      </c>
      <c r="U291" s="104"/>
    </row>
    <row r="292" spans="1:21" ht="15.75" customHeight="1" x14ac:dyDescent="0.25">
      <c r="A292" s="58">
        <v>2001</v>
      </c>
      <c r="B292" s="59"/>
      <c r="C292" s="59"/>
      <c r="D292" s="59"/>
      <c r="E292" s="59"/>
      <c r="F292" s="59"/>
      <c r="G292" s="59"/>
      <c r="H292" s="59"/>
      <c r="I292" s="59">
        <v>4</v>
      </c>
      <c r="J292" s="59"/>
      <c r="K292" s="59"/>
      <c r="L292" s="144"/>
      <c r="M292" s="223"/>
      <c r="N292" s="129"/>
      <c r="O292" s="224"/>
      <c r="P292" s="67">
        <f>IF(I292=0,"",I292/H291)</f>
        <v>1</v>
      </c>
      <c r="Q292" s="68">
        <v>7</v>
      </c>
      <c r="R292" s="231">
        <f t="shared" si="27"/>
        <v>0.875</v>
      </c>
      <c r="S292" s="231">
        <f t="shared" si="28"/>
        <v>0.125</v>
      </c>
      <c r="U292" s="104"/>
    </row>
    <row r="293" spans="1:21" ht="15.75" customHeight="1" x14ac:dyDescent="0.25">
      <c r="A293" s="58">
        <v>2002</v>
      </c>
      <c r="B293" s="59"/>
      <c r="C293" s="59"/>
      <c r="D293" s="59"/>
      <c r="E293" s="59"/>
      <c r="F293" s="59"/>
      <c r="G293" s="59"/>
      <c r="H293" s="59"/>
      <c r="I293" s="59"/>
      <c r="J293" s="59">
        <v>2</v>
      </c>
      <c r="K293" s="59"/>
      <c r="L293" s="144">
        <v>1</v>
      </c>
      <c r="M293" s="223"/>
      <c r="N293" s="129"/>
      <c r="O293" s="224"/>
      <c r="P293" s="71">
        <f>IF(J293=0,"",J293/I292)</f>
        <v>0.5</v>
      </c>
      <c r="Q293" s="68">
        <v>7</v>
      </c>
      <c r="R293" s="71">
        <f t="shared" si="27"/>
        <v>1</v>
      </c>
      <c r="S293" s="71">
        <f t="shared" si="28"/>
        <v>0</v>
      </c>
      <c r="U293" s="104"/>
    </row>
    <row r="294" spans="1:21" ht="15.75" customHeight="1" x14ac:dyDescent="0.25">
      <c r="A294" s="58">
        <v>2101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>
        <v>2</v>
      </c>
      <c r="L294" s="144"/>
      <c r="M294" s="223"/>
      <c r="N294" s="129"/>
      <c r="O294" s="225"/>
      <c r="P294" s="105"/>
      <c r="Q294" s="68">
        <v>6</v>
      </c>
      <c r="R294" s="105"/>
      <c r="S294" s="239"/>
      <c r="U294" s="104"/>
    </row>
    <row r="295" spans="1:21" ht="15.75" customHeight="1" x14ac:dyDescent="0.25">
      <c r="A295" s="58">
        <v>2102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59">
        <v>2</v>
      </c>
      <c r="L295" s="144">
        <v>2</v>
      </c>
      <c r="M295" s="223"/>
      <c r="N295" s="129"/>
      <c r="O295" s="225"/>
      <c r="P295" s="233"/>
      <c r="Q295" s="109">
        <v>6</v>
      </c>
      <c r="R295" s="234"/>
      <c r="S295" s="233"/>
      <c r="U295" s="104"/>
    </row>
    <row r="296" spans="1:21" ht="15.75" customHeight="1" x14ac:dyDescent="0.25">
      <c r="A296" s="58">
        <v>2201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>
        <v>2</v>
      </c>
      <c r="L296" s="144">
        <v>2</v>
      </c>
      <c r="M296" s="223"/>
      <c r="N296" s="129"/>
      <c r="O296" s="225"/>
      <c r="P296" s="233"/>
      <c r="Q296" s="196">
        <v>4</v>
      </c>
      <c r="R296" s="234"/>
      <c r="S296" s="233"/>
      <c r="U296" s="104"/>
    </row>
    <row r="297" spans="1:21" ht="15.75" customHeight="1" x14ac:dyDescent="0.25">
      <c r="A297" s="58">
        <v>2202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59">
        <v>1</v>
      </c>
      <c r="L297" s="144"/>
      <c r="M297" s="223"/>
      <c r="N297" s="129"/>
      <c r="O297" s="225"/>
      <c r="P297" s="235"/>
      <c r="Q297" s="198">
        <v>1</v>
      </c>
      <c r="R297" s="236"/>
      <c r="S297" s="233"/>
      <c r="U297" s="104"/>
    </row>
    <row r="298" spans="1:21" ht="15.75" customHeight="1" x14ac:dyDescent="0.25">
      <c r="A298" s="58">
        <v>2301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>
        <v>1</v>
      </c>
      <c r="L298" s="144"/>
      <c r="M298" s="223"/>
      <c r="N298" s="129"/>
      <c r="O298" s="225"/>
      <c r="P298" s="235"/>
      <c r="Q298" s="198">
        <v>1</v>
      </c>
      <c r="R298" s="236"/>
      <c r="S298" s="233"/>
      <c r="U298" s="104"/>
    </row>
    <row r="299" spans="1:21" ht="15.75" customHeight="1" x14ac:dyDescent="0.25">
      <c r="A299" s="58">
        <v>2302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144"/>
      <c r="M299" s="223"/>
      <c r="N299" s="129"/>
      <c r="O299" s="225"/>
      <c r="P299" s="191" t="s">
        <v>83</v>
      </c>
      <c r="Q299" s="197">
        <v>5</v>
      </c>
      <c r="R299" s="83">
        <f>L302</f>
        <v>5</v>
      </c>
      <c r="S299" s="193" t="s">
        <v>11</v>
      </c>
      <c r="U299" s="104"/>
    </row>
    <row r="300" spans="1:21" ht="15.75" customHeight="1" x14ac:dyDescent="0.25">
      <c r="A300" s="58">
        <v>2401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144"/>
      <c r="M300" s="223"/>
      <c r="N300" s="129"/>
      <c r="O300" s="225"/>
      <c r="P300" s="192" t="s">
        <v>85</v>
      </c>
      <c r="Q300" s="86">
        <f>IF(Q299/B285=0,"",Q299/B285)</f>
        <v>9.6153846153846159E-2</v>
      </c>
      <c r="R300" s="87">
        <f>IF(Q299/R299=0,"",Q299/R299)</f>
        <v>1</v>
      </c>
      <c r="S300" s="194" t="s">
        <v>86</v>
      </c>
      <c r="U300" s="104"/>
    </row>
    <row r="301" spans="1:21" ht="15.75" x14ac:dyDescent="0.25">
      <c r="A301" s="58">
        <v>2402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144"/>
      <c r="M301" s="226"/>
      <c r="N301" s="227"/>
      <c r="O301" s="228"/>
      <c r="P301" s="90"/>
      <c r="Q301" s="91"/>
      <c r="R301" s="91"/>
      <c r="S301" s="113"/>
      <c r="U301" s="104"/>
    </row>
    <row r="302" spans="1:21" ht="18" x14ac:dyDescent="0.25">
      <c r="A302" s="28"/>
      <c r="B302" s="280" t="s">
        <v>111</v>
      </c>
      <c r="C302" s="280"/>
      <c r="D302" s="280"/>
      <c r="E302" s="280"/>
      <c r="F302" s="280"/>
      <c r="G302" s="280"/>
      <c r="H302" s="280"/>
      <c r="I302" s="280"/>
      <c r="J302" s="280"/>
      <c r="K302" s="280"/>
      <c r="L302" s="93">
        <f>SUM(L285:L298)</f>
        <v>5</v>
      </c>
      <c r="M302" s="94">
        <f>IF(L293=0,"",L293/B285)</f>
        <v>1.9230769230769232E-2</v>
      </c>
      <c r="N302" s="94">
        <f>IF(L302=0,"",L302/B285)</f>
        <v>9.6153846153846159E-2</v>
      </c>
      <c r="O302" s="94">
        <f>IF(L293=0,"",N302-M302)</f>
        <v>7.6923076923076927E-2</v>
      </c>
      <c r="P302" s="3"/>
      <c r="Q302" s="29"/>
      <c r="R302" s="22"/>
      <c r="S302" s="3"/>
      <c r="U302" s="104"/>
    </row>
    <row r="303" spans="1:21" ht="14.25" customHeight="1" x14ac:dyDescent="0.2">
      <c r="T303" s="104"/>
    </row>
    <row r="304" spans="1:21" ht="14.25" customHeight="1" x14ac:dyDescent="0.2">
      <c r="T304" s="104"/>
    </row>
    <row r="305" spans="1:21" ht="26.25" customHeight="1" x14ac:dyDescent="0.4">
      <c r="A305" s="2"/>
      <c r="B305" s="279" t="s">
        <v>99</v>
      </c>
      <c r="C305" s="279"/>
      <c r="D305" s="279"/>
      <c r="E305" s="279"/>
      <c r="F305" s="279"/>
      <c r="G305" s="279"/>
      <c r="H305" s="279"/>
      <c r="I305" s="279"/>
      <c r="J305" s="279"/>
      <c r="K305" s="279"/>
      <c r="L305" s="217" t="s">
        <v>113</v>
      </c>
      <c r="M305" s="3"/>
      <c r="N305" s="29"/>
      <c r="O305" s="156" t="s">
        <v>138</v>
      </c>
      <c r="P305" s="29"/>
      <c r="Q305" s="29"/>
      <c r="R305" s="29"/>
      <c r="T305" s="104"/>
    </row>
    <row r="306" spans="1:21" ht="20.25" customHeight="1" x14ac:dyDescent="0.2">
      <c r="A306" s="272" t="s">
        <v>10</v>
      </c>
      <c r="B306" s="273" t="s">
        <v>100</v>
      </c>
      <c r="C306" s="274"/>
      <c r="D306" s="274"/>
      <c r="E306" s="274"/>
      <c r="F306" s="274"/>
      <c r="G306" s="274"/>
      <c r="H306" s="274"/>
      <c r="I306" s="274"/>
      <c r="J306" s="274"/>
      <c r="K306" s="275"/>
      <c r="L306" s="309" t="s">
        <v>11</v>
      </c>
      <c r="M306" s="300" t="s">
        <v>3</v>
      </c>
      <c r="N306" s="300" t="s">
        <v>4</v>
      </c>
      <c r="O306" s="302" t="s">
        <v>5</v>
      </c>
      <c r="P306" s="300" t="s">
        <v>6</v>
      </c>
      <c r="Q306" s="304" t="s">
        <v>7</v>
      </c>
      <c r="R306" s="304" t="s">
        <v>8</v>
      </c>
      <c r="S306" s="269" t="s">
        <v>101</v>
      </c>
      <c r="U306" s="104"/>
    </row>
    <row r="307" spans="1:21" ht="15.75" customHeight="1" x14ac:dyDescent="0.25">
      <c r="A307" s="268"/>
      <c r="B307" s="58" t="s">
        <v>102</v>
      </c>
      <c r="C307" s="58" t="s">
        <v>103</v>
      </c>
      <c r="D307" s="58" t="s">
        <v>104</v>
      </c>
      <c r="E307" s="58" t="s">
        <v>105</v>
      </c>
      <c r="F307" s="58" t="s">
        <v>106</v>
      </c>
      <c r="G307" s="58" t="s">
        <v>107</v>
      </c>
      <c r="H307" s="58" t="s">
        <v>108</v>
      </c>
      <c r="I307" s="58" t="s">
        <v>109</v>
      </c>
      <c r="J307" s="58" t="s">
        <v>110</v>
      </c>
      <c r="K307" s="58" t="s">
        <v>135</v>
      </c>
      <c r="L307" s="310"/>
      <c r="M307" s="301"/>
      <c r="N307" s="301"/>
      <c r="O307" s="303"/>
      <c r="P307" s="301"/>
      <c r="Q307" s="305"/>
      <c r="R307" s="305"/>
      <c r="S307" s="268"/>
      <c r="U307" s="104"/>
    </row>
    <row r="308" spans="1:21" ht="15.75" customHeight="1" x14ac:dyDescent="0.25">
      <c r="A308" s="58">
        <v>1701</v>
      </c>
      <c r="B308" s="59" t="s">
        <v>139</v>
      </c>
      <c r="C308" s="59"/>
      <c r="D308" s="59"/>
      <c r="E308" s="59"/>
      <c r="F308" s="59"/>
      <c r="G308" s="59"/>
      <c r="H308" s="59"/>
      <c r="I308" s="59"/>
      <c r="J308" s="59"/>
      <c r="K308" s="59"/>
      <c r="L308" s="144"/>
      <c r="M308" s="96"/>
      <c r="N308" s="97"/>
      <c r="O308" s="98"/>
      <c r="P308" s="99"/>
      <c r="Q308" s="63" t="str">
        <f>B308</f>
        <v>--</v>
      </c>
      <c r="R308" s="100"/>
      <c r="S308" s="99"/>
      <c r="U308" s="104"/>
    </row>
    <row r="309" spans="1:21" ht="15.75" customHeight="1" x14ac:dyDescent="0.25">
      <c r="A309" s="58">
        <v>1702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144"/>
      <c r="M309" s="101"/>
      <c r="N309" s="102"/>
      <c r="O309" s="103"/>
      <c r="P309" s="116" t="str">
        <f>IF(D309=0,"",D309/B308)</f>
        <v/>
      </c>
      <c r="Q309" s="68"/>
      <c r="R309" s="117" t="str">
        <f t="shared" ref="R309:R316" si="29">IF(Q309=0,"",Q309/Q308)</f>
        <v/>
      </c>
      <c r="S309" s="117" t="str">
        <f t="shared" ref="S309:S316" si="30">IF(Q309=0,"",100%-R309)</f>
        <v/>
      </c>
      <c r="U309" s="104"/>
    </row>
    <row r="310" spans="1:21" ht="15.75" customHeight="1" x14ac:dyDescent="0.25">
      <c r="A310" s="58">
        <v>1801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144"/>
      <c r="M310" s="101"/>
      <c r="N310" s="102"/>
      <c r="O310" s="103"/>
      <c r="P310" s="116" t="str">
        <f>IF(E310=0,"",E310/D309)</f>
        <v/>
      </c>
      <c r="Q310" s="68"/>
      <c r="R310" s="117" t="str">
        <f t="shared" si="29"/>
        <v/>
      </c>
      <c r="S310" s="117" t="str">
        <f t="shared" si="30"/>
        <v/>
      </c>
      <c r="U310" s="70" t="e">
        <f>Q310/Q308</f>
        <v>#VALUE!</v>
      </c>
    </row>
    <row r="311" spans="1:21" ht="15.75" customHeight="1" x14ac:dyDescent="0.25">
      <c r="A311" s="58">
        <v>1802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144"/>
      <c r="M311" s="101"/>
      <c r="N311" s="102"/>
      <c r="O311" s="103"/>
      <c r="P311" s="116" t="str">
        <f>IF(F311=0,"",F311/E310)</f>
        <v/>
      </c>
      <c r="Q311" s="68"/>
      <c r="R311" s="117" t="str">
        <f t="shared" si="29"/>
        <v/>
      </c>
      <c r="S311" s="117" t="str">
        <f t="shared" si="30"/>
        <v/>
      </c>
      <c r="U311" s="104"/>
    </row>
    <row r="312" spans="1:21" ht="15.75" customHeight="1" x14ac:dyDescent="0.25">
      <c r="A312" s="58">
        <v>1901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144"/>
      <c r="M312" s="101"/>
      <c r="N312" s="102"/>
      <c r="O312" s="103"/>
      <c r="P312" s="116" t="str">
        <f>IF(G312=0,"",G312/F311)</f>
        <v/>
      </c>
      <c r="Q312" s="68"/>
      <c r="R312" s="117" t="str">
        <f t="shared" si="29"/>
        <v/>
      </c>
      <c r="S312" s="117" t="str">
        <f t="shared" si="30"/>
        <v/>
      </c>
    </row>
    <row r="313" spans="1:21" ht="15.75" customHeight="1" x14ac:dyDescent="0.25">
      <c r="A313" s="58">
        <v>1902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144"/>
      <c r="M313" s="101"/>
      <c r="N313" s="102"/>
      <c r="O313" s="103"/>
      <c r="P313" s="116" t="str">
        <f>IF(H313=0,"",H313/G312)</f>
        <v/>
      </c>
      <c r="Q313" s="68"/>
      <c r="R313" s="117" t="str">
        <f t="shared" si="29"/>
        <v/>
      </c>
      <c r="S313" s="117" t="str">
        <f t="shared" si="30"/>
        <v/>
      </c>
    </row>
    <row r="314" spans="1:21" ht="15.75" customHeight="1" x14ac:dyDescent="0.25">
      <c r="A314" s="58">
        <v>2001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144"/>
      <c r="M314" s="101"/>
      <c r="N314" s="102"/>
      <c r="O314" s="103"/>
      <c r="P314" s="116" t="str">
        <f>IF(I314=0,"",I314/H313)</f>
        <v/>
      </c>
      <c r="Q314" s="68"/>
      <c r="R314" s="117" t="str">
        <f t="shared" si="29"/>
        <v/>
      </c>
      <c r="S314" s="117" t="str">
        <f t="shared" si="30"/>
        <v/>
      </c>
    </row>
    <row r="315" spans="1:21" ht="15.75" customHeight="1" x14ac:dyDescent="0.25">
      <c r="A315" s="58">
        <v>2002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144"/>
      <c r="M315" s="101"/>
      <c r="N315" s="102"/>
      <c r="O315" s="103"/>
      <c r="P315" s="116" t="str">
        <f>IF(J315=0,"",J315/I314)</f>
        <v/>
      </c>
      <c r="Q315" s="68"/>
      <c r="R315" s="117" t="str">
        <f t="shared" si="29"/>
        <v/>
      </c>
      <c r="S315" s="117" t="str">
        <f t="shared" si="30"/>
        <v/>
      </c>
    </row>
    <row r="316" spans="1:21" ht="15.75" customHeight="1" x14ac:dyDescent="0.25">
      <c r="A316" s="58">
        <v>2101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144"/>
      <c r="M316" s="101"/>
      <c r="N316" s="102"/>
      <c r="O316" s="103"/>
      <c r="P316" s="118" t="str">
        <f>IF(K316=0,"",K316/J315)</f>
        <v/>
      </c>
      <c r="Q316" s="68"/>
      <c r="R316" s="119" t="str">
        <f t="shared" si="29"/>
        <v/>
      </c>
      <c r="S316" s="119" t="str">
        <f t="shared" si="30"/>
        <v/>
      </c>
    </row>
    <row r="317" spans="1:21" ht="15.75" customHeight="1" x14ac:dyDescent="0.25">
      <c r="A317" s="58">
        <v>2102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144"/>
      <c r="M317" s="101"/>
      <c r="N317" s="102"/>
      <c r="O317" s="104"/>
      <c r="P317" s="105"/>
      <c r="Q317" s="68"/>
      <c r="R317" s="106"/>
      <c r="S317" s="107"/>
    </row>
    <row r="318" spans="1:21" ht="15.75" customHeight="1" x14ac:dyDescent="0.25">
      <c r="A318" s="58">
        <v>2201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144"/>
      <c r="M318" s="101"/>
      <c r="N318" s="102"/>
      <c r="O318" s="104"/>
      <c r="P318" s="108"/>
      <c r="Q318" s="109"/>
      <c r="R318" s="110"/>
      <c r="S318" s="108"/>
    </row>
    <row r="319" spans="1:21" ht="15.75" customHeight="1" x14ac:dyDescent="0.25">
      <c r="A319" s="58">
        <v>2202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144"/>
      <c r="M319" s="101"/>
      <c r="N319" s="102"/>
      <c r="O319" s="104"/>
      <c r="P319" s="108"/>
      <c r="Q319" s="109"/>
      <c r="R319" s="110"/>
      <c r="S319" s="108"/>
    </row>
    <row r="320" spans="1:21" ht="15.75" customHeight="1" x14ac:dyDescent="0.25">
      <c r="A320" s="58">
        <v>2301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144"/>
      <c r="M320" s="101"/>
      <c r="N320" s="102"/>
      <c r="O320" s="104"/>
      <c r="P320" s="108"/>
      <c r="Q320" s="109"/>
      <c r="R320" s="110"/>
      <c r="S320" s="108"/>
    </row>
    <row r="321" spans="1:20" ht="15.75" customHeight="1" x14ac:dyDescent="0.25">
      <c r="A321" s="58">
        <v>2302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144"/>
      <c r="M321" s="101"/>
      <c r="N321" s="102"/>
      <c r="O321" s="104"/>
      <c r="P321" s="102"/>
      <c r="Q321" s="104"/>
      <c r="R321" s="146"/>
      <c r="S321" s="108"/>
    </row>
    <row r="322" spans="1:20" ht="15.75" customHeight="1" x14ac:dyDescent="0.25">
      <c r="A322" s="58">
        <v>2401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144"/>
      <c r="M322" s="101"/>
      <c r="N322" s="102"/>
      <c r="O322" s="104"/>
      <c r="P322" s="191" t="s">
        <v>83</v>
      </c>
      <c r="Q322" s="82"/>
      <c r="R322" s="83" t="str">
        <f>IF(SUM(L314:L317)=0,"",SUM(L314:L317))</f>
        <v/>
      </c>
      <c r="S322" s="193" t="s">
        <v>11</v>
      </c>
    </row>
    <row r="323" spans="1:20" ht="15.75" customHeight="1" x14ac:dyDescent="0.25">
      <c r="A323" s="58">
        <v>2402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144"/>
      <c r="M323" s="101"/>
      <c r="N323" s="102"/>
      <c r="O323" s="104"/>
      <c r="P323" s="192" t="s">
        <v>85</v>
      </c>
      <c r="Q323" s="86" t="e">
        <f>IF(Q322/B308=0,"",Q322/B308)</f>
        <v>#VALUE!</v>
      </c>
      <c r="R323" s="87" t="e">
        <f>IF(Q322/R322=0,"",Q322/R322)</f>
        <v>#VALUE!</v>
      </c>
      <c r="S323" s="194" t="s">
        <v>86</v>
      </c>
    </row>
    <row r="324" spans="1:20" ht="15.75" x14ac:dyDescent="0.25">
      <c r="A324" s="58">
        <v>2501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144"/>
      <c r="M324" s="147"/>
      <c r="N324" s="148"/>
      <c r="O324" s="149"/>
      <c r="P324" s="90"/>
      <c r="Q324" s="91"/>
      <c r="R324" s="91"/>
      <c r="S324" s="113"/>
    </row>
    <row r="325" spans="1:20" ht="18" x14ac:dyDescent="0.25">
      <c r="A325" s="28"/>
      <c r="B325" s="280" t="s">
        <v>111</v>
      </c>
      <c r="C325" s="280"/>
      <c r="D325" s="280"/>
      <c r="E325" s="280"/>
      <c r="F325" s="280"/>
      <c r="G325" s="280"/>
      <c r="H325" s="280"/>
      <c r="I325" s="280"/>
      <c r="J325" s="280"/>
      <c r="K325" s="280"/>
      <c r="L325" s="93">
        <f>SUM(L308:L321)</f>
        <v>0</v>
      </c>
      <c r="M325" s="94" t="str">
        <f>IF(L316=0,"",L316/B308)</f>
        <v/>
      </c>
      <c r="N325" s="94" t="str">
        <f>IF(L325=0,"",L325/B308)</f>
        <v/>
      </c>
      <c r="O325" s="94" t="str">
        <f>IF(L316=0,"",N325-M325)</f>
        <v/>
      </c>
      <c r="P325" s="3"/>
      <c r="Q325" s="29"/>
      <c r="R325" s="22"/>
      <c r="S325" s="3"/>
    </row>
    <row r="326" spans="1:20" ht="12.75" customHeight="1" x14ac:dyDescent="0.2"/>
    <row r="327" spans="1:20" ht="12.75" customHeight="1" x14ac:dyDescent="0.2"/>
    <row r="328" spans="1:20" ht="26.25" customHeight="1" x14ac:dyDescent="0.4">
      <c r="A328" s="2"/>
      <c r="B328" s="279" t="s">
        <v>99</v>
      </c>
      <c r="C328" s="279"/>
      <c r="D328" s="279"/>
      <c r="E328" s="279"/>
      <c r="F328" s="279"/>
      <c r="G328" s="279"/>
      <c r="H328" s="279"/>
      <c r="I328" s="279"/>
      <c r="J328" s="279"/>
      <c r="K328" s="279"/>
      <c r="L328" s="179" t="s">
        <v>114</v>
      </c>
      <c r="M328" s="57"/>
      <c r="N328" s="29"/>
      <c r="O328" s="3"/>
      <c r="P328" s="29"/>
      <c r="Q328" s="29"/>
      <c r="R328" s="29"/>
    </row>
    <row r="329" spans="1:20" ht="20.25" customHeight="1" x14ac:dyDescent="0.2">
      <c r="A329" s="272" t="s">
        <v>10</v>
      </c>
      <c r="B329" s="273" t="s">
        <v>100</v>
      </c>
      <c r="C329" s="274"/>
      <c r="D329" s="274"/>
      <c r="E329" s="274"/>
      <c r="F329" s="274"/>
      <c r="G329" s="274"/>
      <c r="H329" s="274"/>
      <c r="I329" s="274"/>
      <c r="J329" s="274"/>
      <c r="K329" s="275"/>
      <c r="L329" s="309" t="s">
        <v>11</v>
      </c>
      <c r="M329" s="300" t="s">
        <v>3</v>
      </c>
      <c r="N329" s="300" t="s">
        <v>4</v>
      </c>
      <c r="O329" s="302" t="s">
        <v>5</v>
      </c>
      <c r="P329" s="300" t="s">
        <v>6</v>
      </c>
      <c r="Q329" s="304" t="s">
        <v>7</v>
      </c>
      <c r="R329" s="304" t="s">
        <v>8</v>
      </c>
      <c r="S329" s="269" t="s">
        <v>101</v>
      </c>
    </row>
    <row r="330" spans="1:20" ht="15.75" customHeight="1" x14ac:dyDescent="0.25">
      <c r="A330" s="268"/>
      <c r="B330" s="58" t="s">
        <v>102</v>
      </c>
      <c r="C330" s="58" t="s">
        <v>103</v>
      </c>
      <c r="D330" s="58" t="s">
        <v>104</v>
      </c>
      <c r="E330" s="58" t="s">
        <v>105</v>
      </c>
      <c r="F330" s="58" t="s">
        <v>106</v>
      </c>
      <c r="G330" s="58" t="s">
        <v>107</v>
      </c>
      <c r="H330" s="58" t="s">
        <v>108</v>
      </c>
      <c r="I330" s="58" t="s">
        <v>109</v>
      </c>
      <c r="J330" s="58" t="s">
        <v>110</v>
      </c>
      <c r="K330" s="58" t="s">
        <v>135</v>
      </c>
      <c r="L330" s="310"/>
      <c r="M330" s="301"/>
      <c r="N330" s="301"/>
      <c r="O330" s="303"/>
      <c r="P330" s="301"/>
      <c r="Q330" s="305"/>
      <c r="R330" s="305"/>
      <c r="S330" s="268"/>
    </row>
    <row r="331" spans="1:20" ht="15.75" customHeight="1" x14ac:dyDescent="0.25">
      <c r="A331" s="58">
        <v>1702</v>
      </c>
      <c r="B331" s="59">
        <v>63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144"/>
      <c r="M331" s="220"/>
      <c r="N331" s="221"/>
      <c r="O331" s="222"/>
      <c r="P331" s="229"/>
      <c r="Q331" s="63">
        <f>B331</f>
        <v>63</v>
      </c>
      <c r="R331" s="230"/>
      <c r="S331" s="229"/>
    </row>
    <row r="332" spans="1:20" ht="15.75" customHeight="1" x14ac:dyDescent="0.25">
      <c r="A332" s="58">
        <v>1801</v>
      </c>
      <c r="B332" s="59"/>
      <c r="C332" s="59">
        <v>31</v>
      </c>
      <c r="D332" s="59"/>
      <c r="E332" s="59"/>
      <c r="F332" s="59"/>
      <c r="G332" s="59"/>
      <c r="H332" s="59"/>
      <c r="I332" s="59"/>
      <c r="J332" s="59"/>
      <c r="K332" s="59"/>
      <c r="L332" s="144"/>
      <c r="M332" s="223"/>
      <c r="N332" s="129"/>
      <c r="O332" s="224"/>
      <c r="P332" s="67">
        <f>IF(C332=0,"",C332/B331)</f>
        <v>0.49206349206349204</v>
      </c>
      <c r="Q332" s="68">
        <v>31</v>
      </c>
      <c r="R332" s="231">
        <f t="shared" ref="R332:R339" si="31">IF(Q332=0,"",Q332/Q331)</f>
        <v>0.49206349206349204</v>
      </c>
      <c r="S332" s="231">
        <f t="shared" ref="S332:S339" si="32">IF(Q332=0,"",100%-R332)</f>
        <v>0.50793650793650791</v>
      </c>
    </row>
    <row r="333" spans="1:20" ht="15.75" customHeight="1" x14ac:dyDescent="0.25">
      <c r="A333" s="58">
        <v>1802</v>
      </c>
      <c r="B333" s="59"/>
      <c r="C333" s="59"/>
      <c r="D333" s="59">
        <v>18</v>
      </c>
      <c r="E333" s="59"/>
      <c r="F333" s="59"/>
      <c r="G333" s="59"/>
      <c r="H333" s="59"/>
      <c r="I333" s="59"/>
      <c r="J333" s="59"/>
      <c r="K333" s="59"/>
      <c r="L333" s="144"/>
      <c r="M333" s="223"/>
      <c r="N333" s="129"/>
      <c r="O333" s="224"/>
      <c r="P333" s="67">
        <f>IF(D333=0,"",D333/C332)</f>
        <v>0.58064516129032262</v>
      </c>
      <c r="Q333" s="68">
        <v>23</v>
      </c>
      <c r="R333" s="231">
        <f t="shared" si="31"/>
        <v>0.74193548387096775</v>
      </c>
      <c r="S333" s="231">
        <f t="shared" si="32"/>
        <v>0.25806451612903225</v>
      </c>
      <c r="T333" s="8">
        <f>Q333/Q331</f>
        <v>0.36507936507936506</v>
      </c>
    </row>
    <row r="334" spans="1:20" ht="15.75" customHeight="1" x14ac:dyDescent="0.25">
      <c r="A334" s="58">
        <v>1901</v>
      </c>
      <c r="B334" s="59"/>
      <c r="C334" s="59"/>
      <c r="D334" s="59"/>
      <c r="E334" s="59">
        <v>17</v>
      </c>
      <c r="F334" s="59"/>
      <c r="G334" s="59"/>
      <c r="H334" s="59"/>
      <c r="I334" s="59"/>
      <c r="J334" s="59"/>
      <c r="K334" s="59"/>
      <c r="L334" s="144"/>
      <c r="M334" s="223"/>
      <c r="N334" s="129"/>
      <c r="O334" s="224"/>
      <c r="P334" s="67">
        <f>IF(E334=0,"",E334/D333)</f>
        <v>0.94444444444444442</v>
      </c>
      <c r="Q334" s="68">
        <v>20</v>
      </c>
      <c r="R334" s="231">
        <f t="shared" si="31"/>
        <v>0.86956521739130432</v>
      </c>
      <c r="S334" s="231">
        <f t="shared" si="32"/>
        <v>0.13043478260869568</v>
      </c>
    </row>
    <row r="335" spans="1:20" ht="15.75" customHeight="1" x14ac:dyDescent="0.25">
      <c r="A335" s="58">
        <v>1902</v>
      </c>
      <c r="B335" s="59"/>
      <c r="C335" s="59"/>
      <c r="D335" s="59"/>
      <c r="E335" s="59"/>
      <c r="F335" s="59">
        <v>13</v>
      </c>
      <c r="G335" s="59"/>
      <c r="H335" s="59"/>
      <c r="I335" s="59"/>
      <c r="J335" s="59"/>
      <c r="K335" s="59"/>
      <c r="L335" s="144"/>
      <c r="M335" s="223"/>
      <c r="N335" s="129"/>
      <c r="O335" s="224"/>
      <c r="P335" s="67">
        <f>IF(F335=0,"",F335/E334)</f>
        <v>0.76470588235294112</v>
      </c>
      <c r="Q335" s="68">
        <v>17</v>
      </c>
      <c r="R335" s="231">
        <f t="shared" si="31"/>
        <v>0.85</v>
      </c>
      <c r="S335" s="231">
        <f t="shared" si="32"/>
        <v>0.15000000000000002</v>
      </c>
    </row>
    <row r="336" spans="1:20" ht="15.75" customHeight="1" x14ac:dyDescent="0.25">
      <c r="A336" s="58">
        <v>2001</v>
      </c>
      <c r="B336" s="59"/>
      <c r="C336" s="59"/>
      <c r="D336" s="59"/>
      <c r="E336" s="59"/>
      <c r="F336" s="59"/>
      <c r="G336" s="59">
        <v>11</v>
      </c>
      <c r="H336" s="59"/>
      <c r="I336" s="59"/>
      <c r="J336" s="59"/>
      <c r="K336" s="59"/>
      <c r="L336" s="144"/>
      <c r="M336" s="223"/>
      <c r="N336" s="129"/>
      <c r="O336" s="224"/>
      <c r="P336" s="67">
        <f>IF(G336=0,"",G336/F335)</f>
        <v>0.84615384615384615</v>
      </c>
      <c r="Q336" s="68">
        <v>17</v>
      </c>
      <c r="R336" s="231">
        <f t="shared" si="31"/>
        <v>1</v>
      </c>
      <c r="S336" s="231">
        <f t="shared" si="32"/>
        <v>0</v>
      </c>
    </row>
    <row r="337" spans="1:21" ht="15.75" customHeight="1" x14ac:dyDescent="0.25">
      <c r="A337" s="58">
        <v>2002</v>
      </c>
      <c r="B337" s="59"/>
      <c r="C337" s="59"/>
      <c r="D337" s="59"/>
      <c r="E337" s="59"/>
      <c r="F337" s="59"/>
      <c r="G337" s="59"/>
      <c r="H337" s="59">
        <v>9</v>
      </c>
      <c r="I337" s="59"/>
      <c r="J337" s="59"/>
      <c r="K337" s="59"/>
      <c r="L337" s="144"/>
      <c r="M337" s="223"/>
      <c r="N337" s="129"/>
      <c r="O337" s="224"/>
      <c r="P337" s="67">
        <f>IF(H337=0,"",H337/G336)</f>
        <v>0.81818181818181823</v>
      </c>
      <c r="Q337" s="68">
        <v>15</v>
      </c>
      <c r="R337" s="231">
        <f t="shared" si="31"/>
        <v>0.88235294117647056</v>
      </c>
      <c r="S337" s="231">
        <f t="shared" si="32"/>
        <v>0.11764705882352944</v>
      </c>
    </row>
    <row r="338" spans="1:21" ht="15.75" customHeight="1" x14ac:dyDescent="0.25">
      <c r="A338" s="58">
        <v>2101</v>
      </c>
      <c r="B338" s="59"/>
      <c r="C338" s="59"/>
      <c r="D338" s="59"/>
      <c r="E338" s="59"/>
      <c r="F338" s="59"/>
      <c r="G338" s="59"/>
      <c r="H338" s="59"/>
      <c r="I338" s="59">
        <v>8</v>
      </c>
      <c r="J338" s="59"/>
      <c r="K338" s="59"/>
      <c r="L338" s="144"/>
      <c r="M338" s="223"/>
      <c r="N338" s="129"/>
      <c r="O338" s="224"/>
      <c r="P338" s="67">
        <f>IF(I338=0,"",I338/H337)</f>
        <v>0.88888888888888884</v>
      </c>
      <c r="Q338" s="68">
        <v>14</v>
      </c>
      <c r="R338" s="231">
        <f t="shared" si="31"/>
        <v>0.93333333333333335</v>
      </c>
      <c r="S338" s="231">
        <f t="shared" si="32"/>
        <v>6.6666666666666652E-2</v>
      </c>
    </row>
    <row r="339" spans="1:21" ht="15.75" customHeight="1" x14ac:dyDescent="0.25">
      <c r="A339" s="58">
        <v>2102</v>
      </c>
      <c r="B339" s="59"/>
      <c r="C339" s="59"/>
      <c r="D339" s="59"/>
      <c r="E339" s="59"/>
      <c r="F339" s="59"/>
      <c r="G339" s="59"/>
      <c r="H339" s="59"/>
      <c r="I339" s="59"/>
      <c r="J339" s="59">
        <v>7</v>
      </c>
      <c r="K339" s="59"/>
      <c r="L339" s="144">
        <v>1</v>
      </c>
      <c r="M339" s="223"/>
      <c r="N339" s="129"/>
      <c r="O339" s="224"/>
      <c r="P339" s="71">
        <f>IF(J339=0,"",J339/I338)</f>
        <v>0.875</v>
      </c>
      <c r="Q339" s="68">
        <v>13</v>
      </c>
      <c r="R339" s="71">
        <f t="shared" si="31"/>
        <v>0.9285714285714286</v>
      </c>
      <c r="S339" s="71">
        <f t="shared" si="32"/>
        <v>7.1428571428571397E-2</v>
      </c>
    </row>
    <row r="340" spans="1:21" ht="15.75" customHeight="1" x14ac:dyDescent="0.25">
      <c r="A340" s="58">
        <v>2201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>
        <v>5</v>
      </c>
      <c r="L340" s="144">
        <v>4</v>
      </c>
      <c r="M340" s="223"/>
      <c r="N340" s="129"/>
      <c r="O340" s="225"/>
      <c r="P340" s="105"/>
      <c r="Q340" s="68">
        <v>13</v>
      </c>
      <c r="R340" s="105"/>
      <c r="S340" s="239"/>
    </row>
    <row r="341" spans="1:21" ht="15.75" customHeight="1" x14ac:dyDescent="0.25">
      <c r="A341" s="58">
        <v>2202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>
        <v>2</v>
      </c>
      <c r="L341" s="144">
        <v>2</v>
      </c>
      <c r="M341" s="223"/>
      <c r="N341" s="129"/>
      <c r="O341" s="225"/>
      <c r="P341" s="233"/>
      <c r="Q341" s="109">
        <v>8</v>
      </c>
      <c r="R341" s="234"/>
      <c r="S341" s="233"/>
    </row>
    <row r="342" spans="1:21" ht="15.75" customHeight="1" x14ac:dyDescent="0.25">
      <c r="A342" s="58">
        <v>2301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>
        <v>2</v>
      </c>
      <c r="L342" s="144">
        <v>2</v>
      </c>
      <c r="M342" s="223"/>
      <c r="N342" s="129"/>
      <c r="O342" s="225"/>
      <c r="P342" s="233"/>
      <c r="Q342" s="109">
        <v>8</v>
      </c>
      <c r="R342" s="234"/>
      <c r="S342" s="233"/>
    </row>
    <row r="343" spans="1:21" ht="15.75" customHeight="1" x14ac:dyDescent="0.25">
      <c r="A343" s="58">
        <v>2302</v>
      </c>
      <c r="B343" s="59"/>
      <c r="C343" s="59"/>
      <c r="D343" s="59"/>
      <c r="E343" s="59"/>
      <c r="F343" s="59"/>
      <c r="G343" s="59"/>
      <c r="H343" s="59"/>
      <c r="I343" s="59"/>
      <c r="J343" s="59"/>
      <c r="K343" s="59">
        <v>1</v>
      </c>
      <c r="L343" s="144">
        <v>2</v>
      </c>
      <c r="M343" s="223"/>
      <c r="N343" s="129"/>
      <c r="O343" s="225"/>
      <c r="P343" s="233"/>
      <c r="Q343" s="196">
        <v>4</v>
      </c>
      <c r="R343" s="234"/>
      <c r="S343" s="233"/>
    </row>
    <row r="344" spans="1:21" ht="15.75" customHeight="1" x14ac:dyDescent="0.25">
      <c r="A344" s="58">
        <v>2401</v>
      </c>
      <c r="B344" s="59"/>
      <c r="C344" s="59"/>
      <c r="D344" s="59"/>
      <c r="E344" s="59"/>
      <c r="F344" s="59"/>
      <c r="G344" s="59"/>
      <c r="H344" s="59"/>
      <c r="I344" s="59"/>
      <c r="J344" s="59"/>
      <c r="K344" s="59">
        <v>1</v>
      </c>
      <c r="L344" s="144"/>
      <c r="M344" s="223"/>
      <c r="N344" s="129"/>
      <c r="O344" s="225"/>
      <c r="P344" s="129"/>
      <c r="Q344" s="198">
        <v>1</v>
      </c>
      <c r="R344" s="124"/>
      <c r="S344" s="233"/>
    </row>
    <row r="345" spans="1:21" ht="15.75" customHeight="1" x14ac:dyDescent="0.25">
      <c r="A345" s="58">
        <v>2402</v>
      </c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144"/>
      <c r="M345" s="223"/>
      <c r="N345" s="129"/>
      <c r="O345" s="225"/>
      <c r="P345" s="191" t="s">
        <v>83</v>
      </c>
      <c r="Q345" s="197">
        <v>10</v>
      </c>
      <c r="R345" s="83">
        <f>L348</f>
        <v>11</v>
      </c>
      <c r="S345" s="193" t="s">
        <v>11</v>
      </c>
    </row>
    <row r="346" spans="1:21" ht="15.75" customHeight="1" x14ac:dyDescent="0.25">
      <c r="A346" s="58">
        <v>2501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144"/>
      <c r="M346" s="223"/>
      <c r="N346" s="129"/>
      <c r="O346" s="225"/>
      <c r="P346" s="192" t="s">
        <v>85</v>
      </c>
      <c r="Q346" s="86">
        <f>IF(Q345/B331=0,"",Q345/B331)</f>
        <v>0.15873015873015872</v>
      </c>
      <c r="R346" s="87">
        <f>IF(Q345/R345=0,"",Q345/R345)</f>
        <v>0.90909090909090906</v>
      </c>
      <c r="S346" s="194" t="s">
        <v>86</v>
      </c>
    </row>
    <row r="347" spans="1:21" ht="15.75" x14ac:dyDescent="0.25">
      <c r="A347" s="58">
        <v>2502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144"/>
      <c r="M347" s="226"/>
      <c r="N347" s="227"/>
      <c r="O347" s="228"/>
      <c r="P347" s="90"/>
      <c r="Q347" s="91"/>
      <c r="R347" s="91"/>
      <c r="S347" s="113"/>
    </row>
    <row r="348" spans="1:21" ht="18" x14ac:dyDescent="0.25">
      <c r="A348" s="28"/>
      <c r="B348" s="280" t="s">
        <v>111</v>
      </c>
      <c r="C348" s="280"/>
      <c r="D348" s="280"/>
      <c r="E348" s="280"/>
      <c r="F348" s="280"/>
      <c r="G348" s="280"/>
      <c r="H348" s="280"/>
      <c r="I348" s="280"/>
      <c r="J348" s="280"/>
      <c r="K348" s="280"/>
      <c r="L348" s="93">
        <f>SUM(L331:L344)</f>
        <v>11</v>
      </c>
      <c r="M348" s="94">
        <f>(SUM(L339:L340)/B331)</f>
        <v>7.9365079365079361E-2</v>
      </c>
      <c r="N348" s="94">
        <f>IF(L348=0,"",L348/B331)</f>
        <v>0.17460317460317459</v>
      </c>
      <c r="O348" s="94">
        <f>IF(L339=0,"",N348-M348)</f>
        <v>9.5238095238095233E-2</v>
      </c>
      <c r="P348" s="3"/>
      <c r="Q348" s="29"/>
      <c r="R348" s="22"/>
      <c r="S348" s="3"/>
    </row>
    <row r="349" spans="1:21" ht="12.75" customHeight="1" x14ac:dyDescent="0.2"/>
    <row r="350" spans="1:21" ht="12.75" customHeight="1" x14ac:dyDescent="0.2"/>
    <row r="351" spans="1:21" ht="26.25" x14ac:dyDescent="0.4">
      <c r="A351" s="2"/>
      <c r="B351" s="279" t="s">
        <v>99</v>
      </c>
      <c r="C351" s="279"/>
      <c r="D351" s="279"/>
      <c r="E351" s="279"/>
      <c r="F351" s="279"/>
      <c r="G351" s="279"/>
      <c r="H351" s="279"/>
      <c r="I351" s="279"/>
      <c r="J351" s="279"/>
      <c r="K351" s="279"/>
      <c r="L351" s="217" t="s">
        <v>115</v>
      </c>
      <c r="M351" s="3"/>
      <c r="N351" s="29"/>
      <c r="O351" s="156" t="s">
        <v>138</v>
      </c>
      <c r="P351" s="29"/>
      <c r="Q351" s="29"/>
      <c r="R351" s="29"/>
      <c r="T351" s="104"/>
    </row>
    <row r="352" spans="1:21" ht="20.25" x14ac:dyDescent="0.2">
      <c r="A352" s="272" t="s">
        <v>10</v>
      </c>
      <c r="B352" s="273" t="s">
        <v>100</v>
      </c>
      <c r="C352" s="274"/>
      <c r="D352" s="274"/>
      <c r="E352" s="274"/>
      <c r="F352" s="274"/>
      <c r="G352" s="274"/>
      <c r="H352" s="274"/>
      <c r="I352" s="274"/>
      <c r="J352" s="274"/>
      <c r="K352" s="275"/>
      <c r="L352" s="309" t="s">
        <v>11</v>
      </c>
      <c r="M352" s="300" t="s">
        <v>3</v>
      </c>
      <c r="N352" s="300" t="s">
        <v>4</v>
      </c>
      <c r="O352" s="302" t="s">
        <v>5</v>
      </c>
      <c r="P352" s="300" t="s">
        <v>6</v>
      </c>
      <c r="Q352" s="304" t="s">
        <v>7</v>
      </c>
      <c r="R352" s="304" t="s">
        <v>8</v>
      </c>
      <c r="S352" s="269" t="s">
        <v>101</v>
      </c>
      <c r="U352" s="104"/>
    </row>
    <row r="353" spans="1:21" ht="15.75" x14ac:dyDescent="0.25">
      <c r="A353" s="268"/>
      <c r="B353" s="58" t="s">
        <v>102</v>
      </c>
      <c r="C353" s="58" t="s">
        <v>103</v>
      </c>
      <c r="D353" s="58" t="s">
        <v>104</v>
      </c>
      <c r="E353" s="58" t="s">
        <v>105</v>
      </c>
      <c r="F353" s="58" t="s">
        <v>106</v>
      </c>
      <c r="G353" s="58" t="s">
        <v>107</v>
      </c>
      <c r="H353" s="58" t="s">
        <v>108</v>
      </c>
      <c r="I353" s="58" t="s">
        <v>109</v>
      </c>
      <c r="J353" s="58" t="s">
        <v>110</v>
      </c>
      <c r="K353" s="58" t="s">
        <v>135</v>
      </c>
      <c r="L353" s="310"/>
      <c r="M353" s="301"/>
      <c r="N353" s="301"/>
      <c r="O353" s="303"/>
      <c r="P353" s="301"/>
      <c r="Q353" s="305"/>
      <c r="R353" s="305"/>
      <c r="S353" s="268"/>
      <c r="U353" s="104"/>
    </row>
    <row r="354" spans="1:21" ht="15.75" customHeight="1" x14ac:dyDescent="0.25">
      <c r="A354" s="58">
        <v>1801</v>
      </c>
      <c r="B354" s="59" t="s">
        <v>139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144"/>
      <c r="M354" s="96"/>
      <c r="N354" s="97"/>
      <c r="O354" s="98"/>
      <c r="P354" s="99"/>
      <c r="Q354" s="63" t="str">
        <f>B354</f>
        <v>--</v>
      </c>
      <c r="R354" s="100"/>
      <c r="S354" s="99"/>
      <c r="U354" s="104"/>
    </row>
    <row r="355" spans="1:21" ht="15.75" customHeight="1" x14ac:dyDescent="0.25">
      <c r="A355" s="58">
        <v>1802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144"/>
      <c r="M355" s="101"/>
      <c r="N355" s="102"/>
      <c r="O355" s="103"/>
      <c r="P355" s="116" t="str">
        <f>IF(D355=0,"",D355/B354)</f>
        <v/>
      </c>
      <c r="Q355" s="68"/>
      <c r="R355" s="117" t="str">
        <f t="shared" ref="R355:R362" si="33">IF(Q355=0,"",Q355/Q354)</f>
        <v/>
      </c>
      <c r="S355" s="117" t="str">
        <f t="shared" ref="S355:S362" si="34">IF(Q355=0,"",100%-R355)</f>
        <v/>
      </c>
      <c r="U355" s="104"/>
    </row>
    <row r="356" spans="1:21" ht="15.75" customHeight="1" x14ac:dyDescent="0.25">
      <c r="A356" s="58">
        <v>1901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144"/>
      <c r="M356" s="101"/>
      <c r="N356" s="102"/>
      <c r="O356" s="103"/>
      <c r="P356" s="116" t="str">
        <f>IF(E356=0,"",E356/D355)</f>
        <v/>
      </c>
      <c r="Q356" s="68"/>
      <c r="R356" s="117" t="str">
        <f t="shared" si="33"/>
        <v/>
      </c>
      <c r="S356" s="117" t="str">
        <f t="shared" si="34"/>
        <v/>
      </c>
      <c r="U356" s="70"/>
    </row>
    <row r="357" spans="1:21" ht="15.75" customHeight="1" x14ac:dyDescent="0.25">
      <c r="A357" s="58">
        <v>1902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144"/>
      <c r="M357" s="101"/>
      <c r="N357" s="102"/>
      <c r="O357" s="103"/>
      <c r="P357" s="116" t="str">
        <f>IF(F357=0,"",F357/E356)</f>
        <v/>
      </c>
      <c r="Q357" s="68"/>
      <c r="R357" s="117" t="str">
        <f t="shared" si="33"/>
        <v/>
      </c>
      <c r="S357" s="117" t="str">
        <f t="shared" si="34"/>
        <v/>
      </c>
      <c r="U357" s="104"/>
    </row>
    <row r="358" spans="1:21" ht="15.75" customHeight="1" x14ac:dyDescent="0.25">
      <c r="A358" s="58">
        <v>2001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144"/>
      <c r="M358" s="101"/>
      <c r="N358" s="102"/>
      <c r="O358" s="103"/>
      <c r="P358" s="116" t="str">
        <f>IF(G358=0,"",G358/F357)</f>
        <v/>
      </c>
      <c r="Q358" s="68"/>
      <c r="R358" s="117" t="str">
        <f t="shared" si="33"/>
        <v/>
      </c>
      <c r="S358" s="117" t="str">
        <f t="shared" si="34"/>
        <v/>
      </c>
    </row>
    <row r="359" spans="1:21" ht="15.75" customHeight="1" x14ac:dyDescent="0.25">
      <c r="A359" s="58">
        <v>2002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144"/>
      <c r="M359" s="101"/>
      <c r="N359" s="102"/>
      <c r="O359" s="103"/>
      <c r="P359" s="116" t="str">
        <f>IF(H359=0,"",H359/G358)</f>
        <v/>
      </c>
      <c r="Q359" s="68"/>
      <c r="R359" s="117" t="str">
        <f t="shared" si="33"/>
        <v/>
      </c>
      <c r="S359" s="117" t="str">
        <f t="shared" si="34"/>
        <v/>
      </c>
    </row>
    <row r="360" spans="1:21" ht="15.75" customHeight="1" x14ac:dyDescent="0.25">
      <c r="A360" s="58">
        <v>2101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144"/>
      <c r="M360" s="101"/>
      <c r="N360" s="102"/>
      <c r="O360" s="103"/>
      <c r="P360" s="116" t="str">
        <f>IF(I360=0,"",I360/H359)</f>
        <v/>
      </c>
      <c r="Q360" s="68"/>
      <c r="R360" s="117" t="str">
        <f t="shared" si="33"/>
        <v/>
      </c>
      <c r="S360" s="117" t="str">
        <f t="shared" si="34"/>
        <v/>
      </c>
    </row>
    <row r="361" spans="1:21" ht="15.75" customHeight="1" x14ac:dyDescent="0.25">
      <c r="A361" s="58">
        <v>2102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144"/>
      <c r="M361" s="101"/>
      <c r="N361" s="102"/>
      <c r="O361" s="103"/>
      <c r="P361" s="116" t="str">
        <f>IF(J361=0,"",J361/I360)</f>
        <v/>
      </c>
      <c r="Q361" s="68"/>
      <c r="R361" s="117" t="str">
        <f t="shared" si="33"/>
        <v/>
      </c>
      <c r="S361" s="117" t="str">
        <f t="shared" si="34"/>
        <v/>
      </c>
    </row>
    <row r="362" spans="1:21" ht="15.75" customHeight="1" x14ac:dyDescent="0.25">
      <c r="A362" s="58">
        <v>2201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144"/>
      <c r="M362" s="101"/>
      <c r="N362" s="102"/>
      <c r="O362" s="103"/>
      <c r="P362" s="118" t="str">
        <f>IF(K362=0,"",K362/J361)</f>
        <v/>
      </c>
      <c r="Q362" s="68"/>
      <c r="R362" s="119" t="str">
        <f t="shared" si="33"/>
        <v/>
      </c>
      <c r="S362" s="119" t="str">
        <f t="shared" si="34"/>
        <v/>
      </c>
    </row>
    <row r="363" spans="1:21" ht="15.75" customHeight="1" x14ac:dyDescent="0.25">
      <c r="A363" s="58">
        <v>2202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144"/>
      <c r="M363" s="101"/>
      <c r="N363" s="102"/>
      <c r="O363" s="104"/>
      <c r="P363" s="105"/>
      <c r="Q363" s="68"/>
      <c r="R363" s="106"/>
      <c r="S363" s="107"/>
    </row>
    <row r="364" spans="1:21" ht="15.75" customHeight="1" x14ac:dyDescent="0.25">
      <c r="A364" s="58">
        <v>2301</v>
      </c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144"/>
      <c r="M364" s="101"/>
      <c r="N364" s="102"/>
      <c r="O364" s="104"/>
      <c r="P364" s="108"/>
      <c r="Q364" s="109"/>
      <c r="R364" s="110"/>
      <c r="S364" s="108"/>
    </row>
    <row r="365" spans="1:21" ht="15.75" customHeight="1" x14ac:dyDescent="0.25">
      <c r="A365" s="58">
        <v>2302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144"/>
      <c r="M365" s="101"/>
      <c r="N365" s="102"/>
      <c r="O365" s="104"/>
      <c r="P365" s="108"/>
      <c r="Q365" s="109"/>
      <c r="R365" s="110"/>
      <c r="S365" s="108"/>
    </row>
    <row r="366" spans="1:21" ht="15.75" customHeight="1" x14ac:dyDescent="0.25">
      <c r="A366" s="58">
        <v>2401</v>
      </c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144"/>
      <c r="M366" s="101"/>
      <c r="N366" s="102"/>
      <c r="O366" s="104"/>
      <c r="P366" s="108"/>
      <c r="Q366" s="109"/>
      <c r="R366" s="110"/>
      <c r="S366" s="108"/>
    </row>
    <row r="367" spans="1:21" ht="15.75" customHeight="1" x14ac:dyDescent="0.25">
      <c r="A367" s="58">
        <v>2402</v>
      </c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144"/>
      <c r="M367" s="101"/>
      <c r="N367" s="102"/>
      <c r="O367" s="104"/>
      <c r="P367" s="102"/>
      <c r="Q367" s="104"/>
      <c r="R367" s="146"/>
      <c r="S367" s="108"/>
    </row>
    <row r="368" spans="1:21" ht="15.75" customHeight="1" x14ac:dyDescent="0.25">
      <c r="A368" s="58">
        <v>2501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144"/>
      <c r="M368" s="101"/>
      <c r="N368" s="102"/>
      <c r="O368" s="104"/>
      <c r="P368" s="191" t="s">
        <v>83</v>
      </c>
      <c r="Q368" s="82"/>
      <c r="R368" s="83" t="str">
        <f>IF(SUM(L360:L363)=0,"",SUM(L360:L363))</f>
        <v/>
      </c>
      <c r="S368" s="193" t="s">
        <v>11</v>
      </c>
    </row>
    <row r="369" spans="1:20" ht="15.75" customHeight="1" x14ac:dyDescent="0.25">
      <c r="A369" s="58">
        <v>2502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144"/>
      <c r="M369" s="101"/>
      <c r="N369" s="102"/>
      <c r="O369" s="104"/>
      <c r="P369" s="192" t="s">
        <v>85</v>
      </c>
      <c r="Q369" s="86" t="e">
        <f>IF(Q368/B354=0,"",Q368/B354)</f>
        <v>#VALUE!</v>
      </c>
      <c r="R369" s="87" t="e">
        <f>IF(Q368/R368=0,"",Q368/R368)</f>
        <v>#VALUE!</v>
      </c>
      <c r="S369" s="194" t="s">
        <v>86</v>
      </c>
    </row>
    <row r="370" spans="1:20" ht="15.75" x14ac:dyDescent="0.25">
      <c r="A370" s="58">
        <v>1601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144"/>
      <c r="M370" s="147"/>
      <c r="N370" s="148"/>
      <c r="O370" s="149"/>
      <c r="P370" s="90"/>
      <c r="Q370" s="91"/>
      <c r="R370" s="91"/>
      <c r="S370" s="113"/>
    </row>
    <row r="371" spans="1:20" ht="18" x14ac:dyDescent="0.25">
      <c r="A371" s="28"/>
      <c r="B371" s="280" t="s">
        <v>111</v>
      </c>
      <c r="C371" s="280"/>
      <c r="D371" s="280"/>
      <c r="E371" s="280"/>
      <c r="F371" s="280"/>
      <c r="G371" s="280"/>
      <c r="H371" s="280"/>
      <c r="I371" s="280"/>
      <c r="J371" s="280"/>
      <c r="K371" s="280"/>
      <c r="L371" s="93">
        <f>SUM(L354:L367)</f>
        <v>0</v>
      </c>
      <c r="M371" s="94" t="str">
        <f>IF(L362=0,"",L362/B354)</f>
        <v/>
      </c>
      <c r="N371" s="94" t="str">
        <f>IF(L371=0,"",L371/B354)</f>
        <v/>
      </c>
      <c r="O371" s="94" t="str">
        <f>IF(L362=0,"",N371-M371)</f>
        <v/>
      </c>
      <c r="P371" s="3"/>
      <c r="Q371" s="29"/>
      <c r="R371" s="22"/>
      <c r="S371" s="3"/>
    </row>
    <row r="372" spans="1:20" ht="12.75" customHeight="1" x14ac:dyDescent="0.2"/>
    <row r="373" spans="1:20" ht="12.75" customHeight="1" x14ac:dyDescent="0.2"/>
    <row r="374" spans="1:20" ht="26.25" customHeight="1" x14ac:dyDescent="0.4">
      <c r="A374" s="2"/>
      <c r="B374" s="279" t="s">
        <v>99</v>
      </c>
      <c r="C374" s="279"/>
      <c r="D374" s="279"/>
      <c r="E374" s="279"/>
      <c r="F374" s="279"/>
      <c r="G374" s="279"/>
      <c r="H374" s="279"/>
      <c r="I374" s="279"/>
      <c r="J374" s="279"/>
      <c r="K374" s="279"/>
      <c r="L374" s="179" t="s">
        <v>116</v>
      </c>
      <c r="M374" s="57"/>
      <c r="N374" s="29"/>
      <c r="O374" s="3"/>
      <c r="P374" s="29"/>
      <c r="Q374" s="29"/>
      <c r="R374" s="29"/>
    </row>
    <row r="375" spans="1:20" ht="20.25" customHeight="1" x14ac:dyDescent="0.2">
      <c r="A375" s="272" t="s">
        <v>10</v>
      </c>
      <c r="B375" s="273" t="s">
        <v>100</v>
      </c>
      <c r="C375" s="274"/>
      <c r="D375" s="274"/>
      <c r="E375" s="274"/>
      <c r="F375" s="274"/>
      <c r="G375" s="274"/>
      <c r="H375" s="274"/>
      <c r="I375" s="274"/>
      <c r="J375" s="274"/>
      <c r="K375" s="275"/>
      <c r="L375" s="309" t="s">
        <v>11</v>
      </c>
      <c r="M375" s="300" t="s">
        <v>3</v>
      </c>
      <c r="N375" s="300" t="s">
        <v>4</v>
      </c>
      <c r="O375" s="302" t="s">
        <v>5</v>
      </c>
      <c r="P375" s="300" t="s">
        <v>6</v>
      </c>
      <c r="Q375" s="304" t="s">
        <v>7</v>
      </c>
      <c r="R375" s="304" t="s">
        <v>8</v>
      </c>
      <c r="S375" s="269" t="s">
        <v>101</v>
      </c>
    </row>
    <row r="376" spans="1:20" ht="15.75" customHeight="1" x14ac:dyDescent="0.25">
      <c r="A376" s="268"/>
      <c r="B376" s="58" t="s">
        <v>102</v>
      </c>
      <c r="C376" s="58" t="s">
        <v>103</v>
      </c>
      <c r="D376" s="58" t="s">
        <v>104</v>
      </c>
      <c r="E376" s="58" t="s">
        <v>105</v>
      </c>
      <c r="F376" s="58" t="s">
        <v>106</v>
      </c>
      <c r="G376" s="58" t="s">
        <v>107</v>
      </c>
      <c r="H376" s="58" t="s">
        <v>108</v>
      </c>
      <c r="I376" s="58" t="s">
        <v>109</v>
      </c>
      <c r="J376" s="58" t="s">
        <v>110</v>
      </c>
      <c r="K376" s="58" t="s">
        <v>135</v>
      </c>
      <c r="L376" s="310"/>
      <c r="M376" s="301"/>
      <c r="N376" s="301"/>
      <c r="O376" s="303"/>
      <c r="P376" s="301"/>
      <c r="Q376" s="305"/>
      <c r="R376" s="305"/>
      <c r="S376" s="268"/>
    </row>
    <row r="377" spans="1:20" ht="15.75" customHeight="1" x14ac:dyDescent="0.25">
      <c r="A377" s="58">
        <v>1802</v>
      </c>
      <c r="B377" s="59">
        <v>50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144"/>
      <c r="M377" s="220"/>
      <c r="N377" s="221"/>
      <c r="O377" s="222"/>
      <c r="P377" s="229"/>
      <c r="Q377" s="63">
        <f>B377</f>
        <v>50</v>
      </c>
      <c r="R377" s="230"/>
      <c r="S377" s="229"/>
    </row>
    <row r="378" spans="1:20" ht="15.75" customHeight="1" x14ac:dyDescent="0.25">
      <c r="A378" s="58">
        <v>1901</v>
      </c>
      <c r="B378" s="59"/>
      <c r="C378" s="59">
        <v>37</v>
      </c>
      <c r="D378" s="59"/>
      <c r="E378" s="59"/>
      <c r="F378" s="59"/>
      <c r="G378" s="59"/>
      <c r="H378" s="59"/>
      <c r="I378" s="59"/>
      <c r="J378" s="59"/>
      <c r="K378" s="59"/>
      <c r="L378" s="144"/>
      <c r="M378" s="223"/>
      <c r="N378" s="129"/>
      <c r="O378" s="224"/>
      <c r="P378" s="67">
        <f>IF(C378=0,"",C378/B377)</f>
        <v>0.74</v>
      </c>
      <c r="Q378" s="68">
        <v>37</v>
      </c>
      <c r="R378" s="231">
        <f t="shared" ref="R378:R385" si="35">IF(Q378=0,"",Q378/Q377)</f>
        <v>0.74</v>
      </c>
      <c r="S378" s="231">
        <f t="shared" ref="S378:S385" si="36">IF(Q378=0,"",100%-R378)</f>
        <v>0.26</v>
      </c>
    </row>
    <row r="379" spans="1:20" ht="15.75" customHeight="1" x14ac:dyDescent="0.25">
      <c r="A379" s="58">
        <v>1902</v>
      </c>
      <c r="B379" s="59"/>
      <c r="C379" s="59"/>
      <c r="D379" s="59">
        <v>24</v>
      </c>
      <c r="E379" s="59"/>
      <c r="F379" s="59"/>
      <c r="G379" s="59"/>
      <c r="H379" s="59"/>
      <c r="I379" s="59"/>
      <c r="J379" s="59"/>
      <c r="K379" s="59"/>
      <c r="L379" s="144"/>
      <c r="M379" s="223"/>
      <c r="N379" s="129"/>
      <c r="O379" s="224"/>
      <c r="P379" s="67">
        <f>IF(D379=0,"",D379/C378)</f>
        <v>0.64864864864864868</v>
      </c>
      <c r="Q379" s="68">
        <v>35</v>
      </c>
      <c r="R379" s="231">
        <f t="shared" si="35"/>
        <v>0.94594594594594594</v>
      </c>
      <c r="S379" s="231">
        <f t="shared" si="36"/>
        <v>5.4054054054054057E-2</v>
      </c>
      <c r="T379" s="8">
        <f>Q379/Q377</f>
        <v>0.7</v>
      </c>
    </row>
    <row r="380" spans="1:20" ht="15.75" customHeight="1" x14ac:dyDescent="0.25">
      <c r="A380" s="58">
        <v>2001</v>
      </c>
      <c r="B380" s="59"/>
      <c r="C380" s="59"/>
      <c r="D380" s="59"/>
      <c r="E380" s="59">
        <v>18</v>
      </c>
      <c r="F380" s="59"/>
      <c r="G380" s="59"/>
      <c r="H380" s="59"/>
      <c r="I380" s="59"/>
      <c r="J380" s="59"/>
      <c r="K380" s="59"/>
      <c r="L380" s="144"/>
      <c r="M380" s="223"/>
      <c r="N380" s="129"/>
      <c r="O380" s="224"/>
      <c r="P380" s="67">
        <f>IF(E380=0,"",E380/D379)</f>
        <v>0.75</v>
      </c>
      <c r="Q380" s="68">
        <v>28</v>
      </c>
      <c r="R380" s="231">
        <f t="shared" si="35"/>
        <v>0.8</v>
      </c>
      <c r="S380" s="231">
        <f t="shared" si="36"/>
        <v>0.19999999999999996</v>
      </c>
    </row>
    <row r="381" spans="1:20" ht="15.75" customHeight="1" x14ac:dyDescent="0.25">
      <c r="A381" s="58">
        <v>2002</v>
      </c>
      <c r="B381" s="59"/>
      <c r="C381" s="59"/>
      <c r="D381" s="59"/>
      <c r="E381" s="59"/>
      <c r="F381" s="59">
        <v>17</v>
      </c>
      <c r="G381" s="59"/>
      <c r="H381" s="59"/>
      <c r="I381" s="59"/>
      <c r="J381" s="59"/>
      <c r="K381" s="59"/>
      <c r="L381" s="144">
        <v>1</v>
      </c>
      <c r="M381" s="223"/>
      <c r="N381" s="129"/>
      <c r="O381" s="224"/>
      <c r="P381" s="67">
        <f>IF(F381=0,"",F381/E380)</f>
        <v>0.94444444444444442</v>
      </c>
      <c r="Q381" s="68">
        <v>28</v>
      </c>
      <c r="R381" s="231">
        <f t="shared" si="35"/>
        <v>1</v>
      </c>
      <c r="S381" s="231">
        <f t="shared" si="36"/>
        <v>0</v>
      </c>
    </row>
    <row r="382" spans="1:20" ht="15.75" customHeight="1" x14ac:dyDescent="0.25">
      <c r="A382" s="58">
        <v>2101</v>
      </c>
      <c r="B382" s="59"/>
      <c r="C382" s="59"/>
      <c r="D382" s="59"/>
      <c r="E382" s="59"/>
      <c r="F382" s="59"/>
      <c r="G382" s="59">
        <v>17</v>
      </c>
      <c r="H382" s="59"/>
      <c r="I382" s="59"/>
      <c r="J382" s="59"/>
      <c r="K382" s="59"/>
      <c r="L382" s="144">
        <v>1</v>
      </c>
      <c r="M382" s="223"/>
      <c r="N382" s="129"/>
      <c r="O382" s="224"/>
      <c r="P382" s="67">
        <f>IF(G382=0,"",G382/F381)</f>
        <v>1</v>
      </c>
      <c r="Q382" s="68">
        <v>25</v>
      </c>
      <c r="R382" s="231">
        <f t="shared" si="35"/>
        <v>0.8928571428571429</v>
      </c>
      <c r="S382" s="231">
        <f t="shared" si="36"/>
        <v>0.1071428571428571</v>
      </c>
    </row>
    <row r="383" spans="1:20" ht="15.75" customHeight="1" x14ac:dyDescent="0.25">
      <c r="A383" s="58">
        <v>2102</v>
      </c>
      <c r="B383" s="59"/>
      <c r="C383" s="59"/>
      <c r="D383" s="59"/>
      <c r="E383" s="59"/>
      <c r="F383" s="59"/>
      <c r="G383" s="59"/>
      <c r="H383" s="59">
        <v>17</v>
      </c>
      <c r="I383" s="59"/>
      <c r="J383" s="59"/>
      <c r="K383" s="59"/>
      <c r="L383" s="144"/>
      <c r="M383" s="223"/>
      <c r="N383" s="129"/>
      <c r="O383" s="224"/>
      <c r="P383" s="67">
        <f>IF(H383=0,"",H383/G382)</f>
        <v>1</v>
      </c>
      <c r="Q383" s="68">
        <v>22</v>
      </c>
      <c r="R383" s="231">
        <f t="shared" si="35"/>
        <v>0.88</v>
      </c>
      <c r="S383" s="231">
        <f t="shared" si="36"/>
        <v>0.12</v>
      </c>
    </row>
    <row r="384" spans="1:20" ht="15.75" customHeight="1" x14ac:dyDescent="0.25">
      <c r="A384" s="58">
        <v>2201</v>
      </c>
      <c r="B384" s="59"/>
      <c r="C384" s="59"/>
      <c r="D384" s="59"/>
      <c r="E384" s="59"/>
      <c r="F384" s="59"/>
      <c r="G384" s="59"/>
      <c r="H384" s="59"/>
      <c r="I384" s="59">
        <v>12</v>
      </c>
      <c r="J384" s="59"/>
      <c r="K384" s="59"/>
      <c r="L384" s="144"/>
      <c r="M384" s="223"/>
      <c r="N384" s="129"/>
      <c r="O384" s="224"/>
      <c r="P384" s="67">
        <f>IF(I384=0,"",I384/H383)</f>
        <v>0.70588235294117652</v>
      </c>
      <c r="Q384" s="68">
        <v>22</v>
      </c>
      <c r="R384" s="231">
        <f t="shared" si="35"/>
        <v>1</v>
      </c>
      <c r="S384" s="231">
        <f t="shared" si="36"/>
        <v>0</v>
      </c>
    </row>
    <row r="385" spans="1:19" ht="15.75" customHeight="1" x14ac:dyDescent="0.25">
      <c r="A385" s="58">
        <v>2202</v>
      </c>
      <c r="B385" s="59"/>
      <c r="C385" s="59"/>
      <c r="D385" s="59"/>
      <c r="E385" s="59"/>
      <c r="F385" s="59"/>
      <c r="G385" s="59"/>
      <c r="H385" s="59"/>
      <c r="I385" s="59"/>
      <c r="J385" s="59">
        <v>9</v>
      </c>
      <c r="K385" s="59"/>
      <c r="L385" s="144"/>
      <c r="M385" s="223"/>
      <c r="N385" s="129"/>
      <c r="O385" s="224"/>
      <c r="P385" s="71">
        <f>IF(J385=0,"",J385/I384)</f>
        <v>0.75</v>
      </c>
      <c r="Q385" s="68">
        <v>22</v>
      </c>
      <c r="R385" s="71">
        <f t="shared" si="35"/>
        <v>1</v>
      </c>
      <c r="S385" s="71">
        <f t="shared" si="36"/>
        <v>0</v>
      </c>
    </row>
    <row r="386" spans="1:19" ht="15.75" customHeight="1" x14ac:dyDescent="0.25">
      <c r="A386" s="58">
        <v>2301</v>
      </c>
      <c r="B386" s="59"/>
      <c r="C386" s="59"/>
      <c r="D386" s="59"/>
      <c r="E386" s="59"/>
      <c r="F386" s="59"/>
      <c r="G386" s="59"/>
      <c r="H386" s="59"/>
      <c r="I386" s="59"/>
      <c r="J386" s="59"/>
      <c r="K386" s="59">
        <v>9</v>
      </c>
      <c r="L386" s="144">
        <v>8</v>
      </c>
      <c r="M386" s="223"/>
      <c r="N386" s="129"/>
      <c r="O386" s="225"/>
      <c r="P386" s="105"/>
      <c r="Q386" s="68">
        <v>21</v>
      </c>
      <c r="R386" s="105"/>
      <c r="S386" s="239"/>
    </row>
    <row r="387" spans="1:19" ht="15.75" customHeight="1" x14ac:dyDescent="0.25">
      <c r="A387" s="58">
        <v>2302</v>
      </c>
      <c r="B387" s="59"/>
      <c r="C387" s="59"/>
      <c r="D387" s="59"/>
      <c r="E387" s="59"/>
      <c r="F387" s="59"/>
      <c r="G387" s="59"/>
      <c r="H387" s="59"/>
      <c r="I387" s="59"/>
      <c r="J387" s="59"/>
      <c r="K387" s="59">
        <v>1</v>
      </c>
      <c r="L387" s="144">
        <v>1</v>
      </c>
      <c r="M387" s="223"/>
      <c r="N387" s="129"/>
      <c r="O387" s="225"/>
      <c r="P387" s="233"/>
      <c r="Q387" s="109">
        <v>12</v>
      </c>
      <c r="R387" s="234"/>
      <c r="S387" s="233"/>
    </row>
    <row r="388" spans="1:19" ht="15.75" customHeight="1" x14ac:dyDescent="0.25">
      <c r="A388" s="58">
        <v>2401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>
        <v>4</v>
      </c>
      <c r="L388" s="144">
        <v>3</v>
      </c>
      <c r="M388" s="223"/>
      <c r="N388" s="129"/>
      <c r="O388" s="225"/>
      <c r="P388" s="233"/>
      <c r="Q388" s="196">
        <v>11</v>
      </c>
      <c r="R388" s="234"/>
      <c r="S388" s="233"/>
    </row>
    <row r="389" spans="1:19" ht="15.75" customHeight="1" x14ac:dyDescent="0.25">
      <c r="A389" s="58">
        <v>2402</v>
      </c>
      <c r="B389" s="59"/>
      <c r="C389" s="59"/>
      <c r="D389" s="59"/>
      <c r="E389" s="59"/>
      <c r="F389" s="59"/>
      <c r="G389" s="59"/>
      <c r="H389" s="59"/>
      <c r="I389" s="59"/>
      <c r="J389" s="59"/>
      <c r="K389" s="59">
        <v>4</v>
      </c>
      <c r="L389" s="144">
        <v>1</v>
      </c>
      <c r="M389" s="223"/>
      <c r="N389" s="129"/>
      <c r="O389" s="225"/>
      <c r="P389" s="129"/>
      <c r="Q389" s="198">
        <v>6</v>
      </c>
      <c r="R389" s="124"/>
      <c r="S389" s="233"/>
    </row>
    <row r="390" spans="1:19" ht="15.75" customHeight="1" x14ac:dyDescent="0.25">
      <c r="A390" s="58">
        <v>2501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>
        <v>3</v>
      </c>
      <c r="L390" s="144">
        <v>3</v>
      </c>
      <c r="M390" s="223"/>
      <c r="N390" s="129"/>
      <c r="O390" s="225"/>
      <c r="P390" s="191" t="s">
        <v>83</v>
      </c>
      <c r="Q390" s="197">
        <v>14</v>
      </c>
      <c r="R390" s="111">
        <f>L393</f>
        <v>18</v>
      </c>
      <c r="S390" s="193" t="s">
        <v>11</v>
      </c>
    </row>
    <row r="391" spans="1:19" ht="15.75" customHeight="1" x14ac:dyDescent="0.25">
      <c r="A391" s="58">
        <v>2502</v>
      </c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144"/>
      <c r="M391" s="223"/>
      <c r="N391" s="129"/>
      <c r="O391" s="225"/>
      <c r="P391" s="192" t="s">
        <v>85</v>
      </c>
      <c r="Q391" s="86">
        <f>IF(Q390/B377=0,"",Q390/B377)</f>
        <v>0.28000000000000003</v>
      </c>
      <c r="R391" s="112">
        <f>IF(Q390/R390=0,"",Q390/R390)</f>
        <v>0.77777777777777779</v>
      </c>
      <c r="S391" s="194" t="s">
        <v>86</v>
      </c>
    </row>
    <row r="392" spans="1:19" ht="15.75" customHeight="1" x14ac:dyDescent="0.25">
      <c r="A392" s="58">
        <v>2601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144"/>
      <c r="M392" s="226"/>
      <c r="N392" s="227"/>
      <c r="O392" s="228"/>
      <c r="P392" s="90"/>
      <c r="Q392" s="91"/>
      <c r="R392" s="91"/>
      <c r="S392" s="113"/>
    </row>
    <row r="393" spans="1:19" ht="18" x14ac:dyDescent="0.25">
      <c r="A393" s="28"/>
      <c r="B393" s="280" t="s">
        <v>111</v>
      </c>
      <c r="C393" s="280"/>
      <c r="D393" s="280"/>
      <c r="E393" s="280"/>
      <c r="F393" s="280"/>
      <c r="G393" s="280"/>
      <c r="H393" s="280"/>
      <c r="I393" s="280"/>
      <c r="J393" s="280"/>
      <c r="K393" s="280"/>
      <c r="L393" s="93">
        <f>SUM(L377:L390)</f>
        <v>18</v>
      </c>
      <c r="M393" s="94">
        <f>(SUM(L381:L386)/B377)</f>
        <v>0.2</v>
      </c>
      <c r="N393" s="94">
        <f>IF(L393=0,"",L393/B377)</f>
        <v>0.36</v>
      </c>
      <c r="O393" s="94">
        <f>IF(L386=0,"",N393-M393)</f>
        <v>0.15999999999999998</v>
      </c>
      <c r="P393" s="3"/>
      <c r="Q393" s="29"/>
      <c r="R393" s="22"/>
      <c r="S393" s="3"/>
    </row>
    <row r="394" spans="1:19" ht="12.75" customHeight="1" x14ac:dyDescent="0.2"/>
    <row r="395" spans="1:19" ht="12.75" customHeight="1" x14ac:dyDescent="0.2"/>
    <row r="396" spans="1:19" ht="12.75" customHeight="1" x14ac:dyDescent="0.2"/>
    <row r="397" spans="1:19" ht="26.25" x14ac:dyDescent="0.4">
      <c r="A397" s="2"/>
      <c r="B397" s="279" t="s">
        <v>99</v>
      </c>
      <c r="C397" s="279"/>
      <c r="D397" s="279"/>
      <c r="E397" s="279"/>
      <c r="F397" s="279"/>
      <c r="G397" s="279"/>
      <c r="H397" s="279"/>
      <c r="I397" s="279"/>
      <c r="J397" s="279"/>
      <c r="K397" s="279"/>
      <c r="L397" s="179" t="s">
        <v>117</v>
      </c>
      <c r="M397" s="57"/>
      <c r="N397" s="157" t="s">
        <v>140</v>
      </c>
      <c r="O397" s="3"/>
      <c r="P397" s="29"/>
      <c r="Q397" s="29"/>
      <c r="R397" s="29"/>
    </row>
    <row r="398" spans="1:19" ht="20.25" x14ac:dyDescent="0.2">
      <c r="A398" s="272" t="s">
        <v>10</v>
      </c>
      <c r="B398" s="273" t="s">
        <v>100</v>
      </c>
      <c r="C398" s="274"/>
      <c r="D398" s="274"/>
      <c r="E398" s="274"/>
      <c r="F398" s="274"/>
      <c r="G398" s="274"/>
      <c r="H398" s="274"/>
      <c r="I398" s="274"/>
      <c r="J398" s="274"/>
      <c r="K398" s="275"/>
      <c r="L398" s="309" t="s">
        <v>11</v>
      </c>
      <c r="M398" s="300" t="s">
        <v>3</v>
      </c>
      <c r="N398" s="300" t="s">
        <v>4</v>
      </c>
      <c r="O398" s="302" t="s">
        <v>5</v>
      </c>
      <c r="P398" s="300" t="s">
        <v>6</v>
      </c>
      <c r="Q398" s="304" t="s">
        <v>7</v>
      </c>
      <c r="R398" s="304" t="s">
        <v>8</v>
      </c>
      <c r="S398" s="269" t="s">
        <v>101</v>
      </c>
    </row>
    <row r="399" spans="1:19" ht="15.75" x14ac:dyDescent="0.25">
      <c r="A399" s="268"/>
      <c r="B399" s="58" t="s">
        <v>102</v>
      </c>
      <c r="C399" s="58" t="s">
        <v>103</v>
      </c>
      <c r="D399" s="58" t="s">
        <v>104</v>
      </c>
      <c r="E399" s="58" t="s">
        <v>105</v>
      </c>
      <c r="F399" s="58" t="s">
        <v>106</v>
      </c>
      <c r="G399" s="58" t="s">
        <v>107</v>
      </c>
      <c r="H399" s="58" t="s">
        <v>108</v>
      </c>
      <c r="I399" s="58" t="s">
        <v>109</v>
      </c>
      <c r="J399" s="58" t="s">
        <v>110</v>
      </c>
      <c r="K399" s="58" t="s">
        <v>135</v>
      </c>
      <c r="L399" s="310"/>
      <c r="M399" s="301"/>
      <c r="N399" s="301"/>
      <c r="O399" s="303"/>
      <c r="P399" s="301"/>
      <c r="Q399" s="305"/>
      <c r="R399" s="305"/>
      <c r="S399" s="268"/>
    </row>
    <row r="400" spans="1:19" ht="15.75" customHeight="1" x14ac:dyDescent="0.25">
      <c r="A400" s="58">
        <v>1901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144"/>
      <c r="M400" s="96"/>
      <c r="N400" s="97"/>
      <c r="O400" s="98"/>
      <c r="P400" s="99"/>
      <c r="Q400" s="63">
        <f>B400</f>
        <v>0</v>
      </c>
      <c r="R400" s="100"/>
      <c r="S400" s="99"/>
    </row>
    <row r="401" spans="1:20" ht="15.75" customHeight="1" x14ac:dyDescent="0.25">
      <c r="A401" s="58">
        <v>1902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144"/>
      <c r="M401" s="101"/>
      <c r="N401" s="102"/>
      <c r="O401" s="103"/>
      <c r="P401" s="116" t="str">
        <f>IF(D401=0,"",D401/B400)</f>
        <v/>
      </c>
      <c r="Q401" s="68"/>
      <c r="R401" s="117" t="str">
        <f t="shared" ref="R401:R408" si="37">IF(Q401=0,"",Q401/Q400)</f>
        <v/>
      </c>
      <c r="S401" s="117" t="str">
        <f t="shared" ref="S401:S408" si="38">IF(Q401=0,"",100%-R401)</f>
        <v/>
      </c>
    </row>
    <row r="402" spans="1:20" ht="15.75" customHeight="1" x14ac:dyDescent="0.25">
      <c r="A402" s="58">
        <v>2001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144"/>
      <c r="M402" s="101"/>
      <c r="N402" s="102"/>
      <c r="O402" s="103"/>
      <c r="P402" s="116" t="str">
        <f>IF(E402=0,"",E402/D401)</f>
        <v/>
      </c>
      <c r="Q402" s="68"/>
      <c r="R402" s="117" t="str">
        <f t="shared" si="37"/>
        <v/>
      </c>
      <c r="S402" s="117" t="str">
        <f t="shared" si="38"/>
        <v/>
      </c>
      <c r="T402" s="8" t="e">
        <f>Q402/Q400</f>
        <v>#DIV/0!</v>
      </c>
    </row>
    <row r="403" spans="1:20" ht="15.75" customHeight="1" x14ac:dyDescent="0.25">
      <c r="A403" s="58">
        <v>2002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144"/>
      <c r="M403" s="101"/>
      <c r="N403" s="102"/>
      <c r="O403" s="103"/>
      <c r="P403" s="116" t="str">
        <f>IF(F403=0,"",F403/E402)</f>
        <v/>
      </c>
      <c r="Q403" s="68"/>
      <c r="R403" s="117" t="str">
        <f t="shared" si="37"/>
        <v/>
      </c>
      <c r="S403" s="117" t="str">
        <f t="shared" si="38"/>
        <v/>
      </c>
    </row>
    <row r="404" spans="1:20" ht="15.75" customHeight="1" x14ac:dyDescent="0.25">
      <c r="A404" s="58">
        <v>2101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144"/>
      <c r="M404" s="101"/>
      <c r="N404" s="102"/>
      <c r="O404" s="103"/>
      <c r="P404" s="116" t="str">
        <f>IF(G404=0,"",G404/F403)</f>
        <v/>
      </c>
      <c r="Q404" s="68"/>
      <c r="R404" s="117" t="str">
        <f t="shared" si="37"/>
        <v/>
      </c>
      <c r="S404" s="117" t="str">
        <f t="shared" si="38"/>
        <v/>
      </c>
    </row>
    <row r="405" spans="1:20" ht="15.75" customHeight="1" x14ac:dyDescent="0.25">
      <c r="A405" s="58">
        <v>2102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144"/>
      <c r="M405" s="101"/>
      <c r="N405" s="102"/>
      <c r="O405" s="103"/>
      <c r="P405" s="116" t="str">
        <f>IF(H405=0,"",H405/G404)</f>
        <v/>
      </c>
      <c r="Q405" s="68"/>
      <c r="R405" s="117" t="str">
        <f t="shared" si="37"/>
        <v/>
      </c>
      <c r="S405" s="117" t="str">
        <f t="shared" si="38"/>
        <v/>
      </c>
    </row>
    <row r="406" spans="1:20" ht="15.75" customHeight="1" x14ac:dyDescent="0.25">
      <c r="A406" s="58">
        <v>2201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144"/>
      <c r="M406" s="101"/>
      <c r="N406" s="102"/>
      <c r="O406" s="103"/>
      <c r="P406" s="116" t="str">
        <f>IF(I406=0,"",I406/H405)</f>
        <v/>
      </c>
      <c r="Q406" s="68"/>
      <c r="R406" s="117" t="str">
        <f t="shared" si="37"/>
        <v/>
      </c>
      <c r="S406" s="117" t="str">
        <f t="shared" si="38"/>
        <v/>
      </c>
    </row>
    <row r="407" spans="1:20" ht="15.75" customHeight="1" x14ac:dyDescent="0.25">
      <c r="A407" s="58">
        <v>2202</v>
      </c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144"/>
      <c r="M407" s="101"/>
      <c r="N407" s="102"/>
      <c r="O407" s="103"/>
      <c r="P407" s="116" t="str">
        <f>IF(J407=0,"",J407/I406)</f>
        <v/>
      </c>
      <c r="Q407" s="68"/>
      <c r="R407" s="117" t="str">
        <f t="shared" si="37"/>
        <v/>
      </c>
      <c r="S407" s="117" t="str">
        <f t="shared" si="38"/>
        <v/>
      </c>
    </row>
    <row r="408" spans="1:20" ht="15.75" customHeight="1" x14ac:dyDescent="0.25">
      <c r="A408" s="58">
        <v>2301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144"/>
      <c r="M408" s="101"/>
      <c r="N408" s="102"/>
      <c r="O408" s="103"/>
      <c r="P408" s="118" t="str">
        <f>IF(K408=0,"",K408/J407)</f>
        <v/>
      </c>
      <c r="Q408" s="68"/>
      <c r="R408" s="119" t="str">
        <f t="shared" si="37"/>
        <v/>
      </c>
      <c r="S408" s="119" t="str">
        <f t="shared" si="38"/>
        <v/>
      </c>
    </row>
    <row r="409" spans="1:20" ht="15.75" customHeight="1" x14ac:dyDescent="0.25">
      <c r="A409" s="58">
        <v>2302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144"/>
      <c r="M409" s="101"/>
      <c r="N409" s="102"/>
      <c r="O409" s="104"/>
      <c r="P409" s="105"/>
      <c r="Q409" s="68"/>
      <c r="R409" s="106"/>
      <c r="S409" s="107"/>
    </row>
    <row r="410" spans="1:20" ht="15.75" customHeight="1" x14ac:dyDescent="0.25">
      <c r="A410" s="58">
        <v>2401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144"/>
      <c r="M410" s="101"/>
      <c r="N410" s="102"/>
      <c r="O410" s="104"/>
      <c r="P410" s="108"/>
      <c r="Q410" s="109"/>
      <c r="R410" s="110"/>
      <c r="S410" s="108"/>
    </row>
    <row r="411" spans="1:20" ht="15.75" customHeight="1" x14ac:dyDescent="0.25">
      <c r="A411" s="58">
        <v>2402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144"/>
      <c r="M411" s="101"/>
      <c r="N411" s="102"/>
      <c r="O411" s="104"/>
      <c r="P411" s="108"/>
      <c r="Q411" s="109"/>
      <c r="R411" s="110"/>
      <c r="S411" s="108"/>
    </row>
    <row r="412" spans="1:20" ht="15.75" customHeight="1" x14ac:dyDescent="0.25">
      <c r="A412" s="58">
        <v>2501</v>
      </c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144"/>
      <c r="M412" s="101"/>
      <c r="N412" s="102"/>
      <c r="O412" s="104"/>
      <c r="P412" s="102"/>
      <c r="Q412" s="104"/>
      <c r="R412" s="146"/>
      <c r="S412" s="108"/>
    </row>
    <row r="413" spans="1:20" ht="15.75" customHeight="1" x14ac:dyDescent="0.25">
      <c r="A413" s="58">
        <v>2502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144"/>
      <c r="M413" s="101"/>
      <c r="N413" s="102"/>
      <c r="O413" s="104"/>
      <c r="P413" s="191" t="s">
        <v>83</v>
      </c>
      <c r="Q413" s="82"/>
      <c r="R413" s="111" t="str">
        <f>IF(SUM(L406:L409)=0,"",SUM(L406:L409))</f>
        <v/>
      </c>
      <c r="S413" s="193" t="s">
        <v>11</v>
      </c>
    </row>
    <row r="414" spans="1:20" ht="15.75" customHeight="1" x14ac:dyDescent="0.25">
      <c r="A414" s="58">
        <v>2601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144"/>
      <c r="M414" s="101"/>
      <c r="N414" s="102"/>
      <c r="O414" s="104"/>
      <c r="P414" s="192" t="s">
        <v>85</v>
      </c>
      <c r="Q414" s="86" t="e">
        <f>IF(Q413/B400=0,"",Q413/B400)</f>
        <v>#DIV/0!</v>
      </c>
      <c r="R414" s="112" t="e">
        <f>IF(Q413/R413=0,"",Q413/R413)</f>
        <v>#VALUE!</v>
      </c>
      <c r="S414" s="194" t="s">
        <v>86</v>
      </c>
    </row>
    <row r="415" spans="1:20" ht="15.75" x14ac:dyDescent="0.25">
      <c r="A415" s="58">
        <v>2602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144"/>
      <c r="M415" s="147"/>
      <c r="N415" s="148"/>
      <c r="O415" s="149"/>
      <c r="P415" s="90"/>
      <c r="Q415" s="91"/>
      <c r="R415" s="91"/>
      <c r="S415" s="113"/>
    </row>
    <row r="416" spans="1:20" ht="18" x14ac:dyDescent="0.25">
      <c r="A416" s="28"/>
      <c r="B416" s="280" t="s">
        <v>111</v>
      </c>
      <c r="C416" s="280"/>
      <c r="D416" s="280"/>
      <c r="E416" s="280"/>
      <c r="F416" s="280"/>
      <c r="G416" s="280"/>
      <c r="H416" s="280"/>
      <c r="I416" s="280"/>
      <c r="J416" s="280"/>
      <c r="K416" s="280"/>
      <c r="L416" s="93">
        <f>SUM(L400:L412)</f>
        <v>0</v>
      </c>
      <c r="M416" s="94" t="str">
        <f>IF(L408=0,"",L408/B400)</f>
        <v/>
      </c>
      <c r="N416" s="94" t="str">
        <f>IF(L416=0,"",L416/B400)</f>
        <v/>
      </c>
      <c r="O416" s="94" t="str">
        <f>IF(L408=0,"",N416-M416)</f>
        <v/>
      </c>
      <c r="P416" s="3"/>
      <c r="Q416" s="29"/>
      <c r="R416" s="22"/>
      <c r="S416" s="3"/>
    </row>
    <row r="417" spans="1:20" ht="12.75" customHeight="1" x14ac:dyDescent="0.2"/>
    <row r="418" spans="1:20" ht="12.75" customHeight="1" x14ac:dyDescent="0.2"/>
    <row r="419" spans="1:20" ht="26.25" x14ac:dyDescent="0.4">
      <c r="A419" s="2"/>
      <c r="B419" s="279" t="s">
        <v>99</v>
      </c>
      <c r="C419" s="279"/>
      <c r="D419" s="279"/>
      <c r="E419" s="279"/>
      <c r="F419" s="279"/>
      <c r="G419" s="279"/>
      <c r="H419" s="279"/>
      <c r="I419" s="279"/>
      <c r="J419" s="279"/>
      <c r="K419" s="279"/>
      <c r="L419" s="179" t="s">
        <v>118</v>
      </c>
      <c r="M419" s="57"/>
      <c r="N419" s="29"/>
      <c r="O419" s="3"/>
      <c r="P419" s="29"/>
      <c r="Q419" s="29"/>
      <c r="R419" s="29"/>
    </row>
    <row r="420" spans="1:20" ht="20.25" x14ac:dyDescent="0.2">
      <c r="A420" s="272" t="s">
        <v>10</v>
      </c>
      <c r="B420" s="273" t="s">
        <v>100</v>
      </c>
      <c r="C420" s="274"/>
      <c r="D420" s="274"/>
      <c r="E420" s="274"/>
      <c r="F420" s="274"/>
      <c r="G420" s="274"/>
      <c r="H420" s="274"/>
      <c r="I420" s="274"/>
      <c r="J420" s="274"/>
      <c r="K420" s="275"/>
      <c r="L420" s="309" t="s">
        <v>11</v>
      </c>
      <c r="M420" s="300" t="s">
        <v>3</v>
      </c>
      <c r="N420" s="300" t="s">
        <v>4</v>
      </c>
      <c r="O420" s="302" t="s">
        <v>5</v>
      </c>
      <c r="P420" s="300" t="s">
        <v>6</v>
      </c>
      <c r="Q420" s="304" t="s">
        <v>7</v>
      </c>
      <c r="R420" s="304" t="s">
        <v>8</v>
      </c>
      <c r="S420" s="269" t="s">
        <v>101</v>
      </c>
    </row>
    <row r="421" spans="1:20" ht="15.75" x14ac:dyDescent="0.25">
      <c r="A421" s="268"/>
      <c r="B421" s="58" t="s">
        <v>102</v>
      </c>
      <c r="C421" s="58" t="s">
        <v>103</v>
      </c>
      <c r="D421" s="58" t="s">
        <v>104</v>
      </c>
      <c r="E421" s="58" t="s">
        <v>105</v>
      </c>
      <c r="F421" s="58" t="s">
        <v>106</v>
      </c>
      <c r="G421" s="58" t="s">
        <v>107</v>
      </c>
      <c r="H421" s="58" t="s">
        <v>108</v>
      </c>
      <c r="I421" s="58" t="s">
        <v>109</v>
      </c>
      <c r="J421" s="58" t="s">
        <v>110</v>
      </c>
      <c r="K421" s="58" t="s">
        <v>135</v>
      </c>
      <c r="L421" s="310"/>
      <c r="M421" s="301"/>
      <c r="N421" s="301"/>
      <c r="O421" s="303"/>
      <c r="P421" s="301"/>
      <c r="Q421" s="305"/>
      <c r="R421" s="305"/>
      <c r="S421" s="268"/>
    </row>
    <row r="422" spans="1:20" ht="15.75" customHeight="1" x14ac:dyDescent="0.25">
      <c r="A422" s="58">
        <v>1902</v>
      </c>
      <c r="B422" s="59">
        <v>88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144"/>
      <c r="M422" s="220"/>
      <c r="N422" s="221"/>
      <c r="O422" s="222"/>
      <c r="P422" s="229"/>
      <c r="Q422" s="63">
        <f>B422</f>
        <v>88</v>
      </c>
      <c r="R422" s="230"/>
      <c r="S422" s="229"/>
    </row>
    <row r="423" spans="1:20" ht="15.75" customHeight="1" x14ac:dyDescent="0.25">
      <c r="A423" s="58">
        <v>2001</v>
      </c>
      <c r="B423" s="59"/>
      <c r="C423" s="59">
        <v>59</v>
      </c>
      <c r="D423" s="59"/>
      <c r="E423" s="59"/>
      <c r="F423" s="59"/>
      <c r="G423" s="59"/>
      <c r="H423" s="59"/>
      <c r="I423" s="59"/>
      <c r="J423" s="59"/>
      <c r="K423" s="59"/>
      <c r="L423" s="144"/>
      <c r="M423" s="223"/>
      <c r="N423" s="129"/>
      <c r="O423" s="224"/>
      <c r="P423" s="67">
        <f>IF(C423=0,"",C423/B422)</f>
        <v>0.67045454545454541</v>
      </c>
      <c r="Q423" s="68">
        <v>59</v>
      </c>
      <c r="R423" s="231">
        <f t="shared" ref="R423:R431" si="39">IF(Q423=0,"",Q423/Q422)</f>
        <v>0.67045454545454541</v>
      </c>
      <c r="S423" s="231">
        <f t="shared" ref="S423:S431" si="40">IF(Q423=0,"",100%-R423)</f>
        <v>0.32954545454545459</v>
      </c>
    </row>
    <row r="424" spans="1:20" ht="15.75" customHeight="1" x14ac:dyDescent="0.25">
      <c r="A424" s="58">
        <v>2002</v>
      </c>
      <c r="B424" s="59"/>
      <c r="C424" s="59"/>
      <c r="D424" s="59">
        <v>43</v>
      </c>
      <c r="E424" s="59"/>
      <c r="F424" s="59"/>
      <c r="G424" s="59"/>
      <c r="H424" s="59"/>
      <c r="I424" s="59"/>
      <c r="J424" s="59"/>
      <c r="K424" s="59"/>
      <c r="L424" s="144"/>
      <c r="M424" s="223"/>
      <c r="N424" s="129"/>
      <c r="O424" s="224"/>
      <c r="P424" s="67">
        <f>IF(D424=0,"",D424/C423)</f>
        <v>0.72881355932203384</v>
      </c>
      <c r="Q424" s="68">
        <v>50</v>
      </c>
      <c r="R424" s="231">
        <f t="shared" si="39"/>
        <v>0.84745762711864403</v>
      </c>
      <c r="S424" s="231">
        <f t="shared" si="40"/>
        <v>0.15254237288135597</v>
      </c>
      <c r="T424" s="8">
        <f>Q424/Q422</f>
        <v>0.56818181818181823</v>
      </c>
    </row>
    <row r="425" spans="1:20" ht="15.75" customHeight="1" x14ac:dyDescent="0.25">
      <c r="A425" s="58">
        <v>2101</v>
      </c>
      <c r="B425" s="59"/>
      <c r="C425" s="59"/>
      <c r="D425" s="59"/>
      <c r="E425" s="59">
        <v>32</v>
      </c>
      <c r="F425" s="59"/>
      <c r="G425" s="59"/>
      <c r="H425" s="59"/>
      <c r="I425" s="59"/>
      <c r="J425" s="59"/>
      <c r="K425" s="59"/>
      <c r="L425" s="144"/>
      <c r="M425" s="223"/>
      <c r="N425" s="129"/>
      <c r="O425" s="224"/>
      <c r="P425" s="67">
        <f>IF(E425=0,"",E425/D424)</f>
        <v>0.7441860465116279</v>
      </c>
      <c r="Q425" s="68">
        <v>46</v>
      </c>
      <c r="R425" s="231">
        <f t="shared" si="39"/>
        <v>0.92</v>
      </c>
      <c r="S425" s="231">
        <f t="shared" si="40"/>
        <v>7.999999999999996E-2</v>
      </c>
    </row>
    <row r="426" spans="1:20" ht="15.75" customHeight="1" x14ac:dyDescent="0.25">
      <c r="A426" s="58">
        <v>2102</v>
      </c>
      <c r="B426" s="59"/>
      <c r="C426" s="59"/>
      <c r="D426" s="59"/>
      <c r="E426" s="59"/>
      <c r="F426" s="59">
        <v>26</v>
      </c>
      <c r="G426" s="59"/>
      <c r="H426" s="59"/>
      <c r="I426" s="59"/>
      <c r="J426" s="59"/>
      <c r="K426" s="59"/>
      <c r="L426" s="144"/>
      <c r="M426" s="223"/>
      <c r="N426" s="129"/>
      <c r="O426" s="224"/>
      <c r="P426" s="67">
        <f>IF(F426=0,"",F426/E425)</f>
        <v>0.8125</v>
      </c>
      <c r="Q426" s="68">
        <v>42</v>
      </c>
      <c r="R426" s="231">
        <f t="shared" si="39"/>
        <v>0.91304347826086951</v>
      </c>
      <c r="S426" s="231">
        <f t="shared" si="40"/>
        <v>8.6956521739130488E-2</v>
      </c>
    </row>
    <row r="427" spans="1:20" ht="15.75" customHeight="1" x14ac:dyDescent="0.25">
      <c r="A427" s="58">
        <v>2201</v>
      </c>
      <c r="B427" s="59"/>
      <c r="C427" s="59"/>
      <c r="D427" s="59"/>
      <c r="E427" s="59"/>
      <c r="F427" s="59"/>
      <c r="G427" s="59">
        <v>23</v>
      </c>
      <c r="H427" s="59"/>
      <c r="I427" s="59"/>
      <c r="J427" s="59"/>
      <c r="K427" s="59"/>
      <c r="L427" s="144"/>
      <c r="M427" s="223"/>
      <c r="N427" s="129"/>
      <c r="O427" s="224"/>
      <c r="P427" s="67">
        <f>IF(G427=0,"",G427/F426)</f>
        <v>0.88461538461538458</v>
      </c>
      <c r="Q427" s="68">
        <v>35</v>
      </c>
      <c r="R427" s="231">
        <f t="shared" si="39"/>
        <v>0.83333333333333337</v>
      </c>
      <c r="S427" s="231">
        <f t="shared" si="40"/>
        <v>0.16666666666666663</v>
      </c>
    </row>
    <row r="428" spans="1:20" ht="15.75" customHeight="1" x14ac:dyDescent="0.25">
      <c r="A428" s="58">
        <v>2202</v>
      </c>
      <c r="B428" s="59"/>
      <c r="C428" s="59"/>
      <c r="D428" s="59"/>
      <c r="E428" s="59"/>
      <c r="F428" s="59"/>
      <c r="G428" s="59"/>
      <c r="H428" s="59">
        <v>19</v>
      </c>
      <c r="I428" s="59"/>
      <c r="J428" s="59"/>
      <c r="K428" s="59"/>
      <c r="L428" s="144"/>
      <c r="M428" s="223"/>
      <c r="N428" s="129"/>
      <c r="O428" s="224"/>
      <c r="P428" s="67">
        <f>IF(H428=0,"",H428/G427)</f>
        <v>0.82608695652173914</v>
      </c>
      <c r="Q428" s="68">
        <v>32</v>
      </c>
      <c r="R428" s="231">
        <f t="shared" si="39"/>
        <v>0.91428571428571426</v>
      </c>
      <c r="S428" s="231">
        <f t="shared" si="40"/>
        <v>8.5714285714285743E-2</v>
      </c>
    </row>
    <row r="429" spans="1:20" ht="15.75" customHeight="1" x14ac:dyDescent="0.25">
      <c r="A429" s="58">
        <v>2301</v>
      </c>
      <c r="B429" s="59"/>
      <c r="C429" s="59"/>
      <c r="D429" s="59"/>
      <c r="E429" s="59"/>
      <c r="F429" s="59"/>
      <c r="G429" s="59"/>
      <c r="H429" s="59"/>
      <c r="I429" s="59">
        <v>19</v>
      </c>
      <c r="J429" s="59"/>
      <c r="K429" s="59"/>
      <c r="L429" s="144"/>
      <c r="M429" s="223"/>
      <c r="N429" s="129"/>
      <c r="O429" s="224"/>
      <c r="P429" s="67">
        <f>IF(I429=0,"",I429/H428)</f>
        <v>1</v>
      </c>
      <c r="Q429" s="68">
        <v>24</v>
      </c>
      <c r="R429" s="231">
        <f t="shared" si="39"/>
        <v>0.75</v>
      </c>
      <c r="S429" s="231">
        <f t="shared" si="40"/>
        <v>0.25</v>
      </c>
    </row>
    <row r="430" spans="1:20" ht="15.75" customHeight="1" x14ac:dyDescent="0.25">
      <c r="A430" s="58">
        <v>2302</v>
      </c>
      <c r="B430" s="59"/>
      <c r="C430" s="59"/>
      <c r="D430" s="59"/>
      <c r="E430" s="59"/>
      <c r="F430" s="59"/>
      <c r="G430" s="59"/>
      <c r="H430" s="59"/>
      <c r="I430" s="59"/>
      <c r="J430" s="59">
        <v>19</v>
      </c>
      <c r="K430" s="59"/>
      <c r="L430" s="144"/>
      <c r="M430" s="223"/>
      <c r="N430" s="129"/>
      <c r="O430" s="224"/>
      <c r="P430" s="71">
        <f>IF(J430=0,"",J430/I429)</f>
        <v>1</v>
      </c>
      <c r="Q430" s="68">
        <v>24</v>
      </c>
      <c r="R430" s="71">
        <f t="shared" si="39"/>
        <v>1</v>
      </c>
      <c r="S430" s="71">
        <f t="shared" si="40"/>
        <v>0</v>
      </c>
    </row>
    <row r="431" spans="1:20" ht="15.75" customHeight="1" x14ac:dyDescent="0.25">
      <c r="A431" s="58">
        <v>2401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>
        <v>18</v>
      </c>
      <c r="L431" s="144">
        <v>2</v>
      </c>
      <c r="M431" s="223"/>
      <c r="N431" s="129"/>
      <c r="O431" s="225"/>
      <c r="P431" s="71">
        <f>IF(K431=0,"",K431/J430)</f>
        <v>0.94736842105263153</v>
      </c>
      <c r="Q431" s="68">
        <v>22</v>
      </c>
      <c r="R431" s="71">
        <f t="shared" si="39"/>
        <v>0.91666666666666663</v>
      </c>
      <c r="S431" s="71">
        <f t="shared" si="40"/>
        <v>8.333333333333337E-2</v>
      </c>
    </row>
    <row r="432" spans="1:20" ht="15.75" customHeight="1" x14ac:dyDescent="0.25">
      <c r="A432" s="58">
        <v>2402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>
        <v>8</v>
      </c>
      <c r="L432" s="144">
        <v>7</v>
      </c>
      <c r="M432" s="223"/>
      <c r="N432" s="129"/>
      <c r="O432" s="225"/>
      <c r="P432" s="233"/>
      <c r="Q432" s="109">
        <v>19</v>
      </c>
      <c r="R432" s="234"/>
      <c r="S432" s="233"/>
    </row>
    <row r="433" spans="1:20" ht="15.75" customHeight="1" x14ac:dyDescent="0.25">
      <c r="A433" s="58">
        <v>2501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>
        <v>4</v>
      </c>
      <c r="L433" s="144">
        <v>4</v>
      </c>
      <c r="M433" s="223"/>
      <c r="N433" s="129"/>
      <c r="O433" s="225"/>
      <c r="P433" s="233"/>
      <c r="Q433" s="109">
        <v>11</v>
      </c>
      <c r="R433" s="234"/>
      <c r="S433" s="233"/>
    </row>
    <row r="434" spans="1:20" ht="15.75" customHeight="1" x14ac:dyDescent="0.25">
      <c r="A434" s="58">
        <v>2502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144"/>
      <c r="M434" s="223"/>
      <c r="N434" s="129"/>
      <c r="O434" s="225"/>
      <c r="P434" s="129"/>
      <c r="Q434" s="225"/>
      <c r="R434" s="124"/>
      <c r="S434" s="233"/>
    </row>
    <row r="435" spans="1:20" ht="15.75" customHeight="1" x14ac:dyDescent="0.25">
      <c r="A435" s="58">
        <v>2601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144"/>
      <c r="M435" s="223"/>
      <c r="N435" s="129"/>
      <c r="O435" s="225"/>
      <c r="P435" s="191" t="s">
        <v>83</v>
      </c>
      <c r="Q435" s="82">
        <v>6</v>
      </c>
      <c r="R435" s="111">
        <f>L438</f>
        <v>13</v>
      </c>
      <c r="S435" s="193" t="s">
        <v>11</v>
      </c>
    </row>
    <row r="436" spans="1:20" ht="15.75" customHeight="1" x14ac:dyDescent="0.25">
      <c r="A436" s="58">
        <v>2602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144"/>
      <c r="M436" s="223"/>
      <c r="N436" s="129"/>
      <c r="O436" s="225"/>
      <c r="P436" s="192" t="s">
        <v>85</v>
      </c>
      <c r="Q436" s="86">
        <f>IF(Q435/B422=0,"",Q435/B422)</f>
        <v>6.8181818181818177E-2</v>
      </c>
      <c r="R436" s="112">
        <f>IF(Q435/R435=0,"",Q435/R435)</f>
        <v>0.46153846153846156</v>
      </c>
      <c r="S436" s="194" t="s">
        <v>86</v>
      </c>
    </row>
    <row r="437" spans="1:20" ht="15.75" x14ac:dyDescent="0.25">
      <c r="A437" s="58">
        <v>2701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144"/>
      <c r="M437" s="226"/>
      <c r="N437" s="227"/>
      <c r="O437" s="228"/>
      <c r="P437" s="90"/>
      <c r="Q437" s="91"/>
      <c r="R437" s="91"/>
      <c r="S437" s="113"/>
    </row>
    <row r="438" spans="1:20" ht="18" x14ac:dyDescent="0.25">
      <c r="A438" s="28"/>
      <c r="B438" s="280" t="s">
        <v>111</v>
      </c>
      <c r="C438" s="280"/>
      <c r="D438" s="280"/>
      <c r="E438" s="280"/>
      <c r="F438" s="280"/>
      <c r="G438" s="280"/>
      <c r="H438" s="280"/>
      <c r="I438" s="280"/>
      <c r="J438" s="280"/>
      <c r="K438" s="280"/>
      <c r="L438" s="93">
        <f>SUM(L422:L434)</f>
        <v>13</v>
      </c>
      <c r="M438" s="94">
        <f>IF(L431=0,"",L431/B422)</f>
        <v>2.2727272727272728E-2</v>
      </c>
      <c r="N438" s="94">
        <f>IF(L438=0,"",L438/B422)</f>
        <v>0.14772727272727273</v>
      </c>
      <c r="O438" s="94">
        <f>IF(L431=0,"",N438-M438)</f>
        <v>0.125</v>
      </c>
      <c r="P438" s="3"/>
      <c r="Q438" s="29"/>
      <c r="R438" s="22"/>
      <c r="S438" s="3"/>
    </row>
    <row r="439" spans="1:20" ht="12.75" customHeight="1" x14ac:dyDescent="0.2"/>
    <row r="440" spans="1:20" ht="12.75" customHeight="1" x14ac:dyDescent="0.2"/>
    <row r="441" spans="1:20" ht="26.25" x14ac:dyDescent="0.4">
      <c r="A441" s="2"/>
      <c r="B441" s="279" t="s">
        <v>99</v>
      </c>
      <c r="C441" s="279"/>
      <c r="D441" s="279"/>
      <c r="E441" s="279"/>
      <c r="F441" s="279"/>
      <c r="G441" s="279"/>
      <c r="H441" s="279"/>
      <c r="I441" s="279"/>
      <c r="J441" s="279"/>
      <c r="K441" s="279"/>
      <c r="L441" s="179" t="s">
        <v>120</v>
      </c>
      <c r="M441" s="57"/>
      <c r="N441" s="29"/>
      <c r="O441" s="3"/>
      <c r="P441" s="29"/>
      <c r="Q441" s="29"/>
      <c r="R441" s="29"/>
    </row>
    <row r="442" spans="1:20" ht="20.25" x14ac:dyDescent="0.2">
      <c r="A442" s="272" t="s">
        <v>10</v>
      </c>
      <c r="B442" s="273" t="s">
        <v>100</v>
      </c>
      <c r="C442" s="274"/>
      <c r="D442" s="274"/>
      <c r="E442" s="274"/>
      <c r="F442" s="274"/>
      <c r="G442" s="274"/>
      <c r="H442" s="274"/>
      <c r="I442" s="274"/>
      <c r="J442" s="274"/>
      <c r="K442" s="275"/>
      <c r="L442" s="309" t="s">
        <v>11</v>
      </c>
      <c r="M442" s="300" t="s">
        <v>3</v>
      </c>
      <c r="N442" s="300" t="s">
        <v>4</v>
      </c>
      <c r="O442" s="302" t="s">
        <v>5</v>
      </c>
      <c r="P442" s="300" t="s">
        <v>6</v>
      </c>
      <c r="Q442" s="304" t="s">
        <v>7</v>
      </c>
      <c r="R442" s="304" t="s">
        <v>8</v>
      </c>
      <c r="S442" s="269" t="s">
        <v>101</v>
      </c>
    </row>
    <row r="443" spans="1:20" ht="15.75" x14ac:dyDescent="0.25">
      <c r="A443" s="268"/>
      <c r="B443" s="58" t="s">
        <v>102</v>
      </c>
      <c r="C443" s="58" t="s">
        <v>103</v>
      </c>
      <c r="D443" s="58" t="s">
        <v>104</v>
      </c>
      <c r="E443" s="58" t="s">
        <v>105</v>
      </c>
      <c r="F443" s="58" t="s">
        <v>106</v>
      </c>
      <c r="G443" s="58" t="s">
        <v>107</v>
      </c>
      <c r="H443" s="58" t="s">
        <v>108</v>
      </c>
      <c r="I443" s="58" t="s">
        <v>109</v>
      </c>
      <c r="J443" s="58" t="s">
        <v>110</v>
      </c>
      <c r="K443" s="58" t="s">
        <v>135</v>
      </c>
      <c r="L443" s="310"/>
      <c r="M443" s="301"/>
      <c r="N443" s="301"/>
      <c r="O443" s="303"/>
      <c r="P443" s="301"/>
      <c r="Q443" s="305"/>
      <c r="R443" s="305"/>
      <c r="S443" s="268"/>
    </row>
    <row r="444" spans="1:20" ht="15.75" customHeight="1" x14ac:dyDescent="0.25">
      <c r="A444" s="58">
        <v>2002</v>
      </c>
      <c r="B444" s="59">
        <v>45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144"/>
      <c r="M444" s="220"/>
      <c r="N444" s="221"/>
      <c r="O444" s="222"/>
      <c r="P444" s="229"/>
      <c r="Q444" s="63">
        <f>B444</f>
        <v>45</v>
      </c>
      <c r="R444" s="230"/>
      <c r="S444" s="229"/>
    </row>
    <row r="445" spans="1:20" ht="15.75" customHeight="1" x14ac:dyDescent="0.25">
      <c r="A445" s="58">
        <v>2101</v>
      </c>
      <c r="B445" s="59"/>
      <c r="C445" s="59">
        <v>39</v>
      </c>
      <c r="D445" s="59"/>
      <c r="E445" s="59"/>
      <c r="F445" s="59"/>
      <c r="G445" s="59"/>
      <c r="H445" s="59"/>
      <c r="I445" s="59"/>
      <c r="J445" s="59"/>
      <c r="K445" s="59"/>
      <c r="L445" s="144"/>
      <c r="M445" s="223"/>
      <c r="N445" s="129"/>
      <c r="O445" s="224"/>
      <c r="P445" s="67">
        <f>IF(C445=0,"",C445/B444)</f>
        <v>0.8666666666666667</v>
      </c>
      <c r="Q445" s="68">
        <v>39</v>
      </c>
      <c r="R445" s="231">
        <f t="shared" ref="R445:R452" si="41">IF(Q445=0,"",Q445/Q444)</f>
        <v>0.8666666666666667</v>
      </c>
      <c r="S445" s="231">
        <f t="shared" ref="S445:S452" si="42">IF(Q445=0,"",100%-R445)</f>
        <v>0.1333333333333333</v>
      </c>
    </row>
    <row r="446" spans="1:20" ht="15.75" customHeight="1" x14ac:dyDescent="0.25">
      <c r="A446" s="58">
        <v>2102</v>
      </c>
      <c r="B446" s="59"/>
      <c r="C446" s="59"/>
      <c r="D446" s="59">
        <v>31</v>
      </c>
      <c r="E446" s="59"/>
      <c r="F446" s="59"/>
      <c r="G446" s="59"/>
      <c r="H446" s="59"/>
      <c r="I446" s="59"/>
      <c r="J446" s="59"/>
      <c r="K446" s="59"/>
      <c r="L446" s="144"/>
      <c r="M446" s="223"/>
      <c r="N446" s="129"/>
      <c r="O446" s="224"/>
      <c r="P446" s="67">
        <f>IF(D446=0,"",D446/C445)</f>
        <v>0.79487179487179482</v>
      </c>
      <c r="Q446" s="68">
        <v>34</v>
      </c>
      <c r="R446" s="231">
        <f t="shared" si="41"/>
        <v>0.87179487179487181</v>
      </c>
      <c r="S446" s="231">
        <f t="shared" si="42"/>
        <v>0.12820512820512819</v>
      </c>
      <c r="T446" s="8">
        <f>Q446/Q444</f>
        <v>0.75555555555555554</v>
      </c>
    </row>
    <row r="447" spans="1:20" ht="15.75" customHeight="1" x14ac:dyDescent="0.25">
      <c r="A447" s="58">
        <v>2201</v>
      </c>
      <c r="B447" s="59"/>
      <c r="C447" s="59"/>
      <c r="D447" s="59"/>
      <c r="E447" s="59">
        <v>25</v>
      </c>
      <c r="F447" s="59"/>
      <c r="G447" s="59"/>
      <c r="H447" s="59"/>
      <c r="I447" s="59"/>
      <c r="J447" s="59"/>
      <c r="K447" s="59"/>
      <c r="L447" s="144"/>
      <c r="M447" s="223"/>
      <c r="N447" s="129"/>
      <c r="O447" s="224"/>
      <c r="P447" s="67">
        <f>IF(E447=0,"",E447/D446)</f>
        <v>0.80645161290322576</v>
      </c>
      <c r="Q447" s="68">
        <v>34</v>
      </c>
      <c r="R447" s="231">
        <f t="shared" si="41"/>
        <v>1</v>
      </c>
      <c r="S447" s="231">
        <f t="shared" si="42"/>
        <v>0</v>
      </c>
    </row>
    <row r="448" spans="1:20" ht="15.75" customHeight="1" x14ac:dyDescent="0.25">
      <c r="A448" s="58">
        <v>2202</v>
      </c>
      <c r="B448" s="59"/>
      <c r="C448" s="59"/>
      <c r="D448" s="59"/>
      <c r="E448" s="59"/>
      <c r="F448" s="59">
        <v>19</v>
      </c>
      <c r="G448" s="59"/>
      <c r="H448" s="59"/>
      <c r="I448" s="59"/>
      <c r="J448" s="59"/>
      <c r="K448" s="59"/>
      <c r="L448" s="144"/>
      <c r="M448" s="223"/>
      <c r="N448" s="129"/>
      <c r="O448" s="224"/>
      <c r="P448" s="67">
        <f>IF(F448=0,"",F448/E447)</f>
        <v>0.76</v>
      </c>
      <c r="Q448" s="68">
        <v>30</v>
      </c>
      <c r="R448" s="231">
        <f t="shared" si="41"/>
        <v>0.88235294117647056</v>
      </c>
      <c r="S448" s="231">
        <f t="shared" si="42"/>
        <v>0.11764705882352944</v>
      </c>
    </row>
    <row r="449" spans="1:20" ht="15.75" customHeight="1" x14ac:dyDescent="0.25">
      <c r="A449" s="58">
        <v>2301</v>
      </c>
      <c r="B449" s="59"/>
      <c r="C449" s="59"/>
      <c r="D449" s="59"/>
      <c r="E449" s="59"/>
      <c r="F449" s="59"/>
      <c r="G449" s="59">
        <v>19</v>
      </c>
      <c r="H449" s="59"/>
      <c r="I449" s="59"/>
      <c r="J449" s="59"/>
      <c r="K449" s="59"/>
      <c r="L449" s="144"/>
      <c r="M449" s="223"/>
      <c r="N449" s="129"/>
      <c r="O449" s="224"/>
      <c r="P449" s="67">
        <f>IF(G449=0,"",G449/F448)</f>
        <v>1</v>
      </c>
      <c r="Q449" s="68">
        <v>29</v>
      </c>
      <c r="R449" s="231">
        <f t="shared" si="41"/>
        <v>0.96666666666666667</v>
      </c>
      <c r="S449" s="231">
        <f t="shared" si="42"/>
        <v>3.3333333333333326E-2</v>
      </c>
    </row>
    <row r="450" spans="1:20" ht="15.75" customHeight="1" x14ac:dyDescent="0.25">
      <c r="A450" s="58">
        <v>2302</v>
      </c>
      <c r="B450" s="59"/>
      <c r="C450" s="59"/>
      <c r="D450" s="59"/>
      <c r="E450" s="59"/>
      <c r="F450" s="59"/>
      <c r="G450" s="59"/>
      <c r="H450" s="59">
        <v>19</v>
      </c>
      <c r="I450" s="59"/>
      <c r="J450" s="59"/>
      <c r="K450" s="59"/>
      <c r="L450" s="144"/>
      <c r="M450" s="223"/>
      <c r="N450" s="129"/>
      <c r="O450" s="224"/>
      <c r="P450" s="67">
        <f>IF(H450=0,"",H450/G449)</f>
        <v>1</v>
      </c>
      <c r="Q450" s="68">
        <v>27</v>
      </c>
      <c r="R450" s="231">
        <f t="shared" si="41"/>
        <v>0.93103448275862066</v>
      </c>
      <c r="S450" s="231">
        <f t="shared" si="42"/>
        <v>6.8965517241379337E-2</v>
      </c>
    </row>
    <row r="451" spans="1:20" ht="15.75" customHeight="1" x14ac:dyDescent="0.25">
      <c r="A451" s="58">
        <v>2401</v>
      </c>
      <c r="B451" s="59"/>
      <c r="C451" s="59"/>
      <c r="D451" s="59"/>
      <c r="E451" s="59"/>
      <c r="F451" s="59"/>
      <c r="G451" s="59"/>
      <c r="H451" s="59"/>
      <c r="I451" s="59">
        <v>10</v>
      </c>
      <c r="J451" s="59"/>
      <c r="K451" s="59"/>
      <c r="L451" s="144"/>
      <c r="M451" s="223"/>
      <c r="N451" s="129"/>
      <c r="O451" s="224"/>
      <c r="P451" s="67">
        <f>IF(I451=0,"",I451/H450)</f>
        <v>0.52631578947368418</v>
      </c>
      <c r="Q451" s="68">
        <v>25</v>
      </c>
      <c r="R451" s="231">
        <f t="shared" si="41"/>
        <v>0.92592592592592593</v>
      </c>
      <c r="S451" s="231">
        <f t="shared" si="42"/>
        <v>7.407407407407407E-2</v>
      </c>
    </row>
    <row r="452" spans="1:20" ht="15.75" customHeight="1" x14ac:dyDescent="0.25">
      <c r="A452" s="58">
        <v>2402</v>
      </c>
      <c r="B452" s="59"/>
      <c r="C452" s="59"/>
      <c r="D452" s="59"/>
      <c r="E452" s="59"/>
      <c r="F452" s="59"/>
      <c r="G452" s="59"/>
      <c r="H452" s="59"/>
      <c r="I452" s="59"/>
      <c r="J452" s="59">
        <v>7</v>
      </c>
      <c r="K452" s="59"/>
      <c r="L452" s="144"/>
      <c r="M452" s="223"/>
      <c r="N452" s="129"/>
      <c r="O452" s="224"/>
      <c r="P452" s="71">
        <f>IF(J452=0,"",J452/I451)</f>
        <v>0.7</v>
      </c>
      <c r="Q452" s="68">
        <v>23</v>
      </c>
      <c r="R452" s="71">
        <f t="shared" si="41"/>
        <v>0.92</v>
      </c>
      <c r="S452" s="71">
        <f t="shared" si="42"/>
        <v>7.999999999999996E-2</v>
      </c>
    </row>
    <row r="453" spans="1:20" ht="15.75" customHeight="1" x14ac:dyDescent="0.25">
      <c r="A453" s="58">
        <v>2501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>
        <v>5</v>
      </c>
      <c r="L453" s="144">
        <v>5</v>
      </c>
      <c r="M453" s="223"/>
      <c r="N453" s="129"/>
      <c r="O453" s="225"/>
      <c r="P453" s="129"/>
      <c r="Q453" s="68">
        <v>22</v>
      </c>
      <c r="R453" s="129"/>
      <c r="S453" s="232"/>
    </row>
    <row r="454" spans="1:20" ht="15.75" customHeight="1" x14ac:dyDescent="0.25">
      <c r="A454" s="58">
        <v>2502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144"/>
      <c r="M454" s="223"/>
      <c r="N454" s="129"/>
      <c r="O454" s="225"/>
      <c r="P454" s="233"/>
      <c r="Q454" s="109"/>
      <c r="R454" s="234"/>
      <c r="S454" s="233"/>
    </row>
    <row r="455" spans="1:20" ht="15.75" customHeight="1" x14ac:dyDescent="0.25">
      <c r="A455" s="58">
        <v>2601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144"/>
      <c r="M455" s="223"/>
      <c r="N455" s="129"/>
      <c r="O455" s="225"/>
      <c r="P455" s="233"/>
      <c r="Q455" s="109"/>
      <c r="R455" s="234"/>
      <c r="S455" s="233"/>
    </row>
    <row r="456" spans="1:20" ht="15.75" customHeight="1" x14ac:dyDescent="0.25">
      <c r="A456" s="58">
        <v>2602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144"/>
      <c r="M456" s="223"/>
      <c r="N456" s="129"/>
      <c r="O456" s="225"/>
      <c r="P456" s="129"/>
      <c r="Q456" s="225"/>
      <c r="R456" s="124"/>
      <c r="S456" s="233"/>
    </row>
    <row r="457" spans="1:20" ht="15.75" customHeight="1" x14ac:dyDescent="0.25">
      <c r="A457" s="58">
        <v>2701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144"/>
      <c r="M457" s="223"/>
      <c r="N457" s="129"/>
      <c r="O457" s="225"/>
      <c r="P457" s="191" t="s">
        <v>83</v>
      </c>
      <c r="Q457" s="82"/>
      <c r="R457" s="111">
        <f>IF(SUM(L450:L453)=0,"",SUM(L450:L453))</f>
        <v>5</v>
      </c>
      <c r="S457" s="193" t="s">
        <v>11</v>
      </c>
    </row>
    <row r="458" spans="1:20" ht="15.75" customHeight="1" x14ac:dyDescent="0.25">
      <c r="A458" s="58">
        <v>2702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144"/>
      <c r="M458" s="223"/>
      <c r="N458" s="129"/>
      <c r="O458" s="225"/>
      <c r="P458" s="192" t="s">
        <v>85</v>
      </c>
      <c r="Q458" s="86" t="str">
        <f>IF(Q457/B444=0,"",Q457/B444)</f>
        <v/>
      </c>
      <c r="R458" s="112" t="str">
        <f>IF(Q457/R457=0,"",Q457/R457)</f>
        <v/>
      </c>
      <c r="S458" s="194" t="s">
        <v>86</v>
      </c>
    </row>
    <row r="459" spans="1:20" ht="15.75" x14ac:dyDescent="0.25">
      <c r="A459" s="58">
        <v>2801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144"/>
      <c r="M459" s="226"/>
      <c r="N459" s="227"/>
      <c r="O459" s="228"/>
      <c r="P459" s="90"/>
      <c r="Q459" s="91"/>
      <c r="R459" s="91"/>
      <c r="S459" s="113"/>
    </row>
    <row r="460" spans="1:20" ht="18" x14ac:dyDescent="0.25">
      <c r="A460" s="28"/>
      <c r="B460" s="280" t="s">
        <v>111</v>
      </c>
      <c r="C460" s="280"/>
      <c r="D460" s="280"/>
      <c r="E460" s="280"/>
      <c r="F460" s="280"/>
      <c r="G460" s="280"/>
      <c r="H460" s="280"/>
      <c r="I460" s="280"/>
      <c r="J460" s="280"/>
      <c r="K460" s="280"/>
      <c r="L460" s="93">
        <f>SUM(L444:L456)</f>
        <v>5</v>
      </c>
      <c r="M460" s="94">
        <f>L453/B444</f>
        <v>0.1111111111111111</v>
      </c>
      <c r="N460" s="94">
        <f>IF(L460=0,"",L460/B444)</f>
        <v>0.1111111111111111</v>
      </c>
      <c r="O460" s="94">
        <f>N460-M460</f>
        <v>0</v>
      </c>
      <c r="P460" s="3"/>
      <c r="Q460" s="29"/>
      <c r="R460" s="22"/>
      <c r="S460" s="3"/>
    </row>
    <row r="461" spans="1:20" ht="12.75" customHeight="1" x14ac:dyDescent="0.2"/>
    <row r="462" spans="1:20" ht="12.75" customHeight="1" x14ac:dyDescent="0.2"/>
    <row r="463" spans="1:20" ht="26.25" x14ac:dyDescent="0.4">
      <c r="A463" s="2"/>
      <c r="B463" s="279" t="s">
        <v>99</v>
      </c>
      <c r="C463" s="279"/>
      <c r="D463" s="279"/>
      <c r="E463" s="279"/>
      <c r="F463" s="279"/>
      <c r="G463" s="279"/>
      <c r="H463" s="279"/>
      <c r="I463" s="279"/>
      <c r="J463" s="279"/>
      <c r="K463" s="279"/>
      <c r="L463" s="179" t="s">
        <v>122</v>
      </c>
      <c r="M463" s="57"/>
      <c r="N463" s="29"/>
      <c r="O463" s="3"/>
      <c r="P463" s="29"/>
      <c r="Q463" s="29"/>
      <c r="R463" s="29"/>
      <c r="S463" s="120"/>
      <c r="T463" s="120"/>
    </row>
    <row r="464" spans="1:20" ht="20.25" x14ac:dyDescent="0.2">
      <c r="A464" s="272" t="s">
        <v>10</v>
      </c>
      <c r="B464" s="273" t="s">
        <v>100</v>
      </c>
      <c r="C464" s="274"/>
      <c r="D464" s="274"/>
      <c r="E464" s="274"/>
      <c r="F464" s="274"/>
      <c r="G464" s="274"/>
      <c r="H464" s="274"/>
      <c r="I464" s="274"/>
      <c r="J464" s="274"/>
      <c r="K464" s="275"/>
      <c r="L464" s="309" t="s">
        <v>11</v>
      </c>
      <c r="M464" s="300" t="s">
        <v>3</v>
      </c>
      <c r="N464" s="300" t="s">
        <v>4</v>
      </c>
      <c r="O464" s="302" t="s">
        <v>5</v>
      </c>
      <c r="P464" s="300" t="s">
        <v>6</v>
      </c>
      <c r="Q464" s="304" t="s">
        <v>7</v>
      </c>
      <c r="R464" s="304" t="s">
        <v>8</v>
      </c>
      <c r="S464" s="269" t="s">
        <v>101</v>
      </c>
      <c r="T464" s="120"/>
    </row>
    <row r="465" spans="1:20" ht="15.75" x14ac:dyDescent="0.25">
      <c r="A465" s="268"/>
      <c r="B465" s="58" t="s">
        <v>102</v>
      </c>
      <c r="C465" s="58" t="s">
        <v>103</v>
      </c>
      <c r="D465" s="58" t="s">
        <v>104</v>
      </c>
      <c r="E465" s="58" t="s">
        <v>105</v>
      </c>
      <c r="F465" s="58" t="s">
        <v>106</v>
      </c>
      <c r="G465" s="58" t="s">
        <v>107</v>
      </c>
      <c r="H465" s="58" t="s">
        <v>108</v>
      </c>
      <c r="I465" s="58" t="s">
        <v>109</v>
      </c>
      <c r="J465" s="58" t="s">
        <v>110</v>
      </c>
      <c r="K465" s="58" t="s">
        <v>135</v>
      </c>
      <c r="L465" s="310"/>
      <c r="M465" s="301"/>
      <c r="N465" s="301"/>
      <c r="O465" s="303"/>
      <c r="P465" s="301"/>
      <c r="Q465" s="305"/>
      <c r="R465" s="305"/>
      <c r="S465" s="268"/>
      <c r="T465" s="120"/>
    </row>
    <row r="466" spans="1:20" ht="15.75" x14ac:dyDescent="0.25">
      <c r="A466" s="58">
        <v>2102</v>
      </c>
      <c r="B466" s="59">
        <v>52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144"/>
      <c r="M466" s="220"/>
      <c r="N466" s="221"/>
      <c r="O466" s="222"/>
      <c r="P466" s="229"/>
      <c r="Q466" s="63">
        <f>B466</f>
        <v>52</v>
      </c>
      <c r="R466" s="230"/>
      <c r="S466" s="229"/>
      <c r="T466" s="120"/>
    </row>
    <row r="467" spans="1:20" ht="15.75" x14ac:dyDescent="0.25">
      <c r="A467" s="58">
        <v>2201</v>
      </c>
      <c r="B467" s="59"/>
      <c r="C467" s="59">
        <v>26</v>
      </c>
      <c r="D467" s="59"/>
      <c r="E467" s="59"/>
      <c r="F467" s="59"/>
      <c r="G467" s="59"/>
      <c r="H467" s="59"/>
      <c r="I467" s="59"/>
      <c r="J467" s="59"/>
      <c r="K467" s="59"/>
      <c r="L467" s="144"/>
      <c r="M467" s="223"/>
      <c r="N467" s="129"/>
      <c r="O467" s="224"/>
      <c r="P467" s="67">
        <f>IF(C467=0,"",C467/B466)</f>
        <v>0.5</v>
      </c>
      <c r="Q467" s="68">
        <v>26</v>
      </c>
      <c r="R467" s="231">
        <f t="shared" ref="R467:R474" si="43">IF(Q467=0,"",Q467/Q466)</f>
        <v>0.5</v>
      </c>
      <c r="S467" s="231">
        <f t="shared" ref="S467:S474" si="44">IF(Q467=0,"",100%-R467)</f>
        <v>0.5</v>
      </c>
      <c r="T467" s="120"/>
    </row>
    <row r="468" spans="1:20" ht="15.75" x14ac:dyDescent="0.25">
      <c r="A468" s="58">
        <v>2202</v>
      </c>
      <c r="B468" s="59"/>
      <c r="C468" s="59"/>
      <c r="D468" s="59">
        <v>20</v>
      </c>
      <c r="E468" s="59"/>
      <c r="F468" s="59"/>
      <c r="G468" s="59"/>
      <c r="H468" s="59"/>
      <c r="I468" s="59"/>
      <c r="J468" s="59"/>
      <c r="K468" s="59"/>
      <c r="L468" s="144"/>
      <c r="M468" s="223"/>
      <c r="N468" s="129"/>
      <c r="O468" s="224"/>
      <c r="P468" s="67">
        <f>IF(D468=0,"",D468/C467)</f>
        <v>0.76923076923076927</v>
      </c>
      <c r="Q468" s="68">
        <v>24</v>
      </c>
      <c r="R468" s="231">
        <f t="shared" si="43"/>
        <v>0.92307692307692313</v>
      </c>
      <c r="S468" s="231">
        <f t="shared" si="44"/>
        <v>7.6923076923076872E-2</v>
      </c>
      <c r="T468" s="8">
        <f>Q468/Q466</f>
        <v>0.46153846153846156</v>
      </c>
    </row>
    <row r="469" spans="1:20" ht="15.75" x14ac:dyDescent="0.25">
      <c r="A469" s="58">
        <v>2301</v>
      </c>
      <c r="B469" s="59"/>
      <c r="C469" s="59"/>
      <c r="D469" s="59"/>
      <c r="E469" s="59">
        <v>17</v>
      </c>
      <c r="F469" s="59"/>
      <c r="G469" s="59"/>
      <c r="H469" s="59"/>
      <c r="I469" s="59"/>
      <c r="J469" s="59"/>
      <c r="K469" s="59"/>
      <c r="L469" s="144"/>
      <c r="M469" s="223"/>
      <c r="N469" s="129"/>
      <c r="O469" s="224"/>
      <c r="P469" s="67">
        <f>IF(E469=0,"",E469/D468)</f>
        <v>0.85</v>
      </c>
      <c r="Q469" s="68">
        <v>22</v>
      </c>
      <c r="R469" s="231">
        <f t="shared" si="43"/>
        <v>0.91666666666666663</v>
      </c>
      <c r="S469" s="231">
        <f t="shared" si="44"/>
        <v>8.333333333333337E-2</v>
      </c>
      <c r="T469" s="120"/>
    </row>
    <row r="470" spans="1:20" ht="15.75" x14ac:dyDescent="0.25">
      <c r="A470" s="58">
        <v>2302</v>
      </c>
      <c r="B470" s="59"/>
      <c r="C470" s="59"/>
      <c r="D470" s="59"/>
      <c r="E470" s="59"/>
      <c r="F470" s="59">
        <v>16</v>
      </c>
      <c r="G470" s="59"/>
      <c r="H470" s="59"/>
      <c r="I470" s="59"/>
      <c r="J470" s="59"/>
      <c r="K470" s="59"/>
      <c r="L470" s="144"/>
      <c r="M470" s="223"/>
      <c r="N470" s="129"/>
      <c r="O470" s="224"/>
      <c r="P470" s="67">
        <f>IF(F470=0,"",F470/E469)</f>
        <v>0.94117647058823528</v>
      </c>
      <c r="Q470" s="68">
        <v>18</v>
      </c>
      <c r="R470" s="231">
        <f t="shared" si="43"/>
        <v>0.81818181818181823</v>
      </c>
      <c r="S470" s="231">
        <f t="shared" si="44"/>
        <v>0.18181818181818177</v>
      </c>
      <c r="T470" s="120"/>
    </row>
    <row r="471" spans="1:20" ht="15.75" x14ac:dyDescent="0.25">
      <c r="A471" s="58">
        <v>2401</v>
      </c>
      <c r="B471" s="59"/>
      <c r="C471" s="59"/>
      <c r="D471" s="59"/>
      <c r="E471" s="59"/>
      <c r="F471" s="59"/>
      <c r="G471" s="59">
        <v>16</v>
      </c>
      <c r="H471" s="59"/>
      <c r="I471" s="59"/>
      <c r="J471" s="59"/>
      <c r="K471" s="59"/>
      <c r="L471" s="144"/>
      <c r="M471" s="223"/>
      <c r="N471" s="129"/>
      <c r="O471" s="224"/>
      <c r="P471" s="67">
        <f>IF(G471=0,"",G471/F470)</f>
        <v>1</v>
      </c>
      <c r="Q471" s="68">
        <v>17</v>
      </c>
      <c r="R471" s="231">
        <f t="shared" si="43"/>
        <v>0.94444444444444442</v>
      </c>
      <c r="S471" s="231">
        <f t="shared" si="44"/>
        <v>5.555555555555558E-2</v>
      </c>
      <c r="T471" s="120"/>
    </row>
    <row r="472" spans="1:20" ht="15.75" x14ac:dyDescent="0.25">
      <c r="A472" s="58">
        <v>2402</v>
      </c>
      <c r="B472" s="59"/>
      <c r="C472" s="59"/>
      <c r="D472" s="59"/>
      <c r="E472" s="59"/>
      <c r="F472" s="59"/>
      <c r="G472" s="59"/>
      <c r="H472" s="59">
        <v>15</v>
      </c>
      <c r="I472" s="59"/>
      <c r="J472" s="59"/>
      <c r="K472" s="59"/>
      <c r="L472" s="144"/>
      <c r="M472" s="223"/>
      <c r="N472" s="129"/>
      <c r="O472" s="224"/>
      <c r="P472" s="67">
        <f>IF(H472=0,"",H472/G471)</f>
        <v>0.9375</v>
      </c>
      <c r="Q472" s="68">
        <v>17</v>
      </c>
      <c r="R472" s="231">
        <f t="shared" si="43"/>
        <v>1</v>
      </c>
      <c r="S472" s="231">
        <f t="shared" si="44"/>
        <v>0</v>
      </c>
      <c r="T472" s="120"/>
    </row>
    <row r="473" spans="1:20" ht="15.75" x14ac:dyDescent="0.25">
      <c r="A473" s="58">
        <v>2501</v>
      </c>
      <c r="B473" s="59"/>
      <c r="C473" s="59"/>
      <c r="D473" s="59"/>
      <c r="E473" s="59"/>
      <c r="F473" s="59"/>
      <c r="G473" s="59"/>
      <c r="H473" s="59"/>
      <c r="I473" s="59">
        <v>13</v>
      </c>
      <c r="J473" s="59"/>
      <c r="K473" s="59"/>
      <c r="L473" s="144"/>
      <c r="M473" s="223"/>
      <c r="N473" s="129"/>
      <c r="O473" s="224"/>
      <c r="P473" s="67">
        <f>IF(I473=0,"",I473/H472)</f>
        <v>0.8666666666666667</v>
      </c>
      <c r="Q473" s="68">
        <v>17</v>
      </c>
      <c r="R473" s="231">
        <f t="shared" si="43"/>
        <v>1</v>
      </c>
      <c r="S473" s="231">
        <f t="shared" si="44"/>
        <v>0</v>
      </c>
      <c r="T473" s="120"/>
    </row>
    <row r="474" spans="1:20" ht="15.75" x14ac:dyDescent="0.25">
      <c r="A474" s="58">
        <v>2502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144"/>
      <c r="M474" s="223"/>
      <c r="N474" s="129"/>
      <c r="O474" s="224"/>
      <c r="P474" s="71" t="str">
        <f>IF(J474=0,"",J474/I473)</f>
        <v/>
      </c>
      <c r="Q474" s="68"/>
      <c r="R474" s="71" t="str">
        <f t="shared" si="43"/>
        <v/>
      </c>
      <c r="S474" s="71" t="str">
        <f t="shared" si="44"/>
        <v/>
      </c>
      <c r="T474" s="120"/>
    </row>
    <row r="475" spans="1:20" ht="15.75" x14ac:dyDescent="0.25">
      <c r="A475" s="58">
        <v>2601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144"/>
      <c r="M475" s="223"/>
      <c r="N475" s="129"/>
      <c r="O475" s="225"/>
      <c r="P475" s="129"/>
      <c r="Q475" s="68"/>
      <c r="R475" s="129"/>
      <c r="S475" s="232"/>
      <c r="T475" s="120"/>
    </row>
    <row r="476" spans="1:20" ht="15.75" x14ac:dyDescent="0.25">
      <c r="A476" s="58">
        <v>2602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144"/>
      <c r="M476" s="223"/>
      <c r="N476" s="129"/>
      <c r="O476" s="225"/>
      <c r="P476" s="233"/>
      <c r="Q476" s="109"/>
      <c r="R476" s="234"/>
      <c r="S476" s="233"/>
      <c r="T476" s="120"/>
    </row>
    <row r="477" spans="1:20" ht="15.75" x14ac:dyDescent="0.25">
      <c r="A477" s="58">
        <v>2701</v>
      </c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144"/>
      <c r="M477" s="223"/>
      <c r="N477" s="129"/>
      <c r="O477" s="225"/>
      <c r="P477" s="233"/>
      <c r="Q477" s="109"/>
      <c r="R477" s="234"/>
      <c r="S477" s="233"/>
      <c r="T477" s="120"/>
    </row>
    <row r="478" spans="1:20" ht="15.75" x14ac:dyDescent="0.25">
      <c r="A478" s="58">
        <v>2702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144"/>
      <c r="M478" s="223"/>
      <c r="N478" s="129"/>
      <c r="O478" s="225"/>
      <c r="P478" s="129"/>
      <c r="Q478" s="225"/>
      <c r="R478" s="124"/>
      <c r="S478" s="233"/>
      <c r="T478" s="120"/>
    </row>
    <row r="479" spans="1:20" ht="15.75" x14ac:dyDescent="0.25">
      <c r="A479" s="58">
        <v>2801</v>
      </c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144"/>
      <c r="M479" s="223"/>
      <c r="N479" s="129"/>
      <c r="O479" s="225"/>
      <c r="P479" s="191" t="s">
        <v>83</v>
      </c>
      <c r="Q479" s="82"/>
      <c r="R479" s="111" t="str">
        <f>IF(SUM(L472:L475)=0,"",SUM(L472:L475))</f>
        <v/>
      </c>
      <c r="S479" s="193" t="s">
        <v>11</v>
      </c>
      <c r="T479" s="120"/>
    </row>
    <row r="480" spans="1:20" ht="15.75" x14ac:dyDescent="0.25">
      <c r="A480" s="58">
        <v>2802</v>
      </c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144"/>
      <c r="M480" s="223"/>
      <c r="N480" s="129"/>
      <c r="O480" s="225"/>
      <c r="P480" s="192" t="s">
        <v>85</v>
      </c>
      <c r="Q480" s="86" t="str">
        <f>IF(Q479/B466=0,"",Q479/B466)</f>
        <v/>
      </c>
      <c r="R480" s="112" t="e">
        <f>IF(Q479/R479=0,"",Q479/R479)</f>
        <v>#VALUE!</v>
      </c>
      <c r="S480" s="194" t="s">
        <v>86</v>
      </c>
      <c r="T480" s="120"/>
    </row>
    <row r="481" spans="1:20" ht="15.75" x14ac:dyDescent="0.25">
      <c r="A481" s="58">
        <v>2901</v>
      </c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144"/>
      <c r="M481" s="226"/>
      <c r="N481" s="227"/>
      <c r="O481" s="228"/>
      <c r="P481" s="90"/>
      <c r="Q481" s="91"/>
      <c r="R481" s="91"/>
      <c r="S481" s="113"/>
      <c r="T481" s="120"/>
    </row>
    <row r="482" spans="1:20" ht="18" x14ac:dyDescent="0.25">
      <c r="A482" s="28"/>
      <c r="B482" s="280" t="s">
        <v>111</v>
      </c>
      <c r="C482" s="280"/>
      <c r="D482" s="280"/>
      <c r="E482" s="280"/>
      <c r="F482" s="280"/>
      <c r="G482" s="280"/>
      <c r="H482" s="280"/>
      <c r="I482" s="280"/>
      <c r="J482" s="280"/>
      <c r="K482" s="280"/>
      <c r="L482" s="93">
        <f>SUM(L466:L478)</f>
        <v>0</v>
      </c>
      <c r="M482" s="94" t="str">
        <f>IF(L474=0,"",L474/B466)</f>
        <v/>
      </c>
      <c r="N482" s="94" t="str">
        <f>IF(L482=0,"",L482/B466)</f>
        <v/>
      </c>
      <c r="O482" s="94" t="str">
        <f>IF(L474=0,"",N482-M482)</f>
        <v/>
      </c>
      <c r="P482" s="3"/>
      <c r="Q482" s="29"/>
      <c r="R482" s="22"/>
      <c r="S482" s="3"/>
      <c r="T482" s="120"/>
    </row>
    <row r="483" spans="1:20" ht="12.75" customHeight="1" x14ac:dyDescent="0.2"/>
    <row r="484" spans="1:20" ht="12.75" customHeight="1" x14ac:dyDescent="0.2"/>
    <row r="485" spans="1:20" ht="26.25" x14ac:dyDescent="0.4">
      <c r="A485" s="2"/>
      <c r="B485" s="279" t="s">
        <v>99</v>
      </c>
      <c r="C485" s="279"/>
      <c r="D485" s="279"/>
      <c r="E485" s="279"/>
      <c r="F485" s="279"/>
      <c r="G485" s="279"/>
      <c r="H485" s="279"/>
      <c r="I485" s="279"/>
      <c r="J485" s="279"/>
      <c r="K485" s="279"/>
      <c r="L485" s="179" t="s">
        <v>124</v>
      </c>
      <c r="M485" s="57"/>
      <c r="N485" s="29"/>
      <c r="O485" s="3"/>
      <c r="P485" s="29"/>
      <c r="Q485" s="29"/>
      <c r="R485" s="29"/>
      <c r="S485" s="120"/>
      <c r="T485" s="120"/>
    </row>
    <row r="486" spans="1:20" ht="20.25" x14ac:dyDescent="0.2">
      <c r="A486" s="272" t="s">
        <v>10</v>
      </c>
      <c r="B486" s="273" t="s">
        <v>100</v>
      </c>
      <c r="C486" s="274"/>
      <c r="D486" s="274"/>
      <c r="E486" s="274"/>
      <c r="F486" s="274"/>
      <c r="G486" s="274"/>
      <c r="H486" s="274"/>
      <c r="I486" s="274"/>
      <c r="J486" s="274"/>
      <c r="K486" s="275"/>
      <c r="L486" s="309" t="s">
        <v>11</v>
      </c>
      <c r="M486" s="300" t="s">
        <v>3</v>
      </c>
      <c r="N486" s="300" t="s">
        <v>4</v>
      </c>
      <c r="O486" s="302" t="s">
        <v>5</v>
      </c>
      <c r="P486" s="300" t="s">
        <v>6</v>
      </c>
      <c r="Q486" s="304" t="s">
        <v>7</v>
      </c>
      <c r="R486" s="304" t="s">
        <v>8</v>
      </c>
      <c r="S486" s="269" t="s">
        <v>101</v>
      </c>
      <c r="T486" s="120"/>
    </row>
    <row r="487" spans="1:20" ht="15.75" x14ac:dyDescent="0.25">
      <c r="A487" s="268"/>
      <c r="B487" s="58" t="s">
        <v>102</v>
      </c>
      <c r="C487" s="58" t="s">
        <v>103</v>
      </c>
      <c r="D487" s="58" t="s">
        <v>104</v>
      </c>
      <c r="E487" s="58" t="s">
        <v>105</v>
      </c>
      <c r="F487" s="58" t="s">
        <v>106</v>
      </c>
      <c r="G487" s="58" t="s">
        <v>107</v>
      </c>
      <c r="H487" s="58" t="s">
        <v>108</v>
      </c>
      <c r="I487" s="58" t="s">
        <v>109</v>
      </c>
      <c r="J487" s="58" t="s">
        <v>110</v>
      </c>
      <c r="K487" s="58" t="s">
        <v>135</v>
      </c>
      <c r="L487" s="310"/>
      <c r="M487" s="301"/>
      <c r="N487" s="301"/>
      <c r="O487" s="303"/>
      <c r="P487" s="301"/>
      <c r="Q487" s="305"/>
      <c r="R487" s="305"/>
      <c r="S487" s="268"/>
      <c r="T487" s="120"/>
    </row>
    <row r="488" spans="1:20" ht="15.75" x14ac:dyDescent="0.25">
      <c r="A488" s="58">
        <v>2202</v>
      </c>
      <c r="B488" s="59">
        <v>54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144"/>
      <c r="M488" s="220"/>
      <c r="N488" s="221"/>
      <c r="O488" s="222"/>
      <c r="P488" s="229"/>
      <c r="Q488" s="63">
        <f>B488</f>
        <v>54</v>
      </c>
      <c r="R488" s="230"/>
      <c r="S488" s="229"/>
      <c r="T488" s="120"/>
    </row>
    <row r="489" spans="1:20" ht="15.75" x14ac:dyDescent="0.25">
      <c r="A489" s="58">
        <v>2301</v>
      </c>
      <c r="B489" s="59"/>
      <c r="C489" s="59">
        <v>29</v>
      </c>
      <c r="D489" s="59"/>
      <c r="E489" s="59"/>
      <c r="F489" s="59"/>
      <c r="G489" s="59"/>
      <c r="H489" s="59"/>
      <c r="I489" s="59"/>
      <c r="J489" s="59"/>
      <c r="K489" s="59"/>
      <c r="L489" s="144"/>
      <c r="M489" s="223"/>
      <c r="N489" s="129"/>
      <c r="O489" s="224"/>
      <c r="P489" s="67">
        <f>IF(C489=0,"",C489/B488)</f>
        <v>0.53703703703703709</v>
      </c>
      <c r="Q489" s="68">
        <v>29</v>
      </c>
      <c r="R489" s="231">
        <f t="shared" ref="R489:R496" si="45">IF(Q489=0,"",Q489/Q488)</f>
        <v>0.53703703703703709</v>
      </c>
      <c r="S489" s="231">
        <f t="shared" ref="S489:S496" si="46">IF(Q489=0,"",100%-R489)</f>
        <v>0.46296296296296291</v>
      </c>
      <c r="T489" s="120"/>
    </row>
    <row r="490" spans="1:20" ht="15.75" x14ac:dyDescent="0.25">
      <c r="A490" s="58">
        <v>2302</v>
      </c>
      <c r="B490" s="59"/>
      <c r="C490" s="59"/>
      <c r="D490" s="59">
        <v>23</v>
      </c>
      <c r="E490" s="59"/>
      <c r="F490" s="59"/>
      <c r="G490" s="59"/>
      <c r="H490" s="59"/>
      <c r="I490" s="59"/>
      <c r="J490" s="59"/>
      <c r="K490" s="59"/>
      <c r="L490" s="144"/>
      <c r="M490" s="223"/>
      <c r="N490" s="129"/>
      <c r="O490" s="224"/>
      <c r="P490" s="67">
        <f>IF(D490=0,"",D490/C489)</f>
        <v>0.7931034482758621</v>
      </c>
      <c r="Q490" s="68">
        <v>24</v>
      </c>
      <c r="R490" s="231">
        <f t="shared" si="45"/>
        <v>0.82758620689655171</v>
      </c>
      <c r="S490" s="231">
        <f t="shared" si="46"/>
        <v>0.17241379310344829</v>
      </c>
      <c r="T490" s="8">
        <f>Q490/Q488</f>
        <v>0.44444444444444442</v>
      </c>
    </row>
    <row r="491" spans="1:20" ht="15.75" x14ac:dyDescent="0.25">
      <c r="A491" s="58">
        <v>2401</v>
      </c>
      <c r="B491" s="59"/>
      <c r="C491" s="59"/>
      <c r="D491" s="59"/>
      <c r="E491" s="59">
        <v>20</v>
      </c>
      <c r="F491" s="59"/>
      <c r="G491" s="59"/>
      <c r="H491" s="59"/>
      <c r="I491" s="59"/>
      <c r="J491" s="59"/>
      <c r="K491" s="59"/>
      <c r="L491" s="144"/>
      <c r="M491" s="223"/>
      <c r="N491" s="129"/>
      <c r="O491" s="224"/>
      <c r="P491" s="67">
        <f>IF(E491=0,"",E491/D490)</f>
        <v>0.86956521739130432</v>
      </c>
      <c r="Q491" s="68">
        <v>21</v>
      </c>
      <c r="R491" s="231">
        <f t="shared" si="45"/>
        <v>0.875</v>
      </c>
      <c r="S491" s="231">
        <f t="shared" si="46"/>
        <v>0.125</v>
      </c>
      <c r="T491" s="120"/>
    </row>
    <row r="492" spans="1:20" ht="15.75" x14ac:dyDescent="0.25">
      <c r="A492" s="58">
        <v>2402</v>
      </c>
      <c r="B492" s="59"/>
      <c r="C492" s="59"/>
      <c r="D492" s="59"/>
      <c r="E492" s="59"/>
      <c r="F492" s="59">
        <v>18</v>
      </c>
      <c r="G492" s="59"/>
      <c r="H492" s="59"/>
      <c r="I492" s="59"/>
      <c r="J492" s="59"/>
      <c r="K492" s="59"/>
      <c r="L492" s="144"/>
      <c r="M492" s="223"/>
      <c r="N492" s="129"/>
      <c r="O492" s="224"/>
      <c r="P492" s="67">
        <f>IF(F492=0,"",F492/E491)</f>
        <v>0.9</v>
      </c>
      <c r="Q492" s="68">
        <v>20</v>
      </c>
      <c r="R492" s="231">
        <f t="shared" si="45"/>
        <v>0.95238095238095233</v>
      </c>
      <c r="S492" s="231">
        <f t="shared" si="46"/>
        <v>4.7619047619047672E-2</v>
      </c>
      <c r="T492" s="120"/>
    </row>
    <row r="493" spans="1:20" ht="15.75" x14ac:dyDescent="0.25">
      <c r="A493" s="58">
        <v>2501</v>
      </c>
      <c r="B493" s="59"/>
      <c r="C493" s="59"/>
      <c r="D493" s="59"/>
      <c r="E493" s="59"/>
      <c r="F493" s="59"/>
      <c r="G493" s="59">
        <v>17</v>
      </c>
      <c r="H493" s="59"/>
      <c r="I493" s="59"/>
      <c r="J493" s="59"/>
      <c r="K493" s="59"/>
      <c r="L493" s="144"/>
      <c r="M493" s="223"/>
      <c r="N493" s="129"/>
      <c r="O493" s="224"/>
      <c r="P493" s="67">
        <f>IF(G493=0,"",G493/F492)</f>
        <v>0.94444444444444442</v>
      </c>
      <c r="Q493" s="68">
        <v>19</v>
      </c>
      <c r="R493" s="231">
        <f t="shared" si="45"/>
        <v>0.95</v>
      </c>
      <c r="S493" s="231">
        <f t="shared" si="46"/>
        <v>5.0000000000000044E-2</v>
      </c>
      <c r="T493" s="120"/>
    </row>
    <row r="494" spans="1:20" ht="15.75" x14ac:dyDescent="0.25">
      <c r="A494" s="58">
        <v>2502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144"/>
      <c r="M494" s="223"/>
      <c r="N494" s="129"/>
      <c r="O494" s="224"/>
      <c r="P494" s="67" t="str">
        <f>IF(H494=0,"",H494/G493)</f>
        <v/>
      </c>
      <c r="Q494" s="68"/>
      <c r="R494" s="231" t="str">
        <f t="shared" si="45"/>
        <v/>
      </c>
      <c r="S494" s="231" t="str">
        <f t="shared" si="46"/>
        <v/>
      </c>
      <c r="T494" s="120"/>
    </row>
    <row r="495" spans="1:20" ht="15.75" x14ac:dyDescent="0.25">
      <c r="A495" s="58">
        <v>2601</v>
      </c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144"/>
      <c r="M495" s="223"/>
      <c r="N495" s="129"/>
      <c r="O495" s="224"/>
      <c r="P495" s="67" t="str">
        <f>IF(I495=0,"",I495/H494)</f>
        <v/>
      </c>
      <c r="Q495" s="68"/>
      <c r="R495" s="231" t="str">
        <f t="shared" si="45"/>
        <v/>
      </c>
      <c r="S495" s="231" t="str">
        <f t="shared" si="46"/>
        <v/>
      </c>
      <c r="T495" s="120"/>
    </row>
    <row r="496" spans="1:20" ht="15.75" x14ac:dyDescent="0.25">
      <c r="A496" s="58">
        <v>2602</v>
      </c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144"/>
      <c r="M496" s="223"/>
      <c r="N496" s="129"/>
      <c r="O496" s="224"/>
      <c r="P496" s="71" t="str">
        <f>IF(J496=0,"",J496/I495)</f>
        <v/>
      </c>
      <c r="Q496" s="68"/>
      <c r="R496" s="71" t="str">
        <f t="shared" si="45"/>
        <v/>
      </c>
      <c r="S496" s="71" t="str">
        <f t="shared" si="46"/>
        <v/>
      </c>
      <c r="T496" s="120"/>
    </row>
    <row r="497" spans="1:20" ht="15.75" x14ac:dyDescent="0.25">
      <c r="A497" s="58">
        <v>2701</v>
      </c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144"/>
      <c r="M497" s="223"/>
      <c r="N497" s="129"/>
      <c r="O497" s="225"/>
      <c r="P497" s="129"/>
      <c r="Q497" s="68"/>
      <c r="R497" s="129"/>
      <c r="S497" s="232"/>
      <c r="T497" s="120"/>
    </row>
    <row r="498" spans="1:20" ht="15.75" x14ac:dyDescent="0.25">
      <c r="A498" s="58">
        <v>2702</v>
      </c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144"/>
      <c r="M498" s="223"/>
      <c r="N498" s="129"/>
      <c r="O498" s="225"/>
      <c r="P498" s="233"/>
      <c r="Q498" s="109"/>
      <c r="R498" s="234"/>
      <c r="S498" s="233"/>
      <c r="T498" s="120"/>
    </row>
    <row r="499" spans="1:20" ht="15.75" x14ac:dyDescent="0.25">
      <c r="A499" s="58">
        <v>2801</v>
      </c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144"/>
      <c r="M499" s="223"/>
      <c r="N499" s="129"/>
      <c r="O499" s="225"/>
      <c r="P499" s="233"/>
      <c r="Q499" s="109"/>
      <c r="R499" s="234"/>
      <c r="S499" s="233"/>
      <c r="T499" s="120"/>
    </row>
    <row r="500" spans="1:20" ht="15.75" x14ac:dyDescent="0.25">
      <c r="A500" s="58">
        <v>2802</v>
      </c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144"/>
      <c r="M500" s="223"/>
      <c r="N500" s="129"/>
      <c r="O500" s="225"/>
      <c r="P500" s="129"/>
      <c r="Q500" s="225"/>
      <c r="R500" s="124"/>
      <c r="S500" s="233"/>
      <c r="T500" s="120"/>
    </row>
    <row r="501" spans="1:20" ht="15.75" x14ac:dyDescent="0.25">
      <c r="A501" s="58">
        <v>2901</v>
      </c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144"/>
      <c r="M501" s="223"/>
      <c r="N501" s="129"/>
      <c r="O501" s="225"/>
      <c r="P501" s="191" t="s">
        <v>83</v>
      </c>
      <c r="Q501" s="82"/>
      <c r="R501" s="111" t="str">
        <f>IF(SUM(L494:L497)=0,"",SUM(L494:L497))</f>
        <v/>
      </c>
      <c r="S501" s="193" t="s">
        <v>11</v>
      </c>
      <c r="T501" s="120"/>
    </row>
    <row r="502" spans="1:20" ht="15.75" x14ac:dyDescent="0.25">
      <c r="A502" s="58">
        <v>2902</v>
      </c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144"/>
      <c r="M502" s="223"/>
      <c r="N502" s="129"/>
      <c r="O502" s="225"/>
      <c r="P502" s="192" t="s">
        <v>85</v>
      </c>
      <c r="Q502" s="86" t="str">
        <f>IF(Q501/B488=0,"",Q501/B488)</f>
        <v/>
      </c>
      <c r="R502" s="112" t="e">
        <f>IF(Q501/R501=0,"",Q501/R501)</f>
        <v>#VALUE!</v>
      </c>
      <c r="S502" s="194" t="s">
        <v>86</v>
      </c>
      <c r="T502" s="120"/>
    </row>
    <row r="503" spans="1:20" ht="15.75" x14ac:dyDescent="0.25">
      <c r="A503" s="58">
        <v>3001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144"/>
      <c r="M503" s="226"/>
      <c r="N503" s="227"/>
      <c r="O503" s="228"/>
      <c r="P503" s="90"/>
      <c r="Q503" s="91"/>
      <c r="R503" s="91"/>
      <c r="S503" s="113"/>
      <c r="T503" s="120"/>
    </row>
    <row r="504" spans="1:20" ht="18" x14ac:dyDescent="0.25">
      <c r="A504" s="28"/>
      <c r="B504" s="280" t="s">
        <v>111</v>
      </c>
      <c r="C504" s="280"/>
      <c r="D504" s="280"/>
      <c r="E504" s="280"/>
      <c r="F504" s="280"/>
      <c r="G504" s="280"/>
      <c r="H504" s="280"/>
      <c r="I504" s="280"/>
      <c r="J504" s="280"/>
      <c r="K504" s="280"/>
      <c r="L504" s="93">
        <f>SUM(L488:L500)</f>
        <v>0</v>
      </c>
      <c r="M504" s="94" t="str">
        <f>IF(L496=0,"",L496/B488)</f>
        <v/>
      </c>
      <c r="N504" s="94" t="str">
        <f>IF(L504=0,"",L504/B488)</f>
        <v/>
      </c>
      <c r="O504" s="94" t="str">
        <f>IF(L496=0,"",N504-M504)</f>
        <v/>
      </c>
      <c r="P504" s="3"/>
      <c r="Q504" s="29"/>
      <c r="R504" s="22"/>
      <c r="S504" s="3"/>
      <c r="T504" s="120"/>
    </row>
    <row r="505" spans="1:20" ht="12.75" customHeight="1" x14ac:dyDescent="0.2"/>
    <row r="506" spans="1:20" ht="12.75" customHeight="1" x14ac:dyDescent="0.2"/>
    <row r="507" spans="1:20" ht="26.25" x14ac:dyDescent="0.4">
      <c r="A507" s="2"/>
      <c r="B507" s="279" t="s">
        <v>99</v>
      </c>
      <c r="C507" s="279"/>
      <c r="D507" s="279"/>
      <c r="E507" s="279"/>
      <c r="F507" s="279"/>
      <c r="G507" s="279"/>
      <c r="H507" s="279"/>
      <c r="I507" s="279"/>
      <c r="J507" s="279"/>
      <c r="K507" s="279"/>
      <c r="L507" s="179" t="s">
        <v>143</v>
      </c>
      <c r="M507" s="57"/>
      <c r="N507" s="29"/>
      <c r="O507" s="3"/>
      <c r="P507" s="29"/>
      <c r="Q507" s="29"/>
      <c r="R507" s="29"/>
      <c r="S507" s="120"/>
      <c r="T507" s="120"/>
    </row>
    <row r="508" spans="1:20" ht="20.25" x14ac:dyDescent="0.2">
      <c r="A508" s="272" t="s">
        <v>10</v>
      </c>
      <c r="B508" s="273" t="s">
        <v>100</v>
      </c>
      <c r="C508" s="274"/>
      <c r="D508" s="274"/>
      <c r="E508" s="274"/>
      <c r="F508" s="274"/>
      <c r="G508" s="274"/>
      <c r="H508" s="274"/>
      <c r="I508" s="274"/>
      <c r="J508" s="274"/>
      <c r="K508" s="275"/>
      <c r="L508" s="309" t="s">
        <v>11</v>
      </c>
      <c r="M508" s="300" t="s">
        <v>3</v>
      </c>
      <c r="N508" s="300" t="s">
        <v>4</v>
      </c>
      <c r="O508" s="302" t="s">
        <v>5</v>
      </c>
      <c r="P508" s="300" t="s">
        <v>6</v>
      </c>
      <c r="Q508" s="304" t="s">
        <v>7</v>
      </c>
      <c r="R508" s="304" t="s">
        <v>8</v>
      </c>
      <c r="S508" s="269" t="s">
        <v>101</v>
      </c>
      <c r="T508" s="120"/>
    </row>
    <row r="509" spans="1:20" ht="15.75" x14ac:dyDescent="0.25">
      <c r="A509" s="268"/>
      <c r="B509" s="58" t="s">
        <v>102</v>
      </c>
      <c r="C509" s="58" t="s">
        <v>103</v>
      </c>
      <c r="D509" s="58" t="s">
        <v>104</v>
      </c>
      <c r="E509" s="58" t="s">
        <v>105</v>
      </c>
      <c r="F509" s="58" t="s">
        <v>106</v>
      </c>
      <c r="G509" s="58" t="s">
        <v>107</v>
      </c>
      <c r="H509" s="58" t="s">
        <v>108</v>
      </c>
      <c r="I509" s="58" t="s">
        <v>109</v>
      </c>
      <c r="J509" s="58" t="s">
        <v>110</v>
      </c>
      <c r="K509" s="58" t="s">
        <v>135</v>
      </c>
      <c r="L509" s="310"/>
      <c r="M509" s="301"/>
      <c r="N509" s="301"/>
      <c r="O509" s="303"/>
      <c r="P509" s="301"/>
      <c r="Q509" s="305"/>
      <c r="R509" s="305"/>
      <c r="S509" s="268"/>
      <c r="T509" s="120"/>
    </row>
    <row r="510" spans="1:20" ht="15.75" x14ac:dyDescent="0.25">
      <c r="A510" s="58">
        <v>2302</v>
      </c>
      <c r="B510" s="59">
        <v>56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144"/>
      <c r="M510" s="220"/>
      <c r="N510" s="221"/>
      <c r="O510" s="222"/>
      <c r="P510" s="229"/>
      <c r="Q510" s="63">
        <f>B510</f>
        <v>56</v>
      </c>
      <c r="R510" s="230"/>
      <c r="S510" s="229"/>
      <c r="T510" s="120"/>
    </row>
    <row r="511" spans="1:20" ht="15.75" x14ac:dyDescent="0.25">
      <c r="A511" s="58">
        <v>2401</v>
      </c>
      <c r="B511" s="59"/>
      <c r="C511" s="59">
        <v>41</v>
      </c>
      <c r="D511" s="59"/>
      <c r="E511" s="59"/>
      <c r="F511" s="59"/>
      <c r="G511" s="59"/>
      <c r="H511" s="59"/>
      <c r="I511" s="59"/>
      <c r="J511" s="59"/>
      <c r="K511" s="59"/>
      <c r="L511" s="144"/>
      <c r="M511" s="223"/>
      <c r="N511" s="129"/>
      <c r="O511" s="224"/>
      <c r="P511" s="67">
        <f>IF(C511=0,"",C511/B510)</f>
        <v>0.7321428571428571</v>
      </c>
      <c r="Q511" s="68">
        <v>41</v>
      </c>
      <c r="R511" s="231">
        <f t="shared" ref="R511:R518" si="47">IF(Q511=0,"",Q511/Q510)</f>
        <v>0.7321428571428571</v>
      </c>
      <c r="S511" s="231">
        <f t="shared" ref="S511:S518" si="48">IF(Q511=0,"",100%-R511)</f>
        <v>0.2678571428571429</v>
      </c>
      <c r="T511" s="120"/>
    </row>
    <row r="512" spans="1:20" ht="15.75" x14ac:dyDescent="0.25">
      <c r="A512" s="58">
        <v>2402</v>
      </c>
      <c r="B512" s="59"/>
      <c r="C512" s="59"/>
      <c r="D512" s="59">
        <v>33</v>
      </c>
      <c r="E512" s="59"/>
      <c r="F512" s="59"/>
      <c r="G512" s="59"/>
      <c r="H512" s="59"/>
      <c r="I512" s="59"/>
      <c r="J512" s="59"/>
      <c r="K512" s="59"/>
      <c r="L512" s="144"/>
      <c r="M512" s="223"/>
      <c r="N512" s="129"/>
      <c r="O512" s="224"/>
      <c r="P512" s="67">
        <f>IF(D512=0,"",D512/C511)</f>
        <v>0.80487804878048785</v>
      </c>
      <c r="Q512" s="68">
        <v>37</v>
      </c>
      <c r="R512" s="231">
        <f t="shared" si="47"/>
        <v>0.90243902439024393</v>
      </c>
      <c r="S512" s="231">
        <f t="shared" si="48"/>
        <v>9.7560975609756073E-2</v>
      </c>
      <c r="T512" s="8">
        <f>Q512/Q510</f>
        <v>0.6607142857142857</v>
      </c>
    </row>
    <row r="513" spans="1:20" ht="15.75" x14ac:dyDescent="0.25">
      <c r="A513" s="58">
        <v>2501</v>
      </c>
      <c r="B513" s="59"/>
      <c r="C513" s="59"/>
      <c r="D513" s="59"/>
      <c r="E513" s="59">
        <v>28</v>
      </c>
      <c r="F513" s="59"/>
      <c r="G513" s="59"/>
      <c r="H513" s="59"/>
      <c r="I513" s="59"/>
      <c r="J513" s="59"/>
      <c r="K513" s="59"/>
      <c r="L513" s="144"/>
      <c r="M513" s="223"/>
      <c r="N513" s="129"/>
      <c r="O513" s="224"/>
      <c r="P513" s="67">
        <f>IF(E513=0,"",E513/D512)</f>
        <v>0.84848484848484851</v>
      </c>
      <c r="Q513" s="68">
        <v>36</v>
      </c>
      <c r="R513" s="231">
        <f t="shared" si="47"/>
        <v>0.97297297297297303</v>
      </c>
      <c r="S513" s="231">
        <f t="shared" si="48"/>
        <v>2.7027027027026973E-2</v>
      </c>
      <c r="T513" s="120"/>
    </row>
    <row r="514" spans="1:20" ht="15.75" x14ac:dyDescent="0.25">
      <c r="A514" s="58">
        <v>2502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144"/>
      <c r="M514" s="223"/>
      <c r="N514" s="129"/>
      <c r="O514" s="224"/>
      <c r="P514" s="67" t="str">
        <f>IF(F514=0,"",F514/E513)</f>
        <v/>
      </c>
      <c r="Q514" s="68"/>
      <c r="R514" s="231" t="str">
        <f t="shared" si="47"/>
        <v/>
      </c>
      <c r="S514" s="231" t="str">
        <f t="shared" si="48"/>
        <v/>
      </c>
      <c r="T514" s="120"/>
    </row>
    <row r="515" spans="1:20" ht="15.75" x14ac:dyDescent="0.25">
      <c r="A515" s="58">
        <v>2601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144"/>
      <c r="M515" s="223"/>
      <c r="N515" s="129"/>
      <c r="O515" s="224"/>
      <c r="P515" s="67" t="str">
        <f>IF(G515=0,"",G515/F514)</f>
        <v/>
      </c>
      <c r="Q515" s="68"/>
      <c r="R515" s="231" t="str">
        <f t="shared" si="47"/>
        <v/>
      </c>
      <c r="S515" s="231" t="str">
        <f t="shared" si="48"/>
        <v/>
      </c>
      <c r="T515" s="120"/>
    </row>
    <row r="516" spans="1:20" ht="15.75" x14ac:dyDescent="0.25">
      <c r="A516" s="58">
        <v>2602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144"/>
      <c r="M516" s="223"/>
      <c r="N516" s="129"/>
      <c r="O516" s="224"/>
      <c r="P516" s="67" t="str">
        <f>IF(H516=0,"",H516/G515)</f>
        <v/>
      </c>
      <c r="Q516" s="68"/>
      <c r="R516" s="231" t="str">
        <f t="shared" si="47"/>
        <v/>
      </c>
      <c r="S516" s="231" t="str">
        <f t="shared" si="48"/>
        <v/>
      </c>
      <c r="T516" s="120"/>
    </row>
    <row r="517" spans="1:20" ht="15.75" x14ac:dyDescent="0.25">
      <c r="A517" s="58">
        <v>2701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144"/>
      <c r="M517" s="223"/>
      <c r="N517" s="129"/>
      <c r="O517" s="224"/>
      <c r="P517" s="67" t="str">
        <f>IF(I517=0,"",I517/H516)</f>
        <v/>
      </c>
      <c r="Q517" s="68"/>
      <c r="R517" s="231" t="str">
        <f t="shared" si="47"/>
        <v/>
      </c>
      <c r="S517" s="231" t="str">
        <f t="shared" si="48"/>
        <v/>
      </c>
      <c r="T517" s="120"/>
    </row>
    <row r="518" spans="1:20" ht="15.75" x14ac:dyDescent="0.25">
      <c r="A518" s="58">
        <v>2702</v>
      </c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144"/>
      <c r="M518" s="223"/>
      <c r="N518" s="129"/>
      <c r="O518" s="224"/>
      <c r="P518" s="71" t="str">
        <f>IF(J518=0,"",J518/I517)</f>
        <v/>
      </c>
      <c r="Q518" s="68"/>
      <c r="R518" s="71" t="str">
        <f t="shared" si="47"/>
        <v/>
      </c>
      <c r="S518" s="71" t="str">
        <f t="shared" si="48"/>
        <v/>
      </c>
      <c r="T518" s="120"/>
    </row>
    <row r="519" spans="1:20" ht="15.75" x14ac:dyDescent="0.25">
      <c r="A519" s="58">
        <v>2801</v>
      </c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144"/>
      <c r="M519" s="223"/>
      <c r="N519" s="129"/>
      <c r="O519" s="225"/>
      <c r="P519" s="129"/>
      <c r="Q519" s="68"/>
      <c r="R519" s="129"/>
      <c r="S519" s="232"/>
      <c r="T519" s="120"/>
    </row>
    <row r="520" spans="1:20" ht="15.75" x14ac:dyDescent="0.25">
      <c r="A520" s="58">
        <v>2802</v>
      </c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144"/>
      <c r="M520" s="223"/>
      <c r="N520" s="129"/>
      <c r="O520" s="225"/>
      <c r="P520" s="233"/>
      <c r="Q520" s="109"/>
      <c r="R520" s="234"/>
      <c r="S520" s="233"/>
      <c r="T520" s="120"/>
    </row>
    <row r="521" spans="1:20" ht="15.75" x14ac:dyDescent="0.25">
      <c r="A521" s="58">
        <v>2901</v>
      </c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144"/>
      <c r="M521" s="223"/>
      <c r="N521" s="129"/>
      <c r="O521" s="225"/>
      <c r="P521" s="233"/>
      <c r="Q521" s="109"/>
      <c r="R521" s="234"/>
      <c r="S521" s="233"/>
      <c r="T521" s="120"/>
    </row>
    <row r="522" spans="1:20" ht="15.75" x14ac:dyDescent="0.25">
      <c r="A522" s="58">
        <v>2902</v>
      </c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144"/>
      <c r="M522" s="223"/>
      <c r="N522" s="129"/>
      <c r="O522" s="225"/>
      <c r="P522" s="129"/>
      <c r="Q522" s="225"/>
      <c r="R522" s="124"/>
      <c r="S522" s="233"/>
      <c r="T522" s="120"/>
    </row>
    <row r="523" spans="1:20" ht="15.75" x14ac:dyDescent="0.25">
      <c r="A523" s="58">
        <v>3001</v>
      </c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144"/>
      <c r="M523" s="223"/>
      <c r="N523" s="129"/>
      <c r="O523" s="225"/>
      <c r="P523" s="191" t="s">
        <v>83</v>
      </c>
      <c r="Q523" s="82"/>
      <c r="R523" s="111" t="str">
        <f>IF(SUM(L516:L519)=0,"",SUM(L516:L519))</f>
        <v/>
      </c>
      <c r="S523" s="193" t="s">
        <v>11</v>
      </c>
      <c r="T523" s="120"/>
    </row>
    <row r="524" spans="1:20" ht="15.75" x14ac:dyDescent="0.25">
      <c r="A524" s="58">
        <v>3002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144"/>
      <c r="M524" s="223"/>
      <c r="N524" s="129"/>
      <c r="O524" s="225"/>
      <c r="P524" s="192" t="s">
        <v>85</v>
      </c>
      <c r="Q524" s="86" t="str">
        <f>IF(Q523/B510=0,"",Q523/B510)</f>
        <v/>
      </c>
      <c r="R524" s="112" t="e">
        <f>IF(Q523/R523=0,"",Q523/R523)</f>
        <v>#VALUE!</v>
      </c>
      <c r="S524" s="194" t="s">
        <v>86</v>
      </c>
      <c r="T524" s="120"/>
    </row>
    <row r="525" spans="1:20" ht="15.75" x14ac:dyDescent="0.25">
      <c r="A525" s="58">
        <v>3101</v>
      </c>
      <c r="B525" s="195"/>
      <c r="C525" s="195"/>
      <c r="D525" s="195"/>
      <c r="E525" s="195"/>
      <c r="F525" s="195"/>
      <c r="G525" s="195"/>
      <c r="H525" s="195"/>
      <c r="I525" s="195"/>
      <c r="J525" s="195"/>
      <c r="K525" s="195"/>
      <c r="L525" s="144"/>
      <c r="M525" s="226"/>
      <c r="N525" s="227"/>
      <c r="O525" s="228"/>
      <c r="P525" s="90"/>
      <c r="Q525" s="91"/>
      <c r="R525" s="91"/>
      <c r="S525" s="113"/>
      <c r="T525" s="120"/>
    </row>
    <row r="526" spans="1:20" ht="18" x14ac:dyDescent="0.25">
      <c r="A526" s="28"/>
      <c r="B526" s="280" t="s">
        <v>111</v>
      </c>
      <c r="C526" s="280"/>
      <c r="D526" s="280"/>
      <c r="E526" s="280"/>
      <c r="F526" s="280"/>
      <c r="G526" s="280"/>
      <c r="H526" s="280"/>
      <c r="I526" s="280"/>
      <c r="J526" s="280"/>
      <c r="K526" s="280"/>
      <c r="L526" s="189">
        <f>SUM(L510:L522)</f>
        <v>0</v>
      </c>
      <c r="M526" s="94" t="str">
        <f>IF(L518=0,"",L518/B510)</f>
        <v/>
      </c>
      <c r="N526" s="94" t="str">
        <f>IF(L526=0,"",L526/B510)</f>
        <v/>
      </c>
      <c r="O526" s="94" t="str">
        <f>IF(L518=0,"",N526-M526)</f>
        <v/>
      </c>
      <c r="P526" s="3"/>
      <c r="Q526" s="29"/>
      <c r="R526" s="22"/>
      <c r="S526" s="3"/>
      <c r="T526" s="120"/>
    </row>
    <row r="527" spans="1:20" ht="12.75" customHeight="1" x14ac:dyDescent="0.2"/>
    <row r="528" spans="1:20" ht="12.75" customHeight="1" x14ac:dyDescent="0.2"/>
    <row r="529" spans="1:20" ht="26.25" x14ac:dyDescent="0.4">
      <c r="A529" s="2"/>
      <c r="B529" s="279" t="s">
        <v>99</v>
      </c>
      <c r="C529" s="279"/>
      <c r="D529" s="279"/>
      <c r="E529" s="279"/>
      <c r="F529" s="279"/>
      <c r="G529" s="279"/>
      <c r="H529" s="279"/>
      <c r="I529" s="279"/>
      <c r="J529" s="279"/>
      <c r="K529" s="279"/>
      <c r="L529" s="179" t="s">
        <v>144</v>
      </c>
      <c r="M529" s="57"/>
      <c r="N529" s="29"/>
      <c r="O529" s="3"/>
      <c r="P529" s="29"/>
      <c r="Q529" s="29"/>
      <c r="R529" s="29"/>
      <c r="S529" s="120"/>
      <c r="T529" s="120"/>
    </row>
    <row r="530" spans="1:20" ht="20.25" x14ac:dyDescent="0.2">
      <c r="A530" s="272" t="s">
        <v>10</v>
      </c>
      <c r="B530" s="273" t="s">
        <v>100</v>
      </c>
      <c r="C530" s="274"/>
      <c r="D530" s="274"/>
      <c r="E530" s="274"/>
      <c r="F530" s="274"/>
      <c r="G530" s="274"/>
      <c r="H530" s="274"/>
      <c r="I530" s="274"/>
      <c r="J530" s="274"/>
      <c r="K530" s="275"/>
      <c r="L530" s="309" t="s">
        <v>11</v>
      </c>
      <c r="M530" s="300" t="s">
        <v>3</v>
      </c>
      <c r="N530" s="300" t="s">
        <v>4</v>
      </c>
      <c r="O530" s="302" t="s">
        <v>5</v>
      </c>
      <c r="P530" s="300" t="s">
        <v>6</v>
      </c>
      <c r="Q530" s="304" t="s">
        <v>7</v>
      </c>
      <c r="R530" s="304" t="s">
        <v>8</v>
      </c>
      <c r="S530" s="269" t="s">
        <v>101</v>
      </c>
      <c r="T530" s="120"/>
    </row>
    <row r="531" spans="1:20" ht="15.75" x14ac:dyDescent="0.25">
      <c r="A531" s="268"/>
      <c r="B531" s="58" t="s">
        <v>102</v>
      </c>
      <c r="C531" s="58" t="s">
        <v>103</v>
      </c>
      <c r="D531" s="58" t="s">
        <v>104</v>
      </c>
      <c r="E531" s="58" t="s">
        <v>105</v>
      </c>
      <c r="F531" s="58" t="s">
        <v>106</v>
      </c>
      <c r="G531" s="58" t="s">
        <v>107</v>
      </c>
      <c r="H531" s="58" t="s">
        <v>108</v>
      </c>
      <c r="I531" s="58" t="s">
        <v>109</v>
      </c>
      <c r="J531" s="58" t="s">
        <v>110</v>
      </c>
      <c r="K531" s="58" t="s">
        <v>135</v>
      </c>
      <c r="L531" s="310"/>
      <c r="M531" s="301"/>
      <c r="N531" s="301"/>
      <c r="O531" s="303"/>
      <c r="P531" s="301"/>
      <c r="Q531" s="305"/>
      <c r="R531" s="305"/>
      <c r="S531" s="268"/>
      <c r="T531" s="120"/>
    </row>
    <row r="532" spans="1:20" ht="15.75" customHeight="1" x14ac:dyDescent="0.25">
      <c r="A532" s="58">
        <v>2302</v>
      </c>
      <c r="B532" s="59">
        <v>57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144"/>
      <c r="M532" s="220"/>
      <c r="N532" s="221"/>
      <c r="O532" s="222"/>
      <c r="P532" s="229"/>
      <c r="Q532" s="63">
        <f>B532</f>
        <v>57</v>
      </c>
      <c r="R532" s="230"/>
      <c r="S532" s="229"/>
      <c r="T532" s="120"/>
    </row>
    <row r="533" spans="1:20" ht="15.75" customHeight="1" x14ac:dyDescent="0.25">
      <c r="A533" s="58">
        <v>2401</v>
      </c>
      <c r="B533" s="59"/>
      <c r="C533" s="59">
        <v>40</v>
      </c>
      <c r="D533" s="59"/>
      <c r="E533" s="59"/>
      <c r="F533" s="59"/>
      <c r="G533" s="59"/>
      <c r="H533" s="59"/>
      <c r="I533" s="59"/>
      <c r="J533" s="59"/>
      <c r="K533" s="59"/>
      <c r="L533" s="144"/>
      <c r="M533" s="223"/>
      <c r="N533" s="129"/>
      <c r="O533" s="224"/>
      <c r="P533" s="67">
        <f>IF(C533=0,"",C533/B532)</f>
        <v>0.70175438596491224</v>
      </c>
      <c r="Q533" s="68">
        <v>40</v>
      </c>
      <c r="R533" s="231">
        <f t="shared" ref="R533:R540" si="49">IF(Q533=0,"",Q533/Q532)</f>
        <v>0.70175438596491224</v>
      </c>
      <c r="S533" s="231">
        <f t="shared" ref="S533:S540" si="50">IF(Q533=0,"",100%-R533)</f>
        <v>0.29824561403508776</v>
      </c>
      <c r="T533" s="120"/>
    </row>
    <row r="534" spans="1:20" ht="15.75" customHeight="1" x14ac:dyDescent="0.25">
      <c r="A534" s="58">
        <v>2402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144"/>
      <c r="M534" s="223"/>
      <c r="N534" s="129"/>
      <c r="O534" s="224"/>
      <c r="P534" s="67" t="str">
        <f>IF(D534=0,"",D534/C533)</f>
        <v/>
      </c>
      <c r="Q534" s="68"/>
      <c r="R534" s="231" t="str">
        <f t="shared" si="49"/>
        <v/>
      </c>
      <c r="S534" s="231" t="str">
        <f t="shared" si="50"/>
        <v/>
      </c>
      <c r="T534" s="8">
        <f>Q534/Q532</f>
        <v>0</v>
      </c>
    </row>
    <row r="535" spans="1:20" ht="15.75" customHeight="1" x14ac:dyDescent="0.25">
      <c r="A535" s="58">
        <v>2501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144"/>
      <c r="M535" s="223"/>
      <c r="N535" s="129"/>
      <c r="O535" s="224"/>
      <c r="P535" s="67" t="str">
        <f>IF(E535=0,"",E535/D534)</f>
        <v/>
      </c>
      <c r="Q535" s="68"/>
      <c r="R535" s="231" t="str">
        <f t="shared" si="49"/>
        <v/>
      </c>
      <c r="S535" s="231" t="str">
        <f t="shared" si="50"/>
        <v/>
      </c>
      <c r="T535" s="120"/>
    </row>
    <row r="536" spans="1:20" ht="15.75" customHeight="1" x14ac:dyDescent="0.25">
      <c r="A536" s="58">
        <v>2502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144"/>
      <c r="M536" s="223"/>
      <c r="N536" s="129"/>
      <c r="O536" s="224"/>
      <c r="P536" s="67" t="str">
        <f>IF(F536=0,"",F536/E535)</f>
        <v/>
      </c>
      <c r="Q536" s="68"/>
      <c r="R536" s="231" t="str">
        <f t="shared" si="49"/>
        <v/>
      </c>
      <c r="S536" s="231" t="str">
        <f t="shared" si="50"/>
        <v/>
      </c>
      <c r="T536" s="120"/>
    </row>
    <row r="537" spans="1:20" ht="15.75" customHeight="1" x14ac:dyDescent="0.25">
      <c r="A537" s="58">
        <v>2601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144"/>
      <c r="M537" s="223"/>
      <c r="N537" s="129"/>
      <c r="O537" s="224"/>
      <c r="P537" s="67" t="str">
        <f>IF(G537=0,"",G537/F536)</f>
        <v/>
      </c>
      <c r="Q537" s="68"/>
      <c r="R537" s="231" t="str">
        <f t="shared" si="49"/>
        <v/>
      </c>
      <c r="S537" s="231" t="str">
        <f t="shared" si="50"/>
        <v/>
      </c>
      <c r="T537" s="120"/>
    </row>
    <row r="538" spans="1:20" ht="15.75" customHeight="1" x14ac:dyDescent="0.25">
      <c r="A538" s="58">
        <v>2602</v>
      </c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144"/>
      <c r="M538" s="223"/>
      <c r="N538" s="129"/>
      <c r="O538" s="224"/>
      <c r="P538" s="67" t="str">
        <f>IF(H538=0,"",H538/G537)</f>
        <v/>
      </c>
      <c r="Q538" s="68"/>
      <c r="R538" s="231" t="str">
        <f t="shared" si="49"/>
        <v/>
      </c>
      <c r="S538" s="231" t="str">
        <f t="shared" si="50"/>
        <v/>
      </c>
      <c r="T538" s="120"/>
    </row>
    <row r="539" spans="1:20" ht="15.75" customHeight="1" x14ac:dyDescent="0.25">
      <c r="A539" s="58">
        <v>2701</v>
      </c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144"/>
      <c r="M539" s="223"/>
      <c r="N539" s="129"/>
      <c r="O539" s="224"/>
      <c r="P539" s="67" t="str">
        <f>IF(I539=0,"",I539/H538)</f>
        <v/>
      </c>
      <c r="Q539" s="68"/>
      <c r="R539" s="231" t="str">
        <f t="shared" si="49"/>
        <v/>
      </c>
      <c r="S539" s="231" t="str">
        <f t="shared" si="50"/>
        <v/>
      </c>
      <c r="T539" s="120"/>
    </row>
    <row r="540" spans="1:20" ht="15.75" customHeight="1" x14ac:dyDescent="0.25">
      <c r="A540" s="58">
        <v>2702</v>
      </c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144"/>
      <c r="M540" s="223"/>
      <c r="N540" s="129"/>
      <c r="O540" s="224"/>
      <c r="P540" s="71" t="str">
        <f>IF(J540=0,"",J540/I539)</f>
        <v/>
      </c>
      <c r="Q540" s="68"/>
      <c r="R540" s="71" t="str">
        <f t="shared" si="49"/>
        <v/>
      </c>
      <c r="S540" s="71" t="str">
        <f t="shared" si="50"/>
        <v/>
      </c>
      <c r="T540" s="120"/>
    </row>
    <row r="541" spans="1:20" ht="15.75" customHeight="1" x14ac:dyDescent="0.25">
      <c r="A541" s="58">
        <v>2801</v>
      </c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144"/>
      <c r="M541" s="223"/>
      <c r="N541" s="129"/>
      <c r="O541" s="225"/>
      <c r="P541" s="129"/>
      <c r="Q541" s="68"/>
      <c r="R541" s="129"/>
      <c r="S541" s="232"/>
      <c r="T541" s="120"/>
    </row>
    <row r="542" spans="1:20" ht="15.75" customHeight="1" x14ac:dyDescent="0.25">
      <c r="A542" s="58">
        <v>2802</v>
      </c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144"/>
      <c r="M542" s="223"/>
      <c r="N542" s="129"/>
      <c r="O542" s="225"/>
      <c r="P542" s="233"/>
      <c r="Q542" s="109"/>
      <c r="R542" s="234"/>
      <c r="S542" s="233"/>
      <c r="T542" s="120"/>
    </row>
    <row r="543" spans="1:20" ht="15.75" customHeight="1" x14ac:dyDescent="0.25">
      <c r="A543" s="58">
        <v>2901</v>
      </c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144"/>
      <c r="M543" s="223"/>
      <c r="N543" s="129"/>
      <c r="O543" s="225"/>
      <c r="P543" s="233"/>
      <c r="Q543" s="109"/>
      <c r="R543" s="234"/>
      <c r="S543" s="233"/>
      <c r="T543" s="120"/>
    </row>
    <row r="544" spans="1:20" ht="15.75" customHeight="1" x14ac:dyDescent="0.25">
      <c r="A544" s="58">
        <v>2902</v>
      </c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144"/>
      <c r="M544" s="223"/>
      <c r="N544" s="129"/>
      <c r="O544" s="225"/>
      <c r="P544" s="129"/>
      <c r="Q544" s="225"/>
      <c r="R544" s="124"/>
      <c r="S544" s="233"/>
      <c r="T544" s="120"/>
    </row>
    <row r="545" spans="1:20" ht="15.75" customHeight="1" x14ac:dyDescent="0.25">
      <c r="A545" s="58">
        <v>3001</v>
      </c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144"/>
      <c r="M545" s="223"/>
      <c r="N545" s="129"/>
      <c r="O545" s="225"/>
      <c r="P545" s="191" t="s">
        <v>83</v>
      </c>
      <c r="Q545" s="82"/>
      <c r="R545" s="111" t="str">
        <f>IF(SUM(L538:L541)=0,"",SUM(L538:L541))</f>
        <v/>
      </c>
      <c r="S545" s="193" t="s">
        <v>11</v>
      </c>
      <c r="T545" s="120"/>
    </row>
    <row r="546" spans="1:20" ht="15.75" customHeight="1" x14ac:dyDescent="0.25">
      <c r="A546" s="58">
        <v>3002</v>
      </c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144"/>
      <c r="M546" s="223"/>
      <c r="N546" s="129"/>
      <c r="O546" s="225"/>
      <c r="P546" s="192" t="s">
        <v>85</v>
      </c>
      <c r="Q546" s="86" t="str">
        <f>IF(Q545/B532=0,"",Q545/B532)</f>
        <v/>
      </c>
      <c r="R546" s="112" t="e">
        <f>IF(Q545/R545=0,"",Q545/R545)</f>
        <v>#VALUE!</v>
      </c>
      <c r="S546" s="194" t="s">
        <v>86</v>
      </c>
      <c r="T546" s="120"/>
    </row>
    <row r="547" spans="1:20" ht="15.75" x14ac:dyDescent="0.25">
      <c r="A547" s="58">
        <v>3101</v>
      </c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144"/>
      <c r="M547" s="226"/>
      <c r="N547" s="227"/>
      <c r="O547" s="228"/>
      <c r="P547" s="90"/>
      <c r="Q547" s="91"/>
      <c r="R547" s="91"/>
      <c r="S547" s="113"/>
      <c r="T547" s="120"/>
    </row>
    <row r="548" spans="1:20" ht="18" x14ac:dyDescent="0.25">
      <c r="A548" s="28"/>
      <c r="B548" s="280" t="s">
        <v>111</v>
      </c>
      <c r="C548" s="280"/>
      <c r="D548" s="280"/>
      <c r="E548" s="280"/>
      <c r="F548" s="280"/>
      <c r="G548" s="280"/>
      <c r="H548" s="280"/>
      <c r="I548" s="280"/>
      <c r="J548" s="280"/>
      <c r="K548" s="280"/>
      <c r="L548" s="93">
        <f>SUM(L532:L544)</f>
        <v>0</v>
      </c>
      <c r="M548" s="94" t="str">
        <f>IF(L540=0,"",L540/B532)</f>
        <v/>
      </c>
      <c r="N548" s="94" t="str">
        <f>IF(L548=0,"",L548/B532)</f>
        <v/>
      </c>
      <c r="O548" s="94" t="str">
        <f>IF(L540=0,"",N548-M548)</f>
        <v/>
      </c>
      <c r="P548" s="3"/>
      <c r="Q548" s="29"/>
      <c r="R548" s="22"/>
      <c r="S548" s="3"/>
      <c r="T548" s="120"/>
    </row>
    <row r="549" spans="1:20" ht="12.75" customHeight="1" x14ac:dyDescent="0.2"/>
    <row r="550" spans="1:20" ht="12.75" customHeight="1" x14ac:dyDescent="0.2"/>
    <row r="551" spans="1:20" ht="12.75" customHeight="1" x14ac:dyDescent="0.2"/>
    <row r="552" spans="1:20" ht="12.75" customHeight="1" x14ac:dyDescent="0.2"/>
    <row r="553" spans="1:20" ht="12.75" customHeight="1" x14ac:dyDescent="0.2"/>
    <row r="554" spans="1:20" ht="12.75" customHeight="1" x14ac:dyDescent="0.2"/>
    <row r="555" spans="1:20" ht="12.75" customHeight="1" x14ac:dyDescent="0.2"/>
    <row r="556" spans="1:20" ht="12.75" customHeight="1" x14ac:dyDescent="0.2"/>
    <row r="557" spans="1:20" ht="12.75" customHeight="1" x14ac:dyDescent="0.2"/>
    <row r="558" spans="1:20" ht="12.75" customHeight="1" x14ac:dyDescent="0.2"/>
    <row r="559" spans="1:20" ht="12.75" customHeight="1" x14ac:dyDescent="0.2"/>
    <row r="560" spans="1:2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56">
    <mergeCell ref="B141:J141"/>
    <mergeCell ref="B305:K305"/>
    <mergeCell ref="B282:K282"/>
    <mergeCell ref="B259:K259"/>
    <mergeCell ref="B236:K236"/>
    <mergeCell ref="B213:J213"/>
    <mergeCell ref="B190:J190"/>
    <mergeCell ref="B167:J167"/>
    <mergeCell ref="B144:J144"/>
    <mergeCell ref="B302:K302"/>
    <mergeCell ref="B279:K279"/>
    <mergeCell ref="B256:K256"/>
    <mergeCell ref="B233:J233"/>
    <mergeCell ref="B210:J210"/>
    <mergeCell ref="B187:J187"/>
    <mergeCell ref="B164:J164"/>
    <mergeCell ref="B526:K526"/>
    <mergeCell ref="B548:K548"/>
    <mergeCell ref="B504:K504"/>
    <mergeCell ref="B482:K482"/>
    <mergeCell ref="B460:K460"/>
    <mergeCell ref="B438:K438"/>
    <mergeCell ref="B416:K416"/>
    <mergeCell ref="B393:K393"/>
    <mergeCell ref="B371:K371"/>
    <mergeCell ref="B529:K529"/>
    <mergeCell ref="B507:K507"/>
    <mergeCell ref="B485:K485"/>
    <mergeCell ref="B463:K463"/>
    <mergeCell ref="B441:K441"/>
    <mergeCell ref="B419:K419"/>
    <mergeCell ref="B397:K397"/>
    <mergeCell ref="B374:K374"/>
    <mergeCell ref="B351:K351"/>
    <mergeCell ref="B328:K328"/>
    <mergeCell ref="O420:O421"/>
    <mergeCell ref="P420:P421"/>
    <mergeCell ref="Q420:Q421"/>
    <mergeCell ref="R420:R421"/>
    <mergeCell ref="B442:K442"/>
    <mergeCell ref="L442:L443"/>
    <mergeCell ref="L329:L330"/>
    <mergeCell ref="M329:M330"/>
    <mergeCell ref="N329:N330"/>
    <mergeCell ref="O329:O330"/>
    <mergeCell ref="P329:P330"/>
    <mergeCell ref="Q329:Q330"/>
    <mergeCell ref="R329:R330"/>
    <mergeCell ref="B352:K352"/>
    <mergeCell ref="L352:L353"/>
    <mergeCell ref="M352:M353"/>
    <mergeCell ref="N352:N353"/>
    <mergeCell ref="O352:O353"/>
    <mergeCell ref="P352:P353"/>
    <mergeCell ref="Q352:Q353"/>
    <mergeCell ref="R352:R353"/>
    <mergeCell ref="B348:K348"/>
    <mergeCell ref="L237:L238"/>
    <mergeCell ref="M237:M238"/>
    <mergeCell ref="N237:N238"/>
    <mergeCell ref="O237:O238"/>
    <mergeCell ref="P237:P238"/>
    <mergeCell ref="Q237:Q238"/>
    <mergeCell ref="R237:R238"/>
    <mergeCell ref="L260:L261"/>
    <mergeCell ref="M260:M261"/>
    <mergeCell ref="N260:N261"/>
    <mergeCell ref="O260:O261"/>
    <mergeCell ref="P260:P261"/>
    <mergeCell ref="Q260:Q261"/>
    <mergeCell ref="R260:R261"/>
    <mergeCell ref="B325:K325"/>
    <mergeCell ref="S530:S531"/>
    <mergeCell ref="A530:A531"/>
    <mergeCell ref="M530:M531"/>
    <mergeCell ref="N530:N531"/>
    <mergeCell ref="O530:O531"/>
    <mergeCell ref="P530:P531"/>
    <mergeCell ref="Q530:Q531"/>
    <mergeCell ref="R530:R531"/>
    <mergeCell ref="B530:K530"/>
    <mergeCell ref="L530:L531"/>
    <mergeCell ref="S508:S509"/>
    <mergeCell ref="A508:A509"/>
    <mergeCell ref="M508:M509"/>
    <mergeCell ref="N508:N509"/>
    <mergeCell ref="O508:O509"/>
    <mergeCell ref="P508:P509"/>
    <mergeCell ref="Q508:Q509"/>
    <mergeCell ref="R508:R509"/>
    <mergeCell ref="B508:K508"/>
    <mergeCell ref="L508:L509"/>
    <mergeCell ref="S375:S376"/>
    <mergeCell ref="B375:K375"/>
    <mergeCell ref="P375:P376"/>
    <mergeCell ref="Q375:Q376"/>
    <mergeCell ref="R375:R376"/>
    <mergeCell ref="P486:P487"/>
    <mergeCell ref="Q486:Q487"/>
    <mergeCell ref="R486:R487"/>
    <mergeCell ref="S486:S487"/>
    <mergeCell ref="B486:K486"/>
    <mergeCell ref="L486:L487"/>
    <mergeCell ref="S398:S399"/>
    <mergeCell ref="N464:N465"/>
    <mergeCell ref="O464:O465"/>
    <mergeCell ref="P464:P465"/>
    <mergeCell ref="Q464:Q465"/>
    <mergeCell ref="R464:R465"/>
    <mergeCell ref="S464:S465"/>
    <mergeCell ref="B464:K464"/>
    <mergeCell ref="L464:L465"/>
    <mergeCell ref="M464:M465"/>
    <mergeCell ref="A486:A487"/>
    <mergeCell ref="M486:M487"/>
    <mergeCell ref="N486:N487"/>
    <mergeCell ref="O486:O487"/>
    <mergeCell ref="A464:A465"/>
    <mergeCell ref="L375:L376"/>
    <mergeCell ref="M375:M376"/>
    <mergeCell ref="N375:N376"/>
    <mergeCell ref="O375:O376"/>
    <mergeCell ref="L420:L421"/>
    <mergeCell ref="M420:M421"/>
    <mergeCell ref="N420:N421"/>
    <mergeCell ref="N398:N399"/>
    <mergeCell ref="O398:O399"/>
    <mergeCell ref="B420:K420"/>
    <mergeCell ref="A375:A376"/>
    <mergeCell ref="S329:S330"/>
    <mergeCell ref="A352:A353"/>
    <mergeCell ref="S352:S353"/>
    <mergeCell ref="L398:L399"/>
    <mergeCell ref="M398:M399"/>
    <mergeCell ref="L283:L284"/>
    <mergeCell ref="M283:M284"/>
    <mergeCell ref="N283:N284"/>
    <mergeCell ref="O283:O284"/>
    <mergeCell ref="P283:P284"/>
    <mergeCell ref="Q283:Q284"/>
    <mergeCell ref="R283:R284"/>
    <mergeCell ref="L306:L307"/>
    <mergeCell ref="M306:M307"/>
    <mergeCell ref="N306:N307"/>
    <mergeCell ref="O306:O307"/>
    <mergeCell ref="P306:P307"/>
    <mergeCell ref="Q306:Q307"/>
    <mergeCell ref="R306:R307"/>
    <mergeCell ref="A329:A330"/>
    <mergeCell ref="B329:K329"/>
    <mergeCell ref="P398:P399"/>
    <mergeCell ref="Q398:Q399"/>
    <mergeCell ref="R398:R399"/>
    <mergeCell ref="A237:A238"/>
    <mergeCell ref="B237:K237"/>
    <mergeCell ref="A260:A261"/>
    <mergeCell ref="B260:K260"/>
    <mergeCell ref="S237:S238"/>
    <mergeCell ref="Q442:Q443"/>
    <mergeCell ref="R442:R443"/>
    <mergeCell ref="A420:A421"/>
    <mergeCell ref="S420:S421"/>
    <mergeCell ref="A442:A443"/>
    <mergeCell ref="S442:S443"/>
    <mergeCell ref="O442:O443"/>
    <mergeCell ref="P442:P443"/>
    <mergeCell ref="M442:M443"/>
    <mergeCell ref="N442:N443"/>
    <mergeCell ref="S260:S261"/>
    <mergeCell ref="A398:A399"/>
    <mergeCell ref="B398:K398"/>
    <mergeCell ref="A283:A284"/>
    <mergeCell ref="B283:K283"/>
    <mergeCell ref="S283:S284"/>
    <mergeCell ref="A306:A307"/>
    <mergeCell ref="S306:S307"/>
    <mergeCell ref="B306:K306"/>
    <mergeCell ref="P122:P123"/>
    <mergeCell ref="Q122:Q123"/>
    <mergeCell ref="R122:R123"/>
    <mergeCell ref="A122:A123"/>
    <mergeCell ref="B122:J122"/>
    <mergeCell ref="K122:K123"/>
    <mergeCell ref="L122:L123"/>
    <mergeCell ref="B116:J116"/>
    <mergeCell ref="B121:J121"/>
    <mergeCell ref="A74:A75"/>
    <mergeCell ref="B74:J74"/>
    <mergeCell ref="M97:M98"/>
    <mergeCell ref="N97:N98"/>
    <mergeCell ref="O97:O98"/>
    <mergeCell ref="P97:P98"/>
    <mergeCell ref="Q97:Q98"/>
    <mergeCell ref="R97:R98"/>
    <mergeCell ref="A97:A98"/>
    <mergeCell ref="B97:J97"/>
    <mergeCell ref="K97:K98"/>
    <mergeCell ref="L97:L98"/>
    <mergeCell ref="K74:K75"/>
    <mergeCell ref="L74:L75"/>
    <mergeCell ref="M74:M75"/>
    <mergeCell ref="N74:N75"/>
    <mergeCell ref="O74:O75"/>
    <mergeCell ref="P74:P75"/>
    <mergeCell ref="Q74:Q75"/>
    <mergeCell ref="R74:R75"/>
    <mergeCell ref="B93:J93"/>
    <mergeCell ref="B96:J96"/>
    <mergeCell ref="B2:J2"/>
    <mergeCell ref="B18:J18"/>
    <mergeCell ref="B33:J33"/>
    <mergeCell ref="B54:J54"/>
    <mergeCell ref="B73:J73"/>
    <mergeCell ref="M214:M215"/>
    <mergeCell ref="N214:N215"/>
    <mergeCell ref="O214:O215"/>
    <mergeCell ref="P214:P215"/>
    <mergeCell ref="M191:M192"/>
    <mergeCell ref="N191:N192"/>
    <mergeCell ref="O191:O192"/>
    <mergeCell ref="P191:P192"/>
    <mergeCell ref="M168:M169"/>
    <mergeCell ref="N168:N169"/>
    <mergeCell ref="O168:O169"/>
    <mergeCell ref="P168:P169"/>
    <mergeCell ref="M145:M146"/>
    <mergeCell ref="N145:N146"/>
    <mergeCell ref="O145:O146"/>
    <mergeCell ref="P145:P146"/>
    <mergeCell ref="M122:M123"/>
    <mergeCell ref="N122:N123"/>
    <mergeCell ref="O122:O123"/>
    <mergeCell ref="Q214:Q215"/>
    <mergeCell ref="R214:R215"/>
    <mergeCell ref="A214:A215"/>
    <mergeCell ref="B214:J214"/>
    <mergeCell ref="K214:K215"/>
    <mergeCell ref="L214:L215"/>
    <mergeCell ref="Q191:Q192"/>
    <mergeCell ref="R191:R192"/>
    <mergeCell ref="A191:A192"/>
    <mergeCell ref="B191:J191"/>
    <mergeCell ref="K191:K192"/>
    <mergeCell ref="L191:L192"/>
    <mergeCell ref="Q168:Q169"/>
    <mergeCell ref="R168:R169"/>
    <mergeCell ref="A168:A169"/>
    <mergeCell ref="B168:J168"/>
    <mergeCell ref="K168:K169"/>
    <mergeCell ref="L168:L169"/>
    <mergeCell ref="Q145:Q146"/>
    <mergeCell ref="R145:R146"/>
    <mergeCell ref="A145:A146"/>
    <mergeCell ref="B145:J145"/>
    <mergeCell ref="K145:K146"/>
    <mergeCell ref="L145:L146"/>
  </mergeCells>
  <phoneticPr fontId="24" type="noConversion"/>
  <pageMargins left="0.7" right="0.7" top="0.75" bottom="0.75" header="0" footer="0"/>
  <pageSetup orientation="landscape" r:id="rId1"/>
  <ignoredErrors>
    <ignoredError sqref="A76:A92 A124 A99:A11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8080"/>
  </sheetPr>
  <dimension ref="A1:AE1000"/>
  <sheetViews>
    <sheetView topLeftCell="A936" zoomScaleNormal="100" workbookViewId="0">
      <selection activeCell="W758" sqref="W758"/>
    </sheetView>
  </sheetViews>
  <sheetFormatPr baseColWidth="10" defaultColWidth="12.5703125" defaultRowHeight="15" customHeight="1" x14ac:dyDescent="0.2"/>
  <cols>
    <col min="1" max="1" width="8.5703125" customWidth="1"/>
    <col min="2" max="11" width="7.140625" customWidth="1"/>
    <col min="12" max="12" width="15.7109375" style="180" customWidth="1"/>
    <col min="13" max="19" width="12.85546875" customWidth="1"/>
    <col min="20" max="20" width="8.42578125" customWidth="1"/>
    <col min="21" max="31" width="10" customWidth="1"/>
  </cols>
  <sheetData>
    <row r="1" spans="1:18" ht="12.75" customHeight="1" x14ac:dyDescent="0.3">
      <c r="A1" s="38" t="s">
        <v>75</v>
      </c>
      <c r="L1" s="114"/>
      <c r="M1" s="3"/>
      <c r="O1" s="3"/>
    </row>
    <row r="2" spans="1:18" ht="25.5" customHeight="1" x14ac:dyDescent="0.2">
      <c r="B2" s="285" t="s">
        <v>2</v>
      </c>
      <c r="C2" s="286"/>
      <c r="D2" s="286"/>
      <c r="E2" s="286"/>
      <c r="F2" s="286"/>
      <c r="G2" s="286"/>
      <c r="H2" s="286"/>
      <c r="I2" s="286"/>
      <c r="J2" s="286"/>
      <c r="L2" s="249" t="s">
        <v>3</v>
      </c>
      <c r="M2" s="7" t="s">
        <v>4</v>
      </c>
      <c r="N2" s="49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 x14ac:dyDescent="0.2">
      <c r="A3" s="50" t="s">
        <v>10</v>
      </c>
      <c r="B3" s="51">
        <v>1</v>
      </c>
      <c r="C3" s="51">
        <v>2</v>
      </c>
      <c r="D3" s="51">
        <v>3</v>
      </c>
      <c r="E3" s="51">
        <v>4</v>
      </c>
      <c r="F3" s="51">
        <v>5</v>
      </c>
      <c r="G3" s="51">
        <v>6</v>
      </c>
      <c r="H3" s="51">
        <v>7</v>
      </c>
      <c r="I3" s="51">
        <v>8</v>
      </c>
      <c r="J3" s="51">
        <v>9</v>
      </c>
      <c r="K3" s="52" t="s">
        <v>11</v>
      </c>
      <c r="L3" s="114"/>
      <c r="M3" s="3"/>
      <c r="O3" s="3"/>
      <c r="P3" s="14"/>
      <c r="Q3" s="14"/>
      <c r="R3" s="3"/>
    </row>
    <row r="4" spans="1:18" ht="12.75" customHeight="1" x14ac:dyDescent="0.2">
      <c r="A4" s="28" t="s">
        <v>23</v>
      </c>
      <c r="B4" s="25">
        <v>73</v>
      </c>
      <c r="K4" s="30"/>
      <c r="L4" s="114"/>
      <c r="M4" s="3"/>
      <c r="O4" s="3"/>
      <c r="P4" s="17">
        <f>B4</f>
        <v>73</v>
      </c>
      <c r="Q4" s="14"/>
      <c r="R4" s="3"/>
    </row>
    <row r="5" spans="1:18" ht="12.75" customHeight="1" x14ac:dyDescent="0.2">
      <c r="A5" s="28" t="s">
        <v>48</v>
      </c>
      <c r="C5" s="25">
        <v>56</v>
      </c>
      <c r="K5" s="30"/>
      <c r="L5" s="114"/>
      <c r="M5" s="3"/>
      <c r="N5" s="3"/>
      <c r="O5" s="3">
        <f>C5/B4</f>
        <v>0.76712328767123283</v>
      </c>
      <c r="P5" s="21">
        <v>56</v>
      </c>
      <c r="Q5" s="22">
        <f t="shared" ref="Q5:Q12" si="0">P5/P4</f>
        <v>0.76712328767123283</v>
      </c>
      <c r="R5" s="3">
        <f t="shared" ref="R5:R12" si="1">100%-Q5</f>
        <v>0.23287671232876717</v>
      </c>
    </row>
    <row r="6" spans="1:18" ht="12.75" customHeight="1" x14ac:dyDescent="0.2">
      <c r="A6" s="28" t="s">
        <v>49</v>
      </c>
      <c r="D6" s="25">
        <v>46</v>
      </c>
      <c r="K6" s="30"/>
      <c r="L6" s="114"/>
      <c r="M6" s="3"/>
      <c r="N6" s="3"/>
      <c r="O6" s="3">
        <f>D6/C5</f>
        <v>0.8214285714285714</v>
      </c>
      <c r="P6" s="21">
        <v>53</v>
      </c>
      <c r="Q6" s="22">
        <f t="shared" si="0"/>
        <v>0.9464285714285714</v>
      </c>
      <c r="R6" s="3">
        <f t="shared" si="1"/>
        <v>5.3571428571428603E-2</v>
      </c>
    </row>
    <row r="7" spans="1:18" ht="12.75" customHeight="1" x14ac:dyDescent="0.2">
      <c r="A7" s="28" t="s">
        <v>50</v>
      </c>
      <c r="E7" s="25">
        <v>35</v>
      </c>
      <c r="K7" s="30"/>
      <c r="L7" s="114"/>
      <c r="M7" s="3"/>
      <c r="O7" s="3">
        <f>E7/D6</f>
        <v>0.76086956521739135</v>
      </c>
      <c r="P7" s="21">
        <v>49</v>
      </c>
      <c r="Q7" s="22">
        <f t="shared" si="0"/>
        <v>0.92452830188679247</v>
      </c>
      <c r="R7" s="3">
        <f t="shared" si="1"/>
        <v>7.547169811320753E-2</v>
      </c>
    </row>
    <row r="8" spans="1:18" ht="12.75" customHeight="1" x14ac:dyDescent="0.2">
      <c r="A8" s="28" t="s">
        <v>51</v>
      </c>
      <c r="F8" s="25">
        <v>33</v>
      </c>
      <c r="K8" s="30"/>
      <c r="L8" s="114"/>
      <c r="M8" s="3"/>
      <c r="O8" s="3">
        <f>F8/E7</f>
        <v>0.94285714285714284</v>
      </c>
      <c r="P8" s="21">
        <v>48</v>
      </c>
      <c r="Q8" s="22">
        <f t="shared" si="0"/>
        <v>0.97959183673469385</v>
      </c>
      <c r="R8" s="3">
        <f t="shared" si="1"/>
        <v>2.0408163265306145E-2</v>
      </c>
    </row>
    <row r="9" spans="1:18" ht="12.75" customHeight="1" x14ac:dyDescent="0.2">
      <c r="A9" s="28" t="s">
        <v>52</v>
      </c>
      <c r="G9" s="25">
        <v>32</v>
      </c>
      <c r="K9" s="30"/>
      <c r="L9" s="114"/>
      <c r="M9" s="3"/>
      <c r="O9" s="3">
        <f>G9/F8</f>
        <v>0.96969696969696972</v>
      </c>
      <c r="P9" s="21">
        <v>46</v>
      </c>
      <c r="Q9" s="22">
        <f t="shared" si="0"/>
        <v>0.95833333333333337</v>
      </c>
      <c r="R9" s="3">
        <f t="shared" si="1"/>
        <v>4.166666666666663E-2</v>
      </c>
    </row>
    <row r="10" spans="1:18" ht="12.75" customHeight="1" x14ac:dyDescent="0.2">
      <c r="A10" s="28" t="s">
        <v>53</v>
      </c>
      <c r="H10" s="25">
        <v>31</v>
      </c>
      <c r="K10" s="30"/>
      <c r="L10" s="114"/>
      <c r="M10" s="3"/>
      <c r="O10" s="3">
        <f>H10/G9</f>
        <v>0.96875</v>
      </c>
      <c r="P10" s="21">
        <v>46</v>
      </c>
      <c r="Q10" s="22">
        <f t="shared" si="0"/>
        <v>1</v>
      </c>
      <c r="R10" s="3">
        <f t="shared" si="1"/>
        <v>0</v>
      </c>
    </row>
    <row r="11" spans="1:18" ht="12.75" customHeight="1" x14ac:dyDescent="0.2">
      <c r="A11" s="28" t="s">
        <v>54</v>
      </c>
      <c r="I11" s="25">
        <v>28</v>
      </c>
      <c r="K11" s="30"/>
      <c r="L11" s="114"/>
      <c r="M11" s="3"/>
      <c r="O11" s="3">
        <f>I11/H10</f>
        <v>0.90322580645161288</v>
      </c>
      <c r="P11" s="21">
        <v>45</v>
      </c>
      <c r="Q11" s="22">
        <f t="shared" si="0"/>
        <v>0.97826086956521741</v>
      </c>
      <c r="R11" s="3">
        <f t="shared" si="1"/>
        <v>2.1739130434782594E-2</v>
      </c>
    </row>
    <row r="12" spans="1:18" ht="12.75" customHeight="1" x14ac:dyDescent="0.2">
      <c r="A12" s="28" t="s">
        <v>55</v>
      </c>
      <c r="J12" s="25">
        <v>24</v>
      </c>
      <c r="K12" s="30">
        <v>20</v>
      </c>
      <c r="L12" s="114"/>
      <c r="M12" s="3"/>
      <c r="O12" s="3">
        <f>J12/I11</f>
        <v>0.8571428571428571</v>
      </c>
      <c r="P12" s="21">
        <v>44</v>
      </c>
      <c r="Q12" s="22">
        <f t="shared" si="0"/>
        <v>0.97777777777777775</v>
      </c>
      <c r="R12" s="3">
        <f t="shared" si="1"/>
        <v>2.2222222222222254E-2</v>
      </c>
    </row>
    <row r="13" spans="1:18" ht="12.75" customHeight="1" x14ac:dyDescent="0.2">
      <c r="A13" s="28" t="s">
        <v>56</v>
      </c>
      <c r="J13" s="25">
        <v>15</v>
      </c>
      <c r="K13" s="30">
        <v>6</v>
      </c>
      <c r="L13" s="114"/>
      <c r="M13" s="3"/>
      <c r="O13" s="3"/>
      <c r="P13" s="21">
        <v>22</v>
      </c>
      <c r="Q13" s="22"/>
      <c r="R13" s="3"/>
    </row>
    <row r="14" spans="1:18" ht="12.75" customHeight="1" x14ac:dyDescent="0.2">
      <c r="A14" s="28" t="s">
        <v>57</v>
      </c>
      <c r="J14" s="25">
        <v>8</v>
      </c>
      <c r="K14" s="30">
        <v>7</v>
      </c>
      <c r="L14" s="114"/>
      <c r="M14" s="3"/>
      <c r="O14" s="3"/>
      <c r="P14" s="21">
        <v>15</v>
      </c>
      <c r="Q14" s="22"/>
      <c r="R14" s="3"/>
    </row>
    <row r="15" spans="1:18" ht="12.75" customHeight="1" x14ac:dyDescent="0.2">
      <c r="A15" s="28" t="s">
        <v>69</v>
      </c>
      <c r="J15" s="25">
        <v>7</v>
      </c>
      <c r="K15" s="30">
        <v>2</v>
      </c>
      <c r="L15" s="114"/>
      <c r="M15" s="3"/>
      <c r="O15" s="3"/>
      <c r="P15" s="21">
        <v>7</v>
      </c>
      <c r="Q15" s="22"/>
      <c r="R15" s="3"/>
    </row>
    <row r="16" spans="1:18" ht="12.75" customHeight="1" x14ac:dyDescent="0.2">
      <c r="A16" s="28" t="s">
        <v>70</v>
      </c>
      <c r="J16" s="25">
        <v>5</v>
      </c>
      <c r="K16" s="30">
        <v>2</v>
      </c>
      <c r="L16" s="114"/>
      <c r="M16" s="3"/>
      <c r="O16" s="3"/>
      <c r="P16" s="21">
        <v>5</v>
      </c>
      <c r="Q16" s="22"/>
      <c r="R16" s="3"/>
    </row>
    <row r="17" spans="1:31" ht="12.75" customHeight="1" x14ac:dyDescent="0.2">
      <c r="A17" s="28" t="s">
        <v>73</v>
      </c>
      <c r="J17" s="25">
        <v>2</v>
      </c>
      <c r="K17" s="30"/>
      <c r="L17" s="114"/>
      <c r="M17" s="3"/>
      <c r="O17" s="3"/>
      <c r="P17" s="21">
        <v>2</v>
      </c>
      <c r="Q17" s="22"/>
      <c r="R17" s="3"/>
    </row>
    <row r="18" spans="1:31" ht="12.75" customHeight="1" x14ac:dyDescent="0.2">
      <c r="A18" s="28" t="s">
        <v>76</v>
      </c>
      <c r="K18" s="30"/>
      <c r="L18" s="114"/>
      <c r="M18" s="3"/>
      <c r="O18" s="3"/>
      <c r="P18" s="21"/>
      <c r="Q18" s="22"/>
      <c r="R18" s="3"/>
    </row>
    <row r="19" spans="1:31" ht="12.75" customHeight="1" x14ac:dyDescent="0.2">
      <c r="A19" s="28" t="s">
        <v>80</v>
      </c>
      <c r="J19" s="25">
        <v>1</v>
      </c>
      <c r="K19" s="30"/>
      <c r="L19" s="114"/>
      <c r="M19" s="3"/>
      <c r="O19" s="3"/>
      <c r="P19" s="21">
        <v>1</v>
      </c>
      <c r="Q19" s="22"/>
      <c r="R19" s="3"/>
    </row>
    <row r="20" spans="1:31" ht="12.75" customHeight="1" x14ac:dyDescent="0.2">
      <c r="K20" s="25">
        <f>SUM(K12:K16)</f>
        <v>37</v>
      </c>
      <c r="L20" s="114">
        <f>K12/B4</f>
        <v>0.27397260273972601</v>
      </c>
      <c r="M20" s="3">
        <f>K20/B4</f>
        <v>0.50684931506849318</v>
      </c>
      <c r="N20" s="3">
        <f>M20-L20</f>
        <v>0.23287671232876717</v>
      </c>
      <c r="O20" s="3"/>
    </row>
    <row r="21" spans="1:31" ht="12.75" customHeight="1" x14ac:dyDescent="0.3">
      <c r="A21" s="38" t="s">
        <v>77</v>
      </c>
      <c r="L21" s="114"/>
      <c r="M21" s="3"/>
      <c r="O21" s="3"/>
    </row>
    <row r="22" spans="1:31" ht="25.5" customHeight="1" x14ac:dyDescent="0.2">
      <c r="B22" s="285" t="s">
        <v>2</v>
      </c>
      <c r="C22" s="286"/>
      <c r="D22" s="286"/>
      <c r="E22" s="286"/>
      <c r="F22" s="286"/>
      <c r="G22" s="286"/>
      <c r="H22" s="286"/>
      <c r="I22" s="286"/>
      <c r="J22" s="286"/>
      <c r="L22" s="249" t="s">
        <v>3</v>
      </c>
      <c r="M22" s="7" t="s">
        <v>4</v>
      </c>
      <c r="N22" s="49" t="s">
        <v>5</v>
      </c>
      <c r="O22" s="7" t="s">
        <v>6</v>
      </c>
      <c r="P22" s="6" t="s">
        <v>7</v>
      </c>
      <c r="Q22" s="6" t="s">
        <v>8</v>
      </c>
      <c r="R22" s="7" t="s">
        <v>9</v>
      </c>
    </row>
    <row r="23" spans="1:31" ht="12.75" customHeight="1" x14ac:dyDescent="0.2">
      <c r="A23" s="50" t="s">
        <v>10</v>
      </c>
      <c r="B23" s="51">
        <v>1</v>
      </c>
      <c r="C23" s="51">
        <v>2</v>
      </c>
      <c r="D23" s="51">
        <v>3</v>
      </c>
      <c r="E23" s="51">
        <v>4</v>
      </c>
      <c r="F23" s="51">
        <v>5</v>
      </c>
      <c r="G23" s="51">
        <v>6</v>
      </c>
      <c r="H23" s="51">
        <v>7</v>
      </c>
      <c r="I23" s="51">
        <v>8</v>
      </c>
      <c r="J23" s="51">
        <v>9</v>
      </c>
      <c r="K23" s="52" t="s">
        <v>11</v>
      </c>
      <c r="L23" s="114"/>
      <c r="M23" s="3"/>
      <c r="O23" s="3"/>
      <c r="P23" s="14"/>
      <c r="Q23" s="14"/>
      <c r="R23" s="3"/>
      <c r="T23" s="41" t="s">
        <v>13</v>
      </c>
      <c r="U23" s="44" t="s">
        <v>23</v>
      </c>
      <c r="V23" s="44" t="s">
        <v>48</v>
      </c>
      <c r="W23" s="44" t="s">
        <v>49</v>
      </c>
      <c r="X23" s="44" t="s">
        <v>50</v>
      </c>
      <c r="Y23" s="44" t="s">
        <v>51</v>
      </c>
      <c r="Z23" s="44" t="s">
        <v>52</v>
      </c>
      <c r="AA23" s="44" t="s">
        <v>53</v>
      </c>
      <c r="AB23" s="44" t="s">
        <v>54</v>
      </c>
      <c r="AC23" s="44" t="s">
        <v>55</v>
      </c>
      <c r="AD23" s="44" t="s">
        <v>56</v>
      </c>
      <c r="AE23" s="44" t="s">
        <v>57</v>
      </c>
    </row>
    <row r="24" spans="1:31" ht="12.75" customHeight="1" x14ac:dyDescent="0.3">
      <c r="A24" s="28" t="s">
        <v>48</v>
      </c>
      <c r="B24" s="25">
        <v>73</v>
      </c>
      <c r="K24" s="30"/>
      <c r="L24" s="114"/>
      <c r="M24" s="3"/>
      <c r="O24" s="3"/>
      <c r="P24" s="17">
        <f>B24</f>
        <v>73</v>
      </c>
      <c r="Q24" s="14"/>
      <c r="R24" s="3"/>
      <c r="T24" s="45" t="s">
        <v>37</v>
      </c>
      <c r="U24" s="46">
        <f>P6/P4</f>
        <v>0.72602739726027399</v>
      </c>
      <c r="V24" s="46">
        <f>P26/P24</f>
        <v>0.73972602739726023</v>
      </c>
      <c r="W24" s="46">
        <f>P44/P42</f>
        <v>0.88495575221238942</v>
      </c>
      <c r="X24" s="46">
        <f>P63/P61</f>
        <v>0.88405797101449279</v>
      </c>
      <c r="Y24" s="46">
        <f>P82/P80</f>
        <v>0.93650793650793651</v>
      </c>
      <c r="Z24" s="46">
        <f>P101/P99</f>
        <v>0.75342465753424659</v>
      </c>
      <c r="AA24" s="46" t="e">
        <f t="shared" ref="AA24:AE24" si="2">#REF!/#REF!</f>
        <v>#REF!</v>
      </c>
      <c r="AB24" s="46" t="e">
        <f t="shared" si="2"/>
        <v>#REF!</v>
      </c>
      <c r="AC24" s="46" t="e">
        <f t="shared" si="2"/>
        <v>#REF!</v>
      </c>
      <c r="AD24" s="46" t="e">
        <f t="shared" si="2"/>
        <v>#REF!</v>
      </c>
      <c r="AE24" s="46" t="e">
        <f t="shared" si="2"/>
        <v>#REF!</v>
      </c>
    </row>
    <row r="25" spans="1:31" ht="12.75" customHeight="1" x14ac:dyDescent="0.2">
      <c r="A25" s="28" t="s">
        <v>49</v>
      </c>
      <c r="C25" s="25">
        <v>53</v>
      </c>
      <c r="K25" s="30"/>
      <c r="L25" s="114"/>
      <c r="M25" s="3"/>
      <c r="N25" s="3"/>
      <c r="O25" s="3">
        <f>C25/B24</f>
        <v>0.72602739726027399</v>
      </c>
      <c r="P25" s="21">
        <v>53</v>
      </c>
      <c r="Q25" s="22">
        <f t="shared" ref="Q25:Q32" si="3">P25/P24</f>
        <v>0.72602739726027399</v>
      </c>
      <c r="R25" s="3">
        <f t="shared" ref="R25:R32" si="4">100%-Q25</f>
        <v>0.27397260273972601</v>
      </c>
    </row>
    <row r="26" spans="1:31" ht="12.75" customHeight="1" x14ac:dyDescent="0.2">
      <c r="A26" s="28" t="s">
        <v>50</v>
      </c>
      <c r="D26" s="25">
        <v>39</v>
      </c>
      <c r="K26" s="30"/>
      <c r="L26" s="114"/>
      <c r="M26" s="3"/>
      <c r="O26" s="3">
        <f>D26/C25</f>
        <v>0.73584905660377353</v>
      </c>
      <c r="P26" s="21">
        <v>54</v>
      </c>
      <c r="Q26" s="22">
        <f t="shared" si="3"/>
        <v>1.0188679245283019</v>
      </c>
      <c r="R26" s="3">
        <f t="shared" si="4"/>
        <v>-1.8867924528301883E-2</v>
      </c>
    </row>
    <row r="27" spans="1:31" ht="12.75" customHeight="1" x14ac:dyDescent="0.2">
      <c r="A27" s="28" t="s">
        <v>51</v>
      </c>
      <c r="E27" s="25">
        <v>25</v>
      </c>
      <c r="K27" s="30"/>
      <c r="L27" s="114"/>
      <c r="M27" s="3"/>
      <c r="O27" s="3">
        <f>E27/D26</f>
        <v>0.64102564102564108</v>
      </c>
      <c r="P27" s="21">
        <v>50</v>
      </c>
      <c r="Q27" s="22">
        <f t="shared" si="3"/>
        <v>0.92592592592592593</v>
      </c>
      <c r="R27" s="3">
        <f t="shared" si="4"/>
        <v>7.407407407407407E-2</v>
      </c>
    </row>
    <row r="28" spans="1:31" ht="12.75" customHeight="1" x14ac:dyDescent="0.2">
      <c r="A28" s="28" t="s">
        <v>52</v>
      </c>
      <c r="F28" s="25">
        <v>23</v>
      </c>
      <c r="K28" s="30"/>
      <c r="L28" s="114"/>
      <c r="M28" s="3"/>
      <c r="O28" s="3">
        <f>F28/E27</f>
        <v>0.92</v>
      </c>
      <c r="P28" s="21">
        <v>48</v>
      </c>
      <c r="Q28" s="22">
        <f t="shared" si="3"/>
        <v>0.96</v>
      </c>
      <c r="R28" s="3">
        <f t="shared" si="4"/>
        <v>4.0000000000000036E-2</v>
      </c>
    </row>
    <row r="29" spans="1:31" ht="12.75" customHeight="1" x14ac:dyDescent="0.2">
      <c r="A29" s="28" t="s">
        <v>53</v>
      </c>
      <c r="G29" s="25">
        <v>22</v>
      </c>
      <c r="K29" s="30"/>
      <c r="L29" s="114"/>
      <c r="M29" s="3"/>
      <c r="O29" s="3">
        <f>G29/F28</f>
        <v>0.95652173913043481</v>
      </c>
      <c r="P29" s="21">
        <v>47</v>
      </c>
      <c r="Q29" s="22">
        <f t="shared" si="3"/>
        <v>0.97916666666666663</v>
      </c>
      <c r="R29" s="3">
        <f t="shared" si="4"/>
        <v>2.083333333333337E-2</v>
      </c>
    </row>
    <row r="30" spans="1:31" ht="12.75" customHeight="1" x14ac:dyDescent="0.2">
      <c r="A30" s="28" t="s">
        <v>54</v>
      </c>
      <c r="H30" s="25">
        <v>20</v>
      </c>
      <c r="K30" s="30"/>
      <c r="L30" s="114"/>
      <c r="M30" s="3"/>
      <c r="O30" s="3">
        <f>H30/G29</f>
        <v>0.90909090909090906</v>
      </c>
      <c r="P30" s="21">
        <v>45</v>
      </c>
      <c r="Q30" s="22">
        <f t="shared" si="3"/>
        <v>0.95744680851063835</v>
      </c>
      <c r="R30" s="3">
        <f t="shared" si="4"/>
        <v>4.2553191489361653E-2</v>
      </c>
    </row>
    <row r="31" spans="1:31" ht="12.75" customHeight="1" x14ac:dyDescent="0.2">
      <c r="A31" s="28" t="s">
        <v>55</v>
      </c>
      <c r="I31" s="25">
        <v>19</v>
      </c>
      <c r="K31" s="30"/>
      <c r="L31" s="114"/>
      <c r="M31" s="3"/>
      <c r="O31" s="3">
        <f>I31/H30</f>
        <v>0.95</v>
      </c>
      <c r="P31" s="21">
        <v>45</v>
      </c>
      <c r="Q31" s="22">
        <f t="shared" si="3"/>
        <v>1</v>
      </c>
      <c r="R31" s="3">
        <f t="shared" si="4"/>
        <v>0</v>
      </c>
    </row>
    <row r="32" spans="1:31" ht="12.75" customHeight="1" x14ac:dyDescent="0.2">
      <c r="A32" s="28" t="s">
        <v>56</v>
      </c>
      <c r="J32" s="25">
        <v>16</v>
      </c>
      <c r="K32" s="30">
        <v>12</v>
      </c>
      <c r="L32" s="114"/>
      <c r="M32" s="3"/>
      <c r="O32" s="3">
        <f>J32/I31</f>
        <v>0.84210526315789469</v>
      </c>
      <c r="P32" s="21">
        <v>45</v>
      </c>
      <c r="Q32" s="22">
        <f t="shared" si="3"/>
        <v>1</v>
      </c>
      <c r="R32" s="3">
        <f t="shared" si="4"/>
        <v>0</v>
      </c>
    </row>
    <row r="33" spans="1:18" ht="12.75" customHeight="1" x14ac:dyDescent="0.2">
      <c r="A33" s="28" t="s">
        <v>57</v>
      </c>
      <c r="J33" s="25">
        <v>11</v>
      </c>
      <c r="K33" s="30">
        <v>5</v>
      </c>
      <c r="L33" s="114"/>
      <c r="M33" s="3"/>
      <c r="O33" s="3"/>
      <c r="P33" s="21">
        <v>30</v>
      </c>
      <c r="Q33" s="22"/>
      <c r="R33" s="3"/>
    </row>
    <row r="34" spans="1:18" ht="12.75" customHeight="1" x14ac:dyDescent="0.2">
      <c r="A34" s="28" t="s">
        <v>69</v>
      </c>
      <c r="J34" s="25">
        <v>15</v>
      </c>
      <c r="K34" s="30">
        <v>4</v>
      </c>
      <c r="L34" s="114"/>
      <c r="M34" s="3"/>
      <c r="O34" s="3"/>
      <c r="P34" s="21">
        <v>20</v>
      </c>
      <c r="Q34" s="22"/>
      <c r="R34" s="3"/>
    </row>
    <row r="35" spans="1:18" ht="12.75" customHeight="1" x14ac:dyDescent="0.2">
      <c r="A35" s="28" t="s">
        <v>70</v>
      </c>
      <c r="J35" s="25">
        <v>12</v>
      </c>
      <c r="K35" s="30">
        <v>4</v>
      </c>
      <c r="L35" s="114"/>
      <c r="M35" s="3"/>
      <c r="O35" s="3"/>
      <c r="P35" s="21">
        <v>15</v>
      </c>
      <c r="Q35" s="22"/>
      <c r="R35" s="3"/>
    </row>
    <row r="36" spans="1:18" ht="12.75" customHeight="1" x14ac:dyDescent="0.2">
      <c r="A36" s="28" t="s">
        <v>73</v>
      </c>
      <c r="J36" s="25">
        <v>9</v>
      </c>
      <c r="K36" s="30">
        <v>3</v>
      </c>
      <c r="L36" s="114"/>
      <c r="M36" s="3"/>
      <c r="O36" s="3"/>
      <c r="P36" s="21">
        <v>9</v>
      </c>
      <c r="Q36" s="22"/>
      <c r="R36" s="3"/>
    </row>
    <row r="37" spans="1:18" ht="12.75" customHeight="1" x14ac:dyDescent="0.2">
      <c r="A37" s="28" t="s">
        <v>76</v>
      </c>
      <c r="J37" s="25">
        <v>1</v>
      </c>
      <c r="K37" s="30">
        <v>4</v>
      </c>
      <c r="L37" s="114"/>
      <c r="M37" s="3"/>
      <c r="O37" s="3"/>
      <c r="P37" s="21">
        <v>6</v>
      </c>
      <c r="Q37" s="22"/>
      <c r="R37" s="3"/>
    </row>
    <row r="38" spans="1:18" ht="12.75" customHeight="1" x14ac:dyDescent="0.2">
      <c r="K38" s="25">
        <f>SUM(K32:K37)</f>
        <v>32</v>
      </c>
      <c r="L38" s="114">
        <f>K32/B24</f>
        <v>0.16438356164383561</v>
      </c>
      <c r="M38" s="3">
        <f>K32/B24</f>
        <v>0.16438356164383561</v>
      </c>
      <c r="N38" s="3">
        <f>M38-L38</f>
        <v>0</v>
      </c>
      <c r="O38" s="3"/>
    </row>
    <row r="39" spans="1:18" ht="12.75" customHeight="1" x14ac:dyDescent="0.3">
      <c r="A39" s="38" t="s">
        <v>78</v>
      </c>
      <c r="L39" s="114"/>
      <c r="M39" s="3"/>
      <c r="O39" s="3"/>
    </row>
    <row r="40" spans="1:18" ht="25.5" customHeight="1" x14ac:dyDescent="0.2">
      <c r="B40" s="285" t="s">
        <v>2</v>
      </c>
      <c r="C40" s="286"/>
      <c r="D40" s="286"/>
      <c r="E40" s="286"/>
      <c r="F40" s="286"/>
      <c r="G40" s="286"/>
      <c r="H40" s="286"/>
      <c r="I40" s="286"/>
      <c r="J40" s="286"/>
      <c r="L40" s="249" t="s">
        <v>3</v>
      </c>
      <c r="M40" s="7" t="s">
        <v>4</v>
      </c>
      <c r="N40" s="49" t="s">
        <v>5</v>
      </c>
      <c r="O40" s="7" t="s">
        <v>6</v>
      </c>
      <c r="P40" s="6" t="s">
        <v>7</v>
      </c>
      <c r="Q40" s="6" t="s">
        <v>8</v>
      </c>
      <c r="R40" s="7" t="s">
        <v>9</v>
      </c>
    </row>
    <row r="41" spans="1:18" ht="12.75" customHeight="1" x14ac:dyDescent="0.2">
      <c r="A41" s="50" t="s">
        <v>10</v>
      </c>
      <c r="B41" s="51">
        <v>1</v>
      </c>
      <c r="C41" s="51">
        <v>2</v>
      </c>
      <c r="D41" s="51">
        <v>3</v>
      </c>
      <c r="E41" s="51">
        <v>4</v>
      </c>
      <c r="F41" s="51">
        <v>5</v>
      </c>
      <c r="G41" s="51">
        <v>6</v>
      </c>
      <c r="H41" s="51">
        <v>7</v>
      </c>
      <c r="I41" s="51">
        <v>8</v>
      </c>
      <c r="J41" s="51">
        <v>9</v>
      </c>
      <c r="K41" s="52" t="s">
        <v>11</v>
      </c>
      <c r="L41" s="114"/>
      <c r="M41" s="3"/>
      <c r="O41" s="3"/>
      <c r="P41" s="14"/>
      <c r="Q41" s="14"/>
      <c r="R41" s="3"/>
    </row>
    <row r="42" spans="1:18" ht="12.75" customHeight="1" x14ac:dyDescent="0.2">
      <c r="A42" s="28" t="s">
        <v>49</v>
      </c>
      <c r="B42" s="25">
        <v>113</v>
      </c>
      <c r="K42" s="30"/>
      <c r="L42" s="114"/>
      <c r="M42" s="3"/>
      <c r="O42" s="3"/>
      <c r="P42" s="17">
        <f>B42</f>
        <v>113</v>
      </c>
      <c r="Q42" s="14"/>
      <c r="R42" s="3"/>
    </row>
    <row r="43" spans="1:18" ht="12.75" customHeight="1" x14ac:dyDescent="0.2">
      <c r="A43" s="28" t="s">
        <v>50</v>
      </c>
      <c r="C43" s="25">
        <v>104</v>
      </c>
      <c r="K43" s="30"/>
      <c r="L43" s="114"/>
      <c r="M43" s="3"/>
      <c r="N43" s="3"/>
      <c r="O43" s="37">
        <f>C43/B42</f>
        <v>0.92035398230088494</v>
      </c>
      <c r="P43" s="21">
        <v>105</v>
      </c>
      <c r="Q43" s="22">
        <f t="shared" ref="Q43:Q50" si="5">P43/P42</f>
        <v>0.92920353982300885</v>
      </c>
      <c r="R43" s="3">
        <f t="shared" ref="R43:R50" si="6">100%-Q43</f>
        <v>7.0796460176991149E-2</v>
      </c>
    </row>
    <row r="44" spans="1:18" ht="12.75" customHeight="1" x14ac:dyDescent="0.2">
      <c r="A44" s="28" t="s">
        <v>51</v>
      </c>
      <c r="D44" s="25">
        <v>87</v>
      </c>
      <c r="K44" s="30"/>
      <c r="O44" s="37">
        <f>D44/C43</f>
        <v>0.83653846153846156</v>
      </c>
      <c r="P44" s="21">
        <v>100</v>
      </c>
      <c r="Q44" s="22">
        <f t="shared" si="5"/>
        <v>0.95238095238095233</v>
      </c>
      <c r="R44" s="3">
        <f t="shared" si="6"/>
        <v>4.7619047619047672E-2</v>
      </c>
    </row>
    <row r="45" spans="1:18" ht="12.75" customHeight="1" x14ac:dyDescent="0.2">
      <c r="A45" s="28" t="s">
        <v>52</v>
      </c>
      <c r="E45" s="25">
        <v>70</v>
      </c>
      <c r="K45" s="30"/>
      <c r="O45" s="37">
        <f>E45/D44</f>
        <v>0.8045977011494253</v>
      </c>
      <c r="P45" s="21">
        <v>100</v>
      </c>
      <c r="Q45" s="22">
        <f t="shared" si="5"/>
        <v>1</v>
      </c>
      <c r="R45" s="3">
        <f t="shared" si="6"/>
        <v>0</v>
      </c>
    </row>
    <row r="46" spans="1:18" ht="12.75" customHeight="1" x14ac:dyDescent="0.2">
      <c r="A46" s="28" t="s">
        <v>53</v>
      </c>
      <c r="F46" s="25">
        <v>65</v>
      </c>
      <c r="K46" s="30"/>
      <c r="O46" s="37">
        <f>F46/E45</f>
        <v>0.9285714285714286</v>
      </c>
      <c r="P46" s="21">
        <v>96</v>
      </c>
      <c r="Q46" s="22">
        <f t="shared" si="5"/>
        <v>0.96</v>
      </c>
      <c r="R46" s="3">
        <f t="shared" si="6"/>
        <v>4.0000000000000036E-2</v>
      </c>
    </row>
    <row r="47" spans="1:18" ht="12.75" customHeight="1" x14ac:dyDescent="0.2">
      <c r="A47" s="28" t="s">
        <v>54</v>
      </c>
      <c r="G47" s="25">
        <v>62</v>
      </c>
      <c r="K47" s="30"/>
      <c r="O47" s="37">
        <f>G47/F46</f>
        <v>0.9538461538461539</v>
      </c>
      <c r="P47" s="21">
        <v>93</v>
      </c>
      <c r="Q47" s="22">
        <f t="shared" si="5"/>
        <v>0.96875</v>
      </c>
      <c r="R47" s="3">
        <f t="shared" si="6"/>
        <v>3.125E-2</v>
      </c>
    </row>
    <row r="48" spans="1:18" ht="12.75" customHeight="1" x14ac:dyDescent="0.2">
      <c r="A48" s="28" t="s">
        <v>55</v>
      </c>
      <c r="H48" s="25">
        <v>58</v>
      </c>
      <c r="K48" s="30"/>
      <c r="O48" s="37">
        <f>H48/G47</f>
        <v>0.93548387096774188</v>
      </c>
      <c r="P48" s="21">
        <v>90</v>
      </c>
      <c r="Q48" s="22">
        <f t="shared" si="5"/>
        <v>0.967741935483871</v>
      </c>
      <c r="R48" s="3">
        <f t="shared" si="6"/>
        <v>3.2258064516129004E-2</v>
      </c>
    </row>
    <row r="49" spans="1:18" ht="12.75" customHeight="1" x14ac:dyDescent="0.2">
      <c r="A49" s="28" t="s">
        <v>56</v>
      </c>
      <c r="I49" s="25">
        <v>58</v>
      </c>
      <c r="K49" s="30"/>
      <c r="O49" s="37">
        <f>I49/H48</f>
        <v>1</v>
      </c>
      <c r="P49" s="21">
        <v>89</v>
      </c>
      <c r="Q49" s="22">
        <f t="shared" si="5"/>
        <v>0.98888888888888893</v>
      </c>
      <c r="R49" s="3">
        <f t="shared" si="6"/>
        <v>1.1111111111111072E-2</v>
      </c>
    </row>
    <row r="50" spans="1:18" ht="12.75" customHeight="1" x14ac:dyDescent="0.2">
      <c r="A50" s="28" t="s">
        <v>57</v>
      </c>
      <c r="J50" s="25">
        <v>57</v>
      </c>
      <c r="K50" s="30">
        <v>37</v>
      </c>
      <c r="O50" s="37">
        <f>J50/I49</f>
        <v>0.98275862068965514</v>
      </c>
      <c r="P50" s="21">
        <v>86</v>
      </c>
      <c r="Q50" s="22">
        <f t="shared" si="5"/>
        <v>0.9662921348314607</v>
      </c>
      <c r="R50" s="3">
        <f t="shared" si="6"/>
        <v>3.3707865168539297E-2</v>
      </c>
    </row>
    <row r="51" spans="1:18" ht="12.75" customHeight="1" x14ac:dyDescent="0.2">
      <c r="A51" s="28" t="s">
        <v>69</v>
      </c>
      <c r="J51" s="25">
        <v>17</v>
      </c>
      <c r="K51" s="30">
        <v>7</v>
      </c>
      <c r="O51" s="37"/>
      <c r="P51" s="21">
        <v>38</v>
      </c>
      <c r="Q51" s="22"/>
      <c r="R51" s="3"/>
    </row>
    <row r="52" spans="1:18" ht="12.75" customHeight="1" x14ac:dyDescent="0.2">
      <c r="A52" s="28" t="s">
        <v>70</v>
      </c>
      <c r="J52" s="25">
        <v>12</v>
      </c>
      <c r="K52" s="30">
        <v>8</v>
      </c>
      <c r="O52" s="37"/>
      <c r="P52" s="21">
        <v>28</v>
      </c>
      <c r="Q52" s="22"/>
      <c r="R52" s="3"/>
    </row>
    <row r="53" spans="1:18" ht="12.75" customHeight="1" x14ac:dyDescent="0.2">
      <c r="A53" s="28" t="s">
        <v>73</v>
      </c>
      <c r="J53" s="25">
        <v>11</v>
      </c>
      <c r="K53" s="30">
        <v>6</v>
      </c>
      <c r="O53" s="37"/>
      <c r="P53" s="21">
        <v>16</v>
      </c>
      <c r="Q53" s="22"/>
      <c r="R53" s="3"/>
    </row>
    <row r="54" spans="1:18" ht="12.75" customHeight="1" x14ac:dyDescent="0.2">
      <c r="A54" s="28" t="s">
        <v>76</v>
      </c>
      <c r="J54" s="25">
        <v>4</v>
      </c>
      <c r="K54" s="30">
        <v>4</v>
      </c>
      <c r="O54" s="37"/>
      <c r="P54" s="21">
        <v>9</v>
      </c>
      <c r="Q54" s="22"/>
      <c r="R54" s="3"/>
    </row>
    <row r="55" spans="1:18" ht="12.75" customHeight="1" x14ac:dyDescent="0.2">
      <c r="A55" s="28" t="s">
        <v>80</v>
      </c>
      <c r="J55" s="25">
        <v>4</v>
      </c>
      <c r="K55" s="30">
        <v>2</v>
      </c>
      <c r="O55" s="37"/>
      <c r="P55" s="21">
        <v>4</v>
      </c>
      <c r="Q55" s="22"/>
      <c r="R55" s="3"/>
    </row>
    <row r="56" spans="1:18" ht="12.75" customHeight="1" x14ac:dyDescent="0.2">
      <c r="A56" s="28" t="s">
        <v>84</v>
      </c>
      <c r="J56" s="25">
        <v>1</v>
      </c>
      <c r="K56" s="30">
        <v>2</v>
      </c>
      <c r="O56" s="37"/>
      <c r="P56" s="21">
        <v>2</v>
      </c>
      <c r="Q56" s="22"/>
      <c r="R56" s="3"/>
    </row>
    <row r="57" spans="1:18" ht="12.75" customHeight="1" x14ac:dyDescent="0.2">
      <c r="A57" s="28"/>
      <c r="K57" s="25">
        <f>SUM(K50:K56)</f>
        <v>66</v>
      </c>
      <c r="L57" s="114">
        <f>K50/B42</f>
        <v>0.32743362831858408</v>
      </c>
      <c r="M57" s="3">
        <f>K57/B42</f>
        <v>0.58407079646017701</v>
      </c>
      <c r="N57" s="3">
        <f>M57-L57</f>
        <v>0.25663716814159293</v>
      </c>
      <c r="O57" s="3"/>
    </row>
    <row r="58" spans="1:18" ht="12.75" customHeight="1" x14ac:dyDescent="0.3">
      <c r="A58" s="38" t="s">
        <v>79</v>
      </c>
      <c r="L58" s="114"/>
      <c r="M58" s="3"/>
      <c r="O58" s="3"/>
    </row>
    <row r="59" spans="1:18" ht="25.5" customHeight="1" x14ac:dyDescent="0.2">
      <c r="B59" s="285" t="s">
        <v>2</v>
      </c>
      <c r="C59" s="286"/>
      <c r="D59" s="286"/>
      <c r="E59" s="286"/>
      <c r="F59" s="286"/>
      <c r="G59" s="286"/>
      <c r="H59" s="286"/>
      <c r="I59" s="286"/>
      <c r="J59" s="286"/>
      <c r="L59" s="249" t="s">
        <v>3</v>
      </c>
      <c r="M59" s="7" t="s">
        <v>4</v>
      </c>
      <c r="N59" s="49" t="s">
        <v>5</v>
      </c>
      <c r="O59" s="7" t="s">
        <v>6</v>
      </c>
      <c r="P59" s="6" t="s">
        <v>7</v>
      </c>
      <c r="Q59" s="6" t="s">
        <v>8</v>
      </c>
      <c r="R59" s="7" t="s">
        <v>9</v>
      </c>
    </row>
    <row r="60" spans="1:18" ht="12.75" customHeight="1" x14ac:dyDescent="0.2">
      <c r="A60" s="50" t="s">
        <v>10</v>
      </c>
      <c r="B60" s="51">
        <v>1</v>
      </c>
      <c r="C60" s="51">
        <v>2</v>
      </c>
      <c r="D60" s="51">
        <v>3</v>
      </c>
      <c r="E60" s="51">
        <v>4</v>
      </c>
      <c r="F60" s="51">
        <v>5</v>
      </c>
      <c r="G60" s="51">
        <v>6</v>
      </c>
      <c r="H60" s="51">
        <v>7</v>
      </c>
      <c r="I60" s="51">
        <v>8</v>
      </c>
      <c r="J60" s="51">
        <v>9</v>
      </c>
      <c r="K60" s="52" t="s">
        <v>11</v>
      </c>
      <c r="L60" s="114"/>
      <c r="M60" s="3"/>
      <c r="O60" s="3"/>
      <c r="P60" s="14"/>
      <c r="Q60" s="14"/>
      <c r="R60" s="3"/>
    </row>
    <row r="61" spans="1:18" ht="12.75" customHeight="1" x14ac:dyDescent="0.2">
      <c r="A61" s="28" t="s">
        <v>50</v>
      </c>
      <c r="B61" s="25">
        <v>69</v>
      </c>
      <c r="K61" s="30"/>
      <c r="L61" s="114"/>
      <c r="M61" s="3"/>
      <c r="O61" s="3"/>
      <c r="P61" s="17">
        <f>B61</f>
        <v>69</v>
      </c>
      <c r="Q61" s="14"/>
      <c r="R61" s="3"/>
    </row>
    <row r="62" spans="1:18" ht="12.75" customHeight="1" x14ac:dyDescent="0.2">
      <c r="A62" s="28" t="s">
        <v>51</v>
      </c>
      <c r="C62" s="25">
        <v>62</v>
      </c>
      <c r="K62" s="30"/>
      <c r="L62" s="114"/>
      <c r="M62" s="3"/>
      <c r="N62" s="3"/>
      <c r="O62" s="3">
        <f>C62/B61</f>
        <v>0.89855072463768115</v>
      </c>
      <c r="P62" s="21">
        <v>63</v>
      </c>
      <c r="Q62" s="22">
        <f t="shared" ref="Q62:Q69" si="7">P62/P61</f>
        <v>0.91304347826086951</v>
      </c>
      <c r="R62" s="3">
        <f t="shared" ref="R62:R69" si="8">100%-Q62</f>
        <v>8.6956521739130488E-2</v>
      </c>
    </row>
    <row r="63" spans="1:18" ht="12.75" customHeight="1" x14ac:dyDescent="0.2">
      <c r="A63" s="28" t="s">
        <v>52</v>
      </c>
      <c r="D63" s="25">
        <v>52</v>
      </c>
      <c r="K63" s="30"/>
      <c r="L63" s="114"/>
      <c r="M63" s="3"/>
      <c r="O63" s="3">
        <f>D63/C62</f>
        <v>0.83870967741935487</v>
      </c>
      <c r="P63" s="21">
        <v>61</v>
      </c>
      <c r="Q63" s="22">
        <f t="shared" si="7"/>
        <v>0.96825396825396826</v>
      </c>
      <c r="R63" s="3">
        <f t="shared" si="8"/>
        <v>3.1746031746031744E-2</v>
      </c>
    </row>
    <row r="64" spans="1:18" ht="12.75" customHeight="1" x14ac:dyDescent="0.2">
      <c r="A64" s="28" t="s">
        <v>53</v>
      </c>
      <c r="E64" s="25">
        <v>41</v>
      </c>
      <c r="K64" s="30"/>
      <c r="L64" s="114"/>
      <c r="M64" s="3"/>
      <c r="O64" s="3">
        <f>E64/D63</f>
        <v>0.78846153846153844</v>
      </c>
      <c r="P64" s="21">
        <v>61</v>
      </c>
      <c r="Q64" s="22">
        <f t="shared" si="7"/>
        <v>1</v>
      </c>
      <c r="R64" s="3">
        <f t="shared" si="8"/>
        <v>0</v>
      </c>
    </row>
    <row r="65" spans="1:18" ht="12.75" customHeight="1" x14ac:dyDescent="0.2">
      <c r="A65" s="28" t="s">
        <v>54</v>
      </c>
      <c r="F65" s="25">
        <v>33</v>
      </c>
      <c r="K65" s="30"/>
      <c r="L65" s="114"/>
      <c r="M65" s="3"/>
      <c r="O65" s="3">
        <f>F65/E64</f>
        <v>0.80487804878048785</v>
      </c>
      <c r="P65" s="21">
        <v>58</v>
      </c>
      <c r="Q65" s="22">
        <f t="shared" si="7"/>
        <v>0.95081967213114749</v>
      </c>
      <c r="R65" s="3">
        <f t="shared" si="8"/>
        <v>4.9180327868852514E-2</v>
      </c>
    </row>
    <row r="66" spans="1:18" ht="12.75" customHeight="1" x14ac:dyDescent="0.2">
      <c r="A66" s="28" t="s">
        <v>55</v>
      </c>
      <c r="G66" s="25">
        <v>32</v>
      </c>
      <c r="K66" s="30"/>
      <c r="L66" s="114"/>
      <c r="M66" s="3"/>
      <c r="O66" s="3">
        <f>G66/F65</f>
        <v>0.96969696969696972</v>
      </c>
      <c r="P66" s="21">
        <v>57</v>
      </c>
      <c r="Q66" s="22">
        <f t="shared" si="7"/>
        <v>0.98275862068965514</v>
      </c>
      <c r="R66" s="3">
        <f t="shared" si="8"/>
        <v>1.7241379310344862E-2</v>
      </c>
    </row>
    <row r="67" spans="1:18" ht="12.75" customHeight="1" x14ac:dyDescent="0.2">
      <c r="A67" s="28" t="s">
        <v>56</v>
      </c>
      <c r="H67" s="25">
        <v>29</v>
      </c>
      <c r="K67" s="30"/>
      <c r="L67" s="114"/>
      <c r="M67" s="3"/>
      <c r="O67" s="3">
        <f>H67/G66</f>
        <v>0.90625</v>
      </c>
      <c r="P67" s="21">
        <v>54</v>
      </c>
      <c r="Q67" s="22">
        <f t="shared" si="7"/>
        <v>0.94736842105263153</v>
      </c>
      <c r="R67" s="3">
        <f t="shared" si="8"/>
        <v>5.2631578947368474E-2</v>
      </c>
    </row>
    <row r="68" spans="1:18" ht="12.75" customHeight="1" x14ac:dyDescent="0.2">
      <c r="A68" s="28" t="s">
        <v>57</v>
      </c>
      <c r="I68" s="25">
        <v>24</v>
      </c>
      <c r="K68" s="30"/>
      <c r="L68" s="114"/>
      <c r="M68" s="3"/>
      <c r="O68" s="3">
        <f>I68/H67</f>
        <v>0.82758620689655171</v>
      </c>
      <c r="P68" s="21">
        <v>52</v>
      </c>
      <c r="Q68" s="22">
        <f t="shared" si="7"/>
        <v>0.96296296296296291</v>
      </c>
      <c r="R68" s="3">
        <f t="shared" si="8"/>
        <v>3.703703703703709E-2</v>
      </c>
    </row>
    <row r="69" spans="1:18" ht="12.75" customHeight="1" x14ac:dyDescent="0.2">
      <c r="A69" s="28" t="s">
        <v>69</v>
      </c>
      <c r="J69" s="25">
        <v>24</v>
      </c>
      <c r="K69" s="30">
        <v>14</v>
      </c>
      <c r="L69" s="114"/>
      <c r="M69" s="3"/>
      <c r="O69" s="3">
        <f>J69/I68</f>
        <v>1</v>
      </c>
      <c r="P69" s="21">
        <v>52</v>
      </c>
      <c r="Q69" s="22">
        <f t="shared" si="7"/>
        <v>1</v>
      </c>
      <c r="R69" s="3">
        <f t="shared" si="8"/>
        <v>0</v>
      </c>
    </row>
    <row r="70" spans="1:18" ht="12.75" customHeight="1" x14ac:dyDescent="0.2">
      <c r="A70" s="28" t="s">
        <v>70</v>
      </c>
      <c r="J70" s="25">
        <v>21</v>
      </c>
      <c r="K70" s="30">
        <v>10</v>
      </c>
      <c r="L70" s="114"/>
      <c r="M70" s="3"/>
      <c r="O70" s="3"/>
      <c r="P70" s="21">
        <v>36</v>
      </c>
      <c r="Q70" s="22"/>
      <c r="R70" s="3"/>
    </row>
    <row r="71" spans="1:18" ht="12.75" customHeight="1" x14ac:dyDescent="0.2">
      <c r="A71" s="28" t="s">
        <v>73</v>
      </c>
      <c r="J71" s="25">
        <v>18</v>
      </c>
      <c r="K71" s="30">
        <v>7</v>
      </c>
      <c r="L71" s="114"/>
      <c r="M71" s="3"/>
      <c r="O71" s="3"/>
      <c r="P71" s="21">
        <v>24</v>
      </c>
      <c r="Q71" s="22"/>
      <c r="R71" s="3"/>
    </row>
    <row r="72" spans="1:18" ht="12.75" customHeight="1" x14ac:dyDescent="0.2">
      <c r="A72" s="28" t="s">
        <v>76</v>
      </c>
      <c r="J72" s="25">
        <v>7</v>
      </c>
      <c r="K72" s="30">
        <v>4</v>
      </c>
      <c r="L72" s="114"/>
      <c r="M72" s="3"/>
      <c r="O72" s="3"/>
      <c r="P72" s="21">
        <v>17</v>
      </c>
      <c r="Q72" s="22"/>
      <c r="R72" s="3"/>
    </row>
    <row r="73" spans="1:18" ht="12.75" customHeight="1" x14ac:dyDescent="0.2">
      <c r="A73" s="28" t="s">
        <v>80</v>
      </c>
      <c r="J73" s="25">
        <v>2</v>
      </c>
      <c r="K73" s="30">
        <v>4</v>
      </c>
      <c r="L73" s="114"/>
      <c r="M73" s="3"/>
      <c r="O73" s="3"/>
      <c r="P73" s="21">
        <v>9</v>
      </c>
      <c r="Q73" s="22"/>
      <c r="R73" s="3"/>
    </row>
    <row r="74" spans="1:18" ht="12.75" customHeight="1" x14ac:dyDescent="0.2">
      <c r="A74" s="28" t="s">
        <v>84</v>
      </c>
      <c r="J74" s="25">
        <v>4</v>
      </c>
      <c r="K74" s="30">
        <v>3</v>
      </c>
      <c r="L74" s="114"/>
      <c r="M74" s="3"/>
      <c r="O74" s="3"/>
      <c r="P74" s="21">
        <v>4</v>
      </c>
      <c r="Q74" s="22"/>
      <c r="R74" s="3"/>
    </row>
    <row r="75" spans="1:18" ht="12.75" customHeight="1" x14ac:dyDescent="0.2">
      <c r="A75" s="28" t="s">
        <v>87</v>
      </c>
      <c r="J75" s="25">
        <v>1</v>
      </c>
      <c r="K75" s="30"/>
      <c r="L75" s="114"/>
      <c r="M75" s="3"/>
      <c r="O75" s="3"/>
      <c r="P75" s="21">
        <v>1</v>
      </c>
      <c r="Q75" s="22"/>
      <c r="R75" s="3"/>
    </row>
    <row r="76" spans="1:18" ht="12.75" customHeight="1" x14ac:dyDescent="0.2">
      <c r="K76" s="25">
        <f>SUM(K69:K74)</f>
        <v>42</v>
      </c>
      <c r="L76" s="114">
        <f>K69/B61</f>
        <v>0.20289855072463769</v>
      </c>
      <c r="M76" s="3">
        <f>K76/B61</f>
        <v>0.60869565217391308</v>
      </c>
      <c r="N76" s="3">
        <f>M76-L76</f>
        <v>0.40579710144927539</v>
      </c>
    </row>
    <row r="77" spans="1:18" ht="12.75" customHeight="1" x14ac:dyDescent="0.3">
      <c r="A77" s="38" t="s">
        <v>81</v>
      </c>
      <c r="L77" s="114"/>
      <c r="M77" s="3"/>
      <c r="O77" s="3"/>
    </row>
    <row r="78" spans="1:18" ht="25.5" customHeight="1" x14ac:dyDescent="0.2">
      <c r="B78" s="285" t="s">
        <v>2</v>
      </c>
      <c r="C78" s="286"/>
      <c r="D78" s="286"/>
      <c r="E78" s="286"/>
      <c r="F78" s="286"/>
      <c r="G78" s="286"/>
      <c r="H78" s="286"/>
      <c r="I78" s="286"/>
      <c r="J78" s="286"/>
      <c r="L78" s="249" t="s">
        <v>3</v>
      </c>
      <c r="M78" s="7" t="s">
        <v>4</v>
      </c>
      <c r="N78" s="49" t="s">
        <v>5</v>
      </c>
      <c r="O78" s="7" t="s">
        <v>6</v>
      </c>
      <c r="P78" s="6" t="s">
        <v>7</v>
      </c>
      <c r="Q78" s="6" t="s">
        <v>8</v>
      </c>
      <c r="R78" s="7" t="s">
        <v>9</v>
      </c>
    </row>
    <row r="79" spans="1:18" ht="12.75" customHeight="1" x14ac:dyDescent="0.2">
      <c r="A79" s="50" t="s">
        <v>10</v>
      </c>
      <c r="B79" s="51">
        <v>1</v>
      </c>
      <c r="C79" s="51">
        <v>2</v>
      </c>
      <c r="D79" s="51">
        <v>3</v>
      </c>
      <c r="E79" s="51">
        <v>4</v>
      </c>
      <c r="F79" s="51">
        <v>5</v>
      </c>
      <c r="G79" s="51">
        <v>6</v>
      </c>
      <c r="H79" s="51">
        <v>7</v>
      </c>
      <c r="I79" s="51">
        <v>8</v>
      </c>
      <c r="J79" s="51">
        <v>9</v>
      </c>
      <c r="K79" s="52" t="s">
        <v>11</v>
      </c>
      <c r="L79" s="114"/>
      <c r="M79" s="3"/>
      <c r="O79" s="3"/>
      <c r="P79" s="14"/>
      <c r="Q79" s="14"/>
      <c r="R79" s="3"/>
    </row>
    <row r="80" spans="1:18" ht="12.75" customHeight="1" x14ac:dyDescent="0.2">
      <c r="A80" s="28" t="s">
        <v>51</v>
      </c>
      <c r="B80" s="25">
        <v>63</v>
      </c>
      <c r="K80" s="30"/>
      <c r="L80" s="114"/>
      <c r="M80" s="3"/>
      <c r="O80" s="3"/>
      <c r="P80" s="17">
        <f>B80</f>
        <v>63</v>
      </c>
      <c r="Q80" s="14"/>
      <c r="R80" s="3"/>
    </row>
    <row r="81" spans="1:18" ht="12.75" customHeight="1" x14ac:dyDescent="0.2">
      <c r="A81" s="28" t="s">
        <v>52</v>
      </c>
      <c r="C81" s="25">
        <v>59</v>
      </c>
      <c r="K81" s="30"/>
      <c r="L81" s="114"/>
      <c r="M81" s="3"/>
      <c r="N81" s="3"/>
      <c r="O81" s="3">
        <f>C81/B80</f>
        <v>0.93650793650793651</v>
      </c>
      <c r="P81" s="21">
        <v>51</v>
      </c>
      <c r="Q81" s="22">
        <f t="shared" ref="Q81:Q88" si="9">P81/P80</f>
        <v>0.80952380952380953</v>
      </c>
      <c r="R81" s="3">
        <f t="shared" ref="R81:R88" si="10">100%-Q81</f>
        <v>0.19047619047619047</v>
      </c>
    </row>
    <row r="82" spans="1:18" ht="12.75" customHeight="1" x14ac:dyDescent="0.2">
      <c r="A82" s="28" t="s">
        <v>53</v>
      </c>
      <c r="D82" s="25">
        <v>52</v>
      </c>
      <c r="K82" s="30"/>
      <c r="O82" s="3">
        <f>D82/C81</f>
        <v>0.88135593220338981</v>
      </c>
      <c r="P82" s="21">
        <v>59</v>
      </c>
      <c r="Q82" s="22">
        <f t="shared" si="9"/>
        <v>1.1568627450980393</v>
      </c>
      <c r="R82" s="3">
        <f t="shared" si="10"/>
        <v>-0.15686274509803932</v>
      </c>
    </row>
    <row r="83" spans="1:18" ht="12.75" customHeight="1" x14ac:dyDescent="0.2">
      <c r="A83" s="28" t="s">
        <v>54</v>
      </c>
      <c r="E83" s="25">
        <v>48</v>
      </c>
      <c r="K83" s="30"/>
      <c r="O83" s="3">
        <f>E83/D82</f>
        <v>0.92307692307692313</v>
      </c>
      <c r="P83" s="21">
        <v>57</v>
      </c>
      <c r="Q83" s="22">
        <f t="shared" si="9"/>
        <v>0.96610169491525422</v>
      </c>
      <c r="R83" s="3">
        <f t="shared" si="10"/>
        <v>3.3898305084745783E-2</v>
      </c>
    </row>
    <row r="84" spans="1:18" ht="12.75" customHeight="1" x14ac:dyDescent="0.2">
      <c r="A84" s="28" t="s">
        <v>55</v>
      </c>
      <c r="F84" s="25">
        <v>39</v>
      </c>
      <c r="K84" s="30"/>
      <c r="O84" s="3">
        <f>F84/E83</f>
        <v>0.8125</v>
      </c>
      <c r="P84" s="21">
        <v>52</v>
      </c>
      <c r="Q84" s="22">
        <f t="shared" si="9"/>
        <v>0.91228070175438591</v>
      </c>
      <c r="R84" s="3">
        <f t="shared" si="10"/>
        <v>8.7719298245614086E-2</v>
      </c>
    </row>
    <row r="85" spans="1:18" ht="12.75" customHeight="1" x14ac:dyDescent="0.2">
      <c r="A85" s="28" t="s">
        <v>56</v>
      </c>
      <c r="G85" s="25">
        <v>33</v>
      </c>
      <c r="K85" s="30"/>
      <c r="O85" s="3">
        <f>G85/F84</f>
        <v>0.84615384615384615</v>
      </c>
      <c r="P85" s="21">
        <v>49</v>
      </c>
      <c r="Q85" s="22">
        <f t="shared" si="9"/>
        <v>0.94230769230769229</v>
      </c>
      <c r="R85" s="3">
        <f t="shared" si="10"/>
        <v>5.7692307692307709E-2</v>
      </c>
    </row>
    <row r="86" spans="1:18" ht="12.75" customHeight="1" x14ac:dyDescent="0.2">
      <c r="A86" s="28" t="s">
        <v>57</v>
      </c>
      <c r="H86" s="25">
        <v>33</v>
      </c>
      <c r="K86" s="30"/>
      <c r="O86" s="3">
        <f>H86/G85</f>
        <v>1</v>
      </c>
      <c r="P86" s="21">
        <v>48</v>
      </c>
      <c r="Q86" s="22">
        <f t="shared" si="9"/>
        <v>0.97959183673469385</v>
      </c>
      <c r="R86" s="3">
        <f t="shared" si="10"/>
        <v>2.0408163265306145E-2</v>
      </c>
    </row>
    <row r="87" spans="1:18" ht="12.75" customHeight="1" x14ac:dyDescent="0.2">
      <c r="A87" s="28" t="s">
        <v>69</v>
      </c>
      <c r="I87" s="25">
        <v>33</v>
      </c>
      <c r="K87" s="30">
        <v>3</v>
      </c>
      <c r="O87" s="3">
        <f>I87/H86</f>
        <v>1</v>
      </c>
      <c r="P87" s="21">
        <v>47</v>
      </c>
      <c r="Q87" s="22">
        <f t="shared" si="9"/>
        <v>0.97916666666666663</v>
      </c>
      <c r="R87" s="3">
        <f t="shared" si="10"/>
        <v>2.083333333333337E-2</v>
      </c>
    </row>
    <row r="88" spans="1:18" ht="12.75" customHeight="1" x14ac:dyDescent="0.2">
      <c r="A88" s="28" t="s">
        <v>70</v>
      </c>
      <c r="J88" s="25">
        <v>26</v>
      </c>
      <c r="K88" s="30">
        <v>11</v>
      </c>
      <c r="O88" s="3">
        <f>J88/I87</f>
        <v>0.78787878787878785</v>
      </c>
      <c r="P88" s="21">
        <v>45</v>
      </c>
      <c r="Q88" s="22">
        <f t="shared" si="9"/>
        <v>0.95744680851063835</v>
      </c>
      <c r="R88" s="3">
        <f t="shared" si="10"/>
        <v>4.2553191489361653E-2</v>
      </c>
    </row>
    <row r="89" spans="1:18" ht="12.75" customHeight="1" x14ac:dyDescent="0.2">
      <c r="A89" s="28" t="s">
        <v>73</v>
      </c>
      <c r="J89" s="25">
        <v>23</v>
      </c>
      <c r="K89" s="30">
        <v>16</v>
      </c>
      <c r="O89" s="3"/>
      <c r="P89" s="21">
        <v>32</v>
      </c>
      <c r="Q89" s="22"/>
      <c r="R89" s="3"/>
    </row>
    <row r="90" spans="1:18" ht="12.75" customHeight="1" x14ac:dyDescent="0.2">
      <c r="A90" s="28" t="s">
        <v>76</v>
      </c>
      <c r="J90" s="25">
        <v>10</v>
      </c>
      <c r="K90" s="30">
        <v>6</v>
      </c>
      <c r="O90" s="3"/>
      <c r="P90" s="21">
        <v>16</v>
      </c>
      <c r="Q90" s="22"/>
      <c r="R90" s="3"/>
    </row>
    <row r="91" spans="1:18" ht="12.75" customHeight="1" x14ac:dyDescent="0.2">
      <c r="A91" s="28" t="s">
        <v>80</v>
      </c>
      <c r="J91" s="25">
        <v>3</v>
      </c>
      <c r="K91" s="30">
        <v>2</v>
      </c>
      <c r="O91" s="3"/>
      <c r="P91" s="21">
        <v>6</v>
      </c>
      <c r="Q91" s="22"/>
      <c r="R91" s="3"/>
    </row>
    <row r="92" spans="1:18" ht="12.75" customHeight="1" x14ac:dyDescent="0.2">
      <c r="A92" s="28" t="s">
        <v>84</v>
      </c>
      <c r="J92" s="25">
        <v>2</v>
      </c>
      <c r="K92" s="30">
        <v>3</v>
      </c>
      <c r="O92" s="3"/>
      <c r="P92" s="21">
        <v>6</v>
      </c>
      <c r="Q92" s="22"/>
      <c r="R92" s="3"/>
    </row>
    <row r="93" spans="1:18" ht="12.75" customHeight="1" x14ac:dyDescent="0.2">
      <c r="A93" s="28" t="s">
        <v>87</v>
      </c>
      <c r="J93" s="25">
        <v>2</v>
      </c>
      <c r="K93" s="30">
        <v>1</v>
      </c>
      <c r="O93" s="3"/>
      <c r="P93" s="21">
        <v>3</v>
      </c>
      <c r="Q93" s="22"/>
      <c r="R93" s="3"/>
    </row>
    <row r="94" spans="1:18" ht="12.75" customHeight="1" x14ac:dyDescent="0.2">
      <c r="A94" s="28" t="s">
        <v>88</v>
      </c>
      <c r="J94" s="25">
        <v>1</v>
      </c>
      <c r="K94" s="30">
        <v>1</v>
      </c>
      <c r="O94" s="3"/>
      <c r="P94" s="21">
        <v>1</v>
      </c>
      <c r="Q94" s="22"/>
      <c r="R94" s="3"/>
    </row>
    <row r="95" spans="1:18" ht="12.75" customHeight="1" x14ac:dyDescent="0.2">
      <c r="K95" s="25">
        <f>SUM(K87:K94)</f>
        <v>43</v>
      </c>
      <c r="L95" s="114">
        <f>SUM(K87:K88)/B80</f>
        <v>0.22222222222222221</v>
      </c>
      <c r="M95" s="3">
        <f>K95/B80</f>
        <v>0.68253968253968256</v>
      </c>
      <c r="N95" s="3">
        <f>M95-L95</f>
        <v>0.46031746031746035</v>
      </c>
    </row>
    <row r="96" spans="1:18" ht="12.75" customHeight="1" x14ac:dyDescent="0.3">
      <c r="A96" s="38" t="s">
        <v>82</v>
      </c>
      <c r="L96" s="114"/>
      <c r="M96" s="3"/>
      <c r="O96" s="3"/>
    </row>
    <row r="97" spans="1:22" ht="25.5" customHeight="1" x14ac:dyDescent="0.2">
      <c r="B97" s="285" t="s">
        <v>2</v>
      </c>
      <c r="C97" s="286"/>
      <c r="D97" s="286"/>
      <c r="E97" s="286"/>
      <c r="F97" s="286"/>
      <c r="G97" s="286"/>
      <c r="H97" s="286"/>
      <c r="I97" s="286"/>
      <c r="J97" s="286"/>
      <c r="L97" s="249" t="s">
        <v>3</v>
      </c>
      <c r="M97" s="7" t="s">
        <v>4</v>
      </c>
      <c r="N97" s="49" t="s">
        <v>5</v>
      </c>
      <c r="O97" s="7" t="s">
        <v>6</v>
      </c>
      <c r="P97" s="6" t="s">
        <v>7</v>
      </c>
      <c r="Q97" s="6" t="s">
        <v>8</v>
      </c>
      <c r="R97" s="7" t="s">
        <v>9</v>
      </c>
    </row>
    <row r="98" spans="1:22" ht="12.75" customHeight="1" x14ac:dyDescent="0.2">
      <c r="A98" s="50" t="s">
        <v>10</v>
      </c>
      <c r="B98" s="51">
        <v>1</v>
      </c>
      <c r="C98" s="51">
        <v>2</v>
      </c>
      <c r="D98" s="51">
        <v>3</v>
      </c>
      <c r="E98" s="51">
        <v>4</v>
      </c>
      <c r="F98" s="51">
        <v>5</v>
      </c>
      <c r="G98" s="51">
        <v>6</v>
      </c>
      <c r="H98" s="51">
        <v>7</v>
      </c>
      <c r="I98" s="51">
        <v>8</v>
      </c>
      <c r="J98" s="51">
        <v>9</v>
      </c>
      <c r="K98" s="52" t="s">
        <v>11</v>
      </c>
      <c r="L98" s="114"/>
      <c r="M98" s="3"/>
      <c r="O98" s="3"/>
      <c r="P98" s="14"/>
      <c r="Q98" s="14"/>
      <c r="R98" s="3"/>
    </row>
    <row r="99" spans="1:22" ht="12.75" customHeight="1" x14ac:dyDescent="0.2">
      <c r="A99" s="28" t="s">
        <v>52</v>
      </c>
      <c r="B99" s="25">
        <v>73</v>
      </c>
      <c r="K99" s="30"/>
      <c r="L99" s="114"/>
      <c r="M99" s="3"/>
      <c r="O99" s="3"/>
      <c r="P99" s="17">
        <f>B99</f>
        <v>73</v>
      </c>
      <c r="Q99" s="14"/>
      <c r="R99" s="3"/>
    </row>
    <row r="100" spans="1:22" ht="12.75" customHeight="1" x14ac:dyDescent="0.2">
      <c r="A100" s="28" t="s">
        <v>53</v>
      </c>
      <c r="C100" s="25">
        <v>56</v>
      </c>
      <c r="K100" s="30"/>
      <c r="L100" s="114"/>
      <c r="M100" s="3"/>
      <c r="N100" s="3"/>
      <c r="O100" s="3">
        <f>C100/B99</f>
        <v>0.76712328767123283</v>
      </c>
      <c r="P100" s="21">
        <v>56</v>
      </c>
      <c r="Q100" s="22">
        <f t="shared" ref="Q100:Q107" si="11">P100/P99</f>
        <v>0.76712328767123283</v>
      </c>
      <c r="R100" s="3">
        <f t="shared" ref="R100:R107" si="12">100%-Q100</f>
        <v>0.23287671232876717</v>
      </c>
    </row>
    <row r="101" spans="1:22" ht="12.75" customHeight="1" x14ac:dyDescent="0.2">
      <c r="A101" s="28" t="s">
        <v>54</v>
      </c>
      <c r="D101" s="25">
        <v>50</v>
      </c>
      <c r="K101" s="30"/>
      <c r="O101" s="3">
        <f>D101/C100</f>
        <v>0.8928571428571429</v>
      </c>
      <c r="P101" s="21">
        <v>55</v>
      </c>
      <c r="Q101" s="22">
        <f t="shared" si="11"/>
        <v>0.9821428571428571</v>
      </c>
      <c r="R101" s="3">
        <f t="shared" si="12"/>
        <v>1.7857142857142905E-2</v>
      </c>
    </row>
    <row r="102" spans="1:22" ht="12.75" customHeight="1" x14ac:dyDescent="0.2">
      <c r="A102" s="28" t="s">
        <v>55</v>
      </c>
      <c r="E102" s="25">
        <v>39</v>
      </c>
      <c r="K102" s="30"/>
      <c r="O102" s="3">
        <f>E102/D101</f>
        <v>0.78</v>
      </c>
      <c r="P102" s="21">
        <v>51</v>
      </c>
      <c r="Q102" s="22">
        <f t="shared" si="11"/>
        <v>0.92727272727272725</v>
      </c>
      <c r="R102" s="3">
        <f t="shared" si="12"/>
        <v>7.2727272727272751E-2</v>
      </c>
    </row>
    <row r="103" spans="1:22" ht="12.75" customHeight="1" x14ac:dyDescent="0.2">
      <c r="A103" s="28" t="s">
        <v>56</v>
      </c>
      <c r="F103" s="25">
        <v>32</v>
      </c>
      <c r="K103" s="30"/>
      <c r="O103" s="3">
        <f>F103/E102</f>
        <v>0.82051282051282048</v>
      </c>
      <c r="P103" s="21">
        <v>47</v>
      </c>
      <c r="Q103" s="22">
        <f t="shared" si="11"/>
        <v>0.92156862745098034</v>
      </c>
      <c r="R103" s="3">
        <f t="shared" si="12"/>
        <v>7.8431372549019662E-2</v>
      </c>
    </row>
    <row r="104" spans="1:22" ht="12.75" customHeight="1" x14ac:dyDescent="0.2">
      <c r="A104" s="28" t="s">
        <v>57</v>
      </c>
      <c r="G104" s="25">
        <v>29</v>
      </c>
      <c r="K104" s="30"/>
      <c r="O104" s="3">
        <f>G104/F103</f>
        <v>0.90625</v>
      </c>
      <c r="P104" s="21">
        <v>50</v>
      </c>
      <c r="Q104" s="22">
        <f t="shared" si="11"/>
        <v>1.0638297872340425</v>
      </c>
      <c r="R104" s="3">
        <f t="shared" si="12"/>
        <v>-6.3829787234042534E-2</v>
      </c>
    </row>
    <row r="105" spans="1:22" ht="12.75" customHeight="1" x14ac:dyDescent="0.2">
      <c r="A105" s="28" t="s">
        <v>69</v>
      </c>
      <c r="H105" s="25">
        <v>29</v>
      </c>
      <c r="K105" s="30"/>
      <c r="O105" s="3">
        <f>H105/G104</f>
        <v>1</v>
      </c>
      <c r="P105" s="21">
        <v>49</v>
      </c>
      <c r="Q105" s="22">
        <f t="shared" si="11"/>
        <v>0.98</v>
      </c>
      <c r="R105" s="3">
        <f t="shared" si="12"/>
        <v>2.0000000000000018E-2</v>
      </c>
    </row>
    <row r="106" spans="1:22" ht="12.75" customHeight="1" x14ac:dyDescent="0.2">
      <c r="A106" s="28" t="s">
        <v>70</v>
      </c>
      <c r="I106" s="25">
        <v>23</v>
      </c>
      <c r="K106" s="30">
        <v>2</v>
      </c>
      <c r="O106" s="3">
        <f>I106/H105</f>
        <v>0.7931034482758621</v>
      </c>
      <c r="P106" s="21">
        <v>47</v>
      </c>
      <c r="Q106" s="22">
        <f t="shared" si="11"/>
        <v>0.95918367346938771</v>
      </c>
      <c r="R106" s="3">
        <f t="shared" si="12"/>
        <v>4.081632653061229E-2</v>
      </c>
    </row>
    <row r="107" spans="1:22" ht="12.75" customHeight="1" x14ac:dyDescent="0.2">
      <c r="A107" s="28" t="s">
        <v>73</v>
      </c>
      <c r="J107" s="25">
        <v>23</v>
      </c>
      <c r="K107" s="30">
        <v>15</v>
      </c>
      <c r="O107" s="3">
        <f>J107/I106</f>
        <v>1</v>
      </c>
      <c r="P107" s="21">
        <v>44</v>
      </c>
      <c r="Q107" s="22">
        <f t="shared" si="11"/>
        <v>0.93617021276595747</v>
      </c>
      <c r="R107" s="3">
        <f t="shared" si="12"/>
        <v>6.3829787234042534E-2</v>
      </c>
    </row>
    <row r="108" spans="1:22" ht="12.75" customHeight="1" x14ac:dyDescent="0.2">
      <c r="A108" s="28" t="s">
        <v>76</v>
      </c>
      <c r="J108" s="25">
        <v>11</v>
      </c>
      <c r="K108" s="30">
        <v>8</v>
      </c>
      <c r="O108" s="3"/>
      <c r="P108" s="21">
        <v>27</v>
      </c>
      <c r="Q108" s="22"/>
      <c r="R108" s="3"/>
    </row>
    <row r="109" spans="1:22" ht="12.75" customHeight="1" x14ac:dyDescent="0.2">
      <c r="A109" s="28" t="s">
        <v>80</v>
      </c>
      <c r="J109" s="25">
        <v>9</v>
      </c>
      <c r="K109" s="30">
        <v>4</v>
      </c>
      <c r="O109" s="3"/>
      <c r="P109" s="21">
        <v>16</v>
      </c>
      <c r="Q109" s="22"/>
      <c r="R109" s="3"/>
    </row>
    <row r="110" spans="1:22" ht="12.75" customHeight="1" x14ac:dyDescent="0.2">
      <c r="A110" s="28" t="s">
        <v>84</v>
      </c>
      <c r="J110" s="25">
        <v>5</v>
      </c>
      <c r="K110" s="30">
        <v>3</v>
      </c>
      <c r="O110" s="3"/>
      <c r="P110" s="21">
        <v>12</v>
      </c>
      <c r="Q110" s="22"/>
      <c r="R110" s="3"/>
      <c r="S110" s="29" t="s">
        <v>83</v>
      </c>
      <c r="T110" s="29">
        <v>38</v>
      </c>
      <c r="U110" s="29">
        <f>K113</f>
        <v>38</v>
      </c>
      <c r="V110" s="29" t="s">
        <v>11</v>
      </c>
    </row>
    <row r="111" spans="1:22" ht="12.75" customHeight="1" x14ac:dyDescent="0.2">
      <c r="A111" s="28" t="s">
        <v>87</v>
      </c>
      <c r="J111" s="25">
        <v>3</v>
      </c>
      <c r="K111" s="30">
        <v>3</v>
      </c>
      <c r="O111" s="3"/>
      <c r="P111" s="21">
        <v>8</v>
      </c>
      <c r="Q111" s="22"/>
      <c r="R111" s="3"/>
      <c r="S111" s="29" t="s">
        <v>85</v>
      </c>
      <c r="T111" s="22">
        <f>T110/B99</f>
        <v>0.52054794520547942</v>
      </c>
      <c r="U111" s="22">
        <f>T110/U110</f>
        <v>1</v>
      </c>
      <c r="V111" s="29" t="s">
        <v>86</v>
      </c>
    </row>
    <row r="112" spans="1:22" ht="12.75" customHeight="1" x14ac:dyDescent="0.2">
      <c r="A112" s="28" t="s">
        <v>88</v>
      </c>
      <c r="J112" s="25">
        <v>3</v>
      </c>
      <c r="K112" s="30">
        <v>3</v>
      </c>
      <c r="O112" s="3"/>
      <c r="P112" s="21">
        <v>4</v>
      </c>
      <c r="Q112" s="22"/>
      <c r="R112" s="3"/>
    </row>
    <row r="113" spans="1:19" ht="12.75" customHeight="1" x14ac:dyDescent="0.2">
      <c r="A113" s="28"/>
      <c r="K113" s="25">
        <f>SUM(K106:K112)</f>
        <v>38</v>
      </c>
      <c r="L113" s="114">
        <f>SUM(K106:K107)/B99</f>
        <v>0.23287671232876711</v>
      </c>
      <c r="M113" s="37">
        <f>K113/B99</f>
        <v>0.52054794520547942</v>
      </c>
      <c r="N113" s="37">
        <f>M113-L113</f>
        <v>0.28767123287671231</v>
      </c>
    </row>
    <row r="114" spans="1:19" ht="12.75" customHeight="1" x14ac:dyDescent="0.2">
      <c r="L114" s="255"/>
      <c r="M114" s="37"/>
      <c r="N114" s="37"/>
    </row>
    <row r="115" spans="1:19" ht="12.75" customHeight="1" x14ac:dyDescent="0.2">
      <c r="L115" s="255"/>
      <c r="M115" s="37"/>
      <c r="N115" s="37"/>
    </row>
    <row r="116" spans="1:19" ht="12.75" customHeight="1" x14ac:dyDescent="0.2">
      <c r="L116" s="255"/>
      <c r="M116" s="37"/>
      <c r="N116" s="37"/>
    </row>
    <row r="117" spans="1:19" ht="12.75" customHeight="1" x14ac:dyDescent="0.2">
      <c r="L117" s="255"/>
      <c r="M117" s="37"/>
      <c r="N117" s="37"/>
    </row>
    <row r="118" spans="1:19" ht="12.75" customHeight="1" x14ac:dyDescent="0.2">
      <c r="L118" s="255"/>
      <c r="M118" s="37"/>
      <c r="N118" s="37"/>
    </row>
    <row r="119" spans="1:19" ht="26.25" x14ac:dyDescent="0.3">
      <c r="A119" s="209"/>
      <c r="B119" s="294" t="s">
        <v>99</v>
      </c>
      <c r="C119" s="294"/>
      <c r="D119" s="294"/>
      <c r="E119" s="294"/>
      <c r="F119" s="294"/>
      <c r="G119" s="294"/>
      <c r="H119" s="294"/>
      <c r="I119" s="294"/>
      <c r="J119" s="294"/>
      <c r="K119" s="57" t="s">
        <v>53</v>
      </c>
      <c r="L119" s="179"/>
      <c r="M119" s="57"/>
      <c r="N119" s="29"/>
      <c r="O119" s="3"/>
      <c r="P119" s="29"/>
      <c r="Q119" s="29"/>
      <c r="R119" s="29"/>
    </row>
    <row r="120" spans="1:19" ht="20.25" x14ac:dyDescent="0.2">
      <c r="A120" s="293" t="s">
        <v>10</v>
      </c>
      <c r="B120" s="273" t="s">
        <v>100</v>
      </c>
      <c r="C120" s="274"/>
      <c r="D120" s="274"/>
      <c r="E120" s="274"/>
      <c r="F120" s="274"/>
      <c r="G120" s="274"/>
      <c r="H120" s="274"/>
      <c r="I120" s="274"/>
      <c r="J120" s="275"/>
      <c r="K120" s="276" t="s">
        <v>11</v>
      </c>
      <c r="L120" s="269" t="s">
        <v>3</v>
      </c>
      <c r="M120" s="269" t="s">
        <v>4</v>
      </c>
      <c r="N120" s="278" t="s">
        <v>5</v>
      </c>
      <c r="O120" s="269" t="s">
        <v>6</v>
      </c>
      <c r="P120" s="267" t="s">
        <v>7</v>
      </c>
      <c r="Q120" s="267" t="s">
        <v>8</v>
      </c>
      <c r="R120" s="269" t="s">
        <v>101</v>
      </c>
    </row>
    <row r="121" spans="1:19" ht="15.75" x14ac:dyDescent="0.25">
      <c r="A121" s="268"/>
      <c r="B121" s="58" t="s">
        <v>102</v>
      </c>
      <c r="C121" s="58" t="s">
        <v>103</v>
      </c>
      <c r="D121" s="58" t="s">
        <v>104</v>
      </c>
      <c r="E121" s="58" t="s">
        <v>105</v>
      </c>
      <c r="F121" s="58" t="s">
        <v>106</v>
      </c>
      <c r="G121" s="58" t="s">
        <v>107</v>
      </c>
      <c r="H121" s="58" t="s">
        <v>108</v>
      </c>
      <c r="I121" s="58" t="s">
        <v>109</v>
      </c>
      <c r="J121" s="58" t="s">
        <v>110</v>
      </c>
      <c r="K121" s="268"/>
      <c r="L121" s="277"/>
      <c r="M121" s="268"/>
      <c r="N121" s="268"/>
      <c r="O121" s="268"/>
      <c r="P121" s="268"/>
      <c r="Q121" s="268"/>
      <c r="R121" s="268"/>
    </row>
    <row r="122" spans="1:19" ht="15.75" customHeight="1" x14ac:dyDescent="0.25">
      <c r="A122" s="58" t="s">
        <v>53</v>
      </c>
      <c r="B122" s="59">
        <v>60</v>
      </c>
      <c r="C122" s="59"/>
      <c r="D122" s="59"/>
      <c r="E122" s="59"/>
      <c r="F122" s="59"/>
      <c r="G122" s="59"/>
      <c r="H122" s="59"/>
      <c r="I122" s="59"/>
      <c r="J122" s="59"/>
      <c r="K122" s="144"/>
      <c r="L122" s="220"/>
      <c r="M122" s="221"/>
      <c r="N122" s="222"/>
      <c r="O122" s="229"/>
      <c r="P122" s="63">
        <f>B122</f>
        <v>60</v>
      </c>
      <c r="Q122" s="230"/>
      <c r="R122" s="229"/>
    </row>
    <row r="123" spans="1:19" ht="15.75" customHeight="1" x14ac:dyDescent="0.25">
      <c r="A123" s="58" t="s">
        <v>54</v>
      </c>
      <c r="B123" s="59"/>
      <c r="C123" s="59">
        <v>49</v>
      </c>
      <c r="D123" s="59"/>
      <c r="E123" s="59"/>
      <c r="F123" s="59"/>
      <c r="G123" s="59"/>
      <c r="H123" s="59"/>
      <c r="I123" s="59"/>
      <c r="J123" s="59"/>
      <c r="K123" s="144"/>
      <c r="L123" s="223"/>
      <c r="M123" s="129"/>
      <c r="N123" s="224"/>
      <c r="O123" s="67">
        <f>IF(C123=0,"",C123/B122)</f>
        <v>0.81666666666666665</v>
      </c>
      <c r="P123" s="68">
        <v>50</v>
      </c>
      <c r="Q123" s="231">
        <f t="shared" ref="Q123:Q130" si="13">IF(P123=0,"",P123/P122)</f>
        <v>0.83333333333333337</v>
      </c>
      <c r="R123" s="231">
        <f t="shared" ref="R123:R130" si="14">IF(P123=0,"",100%-Q123)</f>
        <v>0.16666666666666663</v>
      </c>
    </row>
    <row r="124" spans="1:19" ht="15.75" customHeight="1" x14ac:dyDescent="0.25">
      <c r="A124" s="58" t="s">
        <v>55</v>
      </c>
      <c r="B124" s="59"/>
      <c r="C124" s="59"/>
      <c r="D124" s="59">
        <v>45</v>
      </c>
      <c r="E124" s="59"/>
      <c r="F124" s="59"/>
      <c r="G124" s="59"/>
      <c r="H124" s="59"/>
      <c r="I124" s="59"/>
      <c r="J124" s="59"/>
      <c r="K124" s="144"/>
      <c r="L124" s="223"/>
      <c r="M124" s="129"/>
      <c r="N124" s="224"/>
      <c r="O124" s="67">
        <f>IF(D124=0,"",D124/C123)</f>
        <v>0.91836734693877553</v>
      </c>
      <c r="P124" s="68">
        <v>49</v>
      </c>
      <c r="Q124" s="231">
        <f t="shared" si="13"/>
        <v>0.98</v>
      </c>
      <c r="R124" s="231">
        <f t="shared" si="14"/>
        <v>2.0000000000000018E-2</v>
      </c>
      <c r="S124" s="8">
        <f>P124/P122</f>
        <v>0.81666666666666665</v>
      </c>
    </row>
    <row r="125" spans="1:19" ht="15.75" customHeight="1" x14ac:dyDescent="0.25">
      <c r="A125" s="58" t="s">
        <v>56</v>
      </c>
      <c r="B125" s="59"/>
      <c r="C125" s="59"/>
      <c r="D125" s="59"/>
      <c r="E125" s="59">
        <v>44</v>
      </c>
      <c r="F125" s="59"/>
      <c r="G125" s="59"/>
      <c r="H125" s="59"/>
      <c r="I125" s="59"/>
      <c r="J125" s="59"/>
      <c r="K125" s="144"/>
      <c r="L125" s="223"/>
      <c r="M125" s="129"/>
      <c r="N125" s="224"/>
      <c r="O125" s="67">
        <f>IF(E125=0,"",E125/D124)</f>
        <v>0.97777777777777775</v>
      </c>
      <c r="P125" s="68">
        <v>47</v>
      </c>
      <c r="Q125" s="231">
        <f t="shared" si="13"/>
        <v>0.95918367346938771</v>
      </c>
      <c r="R125" s="231">
        <f t="shared" si="14"/>
        <v>4.081632653061229E-2</v>
      </c>
    </row>
    <row r="126" spans="1:19" ht="15.75" customHeight="1" x14ac:dyDescent="0.25">
      <c r="A126" s="58" t="s">
        <v>57</v>
      </c>
      <c r="B126" s="59"/>
      <c r="C126" s="59"/>
      <c r="D126" s="59"/>
      <c r="E126" s="59"/>
      <c r="F126" s="59">
        <v>40</v>
      </c>
      <c r="G126" s="59"/>
      <c r="H126" s="59"/>
      <c r="I126" s="59"/>
      <c r="J126" s="59"/>
      <c r="K126" s="144"/>
      <c r="L126" s="223"/>
      <c r="M126" s="129"/>
      <c r="N126" s="224"/>
      <c r="O126" s="67">
        <f>IF(F126=0,"",F126/E125)</f>
        <v>0.90909090909090906</v>
      </c>
      <c r="P126" s="68">
        <v>48</v>
      </c>
      <c r="Q126" s="231">
        <f t="shared" si="13"/>
        <v>1.0212765957446808</v>
      </c>
      <c r="R126" s="231">
        <f t="shared" si="14"/>
        <v>-2.1276595744680771E-2</v>
      </c>
    </row>
    <row r="127" spans="1:19" ht="15.75" customHeight="1" x14ac:dyDescent="0.25">
      <c r="A127" s="58">
        <v>1001</v>
      </c>
      <c r="B127" s="59"/>
      <c r="C127" s="59"/>
      <c r="D127" s="59"/>
      <c r="E127" s="59"/>
      <c r="F127" s="59"/>
      <c r="G127" s="59">
        <v>35</v>
      </c>
      <c r="H127" s="59"/>
      <c r="I127" s="59"/>
      <c r="J127" s="59"/>
      <c r="K127" s="144"/>
      <c r="L127" s="223"/>
      <c r="M127" s="129"/>
      <c r="N127" s="224"/>
      <c r="O127" s="67">
        <f>IF(G127=0,"",G127/F126)</f>
        <v>0.875</v>
      </c>
      <c r="P127" s="68">
        <v>46</v>
      </c>
      <c r="Q127" s="231">
        <f t="shared" si="13"/>
        <v>0.95833333333333337</v>
      </c>
      <c r="R127" s="231">
        <f t="shared" si="14"/>
        <v>4.166666666666663E-2</v>
      </c>
    </row>
    <row r="128" spans="1:19" ht="15.75" customHeight="1" x14ac:dyDescent="0.25">
      <c r="A128" s="58">
        <v>1002</v>
      </c>
      <c r="B128" s="59"/>
      <c r="C128" s="59"/>
      <c r="D128" s="59"/>
      <c r="E128" s="59"/>
      <c r="F128" s="59"/>
      <c r="G128" s="59"/>
      <c r="H128" s="59">
        <v>34</v>
      </c>
      <c r="I128" s="59"/>
      <c r="J128" s="59"/>
      <c r="K128" s="144"/>
      <c r="L128" s="223"/>
      <c r="M128" s="129"/>
      <c r="N128" s="224"/>
      <c r="O128" s="67">
        <f>IF(H128=0,"",H128/G127)</f>
        <v>0.97142857142857142</v>
      </c>
      <c r="P128" s="68">
        <v>46</v>
      </c>
      <c r="Q128" s="231">
        <f t="shared" si="13"/>
        <v>1</v>
      </c>
      <c r="R128" s="231">
        <f t="shared" si="14"/>
        <v>0</v>
      </c>
    </row>
    <row r="129" spans="1:18" ht="15.75" customHeight="1" x14ac:dyDescent="0.25">
      <c r="A129" s="58">
        <v>1101</v>
      </c>
      <c r="B129" s="59"/>
      <c r="C129" s="59"/>
      <c r="D129" s="59"/>
      <c r="E129" s="59"/>
      <c r="F129" s="59"/>
      <c r="G129" s="59"/>
      <c r="H129" s="59"/>
      <c r="I129" s="59">
        <v>33</v>
      </c>
      <c r="J129" s="59"/>
      <c r="K129" s="144">
        <v>1</v>
      </c>
      <c r="L129" s="223"/>
      <c r="M129" s="129"/>
      <c r="N129" s="224"/>
      <c r="O129" s="67">
        <f>IF(I129=0,"",I129/H128)</f>
        <v>0.97058823529411764</v>
      </c>
      <c r="P129" s="68">
        <v>44</v>
      </c>
      <c r="Q129" s="231">
        <f t="shared" si="13"/>
        <v>0.95652173913043481</v>
      </c>
      <c r="R129" s="231">
        <f t="shared" si="14"/>
        <v>4.3478260869565188E-2</v>
      </c>
    </row>
    <row r="130" spans="1:18" ht="15.75" customHeight="1" x14ac:dyDescent="0.25">
      <c r="A130" s="58">
        <v>1102</v>
      </c>
      <c r="B130" s="59"/>
      <c r="C130" s="59"/>
      <c r="D130" s="59"/>
      <c r="E130" s="59"/>
      <c r="F130" s="59"/>
      <c r="G130" s="59"/>
      <c r="H130" s="59"/>
      <c r="I130" s="59"/>
      <c r="J130" s="59">
        <v>30</v>
      </c>
      <c r="K130" s="144">
        <v>20</v>
      </c>
      <c r="L130" s="223"/>
      <c r="M130" s="129"/>
      <c r="N130" s="224"/>
      <c r="O130" s="71">
        <f>IF(J130=0,"",J130/I129)</f>
        <v>0.90909090909090906</v>
      </c>
      <c r="P130" s="68">
        <v>42</v>
      </c>
      <c r="Q130" s="71">
        <f t="shared" si="13"/>
        <v>0.95454545454545459</v>
      </c>
      <c r="R130" s="71">
        <f t="shared" si="14"/>
        <v>4.5454545454545414E-2</v>
      </c>
    </row>
    <row r="131" spans="1:18" ht="15.75" customHeight="1" x14ac:dyDescent="0.25">
      <c r="A131" s="58">
        <v>1201</v>
      </c>
      <c r="B131" s="59"/>
      <c r="C131" s="59"/>
      <c r="D131" s="59"/>
      <c r="E131" s="59"/>
      <c r="F131" s="59"/>
      <c r="G131" s="59"/>
      <c r="H131" s="59"/>
      <c r="I131" s="59"/>
      <c r="J131" s="59">
        <v>13</v>
      </c>
      <c r="K131" s="144">
        <v>5</v>
      </c>
      <c r="L131" s="223"/>
      <c r="M131" s="129"/>
      <c r="N131" s="225"/>
      <c r="O131" s="105"/>
      <c r="P131" s="68">
        <v>15</v>
      </c>
      <c r="Q131" s="105"/>
      <c r="R131" s="239"/>
    </row>
    <row r="132" spans="1:18" ht="15.75" customHeight="1" x14ac:dyDescent="0.25">
      <c r="A132" s="58">
        <v>1202</v>
      </c>
      <c r="B132" s="59"/>
      <c r="C132" s="59"/>
      <c r="D132" s="59"/>
      <c r="E132" s="59"/>
      <c r="F132" s="59"/>
      <c r="G132" s="59"/>
      <c r="H132" s="59"/>
      <c r="I132" s="59"/>
      <c r="J132" s="59">
        <v>5</v>
      </c>
      <c r="K132" s="144">
        <v>7</v>
      </c>
      <c r="L132" s="223"/>
      <c r="M132" s="129"/>
      <c r="N132" s="225"/>
      <c r="O132" s="233"/>
      <c r="P132" s="68">
        <v>10</v>
      </c>
      <c r="Q132" s="234"/>
      <c r="R132" s="233"/>
    </row>
    <row r="133" spans="1:18" ht="15.75" customHeight="1" x14ac:dyDescent="0.25">
      <c r="A133" s="58">
        <v>1301</v>
      </c>
      <c r="B133" s="59"/>
      <c r="C133" s="59"/>
      <c r="D133" s="59"/>
      <c r="E133" s="59"/>
      <c r="F133" s="59"/>
      <c r="G133" s="59"/>
      <c r="H133" s="59"/>
      <c r="I133" s="59"/>
      <c r="J133" s="59">
        <v>2</v>
      </c>
      <c r="K133" s="144">
        <v>1</v>
      </c>
      <c r="L133" s="223"/>
      <c r="M133" s="129"/>
      <c r="N133" s="225"/>
      <c r="O133" s="233"/>
      <c r="P133" s="68">
        <v>3</v>
      </c>
      <c r="Q133" s="234"/>
      <c r="R133" s="233"/>
    </row>
    <row r="134" spans="1:18" ht="15.75" customHeight="1" x14ac:dyDescent="0.25">
      <c r="A134" s="58">
        <v>1302</v>
      </c>
      <c r="B134" s="59"/>
      <c r="C134" s="59"/>
      <c r="D134" s="59"/>
      <c r="E134" s="59"/>
      <c r="F134" s="59"/>
      <c r="G134" s="59"/>
      <c r="H134" s="59"/>
      <c r="I134" s="59"/>
      <c r="J134" s="59">
        <v>2</v>
      </c>
      <c r="K134" s="144">
        <v>1</v>
      </c>
      <c r="L134" s="223"/>
      <c r="M134" s="129"/>
      <c r="N134" s="225"/>
      <c r="O134" s="233"/>
      <c r="P134" s="68">
        <v>2</v>
      </c>
      <c r="Q134" s="234"/>
      <c r="R134" s="233"/>
    </row>
    <row r="135" spans="1:18" ht="15.75" customHeight="1" x14ac:dyDescent="0.25">
      <c r="A135" s="58">
        <v>1401</v>
      </c>
      <c r="B135" s="59"/>
      <c r="C135" s="59"/>
      <c r="D135" s="59"/>
      <c r="E135" s="59"/>
      <c r="F135" s="59"/>
      <c r="G135" s="59"/>
      <c r="H135" s="59"/>
      <c r="I135" s="59"/>
      <c r="J135" s="59">
        <v>1</v>
      </c>
      <c r="K135" s="144"/>
      <c r="L135" s="223"/>
      <c r="M135" s="129"/>
      <c r="N135" s="225"/>
      <c r="O135" s="129"/>
      <c r="P135" s="68">
        <v>1</v>
      </c>
      <c r="Q135" s="124"/>
      <c r="R135" s="233"/>
    </row>
    <row r="136" spans="1:18" ht="15.75" customHeight="1" x14ac:dyDescent="0.25">
      <c r="A136" s="58">
        <v>1402</v>
      </c>
      <c r="B136" s="59"/>
      <c r="C136" s="59"/>
      <c r="D136" s="59"/>
      <c r="E136" s="59"/>
      <c r="F136" s="59"/>
      <c r="G136" s="59"/>
      <c r="H136" s="59"/>
      <c r="I136" s="59"/>
      <c r="J136" s="59">
        <v>1</v>
      </c>
      <c r="K136" s="144">
        <v>1</v>
      </c>
      <c r="L136" s="223"/>
      <c r="M136" s="129"/>
      <c r="N136" s="225"/>
      <c r="O136" s="129"/>
      <c r="P136" s="68">
        <v>1</v>
      </c>
      <c r="Q136" s="124"/>
      <c r="R136" s="233"/>
    </row>
    <row r="137" spans="1:18" ht="15.75" customHeight="1" x14ac:dyDescent="0.25">
      <c r="A137" s="58">
        <v>1501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144"/>
      <c r="L137" s="223"/>
      <c r="M137" s="129"/>
      <c r="N137" s="225"/>
      <c r="O137" s="129"/>
      <c r="P137" s="225"/>
      <c r="Q137" s="124"/>
      <c r="R137" s="233"/>
    </row>
    <row r="138" spans="1:18" ht="15.75" customHeight="1" x14ac:dyDescent="0.25">
      <c r="A138" s="58">
        <v>1502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144"/>
      <c r="L138" s="223"/>
      <c r="M138" s="129"/>
      <c r="N138" s="225"/>
      <c r="O138" s="191" t="s">
        <v>83</v>
      </c>
      <c r="P138" s="82">
        <v>36</v>
      </c>
      <c r="Q138" s="83">
        <f>K141</f>
        <v>36</v>
      </c>
      <c r="R138" s="193" t="s">
        <v>11</v>
      </c>
    </row>
    <row r="139" spans="1:18" ht="15.75" customHeight="1" x14ac:dyDescent="0.25">
      <c r="A139" s="58">
        <v>1601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144"/>
      <c r="L139" s="223"/>
      <c r="M139" s="129"/>
      <c r="N139" s="225"/>
      <c r="O139" s="192" t="s">
        <v>85</v>
      </c>
      <c r="P139" s="86">
        <f>IF(P138/B122=0,"",P138/B122)</f>
        <v>0.6</v>
      </c>
      <c r="Q139" s="87">
        <f>IF(P138/Q138=0,"",P138/Q138)</f>
        <v>1</v>
      </c>
      <c r="R139" s="194" t="s">
        <v>86</v>
      </c>
    </row>
    <row r="140" spans="1:18" ht="15.75" customHeight="1" x14ac:dyDescent="0.25">
      <c r="A140" s="58">
        <v>1602</v>
      </c>
      <c r="B140" s="195"/>
      <c r="C140" s="195"/>
      <c r="D140" s="195"/>
      <c r="E140" s="195"/>
      <c r="F140" s="195"/>
      <c r="G140" s="195"/>
      <c r="H140" s="195"/>
      <c r="I140" s="195"/>
      <c r="J140" s="195"/>
      <c r="K140" s="144"/>
      <c r="L140" s="226"/>
      <c r="M140" s="227"/>
      <c r="N140" s="228"/>
      <c r="O140" s="90"/>
      <c r="P140" s="91"/>
      <c r="Q140" s="91"/>
      <c r="R140" s="113"/>
    </row>
    <row r="141" spans="1:18" ht="18" customHeight="1" x14ac:dyDescent="0.25">
      <c r="A141" s="29"/>
      <c r="B141" s="280" t="s">
        <v>111</v>
      </c>
      <c r="C141" s="280"/>
      <c r="D141" s="280"/>
      <c r="E141" s="280"/>
      <c r="F141" s="280"/>
      <c r="G141" s="280"/>
      <c r="H141" s="280"/>
      <c r="I141" s="280"/>
      <c r="J141" s="280"/>
      <c r="K141" s="189">
        <f>SUM(K122:K136)</f>
        <v>36</v>
      </c>
      <c r="L141" s="247">
        <f>IF(SUM(K129:K130)=0,"",SUM(K129:K130)/B122)</f>
        <v>0.35</v>
      </c>
      <c r="M141" s="94">
        <f>IF(K141=0,"",K141/B122)</f>
        <v>0.6</v>
      </c>
      <c r="N141" s="94">
        <f>IF(K130=0,"",M141-L141)</f>
        <v>0.25</v>
      </c>
      <c r="O141" s="3"/>
      <c r="P141" s="29"/>
      <c r="Q141" s="22"/>
      <c r="R141" s="3"/>
    </row>
    <row r="142" spans="1:18" ht="12.75" customHeight="1" x14ac:dyDescent="0.2"/>
    <row r="143" spans="1:18" ht="12.75" customHeight="1" x14ac:dyDescent="0.2"/>
    <row r="144" spans="1:18" ht="26.25" customHeight="1" x14ac:dyDescent="0.3">
      <c r="A144" s="209"/>
      <c r="B144" s="294" t="s">
        <v>99</v>
      </c>
      <c r="C144" s="294"/>
      <c r="D144" s="294"/>
      <c r="E144" s="294"/>
      <c r="F144" s="294"/>
      <c r="G144" s="294"/>
      <c r="H144" s="294"/>
      <c r="I144" s="294"/>
      <c r="J144" s="294"/>
      <c r="K144" s="57" t="s">
        <v>54</v>
      </c>
      <c r="L144" s="114"/>
      <c r="M144" s="3"/>
      <c r="N144" s="29"/>
      <c r="O144" s="3"/>
      <c r="P144" s="29"/>
      <c r="Q144" s="29"/>
      <c r="R144" s="29"/>
    </row>
    <row r="145" spans="1:20" ht="20.25" customHeight="1" x14ac:dyDescent="0.2">
      <c r="A145" s="293" t="s">
        <v>10</v>
      </c>
      <c r="B145" s="273" t="s">
        <v>100</v>
      </c>
      <c r="C145" s="274"/>
      <c r="D145" s="274"/>
      <c r="E145" s="274"/>
      <c r="F145" s="274"/>
      <c r="G145" s="274"/>
      <c r="H145" s="274"/>
      <c r="I145" s="274"/>
      <c r="J145" s="275"/>
      <c r="K145" s="276" t="s">
        <v>11</v>
      </c>
      <c r="L145" s="269" t="s">
        <v>3</v>
      </c>
      <c r="M145" s="269" t="s">
        <v>4</v>
      </c>
      <c r="N145" s="278" t="s">
        <v>5</v>
      </c>
      <c r="O145" s="269" t="s">
        <v>6</v>
      </c>
      <c r="P145" s="267" t="s">
        <v>7</v>
      </c>
      <c r="Q145" s="267" t="s">
        <v>8</v>
      </c>
      <c r="R145" s="269" t="s">
        <v>101</v>
      </c>
    </row>
    <row r="146" spans="1:20" ht="15.75" customHeight="1" x14ac:dyDescent="0.25">
      <c r="A146" s="268"/>
      <c r="B146" s="58" t="s">
        <v>102</v>
      </c>
      <c r="C146" s="58" t="s">
        <v>103</v>
      </c>
      <c r="D146" s="58" t="s">
        <v>104</v>
      </c>
      <c r="E146" s="58" t="s">
        <v>105</v>
      </c>
      <c r="F146" s="58" t="s">
        <v>106</v>
      </c>
      <c r="G146" s="58" t="s">
        <v>107</v>
      </c>
      <c r="H146" s="58" t="s">
        <v>108</v>
      </c>
      <c r="I146" s="58" t="s">
        <v>109</v>
      </c>
      <c r="J146" s="58" t="s">
        <v>110</v>
      </c>
      <c r="K146" s="268"/>
      <c r="L146" s="277"/>
      <c r="M146" s="268"/>
      <c r="N146" s="268"/>
      <c r="O146" s="268"/>
      <c r="P146" s="268"/>
      <c r="Q146" s="268"/>
      <c r="R146" s="268"/>
      <c r="T146" s="104"/>
    </row>
    <row r="147" spans="1:20" ht="15.75" customHeight="1" x14ac:dyDescent="0.25">
      <c r="A147" s="58" t="s">
        <v>54</v>
      </c>
      <c r="B147" s="59">
        <v>69</v>
      </c>
      <c r="C147" s="59"/>
      <c r="D147" s="59"/>
      <c r="E147" s="59"/>
      <c r="F147" s="59"/>
      <c r="G147" s="59"/>
      <c r="H147" s="59"/>
      <c r="I147" s="59"/>
      <c r="J147" s="59"/>
      <c r="K147" s="144"/>
      <c r="L147" s="220"/>
      <c r="M147" s="221"/>
      <c r="N147" s="222"/>
      <c r="O147" s="229"/>
      <c r="P147" s="63">
        <f>B147</f>
        <v>69</v>
      </c>
      <c r="Q147" s="230"/>
      <c r="R147" s="229"/>
      <c r="T147" s="104"/>
    </row>
    <row r="148" spans="1:20" ht="15.75" customHeight="1" x14ac:dyDescent="0.25">
      <c r="A148" s="58" t="s">
        <v>55</v>
      </c>
      <c r="B148" s="59"/>
      <c r="C148" s="59">
        <v>59</v>
      </c>
      <c r="D148" s="59"/>
      <c r="E148" s="59"/>
      <c r="F148" s="59"/>
      <c r="G148" s="59"/>
      <c r="H148" s="59"/>
      <c r="I148" s="59"/>
      <c r="J148" s="59"/>
      <c r="K148" s="144"/>
      <c r="L148" s="223"/>
      <c r="M148" s="129"/>
      <c r="N148" s="224"/>
      <c r="O148" s="67">
        <f>IF(C148=0,"",C148/B147)</f>
        <v>0.85507246376811596</v>
      </c>
      <c r="P148" s="68">
        <v>59</v>
      </c>
      <c r="Q148" s="231">
        <f t="shared" ref="Q148:Q155" si="15">IF(P148=0,"",P148/P147)</f>
        <v>0.85507246376811596</v>
      </c>
      <c r="R148" s="231">
        <f t="shared" ref="R148:R155" si="16">IF(P148=0,"",100%-Q148)</f>
        <v>0.14492753623188404</v>
      </c>
      <c r="T148" s="104"/>
    </row>
    <row r="149" spans="1:20" ht="15.75" customHeight="1" x14ac:dyDescent="0.25">
      <c r="A149" s="58" t="s">
        <v>56</v>
      </c>
      <c r="B149" s="59"/>
      <c r="C149" s="59"/>
      <c r="D149" s="59">
        <v>46</v>
      </c>
      <c r="E149" s="59"/>
      <c r="F149" s="59"/>
      <c r="G149" s="59"/>
      <c r="H149" s="59"/>
      <c r="I149" s="59"/>
      <c r="J149" s="59"/>
      <c r="K149" s="144"/>
      <c r="L149" s="223"/>
      <c r="M149" s="129"/>
      <c r="N149" s="224"/>
      <c r="O149" s="67">
        <f>IF(D149=0,"",D149/C148)</f>
        <v>0.77966101694915257</v>
      </c>
      <c r="P149" s="68">
        <v>55</v>
      </c>
      <c r="Q149" s="231">
        <f t="shared" si="15"/>
        <v>0.93220338983050843</v>
      </c>
      <c r="R149" s="231">
        <f t="shared" si="16"/>
        <v>6.7796610169491567E-2</v>
      </c>
      <c r="T149" s="70">
        <f>P149/P147</f>
        <v>0.79710144927536231</v>
      </c>
    </row>
    <row r="150" spans="1:20" ht="15.75" customHeight="1" x14ac:dyDescent="0.25">
      <c r="A150" s="58" t="s">
        <v>57</v>
      </c>
      <c r="B150" s="59"/>
      <c r="C150" s="59"/>
      <c r="D150" s="59"/>
      <c r="E150" s="59">
        <v>43</v>
      </c>
      <c r="F150" s="59"/>
      <c r="G150" s="59"/>
      <c r="H150" s="59"/>
      <c r="I150" s="59"/>
      <c r="J150" s="59"/>
      <c r="K150" s="144"/>
      <c r="L150" s="223"/>
      <c r="M150" s="129"/>
      <c r="N150" s="224"/>
      <c r="O150" s="67">
        <f>IF(E150=0,"",E150/D149)</f>
        <v>0.93478260869565222</v>
      </c>
      <c r="P150" s="68">
        <v>54</v>
      </c>
      <c r="Q150" s="231">
        <f t="shared" si="15"/>
        <v>0.98181818181818181</v>
      </c>
      <c r="R150" s="231">
        <f t="shared" si="16"/>
        <v>1.8181818181818188E-2</v>
      </c>
      <c r="T150" s="104"/>
    </row>
    <row r="151" spans="1:20" ht="15.75" customHeight="1" x14ac:dyDescent="0.25">
      <c r="A151" s="58">
        <v>1001</v>
      </c>
      <c r="B151" s="59"/>
      <c r="C151" s="59"/>
      <c r="D151" s="59"/>
      <c r="E151" s="59"/>
      <c r="F151" s="59">
        <v>43</v>
      </c>
      <c r="G151" s="59"/>
      <c r="H151" s="59"/>
      <c r="I151" s="59"/>
      <c r="J151" s="59"/>
      <c r="K151" s="144"/>
      <c r="L151" s="223"/>
      <c r="M151" s="129"/>
      <c r="N151" s="224"/>
      <c r="O151" s="67">
        <f>IF(F151=0,"",F151/E150)</f>
        <v>1</v>
      </c>
      <c r="P151" s="68">
        <v>54</v>
      </c>
      <c r="Q151" s="231">
        <f t="shared" si="15"/>
        <v>1</v>
      </c>
      <c r="R151" s="231">
        <f t="shared" si="16"/>
        <v>0</v>
      </c>
      <c r="T151" s="104"/>
    </row>
    <row r="152" spans="1:20" ht="15.75" customHeight="1" x14ac:dyDescent="0.25">
      <c r="A152" s="58">
        <v>1002</v>
      </c>
      <c r="B152" s="59"/>
      <c r="C152" s="59"/>
      <c r="D152" s="59"/>
      <c r="E152" s="59"/>
      <c r="F152" s="59"/>
      <c r="G152" s="59">
        <v>36</v>
      </c>
      <c r="H152" s="59"/>
      <c r="I152" s="59"/>
      <c r="J152" s="59"/>
      <c r="K152" s="144"/>
      <c r="L152" s="223"/>
      <c r="M152" s="129"/>
      <c r="N152" s="224"/>
      <c r="O152" s="67">
        <f>IF(G152=0,"",G152/F151)</f>
        <v>0.83720930232558144</v>
      </c>
      <c r="P152" s="68">
        <v>51</v>
      </c>
      <c r="Q152" s="231">
        <f t="shared" si="15"/>
        <v>0.94444444444444442</v>
      </c>
      <c r="R152" s="231">
        <f t="shared" si="16"/>
        <v>5.555555555555558E-2</v>
      </c>
      <c r="T152" s="104"/>
    </row>
    <row r="153" spans="1:20" ht="15.75" customHeight="1" x14ac:dyDescent="0.25">
      <c r="A153" s="58">
        <v>1101</v>
      </c>
      <c r="B153" s="59"/>
      <c r="C153" s="59"/>
      <c r="D153" s="59"/>
      <c r="E153" s="59"/>
      <c r="F153" s="59"/>
      <c r="G153" s="59"/>
      <c r="H153" s="59">
        <v>33</v>
      </c>
      <c r="I153" s="59"/>
      <c r="J153" s="59"/>
      <c r="K153" s="144"/>
      <c r="L153" s="223"/>
      <c r="M153" s="129"/>
      <c r="N153" s="224"/>
      <c r="O153" s="67">
        <f>IF(H153=0,"",H153/G152)</f>
        <v>0.91666666666666663</v>
      </c>
      <c r="P153" s="68">
        <v>50</v>
      </c>
      <c r="Q153" s="231">
        <f t="shared" si="15"/>
        <v>0.98039215686274506</v>
      </c>
      <c r="R153" s="231">
        <f t="shared" si="16"/>
        <v>1.9607843137254943E-2</v>
      </c>
      <c r="T153" s="104"/>
    </row>
    <row r="154" spans="1:20" ht="15.75" customHeight="1" x14ac:dyDescent="0.25">
      <c r="A154" s="58">
        <v>1102</v>
      </c>
      <c r="B154" s="59"/>
      <c r="C154" s="59"/>
      <c r="D154" s="59"/>
      <c r="E154" s="59"/>
      <c r="F154" s="59"/>
      <c r="G154" s="59"/>
      <c r="H154" s="59"/>
      <c r="I154" s="59">
        <v>29</v>
      </c>
      <c r="J154" s="59"/>
      <c r="K154" s="144"/>
      <c r="L154" s="223"/>
      <c r="M154" s="129"/>
      <c r="N154" s="224"/>
      <c r="O154" s="67">
        <f>IF(I154=0,"",I154/H153)</f>
        <v>0.87878787878787878</v>
      </c>
      <c r="P154" s="68">
        <v>47</v>
      </c>
      <c r="Q154" s="231">
        <f t="shared" si="15"/>
        <v>0.94</v>
      </c>
      <c r="R154" s="231">
        <f t="shared" si="16"/>
        <v>6.0000000000000053E-2</v>
      </c>
      <c r="T154" s="104"/>
    </row>
    <row r="155" spans="1:20" ht="15.75" customHeight="1" x14ac:dyDescent="0.25">
      <c r="A155" s="58">
        <v>1201</v>
      </c>
      <c r="B155" s="59"/>
      <c r="C155" s="59"/>
      <c r="D155" s="59"/>
      <c r="E155" s="59"/>
      <c r="F155" s="59"/>
      <c r="G155" s="59"/>
      <c r="H155" s="59"/>
      <c r="I155" s="59"/>
      <c r="J155" s="59">
        <v>29</v>
      </c>
      <c r="K155" s="144">
        <v>10</v>
      </c>
      <c r="L155" s="223"/>
      <c r="M155" s="129"/>
      <c r="N155" s="224"/>
      <c r="O155" s="71">
        <f>IF(J155=0,"",J155/I154)</f>
        <v>1</v>
      </c>
      <c r="P155" s="68">
        <v>45</v>
      </c>
      <c r="Q155" s="71">
        <f t="shared" si="15"/>
        <v>0.95744680851063835</v>
      </c>
      <c r="R155" s="71">
        <f t="shared" si="16"/>
        <v>4.2553191489361653E-2</v>
      </c>
      <c r="T155" s="104"/>
    </row>
    <row r="156" spans="1:20" ht="15.75" customHeight="1" x14ac:dyDescent="0.25">
      <c r="A156" s="58">
        <v>1202</v>
      </c>
      <c r="B156" s="59"/>
      <c r="C156" s="59"/>
      <c r="D156" s="59"/>
      <c r="E156" s="59"/>
      <c r="F156" s="59"/>
      <c r="G156" s="59"/>
      <c r="H156" s="59"/>
      <c r="I156" s="59"/>
      <c r="J156" s="59">
        <v>24</v>
      </c>
      <c r="K156" s="144">
        <v>19</v>
      </c>
      <c r="L156" s="223"/>
      <c r="M156" s="129"/>
      <c r="N156" s="225"/>
      <c r="O156" s="105"/>
      <c r="P156" s="68">
        <v>35</v>
      </c>
      <c r="Q156" s="105"/>
      <c r="R156" s="239"/>
      <c r="T156" s="104"/>
    </row>
    <row r="157" spans="1:20" ht="15.75" customHeight="1" x14ac:dyDescent="0.25">
      <c r="A157" s="58">
        <v>1301</v>
      </c>
      <c r="B157" s="59"/>
      <c r="C157" s="59"/>
      <c r="D157" s="59"/>
      <c r="E157" s="59"/>
      <c r="F157" s="59"/>
      <c r="G157" s="59"/>
      <c r="H157" s="59"/>
      <c r="I157" s="59"/>
      <c r="J157" s="59">
        <v>10</v>
      </c>
      <c r="K157" s="144">
        <v>3</v>
      </c>
      <c r="L157" s="223"/>
      <c r="M157" s="129"/>
      <c r="N157" s="225"/>
      <c r="O157" s="233"/>
      <c r="P157" s="109">
        <v>15</v>
      </c>
      <c r="Q157" s="234"/>
      <c r="R157" s="233"/>
      <c r="T157" s="104"/>
    </row>
    <row r="158" spans="1:20" ht="15.75" customHeight="1" x14ac:dyDescent="0.25">
      <c r="A158" s="58">
        <v>1302</v>
      </c>
      <c r="B158" s="59"/>
      <c r="C158" s="59"/>
      <c r="D158" s="59"/>
      <c r="E158" s="59"/>
      <c r="F158" s="59"/>
      <c r="G158" s="59"/>
      <c r="H158" s="59"/>
      <c r="I158" s="59"/>
      <c r="J158" s="59">
        <v>8</v>
      </c>
      <c r="K158" s="144">
        <v>5</v>
      </c>
      <c r="L158" s="223"/>
      <c r="M158" s="129"/>
      <c r="N158" s="225"/>
      <c r="O158" s="233"/>
      <c r="P158" s="109">
        <v>12</v>
      </c>
      <c r="Q158" s="234"/>
      <c r="R158" s="233"/>
      <c r="T158" s="104"/>
    </row>
    <row r="159" spans="1:20" ht="15.75" customHeight="1" x14ac:dyDescent="0.25">
      <c r="A159" s="58">
        <v>1401</v>
      </c>
      <c r="B159" s="59"/>
      <c r="C159" s="59"/>
      <c r="D159" s="59"/>
      <c r="E159" s="59"/>
      <c r="F159" s="59"/>
      <c r="G159" s="59"/>
      <c r="H159" s="59"/>
      <c r="I159" s="59"/>
      <c r="J159" s="59">
        <v>4</v>
      </c>
      <c r="K159" s="144">
        <v>5</v>
      </c>
      <c r="L159" s="223"/>
      <c r="M159" s="129"/>
      <c r="N159" s="225"/>
      <c r="O159" s="233"/>
      <c r="P159" s="109">
        <v>6</v>
      </c>
      <c r="Q159" s="234"/>
      <c r="R159" s="233"/>
      <c r="T159" s="104"/>
    </row>
    <row r="160" spans="1:20" ht="15.75" customHeight="1" x14ac:dyDescent="0.25">
      <c r="A160" s="58">
        <v>1402</v>
      </c>
      <c r="B160" s="59"/>
      <c r="C160" s="59"/>
      <c r="D160" s="59"/>
      <c r="E160" s="59"/>
      <c r="F160" s="59"/>
      <c r="G160" s="59"/>
      <c r="H160" s="59"/>
      <c r="I160" s="59"/>
      <c r="J160" s="59">
        <v>1</v>
      </c>
      <c r="K160" s="144"/>
      <c r="L160" s="223"/>
      <c r="M160" s="129"/>
      <c r="N160" s="225"/>
      <c r="O160" s="129"/>
      <c r="P160" s="68">
        <v>1</v>
      </c>
      <c r="Q160" s="124"/>
      <c r="R160" s="233"/>
      <c r="T160" s="104"/>
    </row>
    <row r="161" spans="1:20" ht="15.75" customHeight="1" x14ac:dyDescent="0.25">
      <c r="A161" s="58">
        <v>1501</v>
      </c>
      <c r="B161" s="59"/>
      <c r="C161" s="59"/>
      <c r="D161" s="59"/>
      <c r="E161" s="59"/>
      <c r="F161" s="59"/>
      <c r="G161" s="59"/>
      <c r="H161" s="59"/>
      <c r="I161" s="59"/>
      <c r="J161" s="59">
        <v>1</v>
      </c>
      <c r="K161" s="144">
        <v>1</v>
      </c>
      <c r="L161" s="223"/>
      <c r="M161" s="129"/>
      <c r="N161" s="225"/>
      <c r="O161" s="129"/>
      <c r="P161" s="68">
        <v>1</v>
      </c>
      <c r="Q161" s="124"/>
      <c r="R161" s="233"/>
      <c r="T161" s="104"/>
    </row>
    <row r="162" spans="1:20" ht="15.75" customHeight="1" x14ac:dyDescent="0.25">
      <c r="A162" s="58">
        <v>1502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144"/>
      <c r="L162" s="223"/>
      <c r="M162" s="129"/>
      <c r="N162" s="225"/>
      <c r="O162" s="191" t="s">
        <v>83</v>
      </c>
      <c r="P162" s="82">
        <v>42</v>
      </c>
      <c r="Q162" s="83">
        <f>K165</f>
        <v>43</v>
      </c>
      <c r="R162" s="193" t="s">
        <v>11</v>
      </c>
      <c r="T162" s="104"/>
    </row>
    <row r="163" spans="1:20" ht="15.75" customHeight="1" x14ac:dyDescent="0.25">
      <c r="A163" s="58">
        <v>1601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144"/>
      <c r="L163" s="223"/>
      <c r="M163" s="129"/>
      <c r="N163" s="225"/>
      <c r="O163" s="192" t="s">
        <v>85</v>
      </c>
      <c r="P163" s="86">
        <f>IF(P162/B147=0,"",P162/B147)</f>
        <v>0.60869565217391308</v>
      </c>
      <c r="Q163" s="87">
        <f>IF(P162/Q162=0,"",P162/Q162)</f>
        <v>0.97674418604651159</v>
      </c>
      <c r="R163" s="194" t="s">
        <v>86</v>
      </c>
      <c r="T163" s="104"/>
    </row>
    <row r="164" spans="1:20" ht="15.75" customHeight="1" x14ac:dyDescent="0.25">
      <c r="A164" s="58">
        <v>1602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144"/>
      <c r="L164" s="226"/>
      <c r="M164" s="227"/>
      <c r="N164" s="228"/>
      <c r="O164" s="90"/>
      <c r="P164" s="91"/>
      <c r="Q164" s="91"/>
      <c r="R164" s="113"/>
      <c r="T164" s="104"/>
    </row>
    <row r="165" spans="1:20" ht="18" customHeight="1" x14ac:dyDescent="0.25">
      <c r="A165" s="28"/>
      <c r="B165" s="280" t="s">
        <v>111</v>
      </c>
      <c r="C165" s="280"/>
      <c r="D165" s="280"/>
      <c r="E165" s="280"/>
      <c r="F165" s="280"/>
      <c r="G165" s="280"/>
      <c r="H165" s="280"/>
      <c r="I165" s="280"/>
      <c r="J165" s="280"/>
      <c r="K165" s="93">
        <f>SUM(K147:K161)</f>
        <v>43</v>
      </c>
      <c r="L165" s="254">
        <f>IF(K155=0,"",K155/B147)</f>
        <v>0.14492753623188406</v>
      </c>
      <c r="M165" s="125">
        <f>IF(K165=0,"",K165/B147)</f>
        <v>0.62318840579710144</v>
      </c>
      <c r="N165" s="125">
        <f>IF(K155=0,"",M165-L165)</f>
        <v>0.47826086956521741</v>
      </c>
      <c r="O165" s="3"/>
      <c r="P165" s="29"/>
      <c r="Q165" s="22"/>
      <c r="R165" s="3"/>
      <c r="T165" s="104"/>
    </row>
    <row r="166" spans="1:20" ht="12.75" customHeight="1" x14ac:dyDescent="0.2">
      <c r="L166" s="114"/>
      <c r="M166" s="3"/>
      <c r="O166" s="3"/>
    </row>
    <row r="167" spans="1:20" ht="12.75" customHeight="1" x14ac:dyDescent="0.2">
      <c r="L167" s="114"/>
      <c r="M167" s="3"/>
      <c r="O167" s="3"/>
    </row>
    <row r="168" spans="1:20" ht="26.25" customHeight="1" x14ac:dyDescent="0.3">
      <c r="A168" s="209"/>
      <c r="B168" s="294" t="s">
        <v>99</v>
      </c>
      <c r="C168" s="294"/>
      <c r="D168" s="294"/>
      <c r="E168" s="294"/>
      <c r="F168" s="294"/>
      <c r="G168" s="294"/>
      <c r="H168" s="294"/>
      <c r="I168" s="294"/>
      <c r="J168" s="294"/>
      <c r="K168" s="57" t="s">
        <v>55</v>
      </c>
      <c r="L168" s="114"/>
      <c r="M168" s="3"/>
      <c r="N168" s="29"/>
      <c r="O168" s="3"/>
      <c r="P168" s="29"/>
      <c r="Q168" s="29"/>
      <c r="R168" s="29"/>
    </row>
    <row r="169" spans="1:20" ht="20.25" customHeight="1" x14ac:dyDescent="0.2">
      <c r="A169" s="293" t="s">
        <v>10</v>
      </c>
      <c r="B169" s="273" t="s">
        <v>100</v>
      </c>
      <c r="C169" s="274"/>
      <c r="D169" s="274"/>
      <c r="E169" s="274"/>
      <c r="F169" s="274"/>
      <c r="G169" s="274"/>
      <c r="H169" s="274"/>
      <c r="I169" s="274"/>
      <c r="J169" s="275"/>
      <c r="K169" s="276" t="s">
        <v>11</v>
      </c>
      <c r="L169" s="269" t="s">
        <v>3</v>
      </c>
      <c r="M169" s="269" t="s">
        <v>4</v>
      </c>
      <c r="N169" s="278" t="s">
        <v>5</v>
      </c>
      <c r="O169" s="269" t="s">
        <v>6</v>
      </c>
      <c r="P169" s="267" t="s">
        <v>7</v>
      </c>
      <c r="Q169" s="267" t="s">
        <v>8</v>
      </c>
      <c r="R169" s="269" t="s">
        <v>101</v>
      </c>
    </row>
    <row r="170" spans="1:20" ht="15.75" customHeight="1" x14ac:dyDescent="0.25">
      <c r="A170" s="268"/>
      <c r="B170" s="58" t="s">
        <v>102</v>
      </c>
      <c r="C170" s="58" t="s">
        <v>103</v>
      </c>
      <c r="D170" s="58" t="s">
        <v>104</v>
      </c>
      <c r="E170" s="58" t="s">
        <v>105</v>
      </c>
      <c r="F170" s="58" t="s">
        <v>106</v>
      </c>
      <c r="G170" s="58" t="s">
        <v>107</v>
      </c>
      <c r="H170" s="58" t="s">
        <v>108</v>
      </c>
      <c r="I170" s="58" t="s">
        <v>109</v>
      </c>
      <c r="J170" s="58" t="s">
        <v>110</v>
      </c>
      <c r="K170" s="268"/>
      <c r="L170" s="277"/>
      <c r="M170" s="268"/>
      <c r="N170" s="268"/>
      <c r="O170" s="268"/>
      <c r="P170" s="268"/>
      <c r="Q170" s="268"/>
      <c r="R170" s="268"/>
      <c r="T170" s="104"/>
    </row>
    <row r="171" spans="1:20" ht="15.75" customHeight="1" x14ac:dyDescent="0.25">
      <c r="A171" s="58" t="s">
        <v>55</v>
      </c>
      <c r="B171" s="59">
        <v>66</v>
      </c>
      <c r="C171" s="59"/>
      <c r="D171" s="59"/>
      <c r="E171" s="59"/>
      <c r="F171" s="59"/>
      <c r="G171" s="59"/>
      <c r="H171" s="59"/>
      <c r="I171" s="59"/>
      <c r="J171" s="59"/>
      <c r="K171" s="144"/>
      <c r="L171" s="220"/>
      <c r="M171" s="221"/>
      <c r="N171" s="222"/>
      <c r="O171" s="229"/>
      <c r="P171" s="63">
        <f>B171</f>
        <v>66</v>
      </c>
      <c r="Q171" s="230"/>
      <c r="R171" s="229"/>
      <c r="T171" s="104"/>
    </row>
    <row r="172" spans="1:20" ht="15.75" customHeight="1" x14ac:dyDescent="0.25">
      <c r="A172" s="58" t="s">
        <v>56</v>
      </c>
      <c r="B172" s="59"/>
      <c r="C172" s="59">
        <v>58</v>
      </c>
      <c r="D172" s="59"/>
      <c r="E172" s="59"/>
      <c r="F172" s="59"/>
      <c r="G172" s="59"/>
      <c r="H172" s="59"/>
      <c r="I172" s="59"/>
      <c r="J172" s="59"/>
      <c r="K172" s="144"/>
      <c r="L172" s="223"/>
      <c r="M172" s="129"/>
      <c r="N172" s="224"/>
      <c r="O172" s="67">
        <f>IF(C172=0,"",C172/B171)</f>
        <v>0.87878787878787878</v>
      </c>
      <c r="P172" s="68">
        <v>58</v>
      </c>
      <c r="Q172" s="231">
        <f t="shared" ref="Q172:Q179" si="17">IF(P172=0,"",P172/P171)</f>
        <v>0.87878787878787878</v>
      </c>
      <c r="R172" s="231">
        <f t="shared" ref="R172:R179" si="18">IF(P172=0,"",100%-Q172)</f>
        <v>0.12121212121212122</v>
      </c>
      <c r="T172" s="104"/>
    </row>
    <row r="173" spans="1:20" ht="15.75" customHeight="1" x14ac:dyDescent="0.25">
      <c r="A173" s="58" t="s">
        <v>57</v>
      </c>
      <c r="B173" s="59"/>
      <c r="C173" s="59"/>
      <c r="D173" s="59">
        <v>53</v>
      </c>
      <c r="E173" s="59"/>
      <c r="F173" s="59"/>
      <c r="G173" s="59"/>
      <c r="H173" s="59"/>
      <c r="I173" s="59"/>
      <c r="J173" s="59"/>
      <c r="K173" s="144"/>
      <c r="L173" s="223"/>
      <c r="M173" s="129"/>
      <c r="N173" s="224"/>
      <c r="O173" s="67">
        <f>IF(D173=0,"",D173/C172)</f>
        <v>0.91379310344827591</v>
      </c>
      <c r="P173" s="68">
        <v>58</v>
      </c>
      <c r="Q173" s="231">
        <f t="shared" si="17"/>
        <v>1</v>
      </c>
      <c r="R173" s="231">
        <f t="shared" si="18"/>
        <v>0</v>
      </c>
      <c r="T173" s="70">
        <f>P173/P171</f>
        <v>0.87878787878787878</v>
      </c>
    </row>
    <row r="174" spans="1:20" ht="15.75" customHeight="1" x14ac:dyDescent="0.25">
      <c r="A174" s="58">
        <v>1001</v>
      </c>
      <c r="B174" s="59"/>
      <c r="C174" s="59"/>
      <c r="D174" s="59"/>
      <c r="E174" s="59">
        <v>51</v>
      </c>
      <c r="F174" s="59"/>
      <c r="G174" s="59"/>
      <c r="H174" s="59"/>
      <c r="I174" s="59"/>
      <c r="J174" s="59"/>
      <c r="K174" s="144"/>
      <c r="L174" s="223"/>
      <c r="M174" s="129"/>
      <c r="N174" s="224"/>
      <c r="O174" s="67">
        <f>IF(E174=0,"",E174/D173)</f>
        <v>0.96226415094339623</v>
      </c>
      <c r="P174" s="68">
        <v>57</v>
      </c>
      <c r="Q174" s="231">
        <f t="shared" si="17"/>
        <v>0.98275862068965514</v>
      </c>
      <c r="R174" s="231">
        <f t="shared" si="18"/>
        <v>1.7241379310344862E-2</v>
      </c>
      <c r="T174" s="104"/>
    </row>
    <row r="175" spans="1:20" ht="15.75" customHeight="1" x14ac:dyDescent="0.25">
      <c r="A175" s="58">
        <v>1002</v>
      </c>
      <c r="B175" s="59"/>
      <c r="C175" s="59"/>
      <c r="D175" s="59"/>
      <c r="E175" s="59"/>
      <c r="F175" s="59">
        <v>44</v>
      </c>
      <c r="G175" s="59"/>
      <c r="H175" s="59"/>
      <c r="I175" s="59"/>
      <c r="J175" s="59"/>
      <c r="K175" s="144"/>
      <c r="L175" s="223"/>
      <c r="M175" s="129"/>
      <c r="N175" s="224"/>
      <c r="O175" s="67">
        <f>IF(F175=0,"",F175/E174)</f>
        <v>0.86274509803921573</v>
      </c>
      <c r="P175" s="68">
        <v>56</v>
      </c>
      <c r="Q175" s="231">
        <f t="shared" si="17"/>
        <v>0.98245614035087714</v>
      </c>
      <c r="R175" s="231">
        <f t="shared" si="18"/>
        <v>1.7543859649122862E-2</v>
      </c>
      <c r="T175" s="104"/>
    </row>
    <row r="176" spans="1:20" ht="15.75" customHeight="1" x14ac:dyDescent="0.25">
      <c r="A176" s="58">
        <v>1101</v>
      </c>
      <c r="B176" s="59"/>
      <c r="C176" s="59"/>
      <c r="D176" s="59"/>
      <c r="E176" s="59"/>
      <c r="F176" s="59"/>
      <c r="G176" s="59">
        <v>40</v>
      </c>
      <c r="H176" s="59"/>
      <c r="I176" s="59"/>
      <c r="J176" s="59"/>
      <c r="K176" s="144"/>
      <c r="L176" s="223"/>
      <c r="M176" s="129"/>
      <c r="N176" s="224"/>
      <c r="O176" s="67">
        <f>IF(G176=0,"",G176/F175)</f>
        <v>0.90909090909090906</v>
      </c>
      <c r="P176" s="68">
        <v>52</v>
      </c>
      <c r="Q176" s="231">
        <f t="shared" si="17"/>
        <v>0.9285714285714286</v>
      </c>
      <c r="R176" s="231">
        <f t="shared" si="18"/>
        <v>7.1428571428571397E-2</v>
      </c>
      <c r="T176" s="104"/>
    </row>
    <row r="177" spans="1:20" ht="15.75" customHeight="1" x14ac:dyDescent="0.25">
      <c r="A177" s="58">
        <v>1102</v>
      </c>
      <c r="B177" s="59"/>
      <c r="C177" s="59"/>
      <c r="D177" s="59"/>
      <c r="E177" s="59"/>
      <c r="F177" s="59"/>
      <c r="G177" s="59"/>
      <c r="H177" s="59">
        <v>37</v>
      </c>
      <c r="I177" s="59"/>
      <c r="J177" s="59"/>
      <c r="K177" s="144"/>
      <c r="L177" s="223"/>
      <c r="M177" s="129"/>
      <c r="N177" s="224"/>
      <c r="O177" s="67">
        <f>IF(H177=0,"",H177/G176)</f>
        <v>0.92500000000000004</v>
      </c>
      <c r="P177" s="68">
        <v>49</v>
      </c>
      <c r="Q177" s="231">
        <f t="shared" si="17"/>
        <v>0.94230769230769229</v>
      </c>
      <c r="R177" s="231">
        <f t="shared" si="18"/>
        <v>5.7692307692307709E-2</v>
      </c>
      <c r="T177" s="104"/>
    </row>
    <row r="178" spans="1:20" ht="15.75" customHeight="1" x14ac:dyDescent="0.25">
      <c r="A178" s="58">
        <v>1201</v>
      </c>
      <c r="B178" s="59"/>
      <c r="C178" s="59"/>
      <c r="D178" s="59"/>
      <c r="E178" s="59"/>
      <c r="F178" s="59"/>
      <c r="G178" s="59"/>
      <c r="H178" s="59"/>
      <c r="I178" s="59">
        <v>34</v>
      </c>
      <c r="J178" s="59"/>
      <c r="K178" s="144">
        <v>1</v>
      </c>
      <c r="L178" s="223"/>
      <c r="M178" s="129"/>
      <c r="N178" s="224"/>
      <c r="O178" s="67">
        <f>IF(I178=0,"",I178/H177)</f>
        <v>0.91891891891891897</v>
      </c>
      <c r="P178" s="68">
        <v>49</v>
      </c>
      <c r="Q178" s="231">
        <f t="shared" si="17"/>
        <v>1</v>
      </c>
      <c r="R178" s="231">
        <f t="shared" si="18"/>
        <v>0</v>
      </c>
      <c r="T178" s="104"/>
    </row>
    <row r="179" spans="1:20" ht="15.75" customHeight="1" x14ac:dyDescent="0.25">
      <c r="A179" s="58">
        <v>1202</v>
      </c>
      <c r="B179" s="59"/>
      <c r="C179" s="59"/>
      <c r="D179" s="59"/>
      <c r="E179" s="59"/>
      <c r="F179" s="59"/>
      <c r="G179" s="59"/>
      <c r="H179" s="59"/>
      <c r="I179" s="59"/>
      <c r="J179" s="59">
        <v>28</v>
      </c>
      <c r="K179" s="144">
        <v>24</v>
      </c>
      <c r="L179" s="223"/>
      <c r="M179" s="129"/>
      <c r="N179" s="224"/>
      <c r="O179" s="71">
        <f>IF(J179=0,"",J179/I178)</f>
        <v>0.82352941176470584</v>
      </c>
      <c r="P179" s="68">
        <v>47</v>
      </c>
      <c r="Q179" s="71">
        <f t="shared" si="17"/>
        <v>0.95918367346938771</v>
      </c>
      <c r="R179" s="71">
        <f t="shared" si="18"/>
        <v>4.081632653061229E-2</v>
      </c>
      <c r="T179" s="104"/>
    </row>
    <row r="180" spans="1:20" ht="15.75" customHeight="1" x14ac:dyDescent="0.25">
      <c r="A180" s="58">
        <v>1301</v>
      </c>
      <c r="B180" s="59"/>
      <c r="C180" s="59"/>
      <c r="D180" s="59"/>
      <c r="E180" s="59"/>
      <c r="F180" s="59"/>
      <c r="G180" s="59"/>
      <c r="H180" s="59"/>
      <c r="I180" s="59"/>
      <c r="J180" s="59">
        <v>15</v>
      </c>
      <c r="K180" s="144">
        <v>4</v>
      </c>
      <c r="L180" s="223"/>
      <c r="M180" s="129"/>
      <c r="N180" s="225"/>
      <c r="O180" s="105"/>
      <c r="P180" s="68">
        <v>21</v>
      </c>
      <c r="Q180" s="105"/>
      <c r="R180" s="239"/>
      <c r="T180" s="104"/>
    </row>
    <row r="181" spans="1:20" ht="15.75" customHeight="1" x14ac:dyDescent="0.25">
      <c r="A181" s="58">
        <v>1302</v>
      </c>
      <c r="B181" s="59"/>
      <c r="C181" s="59"/>
      <c r="D181" s="59"/>
      <c r="E181" s="59"/>
      <c r="F181" s="59"/>
      <c r="G181" s="59"/>
      <c r="H181" s="59"/>
      <c r="I181" s="59"/>
      <c r="J181" s="59">
        <v>12</v>
      </c>
      <c r="K181" s="144">
        <v>7</v>
      </c>
      <c r="L181" s="223"/>
      <c r="M181" s="129"/>
      <c r="N181" s="225"/>
      <c r="O181" s="233"/>
      <c r="P181" s="109">
        <v>16</v>
      </c>
      <c r="Q181" s="234"/>
      <c r="R181" s="233"/>
      <c r="T181" s="104"/>
    </row>
    <row r="182" spans="1:20" ht="15.75" customHeight="1" x14ac:dyDescent="0.25">
      <c r="A182" s="58">
        <v>1401</v>
      </c>
      <c r="B182" s="59"/>
      <c r="C182" s="59"/>
      <c r="D182" s="59"/>
      <c r="E182" s="59"/>
      <c r="F182" s="59"/>
      <c r="G182" s="59"/>
      <c r="H182" s="59"/>
      <c r="I182" s="59"/>
      <c r="J182" s="59">
        <v>6</v>
      </c>
      <c r="K182" s="144">
        <v>6</v>
      </c>
      <c r="L182" s="223"/>
      <c r="M182" s="129"/>
      <c r="N182" s="225"/>
      <c r="O182" s="233"/>
      <c r="P182" s="109">
        <v>10</v>
      </c>
      <c r="Q182" s="234"/>
      <c r="R182" s="233"/>
      <c r="T182" s="104"/>
    </row>
    <row r="183" spans="1:20" ht="15.75" customHeight="1" x14ac:dyDescent="0.25">
      <c r="A183" s="58">
        <v>1402</v>
      </c>
      <c r="B183" s="59"/>
      <c r="C183" s="59"/>
      <c r="D183" s="59"/>
      <c r="E183" s="59"/>
      <c r="F183" s="59"/>
      <c r="G183" s="59"/>
      <c r="H183" s="59"/>
      <c r="I183" s="59"/>
      <c r="J183" s="59">
        <v>1</v>
      </c>
      <c r="K183" s="144">
        <v>2</v>
      </c>
      <c r="L183" s="223"/>
      <c r="M183" s="129"/>
      <c r="N183" s="225"/>
      <c r="O183" s="233"/>
      <c r="P183" s="196">
        <v>4</v>
      </c>
      <c r="Q183" s="234"/>
      <c r="R183" s="233"/>
      <c r="T183" s="104"/>
    </row>
    <row r="184" spans="1:20" ht="15.75" customHeight="1" x14ac:dyDescent="0.25">
      <c r="A184" s="58">
        <v>1501</v>
      </c>
      <c r="B184" s="59"/>
      <c r="C184" s="59"/>
      <c r="D184" s="59"/>
      <c r="E184" s="59"/>
      <c r="F184" s="59"/>
      <c r="G184" s="59"/>
      <c r="H184" s="59"/>
      <c r="I184" s="59"/>
      <c r="J184" s="59">
        <v>1</v>
      </c>
      <c r="K184" s="144">
        <v>1</v>
      </c>
      <c r="L184" s="223"/>
      <c r="M184" s="129"/>
      <c r="N184" s="225"/>
      <c r="O184" s="129"/>
      <c r="P184" s="198">
        <v>2</v>
      </c>
      <c r="Q184" s="124"/>
      <c r="R184" s="233"/>
      <c r="T184" s="104"/>
    </row>
    <row r="185" spans="1:20" ht="15.75" customHeight="1" x14ac:dyDescent="0.25">
      <c r="A185" s="58">
        <v>1502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144"/>
      <c r="L185" s="223"/>
      <c r="M185" s="129"/>
      <c r="N185" s="225"/>
      <c r="O185" s="191" t="s">
        <v>83</v>
      </c>
      <c r="P185" s="197">
        <v>45</v>
      </c>
      <c r="Q185" s="83">
        <f>K188</f>
        <v>45</v>
      </c>
      <c r="R185" s="193" t="s">
        <v>11</v>
      </c>
      <c r="T185" s="104"/>
    </row>
    <row r="186" spans="1:20" ht="15.75" customHeight="1" x14ac:dyDescent="0.25">
      <c r="A186" s="58">
        <v>1601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144"/>
      <c r="L186" s="223"/>
      <c r="M186" s="129"/>
      <c r="N186" s="225"/>
      <c r="O186" s="192" t="s">
        <v>85</v>
      </c>
      <c r="P186" s="86">
        <f>IF(P185/B171=0,"",P185/B171)</f>
        <v>0.68181818181818177</v>
      </c>
      <c r="Q186" s="87">
        <f>IF(P185/Q185=0,"",P185/Q185)</f>
        <v>1</v>
      </c>
      <c r="R186" s="194" t="s">
        <v>86</v>
      </c>
      <c r="T186" s="104"/>
    </row>
    <row r="187" spans="1:20" ht="15.75" customHeight="1" x14ac:dyDescent="0.25">
      <c r="A187" s="58">
        <v>1602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144"/>
      <c r="L187" s="226"/>
      <c r="M187" s="227"/>
      <c r="N187" s="228"/>
      <c r="O187" s="90"/>
      <c r="P187" s="91"/>
      <c r="Q187" s="91"/>
      <c r="R187" s="113"/>
      <c r="T187" s="104"/>
    </row>
    <row r="188" spans="1:20" ht="18" customHeight="1" x14ac:dyDescent="0.25">
      <c r="A188" s="28"/>
      <c r="B188" s="280" t="s">
        <v>111</v>
      </c>
      <c r="C188" s="280"/>
      <c r="D188" s="280"/>
      <c r="E188" s="280"/>
      <c r="F188" s="280"/>
      <c r="G188" s="280"/>
      <c r="H188" s="280"/>
      <c r="I188" s="280"/>
      <c r="J188" s="280"/>
      <c r="K188" s="93">
        <f>SUM(K171:K184)</f>
        <v>45</v>
      </c>
      <c r="L188" s="247">
        <f>IF(SUM(K178:K179)=0,"",SUM(K178:K179)/B171)</f>
        <v>0.37878787878787878</v>
      </c>
      <c r="M188" s="94">
        <f>IF(K188=0,"",K188/B171)</f>
        <v>0.68181818181818177</v>
      </c>
      <c r="N188" s="94">
        <f>IF(K179=0,"",M188-L188)</f>
        <v>0.30303030303030298</v>
      </c>
      <c r="O188" s="3"/>
      <c r="P188" s="29"/>
      <c r="Q188" s="22"/>
      <c r="R188" s="3"/>
      <c r="T188" s="104"/>
    </row>
    <row r="189" spans="1:20" ht="12.75" customHeight="1" x14ac:dyDescent="0.2">
      <c r="L189" s="114"/>
      <c r="M189" s="3"/>
      <c r="O189" s="3"/>
    </row>
    <row r="190" spans="1:20" ht="12.75" customHeight="1" x14ac:dyDescent="0.2">
      <c r="L190" s="114"/>
      <c r="M190" s="3"/>
      <c r="O190" s="3"/>
    </row>
    <row r="191" spans="1:20" ht="26.25" customHeight="1" x14ac:dyDescent="0.3">
      <c r="A191" s="209"/>
      <c r="B191" s="294" t="s">
        <v>99</v>
      </c>
      <c r="C191" s="294"/>
      <c r="D191" s="294"/>
      <c r="E191" s="294"/>
      <c r="F191" s="294"/>
      <c r="G191" s="294"/>
      <c r="H191" s="294"/>
      <c r="I191" s="294"/>
      <c r="J191" s="294"/>
      <c r="K191" s="57" t="s">
        <v>56</v>
      </c>
      <c r="L191" s="114"/>
      <c r="M191" s="3"/>
      <c r="N191" s="29"/>
      <c r="O191" s="3"/>
      <c r="P191" s="29"/>
      <c r="Q191" s="29"/>
      <c r="R191" s="29"/>
    </row>
    <row r="192" spans="1:20" ht="20.25" customHeight="1" x14ac:dyDescent="0.2">
      <c r="A192" s="293" t="s">
        <v>10</v>
      </c>
      <c r="B192" s="273" t="s">
        <v>100</v>
      </c>
      <c r="C192" s="274"/>
      <c r="D192" s="274"/>
      <c r="E192" s="274"/>
      <c r="F192" s="274"/>
      <c r="G192" s="274"/>
      <c r="H192" s="274"/>
      <c r="I192" s="274"/>
      <c r="J192" s="275"/>
      <c r="K192" s="276" t="s">
        <v>11</v>
      </c>
      <c r="L192" s="269" t="s">
        <v>3</v>
      </c>
      <c r="M192" s="269" t="s">
        <v>4</v>
      </c>
      <c r="N192" s="278" t="s">
        <v>5</v>
      </c>
      <c r="O192" s="269" t="s">
        <v>6</v>
      </c>
      <c r="P192" s="267" t="s">
        <v>7</v>
      </c>
      <c r="Q192" s="267" t="s">
        <v>8</v>
      </c>
      <c r="R192" s="269" t="s">
        <v>101</v>
      </c>
    </row>
    <row r="193" spans="1:20" ht="15.75" customHeight="1" x14ac:dyDescent="0.25">
      <c r="A193" s="268"/>
      <c r="B193" s="58" t="s">
        <v>102</v>
      </c>
      <c r="C193" s="58" t="s">
        <v>103</v>
      </c>
      <c r="D193" s="58" t="s">
        <v>104</v>
      </c>
      <c r="E193" s="58" t="s">
        <v>105</v>
      </c>
      <c r="F193" s="58" t="s">
        <v>106</v>
      </c>
      <c r="G193" s="58" t="s">
        <v>107</v>
      </c>
      <c r="H193" s="58" t="s">
        <v>108</v>
      </c>
      <c r="I193" s="58" t="s">
        <v>109</v>
      </c>
      <c r="J193" s="58" t="s">
        <v>110</v>
      </c>
      <c r="K193" s="268"/>
      <c r="L193" s="277"/>
      <c r="M193" s="268"/>
      <c r="N193" s="268"/>
      <c r="O193" s="268"/>
      <c r="P193" s="268"/>
      <c r="Q193" s="268"/>
      <c r="R193" s="268"/>
      <c r="T193" s="104"/>
    </row>
    <row r="194" spans="1:20" ht="15.75" customHeight="1" x14ac:dyDescent="0.25">
      <c r="A194" s="58" t="s">
        <v>56</v>
      </c>
      <c r="B194" s="59">
        <v>68</v>
      </c>
      <c r="C194" s="59"/>
      <c r="D194" s="59"/>
      <c r="E194" s="59"/>
      <c r="F194" s="59"/>
      <c r="G194" s="59"/>
      <c r="H194" s="59"/>
      <c r="I194" s="59"/>
      <c r="J194" s="59"/>
      <c r="K194" s="144"/>
      <c r="L194" s="220"/>
      <c r="M194" s="221"/>
      <c r="N194" s="222"/>
      <c r="O194" s="229"/>
      <c r="P194" s="63">
        <f>B194</f>
        <v>68</v>
      </c>
      <c r="Q194" s="230"/>
      <c r="R194" s="229"/>
      <c r="T194" s="104"/>
    </row>
    <row r="195" spans="1:20" ht="15.75" customHeight="1" x14ac:dyDescent="0.25">
      <c r="A195" s="58" t="s">
        <v>57</v>
      </c>
      <c r="B195" s="59"/>
      <c r="C195" s="59">
        <v>57</v>
      </c>
      <c r="D195" s="59"/>
      <c r="E195" s="59"/>
      <c r="F195" s="59"/>
      <c r="G195" s="59"/>
      <c r="H195" s="59"/>
      <c r="I195" s="59"/>
      <c r="J195" s="59"/>
      <c r="K195" s="144"/>
      <c r="L195" s="223"/>
      <c r="M195" s="129"/>
      <c r="N195" s="224"/>
      <c r="O195" s="67">
        <f>IF(C195=0,"",C195/B194)</f>
        <v>0.83823529411764708</v>
      </c>
      <c r="P195" s="68">
        <v>57</v>
      </c>
      <c r="Q195" s="231">
        <f t="shared" ref="Q195:Q202" si="19">IF(P195=0,"",P195/P194)</f>
        <v>0.83823529411764708</v>
      </c>
      <c r="R195" s="231">
        <f t="shared" ref="R195:R202" si="20">IF(P195=0,"",100%-Q195)</f>
        <v>0.16176470588235292</v>
      </c>
      <c r="T195" s="104"/>
    </row>
    <row r="196" spans="1:20" ht="15.75" customHeight="1" x14ac:dyDescent="0.25">
      <c r="A196" s="58">
        <v>1001</v>
      </c>
      <c r="B196" s="59"/>
      <c r="C196" s="59"/>
      <c r="D196" s="59">
        <v>36</v>
      </c>
      <c r="E196" s="59"/>
      <c r="F196" s="59"/>
      <c r="G196" s="59"/>
      <c r="H196" s="59"/>
      <c r="I196" s="59"/>
      <c r="J196" s="59"/>
      <c r="K196" s="144"/>
      <c r="L196" s="223"/>
      <c r="M196" s="129"/>
      <c r="N196" s="224"/>
      <c r="O196" s="67">
        <f>IF(D196=0,"",D196/C195)</f>
        <v>0.63157894736842102</v>
      </c>
      <c r="P196" s="68">
        <v>54</v>
      </c>
      <c r="Q196" s="231">
        <f t="shared" si="19"/>
        <v>0.94736842105263153</v>
      </c>
      <c r="R196" s="231">
        <f t="shared" si="20"/>
        <v>5.2631578947368474E-2</v>
      </c>
      <c r="T196" s="70">
        <f>P196/P194</f>
        <v>0.79411764705882348</v>
      </c>
    </row>
    <row r="197" spans="1:20" ht="15.75" customHeight="1" x14ac:dyDescent="0.25">
      <c r="A197" s="58">
        <v>1002</v>
      </c>
      <c r="B197" s="59"/>
      <c r="C197" s="59"/>
      <c r="D197" s="59"/>
      <c r="E197" s="59">
        <v>26</v>
      </c>
      <c r="F197" s="59"/>
      <c r="G197" s="59"/>
      <c r="H197" s="59"/>
      <c r="I197" s="59"/>
      <c r="J197" s="59"/>
      <c r="K197" s="144"/>
      <c r="L197" s="223"/>
      <c r="M197" s="129"/>
      <c r="N197" s="224"/>
      <c r="O197" s="67">
        <f>IF(E197=0,"",E197/D196)</f>
        <v>0.72222222222222221</v>
      </c>
      <c r="P197" s="68">
        <v>49</v>
      </c>
      <c r="Q197" s="231">
        <f t="shared" si="19"/>
        <v>0.90740740740740744</v>
      </c>
      <c r="R197" s="231">
        <f t="shared" si="20"/>
        <v>9.259259259259256E-2</v>
      </c>
      <c r="T197" s="104"/>
    </row>
    <row r="198" spans="1:20" ht="15.75" customHeight="1" x14ac:dyDescent="0.25">
      <c r="A198" s="58">
        <v>1101</v>
      </c>
      <c r="B198" s="59"/>
      <c r="C198" s="59"/>
      <c r="D198" s="59"/>
      <c r="E198" s="59"/>
      <c r="F198" s="59">
        <v>25</v>
      </c>
      <c r="G198" s="59"/>
      <c r="H198" s="59"/>
      <c r="I198" s="59"/>
      <c r="J198" s="59"/>
      <c r="K198" s="144"/>
      <c r="L198" s="223"/>
      <c r="M198" s="129"/>
      <c r="N198" s="224"/>
      <c r="O198" s="67">
        <f>IF(F198=0,"",F198/E197)</f>
        <v>0.96153846153846156</v>
      </c>
      <c r="P198" s="68">
        <v>42</v>
      </c>
      <c r="Q198" s="231">
        <f t="shared" si="19"/>
        <v>0.8571428571428571</v>
      </c>
      <c r="R198" s="231">
        <f t="shared" si="20"/>
        <v>0.1428571428571429</v>
      </c>
      <c r="T198" s="104"/>
    </row>
    <row r="199" spans="1:20" ht="15.75" customHeight="1" x14ac:dyDescent="0.25">
      <c r="A199" s="58">
        <v>1102</v>
      </c>
      <c r="B199" s="59"/>
      <c r="C199" s="59"/>
      <c r="D199" s="59"/>
      <c r="E199" s="59"/>
      <c r="F199" s="59"/>
      <c r="G199" s="59">
        <v>24</v>
      </c>
      <c r="H199" s="59"/>
      <c r="I199" s="59"/>
      <c r="J199" s="59"/>
      <c r="K199" s="144"/>
      <c r="L199" s="223"/>
      <c r="M199" s="129"/>
      <c r="N199" s="224"/>
      <c r="O199" s="67">
        <f>IF(G199=0,"",G199/F198)</f>
        <v>0.96</v>
      </c>
      <c r="P199" s="68">
        <v>41</v>
      </c>
      <c r="Q199" s="231">
        <f t="shared" si="19"/>
        <v>0.97619047619047616</v>
      </c>
      <c r="R199" s="231">
        <f t="shared" si="20"/>
        <v>2.3809523809523836E-2</v>
      </c>
      <c r="T199" s="104"/>
    </row>
    <row r="200" spans="1:20" ht="15.75" customHeight="1" x14ac:dyDescent="0.25">
      <c r="A200" s="58">
        <v>1201</v>
      </c>
      <c r="B200" s="59"/>
      <c r="C200" s="59"/>
      <c r="D200" s="59"/>
      <c r="E200" s="59"/>
      <c r="F200" s="59"/>
      <c r="G200" s="59"/>
      <c r="H200" s="59">
        <v>23</v>
      </c>
      <c r="I200" s="59"/>
      <c r="J200" s="59"/>
      <c r="K200" s="144"/>
      <c r="L200" s="223"/>
      <c r="M200" s="129"/>
      <c r="N200" s="224"/>
      <c r="O200" s="67">
        <f>IF(H200=0,"",H200/G199)</f>
        <v>0.95833333333333337</v>
      </c>
      <c r="P200" s="68">
        <v>37</v>
      </c>
      <c r="Q200" s="231">
        <f t="shared" si="19"/>
        <v>0.90243902439024393</v>
      </c>
      <c r="R200" s="231">
        <f t="shared" si="20"/>
        <v>9.7560975609756073E-2</v>
      </c>
      <c r="T200" s="104"/>
    </row>
    <row r="201" spans="1:20" ht="15.75" customHeight="1" x14ac:dyDescent="0.25">
      <c r="A201" s="58">
        <v>1202</v>
      </c>
      <c r="B201" s="59"/>
      <c r="C201" s="59"/>
      <c r="D201" s="59"/>
      <c r="E201" s="59"/>
      <c r="F201" s="59"/>
      <c r="G201" s="59"/>
      <c r="H201" s="59"/>
      <c r="I201" s="59">
        <v>20</v>
      </c>
      <c r="J201" s="59"/>
      <c r="K201" s="144"/>
      <c r="L201" s="223"/>
      <c r="M201" s="129"/>
      <c r="N201" s="224"/>
      <c r="O201" s="67">
        <f>IF(I201=0,"",I201/H200)</f>
        <v>0.86956521739130432</v>
      </c>
      <c r="P201" s="68">
        <v>37</v>
      </c>
      <c r="Q201" s="231">
        <f t="shared" si="19"/>
        <v>1</v>
      </c>
      <c r="R201" s="231">
        <f t="shared" si="20"/>
        <v>0</v>
      </c>
      <c r="T201" s="104"/>
    </row>
    <row r="202" spans="1:20" ht="15.75" customHeight="1" x14ac:dyDescent="0.25">
      <c r="A202" s="58">
        <v>1301</v>
      </c>
      <c r="B202" s="59"/>
      <c r="C202" s="59"/>
      <c r="D202" s="59"/>
      <c r="E202" s="59"/>
      <c r="F202" s="59"/>
      <c r="G202" s="59"/>
      <c r="H202" s="59"/>
      <c r="I202" s="59"/>
      <c r="J202" s="59">
        <v>20</v>
      </c>
      <c r="K202" s="144">
        <v>16</v>
      </c>
      <c r="L202" s="223"/>
      <c r="M202" s="129"/>
      <c r="N202" s="224"/>
      <c r="O202" s="71">
        <f>IF(J202=0,"",J202/I201)</f>
        <v>1</v>
      </c>
      <c r="P202" s="68">
        <v>35</v>
      </c>
      <c r="Q202" s="71">
        <f t="shared" si="19"/>
        <v>0.94594594594594594</v>
      </c>
      <c r="R202" s="71">
        <f t="shared" si="20"/>
        <v>5.4054054054054057E-2</v>
      </c>
      <c r="T202" s="104"/>
    </row>
    <row r="203" spans="1:20" ht="15.75" customHeight="1" x14ac:dyDescent="0.25">
      <c r="A203" s="58">
        <v>1302</v>
      </c>
      <c r="B203" s="59"/>
      <c r="C203" s="59"/>
      <c r="D203" s="59"/>
      <c r="E203" s="59"/>
      <c r="F203" s="59"/>
      <c r="G203" s="59"/>
      <c r="H203" s="59"/>
      <c r="I203" s="59"/>
      <c r="J203" s="59">
        <v>18</v>
      </c>
      <c r="K203" s="144">
        <v>5</v>
      </c>
      <c r="L203" s="223"/>
      <c r="M203" s="129"/>
      <c r="N203" s="225"/>
      <c r="O203" s="105"/>
      <c r="P203" s="68">
        <v>28</v>
      </c>
      <c r="Q203" s="105"/>
      <c r="R203" s="239"/>
      <c r="T203" s="104"/>
    </row>
    <row r="204" spans="1:20" ht="15.75" customHeight="1" x14ac:dyDescent="0.25">
      <c r="A204" s="58">
        <v>1401</v>
      </c>
      <c r="B204" s="59"/>
      <c r="C204" s="59"/>
      <c r="D204" s="59"/>
      <c r="E204" s="59"/>
      <c r="F204" s="59"/>
      <c r="G204" s="59"/>
      <c r="H204" s="59"/>
      <c r="I204" s="59"/>
      <c r="J204" s="59">
        <v>6</v>
      </c>
      <c r="K204" s="144">
        <v>4</v>
      </c>
      <c r="L204" s="223"/>
      <c r="M204" s="129"/>
      <c r="N204" s="225"/>
      <c r="O204" s="233"/>
      <c r="P204" s="109">
        <v>10</v>
      </c>
      <c r="Q204" s="234"/>
      <c r="R204" s="233"/>
      <c r="T204" s="104"/>
    </row>
    <row r="205" spans="1:20" ht="15.75" customHeight="1" x14ac:dyDescent="0.25">
      <c r="A205" s="58">
        <v>1402</v>
      </c>
      <c r="B205" s="59"/>
      <c r="C205" s="59"/>
      <c r="D205" s="59"/>
      <c r="E205" s="59"/>
      <c r="F205" s="59"/>
      <c r="G205" s="59"/>
      <c r="H205" s="59"/>
      <c r="I205" s="59"/>
      <c r="J205" s="59">
        <v>4</v>
      </c>
      <c r="K205" s="144">
        <v>3</v>
      </c>
      <c r="L205" s="223"/>
      <c r="M205" s="129"/>
      <c r="N205" s="225"/>
      <c r="O205" s="233"/>
      <c r="P205" s="109">
        <v>6</v>
      </c>
      <c r="Q205" s="234"/>
      <c r="R205" s="233"/>
      <c r="T205" s="104"/>
    </row>
    <row r="206" spans="1:20" ht="15.75" customHeight="1" x14ac:dyDescent="0.25">
      <c r="A206" s="58">
        <v>1501</v>
      </c>
      <c r="B206" s="59"/>
      <c r="C206" s="59"/>
      <c r="D206" s="59"/>
      <c r="E206" s="59"/>
      <c r="F206" s="59"/>
      <c r="G206" s="59"/>
      <c r="H206" s="59"/>
      <c r="I206" s="59"/>
      <c r="J206" s="59">
        <v>2</v>
      </c>
      <c r="K206" s="144">
        <v>1</v>
      </c>
      <c r="L206" s="223"/>
      <c r="M206" s="129"/>
      <c r="N206" s="225"/>
      <c r="O206" s="233"/>
      <c r="P206" s="196">
        <v>3</v>
      </c>
      <c r="Q206" s="234"/>
      <c r="R206" s="233"/>
      <c r="T206" s="104"/>
    </row>
    <row r="207" spans="1:20" ht="15.75" customHeight="1" x14ac:dyDescent="0.25">
      <c r="A207" s="58">
        <v>1502</v>
      </c>
      <c r="B207" s="59"/>
      <c r="C207" s="59"/>
      <c r="D207" s="59"/>
      <c r="E207" s="59"/>
      <c r="F207" s="59"/>
      <c r="G207" s="59"/>
      <c r="H207" s="59"/>
      <c r="I207" s="59"/>
      <c r="J207" s="59">
        <v>2</v>
      </c>
      <c r="K207" s="144">
        <v>2</v>
      </c>
      <c r="L207" s="223"/>
      <c r="M207" s="129"/>
      <c r="N207" s="225"/>
      <c r="O207" s="129"/>
      <c r="P207" s="198">
        <v>2</v>
      </c>
      <c r="Q207" s="124"/>
      <c r="R207" s="233"/>
      <c r="T207" s="104"/>
    </row>
    <row r="208" spans="1:20" ht="15.75" customHeight="1" x14ac:dyDescent="0.25">
      <c r="A208" s="58">
        <v>1601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144"/>
      <c r="L208" s="223"/>
      <c r="M208" s="129"/>
      <c r="N208" s="225"/>
      <c r="O208" s="191" t="s">
        <v>83</v>
      </c>
      <c r="P208" s="197">
        <v>28</v>
      </c>
      <c r="Q208" s="83">
        <f>K211</f>
        <v>31</v>
      </c>
      <c r="R208" s="193" t="s">
        <v>11</v>
      </c>
      <c r="T208" s="104"/>
    </row>
    <row r="209" spans="1:20" ht="15.75" customHeight="1" x14ac:dyDescent="0.25">
      <c r="A209" s="58">
        <v>1602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144"/>
      <c r="L209" s="223"/>
      <c r="M209" s="129"/>
      <c r="N209" s="225"/>
      <c r="O209" s="192" t="s">
        <v>85</v>
      </c>
      <c r="P209" s="86">
        <f>IF(P208/B194=0,"",P208/B194)</f>
        <v>0.41176470588235292</v>
      </c>
      <c r="Q209" s="87">
        <f>IF(P208/Q208=0,"",P208/Q208)</f>
        <v>0.90322580645161288</v>
      </c>
      <c r="R209" s="194" t="s">
        <v>86</v>
      </c>
      <c r="T209" s="104"/>
    </row>
    <row r="210" spans="1:20" ht="15.75" customHeight="1" x14ac:dyDescent="0.25">
      <c r="A210" s="58">
        <v>1701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144"/>
      <c r="L210" s="226"/>
      <c r="M210" s="227"/>
      <c r="N210" s="228"/>
      <c r="O210" s="90"/>
      <c r="P210" s="91"/>
      <c r="Q210" s="91"/>
      <c r="R210" s="113"/>
      <c r="T210" s="104"/>
    </row>
    <row r="211" spans="1:20" ht="18" customHeight="1" x14ac:dyDescent="0.25">
      <c r="A211" s="28"/>
      <c r="B211" s="280" t="s">
        <v>111</v>
      </c>
      <c r="C211" s="280"/>
      <c r="D211" s="280"/>
      <c r="E211" s="280"/>
      <c r="F211" s="280"/>
      <c r="G211" s="280"/>
      <c r="H211" s="280"/>
      <c r="I211" s="280"/>
      <c r="J211" s="280"/>
      <c r="K211" s="93">
        <f>SUM(K194:K207)</f>
        <v>31</v>
      </c>
      <c r="L211" s="247">
        <f>IF(SUM(K201:K202)=0,"",SUM(K201:K202)/B194)</f>
        <v>0.23529411764705882</v>
      </c>
      <c r="M211" s="94">
        <f>IF(K211=0,"",K211/B194)</f>
        <v>0.45588235294117646</v>
      </c>
      <c r="N211" s="94">
        <f>IF(K202=0,"",M211-L211)</f>
        <v>0.22058823529411764</v>
      </c>
      <c r="O211" s="3"/>
      <c r="P211" s="29"/>
      <c r="Q211" s="22"/>
      <c r="R211" s="3"/>
      <c r="T211" s="104"/>
    </row>
    <row r="212" spans="1:20" ht="12.75" customHeight="1" x14ac:dyDescent="0.2">
      <c r="L212" s="114"/>
      <c r="M212" s="3"/>
      <c r="N212" s="3"/>
      <c r="O212" s="3"/>
    </row>
    <row r="213" spans="1:20" ht="12.75" customHeight="1" x14ac:dyDescent="0.2">
      <c r="L213" s="114"/>
      <c r="M213" s="3"/>
      <c r="N213" s="3"/>
      <c r="O213" s="3"/>
    </row>
    <row r="214" spans="1:20" ht="26.25" customHeight="1" x14ac:dyDescent="0.3">
      <c r="A214" s="209"/>
      <c r="B214" s="294" t="s">
        <v>99</v>
      </c>
      <c r="C214" s="294"/>
      <c r="D214" s="294"/>
      <c r="E214" s="294"/>
      <c r="F214" s="294"/>
      <c r="G214" s="294"/>
      <c r="H214" s="294"/>
      <c r="I214" s="294"/>
      <c r="J214" s="294"/>
      <c r="K214" s="57" t="s">
        <v>57</v>
      </c>
      <c r="L214" s="114"/>
      <c r="M214" s="3"/>
      <c r="N214" s="29"/>
      <c r="O214" s="3"/>
      <c r="P214" s="29"/>
      <c r="Q214" s="29"/>
      <c r="R214" s="29"/>
    </row>
    <row r="215" spans="1:20" ht="20.25" customHeight="1" x14ac:dyDescent="0.2">
      <c r="A215" s="293" t="s">
        <v>10</v>
      </c>
      <c r="B215" s="273" t="s">
        <v>100</v>
      </c>
      <c r="C215" s="274"/>
      <c r="D215" s="274"/>
      <c r="E215" s="274"/>
      <c r="F215" s="274"/>
      <c r="G215" s="274"/>
      <c r="H215" s="274"/>
      <c r="I215" s="274"/>
      <c r="J215" s="275"/>
      <c r="K215" s="276" t="s">
        <v>11</v>
      </c>
      <c r="L215" s="269" t="s">
        <v>3</v>
      </c>
      <c r="M215" s="269" t="s">
        <v>4</v>
      </c>
      <c r="N215" s="278" t="s">
        <v>5</v>
      </c>
      <c r="O215" s="269" t="s">
        <v>6</v>
      </c>
      <c r="P215" s="267" t="s">
        <v>7</v>
      </c>
      <c r="Q215" s="267" t="s">
        <v>8</v>
      </c>
      <c r="R215" s="269" t="s">
        <v>101</v>
      </c>
    </row>
    <row r="216" spans="1:20" ht="15.75" customHeight="1" x14ac:dyDescent="0.25">
      <c r="A216" s="268"/>
      <c r="B216" s="58" t="s">
        <v>102</v>
      </c>
      <c r="C216" s="58" t="s">
        <v>103</v>
      </c>
      <c r="D216" s="58" t="s">
        <v>104</v>
      </c>
      <c r="E216" s="58" t="s">
        <v>105</v>
      </c>
      <c r="F216" s="58" t="s">
        <v>106</v>
      </c>
      <c r="G216" s="58" t="s">
        <v>107</v>
      </c>
      <c r="H216" s="58" t="s">
        <v>108</v>
      </c>
      <c r="I216" s="58" t="s">
        <v>109</v>
      </c>
      <c r="J216" s="58" t="s">
        <v>110</v>
      </c>
      <c r="K216" s="268"/>
      <c r="L216" s="277"/>
      <c r="M216" s="268"/>
      <c r="N216" s="268"/>
      <c r="O216" s="268"/>
      <c r="P216" s="268"/>
      <c r="Q216" s="268"/>
      <c r="R216" s="268"/>
      <c r="T216" s="104"/>
    </row>
    <row r="217" spans="1:20" ht="15.75" customHeight="1" x14ac:dyDescent="0.25">
      <c r="A217" s="58" t="s">
        <v>57</v>
      </c>
      <c r="B217" s="59">
        <v>62</v>
      </c>
      <c r="C217" s="59"/>
      <c r="D217" s="59"/>
      <c r="E217" s="59"/>
      <c r="F217" s="59"/>
      <c r="G217" s="59"/>
      <c r="H217" s="59"/>
      <c r="I217" s="59"/>
      <c r="J217" s="59"/>
      <c r="K217" s="144"/>
      <c r="L217" s="220"/>
      <c r="M217" s="242"/>
      <c r="N217" s="83"/>
      <c r="O217" s="229"/>
      <c r="P217" s="63">
        <f>B217</f>
        <v>62</v>
      </c>
      <c r="Q217" s="230"/>
      <c r="R217" s="229"/>
      <c r="T217" s="104"/>
    </row>
    <row r="218" spans="1:20" ht="15.75" customHeight="1" x14ac:dyDescent="0.25">
      <c r="A218" s="58">
        <v>1001</v>
      </c>
      <c r="B218" s="59"/>
      <c r="C218" s="59">
        <v>56</v>
      </c>
      <c r="D218" s="59"/>
      <c r="E218" s="59"/>
      <c r="F218" s="59"/>
      <c r="G218" s="59"/>
      <c r="H218" s="59"/>
      <c r="I218" s="59"/>
      <c r="J218" s="59"/>
      <c r="K218" s="144"/>
      <c r="L218" s="223"/>
      <c r="M218" s="130"/>
      <c r="N218" s="243"/>
      <c r="O218" s="67">
        <f>IF(C218=0,"",C218/B217)</f>
        <v>0.90322580645161288</v>
      </c>
      <c r="P218" s="68">
        <v>56</v>
      </c>
      <c r="Q218" s="231">
        <f t="shared" ref="Q218:Q225" si="21">IF(P218=0,"",P218/P217)</f>
        <v>0.90322580645161288</v>
      </c>
      <c r="R218" s="231">
        <f t="shared" ref="R218:R225" si="22">IF(P218=0,"",100%-Q218)</f>
        <v>9.6774193548387122E-2</v>
      </c>
      <c r="T218" s="104"/>
    </row>
    <row r="219" spans="1:20" ht="15.75" customHeight="1" x14ac:dyDescent="0.25">
      <c r="A219" s="58">
        <v>1002</v>
      </c>
      <c r="B219" s="59"/>
      <c r="C219" s="59"/>
      <c r="D219" s="59">
        <v>47</v>
      </c>
      <c r="E219" s="59"/>
      <c r="F219" s="59"/>
      <c r="G219" s="59"/>
      <c r="H219" s="59"/>
      <c r="I219" s="59"/>
      <c r="J219" s="59"/>
      <c r="K219" s="144"/>
      <c r="L219" s="223"/>
      <c r="M219" s="130"/>
      <c r="N219" s="243"/>
      <c r="O219" s="67">
        <f>IF(D219=0,"",D219/C218)</f>
        <v>0.8392857142857143</v>
      </c>
      <c r="P219" s="68">
        <v>54</v>
      </c>
      <c r="Q219" s="231">
        <f t="shared" si="21"/>
        <v>0.9642857142857143</v>
      </c>
      <c r="R219" s="231">
        <f t="shared" si="22"/>
        <v>3.5714285714285698E-2</v>
      </c>
      <c r="T219" s="70">
        <f>P219/P217</f>
        <v>0.87096774193548387</v>
      </c>
    </row>
    <row r="220" spans="1:20" ht="15.75" customHeight="1" x14ac:dyDescent="0.25">
      <c r="A220" s="58">
        <v>1101</v>
      </c>
      <c r="B220" s="59"/>
      <c r="C220" s="59"/>
      <c r="D220" s="59"/>
      <c r="E220" s="59">
        <v>44</v>
      </c>
      <c r="F220" s="59"/>
      <c r="G220" s="59"/>
      <c r="H220" s="59"/>
      <c r="I220" s="59"/>
      <c r="J220" s="59"/>
      <c r="K220" s="144"/>
      <c r="L220" s="223"/>
      <c r="M220" s="130"/>
      <c r="N220" s="243"/>
      <c r="O220" s="67">
        <f>IF(E220=0,"",E220/D219)</f>
        <v>0.93617021276595747</v>
      </c>
      <c r="P220" s="68">
        <v>53</v>
      </c>
      <c r="Q220" s="231">
        <f t="shared" si="21"/>
        <v>0.98148148148148151</v>
      </c>
      <c r="R220" s="231">
        <f t="shared" si="22"/>
        <v>1.851851851851849E-2</v>
      </c>
      <c r="T220" s="104"/>
    </row>
    <row r="221" spans="1:20" ht="15.75" customHeight="1" x14ac:dyDescent="0.25">
      <c r="A221" s="58">
        <v>1102</v>
      </c>
      <c r="B221" s="59"/>
      <c r="C221" s="59"/>
      <c r="D221" s="59"/>
      <c r="E221" s="59"/>
      <c r="F221" s="59">
        <v>42</v>
      </c>
      <c r="G221" s="59"/>
      <c r="H221" s="59"/>
      <c r="I221" s="59"/>
      <c r="J221" s="59"/>
      <c r="K221" s="144"/>
      <c r="L221" s="223"/>
      <c r="M221" s="130"/>
      <c r="N221" s="243"/>
      <c r="O221" s="67">
        <f>IF(F221=0,"",F221/E220)</f>
        <v>0.95454545454545459</v>
      </c>
      <c r="P221" s="68">
        <v>50</v>
      </c>
      <c r="Q221" s="231">
        <f t="shared" si="21"/>
        <v>0.94339622641509435</v>
      </c>
      <c r="R221" s="231">
        <f t="shared" si="22"/>
        <v>5.6603773584905648E-2</v>
      </c>
      <c r="T221" s="104"/>
    </row>
    <row r="222" spans="1:20" ht="15.75" customHeight="1" x14ac:dyDescent="0.25">
      <c r="A222" s="58">
        <v>1201</v>
      </c>
      <c r="B222" s="59"/>
      <c r="C222" s="59"/>
      <c r="D222" s="59"/>
      <c r="E222" s="59"/>
      <c r="F222" s="59"/>
      <c r="G222" s="59">
        <v>35</v>
      </c>
      <c r="H222" s="59"/>
      <c r="I222" s="59"/>
      <c r="J222" s="59"/>
      <c r="K222" s="144"/>
      <c r="L222" s="223"/>
      <c r="M222" s="130"/>
      <c r="N222" s="243"/>
      <c r="O222" s="67">
        <f>IF(G222=0,"",G222/F221)</f>
        <v>0.83333333333333337</v>
      </c>
      <c r="P222" s="68">
        <v>49</v>
      </c>
      <c r="Q222" s="231">
        <f t="shared" si="21"/>
        <v>0.98</v>
      </c>
      <c r="R222" s="231">
        <f t="shared" si="22"/>
        <v>2.0000000000000018E-2</v>
      </c>
      <c r="T222" s="104"/>
    </row>
    <row r="223" spans="1:20" ht="15.75" customHeight="1" x14ac:dyDescent="0.25">
      <c r="A223" s="58">
        <v>1202</v>
      </c>
      <c r="B223" s="59"/>
      <c r="C223" s="59"/>
      <c r="D223" s="59"/>
      <c r="E223" s="59"/>
      <c r="F223" s="59"/>
      <c r="G223" s="59"/>
      <c r="H223" s="59">
        <v>31</v>
      </c>
      <c r="I223" s="59"/>
      <c r="J223" s="59"/>
      <c r="K223" s="144"/>
      <c r="L223" s="223"/>
      <c r="M223" s="130"/>
      <c r="N223" s="243"/>
      <c r="O223" s="67">
        <f>IF(H223=0,"",H223/G222)</f>
        <v>0.88571428571428568</v>
      </c>
      <c r="P223" s="68">
        <v>48</v>
      </c>
      <c r="Q223" s="231">
        <f t="shared" si="21"/>
        <v>0.97959183673469385</v>
      </c>
      <c r="R223" s="231">
        <f t="shared" si="22"/>
        <v>2.0408163265306145E-2</v>
      </c>
      <c r="T223" s="104"/>
    </row>
    <row r="224" spans="1:20" ht="15.75" customHeight="1" x14ac:dyDescent="0.25">
      <c r="A224" s="58">
        <v>1301</v>
      </c>
      <c r="B224" s="59"/>
      <c r="C224" s="59"/>
      <c r="D224" s="59"/>
      <c r="E224" s="59"/>
      <c r="F224" s="59"/>
      <c r="G224" s="59"/>
      <c r="H224" s="59"/>
      <c r="I224" s="59">
        <v>30</v>
      </c>
      <c r="J224" s="59"/>
      <c r="K224" s="144"/>
      <c r="L224" s="223"/>
      <c r="M224" s="130"/>
      <c r="N224" s="243"/>
      <c r="O224" s="67">
        <f>IF(I224=0,"",I224/H223)</f>
        <v>0.967741935483871</v>
      </c>
      <c r="P224" s="68">
        <v>47</v>
      </c>
      <c r="Q224" s="231">
        <f t="shared" si="21"/>
        <v>0.97916666666666663</v>
      </c>
      <c r="R224" s="231">
        <f t="shared" si="22"/>
        <v>2.083333333333337E-2</v>
      </c>
      <c r="T224" s="104"/>
    </row>
    <row r="225" spans="1:20" ht="15.75" customHeight="1" x14ac:dyDescent="0.25">
      <c r="A225" s="58">
        <v>1302</v>
      </c>
      <c r="B225" s="59"/>
      <c r="C225" s="59"/>
      <c r="D225" s="59"/>
      <c r="E225" s="59"/>
      <c r="F225" s="59"/>
      <c r="G225" s="59"/>
      <c r="H225" s="59"/>
      <c r="I225" s="59"/>
      <c r="J225" s="59">
        <v>30</v>
      </c>
      <c r="K225" s="144">
        <v>20</v>
      </c>
      <c r="L225" s="223"/>
      <c r="M225" s="130"/>
      <c r="N225" s="243"/>
      <c r="O225" s="71">
        <f>IF(J225=0,"",J225/I224)</f>
        <v>1</v>
      </c>
      <c r="P225" s="68">
        <v>46</v>
      </c>
      <c r="Q225" s="71">
        <f t="shared" si="21"/>
        <v>0.97872340425531912</v>
      </c>
      <c r="R225" s="71">
        <f t="shared" si="22"/>
        <v>2.1276595744680882E-2</v>
      </c>
      <c r="T225" s="104"/>
    </row>
    <row r="226" spans="1:20" ht="15.75" customHeight="1" x14ac:dyDescent="0.25">
      <c r="A226" s="58">
        <v>1401</v>
      </c>
      <c r="B226" s="59"/>
      <c r="C226" s="59"/>
      <c r="D226" s="59"/>
      <c r="E226" s="59"/>
      <c r="F226" s="59"/>
      <c r="G226" s="59"/>
      <c r="H226" s="59"/>
      <c r="I226" s="59"/>
      <c r="J226" s="59">
        <v>34</v>
      </c>
      <c r="K226" s="144"/>
      <c r="L226" s="223"/>
      <c r="M226" s="130"/>
      <c r="N226" s="244"/>
      <c r="O226" s="129"/>
      <c r="P226" s="68">
        <v>13</v>
      </c>
      <c r="Q226" s="129"/>
      <c r="R226" s="232"/>
      <c r="T226" s="104"/>
    </row>
    <row r="227" spans="1:20" ht="15.75" customHeight="1" x14ac:dyDescent="0.25">
      <c r="A227" s="58">
        <v>1402</v>
      </c>
      <c r="B227" s="59"/>
      <c r="C227" s="59"/>
      <c r="D227" s="59"/>
      <c r="E227" s="59"/>
      <c r="F227" s="59"/>
      <c r="G227" s="59"/>
      <c r="H227" s="59"/>
      <c r="I227" s="59"/>
      <c r="J227" s="59">
        <v>15</v>
      </c>
      <c r="K227" s="144">
        <v>11</v>
      </c>
      <c r="L227" s="223"/>
      <c r="M227" s="130"/>
      <c r="N227" s="244"/>
      <c r="O227" s="233"/>
      <c r="P227" s="109">
        <v>25</v>
      </c>
      <c r="Q227" s="234"/>
      <c r="R227" s="233"/>
      <c r="T227" s="104"/>
    </row>
    <row r="228" spans="1:20" ht="15.75" customHeight="1" x14ac:dyDescent="0.25">
      <c r="A228" s="58">
        <v>1501</v>
      </c>
      <c r="B228" s="59"/>
      <c r="C228" s="59"/>
      <c r="D228" s="59"/>
      <c r="E228" s="59"/>
      <c r="F228" s="59"/>
      <c r="G228" s="59"/>
      <c r="H228" s="59"/>
      <c r="I228" s="59"/>
      <c r="J228" s="59">
        <v>6</v>
      </c>
      <c r="K228" s="144">
        <v>4</v>
      </c>
      <c r="L228" s="223"/>
      <c r="M228" s="130"/>
      <c r="N228" s="244"/>
      <c r="O228" s="233"/>
      <c r="P228" s="109">
        <v>10</v>
      </c>
      <c r="Q228" s="234"/>
      <c r="R228" s="233"/>
      <c r="T228" s="104"/>
    </row>
    <row r="229" spans="1:20" ht="15.75" customHeight="1" x14ac:dyDescent="0.25">
      <c r="A229" s="58">
        <v>1502</v>
      </c>
      <c r="B229" s="59"/>
      <c r="C229" s="59"/>
      <c r="D229" s="59"/>
      <c r="E229" s="59"/>
      <c r="F229" s="59"/>
      <c r="G229" s="59"/>
      <c r="H229" s="59"/>
      <c r="I229" s="59"/>
      <c r="J229" s="59">
        <v>6</v>
      </c>
      <c r="K229" s="144">
        <v>1</v>
      </c>
      <c r="L229" s="223"/>
      <c r="M229" s="130"/>
      <c r="N229" s="244"/>
      <c r="O229" s="233"/>
      <c r="P229" s="196">
        <v>7</v>
      </c>
      <c r="Q229" s="234"/>
      <c r="R229" s="233"/>
      <c r="T229" s="104"/>
    </row>
    <row r="230" spans="1:20" ht="15.75" customHeight="1" x14ac:dyDescent="0.25">
      <c r="A230" s="58">
        <v>1601</v>
      </c>
      <c r="B230" s="59"/>
      <c r="C230" s="59"/>
      <c r="D230" s="59"/>
      <c r="E230" s="59"/>
      <c r="F230" s="59"/>
      <c r="G230" s="59"/>
      <c r="H230" s="59"/>
      <c r="I230" s="59"/>
      <c r="J230" s="59">
        <v>3</v>
      </c>
      <c r="K230" s="144">
        <v>2</v>
      </c>
      <c r="L230" s="223"/>
      <c r="M230" s="130"/>
      <c r="N230" s="244"/>
      <c r="O230" s="129"/>
      <c r="P230" s="198">
        <v>4</v>
      </c>
      <c r="Q230" s="124"/>
      <c r="R230" s="233"/>
      <c r="T230" s="104"/>
    </row>
    <row r="231" spans="1:20" ht="15.75" customHeight="1" x14ac:dyDescent="0.25">
      <c r="A231" s="58">
        <v>1602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144">
        <v>2</v>
      </c>
      <c r="L231" s="223"/>
      <c r="M231" s="130"/>
      <c r="N231" s="244"/>
      <c r="O231" s="191" t="s">
        <v>83</v>
      </c>
      <c r="P231" s="197">
        <v>37</v>
      </c>
      <c r="Q231" s="83">
        <f>K234</f>
        <v>40</v>
      </c>
      <c r="R231" s="193" t="s">
        <v>11</v>
      </c>
      <c r="T231" s="104"/>
    </row>
    <row r="232" spans="1:20" ht="15.75" customHeight="1" x14ac:dyDescent="0.25">
      <c r="A232" s="58">
        <v>1701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144"/>
      <c r="L232" s="223"/>
      <c r="M232" s="130"/>
      <c r="N232" s="244"/>
      <c r="O232" s="192" t="s">
        <v>85</v>
      </c>
      <c r="P232" s="86">
        <f>IF(P231/B217=0,"",P231/B217)</f>
        <v>0.59677419354838712</v>
      </c>
      <c r="Q232" s="87">
        <f>IF(P231/Q231=0,"",P231/Q231)</f>
        <v>0.92500000000000004</v>
      </c>
      <c r="R232" s="194" t="s">
        <v>86</v>
      </c>
      <c r="T232" s="104"/>
    </row>
    <row r="233" spans="1:20" ht="15.75" customHeight="1" x14ac:dyDescent="0.25">
      <c r="A233" s="58">
        <v>1702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144"/>
      <c r="L233" s="226"/>
      <c r="M233" s="245"/>
      <c r="N233" s="246"/>
      <c r="O233" s="90"/>
      <c r="P233" s="91"/>
      <c r="Q233" s="91"/>
      <c r="R233" s="113"/>
      <c r="T233" s="104"/>
    </row>
    <row r="234" spans="1:20" ht="18" customHeight="1" x14ac:dyDescent="0.25">
      <c r="A234" s="28"/>
      <c r="B234" s="280" t="s">
        <v>111</v>
      </c>
      <c r="C234" s="280"/>
      <c r="D234" s="280"/>
      <c r="E234" s="280"/>
      <c r="F234" s="280"/>
      <c r="G234" s="280"/>
      <c r="H234" s="280"/>
      <c r="I234" s="280"/>
      <c r="J234" s="280"/>
      <c r="K234" s="93">
        <f>SUM(K217:K231)</f>
        <v>40</v>
      </c>
      <c r="L234" s="247">
        <f>IF(SUM(K224:K225)=0,"",SUM(K224:K225)/B217)</f>
        <v>0.32258064516129031</v>
      </c>
      <c r="M234" s="94">
        <f>IF(K234=0,"",K234/B217)</f>
        <v>0.64516129032258063</v>
      </c>
      <c r="N234" s="94">
        <f>IF(K225=0,"",M234-L234)</f>
        <v>0.32258064516129031</v>
      </c>
      <c r="O234" s="3"/>
      <c r="P234" s="29"/>
      <c r="Q234" s="22"/>
      <c r="R234" s="3"/>
      <c r="T234" s="104"/>
    </row>
    <row r="235" spans="1:20" ht="12.75" customHeight="1" x14ac:dyDescent="0.2">
      <c r="L235" s="114"/>
      <c r="M235" s="3"/>
      <c r="N235" s="3"/>
      <c r="O235" s="3"/>
    </row>
    <row r="236" spans="1:20" ht="12.75" customHeight="1" x14ac:dyDescent="0.2">
      <c r="L236" s="114"/>
      <c r="M236" s="3"/>
      <c r="N236" s="3"/>
      <c r="O236" s="3"/>
      <c r="S236" s="29"/>
      <c r="T236" s="22"/>
    </row>
    <row r="237" spans="1:20" ht="26.25" customHeight="1" x14ac:dyDescent="0.3">
      <c r="A237" s="209"/>
      <c r="B237" s="294" t="s">
        <v>99</v>
      </c>
      <c r="C237" s="294"/>
      <c r="D237" s="294"/>
      <c r="E237" s="294"/>
      <c r="F237" s="294"/>
      <c r="G237" s="294"/>
      <c r="H237" s="294"/>
      <c r="I237" s="294"/>
      <c r="J237" s="294"/>
      <c r="K237" s="57" t="s">
        <v>69</v>
      </c>
      <c r="L237" s="114"/>
      <c r="M237" s="3"/>
      <c r="N237" s="29"/>
      <c r="O237" s="3"/>
      <c r="P237" s="29"/>
      <c r="Q237" s="29"/>
      <c r="R237" s="29"/>
    </row>
    <row r="238" spans="1:20" ht="20.25" customHeight="1" x14ac:dyDescent="0.2">
      <c r="A238" s="293" t="s">
        <v>10</v>
      </c>
      <c r="B238" s="273" t="s">
        <v>100</v>
      </c>
      <c r="C238" s="274"/>
      <c r="D238" s="274"/>
      <c r="E238" s="274"/>
      <c r="F238" s="274"/>
      <c r="G238" s="274"/>
      <c r="H238" s="274"/>
      <c r="I238" s="274"/>
      <c r="J238" s="275"/>
      <c r="K238" s="276" t="s">
        <v>11</v>
      </c>
      <c r="L238" s="269" t="s">
        <v>3</v>
      </c>
      <c r="M238" s="269" t="s">
        <v>4</v>
      </c>
      <c r="N238" s="278" t="s">
        <v>5</v>
      </c>
      <c r="O238" s="269" t="s">
        <v>6</v>
      </c>
      <c r="P238" s="267" t="s">
        <v>7</v>
      </c>
      <c r="Q238" s="267" t="s">
        <v>8</v>
      </c>
      <c r="R238" s="269" t="s">
        <v>101</v>
      </c>
    </row>
    <row r="239" spans="1:20" ht="15.75" customHeight="1" x14ac:dyDescent="0.25">
      <c r="A239" s="268"/>
      <c r="B239" s="58" t="s">
        <v>102</v>
      </c>
      <c r="C239" s="58" t="s">
        <v>103</v>
      </c>
      <c r="D239" s="58" t="s">
        <v>104</v>
      </c>
      <c r="E239" s="58" t="s">
        <v>105</v>
      </c>
      <c r="F239" s="58" t="s">
        <v>106</v>
      </c>
      <c r="G239" s="58" t="s">
        <v>107</v>
      </c>
      <c r="H239" s="58" t="s">
        <v>108</v>
      </c>
      <c r="I239" s="58" t="s">
        <v>109</v>
      </c>
      <c r="J239" s="58" t="s">
        <v>110</v>
      </c>
      <c r="K239" s="268"/>
      <c r="L239" s="277"/>
      <c r="M239" s="268"/>
      <c r="N239" s="268"/>
      <c r="O239" s="268"/>
      <c r="P239" s="268"/>
      <c r="Q239" s="268"/>
      <c r="R239" s="268"/>
      <c r="T239" s="104"/>
    </row>
    <row r="240" spans="1:20" ht="15.75" customHeight="1" x14ac:dyDescent="0.25">
      <c r="A240" s="58">
        <v>1001</v>
      </c>
      <c r="B240" s="59">
        <v>68</v>
      </c>
      <c r="C240" s="59"/>
      <c r="D240" s="59"/>
      <c r="E240" s="59"/>
      <c r="F240" s="59"/>
      <c r="G240" s="59"/>
      <c r="H240" s="59"/>
      <c r="I240" s="59"/>
      <c r="J240" s="59"/>
      <c r="K240" s="144"/>
      <c r="L240" s="220"/>
      <c r="M240" s="221"/>
      <c r="N240" s="222"/>
      <c r="O240" s="229"/>
      <c r="P240" s="63">
        <f>B240</f>
        <v>68</v>
      </c>
      <c r="Q240" s="230"/>
      <c r="R240" s="229"/>
      <c r="T240" s="104"/>
    </row>
    <row r="241" spans="1:20" ht="15.75" customHeight="1" x14ac:dyDescent="0.25">
      <c r="A241" s="58">
        <v>1002</v>
      </c>
      <c r="B241" s="59"/>
      <c r="C241" s="59">
        <v>56</v>
      </c>
      <c r="D241" s="59"/>
      <c r="E241" s="59"/>
      <c r="F241" s="59"/>
      <c r="G241" s="59"/>
      <c r="H241" s="59"/>
      <c r="I241" s="59"/>
      <c r="J241" s="59"/>
      <c r="K241" s="144"/>
      <c r="L241" s="223"/>
      <c r="M241" s="129"/>
      <c r="N241" s="224"/>
      <c r="O241" s="67">
        <f>IF(C241=0,"",C241/B240)</f>
        <v>0.82352941176470584</v>
      </c>
      <c r="P241" s="68">
        <v>56</v>
      </c>
      <c r="Q241" s="231">
        <f t="shared" ref="Q241:Q248" si="23">IF(P241=0,"",P241/P240)</f>
        <v>0.82352941176470584</v>
      </c>
      <c r="R241" s="231">
        <f t="shared" ref="R241:R248" si="24">IF(P241=0,"",100%-Q241)</f>
        <v>0.17647058823529416</v>
      </c>
      <c r="T241" s="104"/>
    </row>
    <row r="242" spans="1:20" ht="15.75" customHeight="1" x14ac:dyDescent="0.25">
      <c r="A242" s="58">
        <v>1101</v>
      </c>
      <c r="B242" s="59"/>
      <c r="C242" s="59"/>
      <c r="D242" s="59">
        <v>43</v>
      </c>
      <c r="E242" s="59"/>
      <c r="F242" s="59"/>
      <c r="G242" s="59"/>
      <c r="H242" s="59"/>
      <c r="I242" s="59"/>
      <c r="J242" s="59"/>
      <c r="K242" s="144"/>
      <c r="L242" s="223"/>
      <c r="M242" s="129"/>
      <c r="N242" s="224"/>
      <c r="O242" s="67">
        <f>IF(D242=0,"",D242/C241)</f>
        <v>0.7678571428571429</v>
      </c>
      <c r="P242" s="68">
        <v>55</v>
      </c>
      <c r="Q242" s="231">
        <f t="shared" si="23"/>
        <v>0.9821428571428571</v>
      </c>
      <c r="R242" s="231">
        <f t="shared" si="24"/>
        <v>1.7857142857142905E-2</v>
      </c>
      <c r="T242" s="70">
        <f>P242/P240</f>
        <v>0.80882352941176472</v>
      </c>
    </row>
    <row r="243" spans="1:20" ht="15.75" customHeight="1" x14ac:dyDescent="0.25">
      <c r="A243" s="58">
        <v>1102</v>
      </c>
      <c r="B243" s="59"/>
      <c r="C243" s="59"/>
      <c r="D243" s="59"/>
      <c r="E243" s="59">
        <v>36</v>
      </c>
      <c r="F243" s="59"/>
      <c r="G243" s="59"/>
      <c r="H243" s="59"/>
      <c r="I243" s="59"/>
      <c r="J243" s="59"/>
      <c r="K243" s="144"/>
      <c r="L243" s="223"/>
      <c r="M243" s="129"/>
      <c r="N243" s="224"/>
      <c r="O243" s="67">
        <f>IF(E243=0,"",E243/D242)</f>
        <v>0.83720930232558144</v>
      </c>
      <c r="P243" s="68">
        <v>54</v>
      </c>
      <c r="Q243" s="231">
        <f t="shared" si="23"/>
        <v>0.98181818181818181</v>
      </c>
      <c r="R243" s="231">
        <f t="shared" si="24"/>
        <v>1.8181818181818188E-2</v>
      </c>
      <c r="T243" s="104"/>
    </row>
    <row r="244" spans="1:20" ht="15.75" customHeight="1" x14ac:dyDescent="0.25">
      <c r="A244" s="58">
        <v>1201</v>
      </c>
      <c r="B244" s="59"/>
      <c r="C244" s="59"/>
      <c r="D244" s="59"/>
      <c r="E244" s="59"/>
      <c r="F244" s="59">
        <v>32</v>
      </c>
      <c r="G244" s="59"/>
      <c r="H244" s="59"/>
      <c r="I244" s="59"/>
      <c r="J244" s="59"/>
      <c r="K244" s="144"/>
      <c r="L244" s="223"/>
      <c r="M244" s="129"/>
      <c r="N244" s="224"/>
      <c r="O244" s="67">
        <f>IF(F244=0,"",F244/E243)</f>
        <v>0.88888888888888884</v>
      </c>
      <c r="P244" s="68">
        <v>54</v>
      </c>
      <c r="Q244" s="231">
        <f t="shared" si="23"/>
        <v>1</v>
      </c>
      <c r="R244" s="231">
        <f t="shared" si="24"/>
        <v>0</v>
      </c>
      <c r="T244" s="104"/>
    </row>
    <row r="245" spans="1:20" ht="15.75" customHeight="1" x14ac:dyDescent="0.25">
      <c r="A245" s="58">
        <v>1202</v>
      </c>
      <c r="B245" s="59"/>
      <c r="C245" s="59"/>
      <c r="D245" s="59"/>
      <c r="E245" s="59"/>
      <c r="F245" s="59"/>
      <c r="G245" s="59">
        <v>32</v>
      </c>
      <c r="H245" s="59"/>
      <c r="I245" s="59"/>
      <c r="J245" s="59"/>
      <c r="K245" s="144"/>
      <c r="L245" s="223"/>
      <c r="M245" s="129"/>
      <c r="N245" s="224"/>
      <c r="O245" s="67">
        <f>IF(G245=0,"",G245/F244)</f>
        <v>1</v>
      </c>
      <c r="P245" s="68">
        <v>52</v>
      </c>
      <c r="Q245" s="231">
        <f t="shared" si="23"/>
        <v>0.96296296296296291</v>
      </c>
      <c r="R245" s="231">
        <f t="shared" si="24"/>
        <v>3.703703703703709E-2</v>
      </c>
      <c r="T245" s="104"/>
    </row>
    <row r="246" spans="1:20" ht="15.75" customHeight="1" x14ac:dyDescent="0.25">
      <c r="A246" s="58">
        <v>1301</v>
      </c>
      <c r="B246" s="59"/>
      <c r="C246" s="59"/>
      <c r="D246" s="59"/>
      <c r="E246" s="59"/>
      <c r="F246" s="59"/>
      <c r="G246" s="59"/>
      <c r="H246" s="59">
        <v>29</v>
      </c>
      <c r="I246" s="59"/>
      <c r="J246" s="59"/>
      <c r="K246" s="144"/>
      <c r="L246" s="223"/>
      <c r="M246" s="129"/>
      <c r="N246" s="224"/>
      <c r="O246" s="67">
        <f>IF(H246=0,"",H246/G245)</f>
        <v>0.90625</v>
      </c>
      <c r="P246" s="68">
        <v>49</v>
      </c>
      <c r="Q246" s="231">
        <f t="shared" si="23"/>
        <v>0.94230769230769229</v>
      </c>
      <c r="R246" s="231">
        <f t="shared" si="24"/>
        <v>5.7692307692307709E-2</v>
      </c>
      <c r="T246" s="104"/>
    </row>
    <row r="247" spans="1:20" ht="15.75" customHeight="1" x14ac:dyDescent="0.25">
      <c r="A247" s="58">
        <v>1302</v>
      </c>
      <c r="B247" s="59"/>
      <c r="C247" s="59"/>
      <c r="D247" s="59"/>
      <c r="E247" s="59"/>
      <c r="F247" s="59"/>
      <c r="G247" s="59"/>
      <c r="H247" s="59"/>
      <c r="I247" s="59">
        <v>26</v>
      </c>
      <c r="J247" s="59"/>
      <c r="K247" s="144"/>
      <c r="L247" s="223"/>
      <c r="M247" s="129"/>
      <c r="N247" s="224"/>
      <c r="O247" s="67">
        <f>IF(I247=0,"",I247/H246)</f>
        <v>0.89655172413793105</v>
      </c>
      <c r="P247" s="68">
        <v>46</v>
      </c>
      <c r="Q247" s="231">
        <f t="shared" si="23"/>
        <v>0.93877551020408168</v>
      </c>
      <c r="R247" s="231">
        <f t="shared" si="24"/>
        <v>6.1224489795918324E-2</v>
      </c>
      <c r="T247" s="104"/>
    </row>
    <row r="248" spans="1:20" ht="15.75" customHeight="1" x14ac:dyDescent="0.25">
      <c r="A248" s="58">
        <v>1401</v>
      </c>
      <c r="B248" s="59"/>
      <c r="C248" s="59"/>
      <c r="D248" s="59"/>
      <c r="E248" s="59"/>
      <c r="F248" s="59"/>
      <c r="G248" s="59"/>
      <c r="H248" s="59"/>
      <c r="I248" s="59"/>
      <c r="J248" s="59">
        <v>26</v>
      </c>
      <c r="K248" s="144">
        <v>9</v>
      </c>
      <c r="L248" s="223"/>
      <c r="M248" s="129"/>
      <c r="N248" s="224"/>
      <c r="O248" s="71">
        <f>IF(J248=0,"",J248/I247)</f>
        <v>1</v>
      </c>
      <c r="P248" s="68">
        <v>46</v>
      </c>
      <c r="Q248" s="71">
        <f t="shared" si="23"/>
        <v>1</v>
      </c>
      <c r="R248" s="71">
        <f t="shared" si="24"/>
        <v>0</v>
      </c>
      <c r="T248" s="104"/>
    </row>
    <row r="249" spans="1:20" ht="15.75" customHeight="1" x14ac:dyDescent="0.25">
      <c r="A249" s="58">
        <v>1402</v>
      </c>
      <c r="B249" s="59"/>
      <c r="C249" s="59"/>
      <c r="D249" s="59"/>
      <c r="E249" s="59"/>
      <c r="F249" s="59"/>
      <c r="G249" s="59"/>
      <c r="H249" s="59"/>
      <c r="I249" s="59"/>
      <c r="J249" s="59">
        <v>18</v>
      </c>
      <c r="K249" s="144">
        <v>11</v>
      </c>
      <c r="L249" s="223"/>
      <c r="M249" s="129"/>
      <c r="N249" s="225"/>
      <c r="O249" s="105"/>
      <c r="P249" s="68">
        <v>36</v>
      </c>
      <c r="Q249" s="105"/>
      <c r="R249" s="239"/>
      <c r="T249" s="104"/>
    </row>
    <row r="250" spans="1:20" ht="15.75" customHeight="1" x14ac:dyDescent="0.25">
      <c r="A250" s="58">
        <v>1501</v>
      </c>
      <c r="B250" s="59"/>
      <c r="C250" s="59"/>
      <c r="D250" s="59"/>
      <c r="E250" s="59"/>
      <c r="F250" s="59"/>
      <c r="G250" s="59"/>
      <c r="H250" s="59"/>
      <c r="I250" s="59"/>
      <c r="J250" s="59">
        <v>6</v>
      </c>
      <c r="K250" s="144">
        <v>2</v>
      </c>
      <c r="L250" s="223"/>
      <c r="M250" s="129"/>
      <c r="N250" s="225"/>
      <c r="O250" s="233"/>
      <c r="P250" s="109">
        <v>15</v>
      </c>
      <c r="Q250" s="234"/>
      <c r="R250" s="233"/>
      <c r="T250" s="104"/>
    </row>
    <row r="251" spans="1:20" ht="15.75" customHeight="1" x14ac:dyDescent="0.25">
      <c r="A251" s="58">
        <v>1502</v>
      </c>
      <c r="B251" s="59"/>
      <c r="C251" s="59"/>
      <c r="D251" s="59"/>
      <c r="E251" s="59"/>
      <c r="F251" s="59"/>
      <c r="G251" s="59"/>
      <c r="H251" s="59"/>
      <c r="I251" s="59"/>
      <c r="J251" s="59">
        <v>4</v>
      </c>
      <c r="K251" s="144">
        <v>4</v>
      </c>
      <c r="L251" s="223"/>
      <c r="M251" s="129"/>
      <c r="N251" s="225"/>
      <c r="O251" s="233"/>
      <c r="P251" s="109">
        <v>11</v>
      </c>
      <c r="Q251" s="234"/>
      <c r="R251" s="233"/>
      <c r="T251" s="104"/>
    </row>
    <row r="252" spans="1:20" ht="15.75" customHeight="1" x14ac:dyDescent="0.25">
      <c r="A252" s="58">
        <v>1601</v>
      </c>
      <c r="B252" s="59"/>
      <c r="C252" s="59"/>
      <c r="D252" s="59"/>
      <c r="E252" s="59"/>
      <c r="F252" s="59"/>
      <c r="G252" s="59"/>
      <c r="H252" s="59"/>
      <c r="I252" s="59"/>
      <c r="J252" s="59">
        <v>6</v>
      </c>
      <c r="K252" s="144">
        <v>3</v>
      </c>
      <c r="L252" s="223"/>
      <c r="M252" s="129"/>
      <c r="N252" s="225"/>
      <c r="O252" s="233"/>
      <c r="P252" s="196">
        <v>7</v>
      </c>
      <c r="Q252" s="234"/>
      <c r="R252" s="233"/>
      <c r="T252" s="104"/>
    </row>
    <row r="253" spans="1:20" ht="15.75" customHeight="1" x14ac:dyDescent="0.25">
      <c r="A253" s="58">
        <v>1602</v>
      </c>
      <c r="B253" s="59"/>
      <c r="C253" s="59"/>
      <c r="D253" s="59"/>
      <c r="E253" s="59"/>
      <c r="F253" s="59"/>
      <c r="G253" s="59"/>
      <c r="H253" s="59"/>
      <c r="I253" s="59"/>
      <c r="J253" s="59">
        <v>2</v>
      </c>
      <c r="K253" s="144">
        <v>1</v>
      </c>
      <c r="L253" s="223"/>
      <c r="M253" s="129"/>
      <c r="N253" s="225"/>
      <c r="O253" s="129"/>
      <c r="P253" s="198">
        <v>3</v>
      </c>
      <c r="Q253" s="124"/>
      <c r="R253" s="233"/>
      <c r="T253" s="104"/>
    </row>
    <row r="254" spans="1:20" ht="15.75" customHeight="1" x14ac:dyDescent="0.25">
      <c r="A254" s="58">
        <v>1701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144"/>
      <c r="L254" s="223"/>
      <c r="M254" s="129"/>
      <c r="N254" s="225"/>
      <c r="O254" s="191" t="s">
        <v>83</v>
      </c>
      <c r="P254" s="197">
        <v>30</v>
      </c>
      <c r="Q254" s="83">
        <f>K257</f>
        <v>30</v>
      </c>
      <c r="R254" s="193" t="s">
        <v>11</v>
      </c>
      <c r="T254" s="104"/>
    </row>
    <row r="255" spans="1:20" ht="15.75" customHeight="1" x14ac:dyDescent="0.25">
      <c r="A255" s="58">
        <v>1702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144"/>
      <c r="L255" s="223"/>
      <c r="M255" s="129"/>
      <c r="N255" s="225"/>
      <c r="O255" s="192" t="s">
        <v>85</v>
      </c>
      <c r="P255" s="86">
        <f>IF(P254/B240=0,"",P254/B240)</f>
        <v>0.44117647058823528</v>
      </c>
      <c r="Q255" s="87">
        <f>IF(P254/Q254=0,"",P254/Q254)</f>
        <v>1</v>
      </c>
      <c r="R255" s="194" t="s">
        <v>86</v>
      </c>
      <c r="T255" s="104"/>
    </row>
    <row r="256" spans="1:20" ht="15.75" customHeight="1" x14ac:dyDescent="0.25">
      <c r="A256" s="58">
        <v>1801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144"/>
      <c r="L256" s="226"/>
      <c r="M256" s="227"/>
      <c r="N256" s="228"/>
      <c r="O256" s="90"/>
      <c r="P256" s="91"/>
      <c r="Q256" s="91"/>
      <c r="R256" s="113"/>
      <c r="T256" s="104"/>
    </row>
    <row r="257" spans="1:20" ht="18" customHeight="1" x14ac:dyDescent="0.25">
      <c r="A257" s="28"/>
      <c r="B257" s="280" t="s">
        <v>111</v>
      </c>
      <c r="C257" s="280"/>
      <c r="D257" s="280"/>
      <c r="E257" s="280"/>
      <c r="F257" s="280"/>
      <c r="G257" s="280"/>
      <c r="H257" s="280"/>
      <c r="I257" s="280"/>
      <c r="J257" s="280"/>
      <c r="K257" s="93">
        <f>SUM(K240:K253)</f>
        <v>30</v>
      </c>
      <c r="L257" s="247">
        <f>IF(SUM(K247:K248)=0,"",SUM(K247:K248)/B240)</f>
        <v>0.13235294117647059</v>
      </c>
      <c r="M257" s="94">
        <f>IF(K257=0,"",K257/B240)</f>
        <v>0.44117647058823528</v>
      </c>
      <c r="N257" s="94">
        <f>IF(K248=0,"",M257-L257)</f>
        <v>0.30882352941176472</v>
      </c>
      <c r="O257" s="3"/>
      <c r="P257" s="29"/>
      <c r="Q257" s="22"/>
      <c r="R257" s="3"/>
      <c r="T257" s="104"/>
    </row>
    <row r="258" spans="1:20" ht="12.75" customHeight="1" x14ac:dyDescent="0.2">
      <c r="A258" s="28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114"/>
      <c r="M258" s="3"/>
      <c r="N258" s="29"/>
      <c r="O258" s="3"/>
      <c r="P258" s="121"/>
      <c r="Q258" s="14"/>
      <c r="R258" s="3"/>
      <c r="S258" s="29"/>
      <c r="T258" s="29"/>
    </row>
    <row r="259" spans="1:20" ht="12.75" customHeight="1" x14ac:dyDescent="0.2">
      <c r="A259" s="28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114"/>
      <c r="M259" s="3"/>
      <c r="N259" s="3"/>
      <c r="O259" s="3"/>
      <c r="P259" s="29"/>
      <c r="Q259" s="22"/>
      <c r="R259" s="3"/>
      <c r="S259" s="29"/>
      <c r="T259" s="29"/>
    </row>
    <row r="260" spans="1:20" ht="26.25" customHeight="1" x14ac:dyDescent="0.3">
      <c r="A260" s="209"/>
      <c r="B260" s="294" t="s">
        <v>99</v>
      </c>
      <c r="C260" s="294"/>
      <c r="D260" s="294"/>
      <c r="E260" s="294"/>
      <c r="F260" s="294"/>
      <c r="G260" s="294"/>
      <c r="H260" s="294"/>
      <c r="I260" s="294"/>
      <c r="J260" s="294"/>
      <c r="K260" s="57" t="s">
        <v>70</v>
      </c>
      <c r="L260" s="114"/>
      <c r="M260" s="3"/>
      <c r="N260" s="29"/>
      <c r="O260" s="3"/>
      <c r="P260" s="29"/>
      <c r="Q260" s="29"/>
      <c r="R260" s="29"/>
    </row>
    <row r="261" spans="1:20" ht="20.25" customHeight="1" x14ac:dyDescent="0.2">
      <c r="A261" s="293" t="s">
        <v>10</v>
      </c>
      <c r="B261" s="273" t="s">
        <v>100</v>
      </c>
      <c r="C261" s="274"/>
      <c r="D261" s="274"/>
      <c r="E261" s="274"/>
      <c r="F261" s="274"/>
      <c r="G261" s="274"/>
      <c r="H261" s="274"/>
      <c r="I261" s="274"/>
      <c r="J261" s="275"/>
      <c r="K261" s="276" t="s">
        <v>11</v>
      </c>
      <c r="L261" s="269" t="s">
        <v>3</v>
      </c>
      <c r="M261" s="269" t="s">
        <v>4</v>
      </c>
      <c r="N261" s="278" t="s">
        <v>5</v>
      </c>
      <c r="O261" s="269" t="s">
        <v>6</v>
      </c>
      <c r="P261" s="267" t="s">
        <v>7</v>
      </c>
      <c r="Q261" s="267" t="s">
        <v>8</v>
      </c>
      <c r="R261" s="269" t="s">
        <v>101</v>
      </c>
    </row>
    <row r="262" spans="1:20" ht="15.75" customHeight="1" x14ac:dyDescent="0.25">
      <c r="A262" s="268"/>
      <c r="B262" s="58" t="s">
        <v>102</v>
      </c>
      <c r="C262" s="58" t="s">
        <v>103</v>
      </c>
      <c r="D262" s="58" t="s">
        <v>104</v>
      </c>
      <c r="E262" s="58" t="s">
        <v>105</v>
      </c>
      <c r="F262" s="58" t="s">
        <v>106</v>
      </c>
      <c r="G262" s="58" t="s">
        <v>107</v>
      </c>
      <c r="H262" s="58" t="s">
        <v>108</v>
      </c>
      <c r="I262" s="58" t="s">
        <v>109</v>
      </c>
      <c r="J262" s="58" t="s">
        <v>110</v>
      </c>
      <c r="K262" s="268"/>
      <c r="L262" s="277"/>
      <c r="M262" s="268"/>
      <c r="N262" s="268"/>
      <c r="O262" s="268"/>
      <c r="P262" s="268"/>
      <c r="Q262" s="268"/>
      <c r="R262" s="268"/>
      <c r="T262" s="104"/>
    </row>
    <row r="263" spans="1:20" ht="15.75" customHeight="1" x14ac:dyDescent="0.25">
      <c r="A263" s="58">
        <v>1002</v>
      </c>
      <c r="B263" s="59">
        <v>60</v>
      </c>
      <c r="C263" s="59"/>
      <c r="D263" s="59"/>
      <c r="E263" s="59"/>
      <c r="F263" s="59"/>
      <c r="G263" s="59"/>
      <c r="H263" s="59"/>
      <c r="I263" s="59"/>
      <c r="J263" s="59"/>
      <c r="K263" s="144"/>
      <c r="L263" s="220"/>
      <c r="M263" s="97"/>
      <c r="N263" s="98"/>
      <c r="O263" s="229"/>
      <c r="P263" s="63">
        <f>B263</f>
        <v>60</v>
      </c>
      <c r="Q263" s="230"/>
      <c r="R263" s="229"/>
      <c r="T263" s="104"/>
    </row>
    <row r="264" spans="1:20" ht="15.75" customHeight="1" x14ac:dyDescent="0.25">
      <c r="A264" s="58">
        <v>1101</v>
      </c>
      <c r="B264" s="59"/>
      <c r="C264" s="59">
        <v>51</v>
      </c>
      <c r="D264" s="59"/>
      <c r="E264" s="59"/>
      <c r="F264" s="59"/>
      <c r="G264" s="59"/>
      <c r="H264" s="59"/>
      <c r="I264" s="59"/>
      <c r="J264" s="59"/>
      <c r="K264" s="144"/>
      <c r="L264" s="223"/>
      <c r="M264" s="102"/>
      <c r="N264" s="103"/>
      <c r="O264" s="67">
        <f>IF(C264=0,"",C264/B263)</f>
        <v>0.85</v>
      </c>
      <c r="P264" s="68">
        <v>52</v>
      </c>
      <c r="Q264" s="231">
        <f t="shared" ref="Q264:Q271" si="25">IF(P264=0,"",P264/P263)</f>
        <v>0.8666666666666667</v>
      </c>
      <c r="R264" s="231">
        <f t="shared" ref="R264:R271" si="26">IF(P264=0,"",100%-Q264)</f>
        <v>0.1333333333333333</v>
      </c>
      <c r="T264" s="104"/>
    </row>
    <row r="265" spans="1:20" ht="15.75" customHeight="1" x14ac:dyDescent="0.25">
      <c r="A265" s="58">
        <v>1102</v>
      </c>
      <c r="B265" s="59"/>
      <c r="C265" s="59"/>
      <c r="D265" s="59">
        <v>47</v>
      </c>
      <c r="E265" s="59"/>
      <c r="F265" s="59"/>
      <c r="G265" s="59"/>
      <c r="H265" s="59"/>
      <c r="I265" s="59"/>
      <c r="J265" s="59"/>
      <c r="K265" s="144"/>
      <c r="L265" s="223"/>
      <c r="M265" s="102"/>
      <c r="N265" s="103"/>
      <c r="O265" s="67">
        <f>IF(D265=0,"",D265/C264)</f>
        <v>0.92156862745098034</v>
      </c>
      <c r="P265" s="68">
        <v>51</v>
      </c>
      <c r="Q265" s="231">
        <f t="shared" si="25"/>
        <v>0.98076923076923073</v>
      </c>
      <c r="R265" s="231">
        <f t="shared" si="26"/>
        <v>1.9230769230769273E-2</v>
      </c>
      <c r="T265" s="70">
        <f>P265/P263</f>
        <v>0.85</v>
      </c>
    </row>
    <row r="266" spans="1:20" ht="15.75" customHeight="1" x14ac:dyDescent="0.25">
      <c r="A266" s="58">
        <v>1201</v>
      </c>
      <c r="B266" s="59"/>
      <c r="C266" s="59"/>
      <c r="D266" s="59"/>
      <c r="E266" s="59">
        <v>46</v>
      </c>
      <c r="F266" s="59"/>
      <c r="G266" s="59"/>
      <c r="H266" s="59"/>
      <c r="I266" s="59"/>
      <c r="J266" s="59"/>
      <c r="K266" s="144"/>
      <c r="L266" s="223"/>
      <c r="M266" s="102"/>
      <c r="N266" s="103"/>
      <c r="O266" s="67">
        <f>IF(E266=0,"",E266/D265)</f>
        <v>0.97872340425531912</v>
      </c>
      <c r="P266" s="68">
        <v>50</v>
      </c>
      <c r="Q266" s="231">
        <f t="shared" si="25"/>
        <v>0.98039215686274506</v>
      </c>
      <c r="R266" s="231">
        <f t="shared" si="26"/>
        <v>1.9607843137254943E-2</v>
      </c>
      <c r="T266" s="104"/>
    </row>
    <row r="267" spans="1:20" ht="15.75" customHeight="1" x14ac:dyDescent="0.25">
      <c r="A267" s="58">
        <v>1202</v>
      </c>
      <c r="B267" s="59"/>
      <c r="C267" s="59"/>
      <c r="D267" s="59"/>
      <c r="E267" s="59"/>
      <c r="F267" s="59">
        <v>41</v>
      </c>
      <c r="G267" s="59"/>
      <c r="H267" s="59"/>
      <c r="I267" s="59"/>
      <c r="J267" s="59"/>
      <c r="K267" s="144"/>
      <c r="L267" s="223"/>
      <c r="M267" s="102"/>
      <c r="N267" s="103"/>
      <c r="O267" s="67">
        <f>IF(F267=0,"",F267/E266)</f>
        <v>0.89130434782608692</v>
      </c>
      <c r="P267" s="68">
        <v>48</v>
      </c>
      <c r="Q267" s="231">
        <f t="shared" si="25"/>
        <v>0.96</v>
      </c>
      <c r="R267" s="231">
        <f t="shared" si="26"/>
        <v>4.0000000000000036E-2</v>
      </c>
      <c r="T267" s="104"/>
    </row>
    <row r="268" spans="1:20" ht="15.75" customHeight="1" x14ac:dyDescent="0.25">
      <c r="A268" s="58">
        <v>1301</v>
      </c>
      <c r="B268" s="59"/>
      <c r="C268" s="59"/>
      <c r="D268" s="59"/>
      <c r="E268" s="59"/>
      <c r="F268" s="59"/>
      <c r="G268" s="59">
        <v>41</v>
      </c>
      <c r="H268" s="59"/>
      <c r="I268" s="59"/>
      <c r="J268" s="59"/>
      <c r="K268" s="144"/>
      <c r="L268" s="223"/>
      <c r="M268" s="102"/>
      <c r="N268" s="103"/>
      <c r="O268" s="67">
        <f>IF(G268=0,"",G268/F267)</f>
        <v>1</v>
      </c>
      <c r="P268" s="68">
        <v>48</v>
      </c>
      <c r="Q268" s="231">
        <f t="shared" si="25"/>
        <v>1</v>
      </c>
      <c r="R268" s="231">
        <f t="shared" si="26"/>
        <v>0</v>
      </c>
      <c r="T268" s="104"/>
    </row>
    <row r="269" spans="1:20" ht="15.75" customHeight="1" x14ac:dyDescent="0.25">
      <c r="A269" s="58">
        <v>1302</v>
      </c>
      <c r="B269" s="59"/>
      <c r="C269" s="59"/>
      <c r="D269" s="59"/>
      <c r="E269" s="59"/>
      <c r="F269" s="59"/>
      <c r="G269" s="59"/>
      <c r="H269" s="59">
        <v>37</v>
      </c>
      <c r="I269" s="59"/>
      <c r="J269" s="59"/>
      <c r="K269" s="144"/>
      <c r="L269" s="223"/>
      <c r="M269" s="102"/>
      <c r="N269" s="103"/>
      <c r="O269" s="67">
        <f>IF(H269=0,"",H269/G268)</f>
        <v>0.90243902439024393</v>
      </c>
      <c r="P269" s="68">
        <v>47</v>
      </c>
      <c r="Q269" s="231">
        <f t="shared" si="25"/>
        <v>0.97916666666666663</v>
      </c>
      <c r="R269" s="231">
        <f t="shared" si="26"/>
        <v>2.083333333333337E-2</v>
      </c>
      <c r="T269" s="104"/>
    </row>
    <row r="270" spans="1:20" ht="15.75" customHeight="1" x14ac:dyDescent="0.25">
      <c r="A270" s="58">
        <v>1401</v>
      </c>
      <c r="B270" s="59"/>
      <c r="C270" s="59"/>
      <c r="D270" s="59"/>
      <c r="E270" s="59"/>
      <c r="F270" s="59"/>
      <c r="G270" s="59"/>
      <c r="H270" s="59"/>
      <c r="I270" s="59">
        <v>37</v>
      </c>
      <c r="J270" s="59"/>
      <c r="K270" s="144"/>
      <c r="L270" s="223"/>
      <c r="M270" s="102"/>
      <c r="N270" s="103"/>
      <c r="O270" s="67">
        <f>IF(I270=0,"",I270/H269)</f>
        <v>1</v>
      </c>
      <c r="P270" s="68">
        <v>45</v>
      </c>
      <c r="Q270" s="231">
        <f t="shared" si="25"/>
        <v>0.95744680851063835</v>
      </c>
      <c r="R270" s="231">
        <f t="shared" si="26"/>
        <v>4.2553191489361653E-2</v>
      </c>
      <c r="T270" s="104"/>
    </row>
    <row r="271" spans="1:20" ht="15.75" customHeight="1" x14ac:dyDescent="0.25">
      <c r="A271" s="58">
        <v>1402</v>
      </c>
      <c r="B271" s="59"/>
      <c r="C271" s="59"/>
      <c r="D271" s="59"/>
      <c r="E271" s="59"/>
      <c r="F271" s="59"/>
      <c r="G271" s="59"/>
      <c r="H271" s="59"/>
      <c r="I271" s="59"/>
      <c r="J271" s="59">
        <v>34</v>
      </c>
      <c r="K271" s="144">
        <v>12</v>
      </c>
      <c r="L271" s="223"/>
      <c r="M271" s="102"/>
      <c r="N271" s="103"/>
      <c r="O271" s="71">
        <f>IF(J271=0,"",J271/I270)</f>
        <v>0.91891891891891897</v>
      </c>
      <c r="P271" s="68">
        <v>44</v>
      </c>
      <c r="Q271" s="71">
        <f t="shared" si="25"/>
        <v>0.97777777777777775</v>
      </c>
      <c r="R271" s="71">
        <f t="shared" si="26"/>
        <v>2.2222222222222254E-2</v>
      </c>
      <c r="T271" s="104"/>
    </row>
    <row r="272" spans="1:20" ht="15.75" customHeight="1" x14ac:dyDescent="0.25">
      <c r="A272" s="58">
        <v>1501</v>
      </c>
      <c r="B272" s="59"/>
      <c r="C272" s="59"/>
      <c r="D272" s="59"/>
      <c r="E272" s="59"/>
      <c r="F272" s="59"/>
      <c r="G272" s="59"/>
      <c r="H272" s="59"/>
      <c r="I272" s="59"/>
      <c r="J272" s="59">
        <v>17</v>
      </c>
      <c r="K272" s="144">
        <v>19</v>
      </c>
      <c r="L272" s="223"/>
      <c r="M272" s="102"/>
      <c r="N272" s="104"/>
      <c r="O272" s="105"/>
      <c r="P272" s="68">
        <v>32</v>
      </c>
      <c r="Q272" s="105"/>
      <c r="R272" s="239"/>
      <c r="T272" s="104"/>
    </row>
    <row r="273" spans="1:20" ht="15.75" customHeight="1" x14ac:dyDescent="0.25">
      <c r="A273" s="58">
        <v>1502</v>
      </c>
      <c r="B273" s="59"/>
      <c r="C273" s="59"/>
      <c r="D273" s="59"/>
      <c r="E273" s="59"/>
      <c r="F273" s="59"/>
      <c r="G273" s="59"/>
      <c r="H273" s="59"/>
      <c r="I273" s="59"/>
      <c r="J273" s="59">
        <v>9</v>
      </c>
      <c r="K273" s="144">
        <v>2</v>
      </c>
      <c r="L273" s="223"/>
      <c r="M273" s="102"/>
      <c r="N273" s="104"/>
      <c r="O273" s="233"/>
      <c r="P273" s="109">
        <v>14</v>
      </c>
      <c r="Q273" s="234"/>
      <c r="R273" s="233"/>
      <c r="T273" s="104"/>
    </row>
    <row r="274" spans="1:20" ht="15.75" customHeight="1" x14ac:dyDescent="0.25">
      <c r="A274" s="58">
        <v>1601</v>
      </c>
      <c r="B274" s="59"/>
      <c r="C274" s="59"/>
      <c r="D274" s="59"/>
      <c r="E274" s="59"/>
      <c r="F274" s="59"/>
      <c r="G274" s="59"/>
      <c r="H274" s="59"/>
      <c r="I274" s="59"/>
      <c r="J274" s="59">
        <v>8</v>
      </c>
      <c r="K274" s="144">
        <v>2</v>
      </c>
      <c r="L274" s="223"/>
      <c r="M274" s="102"/>
      <c r="N274" s="104"/>
      <c r="O274" s="233"/>
      <c r="P274" s="109">
        <v>11</v>
      </c>
      <c r="Q274" s="234"/>
      <c r="R274" s="233"/>
      <c r="T274" s="104"/>
    </row>
    <row r="275" spans="1:20" ht="15.75" customHeight="1" x14ac:dyDescent="0.25">
      <c r="A275" s="58">
        <v>1602</v>
      </c>
      <c r="B275" s="59"/>
      <c r="C275" s="59"/>
      <c r="D275" s="59"/>
      <c r="E275" s="59"/>
      <c r="F275" s="59"/>
      <c r="G275" s="59"/>
      <c r="H275" s="59"/>
      <c r="I275" s="59"/>
      <c r="J275" s="59">
        <v>5</v>
      </c>
      <c r="K275" s="144">
        <v>2</v>
      </c>
      <c r="L275" s="223"/>
      <c r="M275" s="102"/>
      <c r="N275" s="104"/>
      <c r="O275" s="233"/>
      <c r="P275" s="109">
        <v>7</v>
      </c>
      <c r="Q275" s="234"/>
      <c r="R275" s="233"/>
      <c r="T275" s="104"/>
    </row>
    <row r="276" spans="1:20" ht="15.75" customHeight="1" x14ac:dyDescent="0.25">
      <c r="A276" s="58">
        <v>1701</v>
      </c>
      <c r="B276" s="59"/>
      <c r="C276" s="59"/>
      <c r="D276" s="59"/>
      <c r="E276" s="59"/>
      <c r="F276" s="59"/>
      <c r="G276" s="59"/>
      <c r="H276" s="59"/>
      <c r="I276" s="59"/>
      <c r="J276" s="59">
        <v>2</v>
      </c>
      <c r="K276" s="144">
        <v>2</v>
      </c>
      <c r="L276" s="223"/>
      <c r="M276" s="102"/>
      <c r="N276" s="104"/>
      <c r="O276" s="129"/>
      <c r="P276" s="68">
        <v>4</v>
      </c>
      <c r="Q276" s="124"/>
      <c r="R276" s="233"/>
      <c r="T276" s="104"/>
    </row>
    <row r="277" spans="1:20" ht="15.75" customHeight="1" x14ac:dyDescent="0.25">
      <c r="A277" s="58">
        <v>1702</v>
      </c>
      <c r="B277" s="59"/>
      <c r="C277" s="59"/>
      <c r="D277" s="59"/>
      <c r="E277" s="59"/>
      <c r="F277" s="59"/>
      <c r="G277" s="59"/>
      <c r="H277" s="59"/>
      <c r="I277" s="59"/>
      <c r="J277" s="59">
        <v>0</v>
      </c>
      <c r="K277" s="144">
        <v>1</v>
      </c>
      <c r="L277" s="223"/>
      <c r="M277" s="102"/>
      <c r="N277" s="104"/>
      <c r="O277" s="129"/>
      <c r="P277" s="68">
        <v>1</v>
      </c>
      <c r="Q277" s="124"/>
      <c r="R277" s="233"/>
      <c r="T277" s="104"/>
    </row>
    <row r="278" spans="1:20" ht="15.75" customHeight="1" x14ac:dyDescent="0.25">
      <c r="A278" s="58">
        <v>1801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144"/>
      <c r="L278" s="223"/>
      <c r="M278" s="102"/>
      <c r="N278" s="104"/>
      <c r="O278" s="191" t="s">
        <v>83</v>
      </c>
      <c r="P278" s="82">
        <v>36</v>
      </c>
      <c r="Q278" s="83">
        <f>K281</f>
        <v>40</v>
      </c>
      <c r="R278" s="193" t="s">
        <v>11</v>
      </c>
      <c r="T278" s="104"/>
    </row>
    <row r="279" spans="1:20" ht="15.75" customHeight="1" x14ac:dyDescent="0.25">
      <c r="A279" s="58">
        <v>1802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144"/>
      <c r="L279" s="223"/>
      <c r="M279" s="102"/>
      <c r="N279" s="104"/>
      <c r="O279" s="192" t="s">
        <v>85</v>
      </c>
      <c r="P279" s="86">
        <f>IF(P278/B263=0,"",P278/B263)</f>
        <v>0.6</v>
      </c>
      <c r="Q279" s="87">
        <f>IF(P278/Q278=0,"",P278/Q278)</f>
        <v>0.9</v>
      </c>
      <c r="R279" s="194" t="s">
        <v>86</v>
      </c>
      <c r="T279" s="104"/>
    </row>
    <row r="280" spans="1:20" ht="15.75" customHeight="1" x14ac:dyDescent="0.25">
      <c r="A280" s="58">
        <v>1901</v>
      </c>
      <c r="B280" s="59"/>
      <c r="C280" s="59"/>
      <c r="D280" s="59"/>
      <c r="E280" s="59"/>
      <c r="F280" s="59"/>
      <c r="G280" s="59"/>
      <c r="H280" s="59"/>
      <c r="I280" s="59"/>
      <c r="J280" s="59"/>
      <c r="K280" s="144"/>
      <c r="L280" s="226"/>
      <c r="M280" s="148"/>
      <c r="N280" s="149"/>
      <c r="O280" s="90"/>
      <c r="P280" s="91"/>
      <c r="Q280" s="91"/>
      <c r="R280" s="113"/>
      <c r="T280" s="104"/>
    </row>
    <row r="281" spans="1:20" ht="18" customHeight="1" x14ac:dyDescent="0.25">
      <c r="A281" s="28"/>
      <c r="B281" s="280" t="s">
        <v>111</v>
      </c>
      <c r="C281" s="280"/>
      <c r="D281" s="280"/>
      <c r="E281" s="280"/>
      <c r="F281" s="280"/>
      <c r="G281" s="280"/>
      <c r="H281" s="280"/>
      <c r="I281" s="280"/>
      <c r="J281" s="280"/>
      <c r="K281" s="93">
        <f>SUM(K263:K277)</f>
        <v>40</v>
      </c>
      <c r="L281" s="254">
        <f>IF(SUM(K270:K271)=0,"",SUM(K270:K271)/B263)</f>
        <v>0.2</v>
      </c>
      <c r="M281" s="125">
        <f>IF(K281=0,"",K281/B263)</f>
        <v>0.66666666666666663</v>
      </c>
      <c r="N281" s="125">
        <f>IF(K271=0,"",M281-L281)</f>
        <v>0.46666666666666662</v>
      </c>
      <c r="O281" s="3"/>
      <c r="P281" s="29"/>
      <c r="Q281" s="22"/>
      <c r="R281" s="3"/>
      <c r="T281" s="104"/>
    </row>
    <row r="282" spans="1:20" ht="12.75" customHeight="1" x14ac:dyDescent="0.2">
      <c r="A282" s="28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114"/>
      <c r="M282" s="3"/>
      <c r="N282" s="29"/>
      <c r="O282" s="3"/>
      <c r="P282" s="29"/>
      <c r="Q282" s="22"/>
      <c r="R282" s="3"/>
      <c r="S282" s="29"/>
      <c r="T282" s="37"/>
    </row>
    <row r="283" spans="1:20" ht="12.75" customHeight="1" x14ac:dyDescent="0.2">
      <c r="A283" s="28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114"/>
      <c r="M283" s="3"/>
      <c r="N283" s="29"/>
      <c r="O283" s="3"/>
      <c r="P283" s="29"/>
      <c r="Q283" s="22"/>
      <c r="R283" s="3"/>
      <c r="S283" s="29"/>
      <c r="T283" s="37"/>
    </row>
    <row r="284" spans="1:20" ht="26.25" customHeight="1" x14ac:dyDescent="0.3">
      <c r="A284" s="209"/>
      <c r="B284" s="294" t="s">
        <v>99</v>
      </c>
      <c r="C284" s="294"/>
      <c r="D284" s="294"/>
      <c r="E284" s="294"/>
      <c r="F284" s="294"/>
      <c r="G284" s="294"/>
      <c r="H284" s="294"/>
      <c r="I284" s="294"/>
      <c r="J284" s="294"/>
      <c r="K284" s="57" t="s">
        <v>73</v>
      </c>
      <c r="L284" s="114"/>
      <c r="M284" s="3"/>
      <c r="N284" s="29"/>
      <c r="O284" s="3"/>
      <c r="P284" s="29"/>
      <c r="Q284" s="29"/>
      <c r="R284" s="29"/>
    </row>
    <row r="285" spans="1:20" ht="20.25" customHeight="1" x14ac:dyDescent="0.2">
      <c r="A285" s="293" t="s">
        <v>10</v>
      </c>
      <c r="B285" s="273" t="s">
        <v>100</v>
      </c>
      <c r="C285" s="274"/>
      <c r="D285" s="274"/>
      <c r="E285" s="274"/>
      <c r="F285" s="274"/>
      <c r="G285" s="274"/>
      <c r="H285" s="274"/>
      <c r="I285" s="274"/>
      <c r="J285" s="275"/>
      <c r="K285" s="276" t="s">
        <v>11</v>
      </c>
      <c r="L285" s="269" t="s">
        <v>3</v>
      </c>
      <c r="M285" s="269" t="s">
        <v>4</v>
      </c>
      <c r="N285" s="278" t="s">
        <v>5</v>
      </c>
      <c r="O285" s="269" t="s">
        <v>6</v>
      </c>
      <c r="P285" s="267" t="s">
        <v>7</v>
      </c>
      <c r="Q285" s="267" t="s">
        <v>8</v>
      </c>
      <c r="R285" s="269" t="s">
        <v>101</v>
      </c>
    </row>
    <row r="286" spans="1:20" ht="15.75" customHeight="1" x14ac:dyDescent="0.25">
      <c r="A286" s="268"/>
      <c r="B286" s="58" t="s">
        <v>102</v>
      </c>
      <c r="C286" s="58" t="s">
        <v>103</v>
      </c>
      <c r="D286" s="58" t="s">
        <v>104</v>
      </c>
      <c r="E286" s="58" t="s">
        <v>105</v>
      </c>
      <c r="F286" s="58" t="s">
        <v>106</v>
      </c>
      <c r="G286" s="58" t="s">
        <v>107</v>
      </c>
      <c r="H286" s="58" t="s">
        <v>108</v>
      </c>
      <c r="I286" s="58" t="s">
        <v>109</v>
      </c>
      <c r="J286" s="58" t="s">
        <v>110</v>
      </c>
      <c r="K286" s="268"/>
      <c r="L286" s="277"/>
      <c r="M286" s="268"/>
      <c r="N286" s="268"/>
      <c r="O286" s="268"/>
      <c r="P286" s="268"/>
      <c r="Q286" s="268"/>
      <c r="R286" s="268"/>
      <c r="T286" s="104"/>
    </row>
    <row r="287" spans="1:20" ht="15.75" customHeight="1" x14ac:dyDescent="0.25">
      <c r="A287" s="58">
        <v>1101</v>
      </c>
      <c r="B287" s="59">
        <v>102</v>
      </c>
      <c r="C287" s="59"/>
      <c r="D287" s="59"/>
      <c r="E287" s="59"/>
      <c r="F287" s="59"/>
      <c r="G287" s="59"/>
      <c r="H287" s="59"/>
      <c r="I287" s="59"/>
      <c r="J287" s="59"/>
      <c r="K287" s="144"/>
      <c r="L287" s="220"/>
      <c r="M287" s="221"/>
      <c r="N287" s="222"/>
      <c r="O287" s="229"/>
      <c r="P287" s="63">
        <f>B287</f>
        <v>102</v>
      </c>
      <c r="Q287" s="230"/>
      <c r="R287" s="229"/>
      <c r="T287" s="104"/>
    </row>
    <row r="288" spans="1:20" ht="15.75" customHeight="1" x14ac:dyDescent="0.25">
      <c r="A288" s="58">
        <v>1102</v>
      </c>
      <c r="B288" s="59"/>
      <c r="C288" s="59">
        <v>82</v>
      </c>
      <c r="D288" s="59"/>
      <c r="E288" s="59"/>
      <c r="F288" s="59"/>
      <c r="G288" s="59"/>
      <c r="H288" s="59"/>
      <c r="I288" s="59"/>
      <c r="J288" s="59"/>
      <c r="K288" s="144"/>
      <c r="L288" s="223"/>
      <c r="M288" s="129"/>
      <c r="N288" s="224"/>
      <c r="O288" s="67">
        <f>IF(C288=0,"",C288/B287)</f>
        <v>0.80392156862745101</v>
      </c>
      <c r="P288" s="68">
        <v>82</v>
      </c>
      <c r="Q288" s="231">
        <f t="shared" ref="Q288:Q295" si="27">IF(P288=0,"",P288/P287)</f>
        <v>0.80392156862745101</v>
      </c>
      <c r="R288" s="231">
        <f t="shared" ref="R288:R295" si="28">IF(P288=0,"",100%-Q288)</f>
        <v>0.19607843137254899</v>
      </c>
      <c r="T288" s="104"/>
    </row>
    <row r="289" spans="1:20" ht="15.75" customHeight="1" x14ac:dyDescent="0.25">
      <c r="A289" s="58">
        <v>1201</v>
      </c>
      <c r="B289" s="59"/>
      <c r="C289" s="59"/>
      <c r="D289" s="59">
        <v>71</v>
      </c>
      <c r="E289" s="59"/>
      <c r="F289" s="59"/>
      <c r="G289" s="59"/>
      <c r="H289" s="59"/>
      <c r="I289" s="59"/>
      <c r="J289" s="59"/>
      <c r="K289" s="144"/>
      <c r="L289" s="223"/>
      <c r="M289" s="129"/>
      <c r="N289" s="224"/>
      <c r="O289" s="67">
        <f>IF(D289=0,"",D289/C288)</f>
        <v>0.86585365853658536</v>
      </c>
      <c r="P289" s="68">
        <v>76</v>
      </c>
      <c r="Q289" s="231">
        <f t="shared" si="27"/>
        <v>0.92682926829268297</v>
      </c>
      <c r="R289" s="231">
        <f t="shared" si="28"/>
        <v>7.3170731707317027E-2</v>
      </c>
      <c r="T289" s="70">
        <f>P289/P287</f>
        <v>0.74509803921568629</v>
      </c>
    </row>
    <row r="290" spans="1:20" ht="15.75" customHeight="1" x14ac:dyDescent="0.25">
      <c r="A290" s="58">
        <v>1202</v>
      </c>
      <c r="B290" s="59"/>
      <c r="C290" s="59"/>
      <c r="D290" s="59"/>
      <c r="E290" s="59">
        <v>63</v>
      </c>
      <c r="F290" s="59"/>
      <c r="G290" s="59"/>
      <c r="H290" s="59"/>
      <c r="I290" s="59"/>
      <c r="J290" s="59"/>
      <c r="K290" s="144"/>
      <c r="L290" s="223"/>
      <c r="M290" s="129"/>
      <c r="N290" s="224"/>
      <c r="O290" s="67">
        <f>IF(E290=0,"",E290/D289)</f>
        <v>0.88732394366197187</v>
      </c>
      <c r="P290" s="68">
        <v>68</v>
      </c>
      <c r="Q290" s="231">
        <f t="shared" si="27"/>
        <v>0.89473684210526316</v>
      </c>
      <c r="R290" s="231">
        <f t="shared" si="28"/>
        <v>0.10526315789473684</v>
      </c>
      <c r="T290" s="104"/>
    </row>
    <row r="291" spans="1:20" ht="15.75" customHeight="1" x14ac:dyDescent="0.25">
      <c r="A291" s="58">
        <v>1301</v>
      </c>
      <c r="B291" s="59"/>
      <c r="C291" s="59"/>
      <c r="D291" s="59"/>
      <c r="E291" s="59"/>
      <c r="F291" s="59">
        <v>62</v>
      </c>
      <c r="G291" s="59"/>
      <c r="H291" s="59"/>
      <c r="I291" s="59"/>
      <c r="J291" s="59"/>
      <c r="K291" s="144"/>
      <c r="L291" s="223"/>
      <c r="M291" s="129"/>
      <c r="N291" s="224"/>
      <c r="O291" s="67">
        <f>IF(F291=0,"",F291/E290)</f>
        <v>0.98412698412698407</v>
      </c>
      <c r="P291" s="68">
        <v>68</v>
      </c>
      <c r="Q291" s="231">
        <f t="shared" si="27"/>
        <v>1</v>
      </c>
      <c r="R291" s="231">
        <f t="shared" si="28"/>
        <v>0</v>
      </c>
      <c r="T291" s="104"/>
    </row>
    <row r="292" spans="1:20" ht="15.75" customHeight="1" x14ac:dyDescent="0.25">
      <c r="A292" s="58">
        <v>1302</v>
      </c>
      <c r="B292" s="59"/>
      <c r="C292" s="59"/>
      <c r="D292" s="59"/>
      <c r="E292" s="59"/>
      <c r="F292" s="59"/>
      <c r="G292" s="59">
        <v>50</v>
      </c>
      <c r="H292" s="59"/>
      <c r="I292" s="59"/>
      <c r="J292" s="59"/>
      <c r="K292" s="144"/>
      <c r="L292" s="223"/>
      <c r="M292" s="129"/>
      <c r="N292" s="224"/>
      <c r="O292" s="67">
        <f>IF(G292=0,"",G292/F291)</f>
        <v>0.80645161290322576</v>
      </c>
      <c r="P292" s="68">
        <v>68</v>
      </c>
      <c r="Q292" s="231">
        <f t="shared" si="27"/>
        <v>1</v>
      </c>
      <c r="R292" s="231">
        <f t="shared" si="28"/>
        <v>0</v>
      </c>
      <c r="T292" s="104"/>
    </row>
    <row r="293" spans="1:20" ht="15.75" customHeight="1" x14ac:dyDescent="0.25">
      <c r="A293" s="58">
        <v>1401</v>
      </c>
      <c r="B293" s="59"/>
      <c r="C293" s="59"/>
      <c r="D293" s="59"/>
      <c r="E293" s="59"/>
      <c r="F293" s="59"/>
      <c r="G293" s="59"/>
      <c r="H293" s="59">
        <v>50</v>
      </c>
      <c r="I293" s="59"/>
      <c r="J293" s="59"/>
      <c r="K293" s="144"/>
      <c r="L293" s="223"/>
      <c r="M293" s="129"/>
      <c r="N293" s="224"/>
      <c r="O293" s="67">
        <f>IF(H293=0,"",H293/G292)</f>
        <v>1</v>
      </c>
      <c r="P293" s="68">
        <v>67</v>
      </c>
      <c r="Q293" s="231">
        <f t="shared" si="27"/>
        <v>0.98529411764705888</v>
      </c>
      <c r="R293" s="231">
        <f t="shared" si="28"/>
        <v>1.4705882352941124E-2</v>
      </c>
      <c r="T293" s="104"/>
    </row>
    <row r="294" spans="1:20" ht="15.75" customHeight="1" x14ac:dyDescent="0.25">
      <c r="A294" s="58">
        <v>1402</v>
      </c>
      <c r="B294" s="59"/>
      <c r="C294" s="59"/>
      <c r="D294" s="59"/>
      <c r="E294" s="59"/>
      <c r="F294" s="59"/>
      <c r="G294" s="59"/>
      <c r="H294" s="59"/>
      <c r="I294" s="59">
        <v>45</v>
      </c>
      <c r="J294" s="59"/>
      <c r="K294" s="144"/>
      <c r="L294" s="223"/>
      <c r="M294" s="129"/>
      <c r="N294" s="224"/>
      <c r="O294" s="67">
        <f>IF(I294=0,"",I294/H293)</f>
        <v>0.9</v>
      </c>
      <c r="P294" s="68">
        <v>67</v>
      </c>
      <c r="Q294" s="231">
        <f t="shared" si="27"/>
        <v>1</v>
      </c>
      <c r="R294" s="231">
        <f t="shared" si="28"/>
        <v>0</v>
      </c>
      <c r="T294" s="104"/>
    </row>
    <row r="295" spans="1:20" ht="15.75" customHeight="1" x14ac:dyDescent="0.25">
      <c r="A295" s="58">
        <v>1501</v>
      </c>
      <c r="B295" s="59"/>
      <c r="C295" s="59"/>
      <c r="D295" s="59"/>
      <c r="E295" s="59"/>
      <c r="F295" s="59"/>
      <c r="G295" s="59"/>
      <c r="H295" s="59"/>
      <c r="I295" s="59"/>
      <c r="J295" s="59">
        <v>45</v>
      </c>
      <c r="K295" s="144">
        <v>15</v>
      </c>
      <c r="L295" s="223"/>
      <c r="M295" s="129"/>
      <c r="N295" s="224"/>
      <c r="O295" s="71">
        <f>IF(J295=0,"",J295/I294)</f>
        <v>1</v>
      </c>
      <c r="P295" s="68">
        <v>64</v>
      </c>
      <c r="Q295" s="71">
        <f t="shared" si="27"/>
        <v>0.95522388059701491</v>
      </c>
      <c r="R295" s="71">
        <f t="shared" si="28"/>
        <v>4.4776119402985093E-2</v>
      </c>
      <c r="T295" s="104"/>
    </row>
    <row r="296" spans="1:20" ht="15.75" customHeight="1" x14ac:dyDescent="0.25">
      <c r="A296" s="58">
        <v>1502</v>
      </c>
      <c r="B296" s="59"/>
      <c r="C296" s="59"/>
      <c r="D296" s="59"/>
      <c r="E296" s="59"/>
      <c r="F296" s="59"/>
      <c r="G296" s="59"/>
      <c r="H296" s="59"/>
      <c r="I296" s="59"/>
      <c r="J296" s="59">
        <v>25</v>
      </c>
      <c r="K296" s="144">
        <v>17</v>
      </c>
      <c r="L296" s="223"/>
      <c r="M296" s="129"/>
      <c r="N296" s="225"/>
      <c r="O296" s="105"/>
      <c r="P296" s="68">
        <v>49</v>
      </c>
      <c r="Q296" s="105"/>
      <c r="R296" s="239"/>
      <c r="T296" s="104"/>
    </row>
    <row r="297" spans="1:20" ht="15.75" customHeight="1" x14ac:dyDescent="0.25">
      <c r="A297" s="58">
        <v>1601</v>
      </c>
      <c r="B297" s="59"/>
      <c r="C297" s="59"/>
      <c r="D297" s="59"/>
      <c r="E297" s="59"/>
      <c r="F297" s="59"/>
      <c r="G297" s="59"/>
      <c r="H297" s="59"/>
      <c r="I297" s="59"/>
      <c r="J297" s="59">
        <v>24</v>
      </c>
      <c r="K297" s="144">
        <v>10</v>
      </c>
      <c r="L297" s="223"/>
      <c r="M297" s="129"/>
      <c r="N297" s="225"/>
      <c r="O297" s="233"/>
      <c r="P297" s="109">
        <v>28</v>
      </c>
      <c r="Q297" s="234"/>
      <c r="R297" s="233"/>
      <c r="T297" s="104"/>
    </row>
    <row r="298" spans="1:20" ht="15.75" customHeight="1" x14ac:dyDescent="0.25">
      <c r="A298" s="58">
        <v>1602</v>
      </c>
      <c r="B298" s="59"/>
      <c r="C298" s="59"/>
      <c r="D298" s="59"/>
      <c r="E298" s="59"/>
      <c r="F298" s="59"/>
      <c r="G298" s="59"/>
      <c r="H298" s="59"/>
      <c r="I298" s="59"/>
      <c r="J298" s="59">
        <v>13</v>
      </c>
      <c r="K298" s="144">
        <v>6</v>
      </c>
      <c r="L298" s="223"/>
      <c r="M298" s="129"/>
      <c r="N298" s="225"/>
      <c r="O298" s="233"/>
      <c r="P298" s="109">
        <v>16</v>
      </c>
      <c r="Q298" s="234"/>
      <c r="R298" s="233"/>
      <c r="T298" s="104"/>
    </row>
    <row r="299" spans="1:20" ht="15.75" customHeight="1" x14ac:dyDescent="0.25">
      <c r="A299" s="58">
        <v>1701</v>
      </c>
      <c r="B299" s="59"/>
      <c r="C299" s="59"/>
      <c r="D299" s="59"/>
      <c r="E299" s="59"/>
      <c r="F299" s="59"/>
      <c r="G299" s="59"/>
      <c r="H299" s="59"/>
      <c r="I299" s="59"/>
      <c r="J299" s="59">
        <v>6</v>
      </c>
      <c r="K299" s="144">
        <v>3</v>
      </c>
      <c r="L299" s="223"/>
      <c r="M299" s="129"/>
      <c r="N299" s="225"/>
      <c r="O299" s="233"/>
      <c r="P299" s="109">
        <v>7</v>
      </c>
      <c r="Q299" s="234"/>
      <c r="R299" s="233"/>
      <c r="T299" s="104"/>
    </row>
    <row r="300" spans="1:20" ht="15.75" customHeight="1" x14ac:dyDescent="0.25">
      <c r="A300" s="58">
        <v>1702</v>
      </c>
      <c r="B300" s="59"/>
      <c r="C300" s="59"/>
      <c r="D300" s="59"/>
      <c r="E300" s="59"/>
      <c r="F300" s="59"/>
      <c r="G300" s="59"/>
      <c r="H300" s="59"/>
      <c r="I300" s="59"/>
      <c r="J300" s="59">
        <v>3</v>
      </c>
      <c r="K300" s="144">
        <v>2</v>
      </c>
      <c r="L300" s="223"/>
      <c r="M300" s="129"/>
      <c r="N300" s="225"/>
      <c r="O300" s="129"/>
      <c r="P300" s="68">
        <v>5</v>
      </c>
      <c r="Q300" s="124"/>
      <c r="R300" s="233"/>
      <c r="T300" s="104"/>
    </row>
    <row r="301" spans="1:20" ht="15.75" customHeight="1" x14ac:dyDescent="0.25">
      <c r="A301" s="58">
        <v>1801</v>
      </c>
      <c r="B301" s="59"/>
      <c r="C301" s="59"/>
      <c r="D301" s="59"/>
      <c r="E301" s="59"/>
      <c r="F301" s="59"/>
      <c r="G301" s="59"/>
      <c r="H301" s="59"/>
      <c r="I301" s="59"/>
      <c r="J301" s="59">
        <v>1</v>
      </c>
      <c r="K301" s="144">
        <v>1</v>
      </c>
      <c r="L301" s="223"/>
      <c r="M301" s="129"/>
      <c r="N301" s="225"/>
      <c r="O301" s="129"/>
      <c r="P301" s="225"/>
      <c r="Q301" s="124"/>
      <c r="R301" s="233"/>
      <c r="T301" s="104"/>
    </row>
    <row r="302" spans="1:20" ht="15.75" customHeight="1" x14ac:dyDescent="0.25">
      <c r="A302" s="58">
        <v>1802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144"/>
      <c r="L302" s="223"/>
      <c r="M302" s="129"/>
      <c r="N302" s="225"/>
      <c r="O302" s="191" t="s">
        <v>83</v>
      </c>
      <c r="P302" s="82">
        <v>50</v>
      </c>
      <c r="Q302" s="83">
        <f>K305</f>
        <v>54</v>
      </c>
      <c r="R302" s="193" t="s">
        <v>11</v>
      </c>
      <c r="T302" s="104"/>
    </row>
    <row r="303" spans="1:20" ht="15.75" customHeight="1" x14ac:dyDescent="0.25">
      <c r="A303" s="58">
        <v>1901</v>
      </c>
      <c r="B303" s="59"/>
      <c r="C303" s="59"/>
      <c r="D303" s="59"/>
      <c r="E303" s="59"/>
      <c r="F303" s="59"/>
      <c r="G303" s="59"/>
      <c r="H303" s="59"/>
      <c r="I303" s="59"/>
      <c r="J303" s="59"/>
      <c r="K303" s="144"/>
      <c r="L303" s="223"/>
      <c r="M303" s="129"/>
      <c r="N303" s="225"/>
      <c r="O303" s="192" t="s">
        <v>85</v>
      </c>
      <c r="P303" s="86">
        <f>IF(P302/B287=0,"",P302/B287)</f>
        <v>0.49019607843137253</v>
      </c>
      <c r="Q303" s="87">
        <f>IF(P302/Q302=0,"",P302/Q302)</f>
        <v>0.92592592592592593</v>
      </c>
      <c r="R303" s="194" t="s">
        <v>86</v>
      </c>
      <c r="T303" s="104"/>
    </row>
    <row r="304" spans="1:20" ht="15.75" customHeight="1" x14ac:dyDescent="0.25">
      <c r="A304" s="58">
        <v>1902</v>
      </c>
      <c r="B304" s="59"/>
      <c r="C304" s="59"/>
      <c r="D304" s="59"/>
      <c r="E304" s="59"/>
      <c r="F304" s="59"/>
      <c r="G304" s="59"/>
      <c r="H304" s="59"/>
      <c r="I304" s="59"/>
      <c r="J304" s="59"/>
      <c r="K304" s="144"/>
      <c r="L304" s="226"/>
      <c r="M304" s="227"/>
      <c r="N304" s="228"/>
      <c r="O304" s="90"/>
      <c r="P304" s="91"/>
      <c r="Q304" s="91"/>
      <c r="R304" s="113"/>
      <c r="T304" s="104"/>
    </row>
    <row r="305" spans="1:20" ht="18" customHeight="1" x14ac:dyDescent="0.25">
      <c r="A305" s="28"/>
      <c r="B305" s="280" t="s">
        <v>111</v>
      </c>
      <c r="C305" s="280"/>
      <c r="D305" s="280"/>
      <c r="E305" s="280"/>
      <c r="F305" s="280"/>
      <c r="G305" s="280"/>
      <c r="H305" s="280"/>
      <c r="I305" s="280"/>
      <c r="J305" s="280"/>
      <c r="K305" s="93">
        <f>SUM(K287:K301)</f>
        <v>54</v>
      </c>
      <c r="L305" s="254">
        <f>IF(SUM(K294:K295)=0,"",SUM(K294:K295)/B287)</f>
        <v>0.14705882352941177</v>
      </c>
      <c r="M305" s="125">
        <f>IF(K305=0,"",K305/B287)</f>
        <v>0.52941176470588236</v>
      </c>
      <c r="N305" s="125">
        <f>IF(K295=0,"",M305-L305)</f>
        <v>0.38235294117647056</v>
      </c>
      <c r="O305" s="3"/>
      <c r="P305" s="29"/>
      <c r="Q305" s="22"/>
      <c r="R305" s="3"/>
      <c r="T305" s="104"/>
    </row>
    <row r="306" spans="1:20" ht="12.75" customHeight="1" x14ac:dyDescent="0.2">
      <c r="A306" s="28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114"/>
      <c r="M306" s="3"/>
      <c r="N306" s="29"/>
      <c r="O306" s="3"/>
      <c r="P306" s="29"/>
      <c r="Q306" s="22"/>
      <c r="R306" s="3"/>
      <c r="S306" s="29"/>
      <c r="T306" s="22"/>
    </row>
    <row r="307" spans="1:20" ht="12.75" customHeight="1" x14ac:dyDescent="0.2">
      <c r="A307" s="28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114"/>
      <c r="M307" s="3"/>
      <c r="N307" s="29"/>
      <c r="O307" s="3"/>
      <c r="P307" s="29"/>
      <c r="Q307" s="22"/>
      <c r="R307" s="3"/>
      <c r="S307" s="29"/>
      <c r="T307" s="22"/>
    </row>
    <row r="308" spans="1:20" ht="26.25" customHeight="1" x14ac:dyDescent="0.3">
      <c r="A308" s="209"/>
      <c r="B308" s="294" t="s">
        <v>99</v>
      </c>
      <c r="C308" s="294"/>
      <c r="D308" s="294"/>
      <c r="E308" s="294"/>
      <c r="F308" s="294"/>
      <c r="G308" s="294"/>
      <c r="H308" s="294"/>
      <c r="I308" s="294"/>
      <c r="J308" s="294"/>
      <c r="K308" s="57" t="s">
        <v>76</v>
      </c>
      <c r="L308" s="114"/>
      <c r="M308" s="3"/>
      <c r="N308" s="29"/>
      <c r="O308" s="3"/>
      <c r="P308" s="29"/>
      <c r="Q308" s="29"/>
      <c r="R308" s="29"/>
    </row>
    <row r="309" spans="1:20" ht="20.25" customHeight="1" x14ac:dyDescent="0.2">
      <c r="A309" s="293" t="s">
        <v>10</v>
      </c>
      <c r="B309" s="273" t="s">
        <v>100</v>
      </c>
      <c r="C309" s="274"/>
      <c r="D309" s="274"/>
      <c r="E309" s="274"/>
      <c r="F309" s="274"/>
      <c r="G309" s="274"/>
      <c r="H309" s="274"/>
      <c r="I309" s="274"/>
      <c r="J309" s="275"/>
      <c r="K309" s="276" t="s">
        <v>11</v>
      </c>
      <c r="L309" s="269" t="s">
        <v>3</v>
      </c>
      <c r="M309" s="269" t="s">
        <v>4</v>
      </c>
      <c r="N309" s="278" t="s">
        <v>5</v>
      </c>
      <c r="O309" s="269" t="s">
        <v>6</v>
      </c>
      <c r="P309" s="267" t="s">
        <v>7</v>
      </c>
      <c r="Q309" s="267" t="s">
        <v>8</v>
      </c>
      <c r="R309" s="269" t="s">
        <v>101</v>
      </c>
    </row>
    <row r="310" spans="1:20" ht="15.75" customHeight="1" x14ac:dyDescent="0.25">
      <c r="A310" s="268"/>
      <c r="B310" s="58" t="s">
        <v>102</v>
      </c>
      <c r="C310" s="58" t="s">
        <v>103</v>
      </c>
      <c r="D310" s="58" t="s">
        <v>104</v>
      </c>
      <c r="E310" s="58" t="s">
        <v>105</v>
      </c>
      <c r="F310" s="58" t="s">
        <v>106</v>
      </c>
      <c r="G310" s="58" t="s">
        <v>107</v>
      </c>
      <c r="H310" s="58" t="s">
        <v>108</v>
      </c>
      <c r="I310" s="58" t="s">
        <v>109</v>
      </c>
      <c r="J310" s="58" t="s">
        <v>110</v>
      </c>
      <c r="K310" s="268"/>
      <c r="L310" s="277"/>
      <c r="M310" s="268"/>
      <c r="N310" s="268"/>
      <c r="O310" s="268"/>
      <c r="P310" s="268"/>
      <c r="Q310" s="268"/>
      <c r="R310" s="268"/>
      <c r="T310" s="104"/>
    </row>
    <row r="311" spans="1:20" ht="15.75" customHeight="1" x14ac:dyDescent="0.25">
      <c r="A311" s="58">
        <v>1102</v>
      </c>
      <c r="B311" s="59">
        <v>92</v>
      </c>
      <c r="C311" s="59"/>
      <c r="D311" s="59"/>
      <c r="E311" s="59"/>
      <c r="F311" s="59"/>
      <c r="G311" s="59"/>
      <c r="H311" s="59"/>
      <c r="I311" s="59"/>
      <c r="J311" s="59"/>
      <c r="K311" s="144"/>
      <c r="L311" s="220"/>
      <c r="M311" s="242"/>
      <c r="N311" s="83"/>
      <c r="O311" s="229"/>
      <c r="P311" s="63">
        <f>B311</f>
        <v>92</v>
      </c>
      <c r="Q311" s="230"/>
      <c r="R311" s="229"/>
      <c r="T311" s="104"/>
    </row>
    <row r="312" spans="1:20" ht="15.75" customHeight="1" x14ac:dyDescent="0.25">
      <c r="A312" s="58">
        <v>1201</v>
      </c>
      <c r="B312" s="59"/>
      <c r="C312" s="59">
        <v>77</v>
      </c>
      <c r="D312" s="59"/>
      <c r="E312" s="59"/>
      <c r="F312" s="59"/>
      <c r="G312" s="59"/>
      <c r="H312" s="59"/>
      <c r="I312" s="59"/>
      <c r="J312" s="59"/>
      <c r="K312" s="144"/>
      <c r="L312" s="223"/>
      <c r="M312" s="130"/>
      <c r="N312" s="243"/>
      <c r="O312" s="67">
        <f>IF(C312=0,"",C312/B311)</f>
        <v>0.83695652173913049</v>
      </c>
      <c r="P312" s="68">
        <v>77</v>
      </c>
      <c r="Q312" s="231">
        <f t="shared" ref="Q312:Q319" si="29">IF(P312=0,"",P312/P311)</f>
        <v>0.83695652173913049</v>
      </c>
      <c r="R312" s="231">
        <f t="shared" ref="R312:R319" si="30">IF(P312=0,"",100%-Q312)</f>
        <v>0.16304347826086951</v>
      </c>
      <c r="T312" s="104"/>
    </row>
    <row r="313" spans="1:20" ht="15.75" customHeight="1" x14ac:dyDescent="0.25">
      <c r="A313" s="58">
        <v>1202</v>
      </c>
      <c r="B313" s="59"/>
      <c r="C313" s="59"/>
      <c r="D313" s="59">
        <v>63</v>
      </c>
      <c r="E313" s="59"/>
      <c r="F313" s="59"/>
      <c r="G313" s="59"/>
      <c r="H313" s="59"/>
      <c r="I313" s="59"/>
      <c r="J313" s="59"/>
      <c r="K313" s="144"/>
      <c r="L313" s="223"/>
      <c r="M313" s="130"/>
      <c r="N313" s="243"/>
      <c r="O313" s="67">
        <f>IF(D313=0,"",D313/C312)</f>
        <v>0.81818181818181823</v>
      </c>
      <c r="P313" s="68">
        <v>72</v>
      </c>
      <c r="Q313" s="231">
        <f t="shared" si="29"/>
        <v>0.93506493506493504</v>
      </c>
      <c r="R313" s="231">
        <f t="shared" si="30"/>
        <v>6.4935064935064957E-2</v>
      </c>
      <c r="T313" s="70">
        <f>P313/P311</f>
        <v>0.78260869565217395</v>
      </c>
    </row>
    <row r="314" spans="1:20" ht="15.75" customHeight="1" x14ac:dyDescent="0.25">
      <c r="A314" s="58">
        <v>1301</v>
      </c>
      <c r="B314" s="59"/>
      <c r="C314" s="59"/>
      <c r="D314" s="59"/>
      <c r="E314" s="59">
        <v>54</v>
      </c>
      <c r="F314" s="59"/>
      <c r="G314" s="59"/>
      <c r="H314" s="59"/>
      <c r="I314" s="59"/>
      <c r="J314" s="59"/>
      <c r="K314" s="144"/>
      <c r="L314" s="223"/>
      <c r="M314" s="130"/>
      <c r="N314" s="243"/>
      <c r="O314" s="67">
        <f>IF(E314=0,"",E314/D313)</f>
        <v>0.8571428571428571</v>
      </c>
      <c r="P314" s="68">
        <v>69</v>
      </c>
      <c r="Q314" s="231">
        <f t="shared" si="29"/>
        <v>0.95833333333333337</v>
      </c>
      <c r="R314" s="231">
        <f t="shared" si="30"/>
        <v>4.166666666666663E-2</v>
      </c>
      <c r="T314" s="104"/>
    </row>
    <row r="315" spans="1:20" ht="15.75" customHeight="1" x14ac:dyDescent="0.25">
      <c r="A315" s="58">
        <v>1302</v>
      </c>
      <c r="B315" s="59"/>
      <c r="C315" s="59"/>
      <c r="D315" s="59"/>
      <c r="E315" s="59"/>
      <c r="F315" s="59">
        <v>43</v>
      </c>
      <c r="G315" s="59"/>
      <c r="H315" s="59"/>
      <c r="I315" s="59"/>
      <c r="J315" s="59"/>
      <c r="K315" s="144"/>
      <c r="L315" s="223"/>
      <c r="M315" s="130"/>
      <c r="N315" s="243"/>
      <c r="O315" s="67">
        <f>IF(F315=0,"",F315/E314)</f>
        <v>0.79629629629629628</v>
      </c>
      <c r="P315" s="68">
        <v>63</v>
      </c>
      <c r="Q315" s="231">
        <f t="shared" si="29"/>
        <v>0.91304347826086951</v>
      </c>
      <c r="R315" s="231">
        <f t="shared" si="30"/>
        <v>8.6956521739130488E-2</v>
      </c>
      <c r="T315" s="104"/>
    </row>
    <row r="316" spans="1:20" ht="15.75" customHeight="1" x14ac:dyDescent="0.25">
      <c r="A316" s="58">
        <v>1401</v>
      </c>
      <c r="B316" s="59"/>
      <c r="C316" s="59"/>
      <c r="D316" s="59"/>
      <c r="E316" s="59"/>
      <c r="F316" s="59"/>
      <c r="G316" s="59">
        <v>43</v>
      </c>
      <c r="H316" s="59"/>
      <c r="I316" s="59"/>
      <c r="J316" s="59"/>
      <c r="K316" s="144"/>
      <c r="L316" s="223"/>
      <c r="M316" s="130"/>
      <c r="N316" s="243"/>
      <c r="O316" s="67">
        <f>IF(G316=0,"",G316/F315)</f>
        <v>1</v>
      </c>
      <c r="P316" s="68">
        <v>61</v>
      </c>
      <c r="Q316" s="231">
        <f t="shared" si="29"/>
        <v>0.96825396825396826</v>
      </c>
      <c r="R316" s="231">
        <f t="shared" si="30"/>
        <v>3.1746031746031744E-2</v>
      </c>
      <c r="T316" s="104"/>
    </row>
    <row r="317" spans="1:20" ht="15.75" customHeight="1" x14ac:dyDescent="0.25">
      <c r="A317" s="58">
        <v>1402</v>
      </c>
      <c r="B317" s="59"/>
      <c r="C317" s="59"/>
      <c r="D317" s="59"/>
      <c r="E317" s="59"/>
      <c r="F317" s="59"/>
      <c r="G317" s="59"/>
      <c r="H317" s="59">
        <v>36</v>
      </c>
      <c r="I317" s="59"/>
      <c r="J317" s="59"/>
      <c r="K317" s="144"/>
      <c r="L317" s="223"/>
      <c r="M317" s="130"/>
      <c r="N317" s="243"/>
      <c r="O317" s="67">
        <f>IF(H317=0,"",H317/G316)</f>
        <v>0.83720930232558144</v>
      </c>
      <c r="P317" s="68">
        <v>55</v>
      </c>
      <c r="Q317" s="231">
        <f t="shared" si="29"/>
        <v>0.90163934426229508</v>
      </c>
      <c r="R317" s="231">
        <f t="shared" si="30"/>
        <v>9.8360655737704916E-2</v>
      </c>
      <c r="T317" s="104"/>
    </row>
    <row r="318" spans="1:20" ht="15.75" customHeight="1" x14ac:dyDescent="0.25">
      <c r="A318" s="58">
        <v>1501</v>
      </c>
      <c r="B318" s="59"/>
      <c r="C318" s="59"/>
      <c r="D318" s="59"/>
      <c r="E318" s="59"/>
      <c r="F318" s="59"/>
      <c r="G318" s="59"/>
      <c r="H318" s="59"/>
      <c r="I318" s="59">
        <v>28</v>
      </c>
      <c r="J318" s="59"/>
      <c r="K318" s="144"/>
      <c r="L318" s="223"/>
      <c r="M318" s="130"/>
      <c r="N318" s="243"/>
      <c r="O318" s="67">
        <f>IF(I318=0,"",I318/H317)</f>
        <v>0.77777777777777779</v>
      </c>
      <c r="P318" s="68">
        <v>53</v>
      </c>
      <c r="Q318" s="231">
        <f t="shared" si="29"/>
        <v>0.96363636363636362</v>
      </c>
      <c r="R318" s="231">
        <f t="shared" si="30"/>
        <v>3.6363636363636376E-2</v>
      </c>
      <c r="T318" s="104"/>
    </row>
    <row r="319" spans="1:20" ht="15.75" customHeight="1" x14ac:dyDescent="0.25">
      <c r="A319" s="58">
        <v>1502</v>
      </c>
      <c r="B319" s="59"/>
      <c r="C319" s="59"/>
      <c r="D319" s="59"/>
      <c r="E319" s="59"/>
      <c r="F319" s="59"/>
      <c r="G319" s="59"/>
      <c r="H319" s="59"/>
      <c r="I319" s="59"/>
      <c r="J319" s="59">
        <v>25</v>
      </c>
      <c r="K319" s="144">
        <v>10</v>
      </c>
      <c r="L319" s="223"/>
      <c r="M319" s="130"/>
      <c r="N319" s="243"/>
      <c r="O319" s="71">
        <f>IF(J319=0,"",J319/I318)</f>
        <v>0.8928571428571429</v>
      </c>
      <c r="P319" s="68">
        <v>51</v>
      </c>
      <c r="Q319" s="71">
        <f t="shared" si="29"/>
        <v>0.96226415094339623</v>
      </c>
      <c r="R319" s="71">
        <f t="shared" si="30"/>
        <v>3.7735849056603765E-2</v>
      </c>
      <c r="T319" s="104"/>
    </row>
    <row r="320" spans="1:20" ht="15.75" customHeight="1" x14ac:dyDescent="0.25">
      <c r="A320" s="58">
        <v>1601</v>
      </c>
      <c r="B320" s="59"/>
      <c r="C320" s="59"/>
      <c r="D320" s="59"/>
      <c r="E320" s="59"/>
      <c r="F320" s="59"/>
      <c r="G320" s="59"/>
      <c r="H320" s="59"/>
      <c r="I320" s="59"/>
      <c r="J320" s="59">
        <v>26</v>
      </c>
      <c r="K320" s="144">
        <v>12</v>
      </c>
      <c r="L320" s="223"/>
      <c r="M320" s="130"/>
      <c r="N320" s="244"/>
      <c r="O320" s="105"/>
      <c r="P320" s="68">
        <v>36</v>
      </c>
      <c r="Q320" s="105"/>
      <c r="R320" s="239"/>
      <c r="T320" s="104"/>
    </row>
    <row r="321" spans="1:20" ht="15.75" customHeight="1" x14ac:dyDescent="0.25">
      <c r="A321" s="58">
        <v>1602</v>
      </c>
      <c r="B321" s="59"/>
      <c r="C321" s="59"/>
      <c r="D321" s="59"/>
      <c r="E321" s="59"/>
      <c r="F321" s="59"/>
      <c r="G321" s="59"/>
      <c r="H321" s="59"/>
      <c r="I321" s="59"/>
      <c r="J321" s="59">
        <v>18</v>
      </c>
      <c r="K321" s="144">
        <v>8</v>
      </c>
      <c r="L321" s="223"/>
      <c r="M321" s="130"/>
      <c r="N321" s="244"/>
      <c r="O321" s="233"/>
      <c r="P321" s="109">
        <v>25</v>
      </c>
      <c r="Q321" s="234"/>
      <c r="R321" s="233"/>
      <c r="T321" s="104"/>
    </row>
    <row r="322" spans="1:20" ht="15.75" customHeight="1" x14ac:dyDescent="0.25">
      <c r="A322" s="58">
        <v>1701</v>
      </c>
      <c r="B322" s="59"/>
      <c r="C322" s="59"/>
      <c r="D322" s="59"/>
      <c r="E322" s="59"/>
      <c r="F322" s="59"/>
      <c r="G322" s="59"/>
      <c r="H322" s="59"/>
      <c r="I322" s="59"/>
      <c r="J322" s="59">
        <v>12</v>
      </c>
      <c r="K322" s="144">
        <v>5</v>
      </c>
      <c r="L322" s="223"/>
      <c r="M322" s="130"/>
      <c r="N322" s="244"/>
      <c r="O322" s="233"/>
      <c r="P322" s="109">
        <v>14</v>
      </c>
      <c r="Q322" s="234"/>
      <c r="R322" s="233"/>
      <c r="T322" s="104"/>
    </row>
    <row r="323" spans="1:20" ht="15.75" customHeight="1" x14ac:dyDescent="0.25">
      <c r="A323" s="58">
        <v>1702</v>
      </c>
      <c r="B323" s="59"/>
      <c r="C323" s="59"/>
      <c r="D323" s="59"/>
      <c r="E323" s="59"/>
      <c r="F323" s="59"/>
      <c r="G323" s="59"/>
      <c r="H323" s="59"/>
      <c r="I323" s="59"/>
      <c r="J323" s="59">
        <v>5</v>
      </c>
      <c r="K323" s="144">
        <v>1</v>
      </c>
      <c r="L323" s="223"/>
      <c r="M323" s="130"/>
      <c r="N323" s="244"/>
      <c r="O323" s="233"/>
      <c r="P323" s="109">
        <v>6</v>
      </c>
      <c r="Q323" s="234"/>
      <c r="R323" s="233"/>
      <c r="T323" s="104"/>
    </row>
    <row r="324" spans="1:20" ht="15.75" customHeight="1" x14ac:dyDescent="0.25">
      <c r="A324" s="58">
        <v>1801</v>
      </c>
      <c r="B324" s="59"/>
      <c r="C324" s="59"/>
      <c r="D324" s="59"/>
      <c r="E324" s="59"/>
      <c r="F324" s="59"/>
      <c r="G324" s="59"/>
      <c r="H324" s="59"/>
      <c r="I324" s="59"/>
      <c r="J324" s="59">
        <v>2</v>
      </c>
      <c r="K324" s="144">
        <v>3</v>
      </c>
      <c r="L324" s="223"/>
      <c r="M324" s="130"/>
      <c r="N324" s="244"/>
      <c r="O324" s="129"/>
      <c r="P324" s="225"/>
      <c r="Q324" s="124"/>
      <c r="R324" s="233"/>
      <c r="T324" s="104"/>
    </row>
    <row r="325" spans="1:20" ht="15.75" customHeight="1" x14ac:dyDescent="0.25">
      <c r="A325" s="58">
        <v>1802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144"/>
      <c r="L325" s="223"/>
      <c r="M325" s="130"/>
      <c r="N325" s="244"/>
      <c r="O325" s="191" t="s">
        <v>83</v>
      </c>
      <c r="P325" s="82">
        <v>39</v>
      </c>
      <c r="Q325" s="83">
        <f>K328</f>
        <v>39</v>
      </c>
      <c r="R325" s="193" t="s">
        <v>11</v>
      </c>
      <c r="T325" s="104"/>
    </row>
    <row r="326" spans="1:20" ht="15.75" customHeight="1" x14ac:dyDescent="0.25">
      <c r="A326" s="58">
        <v>1901</v>
      </c>
      <c r="B326" s="59"/>
      <c r="C326" s="59"/>
      <c r="D326" s="59"/>
      <c r="E326" s="59"/>
      <c r="F326" s="59"/>
      <c r="G326" s="59"/>
      <c r="H326" s="59"/>
      <c r="I326" s="59"/>
      <c r="J326" s="59"/>
      <c r="K326" s="144"/>
      <c r="L326" s="223"/>
      <c r="M326" s="130"/>
      <c r="N326" s="244"/>
      <c r="O326" s="192" t="s">
        <v>85</v>
      </c>
      <c r="P326" s="86">
        <f>IF(P325/B311=0,"",P325/B311)</f>
        <v>0.42391304347826086</v>
      </c>
      <c r="Q326" s="87">
        <f>IF(P325/Q325=0,"",P325/Q325)</f>
        <v>1</v>
      </c>
      <c r="R326" s="194" t="s">
        <v>86</v>
      </c>
      <c r="T326" s="104"/>
    </row>
    <row r="327" spans="1:20" ht="15.75" customHeight="1" x14ac:dyDescent="0.25">
      <c r="A327" s="58">
        <v>1902</v>
      </c>
      <c r="B327" s="59"/>
      <c r="C327" s="59"/>
      <c r="D327" s="59"/>
      <c r="E327" s="59"/>
      <c r="F327" s="59"/>
      <c r="G327" s="59"/>
      <c r="H327" s="59"/>
      <c r="I327" s="59"/>
      <c r="J327" s="59"/>
      <c r="K327" s="144"/>
      <c r="L327" s="226"/>
      <c r="M327" s="245"/>
      <c r="N327" s="246"/>
      <c r="O327" s="90"/>
      <c r="P327" s="91"/>
      <c r="Q327" s="91"/>
      <c r="R327" s="113"/>
      <c r="T327" s="104"/>
    </row>
    <row r="328" spans="1:20" ht="18" customHeight="1" x14ac:dyDescent="0.25">
      <c r="A328" s="28"/>
      <c r="B328" s="280" t="s">
        <v>111</v>
      </c>
      <c r="C328" s="280"/>
      <c r="D328" s="280"/>
      <c r="E328" s="280"/>
      <c r="F328" s="280"/>
      <c r="G328" s="280"/>
      <c r="H328" s="280"/>
      <c r="I328" s="280"/>
      <c r="J328" s="280"/>
      <c r="K328" s="93">
        <f>SUM(K311:K324)</f>
        <v>39</v>
      </c>
      <c r="L328" s="247">
        <f>IF(SUM(K318:K319)=0,"",SUM(K318:K319)/B311)</f>
        <v>0.10869565217391304</v>
      </c>
      <c r="M328" s="94">
        <f>IF(K328=0,"",K328/B311)</f>
        <v>0.42391304347826086</v>
      </c>
      <c r="N328" s="94">
        <f>IF(K319=0,"",M328-L328)</f>
        <v>0.31521739130434784</v>
      </c>
      <c r="O328" s="3"/>
      <c r="P328" s="29"/>
      <c r="Q328" s="22"/>
      <c r="R328" s="3"/>
      <c r="T328" s="104"/>
    </row>
    <row r="329" spans="1:20" ht="12.75" customHeight="1" x14ac:dyDescent="0.2">
      <c r="L329" s="114"/>
      <c r="M329" s="3"/>
      <c r="O329" s="3"/>
    </row>
    <row r="330" spans="1:20" ht="12.75" customHeight="1" x14ac:dyDescent="0.2">
      <c r="L330" s="114"/>
      <c r="M330" s="3"/>
      <c r="O330" s="3"/>
    </row>
    <row r="331" spans="1:20" ht="26.25" customHeight="1" x14ac:dyDescent="0.3">
      <c r="A331" s="209"/>
      <c r="B331" s="294" t="s">
        <v>99</v>
      </c>
      <c r="C331" s="294"/>
      <c r="D331" s="294"/>
      <c r="E331" s="294"/>
      <c r="F331" s="294"/>
      <c r="G331" s="294"/>
      <c r="H331" s="294"/>
      <c r="I331" s="294"/>
      <c r="J331" s="294"/>
      <c r="K331" s="57" t="s">
        <v>80</v>
      </c>
      <c r="L331" s="114"/>
      <c r="M331" s="3"/>
      <c r="N331" s="29"/>
      <c r="O331" s="3"/>
      <c r="P331" s="29"/>
      <c r="Q331" s="29"/>
      <c r="R331" s="29"/>
    </row>
    <row r="332" spans="1:20" ht="20.25" customHeight="1" x14ac:dyDescent="0.2">
      <c r="A332" s="293" t="s">
        <v>10</v>
      </c>
      <c r="B332" s="273" t="s">
        <v>100</v>
      </c>
      <c r="C332" s="274"/>
      <c r="D332" s="274"/>
      <c r="E332" s="274"/>
      <c r="F332" s="274"/>
      <c r="G332" s="274"/>
      <c r="H332" s="274"/>
      <c r="I332" s="274"/>
      <c r="J332" s="275"/>
      <c r="K332" s="276" t="s">
        <v>11</v>
      </c>
      <c r="L332" s="269" t="s">
        <v>3</v>
      </c>
      <c r="M332" s="269" t="s">
        <v>4</v>
      </c>
      <c r="N332" s="278" t="s">
        <v>5</v>
      </c>
      <c r="O332" s="269" t="s">
        <v>6</v>
      </c>
      <c r="P332" s="267" t="s">
        <v>7</v>
      </c>
      <c r="Q332" s="267" t="s">
        <v>8</v>
      </c>
      <c r="R332" s="269" t="s">
        <v>101</v>
      </c>
    </row>
    <row r="333" spans="1:20" ht="15.75" customHeight="1" x14ac:dyDescent="0.25">
      <c r="A333" s="268"/>
      <c r="B333" s="58" t="s">
        <v>102</v>
      </c>
      <c r="C333" s="58" t="s">
        <v>103</v>
      </c>
      <c r="D333" s="58" t="s">
        <v>104</v>
      </c>
      <c r="E333" s="58" t="s">
        <v>105</v>
      </c>
      <c r="F333" s="58" t="s">
        <v>106</v>
      </c>
      <c r="G333" s="58" t="s">
        <v>107</v>
      </c>
      <c r="H333" s="58" t="s">
        <v>108</v>
      </c>
      <c r="I333" s="58" t="s">
        <v>109</v>
      </c>
      <c r="J333" s="58" t="s">
        <v>110</v>
      </c>
      <c r="K333" s="268"/>
      <c r="L333" s="277"/>
      <c r="M333" s="268"/>
      <c r="N333" s="268"/>
      <c r="O333" s="268"/>
      <c r="P333" s="268"/>
      <c r="Q333" s="268"/>
      <c r="R333" s="268"/>
      <c r="T333" s="104"/>
    </row>
    <row r="334" spans="1:20" ht="15.75" customHeight="1" x14ac:dyDescent="0.25">
      <c r="A334" s="58">
        <v>1201</v>
      </c>
      <c r="B334" s="59">
        <v>104</v>
      </c>
      <c r="C334" s="59"/>
      <c r="D334" s="59"/>
      <c r="E334" s="59"/>
      <c r="F334" s="59"/>
      <c r="G334" s="59"/>
      <c r="H334" s="59"/>
      <c r="I334" s="59"/>
      <c r="J334" s="59"/>
      <c r="K334" s="144"/>
      <c r="L334" s="220"/>
      <c r="M334" s="242"/>
      <c r="N334" s="83"/>
      <c r="O334" s="229"/>
      <c r="P334" s="63">
        <f>B334</f>
        <v>104</v>
      </c>
      <c r="Q334" s="230"/>
      <c r="R334" s="229"/>
      <c r="T334" s="104"/>
    </row>
    <row r="335" spans="1:20" ht="15.75" customHeight="1" x14ac:dyDescent="0.25">
      <c r="A335" s="58">
        <v>1202</v>
      </c>
      <c r="B335" s="59"/>
      <c r="C335" s="59">
        <v>77</v>
      </c>
      <c r="D335" s="59"/>
      <c r="E335" s="59"/>
      <c r="F335" s="59"/>
      <c r="G335" s="59"/>
      <c r="H335" s="59"/>
      <c r="I335" s="59"/>
      <c r="J335" s="59"/>
      <c r="K335" s="144"/>
      <c r="L335" s="223"/>
      <c r="M335" s="130"/>
      <c r="N335" s="243"/>
      <c r="O335" s="67">
        <f>IF(C335=0,"",C335/B334)</f>
        <v>0.74038461538461542</v>
      </c>
      <c r="P335" s="68">
        <v>77</v>
      </c>
      <c r="Q335" s="231">
        <f t="shared" ref="Q335:Q342" si="31">IF(P335=0,"",P335/P334)</f>
        <v>0.74038461538461542</v>
      </c>
      <c r="R335" s="231">
        <f t="shared" ref="R335:R342" si="32">IF(P335=0,"",100%-Q335)</f>
        <v>0.25961538461538458</v>
      </c>
      <c r="T335" s="104"/>
    </row>
    <row r="336" spans="1:20" ht="15.75" customHeight="1" x14ac:dyDescent="0.25">
      <c r="A336" s="58">
        <v>1301</v>
      </c>
      <c r="B336" s="59"/>
      <c r="C336" s="59"/>
      <c r="D336" s="59">
        <v>67</v>
      </c>
      <c r="E336" s="59"/>
      <c r="F336" s="59"/>
      <c r="G336" s="59"/>
      <c r="H336" s="59"/>
      <c r="I336" s="59"/>
      <c r="J336" s="59"/>
      <c r="K336" s="144"/>
      <c r="L336" s="223"/>
      <c r="M336" s="130"/>
      <c r="N336" s="243"/>
      <c r="O336" s="67">
        <f>IF(D336=0,"",D336/C335)</f>
        <v>0.87012987012987009</v>
      </c>
      <c r="P336" s="68">
        <v>76</v>
      </c>
      <c r="Q336" s="231">
        <f t="shared" si="31"/>
        <v>0.98701298701298701</v>
      </c>
      <c r="R336" s="231">
        <f t="shared" si="32"/>
        <v>1.2987012987012991E-2</v>
      </c>
      <c r="T336" s="70">
        <f>P336/P334</f>
        <v>0.73076923076923073</v>
      </c>
    </row>
    <row r="337" spans="1:20" ht="15.75" customHeight="1" x14ac:dyDescent="0.25">
      <c r="A337" s="58">
        <v>1302</v>
      </c>
      <c r="B337" s="59"/>
      <c r="C337" s="59"/>
      <c r="D337" s="59"/>
      <c r="E337" s="59">
        <v>51</v>
      </c>
      <c r="F337" s="59"/>
      <c r="G337" s="59"/>
      <c r="H337" s="59"/>
      <c r="I337" s="59"/>
      <c r="J337" s="59"/>
      <c r="K337" s="144"/>
      <c r="L337" s="223"/>
      <c r="M337" s="130"/>
      <c r="N337" s="243"/>
      <c r="O337" s="67">
        <f>IF(E337=0,"",E337/D336)</f>
        <v>0.76119402985074625</v>
      </c>
      <c r="P337" s="68">
        <v>71</v>
      </c>
      <c r="Q337" s="231">
        <f t="shared" si="31"/>
        <v>0.93421052631578949</v>
      </c>
      <c r="R337" s="231">
        <f t="shared" si="32"/>
        <v>6.5789473684210509E-2</v>
      </c>
      <c r="T337" s="104"/>
    </row>
    <row r="338" spans="1:20" ht="15.75" customHeight="1" x14ac:dyDescent="0.25">
      <c r="A338" s="58">
        <v>1401</v>
      </c>
      <c r="B338" s="59"/>
      <c r="C338" s="59"/>
      <c r="D338" s="59"/>
      <c r="E338" s="59"/>
      <c r="F338" s="59">
        <v>51</v>
      </c>
      <c r="G338" s="59"/>
      <c r="H338" s="59"/>
      <c r="I338" s="59"/>
      <c r="J338" s="59"/>
      <c r="K338" s="144"/>
      <c r="L338" s="223"/>
      <c r="M338" s="130"/>
      <c r="N338" s="243"/>
      <c r="O338" s="67">
        <f>IF(F338=0,"",F338/E337)</f>
        <v>1</v>
      </c>
      <c r="P338" s="68">
        <v>69</v>
      </c>
      <c r="Q338" s="231">
        <f t="shared" si="31"/>
        <v>0.971830985915493</v>
      </c>
      <c r="R338" s="231">
        <f t="shared" si="32"/>
        <v>2.8169014084507005E-2</v>
      </c>
      <c r="T338" s="104"/>
    </row>
    <row r="339" spans="1:20" ht="15.75" customHeight="1" x14ac:dyDescent="0.25">
      <c r="A339" s="58">
        <v>1402</v>
      </c>
      <c r="B339" s="59"/>
      <c r="C339" s="59"/>
      <c r="D339" s="59"/>
      <c r="E339" s="59"/>
      <c r="F339" s="59"/>
      <c r="G339" s="59">
        <v>41</v>
      </c>
      <c r="H339" s="59"/>
      <c r="I339" s="59"/>
      <c r="J339" s="59"/>
      <c r="K339" s="144"/>
      <c r="L339" s="223"/>
      <c r="M339" s="130"/>
      <c r="N339" s="243"/>
      <c r="O339" s="67">
        <f>IF(G339=0,"",G339/F338)</f>
        <v>0.80392156862745101</v>
      </c>
      <c r="P339" s="68">
        <v>66</v>
      </c>
      <c r="Q339" s="231">
        <f t="shared" si="31"/>
        <v>0.95652173913043481</v>
      </c>
      <c r="R339" s="231">
        <f t="shared" si="32"/>
        <v>4.3478260869565188E-2</v>
      </c>
      <c r="T339" s="104"/>
    </row>
    <row r="340" spans="1:20" ht="15.75" customHeight="1" x14ac:dyDescent="0.25">
      <c r="A340" s="58">
        <v>1501</v>
      </c>
      <c r="B340" s="59"/>
      <c r="C340" s="59"/>
      <c r="D340" s="59"/>
      <c r="E340" s="59"/>
      <c r="F340" s="59"/>
      <c r="G340" s="59"/>
      <c r="H340" s="59">
        <v>35</v>
      </c>
      <c r="I340" s="59"/>
      <c r="J340" s="59"/>
      <c r="K340" s="144"/>
      <c r="L340" s="223"/>
      <c r="M340" s="130"/>
      <c r="N340" s="243"/>
      <c r="O340" s="67">
        <f>IF(H340=0,"",H340/G339)</f>
        <v>0.85365853658536583</v>
      </c>
      <c r="P340" s="68">
        <v>65</v>
      </c>
      <c r="Q340" s="231">
        <f t="shared" si="31"/>
        <v>0.98484848484848486</v>
      </c>
      <c r="R340" s="231">
        <f t="shared" si="32"/>
        <v>1.5151515151515138E-2</v>
      </c>
      <c r="T340" s="104"/>
    </row>
    <row r="341" spans="1:20" ht="15.75" customHeight="1" x14ac:dyDescent="0.25">
      <c r="A341" s="58">
        <v>1502</v>
      </c>
      <c r="B341" s="59"/>
      <c r="C341" s="59"/>
      <c r="D341" s="59"/>
      <c r="E341" s="59"/>
      <c r="F341" s="59"/>
      <c r="G341" s="59"/>
      <c r="H341" s="59"/>
      <c r="I341" s="59">
        <v>26</v>
      </c>
      <c r="J341" s="59"/>
      <c r="K341" s="144"/>
      <c r="L341" s="223"/>
      <c r="M341" s="130"/>
      <c r="N341" s="243"/>
      <c r="O341" s="67">
        <f>IF(I341=0,"",I341/H340)</f>
        <v>0.74285714285714288</v>
      </c>
      <c r="P341" s="68">
        <v>63</v>
      </c>
      <c r="Q341" s="231">
        <f t="shared" si="31"/>
        <v>0.96923076923076923</v>
      </c>
      <c r="R341" s="231">
        <f t="shared" si="32"/>
        <v>3.0769230769230771E-2</v>
      </c>
      <c r="T341" s="104"/>
    </row>
    <row r="342" spans="1:20" ht="15.75" customHeight="1" x14ac:dyDescent="0.25">
      <c r="A342" s="58">
        <v>1601</v>
      </c>
      <c r="B342" s="59"/>
      <c r="C342" s="59"/>
      <c r="D342" s="59"/>
      <c r="E342" s="59"/>
      <c r="F342" s="59"/>
      <c r="G342" s="59"/>
      <c r="H342" s="59"/>
      <c r="I342" s="59"/>
      <c r="J342" s="59">
        <v>26</v>
      </c>
      <c r="K342" s="144">
        <v>9</v>
      </c>
      <c r="L342" s="223"/>
      <c r="M342" s="130"/>
      <c r="N342" s="243"/>
      <c r="O342" s="71">
        <f>IF(J342=0,"",J342/I341)</f>
        <v>1</v>
      </c>
      <c r="P342" s="68">
        <v>60</v>
      </c>
      <c r="Q342" s="71">
        <f t="shared" si="31"/>
        <v>0.95238095238095233</v>
      </c>
      <c r="R342" s="71">
        <f t="shared" si="32"/>
        <v>4.7619047619047672E-2</v>
      </c>
      <c r="T342" s="104"/>
    </row>
    <row r="343" spans="1:20" ht="15.75" customHeight="1" x14ac:dyDescent="0.25">
      <c r="A343" s="58">
        <v>1602</v>
      </c>
      <c r="B343" s="59"/>
      <c r="C343" s="59"/>
      <c r="D343" s="59"/>
      <c r="E343" s="59"/>
      <c r="F343" s="59"/>
      <c r="G343" s="59"/>
      <c r="H343" s="59"/>
      <c r="I343" s="59"/>
      <c r="J343" s="59">
        <v>36</v>
      </c>
      <c r="K343" s="144">
        <v>9</v>
      </c>
      <c r="L343" s="223"/>
      <c r="M343" s="130"/>
      <c r="N343" s="244"/>
      <c r="O343" s="105"/>
      <c r="P343" s="68">
        <v>48</v>
      </c>
      <c r="Q343" s="105"/>
      <c r="R343" s="239"/>
      <c r="T343" s="104"/>
    </row>
    <row r="344" spans="1:20" ht="15.75" customHeight="1" x14ac:dyDescent="0.25">
      <c r="A344" s="58">
        <v>1701</v>
      </c>
      <c r="B344" s="59"/>
      <c r="C344" s="59"/>
      <c r="D344" s="59"/>
      <c r="E344" s="59"/>
      <c r="F344" s="59"/>
      <c r="G344" s="59"/>
      <c r="H344" s="59"/>
      <c r="I344" s="59"/>
      <c r="J344" s="59">
        <v>33</v>
      </c>
      <c r="K344" s="144">
        <v>16</v>
      </c>
      <c r="L344" s="223"/>
      <c r="M344" s="130"/>
      <c r="N344" s="244"/>
      <c r="O344" s="233"/>
      <c r="P344" s="109">
        <v>40</v>
      </c>
      <c r="Q344" s="234"/>
      <c r="R344" s="233"/>
      <c r="T344" s="104"/>
    </row>
    <row r="345" spans="1:20" ht="15.75" customHeight="1" x14ac:dyDescent="0.25">
      <c r="A345" s="58">
        <v>1702</v>
      </c>
      <c r="B345" s="59"/>
      <c r="C345" s="59"/>
      <c r="D345" s="59"/>
      <c r="E345" s="59"/>
      <c r="F345" s="59"/>
      <c r="G345" s="59"/>
      <c r="H345" s="59"/>
      <c r="I345" s="59"/>
      <c r="J345" s="59">
        <v>13</v>
      </c>
      <c r="K345" s="144">
        <v>8</v>
      </c>
      <c r="L345" s="223"/>
      <c r="M345" s="130"/>
      <c r="N345" s="244"/>
      <c r="O345" s="233"/>
      <c r="P345" s="109">
        <v>20</v>
      </c>
      <c r="Q345" s="234"/>
      <c r="R345" s="233"/>
      <c r="T345" s="104"/>
    </row>
    <row r="346" spans="1:20" ht="15.75" customHeight="1" x14ac:dyDescent="0.25">
      <c r="A346" s="58">
        <v>1801</v>
      </c>
      <c r="B346" s="59"/>
      <c r="C346" s="59"/>
      <c r="D346" s="59"/>
      <c r="E346" s="59"/>
      <c r="F346" s="59"/>
      <c r="G346" s="59"/>
      <c r="H346" s="59"/>
      <c r="I346" s="59"/>
      <c r="J346" s="59">
        <v>6</v>
      </c>
      <c r="K346" s="144">
        <v>6</v>
      </c>
      <c r="L346" s="223"/>
      <c r="M346" s="130"/>
      <c r="N346" s="244"/>
      <c r="O346" s="233"/>
      <c r="P346" s="196">
        <v>12</v>
      </c>
      <c r="Q346" s="234"/>
      <c r="R346" s="233"/>
      <c r="T346" s="104"/>
    </row>
    <row r="347" spans="1:20" ht="15.75" customHeight="1" x14ac:dyDescent="0.25">
      <c r="A347" s="58">
        <v>1802</v>
      </c>
      <c r="B347" s="59"/>
      <c r="C347" s="59"/>
      <c r="D347" s="59"/>
      <c r="E347" s="59"/>
      <c r="F347" s="59"/>
      <c r="G347" s="59"/>
      <c r="H347" s="59"/>
      <c r="I347" s="59"/>
      <c r="J347" s="59">
        <v>3</v>
      </c>
      <c r="K347" s="144">
        <v>2</v>
      </c>
      <c r="L347" s="223"/>
      <c r="M347" s="130"/>
      <c r="N347" s="244"/>
      <c r="O347" s="129"/>
      <c r="P347" s="198">
        <v>6</v>
      </c>
      <c r="Q347" s="124"/>
      <c r="R347" s="233"/>
      <c r="T347" s="104"/>
    </row>
    <row r="348" spans="1:20" ht="15.75" customHeight="1" x14ac:dyDescent="0.25">
      <c r="A348" s="58">
        <v>1901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144"/>
      <c r="L348" s="223"/>
      <c r="M348" s="130"/>
      <c r="N348" s="244"/>
      <c r="O348" s="191" t="s">
        <v>83</v>
      </c>
      <c r="P348" s="197">
        <v>50</v>
      </c>
      <c r="Q348" s="83">
        <f>K351</f>
        <v>50</v>
      </c>
      <c r="R348" s="193" t="s">
        <v>11</v>
      </c>
      <c r="T348" s="104"/>
    </row>
    <row r="349" spans="1:20" ht="15.75" customHeight="1" x14ac:dyDescent="0.25">
      <c r="A349" s="58">
        <v>1902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144"/>
      <c r="L349" s="223"/>
      <c r="M349" s="130"/>
      <c r="N349" s="244"/>
      <c r="O349" s="192" t="s">
        <v>85</v>
      </c>
      <c r="P349" s="86">
        <f>IF(P348/B334=0,"",P348/B334)</f>
        <v>0.48076923076923078</v>
      </c>
      <c r="Q349" s="87">
        <f>IF(P348/Q348=0,"",P348/Q348)</f>
        <v>1</v>
      </c>
      <c r="R349" s="194" t="s">
        <v>86</v>
      </c>
      <c r="T349" s="104"/>
    </row>
    <row r="350" spans="1:20" ht="15.75" customHeight="1" x14ac:dyDescent="0.25">
      <c r="A350" s="58">
        <v>2001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144"/>
      <c r="L350" s="226"/>
      <c r="M350" s="245"/>
      <c r="N350" s="246"/>
      <c r="O350" s="90"/>
      <c r="P350" s="91"/>
      <c r="Q350" s="91"/>
      <c r="R350" s="113"/>
      <c r="T350" s="104"/>
    </row>
    <row r="351" spans="1:20" ht="18" customHeight="1" x14ac:dyDescent="0.25">
      <c r="A351" s="28"/>
      <c r="B351" s="280" t="s">
        <v>111</v>
      </c>
      <c r="C351" s="280"/>
      <c r="D351" s="280"/>
      <c r="E351" s="280"/>
      <c r="F351" s="280"/>
      <c r="G351" s="280"/>
      <c r="H351" s="280"/>
      <c r="I351" s="280"/>
      <c r="J351" s="280"/>
      <c r="K351" s="93">
        <f>SUM(K334:K347)</f>
        <v>50</v>
      </c>
      <c r="L351" s="247">
        <f>IF(SUM(K341:K342)=0,"",SUM(K341:K342)/B334)</f>
        <v>8.6538461538461536E-2</v>
      </c>
      <c r="M351" s="94">
        <f>IF(K351=0,"",K351/B334)</f>
        <v>0.48076923076923078</v>
      </c>
      <c r="N351" s="94">
        <f>IF(K342=0,"",M351-L351)</f>
        <v>0.39423076923076927</v>
      </c>
      <c r="O351" s="3"/>
      <c r="P351" s="29"/>
      <c r="Q351" s="22"/>
      <c r="R351" s="3"/>
      <c r="T351" s="104"/>
    </row>
    <row r="352" spans="1:20" ht="12.75" customHeight="1" x14ac:dyDescent="0.2">
      <c r="L352" s="114"/>
      <c r="M352" s="3"/>
      <c r="N352" s="3"/>
      <c r="O352" s="3"/>
    </row>
    <row r="353" spans="1:20" ht="12.75" customHeight="1" x14ac:dyDescent="0.2">
      <c r="L353" s="114"/>
      <c r="M353" s="3"/>
      <c r="N353" s="3"/>
      <c r="O353" s="3"/>
    </row>
    <row r="354" spans="1:20" ht="26.25" customHeight="1" x14ac:dyDescent="0.3">
      <c r="A354" s="209"/>
      <c r="B354" s="294" t="s">
        <v>99</v>
      </c>
      <c r="C354" s="294"/>
      <c r="D354" s="294"/>
      <c r="E354" s="294"/>
      <c r="F354" s="294"/>
      <c r="G354" s="294"/>
      <c r="H354" s="294"/>
      <c r="I354" s="294"/>
      <c r="J354" s="294"/>
      <c r="K354" s="57" t="s">
        <v>84</v>
      </c>
      <c r="L354" s="114"/>
      <c r="M354" s="3"/>
      <c r="N354" s="29"/>
      <c r="O354" s="3"/>
      <c r="P354" s="29"/>
      <c r="Q354" s="29"/>
      <c r="R354" s="29"/>
    </row>
    <row r="355" spans="1:20" ht="20.25" customHeight="1" x14ac:dyDescent="0.2">
      <c r="A355" s="293" t="s">
        <v>10</v>
      </c>
      <c r="B355" s="273" t="s">
        <v>100</v>
      </c>
      <c r="C355" s="274"/>
      <c r="D355" s="274"/>
      <c r="E355" s="274"/>
      <c r="F355" s="274"/>
      <c r="G355" s="274"/>
      <c r="H355" s="274"/>
      <c r="I355" s="274"/>
      <c r="J355" s="275"/>
      <c r="K355" s="276" t="s">
        <v>11</v>
      </c>
      <c r="L355" s="269" t="s">
        <v>3</v>
      </c>
      <c r="M355" s="269" t="s">
        <v>4</v>
      </c>
      <c r="N355" s="278" t="s">
        <v>5</v>
      </c>
      <c r="O355" s="269" t="s">
        <v>6</v>
      </c>
      <c r="P355" s="267" t="s">
        <v>7</v>
      </c>
      <c r="Q355" s="267" t="s">
        <v>8</v>
      </c>
      <c r="R355" s="269" t="s">
        <v>101</v>
      </c>
    </row>
    <row r="356" spans="1:20" ht="15.75" customHeight="1" x14ac:dyDescent="0.25">
      <c r="A356" s="268"/>
      <c r="B356" s="58" t="s">
        <v>102</v>
      </c>
      <c r="C356" s="58" t="s">
        <v>103</v>
      </c>
      <c r="D356" s="58" t="s">
        <v>104</v>
      </c>
      <c r="E356" s="58" t="s">
        <v>105</v>
      </c>
      <c r="F356" s="58" t="s">
        <v>106</v>
      </c>
      <c r="G356" s="58" t="s">
        <v>107</v>
      </c>
      <c r="H356" s="58" t="s">
        <v>108</v>
      </c>
      <c r="I356" s="58" t="s">
        <v>109</v>
      </c>
      <c r="J356" s="58" t="s">
        <v>110</v>
      </c>
      <c r="K356" s="268"/>
      <c r="L356" s="277"/>
      <c r="M356" s="268"/>
      <c r="N356" s="268"/>
      <c r="O356" s="268"/>
      <c r="P356" s="268"/>
      <c r="Q356" s="268"/>
      <c r="R356" s="268"/>
      <c r="T356" s="104"/>
    </row>
    <row r="357" spans="1:20" ht="15.75" customHeight="1" x14ac:dyDescent="0.25">
      <c r="A357" s="58">
        <v>1202</v>
      </c>
      <c r="B357" s="59">
        <v>98</v>
      </c>
      <c r="C357" s="59"/>
      <c r="D357" s="59"/>
      <c r="E357" s="59"/>
      <c r="F357" s="59"/>
      <c r="G357" s="59"/>
      <c r="H357" s="59"/>
      <c r="I357" s="59"/>
      <c r="J357" s="59"/>
      <c r="K357" s="144"/>
      <c r="L357" s="220"/>
      <c r="M357" s="221"/>
      <c r="N357" s="222"/>
      <c r="O357" s="99"/>
      <c r="P357" s="63">
        <f>B357</f>
        <v>98</v>
      </c>
      <c r="Q357" s="100"/>
      <c r="R357" s="99"/>
      <c r="T357" s="104"/>
    </row>
    <row r="358" spans="1:20" ht="15.75" customHeight="1" x14ac:dyDescent="0.25">
      <c r="A358" s="58">
        <v>1301</v>
      </c>
      <c r="B358" s="59"/>
      <c r="C358" s="59">
        <v>87</v>
      </c>
      <c r="D358" s="59"/>
      <c r="E358" s="59"/>
      <c r="F358" s="59"/>
      <c r="G358" s="59"/>
      <c r="H358" s="59"/>
      <c r="I358" s="59"/>
      <c r="J358" s="59"/>
      <c r="K358" s="144"/>
      <c r="L358" s="223"/>
      <c r="M358" s="129"/>
      <c r="N358" s="224"/>
      <c r="O358" s="67">
        <f>IF(C358=0,"",C358/B357)</f>
        <v>0.88775510204081631</v>
      </c>
      <c r="P358" s="68">
        <v>87</v>
      </c>
      <c r="Q358" s="69">
        <f t="shared" ref="Q358:Q365" si="33">IF(P358=0,"",P358/P357)</f>
        <v>0.88775510204081631</v>
      </c>
      <c r="R358" s="69">
        <f t="shared" ref="R358:R365" si="34">IF(P358=0,"",100%-Q358)</f>
        <v>0.11224489795918369</v>
      </c>
      <c r="T358" s="104"/>
    </row>
    <row r="359" spans="1:20" ht="15.75" customHeight="1" x14ac:dyDescent="0.25">
      <c r="A359" s="58">
        <v>1302</v>
      </c>
      <c r="B359" s="59"/>
      <c r="C359" s="59"/>
      <c r="D359" s="59">
        <v>70</v>
      </c>
      <c r="E359" s="59"/>
      <c r="F359" s="59"/>
      <c r="G359" s="59"/>
      <c r="H359" s="59"/>
      <c r="I359" s="59"/>
      <c r="J359" s="59"/>
      <c r="K359" s="144"/>
      <c r="L359" s="223"/>
      <c r="M359" s="129"/>
      <c r="N359" s="224"/>
      <c r="O359" s="67">
        <f>IF(D359=0,"",D359/C358)</f>
        <v>0.8045977011494253</v>
      </c>
      <c r="P359" s="68">
        <v>82</v>
      </c>
      <c r="Q359" s="69">
        <f t="shared" si="33"/>
        <v>0.94252873563218387</v>
      </c>
      <c r="R359" s="69">
        <f t="shared" si="34"/>
        <v>5.7471264367816133E-2</v>
      </c>
      <c r="T359" s="70">
        <f>P359/P357</f>
        <v>0.83673469387755106</v>
      </c>
    </row>
    <row r="360" spans="1:20" ht="15.75" customHeight="1" x14ac:dyDescent="0.25">
      <c r="A360" s="58">
        <v>1401</v>
      </c>
      <c r="B360" s="59"/>
      <c r="C360" s="59"/>
      <c r="D360" s="59"/>
      <c r="E360" s="59">
        <v>64</v>
      </c>
      <c r="F360" s="59"/>
      <c r="G360" s="59"/>
      <c r="H360" s="59"/>
      <c r="I360" s="59"/>
      <c r="J360" s="59"/>
      <c r="K360" s="144"/>
      <c r="L360" s="223"/>
      <c r="M360" s="129"/>
      <c r="N360" s="224"/>
      <c r="O360" s="67">
        <f>IF(E360=0,"",E360/D359)</f>
        <v>0.91428571428571426</v>
      </c>
      <c r="P360" s="68">
        <v>76</v>
      </c>
      <c r="Q360" s="69">
        <f t="shared" si="33"/>
        <v>0.92682926829268297</v>
      </c>
      <c r="R360" s="69">
        <f t="shared" si="34"/>
        <v>7.3170731707317027E-2</v>
      </c>
      <c r="T360" s="104"/>
    </row>
    <row r="361" spans="1:20" ht="15.75" customHeight="1" x14ac:dyDescent="0.25">
      <c r="A361" s="58">
        <v>1402</v>
      </c>
      <c r="B361" s="59"/>
      <c r="C361" s="59"/>
      <c r="D361" s="59"/>
      <c r="E361" s="59"/>
      <c r="F361" s="59">
        <v>50</v>
      </c>
      <c r="G361" s="59"/>
      <c r="H361" s="59"/>
      <c r="I361" s="59"/>
      <c r="J361" s="59"/>
      <c r="K361" s="144"/>
      <c r="L361" s="223"/>
      <c r="M361" s="129"/>
      <c r="N361" s="224"/>
      <c r="O361" s="67">
        <f>IF(F361=0,"",F361/E360)</f>
        <v>0.78125</v>
      </c>
      <c r="P361" s="68">
        <v>73</v>
      </c>
      <c r="Q361" s="69">
        <f t="shared" si="33"/>
        <v>0.96052631578947367</v>
      </c>
      <c r="R361" s="69">
        <f t="shared" si="34"/>
        <v>3.9473684210526327E-2</v>
      </c>
      <c r="T361" s="104"/>
    </row>
    <row r="362" spans="1:20" ht="15.75" customHeight="1" x14ac:dyDescent="0.25">
      <c r="A362" s="58">
        <v>1501</v>
      </c>
      <c r="B362" s="59"/>
      <c r="C362" s="59"/>
      <c r="D362" s="59"/>
      <c r="E362" s="59"/>
      <c r="F362" s="59"/>
      <c r="G362" s="59">
        <v>47</v>
      </c>
      <c r="H362" s="59"/>
      <c r="I362" s="59"/>
      <c r="J362" s="59"/>
      <c r="K362" s="144"/>
      <c r="L362" s="223"/>
      <c r="M362" s="129"/>
      <c r="N362" s="224"/>
      <c r="O362" s="67">
        <f>IF(G362=0,"",G362/F361)</f>
        <v>0.94</v>
      </c>
      <c r="P362" s="68">
        <v>69</v>
      </c>
      <c r="Q362" s="69">
        <f t="shared" si="33"/>
        <v>0.9452054794520548</v>
      </c>
      <c r="R362" s="69">
        <f t="shared" si="34"/>
        <v>5.4794520547945202E-2</v>
      </c>
      <c r="T362" s="104"/>
    </row>
    <row r="363" spans="1:20" ht="15.75" customHeight="1" x14ac:dyDescent="0.25">
      <c r="A363" s="58">
        <v>1502</v>
      </c>
      <c r="B363" s="59"/>
      <c r="C363" s="59"/>
      <c r="D363" s="59"/>
      <c r="E363" s="59"/>
      <c r="F363" s="59"/>
      <c r="G363" s="59"/>
      <c r="H363" s="59">
        <v>38</v>
      </c>
      <c r="I363" s="59"/>
      <c r="J363" s="59"/>
      <c r="K363" s="144"/>
      <c r="L363" s="223"/>
      <c r="M363" s="129"/>
      <c r="N363" s="224"/>
      <c r="O363" s="67">
        <f>IF(H363=0,"",H363/G362)</f>
        <v>0.80851063829787229</v>
      </c>
      <c r="P363" s="68">
        <v>66</v>
      </c>
      <c r="Q363" s="69">
        <f t="shared" si="33"/>
        <v>0.95652173913043481</v>
      </c>
      <c r="R363" s="69">
        <f t="shared" si="34"/>
        <v>4.3478260869565188E-2</v>
      </c>
      <c r="T363" s="104"/>
    </row>
    <row r="364" spans="1:20" ht="15.75" customHeight="1" x14ac:dyDescent="0.25">
      <c r="A364" s="58">
        <v>1601</v>
      </c>
      <c r="B364" s="59"/>
      <c r="C364" s="59"/>
      <c r="D364" s="59"/>
      <c r="E364" s="59"/>
      <c r="F364" s="59"/>
      <c r="G364" s="59"/>
      <c r="H364" s="59"/>
      <c r="I364" s="59">
        <v>38</v>
      </c>
      <c r="J364" s="59"/>
      <c r="K364" s="144"/>
      <c r="L364" s="223"/>
      <c r="M364" s="129"/>
      <c r="N364" s="224"/>
      <c r="O364" s="67">
        <f>IF(I364=0,"",I364/H363)</f>
        <v>1</v>
      </c>
      <c r="P364" s="68">
        <v>63</v>
      </c>
      <c r="Q364" s="69">
        <f t="shared" si="33"/>
        <v>0.95454545454545459</v>
      </c>
      <c r="R364" s="69">
        <f t="shared" si="34"/>
        <v>4.5454545454545414E-2</v>
      </c>
      <c r="T364" s="104"/>
    </row>
    <row r="365" spans="1:20" ht="15.75" customHeight="1" x14ac:dyDescent="0.25">
      <c r="A365" s="58">
        <v>1602</v>
      </c>
      <c r="B365" s="59"/>
      <c r="C365" s="59"/>
      <c r="D365" s="59"/>
      <c r="E365" s="59"/>
      <c r="F365" s="59"/>
      <c r="G365" s="59"/>
      <c r="H365" s="59"/>
      <c r="I365" s="59"/>
      <c r="J365" s="59">
        <v>35</v>
      </c>
      <c r="K365" s="144">
        <v>11</v>
      </c>
      <c r="L365" s="223"/>
      <c r="M365" s="129"/>
      <c r="N365" s="224"/>
      <c r="O365" s="71">
        <f>IF(J365=0,"",J365/I364)</f>
        <v>0.92105263157894735</v>
      </c>
      <c r="P365" s="68">
        <v>60</v>
      </c>
      <c r="Q365" s="72">
        <f t="shared" si="33"/>
        <v>0.95238095238095233</v>
      </c>
      <c r="R365" s="72">
        <f t="shared" si="34"/>
        <v>4.7619047619047672E-2</v>
      </c>
      <c r="T365" s="104"/>
    </row>
    <row r="366" spans="1:20" ht="15.75" customHeight="1" x14ac:dyDescent="0.25">
      <c r="A366" s="58">
        <v>1701</v>
      </c>
      <c r="B366" s="59"/>
      <c r="C366" s="59"/>
      <c r="D366" s="59"/>
      <c r="E366" s="59"/>
      <c r="F366" s="59"/>
      <c r="G366" s="59"/>
      <c r="H366" s="59"/>
      <c r="I366" s="59"/>
      <c r="J366" s="59">
        <v>39</v>
      </c>
      <c r="K366" s="144">
        <v>22</v>
      </c>
      <c r="L366" s="223"/>
      <c r="M366" s="129"/>
      <c r="N366" s="225"/>
      <c r="O366" s="105"/>
      <c r="P366" s="68">
        <v>47</v>
      </c>
      <c r="Q366" s="106"/>
      <c r="R366" s="107"/>
      <c r="T366" s="104"/>
    </row>
    <row r="367" spans="1:20" ht="15.75" customHeight="1" x14ac:dyDescent="0.25">
      <c r="A367" s="58">
        <v>1702</v>
      </c>
      <c r="B367" s="59"/>
      <c r="C367" s="59"/>
      <c r="D367" s="59"/>
      <c r="E367" s="59"/>
      <c r="F367" s="59"/>
      <c r="G367" s="59"/>
      <c r="H367" s="59"/>
      <c r="I367" s="59"/>
      <c r="J367" s="59">
        <v>20</v>
      </c>
      <c r="K367" s="144">
        <v>9</v>
      </c>
      <c r="L367" s="223"/>
      <c r="M367" s="129"/>
      <c r="N367" s="225"/>
      <c r="O367" s="108"/>
      <c r="P367" s="109">
        <v>24</v>
      </c>
      <c r="Q367" s="110"/>
      <c r="R367" s="108"/>
      <c r="T367" s="104"/>
    </row>
    <row r="368" spans="1:20" ht="15.75" customHeight="1" x14ac:dyDescent="0.25">
      <c r="A368" s="58">
        <v>1801</v>
      </c>
      <c r="B368" s="59"/>
      <c r="C368" s="59"/>
      <c r="D368" s="59"/>
      <c r="E368" s="59"/>
      <c r="F368" s="59"/>
      <c r="G368" s="59"/>
      <c r="H368" s="59"/>
      <c r="I368" s="59"/>
      <c r="J368" s="59">
        <v>10</v>
      </c>
      <c r="K368" s="144">
        <v>5</v>
      </c>
      <c r="L368" s="223"/>
      <c r="M368" s="129"/>
      <c r="N368" s="225"/>
      <c r="O368" s="108"/>
      <c r="P368" s="109">
        <v>14</v>
      </c>
      <c r="Q368" s="110"/>
      <c r="R368" s="108"/>
      <c r="T368" s="104"/>
    </row>
    <row r="369" spans="1:20" ht="15.75" customHeight="1" x14ac:dyDescent="0.25">
      <c r="A369" s="58">
        <v>1802</v>
      </c>
      <c r="B369" s="59"/>
      <c r="C369" s="59"/>
      <c r="D369" s="59"/>
      <c r="E369" s="59"/>
      <c r="F369" s="59"/>
      <c r="G369" s="59"/>
      <c r="H369" s="59"/>
      <c r="I369" s="59"/>
      <c r="J369" s="59">
        <v>6</v>
      </c>
      <c r="K369" s="144">
        <v>4</v>
      </c>
      <c r="L369" s="223"/>
      <c r="M369" s="129"/>
      <c r="N369" s="225"/>
      <c r="O369" s="108"/>
      <c r="P369" s="196">
        <v>8</v>
      </c>
      <c r="Q369" s="110"/>
      <c r="R369" s="108"/>
      <c r="T369" s="104"/>
    </row>
    <row r="370" spans="1:20" ht="15.75" customHeight="1" x14ac:dyDescent="0.25">
      <c r="A370" s="58">
        <v>1901</v>
      </c>
      <c r="B370" s="59"/>
      <c r="C370" s="59"/>
      <c r="D370" s="59"/>
      <c r="E370" s="59"/>
      <c r="F370" s="59"/>
      <c r="G370" s="59"/>
      <c r="H370" s="59"/>
      <c r="I370" s="59"/>
      <c r="J370" s="59">
        <v>1</v>
      </c>
      <c r="K370" s="144">
        <v>1</v>
      </c>
      <c r="L370" s="223"/>
      <c r="M370" s="129"/>
      <c r="N370" s="225"/>
      <c r="O370" s="102"/>
      <c r="P370" s="198">
        <v>1</v>
      </c>
      <c r="Q370" s="146"/>
      <c r="R370" s="108"/>
      <c r="T370" s="104"/>
    </row>
    <row r="371" spans="1:20" ht="15.75" customHeight="1" x14ac:dyDescent="0.25">
      <c r="A371" s="58">
        <v>1902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144"/>
      <c r="L371" s="223"/>
      <c r="M371" s="129"/>
      <c r="N371" s="225"/>
      <c r="O371" s="191" t="s">
        <v>83</v>
      </c>
      <c r="P371" s="197">
        <v>50</v>
      </c>
      <c r="Q371" s="83">
        <f>K374</f>
        <v>52</v>
      </c>
      <c r="R371" s="193" t="s">
        <v>11</v>
      </c>
      <c r="T371" s="104"/>
    </row>
    <row r="372" spans="1:20" ht="15.75" customHeight="1" x14ac:dyDescent="0.25">
      <c r="A372" s="58">
        <v>2001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144"/>
      <c r="L372" s="223"/>
      <c r="M372" s="129"/>
      <c r="N372" s="225"/>
      <c r="O372" s="192" t="s">
        <v>85</v>
      </c>
      <c r="P372" s="86">
        <f>IF(P371/B357=0,"",P371/B357)</f>
        <v>0.51020408163265307</v>
      </c>
      <c r="Q372" s="87">
        <f>IF(P371/Q371=0,"",P371/Q371)</f>
        <v>0.96153846153846156</v>
      </c>
      <c r="R372" s="194" t="s">
        <v>86</v>
      </c>
      <c r="T372" s="104"/>
    </row>
    <row r="373" spans="1:20" ht="15.75" customHeight="1" x14ac:dyDescent="0.25">
      <c r="A373" s="58">
        <v>2002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144"/>
      <c r="L373" s="226"/>
      <c r="M373" s="227"/>
      <c r="N373" s="228"/>
      <c r="O373" s="90"/>
      <c r="P373" s="91"/>
      <c r="Q373" s="91"/>
      <c r="R373" s="113"/>
      <c r="T373" s="104"/>
    </row>
    <row r="374" spans="1:20" ht="18" customHeight="1" x14ac:dyDescent="0.25">
      <c r="A374" s="28"/>
      <c r="B374" s="280" t="s">
        <v>111</v>
      </c>
      <c r="C374" s="280"/>
      <c r="D374" s="280"/>
      <c r="E374" s="280"/>
      <c r="F374" s="280"/>
      <c r="G374" s="280"/>
      <c r="H374" s="280"/>
      <c r="I374" s="280"/>
      <c r="J374" s="280"/>
      <c r="K374" s="93">
        <f>SUM(K357:K370)</f>
        <v>52</v>
      </c>
      <c r="L374" s="247">
        <f>IF(SUM(K364:K365)=0,"",SUM(K364:K365)/B357)</f>
        <v>0.11224489795918367</v>
      </c>
      <c r="M374" s="94">
        <f>IF(K374=0,"",K374/B357)</f>
        <v>0.53061224489795922</v>
      </c>
      <c r="N374" s="94">
        <f>IF(K365=0,"",M374-L374)</f>
        <v>0.41836734693877553</v>
      </c>
      <c r="O374" s="3"/>
      <c r="P374" s="29"/>
      <c r="Q374" s="22"/>
      <c r="R374" s="3"/>
      <c r="T374" s="104"/>
    </row>
    <row r="375" spans="1:20" ht="12.75" customHeight="1" x14ac:dyDescent="0.2">
      <c r="L375" s="114"/>
      <c r="M375" s="3"/>
      <c r="O375" s="3"/>
    </row>
    <row r="376" spans="1:20" ht="12.75" customHeight="1" x14ac:dyDescent="0.2">
      <c r="L376" s="114"/>
      <c r="M376" s="3"/>
      <c r="O376" s="3"/>
    </row>
    <row r="377" spans="1:20" ht="26.25" customHeight="1" x14ac:dyDescent="0.3">
      <c r="A377" s="209"/>
      <c r="B377" s="294" t="s">
        <v>99</v>
      </c>
      <c r="C377" s="294"/>
      <c r="D377" s="294"/>
      <c r="E377" s="294"/>
      <c r="F377" s="294"/>
      <c r="G377" s="294"/>
      <c r="H377" s="294"/>
      <c r="I377" s="294"/>
      <c r="J377" s="294"/>
      <c r="K377" s="57" t="s">
        <v>87</v>
      </c>
      <c r="L377" s="114"/>
      <c r="M377" s="3"/>
      <c r="N377" s="29"/>
      <c r="O377" s="3"/>
      <c r="P377" s="29"/>
      <c r="Q377" s="29"/>
      <c r="R377" s="29"/>
    </row>
    <row r="378" spans="1:20" ht="20.25" customHeight="1" x14ac:dyDescent="0.2">
      <c r="A378" s="293" t="s">
        <v>10</v>
      </c>
      <c r="B378" s="273" t="s">
        <v>100</v>
      </c>
      <c r="C378" s="274"/>
      <c r="D378" s="274"/>
      <c r="E378" s="274"/>
      <c r="F378" s="274"/>
      <c r="G378" s="274"/>
      <c r="H378" s="274"/>
      <c r="I378" s="274"/>
      <c r="J378" s="275"/>
      <c r="K378" s="276" t="s">
        <v>11</v>
      </c>
      <c r="L378" s="269" t="s">
        <v>3</v>
      </c>
      <c r="M378" s="269" t="s">
        <v>4</v>
      </c>
      <c r="N378" s="278" t="s">
        <v>5</v>
      </c>
      <c r="O378" s="269" t="s">
        <v>6</v>
      </c>
      <c r="P378" s="267" t="s">
        <v>7</v>
      </c>
      <c r="Q378" s="267" t="s">
        <v>8</v>
      </c>
      <c r="R378" s="269" t="s">
        <v>101</v>
      </c>
    </row>
    <row r="379" spans="1:20" ht="15.75" customHeight="1" x14ac:dyDescent="0.25">
      <c r="A379" s="268"/>
      <c r="B379" s="58" t="s">
        <v>102</v>
      </c>
      <c r="C379" s="58" t="s">
        <v>103</v>
      </c>
      <c r="D379" s="58" t="s">
        <v>104</v>
      </c>
      <c r="E379" s="58" t="s">
        <v>105</v>
      </c>
      <c r="F379" s="58" t="s">
        <v>106</v>
      </c>
      <c r="G379" s="58" t="s">
        <v>107</v>
      </c>
      <c r="H379" s="58" t="s">
        <v>108</v>
      </c>
      <c r="I379" s="58" t="s">
        <v>109</v>
      </c>
      <c r="J379" s="58" t="s">
        <v>110</v>
      </c>
      <c r="K379" s="268"/>
      <c r="L379" s="277"/>
      <c r="M379" s="268"/>
      <c r="N379" s="268"/>
      <c r="O379" s="268"/>
      <c r="P379" s="268"/>
      <c r="Q379" s="268"/>
      <c r="R379" s="268"/>
      <c r="T379" s="104"/>
    </row>
    <row r="380" spans="1:20" ht="15.75" customHeight="1" x14ac:dyDescent="0.25">
      <c r="A380" s="58">
        <v>1301</v>
      </c>
      <c r="B380" s="59">
        <v>105</v>
      </c>
      <c r="C380" s="59"/>
      <c r="D380" s="59"/>
      <c r="E380" s="59"/>
      <c r="F380" s="59"/>
      <c r="G380" s="59"/>
      <c r="H380" s="59"/>
      <c r="I380" s="59"/>
      <c r="J380" s="59"/>
      <c r="K380" s="144"/>
      <c r="L380" s="220"/>
      <c r="M380" s="221"/>
      <c r="N380" s="222"/>
      <c r="O380" s="229"/>
      <c r="P380" s="63">
        <f>B380</f>
        <v>105</v>
      </c>
      <c r="Q380" s="230"/>
      <c r="R380" s="229"/>
      <c r="T380" s="104"/>
    </row>
    <row r="381" spans="1:20" ht="15.75" customHeight="1" x14ac:dyDescent="0.25">
      <c r="A381" s="58">
        <v>1302</v>
      </c>
      <c r="B381" s="59"/>
      <c r="C381" s="59">
        <v>90</v>
      </c>
      <c r="D381" s="59"/>
      <c r="E381" s="59"/>
      <c r="F381" s="59"/>
      <c r="G381" s="59"/>
      <c r="H381" s="59"/>
      <c r="I381" s="59"/>
      <c r="J381" s="59"/>
      <c r="K381" s="144"/>
      <c r="L381" s="223"/>
      <c r="M381" s="129"/>
      <c r="N381" s="224"/>
      <c r="O381" s="67">
        <f>IF(C381=0,"",C381/B380)</f>
        <v>0.8571428571428571</v>
      </c>
      <c r="P381" s="68">
        <v>90</v>
      </c>
      <c r="Q381" s="231">
        <f t="shared" ref="Q381:Q388" si="35">IF(P381=0,"",P381/P380)</f>
        <v>0.8571428571428571</v>
      </c>
      <c r="R381" s="231">
        <f t="shared" ref="R381:R388" si="36">IF(P381=0,"",100%-Q381)</f>
        <v>0.1428571428571429</v>
      </c>
      <c r="T381" s="104"/>
    </row>
    <row r="382" spans="1:20" ht="15.75" customHeight="1" x14ac:dyDescent="0.25">
      <c r="A382" s="58">
        <v>1401</v>
      </c>
      <c r="B382" s="59"/>
      <c r="C382" s="59"/>
      <c r="D382" s="59">
        <v>81</v>
      </c>
      <c r="E382" s="59"/>
      <c r="F382" s="59"/>
      <c r="G382" s="59"/>
      <c r="H382" s="59"/>
      <c r="I382" s="59"/>
      <c r="J382" s="59"/>
      <c r="K382" s="144"/>
      <c r="L382" s="223"/>
      <c r="M382" s="129"/>
      <c r="N382" s="224"/>
      <c r="O382" s="67">
        <f>IF(D382=0,"",D382/C381)</f>
        <v>0.9</v>
      </c>
      <c r="P382" s="68">
        <v>86</v>
      </c>
      <c r="Q382" s="231">
        <f t="shared" si="35"/>
        <v>0.9555555555555556</v>
      </c>
      <c r="R382" s="231">
        <f t="shared" si="36"/>
        <v>4.4444444444444398E-2</v>
      </c>
      <c r="T382" s="70">
        <f>P382/P380</f>
        <v>0.81904761904761902</v>
      </c>
    </row>
    <row r="383" spans="1:20" ht="15.75" customHeight="1" x14ac:dyDescent="0.25">
      <c r="A383" s="58">
        <v>1402</v>
      </c>
      <c r="B383" s="59"/>
      <c r="C383" s="59"/>
      <c r="D383" s="59"/>
      <c r="E383" s="59">
        <v>64</v>
      </c>
      <c r="F383" s="59"/>
      <c r="G383" s="59"/>
      <c r="H383" s="59"/>
      <c r="I383" s="59"/>
      <c r="J383" s="59"/>
      <c r="K383" s="144"/>
      <c r="L383" s="223"/>
      <c r="M383" s="129"/>
      <c r="N383" s="224"/>
      <c r="O383" s="67">
        <f>IF(E383=0,"",E383/D382)</f>
        <v>0.79012345679012341</v>
      </c>
      <c r="P383" s="68">
        <v>83</v>
      </c>
      <c r="Q383" s="231">
        <f t="shared" si="35"/>
        <v>0.96511627906976749</v>
      </c>
      <c r="R383" s="231">
        <f t="shared" si="36"/>
        <v>3.4883720930232509E-2</v>
      </c>
      <c r="T383" s="104"/>
    </row>
    <row r="384" spans="1:20" ht="15.75" customHeight="1" x14ac:dyDescent="0.25">
      <c r="A384" s="58">
        <v>1501</v>
      </c>
      <c r="B384" s="59"/>
      <c r="C384" s="59"/>
      <c r="D384" s="59"/>
      <c r="E384" s="59"/>
      <c r="F384" s="59">
        <v>56</v>
      </c>
      <c r="G384" s="59"/>
      <c r="H384" s="59"/>
      <c r="I384" s="59"/>
      <c r="J384" s="59"/>
      <c r="K384" s="144"/>
      <c r="L384" s="223"/>
      <c r="M384" s="129"/>
      <c r="N384" s="224"/>
      <c r="O384" s="67">
        <f>IF(F384=0,"",F384/E383)</f>
        <v>0.875</v>
      </c>
      <c r="P384" s="68">
        <v>79</v>
      </c>
      <c r="Q384" s="231">
        <f t="shared" si="35"/>
        <v>0.95180722891566261</v>
      </c>
      <c r="R384" s="231">
        <f t="shared" si="36"/>
        <v>4.8192771084337394E-2</v>
      </c>
      <c r="T384" s="104"/>
    </row>
    <row r="385" spans="1:20" ht="15.75" customHeight="1" x14ac:dyDescent="0.25">
      <c r="A385" s="58">
        <v>1502</v>
      </c>
      <c r="B385" s="59"/>
      <c r="C385" s="59"/>
      <c r="D385" s="59"/>
      <c r="E385" s="59"/>
      <c r="F385" s="59"/>
      <c r="G385" s="59">
        <v>47</v>
      </c>
      <c r="H385" s="59"/>
      <c r="I385" s="59"/>
      <c r="J385" s="59"/>
      <c r="K385" s="144"/>
      <c r="L385" s="223"/>
      <c r="M385" s="129"/>
      <c r="N385" s="224"/>
      <c r="O385" s="67">
        <f>IF(G385=0,"",G385/F384)</f>
        <v>0.8392857142857143</v>
      </c>
      <c r="P385" s="68">
        <v>77</v>
      </c>
      <c r="Q385" s="231">
        <f t="shared" si="35"/>
        <v>0.97468354430379744</v>
      </c>
      <c r="R385" s="231">
        <f t="shared" si="36"/>
        <v>2.5316455696202556E-2</v>
      </c>
      <c r="T385" s="104"/>
    </row>
    <row r="386" spans="1:20" ht="15.75" customHeight="1" x14ac:dyDescent="0.25">
      <c r="A386" s="58">
        <v>1601</v>
      </c>
      <c r="B386" s="59"/>
      <c r="C386" s="59"/>
      <c r="D386" s="59"/>
      <c r="E386" s="59"/>
      <c r="F386" s="59"/>
      <c r="G386" s="59"/>
      <c r="H386" s="59">
        <v>46</v>
      </c>
      <c r="I386" s="59"/>
      <c r="J386" s="59"/>
      <c r="K386" s="144"/>
      <c r="L386" s="223"/>
      <c r="M386" s="129"/>
      <c r="N386" s="224"/>
      <c r="O386" s="67">
        <f>IF(H386=0,"",H386/G385)</f>
        <v>0.97872340425531912</v>
      </c>
      <c r="P386" s="68">
        <v>73</v>
      </c>
      <c r="Q386" s="231">
        <f t="shared" si="35"/>
        <v>0.94805194805194803</v>
      </c>
      <c r="R386" s="231">
        <f t="shared" si="36"/>
        <v>5.1948051948051965E-2</v>
      </c>
      <c r="T386" s="104"/>
    </row>
    <row r="387" spans="1:20" ht="15.75" customHeight="1" x14ac:dyDescent="0.25">
      <c r="A387" s="58">
        <v>1602</v>
      </c>
      <c r="B387" s="59"/>
      <c r="C387" s="59"/>
      <c r="D387" s="59"/>
      <c r="E387" s="59"/>
      <c r="F387" s="59"/>
      <c r="G387" s="59"/>
      <c r="H387" s="59"/>
      <c r="I387" s="59">
        <v>41</v>
      </c>
      <c r="J387" s="59"/>
      <c r="K387" s="144"/>
      <c r="L387" s="223"/>
      <c r="M387" s="129"/>
      <c r="N387" s="224"/>
      <c r="O387" s="67">
        <f>IF(I387=0,"",I387/H386)</f>
        <v>0.89130434782608692</v>
      </c>
      <c r="P387" s="68">
        <v>73</v>
      </c>
      <c r="Q387" s="231">
        <f t="shared" si="35"/>
        <v>1</v>
      </c>
      <c r="R387" s="231">
        <f t="shared" si="36"/>
        <v>0</v>
      </c>
      <c r="T387" s="104"/>
    </row>
    <row r="388" spans="1:20" ht="15.75" customHeight="1" x14ac:dyDescent="0.25">
      <c r="A388" s="58">
        <v>1701</v>
      </c>
      <c r="B388" s="59"/>
      <c r="C388" s="59"/>
      <c r="D388" s="59"/>
      <c r="E388" s="59"/>
      <c r="F388" s="59"/>
      <c r="G388" s="59"/>
      <c r="H388" s="59"/>
      <c r="I388" s="59"/>
      <c r="J388" s="59">
        <v>39</v>
      </c>
      <c r="K388" s="144">
        <v>11</v>
      </c>
      <c r="L388" s="223"/>
      <c r="M388" s="129"/>
      <c r="N388" s="224"/>
      <c r="O388" s="71">
        <f>IF(J388=0,"",J388/I387)</f>
        <v>0.95121951219512191</v>
      </c>
      <c r="P388" s="68">
        <v>69</v>
      </c>
      <c r="Q388" s="71">
        <f t="shared" si="35"/>
        <v>0.9452054794520548</v>
      </c>
      <c r="R388" s="71">
        <f t="shared" si="36"/>
        <v>5.4794520547945202E-2</v>
      </c>
      <c r="T388" s="104"/>
    </row>
    <row r="389" spans="1:20" ht="15.75" customHeight="1" x14ac:dyDescent="0.25">
      <c r="A389" s="58">
        <v>1702</v>
      </c>
      <c r="B389" s="59"/>
      <c r="C389" s="59"/>
      <c r="D389" s="59"/>
      <c r="E389" s="59"/>
      <c r="F389" s="59"/>
      <c r="G389" s="59"/>
      <c r="H389" s="59"/>
      <c r="I389" s="59"/>
      <c r="J389" s="59">
        <v>40</v>
      </c>
      <c r="K389" s="144">
        <v>18</v>
      </c>
      <c r="L389" s="223"/>
      <c r="M389" s="129"/>
      <c r="N389" s="225"/>
      <c r="O389" s="105"/>
      <c r="P389" s="68">
        <v>55</v>
      </c>
      <c r="Q389" s="105"/>
      <c r="R389" s="239"/>
      <c r="T389" s="104"/>
    </row>
    <row r="390" spans="1:20" ht="15.75" customHeight="1" x14ac:dyDescent="0.25">
      <c r="A390" s="58">
        <v>1801</v>
      </c>
      <c r="B390" s="59"/>
      <c r="C390" s="59"/>
      <c r="D390" s="59"/>
      <c r="E390" s="59"/>
      <c r="F390" s="59"/>
      <c r="G390" s="59"/>
      <c r="H390" s="59"/>
      <c r="I390" s="59"/>
      <c r="J390" s="59">
        <v>32</v>
      </c>
      <c r="K390" s="144">
        <v>15</v>
      </c>
      <c r="L390" s="223"/>
      <c r="M390" s="129"/>
      <c r="N390" s="225"/>
      <c r="O390" s="233"/>
      <c r="P390" s="109">
        <v>36</v>
      </c>
      <c r="Q390" s="234"/>
      <c r="R390" s="233"/>
      <c r="T390" s="104"/>
    </row>
    <row r="391" spans="1:20" ht="15.75" customHeight="1" x14ac:dyDescent="0.25">
      <c r="A391" s="58">
        <v>1802</v>
      </c>
      <c r="B391" s="59"/>
      <c r="C391" s="59"/>
      <c r="D391" s="59"/>
      <c r="E391" s="59"/>
      <c r="F391" s="59"/>
      <c r="G391" s="59"/>
      <c r="H391" s="59"/>
      <c r="I391" s="59"/>
      <c r="J391" s="59">
        <v>16</v>
      </c>
      <c r="K391" s="144">
        <v>6</v>
      </c>
      <c r="L391" s="223"/>
      <c r="M391" s="129"/>
      <c r="N391" s="225"/>
      <c r="O391" s="233"/>
      <c r="P391" s="109">
        <v>20</v>
      </c>
      <c r="Q391" s="234"/>
      <c r="R391" s="233"/>
      <c r="T391" s="104"/>
    </row>
    <row r="392" spans="1:20" ht="15.75" customHeight="1" x14ac:dyDescent="0.25">
      <c r="A392" s="58">
        <v>1901</v>
      </c>
      <c r="B392" s="59"/>
      <c r="C392" s="59"/>
      <c r="D392" s="59"/>
      <c r="E392" s="59"/>
      <c r="F392" s="59"/>
      <c r="G392" s="59"/>
      <c r="H392" s="59"/>
      <c r="I392" s="59"/>
      <c r="J392" s="59">
        <v>7</v>
      </c>
      <c r="K392" s="144">
        <v>4</v>
      </c>
      <c r="L392" s="223"/>
      <c r="M392" s="129"/>
      <c r="N392" s="225"/>
      <c r="O392" s="233"/>
      <c r="P392" s="196">
        <v>9</v>
      </c>
      <c r="Q392" s="234"/>
      <c r="R392" s="233"/>
      <c r="T392" s="104"/>
    </row>
    <row r="393" spans="1:20" ht="15.75" customHeight="1" x14ac:dyDescent="0.25">
      <c r="A393" s="58">
        <v>1902</v>
      </c>
      <c r="B393" s="59"/>
      <c r="C393" s="59"/>
      <c r="D393" s="59"/>
      <c r="E393" s="59"/>
      <c r="F393" s="59"/>
      <c r="G393" s="59"/>
      <c r="H393" s="59"/>
      <c r="I393" s="59"/>
      <c r="J393" s="59">
        <v>4</v>
      </c>
      <c r="K393" s="144">
        <v>3</v>
      </c>
      <c r="L393" s="223"/>
      <c r="M393" s="129"/>
      <c r="N393" s="225"/>
      <c r="O393" s="129"/>
      <c r="P393" s="198">
        <v>7</v>
      </c>
      <c r="Q393" s="124"/>
      <c r="R393" s="233"/>
      <c r="T393" s="104"/>
    </row>
    <row r="394" spans="1:20" ht="15.75" customHeight="1" x14ac:dyDescent="0.25">
      <c r="A394" s="58">
        <v>2001</v>
      </c>
      <c r="B394" s="59"/>
      <c r="C394" s="59"/>
      <c r="D394" s="59"/>
      <c r="E394" s="59"/>
      <c r="F394" s="59"/>
      <c r="G394" s="59"/>
      <c r="H394" s="59"/>
      <c r="I394" s="59"/>
      <c r="J394" s="59">
        <v>1</v>
      </c>
      <c r="K394" s="144">
        <v>1</v>
      </c>
      <c r="L394" s="223"/>
      <c r="M394" s="129"/>
      <c r="N394" s="225"/>
      <c r="O394" s="191" t="s">
        <v>83</v>
      </c>
      <c r="P394" s="197">
        <v>58</v>
      </c>
      <c r="Q394" s="83">
        <f>K397</f>
        <v>58</v>
      </c>
      <c r="R394" s="193" t="s">
        <v>11</v>
      </c>
      <c r="T394" s="104"/>
    </row>
    <row r="395" spans="1:20" ht="15.75" customHeight="1" x14ac:dyDescent="0.25">
      <c r="A395" s="58">
        <v>2002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144"/>
      <c r="L395" s="223"/>
      <c r="M395" s="129"/>
      <c r="N395" s="225"/>
      <c r="O395" s="192" t="s">
        <v>85</v>
      </c>
      <c r="P395" s="86">
        <f>IF(P394/B380=0,"",P394/B380)</f>
        <v>0.55238095238095242</v>
      </c>
      <c r="Q395" s="87">
        <f>IF(P394/Q394=0,"",P394/Q394)</f>
        <v>1</v>
      </c>
      <c r="R395" s="194" t="s">
        <v>86</v>
      </c>
      <c r="T395" s="104"/>
    </row>
    <row r="396" spans="1:20" ht="15.75" customHeight="1" x14ac:dyDescent="0.25">
      <c r="A396" s="58">
        <v>2101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144"/>
      <c r="L396" s="226"/>
      <c r="M396" s="227"/>
      <c r="N396" s="228"/>
      <c r="O396" s="90"/>
      <c r="P396" s="91"/>
      <c r="Q396" s="91"/>
      <c r="R396" s="113"/>
      <c r="T396" s="104"/>
    </row>
    <row r="397" spans="1:20" ht="18" customHeight="1" x14ac:dyDescent="0.25">
      <c r="A397" s="28"/>
      <c r="B397" s="280" t="s">
        <v>111</v>
      </c>
      <c r="C397" s="280"/>
      <c r="D397" s="280"/>
      <c r="E397" s="280"/>
      <c r="F397" s="280"/>
      <c r="G397" s="280"/>
      <c r="H397" s="280"/>
      <c r="I397" s="280"/>
      <c r="J397" s="280"/>
      <c r="K397" s="93">
        <f>SUM(K380:K394)</f>
        <v>58</v>
      </c>
      <c r="L397" s="247">
        <f>IF(SUM(K387:K388)=0,"",SUM(K387:K388)/B380)</f>
        <v>0.10476190476190476</v>
      </c>
      <c r="M397" s="94">
        <f>IF(K397=0,"",K397/B380)</f>
        <v>0.55238095238095242</v>
      </c>
      <c r="N397" s="94">
        <f>IF(K388=0,"",M397-L397)</f>
        <v>0.44761904761904764</v>
      </c>
      <c r="O397" s="3"/>
      <c r="P397" s="29"/>
      <c r="Q397" s="22"/>
      <c r="R397" s="3"/>
      <c r="T397" s="104"/>
    </row>
    <row r="398" spans="1:20" ht="12.75" customHeight="1" x14ac:dyDescent="0.2">
      <c r="L398" s="114"/>
      <c r="M398" s="3"/>
      <c r="O398" s="3"/>
    </row>
    <row r="399" spans="1:20" ht="12.75" customHeight="1" x14ac:dyDescent="0.2">
      <c r="L399" s="114"/>
      <c r="M399" s="3"/>
      <c r="O399" s="3"/>
    </row>
    <row r="400" spans="1:20" ht="26.25" customHeight="1" x14ac:dyDescent="0.3">
      <c r="A400" s="209"/>
      <c r="B400" s="294" t="s">
        <v>99</v>
      </c>
      <c r="C400" s="294"/>
      <c r="D400" s="294"/>
      <c r="E400" s="294"/>
      <c r="F400" s="294"/>
      <c r="G400" s="294"/>
      <c r="H400" s="294"/>
      <c r="I400" s="294"/>
      <c r="J400" s="294"/>
      <c r="K400" s="57" t="s">
        <v>88</v>
      </c>
      <c r="L400" s="114"/>
      <c r="M400" s="3"/>
      <c r="N400" s="29"/>
      <c r="O400" s="3"/>
      <c r="P400" s="29"/>
      <c r="Q400" s="29"/>
      <c r="R400" s="29"/>
    </row>
    <row r="401" spans="1:20" ht="20.25" customHeight="1" x14ac:dyDescent="0.2">
      <c r="A401" s="293" t="s">
        <v>10</v>
      </c>
      <c r="B401" s="273" t="s">
        <v>100</v>
      </c>
      <c r="C401" s="274"/>
      <c r="D401" s="274"/>
      <c r="E401" s="274"/>
      <c r="F401" s="274"/>
      <c r="G401" s="274"/>
      <c r="H401" s="274"/>
      <c r="I401" s="274"/>
      <c r="J401" s="275"/>
      <c r="K401" s="276" t="s">
        <v>11</v>
      </c>
      <c r="L401" s="269" t="s">
        <v>3</v>
      </c>
      <c r="M401" s="269" t="s">
        <v>4</v>
      </c>
      <c r="N401" s="278" t="s">
        <v>5</v>
      </c>
      <c r="O401" s="269" t="s">
        <v>6</v>
      </c>
      <c r="P401" s="267" t="s">
        <v>7</v>
      </c>
      <c r="Q401" s="267" t="s">
        <v>8</v>
      </c>
      <c r="R401" s="269" t="s">
        <v>101</v>
      </c>
    </row>
    <row r="402" spans="1:20" ht="15.75" customHeight="1" x14ac:dyDescent="0.25">
      <c r="A402" s="268"/>
      <c r="B402" s="58" t="s">
        <v>102</v>
      </c>
      <c r="C402" s="58" t="s">
        <v>103</v>
      </c>
      <c r="D402" s="58" t="s">
        <v>104</v>
      </c>
      <c r="E402" s="58" t="s">
        <v>105</v>
      </c>
      <c r="F402" s="58" t="s">
        <v>106</v>
      </c>
      <c r="G402" s="58" t="s">
        <v>107</v>
      </c>
      <c r="H402" s="58" t="s">
        <v>108</v>
      </c>
      <c r="I402" s="58" t="s">
        <v>109</v>
      </c>
      <c r="J402" s="58" t="s">
        <v>110</v>
      </c>
      <c r="K402" s="268"/>
      <c r="L402" s="277"/>
      <c r="M402" s="268"/>
      <c r="N402" s="268"/>
      <c r="O402" s="268"/>
      <c r="P402" s="268"/>
      <c r="Q402" s="268"/>
      <c r="R402" s="268"/>
      <c r="T402" s="104"/>
    </row>
    <row r="403" spans="1:20" ht="15.75" customHeight="1" x14ac:dyDescent="0.25">
      <c r="A403" s="58">
        <v>1302</v>
      </c>
      <c r="B403" s="59">
        <v>89</v>
      </c>
      <c r="C403" s="59"/>
      <c r="D403" s="59"/>
      <c r="E403" s="59"/>
      <c r="F403" s="59"/>
      <c r="G403" s="59"/>
      <c r="H403" s="59"/>
      <c r="I403" s="59"/>
      <c r="J403" s="59"/>
      <c r="K403" s="144"/>
      <c r="L403" s="220"/>
      <c r="M403" s="221"/>
      <c r="N403" s="222"/>
      <c r="O403" s="229"/>
      <c r="P403" s="63">
        <f>B403</f>
        <v>89</v>
      </c>
      <c r="Q403" s="230"/>
      <c r="R403" s="229"/>
      <c r="T403" s="104"/>
    </row>
    <row r="404" spans="1:20" ht="15.75" customHeight="1" x14ac:dyDescent="0.25">
      <c r="A404" s="58">
        <v>1401</v>
      </c>
      <c r="B404" s="59"/>
      <c r="C404" s="59">
        <v>74</v>
      </c>
      <c r="D404" s="59"/>
      <c r="E404" s="59"/>
      <c r="F404" s="59"/>
      <c r="G404" s="59"/>
      <c r="H404" s="59"/>
      <c r="I404" s="59"/>
      <c r="J404" s="59"/>
      <c r="K404" s="144"/>
      <c r="L404" s="223"/>
      <c r="M404" s="129"/>
      <c r="N404" s="224"/>
      <c r="O404" s="67">
        <f>IF(C404=0,"",C404/B403)</f>
        <v>0.8314606741573034</v>
      </c>
      <c r="P404" s="68">
        <v>74</v>
      </c>
      <c r="Q404" s="231">
        <f t="shared" ref="Q404:Q411" si="37">IF(P404=0,"",P404/P403)</f>
        <v>0.8314606741573034</v>
      </c>
      <c r="R404" s="231">
        <f t="shared" ref="R404:R411" si="38">IF(P404=0,"",100%-Q404)</f>
        <v>0.1685393258426966</v>
      </c>
      <c r="T404" s="104"/>
    </row>
    <row r="405" spans="1:20" ht="15.75" customHeight="1" x14ac:dyDescent="0.25">
      <c r="A405" s="58">
        <v>1402</v>
      </c>
      <c r="B405" s="59"/>
      <c r="C405" s="59"/>
      <c r="D405" s="59">
        <v>58</v>
      </c>
      <c r="E405" s="59"/>
      <c r="F405" s="59"/>
      <c r="G405" s="59"/>
      <c r="H405" s="59"/>
      <c r="I405" s="59"/>
      <c r="J405" s="59"/>
      <c r="K405" s="144"/>
      <c r="L405" s="223"/>
      <c r="M405" s="129"/>
      <c r="N405" s="224"/>
      <c r="O405" s="67">
        <f>IF(D405=0,"",D405/C404)</f>
        <v>0.78378378378378377</v>
      </c>
      <c r="P405" s="68">
        <v>67</v>
      </c>
      <c r="Q405" s="231">
        <f t="shared" si="37"/>
        <v>0.90540540540540537</v>
      </c>
      <c r="R405" s="231">
        <f t="shared" si="38"/>
        <v>9.4594594594594628E-2</v>
      </c>
      <c r="T405" s="70">
        <f>P405/P403</f>
        <v>0.7528089887640449</v>
      </c>
    </row>
    <row r="406" spans="1:20" ht="15.75" customHeight="1" x14ac:dyDescent="0.25">
      <c r="A406" s="58">
        <v>1501</v>
      </c>
      <c r="B406" s="59"/>
      <c r="C406" s="59"/>
      <c r="D406" s="59"/>
      <c r="E406" s="59">
        <v>49</v>
      </c>
      <c r="F406" s="59"/>
      <c r="G406" s="59"/>
      <c r="H406" s="59"/>
      <c r="I406" s="59"/>
      <c r="J406" s="59"/>
      <c r="K406" s="144"/>
      <c r="L406" s="223"/>
      <c r="M406" s="129"/>
      <c r="N406" s="224"/>
      <c r="O406" s="67">
        <f>IF(E406=0,"",E406/D405)</f>
        <v>0.84482758620689657</v>
      </c>
      <c r="P406" s="68">
        <v>64</v>
      </c>
      <c r="Q406" s="231">
        <f t="shared" si="37"/>
        <v>0.95522388059701491</v>
      </c>
      <c r="R406" s="231">
        <f t="shared" si="38"/>
        <v>4.4776119402985093E-2</v>
      </c>
      <c r="T406" s="104"/>
    </row>
    <row r="407" spans="1:20" ht="15.75" customHeight="1" x14ac:dyDescent="0.25">
      <c r="A407" s="58">
        <v>1502</v>
      </c>
      <c r="B407" s="59"/>
      <c r="C407" s="59"/>
      <c r="D407" s="59"/>
      <c r="E407" s="59"/>
      <c r="F407" s="59">
        <v>45</v>
      </c>
      <c r="G407" s="59"/>
      <c r="H407" s="59"/>
      <c r="I407" s="59"/>
      <c r="J407" s="59"/>
      <c r="K407" s="144"/>
      <c r="L407" s="223"/>
      <c r="M407" s="129"/>
      <c r="N407" s="224"/>
      <c r="O407" s="67">
        <f>IF(F407=0,"",F407/E406)</f>
        <v>0.91836734693877553</v>
      </c>
      <c r="P407" s="68">
        <v>62</v>
      </c>
      <c r="Q407" s="231">
        <f t="shared" si="37"/>
        <v>0.96875</v>
      </c>
      <c r="R407" s="231">
        <f t="shared" si="38"/>
        <v>3.125E-2</v>
      </c>
      <c r="T407" s="104"/>
    </row>
    <row r="408" spans="1:20" ht="15.75" customHeight="1" x14ac:dyDescent="0.25">
      <c r="A408" s="58">
        <v>1601</v>
      </c>
      <c r="B408" s="59"/>
      <c r="C408" s="59"/>
      <c r="D408" s="59"/>
      <c r="E408" s="59"/>
      <c r="F408" s="59"/>
      <c r="G408" s="59">
        <v>40</v>
      </c>
      <c r="H408" s="59"/>
      <c r="I408" s="59"/>
      <c r="J408" s="59"/>
      <c r="K408" s="144"/>
      <c r="L408" s="223"/>
      <c r="M408" s="129"/>
      <c r="N408" s="224"/>
      <c r="O408" s="67">
        <f>IF(G408=0,"",G408/F407)</f>
        <v>0.88888888888888884</v>
      </c>
      <c r="P408" s="68">
        <v>56</v>
      </c>
      <c r="Q408" s="231">
        <f t="shared" si="37"/>
        <v>0.90322580645161288</v>
      </c>
      <c r="R408" s="231">
        <f t="shared" si="38"/>
        <v>9.6774193548387122E-2</v>
      </c>
      <c r="T408" s="104"/>
    </row>
    <row r="409" spans="1:20" ht="15.75" customHeight="1" x14ac:dyDescent="0.25">
      <c r="A409" s="58">
        <v>1602</v>
      </c>
      <c r="B409" s="59"/>
      <c r="C409" s="59"/>
      <c r="D409" s="59"/>
      <c r="E409" s="59"/>
      <c r="F409" s="59"/>
      <c r="G409" s="59"/>
      <c r="H409" s="59">
        <v>36</v>
      </c>
      <c r="I409" s="59"/>
      <c r="J409" s="59"/>
      <c r="K409" s="144"/>
      <c r="L409" s="223"/>
      <c r="M409" s="129"/>
      <c r="N409" s="224"/>
      <c r="O409" s="67">
        <f>IF(H409=0,"",H409/G408)</f>
        <v>0.9</v>
      </c>
      <c r="P409" s="68">
        <v>53</v>
      </c>
      <c r="Q409" s="231">
        <f t="shared" si="37"/>
        <v>0.9464285714285714</v>
      </c>
      <c r="R409" s="231">
        <f t="shared" si="38"/>
        <v>5.3571428571428603E-2</v>
      </c>
      <c r="T409" s="104"/>
    </row>
    <row r="410" spans="1:20" ht="15.75" customHeight="1" x14ac:dyDescent="0.25">
      <c r="A410" s="58">
        <v>1701</v>
      </c>
      <c r="B410" s="59"/>
      <c r="C410" s="59"/>
      <c r="D410" s="59"/>
      <c r="E410" s="59"/>
      <c r="F410" s="59"/>
      <c r="G410" s="59"/>
      <c r="H410" s="59"/>
      <c r="I410" s="59">
        <v>36</v>
      </c>
      <c r="J410" s="59"/>
      <c r="K410" s="144"/>
      <c r="L410" s="223"/>
      <c r="M410" s="129"/>
      <c r="N410" s="224"/>
      <c r="O410" s="67">
        <f>IF(I410=0,"",I410/H409)</f>
        <v>1</v>
      </c>
      <c r="P410" s="68">
        <v>52</v>
      </c>
      <c r="Q410" s="231">
        <f t="shared" si="37"/>
        <v>0.98113207547169812</v>
      </c>
      <c r="R410" s="231">
        <f t="shared" si="38"/>
        <v>1.8867924528301883E-2</v>
      </c>
      <c r="T410" s="104"/>
    </row>
    <row r="411" spans="1:20" ht="15.75" customHeight="1" x14ac:dyDescent="0.25">
      <c r="A411" s="58">
        <v>1702</v>
      </c>
      <c r="B411" s="59"/>
      <c r="C411" s="59"/>
      <c r="D411" s="59"/>
      <c r="E411" s="59"/>
      <c r="F411" s="59"/>
      <c r="G411" s="59"/>
      <c r="H411" s="59"/>
      <c r="I411" s="59"/>
      <c r="J411" s="59">
        <v>34</v>
      </c>
      <c r="K411" s="144">
        <v>6</v>
      </c>
      <c r="L411" s="223"/>
      <c r="M411" s="129"/>
      <c r="N411" s="224"/>
      <c r="O411" s="71">
        <f>IF(J411=0,"",J411/I410)</f>
        <v>0.94444444444444442</v>
      </c>
      <c r="P411" s="68">
        <v>51</v>
      </c>
      <c r="Q411" s="71">
        <f t="shared" si="37"/>
        <v>0.98076923076923073</v>
      </c>
      <c r="R411" s="71">
        <f t="shared" si="38"/>
        <v>1.9230769230769273E-2</v>
      </c>
      <c r="T411" s="104"/>
    </row>
    <row r="412" spans="1:20" ht="15.75" customHeight="1" x14ac:dyDescent="0.25">
      <c r="A412" s="58">
        <v>1801</v>
      </c>
      <c r="B412" s="59"/>
      <c r="C412" s="59"/>
      <c r="D412" s="59"/>
      <c r="E412" s="59"/>
      <c r="F412" s="59"/>
      <c r="G412" s="59"/>
      <c r="H412" s="59"/>
      <c r="I412" s="59"/>
      <c r="J412" s="59">
        <v>36</v>
      </c>
      <c r="K412" s="144">
        <v>24</v>
      </c>
      <c r="L412" s="223"/>
      <c r="M412" s="129"/>
      <c r="N412" s="225"/>
      <c r="O412" s="105"/>
      <c r="P412" s="68">
        <v>41</v>
      </c>
      <c r="Q412" s="105"/>
      <c r="R412" s="239"/>
      <c r="T412" s="104"/>
    </row>
    <row r="413" spans="1:20" ht="15.75" customHeight="1" x14ac:dyDescent="0.25">
      <c r="A413" s="58">
        <v>1802</v>
      </c>
      <c r="B413" s="59"/>
      <c r="C413" s="59"/>
      <c r="D413" s="59"/>
      <c r="E413" s="59"/>
      <c r="F413" s="59"/>
      <c r="G413" s="59"/>
      <c r="H413" s="59"/>
      <c r="I413" s="59"/>
      <c r="J413" s="59">
        <v>14</v>
      </c>
      <c r="K413" s="144">
        <v>5</v>
      </c>
      <c r="L413" s="223"/>
      <c r="M413" s="129"/>
      <c r="N413" s="225"/>
      <c r="O413" s="233"/>
      <c r="P413" s="109">
        <v>15</v>
      </c>
      <c r="Q413" s="234"/>
      <c r="R413" s="233"/>
      <c r="T413" s="104"/>
    </row>
    <row r="414" spans="1:20" ht="15.75" customHeight="1" x14ac:dyDescent="0.25">
      <c r="A414" s="58">
        <v>1901</v>
      </c>
      <c r="B414" s="59"/>
      <c r="C414" s="59"/>
      <c r="D414" s="59"/>
      <c r="E414" s="59"/>
      <c r="F414" s="59"/>
      <c r="G414" s="59"/>
      <c r="H414" s="59"/>
      <c r="I414" s="59"/>
      <c r="J414" s="59">
        <v>4</v>
      </c>
      <c r="K414" s="144">
        <v>4</v>
      </c>
      <c r="L414" s="223"/>
      <c r="M414" s="129"/>
      <c r="N414" s="225"/>
      <c r="O414" s="233"/>
      <c r="P414" s="109">
        <v>7</v>
      </c>
      <c r="Q414" s="234"/>
      <c r="R414" s="233"/>
      <c r="T414" s="104"/>
    </row>
    <row r="415" spans="1:20" ht="15.75" customHeight="1" x14ac:dyDescent="0.25">
      <c r="A415" s="58">
        <v>1902</v>
      </c>
      <c r="B415" s="59"/>
      <c r="C415" s="59"/>
      <c r="D415" s="59"/>
      <c r="E415" s="59"/>
      <c r="F415" s="59"/>
      <c r="G415" s="59"/>
      <c r="H415" s="59"/>
      <c r="I415" s="59"/>
      <c r="J415" s="59">
        <v>3</v>
      </c>
      <c r="K415" s="144">
        <v>1</v>
      </c>
      <c r="L415" s="223"/>
      <c r="M415" s="129"/>
      <c r="N415" s="225"/>
      <c r="O415" s="233"/>
      <c r="P415" s="196">
        <v>3</v>
      </c>
      <c r="Q415" s="234"/>
      <c r="R415" s="233"/>
      <c r="T415" s="104"/>
    </row>
    <row r="416" spans="1:20" ht="15.75" customHeight="1" x14ac:dyDescent="0.25">
      <c r="A416" s="58">
        <v>2001</v>
      </c>
      <c r="B416" s="59"/>
      <c r="C416" s="59"/>
      <c r="D416" s="59"/>
      <c r="E416" s="59"/>
      <c r="F416" s="59"/>
      <c r="G416" s="59"/>
      <c r="H416" s="59"/>
      <c r="I416" s="59"/>
      <c r="J416" s="59">
        <v>1</v>
      </c>
      <c r="K416" s="144">
        <v>1</v>
      </c>
      <c r="L416" s="223"/>
      <c r="M416" s="129"/>
      <c r="N416" s="225"/>
      <c r="O416" s="129"/>
      <c r="P416" s="198">
        <v>1</v>
      </c>
      <c r="Q416" s="124"/>
      <c r="R416" s="233"/>
      <c r="T416" s="104"/>
    </row>
    <row r="417" spans="1:20" ht="15.75" customHeight="1" x14ac:dyDescent="0.25">
      <c r="A417" s="58">
        <v>2002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144"/>
      <c r="L417" s="223"/>
      <c r="M417" s="129"/>
      <c r="N417" s="225"/>
      <c r="O417" s="191" t="s">
        <v>83</v>
      </c>
      <c r="P417" s="197">
        <v>42</v>
      </c>
      <c r="Q417" s="83">
        <f>K420</f>
        <v>41</v>
      </c>
      <c r="R417" s="193" t="s">
        <v>11</v>
      </c>
      <c r="T417" s="104"/>
    </row>
    <row r="418" spans="1:20" ht="15.75" customHeight="1" x14ac:dyDescent="0.25">
      <c r="A418" s="58">
        <v>2101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144"/>
      <c r="L418" s="223"/>
      <c r="M418" s="129"/>
      <c r="N418" s="225"/>
      <c r="O418" s="192" t="s">
        <v>85</v>
      </c>
      <c r="P418" s="86">
        <f>IF(P417/B403=0,"",P417/B403)</f>
        <v>0.47191011235955055</v>
      </c>
      <c r="Q418" s="87">
        <f>IF(P417/Q417=0,"",P417/Q417)</f>
        <v>1.024390243902439</v>
      </c>
      <c r="R418" s="194" t="s">
        <v>86</v>
      </c>
      <c r="T418" s="104"/>
    </row>
    <row r="419" spans="1:20" ht="15.75" customHeight="1" x14ac:dyDescent="0.25">
      <c r="A419" s="58">
        <v>2102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144"/>
      <c r="L419" s="226"/>
      <c r="M419" s="227"/>
      <c r="N419" s="228"/>
      <c r="O419" s="90"/>
      <c r="P419" s="91"/>
      <c r="Q419" s="91"/>
      <c r="R419" s="113"/>
      <c r="T419" s="104"/>
    </row>
    <row r="420" spans="1:20" ht="18" customHeight="1" x14ac:dyDescent="0.25">
      <c r="A420" s="28"/>
      <c r="B420" s="280" t="s">
        <v>111</v>
      </c>
      <c r="C420" s="280"/>
      <c r="D420" s="280"/>
      <c r="E420" s="280"/>
      <c r="F420" s="280"/>
      <c r="G420" s="280"/>
      <c r="H420" s="280"/>
      <c r="I420" s="280"/>
      <c r="J420" s="280"/>
      <c r="K420" s="93">
        <f>SUM(K403:K416)</f>
        <v>41</v>
      </c>
      <c r="L420" s="247">
        <f>IF(K411=0,"",K411/B403)</f>
        <v>6.741573033707865E-2</v>
      </c>
      <c r="M420" s="94">
        <f>IF(K420=0,"",K420/B403)</f>
        <v>0.4606741573033708</v>
      </c>
      <c r="N420" s="94">
        <f>IF(K411=0,"",M420-L420)</f>
        <v>0.39325842696629215</v>
      </c>
      <c r="O420" s="3"/>
      <c r="P420" s="29"/>
      <c r="Q420" s="22"/>
      <c r="R420" s="3"/>
      <c r="T420" s="104"/>
    </row>
    <row r="421" spans="1:20" ht="12.75" customHeight="1" x14ac:dyDescent="0.2">
      <c r="L421" s="114"/>
      <c r="M421" s="3"/>
      <c r="O421" s="3"/>
    </row>
    <row r="422" spans="1:20" ht="12.75" customHeight="1" x14ac:dyDescent="0.2">
      <c r="L422" s="114"/>
      <c r="M422" s="3"/>
      <c r="O422" s="3"/>
    </row>
    <row r="423" spans="1:20" ht="26.25" customHeight="1" x14ac:dyDescent="0.3">
      <c r="A423" s="209"/>
      <c r="B423" s="294" t="s">
        <v>99</v>
      </c>
      <c r="C423" s="294"/>
      <c r="D423" s="294"/>
      <c r="E423" s="294"/>
      <c r="F423" s="294"/>
      <c r="G423" s="294"/>
      <c r="H423" s="294"/>
      <c r="I423" s="294"/>
      <c r="J423" s="294"/>
      <c r="K423" s="57" t="s">
        <v>91</v>
      </c>
      <c r="L423" s="114"/>
      <c r="M423" s="3"/>
      <c r="N423" s="29"/>
      <c r="O423" s="3"/>
      <c r="P423" s="29"/>
      <c r="Q423" s="29"/>
      <c r="R423" s="29"/>
    </row>
    <row r="424" spans="1:20" ht="20.25" customHeight="1" x14ac:dyDescent="0.2">
      <c r="A424" s="293" t="s">
        <v>10</v>
      </c>
      <c r="B424" s="273" t="s">
        <v>100</v>
      </c>
      <c r="C424" s="274"/>
      <c r="D424" s="274"/>
      <c r="E424" s="274"/>
      <c r="F424" s="274"/>
      <c r="G424" s="274"/>
      <c r="H424" s="274"/>
      <c r="I424" s="274"/>
      <c r="J424" s="275"/>
      <c r="K424" s="276" t="s">
        <v>11</v>
      </c>
      <c r="L424" s="269" t="s">
        <v>3</v>
      </c>
      <c r="M424" s="269" t="s">
        <v>4</v>
      </c>
      <c r="N424" s="278" t="s">
        <v>5</v>
      </c>
      <c r="O424" s="269" t="s">
        <v>6</v>
      </c>
      <c r="P424" s="267" t="s">
        <v>7</v>
      </c>
      <c r="Q424" s="267" t="s">
        <v>8</v>
      </c>
      <c r="R424" s="269" t="s">
        <v>101</v>
      </c>
    </row>
    <row r="425" spans="1:20" ht="15.75" customHeight="1" x14ac:dyDescent="0.25">
      <c r="A425" s="268"/>
      <c r="B425" s="58" t="s">
        <v>102</v>
      </c>
      <c r="C425" s="58" t="s">
        <v>103</v>
      </c>
      <c r="D425" s="58" t="s">
        <v>104</v>
      </c>
      <c r="E425" s="58" t="s">
        <v>105</v>
      </c>
      <c r="F425" s="58" t="s">
        <v>106</v>
      </c>
      <c r="G425" s="58" t="s">
        <v>107</v>
      </c>
      <c r="H425" s="58" t="s">
        <v>108</v>
      </c>
      <c r="I425" s="58" t="s">
        <v>109</v>
      </c>
      <c r="J425" s="58" t="s">
        <v>110</v>
      </c>
      <c r="K425" s="268"/>
      <c r="L425" s="277"/>
      <c r="M425" s="268"/>
      <c r="N425" s="268"/>
      <c r="O425" s="268"/>
      <c r="P425" s="268"/>
      <c r="Q425" s="268"/>
      <c r="R425" s="268"/>
      <c r="T425" s="104"/>
    </row>
    <row r="426" spans="1:20" ht="15.75" customHeight="1" x14ac:dyDescent="0.25">
      <c r="A426" s="58">
        <v>1401</v>
      </c>
      <c r="B426" s="59">
        <v>105</v>
      </c>
      <c r="C426" s="59"/>
      <c r="D426" s="59"/>
      <c r="E426" s="59"/>
      <c r="F426" s="59"/>
      <c r="G426" s="59"/>
      <c r="H426" s="59"/>
      <c r="I426" s="59"/>
      <c r="J426" s="59"/>
      <c r="K426" s="144"/>
      <c r="L426" s="220"/>
      <c r="M426" s="221"/>
      <c r="N426" s="222"/>
      <c r="O426" s="229"/>
      <c r="P426" s="63">
        <f>B426</f>
        <v>105</v>
      </c>
      <c r="Q426" s="230"/>
      <c r="R426" s="229"/>
      <c r="T426" s="104"/>
    </row>
    <row r="427" spans="1:20" ht="15.75" customHeight="1" x14ac:dyDescent="0.25">
      <c r="A427" s="58">
        <v>1402</v>
      </c>
      <c r="B427" s="59"/>
      <c r="C427" s="59">
        <v>90</v>
      </c>
      <c r="D427" s="59"/>
      <c r="E427" s="59"/>
      <c r="F427" s="59"/>
      <c r="G427" s="59"/>
      <c r="H427" s="59"/>
      <c r="I427" s="59"/>
      <c r="J427" s="59"/>
      <c r="K427" s="144"/>
      <c r="L427" s="223"/>
      <c r="M427" s="129"/>
      <c r="N427" s="224"/>
      <c r="O427" s="67">
        <f>IF(C427=0,"",C427/B426)</f>
        <v>0.8571428571428571</v>
      </c>
      <c r="P427" s="68">
        <v>90</v>
      </c>
      <c r="Q427" s="231">
        <f t="shared" ref="Q427:Q434" si="39">IF(P427=0,"",P427/P426)</f>
        <v>0.8571428571428571</v>
      </c>
      <c r="R427" s="231">
        <f t="shared" ref="R427:R434" si="40">IF(P427=0,"",100%-Q427)</f>
        <v>0.1428571428571429</v>
      </c>
      <c r="T427" s="104"/>
    </row>
    <row r="428" spans="1:20" ht="15.75" customHeight="1" x14ac:dyDescent="0.25">
      <c r="A428" s="58">
        <v>1501</v>
      </c>
      <c r="B428" s="59"/>
      <c r="C428" s="59"/>
      <c r="D428" s="59">
        <v>79</v>
      </c>
      <c r="E428" s="59"/>
      <c r="F428" s="59"/>
      <c r="G428" s="59"/>
      <c r="H428" s="59"/>
      <c r="I428" s="59"/>
      <c r="J428" s="59"/>
      <c r="K428" s="144"/>
      <c r="L428" s="223"/>
      <c r="M428" s="129"/>
      <c r="N428" s="224"/>
      <c r="O428" s="67">
        <f>IF(D428=0,"",D428/C427)</f>
        <v>0.87777777777777777</v>
      </c>
      <c r="P428" s="68">
        <v>80</v>
      </c>
      <c r="Q428" s="231">
        <f t="shared" si="39"/>
        <v>0.88888888888888884</v>
      </c>
      <c r="R428" s="231">
        <f t="shared" si="40"/>
        <v>0.11111111111111116</v>
      </c>
      <c r="T428" s="70">
        <f>P428/P426</f>
        <v>0.76190476190476186</v>
      </c>
    </row>
    <row r="429" spans="1:20" ht="15.75" customHeight="1" x14ac:dyDescent="0.25">
      <c r="A429" s="58">
        <v>1502</v>
      </c>
      <c r="B429" s="59"/>
      <c r="C429" s="59"/>
      <c r="D429" s="59"/>
      <c r="E429" s="59">
        <v>67</v>
      </c>
      <c r="F429" s="59"/>
      <c r="G429" s="59"/>
      <c r="H429" s="59"/>
      <c r="I429" s="59"/>
      <c r="J429" s="59"/>
      <c r="K429" s="144"/>
      <c r="L429" s="223"/>
      <c r="M429" s="129"/>
      <c r="N429" s="224"/>
      <c r="O429" s="67">
        <f>IF(E429=0,"",E429/D428)</f>
        <v>0.84810126582278478</v>
      </c>
      <c r="P429" s="68">
        <v>74</v>
      </c>
      <c r="Q429" s="231">
        <f t="shared" si="39"/>
        <v>0.92500000000000004</v>
      </c>
      <c r="R429" s="231">
        <f t="shared" si="40"/>
        <v>7.4999999999999956E-2</v>
      </c>
      <c r="T429" s="104"/>
    </row>
    <row r="430" spans="1:20" ht="15.75" customHeight="1" x14ac:dyDescent="0.25">
      <c r="A430" s="58">
        <v>1601</v>
      </c>
      <c r="B430" s="59"/>
      <c r="C430" s="59"/>
      <c r="D430" s="59"/>
      <c r="E430" s="59"/>
      <c r="F430" s="59">
        <v>60</v>
      </c>
      <c r="G430" s="59"/>
      <c r="H430" s="59"/>
      <c r="I430" s="59"/>
      <c r="J430" s="59"/>
      <c r="K430" s="144"/>
      <c r="L430" s="223"/>
      <c r="M430" s="129"/>
      <c r="N430" s="224"/>
      <c r="O430" s="67">
        <f>IF(F430=0,"",F430/E429)</f>
        <v>0.89552238805970152</v>
      </c>
      <c r="P430" s="68">
        <v>60</v>
      </c>
      <c r="Q430" s="231">
        <f t="shared" si="39"/>
        <v>0.81081081081081086</v>
      </c>
      <c r="R430" s="231">
        <f t="shared" si="40"/>
        <v>0.18918918918918914</v>
      </c>
      <c r="T430" s="104"/>
    </row>
    <row r="431" spans="1:20" ht="15.75" customHeight="1" x14ac:dyDescent="0.25">
      <c r="A431" s="58">
        <v>1602</v>
      </c>
      <c r="B431" s="59"/>
      <c r="C431" s="59"/>
      <c r="D431" s="59"/>
      <c r="E431" s="59"/>
      <c r="F431" s="59"/>
      <c r="G431" s="59">
        <v>57</v>
      </c>
      <c r="H431" s="59"/>
      <c r="I431" s="59"/>
      <c r="J431" s="59"/>
      <c r="K431" s="144"/>
      <c r="L431" s="223"/>
      <c r="M431" s="129"/>
      <c r="N431" s="224"/>
      <c r="O431" s="67">
        <f>IF(G431=0,"",G431/F430)</f>
        <v>0.95</v>
      </c>
      <c r="P431" s="68">
        <v>58</v>
      </c>
      <c r="Q431" s="231">
        <f t="shared" si="39"/>
        <v>0.96666666666666667</v>
      </c>
      <c r="R431" s="231">
        <f t="shared" si="40"/>
        <v>3.3333333333333326E-2</v>
      </c>
      <c r="T431" s="104"/>
    </row>
    <row r="432" spans="1:20" ht="15.75" customHeight="1" x14ac:dyDescent="0.25">
      <c r="A432" s="58">
        <v>1701</v>
      </c>
      <c r="B432" s="59"/>
      <c r="C432" s="59"/>
      <c r="D432" s="59"/>
      <c r="E432" s="59"/>
      <c r="F432" s="59"/>
      <c r="G432" s="59"/>
      <c r="H432" s="59">
        <v>56</v>
      </c>
      <c r="I432" s="59"/>
      <c r="J432" s="59"/>
      <c r="K432" s="144"/>
      <c r="L432" s="223"/>
      <c r="M432" s="129"/>
      <c r="N432" s="224"/>
      <c r="O432" s="67">
        <f>IF(H432=0,"",H432/G431)</f>
        <v>0.98245614035087714</v>
      </c>
      <c r="P432" s="68">
        <v>56</v>
      </c>
      <c r="Q432" s="231">
        <f t="shared" si="39"/>
        <v>0.96551724137931039</v>
      </c>
      <c r="R432" s="231">
        <f t="shared" si="40"/>
        <v>3.4482758620689613E-2</v>
      </c>
      <c r="T432" s="104"/>
    </row>
    <row r="433" spans="1:21" ht="15.75" customHeight="1" x14ac:dyDescent="0.25">
      <c r="A433" s="58">
        <v>1702</v>
      </c>
      <c r="B433" s="59"/>
      <c r="C433" s="59"/>
      <c r="D433" s="59"/>
      <c r="E433" s="59"/>
      <c r="F433" s="59"/>
      <c r="G433" s="59"/>
      <c r="H433" s="59"/>
      <c r="I433" s="59">
        <v>41</v>
      </c>
      <c r="J433" s="59"/>
      <c r="K433" s="144"/>
      <c r="L433" s="223"/>
      <c r="M433" s="129"/>
      <c r="N433" s="224"/>
      <c r="O433" s="67">
        <f>IF(I433=0,"",I433/H432)</f>
        <v>0.7321428571428571</v>
      </c>
      <c r="P433" s="68">
        <v>55</v>
      </c>
      <c r="Q433" s="231">
        <f t="shared" si="39"/>
        <v>0.9821428571428571</v>
      </c>
      <c r="R433" s="231">
        <f t="shared" si="40"/>
        <v>1.7857142857142905E-2</v>
      </c>
      <c r="T433" s="104"/>
    </row>
    <row r="434" spans="1:21" ht="15.75" customHeight="1" x14ac:dyDescent="0.25">
      <c r="A434" s="58">
        <v>1801</v>
      </c>
      <c r="B434" s="59"/>
      <c r="C434" s="59"/>
      <c r="D434" s="59"/>
      <c r="E434" s="59"/>
      <c r="F434" s="59"/>
      <c r="G434" s="59"/>
      <c r="H434" s="59"/>
      <c r="I434" s="59"/>
      <c r="J434" s="59">
        <v>41</v>
      </c>
      <c r="K434" s="144">
        <v>13</v>
      </c>
      <c r="L434" s="223"/>
      <c r="M434" s="129"/>
      <c r="N434" s="224"/>
      <c r="O434" s="71">
        <f>IF(J434=0,"",J434/I433)</f>
        <v>1</v>
      </c>
      <c r="P434" s="68">
        <v>50</v>
      </c>
      <c r="Q434" s="71">
        <f t="shared" si="39"/>
        <v>0.90909090909090906</v>
      </c>
      <c r="R434" s="71">
        <f t="shared" si="40"/>
        <v>9.0909090909090939E-2</v>
      </c>
      <c r="T434" s="104"/>
    </row>
    <row r="435" spans="1:21" ht="15.75" customHeight="1" x14ac:dyDescent="0.25">
      <c r="A435" s="58">
        <v>1802</v>
      </c>
      <c r="B435" s="59"/>
      <c r="C435" s="59"/>
      <c r="D435" s="59"/>
      <c r="E435" s="59"/>
      <c r="F435" s="59"/>
      <c r="G435" s="59"/>
      <c r="H435" s="59"/>
      <c r="I435" s="59"/>
      <c r="J435" s="59">
        <v>26</v>
      </c>
      <c r="K435" s="144">
        <v>13</v>
      </c>
      <c r="L435" s="223"/>
      <c r="M435" s="129"/>
      <c r="N435" s="225"/>
      <c r="O435" s="105"/>
      <c r="P435" s="68">
        <v>36</v>
      </c>
      <c r="Q435" s="105"/>
      <c r="R435" s="239"/>
      <c r="T435" s="104"/>
    </row>
    <row r="436" spans="1:21" ht="15.75" customHeight="1" x14ac:dyDescent="0.25">
      <c r="A436" s="58">
        <v>1901</v>
      </c>
      <c r="B436" s="59"/>
      <c r="C436" s="59"/>
      <c r="D436" s="59"/>
      <c r="E436" s="59"/>
      <c r="F436" s="59"/>
      <c r="G436" s="59"/>
      <c r="H436" s="59"/>
      <c r="I436" s="59"/>
      <c r="J436" s="59">
        <v>16</v>
      </c>
      <c r="K436" s="144">
        <v>9</v>
      </c>
      <c r="L436" s="223"/>
      <c r="M436" s="129"/>
      <c r="N436" s="225"/>
      <c r="O436" s="233"/>
      <c r="P436" s="109">
        <v>23</v>
      </c>
      <c r="Q436" s="234"/>
      <c r="R436" s="233"/>
      <c r="T436" s="104"/>
    </row>
    <row r="437" spans="1:21" ht="15.75" customHeight="1" x14ac:dyDescent="0.25">
      <c r="A437" s="58">
        <v>1902</v>
      </c>
      <c r="B437" s="59"/>
      <c r="C437" s="59"/>
      <c r="D437" s="59"/>
      <c r="E437" s="59"/>
      <c r="F437" s="59"/>
      <c r="G437" s="59"/>
      <c r="H437" s="59"/>
      <c r="I437" s="59"/>
      <c r="J437" s="59">
        <v>7</v>
      </c>
      <c r="K437" s="144">
        <v>4</v>
      </c>
      <c r="L437" s="223"/>
      <c r="M437" s="129"/>
      <c r="N437" s="225"/>
      <c r="O437" s="233"/>
      <c r="P437" s="109">
        <v>12</v>
      </c>
      <c r="Q437" s="234"/>
      <c r="R437" s="233"/>
      <c r="T437" s="104"/>
    </row>
    <row r="438" spans="1:21" ht="15.75" customHeight="1" x14ac:dyDescent="0.25">
      <c r="A438" s="58">
        <v>2001</v>
      </c>
      <c r="B438" s="59"/>
      <c r="C438" s="59"/>
      <c r="D438" s="59"/>
      <c r="E438" s="59"/>
      <c r="F438" s="59"/>
      <c r="G438" s="59"/>
      <c r="H438" s="59"/>
      <c r="I438" s="59"/>
      <c r="J438" s="59">
        <v>5</v>
      </c>
      <c r="K438" s="144">
        <v>1</v>
      </c>
      <c r="L438" s="223"/>
      <c r="M438" s="129"/>
      <c r="N438" s="225"/>
      <c r="O438" s="233"/>
      <c r="P438" s="196">
        <v>5</v>
      </c>
      <c r="Q438" s="234"/>
      <c r="R438" s="233"/>
      <c r="T438" s="104"/>
    </row>
    <row r="439" spans="1:21" ht="15.75" customHeight="1" x14ac:dyDescent="0.25">
      <c r="A439" s="58">
        <v>2002</v>
      </c>
      <c r="B439" s="59"/>
      <c r="C439" s="59"/>
      <c r="D439" s="59"/>
      <c r="E439" s="59"/>
      <c r="F439" s="59"/>
      <c r="G439" s="59"/>
      <c r="H439" s="59"/>
      <c r="I439" s="59"/>
      <c r="J439" s="59">
        <v>3</v>
      </c>
      <c r="K439" s="144">
        <v>3</v>
      </c>
      <c r="L439" s="223"/>
      <c r="M439" s="129"/>
      <c r="N439" s="225"/>
      <c r="O439" s="129"/>
      <c r="P439" s="198">
        <v>4</v>
      </c>
      <c r="Q439" s="124"/>
      <c r="R439" s="233"/>
      <c r="T439" s="104"/>
    </row>
    <row r="440" spans="1:21" ht="15.75" customHeight="1" x14ac:dyDescent="0.25">
      <c r="A440" s="58">
        <v>2101</v>
      </c>
      <c r="B440" s="59"/>
      <c r="C440" s="59"/>
      <c r="D440" s="59"/>
      <c r="E440" s="59"/>
      <c r="F440" s="59"/>
      <c r="G440" s="59"/>
      <c r="H440" s="59"/>
      <c r="I440" s="59"/>
      <c r="J440" s="59">
        <v>2</v>
      </c>
      <c r="K440" s="144">
        <v>2</v>
      </c>
      <c r="L440" s="223"/>
      <c r="M440" s="129"/>
      <c r="N440" s="225"/>
      <c r="O440" s="191" t="s">
        <v>83</v>
      </c>
      <c r="P440" s="262">
        <v>46</v>
      </c>
      <c r="Q440" s="260">
        <f>K443</f>
        <v>45</v>
      </c>
      <c r="R440" s="193" t="s">
        <v>11</v>
      </c>
      <c r="T440" s="104"/>
    </row>
    <row r="441" spans="1:21" ht="15.75" customHeight="1" x14ac:dyDescent="0.25">
      <c r="A441" s="58">
        <v>2102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223"/>
      <c r="M441" s="129"/>
      <c r="N441" s="225"/>
      <c r="O441" s="192" t="s">
        <v>85</v>
      </c>
      <c r="P441" s="263">
        <f>P440/B426</f>
        <v>0.43809523809523809</v>
      </c>
      <c r="Q441" s="264">
        <f>P440/Q440</f>
        <v>1.0222222222222221</v>
      </c>
      <c r="R441" s="194" t="s">
        <v>86</v>
      </c>
      <c r="T441" s="104"/>
    </row>
    <row r="442" spans="1:21" ht="15.75" customHeight="1" x14ac:dyDescent="0.25">
      <c r="A442" s="58">
        <v>2201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226"/>
      <c r="M442" s="227"/>
      <c r="N442" s="228"/>
      <c r="O442" s="90"/>
      <c r="P442" s="91"/>
      <c r="Q442" s="91"/>
      <c r="R442" s="113"/>
      <c r="T442" s="104"/>
    </row>
    <row r="443" spans="1:21" ht="18" customHeight="1" x14ac:dyDescent="0.25">
      <c r="A443" s="28"/>
      <c r="B443" s="280" t="s">
        <v>111</v>
      </c>
      <c r="C443" s="280"/>
      <c r="D443" s="280"/>
      <c r="E443" s="280"/>
      <c r="F443" s="280"/>
      <c r="G443" s="280"/>
      <c r="H443" s="280"/>
      <c r="I443" s="280"/>
      <c r="J443" s="280"/>
      <c r="K443" s="93">
        <f>SUM(K426:K440)</f>
        <v>45</v>
      </c>
      <c r="L443" s="247">
        <f>IF(K434=0,"",K434/B426)</f>
        <v>0.12380952380952381</v>
      </c>
      <c r="M443" s="94">
        <f>IF(K443=0,"",K443/B426)</f>
        <v>0.42857142857142855</v>
      </c>
      <c r="N443" s="94">
        <f>IF(K434=0,"",M443-L443)</f>
        <v>0.30476190476190473</v>
      </c>
      <c r="O443" s="3"/>
      <c r="P443" s="29"/>
      <c r="Q443" s="22"/>
      <c r="R443" s="3"/>
      <c r="T443" s="104"/>
    </row>
    <row r="444" spans="1:21" ht="12.75" customHeight="1" x14ac:dyDescent="0.2">
      <c r="L444" s="114"/>
      <c r="M444" s="3"/>
      <c r="O444" s="3"/>
    </row>
    <row r="445" spans="1:21" ht="12.75" customHeight="1" x14ac:dyDescent="0.2">
      <c r="L445" s="114"/>
      <c r="M445" s="3"/>
      <c r="O445" s="3"/>
    </row>
    <row r="446" spans="1:21" ht="26.25" customHeight="1" x14ac:dyDescent="0.4">
      <c r="A446" s="2"/>
      <c r="B446" s="279" t="s">
        <v>99</v>
      </c>
      <c r="C446" s="279"/>
      <c r="D446" s="279"/>
      <c r="E446" s="279"/>
      <c r="F446" s="279"/>
      <c r="G446" s="279"/>
      <c r="H446" s="279"/>
      <c r="I446" s="279"/>
      <c r="J446" s="279"/>
      <c r="K446" s="279"/>
      <c r="L446" s="179" t="s">
        <v>93</v>
      </c>
      <c r="M446" s="160"/>
      <c r="N446" s="160"/>
      <c r="O446" s="3"/>
      <c r="P446" s="29"/>
      <c r="Q446" s="29"/>
      <c r="R446" s="29"/>
    </row>
    <row r="447" spans="1:21" ht="20.25" customHeight="1" x14ac:dyDescent="0.2">
      <c r="A447" s="293" t="s">
        <v>10</v>
      </c>
      <c r="B447" s="311" t="s">
        <v>100</v>
      </c>
      <c r="C447" s="312"/>
      <c r="D447" s="312"/>
      <c r="E447" s="312"/>
      <c r="F447" s="312"/>
      <c r="G447" s="312"/>
      <c r="H447" s="312"/>
      <c r="I447" s="312"/>
      <c r="J447" s="312"/>
      <c r="K447" s="313"/>
      <c r="L447" s="309" t="s">
        <v>11</v>
      </c>
      <c r="M447" s="300" t="s">
        <v>3</v>
      </c>
      <c r="N447" s="300" t="s">
        <v>4</v>
      </c>
      <c r="O447" s="300" t="s">
        <v>5</v>
      </c>
      <c r="P447" s="300" t="s">
        <v>6</v>
      </c>
      <c r="Q447" s="300" t="s">
        <v>7</v>
      </c>
      <c r="R447" s="300" t="s">
        <v>8</v>
      </c>
      <c r="S447" s="269" t="s">
        <v>101</v>
      </c>
    </row>
    <row r="448" spans="1:21" ht="15.75" customHeight="1" x14ac:dyDescent="0.25">
      <c r="A448" s="268"/>
      <c r="B448" s="58" t="s">
        <v>102</v>
      </c>
      <c r="C448" s="58" t="s">
        <v>103</v>
      </c>
      <c r="D448" s="58" t="s">
        <v>104</v>
      </c>
      <c r="E448" s="58" t="s">
        <v>105</v>
      </c>
      <c r="F448" s="58" t="s">
        <v>106</v>
      </c>
      <c r="G448" s="58" t="s">
        <v>107</v>
      </c>
      <c r="H448" s="58" t="s">
        <v>108</v>
      </c>
      <c r="I448" s="58" t="s">
        <v>109</v>
      </c>
      <c r="J448" s="58" t="s">
        <v>110</v>
      </c>
      <c r="K448" s="58" t="s">
        <v>135</v>
      </c>
      <c r="L448" s="310"/>
      <c r="M448" s="301"/>
      <c r="N448" s="301"/>
      <c r="O448" s="301"/>
      <c r="P448" s="301"/>
      <c r="Q448" s="301"/>
      <c r="R448" s="301"/>
      <c r="S448" s="268"/>
      <c r="U448" s="104"/>
    </row>
    <row r="449" spans="1:21" ht="15.75" customHeight="1" x14ac:dyDescent="0.25">
      <c r="A449" s="58">
        <v>1402</v>
      </c>
      <c r="B449" s="59">
        <v>95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144"/>
      <c r="M449" s="220"/>
      <c r="N449" s="221"/>
      <c r="O449" s="222"/>
      <c r="P449" s="229"/>
      <c r="Q449" s="63">
        <f>B449</f>
        <v>95</v>
      </c>
      <c r="R449" s="230"/>
      <c r="S449" s="229"/>
      <c r="U449" s="104"/>
    </row>
    <row r="450" spans="1:21" ht="15.75" customHeight="1" x14ac:dyDescent="0.25">
      <c r="A450" s="58">
        <v>1501</v>
      </c>
      <c r="B450" s="59"/>
      <c r="C450" s="59">
        <v>89</v>
      </c>
      <c r="D450" s="59"/>
      <c r="E450" s="59"/>
      <c r="F450" s="59"/>
      <c r="G450" s="59"/>
      <c r="H450" s="59"/>
      <c r="I450" s="59"/>
      <c r="J450" s="59"/>
      <c r="K450" s="59"/>
      <c r="L450" s="144"/>
      <c r="M450" s="223"/>
      <c r="N450" s="129"/>
      <c r="O450" s="224"/>
      <c r="P450" s="67">
        <f>IF(C450=0,"",C450/B449)</f>
        <v>0.93684210526315792</v>
      </c>
      <c r="Q450" s="68">
        <v>89</v>
      </c>
      <c r="R450" s="231">
        <f t="shared" ref="R450:R457" si="41">IF(Q450=0,"",Q450/Q449)</f>
        <v>0.93684210526315792</v>
      </c>
      <c r="S450" s="231">
        <f t="shared" ref="S450:S457" si="42">IF(Q450=0,"",100%-R450)</f>
        <v>6.315789473684208E-2</v>
      </c>
      <c r="U450" s="104"/>
    </row>
    <row r="451" spans="1:21" ht="15.75" customHeight="1" x14ac:dyDescent="0.25">
      <c r="A451" s="58">
        <v>1502</v>
      </c>
      <c r="B451" s="59"/>
      <c r="C451" s="59"/>
      <c r="D451" s="59">
        <v>83</v>
      </c>
      <c r="E451" s="59"/>
      <c r="F451" s="59"/>
      <c r="G451" s="59"/>
      <c r="H451" s="59"/>
      <c r="I451" s="59"/>
      <c r="J451" s="59"/>
      <c r="K451" s="59"/>
      <c r="L451" s="144"/>
      <c r="M451" s="223"/>
      <c r="N451" s="129"/>
      <c r="O451" s="224"/>
      <c r="P451" s="67">
        <f>IF(D451=0,"",D451/C450)</f>
        <v>0.93258426966292129</v>
      </c>
      <c r="Q451" s="68">
        <v>88</v>
      </c>
      <c r="R451" s="231">
        <f t="shared" si="41"/>
        <v>0.9887640449438202</v>
      </c>
      <c r="S451" s="231">
        <f t="shared" si="42"/>
        <v>1.1235955056179803E-2</v>
      </c>
      <c r="U451" s="70">
        <f>Q451/Q449</f>
        <v>0.9263157894736842</v>
      </c>
    </row>
    <row r="452" spans="1:21" ht="15.75" customHeight="1" x14ac:dyDescent="0.25">
      <c r="A452" s="58">
        <v>1601</v>
      </c>
      <c r="B452" s="59"/>
      <c r="C452" s="59"/>
      <c r="D452" s="59"/>
      <c r="E452" s="59">
        <v>66</v>
      </c>
      <c r="F452" s="59"/>
      <c r="G452" s="59"/>
      <c r="H452" s="59"/>
      <c r="I452" s="59"/>
      <c r="J452" s="59"/>
      <c r="K452" s="59"/>
      <c r="L452" s="144"/>
      <c r="M452" s="223"/>
      <c r="N452" s="129"/>
      <c r="O452" s="224"/>
      <c r="P452" s="67">
        <f>IF(E452=0,"",E452/D451)</f>
        <v>0.79518072289156627</v>
      </c>
      <c r="Q452" s="68">
        <v>83</v>
      </c>
      <c r="R452" s="231">
        <f t="shared" si="41"/>
        <v>0.94318181818181823</v>
      </c>
      <c r="S452" s="231">
        <f t="shared" si="42"/>
        <v>5.6818181818181768E-2</v>
      </c>
      <c r="U452" s="104"/>
    </row>
    <row r="453" spans="1:21" ht="15.75" customHeight="1" x14ac:dyDescent="0.25">
      <c r="A453" s="58">
        <v>1602</v>
      </c>
      <c r="B453" s="59"/>
      <c r="C453" s="59"/>
      <c r="D453" s="59"/>
      <c r="E453" s="59"/>
      <c r="F453" s="59">
        <v>66</v>
      </c>
      <c r="G453" s="59"/>
      <c r="H453" s="59"/>
      <c r="I453" s="59"/>
      <c r="J453" s="59"/>
      <c r="K453" s="59"/>
      <c r="L453" s="144"/>
      <c r="M453" s="223"/>
      <c r="N453" s="129"/>
      <c r="O453" s="224"/>
      <c r="P453" s="67">
        <f>IF(F453=0,"",F453/E452)</f>
        <v>1</v>
      </c>
      <c r="Q453" s="68">
        <v>81</v>
      </c>
      <c r="R453" s="231">
        <f t="shared" si="41"/>
        <v>0.97590361445783136</v>
      </c>
      <c r="S453" s="231">
        <f t="shared" si="42"/>
        <v>2.4096385542168641E-2</v>
      </c>
      <c r="U453" s="104"/>
    </row>
    <row r="454" spans="1:21" ht="15.75" customHeight="1" x14ac:dyDescent="0.25">
      <c r="A454" s="58">
        <v>1701</v>
      </c>
      <c r="B454" s="59"/>
      <c r="C454" s="59"/>
      <c r="D454" s="59"/>
      <c r="E454" s="59"/>
      <c r="F454" s="59"/>
      <c r="G454" s="59">
        <v>56</v>
      </c>
      <c r="H454" s="59"/>
      <c r="I454" s="59"/>
      <c r="J454" s="59"/>
      <c r="K454" s="59"/>
      <c r="L454" s="144"/>
      <c r="M454" s="223"/>
      <c r="N454" s="129"/>
      <c r="O454" s="224"/>
      <c r="P454" s="67">
        <f>IF(G454=0,"",G454/F453)</f>
        <v>0.84848484848484851</v>
      </c>
      <c r="Q454" s="68">
        <v>78</v>
      </c>
      <c r="R454" s="231">
        <f t="shared" si="41"/>
        <v>0.96296296296296291</v>
      </c>
      <c r="S454" s="231">
        <f t="shared" si="42"/>
        <v>3.703703703703709E-2</v>
      </c>
      <c r="U454" s="104"/>
    </row>
    <row r="455" spans="1:21" ht="15.75" customHeight="1" x14ac:dyDescent="0.25">
      <c r="A455" s="58">
        <v>1702</v>
      </c>
      <c r="B455" s="59"/>
      <c r="C455" s="59"/>
      <c r="D455" s="59"/>
      <c r="E455" s="59"/>
      <c r="F455" s="59"/>
      <c r="G455" s="59"/>
      <c r="H455" s="59">
        <v>51</v>
      </c>
      <c r="I455" s="59"/>
      <c r="J455" s="59"/>
      <c r="K455" s="59"/>
      <c r="L455" s="144"/>
      <c r="M455" s="223"/>
      <c r="N455" s="129"/>
      <c r="O455" s="224"/>
      <c r="P455" s="67">
        <f>IF(H455=0,"",H455/G454)</f>
        <v>0.9107142857142857</v>
      </c>
      <c r="Q455" s="68">
        <v>74</v>
      </c>
      <c r="R455" s="231">
        <f t="shared" si="41"/>
        <v>0.94871794871794868</v>
      </c>
      <c r="S455" s="231">
        <f t="shared" si="42"/>
        <v>5.1282051282051322E-2</v>
      </c>
      <c r="U455" s="104"/>
    </row>
    <row r="456" spans="1:21" ht="15.75" customHeight="1" x14ac:dyDescent="0.25">
      <c r="A456" s="58">
        <v>1801</v>
      </c>
      <c r="B456" s="59"/>
      <c r="C456" s="59"/>
      <c r="D456" s="59"/>
      <c r="E456" s="59"/>
      <c r="F456" s="59"/>
      <c r="G456" s="59"/>
      <c r="H456" s="59"/>
      <c r="I456" s="59">
        <v>50</v>
      </c>
      <c r="J456" s="59"/>
      <c r="K456" s="59"/>
      <c r="L456" s="144"/>
      <c r="M456" s="223"/>
      <c r="N456" s="129"/>
      <c r="O456" s="224"/>
      <c r="P456" s="67">
        <f>IF(I456=0,"",I456/H455)</f>
        <v>0.98039215686274506</v>
      </c>
      <c r="Q456" s="68">
        <v>69</v>
      </c>
      <c r="R456" s="231">
        <f t="shared" si="41"/>
        <v>0.93243243243243246</v>
      </c>
      <c r="S456" s="231">
        <f t="shared" si="42"/>
        <v>6.7567567567567544E-2</v>
      </c>
      <c r="U456" s="104"/>
    </row>
    <row r="457" spans="1:21" ht="15.75" customHeight="1" x14ac:dyDescent="0.25">
      <c r="A457" s="58">
        <v>1802</v>
      </c>
      <c r="B457" s="59"/>
      <c r="C457" s="59"/>
      <c r="D457" s="59"/>
      <c r="E457" s="59"/>
      <c r="F457" s="59"/>
      <c r="G457" s="59"/>
      <c r="H457" s="59"/>
      <c r="I457" s="59"/>
      <c r="J457" s="59">
        <v>47</v>
      </c>
      <c r="K457" s="59"/>
      <c r="L457" s="144"/>
      <c r="M457" s="223"/>
      <c r="N457" s="129"/>
      <c r="O457" s="224"/>
      <c r="P457" s="71">
        <f>IF(J457=0,"",J457/I456)</f>
        <v>0.94</v>
      </c>
      <c r="Q457" s="68">
        <v>67</v>
      </c>
      <c r="R457" s="71">
        <f t="shared" si="41"/>
        <v>0.97101449275362317</v>
      </c>
      <c r="S457" s="71">
        <f t="shared" si="42"/>
        <v>2.8985507246376829E-2</v>
      </c>
      <c r="U457" s="104"/>
    </row>
    <row r="458" spans="1:21" ht="15.75" customHeight="1" x14ac:dyDescent="0.25">
      <c r="A458" s="58">
        <v>1901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>
        <v>47</v>
      </c>
      <c r="L458" s="144">
        <v>15</v>
      </c>
      <c r="M458" s="223"/>
      <c r="N458" s="129"/>
      <c r="O458" s="225"/>
      <c r="P458" s="105"/>
      <c r="Q458" s="68">
        <v>61</v>
      </c>
      <c r="R458" s="105"/>
      <c r="S458" s="239"/>
      <c r="U458" s="104"/>
    </row>
    <row r="459" spans="1:21" ht="15.75" customHeight="1" x14ac:dyDescent="0.25">
      <c r="A459" s="58">
        <v>1902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>
        <v>40</v>
      </c>
      <c r="L459" s="144">
        <v>15</v>
      </c>
      <c r="M459" s="223"/>
      <c r="N459" s="129"/>
      <c r="O459" s="225"/>
      <c r="P459" s="233"/>
      <c r="Q459" s="109">
        <v>46</v>
      </c>
      <c r="R459" s="234"/>
      <c r="S459" s="233"/>
      <c r="U459" s="104"/>
    </row>
    <row r="460" spans="1:21" ht="15.75" customHeight="1" x14ac:dyDescent="0.25">
      <c r="A460" s="58">
        <v>2001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59">
        <v>19</v>
      </c>
      <c r="L460" s="144">
        <v>19</v>
      </c>
      <c r="M460" s="223"/>
      <c r="N460" s="129"/>
      <c r="O460" s="225"/>
      <c r="P460" s="233"/>
      <c r="Q460" s="109">
        <v>30</v>
      </c>
      <c r="R460" s="234"/>
      <c r="S460" s="233"/>
      <c r="U460" s="104"/>
    </row>
    <row r="461" spans="1:21" ht="15.75" customHeight="1" x14ac:dyDescent="0.25">
      <c r="A461" s="58">
        <v>2002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59">
        <v>5</v>
      </c>
      <c r="L461" s="144">
        <v>5</v>
      </c>
      <c r="M461" s="223"/>
      <c r="N461" s="129"/>
      <c r="O461" s="225"/>
      <c r="P461" s="233"/>
      <c r="Q461" s="196">
        <v>11</v>
      </c>
      <c r="R461" s="234"/>
      <c r="S461" s="233"/>
      <c r="U461" s="104"/>
    </row>
    <row r="462" spans="1:21" ht="15.75" customHeight="1" x14ac:dyDescent="0.25">
      <c r="A462" s="58">
        <v>2101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59">
        <v>2</v>
      </c>
      <c r="L462" s="144">
        <v>2</v>
      </c>
      <c r="M462" s="223"/>
      <c r="N462" s="129"/>
      <c r="O462" s="225"/>
      <c r="P462" s="129"/>
      <c r="Q462" s="198">
        <v>6</v>
      </c>
      <c r="R462" s="124"/>
      <c r="S462" s="233"/>
      <c r="U462" s="104"/>
    </row>
    <row r="463" spans="1:21" ht="15.75" customHeight="1" x14ac:dyDescent="0.25">
      <c r="A463" s="58">
        <v>2102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59">
        <v>2</v>
      </c>
      <c r="L463" s="144">
        <v>1</v>
      </c>
      <c r="M463" s="223"/>
      <c r="N463" s="129"/>
      <c r="O463" s="225"/>
      <c r="P463" s="191" t="s">
        <v>83</v>
      </c>
      <c r="Q463" s="197">
        <v>54</v>
      </c>
      <c r="R463" s="83">
        <f>L466</f>
        <v>58</v>
      </c>
      <c r="S463" s="193" t="s">
        <v>11</v>
      </c>
      <c r="U463" s="104"/>
    </row>
    <row r="464" spans="1:21" ht="15.75" customHeight="1" x14ac:dyDescent="0.25">
      <c r="A464" s="58">
        <v>2201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>
        <v>1</v>
      </c>
      <c r="L464" s="144">
        <v>1</v>
      </c>
      <c r="M464" s="223"/>
      <c r="N464" s="129"/>
      <c r="O464" s="225"/>
      <c r="P464" s="192" t="s">
        <v>85</v>
      </c>
      <c r="Q464" s="86">
        <f>Q463/B449</f>
        <v>0.56842105263157894</v>
      </c>
      <c r="R464" s="87">
        <f>Q463/R463</f>
        <v>0.93103448275862066</v>
      </c>
      <c r="S464" s="194" t="s">
        <v>86</v>
      </c>
      <c r="U464" s="104"/>
    </row>
    <row r="465" spans="1:21" ht="15.75" customHeight="1" x14ac:dyDescent="0.25">
      <c r="A465" s="58">
        <v>2202</v>
      </c>
      <c r="B465" s="195"/>
      <c r="C465" s="195"/>
      <c r="D465" s="195"/>
      <c r="E465" s="195"/>
      <c r="F465" s="195"/>
      <c r="G465" s="195"/>
      <c r="H465" s="195"/>
      <c r="I465" s="195"/>
      <c r="J465" s="195"/>
      <c r="K465" s="195"/>
      <c r="L465" s="144"/>
      <c r="M465" s="226"/>
      <c r="N465" s="227"/>
      <c r="O465" s="228"/>
      <c r="P465" s="90"/>
      <c r="Q465" s="91"/>
      <c r="R465" s="91"/>
      <c r="S465" s="113"/>
      <c r="U465" s="104"/>
    </row>
    <row r="466" spans="1:21" ht="18" customHeight="1" x14ac:dyDescent="0.25">
      <c r="A466" s="28"/>
      <c r="B466" s="280" t="s">
        <v>111</v>
      </c>
      <c r="C466" s="280"/>
      <c r="D466" s="280"/>
      <c r="E466" s="280"/>
      <c r="F466" s="280"/>
      <c r="G466" s="280"/>
      <c r="H466" s="280"/>
      <c r="I466" s="280"/>
      <c r="J466" s="280"/>
      <c r="K466" s="280"/>
      <c r="L466" s="189">
        <f>SUM(L449:L464)</f>
        <v>58</v>
      </c>
      <c r="M466" s="94">
        <f>L458/B449</f>
        <v>0.15789473684210525</v>
      </c>
      <c r="N466" s="94">
        <f>IF(L466=0,"",L466/B449)</f>
        <v>0.61052631578947369</v>
      </c>
      <c r="O466" s="94">
        <f>N466-M466</f>
        <v>0.45263157894736844</v>
      </c>
      <c r="P466" s="3"/>
      <c r="Q466" s="29"/>
      <c r="R466" s="22"/>
      <c r="S466" s="3"/>
      <c r="U466" s="104"/>
    </row>
    <row r="467" spans="1:21" ht="12.75" customHeight="1" x14ac:dyDescent="0.2">
      <c r="L467" s="114"/>
      <c r="M467" s="3"/>
      <c r="O467" s="3"/>
    </row>
    <row r="468" spans="1:21" ht="12.75" customHeight="1" x14ac:dyDescent="0.2">
      <c r="L468" s="114"/>
      <c r="M468" s="3"/>
      <c r="O468" s="3"/>
    </row>
    <row r="469" spans="1:21" ht="26.25" customHeight="1" x14ac:dyDescent="0.4">
      <c r="A469" s="2"/>
      <c r="B469" s="279" t="s">
        <v>99</v>
      </c>
      <c r="C469" s="279"/>
      <c r="D469" s="279"/>
      <c r="E469" s="279"/>
      <c r="F469" s="279"/>
      <c r="G469" s="279"/>
      <c r="H469" s="279"/>
      <c r="I469" s="279"/>
      <c r="J469" s="279"/>
      <c r="K469" s="279"/>
      <c r="L469" s="179" t="s">
        <v>94</v>
      </c>
      <c r="M469" s="160"/>
      <c r="N469" s="160"/>
      <c r="O469" s="3"/>
      <c r="P469" s="29"/>
      <c r="Q469" s="29"/>
      <c r="R469" s="29"/>
    </row>
    <row r="470" spans="1:21" ht="20.25" customHeight="1" x14ac:dyDescent="0.2">
      <c r="A470" s="293" t="s">
        <v>10</v>
      </c>
      <c r="B470" s="311" t="s">
        <v>100</v>
      </c>
      <c r="C470" s="312"/>
      <c r="D470" s="312"/>
      <c r="E470" s="312"/>
      <c r="F470" s="312"/>
      <c r="G470" s="312"/>
      <c r="H470" s="312"/>
      <c r="I470" s="312"/>
      <c r="J470" s="312"/>
      <c r="K470" s="313"/>
      <c r="L470" s="309" t="s">
        <v>11</v>
      </c>
      <c r="M470" s="300" t="s">
        <v>3</v>
      </c>
      <c r="N470" s="300" t="s">
        <v>4</v>
      </c>
      <c r="O470" s="300" t="s">
        <v>5</v>
      </c>
      <c r="P470" s="300" t="s">
        <v>6</v>
      </c>
      <c r="Q470" s="300" t="s">
        <v>7</v>
      </c>
      <c r="R470" s="300" t="s">
        <v>8</v>
      </c>
      <c r="S470" s="269" t="s">
        <v>101</v>
      </c>
    </row>
    <row r="471" spans="1:21" ht="15.75" customHeight="1" x14ac:dyDescent="0.25">
      <c r="A471" s="268"/>
      <c r="B471" s="58" t="s">
        <v>102</v>
      </c>
      <c r="C471" s="58" t="s">
        <v>103</v>
      </c>
      <c r="D471" s="58" t="s">
        <v>104</v>
      </c>
      <c r="E471" s="58" t="s">
        <v>105</v>
      </c>
      <c r="F471" s="58" t="s">
        <v>106</v>
      </c>
      <c r="G471" s="58" t="s">
        <v>107</v>
      </c>
      <c r="H471" s="58" t="s">
        <v>108</v>
      </c>
      <c r="I471" s="58" t="s">
        <v>109</v>
      </c>
      <c r="J471" s="58" t="s">
        <v>110</v>
      </c>
      <c r="K471" s="58" t="s">
        <v>135</v>
      </c>
      <c r="L471" s="310"/>
      <c r="M471" s="301"/>
      <c r="N471" s="301"/>
      <c r="O471" s="301"/>
      <c r="P471" s="301"/>
      <c r="Q471" s="301"/>
      <c r="R471" s="301"/>
      <c r="S471" s="268"/>
      <c r="U471" s="104"/>
    </row>
    <row r="472" spans="1:21" ht="15.75" customHeight="1" x14ac:dyDescent="0.25">
      <c r="A472" s="58">
        <v>1501</v>
      </c>
      <c r="B472" s="59">
        <v>107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144"/>
      <c r="M472" s="220"/>
      <c r="N472" s="221"/>
      <c r="O472" s="222"/>
      <c r="P472" s="229"/>
      <c r="Q472" s="63">
        <f>B472</f>
        <v>107</v>
      </c>
      <c r="R472" s="230"/>
      <c r="S472" s="229"/>
      <c r="U472" s="104"/>
    </row>
    <row r="473" spans="1:21" ht="15.75" customHeight="1" x14ac:dyDescent="0.25">
      <c r="A473" s="58">
        <v>1502</v>
      </c>
      <c r="B473" s="59"/>
      <c r="C473" s="59">
        <v>93</v>
      </c>
      <c r="D473" s="59"/>
      <c r="E473" s="59"/>
      <c r="F473" s="59"/>
      <c r="G473" s="59"/>
      <c r="H473" s="59"/>
      <c r="I473" s="59"/>
      <c r="J473" s="59"/>
      <c r="K473" s="59"/>
      <c r="L473" s="144"/>
      <c r="M473" s="223"/>
      <c r="N473" s="129"/>
      <c r="O473" s="224"/>
      <c r="P473" s="67">
        <f>IF(C473=0,"",C473/B472)</f>
        <v>0.86915887850467288</v>
      </c>
      <c r="Q473" s="68">
        <v>94</v>
      </c>
      <c r="R473" s="231">
        <f t="shared" ref="R473:R480" si="43">IF(Q473=0,"",Q473/Q472)</f>
        <v>0.87850467289719625</v>
      </c>
      <c r="S473" s="231">
        <f t="shared" ref="S473:S480" si="44">IF(Q473=0,"",100%-R473)</f>
        <v>0.12149532710280375</v>
      </c>
      <c r="U473" s="104"/>
    </row>
    <row r="474" spans="1:21" ht="15.75" customHeight="1" x14ac:dyDescent="0.25">
      <c r="A474" s="58">
        <v>1601</v>
      </c>
      <c r="B474" s="59"/>
      <c r="C474" s="59"/>
      <c r="D474" s="59">
        <v>81</v>
      </c>
      <c r="E474" s="59"/>
      <c r="F474" s="59"/>
      <c r="G474" s="59"/>
      <c r="H474" s="59"/>
      <c r="I474" s="59"/>
      <c r="J474" s="59"/>
      <c r="K474" s="59"/>
      <c r="L474" s="144"/>
      <c r="M474" s="223"/>
      <c r="N474" s="129"/>
      <c r="O474" s="224"/>
      <c r="P474" s="67">
        <f>IF(D474=0,"",D474/C473)</f>
        <v>0.87096774193548387</v>
      </c>
      <c r="Q474" s="68">
        <v>90</v>
      </c>
      <c r="R474" s="231">
        <f t="shared" si="43"/>
        <v>0.95744680851063835</v>
      </c>
      <c r="S474" s="231">
        <f t="shared" si="44"/>
        <v>4.2553191489361653E-2</v>
      </c>
      <c r="U474" s="70">
        <f>Q474/Q472</f>
        <v>0.84112149532710279</v>
      </c>
    </row>
    <row r="475" spans="1:21" ht="15.75" customHeight="1" x14ac:dyDescent="0.25">
      <c r="A475" s="58">
        <v>1602</v>
      </c>
      <c r="B475" s="59"/>
      <c r="C475" s="59"/>
      <c r="D475" s="59"/>
      <c r="E475" s="59">
        <v>66</v>
      </c>
      <c r="F475" s="59"/>
      <c r="G475" s="59"/>
      <c r="H475" s="59"/>
      <c r="I475" s="59"/>
      <c r="J475" s="59"/>
      <c r="K475" s="59"/>
      <c r="L475" s="144"/>
      <c r="M475" s="223"/>
      <c r="N475" s="129"/>
      <c r="O475" s="224"/>
      <c r="P475" s="67">
        <f>IF(E475=0,"",E475/D474)</f>
        <v>0.81481481481481477</v>
      </c>
      <c r="Q475" s="68">
        <v>82</v>
      </c>
      <c r="R475" s="231">
        <f t="shared" si="43"/>
        <v>0.91111111111111109</v>
      </c>
      <c r="S475" s="231">
        <f t="shared" si="44"/>
        <v>8.8888888888888906E-2</v>
      </c>
      <c r="U475" s="104"/>
    </row>
    <row r="476" spans="1:21" ht="15.75" customHeight="1" x14ac:dyDescent="0.25">
      <c r="A476" s="58">
        <v>1701</v>
      </c>
      <c r="B476" s="59"/>
      <c r="C476" s="59"/>
      <c r="D476" s="59"/>
      <c r="E476" s="59"/>
      <c r="F476" s="59">
        <v>56</v>
      </c>
      <c r="G476" s="59"/>
      <c r="H476" s="59"/>
      <c r="I476" s="59"/>
      <c r="J476" s="59"/>
      <c r="K476" s="59"/>
      <c r="L476" s="144"/>
      <c r="M476" s="223"/>
      <c r="N476" s="129"/>
      <c r="O476" s="224"/>
      <c r="P476" s="67">
        <f>IF(F476=0,"",F476/E475)</f>
        <v>0.84848484848484851</v>
      </c>
      <c r="Q476" s="68">
        <v>79</v>
      </c>
      <c r="R476" s="231">
        <f t="shared" si="43"/>
        <v>0.96341463414634143</v>
      </c>
      <c r="S476" s="231">
        <f t="shared" si="44"/>
        <v>3.6585365853658569E-2</v>
      </c>
      <c r="U476" s="104"/>
    </row>
    <row r="477" spans="1:21" ht="15.75" customHeight="1" x14ac:dyDescent="0.25">
      <c r="A477" s="58">
        <v>1702</v>
      </c>
      <c r="B477" s="59"/>
      <c r="C477" s="59"/>
      <c r="D477" s="59"/>
      <c r="E477" s="59"/>
      <c r="F477" s="59"/>
      <c r="G477" s="59">
        <v>43</v>
      </c>
      <c r="H477" s="59"/>
      <c r="I477" s="59"/>
      <c r="J477" s="59"/>
      <c r="K477" s="59"/>
      <c r="L477" s="144"/>
      <c r="M477" s="223"/>
      <c r="N477" s="129"/>
      <c r="O477" s="224"/>
      <c r="P477" s="67">
        <f>IF(G477=0,"",G477/F476)</f>
        <v>0.7678571428571429</v>
      </c>
      <c r="Q477" s="68">
        <v>71</v>
      </c>
      <c r="R477" s="231">
        <f t="shared" si="43"/>
        <v>0.89873417721518989</v>
      </c>
      <c r="S477" s="231">
        <f t="shared" si="44"/>
        <v>0.10126582278481011</v>
      </c>
      <c r="U477" s="104"/>
    </row>
    <row r="478" spans="1:21" ht="15.75" customHeight="1" x14ac:dyDescent="0.25">
      <c r="A478" s="58">
        <v>1801</v>
      </c>
      <c r="B478" s="59"/>
      <c r="C478" s="59"/>
      <c r="D478" s="59"/>
      <c r="E478" s="59"/>
      <c r="F478" s="59"/>
      <c r="G478" s="59"/>
      <c r="H478" s="59">
        <v>37</v>
      </c>
      <c r="I478" s="59"/>
      <c r="J478" s="59"/>
      <c r="K478" s="59"/>
      <c r="L478" s="144"/>
      <c r="M478" s="223"/>
      <c r="N478" s="129"/>
      <c r="O478" s="224"/>
      <c r="P478" s="67">
        <f>IF(H478=0,"",H478/G477)</f>
        <v>0.86046511627906974</v>
      </c>
      <c r="Q478" s="68">
        <v>62</v>
      </c>
      <c r="R478" s="231">
        <f t="shared" si="43"/>
        <v>0.87323943661971826</v>
      </c>
      <c r="S478" s="231">
        <f t="shared" si="44"/>
        <v>0.12676056338028174</v>
      </c>
      <c r="U478" s="104"/>
    </row>
    <row r="479" spans="1:21" ht="15.75" customHeight="1" x14ac:dyDescent="0.25">
      <c r="A479" s="58">
        <v>1802</v>
      </c>
      <c r="B479" s="59"/>
      <c r="C479" s="59"/>
      <c r="D479" s="59"/>
      <c r="E479" s="59"/>
      <c r="F479" s="59"/>
      <c r="G479" s="59"/>
      <c r="H479" s="59"/>
      <c r="I479" s="59">
        <v>34</v>
      </c>
      <c r="J479" s="59"/>
      <c r="K479" s="59"/>
      <c r="L479" s="144"/>
      <c r="M479" s="223"/>
      <c r="N479" s="129"/>
      <c r="O479" s="224"/>
      <c r="P479" s="67">
        <f>IF(I479=0,"",I479/H478)</f>
        <v>0.91891891891891897</v>
      </c>
      <c r="Q479" s="68">
        <v>61</v>
      </c>
      <c r="R479" s="231">
        <f t="shared" si="43"/>
        <v>0.9838709677419355</v>
      </c>
      <c r="S479" s="231">
        <f t="shared" si="44"/>
        <v>1.6129032258064502E-2</v>
      </c>
      <c r="U479" s="104"/>
    </row>
    <row r="480" spans="1:21" ht="15.75" customHeight="1" x14ac:dyDescent="0.25">
      <c r="A480" s="58">
        <v>1901</v>
      </c>
      <c r="B480" s="59"/>
      <c r="C480" s="59"/>
      <c r="D480" s="59"/>
      <c r="E480" s="59"/>
      <c r="F480" s="59"/>
      <c r="G480" s="59"/>
      <c r="H480" s="59"/>
      <c r="I480" s="59"/>
      <c r="J480" s="59">
        <v>30</v>
      </c>
      <c r="K480" s="59"/>
      <c r="L480" s="144"/>
      <c r="M480" s="223"/>
      <c r="N480" s="129"/>
      <c r="O480" s="224"/>
      <c r="P480" s="71">
        <f>IF(J480=0,"",J480/I479)</f>
        <v>0.88235294117647056</v>
      </c>
      <c r="Q480" s="68">
        <v>56</v>
      </c>
      <c r="R480" s="71">
        <f t="shared" si="43"/>
        <v>0.91803278688524592</v>
      </c>
      <c r="S480" s="71">
        <f t="shared" si="44"/>
        <v>8.1967213114754078E-2</v>
      </c>
      <c r="U480" s="104"/>
    </row>
    <row r="481" spans="1:21" ht="15.75" customHeight="1" x14ac:dyDescent="0.25">
      <c r="A481" s="58">
        <v>1902</v>
      </c>
      <c r="B481" s="59"/>
      <c r="C481" s="59"/>
      <c r="D481" s="59"/>
      <c r="E481" s="59"/>
      <c r="F481" s="59"/>
      <c r="G481" s="59"/>
      <c r="H481" s="59"/>
      <c r="I481" s="59"/>
      <c r="J481" s="59"/>
      <c r="K481" s="59">
        <v>30</v>
      </c>
      <c r="L481" s="144">
        <v>15</v>
      </c>
      <c r="M481" s="223"/>
      <c r="N481" s="129"/>
      <c r="O481" s="225"/>
      <c r="P481" s="105"/>
      <c r="Q481" s="68">
        <v>54</v>
      </c>
      <c r="R481" s="105"/>
      <c r="S481" s="239"/>
      <c r="U481" s="104"/>
    </row>
    <row r="482" spans="1:21" ht="15.75" customHeight="1" x14ac:dyDescent="0.25">
      <c r="A482" s="58">
        <v>2001</v>
      </c>
      <c r="B482" s="59"/>
      <c r="C482" s="59"/>
      <c r="D482" s="59"/>
      <c r="E482" s="59"/>
      <c r="F482" s="59"/>
      <c r="G482" s="59"/>
      <c r="H482" s="59"/>
      <c r="I482" s="59"/>
      <c r="J482" s="59"/>
      <c r="K482" s="59">
        <v>27</v>
      </c>
      <c r="L482" s="144">
        <v>19</v>
      </c>
      <c r="M482" s="223"/>
      <c r="N482" s="129"/>
      <c r="O482" s="225"/>
      <c r="P482" s="233"/>
      <c r="Q482" s="109">
        <v>35</v>
      </c>
      <c r="R482" s="234"/>
      <c r="S482" s="233"/>
      <c r="U482" s="104"/>
    </row>
    <row r="483" spans="1:21" ht="15.75" customHeight="1" x14ac:dyDescent="0.25">
      <c r="A483" s="58">
        <v>2002</v>
      </c>
      <c r="B483" s="59"/>
      <c r="C483" s="59"/>
      <c r="D483" s="59"/>
      <c r="E483" s="59"/>
      <c r="F483" s="59"/>
      <c r="G483" s="59"/>
      <c r="H483" s="59"/>
      <c r="I483" s="59"/>
      <c r="J483" s="59"/>
      <c r="K483" s="59">
        <v>13</v>
      </c>
      <c r="L483" s="144">
        <v>5</v>
      </c>
      <c r="M483" s="223"/>
      <c r="N483" s="129"/>
      <c r="O483" s="225"/>
      <c r="P483" s="233"/>
      <c r="Q483" s="109">
        <v>17</v>
      </c>
      <c r="R483" s="234"/>
      <c r="S483" s="233"/>
      <c r="U483" s="104"/>
    </row>
    <row r="484" spans="1:21" ht="15.75" customHeight="1" x14ac:dyDescent="0.25">
      <c r="A484" s="58">
        <v>2101</v>
      </c>
      <c r="B484" s="59"/>
      <c r="C484" s="59"/>
      <c r="D484" s="59"/>
      <c r="E484" s="59"/>
      <c r="F484" s="59"/>
      <c r="G484" s="59"/>
      <c r="H484" s="59"/>
      <c r="I484" s="59"/>
      <c r="J484" s="59"/>
      <c r="K484" s="59">
        <v>4</v>
      </c>
      <c r="L484" s="144">
        <v>2</v>
      </c>
      <c r="M484" s="223"/>
      <c r="N484" s="129"/>
      <c r="O484" s="225"/>
      <c r="P484" s="233"/>
      <c r="Q484" s="196">
        <v>6</v>
      </c>
      <c r="R484" s="234"/>
      <c r="S484" s="233"/>
      <c r="U484" s="104"/>
    </row>
    <row r="485" spans="1:21" ht="15.75" customHeight="1" x14ac:dyDescent="0.25">
      <c r="A485" s="58">
        <v>2102</v>
      </c>
      <c r="B485" s="59"/>
      <c r="C485" s="59"/>
      <c r="D485" s="59"/>
      <c r="E485" s="59"/>
      <c r="F485" s="59"/>
      <c r="G485" s="59"/>
      <c r="H485" s="59"/>
      <c r="I485" s="59"/>
      <c r="J485" s="59"/>
      <c r="K485" s="59">
        <v>3</v>
      </c>
      <c r="L485" s="144">
        <v>1</v>
      </c>
      <c r="M485" s="223"/>
      <c r="N485" s="129"/>
      <c r="O485" s="225"/>
      <c r="P485" s="129"/>
      <c r="Q485" s="198">
        <v>4</v>
      </c>
      <c r="R485" s="124"/>
      <c r="S485" s="233"/>
      <c r="U485" s="104"/>
    </row>
    <row r="486" spans="1:21" ht="15.75" customHeight="1" x14ac:dyDescent="0.25">
      <c r="A486" s="58">
        <v>2201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>
        <v>3</v>
      </c>
      <c r="L486" s="144">
        <v>1</v>
      </c>
      <c r="M486" s="223"/>
      <c r="N486" s="129"/>
      <c r="O486" s="225"/>
      <c r="P486" s="191" t="s">
        <v>83</v>
      </c>
      <c r="Q486" s="197">
        <v>40</v>
      </c>
      <c r="R486" s="83">
        <f>L489</f>
        <v>43</v>
      </c>
      <c r="S486" s="193" t="s">
        <v>11</v>
      </c>
      <c r="U486" s="104"/>
    </row>
    <row r="487" spans="1:21" ht="15.75" customHeight="1" x14ac:dyDescent="0.25">
      <c r="A487" s="58">
        <v>2202</v>
      </c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144"/>
      <c r="M487" s="223"/>
      <c r="N487" s="129"/>
      <c r="O487" s="225"/>
      <c r="P487" s="192" t="s">
        <v>85</v>
      </c>
      <c r="Q487" s="86">
        <f>IF(Q486/B472=0,"",Q486/B472)</f>
        <v>0.37383177570093457</v>
      </c>
      <c r="R487" s="87">
        <f>IF(Q486/R486=0,"",Q486/R486)</f>
        <v>0.93023255813953487</v>
      </c>
      <c r="S487" s="194" t="s">
        <v>86</v>
      </c>
      <c r="U487" s="104"/>
    </row>
    <row r="488" spans="1:21" ht="15.75" customHeight="1" x14ac:dyDescent="0.25">
      <c r="A488" s="58">
        <v>2301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144"/>
      <c r="M488" s="226"/>
      <c r="N488" s="227"/>
      <c r="O488" s="228"/>
      <c r="P488" s="90"/>
      <c r="Q488" s="91"/>
      <c r="R488" s="91"/>
      <c r="S488" s="113"/>
      <c r="U488" s="104"/>
    </row>
    <row r="489" spans="1:21" ht="18" customHeight="1" x14ac:dyDescent="0.25">
      <c r="A489" s="28"/>
      <c r="B489" s="280" t="s">
        <v>111</v>
      </c>
      <c r="C489" s="280"/>
      <c r="D489" s="280"/>
      <c r="E489" s="280"/>
      <c r="F489" s="280"/>
      <c r="G489" s="280"/>
      <c r="H489" s="280"/>
      <c r="I489" s="280"/>
      <c r="J489" s="280"/>
      <c r="K489" s="280"/>
      <c r="L489" s="93">
        <f>SUM(L472:L486)</f>
        <v>43</v>
      </c>
      <c r="M489" s="94">
        <f>L481/B472</f>
        <v>0.14018691588785046</v>
      </c>
      <c r="N489" s="94">
        <f>IF(L489=0,"",L489/B472)</f>
        <v>0.40186915887850466</v>
      </c>
      <c r="O489" s="94">
        <f>N489-M489</f>
        <v>0.26168224299065423</v>
      </c>
      <c r="P489" s="3"/>
      <c r="Q489" s="29"/>
      <c r="R489" s="22"/>
      <c r="S489" s="3"/>
      <c r="U489" s="104"/>
    </row>
    <row r="490" spans="1:21" ht="14.25" customHeight="1" x14ac:dyDescent="0.2">
      <c r="T490" s="104"/>
    </row>
    <row r="491" spans="1:21" ht="14.25" customHeight="1" x14ac:dyDescent="0.2">
      <c r="L491" s="114"/>
      <c r="M491" s="3"/>
      <c r="O491" s="3"/>
      <c r="T491" s="104"/>
    </row>
    <row r="492" spans="1:21" ht="26.25" customHeight="1" x14ac:dyDescent="0.4">
      <c r="A492" s="2"/>
      <c r="B492" s="279" t="s">
        <v>99</v>
      </c>
      <c r="C492" s="279"/>
      <c r="D492" s="279"/>
      <c r="E492" s="279"/>
      <c r="F492" s="279"/>
      <c r="G492" s="279"/>
      <c r="H492" s="279"/>
      <c r="I492" s="279"/>
      <c r="J492" s="279"/>
      <c r="K492" s="279"/>
      <c r="L492" s="179" t="s">
        <v>97</v>
      </c>
      <c r="M492" s="160"/>
      <c r="N492" s="160"/>
      <c r="O492" s="3"/>
      <c r="P492" s="29"/>
      <c r="Q492" s="29"/>
      <c r="R492" s="29"/>
      <c r="T492" s="104"/>
    </row>
    <row r="493" spans="1:21" ht="20.25" customHeight="1" x14ac:dyDescent="0.2">
      <c r="A493" s="293" t="s">
        <v>10</v>
      </c>
      <c r="B493" s="311" t="s">
        <v>100</v>
      </c>
      <c r="C493" s="312"/>
      <c r="D493" s="312"/>
      <c r="E493" s="312"/>
      <c r="F493" s="312"/>
      <c r="G493" s="312"/>
      <c r="H493" s="312"/>
      <c r="I493" s="312"/>
      <c r="J493" s="312"/>
      <c r="K493" s="313"/>
      <c r="L493" s="309" t="s">
        <v>11</v>
      </c>
      <c r="M493" s="300" t="s">
        <v>3</v>
      </c>
      <c r="N493" s="300" t="s">
        <v>4</v>
      </c>
      <c r="O493" s="300" t="s">
        <v>5</v>
      </c>
      <c r="P493" s="300" t="s">
        <v>6</v>
      </c>
      <c r="Q493" s="300" t="s">
        <v>7</v>
      </c>
      <c r="R493" s="300" t="s">
        <v>8</v>
      </c>
      <c r="S493" s="269" t="s">
        <v>101</v>
      </c>
      <c r="U493" s="104"/>
    </row>
    <row r="494" spans="1:21" ht="15.75" customHeight="1" x14ac:dyDescent="0.25">
      <c r="A494" s="268"/>
      <c r="B494" s="58" t="s">
        <v>102</v>
      </c>
      <c r="C494" s="58" t="s">
        <v>103</v>
      </c>
      <c r="D494" s="58" t="s">
        <v>104</v>
      </c>
      <c r="E494" s="58" t="s">
        <v>105</v>
      </c>
      <c r="F494" s="58" t="s">
        <v>106</v>
      </c>
      <c r="G494" s="58" t="s">
        <v>107</v>
      </c>
      <c r="H494" s="58" t="s">
        <v>108</v>
      </c>
      <c r="I494" s="58" t="s">
        <v>109</v>
      </c>
      <c r="J494" s="58" t="s">
        <v>110</v>
      </c>
      <c r="K494" s="58" t="s">
        <v>135</v>
      </c>
      <c r="L494" s="310"/>
      <c r="M494" s="301"/>
      <c r="N494" s="301"/>
      <c r="O494" s="301"/>
      <c r="P494" s="301"/>
      <c r="Q494" s="301"/>
      <c r="R494" s="301"/>
      <c r="S494" s="268"/>
      <c r="U494" s="104"/>
    </row>
    <row r="495" spans="1:21" ht="15.75" customHeight="1" x14ac:dyDescent="0.25">
      <c r="A495" s="58">
        <v>1502</v>
      </c>
      <c r="B495" s="59">
        <v>92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144"/>
      <c r="M495" s="220"/>
      <c r="N495" s="221"/>
      <c r="O495" s="222"/>
      <c r="P495" s="229"/>
      <c r="Q495" s="63">
        <f>B495</f>
        <v>92</v>
      </c>
      <c r="R495" s="230"/>
      <c r="S495" s="229"/>
      <c r="U495" s="104"/>
    </row>
    <row r="496" spans="1:21" ht="15.75" customHeight="1" x14ac:dyDescent="0.25">
      <c r="A496" s="58">
        <v>1601</v>
      </c>
      <c r="B496" s="59"/>
      <c r="C496" s="59">
        <v>76</v>
      </c>
      <c r="D496" s="59"/>
      <c r="E496" s="59"/>
      <c r="F496" s="59"/>
      <c r="G496" s="59"/>
      <c r="H496" s="59"/>
      <c r="I496" s="59"/>
      <c r="J496" s="59"/>
      <c r="K496" s="59"/>
      <c r="L496" s="144"/>
      <c r="M496" s="223"/>
      <c r="N496" s="129"/>
      <c r="O496" s="224"/>
      <c r="P496" s="67">
        <f>IF(C496=0,"",C496/B495)</f>
        <v>0.82608695652173914</v>
      </c>
      <c r="Q496" s="68">
        <v>76</v>
      </c>
      <c r="R496" s="231">
        <f t="shared" ref="R496:R503" si="45">IF(Q496=0,"",Q496/Q495)</f>
        <v>0.82608695652173914</v>
      </c>
      <c r="S496" s="231">
        <f t="shared" ref="S496:S503" si="46">IF(Q496=0,"",100%-R496)</f>
        <v>0.17391304347826086</v>
      </c>
      <c r="U496" s="104"/>
    </row>
    <row r="497" spans="1:21" ht="15.75" customHeight="1" x14ac:dyDescent="0.25">
      <c r="A497" s="58">
        <v>1602</v>
      </c>
      <c r="B497" s="59"/>
      <c r="C497" s="59"/>
      <c r="D497" s="59">
        <v>68</v>
      </c>
      <c r="E497" s="59"/>
      <c r="F497" s="59"/>
      <c r="G497" s="59"/>
      <c r="H497" s="59"/>
      <c r="I497" s="59"/>
      <c r="J497" s="59"/>
      <c r="K497" s="59"/>
      <c r="L497" s="144"/>
      <c r="M497" s="223"/>
      <c r="N497" s="129"/>
      <c r="O497" s="224"/>
      <c r="P497" s="67">
        <f>IF(D497=0,"",D497/C496)</f>
        <v>0.89473684210526316</v>
      </c>
      <c r="Q497" s="68">
        <v>74</v>
      </c>
      <c r="R497" s="231">
        <f t="shared" si="45"/>
        <v>0.97368421052631582</v>
      </c>
      <c r="S497" s="231">
        <f t="shared" si="46"/>
        <v>2.6315789473684181E-2</v>
      </c>
      <c r="U497" s="70">
        <f>Q497/Q495</f>
        <v>0.80434782608695654</v>
      </c>
    </row>
    <row r="498" spans="1:21" ht="15.75" customHeight="1" x14ac:dyDescent="0.25">
      <c r="A498" s="58">
        <v>1701</v>
      </c>
      <c r="B498" s="59"/>
      <c r="C498" s="59"/>
      <c r="D498" s="59"/>
      <c r="E498" s="59">
        <v>58</v>
      </c>
      <c r="F498" s="59"/>
      <c r="G498" s="59"/>
      <c r="H498" s="59"/>
      <c r="I498" s="59"/>
      <c r="J498" s="59"/>
      <c r="K498" s="59"/>
      <c r="L498" s="144"/>
      <c r="M498" s="223"/>
      <c r="N498" s="129"/>
      <c r="O498" s="224"/>
      <c r="P498" s="67">
        <f>IF(E498=0,"",E498/D497)</f>
        <v>0.8529411764705882</v>
      </c>
      <c r="Q498" s="68">
        <v>72</v>
      </c>
      <c r="R498" s="231">
        <f t="shared" si="45"/>
        <v>0.97297297297297303</v>
      </c>
      <c r="S498" s="231">
        <f t="shared" si="46"/>
        <v>2.7027027027026973E-2</v>
      </c>
      <c r="U498" s="104"/>
    </row>
    <row r="499" spans="1:21" ht="15.75" customHeight="1" x14ac:dyDescent="0.25">
      <c r="A499" s="58">
        <v>1702</v>
      </c>
      <c r="B499" s="59"/>
      <c r="C499" s="59"/>
      <c r="D499" s="59"/>
      <c r="E499" s="59"/>
      <c r="F499" s="59">
        <v>47</v>
      </c>
      <c r="G499" s="59"/>
      <c r="H499" s="59"/>
      <c r="I499" s="59"/>
      <c r="J499" s="59"/>
      <c r="K499" s="59"/>
      <c r="L499" s="144"/>
      <c r="M499" s="223"/>
      <c r="N499" s="129"/>
      <c r="O499" s="224"/>
      <c r="P499" s="67">
        <f>IF(F499=0,"",F499/E498)</f>
        <v>0.81034482758620685</v>
      </c>
      <c r="Q499" s="68">
        <v>64</v>
      </c>
      <c r="R499" s="231">
        <f t="shared" si="45"/>
        <v>0.88888888888888884</v>
      </c>
      <c r="S499" s="231">
        <f t="shared" si="46"/>
        <v>0.11111111111111116</v>
      </c>
      <c r="U499" s="104"/>
    </row>
    <row r="500" spans="1:21" ht="15.75" customHeight="1" x14ac:dyDescent="0.25">
      <c r="A500" s="58">
        <v>1801</v>
      </c>
      <c r="B500" s="59"/>
      <c r="C500" s="59"/>
      <c r="D500" s="59"/>
      <c r="E500" s="59"/>
      <c r="F500" s="59"/>
      <c r="G500" s="59">
        <v>40</v>
      </c>
      <c r="H500" s="59"/>
      <c r="I500" s="59"/>
      <c r="J500" s="59"/>
      <c r="K500" s="59"/>
      <c r="L500" s="144"/>
      <c r="M500" s="223"/>
      <c r="N500" s="129"/>
      <c r="O500" s="224"/>
      <c r="P500" s="67">
        <f>IF(G500=0,"",G500/F499)</f>
        <v>0.85106382978723405</v>
      </c>
      <c r="Q500" s="68">
        <v>57</v>
      </c>
      <c r="R500" s="231">
        <f t="shared" si="45"/>
        <v>0.890625</v>
      </c>
      <c r="S500" s="231">
        <f t="shared" si="46"/>
        <v>0.109375</v>
      </c>
      <c r="U500" s="104"/>
    </row>
    <row r="501" spans="1:21" ht="15.75" customHeight="1" x14ac:dyDescent="0.25">
      <c r="A501" s="58">
        <v>1802</v>
      </c>
      <c r="B501" s="59"/>
      <c r="C501" s="59"/>
      <c r="D501" s="59"/>
      <c r="E501" s="59"/>
      <c r="F501" s="59"/>
      <c r="G501" s="59"/>
      <c r="H501" s="59">
        <v>31</v>
      </c>
      <c r="I501" s="59"/>
      <c r="J501" s="59"/>
      <c r="K501" s="59"/>
      <c r="L501" s="144"/>
      <c r="M501" s="223"/>
      <c r="N501" s="129"/>
      <c r="O501" s="224"/>
      <c r="P501" s="67">
        <f>IF(H501=0,"",H501/G500)</f>
        <v>0.77500000000000002</v>
      </c>
      <c r="Q501" s="68">
        <v>52</v>
      </c>
      <c r="R501" s="231">
        <f t="shared" si="45"/>
        <v>0.91228070175438591</v>
      </c>
      <c r="S501" s="231">
        <f t="shared" si="46"/>
        <v>8.7719298245614086E-2</v>
      </c>
      <c r="U501" s="104"/>
    </row>
    <row r="502" spans="1:21" ht="15.75" customHeight="1" x14ac:dyDescent="0.25">
      <c r="A502" s="58">
        <v>1901</v>
      </c>
      <c r="B502" s="59"/>
      <c r="C502" s="59"/>
      <c r="D502" s="59"/>
      <c r="E502" s="59"/>
      <c r="F502" s="59"/>
      <c r="G502" s="59"/>
      <c r="H502" s="59"/>
      <c r="I502" s="59">
        <v>31</v>
      </c>
      <c r="J502" s="59"/>
      <c r="K502" s="59"/>
      <c r="L502" s="144"/>
      <c r="M502" s="223"/>
      <c r="N502" s="129"/>
      <c r="O502" s="224"/>
      <c r="P502" s="67">
        <f>IF(I502=0,"",I502/H501)</f>
        <v>1</v>
      </c>
      <c r="Q502" s="68">
        <v>49</v>
      </c>
      <c r="R502" s="231">
        <f t="shared" si="45"/>
        <v>0.94230769230769229</v>
      </c>
      <c r="S502" s="231">
        <f t="shared" si="46"/>
        <v>5.7692307692307709E-2</v>
      </c>
      <c r="U502" s="104"/>
    </row>
    <row r="503" spans="1:21" ht="15.75" customHeight="1" x14ac:dyDescent="0.25">
      <c r="A503" s="58">
        <v>1902</v>
      </c>
      <c r="B503" s="59"/>
      <c r="C503" s="59"/>
      <c r="D503" s="59"/>
      <c r="E503" s="59"/>
      <c r="F503" s="59"/>
      <c r="G503" s="59"/>
      <c r="H503" s="59"/>
      <c r="I503" s="59"/>
      <c r="J503" s="59">
        <v>31</v>
      </c>
      <c r="K503" s="59"/>
      <c r="L503" s="144"/>
      <c r="M503" s="223"/>
      <c r="N503" s="129"/>
      <c r="O503" s="224"/>
      <c r="P503" s="71">
        <f>IF(J503=0,"",J503/I502)</f>
        <v>1</v>
      </c>
      <c r="Q503" s="68">
        <v>49</v>
      </c>
      <c r="R503" s="71">
        <f t="shared" si="45"/>
        <v>1</v>
      </c>
      <c r="S503" s="71">
        <f t="shared" si="46"/>
        <v>0</v>
      </c>
      <c r="U503" s="104"/>
    </row>
    <row r="504" spans="1:21" ht="15.75" customHeight="1" x14ac:dyDescent="0.25">
      <c r="A504" s="58">
        <v>2001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59">
        <v>31</v>
      </c>
      <c r="L504" s="144">
        <v>11</v>
      </c>
      <c r="M504" s="223"/>
      <c r="N504" s="129"/>
      <c r="O504" s="225"/>
      <c r="P504" s="105"/>
      <c r="Q504" s="68">
        <v>48</v>
      </c>
      <c r="R504" s="105"/>
      <c r="S504" s="239"/>
      <c r="U504" s="104"/>
    </row>
    <row r="505" spans="1:21" ht="15.75" customHeight="1" x14ac:dyDescent="0.25">
      <c r="A505" s="58">
        <v>2002</v>
      </c>
      <c r="B505" s="59"/>
      <c r="C505" s="59"/>
      <c r="D505" s="59"/>
      <c r="E505" s="59"/>
      <c r="F505" s="59"/>
      <c r="G505" s="59"/>
      <c r="H505" s="59"/>
      <c r="I505" s="59"/>
      <c r="J505" s="59"/>
      <c r="K505" s="59">
        <v>30</v>
      </c>
      <c r="L505" s="144">
        <v>11</v>
      </c>
      <c r="M505" s="223"/>
      <c r="N505" s="129"/>
      <c r="O505" s="225"/>
      <c r="P505" s="233"/>
      <c r="Q505" s="109">
        <v>38</v>
      </c>
      <c r="R505" s="234"/>
      <c r="S505" s="233"/>
      <c r="U505" s="104"/>
    </row>
    <row r="506" spans="1:21" ht="15.75" customHeight="1" x14ac:dyDescent="0.25">
      <c r="A506" s="58">
        <v>2101</v>
      </c>
      <c r="B506" s="59"/>
      <c r="C506" s="59"/>
      <c r="D506" s="59"/>
      <c r="E506" s="59"/>
      <c r="F506" s="59"/>
      <c r="G506" s="59"/>
      <c r="H506" s="59"/>
      <c r="I506" s="59"/>
      <c r="J506" s="59"/>
      <c r="K506" s="59">
        <v>18</v>
      </c>
      <c r="L506" s="144">
        <v>11</v>
      </c>
      <c r="M506" s="223"/>
      <c r="N506" s="129"/>
      <c r="O506" s="225"/>
      <c r="P506" s="233"/>
      <c r="Q506" s="109">
        <v>24</v>
      </c>
      <c r="R506" s="234"/>
      <c r="S506" s="233"/>
      <c r="U506" s="104"/>
    </row>
    <row r="507" spans="1:21" ht="15.75" customHeight="1" x14ac:dyDescent="0.25">
      <c r="A507" s="58">
        <v>2102</v>
      </c>
      <c r="B507" s="59"/>
      <c r="C507" s="59"/>
      <c r="D507" s="59"/>
      <c r="E507" s="59"/>
      <c r="F507" s="59"/>
      <c r="G507" s="59"/>
      <c r="H507" s="59"/>
      <c r="I507" s="59"/>
      <c r="J507" s="59"/>
      <c r="K507" s="59">
        <v>4</v>
      </c>
      <c r="L507" s="144">
        <v>5</v>
      </c>
      <c r="M507" s="223"/>
      <c r="N507" s="129"/>
      <c r="O507" s="225"/>
      <c r="P507" s="233"/>
      <c r="Q507" s="196">
        <v>13</v>
      </c>
      <c r="R507" s="234"/>
      <c r="S507" s="233"/>
      <c r="U507" s="104"/>
    </row>
    <row r="508" spans="1:21" ht="15.75" customHeight="1" x14ac:dyDescent="0.25">
      <c r="A508" s="58">
        <v>2201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59">
        <v>3</v>
      </c>
      <c r="L508" s="144">
        <v>2</v>
      </c>
      <c r="M508" s="223"/>
      <c r="N508" s="129"/>
      <c r="O508" s="225"/>
      <c r="P508" s="129"/>
      <c r="Q508" s="198">
        <v>6</v>
      </c>
      <c r="R508" s="124"/>
      <c r="S508" s="233"/>
      <c r="U508" s="104"/>
    </row>
    <row r="509" spans="1:21" ht="15.75" customHeight="1" x14ac:dyDescent="0.25">
      <c r="A509" s="58">
        <v>2202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59">
        <v>4</v>
      </c>
      <c r="L509" s="144">
        <v>4</v>
      </c>
      <c r="M509" s="223"/>
      <c r="N509" s="129"/>
      <c r="O509" s="225"/>
      <c r="P509" s="253"/>
      <c r="Q509" s="198">
        <v>4</v>
      </c>
      <c r="R509" s="253"/>
      <c r="S509" s="253"/>
      <c r="U509" s="104"/>
    </row>
    <row r="510" spans="1:21" ht="15.75" customHeight="1" x14ac:dyDescent="0.25">
      <c r="A510" s="58">
        <v>2301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144"/>
      <c r="M510" s="223"/>
      <c r="N510" s="129"/>
      <c r="O510" s="225"/>
      <c r="P510" s="191" t="s">
        <v>83</v>
      </c>
      <c r="Q510" s="197">
        <v>37</v>
      </c>
      <c r="R510" s="83">
        <f>L512</f>
        <v>40</v>
      </c>
      <c r="S510" s="193" t="s">
        <v>11</v>
      </c>
      <c r="U510" s="104"/>
    </row>
    <row r="511" spans="1:21" ht="15.75" customHeight="1" x14ac:dyDescent="0.25">
      <c r="A511" s="58">
        <v>2302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144"/>
      <c r="M511" s="226"/>
      <c r="N511" s="227"/>
      <c r="O511" s="228"/>
      <c r="P511" s="192" t="s">
        <v>85</v>
      </c>
      <c r="Q511" s="86">
        <f>IF(Q510/B495=0,"",Q510/B495)</f>
        <v>0.40217391304347827</v>
      </c>
      <c r="R511" s="87">
        <f>IF(Q510/R510=0,"",Q510/R510)</f>
        <v>0.92500000000000004</v>
      </c>
      <c r="S511" s="194" t="s">
        <v>86</v>
      </c>
      <c r="U511" s="104"/>
    </row>
    <row r="512" spans="1:21" ht="18" customHeight="1" x14ac:dyDescent="0.25">
      <c r="A512" s="28"/>
      <c r="B512" s="280" t="s">
        <v>111</v>
      </c>
      <c r="C512" s="280"/>
      <c r="D512" s="280"/>
      <c r="E512" s="280"/>
      <c r="F512" s="280"/>
      <c r="G512" s="280"/>
      <c r="H512" s="280"/>
      <c r="I512" s="280"/>
      <c r="J512" s="280"/>
      <c r="K512" s="280"/>
      <c r="L512" s="93">
        <f>SUM(L495:L508)</f>
        <v>40</v>
      </c>
      <c r="M512" s="94">
        <f>IF(L504=0,"",L504/B495)</f>
        <v>0.11956521739130435</v>
      </c>
      <c r="N512" s="94">
        <f>IF(L512=0,"",L512/B495)</f>
        <v>0.43478260869565216</v>
      </c>
      <c r="O512" s="94">
        <f>N512-M512</f>
        <v>0.31521739130434778</v>
      </c>
      <c r="P512" s="3"/>
      <c r="Q512" s="29"/>
      <c r="R512" s="22"/>
      <c r="S512" s="3"/>
      <c r="U512" s="104"/>
    </row>
    <row r="513" spans="1:21" ht="14.25" customHeight="1" x14ac:dyDescent="0.2">
      <c r="L513" s="114"/>
      <c r="M513" s="3"/>
      <c r="O513" s="3"/>
      <c r="T513" s="104"/>
    </row>
    <row r="514" spans="1:21" ht="14.25" customHeight="1" x14ac:dyDescent="0.2">
      <c r="L514" s="114"/>
      <c r="M514" s="3"/>
      <c r="O514" s="3"/>
      <c r="T514" s="104"/>
    </row>
    <row r="515" spans="1:21" ht="26.25" customHeight="1" x14ac:dyDescent="0.4">
      <c r="A515" s="2"/>
      <c r="B515" s="279" t="s">
        <v>99</v>
      </c>
      <c r="C515" s="279"/>
      <c r="D515" s="279"/>
      <c r="E515" s="279"/>
      <c r="F515" s="279"/>
      <c r="G515" s="279"/>
      <c r="H515" s="279"/>
      <c r="I515" s="279"/>
      <c r="J515" s="279"/>
      <c r="K515" s="279"/>
      <c r="L515" s="179" t="s">
        <v>98</v>
      </c>
      <c r="M515" s="160"/>
      <c r="N515" s="160"/>
      <c r="O515" s="3"/>
      <c r="P515" s="29"/>
      <c r="Q515" s="29"/>
      <c r="R515" s="29"/>
      <c r="T515" s="104"/>
    </row>
    <row r="516" spans="1:21" ht="20.25" customHeight="1" x14ac:dyDescent="0.2">
      <c r="A516" s="293" t="s">
        <v>10</v>
      </c>
      <c r="B516" s="311" t="s">
        <v>100</v>
      </c>
      <c r="C516" s="312"/>
      <c r="D516" s="312"/>
      <c r="E516" s="312"/>
      <c r="F516" s="312"/>
      <c r="G516" s="312"/>
      <c r="H516" s="312"/>
      <c r="I516" s="312"/>
      <c r="J516" s="312"/>
      <c r="K516" s="313"/>
      <c r="L516" s="309" t="s">
        <v>11</v>
      </c>
      <c r="M516" s="300" t="s">
        <v>3</v>
      </c>
      <c r="N516" s="300" t="s">
        <v>4</v>
      </c>
      <c r="O516" s="300" t="s">
        <v>5</v>
      </c>
      <c r="P516" s="300" t="s">
        <v>6</v>
      </c>
      <c r="Q516" s="300" t="s">
        <v>7</v>
      </c>
      <c r="R516" s="300" t="s">
        <v>8</v>
      </c>
      <c r="S516" s="269" t="s">
        <v>101</v>
      </c>
      <c r="U516" s="104"/>
    </row>
    <row r="517" spans="1:21" ht="15.75" customHeight="1" x14ac:dyDescent="0.25">
      <c r="A517" s="268"/>
      <c r="B517" s="58" t="s">
        <v>102</v>
      </c>
      <c r="C517" s="58" t="s">
        <v>103</v>
      </c>
      <c r="D517" s="58" t="s">
        <v>104</v>
      </c>
      <c r="E517" s="58" t="s">
        <v>105</v>
      </c>
      <c r="F517" s="58" t="s">
        <v>106</v>
      </c>
      <c r="G517" s="58" t="s">
        <v>107</v>
      </c>
      <c r="H517" s="58" t="s">
        <v>108</v>
      </c>
      <c r="I517" s="58" t="s">
        <v>109</v>
      </c>
      <c r="J517" s="58" t="s">
        <v>110</v>
      </c>
      <c r="K517" s="58" t="s">
        <v>135</v>
      </c>
      <c r="L517" s="310"/>
      <c r="M517" s="301"/>
      <c r="N517" s="301"/>
      <c r="O517" s="301"/>
      <c r="P517" s="301"/>
      <c r="Q517" s="301"/>
      <c r="R517" s="301"/>
      <c r="S517" s="268"/>
      <c r="U517" s="104"/>
    </row>
    <row r="518" spans="1:21" ht="15.75" customHeight="1" x14ac:dyDescent="0.25">
      <c r="A518" s="58">
        <v>1601</v>
      </c>
      <c r="B518" s="59">
        <v>107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144"/>
      <c r="M518" s="220"/>
      <c r="N518" s="221"/>
      <c r="O518" s="222"/>
      <c r="P518" s="229"/>
      <c r="Q518" s="63">
        <f>B518</f>
        <v>107</v>
      </c>
      <c r="R518" s="230"/>
      <c r="S518" s="229"/>
      <c r="U518" s="104"/>
    </row>
    <row r="519" spans="1:21" ht="15.75" customHeight="1" x14ac:dyDescent="0.25">
      <c r="A519" s="58">
        <v>1602</v>
      </c>
      <c r="B519" s="59"/>
      <c r="C519" s="59">
        <v>86</v>
      </c>
      <c r="D519" s="59"/>
      <c r="E519" s="59"/>
      <c r="F519" s="59"/>
      <c r="G519" s="59"/>
      <c r="H519" s="59"/>
      <c r="I519" s="59"/>
      <c r="J519" s="59"/>
      <c r="K519" s="59"/>
      <c r="L519" s="144"/>
      <c r="M519" s="223"/>
      <c r="N519" s="129"/>
      <c r="O519" s="224"/>
      <c r="P519" s="67">
        <f>IF(C519=0,"",C519/B518)</f>
        <v>0.80373831775700932</v>
      </c>
      <c r="Q519" s="68">
        <v>87</v>
      </c>
      <c r="R519" s="231">
        <f t="shared" ref="R519:R526" si="47">IF(Q519=0,"",Q519/Q518)</f>
        <v>0.81308411214953269</v>
      </c>
      <c r="S519" s="231">
        <f t="shared" ref="S519:S526" si="48">IF(Q519=0,"",100%-R519)</f>
        <v>0.18691588785046731</v>
      </c>
      <c r="U519" s="104"/>
    </row>
    <row r="520" spans="1:21" ht="15.75" customHeight="1" x14ac:dyDescent="0.25">
      <c r="A520" s="58">
        <v>1701</v>
      </c>
      <c r="B520" s="59"/>
      <c r="C520" s="59"/>
      <c r="D520" s="59">
        <v>68</v>
      </c>
      <c r="E520" s="59"/>
      <c r="F520" s="59"/>
      <c r="G520" s="59"/>
      <c r="H520" s="59"/>
      <c r="I520" s="59"/>
      <c r="J520" s="59"/>
      <c r="K520" s="59"/>
      <c r="L520" s="144"/>
      <c r="M520" s="223"/>
      <c r="N520" s="129"/>
      <c r="O520" s="224"/>
      <c r="P520" s="67">
        <f>IF(D520=0,"",D520/C519)</f>
        <v>0.79069767441860461</v>
      </c>
      <c r="Q520" s="68">
        <v>81</v>
      </c>
      <c r="R520" s="231">
        <f t="shared" si="47"/>
        <v>0.93103448275862066</v>
      </c>
      <c r="S520" s="231">
        <f t="shared" si="48"/>
        <v>6.8965517241379337E-2</v>
      </c>
      <c r="U520" s="70">
        <f>Q520/Q518</f>
        <v>0.7570093457943925</v>
      </c>
    </row>
    <row r="521" spans="1:21" ht="15.75" customHeight="1" x14ac:dyDescent="0.25">
      <c r="A521" s="58">
        <v>1702</v>
      </c>
      <c r="B521" s="59"/>
      <c r="C521" s="59"/>
      <c r="D521" s="59"/>
      <c r="E521" s="59">
        <v>55</v>
      </c>
      <c r="F521" s="59"/>
      <c r="G521" s="59"/>
      <c r="H521" s="59"/>
      <c r="I521" s="59"/>
      <c r="J521" s="59"/>
      <c r="K521" s="59"/>
      <c r="L521" s="144"/>
      <c r="M521" s="223"/>
      <c r="N521" s="129"/>
      <c r="O521" s="224"/>
      <c r="P521" s="67">
        <f>IF(E521=0,"",E521/D520)</f>
        <v>0.80882352941176472</v>
      </c>
      <c r="Q521" s="68">
        <v>80</v>
      </c>
      <c r="R521" s="231">
        <f t="shared" si="47"/>
        <v>0.98765432098765427</v>
      </c>
      <c r="S521" s="231">
        <f t="shared" si="48"/>
        <v>1.2345679012345734E-2</v>
      </c>
      <c r="U521" s="104"/>
    </row>
    <row r="522" spans="1:21" ht="15.75" customHeight="1" x14ac:dyDescent="0.25">
      <c r="A522" s="58">
        <v>1801</v>
      </c>
      <c r="B522" s="59"/>
      <c r="C522" s="59"/>
      <c r="D522" s="59"/>
      <c r="E522" s="59"/>
      <c r="F522" s="59">
        <v>44</v>
      </c>
      <c r="G522" s="59"/>
      <c r="H522" s="59"/>
      <c r="I522" s="59"/>
      <c r="J522" s="59"/>
      <c r="K522" s="59"/>
      <c r="L522" s="144"/>
      <c r="M522" s="223"/>
      <c r="N522" s="129"/>
      <c r="O522" s="224"/>
      <c r="P522" s="67">
        <f>IF(F522=0,"",F522/E521)</f>
        <v>0.8</v>
      </c>
      <c r="Q522" s="68">
        <v>74</v>
      </c>
      <c r="R522" s="231">
        <f t="shared" si="47"/>
        <v>0.92500000000000004</v>
      </c>
      <c r="S522" s="231">
        <f t="shared" si="48"/>
        <v>7.4999999999999956E-2</v>
      </c>
      <c r="U522" s="104"/>
    </row>
    <row r="523" spans="1:21" ht="15.75" customHeight="1" x14ac:dyDescent="0.25">
      <c r="A523" s="58">
        <v>1802</v>
      </c>
      <c r="B523" s="59"/>
      <c r="C523" s="59"/>
      <c r="D523" s="59"/>
      <c r="E523" s="59"/>
      <c r="F523" s="59"/>
      <c r="G523" s="59">
        <v>44</v>
      </c>
      <c r="H523" s="59"/>
      <c r="I523" s="59"/>
      <c r="J523" s="59"/>
      <c r="K523" s="59"/>
      <c r="L523" s="144"/>
      <c r="M523" s="223"/>
      <c r="N523" s="129"/>
      <c r="O523" s="224"/>
      <c r="P523" s="67">
        <f>IF(G523=0,"",G523/F522)</f>
        <v>1</v>
      </c>
      <c r="Q523" s="68">
        <v>66</v>
      </c>
      <c r="R523" s="231">
        <f t="shared" si="47"/>
        <v>0.89189189189189189</v>
      </c>
      <c r="S523" s="231">
        <f t="shared" si="48"/>
        <v>0.10810810810810811</v>
      </c>
      <c r="U523" s="104"/>
    </row>
    <row r="524" spans="1:21" ht="15.75" customHeight="1" x14ac:dyDescent="0.25">
      <c r="A524" s="58">
        <v>1901</v>
      </c>
      <c r="B524" s="59"/>
      <c r="C524" s="59"/>
      <c r="D524" s="59"/>
      <c r="E524" s="59"/>
      <c r="F524" s="59"/>
      <c r="G524" s="59"/>
      <c r="H524" s="59">
        <v>44</v>
      </c>
      <c r="I524" s="59"/>
      <c r="J524" s="59"/>
      <c r="K524" s="59"/>
      <c r="L524" s="144"/>
      <c r="M524" s="223"/>
      <c r="N524" s="129"/>
      <c r="O524" s="224"/>
      <c r="P524" s="67">
        <f>IF(H524=0,"",H524/G523)</f>
        <v>1</v>
      </c>
      <c r="Q524" s="68">
        <v>63</v>
      </c>
      <c r="R524" s="231">
        <f t="shared" si="47"/>
        <v>0.95454545454545459</v>
      </c>
      <c r="S524" s="231">
        <f t="shared" si="48"/>
        <v>4.5454545454545414E-2</v>
      </c>
      <c r="U524" s="104"/>
    </row>
    <row r="525" spans="1:21" ht="15.75" customHeight="1" x14ac:dyDescent="0.25">
      <c r="A525" s="58">
        <v>1902</v>
      </c>
      <c r="B525" s="59"/>
      <c r="C525" s="59"/>
      <c r="D525" s="59"/>
      <c r="E525" s="59"/>
      <c r="F525" s="59"/>
      <c r="G525" s="59"/>
      <c r="H525" s="59"/>
      <c r="I525" s="59">
        <v>36</v>
      </c>
      <c r="J525" s="59"/>
      <c r="K525" s="59"/>
      <c r="L525" s="144"/>
      <c r="M525" s="223"/>
      <c r="N525" s="129"/>
      <c r="O525" s="224"/>
      <c r="P525" s="67">
        <f>IF(I525=0,"",I525/H524)</f>
        <v>0.81818181818181823</v>
      </c>
      <c r="Q525" s="68">
        <v>60</v>
      </c>
      <c r="R525" s="231">
        <f t="shared" si="47"/>
        <v>0.95238095238095233</v>
      </c>
      <c r="S525" s="231">
        <f t="shared" si="48"/>
        <v>4.7619047619047672E-2</v>
      </c>
      <c r="U525" s="104"/>
    </row>
    <row r="526" spans="1:21" ht="15.75" customHeight="1" x14ac:dyDescent="0.25">
      <c r="A526" s="58">
        <v>2001</v>
      </c>
      <c r="B526" s="59"/>
      <c r="C526" s="59"/>
      <c r="D526" s="59"/>
      <c r="E526" s="59"/>
      <c r="F526" s="59"/>
      <c r="G526" s="59"/>
      <c r="H526" s="59"/>
      <c r="I526" s="59"/>
      <c r="J526" s="59">
        <v>36</v>
      </c>
      <c r="K526" s="59"/>
      <c r="L526" s="144">
        <v>1</v>
      </c>
      <c r="M526" s="223"/>
      <c r="N526" s="129"/>
      <c r="O526" s="224"/>
      <c r="P526" s="71">
        <f>IF(J526=0,"",J526/I525)</f>
        <v>1</v>
      </c>
      <c r="Q526" s="68">
        <v>56</v>
      </c>
      <c r="R526" s="71">
        <f t="shared" si="47"/>
        <v>0.93333333333333335</v>
      </c>
      <c r="S526" s="71">
        <f t="shared" si="48"/>
        <v>6.6666666666666652E-2</v>
      </c>
    </row>
    <row r="527" spans="1:21" ht="15.75" customHeight="1" x14ac:dyDescent="0.25">
      <c r="A527" s="58">
        <v>2002</v>
      </c>
      <c r="B527" s="59"/>
      <c r="C527" s="59"/>
      <c r="D527" s="59"/>
      <c r="E527" s="59"/>
      <c r="F527" s="59"/>
      <c r="G527" s="59"/>
      <c r="H527" s="59"/>
      <c r="I527" s="59"/>
      <c r="J527" s="59"/>
      <c r="K527" s="59">
        <v>36</v>
      </c>
      <c r="L527" s="144">
        <v>17</v>
      </c>
      <c r="M527" s="223"/>
      <c r="N527" s="129"/>
      <c r="O527" s="225"/>
      <c r="P527" s="105"/>
      <c r="Q527" s="68">
        <v>55</v>
      </c>
      <c r="R527" s="105"/>
      <c r="S527" s="239"/>
    </row>
    <row r="528" spans="1:21" ht="15.75" customHeight="1" x14ac:dyDescent="0.25">
      <c r="A528" s="58">
        <v>2101</v>
      </c>
      <c r="B528" s="59"/>
      <c r="C528" s="59"/>
      <c r="D528" s="59"/>
      <c r="E528" s="59"/>
      <c r="F528" s="59"/>
      <c r="G528" s="59"/>
      <c r="H528" s="59"/>
      <c r="I528" s="59"/>
      <c r="J528" s="59"/>
      <c r="K528" s="59">
        <v>29</v>
      </c>
      <c r="L528" s="144">
        <v>17</v>
      </c>
      <c r="M528" s="223"/>
      <c r="N528" s="129"/>
      <c r="O528" s="225"/>
      <c r="P528" s="233"/>
      <c r="Q528" s="109">
        <v>37</v>
      </c>
      <c r="R528" s="234"/>
      <c r="S528" s="233"/>
    </row>
    <row r="529" spans="1:21" ht="15.75" customHeight="1" x14ac:dyDescent="0.25">
      <c r="A529" s="58">
        <v>2102</v>
      </c>
      <c r="B529" s="59"/>
      <c r="C529" s="59"/>
      <c r="D529" s="59"/>
      <c r="E529" s="59"/>
      <c r="F529" s="59"/>
      <c r="G529" s="59"/>
      <c r="H529" s="59"/>
      <c r="I529" s="59"/>
      <c r="J529" s="59"/>
      <c r="K529" s="59">
        <v>13</v>
      </c>
      <c r="L529" s="144">
        <v>6</v>
      </c>
      <c r="M529" s="223"/>
      <c r="N529" s="129"/>
      <c r="O529" s="225"/>
      <c r="P529" s="233"/>
      <c r="Q529" s="109">
        <v>18</v>
      </c>
      <c r="R529" s="234"/>
      <c r="S529" s="233"/>
    </row>
    <row r="530" spans="1:21" ht="15.75" customHeight="1" x14ac:dyDescent="0.25">
      <c r="A530" s="58">
        <v>2201</v>
      </c>
      <c r="B530" s="59"/>
      <c r="C530" s="59"/>
      <c r="D530" s="59"/>
      <c r="E530" s="59"/>
      <c r="F530" s="59"/>
      <c r="G530" s="59"/>
      <c r="H530" s="59"/>
      <c r="I530" s="59"/>
      <c r="J530" s="59"/>
      <c r="K530" s="59">
        <v>11</v>
      </c>
      <c r="L530" s="144">
        <v>11</v>
      </c>
      <c r="M530" s="223"/>
      <c r="N530" s="129"/>
      <c r="O530" s="225"/>
      <c r="P530" s="233"/>
      <c r="Q530" s="196">
        <v>12</v>
      </c>
      <c r="R530" s="234"/>
      <c r="S530" s="233"/>
    </row>
    <row r="531" spans="1:21" ht="15.75" customHeight="1" x14ac:dyDescent="0.25">
      <c r="A531" s="58">
        <v>2202</v>
      </c>
      <c r="B531" s="59"/>
      <c r="C531" s="59"/>
      <c r="D531" s="59"/>
      <c r="E531" s="59"/>
      <c r="F531" s="59"/>
      <c r="G531" s="59"/>
      <c r="H531" s="59"/>
      <c r="I531" s="59"/>
      <c r="J531" s="59"/>
      <c r="K531" s="59">
        <v>1</v>
      </c>
      <c r="L531" s="144"/>
      <c r="M531" s="223"/>
      <c r="N531" s="129"/>
      <c r="O531" s="225"/>
      <c r="P531" s="129"/>
      <c r="Q531" s="198">
        <v>1</v>
      </c>
      <c r="R531" s="124"/>
      <c r="S531" s="233"/>
    </row>
    <row r="532" spans="1:21" ht="15.75" customHeight="1" x14ac:dyDescent="0.25">
      <c r="A532" s="58">
        <v>2301</v>
      </c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144"/>
      <c r="M532" s="223"/>
      <c r="N532" s="129"/>
      <c r="O532" s="225"/>
      <c r="P532" s="191" t="s">
        <v>83</v>
      </c>
      <c r="Q532" s="197">
        <v>50</v>
      </c>
      <c r="R532" s="83">
        <f>L535</f>
        <v>52</v>
      </c>
      <c r="S532" s="193" t="s">
        <v>11</v>
      </c>
    </row>
    <row r="533" spans="1:21" ht="15.75" customHeight="1" x14ac:dyDescent="0.25">
      <c r="A533" s="58">
        <v>2302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144"/>
      <c r="M533" s="223"/>
      <c r="N533" s="129"/>
      <c r="O533" s="225"/>
      <c r="P533" s="192" t="s">
        <v>85</v>
      </c>
      <c r="Q533" s="86">
        <f>IF(Q532/B518=0,"",Q532/B518)</f>
        <v>0.46728971962616822</v>
      </c>
      <c r="R533" s="87">
        <f>IF(Q532/R532=0,"",Q532/R532)</f>
        <v>0.96153846153846156</v>
      </c>
      <c r="S533" s="194" t="s">
        <v>86</v>
      </c>
    </row>
    <row r="534" spans="1:21" ht="15.75" customHeight="1" x14ac:dyDescent="0.25">
      <c r="A534" s="58">
        <v>2401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144"/>
      <c r="M534" s="226"/>
      <c r="N534" s="227"/>
      <c r="O534" s="228"/>
      <c r="P534" s="90"/>
      <c r="Q534" s="91"/>
      <c r="R534" s="91"/>
      <c r="S534" s="113"/>
    </row>
    <row r="535" spans="1:21" ht="18" customHeight="1" x14ac:dyDescent="0.25">
      <c r="A535" s="28"/>
      <c r="B535" s="280" t="s">
        <v>111</v>
      </c>
      <c r="C535" s="280"/>
      <c r="D535" s="280"/>
      <c r="E535" s="280"/>
      <c r="F535" s="280"/>
      <c r="G535" s="280"/>
      <c r="H535" s="280"/>
      <c r="I535" s="280"/>
      <c r="J535" s="280"/>
      <c r="K535" s="280"/>
      <c r="L535" s="93">
        <f>SUM(L518:L531)</f>
        <v>52</v>
      </c>
      <c r="M535" s="94">
        <f>(SUM(L526:L527)/B518)</f>
        <v>0.16822429906542055</v>
      </c>
      <c r="N535" s="94">
        <f>IF(L535=0,"",L535/B518)</f>
        <v>0.48598130841121495</v>
      </c>
      <c r="O535" s="94">
        <f>IF(L526=0,"",N535-M535)</f>
        <v>0.31775700934579443</v>
      </c>
      <c r="P535" s="3"/>
      <c r="Q535" s="29"/>
      <c r="R535" s="22"/>
      <c r="S535" s="3"/>
    </row>
    <row r="536" spans="1:21" ht="12.75" customHeight="1" x14ac:dyDescent="0.2">
      <c r="L536" s="114"/>
      <c r="M536" s="3"/>
      <c r="O536" s="3"/>
    </row>
    <row r="537" spans="1:21" ht="12.75" customHeight="1" x14ac:dyDescent="0.2">
      <c r="L537" s="114"/>
      <c r="M537" s="3"/>
      <c r="O537" s="3"/>
    </row>
    <row r="538" spans="1:21" ht="26.25" customHeight="1" x14ac:dyDescent="0.4">
      <c r="A538" s="2"/>
      <c r="B538" s="279" t="s">
        <v>99</v>
      </c>
      <c r="C538" s="279"/>
      <c r="D538" s="279"/>
      <c r="E538" s="279"/>
      <c r="F538" s="279"/>
      <c r="G538" s="279"/>
      <c r="H538" s="279"/>
      <c r="I538" s="279"/>
      <c r="J538" s="279"/>
      <c r="K538" s="279"/>
      <c r="L538" s="179" t="s">
        <v>112</v>
      </c>
      <c r="M538" s="160"/>
      <c r="N538" s="160"/>
      <c r="O538" s="3"/>
      <c r="P538" s="29"/>
      <c r="Q538" s="29"/>
      <c r="R538" s="29"/>
    </row>
    <row r="539" spans="1:21" ht="20.25" customHeight="1" x14ac:dyDescent="0.2">
      <c r="A539" s="293" t="s">
        <v>10</v>
      </c>
      <c r="B539" s="311" t="s">
        <v>100</v>
      </c>
      <c r="C539" s="312"/>
      <c r="D539" s="312"/>
      <c r="E539" s="312"/>
      <c r="F539" s="312"/>
      <c r="G539" s="312"/>
      <c r="H539" s="312"/>
      <c r="I539" s="312"/>
      <c r="J539" s="312"/>
      <c r="K539" s="313"/>
      <c r="L539" s="309" t="s">
        <v>11</v>
      </c>
      <c r="M539" s="300" t="s">
        <v>3</v>
      </c>
      <c r="N539" s="300" t="s">
        <v>4</v>
      </c>
      <c r="O539" s="300" t="s">
        <v>5</v>
      </c>
      <c r="P539" s="300" t="s">
        <v>6</v>
      </c>
      <c r="Q539" s="300" t="s">
        <v>7</v>
      </c>
      <c r="R539" s="300" t="s">
        <v>8</v>
      </c>
      <c r="S539" s="269" t="s">
        <v>101</v>
      </c>
    </row>
    <row r="540" spans="1:21" ht="15.75" customHeight="1" x14ac:dyDescent="0.25">
      <c r="A540" s="268"/>
      <c r="B540" s="58" t="s">
        <v>102</v>
      </c>
      <c r="C540" s="58" t="s">
        <v>103</v>
      </c>
      <c r="D540" s="58" t="s">
        <v>104</v>
      </c>
      <c r="E540" s="58" t="s">
        <v>105</v>
      </c>
      <c r="F540" s="58" t="s">
        <v>106</v>
      </c>
      <c r="G540" s="58" t="s">
        <v>107</v>
      </c>
      <c r="H540" s="58" t="s">
        <v>108</v>
      </c>
      <c r="I540" s="58" t="s">
        <v>109</v>
      </c>
      <c r="J540" s="58" t="s">
        <v>110</v>
      </c>
      <c r="K540" s="58" t="s">
        <v>135</v>
      </c>
      <c r="L540" s="310"/>
      <c r="M540" s="301"/>
      <c r="N540" s="301"/>
      <c r="O540" s="301"/>
      <c r="P540" s="301"/>
      <c r="Q540" s="301"/>
      <c r="R540" s="301"/>
      <c r="S540" s="268"/>
    </row>
    <row r="541" spans="1:21" ht="15.75" customHeight="1" x14ac:dyDescent="0.25">
      <c r="A541" s="58">
        <v>1602</v>
      </c>
      <c r="B541" s="59">
        <v>132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144"/>
      <c r="M541" s="220"/>
      <c r="N541" s="221"/>
      <c r="O541" s="222"/>
      <c r="P541" s="229"/>
      <c r="Q541" s="63">
        <f>B541</f>
        <v>132</v>
      </c>
      <c r="R541" s="230"/>
      <c r="S541" s="229"/>
    </row>
    <row r="542" spans="1:21" ht="15.75" customHeight="1" x14ac:dyDescent="0.25">
      <c r="A542" s="58">
        <v>1701</v>
      </c>
      <c r="B542" s="59"/>
      <c r="C542" s="59">
        <v>109</v>
      </c>
      <c r="D542" s="59"/>
      <c r="E542" s="59"/>
      <c r="F542" s="59"/>
      <c r="G542" s="59"/>
      <c r="H542" s="59"/>
      <c r="I542" s="59"/>
      <c r="J542" s="59"/>
      <c r="K542" s="59"/>
      <c r="L542" s="144"/>
      <c r="M542" s="223"/>
      <c r="N542" s="129"/>
      <c r="O542" s="224"/>
      <c r="P542" s="67">
        <f>IF(C542=0,"",C542/B541)</f>
        <v>0.8257575757575758</v>
      </c>
      <c r="Q542" s="68">
        <v>110</v>
      </c>
      <c r="R542" s="231">
        <f t="shared" ref="R542:R549" si="49">IF(Q542=0,"",Q542/Q541)</f>
        <v>0.83333333333333337</v>
      </c>
      <c r="S542" s="231">
        <f t="shared" ref="S542:S549" si="50">IF(Q542=0,"",100%-R542)</f>
        <v>0.16666666666666663</v>
      </c>
    </row>
    <row r="543" spans="1:21" ht="15.75" customHeight="1" x14ac:dyDescent="0.25">
      <c r="A543" s="58">
        <v>1702</v>
      </c>
      <c r="B543" s="59"/>
      <c r="C543" s="59"/>
      <c r="D543" s="59">
        <v>81</v>
      </c>
      <c r="E543" s="59"/>
      <c r="F543" s="59"/>
      <c r="G543" s="59"/>
      <c r="H543" s="59"/>
      <c r="I543" s="59"/>
      <c r="J543" s="59"/>
      <c r="K543" s="59"/>
      <c r="L543" s="144"/>
      <c r="M543" s="223"/>
      <c r="N543" s="129"/>
      <c r="O543" s="224"/>
      <c r="P543" s="67">
        <f>IF(D543=0,"",D543/C542)</f>
        <v>0.74311926605504586</v>
      </c>
      <c r="Q543" s="68">
        <v>100</v>
      </c>
      <c r="R543" s="231">
        <f t="shared" si="49"/>
        <v>0.90909090909090906</v>
      </c>
      <c r="S543" s="231">
        <f t="shared" si="50"/>
        <v>9.0909090909090939E-2</v>
      </c>
      <c r="U543" s="70">
        <f>Q543/Q541</f>
        <v>0.75757575757575757</v>
      </c>
    </row>
    <row r="544" spans="1:21" ht="15.75" customHeight="1" x14ac:dyDescent="0.25">
      <c r="A544" s="58">
        <v>1801</v>
      </c>
      <c r="B544" s="59"/>
      <c r="C544" s="59"/>
      <c r="D544" s="59"/>
      <c r="E544" s="59">
        <v>72</v>
      </c>
      <c r="F544" s="59"/>
      <c r="G544" s="59"/>
      <c r="H544" s="59"/>
      <c r="I544" s="59"/>
      <c r="J544" s="59"/>
      <c r="K544" s="59"/>
      <c r="L544" s="144"/>
      <c r="M544" s="223"/>
      <c r="N544" s="129"/>
      <c r="O544" s="224"/>
      <c r="P544" s="67">
        <f>IF(E544=0,"",E544/D543)</f>
        <v>0.88888888888888884</v>
      </c>
      <c r="Q544" s="68">
        <v>94</v>
      </c>
      <c r="R544" s="231">
        <f t="shared" si="49"/>
        <v>0.94</v>
      </c>
      <c r="S544" s="231">
        <f t="shared" si="50"/>
        <v>6.0000000000000053E-2</v>
      </c>
      <c r="U544" s="104"/>
    </row>
    <row r="545" spans="1:21" ht="15.75" customHeight="1" x14ac:dyDescent="0.25">
      <c r="A545" s="58">
        <v>1802</v>
      </c>
      <c r="B545" s="59"/>
      <c r="C545" s="59"/>
      <c r="D545" s="59"/>
      <c r="E545" s="59"/>
      <c r="F545" s="59">
        <v>58</v>
      </c>
      <c r="G545" s="59"/>
      <c r="H545" s="59"/>
      <c r="I545" s="59"/>
      <c r="J545" s="59"/>
      <c r="K545" s="59"/>
      <c r="L545" s="144"/>
      <c r="M545" s="223"/>
      <c r="N545" s="129"/>
      <c r="O545" s="224"/>
      <c r="P545" s="67">
        <f>IF(F545=0,"",F545/E544)</f>
        <v>0.80555555555555558</v>
      </c>
      <c r="Q545" s="68">
        <v>84</v>
      </c>
      <c r="R545" s="231">
        <f t="shared" si="49"/>
        <v>0.8936170212765957</v>
      </c>
      <c r="S545" s="231">
        <f t="shared" si="50"/>
        <v>0.1063829787234043</v>
      </c>
      <c r="U545" s="104"/>
    </row>
    <row r="546" spans="1:21" ht="15.75" customHeight="1" x14ac:dyDescent="0.25">
      <c r="A546" s="58">
        <v>1901</v>
      </c>
      <c r="B546" s="59"/>
      <c r="C546" s="59"/>
      <c r="D546" s="59"/>
      <c r="E546" s="59"/>
      <c r="F546" s="59"/>
      <c r="G546" s="59">
        <v>53</v>
      </c>
      <c r="H546" s="59"/>
      <c r="I546" s="59"/>
      <c r="J546" s="59"/>
      <c r="K546" s="59"/>
      <c r="L546" s="144"/>
      <c r="M546" s="223"/>
      <c r="N546" s="129"/>
      <c r="O546" s="224"/>
      <c r="P546" s="67">
        <f>IF(G546=0,"",G546/F545)</f>
        <v>0.91379310344827591</v>
      </c>
      <c r="Q546" s="68">
        <v>71</v>
      </c>
      <c r="R546" s="231">
        <f t="shared" si="49"/>
        <v>0.84523809523809523</v>
      </c>
      <c r="S546" s="231">
        <f t="shared" si="50"/>
        <v>0.15476190476190477</v>
      </c>
      <c r="U546" s="104"/>
    </row>
    <row r="547" spans="1:21" ht="15.75" customHeight="1" x14ac:dyDescent="0.25">
      <c r="A547" s="58">
        <v>1902</v>
      </c>
      <c r="B547" s="59"/>
      <c r="C547" s="59"/>
      <c r="D547" s="59"/>
      <c r="E547" s="59"/>
      <c r="F547" s="59"/>
      <c r="G547" s="59"/>
      <c r="H547" s="59">
        <v>50</v>
      </c>
      <c r="I547" s="59"/>
      <c r="J547" s="59"/>
      <c r="K547" s="59"/>
      <c r="L547" s="144"/>
      <c r="M547" s="223"/>
      <c r="N547" s="129"/>
      <c r="O547" s="224"/>
      <c r="P547" s="67">
        <f>IF(H547=0,"",H547/G546)</f>
        <v>0.94339622641509435</v>
      </c>
      <c r="Q547" s="68">
        <v>68</v>
      </c>
      <c r="R547" s="231">
        <f t="shared" si="49"/>
        <v>0.95774647887323938</v>
      </c>
      <c r="S547" s="231">
        <f t="shared" si="50"/>
        <v>4.2253521126760618E-2</v>
      </c>
      <c r="U547" s="104"/>
    </row>
    <row r="548" spans="1:21" ht="15.75" customHeight="1" x14ac:dyDescent="0.25">
      <c r="A548" s="58">
        <v>2001</v>
      </c>
      <c r="B548" s="59"/>
      <c r="C548" s="59"/>
      <c r="D548" s="59"/>
      <c r="E548" s="59"/>
      <c r="F548" s="59"/>
      <c r="G548" s="59"/>
      <c r="H548" s="59"/>
      <c r="I548" s="59">
        <v>50</v>
      </c>
      <c r="J548" s="59"/>
      <c r="K548" s="59"/>
      <c r="L548" s="144"/>
      <c r="M548" s="223"/>
      <c r="N548" s="129"/>
      <c r="O548" s="224"/>
      <c r="P548" s="67">
        <f>IF(I548=0,"",I548/H547)</f>
        <v>1</v>
      </c>
      <c r="Q548" s="68">
        <v>65</v>
      </c>
      <c r="R548" s="231">
        <f t="shared" si="49"/>
        <v>0.95588235294117652</v>
      </c>
      <c r="S548" s="231">
        <f t="shared" si="50"/>
        <v>4.4117647058823484E-2</v>
      </c>
      <c r="U548" s="104"/>
    </row>
    <row r="549" spans="1:21" ht="15.75" customHeight="1" x14ac:dyDescent="0.25">
      <c r="A549" s="58">
        <v>2002</v>
      </c>
      <c r="B549" s="59"/>
      <c r="C549" s="59"/>
      <c r="D549" s="59"/>
      <c r="E549" s="59"/>
      <c r="F549" s="59"/>
      <c r="G549" s="59"/>
      <c r="H549" s="59"/>
      <c r="I549" s="59"/>
      <c r="J549" s="59">
        <v>50</v>
      </c>
      <c r="K549" s="59"/>
      <c r="L549" s="144"/>
      <c r="M549" s="223"/>
      <c r="N549" s="129"/>
      <c r="O549" s="224"/>
      <c r="P549" s="71">
        <f>IF(J549=0,"",J549/I548)</f>
        <v>1</v>
      </c>
      <c r="Q549" s="68">
        <v>65</v>
      </c>
      <c r="R549" s="71">
        <f t="shared" si="49"/>
        <v>1</v>
      </c>
      <c r="S549" s="71">
        <f t="shared" si="50"/>
        <v>0</v>
      </c>
      <c r="U549" s="104"/>
    </row>
    <row r="550" spans="1:21" ht="15.75" customHeight="1" x14ac:dyDescent="0.25">
      <c r="A550" s="58">
        <v>2101</v>
      </c>
      <c r="B550" s="59"/>
      <c r="C550" s="59"/>
      <c r="D550" s="59"/>
      <c r="E550" s="59"/>
      <c r="F550" s="59"/>
      <c r="G550" s="59"/>
      <c r="H550" s="59"/>
      <c r="I550" s="59"/>
      <c r="J550" s="59"/>
      <c r="K550" s="59">
        <v>50</v>
      </c>
      <c r="L550" s="144">
        <v>23</v>
      </c>
      <c r="M550" s="223"/>
      <c r="N550" s="129"/>
      <c r="O550" s="225"/>
      <c r="P550" s="105"/>
      <c r="Q550" s="68">
        <v>37</v>
      </c>
      <c r="R550" s="105"/>
      <c r="S550" s="239"/>
      <c r="U550" s="104"/>
    </row>
    <row r="551" spans="1:21" ht="15.75" customHeight="1" x14ac:dyDescent="0.25">
      <c r="A551" s="58">
        <v>2102</v>
      </c>
      <c r="B551" s="59"/>
      <c r="C551" s="59"/>
      <c r="D551" s="59"/>
      <c r="E551" s="59"/>
      <c r="F551" s="59"/>
      <c r="G551" s="59"/>
      <c r="H551" s="59"/>
      <c r="I551" s="59"/>
      <c r="J551" s="59"/>
      <c r="K551" s="59">
        <v>28</v>
      </c>
      <c r="L551" s="144">
        <v>17</v>
      </c>
      <c r="M551" s="223"/>
      <c r="N551" s="129"/>
      <c r="O551" s="225"/>
      <c r="P551" s="233"/>
      <c r="Q551" s="109">
        <v>37</v>
      </c>
      <c r="R551" s="234"/>
      <c r="S551" s="233"/>
      <c r="U551" s="104"/>
    </row>
    <row r="552" spans="1:21" ht="15.75" customHeight="1" x14ac:dyDescent="0.25">
      <c r="A552" s="58">
        <v>2201</v>
      </c>
      <c r="B552" s="59"/>
      <c r="C552" s="59"/>
      <c r="D552" s="59"/>
      <c r="E552" s="59"/>
      <c r="F552" s="59"/>
      <c r="G552" s="59"/>
      <c r="H552" s="59"/>
      <c r="I552" s="59"/>
      <c r="J552" s="59"/>
      <c r="K552" s="59">
        <v>12</v>
      </c>
      <c r="L552" s="144">
        <v>8</v>
      </c>
      <c r="M552" s="223"/>
      <c r="N552" s="129"/>
      <c r="O552" s="225"/>
      <c r="P552" s="233"/>
      <c r="Q552" s="109">
        <v>17</v>
      </c>
      <c r="R552" s="234"/>
      <c r="S552" s="233"/>
      <c r="U552" s="104"/>
    </row>
    <row r="553" spans="1:21" ht="15.75" customHeight="1" x14ac:dyDescent="0.25">
      <c r="A553" s="58">
        <v>2202</v>
      </c>
      <c r="B553" s="59"/>
      <c r="C553" s="59"/>
      <c r="D553" s="59"/>
      <c r="E553" s="59"/>
      <c r="F553" s="59"/>
      <c r="G553" s="59"/>
      <c r="H553" s="59"/>
      <c r="I553" s="59"/>
      <c r="J553" s="59"/>
      <c r="K553" s="59">
        <v>2</v>
      </c>
      <c r="L553" s="144">
        <v>5</v>
      </c>
      <c r="M553" s="223"/>
      <c r="N553" s="129"/>
      <c r="O553" s="225"/>
      <c r="P553" s="233"/>
      <c r="Q553" s="196">
        <v>6</v>
      </c>
      <c r="R553" s="234"/>
      <c r="S553" s="233"/>
      <c r="U553" s="104"/>
    </row>
    <row r="554" spans="1:21" ht="15.75" customHeight="1" x14ac:dyDescent="0.25">
      <c r="A554" s="58">
        <v>2301</v>
      </c>
      <c r="B554" s="59"/>
      <c r="C554" s="59"/>
      <c r="D554" s="59"/>
      <c r="E554" s="59"/>
      <c r="F554" s="59"/>
      <c r="G554" s="59"/>
      <c r="H554" s="59"/>
      <c r="I554" s="59"/>
      <c r="J554" s="59"/>
      <c r="K554" s="59">
        <v>3</v>
      </c>
      <c r="L554" s="144">
        <v>3</v>
      </c>
      <c r="M554" s="223"/>
      <c r="N554" s="129"/>
      <c r="O554" s="225"/>
      <c r="P554" s="129"/>
      <c r="Q554" s="198">
        <v>4</v>
      </c>
      <c r="R554" s="124"/>
      <c r="S554" s="233"/>
      <c r="U554" s="104"/>
    </row>
    <row r="555" spans="1:21" ht="15.75" customHeight="1" x14ac:dyDescent="0.25">
      <c r="A555" s="58">
        <v>2302</v>
      </c>
      <c r="B555" s="59"/>
      <c r="C555" s="59"/>
      <c r="D555" s="59"/>
      <c r="E555" s="59"/>
      <c r="F555" s="59"/>
      <c r="G555" s="59"/>
      <c r="H555" s="59"/>
      <c r="I555" s="59"/>
      <c r="J555" s="59"/>
      <c r="K555" s="59">
        <v>1</v>
      </c>
      <c r="L555" s="144"/>
      <c r="M555" s="223"/>
      <c r="N555" s="129"/>
      <c r="O555" s="225"/>
      <c r="P555" s="191" t="s">
        <v>83</v>
      </c>
      <c r="Q555" s="197">
        <v>51</v>
      </c>
      <c r="R555" s="83">
        <f>L558</f>
        <v>56</v>
      </c>
      <c r="S555" s="193" t="s">
        <v>11</v>
      </c>
      <c r="U555" s="104"/>
    </row>
    <row r="556" spans="1:21" ht="15.75" customHeight="1" x14ac:dyDescent="0.25">
      <c r="A556" s="58">
        <v>2401</v>
      </c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144"/>
      <c r="M556" s="223"/>
      <c r="N556" s="129"/>
      <c r="O556" s="225"/>
      <c r="P556" s="192" t="s">
        <v>85</v>
      </c>
      <c r="Q556" s="86">
        <f>IF(Q555/B541=0,"",Q555/B541)</f>
        <v>0.38636363636363635</v>
      </c>
      <c r="R556" s="87">
        <f>IF(Q555/R555=0,"",Q555/R555)</f>
        <v>0.9107142857142857</v>
      </c>
      <c r="S556" s="194" t="s">
        <v>86</v>
      </c>
      <c r="U556" s="104"/>
    </row>
    <row r="557" spans="1:21" ht="15.75" customHeight="1" x14ac:dyDescent="0.25">
      <c r="A557" s="58">
        <v>2402</v>
      </c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144"/>
      <c r="M557" s="226"/>
      <c r="N557" s="227"/>
      <c r="O557" s="228"/>
      <c r="P557" s="90"/>
      <c r="Q557" s="91"/>
      <c r="R557" s="91"/>
      <c r="S557" s="113"/>
      <c r="U557" s="104"/>
    </row>
    <row r="558" spans="1:21" ht="18" customHeight="1" x14ac:dyDescent="0.25">
      <c r="A558" s="28"/>
      <c r="B558" s="280" t="s">
        <v>111</v>
      </c>
      <c r="C558" s="280"/>
      <c r="D558" s="280"/>
      <c r="E558" s="280"/>
      <c r="F558" s="280"/>
      <c r="G558" s="280"/>
      <c r="H558" s="280"/>
      <c r="I558" s="280"/>
      <c r="J558" s="280"/>
      <c r="K558" s="280"/>
      <c r="L558" s="93">
        <f>SUM(L541:L554)</f>
        <v>56</v>
      </c>
      <c r="M558" s="94">
        <f>IF(L550=0,"",L550/B541)</f>
        <v>0.17424242424242425</v>
      </c>
      <c r="N558" s="94">
        <f>IF(L558=0,"",L558/B541)</f>
        <v>0.42424242424242425</v>
      </c>
      <c r="O558" s="94">
        <f>N558-M558</f>
        <v>0.25</v>
      </c>
      <c r="P558" s="3"/>
      <c r="Q558" s="29"/>
      <c r="R558" s="22"/>
      <c r="S558" s="3"/>
      <c r="U558" s="104"/>
    </row>
    <row r="559" spans="1:21" ht="14.25" customHeight="1" x14ac:dyDescent="0.2">
      <c r="T559" s="104"/>
    </row>
    <row r="560" spans="1:21" ht="14.25" customHeight="1" x14ac:dyDescent="0.2">
      <c r="T560" s="104"/>
    </row>
    <row r="561" spans="1:23" ht="26.25" x14ac:dyDescent="0.4">
      <c r="A561" s="2"/>
      <c r="B561" s="279" t="s">
        <v>99</v>
      </c>
      <c r="C561" s="279"/>
      <c r="D561" s="279"/>
      <c r="E561" s="279"/>
      <c r="F561" s="279"/>
      <c r="G561" s="279"/>
      <c r="H561" s="279"/>
      <c r="I561" s="279"/>
      <c r="J561" s="279"/>
      <c r="K561" s="279"/>
      <c r="L561" s="217" t="s">
        <v>113</v>
      </c>
      <c r="M561" s="162"/>
      <c r="N561" s="162"/>
      <c r="O561" s="3"/>
      <c r="P561" s="29"/>
      <c r="Q561" s="29"/>
      <c r="R561" s="29"/>
      <c r="T561" s="104"/>
      <c r="W561" s="165">
        <f>AVERAGE(Q556,Q579)</f>
        <v>0.365975935828877</v>
      </c>
    </row>
    <row r="562" spans="1:23" ht="20.25" x14ac:dyDescent="0.2">
      <c r="A562" s="293" t="s">
        <v>10</v>
      </c>
      <c r="B562" s="311" t="s">
        <v>100</v>
      </c>
      <c r="C562" s="312"/>
      <c r="D562" s="312"/>
      <c r="E562" s="312"/>
      <c r="F562" s="312"/>
      <c r="G562" s="312"/>
      <c r="H562" s="312"/>
      <c r="I562" s="312"/>
      <c r="J562" s="312"/>
      <c r="K562" s="313"/>
      <c r="L562" s="309" t="s">
        <v>11</v>
      </c>
      <c r="M562" s="300" t="s">
        <v>3</v>
      </c>
      <c r="N562" s="300" t="s">
        <v>4</v>
      </c>
      <c r="O562" s="300" t="s">
        <v>5</v>
      </c>
      <c r="P562" s="300" t="s">
        <v>6</v>
      </c>
      <c r="Q562" s="300" t="s">
        <v>7</v>
      </c>
      <c r="R562" s="300" t="s">
        <v>8</v>
      </c>
      <c r="S562" s="269" t="s">
        <v>101</v>
      </c>
      <c r="U562" s="104"/>
    </row>
    <row r="563" spans="1:23" ht="15.75" x14ac:dyDescent="0.25">
      <c r="A563" s="268"/>
      <c r="B563" s="58" t="s">
        <v>102</v>
      </c>
      <c r="C563" s="58" t="s">
        <v>103</v>
      </c>
      <c r="D563" s="58" t="s">
        <v>104</v>
      </c>
      <c r="E563" s="58" t="s">
        <v>105</v>
      </c>
      <c r="F563" s="58" t="s">
        <v>106</v>
      </c>
      <c r="G563" s="58" t="s">
        <v>107</v>
      </c>
      <c r="H563" s="58" t="s">
        <v>108</v>
      </c>
      <c r="I563" s="58" t="s">
        <v>109</v>
      </c>
      <c r="J563" s="58" t="s">
        <v>110</v>
      </c>
      <c r="K563" s="58" t="s">
        <v>135</v>
      </c>
      <c r="L563" s="310"/>
      <c r="M563" s="301"/>
      <c r="N563" s="301"/>
      <c r="O563" s="301"/>
      <c r="P563" s="301"/>
      <c r="Q563" s="301"/>
      <c r="R563" s="301"/>
      <c r="S563" s="268"/>
      <c r="U563" s="104"/>
    </row>
    <row r="564" spans="1:23" ht="15.75" customHeight="1" x14ac:dyDescent="0.25">
      <c r="A564" s="58">
        <v>1701</v>
      </c>
      <c r="B564" s="59">
        <v>136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144"/>
      <c r="M564" s="220"/>
      <c r="N564" s="221"/>
      <c r="O564" s="222"/>
      <c r="P564" s="229"/>
      <c r="Q564" s="63">
        <f>B564</f>
        <v>136</v>
      </c>
      <c r="R564" s="230"/>
      <c r="S564" s="229"/>
      <c r="U564" s="104"/>
    </row>
    <row r="565" spans="1:23" ht="15.75" customHeight="1" x14ac:dyDescent="0.25">
      <c r="A565" s="58">
        <v>1702</v>
      </c>
      <c r="B565" s="59"/>
      <c r="C565" s="59">
        <v>88</v>
      </c>
      <c r="D565" s="59"/>
      <c r="E565" s="59"/>
      <c r="F565" s="59"/>
      <c r="G565" s="59"/>
      <c r="H565" s="59"/>
      <c r="I565" s="59"/>
      <c r="J565" s="59"/>
      <c r="K565" s="59"/>
      <c r="L565" s="144"/>
      <c r="M565" s="223"/>
      <c r="N565" s="129"/>
      <c r="O565" s="224"/>
      <c r="P565" s="67">
        <f>IF(C565=0,"",C565/B564)</f>
        <v>0.6470588235294118</v>
      </c>
      <c r="Q565" s="68">
        <v>101</v>
      </c>
      <c r="R565" s="231">
        <f t="shared" ref="R565:R573" si="51">IF(Q565=0,"",Q565/Q564)</f>
        <v>0.74264705882352944</v>
      </c>
      <c r="S565" s="231">
        <f t="shared" ref="S565:S573" si="52">IF(Q565=0,"",100%-R565)</f>
        <v>0.25735294117647056</v>
      </c>
      <c r="U565" s="104"/>
    </row>
    <row r="566" spans="1:23" ht="15.75" customHeight="1" x14ac:dyDescent="0.25">
      <c r="A566" s="58">
        <v>1801</v>
      </c>
      <c r="B566" s="59"/>
      <c r="C566" s="59"/>
      <c r="D566" s="59">
        <v>76</v>
      </c>
      <c r="E566" s="59"/>
      <c r="F566" s="59"/>
      <c r="G566" s="59"/>
      <c r="H566" s="59"/>
      <c r="I566" s="59"/>
      <c r="J566" s="59"/>
      <c r="K566" s="59"/>
      <c r="L566" s="144"/>
      <c r="M566" s="223"/>
      <c r="N566" s="129"/>
      <c r="O566" s="224"/>
      <c r="P566" s="67">
        <f>IF(D566=0,"",D566/C565)</f>
        <v>0.86363636363636365</v>
      </c>
      <c r="Q566" s="68">
        <v>101</v>
      </c>
      <c r="R566" s="231">
        <f t="shared" si="51"/>
        <v>1</v>
      </c>
      <c r="S566" s="231">
        <f t="shared" si="52"/>
        <v>0</v>
      </c>
      <c r="U566" s="70">
        <f>Q566/Q564</f>
        <v>0.74264705882352944</v>
      </c>
    </row>
    <row r="567" spans="1:23" ht="15.75" customHeight="1" x14ac:dyDescent="0.25">
      <c r="A567" s="58">
        <v>1802</v>
      </c>
      <c r="B567" s="59"/>
      <c r="C567" s="59"/>
      <c r="D567" s="59"/>
      <c r="E567" s="59">
        <v>45</v>
      </c>
      <c r="F567" s="59"/>
      <c r="G567" s="59"/>
      <c r="H567" s="59"/>
      <c r="I567" s="59"/>
      <c r="J567" s="59"/>
      <c r="K567" s="59"/>
      <c r="L567" s="144"/>
      <c r="M567" s="223"/>
      <c r="N567" s="129"/>
      <c r="O567" s="224"/>
      <c r="P567" s="67">
        <f>IF(E567=0,"",E567/D566)</f>
        <v>0.59210526315789469</v>
      </c>
      <c r="Q567" s="68">
        <v>83</v>
      </c>
      <c r="R567" s="231">
        <f t="shared" si="51"/>
        <v>0.82178217821782173</v>
      </c>
      <c r="S567" s="231">
        <f t="shared" si="52"/>
        <v>0.17821782178217827</v>
      </c>
      <c r="U567" s="104"/>
    </row>
    <row r="568" spans="1:23" ht="15.75" customHeight="1" x14ac:dyDescent="0.25">
      <c r="A568" s="58">
        <v>1901</v>
      </c>
      <c r="B568" s="59"/>
      <c r="C568" s="59"/>
      <c r="D568" s="59"/>
      <c r="E568" s="59"/>
      <c r="F568" s="59">
        <v>33</v>
      </c>
      <c r="G568" s="59"/>
      <c r="H568" s="59"/>
      <c r="I568" s="59"/>
      <c r="J568" s="59"/>
      <c r="K568" s="59"/>
      <c r="L568" s="144"/>
      <c r="M568" s="223"/>
      <c r="N568" s="129"/>
      <c r="O568" s="224"/>
      <c r="P568" s="67">
        <f>IF(F568=0,"",F568/E567)</f>
        <v>0.73333333333333328</v>
      </c>
      <c r="Q568" s="68">
        <v>75</v>
      </c>
      <c r="R568" s="231">
        <f t="shared" si="51"/>
        <v>0.90361445783132532</v>
      </c>
      <c r="S568" s="231">
        <f t="shared" si="52"/>
        <v>9.6385542168674676E-2</v>
      </c>
    </row>
    <row r="569" spans="1:23" ht="15.75" customHeight="1" x14ac:dyDescent="0.25">
      <c r="A569" s="58">
        <v>1902</v>
      </c>
      <c r="B569" s="59"/>
      <c r="C569" s="59"/>
      <c r="D569" s="59"/>
      <c r="E569" s="59"/>
      <c r="F569" s="59"/>
      <c r="G569" s="59">
        <v>33</v>
      </c>
      <c r="H569" s="59"/>
      <c r="I569" s="59"/>
      <c r="J569" s="59"/>
      <c r="K569" s="59"/>
      <c r="L569" s="144"/>
      <c r="M569" s="223"/>
      <c r="N569" s="129"/>
      <c r="O569" s="224"/>
      <c r="P569" s="67">
        <f>IF(G569=0,"",G569/F568)</f>
        <v>1</v>
      </c>
      <c r="Q569" s="68">
        <v>72</v>
      </c>
      <c r="R569" s="231">
        <f t="shared" si="51"/>
        <v>0.96</v>
      </c>
      <c r="S569" s="231">
        <f t="shared" si="52"/>
        <v>4.0000000000000036E-2</v>
      </c>
    </row>
    <row r="570" spans="1:23" ht="15.75" customHeight="1" x14ac:dyDescent="0.25">
      <c r="A570" s="58">
        <v>2001</v>
      </c>
      <c r="B570" s="59"/>
      <c r="C570" s="59"/>
      <c r="D570" s="59"/>
      <c r="E570" s="59"/>
      <c r="F570" s="59"/>
      <c r="G570" s="59"/>
      <c r="H570" s="59">
        <v>33</v>
      </c>
      <c r="I570" s="59"/>
      <c r="J570" s="59"/>
      <c r="K570" s="59"/>
      <c r="L570" s="144"/>
      <c r="M570" s="223"/>
      <c r="N570" s="129"/>
      <c r="O570" s="224"/>
      <c r="P570" s="67">
        <f>IF(H570=0,"",H570/G569)</f>
        <v>1</v>
      </c>
      <c r="Q570" s="68">
        <v>68</v>
      </c>
      <c r="R570" s="231">
        <f t="shared" si="51"/>
        <v>0.94444444444444442</v>
      </c>
      <c r="S570" s="231">
        <f t="shared" si="52"/>
        <v>5.555555555555558E-2</v>
      </c>
    </row>
    <row r="571" spans="1:23" ht="15.75" customHeight="1" x14ac:dyDescent="0.25">
      <c r="A571" s="58">
        <v>2002</v>
      </c>
      <c r="B571" s="59"/>
      <c r="C571" s="59"/>
      <c r="D571" s="59"/>
      <c r="E571" s="59"/>
      <c r="F571" s="59"/>
      <c r="G571" s="59"/>
      <c r="H571" s="59"/>
      <c r="I571" s="59">
        <v>33</v>
      </c>
      <c r="J571" s="59"/>
      <c r="K571" s="59"/>
      <c r="L571" s="144"/>
      <c r="M571" s="223"/>
      <c r="N571" s="129"/>
      <c r="O571" s="224"/>
      <c r="P571" s="67">
        <f>IF(I571=0,"",I571/H570)</f>
        <v>1</v>
      </c>
      <c r="Q571" s="68">
        <v>66</v>
      </c>
      <c r="R571" s="231">
        <f t="shared" si="51"/>
        <v>0.97058823529411764</v>
      </c>
      <c r="S571" s="231">
        <f t="shared" si="52"/>
        <v>2.9411764705882359E-2</v>
      </c>
    </row>
    <row r="572" spans="1:23" ht="15.75" customHeight="1" x14ac:dyDescent="0.25">
      <c r="A572" s="58">
        <v>2101</v>
      </c>
      <c r="B572" s="59"/>
      <c r="C572" s="59"/>
      <c r="D572" s="59"/>
      <c r="E572" s="59"/>
      <c r="F572" s="59"/>
      <c r="G572" s="59"/>
      <c r="H572" s="59"/>
      <c r="I572" s="59"/>
      <c r="J572" s="59">
        <v>33</v>
      </c>
      <c r="K572" s="59"/>
      <c r="L572" s="144">
        <v>1</v>
      </c>
      <c r="M572" s="223"/>
      <c r="N572" s="129"/>
      <c r="O572" s="224"/>
      <c r="P572" s="71">
        <f>IF(J572=0,"",J572/I571)</f>
        <v>1</v>
      </c>
      <c r="Q572" s="68">
        <v>65</v>
      </c>
      <c r="R572" s="71">
        <f t="shared" si="51"/>
        <v>0.98484848484848486</v>
      </c>
      <c r="S572" s="71">
        <f t="shared" si="52"/>
        <v>1.5151515151515138E-2</v>
      </c>
    </row>
    <row r="573" spans="1:23" ht="15.75" customHeight="1" x14ac:dyDescent="0.25">
      <c r="A573" s="58">
        <v>2102</v>
      </c>
      <c r="B573" s="59"/>
      <c r="C573" s="59"/>
      <c r="D573" s="59"/>
      <c r="E573" s="59"/>
      <c r="F573" s="59"/>
      <c r="G573" s="59"/>
      <c r="H573" s="59"/>
      <c r="I573" s="59"/>
      <c r="J573" s="59"/>
      <c r="K573" s="59">
        <v>33</v>
      </c>
      <c r="L573" s="144">
        <v>8</v>
      </c>
      <c r="M573" s="223"/>
      <c r="N573" s="129"/>
      <c r="O573" s="225"/>
      <c r="P573" s="71">
        <f>IF(K573=0,"",K573/J572)</f>
        <v>1</v>
      </c>
      <c r="Q573" s="68">
        <v>60</v>
      </c>
      <c r="R573" s="71">
        <f t="shared" si="51"/>
        <v>0.92307692307692313</v>
      </c>
      <c r="S573" s="71">
        <f t="shared" si="52"/>
        <v>7.6923076923076872E-2</v>
      </c>
    </row>
    <row r="574" spans="1:23" ht="15.75" customHeight="1" x14ac:dyDescent="0.25">
      <c r="A574" s="58">
        <v>2201</v>
      </c>
      <c r="B574" s="59"/>
      <c r="C574" s="59"/>
      <c r="D574" s="59"/>
      <c r="E574" s="59"/>
      <c r="F574" s="59"/>
      <c r="G574" s="59"/>
      <c r="H574" s="59"/>
      <c r="I574" s="59"/>
      <c r="J574" s="59"/>
      <c r="K574" s="59">
        <v>30</v>
      </c>
      <c r="L574" s="144">
        <v>18</v>
      </c>
      <c r="M574" s="223"/>
      <c r="N574" s="129"/>
      <c r="O574" s="225"/>
      <c r="P574" s="233"/>
      <c r="Q574" s="109">
        <v>48</v>
      </c>
      <c r="R574" s="234"/>
      <c r="S574" s="233"/>
    </row>
    <row r="575" spans="1:23" ht="15.75" customHeight="1" x14ac:dyDescent="0.25">
      <c r="A575" s="58">
        <v>2202</v>
      </c>
      <c r="B575" s="59"/>
      <c r="C575" s="59"/>
      <c r="D575" s="59"/>
      <c r="E575" s="59"/>
      <c r="F575" s="59"/>
      <c r="G575" s="59"/>
      <c r="H575" s="59"/>
      <c r="I575" s="59"/>
      <c r="J575" s="59"/>
      <c r="K575" s="59">
        <v>11</v>
      </c>
      <c r="L575" s="144">
        <v>8</v>
      </c>
      <c r="M575" s="223"/>
      <c r="N575" s="129"/>
      <c r="O575" s="225"/>
      <c r="P575" s="233"/>
      <c r="Q575" s="109">
        <v>30</v>
      </c>
      <c r="R575" s="234"/>
      <c r="S575" s="233"/>
    </row>
    <row r="576" spans="1:23" ht="15.75" customHeight="1" x14ac:dyDescent="0.25">
      <c r="A576" s="58">
        <v>2301</v>
      </c>
      <c r="B576" s="59"/>
      <c r="C576" s="59"/>
      <c r="D576" s="59"/>
      <c r="E576" s="59"/>
      <c r="F576" s="59"/>
      <c r="G576" s="59"/>
      <c r="H576" s="59"/>
      <c r="I576" s="59"/>
      <c r="J576" s="59"/>
      <c r="K576" s="59">
        <v>19</v>
      </c>
      <c r="L576" s="144">
        <v>18</v>
      </c>
      <c r="M576" s="223"/>
      <c r="N576" s="129"/>
      <c r="O576" s="225"/>
      <c r="P576" s="233"/>
      <c r="Q576" s="196">
        <v>24</v>
      </c>
      <c r="R576" s="234"/>
      <c r="S576" s="233"/>
    </row>
    <row r="577" spans="1:20" ht="15.75" customHeight="1" x14ac:dyDescent="0.25">
      <c r="A577" s="58">
        <v>2302</v>
      </c>
      <c r="B577" s="59"/>
      <c r="C577" s="59"/>
      <c r="D577" s="59"/>
      <c r="E577" s="59"/>
      <c r="F577" s="59"/>
      <c r="G577" s="59"/>
      <c r="H577" s="59"/>
      <c r="I577" s="59"/>
      <c r="J577" s="59"/>
      <c r="K577" s="59">
        <v>3</v>
      </c>
      <c r="L577" s="144">
        <v>2</v>
      </c>
      <c r="M577" s="223"/>
      <c r="N577" s="129"/>
      <c r="O577" s="225"/>
      <c r="P577" s="129"/>
      <c r="Q577" s="198">
        <v>4</v>
      </c>
      <c r="R577" s="124"/>
      <c r="S577" s="233"/>
    </row>
    <row r="578" spans="1:20" ht="15.75" customHeight="1" x14ac:dyDescent="0.25">
      <c r="A578" s="58">
        <v>2401</v>
      </c>
      <c r="B578" s="59"/>
      <c r="C578" s="59"/>
      <c r="D578" s="59"/>
      <c r="E578" s="59"/>
      <c r="F578" s="59"/>
      <c r="G578" s="59"/>
      <c r="H578" s="59"/>
      <c r="I578" s="59"/>
      <c r="J578" s="59"/>
      <c r="K578" s="59">
        <v>1</v>
      </c>
      <c r="L578" s="144">
        <v>1</v>
      </c>
      <c r="M578" s="223"/>
      <c r="N578" s="129"/>
      <c r="O578" s="225"/>
      <c r="P578" s="191" t="s">
        <v>83</v>
      </c>
      <c r="Q578" s="197">
        <v>47</v>
      </c>
      <c r="R578" s="83">
        <f>L581</f>
        <v>57</v>
      </c>
      <c r="S578" s="193" t="s">
        <v>11</v>
      </c>
    </row>
    <row r="579" spans="1:20" ht="15.75" customHeight="1" x14ac:dyDescent="0.25">
      <c r="A579" s="58">
        <v>2402</v>
      </c>
      <c r="B579" s="59"/>
      <c r="C579" s="59"/>
      <c r="D579" s="59"/>
      <c r="E579" s="59"/>
      <c r="F579" s="59"/>
      <c r="G579" s="59"/>
      <c r="H579" s="59"/>
      <c r="I579" s="59"/>
      <c r="J579" s="59"/>
      <c r="K579" s="59">
        <v>1</v>
      </c>
      <c r="L579" s="144"/>
      <c r="M579" s="223"/>
      <c r="N579" s="129"/>
      <c r="O579" s="225"/>
      <c r="P579" s="192" t="s">
        <v>85</v>
      </c>
      <c r="Q579" s="86">
        <f>IF(Q578/B564=0,"",Q578/B564)</f>
        <v>0.34558823529411764</v>
      </c>
      <c r="R579" s="87">
        <f>IF(Q578/R578=0,"",Q578/R578)</f>
        <v>0.82456140350877194</v>
      </c>
      <c r="S579" s="194" t="s">
        <v>86</v>
      </c>
    </row>
    <row r="580" spans="1:20" ht="15.75" customHeight="1" x14ac:dyDescent="0.25">
      <c r="A580" s="58">
        <v>2501</v>
      </c>
      <c r="B580" s="59"/>
      <c r="C580" s="59"/>
      <c r="D580" s="59"/>
      <c r="E580" s="59"/>
      <c r="F580" s="59"/>
      <c r="G580" s="59"/>
      <c r="H580" s="59"/>
      <c r="I580" s="59"/>
      <c r="J580" s="59"/>
      <c r="K580" s="59">
        <v>1</v>
      </c>
      <c r="L580" s="144">
        <v>1</v>
      </c>
      <c r="M580" s="226"/>
      <c r="N580" s="227"/>
      <c r="O580" s="228"/>
      <c r="P580" s="90"/>
      <c r="Q580" s="91"/>
      <c r="R580" s="91"/>
      <c r="S580" s="113"/>
    </row>
    <row r="581" spans="1:20" ht="18" customHeight="1" x14ac:dyDescent="0.25">
      <c r="A581" s="28"/>
      <c r="B581" s="280" t="s">
        <v>111</v>
      </c>
      <c r="C581" s="280"/>
      <c r="D581" s="280"/>
      <c r="E581" s="280"/>
      <c r="F581" s="280"/>
      <c r="G581" s="280"/>
      <c r="H581" s="280"/>
      <c r="I581" s="280"/>
      <c r="J581" s="280"/>
      <c r="K581" s="280"/>
      <c r="L581" s="93">
        <f>SUM(L564:L580)</f>
        <v>57</v>
      </c>
      <c r="M581" s="94">
        <f>SUM(L572:L573)/B564</f>
        <v>6.6176470588235295E-2</v>
      </c>
      <c r="N581" s="94">
        <f>IF(L581=0,"",L581/B564)</f>
        <v>0.41911764705882354</v>
      </c>
      <c r="O581" s="94">
        <f>IF(L572=0,"",N581-M581)</f>
        <v>0.35294117647058826</v>
      </c>
      <c r="P581" s="3"/>
      <c r="Q581" s="29"/>
      <c r="R581" s="22"/>
      <c r="S581" s="3"/>
    </row>
    <row r="582" spans="1:20" ht="12.75" customHeight="1" x14ac:dyDescent="0.2"/>
    <row r="583" spans="1:20" ht="12.75" customHeight="1" x14ac:dyDescent="0.2"/>
    <row r="584" spans="1:20" ht="26.25" x14ac:dyDescent="0.4">
      <c r="A584" s="2"/>
      <c r="B584" s="279" t="s">
        <v>99</v>
      </c>
      <c r="C584" s="279"/>
      <c r="D584" s="279"/>
      <c r="E584" s="279"/>
      <c r="F584" s="279"/>
      <c r="G584" s="279"/>
      <c r="H584" s="279"/>
      <c r="I584" s="279"/>
      <c r="J584" s="279"/>
      <c r="K584" s="279"/>
      <c r="L584" s="179" t="s">
        <v>114</v>
      </c>
      <c r="M584" s="57"/>
      <c r="N584" s="29"/>
      <c r="O584" s="3"/>
      <c r="P584" s="29"/>
      <c r="Q584" s="29"/>
      <c r="R584" s="29"/>
    </row>
    <row r="585" spans="1:20" ht="20.25" x14ac:dyDescent="0.2">
      <c r="A585" s="293" t="s">
        <v>10</v>
      </c>
      <c r="B585" s="311" t="s">
        <v>100</v>
      </c>
      <c r="C585" s="312"/>
      <c r="D585" s="312"/>
      <c r="E585" s="312"/>
      <c r="F585" s="312"/>
      <c r="G585" s="312"/>
      <c r="H585" s="312"/>
      <c r="I585" s="312"/>
      <c r="J585" s="312"/>
      <c r="K585" s="313"/>
      <c r="L585" s="309" t="s">
        <v>11</v>
      </c>
      <c r="M585" s="300" t="s">
        <v>3</v>
      </c>
      <c r="N585" s="300" t="s">
        <v>4</v>
      </c>
      <c r="O585" s="300" t="s">
        <v>5</v>
      </c>
      <c r="P585" s="300" t="s">
        <v>6</v>
      </c>
      <c r="Q585" s="300" t="s">
        <v>7</v>
      </c>
      <c r="R585" s="300" t="s">
        <v>8</v>
      </c>
      <c r="S585" s="269" t="s">
        <v>101</v>
      </c>
    </row>
    <row r="586" spans="1:20" ht="15.75" x14ac:dyDescent="0.25">
      <c r="A586" s="268"/>
      <c r="B586" s="58" t="s">
        <v>102</v>
      </c>
      <c r="C586" s="58" t="s">
        <v>103</v>
      </c>
      <c r="D586" s="58" t="s">
        <v>104</v>
      </c>
      <c r="E586" s="58" t="s">
        <v>105</v>
      </c>
      <c r="F586" s="58" t="s">
        <v>106</v>
      </c>
      <c r="G586" s="58" t="s">
        <v>107</v>
      </c>
      <c r="H586" s="58" t="s">
        <v>108</v>
      </c>
      <c r="I586" s="58" t="s">
        <v>109</v>
      </c>
      <c r="J586" s="58" t="s">
        <v>110</v>
      </c>
      <c r="K586" s="58" t="s">
        <v>135</v>
      </c>
      <c r="L586" s="310"/>
      <c r="M586" s="301"/>
      <c r="N586" s="301"/>
      <c r="O586" s="301"/>
      <c r="P586" s="301"/>
      <c r="Q586" s="301"/>
      <c r="R586" s="301"/>
      <c r="S586" s="268"/>
    </row>
    <row r="587" spans="1:20" ht="15.75" customHeight="1" x14ac:dyDescent="0.25">
      <c r="A587" s="58">
        <v>1702</v>
      </c>
      <c r="B587" s="59">
        <v>97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144"/>
      <c r="M587" s="220"/>
      <c r="N587" s="221"/>
      <c r="O587" s="222"/>
      <c r="P587" s="229"/>
      <c r="Q587" s="63">
        <f>B587</f>
        <v>97</v>
      </c>
      <c r="R587" s="230"/>
      <c r="S587" s="229"/>
    </row>
    <row r="588" spans="1:20" ht="15.75" customHeight="1" x14ac:dyDescent="0.25">
      <c r="A588" s="58">
        <v>1801</v>
      </c>
      <c r="B588" s="59"/>
      <c r="C588" s="59">
        <v>97</v>
      </c>
      <c r="D588" s="59"/>
      <c r="E588" s="59"/>
      <c r="F588" s="59"/>
      <c r="G588" s="59"/>
      <c r="H588" s="59"/>
      <c r="I588" s="59"/>
      <c r="J588" s="59"/>
      <c r="K588" s="59"/>
      <c r="L588" s="144"/>
      <c r="M588" s="223"/>
      <c r="N588" s="129"/>
      <c r="O588" s="224"/>
      <c r="P588" s="67">
        <f>IF(C588=0,"",C588/B587)</f>
        <v>1</v>
      </c>
      <c r="Q588" s="68">
        <v>97</v>
      </c>
      <c r="R588" s="231">
        <f t="shared" ref="R588:R595" si="53">IF(Q588=0,"",Q588/Q587)</f>
        <v>1</v>
      </c>
      <c r="S588" s="231">
        <f t="shared" ref="S588:S595" si="54">IF(Q588=0,"",100%-R588)</f>
        <v>0</v>
      </c>
    </row>
    <row r="589" spans="1:20" ht="15.75" customHeight="1" x14ac:dyDescent="0.25">
      <c r="A589" s="58">
        <v>1802</v>
      </c>
      <c r="B589" s="59"/>
      <c r="C589" s="59"/>
      <c r="D589" s="59">
        <v>83</v>
      </c>
      <c r="E589" s="59"/>
      <c r="F589" s="59"/>
      <c r="G589" s="59"/>
      <c r="H589" s="59"/>
      <c r="I589" s="59"/>
      <c r="J589" s="59"/>
      <c r="K589" s="59"/>
      <c r="L589" s="144"/>
      <c r="M589" s="223"/>
      <c r="N589" s="129"/>
      <c r="O589" s="224"/>
      <c r="P589" s="67">
        <f>IF(D589=0,"",D589/C588)</f>
        <v>0.85567010309278346</v>
      </c>
      <c r="Q589" s="68">
        <v>94</v>
      </c>
      <c r="R589" s="231">
        <f t="shared" si="53"/>
        <v>0.96907216494845361</v>
      </c>
      <c r="S589" s="231">
        <f t="shared" si="54"/>
        <v>3.0927835051546393E-2</v>
      </c>
      <c r="T589" s="8">
        <f>Q589/Q587</f>
        <v>0.96907216494845361</v>
      </c>
    </row>
    <row r="590" spans="1:20" ht="15.75" customHeight="1" x14ac:dyDescent="0.25">
      <c r="A590" s="58">
        <v>1901</v>
      </c>
      <c r="B590" s="59"/>
      <c r="C590" s="59"/>
      <c r="D590" s="59"/>
      <c r="E590" s="59">
        <v>69</v>
      </c>
      <c r="F590" s="59"/>
      <c r="G590" s="59"/>
      <c r="H590" s="59"/>
      <c r="I590" s="59"/>
      <c r="J590" s="59"/>
      <c r="K590" s="59"/>
      <c r="L590" s="144"/>
      <c r="M590" s="223"/>
      <c r="N590" s="129"/>
      <c r="O590" s="224"/>
      <c r="P590" s="67">
        <f>IF(E590=0,"",E590/D589)</f>
        <v>0.83132530120481929</v>
      </c>
      <c r="Q590" s="68">
        <v>85</v>
      </c>
      <c r="R590" s="231">
        <f t="shared" si="53"/>
        <v>0.9042553191489362</v>
      </c>
      <c r="S590" s="231">
        <f t="shared" si="54"/>
        <v>9.5744680851063801E-2</v>
      </c>
    </row>
    <row r="591" spans="1:20" ht="15.75" customHeight="1" x14ac:dyDescent="0.25">
      <c r="A591" s="58">
        <v>1902</v>
      </c>
      <c r="B591" s="59"/>
      <c r="C591" s="59"/>
      <c r="D591" s="59"/>
      <c r="E591" s="59"/>
      <c r="F591" s="59">
        <v>36</v>
      </c>
      <c r="G591" s="59"/>
      <c r="H591" s="59"/>
      <c r="I591" s="59"/>
      <c r="J591" s="59"/>
      <c r="K591" s="59"/>
      <c r="L591" s="144"/>
      <c r="M591" s="223"/>
      <c r="N591" s="129"/>
      <c r="O591" s="224"/>
      <c r="P591" s="67">
        <f>IF(F591=0,"",F591/E590)</f>
        <v>0.52173913043478259</v>
      </c>
      <c r="Q591" s="68">
        <v>61</v>
      </c>
      <c r="R591" s="231">
        <f t="shared" si="53"/>
        <v>0.71764705882352942</v>
      </c>
      <c r="S591" s="231">
        <f t="shared" si="54"/>
        <v>0.28235294117647058</v>
      </c>
    </row>
    <row r="592" spans="1:20" ht="15.75" customHeight="1" x14ac:dyDescent="0.25">
      <c r="A592" s="58">
        <v>2001</v>
      </c>
      <c r="B592" s="59"/>
      <c r="C592" s="59"/>
      <c r="D592" s="59"/>
      <c r="E592" s="59"/>
      <c r="F592" s="59"/>
      <c r="G592" s="59">
        <v>36</v>
      </c>
      <c r="H592" s="59"/>
      <c r="I592" s="59"/>
      <c r="J592" s="59"/>
      <c r="K592" s="59"/>
      <c r="L592" s="144"/>
      <c r="M592" s="223"/>
      <c r="N592" s="129"/>
      <c r="O592" s="224"/>
      <c r="P592" s="67">
        <f>IF(G592=0,"",G592/F591)</f>
        <v>1</v>
      </c>
      <c r="Q592" s="68">
        <v>54</v>
      </c>
      <c r="R592" s="231">
        <f t="shared" si="53"/>
        <v>0.88524590163934425</v>
      </c>
      <c r="S592" s="231">
        <f t="shared" si="54"/>
        <v>0.11475409836065575</v>
      </c>
    </row>
    <row r="593" spans="1:24" ht="15.75" customHeight="1" x14ac:dyDescent="0.25">
      <c r="A593" s="58">
        <v>2002</v>
      </c>
      <c r="B593" s="59"/>
      <c r="C593" s="59"/>
      <c r="D593" s="59"/>
      <c r="E593" s="59"/>
      <c r="F593" s="59"/>
      <c r="G593" s="59"/>
      <c r="H593" s="59">
        <v>36</v>
      </c>
      <c r="I593" s="59"/>
      <c r="J593" s="59"/>
      <c r="K593" s="59"/>
      <c r="L593" s="144">
        <v>1</v>
      </c>
      <c r="M593" s="223"/>
      <c r="N593" s="129"/>
      <c r="O593" s="224"/>
      <c r="P593" s="67">
        <f>IF(H593=0,"",H593/G592)</f>
        <v>1</v>
      </c>
      <c r="Q593" s="68">
        <v>54</v>
      </c>
      <c r="R593" s="231">
        <f t="shared" si="53"/>
        <v>1</v>
      </c>
      <c r="S593" s="231">
        <f t="shared" si="54"/>
        <v>0</v>
      </c>
    </row>
    <row r="594" spans="1:24" ht="15.75" customHeight="1" x14ac:dyDescent="0.25">
      <c r="A594" s="58">
        <v>2101</v>
      </c>
      <c r="B594" s="59"/>
      <c r="C594" s="59"/>
      <c r="D594" s="59"/>
      <c r="E594" s="59"/>
      <c r="F594" s="59"/>
      <c r="G594" s="59"/>
      <c r="H594" s="59"/>
      <c r="I594" s="59">
        <v>36</v>
      </c>
      <c r="J594" s="59"/>
      <c r="K594" s="59"/>
      <c r="L594" s="144"/>
      <c r="M594" s="223"/>
      <c r="N594" s="129"/>
      <c r="O594" s="224"/>
      <c r="P594" s="67">
        <f>IF(I594=0,"",I594/H593)</f>
        <v>1</v>
      </c>
      <c r="Q594" s="68">
        <v>54</v>
      </c>
      <c r="R594" s="231">
        <f t="shared" si="53"/>
        <v>1</v>
      </c>
      <c r="S594" s="231">
        <f t="shared" si="54"/>
        <v>0</v>
      </c>
    </row>
    <row r="595" spans="1:24" ht="15.75" customHeight="1" x14ac:dyDescent="0.25">
      <c r="A595" s="58">
        <v>2102</v>
      </c>
      <c r="B595" s="59"/>
      <c r="C595" s="59"/>
      <c r="D595" s="59"/>
      <c r="E595" s="59"/>
      <c r="F595" s="59"/>
      <c r="G595" s="59"/>
      <c r="H595" s="59"/>
      <c r="I595" s="59"/>
      <c r="J595" s="59">
        <v>27</v>
      </c>
      <c r="K595" s="59"/>
      <c r="L595" s="144">
        <v>1</v>
      </c>
      <c r="M595" s="223"/>
      <c r="N595" s="129"/>
      <c r="O595" s="224"/>
      <c r="P595" s="71">
        <f>IF(J595=0,"",J595/I594)</f>
        <v>0.75</v>
      </c>
      <c r="Q595" s="68">
        <v>51</v>
      </c>
      <c r="R595" s="71">
        <f t="shared" si="53"/>
        <v>0.94444444444444442</v>
      </c>
      <c r="S595" s="71">
        <f t="shared" si="54"/>
        <v>5.555555555555558E-2</v>
      </c>
    </row>
    <row r="596" spans="1:24" ht="15.75" customHeight="1" x14ac:dyDescent="0.25">
      <c r="A596" s="58">
        <v>2201</v>
      </c>
      <c r="B596" s="59"/>
      <c r="C596" s="59"/>
      <c r="D596" s="59"/>
      <c r="E596" s="59"/>
      <c r="F596" s="59"/>
      <c r="G596" s="59"/>
      <c r="H596" s="59"/>
      <c r="I596" s="59"/>
      <c r="J596" s="59"/>
      <c r="K596" s="59">
        <v>27</v>
      </c>
      <c r="L596" s="144">
        <v>11</v>
      </c>
      <c r="M596" s="223"/>
      <c r="N596" s="129"/>
      <c r="O596" s="225"/>
      <c r="P596" s="105"/>
      <c r="Q596" s="68">
        <v>47</v>
      </c>
      <c r="R596" s="105"/>
      <c r="S596" s="239"/>
    </row>
    <row r="597" spans="1:24" ht="15.75" customHeight="1" x14ac:dyDescent="0.25">
      <c r="A597" s="58">
        <v>2202</v>
      </c>
      <c r="B597" s="59"/>
      <c r="C597" s="59"/>
      <c r="D597" s="59"/>
      <c r="E597" s="59"/>
      <c r="F597" s="59"/>
      <c r="G597" s="59"/>
      <c r="H597" s="59"/>
      <c r="I597" s="59"/>
      <c r="J597" s="59"/>
      <c r="K597" s="59">
        <v>26</v>
      </c>
      <c r="L597" s="144">
        <v>14</v>
      </c>
      <c r="M597" s="223"/>
      <c r="N597" s="129"/>
      <c r="O597" s="225"/>
      <c r="P597" s="233"/>
      <c r="Q597" s="109">
        <v>35</v>
      </c>
      <c r="R597" s="234"/>
      <c r="S597" s="233"/>
    </row>
    <row r="598" spans="1:24" ht="15.75" customHeight="1" x14ac:dyDescent="0.25">
      <c r="A598" s="58">
        <v>2301</v>
      </c>
      <c r="B598" s="59"/>
      <c r="C598" s="59"/>
      <c r="D598" s="59"/>
      <c r="E598" s="59"/>
      <c r="F598" s="59"/>
      <c r="G598" s="59"/>
      <c r="H598" s="59"/>
      <c r="I598" s="59"/>
      <c r="J598" s="59"/>
      <c r="K598" s="59">
        <v>14</v>
      </c>
      <c r="L598" s="144">
        <v>11</v>
      </c>
      <c r="M598" s="223"/>
      <c r="N598" s="129"/>
      <c r="O598" s="225"/>
      <c r="P598" s="233"/>
      <c r="Q598" s="196">
        <v>21</v>
      </c>
      <c r="R598" s="234"/>
      <c r="S598" s="233"/>
    </row>
    <row r="599" spans="1:24" ht="15.75" customHeight="1" x14ac:dyDescent="0.25">
      <c r="A599" s="58">
        <v>2302</v>
      </c>
      <c r="B599" s="59"/>
      <c r="C599" s="59"/>
      <c r="D599" s="59"/>
      <c r="E599" s="59"/>
      <c r="F599" s="59"/>
      <c r="G599" s="59"/>
      <c r="H599" s="59"/>
      <c r="I599" s="59"/>
      <c r="J599" s="59"/>
      <c r="K599" s="59">
        <v>5</v>
      </c>
      <c r="L599" s="144">
        <v>3</v>
      </c>
      <c r="M599" s="223"/>
      <c r="N599" s="129"/>
      <c r="O599" s="225"/>
      <c r="P599" s="235"/>
      <c r="Q599" s="198">
        <v>8</v>
      </c>
      <c r="R599" s="236"/>
      <c r="S599" s="233"/>
    </row>
    <row r="600" spans="1:24" ht="15.75" customHeight="1" x14ac:dyDescent="0.25">
      <c r="A600" s="58">
        <v>2401</v>
      </c>
      <c r="B600" s="59"/>
      <c r="C600" s="59"/>
      <c r="D600" s="59"/>
      <c r="E600" s="59"/>
      <c r="F600" s="59"/>
      <c r="G600" s="59"/>
      <c r="H600" s="59"/>
      <c r="I600" s="59"/>
      <c r="J600" s="59"/>
      <c r="K600" s="59">
        <v>5</v>
      </c>
      <c r="L600" s="144">
        <v>4</v>
      </c>
      <c r="M600" s="223"/>
      <c r="N600" s="129"/>
      <c r="O600" s="225"/>
      <c r="P600" s="235"/>
      <c r="Q600" s="198">
        <v>8</v>
      </c>
      <c r="R600" s="236"/>
      <c r="S600" s="233"/>
    </row>
    <row r="601" spans="1:24" ht="15.75" customHeight="1" x14ac:dyDescent="0.25">
      <c r="A601" s="58">
        <v>2402</v>
      </c>
      <c r="B601" s="59"/>
      <c r="C601" s="59"/>
      <c r="D601" s="59"/>
      <c r="E601" s="59"/>
      <c r="F601" s="59"/>
      <c r="G601" s="59"/>
      <c r="H601" s="59"/>
      <c r="I601" s="59"/>
      <c r="J601" s="59"/>
      <c r="K601" s="59">
        <v>3</v>
      </c>
      <c r="L601" s="144">
        <v>3</v>
      </c>
      <c r="M601" s="223"/>
      <c r="N601" s="129"/>
      <c r="O601" s="225"/>
      <c r="P601" s="191" t="s">
        <v>83</v>
      </c>
      <c r="Q601" s="197">
        <v>39</v>
      </c>
      <c r="R601" s="83">
        <f>L604</f>
        <v>48</v>
      </c>
      <c r="S601" s="193" t="s">
        <v>11</v>
      </c>
    </row>
    <row r="602" spans="1:24" ht="15.75" customHeight="1" x14ac:dyDescent="0.25">
      <c r="A602" s="58">
        <v>2501</v>
      </c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144"/>
      <c r="M602" s="223"/>
      <c r="N602" s="129"/>
      <c r="O602" s="225"/>
      <c r="P602" s="192" t="s">
        <v>85</v>
      </c>
      <c r="Q602" s="86">
        <f>IF(Q601/B587=0,"",Q601/B587)</f>
        <v>0.40206185567010311</v>
      </c>
      <c r="R602" s="87">
        <f>IF(Q601/R601=0,"",Q601/R601)</f>
        <v>0.8125</v>
      </c>
      <c r="S602" s="194" t="s">
        <v>86</v>
      </c>
    </row>
    <row r="603" spans="1:24" ht="15.75" x14ac:dyDescent="0.25">
      <c r="A603" s="58">
        <v>2502</v>
      </c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144"/>
      <c r="M603" s="226"/>
      <c r="N603" s="227"/>
      <c r="O603" s="228"/>
      <c r="P603" s="90"/>
      <c r="Q603" s="91"/>
      <c r="R603" s="91"/>
      <c r="S603" s="113"/>
    </row>
    <row r="604" spans="1:24" ht="18" x14ac:dyDescent="0.25">
      <c r="A604" s="28"/>
      <c r="B604" s="280" t="s">
        <v>111</v>
      </c>
      <c r="C604" s="280"/>
      <c r="D604" s="280"/>
      <c r="E604" s="280"/>
      <c r="F604" s="280"/>
      <c r="G604" s="280"/>
      <c r="H604" s="280"/>
      <c r="I604" s="280"/>
      <c r="J604" s="280"/>
      <c r="K604" s="280"/>
      <c r="L604" s="93">
        <f>SUM(L587:L601)</f>
        <v>48</v>
      </c>
      <c r="M604" s="94">
        <f>(SUM(L593:L596)/B587)</f>
        <v>0.13402061855670103</v>
      </c>
      <c r="N604" s="94">
        <f>IF(L604=0,"",L604/B587)</f>
        <v>0.49484536082474229</v>
      </c>
      <c r="O604" s="94">
        <f>IF(L595=0,"",N604-M604)</f>
        <v>0.36082474226804129</v>
      </c>
      <c r="P604" s="3"/>
      <c r="Q604" s="29"/>
      <c r="R604" s="22"/>
      <c r="S604" s="3"/>
    </row>
    <row r="605" spans="1:24" ht="12.75" customHeight="1" x14ac:dyDescent="0.2"/>
    <row r="606" spans="1:24" ht="12.75" customHeight="1" x14ac:dyDescent="0.2"/>
    <row r="607" spans="1:24" ht="26.25" x14ac:dyDescent="0.4">
      <c r="A607" s="2"/>
      <c r="B607" s="279" t="s">
        <v>99</v>
      </c>
      <c r="C607" s="279"/>
      <c r="D607" s="279"/>
      <c r="E607" s="279"/>
      <c r="F607" s="279"/>
      <c r="G607" s="279"/>
      <c r="H607" s="279"/>
      <c r="I607" s="279"/>
      <c r="J607" s="279"/>
      <c r="K607" s="279"/>
      <c r="L607" s="179" t="s">
        <v>115</v>
      </c>
      <c r="M607" s="57"/>
      <c r="N607" s="29"/>
      <c r="O607" s="3"/>
      <c r="P607" s="29"/>
      <c r="Q607" s="29"/>
      <c r="R607" s="29"/>
      <c r="X607" s="164">
        <f>AVERAGE(M604,M627)</f>
        <v>7.1283813551854786E-2</v>
      </c>
    </row>
    <row r="608" spans="1:24" ht="20.25" x14ac:dyDescent="0.2">
      <c r="A608" s="293" t="s">
        <v>10</v>
      </c>
      <c r="B608" s="311" t="s">
        <v>100</v>
      </c>
      <c r="C608" s="312"/>
      <c r="D608" s="312"/>
      <c r="E608" s="312"/>
      <c r="F608" s="312"/>
      <c r="G608" s="312"/>
      <c r="H608" s="312"/>
      <c r="I608" s="312"/>
      <c r="J608" s="312"/>
      <c r="K608" s="313"/>
      <c r="L608" s="309" t="s">
        <v>11</v>
      </c>
      <c r="M608" s="300" t="s">
        <v>3</v>
      </c>
      <c r="N608" s="300" t="s">
        <v>4</v>
      </c>
      <c r="O608" s="300" t="s">
        <v>5</v>
      </c>
      <c r="P608" s="300" t="s">
        <v>6</v>
      </c>
      <c r="Q608" s="300" t="s">
        <v>7</v>
      </c>
      <c r="R608" s="300" t="s">
        <v>8</v>
      </c>
      <c r="S608" s="269" t="s">
        <v>101</v>
      </c>
    </row>
    <row r="609" spans="1:23" ht="15.75" x14ac:dyDescent="0.25">
      <c r="A609" s="268"/>
      <c r="B609" s="58" t="s">
        <v>102</v>
      </c>
      <c r="C609" s="58" t="s">
        <v>103</v>
      </c>
      <c r="D609" s="58" t="s">
        <v>104</v>
      </c>
      <c r="E609" s="58" t="s">
        <v>105</v>
      </c>
      <c r="F609" s="58" t="s">
        <v>106</v>
      </c>
      <c r="G609" s="58" t="s">
        <v>107</v>
      </c>
      <c r="H609" s="58" t="s">
        <v>108</v>
      </c>
      <c r="I609" s="58" t="s">
        <v>109</v>
      </c>
      <c r="J609" s="58" t="s">
        <v>110</v>
      </c>
      <c r="K609" s="58" t="s">
        <v>135</v>
      </c>
      <c r="L609" s="310"/>
      <c r="M609" s="301"/>
      <c r="N609" s="301"/>
      <c r="O609" s="301"/>
      <c r="P609" s="301"/>
      <c r="Q609" s="301"/>
      <c r="R609" s="301"/>
      <c r="S609" s="268"/>
    </row>
    <row r="610" spans="1:23" ht="15.75" customHeight="1" x14ac:dyDescent="0.25">
      <c r="A610" s="58">
        <v>1801</v>
      </c>
      <c r="B610" s="59">
        <v>117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144"/>
      <c r="M610" s="220"/>
      <c r="N610" s="221"/>
      <c r="O610" s="222"/>
      <c r="P610" s="229"/>
      <c r="Q610" s="63">
        <f>B610</f>
        <v>117</v>
      </c>
      <c r="R610" s="230"/>
      <c r="S610" s="229"/>
    </row>
    <row r="611" spans="1:23" ht="15.75" customHeight="1" x14ac:dyDescent="0.25">
      <c r="A611" s="58">
        <v>1802</v>
      </c>
      <c r="B611" s="59"/>
      <c r="C611" s="59">
        <v>103</v>
      </c>
      <c r="D611" s="59"/>
      <c r="E611" s="59"/>
      <c r="F611" s="59"/>
      <c r="G611" s="59"/>
      <c r="H611" s="59"/>
      <c r="I611" s="59"/>
      <c r="J611" s="59"/>
      <c r="K611" s="59"/>
      <c r="L611" s="144"/>
      <c r="M611" s="223"/>
      <c r="N611" s="129"/>
      <c r="O611" s="224"/>
      <c r="P611" s="67">
        <f>IF(C611=0,"",C611/B610)</f>
        <v>0.88034188034188032</v>
      </c>
      <c r="Q611" s="68">
        <v>117</v>
      </c>
      <c r="R611" s="231">
        <f t="shared" ref="R611:R618" si="55">IF(Q611=0,"",Q611/Q610)</f>
        <v>1</v>
      </c>
      <c r="S611" s="231">
        <f t="shared" ref="S611:S618" si="56">IF(Q611=0,"",100%-R611)</f>
        <v>0</v>
      </c>
      <c r="V611" s="29"/>
      <c r="W611" s="29"/>
    </row>
    <row r="612" spans="1:23" ht="15.75" customHeight="1" x14ac:dyDescent="0.25">
      <c r="A612" s="58">
        <v>1901</v>
      </c>
      <c r="B612" s="59"/>
      <c r="C612" s="59"/>
      <c r="D612" s="59">
        <v>100</v>
      </c>
      <c r="E612" s="59"/>
      <c r="F612" s="59"/>
      <c r="G612" s="59"/>
      <c r="H612" s="59"/>
      <c r="I612" s="59"/>
      <c r="J612" s="59"/>
      <c r="K612" s="59"/>
      <c r="L612" s="144"/>
      <c r="M612" s="223"/>
      <c r="N612" s="129"/>
      <c r="O612" s="224"/>
      <c r="P612" s="67">
        <f>IF(D612=0,"",D612/C611)</f>
        <v>0.970873786407767</v>
      </c>
      <c r="Q612" s="68">
        <v>117</v>
      </c>
      <c r="R612" s="231">
        <f t="shared" si="55"/>
        <v>1</v>
      </c>
      <c r="S612" s="231">
        <f t="shared" si="56"/>
        <v>0</v>
      </c>
      <c r="T612" s="8">
        <f>Q612/Q610</f>
        <v>1</v>
      </c>
      <c r="V612" s="29"/>
      <c r="W612" s="29"/>
    </row>
    <row r="613" spans="1:23" ht="15.75" customHeight="1" x14ac:dyDescent="0.25">
      <c r="A613" s="58">
        <v>1902</v>
      </c>
      <c r="B613" s="59"/>
      <c r="C613" s="59"/>
      <c r="D613" s="59"/>
      <c r="E613" s="59">
        <v>59</v>
      </c>
      <c r="F613" s="59"/>
      <c r="G613" s="59"/>
      <c r="H613" s="59"/>
      <c r="I613" s="59"/>
      <c r="J613" s="59"/>
      <c r="K613" s="59"/>
      <c r="L613" s="144"/>
      <c r="M613" s="223"/>
      <c r="N613" s="129"/>
      <c r="O613" s="224"/>
      <c r="P613" s="67">
        <f>IF(E613=0,"",E613/D612)</f>
        <v>0.59</v>
      </c>
      <c r="Q613" s="68">
        <v>95</v>
      </c>
      <c r="R613" s="231">
        <f t="shared" si="55"/>
        <v>0.81196581196581197</v>
      </c>
      <c r="S613" s="231">
        <f t="shared" si="56"/>
        <v>0.18803418803418803</v>
      </c>
      <c r="V613" s="29"/>
      <c r="W613" s="29"/>
    </row>
    <row r="614" spans="1:23" ht="15.75" customHeight="1" x14ac:dyDescent="0.25">
      <c r="A614" s="58">
        <v>2001</v>
      </c>
      <c r="B614" s="59"/>
      <c r="C614" s="59"/>
      <c r="D614" s="59"/>
      <c r="E614" s="59"/>
      <c r="F614" s="59">
        <v>41</v>
      </c>
      <c r="G614" s="59"/>
      <c r="H614" s="59"/>
      <c r="I614" s="59"/>
      <c r="J614" s="59"/>
      <c r="K614" s="59"/>
      <c r="L614" s="144"/>
      <c r="M614" s="223"/>
      <c r="N614" s="129"/>
      <c r="O614" s="224"/>
      <c r="P614" s="67">
        <f>IF(F614=0,"",F614/E613)</f>
        <v>0.69491525423728817</v>
      </c>
      <c r="Q614" s="68">
        <v>85</v>
      </c>
      <c r="R614" s="231">
        <f t="shared" si="55"/>
        <v>0.89473684210526316</v>
      </c>
      <c r="S614" s="231">
        <f t="shared" si="56"/>
        <v>0.10526315789473684</v>
      </c>
      <c r="V614" s="29"/>
      <c r="W614" s="29"/>
    </row>
    <row r="615" spans="1:23" ht="15.75" customHeight="1" x14ac:dyDescent="0.25">
      <c r="A615" s="58">
        <v>2002</v>
      </c>
      <c r="B615" s="59"/>
      <c r="C615" s="59"/>
      <c r="D615" s="59"/>
      <c r="E615" s="59"/>
      <c r="F615" s="59"/>
      <c r="G615" s="59">
        <v>41</v>
      </c>
      <c r="H615" s="59"/>
      <c r="I615" s="59"/>
      <c r="J615" s="59"/>
      <c r="K615" s="59"/>
      <c r="L615" s="144">
        <v>1</v>
      </c>
      <c r="M615" s="223"/>
      <c r="N615" s="129"/>
      <c r="O615" s="224"/>
      <c r="P615" s="67">
        <f>IF(G615=0,"",G615/F614)</f>
        <v>1</v>
      </c>
      <c r="Q615" s="68">
        <v>81</v>
      </c>
      <c r="R615" s="231">
        <f t="shared" si="55"/>
        <v>0.95294117647058818</v>
      </c>
      <c r="S615" s="231">
        <f t="shared" si="56"/>
        <v>4.705882352941182E-2</v>
      </c>
    </row>
    <row r="616" spans="1:23" ht="15.75" customHeight="1" x14ac:dyDescent="0.25">
      <c r="A616" s="58">
        <v>2101</v>
      </c>
      <c r="B616" s="59"/>
      <c r="C616" s="59"/>
      <c r="D616" s="59"/>
      <c r="E616" s="59"/>
      <c r="F616" s="59"/>
      <c r="G616" s="59"/>
      <c r="H616" s="59">
        <v>32</v>
      </c>
      <c r="I616" s="59"/>
      <c r="J616" s="59"/>
      <c r="K616" s="59"/>
      <c r="L616" s="144"/>
      <c r="M616" s="223"/>
      <c r="N616" s="129"/>
      <c r="O616" s="224"/>
      <c r="P616" s="67">
        <f>IF(H616=0,"",H616/G615)</f>
        <v>0.78048780487804881</v>
      </c>
      <c r="Q616" s="68">
        <v>71</v>
      </c>
      <c r="R616" s="231">
        <f t="shared" si="55"/>
        <v>0.87654320987654322</v>
      </c>
      <c r="S616" s="231">
        <f t="shared" si="56"/>
        <v>0.12345679012345678</v>
      </c>
    </row>
    <row r="617" spans="1:23" ht="15.75" customHeight="1" x14ac:dyDescent="0.25">
      <c r="A617" s="58">
        <v>2102</v>
      </c>
      <c r="B617" s="59"/>
      <c r="C617" s="59"/>
      <c r="D617" s="59"/>
      <c r="E617" s="59"/>
      <c r="F617" s="59"/>
      <c r="G617" s="59"/>
      <c r="H617" s="59"/>
      <c r="I617" s="59">
        <v>31</v>
      </c>
      <c r="J617" s="59"/>
      <c r="K617" s="59"/>
      <c r="L617" s="144"/>
      <c r="M617" s="223"/>
      <c r="N617" s="129"/>
      <c r="O617" s="224"/>
      <c r="P617" s="67">
        <f>IF(I617=0,"",I617/H616)</f>
        <v>0.96875</v>
      </c>
      <c r="Q617" s="68">
        <v>69</v>
      </c>
      <c r="R617" s="231">
        <f t="shared" si="55"/>
        <v>0.971830985915493</v>
      </c>
      <c r="S617" s="231">
        <f t="shared" si="56"/>
        <v>2.8169014084507005E-2</v>
      </c>
    </row>
    <row r="618" spans="1:23" ht="15.75" customHeight="1" x14ac:dyDescent="0.25">
      <c r="A618" s="58">
        <v>2201</v>
      </c>
      <c r="B618" s="59"/>
      <c r="C618" s="59"/>
      <c r="D618" s="59"/>
      <c r="E618" s="59"/>
      <c r="F618" s="59"/>
      <c r="G618" s="59"/>
      <c r="H618" s="59"/>
      <c r="I618" s="59"/>
      <c r="J618" s="59">
        <v>26</v>
      </c>
      <c r="K618" s="59"/>
      <c r="L618" s="144"/>
      <c r="M618" s="223"/>
      <c r="N618" s="129"/>
      <c r="O618" s="224"/>
      <c r="P618" s="71">
        <f>IF(J618=0,"",J618/I617)</f>
        <v>0.83870967741935487</v>
      </c>
      <c r="Q618" s="68">
        <v>65</v>
      </c>
      <c r="R618" s="71">
        <f t="shared" si="55"/>
        <v>0.94202898550724634</v>
      </c>
      <c r="S618" s="71">
        <f t="shared" si="56"/>
        <v>5.7971014492753659E-2</v>
      </c>
    </row>
    <row r="619" spans="1:23" ht="15.75" customHeight="1" x14ac:dyDescent="0.25">
      <c r="A619" s="58">
        <v>2202</v>
      </c>
      <c r="B619" s="59"/>
      <c r="C619" s="59"/>
      <c r="D619" s="59"/>
      <c r="E619" s="59"/>
      <c r="F619" s="59"/>
      <c r="G619" s="59"/>
      <c r="H619" s="59"/>
      <c r="I619" s="59"/>
      <c r="J619" s="59"/>
      <c r="K619" s="59">
        <v>39</v>
      </c>
      <c r="L619" s="144"/>
      <c r="M619" s="223"/>
      <c r="N619" s="129"/>
      <c r="O619" s="225"/>
      <c r="P619" s="105"/>
      <c r="Q619" s="68">
        <v>61</v>
      </c>
      <c r="R619" s="105"/>
      <c r="S619" s="239"/>
    </row>
    <row r="620" spans="1:23" ht="15.75" customHeight="1" x14ac:dyDescent="0.25">
      <c r="A620" s="58">
        <v>2301</v>
      </c>
      <c r="B620" s="59"/>
      <c r="C620" s="59"/>
      <c r="D620" s="59"/>
      <c r="E620" s="59"/>
      <c r="F620" s="59"/>
      <c r="G620" s="59"/>
      <c r="H620" s="59"/>
      <c r="I620" s="59"/>
      <c r="J620" s="59"/>
      <c r="K620" s="59">
        <v>37</v>
      </c>
      <c r="L620" s="144">
        <v>20</v>
      </c>
      <c r="M620" s="223"/>
      <c r="N620" s="129"/>
      <c r="O620" s="225"/>
      <c r="P620" s="233"/>
      <c r="Q620" s="109">
        <v>61</v>
      </c>
      <c r="R620" s="234"/>
      <c r="S620" s="233"/>
    </row>
    <row r="621" spans="1:23" ht="15.75" customHeight="1" x14ac:dyDescent="0.25">
      <c r="A621" s="58">
        <v>2302</v>
      </c>
      <c r="B621" s="59"/>
      <c r="C621" s="59"/>
      <c r="D621" s="59"/>
      <c r="E621" s="59"/>
      <c r="F621" s="59"/>
      <c r="G621" s="59"/>
      <c r="H621" s="59"/>
      <c r="I621" s="59"/>
      <c r="J621" s="59"/>
      <c r="K621" s="59">
        <v>29</v>
      </c>
      <c r="L621" s="144">
        <v>21</v>
      </c>
      <c r="M621" s="223"/>
      <c r="N621" s="129"/>
      <c r="O621" s="225"/>
      <c r="P621" s="233"/>
      <c r="Q621" s="109">
        <v>39</v>
      </c>
      <c r="R621" s="234"/>
      <c r="S621" s="233"/>
    </row>
    <row r="622" spans="1:23" ht="15.75" customHeight="1" x14ac:dyDescent="0.25">
      <c r="A622" s="58">
        <v>2401</v>
      </c>
      <c r="B622" s="59"/>
      <c r="C622" s="59"/>
      <c r="D622" s="59"/>
      <c r="E622" s="59"/>
      <c r="F622" s="59"/>
      <c r="G622" s="59"/>
      <c r="H622" s="59"/>
      <c r="I622" s="59"/>
      <c r="J622" s="59"/>
      <c r="K622" s="59">
        <v>9</v>
      </c>
      <c r="L622" s="144">
        <v>7</v>
      </c>
      <c r="M622" s="223"/>
      <c r="N622" s="129"/>
      <c r="O622" s="225"/>
      <c r="P622" s="233"/>
      <c r="Q622" s="196">
        <v>17</v>
      </c>
      <c r="R622" s="234"/>
      <c r="S622" s="233"/>
    </row>
    <row r="623" spans="1:23" ht="15.75" customHeight="1" x14ac:dyDescent="0.25">
      <c r="A623" s="58">
        <v>2402</v>
      </c>
      <c r="B623" s="59"/>
      <c r="C623" s="59"/>
      <c r="D623" s="59"/>
      <c r="E623" s="59"/>
      <c r="F623" s="59"/>
      <c r="G623" s="59"/>
      <c r="H623" s="59"/>
      <c r="I623" s="59"/>
      <c r="J623" s="59"/>
      <c r="K623" s="59">
        <v>7</v>
      </c>
      <c r="L623" s="144">
        <v>7</v>
      </c>
      <c r="M623" s="223"/>
      <c r="N623" s="129"/>
      <c r="O623" s="225"/>
      <c r="P623" s="129"/>
      <c r="Q623" s="198">
        <v>9</v>
      </c>
      <c r="R623" s="124"/>
      <c r="S623" s="233"/>
    </row>
    <row r="624" spans="1:23" ht="15.75" customHeight="1" x14ac:dyDescent="0.25">
      <c r="A624" s="58">
        <v>2501</v>
      </c>
      <c r="B624" s="59"/>
      <c r="C624" s="59"/>
      <c r="D624" s="59"/>
      <c r="E624" s="59"/>
      <c r="F624" s="59"/>
      <c r="G624" s="59"/>
      <c r="H624" s="59"/>
      <c r="I624" s="59"/>
      <c r="J624" s="59"/>
      <c r="K624" s="59">
        <v>2</v>
      </c>
      <c r="L624" s="144">
        <v>2</v>
      </c>
      <c r="M624" s="223"/>
      <c r="N624" s="129"/>
      <c r="O624" s="225"/>
      <c r="P624" s="191" t="s">
        <v>83</v>
      </c>
      <c r="Q624" s="197">
        <v>41</v>
      </c>
      <c r="R624" s="111">
        <f>L627</f>
        <v>58</v>
      </c>
      <c r="S624" s="193" t="s">
        <v>11</v>
      </c>
    </row>
    <row r="625" spans="1:20" ht="15.75" customHeight="1" x14ac:dyDescent="0.25">
      <c r="A625" s="58">
        <v>2502</v>
      </c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144"/>
      <c r="M625" s="223"/>
      <c r="N625" s="129"/>
      <c r="O625" s="225"/>
      <c r="P625" s="192" t="s">
        <v>85</v>
      </c>
      <c r="Q625" s="86">
        <f>IF(Q624/B610=0,"",Q624/B610)</f>
        <v>0.3504273504273504</v>
      </c>
      <c r="R625" s="112">
        <f>IF(Q624/R624=0,"",Q624/R624)</f>
        <v>0.7068965517241379</v>
      </c>
      <c r="S625" s="194" t="s">
        <v>86</v>
      </c>
    </row>
    <row r="626" spans="1:20" ht="15.75" x14ac:dyDescent="0.25">
      <c r="A626" s="58">
        <v>2601</v>
      </c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144"/>
      <c r="M626" s="226"/>
      <c r="N626" s="227"/>
      <c r="O626" s="228"/>
      <c r="P626" s="90"/>
      <c r="Q626" s="91"/>
      <c r="R626" s="91"/>
      <c r="S626" s="113"/>
    </row>
    <row r="627" spans="1:20" ht="18" x14ac:dyDescent="0.25">
      <c r="A627" s="28"/>
      <c r="B627" s="280" t="s">
        <v>111</v>
      </c>
      <c r="C627" s="280"/>
      <c r="D627" s="280"/>
      <c r="E627" s="280"/>
      <c r="F627" s="280"/>
      <c r="G627" s="280"/>
      <c r="H627" s="280"/>
      <c r="I627" s="280"/>
      <c r="J627" s="280"/>
      <c r="K627" s="280"/>
      <c r="L627" s="93">
        <f>SUM(L610:L624)</f>
        <v>58</v>
      </c>
      <c r="M627" s="94">
        <f>(SUM(L615:L619)/B610)</f>
        <v>8.5470085470085479E-3</v>
      </c>
      <c r="N627" s="94">
        <f>IF(L627=0,"",L627/B610)</f>
        <v>0.49572649572649574</v>
      </c>
      <c r="O627" s="94">
        <f>N627-M627</f>
        <v>0.48717948717948717</v>
      </c>
      <c r="P627" s="3"/>
      <c r="Q627" s="29"/>
      <c r="R627" s="22"/>
      <c r="S627" s="3"/>
    </row>
    <row r="628" spans="1:20" ht="12.75" customHeight="1" x14ac:dyDescent="0.2"/>
    <row r="629" spans="1:20" ht="12.75" customHeight="1" x14ac:dyDescent="0.2"/>
    <row r="630" spans="1:20" ht="26.25" x14ac:dyDescent="0.4">
      <c r="A630" s="2"/>
      <c r="B630" s="279" t="s">
        <v>99</v>
      </c>
      <c r="C630" s="279"/>
      <c r="D630" s="279"/>
      <c r="E630" s="279"/>
      <c r="F630" s="279"/>
      <c r="G630" s="279"/>
      <c r="H630" s="279"/>
      <c r="I630" s="279"/>
      <c r="J630" s="279"/>
      <c r="K630" s="279"/>
      <c r="L630" s="179" t="s">
        <v>116</v>
      </c>
      <c r="M630" s="57"/>
      <c r="N630" s="29"/>
      <c r="O630" s="3"/>
      <c r="P630" s="29"/>
      <c r="Q630" s="29"/>
      <c r="R630" s="29"/>
    </row>
    <row r="631" spans="1:20" ht="20.25" x14ac:dyDescent="0.2">
      <c r="A631" s="293" t="s">
        <v>10</v>
      </c>
      <c r="B631" s="311" t="s">
        <v>100</v>
      </c>
      <c r="C631" s="312"/>
      <c r="D631" s="312"/>
      <c r="E631" s="312"/>
      <c r="F631" s="312"/>
      <c r="G631" s="312"/>
      <c r="H631" s="312"/>
      <c r="I631" s="312"/>
      <c r="J631" s="312"/>
      <c r="K631" s="313"/>
      <c r="L631" s="309" t="s">
        <v>11</v>
      </c>
      <c r="M631" s="300" t="s">
        <v>3</v>
      </c>
      <c r="N631" s="300" t="s">
        <v>4</v>
      </c>
      <c r="O631" s="300" t="s">
        <v>5</v>
      </c>
      <c r="P631" s="300" t="s">
        <v>6</v>
      </c>
      <c r="Q631" s="300" t="s">
        <v>7</v>
      </c>
      <c r="R631" s="300" t="s">
        <v>8</v>
      </c>
      <c r="S631" s="269" t="s">
        <v>101</v>
      </c>
    </row>
    <row r="632" spans="1:20" ht="15.75" customHeight="1" x14ac:dyDescent="0.25">
      <c r="A632" s="268"/>
      <c r="B632" s="58" t="s">
        <v>102</v>
      </c>
      <c r="C632" s="58" t="s">
        <v>103</v>
      </c>
      <c r="D632" s="58" t="s">
        <v>104</v>
      </c>
      <c r="E632" s="58" t="s">
        <v>105</v>
      </c>
      <c r="F632" s="58" t="s">
        <v>106</v>
      </c>
      <c r="G632" s="58" t="s">
        <v>107</v>
      </c>
      <c r="H632" s="58" t="s">
        <v>108</v>
      </c>
      <c r="I632" s="58" t="s">
        <v>109</v>
      </c>
      <c r="J632" s="58" t="s">
        <v>110</v>
      </c>
      <c r="K632" s="58" t="s">
        <v>135</v>
      </c>
      <c r="L632" s="310"/>
      <c r="M632" s="301"/>
      <c r="N632" s="301"/>
      <c r="O632" s="301"/>
      <c r="P632" s="301"/>
      <c r="Q632" s="301"/>
      <c r="R632" s="301"/>
      <c r="S632" s="268"/>
    </row>
    <row r="633" spans="1:20" ht="15.75" customHeight="1" x14ac:dyDescent="0.25">
      <c r="A633" s="58">
        <v>1802</v>
      </c>
      <c r="B633" s="59">
        <v>130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144"/>
      <c r="M633" s="220"/>
      <c r="N633" s="221"/>
      <c r="O633" s="222"/>
      <c r="P633" s="229"/>
      <c r="Q633" s="63">
        <f>B633</f>
        <v>130</v>
      </c>
      <c r="R633" s="230"/>
      <c r="S633" s="229"/>
    </row>
    <row r="634" spans="1:20" ht="15.75" customHeight="1" x14ac:dyDescent="0.25">
      <c r="A634" s="58">
        <v>1901</v>
      </c>
      <c r="B634" s="59"/>
      <c r="C634" s="59">
        <v>130</v>
      </c>
      <c r="D634" s="59"/>
      <c r="E634" s="59"/>
      <c r="F634" s="59"/>
      <c r="G634" s="59"/>
      <c r="H634" s="59"/>
      <c r="I634" s="59"/>
      <c r="J634" s="59"/>
      <c r="K634" s="59"/>
      <c r="L634" s="144"/>
      <c r="M634" s="223"/>
      <c r="N634" s="129"/>
      <c r="O634" s="224"/>
      <c r="P634" s="67">
        <f>IF(C634=0,"",C634/B633)</f>
        <v>1</v>
      </c>
      <c r="Q634" s="68">
        <v>130</v>
      </c>
      <c r="R634" s="231">
        <f t="shared" ref="R634:R642" si="57">IF(Q634=0,"",Q634/Q633)</f>
        <v>1</v>
      </c>
      <c r="S634" s="231">
        <f t="shared" ref="S634:S642" si="58">IF(Q634=0,"",100%-R634)</f>
        <v>0</v>
      </c>
    </row>
    <row r="635" spans="1:20" ht="15.75" customHeight="1" x14ac:dyDescent="0.25">
      <c r="A635" s="58">
        <v>1902</v>
      </c>
      <c r="B635" s="59"/>
      <c r="C635" s="59"/>
      <c r="D635" s="59">
        <v>80</v>
      </c>
      <c r="E635" s="59"/>
      <c r="F635" s="59"/>
      <c r="G635" s="59"/>
      <c r="H635" s="59"/>
      <c r="I635" s="59"/>
      <c r="J635" s="59"/>
      <c r="K635" s="59"/>
      <c r="L635" s="144"/>
      <c r="M635" s="223"/>
      <c r="N635" s="129"/>
      <c r="O635" s="224"/>
      <c r="P635" s="67">
        <f>IF(D635=0,"",D635/C634)</f>
        <v>0.61538461538461542</v>
      </c>
      <c r="Q635" s="68">
        <v>99</v>
      </c>
      <c r="R635" s="231">
        <f t="shared" si="57"/>
        <v>0.7615384615384615</v>
      </c>
      <c r="S635" s="231">
        <f t="shared" si="58"/>
        <v>0.2384615384615385</v>
      </c>
      <c r="T635" s="8">
        <f>Q635/Q633</f>
        <v>0.7615384615384615</v>
      </c>
    </row>
    <row r="636" spans="1:20" ht="15.75" customHeight="1" x14ac:dyDescent="0.25">
      <c r="A636" s="58">
        <v>2001</v>
      </c>
      <c r="B636" s="59"/>
      <c r="C636" s="59"/>
      <c r="D636" s="59"/>
      <c r="E636" s="59">
        <v>70</v>
      </c>
      <c r="F636" s="59"/>
      <c r="G636" s="59"/>
      <c r="H636" s="59"/>
      <c r="I636" s="59"/>
      <c r="J636" s="59"/>
      <c r="K636" s="59"/>
      <c r="L636" s="144"/>
      <c r="M636" s="223"/>
      <c r="N636" s="129"/>
      <c r="O636" s="224"/>
      <c r="P636" s="67">
        <f>IF(E636=0,"",E636/D635)</f>
        <v>0.875</v>
      </c>
      <c r="Q636" s="68">
        <v>95</v>
      </c>
      <c r="R636" s="231">
        <f t="shared" si="57"/>
        <v>0.95959595959595956</v>
      </c>
      <c r="S636" s="231">
        <f t="shared" si="58"/>
        <v>4.0404040404040442E-2</v>
      </c>
    </row>
    <row r="637" spans="1:20" ht="15.75" customHeight="1" x14ac:dyDescent="0.25">
      <c r="A637" s="58">
        <v>2002</v>
      </c>
      <c r="B637" s="59"/>
      <c r="C637" s="59"/>
      <c r="D637" s="59"/>
      <c r="E637" s="59"/>
      <c r="F637" s="59">
        <v>70</v>
      </c>
      <c r="G637" s="59"/>
      <c r="H637" s="59"/>
      <c r="I637" s="59"/>
      <c r="J637" s="59"/>
      <c r="K637" s="59"/>
      <c r="L637" s="144"/>
      <c r="M637" s="223"/>
      <c r="N637" s="129"/>
      <c r="O637" s="224"/>
      <c r="P637" s="67">
        <f>IF(F637=0,"",F637/E636)</f>
        <v>1</v>
      </c>
      <c r="Q637" s="68">
        <v>93</v>
      </c>
      <c r="R637" s="231">
        <f t="shared" si="57"/>
        <v>0.97894736842105268</v>
      </c>
      <c r="S637" s="231">
        <f t="shared" si="58"/>
        <v>2.1052631578947323E-2</v>
      </c>
    </row>
    <row r="638" spans="1:20" ht="15.75" customHeight="1" x14ac:dyDescent="0.25">
      <c r="A638" s="58">
        <v>2101</v>
      </c>
      <c r="B638" s="59"/>
      <c r="C638" s="59"/>
      <c r="D638" s="59"/>
      <c r="E638" s="59"/>
      <c r="F638" s="59"/>
      <c r="G638" s="59">
        <v>55</v>
      </c>
      <c r="H638" s="59"/>
      <c r="I638" s="59"/>
      <c r="J638" s="59"/>
      <c r="K638" s="59"/>
      <c r="L638" s="144"/>
      <c r="M638" s="223"/>
      <c r="N638" s="129"/>
      <c r="O638" s="224"/>
      <c r="P638" s="67">
        <f>IF(G638=0,"",G638/F637)</f>
        <v>0.7857142857142857</v>
      </c>
      <c r="Q638" s="68">
        <v>89</v>
      </c>
      <c r="R638" s="231">
        <f t="shared" si="57"/>
        <v>0.956989247311828</v>
      </c>
      <c r="S638" s="231">
        <f t="shared" si="58"/>
        <v>4.3010752688172005E-2</v>
      </c>
    </row>
    <row r="639" spans="1:20" ht="15.75" customHeight="1" x14ac:dyDescent="0.25">
      <c r="A639" s="58">
        <v>2102</v>
      </c>
      <c r="B639" s="59"/>
      <c r="C639" s="59"/>
      <c r="D639" s="59"/>
      <c r="E639" s="59"/>
      <c r="F639" s="59"/>
      <c r="G639" s="59"/>
      <c r="H639" s="59">
        <v>55</v>
      </c>
      <c r="I639" s="59"/>
      <c r="J639" s="59"/>
      <c r="K639" s="59"/>
      <c r="L639" s="144"/>
      <c r="M639" s="223"/>
      <c r="N639" s="129"/>
      <c r="O639" s="224"/>
      <c r="P639" s="67">
        <f>IF(H639=0,"",H639/G638)</f>
        <v>1</v>
      </c>
      <c r="Q639" s="68">
        <v>89</v>
      </c>
      <c r="R639" s="231">
        <f t="shared" si="57"/>
        <v>1</v>
      </c>
      <c r="S639" s="231">
        <f t="shared" si="58"/>
        <v>0</v>
      </c>
    </row>
    <row r="640" spans="1:20" ht="15.75" customHeight="1" x14ac:dyDescent="0.25">
      <c r="A640" s="58">
        <v>2201</v>
      </c>
      <c r="B640" s="59"/>
      <c r="C640" s="59"/>
      <c r="D640" s="59"/>
      <c r="E640" s="59"/>
      <c r="F640" s="59"/>
      <c r="G640" s="59"/>
      <c r="H640" s="59"/>
      <c r="I640" s="59">
        <v>55</v>
      </c>
      <c r="J640" s="59"/>
      <c r="K640" s="59"/>
      <c r="L640" s="144"/>
      <c r="M640" s="223"/>
      <c r="N640" s="129"/>
      <c r="O640" s="224"/>
      <c r="P640" s="67">
        <f>IF(I640=0,"",I640/H639)</f>
        <v>1</v>
      </c>
      <c r="Q640" s="68">
        <v>81</v>
      </c>
      <c r="R640" s="231">
        <f t="shared" si="57"/>
        <v>0.9101123595505618</v>
      </c>
      <c r="S640" s="231">
        <f t="shared" si="58"/>
        <v>8.98876404494382E-2</v>
      </c>
    </row>
    <row r="641" spans="1:19" ht="15.75" customHeight="1" x14ac:dyDescent="0.25">
      <c r="A641" s="58">
        <v>2202</v>
      </c>
      <c r="B641" s="59"/>
      <c r="C641" s="59"/>
      <c r="D641" s="59"/>
      <c r="E641" s="59"/>
      <c r="F641" s="59"/>
      <c r="G641" s="59"/>
      <c r="H641" s="59"/>
      <c r="I641" s="59"/>
      <c r="J641" s="59">
        <v>55</v>
      </c>
      <c r="K641" s="59"/>
      <c r="L641" s="144"/>
      <c r="M641" s="223"/>
      <c r="N641" s="129"/>
      <c r="O641" s="224"/>
      <c r="P641" s="71">
        <f>IF(J641=0,"",J641/I640)</f>
        <v>1</v>
      </c>
      <c r="Q641" s="68">
        <v>81</v>
      </c>
      <c r="R641" s="71">
        <f t="shared" si="57"/>
        <v>1</v>
      </c>
      <c r="S641" s="71">
        <f t="shared" si="58"/>
        <v>0</v>
      </c>
    </row>
    <row r="642" spans="1:19" ht="15.75" customHeight="1" x14ac:dyDescent="0.25">
      <c r="A642" s="58">
        <v>2301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59">
        <v>55</v>
      </c>
      <c r="L642" s="144">
        <v>22</v>
      </c>
      <c r="M642" s="223"/>
      <c r="N642" s="129"/>
      <c r="O642" s="225"/>
      <c r="P642" s="71">
        <f>IF(K642=0,"",K642/J641)</f>
        <v>1</v>
      </c>
      <c r="Q642" s="68">
        <v>78</v>
      </c>
      <c r="R642" s="71">
        <f t="shared" si="57"/>
        <v>0.96296296296296291</v>
      </c>
      <c r="S642" s="71">
        <f t="shared" si="58"/>
        <v>3.703703703703709E-2</v>
      </c>
    </row>
    <row r="643" spans="1:19" ht="15.75" customHeight="1" x14ac:dyDescent="0.25">
      <c r="A643" s="58">
        <v>2302</v>
      </c>
      <c r="B643" s="59"/>
      <c r="C643" s="59"/>
      <c r="D643" s="59"/>
      <c r="E643" s="59"/>
      <c r="F643" s="59"/>
      <c r="G643" s="59"/>
      <c r="H643" s="59"/>
      <c r="I643" s="59"/>
      <c r="J643" s="59"/>
      <c r="K643" s="59">
        <v>43</v>
      </c>
      <c r="L643" s="144">
        <v>29</v>
      </c>
      <c r="M643" s="223"/>
      <c r="N643" s="129"/>
      <c r="O643" s="225"/>
      <c r="P643" s="233"/>
      <c r="Q643" s="109">
        <v>54</v>
      </c>
      <c r="R643" s="234"/>
      <c r="S643" s="233"/>
    </row>
    <row r="644" spans="1:19" ht="15.75" customHeight="1" x14ac:dyDescent="0.25">
      <c r="A644" s="58">
        <v>2401</v>
      </c>
      <c r="B644" s="59"/>
      <c r="C644" s="59"/>
      <c r="D644" s="59"/>
      <c r="E644" s="59"/>
      <c r="F644" s="59"/>
      <c r="G644" s="59"/>
      <c r="H644" s="59"/>
      <c r="I644" s="59"/>
      <c r="J644" s="59"/>
      <c r="K644" s="59">
        <v>12</v>
      </c>
      <c r="L644" s="144">
        <v>10</v>
      </c>
      <c r="M644" s="223"/>
      <c r="N644" s="129"/>
      <c r="O644" s="225"/>
      <c r="P644" s="233"/>
      <c r="Q644" s="196">
        <v>23</v>
      </c>
      <c r="R644" s="234"/>
      <c r="S644" s="233"/>
    </row>
    <row r="645" spans="1:19" ht="15.75" customHeight="1" x14ac:dyDescent="0.25">
      <c r="A645" s="58">
        <v>2402</v>
      </c>
      <c r="B645" s="59"/>
      <c r="C645" s="59"/>
      <c r="D645" s="59"/>
      <c r="E645" s="59"/>
      <c r="F645" s="59"/>
      <c r="G645" s="59"/>
      <c r="H645" s="59"/>
      <c r="I645" s="59"/>
      <c r="J645" s="59"/>
      <c r="K645" s="59">
        <v>7</v>
      </c>
      <c r="L645" s="144">
        <v>7</v>
      </c>
      <c r="M645" s="223"/>
      <c r="N645" s="129"/>
      <c r="O645" s="225"/>
      <c r="P645" s="129"/>
      <c r="Q645" s="198">
        <v>14</v>
      </c>
      <c r="R645" s="124"/>
      <c r="S645" s="233"/>
    </row>
    <row r="646" spans="1:19" ht="15.75" customHeight="1" x14ac:dyDescent="0.25">
      <c r="A646" s="58">
        <v>2501</v>
      </c>
      <c r="B646" s="59"/>
      <c r="C646" s="59"/>
      <c r="D646" s="59"/>
      <c r="E646" s="59"/>
      <c r="F646" s="59"/>
      <c r="G646" s="59"/>
      <c r="H646" s="59"/>
      <c r="I646" s="59"/>
      <c r="J646" s="59"/>
      <c r="K646" s="59">
        <v>6</v>
      </c>
      <c r="L646" s="144">
        <v>5</v>
      </c>
      <c r="M646" s="223"/>
      <c r="N646" s="129"/>
      <c r="O646" s="225"/>
      <c r="P646" s="191" t="s">
        <v>83</v>
      </c>
      <c r="Q646" s="197">
        <v>43</v>
      </c>
      <c r="R646" s="111">
        <f>L649</f>
        <v>73</v>
      </c>
      <c r="S646" s="193" t="s">
        <v>11</v>
      </c>
    </row>
    <row r="647" spans="1:19" ht="15.75" customHeight="1" x14ac:dyDescent="0.25">
      <c r="A647" s="58">
        <v>2502</v>
      </c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144"/>
      <c r="M647" s="223"/>
      <c r="N647" s="129"/>
      <c r="O647" s="225"/>
      <c r="P647" s="192" t="s">
        <v>85</v>
      </c>
      <c r="Q647" s="86">
        <f>IF(Q646/B633=0,"",Q646/B633)</f>
        <v>0.33076923076923076</v>
      </c>
      <c r="R647" s="112">
        <f>IF(Q646/R646=0,"",Q646/R646)</f>
        <v>0.58904109589041098</v>
      </c>
      <c r="S647" s="194" t="s">
        <v>86</v>
      </c>
    </row>
    <row r="648" spans="1:19" ht="15.75" customHeight="1" x14ac:dyDescent="0.25">
      <c r="A648" s="58">
        <v>2601</v>
      </c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144"/>
      <c r="M648" s="226"/>
      <c r="N648" s="227"/>
      <c r="O648" s="228"/>
      <c r="P648" s="90"/>
      <c r="Q648" s="91"/>
      <c r="R648" s="91"/>
      <c r="S648" s="113"/>
    </row>
    <row r="649" spans="1:19" ht="18" x14ac:dyDescent="0.25">
      <c r="A649" s="28"/>
      <c r="B649" s="280" t="s">
        <v>111</v>
      </c>
      <c r="C649" s="280"/>
      <c r="D649" s="280"/>
      <c r="E649" s="280"/>
      <c r="F649" s="280"/>
      <c r="G649" s="280"/>
      <c r="H649" s="280"/>
      <c r="I649" s="280"/>
      <c r="J649" s="280"/>
      <c r="K649" s="280"/>
      <c r="L649" s="93">
        <f>SUM(L633:L646)</f>
        <v>73</v>
      </c>
      <c r="M649" s="94">
        <f>IF(L642=0,"",L642/B633)</f>
        <v>0.16923076923076924</v>
      </c>
      <c r="N649" s="94">
        <f>IF(L649=0,"",L649/B633)</f>
        <v>0.56153846153846154</v>
      </c>
      <c r="O649" s="94">
        <f>N649-M649</f>
        <v>0.3923076923076923</v>
      </c>
      <c r="P649" s="3"/>
      <c r="Q649" s="29"/>
      <c r="R649" s="22"/>
      <c r="S649" s="3"/>
    </row>
    <row r="650" spans="1:19" ht="12.75" customHeight="1" x14ac:dyDescent="0.2"/>
    <row r="651" spans="1:19" ht="12.75" customHeight="1" x14ac:dyDescent="0.2"/>
    <row r="652" spans="1:19" ht="26.25" x14ac:dyDescent="0.4">
      <c r="A652" s="2"/>
      <c r="B652" s="279" t="s">
        <v>99</v>
      </c>
      <c r="C652" s="279"/>
      <c r="D652" s="279"/>
      <c r="E652" s="279"/>
      <c r="F652" s="279"/>
      <c r="G652" s="279"/>
      <c r="H652" s="279"/>
      <c r="I652" s="279"/>
      <c r="J652" s="279"/>
      <c r="K652" s="279"/>
      <c r="L652" s="179" t="s">
        <v>117</v>
      </c>
      <c r="M652" s="57"/>
      <c r="N652" s="29"/>
      <c r="O652" s="3"/>
      <c r="P652" s="29"/>
      <c r="Q652" s="29"/>
      <c r="R652" s="29"/>
    </row>
    <row r="653" spans="1:19" ht="20.25" x14ac:dyDescent="0.2">
      <c r="A653" s="293" t="s">
        <v>10</v>
      </c>
      <c r="B653" s="311" t="s">
        <v>100</v>
      </c>
      <c r="C653" s="312"/>
      <c r="D653" s="312"/>
      <c r="E653" s="312"/>
      <c r="F653" s="312"/>
      <c r="G653" s="312"/>
      <c r="H653" s="312"/>
      <c r="I653" s="312"/>
      <c r="J653" s="312"/>
      <c r="K653" s="313"/>
      <c r="L653" s="309" t="s">
        <v>11</v>
      </c>
      <c r="M653" s="300" t="s">
        <v>3</v>
      </c>
      <c r="N653" s="300" t="s">
        <v>4</v>
      </c>
      <c r="O653" s="300" t="s">
        <v>5</v>
      </c>
      <c r="P653" s="300" t="s">
        <v>6</v>
      </c>
      <c r="Q653" s="300" t="s">
        <v>7</v>
      </c>
      <c r="R653" s="300" t="s">
        <v>8</v>
      </c>
      <c r="S653" s="269" t="s">
        <v>101</v>
      </c>
    </row>
    <row r="654" spans="1:19" ht="15.75" x14ac:dyDescent="0.25">
      <c r="A654" s="268"/>
      <c r="B654" s="58" t="s">
        <v>102</v>
      </c>
      <c r="C654" s="58" t="s">
        <v>103</v>
      </c>
      <c r="D654" s="58" t="s">
        <v>104</v>
      </c>
      <c r="E654" s="58" t="s">
        <v>105</v>
      </c>
      <c r="F654" s="58" t="s">
        <v>106</v>
      </c>
      <c r="G654" s="58" t="s">
        <v>107</v>
      </c>
      <c r="H654" s="58" t="s">
        <v>108</v>
      </c>
      <c r="I654" s="58" t="s">
        <v>109</v>
      </c>
      <c r="J654" s="58" t="s">
        <v>110</v>
      </c>
      <c r="K654" s="58" t="s">
        <v>135</v>
      </c>
      <c r="L654" s="310"/>
      <c r="M654" s="301"/>
      <c r="N654" s="301"/>
      <c r="O654" s="301"/>
      <c r="P654" s="301"/>
      <c r="Q654" s="301"/>
      <c r="R654" s="301"/>
      <c r="S654" s="268"/>
    </row>
    <row r="655" spans="1:19" ht="15.75" customHeight="1" x14ac:dyDescent="0.25">
      <c r="A655" s="58">
        <v>1901</v>
      </c>
      <c r="B655" s="59">
        <v>129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144"/>
      <c r="M655" s="220"/>
      <c r="N655" s="221"/>
      <c r="O655" s="222"/>
      <c r="P655" s="229"/>
      <c r="Q655" s="63">
        <f>B655</f>
        <v>129</v>
      </c>
      <c r="R655" s="230"/>
      <c r="S655" s="229"/>
    </row>
    <row r="656" spans="1:19" ht="15.75" customHeight="1" x14ac:dyDescent="0.25">
      <c r="A656" s="58">
        <v>1902</v>
      </c>
      <c r="B656" s="59"/>
      <c r="C656" s="59">
        <v>95</v>
      </c>
      <c r="D656" s="59"/>
      <c r="E656" s="59"/>
      <c r="F656" s="59"/>
      <c r="G656" s="59"/>
      <c r="H656" s="59"/>
      <c r="I656" s="59"/>
      <c r="J656" s="59"/>
      <c r="K656" s="59"/>
      <c r="L656" s="144"/>
      <c r="M656" s="223"/>
      <c r="N656" s="129"/>
      <c r="O656" s="224"/>
      <c r="P656" s="67">
        <f>IF(C656=0,"",C656/B655)</f>
        <v>0.73643410852713176</v>
      </c>
      <c r="Q656" s="68">
        <v>95</v>
      </c>
      <c r="R656" s="231">
        <f t="shared" ref="R656:R663" si="59">IF(Q656=0,"",Q656/Q655)</f>
        <v>0.73643410852713176</v>
      </c>
      <c r="S656" s="231">
        <f t="shared" ref="S656:S663" si="60">IF(Q656=0,"",100%-R656)</f>
        <v>0.26356589147286824</v>
      </c>
    </row>
    <row r="657" spans="1:20" ht="15.75" customHeight="1" x14ac:dyDescent="0.25">
      <c r="A657" s="58">
        <v>2001</v>
      </c>
      <c r="B657" s="59"/>
      <c r="C657" s="59"/>
      <c r="D657" s="59">
        <v>63</v>
      </c>
      <c r="E657" s="59"/>
      <c r="F657" s="59"/>
      <c r="G657" s="59"/>
      <c r="H657" s="59"/>
      <c r="I657" s="59"/>
      <c r="J657" s="59"/>
      <c r="K657" s="59"/>
      <c r="L657" s="144"/>
      <c r="M657" s="223"/>
      <c r="N657" s="129"/>
      <c r="O657" s="224"/>
      <c r="P657" s="67">
        <f>IF(D657=0,"",D657/C656)</f>
        <v>0.66315789473684206</v>
      </c>
      <c r="Q657" s="68">
        <v>91</v>
      </c>
      <c r="R657" s="231">
        <f t="shared" si="59"/>
        <v>0.95789473684210524</v>
      </c>
      <c r="S657" s="231">
        <f t="shared" si="60"/>
        <v>4.2105263157894757E-2</v>
      </c>
      <c r="T657" s="8">
        <f>Q657/Q655</f>
        <v>0.70542635658914732</v>
      </c>
    </row>
    <row r="658" spans="1:20" ht="15.75" customHeight="1" x14ac:dyDescent="0.25">
      <c r="A658" s="58">
        <v>2002</v>
      </c>
      <c r="B658" s="59"/>
      <c r="C658" s="59"/>
      <c r="D658" s="59"/>
      <c r="E658" s="59">
        <v>53</v>
      </c>
      <c r="F658" s="59"/>
      <c r="G658" s="59"/>
      <c r="H658" s="59"/>
      <c r="I658" s="59"/>
      <c r="J658" s="59"/>
      <c r="K658" s="59"/>
      <c r="L658" s="144"/>
      <c r="M658" s="223"/>
      <c r="N658" s="129"/>
      <c r="O658" s="224"/>
      <c r="P658" s="67">
        <f>IF(E658=0,"",E658/D657)</f>
        <v>0.84126984126984128</v>
      </c>
      <c r="Q658" s="68">
        <v>85</v>
      </c>
      <c r="R658" s="231">
        <f t="shared" si="59"/>
        <v>0.93406593406593408</v>
      </c>
      <c r="S658" s="231">
        <f t="shared" si="60"/>
        <v>6.5934065934065922E-2</v>
      </c>
    </row>
    <row r="659" spans="1:20" ht="15.75" customHeight="1" x14ac:dyDescent="0.25">
      <c r="A659" s="58">
        <v>2101</v>
      </c>
      <c r="B659" s="59"/>
      <c r="C659" s="59"/>
      <c r="D659" s="59"/>
      <c r="E659" s="59"/>
      <c r="F659" s="59">
        <v>43</v>
      </c>
      <c r="G659" s="59"/>
      <c r="H659" s="59"/>
      <c r="I659" s="59"/>
      <c r="J659" s="59"/>
      <c r="K659" s="59"/>
      <c r="L659" s="144"/>
      <c r="M659" s="223"/>
      <c r="N659" s="129"/>
      <c r="O659" s="224"/>
      <c r="P659" s="67">
        <f>IF(F659=0,"",F659/E658)</f>
        <v>0.81132075471698117</v>
      </c>
      <c r="Q659" s="68">
        <v>78</v>
      </c>
      <c r="R659" s="231">
        <f t="shared" si="59"/>
        <v>0.91764705882352937</v>
      </c>
      <c r="S659" s="231">
        <f t="shared" si="60"/>
        <v>8.2352941176470629E-2</v>
      </c>
    </row>
    <row r="660" spans="1:20" ht="15.75" customHeight="1" x14ac:dyDescent="0.25">
      <c r="A660" s="58">
        <v>2102</v>
      </c>
      <c r="B660" s="59"/>
      <c r="C660" s="59"/>
      <c r="D660" s="59"/>
      <c r="E660" s="59"/>
      <c r="F660" s="59"/>
      <c r="G660" s="59">
        <v>31</v>
      </c>
      <c r="H660" s="59"/>
      <c r="I660" s="59"/>
      <c r="J660" s="59"/>
      <c r="K660" s="59"/>
      <c r="L660" s="144"/>
      <c r="M660" s="223"/>
      <c r="N660" s="129"/>
      <c r="O660" s="224"/>
      <c r="P660" s="67">
        <f>IF(G660=0,"",G660/F659)</f>
        <v>0.72093023255813948</v>
      </c>
      <c r="Q660" s="68">
        <v>70</v>
      </c>
      <c r="R660" s="231">
        <f t="shared" si="59"/>
        <v>0.89743589743589747</v>
      </c>
      <c r="S660" s="231">
        <f t="shared" si="60"/>
        <v>0.10256410256410253</v>
      </c>
    </row>
    <row r="661" spans="1:20" ht="15.75" customHeight="1" x14ac:dyDescent="0.25">
      <c r="A661" s="58">
        <v>2201</v>
      </c>
      <c r="B661" s="59"/>
      <c r="C661" s="59"/>
      <c r="D661" s="59"/>
      <c r="E661" s="59"/>
      <c r="F661" s="59"/>
      <c r="G661" s="59"/>
      <c r="H661" s="59">
        <v>27</v>
      </c>
      <c r="I661" s="59"/>
      <c r="J661" s="59"/>
      <c r="K661" s="59"/>
      <c r="L661" s="144"/>
      <c r="M661" s="223"/>
      <c r="N661" s="129"/>
      <c r="O661" s="224"/>
      <c r="P661" s="67">
        <f>IF(H661=0,"",H661/G660)</f>
        <v>0.87096774193548387</v>
      </c>
      <c r="Q661" s="68">
        <v>70</v>
      </c>
      <c r="R661" s="231">
        <f t="shared" si="59"/>
        <v>1</v>
      </c>
      <c r="S661" s="231">
        <f t="shared" si="60"/>
        <v>0</v>
      </c>
    </row>
    <row r="662" spans="1:20" ht="15.75" customHeight="1" x14ac:dyDescent="0.25">
      <c r="A662" s="58">
        <v>2202</v>
      </c>
      <c r="B662" s="59"/>
      <c r="C662" s="59"/>
      <c r="D662" s="59"/>
      <c r="E662" s="59"/>
      <c r="F662" s="59"/>
      <c r="G662" s="59"/>
      <c r="H662" s="59"/>
      <c r="I662" s="59">
        <v>35</v>
      </c>
      <c r="J662" s="59"/>
      <c r="K662" s="59"/>
      <c r="L662" s="144"/>
      <c r="M662" s="223"/>
      <c r="N662" s="129"/>
      <c r="O662" s="224"/>
      <c r="P662" s="67">
        <f>IF(I662=0,"",I662/H661)</f>
        <v>1.2962962962962963</v>
      </c>
      <c r="Q662" s="68">
        <v>63</v>
      </c>
      <c r="R662" s="231">
        <f t="shared" si="59"/>
        <v>0.9</v>
      </c>
      <c r="S662" s="231">
        <f t="shared" si="60"/>
        <v>9.9999999999999978E-2</v>
      </c>
    </row>
    <row r="663" spans="1:20" ht="15.75" customHeight="1" x14ac:dyDescent="0.25">
      <c r="A663" s="58">
        <v>2301</v>
      </c>
      <c r="B663" s="59"/>
      <c r="C663" s="59"/>
      <c r="D663" s="59"/>
      <c r="E663" s="59"/>
      <c r="F663" s="59"/>
      <c r="G663" s="59"/>
      <c r="H663" s="59"/>
      <c r="I663" s="59"/>
      <c r="J663" s="59">
        <v>35</v>
      </c>
      <c r="K663" s="59"/>
      <c r="L663" s="144"/>
      <c r="M663" s="223"/>
      <c r="N663" s="129"/>
      <c r="O663" s="224"/>
      <c r="P663" s="71">
        <f>IF(J663=0,"",J663/I662)</f>
        <v>1</v>
      </c>
      <c r="Q663" s="68">
        <v>62</v>
      </c>
      <c r="R663" s="71">
        <f t="shared" si="59"/>
        <v>0.98412698412698407</v>
      </c>
      <c r="S663" s="71">
        <f t="shared" si="60"/>
        <v>1.5873015873015928E-2</v>
      </c>
    </row>
    <row r="664" spans="1:20" ht="15.75" customHeight="1" x14ac:dyDescent="0.25">
      <c r="A664" s="58">
        <v>2302</v>
      </c>
      <c r="B664" s="59"/>
      <c r="C664" s="59"/>
      <c r="D664" s="59"/>
      <c r="E664" s="59"/>
      <c r="F664" s="59"/>
      <c r="G664" s="59"/>
      <c r="H664" s="59"/>
      <c r="I664" s="59"/>
      <c r="J664" s="59"/>
      <c r="K664" s="59">
        <v>35</v>
      </c>
      <c r="L664" s="144">
        <v>14</v>
      </c>
      <c r="M664" s="223"/>
      <c r="N664" s="129"/>
      <c r="O664" s="225"/>
      <c r="P664" s="71">
        <f>IF(K664=0,"",K664/J663)</f>
        <v>1</v>
      </c>
      <c r="Q664" s="68">
        <v>62</v>
      </c>
      <c r="R664" s="71">
        <f t="shared" ref="R664" si="61">IF(Q664=0,"",Q664/Q663)</f>
        <v>1</v>
      </c>
      <c r="S664" s="71">
        <f t="shared" ref="S664" si="62">IF(Q664=0,"",100%-R664)</f>
        <v>0</v>
      </c>
    </row>
    <row r="665" spans="1:20" ht="15.75" customHeight="1" x14ac:dyDescent="0.25">
      <c r="A665" s="58">
        <v>2401</v>
      </c>
      <c r="B665" s="59"/>
      <c r="C665" s="59"/>
      <c r="D665" s="59"/>
      <c r="E665" s="59"/>
      <c r="F665" s="59"/>
      <c r="G665" s="59"/>
      <c r="H665" s="59"/>
      <c r="I665" s="59"/>
      <c r="J665" s="59"/>
      <c r="K665" s="59">
        <v>36</v>
      </c>
      <c r="L665" s="144">
        <v>16</v>
      </c>
      <c r="M665" s="223"/>
      <c r="N665" s="129"/>
      <c r="O665" s="225"/>
      <c r="P665" s="233"/>
      <c r="Q665" s="109">
        <v>48</v>
      </c>
      <c r="R665" s="234"/>
      <c r="S665" s="233"/>
    </row>
    <row r="666" spans="1:20" ht="15.75" customHeight="1" x14ac:dyDescent="0.25">
      <c r="A666" s="58">
        <v>2402</v>
      </c>
      <c r="B666" s="59"/>
      <c r="C666" s="59"/>
      <c r="D666" s="59"/>
      <c r="E666" s="59"/>
      <c r="F666" s="59"/>
      <c r="G666" s="59"/>
      <c r="H666" s="59"/>
      <c r="I666" s="59"/>
      <c r="J666" s="59"/>
      <c r="K666" s="59">
        <v>17</v>
      </c>
      <c r="L666" s="144">
        <v>11</v>
      </c>
      <c r="M666" s="223"/>
      <c r="N666" s="129"/>
      <c r="O666" s="225"/>
      <c r="P666" s="233"/>
      <c r="Q666" s="196">
        <v>31</v>
      </c>
      <c r="R666" s="234"/>
      <c r="S666" s="233"/>
    </row>
    <row r="667" spans="1:20" ht="15.75" customHeight="1" x14ac:dyDescent="0.25">
      <c r="A667" s="58">
        <v>2501</v>
      </c>
      <c r="B667" s="59"/>
      <c r="C667" s="59"/>
      <c r="D667" s="59"/>
      <c r="E667" s="59"/>
      <c r="F667" s="59"/>
      <c r="G667" s="59"/>
      <c r="H667" s="59"/>
      <c r="I667" s="59"/>
      <c r="J667" s="59"/>
      <c r="K667" s="59">
        <v>17</v>
      </c>
      <c r="L667" s="144">
        <v>12</v>
      </c>
      <c r="M667" s="223"/>
      <c r="N667" s="129"/>
      <c r="O667" s="225"/>
      <c r="P667" s="129"/>
      <c r="Q667" s="198">
        <v>19</v>
      </c>
      <c r="R667" s="124"/>
      <c r="S667" s="233"/>
    </row>
    <row r="668" spans="1:20" ht="15.75" customHeight="1" x14ac:dyDescent="0.25">
      <c r="A668" s="58">
        <v>2502</v>
      </c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144"/>
      <c r="M668" s="223"/>
      <c r="N668" s="129"/>
      <c r="O668" s="225"/>
      <c r="P668" s="191" t="s">
        <v>83</v>
      </c>
      <c r="Q668" s="197">
        <v>21</v>
      </c>
      <c r="R668" s="111">
        <f>L671</f>
        <v>53</v>
      </c>
      <c r="S668" s="193" t="s">
        <v>11</v>
      </c>
    </row>
    <row r="669" spans="1:20" ht="15.75" customHeight="1" x14ac:dyDescent="0.25">
      <c r="A669" s="58">
        <v>2601</v>
      </c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144"/>
      <c r="M669" s="223"/>
      <c r="N669" s="129"/>
      <c r="O669" s="225"/>
      <c r="P669" s="192" t="s">
        <v>85</v>
      </c>
      <c r="Q669" s="86">
        <f>IF(Q668/B655=0,"",Q668/B655)</f>
        <v>0.16279069767441862</v>
      </c>
      <c r="R669" s="112">
        <f>IF(Q668/R668=0,"",Q668/R668)</f>
        <v>0.39622641509433965</v>
      </c>
      <c r="S669" s="194" t="s">
        <v>86</v>
      </c>
    </row>
    <row r="670" spans="1:20" ht="15.75" x14ac:dyDescent="0.25">
      <c r="A670" s="58">
        <v>2602</v>
      </c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144"/>
      <c r="M670" s="226"/>
      <c r="N670" s="227"/>
      <c r="O670" s="228"/>
      <c r="P670" s="90"/>
      <c r="Q670" s="91"/>
      <c r="R670" s="91"/>
      <c r="S670" s="113"/>
    </row>
    <row r="671" spans="1:20" ht="18" x14ac:dyDescent="0.25">
      <c r="A671" s="28"/>
      <c r="B671" s="280" t="s">
        <v>111</v>
      </c>
      <c r="C671" s="280"/>
      <c r="D671" s="280"/>
      <c r="E671" s="280"/>
      <c r="F671" s="280"/>
      <c r="G671" s="280"/>
      <c r="H671" s="280"/>
      <c r="I671" s="280"/>
      <c r="J671" s="280"/>
      <c r="K671" s="280"/>
      <c r="L671" s="93">
        <f>SUM(L655:L667)</f>
        <v>53</v>
      </c>
      <c r="M671" s="94">
        <f>IF(L664=0,"",L664/B655)</f>
        <v>0.10852713178294573</v>
      </c>
      <c r="N671" s="94">
        <f>IF(L671=0,"",L671/B655)</f>
        <v>0.41085271317829458</v>
      </c>
      <c r="O671" s="94">
        <f>IF(L664=0,"",N671-M671)</f>
        <v>0.30232558139534882</v>
      </c>
      <c r="P671" s="3"/>
      <c r="Q671" s="29"/>
      <c r="R671" s="22"/>
      <c r="S671" s="3"/>
    </row>
    <row r="672" spans="1:20" ht="12.75" customHeight="1" x14ac:dyDescent="0.2"/>
    <row r="673" spans="1:20" ht="12.75" customHeight="1" x14ac:dyDescent="0.2"/>
    <row r="674" spans="1:20" ht="26.25" x14ac:dyDescent="0.4">
      <c r="A674" s="2"/>
      <c r="B674" s="279" t="s">
        <v>99</v>
      </c>
      <c r="C674" s="279"/>
      <c r="D674" s="279"/>
      <c r="E674" s="279"/>
      <c r="F674" s="279"/>
      <c r="G674" s="279"/>
      <c r="H674" s="279"/>
      <c r="I674" s="279"/>
      <c r="J674" s="279"/>
      <c r="K674" s="279"/>
      <c r="L674" s="179" t="s">
        <v>118</v>
      </c>
      <c r="M674" s="57"/>
      <c r="N674" s="29"/>
      <c r="O674" s="3"/>
      <c r="P674" s="29"/>
      <c r="Q674" s="29"/>
      <c r="R674" s="29"/>
    </row>
    <row r="675" spans="1:20" ht="20.25" x14ac:dyDescent="0.2">
      <c r="A675" s="293" t="s">
        <v>10</v>
      </c>
      <c r="B675" s="311" t="s">
        <v>100</v>
      </c>
      <c r="C675" s="312"/>
      <c r="D675" s="312"/>
      <c r="E675" s="312"/>
      <c r="F675" s="312"/>
      <c r="G675" s="312"/>
      <c r="H675" s="312"/>
      <c r="I675" s="312"/>
      <c r="J675" s="312"/>
      <c r="K675" s="313"/>
      <c r="L675" s="309" t="s">
        <v>11</v>
      </c>
      <c r="M675" s="300" t="s">
        <v>3</v>
      </c>
      <c r="N675" s="300" t="s">
        <v>4</v>
      </c>
      <c r="O675" s="300" t="s">
        <v>5</v>
      </c>
      <c r="P675" s="300" t="s">
        <v>6</v>
      </c>
      <c r="Q675" s="300" t="s">
        <v>7</v>
      </c>
      <c r="R675" s="300" t="s">
        <v>8</v>
      </c>
      <c r="S675" s="269" t="s">
        <v>101</v>
      </c>
    </row>
    <row r="676" spans="1:20" ht="15.75" x14ac:dyDescent="0.25">
      <c r="A676" s="268"/>
      <c r="B676" s="58" t="s">
        <v>102</v>
      </c>
      <c r="C676" s="58" t="s">
        <v>103</v>
      </c>
      <c r="D676" s="58" t="s">
        <v>104</v>
      </c>
      <c r="E676" s="58" t="s">
        <v>105</v>
      </c>
      <c r="F676" s="58" t="s">
        <v>106</v>
      </c>
      <c r="G676" s="58" t="s">
        <v>107</v>
      </c>
      <c r="H676" s="58" t="s">
        <v>108</v>
      </c>
      <c r="I676" s="58" t="s">
        <v>109</v>
      </c>
      <c r="J676" s="58" t="s">
        <v>110</v>
      </c>
      <c r="K676" s="58" t="s">
        <v>135</v>
      </c>
      <c r="L676" s="310"/>
      <c r="M676" s="301"/>
      <c r="N676" s="301"/>
      <c r="O676" s="301"/>
      <c r="P676" s="301"/>
      <c r="Q676" s="301"/>
      <c r="R676" s="301"/>
      <c r="S676" s="268"/>
    </row>
    <row r="677" spans="1:20" ht="15.75" customHeight="1" x14ac:dyDescent="0.25">
      <c r="A677" s="58">
        <v>1902</v>
      </c>
      <c r="B677" s="59">
        <v>98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144"/>
      <c r="M677" s="220"/>
      <c r="N677" s="221"/>
      <c r="O677" s="222"/>
      <c r="P677" s="229"/>
      <c r="Q677" s="63">
        <f>B677</f>
        <v>98</v>
      </c>
      <c r="R677" s="230"/>
      <c r="S677" s="229"/>
    </row>
    <row r="678" spans="1:20" ht="15.75" customHeight="1" x14ac:dyDescent="0.25">
      <c r="A678" s="58">
        <v>2001</v>
      </c>
      <c r="B678" s="59"/>
      <c r="C678" s="59">
        <v>77</v>
      </c>
      <c r="D678" s="59"/>
      <c r="E678" s="59"/>
      <c r="F678" s="59"/>
      <c r="G678" s="59"/>
      <c r="H678" s="59"/>
      <c r="I678" s="59"/>
      <c r="J678" s="59"/>
      <c r="K678" s="59"/>
      <c r="L678" s="144"/>
      <c r="M678" s="223"/>
      <c r="N678" s="129"/>
      <c r="O678" s="224"/>
      <c r="P678" s="67">
        <f>IF(C678=0,"",C678/B677)</f>
        <v>0.7857142857142857</v>
      </c>
      <c r="Q678" s="68">
        <v>80</v>
      </c>
      <c r="R678" s="231">
        <f t="shared" ref="R678:R685" si="63">IF(Q678=0,"",Q678/Q677)</f>
        <v>0.81632653061224492</v>
      </c>
      <c r="S678" s="231">
        <f t="shared" ref="S678:S685" si="64">IF(Q678=0,"",100%-R678)</f>
        <v>0.18367346938775508</v>
      </c>
    </row>
    <row r="679" spans="1:20" ht="15.75" customHeight="1" x14ac:dyDescent="0.25">
      <c r="A679" s="58">
        <v>2002</v>
      </c>
      <c r="B679" s="59"/>
      <c r="C679" s="59"/>
      <c r="D679" s="59">
        <v>64</v>
      </c>
      <c r="E679" s="59"/>
      <c r="F679" s="59"/>
      <c r="G679" s="59"/>
      <c r="H679" s="59"/>
      <c r="I679" s="59"/>
      <c r="J679" s="59"/>
      <c r="K679" s="59"/>
      <c r="L679" s="144"/>
      <c r="M679" s="223"/>
      <c r="N679" s="129"/>
      <c r="O679" s="224"/>
      <c r="P679" s="67">
        <f>IF(D679=0,"",D679/C678)</f>
        <v>0.83116883116883122</v>
      </c>
      <c r="Q679" s="68">
        <v>71</v>
      </c>
      <c r="R679" s="231">
        <f t="shared" si="63"/>
        <v>0.88749999999999996</v>
      </c>
      <c r="S679" s="231">
        <f t="shared" si="64"/>
        <v>0.11250000000000004</v>
      </c>
      <c r="T679" s="8">
        <f>Q679/Q677</f>
        <v>0.72448979591836737</v>
      </c>
    </row>
    <row r="680" spans="1:20" ht="15.75" customHeight="1" x14ac:dyDescent="0.25">
      <c r="A680" s="58">
        <v>2101</v>
      </c>
      <c r="B680" s="59"/>
      <c r="C680" s="59"/>
      <c r="D680" s="59"/>
      <c r="E680" s="59">
        <v>56</v>
      </c>
      <c r="F680" s="59"/>
      <c r="G680" s="59"/>
      <c r="H680" s="59"/>
      <c r="I680" s="59"/>
      <c r="J680" s="59"/>
      <c r="K680" s="59"/>
      <c r="L680" s="144"/>
      <c r="M680" s="223"/>
      <c r="N680" s="129"/>
      <c r="O680" s="224"/>
      <c r="P680" s="67">
        <f>IF(E680=0,"",E680/D679)</f>
        <v>0.875</v>
      </c>
      <c r="Q680" s="68">
        <v>68</v>
      </c>
      <c r="R680" s="231">
        <f t="shared" si="63"/>
        <v>0.95774647887323938</v>
      </c>
      <c r="S680" s="231">
        <f t="shared" si="64"/>
        <v>4.2253521126760618E-2</v>
      </c>
    </row>
    <row r="681" spans="1:20" ht="15.75" customHeight="1" x14ac:dyDescent="0.25">
      <c r="A681" s="58">
        <v>2102</v>
      </c>
      <c r="B681" s="59"/>
      <c r="C681" s="59"/>
      <c r="D681" s="59"/>
      <c r="E681" s="59"/>
      <c r="F681" s="59">
        <v>46</v>
      </c>
      <c r="G681" s="59"/>
      <c r="H681" s="59"/>
      <c r="I681" s="59"/>
      <c r="J681" s="59"/>
      <c r="K681" s="59"/>
      <c r="L681" s="144"/>
      <c r="M681" s="223"/>
      <c r="N681" s="129"/>
      <c r="O681" s="224"/>
      <c r="P681" s="67">
        <f>IF(F681=0,"",F681/E680)</f>
        <v>0.8214285714285714</v>
      </c>
      <c r="Q681" s="68">
        <v>58</v>
      </c>
      <c r="R681" s="231">
        <f t="shared" si="63"/>
        <v>0.8529411764705882</v>
      </c>
      <c r="S681" s="231">
        <f t="shared" si="64"/>
        <v>0.1470588235294118</v>
      </c>
    </row>
    <row r="682" spans="1:20" ht="15.75" customHeight="1" x14ac:dyDescent="0.25">
      <c r="A682" s="58">
        <v>2201</v>
      </c>
      <c r="B682" s="59"/>
      <c r="C682" s="59"/>
      <c r="D682" s="59"/>
      <c r="E682" s="59"/>
      <c r="F682" s="59"/>
      <c r="G682" s="59">
        <v>42</v>
      </c>
      <c r="H682" s="59"/>
      <c r="I682" s="59"/>
      <c r="J682" s="59"/>
      <c r="K682" s="59"/>
      <c r="L682" s="144"/>
      <c r="M682" s="223"/>
      <c r="N682" s="129"/>
      <c r="O682" s="224"/>
      <c r="P682" s="67">
        <f>IF(G682=0,"",G682/F681)</f>
        <v>0.91304347826086951</v>
      </c>
      <c r="Q682" s="68">
        <v>54</v>
      </c>
      <c r="R682" s="231">
        <f t="shared" si="63"/>
        <v>0.93103448275862066</v>
      </c>
      <c r="S682" s="231">
        <f t="shared" si="64"/>
        <v>6.8965517241379337E-2</v>
      </c>
    </row>
    <row r="683" spans="1:20" ht="15.75" customHeight="1" x14ac:dyDescent="0.25">
      <c r="A683" s="58">
        <v>2202</v>
      </c>
      <c r="B683" s="59"/>
      <c r="C683" s="59"/>
      <c r="D683" s="59"/>
      <c r="E683" s="59"/>
      <c r="F683" s="59"/>
      <c r="G683" s="59"/>
      <c r="H683" s="59">
        <v>42</v>
      </c>
      <c r="I683" s="59"/>
      <c r="J683" s="59"/>
      <c r="K683" s="59"/>
      <c r="L683" s="144"/>
      <c r="M683" s="223"/>
      <c r="N683" s="129"/>
      <c r="O683" s="224"/>
      <c r="P683" s="67">
        <f>IF(H683=0,"",H683/G682)</f>
        <v>1</v>
      </c>
      <c r="Q683" s="68">
        <v>54</v>
      </c>
      <c r="R683" s="231">
        <f t="shared" si="63"/>
        <v>1</v>
      </c>
      <c r="S683" s="231">
        <f t="shared" si="64"/>
        <v>0</v>
      </c>
    </row>
    <row r="684" spans="1:20" ht="15.75" customHeight="1" x14ac:dyDescent="0.25">
      <c r="A684" s="58">
        <v>2301</v>
      </c>
      <c r="B684" s="59"/>
      <c r="C684" s="59"/>
      <c r="D684" s="59"/>
      <c r="E684" s="59"/>
      <c r="F684" s="59"/>
      <c r="G684" s="59"/>
      <c r="H684" s="59"/>
      <c r="I684" s="59">
        <v>42</v>
      </c>
      <c r="J684" s="59"/>
      <c r="K684" s="59"/>
      <c r="L684" s="144"/>
      <c r="M684" s="223"/>
      <c r="N684" s="129"/>
      <c r="O684" s="224"/>
      <c r="P684" s="67">
        <f>IF(I684=0,"",I684/H683)</f>
        <v>1</v>
      </c>
      <c r="Q684" s="68">
        <v>53</v>
      </c>
      <c r="R684" s="231">
        <f t="shared" si="63"/>
        <v>0.98148148148148151</v>
      </c>
      <c r="S684" s="231">
        <f t="shared" si="64"/>
        <v>1.851851851851849E-2</v>
      </c>
    </row>
    <row r="685" spans="1:20" ht="15.75" customHeight="1" x14ac:dyDescent="0.25">
      <c r="A685" s="58">
        <v>2302</v>
      </c>
      <c r="B685" s="59"/>
      <c r="C685" s="59"/>
      <c r="D685" s="59"/>
      <c r="E685" s="59"/>
      <c r="F685" s="59"/>
      <c r="G685" s="59"/>
      <c r="H685" s="59"/>
      <c r="I685" s="59"/>
      <c r="J685" s="59">
        <v>42</v>
      </c>
      <c r="K685" s="59"/>
      <c r="L685" s="144"/>
      <c r="M685" s="223"/>
      <c r="N685" s="129"/>
      <c r="O685" s="224"/>
      <c r="P685" s="71">
        <f>IF(J685=0,"",J685/I684)</f>
        <v>1</v>
      </c>
      <c r="Q685" s="68">
        <v>51</v>
      </c>
      <c r="R685" s="71">
        <f t="shared" si="63"/>
        <v>0.96226415094339623</v>
      </c>
      <c r="S685" s="71">
        <f t="shared" si="64"/>
        <v>3.7735849056603765E-2</v>
      </c>
    </row>
    <row r="686" spans="1:20" ht="15.75" customHeight="1" x14ac:dyDescent="0.25">
      <c r="A686" s="58">
        <v>2401</v>
      </c>
      <c r="B686" s="59"/>
      <c r="C686" s="59"/>
      <c r="D686" s="59"/>
      <c r="E686" s="59"/>
      <c r="F686" s="59"/>
      <c r="G686" s="59"/>
      <c r="H686" s="59"/>
      <c r="I686" s="59"/>
      <c r="J686" s="59"/>
      <c r="K686" s="59">
        <v>42</v>
      </c>
      <c r="L686" s="144">
        <v>13</v>
      </c>
      <c r="M686" s="223"/>
      <c r="N686" s="129"/>
      <c r="O686" s="225"/>
      <c r="P686" s="71">
        <f>IF(K686=0,"",K686/J685)</f>
        <v>1</v>
      </c>
      <c r="Q686" s="68">
        <v>50</v>
      </c>
      <c r="R686" s="71">
        <f t="shared" ref="R686" si="65">IF(Q686=0,"",Q686/Q685)</f>
        <v>0.98039215686274506</v>
      </c>
      <c r="S686" s="71">
        <f t="shared" ref="S686" si="66">IF(Q686=0,"",100%-R686)</f>
        <v>1.9607843137254943E-2</v>
      </c>
    </row>
    <row r="687" spans="1:20" ht="15.75" customHeight="1" x14ac:dyDescent="0.25">
      <c r="A687" s="58">
        <v>2402</v>
      </c>
      <c r="B687" s="59"/>
      <c r="C687" s="59"/>
      <c r="D687" s="59"/>
      <c r="E687" s="59"/>
      <c r="F687" s="59"/>
      <c r="G687" s="59"/>
      <c r="H687" s="59"/>
      <c r="I687" s="59"/>
      <c r="J687" s="59"/>
      <c r="K687" s="59">
        <v>27</v>
      </c>
      <c r="L687" s="144">
        <v>20</v>
      </c>
      <c r="M687" s="223"/>
      <c r="N687" s="129"/>
      <c r="O687" s="225"/>
      <c r="P687" s="233"/>
      <c r="Q687" s="109">
        <v>37</v>
      </c>
      <c r="R687" s="234"/>
      <c r="S687" s="233"/>
    </row>
    <row r="688" spans="1:20" ht="15.75" customHeight="1" x14ac:dyDescent="0.25">
      <c r="A688" s="58">
        <v>2501</v>
      </c>
      <c r="B688" s="59"/>
      <c r="C688" s="59"/>
      <c r="D688" s="59"/>
      <c r="E688" s="59"/>
      <c r="F688" s="59"/>
      <c r="G688" s="59"/>
      <c r="H688" s="59"/>
      <c r="I688" s="59"/>
      <c r="J688" s="59"/>
      <c r="K688" s="59">
        <v>12</v>
      </c>
      <c r="L688" s="144">
        <v>8</v>
      </c>
      <c r="M688" s="223"/>
      <c r="N688" s="129"/>
      <c r="O688" s="225"/>
      <c r="P688" s="233"/>
      <c r="Q688" s="109">
        <v>18</v>
      </c>
      <c r="R688" s="234"/>
      <c r="S688" s="233"/>
    </row>
    <row r="689" spans="1:20" ht="15.75" customHeight="1" x14ac:dyDescent="0.25">
      <c r="A689" s="58">
        <v>2502</v>
      </c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144"/>
      <c r="M689" s="223"/>
      <c r="N689" s="129"/>
      <c r="O689" s="225"/>
      <c r="P689" s="129"/>
      <c r="Q689" s="225"/>
      <c r="R689" s="124"/>
      <c r="S689" s="233"/>
    </row>
    <row r="690" spans="1:20" ht="15.75" customHeight="1" x14ac:dyDescent="0.25">
      <c r="A690" s="58">
        <v>2601</v>
      </c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144"/>
      <c r="M690" s="223"/>
      <c r="N690" s="129"/>
      <c r="O690" s="225"/>
      <c r="P690" s="191" t="s">
        <v>83</v>
      </c>
      <c r="Q690" s="82">
        <v>4</v>
      </c>
      <c r="R690" s="111">
        <f>L693</f>
        <v>41</v>
      </c>
      <c r="S690" s="193" t="s">
        <v>11</v>
      </c>
    </row>
    <row r="691" spans="1:20" ht="15.75" customHeight="1" x14ac:dyDescent="0.25">
      <c r="A691" s="58">
        <v>2602</v>
      </c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144"/>
      <c r="M691" s="223"/>
      <c r="N691" s="129"/>
      <c r="O691" s="225"/>
      <c r="P691" s="192" t="s">
        <v>85</v>
      </c>
      <c r="Q691" s="86">
        <f>IF(Q690/B677=0,"",Q690/B677)</f>
        <v>4.0816326530612242E-2</v>
      </c>
      <c r="R691" s="112">
        <f>IF(Q690/R690=0,"",Q690/R690)</f>
        <v>9.7560975609756101E-2</v>
      </c>
      <c r="S691" s="194" t="s">
        <v>86</v>
      </c>
    </row>
    <row r="692" spans="1:20" ht="15.75" x14ac:dyDescent="0.25">
      <c r="A692" s="58">
        <v>2701</v>
      </c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144"/>
      <c r="M692" s="226"/>
      <c r="N692" s="227"/>
      <c r="O692" s="228"/>
      <c r="P692" s="90"/>
      <c r="Q692" s="91"/>
      <c r="R692" s="91"/>
      <c r="S692" s="113"/>
    </row>
    <row r="693" spans="1:20" ht="18" x14ac:dyDescent="0.25">
      <c r="A693" s="28"/>
      <c r="B693" s="280" t="s">
        <v>111</v>
      </c>
      <c r="C693" s="280"/>
      <c r="D693" s="280"/>
      <c r="E693" s="280"/>
      <c r="F693" s="280"/>
      <c r="G693" s="280"/>
      <c r="H693" s="280"/>
      <c r="I693" s="280"/>
      <c r="J693" s="280"/>
      <c r="K693" s="280"/>
      <c r="L693" s="93">
        <f>SUM(L677:L689)</f>
        <v>41</v>
      </c>
      <c r="M693" s="94">
        <f>IF(L686=0,"",L686/B677)</f>
        <v>0.1326530612244898</v>
      </c>
      <c r="N693" s="94">
        <f>IF(L693=0,"",L693/B677)</f>
        <v>0.41836734693877553</v>
      </c>
      <c r="O693" s="94">
        <f>IF(L686=0,"",N693-M693)</f>
        <v>0.2857142857142857</v>
      </c>
      <c r="P693" s="3"/>
      <c r="Q693" s="29"/>
      <c r="R693" s="22"/>
      <c r="S693" s="3"/>
    </row>
    <row r="694" spans="1:20" ht="12.75" customHeight="1" x14ac:dyDescent="0.2"/>
    <row r="695" spans="1:20" ht="12.75" customHeight="1" x14ac:dyDescent="0.2"/>
    <row r="696" spans="1:20" ht="26.25" x14ac:dyDescent="0.4">
      <c r="A696" s="2"/>
      <c r="B696" s="279" t="s">
        <v>99</v>
      </c>
      <c r="C696" s="279"/>
      <c r="D696" s="279"/>
      <c r="E696" s="279"/>
      <c r="F696" s="279"/>
      <c r="G696" s="279"/>
      <c r="H696" s="279"/>
      <c r="I696" s="279"/>
      <c r="J696" s="279"/>
      <c r="K696" s="279"/>
      <c r="L696" s="179" t="s">
        <v>119</v>
      </c>
      <c r="M696" s="57"/>
      <c r="N696" s="29"/>
      <c r="O696" s="3"/>
      <c r="P696" s="29"/>
      <c r="Q696" s="29"/>
      <c r="R696" s="29"/>
    </row>
    <row r="697" spans="1:20" ht="20.25" x14ac:dyDescent="0.2">
      <c r="A697" s="293" t="s">
        <v>10</v>
      </c>
      <c r="B697" s="311" t="s">
        <v>100</v>
      </c>
      <c r="C697" s="312"/>
      <c r="D697" s="312"/>
      <c r="E697" s="312"/>
      <c r="F697" s="312"/>
      <c r="G697" s="312"/>
      <c r="H697" s="312"/>
      <c r="I697" s="312"/>
      <c r="J697" s="312"/>
      <c r="K697" s="313"/>
      <c r="L697" s="309" t="s">
        <v>11</v>
      </c>
      <c r="M697" s="300" t="s">
        <v>3</v>
      </c>
      <c r="N697" s="300" t="s">
        <v>4</v>
      </c>
      <c r="O697" s="300" t="s">
        <v>5</v>
      </c>
      <c r="P697" s="300" t="s">
        <v>6</v>
      </c>
      <c r="Q697" s="300" t="s">
        <v>7</v>
      </c>
      <c r="R697" s="300" t="s">
        <v>8</v>
      </c>
      <c r="S697" s="269" t="s">
        <v>101</v>
      </c>
    </row>
    <row r="698" spans="1:20" ht="15.75" x14ac:dyDescent="0.25">
      <c r="A698" s="268"/>
      <c r="B698" s="58" t="s">
        <v>102</v>
      </c>
      <c r="C698" s="58" t="s">
        <v>103</v>
      </c>
      <c r="D698" s="58" t="s">
        <v>104</v>
      </c>
      <c r="E698" s="58" t="s">
        <v>105</v>
      </c>
      <c r="F698" s="58" t="s">
        <v>106</v>
      </c>
      <c r="G698" s="58" t="s">
        <v>107</v>
      </c>
      <c r="H698" s="58" t="s">
        <v>108</v>
      </c>
      <c r="I698" s="58" t="s">
        <v>109</v>
      </c>
      <c r="J698" s="58" t="s">
        <v>110</v>
      </c>
      <c r="K698" s="58" t="s">
        <v>135</v>
      </c>
      <c r="L698" s="310"/>
      <c r="M698" s="301"/>
      <c r="N698" s="301"/>
      <c r="O698" s="301"/>
      <c r="P698" s="301"/>
      <c r="Q698" s="301"/>
      <c r="R698" s="301"/>
      <c r="S698" s="268"/>
    </row>
    <row r="699" spans="1:20" ht="15.75" customHeight="1" x14ac:dyDescent="0.25">
      <c r="A699" s="58">
        <v>2001</v>
      </c>
      <c r="B699" s="59">
        <v>116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144"/>
      <c r="M699" s="220"/>
      <c r="N699" s="221"/>
      <c r="O699" s="222"/>
      <c r="P699" s="229"/>
      <c r="Q699" s="63">
        <f>B699</f>
        <v>116</v>
      </c>
      <c r="R699" s="230"/>
      <c r="S699" s="229"/>
    </row>
    <row r="700" spans="1:20" ht="15.75" customHeight="1" x14ac:dyDescent="0.25">
      <c r="A700" s="58">
        <v>2002</v>
      </c>
      <c r="B700" s="59"/>
      <c r="C700" s="59">
        <v>96</v>
      </c>
      <c r="D700" s="59"/>
      <c r="E700" s="59"/>
      <c r="F700" s="59"/>
      <c r="G700" s="59"/>
      <c r="H700" s="59"/>
      <c r="I700" s="59"/>
      <c r="J700" s="59"/>
      <c r="K700" s="59"/>
      <c r="L700" s="144"/>
      <c r="M700" s="223"/>
      <c r="N700" s="129"/>
      <c r="O700" s="224"/>
      <c r="P700" s="67">
        <f>IF(C700=0,"",C700/B699)</f>
        <v>0.82758620689655171</v>
      </c>
      <c r="Q700" s="68">
        <v>97</v>
      </c>
      <c r="R700" s="231">
        <f t="shared" ref="R700:R707" si="67">IF(Q700=0,"",Q700/Q699)</f>
        <v>0.83620689655172409</v>
      </c>
      <c r="S700" s="231">
        <f t="shared" ref="S700:S707" si="68">IF(Q700=0,"",100%-R700)</f>
        <v>0.16379310344827591</v>
      </c>
    </row>
    <row r="701" spans="1:20" ht="15.75" customHeight="1" x14ac:dyDescent="0.25">
      <c r="A701" s="58">
        <v>2101</v>
      </c>
      <c r="B701" s="59"/>
      <c r="C701" s="59"/>
      <c r="D701" s="59">
        <v>73</v>
      </c>
      <c r="E701" s="59"/>
      <c r="F701" s="59"/>
      <c r="G701" s="59"/>
      <c r="H701" s="59"/>
      <c r="I701" s="59"/>
      <c r="J701" s="59"/>
      <c r="K701" s="59"/>
      <c r="L701" s="144"/>
      <c r="M701" s="223"/>
      <c r="N701" s="129"/>
      <c r="O701" s="224"/>
      <c r="P701" s="67">
        <f>IF(D701=0,"",D701/C700)</f>
        <v>0.76041666666666663</v>
      </c>
      <c r="Q701" s="68">
        <v>88</v>
      </c>
      <c r="R701" s="231">
        <f t="shared" si="67"/>
        <v>0.90721649484536082</v>
      </c>
      <c r="S701" s="231">
        <f t="shared" si="68"/>
        <v>9.2783505154639179E-2</v>
      </c>
      <c r="T701" s="8">
        <f>Q701/Q699</f>
        <v>0.75862068965517238</v>
      </c>
    </row>
    <row r="702" spans="1:20" ht="15.75" customHeight="1" x14ac:dyDescent="0.25">
      <c r="A702" s="58">
        <v>2102</v>
      </c>
      <c r="B702" s="59"/>
      <c r="C702" s="59"/>
      <c r="D702" s="59"/>
      <c r="E702" s="59">
        <v>63</v>
      </c>
      <c r="F702" s="59"/>
      <c r="G702" s="59"/>
      <c r="H702" s="59"/>
      <c r="I702" s="59"/>
      <c r="J702" s="59"/>
      <c r="K702" s="59"/>
      <c r="L702" s="144"/>
      <c r="M702" s="223"/>
      <c r="N702" s="129"/>
      <c r="O702" s="224"/>
      <c r="P702" s="67">
        <f>IF(E702=0,"",E702/D701)</f>
        <v>0.86301369863013699</v>
      </c>
      <c r="Q702" s="68">
        <v>88</v>
      </c>
      <c r="R702" s="231">
        <f t="shared" si="67"/>
        <v>1</v>
      </c>
      <c r="S702" s="231">
        <f t="shared" si="68"/>
        <v>0</v>
      </c>
    </row>
    <row r="703" spans="1:20" ht="15.75" customHeight="1" x14ac:dyDescent="0.25">
      <c r="A703" s="58">
        <v>2201</v>
      </c>
      <c r="B703" s="59"/>
      <c r="C703" s="59"/>
      <c r="D703" s="59"/>
      <c r="E703" s="59"/>
      <c r="F703" s="59">
        <v>46</v>
      </c>
      <c r="G703" s="59"/>
      <c r="H703" s="59"/>
      <c r="I703" s="59"/>
      <c r="J703" s="59"/>
      <c r="K703" s="59"/>
      <c r="L703" s="144"/>
      <c r="M703" s="223"/>
      <c r="N703" s="129"/>
      <c r="O703" s="224"/>
      <c r="P703" s="67">
        <f>IF(F703=0,"",F703/E702)</f>
        <v>0.73015873015873012</v>
      </c>
      <c r="Q703" s="68">
        <v>74</v>
      </c>
      <c r="R703" s="231">
        <f t="shared" si="67"/>
        <v>0.84090909090909094</v>
      </c>
      <c r="S703" s="231">
        <f t="shared" si="68"/>
        <v>0.15909090909090906</v>
      </c>
    </row>
    <row r="704" spans="1:20" ht="15.75" customHeight="1" x14ac:dyDescent="0.25">
      <c r="A704" s="58">
        <v>2202</v>
      </c>
      <c r="B704" s="59"/>
      <c r="C704" s="59"/>
      <c r="D704" s="59"/>
      <c r="E704" s="59"/>
      <c r="F704" s="59"/>
      <c r="G704" s="59">
        <v>43</v>
      </c>
      <c r="H704" s="59"/>
      <c r="I704" s="59"/>
      <c r="J704" s="59"/>
      <c r="K704" s="59"/>
      <c r="L704" s="144"/>
      <c r="M704" s="223"/>
      <c r="N704" s="129"/>
      <c r="O704" s="224"/>
      <c r="P704" s="67">
        <f>IF(G704=0,"",G704/F703)</f>
        <v>0.93478260869565222</v>
      </c>
      <c r="Q704" s="68">
        <v>69</v>
      </c>
      <c r="R704" s="231">
        <f t="shared" si="67"/>
        <v>0.93243243243243246</v>
      </c>
      <c r="S704" s="231">
        <f t="shared" si="68"/>
        <v>6.7567567567567544E-2</v>
      </c>
    </row>
    <row r="705" spans="1:19" ht="15.75" customHeight="1" x14ac:dyDescent="0.25">
      <c r="A705" s="58">
        <v>2301</v>
      </c>
      <c r="B705" s="59"/>
      <c r="C705" s="59"/>
      <c r="D705" s="59"/>
      <c r="E705" s="59"/>
      <c r="F705" s="59"/>
      <c r="G705" s="59"/>
      <c r="H705" s="59">
        <v>33</v>
      </c>
      <c r="I705" s="59"/>
      <c r="J705" s="59"/>
      <c r="K705" s="59"/>
      <c r="L705" s="144"/>
      <c r="M705" s="223"/>
      <c r="N705" s="129"/>
      <c r="O705" s="224"/>
      <c r="P705" s="67">
        <f>IF(H705=0,"",H705/G704)</f>
        <v>0.76744186046511631</v>
      </c>
      <c r="Q705" s="68">
        <v>65</v>
      </c>
      <c r="R705" s="231">
        <f t="shared" si="67"/>
        <v>0.94202898550724634</v>
      </c>
      <c r="S705" s="231">
        <f t="shared" si="68"/>
        <v>5.7971014492753659E-2</v>
      </c>
    </row>
    <row r="706" spans="1:19" ht="15.75" customHeight="1" x14ac:dyDescent="0.25">
      <c r="A706" s="58">
        <v>2302</v>
      </c>
      <c r="B706" s="59"/>
      <c r="C706" s="59"/>
      <c r="D706" s="59"/>
      <c r="E706" s="59"/>
      <c r="F706" s="59"/>
      <c r="G706" s="59"/>
      <c r="H706" s="59"/>
      <c r="I706" s="59">
        <v>33</v>
      </c>
      <c r="J706" s="59"/>
      <c r="K706" s="59"/>
      <c r="L706" s="144">
        <v>1</v>
      </c>
      <c r="M706" s="223"/>
      <c r="N706" s="129"/>
      <c r="O706" s="224"/>
      <c r="P706" s="67">
        <f>IF(I706=0,"",I706/H705)</f>
        <v>1</v>
      </c>
      <c r="Q706" s="68">
        <v>64</v>
      </c>
      <c r="R706" s="231">
        <f t="shared" si="67"/>
        <v>0.98461538461538467</v>
      </c>
      <c r="S706" s="231">
        <f t="shared" si="68"/>
        <v>1.538461538461533E-2</v>
      </c>
    </row>
    <row r="707" spans="1:19" ht="15.75" customHeight="1" x14ac:dyDescent="0.25">
      <c r="A707" s="58">
        <v>2401</v>
      </c>
      <c r="B707" s="59"/>
      <c r="C707" s="59"/>
      <c r="D707" s="59"/>
      <c r="E707" s="59"/>
      <c r="F707" s="59"/>
      <c r="G707" s="59"/>
      <c r="H707" s="59"/>
      <c r="I707" s="59"/>
      <c r="J707" s="59">
        <v>33</v>
      </c>
      <c r="K707" s="59"/>
      <c r="L707" s="144"/>
      <c r="M707" s="223"/>
      <c r="N707" s="129"/>
      <c r="O707" s="224"/>
      <c r="P707" s="71">
        <f>IF(J707=0,"",J707/I706)</f>
        <v>1</v>
      </c>
      <c r="Q707" s="68">
        <v>62</v>
      </c>
      <c r="R707" s="71">
        <f t="shared" si="67"/>
        <v>0.96875</v>
      </c>
      <c r="S707" s="71">
        <f t="shared" si="68"/>
        <v>3.125E-2</v>
      </c>
    </row>
    <row r="708" spans="1:19" ht="15.75" customHeight="1" x14ac:dyDescent="0.25">
      <c r="A708" s="58">
        <v>2402</v>
      </c>
      <c r="B708" s="59"/>
      <c r="C708" s="59"/>
      <c r="D708" s="59"/>
      <c r="E708" s="59"/>
      <c r="F708" s="59"/>
      <c r="G708" s="59"/>
      <c r="H708" s="59"/>
      <c r="I708" s="59"/>
      <c r="J708" s="59"/>
      <c r="K708" s="59">
        <v>33</v>
      </c>
      <c r="L708" s="144">
        <v>13</v>
      </c>
      <c r="M708" s="223"/>
      <c r="N708" s="129"/>
      <c r="O708" s="225"/>
      <c r="P708" s="71">
        <f>IF(K708=0,"",K708/J707)</f>
        <v>1</v>
      </c>
      <c r="Q708" s="68">
        <v>62</v>
      </c>
      <c r="R708" s="71">
        <f t="shared" ref="R708" si="69">IF(Q708=0,"",Q708/Q707)</f>
        <v>1</v>
      </c>
      <c r="S708" s="71">
        <f t="shared" ref="S708" si="70">IF(Q708=0,"",100%-R708)</f>
        <v>0</v>
      </c>
    </row>
    <row r="709" spans="1:19" ht="15.75" customHeight="1" x14ac:dyDescent="0.25">
      <c r="A709" s="58">
        <v>2501</v>
      </c>
      <c r="B709" s="59"/>
      <c r="C709" s="59"/>
      <c r="D709" s="59"/>
      <c r="E709" s="59"/>
      <c r="F709" s="59"/>
      <c r="G709" s="59"/>
      <c r="H709" s="59"/>
      <c r="I709" s="59"/>
      <c r="J709" s="59"/>
      <c r="K709" s="59">
        <v>29</v>
      </c>
      <c r="L709" s="144">
        <v>18</v>
      </c>
      <c r="M709" s="223"/>
      <c r="N709" s="129"/>
      <c r="O709" s="225"/>
      <c r="P709" s="233"/>
      <c r="Q709" s="68">
        <v>15</v>
      </c>
      <c r="R709" s="234"/>
      <c r="S709" s="233"/>
    </row>
    <row r="710" spans="1:19" ht="15.75" customHeight="1" x14ac:dyDescent="0.25">
      <c r="A710" s="58">
        <v>2502</v>
      </c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144"/>
      <c r="M710" s="223"/>
      <c r="N710" s="129"/>
      <c r="O710" s="225"/>
      <c r="P710" s="233"/>
      <c r="Q710" s="68"/>
      <c r="R710" s="234"/>
      <c r="S710" s="233"/>
    </row>
    <row r="711" spans="1:19" ht="15.75" customHeight="1" x14ac:dyDescent="0.25">
      <c r="A711" s="58">
        <v>2601</v>
      </c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144"/>
      <c r="M711" s="223"/>
      <c r="N711" s="129"/>
      <c r="O711" s="225"/>
      <c r="P711" s="129"/>
      <c r="Q711" s="68"/>
      <c r="R711" s="124"/>
      <c r="S711" s="233"/>
    </row>
    <row r="712" spans="1:19" ht="15.75" customHeight="1" x14ac:dyDescent="0.25">
      <c r="A712" s="58">
        <v>2602</v>
      </c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144"/>
      <c r="M712" s="223"/>
      <c r="N712" s="129"/>
      <c r="O712" s="225"/>
      <c r="P712" s="191" t="s">
        <v>83</v>
      </c>
      <c r="Q712" s="82"/>
      <c r="R712" s="111">
        <f>L715</f>
        <v>32</v>
      </c>
      <c r="S712" s="193" t="s">
        <v>11</v>
      </c>
    </row>
    <row r="713" spans="1:19" ht="15.75" customHeight="1" x14ac:dyDescent="0.25">
      <c r="A713" s="58">
        <v>2701</v>
      </c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144"/>
      <c r="M713" s="223"/>
      <c r="N713" s="129"/>
      <c r="O713" s="225"/>
      <c r="P713" s="192" t="s">
        <v>85</v>
      </c>
      <c r="Q713" s="86" t="str">
        <f>IF(Q712/B699=0,"",Q712/B699)</f>
        <v/>
      </c>
      <c r="R713" s="112" t="str">
        <f>IF(Q712/R712=0,"",Q712/R712)</f>
        <v/>
      </c>
      <c r="S713" s="194" t="s">
        <v>86</v>
      </c>
    </row>
    <row r="714" spans="1:19" ht="15.75" customHeight="1" x14ac:dyDescent="0.25">
      <c r="A714" s="58">
        <v>2702</v>
      </c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144"/>
      <c r="M714" s="226"/>
      <c r="N714" s="227"/>
      <c r="O714" s="228"/>
      <c r="P714" s="90"/>
      <c r="Q714" s="91"/>
      <c r="R714" s="91"/>
      <c r="S714" s="113"/>
    </row>
    <row r="715" spans="1:19" ht="18" x14ac:dyDescent="0.25">
      <c r="A715" s="28"/>
      <c r="B715" s="280" t="s">
        <v>111</v>
      </c>
      <c r="C715" s="280"/>
      <c r="D715" s="280"/>
      <c r="E715" s="280"/>
      <c r="F715" s="280"/>
      <c r="G715" s="280"/>
      <c r="H715" s="280"/>
      <c r="I715" s="280"/>
      <c r="J715" s="280"/>
      <c r="K715" s="280"/>
      <c r="L715" s="93">
        <f>SUM(L699:L711)</f>
        <v>32</v>
      </c>
      <c r="M715" s="94">
        <f>(SUM(L706:L712)/B699)</f>
        <v>0.27586206896551724</v>
      </c>
      <c r="N715" s="94">
        <f>IF(L715=0,"",L715/B699)</f>
        <v>0.27586206896551724</v>
      </c>
      <c r="O715" s="94">
        <f>N715-M715</f>
        <v>0</v>
      </c>
      <c r="P715" s="3"/>
      <c r="Q715" s="29"/>
      <c r="R715" s="22"/>
      <c r="S715" s="3"/>
    </row>
    <row r="716" spans="1:19" ht="12.75" customHeight="1" x14ac:dyDescent="0.2"/>
    <row r="717" spans="1:19" ht="12.75" customHeight="1" x14ac:dyDescent="0.2"/>
    <row r="718" spans="1:19" ht="26.25" x14ac:dyDescent="0.4">
      <c r="A718" s="2"/>
      <c r="B718" s="279" t="s">
        <v>99</v>
      </c>
      <c r="C718" s="279"/>
      <c r="D718" s="279"/>
      <c r="E718" s="279"/>
      <c r="F718" s="279"/>
      <c r="G718" s="279"/>
      <c r="H718" s="279"/>
      <c r="I718" s="279"/>
      <c r="J718" s="279"/>
      <c r="K718" s="279"/>
      <c r="L718" s="179" t="s">
        <v>120</v>
      </c>
      <c r="M718" s="57"/>
      <c r="N718" s="29"/>
      <c r="O718" s="3"/>
      <c r="P718" s="29"/>
      <c r="Q718" s="29"/>
      <c r="R718" s="29"/>
    </row>
    <row r="719" spans="1:19" ht="20.25" x14ac:dyDescent="0.2">
      <c r="A719" s="293" t="s">
        <v>10</v>
      </c>
      <c r="B719" s="311" t="s">
        <v>100</v>
      </c>
      <c r="C719" s="312"/>
      <c r="D719" s="312"/>
      <c r="E719" s="312"/>
      <c r="F719" s="312"/>
      <c r="G719" s="312"/>
      <c r="H719" s="312"/>
      <c r="I719" s="312"/>
      <c r="J719" s="312"/>
      <c r="K719" s="313"/>
      <c r="L719" s="309" t="s">
        <v>11</v>
      </c>
      <c r="M719" s="300" t="s">
        <v>3</v>
      </c>
      <c r="N719" s="300" t="s">
        <v>4</v>
      </c>
      <c r="O719" s="300" t="s">
        <v>5</v>
      </c>
      <c r="P719" s="300" t="s">
        <v>6</v>
      </c>
      <c r="Q719" s="300" t="s">
        <v>7</v>
      </c>
      <c r="R719" s="300" t="s">
        <v>8</v>
      </c>
      <c r="S719" s="269" t="s">
        <v>101</v>
      </c>
    </row>
    <row r="720" spans="1:19" ht="15.75" x14ac:dyDescent="0.25">
      <c r="A720" s="268"/>
      <c r="B720" s="58" t="s">
        <v>102</v>
      </c>
      <c r="C720" s="58" t="s">
        <v>103</v>
      </c>
      <c r="D720" s="58" t="s">
        <v>104</v>
      </c>
      <c r="E720" s="58" t="s">
        <v>105</v>
      </c>
      <c r="F720" s="58" t="s">
        <v>106</v>
      </c>
      <c r="G720" s="58" t="s">
        <v>107</v>
      </c>
      <c r="H720" s="58" t="s">
        <v>108</v>
      </c>
      <c r="I720" s="58" t="s">
        <v>109</v>
      </c>
      <c r="J720" s="58" t="s">
        <v>110</v>
      </c>
      <c r="K720" s="58" t="s">
        <v>135</v>
      </c>
      <c r="L720" s="310"/>
      <c r="M720" s="301"/>
      <c r="N720" s="301"/>
      <c r="O720" s="301"/>
      <c r="P720" s="301"/>
      <c r="Q720" s="301"/>
      <c r="R720" s="301"/>
      <c r="S720" s="268"/>
    </row>
    <row r="721" spans="1:20" ht="15.75" customHeight="1" x14ac:dyDescent="0.25">
      <c r="A721" s="58">
        <v>2002</v>
      </c>
      <c r="B721" s="59">
        <v>106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144"/>
      <c r="M721" s="220"/>
      <c r="N721" s="221"/>
      <c r="O721" s="222"/>
      <c r="P721" s="229"/>
      <c r="Q721" s="63">
        <f>B721</f>
        <v>106</v>
      </c>
      <c r="R721" s="230"/>
      <c r="S721" s="229"/>
    </row>
    <row r="722" spans="1:20" ht="15.75" customHeight="1" x14ac:dyDescent="0.25">
      <c r="A722" s="58">
        <v>2101</v>
      </c>
      <c r="B722" s="59"/>
      <c r="C722" s="59">
        <v>83</v>
      </c>
      <c r="D722" s="59"/>
      <c r="E722" s="59"/>
      <c r="F722" s="59"/>
      <c r="G722" s="59"/>
      <c r="H722" s="59"/>
      <c r="I722" s="59"/>
      <c r="J722" s="59"/>
      <c r="K722" s="59"/>
      <c r="L722" s="144"/>
      <c r="M722" s="223"/>
      <c r="N722" s="129"/>
      <c r="O722" s="224"/>
      <c r="P722" s="67">
        <f>IF(C722=0,"",C722/B721)</f>
        <v>0.78301886792452835</v>
      </c>
      <c r="Q722" s="68">
        <v>83</v>
      </c>
      <c r="R722" s="231">
        <f t="shared" ref="R722:R729" si="71">IF(Q722=0,"",Q722/Q721)</f>
        <v>0.78301886792452835</v>
      </c>
      <c r="S722" s="231">
        <f t="shared" ref="S722:S730" si="72">IF(Q722=0,"",100%-R722)</f>
        <v>0.21698113207547165</v>
      </c>
    </row>
    <row r="723" spans="1:20" ht="15.75" customHeight="1" x14ac:dyDescent="0.25">
      <c r="A723" s="58">
        <v>2102</v>
      </c>
      <c r="B723" s="59"/>
      <c r="C723" s="59"/>
      <c r="D723" s="59">
        <v>66</v>
      </c>
      <c r="E723" s="59"/>
      <c r="F723" s="59"/>
      <c r="G723" s="59"/>
      <c r="H723" s="59"/>
      <c r="I723" s="59"/>
      <c r="J723" s="59"/>
      <c r="K723" s="59"/>
      <c r="L723" s="144"/>
      <c r="M723" s="223"/>
      <c r="N723" s="129"/>
      <c r="O723" s="224"/>
      <c r="P723" s="67">
        <f>IF(D723=0,"",D723/C722)</f>
        <v>0.79518072289156627</v>
      </c>
      <c r="Q723" s="68">
        <v>74</v>
      </c>
      <c r="R723" s="231">
        <f t="shared" si="71"/>
        <v>0.89156626506024095</v>
      </c>
      <c r="S723" s="231">
        <f t="shared" si="72"/>
        <v>0.10843373493975905</v>
      </c>
      <c r="T723" s="8">
        <f>Q723/Q721</f>
        <v>0.69811320754716977</v>
      </c>
    </row>
    <row r="724" spans="1:20" ht="15.75" customHeight="1" x14ac:dyDescent="0.25">
      <c r="A724" s="58">
        <v>2201</v>
      </c>
      <c r="B724" s="59"/>
      <c r="C724" s="59"/>
      <c r="D724" s="59"/>
      <c r="E724" s="59">
        <v>56</v>
      </c>
      <c r="F724" s="59"/>
      <c r="G724" s="59"/>
      <c r="H724" s="59"/>
      <c r="I724" s="59"/>
      <c r="J724" s="59"/>
      <c r="K724" s="59"/>
      <c r="L724" s="144"/>
      <c r="M724" s="223"/>
      <c r="N724" s="129"/>
      <c r="O724" s="224"/>
      <c r="P724" s="67">
        <f>IF(E724=0,"",E724/D723)</f>
        <v>0.84848484848484851</v>
      </c>
      <c r="Q724" s="68">
        <v>66</v>
      </c>
      <c r="R724" s="231">
        <f t="shared" si="71"/>
        <v>0.89189189189189189</v>
      </c>
      <c r="S724" s="231">
        <f t="shared" si="72"/>
        <v>0.10810810810810811</v>
      </c>
    </row>
    <row r="725" spans="1:20" ht="15.75" customHeight="1" x14ac:dyDescent="0.25">
      <c r="A725" s="58">
        <v>2202</v>
      </c>
      <c r="B725" s="59"/>
      <c r="C725" s="59"/>
      <c r="D725" s="59"/>
      <c r="E725" s="59"/>
      <c r="F725" s="59">
        <v>48</v>
      </c>
      <c r="G725" s="59"/>
      <c r="H725" s="59"/>
      <c r="I725" s="59"/>
      <c r="J725" s="59"/>
      <c r="K725" s="59"/>
      <c r="L725" s="144"/>
      <c r="M725" s="223"/>
      <c r="N725" s="129"/>
      <c r="O725" s="224"/>
      <c r="P725" s="67">
        <f>IF(F725=0,"",F725/E724)</f>
        <v>0.8571428571428571</v>
      </c>
      <c r="Q725" s="68">
        <v>61</v>
      </c>
      <c r="R725" s="231">
        <f t="shared" si="71"/>
        <v>0.9242424242424242</v>
      </c>
      <c r="S725" s="231">
        <f t="shared" si="72"/>
        <v>7.5757575757575801E-2</v>
      </c>
    </row>
    <row r="726" spans="1:20" ht="15.75" customHeight="1" x14ac:dyDescent="0.25">
      <c r="A726" s="58">
        <v>2301</v>
      </c>
      <c r="B726" s="59"/>
      <c r="C726" s="59"/>
      <c r="D726" s="59"/>
      <c r="E726" s="59"/>
      <c r="F726" s="59"/>
      <c r="G726" s="59">
        <v>48</v>
      </c>
      <c r="H726" s="59"/>
      <c r="I726" s="59"/>
      <c r="J726" s="59"/>
      <c r="K726" s="59"/>
      <c r="L726" s="144"/>
      <c r="M726" s="223"/>
      <c r="N726" s="129"/>
      <c r="O726" s="224"/>
      <c r="P726" s="67">
        <f>IF(G726=0,"",G726/F725)</f>
        <v>1</v>
      </c>
      <c r="Q726" s="68">
        <v>59</v>
      </c>
      <c r="R726" s="231">
        <f t="shared" si="71"/>
        <v>0.96721311475409832</v>
      </c>
      <c r="S726" s="231">
        <f t="shared" si="72"/>
        <v>3.2786885245901676E-2</v>
      </c>
    </row>
    <row r="727" spans="1:20" ht="15.75" customHeight="1" x14ac:dyDescent="0.25">
      <c r="A727" s="58">
        <v>2302</v>
      </c>
      <c r="B727" s="59"/>
      <c r="C727" s="59"/>
      <c r="D727" s="59"/>
      <c r="E727" s="59"/>
      <c r="F727" s="59"/>
      <c r="G727" s="59"/>
      <c r="H727" s="59">
        <v>43</v>
      </c>
      <c r="I727" s="59"/>
      <c r="J727" s="59"/>
      <c r="K727" s="59"/>
      <c r="L727" s="144"/>
      <c r="M727" s="223"/>
      <c r="N727" s="129"/>
      <c r="O727" s="224"/>
      <c r="P727" s="67">
        <f>IF(H727=0,"",H727/G726)</f>
        <v>0.89583333333333337</v>
      </c>
      <c r="Q727" s="68">
        <v>59</v>
      </c>
      <c r="R727" s="231">
        <f t="shared" si="71"/>
        <v>1</v>
      </c>
      <c r="S727" s="231">
        <f t="shared" si="72"/>
        <v>0</v>
      </c>
    </row>
    <row r="728" spans="1:20" ht="15.75" customHeight="1" x14ac:dyDescent="0.25">
      <c r="A728" s="58">
        <v>2401</v>
      </c>
      <c r="B728" s="59"/>
      <c r="C728" s="59"/>
      <c r="D728" s="59"/>
      <c r="E728" s="59"/>
      <c r="F728" s="59"/>
      <c r="G728" s="59"/>
      <c r="H728" s="59"/>
      <c r="I728" s="59">
        <v>43</v>
      </c>
      <c r="J728" s="59"/>
      <c r="K728" s="59"/>
      <c r="L728" s="144"/>
      <c r="M728" s="223"/>
      <c r="N728" s="129"/>
      <c r="O728" s="224"/>
      <c r="P728" s="67">
        <f>IF(I728=0,"",I728/H727)</f>
        <v>1</v>
      </c>
      <c r="Q728" s="68">
        <v>59</v>
      </c>
      <c r="R728" s="231">
        <f t="shared" si="71"/>
        <v>1</v>
      </c>
      <c r="S728" s="231">
        <f t="shared" si="72"/>
        <v>0</v>
      </c>
    </row>
    <row r="729" spans="1:20" ht="15.75" customHeight="1" x14ac:dyDescent="0.25">
      <c r="A729" s="58">
        <v>2402</v>
      </c>
      <c r="B729" s="59"/>
      <c r="C729" s="59"/>
      <c r="D729" s="59"/>
      <c r="E729" s="59"/>
      <c r="F729" s="59"/>
      <c r="G729" s="59"/>
      <c r="H729" s="59"/>
      <c r="I729" s="59"/>
      <c r="J729" s="59">
        <v>37</v>
      </c>
      <c r="K729" s="59"/>
      <c r="L729" s="144"/>
      <c r="M729" s="223"/>
      <c r="N729" s="129"/>
      <c r="O729" s="224"/>
      <c r="P729" s="71">
        <f>IF(J729=0,"",J729/I728)</f>
        <v>0.86046511627906974</v>
      </c>
      <c r="Q729" s="68">
        <v>59</v>
      </c>
      <c r="R729" s="71">
        <f t="shared" si="71"/>
        <v>1</v>
      </c>
      <c r="S729" s="71">
        <f t="shared" si="72"/>
        <v>0</v>
      </c>
    </row>
    <row r="730" spans="1:20" ht="15.75" customHeight="1" x14ac:dyDescent="0.25">
      <c r="A730" s="58">
        <v>2501</v>
      </c>
      <c r="B730" s="59"/>
      <c r="C730" s="59"/>
      <c r="D730" s="59"/>
      <c r="E730" s="59"/>
      <c r="F730" s="59"/>
      <c r="G730" s="59"/>
      <c r="H730" s="59"/>
      <c r="I730" s="59"/>
      <c r="J730" s="59"/>
      <c r="K730" s="172">
        <v>39</v>
      </c>
      <c r="L730" s="144">
        <v>20</v>
      </c>
      <c r="M730" s="223"/>
      <c r="N730" s="129"/>
      <c r="O730" s="225"/>
      <c r="P730" s="178">
        <f>IF(K730=0,"",K730/J729)</f>
        <v>1.0540540540540539</v>
      </c>
      <c r="Q730" s="68">
        <v>59</v>
      </c>
      <c r="R730" s="71">
        <f>IF(Q730=0,"",Q730/Q729)</f>
        <v>1</v>
      </c>
      <c r="S730" s="71">
        <f t="shared" si="72"/>
        <v>0</v>
      </c>
    </row>
    <row r="731" spans="1:20" ht="15.75" customHeight="1" x14ac:dyDescent="0.25">
      <c r="A731" s="58">
        <v>2502</v>
      </c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144"/>
      <c r="M731" s="223"/>
      <c r="N731" s="129"/>
      <c r="O731" s="225"/>
      <c r="P731" s="233"/>
      <c r="Q731" s="109"/>
      <c r="R731" s="234"/>
      <c r="S731" s="233"/>
    </row>
    <row r="732" spans="1:20" ht="15.75" customHeight="1" x14ac:dyDescent="0.25">
      <c r="A732" s="58">
        <v>2601</v>
      </c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144"/>
      <c r="M732" s="223"/>
      <c r="N732" s="129"/>
      <c r="O732" s="225"/>
      <c r="P732" s="233"/>
      <c r="Q732" s="109"/>
      <c r="R732" s="234"/>
      <c r="S732" s="233"/>
    </row>
    <row r="733" spans="1:20" ht="15.75" customHeight="1" x14ac:dyDescent="0.25">
      <c r="A733" s="58">
        <v>2602</v>
      </c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144"/>
      <c r="M733" s="223"/>
      <c r="N733" s="129"/>
      <c r="O733" s="225"/>
      <c r="P733" s="129"/>
      <c r="Q733" s="225"/>
      <c r="R733" s="124"/>
      <c r="S733" s="233"/>
    </row>
    <row r="734" spans="1:20" ht="15.75" customHeight="1" x14ac:dyDescent="0.25">
      <c r="A734" s="58">
        <v>2701</v>
      </c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144"/>
      <c r="M734" s="223"/>
      <c r="N734" s="129"/>
      <c r="O734" s="225"/>
      <c r="P734" s="191" t="s">
        <v>83</v>
      </c>
      <c r="Q734" s="82"/>
      <c r="R734" s="111">
        <f>IF(SUM(L727:L730)=0,"",SUM(L727:L730))</f>
        <v>20</v>
      </c>
      <c r="S734" s="193" t="s">
        <v>11</v>
      </c>
    </row>
    <row r="735" spans="1:20" ht="15.75" customHeight="1" x14ac:dyDescent="0.25">
      <c r="A735" s="58">
        <v>2702</v>
      </c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144"/>
      <c r="M735" s="223"/>
      <c r="N735" s="129"/>
      <c r="O735" s="225"/>
      <c r="P735" s="192" t="s">
        <v>85</v>
      </c>
      <c r="Q735" s="86" t="str">
        <f>IF(Q734/B721=0,"",Q734/B721)</f>
        <v/>
      </c>
      <c r="R735" s="112" t="str">
        <f>IF(Q734/R734=0,"",Q734/R734)</f>
        <v/>
      </c>
      <c r="S735" s="194" t="s">
        <v>86</v>
      </c>
    </row>
    <row r="736" spans="1:20" ht="15.75" x14ac:dyDescent="0.25">
      <c r="A736" s="58">
        <v>2801</v>
      </c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144"/>
      <c r="M736" s="226"/>
      <c r="N736" s="227"/>
      <c r="O736" s="228"/>
      <c r="P736" s="90"/>
      <c r="Q736" s="91"/>
      <c r="R736" s="91"/>
      <c r="S736" s="113"/>
    </row>
    <row r="737" spans="1:20" ht="18" x14ac:dyDescent="0.25">
      <c r="A737" s="28"/>
      <c r="B737" s="280" t="s">
        <v>111</v>
      </c>
      <c r="C737" s="280"/>
      <c r="D737" s="280"/>
      <c r="E737" s="280"/>
      <c r="F737" s="280"/>
      <c r="G737" s="280"/>
      <c r="H737" s="280"/>
      <c r="I737" s="280"/>
      <c r="J737" s="280"/>
      <c r="K737" s="280"/>
      <c r="L737" s="93">
        <f>SUM(L721:L733)</f>
        <v>20</v>
      </c>
      <c r="M737" s="94">
        <f>L730/B721</f>
        <v>0.18867924528301888</v>
      </c>
      <c r="N737" s="94">
        <f>IF(L737=0,"",L737/B721)</f>
        <v>0.18867924528301888</v>
      </c>
      <c r="O737" s="94">
        <f>N737-M737</f>
        <v>0</v>
      </c>
      <c r="P737" s="3"/>
      <c r="Q737" s="29"/>
      <c r="R737" s="22"/>
      <c r="S737" s="3"/>
    </row>
    <row r="738" spans="1:20" ht="12.75" customHeight="1" x14ac:dyDescent="0.2"/>
    <row r="739" spans="1:20" ht="12.75" customHeight="1" x14ac:dyDescent="0.2"/>
    <row r="740" spans="1:20" ht="26.25" x14ac:dyDescent="0.4">
      <c r="A740" s="2"/>
      <c r="B740" s="279" t="s">
        <v>99</v>
      </c>
      <c r="C740" s="279"/>
      <c r="D740" s="279"/>
      <c r="E740" s="279"/>
      <c r="F740" s="279"/>
      <c r="G740" s="279"/>
      <c r="H740" s="279"/>
      <c r="I740" s="279"/>
      <c r="J740" s="279"/>
      <c r="K740" s="279"/>
      <c r="L740" s="179" t="s">
        <v>121</v>
      </c>
      <c r="M740" s="57"/>
      <c r="N740" s="29"/>
      <c r="O740" s="3"/>
      <c r="P740" s="29"/>
      <c r="Q740" s="29"/>
      <c r="R740" s="29"/>
    </row>
    <row r="741" spans="1:20" ht="20.25" x14ac:dyDescent="0.2">
      <c r="A741" s="293" t="s">
        <v>10</v>
      </c>
      <c r="B741" s="311" t="s">
        <v>100</v>
      </c>
      <c r="C741" s="312"/>
      <c r="D741" s="312"/>
      <c r="E741" s="312"/>
      <c r="F741" s="312"/>
      <c r="G741" s="312"/>
      <c r="H741" s="312"/>
      <c r="I741" s="312"/>
      <c r="J741" s="312"/>
      <c r="K741" s="313"/>
      <c r="L741" s="309" t="s">
        <v>11</v>
      </c>
      <c r="M741" s="300" t="s">
        <v>3</v>
      </c>
      <c r="N741" s="300" t="s">
        <v>4</v>
      </c>
      <c r="O741" s="300" t="s">
        <v>5</v>
      </c>
      <c r="P741" s="300" t="s">
        <v>6</v>
      </c>
      <c r="Q741" s="300" t="s">
        <v>7</v>
      </c>
      <c r="R741" s="300" t="s">
        <v>8</v>
      </c>
      <c r="S741" s="269" t="s">
        <v>101</v>
      </c>
    </row>
    <row r="742" spans="1:20" ht="15.75" x14ac:dyDescent="0.25">
      <c r="A742" s="268"/>
      <c r="B742" s="58" t="s">
        <v>102</v>
      </c>
      <c r="C742" s="58" t="s">
        <v>103</v>
      </c>
      <c r="D742" s="58" t="s">
        <v>104</v>
      </c>
      <c r="E742" s="58" t="s">
        <v>105</v>
      </c>
      <c r="F742" s="58" t="s">
        <v>106</v>
      </c>
      <c r="G742" s="58" t="s">
        <v>107</v>
      </c>
      <c r="H742" s="58" t="s">
        <v>108</v>
      </c>
      <c r="I742" s="58" t="s">
        <v>109</v>
      </c>
      <c r="J742" s="58" t="s">
        <v>110</v>
      </c>
      <c r="K742" s="58" t="s">
        <v>135</v>
      </c>
      <c r="L742" s="310"/>
      <c r="M742" s="301"/>
      <c r="N742" s="301"/>
      <c r="O742" s="301"/>
      <c r="P742" s="301"/>
      <c r="Q742" s="301"/>
      <c r="R742" s="301"/>
      <c r="S742" s="268"/>
    </row>
    <row r="743" spans="1:20" ht="15.75" x14ac:dyDescent="0.25">
      <c r="A743" s="58">
        <v>2101</v>
      </c>
      <c r="B743" s="59">
        <v>114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144"/>
      <c r="M743" s="256"/>
      <c r="N743" s="242"/>
      <c r="O743" s="83"/>
      <c r="P743" s="229"/>
      <c r="Q743" s="63">
        <f>B743</f>
        <v>114</v>
      </c>
      <c r="R743" s="230"/>
      <c r="S743" s="229"/>
    </row>
    <row r="744" spans="1:20" ht="15.75" x14ac:dyDescent="0.25">
      <c r="A744" s="58">
        <v>2102</v>
      </c>
      <c r="B744" s="59"/>
      <c r="C744" s="59">
        <v>93</v>
      </c>
      <c r="D744" s="59"/>
      <c r="E744" s="59"/>
      <c r="F744" s="59"/>
      <c r="G744" s="59"/>
      <c r="H744" s="59"/>
      <c r="I744" s="59"/>
      <c r="J744" s="59"/>
      <c r="K744" s="59"/>
      <c r="L744" s="144"/>
      <c r="M744" s="257"/>
      <c r="N744" s="130"/>
      <c r="O744" s="243"/>
      <c r="P744" s="67">
        <f>IF(C744=0,"",C744/B743)</f>
        <v>0.81578947368421051</v>
      </c>
      <c r="Q744" s="68">
        <v>93</v>
      </c>
      <c r="R744" s="231">
        <f t="shared" ref="R744:R751" si="73">IF(Q744=0,"",Q744/Q743)</f>
        <v>0.81578947368421051</v>
      </c>
      <c r="S744" s="231">
        <f t="shared" ref="S744:S751" si="74">IF(Q744=0,"",100%-R744)</f>
        <v>0.18421052631578949</v>
      </c>
    </row>
    <row r="745" spans="1:20" ht="15.75" x14ac:dyDescent="0.25">
      <c r="A745" s="58">
        <v>2201</v>
      </c>
      <c r="B745" s="59"/>
      <c r="C745" s="59"/>
      <c r="D745" s="59">
        <v>68</v>
      </c>
      <c r="E745" s="59"/>
      <c r="F745" s="59"/>
      <c r="G745" s="59"/>
      <c r="H745" s="59"/>
      <c r="I745" s="59"/>
      <c r="J745" s="59"/>
      <c r="K745" s="59"/>
      <c r="L745" s="144"/>
      <c r="M745" s="257"/>
      <c r="N745" s="130"/>
      <c r="O745" s="243"/>
      <c r="P745" s="67">
        <f>IF(D745=0,"",D745/C744)</f>
        <v>0.73118279569892475</v>
      </c>
      <c r="Q745" s="68">
        <v>87</v>
      </c>
      <c r="R745" s="231">
        <f t="shared" si="73"/>
        <v>0.93548387096774188</v>
      </c>
      <c r="S745" s="231">
        <f t="shared" si="74"/>
        <v>6.4516129032258118E-2</v>
      </c>
      <c r="T745" s="8">
        <f>Q745/Q743</f>
        <v>0.76315789473684215</v>
      </c>
    </row>
    <row r="746" spans="1:20" ht="15.75" x14ac:dyDescent="0.25">
      <c r="A746" s="58">
        <v>2202</v>
      </c>
      <c r="B746" s="59"/>
      <c r="C746" s="59"/>
      <c r="D746" s="59"/>
      <c r="E746" s="59">
        <v>52</v>
      </c>
      <c r="F746" s="59"/>
      <c r="G746" s="59"/>
      <c r="H746" s="59"/>
      <c r="I746" s="59"/>
      <c r="J746" s="59"/>
      <c r="K746" s="59"/>
      <c r="L746" s="144"/>
      <c r="M746" s="257"/>
      <c r="N746" s="130"/>
      <c r="O746" s="243"/>
      <c r="P746" s="67">
        <f>IF(E746=0,"",E746/D745)</f>
        <v>0.76470588235294112</v>
      </c>
      <c r="Q746" s="68">
        <v>80</v>
      </c>
      <c r="R746" s="231">
        <f t="shared" si="73"/>
        <v>0.91954022988505746</v>
      </c>
      <c r="S746" s="231">
        <f t="shared" si="74"/>
        <v>8.0459770114942541E-2</v>
      </c>
    </row>
    <row r="747" spans="1:20" ht="15.75" x14ac:dyDescent="0.25">
      <c r="A747" s="58">
        <v>2301</v>
      </c>
      <c r="B747" s="59"/>
      <c r="C747" s="59"/>
      <c r="D747" s="59"/>
      <c r="E747" s="59"/>
      <c r="F747" s="59">
        <v>48</v>
      </c>
      <c r="G747" s="59"/>
      <c r="H747" s="59"/>
      <c r="I747" s="59"/>
      <c r="J747" s="59"/>
      <c r="K747" s="59"/>
      <c r="L747" s="144"/>
      <c r="M747" s="257"/>
      <c r="N747" s="130"/>
      <c r="O747" s="243"/>
      <c r="P747" s="67">
        <f>IF(F747=0,"",F747/E746)</f>
        <v>0.92307692307692313</v>
      </c>
      <c r="Q747" s="68">
        <v>75</v>
      </c>
      <c r="R747" s="231">
        <f t="shared" si="73"/>
        <v>0.9375</v>
      </c>
      <c r="S747" s="231">
        <f t="shared" si="74"/>
        <v>6.25E-2</v>
      </c>
    </row>
    <row r="748" spans="1:20" ht="15.75" x14ac:dyDescent="0.25">
      <c r="A748" s="58">
        <v>2302</v>
      </c>
      <c r="B748" s="59"/>
      <c r="C748" s="59"/>
      <c r="D748" s="59"/>
      <c r="E748" s="59"/>
      <c r="F748" s="59"/>
      <c r="G748" s="59">
        <v>45</v>
      </c>
      <c r="H748" s="59"/>
      <c r="I748" s="59"/>
      <c r="J748" s="59"/>
      <c r="K748" s="59"/>
      <c r="L748" s="144"/>
      <c r="M748" s="257"/>
      <c r="N748" s="130"/>
      <c r="O748" s="243"/>
      <c r="P748" s="67">
        <f>IF(G748=0,"",G748/F747)</f>
        <v>0.9375</v>
      </c>
      <c r="Q748" s="68">
        <v>74</v>
      </c>
      <c r="R748" s="231">
        <f t="shared" si="73"/>
        <v>0.98666666666666669</v>
      </c>
      <c r="S748" s="231">
        <f t="shared" si="74"/>
        <v>1.3333333333333308E-2</v>
      </c>
    </row>
    <row r="749" spans="1:20" ht="15.75" x14ac:dyDescent="0.25">
      <c r="A749" s="58">
        <v>2401</v>
      </c>
      <c r="B749" s="59"/>
      <c r="C749" s="59"/>
      <c r="D749" s="59"/>
      <c r="E749" s="59"/>
      <c r="F749" s="59"/>
      <c r="G749" s="59"/>
      <c r="H749" s="59">
        <v>45</v>
      </c>
      <c r="I749" s="59"/>
      <c r="J749" s="59"/>
      <c r="K749" s="59"/>
      <c r="L749" s="144"/>
      <c r="M749" s="257"/>
      <c r="N749" s="130"/>
      <c r="O749" s="243"/>
      <c r="P749" s="67">
        <f>IF(H749=0,"",H749/G748)</f>
        <v>1</v>
      </c>
      <c r="Q749" s="68">
        <v>72</v>
      </c>
      <c r="R749" s="231">
        <f t="shared" si="73"/>
        <v>0.97297297297297303</v>
      </c>
      <c r="S749" s="231">
        <f t="shared" si="74"/>
        <v>2.7027027027026973E-2</v>
      </c>
    </row>
    <row r="750" spans="1:20" ht="15.75" x14ac:dyDescent="0.25">
      <c r="A750" s="58">
        <v>2402</v>
      </c>
      <c r="B750" s="59"/>
      <c r="C750" s="59"/>
      <c r="D750" s="59"/>
      <c r="E750" s="59"/>
      <c r="F750" s="59"/>
      <c r="G750" s="59"/>
      <c r="H750" s="59"/>
      <c r="I750" s="59">
        <v>45</v>
      </c>
      <c r="J750" s="59"/>
      <c r="K750" s="59"/>
      <c r="L750" s="144"/>
      <c r="M750" s="257"/>
      <c r="N750" s="130"/>
      <c r="O750" s="243"/>
      <c r="P750" s="67">
        <f>IF(I750=0,"",I750/H749)</f>
        <v>1</v>
      </c>
      <c r="Q750" s="68">
        <v>69</v>
      </c>
      <c r="R750" s="231">
        <f t="shared" si="73"/>
        <v>0.95833333333333337</v>
      </c>
      <c r="S750" s="231">
        <f t="shared" si="74"/>
        <v>4.166666666666663E-2</v>
      </c>
    </row>
    <row r="751" spans="1:20" ht="15.75" x14ac:dyDescent="0.25">
      <c r="A751" s="58">
        <v>2501</v>
      </c>
      <c r="B751" s="59"/>
      <c r="C751" s="59"/>
      <c r="D751" s="59"/>
      <c r="E751" s="59"/>
      <c r="F751" s="59"/>
      <c r="G751" s="59"/>
      <c r="H751" s="59"/>
      <c r="I751" s="59"/>
      <c r="J751" s="59">
        <v>44</v>
      </c>
      <c r="K751" s="59"/>
      <c r="L751" s="144"/>
      <c r="M751" s="257"/>
      <c r="N751" s="130"/>
      <c r="O751" s="243"/>
      <c r="P751" s="71">
        <f>IF(J751=0,"",J751/I750)</f>
        <v>0.97777777777777775</v>
      </c>
      <c r="Q751" s="68">
        <v>66</v>
      </c>
      <c r="R751" s="71">
        <f t="shared" si="73"/>
        <v>0.95652173913043481</v>
      </c>
      <c r="S751" s="71">
        <f t="shared" si="74"/>
        <v>4.3478260869565188E-2</v>
      </c>
    </row>
    <row r="752" spans="1:20" ht="15.75" x14ac:dyDescent="0.25">
      <c r="A752" s="58">
        <v>2502</v>
      </c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144"/>
      <c r="M752" s="257"/>
      <c r="N752" s="130"/>
      <c r="O752" s="244"/>
      <c r="P752" s="71" t="str">
        <f>IF(J752=0,"",J752/I751)</f>
        <v/>
      </c>
      <c r="Q752" s="68"/>
      <c r="R752" s="71" t="str">
        <f>IF(Q752=0,"",Q752/Q751)</f>
        <v/>
      </c>
      <c r="S752" s="71" t="str">
        <f t="shared" ref="S752" si="75">IF(Q752=0,"",100%-R752)</f>
        <v/>
      </c>
    </row>
    <row r="753" spans="1:23" ht="15.75" x14ac:dyDescent="0.25">
      <c r="A753" s="58">
        <v>2601</v>
      </c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144"/>
      <c r="M753" s="257"/>
      <c r="N753" s="130"/>
      <c r="O753" s="244"/>
      <c r="P753" s="233"/>
      <c r="Q753" s="109"/>
      <c r="R753" s="234"/>
      <c r="S753" s="233"/>
    </row>
    <row r="754" spans="1:23" ht="15.75" x14ac:dyDescent="0.25">
      <c r="A754" s="58">
        <v>2602</v>
      </c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144"/>
      <c r="M754" s="257"/>
      <c r="N754" s="130"/>
      <c r="O754" s="244"/>
      <c r="P754" s="233"/>
      <c r="Q754" s="109"/>
      <c r="R754" s="234"/>
      <c r="S754" s="233"/>
    </row>
    <row r="755" spans="1:23" ht="15.75" x14ac:dyDescent="0.25">
      <c r="A755" s="58">
        <v>2701</v>
      </c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144"/>
      <c r="M755" s="257"/>
      <c r="N755" s="130"/>
      <c r="O755" s="244"/>
      <c r="P755" s="129"/>
      <c r="Q755" s="225"/>
      <c r="R755" s="124"/>
      <c r="S755" s="233"/>
    </row>
    <row r="756" spans="1:23" ht="15.75" x14ac:dyDescent="0.25">
      <c r="A756" s="58">
        <v>2702</v>
      </c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144"/>
      <c r="M756" s="257"/>
      <c r="N756" s="130"/>
      <c r="O756" s="244"/>
      <c r="P756" s="191" t="s">
        <v>83</v>
      </c>
      <c r="Q756" s="82"/>
      <c r="R756" s="111" t="str">
        <f>IF(SUM(L749:L752)=0,"",SUM(L749:L752))</f>
        <v/>
      </c>
      <c r="S756" s="193" t="s">
        <v>11</v>
      </c>
    </row>
    <row r="757" spans="1:23" ht="15.75" x14ac:dyDescent="0.25">
      <c r="A757" s="58">
        <v>2801</v>
      </c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144"/>
      <c r="M757" s="257"/>
      <c r="N757" s="130"/>
      <c r="O757" s="244"/>
      <c r="P757" s="192" t="s">
        <v>85</v>
      </c>
      <c r="Q757" s="86" t="str">
        <f>IF(Q756/B743=0,"",Q756/B743)</f>
        <v/>
      </c>
      <c r="R757" s="112" t="e">
        <f>IF(Q756/R756=0,"",Q756/R756)</f>
        <v>#VALUE!</v>
      </c>
      <c r="S757" s="194" t="s">
        <v>86</v>
      </c>
    </row>
    <row r="758" spans="1:23" ht="15.75" x14ac:dyDescent="0.25">
      <c r="A758" s="58">
        <v>2802</v>
      </c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144"/>
      <c r="M758" s="258"/>
      <c r="N758" s="245"/>
      <c r="O758" s="246"/>
      <c r="P758" s="90"/>
      <c r="Q758" s="91"/>
      <c r="R758" s="91"/>
      <c r="S758" s="113"/>
      <c r="W758" s="166"/>
    </row>
    <row r="759" spans="1:23" ht="18" x14ac:dyDescent="0.25">
      <c r="A759" s="28"/>
      <c r="B759" s="280" t="s">
        <v>111</v>
      </c>
      <c r="C759" s="280"/>
      <c r="D759" s="280"/>
      <c r="E759" s="280"/>
      <c r="F759" s="280"/>
      <c r="G759" s="280"/>
      <c r="H759" s="280"/>
      <c r="I759" s="280"/>
      <c r="J759" s="280"/>
      <c r="K759" s="280"/>
      <c r="L759" s="93">
        <f>SUM(L743:L755)</f>
        <v>0</v>
      </c>
      <c r="M759" s="94" t="str">
        <f>IF(L751=0,"",L751/B743)</f>
        <v/>
      </c>
      <c r="N759" s="94" t="str">
        <f>IF(L759=0,"",L759/B743)</f>
        <v/>
      </c>
      <c r="O759" s="94" t="str">
        <f>IF(L751=0,"",N759-M759)</f>
        <v/>
      </c>
      <c r="P759" s="3"/>
      <c r="Q759" s="29"/>
      <c r="R759" s="22"/>
      <c r="S759" s="3"/>
    </row>
    <row r="760" spans="1:23" ht="12.75" customHeight="1" x14ac:dyDescent="0.2"/>
    <row r="761" spans="1:23" ht="12.75" customHeight="1" x14ac:dyDescent="0.2"/>
    <row r="762" spans="1:23" ht="26.25" x14ac:dyDescent="0.4">
      <c r="A762" s="2"/>
      <c r="B762" s="279" t="s">
        <v>99</v>
      </c>
      <c r="C762" s="279"/>
      <c r="D762" s="279"/>
      <c r="E762" s="279"/>
      <c r="F762" s="279"/>
      <c r="G762" s="279"/>
      <c r="H762" s="279"/>
      <c r="I762" s="279"/>
      <c r="J762" s="279"/>
      <c r="K762" s="279"/>
      <c r="L762" s="179" t="s">
        <v>122</v>
      </c>
      <c r="M762" s="57"/>
      <c r="N762" s="29"/>
      <c r="O762" s="3"/>
      <c r="P762" s="29"/>
      <c r="Q762" s="29"/>
      <c r="R762" s="29"/>
      <c r="S762" s="120"/>
      <c r="T762" s="120"/>
    </row>
    <row r="763" spans="1:23" ht="20.25" x14ac:dyDescent="0.2">
      <c r="A763" s="293" t="s">
        <v>10</v>
      </c>
      <c r="B763" s="311" t="s">
        <v>100</v>
      </c>
      <c r="C763" s="312"/>
      <c r="D763" s="312"/>
      <c r="E763" s="312"/>
      <c r="F763" s="312"/>
      <c r="G763" s="312"/>
      <c r="H763" s="312"/>
      <c r="I763" s="312"/>
      <c r="J763" s="312"/>
      <c r="K763" s="313"/>
      <c r="L763" s="309" t="s">
        <v>11</v>
      </c>
      <c r="M763" s="300" t="s">
        <v>3</v>
      </c>
      <c r="N763" s="300" t="s">
        <v>4</v>
      </c>
      <c r="O763" s="300" t="s">
        <v>5</v>
      </c>
      <c r="P763" s="300" t="s">
        <v>6</v>
      </c>
      <c r="Q763" s="300" t="s">
        <v>7</v>
      </c>
      <c r="R763" s="300" t="s">
        <v>8</v>
      </c>
      <c r="S763" s="269" t="s">
        <v>101</v>
      </c>
      <c r="T763" s="120"/>
    </row>
    <row r="764" spans="1:23" ht="15.75" x14ac:dyDescent="0.25">
      <c r="A764" s="268"/>
      <c r="B764" s="58" t="s">
        <v>102</v>
      </c>
      <c r="C764" s="58" t="s">
        <v>103</v>
      </c>
      <c r="D764" s="58" t="s">
        <v>104</v>
      </c>
      <c r="E764" s="58" t="s">
        <v>105</v>
      </c>
      <c r="F764" s="58" t="s">
        <v>106</v>
      </c>
      <c r="G764" s="58" t="s">
        <v>107</v>
      </c>
      <c r="H764" s="58" t="s">
        <v>108</v>
      </c>
      <c r="I764" s="58" t="s">
        <v>109</v>
      </c>
      <c r="J764" s="58" t="s">
        <v>110</v>
      </c>
      <c r="K764" s="58" t="s">
        <v>135</v>
      </c>
      <c r="L764" s="310"/>
      <c r="M764" s="301"/>
      <c r="N764" s="301"/>
      <c r="O764" s="301"/>
      <c r="P764" s="301"/>
      <c r="Q764" s="301"/>
      <c r="R764" s="301"/>
      <c r="S764" s="268"/>
      <c r="T764" s="120"/>
    </row>
    <row r="765" spans="1:23" ht="15.75" customHeight="1" x14ac:dyDescent="0.25">
      <c r="A765" s="58">
        <v>2102</v>
      </c>
      <c r="B765" s="59">
        <v>81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144"/>
      <c r="M765" s="220"/>
      <c r="N765" s="221"/>
      <c r="O765" s="222"/>
      <c r="P765" s="229"/>
      <c r="Q765" s="63">
        <f>B765</f>
        <v>81</v>
      </c>
      <c r="R765" s="230"/>
      <c r="S765" s="229"/>
      <c r="T765" s="120"/>
    </row>
    <row r="766" spans="1:23" ht="15.75" customHeight="1" x14ac:dyDescent="0.25">
      <c r="A766" s="58">
        <v>2201</v>
      </c>
      <c r="B766" s="59"/>
      <c r="C766" s="59">
        <v>70</v>
      </c>
      <c r="D766" s="59"/>
      <c r="E766" s="59"/>
      <c r="F766" s="59"/>
      <c r="G766" s="59"/>
      <c r="H766" s="59"/>
      <c r="I766" s="59"/>
      <c r="J766" s="59"/>
      <c r="K766" s="59"/>
      <c r="L766" s="144"/>
      <c r="M766" s="223"/>
      <c r="N766" s="129"/>
      <c r="O766" s="224"/>
      <c r="P766" s="67">
        <f>IF(C766=0,"",C766/B765)</f>
        <v>0.86419753086419748</v>
      </c>
      <c r="Q766" s="68">
        <v>72</v>
      </c>
      <c r="R766" s="231">
        <f t="shared" ref="R766:R773" si="76">IF(Q766=0,"",Q766/Q765)</f>
        <v>0.88888888888888884</v>
      </c>
      <c r="S766" s="231">
        <f t="shared" ref="S766:S773" si="77">IF(Q766=0,"",100%-R766)</f>
        <v>0.11111111111111116</v>
      </c>
      <c r="T766" s="120"/>
    </row>
    <row r="767" spans="1:23" ht="15.75" customHeight="1" x14ac:dyDescent="0.25">
      <c r="A767" s="58">
        <v>2202</v>
      </c>
      <c r="B767" s="59"/>
      <c r="C767" s="59"/>
      <c r="D767" s="59">
        <v>55</v>
      </c>
      <c r="E767" s="59"/>
      <c r="F767" s="59"/>
      <c r="G767" s="59"/>
      <c r="H767" s="59"/>
      <c r="I767" s="59"/>
      <c r="J767" s="59"/>
      <c r="K767" s="59"/>
      <c r="L767" s="144"/>
      <c r="M767" s="223"/>
      <c r="N767" s="129"/>
      <c r="O767" s="224"/>
      <c r="P767" s="67">
        <f>IF(D767=0,"",D767/C766)</f>
        <v>0.7857142857142857</v>
      </c>
      <c r="Q767" s="68">
        <v>63</v>
      </c>
      <c r="R767" s="231">
        <f t="shared" si="76"/>
        <v>0.875</v>
      </c>
      <c r="S767" s="231">
        <f t="shared" si="77"/>
        <v>0.125</v>
      </c>
      <c r="T767" s="8">
        <f>Q767/Q765</f>
        <v>0.77777777777777779</v>
      </c>
    </row>
    <row r="768" spans="1:23" ht="15.75" customHeight="1" x14ac:dyDescent="0.25">
      <c r="A768" s="58">
        <v>2301</v>
      </c>
      <c r="B768" s="59"/>
      <c r="C768" s="59"/>
      <c r="D768" s="59"/>
      <c r="E768" s="59">
        <v>52</v>
      </c>
      <c r="F768" s="59"/>
      <c r="G768" s="59"/>
      <c r="H768" s="59"/>
      <c r="I768" s="59"/>
      <c r="J768" s="59"/>
      <c r="K768" s="59"/>
      <c r="L768" s="144"/>
      <c r="M768" s="223"/>
      <c r="N768" s="129"/>
      <c r="O768" s="224"/>
      <c r="P768" s="67">
        <f>IF(E768=0,"",E768/D767)</f>
        <v>0.94545454545454544</v>
      </c>
      <c r="Q768" s="68">
        <v>60</v>
      </c>
      <c r="R768" s="231">
        <f t="shared" si="76"/>
        <v>0.95238095238095233</v>
      </c>
      <c r="S768" s="231">
        <f t="shared" si="77"/>
        <v>4.7619047619047672E-2</v>
      </c>
      <c r="T768" s="120"/>
    </row>
    <row r="769" spans="1:20" ht="15.75" customHeight="1" x14ac:dyDescent="0.25">
      <c r="A769" s="58">
        <v>2302</v>
      </c>
      <c r="B769" s="59"/>
      <c r="C769" s="59"/>
      <c r="D769" s="59"/>
      <c r="E769" s="59"/>
      <c r="F769" s="59">
        <v>50</v>
      </c>
      <c r="G769" s="59"/>
      <c r="H769" s="59"/>
      <c r="I769" s="59"/>
      <c r="J769" s="59"/>
      <c r="K769" s="59"/>
      <c r="L769" s="144"/>
      <c r="M769" s="223"/>
      <c r="N769" s="129"/>
      <c r="O769" s="224"/>
      <c r="P769" s="67">
        <f>IF(F769=0,"",F769/E768)</f>
        <v>0.96153846153846156</v>
      </c>
      <c r="Q769" s="68">
        <v>58</v>
      </c>
      <c r="R769" s="231">
        <f t="shared" si="76"/>
        <v>0.96666666666666667</v>
      </c>
      <c r="S769" s="231">
        <f t="shared" si="77"/>
        <v>3.3333333333333326E-2</v>
      </c>
      <c r="T769" s="120"/>
    </row>
    <row r="770" spans="1:20" ht="15.75" customHeight="1" x14ac:dyDescent="0.25">
      <c r="A770" s="58">
        <v>2401</v>
      </c>
      <c r="B770" s="59"/>
      <c r="C770" s="59"/>
      <c r="D770" s="59"/>
      <c r="E770" s="59"/>
      <c r="F770" s="59"/>
      <c r="G770" s="59">
        <v>50</v>
      </c>
      <c r="H770" s="59"/>
      <c r="I770" s="59"/>
      <c r="J770" s="59"/>
      <c r="K770" s="59"/>
      <c r="L770" s="144"/>
      <c r="M770" s="223"/>
      <c r="N770" s="129"/>
      <c r="O770" s="224"/>
      <c r="P770" s="67">
        <f>IF(G770=0,"",G770/F769)</f>
        <v>1</v>
      </c>
      <c r="Q770" s="68">
        <v>57</v>
      </c>
      <c r="R770" s="231">
        <f t="shared" si="76"/>
        <v>0.98275862068965514</v>
      </c>
      <c r="S770" s="231">
        <f t="shared" si="77"/>
        <v>1.7241379310344862E-2</v>
      </c>
      <c r="T770" s="120"/>
    </row>
    <row r="771" spans="1:20" ht="15.75" customHeight="1" x14ac:dyDescent="0.25">
      <c r="A771" s="58">
        <v>2402</v>
      </c>
      <c r="B771" s="59"/>
      <c r="C771" s="59"/>
      <c r="D771" s="59"/>
      <c r="E771" s="59"/>
      <c r="F771" s="59"/>
      <c r="G771" s="59"/>
      <c r="H771" s="59">
        <v>48</v>
      </c>
      <c r="I771" s="59"/>
      <c r="J771" s="59"/>
      <c r="K771" s="59"/>
      <c r="L771" s="144"/>
      <c r="M771" s="223"/>
      <c r="N771" s="129"/>
      <c r="O771" s="224"/>
      <c r="P771" s="67">
        <f>IF(H771=0,"",H771/G770)</f>
        <v>0.96</v>
      </c>
      <c r="Q771" s="68">
        <v>57</v>
      </c>
      <c r="R771" s="231">
        <f t="shared" si="76"/>
        <v>1</v>
      </c>
      <c r="S771" s="231">
        <f t="shared" si="77"/>
        <v>0</v>
      </c>
      <c r="T771" s="120"/>
    </row>
    <row r="772" spans="1:20" ht="15.75" customHeight="1" x14ac:dyDescent="0.25">
      <c r="A772" s="58">
        <v>2501</v>
      </c>
      <c r="B772" s="59"/>
      <c r="C772" s="59"/>
      <c r="D772" s="59"/>
      <c r="E772" s="59"/>
      <c r="F772" s="59"/>
      <c r="G772" s="59"/>
      <c r="H772" s="59"/>
      <c r="I772" s="172">
        <v>50</v>
      </c>
      <c r="J772" s="59"/>
      <c r="K772" s="59"/>
      <c r="L772" s="144"/>
      <c r="M772" s="223"/>
      <c r="N772" s="129"/>
      <c r="O772" s="224"/>
      <c r="P772" s="173">
        <f>IF(I772=0,"",I772/H771)</f>
        <v>1.0416666666666667</v>
      </c>
      <c r="Q772" s="68">
        <v>57</v>
      </c>
      <c r="R772" s="231">
        <f t="shared" si="76"/>
        <v>1</v>
      </c>
      <c r="S772" s="231">
        <f t="shared" si="77"/>
        <v>0</v>
      </c>
      <c r="T772" s="120"/>
    </row>
    <row r="773" spans="1:20" ht="15.75" customHeight="1" x14ac:dyDescent="0.25">
      <c r="A773" s="58">
        <v>2502</v>
      </c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144"/>
      <c r="M773" s="223"/>
      <c r="N773" s="129"/>
      <c r="O773" s="224"/>
      <c r="P773" s="71" t="str">
        <f>IF(J773=0,"",J773/I772)</f>
        <v/>
      </c>
      <c r="Q773" s="68"/>
      <c r="R773" s="71" t="str">
        <f t="shared" si="76"/>
        <v/>
      </c>
      <c r="S773" s="71" t="str">
        <f t="shared" si="77"/>
        <v/>
      </c>
      <c r="T773" s="120"/>
    </row>
    <row r="774" spans="1:20" ht="15.75" customHeight="1" x14ac:dyDescent="0.25">
      <c r="A774" s="58">
        <v>2601</v>
      </c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144"/>
      <c r="M774" s="223"/>
      <c r="N774" s="129"/>
      <c r="O774" s="225"/>
      <c r="P774" s="71" t="str">
        <f>IF(J774=0,"",J774/I773)</f>
        <v/>
      </c>
      <c r="Q774" s="68"/>
      <c r="R774" s="71" t="str">
        <f t="shared" ref="R774" si="78">IF(Q774=0,"",Q774/Q773)</f>
        <v/>
      </c>
      <c r="S774" s="71" t="str">
        <f t="shared" ref="S774" si="79">IF(Q774=0,"",100%-R774)</f>
        <v/>
      </c>
      <c r="T774" s="120"/>
    </row>
    <row r="775" spans="1:20" ht="15.75" customHeight="1" x14ac:dyDescent="0.25">
      <c r="A775" s="58">
        <v>2602</v>
      </c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144"/>
      <c r="M775" s="223"/>
      <c r="N775" s="129"/>
      <c r="O775" s="225"/>
      <c r="P775" s="233"/>
      <c r="Q775" s="109"/>
      <c r="R775" s="234"/>
      <c r="S775" s="233"/>
      <c r="T775" s="120"/>
    </row>
    <row r="776" spans="1:20" ht="15.75" customHeight="1" x14ac:dyDescent="0.25">
      <c r="A776" s="58">
        <v>2701</v>
      </c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144"/>
      <c r="M776" s="223"/>
      <c r="N776" s="129"/>
      <c r="O776" s="225"/>
      <c r="P776" s="233"/>
      <c r="Q776" s="109"/>
      <c r="R776" s="234"/>
      <c r="S776" s="233"/>
      <c r="T776" s="120"/>
    </row>
    <row r="777" spans="1:20" ht="15.75" customHeight="1" x14ac:dyDescent="0.25">
      <c r="A777" s="58">
        <v>2702</v>
      </c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144"/>
      <c r="M777" s="223"/>
      <c r="N777" s="129"/>
      <c r="O777" s="225"/>
      <c r="P777" s="129"/>
      <c r="Q777" s="225"/>
      <c r="R777" s="124"/>
      <c r="S777" s="233"/>
      <c r="T777" s="120"/>
    </row>
    <row r="778" spans="1:20" ht="15.75" customHeight="1" x14ac:dyDescent="0.25">
      <c r="A778" s="58">
        <v>2801</v>
      </c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144"/>
      <c r="M778" s="223"/>
      <c r="N778" s="129"/>
      <c r="O778" s="225"/>
      <c r="P778" s="191" t="s">
        <v>83</v>
      </c>
      <c r="Q778" s="82"/>
      <c r="R778" s="111" t="str">
        <f>IF(SUM(L771:L774)=0,"",SUM(L771:L774))</f>
        <v/>
      </c>
      <c r="S778" s="193" t="s">
        <v>11</v>
      </c>
      <c r="T778" s="120"/>
    </row>
    <row r="779" spans="1:20" ht="15.75" customHeight="1" x14ac:dyDescent="0.25">
      <c r="A779" s="58">
        <v>2802</v>
      </c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144"/>
      <c r="M779" s="223"/>
      <c r="N779" s="129"/>
      <c r="O779" s="225"/>
      <c r="P779" s="192" t="s">
        <v>85</v>
      </c>
      <c r="Q779" s="86" t="str">
        <f>IF(Q778/B765=0,"",Q778/B765)</f>
        <v/>
      </c>
      <c r="R779" s="112" t="e">
        <f>IF(Q778/R778=0,"",Q778/R778)</f>
        <v>#VALUE!</v>
      </c>
      <c r="S779" s="194" t="s">
        <v>86</v>
      </c>
      <c r="T779" s="120"/>
    </row>
    <row r="780" spans="1:20" ht="15.75" customHeight="1" x14ac:dyDescent="0.25">
      <c r="A780" s="58">
        <v>2901</v>
      </c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144"/>
      <c r="M780" s="226"/>
      <c r="N780" s="227"/>
      <c r="O780" s="228"/>
      <c r="P780" s="90"/>
      <c r="Q780" s="91"/>
      <c r="R780" s="91"/>
      <c r="S780" s="113"/>
      <c r="T780" s="120"/>
    </row>
    <row r="781" spans="1:20" ht="18" x14ac:dyDescent="0.25">
      <c r="A781" s="28"/>
      <c r="B781" s="280" t="s">
        <v>111</v>
      </c>
      <c r="C781" s="280"/>
      <c r="D781" s="280"/>
      <c r="E781" s="280"/>
      <c r="F781" s="280"/>
      <c r="G781" s="280"/>
      <c r="H781" s="280"/>
      <c r="I781" s="280"/>
      <c r="J781" s="280"/>
      <c r="K781" s="280"/>
      <c r="L781" s="93">
        <f>SUM(L765:L777)</f>
        <v>0</v>
      </c>
      <c r="M781" s="94" t="str">
        <f>IF(L773=0,"",L773/B765)</f>
        <v/>
      </c>
      <c r="N781" s="94" t="str">
        <f>IF(L781=0,"",L781/B765)</f>
        <v/>
      </c>
      <c r="O781" s="94" t="str">
        <f>IF(L773=0,"",N781-M781)</f>
        <v/>
      </c>
      <c r="P781" s="3"/>
      <c r="Q781" s="29"/>
      <c r="R781" s="22"/>
      <c r="S781" s="3"/>
      <c r="T781" s="120"/>
    </row>
    <row r="782" spans="1:20" ht="12.75" customHeight="1" x14ac:dyDescent="0.2"/>
    <row r="783" spans="1:20" ht="12.75" customHeight="1" x14ac:dyDescent="0.2"/>
    <row r="784" spans="1:20" ht="26.25" x14ac:dyDescent="0.4">
      <c r="A784" s="2"/>
      <c r="B784" s="279" t="s">
        <v>99</v>
      </c>
      <c r="C784" s="279"/>
      <c r="D784" s="279"/>
      <c r="E784" s="279"/>
      <c r="F784" s="279"/>
      <c r="G784" s="279"/>
      <c r="H784" s="279"/>
      <c r="I784" s="279"/>
      <c r="J784" s="279"/>
      <c r="K784" s="279"/>
      <c r="L784" s="179" t="s">
        <v>123</v>
      </c>
      <c r="M784" s="57"/>
      <c r="N784" s="29"/>
      <c r="O784" s="3"/>
      <c r="P784" s="29"/>
      <c r="Q784" s="29"/>
      <c r="R784" s="29"/>
      <c r="S784" s="120"/>
      <c r="T784" s="120"/>
    </row>
    <row r="785" spans="1:20" ht="20.25" x14ac:dyDescent="0.2">
      <c r="A785" s="293" t="s">
        <v>10</v>
      </c>
      <c r="B785" s="311" t="s">
        <v>100</v>
      </c>
      <c r="C785" s="312"/>
      <c r="D785" s="312"/>
      <c r="E785" s="312"/>
      <c r="F785" s="312"/>
      <c r="G785" s="312"/>
      <c r="H785" s="312"/>
      <c r="I785" s="312"/>
      <c r="J785" s="312"/>
      <c r="K785" s="313"/>
      <c r="L785" s="309" t="s">
        <v>11</v>
      </c>
      <c r="M785" s="300" t="s">
        <v>3</v>
      </c>
      <c r="N785" s="300" t="s">
        <v>4</v>
      </c>
      <c r="O785" s="300" t="s">
        <v>5</v>
      </c>
      <c r="P785" s="300" t="s">
        <v>6</v>
      </c>
      <c r="Q785" s="300" t="s">
        <v>7</v>
      </c>
      <c r="R785" s="300" t="s">
        <v>8</v>
      </c>
      <c r="S785" s="269" t="s">
        <v>101</v>
      </c>
      <c r="T785" s="120"/>
    </row>
    <row r="786" spans="1:20" ht="15.75" x14ac:dyDescent="0.25">
      <c r="A786" s="268"/>
      <c r="B786" s="58" t="s">
        <v>102</v>
      </c>
      <c r="C786" s="58" t="s">
        <v>103</v>
      </c>
      <c r="D786" s="58" t="s">
        <v>104</v>
      </c>
      <c r="E786" s="58" t="s">
        <v>105</v>
      </c>
      <c r="F786" s="58" t="s">
        <v>106</v>
      </c>
      <c r="G786" s="58" t="s">
        <v>107</v>
      </c>
      <c r="H786" s="58" t="s">
        <v>108</v>
      </c>
      <c r="I786" s="58" t="s">
        <v>109</v>
      </c>
      <c r="J786" s="58" t="s">
        <v>110</v>
      </c>
      <c r="K786" s="58" t="s">
        <v>135</v>
      </c>
      <c r="L786" s="310"/>
      <c r="M786" s="301"/>
      <c r="N786" s="301"/>
      <c r="O786" s="301"/>
      <c r="P786" s="301"/>
      <c r="Q786" s="301"/>
      <c r="R786" s="301"/>
      <c r="S786" s="268"/>
      <c r="T786" s="120"/>
    </row>
    <row r="787" spans="1:20" ht="15.75" x14ac:dyDescent="0.25">
      <c r="A787" s="58">
        <v>2201</v>
      </c>
      <c r="B787" s="59">
        <v>119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144"/>
      <c r="M787" s="256"/>
      <c r="N787" s="242"/>
      <c r="O787" s="83"/>
      <c r="P787" s="229"/>
      <c r="Q787" s="63">
        <f>B787</f>
        <v>119</v>
      </c>
      <c r="R787" s="230"/>
      <c r="S787" s="229"/>
      <c r="T787" s="120"/>
    </row>
    <row r="788" spans="1:20" ht="15.75" x14ac:dyDescent="0.25">
      <c r="A788" s="58">
        <v>2202</v>
      </c>
      <c r="B788" s="59"/>
      <c r="C788" s="59">
        <v>70</v>
      </c>
      <c r="D788" s="59"/>
      <c r="E788" s="59"/>
      <c r="F788" s="59"/>
      <c r="G788" s="59"/>
      <c r="H788" s="59"/>
      <c r="I788" s="59"/>
      <c r="J788" s="59"/>
      <c r="K788" s="59"/>
      <c r="L788" s="144"/>
      <c r="M788" s="257"/>
      <c r="N788" s="130"/>
      <c r="O788" s="243"/>
      <c r="P788" s="67">
        <f>IF(C788=0,"",C788/B787)</f>
        <v>0.58823529411764708</v>
      </c>
      <c r="Q788" s="68">
        <v>91</v>
      </c>
      <c r="R788" s="231">
        <f t="shared" ref="R788:R795" si="80">IF(Q788=0,"",Q788/Q787)</f>
        <v>0.76470588235294112</v>
      </c>
      <c r="S788" s="231">
        <f t="shared" ref="S788:S795" si="81">IF(Q788=0,"",100%-R788)</f>
        <v>0.23529411764705888</v>
      </c>
      <c r="T788" s="120"/>
    </row>
    <row r="789" spans="1:20" ht="15.75" x14ac:dyDescent="0.25">
      <c r="A789" s="58">
        <v>2301</v>
      </c>
      <c r="B789" s="59"/>
      <c r="C789" s="59"/>
      <c r="D789" s="59">
        <v>70</v>
      </c>
      <c r="E789" s="59"/>
      <c r="F789" s="59"/>
      <c r="G789" s="59"/>
      <c r="H789" s="59"/>
      <c r="I789" s="59"/>
      <c r="J789" s="59"/>
      <c r="K789" s="59"/>
      <c r="L789" s="144"/>
      <c r="M789" s="257"/>
      <c r="N789" s="130"/>
      <c r="O789" s="243"/>
      <c r="P789" s="67">
        <f>IF(D789=0,"",D789/C788)</f>
        <v>1</v>
      </c>
      <c r="Q789" s="68">
        <v>83</v>
      </c>
      <c r="R789" s="231">
        <f t="shared" si="80"/>
        <v>0.91208791208791207</v>
      </c>
      <c r="S789" s="231">
        <f t="shared" si="81"/>
        <v>8.7912087912087933E-2</v>
      </c>
      <c r="T789" s="8">
        <f>Q789/Q787</f>
        <v>0.69747899159663862</v>
      </c>
    </row>
    <row r="790" spans="1:20" ht="15.75" x14ac:dyDescent="0.25">
      <c r="A790" s="58">
        <v>2302</v>
      </c>
      <c r="B790" s="59"/>
      <c r="C790" s="59"/>
      <c r="D790" s="59"/>
      <c r="E790" s="59">
        <v>61</v>
      </c>
      <c r="F790" s="59"/>
      <c r="G790" s="59"/>
      <c r="H790" s="59"/>
      <c r="I790" s="59"/>
      <c r="J790" s="59"/>
      <c r="K790" s="59"/>
      <c r="L790" s="144"/>
      <c r="M790" s="257"/>
      <c r="N790" s="130"/>
      <c r="O790" s="243"/>
      <c r="P790" s="67">
        <f>IF(E790=0,"",E790/D789)</f>
        <v>0.87142857142857144</v>
      </c>
      <c r="Q790" s="68">
        <v>73</v>
      </c>
      <c r="R790" s="231">
        <f t="shared" si="80"/>
        <v>0.87951807228915657</v>
      </c>
      <c r="S790" s="231">
        <f t="shared" si="81"/>
        <v>0.12048192771084343</v>
      </c>
      <c r="T790" s="120"/>
    </row>
    <row r="791" spans="1:20" ht="15.75" x14ac:dyDescent="0.25">
      <c r="A791" s="58">
        <v>2401</v>
      </c>
      <c r="B791" s="59"/>
      <c r="C791" s="59"/>
      <c r="D791" s="59"/>
      <c r="E791" s="59"/>
      <c r="F791" s="59">
        <v>57</v>
      </c>
      <c r="G791" s="59"/>
      <c r="H791" s="59"/>
      <c r="I791" s="59"/>
      <c r="J791" s="59"/>
      <c r="K791" s="59"/>
      <c r="L791" s="144"/>
      <c r="M791" s="257"/>
      <c r="N791" s="130"/>
      <c r="O791" s="243"/>
      <c r="P791" s="67">
        <f>IF(F791=0,"",F791/E790)</f>
        <v>0.93442622950819676</v>
      </c>
      <c r="Q791" s="68">
        <v>68</v>
      </c>
      <c r="R791" s="231">
        <f t="shared" si="80"/>
        <v>0.93150684931506844</v>
      </c>
      <c r="S791" s="231">
        <f t="shared" si="81"/>
        <v>6.8493150684931559E-2</v>
      </c>
      <c r="T791" s="120"/>
    </row>
    <row r="792" spans="1:20" ht="15.75" x14ac:dyDescent="0.25">
      <c r="A792" s="58">
        <v>2402</v>
      </c>
      <c r="B792" s="59"/>
      <c r="C792" s="59"/>
      <c r="D792" s="59"/>
      <c r="E792" s="59"/>
      <c r="F792" s="59"/>
      <c r="G792" s="59">
        <v>52</v>
      </c>
      <c r="H792" s="59"/>
      <c r="I792" s="59"/>
      <c r="J792" s="59"/>
      <c r="K792" s="59"/>
      <c r="L792" s="144"/>
      <c r="M792" s="257"/>
      <c r="N792" s="130"/>
      <c r="O792" s="243"/>
      <c r="P792" s="67">
        <f>IF(G792=0,"",G792/F791)</f>
        <v>0.91228070175438591</v>
      </c>
      <c r="Q792" s="68">
        <v>65</v>
      </c>
      <c r="R792" s="231">
        <f t="shared" si="80"/>
        <v>0.95588235294117652</v>
      </c>
      <c r="S792" s="231">
        <f t="shared" si="81"/>
        <v>4.4117647058823484E-2</v>
      </c>
      <c r="T792" s="120"/>
    </row>
    <row r="793" spans="1:20" ht="15.75" x14ac:dyDescent="0.25">
      <c r="A793" s="58">
        <v>2501</v>
      </c>
      <c r="B793" s="59"/>
      <c r="C793" s="59"/>
      <c r="D793" s="59"/>
      <c r="E793" s="59"/>
      <c r="F793" s="59"/>
      <c r="G793" s="59"/>
      <c r="H793" s="59">
        <v>50</v>
      </c>
      <c r="I793" s="59"/>
      <c r="J793" s="59"/>
      <c r="K793" s="59"/>
      <c r="L793" s="144"/>
      <c r="M793" s="257"/>
      <c r="N793" s="130"/>
      <c r="O793" s="243"/>
      <c r="P793" s="67">
        <f>IF(H793=0,"",H793/G792)</f>
        <v>0.96153846153846156</v>
      </c>
      <c r="Q793" s="68">
        <v>65</v>
      </c>
      <c r="R793" s="231">
        <f t="shared" si="80"/>
        <v>1</v>
      </c>
      <c r="S793" s="231">
        <f t="shared" si="81"/>
        <v>0</v>
      </c>
      <c r="T793" s="120"/>
    </row>
    <row r="794" spans="1:20" ht="15.75" x14ac:dyDescent="0.25">
      <c r="A794" s="58">
        <v>2502</v>
      </c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144"/>
      <c r="M794" s="257"/>
      <c r="N794" s="130"/>
      <c r="O794" s="243"/>
      <c r="P794" s="67" t="str">
        <f>IF(I794=0,"",I794/H793)</f>
        <v/>
      </c>
      <c r="Q794" s="68"/>
      <c r="R794" s="231" t="str">
        <f t="shared" si="80"/>
        <v/>
      </c>
      <c r="S794" s="231" t="str">
        <f t="shared" si="81"/>
        <v/>
      </c>
      <c r="T794" s="120"/>
    </row>
    <row r="795" spans="1:20" ht="15.75" x14ac:dyDescent="0.25">
      <c r="A795" s="58">
        <v>2601</v>
      </c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144"/>
      <c r="M795" s="257"/>
      <c r="N795" s="130"/>
      <c r="O795" s="243"/>
      <c r="P795" s="71" t="str">
        <f>IF(J795=0,"",J795/I794)</f>
        <v/>
      </c>
      <c r="Q795" s="68"/>
      <c r="R795" s="71" t="str">
        <f t="shared" si="80"/>
        <v/>
      </c>
      <c r="S795" s="71" t="str">
        <f t="shared" si="81"/>
        <v/>
      </c>
      <c r="T795" s="120"/>
    </row>
    <row r="796" spans="1:20" ht="15.75" x14ac:dyDescent="0.25">
      <c r="A796" s="58">
        <v>2602</v>
      </c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144"/>
      <c r="M796" s="257"/>
      <c r="N796" s="130"/>
      <c r="O796" s="244"/>
      <c r="P796" s="129"/>
      <c r="Q796" s="68"/>
      <c r="R796" s="129"/>
      <c r="S796" s="232"/>
      <c r="T796" s="120"/>
    </row>
    <row r="797" spans="1:20" ht="15.75" x14ac:dyDescent="0.25">
      <c r="A797" s="58">
        <v>2701</v>
      </c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144"/>
      <c r="M797" s="257"/>
      <c r="N797" s="130"/>
      <c r="O797" s="244"/>
      <c r="P797" s="233"/>
      <c r="Q797" s="109"/>
      <c r="R797" s="234"/>
      <c r="S797" s="233"/>
      <c r="T797" s="120"/>
    </row>
    <row r="798" spans="1:20" ht="15.75" x14ac:dyDescent="0.25">
      <c r="A798" s="58">
        <v>2702</v>
      </c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144"/>
      <c r="M798" s="257"/>
      <c r="N798" s="130"/>
      <c r="O798" s="244"/>
      <c r="P798" s="233"/>
      <c r="Q798" s="109"/>
      <c r="R798" s="234"/>
      <c r="S798" s="233"/>
      <c r="T798" s="120"/>
    </row>
    <row r="799" spans="1:20" ht="15.75" x14ac:dyDescent="0.25">
      <c r="A799" s="58">
        <v>2801</v>
      </c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144"/>
      <c r="M799" s="257"/>
      <c r="N799" s="130"/>
      <c r="O799" s="244"/>
      <c r="P799" s="129"/>
      <c r="Q799" s="225"/>
      <c r="R799" s="124"/>
      <c r="S799" s="233"/>
      <c r="T799" s="120"/>
    </row>
    <row r="800" spans="1:20" ht="15.75" x14ac:dyDescent="0.25">
      <c r="A800" s="58">
        <v>2802</v>
      </c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144"/>
      <c r="M800" s="257"/>
      <c r="N800" s="130"/>
      <c r="O800" s="244"/>
      <c r="P800" s="191" t="s">
        <v>83</v>
      </c>
      <c r="Q800" s="82"/>
      <c r="R800" s="111" t="str">
        <f>IF(SUM(L793:L796)=0,"",SUM(L793:L796))</f>
        <v/>
      </c>
      <c r="S800" s="193" t="s">
        <v>11</v>
      </c>
      <c r="T800" s="120"/>
    </row>
    <row r="801" spans="1:20" ht="15.75" x14ac:dyDescent="0.25">
      <c r="A801" s="58">
        <v>2901</v>
      </c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144"/>
      <c r="M801" s="257"/>
      <c r="N801" s="130"/>
      <c r="O801" s="244"/>
      <c r="P801" s="192" t="s">
        <v>85</v>
      </c>
      <c r="Q801" s="86" t="str">
        <f>IF(Q800/B787=0,"",Q800/B787)</f>
        <v/>
      </c>
      <c r="R801" s="112" t="e">
        <f>IF(Q800/R800=0,"",Q800/R800)</f>
        <v>#VALUE!</v>
      </c>
      <c r="S801" s="194" t="s">
        <v>86</v>
      </c>
      <c r="T801" s="120"/>
    </row>
    <row r="802" spans="1:20" ht="15.75" x14ac:dyDescent="0.25">
      <c r="A802" s="58">
        <v>2902</v>
      </c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144"/>
      <c r="M802" s="258"/>
      <c r="N802" s="245"/>
      <c r="O802" s="246"/>
      <c r="P802" s="90"/>
      <c r="Q802" s="91"/>
      <c r="R802" s="91"/>
      <c r="S802" s="113"/>
      <c r="T802" s="120"/>
    </row>
    <row r="803" spans="1:20" ht="18" x14ac:dyDescent="0.25">
      <c r="A803" s="28"/>
      <c r="B803" s="280" t="s">
        <v>111</v>
      </c>
      <c r="C803" s="280"/>
      <c r="D803" s="280"/>
      <c r="E803" s="280"/>
      <c r="F803" s="280"/>
      <c r="G803" s="280"/>
      <c r="H803" s="280"/>
      <c r="I803" s="280"/>
      <c r="J803" s="280"/>
      <c r="K803" s="280"/>
      <c r="L803" s="93">
        <f>SUM(L787:L799)</f>
        <v>0</v>
      </c>
      <c r="M803" s="94" t="str">
        <f>IF(L795=0,"",L795/B787)</f>
        <v/>
      </c>
      <c r="N803" s="94" t="str">
        <f>IF(L803=0,"",L803/B787)</f>
        <v/>
      </c>
      <c r="O803" s="94" t="str">
        <f>IF(L795=0,"",N803-M803)</f>
        <v/>
      </c>
      <c r="P803" s="3"/>
      <c r="Q803" s="29"/>
      <c r="R803" s="22"/>
      <c r="S803" s="3"/>
      <c r="T803" s="120"/>
    </row>
    <row r="804" spans="1:20" ht="12.75" customHeight="1" x14ac:dyDescent="0.2"/>
    <row r="805" spans="1:20" ht="12.75" customHeight="1" x14ac:dyDescent="0.2"/>
    <row r="806" spans="1:20" ht="26.25" x14ac:dyDescent="0.4">
      <c r="A806" s="2"/>
      <c r="B806" s="279" t="s">
        <v>99</v>
      </c>
      <c r="C806" s="279"/>
      <c r="D806" s="279"/>
      <c r="E806" s="279"/>
      <c r="F806" s="279"/>
      <c r="G806" s="279"/>
      <c r="H806" s="279"/>
      <c r="I806" s="279"/>
      <c r="J806" s="279"/>
      <c r="K806" s="279"/>
      <c r="L806" s="179" t="s">
        <v>124</v>
      </c>
      <c r="M806" s="57"/>
      <c r="N806" s="29"/>
      <c r="O806" s="3"/>
      <c r="P806" s="29"/>
      <c r="Q806" s="29"/>
      <c r="R806" s="29"/>
      <c r="S806" s="120"/>
      <c r="T806" s="120"/>
    </row>
    <row r="807" spans="1:20" ht="20.25" x14ac:dyDescent="0.2">
      <c r="A807" s="293" t="s">
        <v>10</v>
      </c>
      <c r="B807" s="311" t="s">
        <v>100</v>
      </c>
      <c r="C807" s="312"/>
      <c r="D807" s="312"/>
      <c r="E807" s="312"/>
      <c r="F807" s="312"/>
      <c r="G807" s="312"/>
      <c r="H807" s="312"/>
      <c r="I807" s="312"/>
      <c r="J807" s="312"/>
      <c r="K807" s="313"/>
      <c r="L807" s="309" t="s">
        <v>11</v>
      </c>
      <c r="M807" s="300" t="s">
        <v>3</v>
      </c>
      <c r="N807" s="300" t="s">
        <v>4</v>
      </c>
      <c r="O807" s="300" t="s">
        <v>5</v>
      </c>
      <c r="P807" s="300" t="s">
        <v>6</v>
      </c>
      <c r="Q807" s="300" t="s">
        <v>7</v>
      </c>
      <c r="R807" s="300" t="s">
        <v>8</v>
      </c>
      <c r="S807" s="269" t="s">
        <v>101</v>
      </c>
      <c r="T807" s="120"/>
    </row>
    <row r="808" spans="1:20" ht="15.75" x14ac:dyDescent="0.25">
      <c r="A808" s="268"/>
      <c r="B808" s="58" t="s">
        <v>102</v>
      </c>
      <c r="C808" s="58" t="s">
        <v>103</v>
      </c>
      <c r="D808" s="58" t="s">
        <v>104</v>
      </c>
      <c r="E808" s="58" t="s">
        <v>105</v>
      </c>
      <c r="F808" s="58" t="s">
        <v>106</v>
      </c>
      <c r="G808" s="58" t="s">
        <v>107</v>
      </c>
      <c r="H808" s="58" t="s">
        <v>108</v>
      </c>
      <c r="I808" s="58" t="s">
        <v>109</v>
      </c>
      <c r="J808" s="58" t="s">
        <v>110</v>
      </c>
      <c r="K808" s="58" t="s">
        <v>135</v>
      </c>
      <c r="L808" s="310"/>
      <c r="M808" s="301"/>
      <c r="N808" s="301"/>
      <c r="O808" s="301"/>
      <c r="P808" s="301"/>
      <c r="Q808" s="301"/>
      <c r="R808" s="301"/>
      <c r="S808" s="268"/>
      <c r="T808" s="120"/>
    </row>
    <row r="809" spans="1:20" ht="15.75" customHeight="1" x14ac:dyDescent="0.25">
      <c r="A809" s="58">
        <v>2202</v>
      </c>
      <c r="B809" s="59">
        <v>118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144"/>
      <c r="M809" s="220"/>
      <c r="N809" s="221"/>
      <c r="O809" s="222"/>
      <c r="P809" s="229"/>
      <c r="Q809" s="63">
        <f>B809</f>
        <v>118</v>
      </c>
      <c r="R809" s="230"/>
      <c r="S809" s="229"/>
      <c r="T809" s="120"/>
    </row>
    <row r="810" spans="1:20" ht="15.75" customHeight="1" x14ac:dyDescent="0.25">
      <c r="A810" s="58">
        <v>2301</v>
      </c>
      <c r="B810" s="59"/>
      <c r="C810" s="59">
        <v>83</v>
      </c>
      <c r="D810" s="59"/>
      <c r="E810" s="59"/>
      <c r="F810" s="59"/>
      <c r="G810" s="59"/>
      <c r="H810" s="59"/>
      <c r="I810" s="59"/>
      <c r="J810" s="59"/>
      <c r="K810" s="59"/>
      <c r="L810" s="144"/>
      <c r="M810" s="223"/>
      <c r="N810" s="129"/>
      <c r="O810" s="224"/>
      <c r="P810" s="67">
        <f>IF(C810=0,"",C810/B809)</f>
        <v>0.70338983050847459</v>
      </c>
      <c r="Q810" s="68">
        <v>83</v>
      </c>
      <c r="R810" s="231">
        <f t="shared" ref="R810:R817" si="82">IF(Q810=0,"",Q810/Q809)</f>
        <v>0.70338983050847459</v>
      </c>
      <c r="S810" s="231">
        <f t="shared" ref="S810:S817" si="83">IF(Q810=0,"",100%-R810)</f>
        <v>0.29661016949152541</v>
      </c>
      <c r="T810" s="120"/>
    </row>
    <row r="811" spans="1:20" ht="15.75" customHeight="1" x14ac:dyDescent="0.25">
      <c r="A811" s="58">
        <v>2302</v>
      </c>
      <c r="B811" s="59"/>
      <c r="C811" s="59"/>
      <c r="D811" s="59">
        <v>71</v>
      </c>
      <c r="E811" s="59"/>
      <c r="F811" s="59"/>
      <c r="G811" s="59"/>
      <c r="H811" s="59"/>
      <c r="I811" s="59"/>
      <c r="J811" s="59"/>
      <c r="K811" s="59"/>
      <c r="L811" s="144"/>
      <c r="M811" s="223"/>
      <c r="N811" s="129"/>
      <c r="O811" s="224"/>
      <c r="P811" s="67">
        <f>IF(D811=0,"",D811/C810)</f>
        <v>0.85542168674698793</v>
      </c>
      <c r="Q811" s="68">
        <v>76</v>
      </c>
      <c r="R811" s="231">
        <f t="shared" si="82"/>
        <v>0.91566265060240959</v>
      </c>
      <c r="S811" s="231">
        <f t="shared" si="83"/>
        <v>8.4337349397590411E-2</v>
      </c>
      <c r="T811" s="8">
        <f>Q811/Q809</f>
        <v>0.64406779661016944</v>
      </c>
    </row>
    <row r="812" spans="1:20" ht="15.75" customHeight="1" x14ac:dyDescent="0.25">
      <c r="A812" s="58">
        <v>2401</v>
      </c>
      <c r="B812" s="59"/>
      <c r="C812" s="59"/>
      <c r="D812" s="59"/>
      <c r="E812" s="59">
        <v>65</v>
      </c>
      <c r="F812" s="59"/>
      <c r="G812" s="59"/>
      <c r="H812" s="59"/>
      <c r="I812" s="59"/>
      <c r="J812" s="59"/>
      <c r="K812" s="59"/>
      <c r="L812" s="144"/>
      <c r="M812" s="223"/>
      <c r="N812" s="129"/>
      <c r="O812" s="224"/>
      <c r="P812" s="67">
        <f>IF(E812=0,"",E812/D811)</f>
        <v>0.91549295774647887</v>
      </c>
      <c r="Q812" s="68">
        <v>73</v>
      </c>
      <c r="R812" s="231">
        <f t="shared" si="82"/>
        <v>0.96052631578947367</v>
      </c>
      <c r="S812" s="231">
        <f t="shared" si="83"/>
        <v>3.9473684210526327E-2</v>
      </c>
      <c r="T812" s="120"/>
    </row>
    <row r="813" spans="1:20" ht="15.75" customHeight="1" x14ac:dyDescent="0.25">
      <c r="A813" s="58">
        <v>2402</v>
      </c>
      <c r="B813" s="59"/>
      <c r="C813" s="59"/>
      <c r="D813" s="59"/>
      <c r="E813" s="59"/>
      <c r="F813" s="59">
        <v>59</v>
      </c>
      <c r="G813" s="59"/>
      <c r="H813" s="59"/>
      <c r="I813" s="59"/>
      <c r="J813" s="59"/>
      <c r="K813" s="59"/>
      <c r="L813" s="144"/>
      <c r="M813" s="223"/>
      <c r="N813" s="129"/>
      <c r="O813" s="224"/>
      <c r="P813" s="67">
        <f>IF(F813=0,"",F813/E812)</f>
        <v>0.90769230769230769</v>
      </c>
      <c r="Q813" s="68">
        <v>64</v>
      </c>
      <c r="R813" s="231">
        <f t="shared" si="82"/>
        <v>0.87671232876712324</v>
      </c>
      <c r="S813" s="231">
        <f t="shared" si="83"/>
        <v>0.12328767123287676</v>
      </c>
      <c r="T813" s="120"/>
    </row>
    <row r="814" spans="1:20" ht="15.75" customHeight="1" x14ac:dyDescent="0.25">
      <c r="A814" s="58">
        <v>2501</v>
      </c>
      <c r="B814" s="59"/>
      <c r="C814" s="59"/>
      <c r="D814" s="59"/>
      <c r="E814" s="59"/>
      <c r="F814" s="59"/>
      <c r="G814" s="59">
        <v>53</v>
      </c>
      <c r="H814" s="59"/>
      <c r="I814" s="59"/>
      <c r="J814" s="59"/>
      <c r="K814" s="59"/>
      <c r="L814" s="144"/>
      <c r="M814" s="223"/>
      <c r="N814" s="129"/>
      <c r="O814" s="224"/>
      <c r="P814" s="67">
        <f>IF(G814=0,"",G814/F813)</f>
        <v>0.89830508474576276</v>
      </c>
      <c r="Q814" s="68">
        <v>60</v>
      </c>
      <c r="R814" s="231">
        <f t="shared" si="82"/>
        <v>0.9375</v>
      </c>
      <c r="S814" s="231">
        <f t="shared" si="83"/>
        <v>6.25E-2</v>
      </c>
      <c r="T814" s="120"/>
    </row>
    <row r="815" spans="1:20" ht="15.75" customHeight="1" x14ac:dyDescent="0.25">
      <c r="A815" s="58">
        <v>2502</v>
      </c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144"/>
      <c r="M815" s="223"/>
      <c r="N815" s="129"/>
      <c r="O815" s="224"/>
      <c r="P815" s="67" t="str">
        <f>IF(H815=0,"",H815/G814)</f>
        <v/>
      </c>
      <c r="Q815" s="68"/>
      <c r="R815" s="231" t="str">
        <f t="shared" si="82"/>
        <v/>
      </c>
      <c r="S815" s="231" t="str">
        <f t="shared" si="83"/>
        <v/>
      </c>
      <c r="T815" s="120"/>
    </row>
    <row r="816" spans="1:20" ht="15.75" customHeight="1" x14ac:dyDescent="0.25">
      <c r="A816" s="58">
        <v>2601</v>
      </c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144"/>
      <c r="M816" s="223"/>
      <c r="N816" s="129"/>
      <c r="O816" s="224"/>
      <c r="P816" s="67" t="str">
        <f>IF(I816=0,"",I816/H815)</f>
        <v/>
      </c>
      <c r="Q816" s="68"/>
      <c r="R816" s="231" t="str">
        <f t="shared" si="82"/>
        <v/>
      </c>
      <c r="S816" s="231" t="str">
        <f t="shared" si="83"/>
        <v/>
      </c>
      <c r="T816" s="120"/>
    </row>
    <row r="817" spans="1:20" ht="15.75" customHeight="1" x14ac:dyDescent="0.25">
      <c r="A817" s="58">
        <v>2602</v>
      </c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144"/>
      <c r="M817" s="223"/>
      <c r="N817" s="129"/>
      <c r="O817" s="224"/>
      <c r="P817" s="71" t="str">
        <f>IF(J817=0,"",J817/I816)</f>
        <v/>
      </c>
      <c r="Q817" s="68"/>
      <c r="R817" s="71" t="str">
        <f t="shared" si="82"/>
        <v/>
      </c>
      <c r="S817" s="71" t="str">
        <f t="shared" si="83"/>
        <v/>
      </c>
      <c r="T817" s="120"/>
    </row>
    <row r="818" spans="1:20" ht="15.75" customHeight="1" x14ac:dyDescent="0.25">
      <c r="A818" s="58">
        <v>2701</v>
      </c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144"/>
      <c r="M818" s="223"/>
      <c r="N818" s="129"/>
      <c r="O818" s="225"/>
      <c r="P818" s="129"/>
      <c r="Q818" s="68"/>
      <c r="R818" s="129"/>
      <c r="S818" s="232"/>
      <c r="T818" s="120"/>
    </row>
    <row r="819" spans="1:20" ht="15.75" customHeight="1" x14ac:dyDescent="0.25">
      <c r="A819" s="58">
        <v>2702</v>
      </c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144"/>
      <c r="M819" s="223"/>
      <c r="N819" s="129"/>
      <c r="O819" s="225"/>
      <c r="P819" s="233"/>
      <c r="Q819" s="109"/>
      <c r="R819" s="234"/>
      <c r="S819" s="233"/>
      <c r="T819" s="120"/>
    </row>
    <row r="820" spans="1:20" ht="15.75" customHeight="1" x14ac:dyDescent="0.25">
      <c r="A820" s="58">
        <v>2801</v>
      </c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144"/>
      <c r="M820" s="223"/>
      <c r="N820" s="129"/>
      <c r="O820" s="225"/>
      <c r="P820" s="233"/>
      <c r="Q820" s="109"/>
      <c r="R820" s="234"/>
      <c r="S820" s="233"/>
      <c r="T820" s="120"/>
    </row>
    <row r="821" spans="1:20" ht="15.75" customHeight="1" x14ac:dyDescent="0.25">
      <c r="A821" s="58">
        <v>2802</v>
      </c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144"/>
      <c r="M821" s="223"/>
      <c r="N821" s="129"/>
      <c r="O821" s="225"/>
      <c r="P821" s="129"/>
      <c r="Q821" s="225"/>
      <c r="R821" s="124"/>
      <c r="S821" s="233"/>
      <c r="T821" s="120"/>
    </row>
    <row r="822" spans="1:20" ht="15.75" customHeight="1" x14ac:dyDescent="0.25">
      <c r="A822" s="58">
        <v>2901</v>
      </c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144"/>
      <c r="M822" s="223"/>
      <c r="N822" s="129"/>
      <c r="O822" s="225"/>
      <c r="P822" s="191" t="s">
        <v>83</v>
      </c>
      <c r="Q822" s="82"/>
      <c r="R822" s="111" t="str">
        <f>IF(SUM(L815:L818)=0,"",SUM(L815:L818))</f>
        <v/>
      </c>
      <c r="S822" s="193" t="s">
        <v>11</v>
      </c>
      <c r="T822" s="120"/>
    </row>
    <row r="823" spans="1:20" ht="15.75" customHeight="1" x14ac:dyDescent="0.25">
      <c r="A823" s="58">
        <v>2902</v>
      </c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144"/>
      <c r="M823" s="223"/>
      <c r="N823" s="129"/>
      <c r="O823" s="225"/>
      <c r="P823" s="192" t="s">
        <v>85</v>
      </c>
      <c r="Q823" s="86" t="str">
        <f>IF(Q822/B809=0,"",Q822/B809)</f>
        <v/>
      </c>
      <c r="R823" s="112" t="e">
        <f>IF(Q822/R822=0,"",Q822/R822)</f>
        <v>#VALUE!</v>
      </c>
      <c r="S823" s="194" t="s">
        <v>86</v>
      </c>
      <c r="T823" s="120"/>
    </row>
    <row r="824" spans="1:20" ht="15.75" customHeight="1" x14ac:dyDescent="0.25">
      <c r="A824" s="58">
        <v>3001</v>
      </c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144"/>
      <c r="M824" s="226"/>
      <c r="N824" s="227"/>
      <c r="O824" s="228"/>
      <c r="P824" s="90"/>
      <c r="Q824" s="91"/>
      <c r="R824" s="91"/>
      <c r="S824" s="113"/>
      <c r="T824" s="120"/>
    </row>
    <row r="825" spans="1:20" ht="18" x14ac:dyDescent="0.25">
      <c r="A825" s="28"/>
      <c r="B825" s="280" t="s">
        <v>111</v>
      </c>
      <c r="C825" s="280"/>
      <c r="D825" s="280"/>
      <c r="E825" s="280"/>
      <c r="F825" s="280"/>
      <c r="G825" s="280"/>
      <c r="H825" s="280"/>
      <c r="I825" s="280"/>
      <c r="J825" s="280"/>
      <c r="K825" s="280"/>
      <c r="L825" s="93">
        <f>SUM(L809:L821)</f>
        <v>0</v>
      </c>
      <c r="M825" s="94" t="str">
        <f>IF(L817=0,"",L817/B809)</f>
        <v/>
      </c>
      <c r="N825" s="94" t="str">
        <f>IF(L825=0,"",L825/B809)</f>
        <v/>
      </c>
      <c r="O825" s="94" t="str">
        <f>IF(L817=0,"",N825-M825)</f>
        <v/>
      </c>
      <c r="P825" s="3"/>
      <c r="Q825" s="29"/>
      <c r="R825" s="22"/>
      <c r="S825" s="3"/>
      <c r="T825" s="120"/>
    </row>
    <row r="826" spans="1:20" ht="12.75" customHeight="1" x14ac:dyDescent="0.2"/>
    <row r="827" spans="1:20" ht="12.75" customHeight="1" x14ac:dyDescent="0.2"/>
    <row r="828" spans="1:20" ht="26.25" x14ac:dyDescent="0.4">
      <c r="A828" s="2"/>
      <c r="B828" s="279" t="s">
        <v>99</v>
      </c>
      <c r="C828" s="279"/>
      <c r="D828" s="279"/>
      <c r="E828" s="279"/>
      <c r="F828" s="279"/>
      <c r="G828" s="279"/>
      <c r="H828" s="279"/>
      <c r="I828" s="279"/>
      <c r="J828" s="279"/>
      <c r="K828" s="279"/>
      <c r="L828" s="179" t="s">
        <v>142</v>
      </c>
      <c r="M828" s="57"/>
      <c r="N828" s="29"/>
      <c r="O828" s="3"/>
      <c r="P828" s="29"/>
      <c r="Q828" s="29"/>
      <c r="R828" s="29"/>
      <c r="S828" s="120"/>
      <c r="T828" s="120"/>
    </row>
    <row r="829" spans="1:20" ht="20.25" x14ac:dyDescent="0.2">
      <c r="A829" s="293" t="s">
        <v>10</v>
      </c>
      <c r="B829" s="311" t="s">
        <v>100</v>
      </c>
      <c r="C829" s="312"/>
      <c r="D829" s="312"/>
      <c r="E829" s="312"/>
      <c r="F829" s="312"/>
      <c r="G829" s="312"/>
      <c r="H829" s="312"/>
      <c r="I829" s="312"/>
      <c r="J829" s="312"/>
      <c r="K829" s="313"/>
      <c r="L829" s="309" t="s">
        <v>11</v>
      </c>
      <c r="M829" s="300" t="s">
        <v>3</v>
      </c>
      <c r="N829" s="300" t="s">
        <v>4</v>
      </c>
      <c r="O829" s="300" t="s">
        <v>5</v>
      </c>
      <c r="P829" s="300" t="s">
        <v>6</v>
      </c>
      <c r="Q829" s="300" t="s">
        <v>7</v>
      </c>
      <c r="R829" s="300" t="s">
        <v>8</v>
      </c>
      <c r="S829" s="269" t="s">
        <v>101</v>
      </c>
      <c r="T829" s="120"/>
    </row>
    <row r="830" spans="1:20" ht="15.75" x14ac:dyDescent="0.25">
      <c r="A830" s="268"/>
      <c r="B830" s="58" t="s">
        <v>102</v>
      </c>
      <c r="C830" s="58" t="s">
        <v>103</v>
      </c>
      <c r="D830" s="58" t="s">
        <v>104</v>
      </c>
      <c r="E830" s="58" t="s">
        <v>105</v>
      </c>
      <c r="F830" s="58" t="s">
        <v>106</v>
      </c>
      <c r="G830" s="58" t="s">
        <v>107</v>
      </c>
      <c r="H830" s="58" t="s">
        <v>108</v>
      </c>
      <c r="I830" s="58" t="s">
        <v>109</v>
      </c>
      <c r="J830" s="58" t="s">
        <v>110</v>
      </c>
      <c r="K830" s="58" t="s">
        <v>135</v>
      </c>
      <c r="L830" s="310"/>
      <c r="M830" s="301"/>
      <c r="N830" s="301"/>
      <c r="O830" s="301"/>
      <c r="P830" s="301"/>
      <c r="Q830" s="301"/>
      <c r="R830" s="301"/>
      <c r="S830" s="268"/>
      <c r="T830" s="120"/>
    </row>
    <row r="831" spans="1:20" ht="15.75" customHeight="1" x14ac:dyDescent="0.25">
      <c r="A831" s="58">
        <v>2301</v>
      </c>
      <c r="B831" s="59">
        <v>120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144"/>
      <c r="M831" s="220"/>
      <c r="N831" s="221"/>
      <c r="O831" s="222"/>
      <c r="P831" s="229"/>
      <c r="Q831" s="63">
        <f>B831</f>
        <v>120</v>
      </c>
      <c r="R831" s="230"/>
      <c r="S831" s="229"/>
      <c r="T831" s="120"/>
    </row>
    <row r="832" spans="1:20" ht="15.75" customHeight="1" x14ac:dyDescent="0.25">
      <c r="A832" s="58">
        <v>2302</v>
      </c>
      <c r="B832" s="59"/>
      <c r="C832" s="59">
        <v>99</v>
      </c>
      <c r="D832" s="59"/>
      <c r="E832" s="59"/>
      <c r="F832" s="59"/>
      <c r="G832" s="59"/>
      <c r="H832" s="59"/>
      <c r="I832" s="59"/>
      <c r="J832" s="59"/>
      <c r="K832" s="59"/>
      <c r="L832" s="144"/>
      <c r="M832" s="223"/>
      <c r="N832" s="129"/>
      <c r="O832" s="224"/>
      <c r="P832" s="67">
        <f>IF(C832=0,"",C832/B831)</f>
        <v>0.82499999999999996</v>
      </c>
      <c r="Q832" s="68">
        <v>102</v>
      </c>
      <c r="R832" s="231">
        <f t="shared" ref="R832:R839" si="84">IF(Q832=0,"",Q832/Q831)</f>
        <v>0.85</v>
      </c>
      <c r="S832" s="231">
        <f t="shared" ref="S832:S839" si="85">IF(Q832=0,"",100%-R832)</f>
        <v>0.15000000000000002</v>
      </c>
      <c r="T832" s="120"/>
    </row>
    <row r="833" spans="1:20" ht="15.75" customHeight="1" x14ac:dyDescent="0.25">
      <c r="A833" s="58">
        <v>2401</v>
      </c>
      <c r="B833" s="59"/>
      <c r="C833" s="59"/>
      <c r="D833" s="59">
        <v>96</v>
      </c>
      <c r="E833" s="59"/>
      <c r="F833" s="59"/>
      <c r="G833" s="59"/>
      <c r="H833" s="59"/>
      <c r="I833" s="59"/>
      <c r="J833" s="59"/>
      <c r="K833" s="59"/>
      <c r="L833" s="144"/>
      <c r="M833" s="223"/>
      <c r="N833" s="129"/>
      <c r="O833" s="224"/>
      <c r="P833" s="67">
        <f>IF(D833=0,"",D833/C832)</f>
        <v>0.96969696969696972</v>
      </c>
      <c r="Q833" s="68">
        <v>100</v>
      </c>
      <c r="R833" s="231">
        <f t="shared" si="84"/>
        <v>0.98039215686274506</v>
      </c>
      <c r="S833" s="231">
        <f t="shared" si="85"/>
        <v>1.9607843137254943E-2</v>
      </c>
      <c r="T833" s="8">
        <f>Q833/Q831</f>
        <v>0.83333333333333337</v>
      </c>
    </row>
    <row r="834" spans="1:20" ht="15.75" customHeight="1" x14ac:dyDescent="0.25">
      <c r="A834" s="58">
        <v>2402</v>
      </c>
      <c r="B834" s="59"/>
      <c r="C834" s="59"/>
      <c r="D834" s="59"/>
      <c r="E834" s="59">
        <v>90</v>
      </c>
      <c r="F834" s="59"/>
      <c r="G834" s="59"/>
      <c r="H834" s="59"/>
      <c r="I834" s="59"/>
      <c r="J834" s="59"/>
      <c r="K834" s="59"/>
      <c r="L834" s="144"/>
      <c r="M834" s="223"/>
      <c r="N834" s="129"/>
      <c r="O834" s="224"/>
      <c r="P834" s="67">
        <f>IF(E834=0,"",E834/D833)</f>
        <v>0.9375</v>
      </c>
      <c r="Q834" s="68">
        <v>95</v>
      </c>
      <c r="R834" s="231">
        <f t="shared" si="84"/>
        <v>0.95</v>
      </c>
      <c r="S834" s="231">
        <f t="shared" si="85"/>
        <v>5.0000000000000044E-2</v>
      </c>
      <c r="T834" s="120"/>
    </row>
    <row r="835" spans="1:20" ht="15.75" customHeight="1" x14ac:dyDescent="0.25">
      <c r="A835" s="58">
        <v>2501</v>
      </c>
      <c r="B835" s="59"/>
      <c r="C835" s="59"/>
      <c r="D835" s="59"/>
      <c r="E835" s="59"/>
      <c r="F835" s="59">
        <v>82</v>
      </c>
      <c r="G835" s="59"/>
      <c r="H835" s="59"/>
      <c r="I835" s="59"/>
      <c r="J835" s="59"/>
      <c r="K835" s="59"/>
      <c r="L835" s="144"/>
      <c r="M835" s="223"/>
      <c r="N835" s="129"/>
      <c r="O835" s="224"/>
      <c r="P835" s="67">
        <f>IF(F835=0,"",F835/E834)</f>
        <v>0.91111111111111109</v>
      </c>
      <c r="Q835" s="68">
        <v>94</v>
      </c>
      <c r="R835" s="231">
        <f t="shared" si="84"/>
        <v>0.98947368421052628</v>
      </c>
      <c r="S835" s="231">
        <f t="shared" si="85"/>
        <v>1.0526315789473717E-2</v>
      </c>
      <c r="T835" s="120"/>
    </row>
    <row r="836" spans="1:20" ht="15.75" customHeight="1" x14ac:dyDescent="0.25">
      <c r="A836" s="58">
        <v>2502</v>
      </c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144"/>
      <c r="M836" s="223"/>
      <c r="N836" s="129"/>
      <c r="O836" s="224"/>
      <c r="P836" s="67" t="str">
        <f>IF(G836=0,"",G836/F835)</f>
        <v/>
      </c>
      <c r="Q836" s="68"/>
      <c r="R836" s="231" t="str">
        <f t="shared" si="84"/>
        <v/>
      </c>
      <c r="S836" s="231" t="str">
        <f t="shared" si="85"/>
        <v/>
      </c>
      <c r="T836" s="120"/>
    </row>
    <row r="837" spans="1:20" ht="15.75" customHeight="1" x14ac:dyDescent="0.25">
      <c r="A837" s="58">
        <v>2601</v>
      </c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144"/>
      <c r="M837" s="223"/>
      <c r="N837" s="129"/>
      <c r="O837" s="224"/>
      <c r="P837" s="67" t="str">
        <f>IF(H837=0,"",H837/G836)</f>
        <v/>
      </c>
      <c r="Q837" s="68"/>
      <c r="R837" s="231" t="str">
        <f t="shared" si="84"/>
        <v/>
      </c>
      <c r="S837" s="231" t="str">
        <f t="shared" si="85"/>
        <v/>
      </c>
      <c r="T837" s="120"/>
    </row>
    <row r="838" spans="1:20" ht="15.75" customHeight="1" x14ac:dyDescent="0.25">
      <c r="A838" s="58">
        <v>2602</v>
      </c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144"/>
      <c r="M838" s="223"/>
      <c r="N838" s="129"/>
      <c r="O838" s="224"/>
      <c r="P838" s="67" t="str">
        <f>IF(I838=0,"",I838/H837)</f>
        <v/>
      </c>
      <c r="Q838" s="68"/>
      <c r="R838" s="231" t="str">
        <f t="shared" si="84"/>
        <v/>
      </c>
      <c r="S838" s="231" t="str">
        <f t="shared" si="85"/>
        <v/>
      </c>
      <c r="T838" s="120"/>
    </row>
    <row r="839" spans="1:20" ht="15.75" customHeight="1" x14ac:dyDescent="0.25">
      <c r="A839" s="58">
        <v>2701</v>
      </c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144"/>
      <c r="M839" s="223"/>
      <c r="N839" s="129"/>
      <c r="O839" s="224"/>
      <c r="P839" s="71" t="str">
        <f>IF(J839=0,"",J839/I838)</f>
        <v/>
      </c>
      <c r="Q839" s="68"/>
      <c r="R839" s="71" t="str">
        <f t="shared" si="84"/>
        <v/>
      </c>
      <c r="S839" s="71" t="str">
        <f t="shared" si="85"/>
        <v/>
      </c>
      <c r="T839" s="120"/>
    </row>
    <row r="840" spans="1:20" ht="15.75" customHeight="1" x14ac:dyDescent="0.25">
      <c r="A840" s="58">
        <v>2702</v>
      </c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144"/>
      <c r="M840" s="223"/>
      <c r="N840" s="129"/>
      <c r="O840" s="225"/>
      <c r="P840" s="129"/>
      <c r="Q840" s="68"/>
      <c r="R840" s="129"/>
      <c r="S840" s="232"/>
      <c r="T840" s="120"/>
    </row>
    <row r="841" spans="1:20" ht="15.75" customHeight="1" x14ac:dyDescent="0.25">
      <c r="A841" s="58">
        <v>2801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144"/>
      <c r="M841" s="223"/>
      <c r="N841" s="129"/>
      <c r="O841" s="225"/>
      <c r="P841" s="233"/>
      <c r="Q841" s="109"/>
      <c r="R841" s="234"/>
      <c r="S841" s="233"/>
      <c r="T841" s="120"/>
    </row>
    <row r="842" spans="1:20" ht="15.75" customHeight="1" x14ac:dyDescent="0.25">
      <c r="A842" s="58">
        <v>2802</v>
      </c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144"/>
      <c r="M842" s="223"/>
      <c r="N842" s="129"/>
      <c r="O842" s="225"/>
      <c r="P842" s="233"/>
      <c r="Q842" s="109"/>
      <c r="R842" s="234"/>
      <c r="S842" s="233"/>
      <c r="T842" s="120"/>
    </row>
    <row r="843" spans="1:20" ht="15.75" customHeight="1" x14ac:dyDescent="0.25">
      <c r="A843" s="58">
        <v>2901</v>
      </c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144"/>
      <c r="M843" s="223"/>
      <c r="N843" s="129"/>
      <c r="O843" s="225"/>
      <c r="P843" s="129"/>
      <c r="Q843" s="225"/>
      <c r="R843" s="124"/>
      <c r="S843" s="233"/>
      <c r="T843" s="120"/>
    </row>
    <row r="844" spans="1:20" ht="15.75" customHeight="1" x14ac:dyDescent="0.25">
      <c r="A844" s="58">
        <v>2902</v>
      </c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144"/>
      <c r="M844" s="223"/>
      <c r="N844" s="129"/>
      <c r="O844" s="225"/>
      <c r="P844" s="191" t="s">
        <v>83</v>
      </c>
      <c r="Q844" s="82"/>
      <c r="R844" s="111" t="str">
        <f>IF(SUM(L837:L840)=0,"",SUM(L837:L840))</f>
        <v/>
      </c>
      <c r="S844" s="193" t="s">
        <v>11</v>
      </c>
      <c r="T844" s="120"/>
    </row>
    <row r="845" spans="1:20" ht="15.75" customHeight="1" x14ac:dyDescent="0.25">
      <c r="A845" s="58">
        <v>3001</v>
      </c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144"/>
      <c r="M845" s="223"/>
      <c r="N845" s="129"/>
      <c r="O845" s="225"/>
      <c r="P845" s="192" t="s">
        <v>85</v>
      </c>
      <c r="Q845" s="86" t="str">
        <f>IF(Q844/B831=0,"",Q844/B831)</f>
        <v/>
      </c>
      <c r="R845" s="112" t="e">
        <f>IF(Q844/R844=0,"",Q844/R844)</f>
        <v>#VALUE!</v>
      </c>
      <c r="S845" s="194" t="s">
        <v>86</v>
      </c>
      <c r="T845" s="120"/>
    </row>
    <row r="846" spans="1:20" ht="15.75" customHeight="1" x14ac:dyDescent="0.25">
      <c r="A846" s="58">
        <v>3002</v>
      </c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144"/>
      <c r="M846" s="226"/>
      <c r="N846" s="227"/>
      <c r="O846" s="228"/>
      <c r="P846" s="90"/>
      <c r="Q846" s="91"/>
      <c r="R846" s="91"/>
      <c r="S846" s="113"/>
      <c r="T846" s="120"/>
    </row>
    <row r="847" spans="1:20" ht="18" x14ac:dyDescent="0.25">
      <c r="A847" s="28"/>
      <c r="B847" s="280" t="s">
        <v>111</v>
      </c>
      <c r="C847" s="280"/>
      <c r="D847" s="280"/>
      <c r="E847" s="280"/>
      <c r="F847" s="280"/>
      <c r="G847" s="280"/>
      <c r="H847" s="280"/>
      <c r="I847" s="280"/>
      <c r="J847" s="280"/>
      <c r="K847" s="280"/>
      <c r="L847" s="93">
        <f>SUM(L831:L843)</f>
        <v>0</v>
      </c>
      <c r="M847" s="94" t="str">
        <f>IF(L839=0,"",L839/B831)</f>
        <v/>
      </c>
      <c r="N847" s="94" t="str">
        <f>IF(L847=0,"",L847/B831)</f>
        <v/>
      </c>
      <c r="O847" s="94" t="str">
        <f>IF(L839=0,"",N847-M847)</f>
        <v/>
      </c>
      <c r="P847" s="3"/>
      <c r="Q847" s="29"/>
      <c r="R847" s="22"/>
      <c r="S847" s="3"/>
      <c r="T847" s="120"/>
    </row>
    <row r="848" spans="1:20" ht="12.75" customHeight="1" x14ac:dyDescent="0.2"/>
    <row r="849" spans="1:20" ht="12.75" customHeight="1" x14ac:dyDescent="0.2"/>
    <row r="850" spans="1:20" ht="26.25" x14ac:dyDescent="0.4">
      <c r="A850" s="2"/>
      <c r="B850" s="279" t="s">
        <v>99</v>
      </c>
      <c r="C850" s="279"/>
      <c r="D850" s="279"/>
      <c r="E850" s="279"/>
      <c r="F850" s="279"/>
      <c r="G850" s="279"/>
      <c r="H850" s="279"/>
      <c r="I850" s="279"/>
      <c r="J850" s="279"/>
      <c r="K850" s="279"/>
      <c r="L850" s="179" t="s">
        <v>143</v>
      </c>
      <c r="M850" s="57"/>
      <c r="N850" s="29"/>
      <c r="O850" s="3"/>
      <c r="P850" s="29"/>
      <c r="Q850" s="29"/>
      <c r="R850" s="29"/>
      <c r="S850" s="120"/>
      <c r="T850" s="120"/>
    </row>
    <row r="851" spans="1:20" ht="20.25" x14ac:dyDescent="0.2">
      <c r="A851" s="293" t="s">
        <v>10</v>
      </c>
      <c r="B851" s="311" t="s">
        <v>100</v>
      </c>
      <c r="C851" s="312"/>
      <c r="D851" s="312"/>
      <c r="E851" s="312"/>
      <c r="F851" s="312"/>
      <c r="G851" s="312"/>
      <c r="H851" s="312"/>
      <c r="I851" s="312"/>
      <c r="J851" s="312"/>
      <c r="K851" s="313"/>
      <c r="L851" s="309" t="s">
        <v>11</v>
      </c>
      <c r="M851" s="300" t="s">
        <v>3</v>
      </c>
      <c r="N851" s="300" t="s">
        <v>4</v>
      </c>
      <c r="O851" s="300" t="s">
        <v>5</v>
      </c>
      <c r="P851" s="300" t="s">
        <v>6</v>
      </c>
      <c r="Q851" s="300" t="s">
        <v>7</v>
      </c>
      <c r="R851" s="300" t="s">
        <v>8</v>
      </c>
      <c r="S851" s="269" t="s">
        <v>101</v>
      </c>
      <c r="T851" s="120"/>
    </row>
    <row r="852" spans="1:20" ht="15.75" x14ac:dyDescent="0.25">
      <c r="A852" s="268"/>
      <c r="B852" s="58" t="s">
        <v>102</v>
      </c>
      <c r="C852" s="58" t="s">
        <v>103</v>
      </c>
      <c r="D852" s="58" t="s">
        <v>104</v>
      </c>
      <c r="E852" s="58" t="s">
        <v>105</v>
      </c>
      <c r="F852" s="58" t="s">
        <v>106</v>
      </c>
      <c r="G852" s="58" t="s">
        <v>107</v>
      </c>
      <c r="H852" s="58" t="s">
        <v>108</v>
      </c>
      <c r="I852" s="58" t="s">
        <v>109</v>
      </c>
      <c r="J852" s="58" t="s">
        <v>110</v>
      </c>
      <c r="K852" s="58" t="s">
        <v>135</v>
      </c>
      <c r="L852" s="310"/>
      <c r="M852" s="301"/>
      <c r="N852" s="301"/>
      <c r="O852" s="301"/>
      <c r="P852" s="301"/>
      <c r="Q852" s="301"/>
      <c r="R852" s="301"/>
      <c r="S852" s="268"/>
      <c r="T852" s="120"/>
    </row>
    <row r="853" spans="1:20" ht="15.75" customHeight="1" x14ac:dyDescent="0.25">
      <c r="A853" s="58">
        <v>2302</v>
      </c>
      <c r="B853" s="59">
        <v>102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144"/>
      <c r="M853" s="220"/>
      <c r="N853" s="221"/>
      <c r="O853" s="222"/>
      <c r="P853" s="229"/>
      <c r="Q853" s="63">
        <f>B853</f>
        <v>102</v>
      </c>
      <c r="R853" s="230"/>
      <c r="S853" s="229"/>
      <c r="T853" s="120"/>
    </row>
    <row r="854" spans="1:20" ht="15.75" customHeight="1" x14ac:dyDescent="0.25">
      <c r="A854" s="58">
        <v>2401</v>
      </c>
      <c r="B854" s="59"/>
      <c r="C854" s="59">
        <v>86</v>
      </c>
      <c r="D854" s="59"/>
      <c r="E854" s="59"/>
      <c r="F854" s="59"/>
      <c r="G854" s="59"/>
      <c r="H854" s="59"/>
      <c r="I854" s="59"/>
      <c r="J854" s="59"/>
      <c r="K854" s="59"/>
      <c r="L854" s="144"/>
      <c r="M854" s="223"/>
      <c r="N854" s="129"/>
      <c r="O854" s="224"/>
      <c r="P854" s="67">
        <f>IF(C854=0,"",C854/B853)</f>
        <v>0.84313725490196079</v>
      </c>
      <c r="Q854" s="68">
        <v>86</v>
      </c>
      <c r="R854" s="231">
        <f t="shared" ref="R854:R861" si="86">IF(Q854=0,"",Q854/Q853)</f>
        <v>0.84313725490196079</v>
      </c>
      <c r="S854" s="231">
        <f t="shared" ref="S854:S861" si="87">IF(Q854=0,"",100%-R854)</f>
        <v>0.15686274509803921</v>
      </c>
      <c r="T854" s="120"/>
    </row>
    <row r="855" spans="1:20" ht="15.75" customHeight="1" x14ac:dyDescent="0.25">
      <c r="A855" s="58">
        <v>2402</v>
      </c>
      <c r="B855" s="59"/>
      <c r="C855" s="59"/>
      <c r="D855" s="59">
        <v>77</v>
      </c>
      <c r="E855" s="59"/>
      <c r="F855" s="59"/>
      <c r="G855" s="59"/>
      <c r="H855" s="59"/>
      <c r="I855" s="59"/>
      <c r="J855" s="59"/>
      <c r="K855" s="59"/>
      <c r="L855" s="144"/>
      <c r="M855" s="223"/>
      <c r="N855" s="129"/>
      <c r="O855" s="224"/>
      <c r="P855" s="67">
        <f>IF(D855=0,"",D855/C854)</f>
        <v>0.89534883720930236</v>
      </c>
      <c r="Q855" s="68">
        <v>81</v>
      </c>
      <c r="R855" s="231">
        <f t="shared" si="86"/>
        <v>0.94186046511627908</v>
      </c>
      <c r="S855" s="231">
        <f t="shared" si="87"/>
        <v>5.8139534883720922E-2</v>
      </c>
      <c r="T855" s="8">
        <f>Q855/Q853</f>
        <v>0.79411764705882348</v>
      </c>
    </row>
    <row r="856" spans="1:20" ht="15.75" customHeight="1" x14ac:dyDescent="0.25">
      <c r="A856" s="58">
        <v>2501</v>
      </c>
      <c r="B856" s="59"/>
      <c r="C856" s="59"/>
      <c r="D856" s="59"/>
      <c r="E856" s="59">
        <v>71</v>
      </c>
      <c r="F856" s="59"/>
      <c r="G856" s="59"/>
      <c r="H856" s="59"/>
      <c r="I856" s="59"/>
      <c r="J856" s="59"/>
      <c r="K856" s="59"/>
      <c r="L856" s="144"/>
      <c r="M856" s="223"/>
      <c r="N856" s="129"/>
      <c r="O856" s="224"/>
      <c r="P856" s="67">
        <f>IF(E856=0,"",E856/D855)</f>
        <v>0.92207792207792205</v>
      </c>
      <c r="Q856" s="68">
        <v>81</v>
      </c>
      <c r="R856" s="231">
        <f t="shared" si="86"/>
        <v>1</v>
      </c>
      <c r="S856" s="231">
        <f t="shared" si="87"/>
        <v>0</v>
      </c>
      <c r="T856" s="120"/>
    </row>
    <row r="857" spans="1:20" ht="15.75" customHeight="1" x14ac:dyDescent="0.25">
      <c r="A857" s="58">
        <v>2502</v>
      </c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144"/>
      <c r="M857" s="223"/>
      <c r="N857" s="129"/>
      <c r="O857" s="224"/>
      <c r="P857" s="67" t="str">
        <f>IF(F857=0,"",F857/E856)</f>
        <v/>
      </c>
      <c r="Q857" s="68"/>
      <c r="R857" s="231" t="str">
        <f t="shared" si="86"/>
        <v/>
      </c>
      <c r="S857" s="231" t="str">
        <f t="shared" si="87"/>
        <v/>
      </c>
      <c r="T857" s="120"/>
    </row>
    <row r="858" spans="1:20" ht="15.75" customHeight="1" x14ac:dyDescent="0.25">
      <c r="A858" s="58">
        <v>2601</v>
      </c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144"/>
      <c r="M858" s="223"/>
      <c r="N858" s="129"/>
      <c r="O858" s="224"/>
      <c r="P858" s="67" t="str">
        <f>IF(G858=0,"",G858/F857)</f>
        <v/>
      </c>
      <c r="Q858" s="68"/>
      <c r="R858" s="231" t="str">
        <f t="shared" si="86"/>
        <v/>
      </c>
      <c r="S858" s="231" t="str">
        <f t="shared" si="87"/>
        <v/>
      </c>
      <c r="T858" s="120"/>
    </row>
    <row r="859" spans="1:20" ht="15.75" customHeight="1" x14ac:dyDescent="0.25">
      <c r="A859" s="58">
        <v>2602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144"/>
      <c r="M859" s="223"/>
      <c r="N859" s="129"/>
      <c r="O859" s="224"/>
      <c r="P859" s="67" t="str">
        <f>IF(H859=0,"",H859/G858)</f>
        <v/>
      </c>
      <c r="Q859" s="68"/>
      <c r="R859" s="231" t="str">
        <f t="shared" si="86"/>
        <v/>
      </c>
      <c r="S859" s="231" t="str">
        <f t="shared" si="87"/>
        <v/>
      </c>
      <c r="T859" s="120"/>
    </row>
    <row r="860" spans="1:20" ht="15.75" customHeight="1" x14ac:dyDescent="0.25">
      <c r="A860" s="58">
        <v>2701</v>
      </c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144"/>
      <c r="M860" s="223"/>
      <c r="N860" s="129"/>
      <c r="O860" s="224"/>
      <c r="P860" s="67" t="str">
        <f>IF(I860=0,"",I860/H859)</f>
        <v/>
      </c>
      <c r="Q860" s="68"/>
      <c r="R860" s="231" t="str">
        <f t="shared" si="86"/>
        <v/>
      </c>
      <c r="S860" s="231" t="str">
        <f t="shared" si="87"/>
        <v/>
      </c>
      <c r="T860" s="120"/>
    </row>
    <row r="861" spans="1:20" ht="15.75" customHeight="1" x14ac:dyDescent="0.25">
      <c r="A861" s="58">
        <v>2702</v>
      </c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144"/>
      <c r="M861" s="223"/>
      <c r="N861" s="129"/>
      <c r="O861" s="224"/>
      <c r="P861" s="71" t="str">
        <f>IF(J861=0,"",J861/I860)</f>
        <v/>
      </c>
      <c r="Q861" s="68"/>
      <c r="R861" s="71" t="str">
        <f t="shared" si="86"/>
        <v/>
      </c>
      <c r="S861" s="71" t="str">
        <f t="shared" si="87"/>
        <v/>
      </c>
      <c r="T861" s="120"/>
    </row>
    <row r="862" spans="1:20" ht="15.75" customHeight="1" x14ac:dyDescent="0.25">
      <c r="A862" s="58">
        <v>2801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144"/>
      <c r="M862" s="223"/>
      <c r="N862" s="129"/>
      <c r="O862" s="225"/>
      <c r="P862" s="129"/>
      <c r="Q862" s="68"/>
      <c r="R862" s="129"/>
      <c r="S862" s="232"/>
      <c r="T862" s="120"/>
    </row>
    <row r="863" spans="1:20" ht="15.75" customHeight="1" x14ac:dyDescent="0.25">
      <c r="A863" s="58">
        <v>2802</v>
      </c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144"/>
      <c r="M863" s="223"/>
      <c r="N863" s="129"/>
      <c r="O863" s="225"/>
      <c r="P863" s="233"/>
      <c r="Q863" s="109"/>
      <c r="R863" s="234"/>
      <c r="S863" s="233"/>
      <c r="T863" s="120"/>
    </row>
    <row r="864" spans="1:20" ht="15.75" customHeight="1" x14ac:dyDescent="0.25">
      <c r="A864" s="58">
        <v>2901</v>
      </c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144"/>
      <c r="M864" s="223"/>
      <c r="N864" s="129"/>
      <c r="O864" s="225"/>
      <c r="P864" s="233"/>
      <c r="Q864" s="109"/>
      <c r="R864" s="234"/>
      <c r="S864" s="233"/>
      <c r="T864" s="120"/>
    </row>
    <row r="865" spans="1:20" ht="15.75" customHeight="1" x14ac:dyDescent="0.25">
      <c r="A865" s="58">
        <v>2902</v>
      </c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144"/>
      <c r="M865" s="223"/>
      <c r="N865" s="129"/>
      <c r="O865" s="225"/>
      <c r="P865" s="129"/>
      <c r="Q865" s="225"/>
      <c r="R865" s="124"/>
      <c r="S865" s="233"/>
      <c r="T865" s="120"/>
    </row>
    <row r="866" spans="1:20" ht="15.75" customHeight="1" x14ac:dyDescent="0.25">
      <c r="A866" s="58">
        <v>3001</v>
      </c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144"/>
      <c r="M866" s="223"/>
      <c r="N866" s="129"/>
      <c r="O866" s="225"/>
      <c r="P866" s="191" t="s">
        <v>83</v>
      </c>
      <c r="Q866" s="82"/>
      <c r="R866" s="111" t="str">
        <f>IF(SUM(L859:L862)=0,"",SUM(L859:L862))</f>
        <v/>
      </c>
      <c r="S866" s="193" t="s">
        <v>11</v>
      </c>
      <c r="T866" s="120"/>
    </row>
    <row r="867" spans="1:20" ht="15.75" customHeight="1" x14ac:dyDescent="0.25">
      <c r="A867" s="58">
        <v>3002</v>
      </c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144"/>
      <c r="M867" s="223"/>
      <c r="N867" s="129"/>
      <c r="O867" s="225"/>
      <c r="P867" s="192" t="s">
        <v>85</v>
      </c>
      <c r="Q867" s="86" t="str">
        <f>IF(Q866/B853=0,"",Q866/B853)</f>
        <v/>
      </c>
      <c r="R867" s="112" t="e">
        <f>IF(Q866/R866=0,"",Q866/R866)</f>
        <v>#VALUE!</v>
      </c>
      <c r="S867" s="194" t="s">
        <v>86</v>
      </c>
      <c r="T867" s="120"/>
    </row>
    <row r="868" spans="1:20" ht="15.75" customHeight="1" x14ac:dyDescent="0.25">
      <c r="A868" s="58">
        <v>3101</v>
      </c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144"/>
      <c r="M868" s="226"/>
      <c r="N868" s="227"/>
      <c r="O868" s="228"/>
      <c r="P868" s="90"/>
      <c r="Q868" s="91"/>
      <c r="R868" s="91"/>
      <c r="S868" s="113"/>
      <c r="T868" s="120"/>
    </row>
    <row r="869" spans="1:20" ht="18" x14ac:dyDescent="0.25">
      <c r="A869" s="28"/>
      <c r="B869" s="280" t="s">
        <v>111</v>
      </c>
      <c r="C869" s="280"/>
      <c r="D869" s="280"/>
      <c r="E869" s="280"/>
      <c r="F869" s="280"/>
      <c r="G869" s="280"/>
      <c r="H869" s="280"/>
      <c r="I869" s="280"/>
      <c r="J869" s="280"/>
      <c r="K869" s="280"/>
      <c r="L869" s="93">
        <f>SUM(L853:L865)</f>
        <v>0</v>
      </c>
      <c r="M869" s="94" t="str">
        <f>IF(L861=0,"",L861/B853)</f>
        <v/>
      </c>
      <c r="N869" s="94" t="str">
        <f>IF(L869=0,"",L869/B853)</f>
        <v/>
      </c>
      <c r="O869" s="94" t="str">
        <f>IF(L861=0,"",N869-M869)</f>
        <v/>
      </c>
      <c r="P869" s="3"/>
      <c r="Q869" s="29"/>
      <c r="R869" s="22"/>
      <c r="S869" s="3"/>
      <c r="T869" s="120"/>
    </row>
    <row r="870" spans="1:20" ht="12.75" customHeight="1" x14ac:dyDescent="0.2"/>
    <row r="871" spans="1:20" ht="12.75" customHeight="1" x14ac:dyDescent="0.2"/>
    <row r="872" spans="1:20" ht="26.25" x14ac:dyDescent="0.4">
      <c r="A872" s="2"/>
      <c r="B872" s="279" t="s">
        <v>99</v>
      </c>
      <c r="C872" s="279"/>
      <c r="D872" s="279"/>
      <c r="E872" s="279"/>
      <c r="F872" s="279"/>
      <c r="G872" s="279"/>
      <c r="H872" s="279"/>
      <c r="I872" s="279"/>
      <c r="J872" s="279"/>
      <c r="K872" s="279"/>
      <c r="L872" s="179" t="s">
        <v>144</v>
      </c>
      <c r="M872" s="57"/>
      <c r="N872" s="29"/>
      <c r="O872" s="3"/>
      <c r="P872" s="29"/>
      <c r="Q872" s="29"/>
      <c r="R872" s="29"/>
      <c r="S872" s="120"/>
      <c r="T872" s="120"/>
    </row>
    <row r="873" spans="1:20" ht="20.25" x14ac:dyDescent="0.2">
      <c r="A873" s="293" t="s">
        <v>10</v>
      </c>
      <c r="B873" s="311" t="s">
        <v>100</v>
      </c>
      <c r="C873" s="312"/>
      <c r="D873" s="312"/>
      <c r="E873" s="312"/>
      <c r="F873" s="312"/>
      <c r="G873" s="312"/>
      <c r="H873" s="312"/>
      <c r="I873" s="312"/>
      <c r="J873" s="312"/>
      <c r="K873" s="313"/>
      <c r="L873" s="309" t="s">
        <v>11</v>
      </c>
      <c r="M873" s="300" t="s">
        <v>3</v>
      </c>
      <c r="N873" s="300" t="s">
        <v>4</v>
      </c>
      <c r="O873" s="300" t="s">
        <v>5</v>
      </c>
      <c r="P873" s="300" t="s">
        <v>6</v>
      </c>
      <c r="Q873" s="300" t="s">
        <v>7</v>
      </c>
      <c r="R873" s="300" t="s">
        <v>8</v>
      </c>
      <c r="S873" s="269" t="s">
        <v>101</v>
      </c>
      <c r="T873" s="120"/>
    </row>
    <row r="874" spans="1:20" ht="15.75" x14ac:dyDescent="0.25">
      <c r="A874" s="268"/>
      <c r="B874" s="58" t="s">
        <v>102</v>
      </c>
      <c r="C874" s="58" t="s">
        <v>103</v>
      </c>
      <c r="D874" s="58" t="s">
        <v>104</v>
      </c>
      <c r="E874" s="58" t="s">
        <v>105</v>
      </c>
      <c r="F874" s="58" t="s">
        <v>106</v>
      </c>
      <c r="G874" s="58" t="s">
        <v>107</v>
      </c>
      <c r="H874" s="58" t="s">
        <v>108</v>
      </c>
      <c r="I874" s="58" t="s">
        <v>109</v>
      </c>
      <c r="J874" s="58" t="s">
        <v>110</v>
      </c>
      <c r="K874" s="58" t="s">
        <v>135</v>
      </c>
      <c r="L874" s="310"/>
      <c r="M874" s="301"/>
      <c r="N874" s="301"/>
      <c r="O874" s="301"/>
      <c r="P874" s="301"/>
      <c r="Q874" s="301"/>
      <c r="R874" s="301"/>
      <c r="S874" s="268"/>
      <c r="T874" s="120"/>
    </row>
    <row r="875" spans="1:20" ht="15.75" customHeight="1" x14ac:dyDescent="0.25">
      <c r="A875" s="58">
        <v>2401</v>
      </c>
      <c r="B875" s="59">
        <v>124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144"/>
      <c r="M875" s="220"/>
      <c r="N875" s="221"/>
      <c r="O875" s="222"/>
      <c r="P875" s="229"/>
      <c r="Q875" s="63">
        <f>B875</f>
        <v>124</v>
      </c>
      <c r="R875" s="230"/>
      <c r="S875" s="229"/>
      <c r="T875" s="120"/>
    </row>
    <row r="876" spans="1:20" ht="15.75" customHeight="1" x14ac:dyDescent="0.25">
      <c r="A876" s="58">
        <v>2402</v>
      </c>
      <c r="B876" s="59"/>
      <c r="C876" s="59">
        <v>100</v>
      </c>
      <c r="D876" s="59"/>
      <c r="E876" s="59"/>
      <c r="F876" s="59"/>
      <c r="G876" s="59"/>
      <c r="H876" s="59"/>
      <c r="I876" s="59"/>
      <c r="J876" s="59"/>
      <c r="K876" s="59"/>
      <c r="L876" s="144"/>
      <c r="M876" s="223"/>
      <c r="N876" s="129"/>
      <c r="O876" s="224"/>
      <c r="P876" s="67">
        <f>IF(C876=0,"",C876/B875)</f>
        <v>0.80645161290322576</v>
      </c>
      <c r="Q876" s="68">
        <v>100</v>
      </c>
      <c r="R876" s="231">
        <f t="shared" ref="R876:R883" si="88">IF(Q876=0,"",Q876/Q875)</f>
        <v>0.80645161290322576</v>
      </c>
      <c r="S876" s="231">
        <f t="shared" ref="S876:S883" si="89">IF(Q876=0,"",100%-R876)</f>
        <v>0.19354838709677424</v>
      </c>
      <c r="T876" s="120"/>
    </row>
    <row r="877" spans="1:20" ht="15.75" customHeight="1" x14ac:dyDescent="0.25">
      <c r="A877" s="58">
        <v>2501</v>
      </c>
      <c r="B877" s="59"/>
      <c r="C877" s="59"/>
      <c r="D877" s="59">
        <v>94</v>
      </c>
      <c r="E877" s="59"/>
      <c r="F877" s="59"/>
      <c r="G877" s="59"/>
      <c r="H877" s="59"/>
      <c r="I877" s="59"/>
      <c r="J877" s="59"/>
      <c r="K877" s="59"/>
      <c r="L877" s="144"/>
      <c r="M877" s="223"/>
      <c r="N877" s="129"/>
      <c r="O877" s="224"/>
      <c r="P877" s="67">
        <f>IF(D877=0,"",D877/C876)</f>
        <v>0.94</v>
      </c>
      <c r="Q877" s="68">
        <v>100</v>
      </c>
      <c r="R877" s="231">
        <f t="shared" si="88"/>
        <v>1</v>
      </c>
      <c r="S877" s="231">
        <f t="shared" si="89"/>
        <v>0</v>
      </c>
      <c r="T877" s="8">
        <f>Q877/Q875</f>
        <v>0.80645161290322576</v>
      </c>
    </row>
    <row r="878" spans="1:20" ht="15.75" customHeight="1" x14ac:dyDescent="0.25">
      <c r="A878" s="58">
        <v>2502</v>
      </c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144"/>
      <c r="M878" s="223"/>
      <c r="N878" s="129"/>
      <c r="O878" s="224"/>
      <c r="P878" s="67" t="str">
        <f>IF(E878=0,"",E878/D877)</f>
        <v/>
      </c>
      <c r="Q878" s="68"/>
      <c r="R878" s="231" t="str">
        <f t="shared" si="88"/>
        <v/>
      </c>
      <c r="S878" s="231" t="str">
        <f t="shared" si="89"/>
        <v/>
      </c>
      <c r="T878" s="120"/>
    </row>
    <row r="879" spans="1:20" ht="15.75" customHeight="1" x14ac:dyDescent="0.25">
      <c r="A879" s="58">
        <v>2601</v>
      </c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144"/>
      <c r="M879" s="223"/>
      <c r="N879" s="129"/>
      <c r="O879" s="224"/>
      <c r="P879" s="67" t="str">
        <f>IF(F879=0,"",F879/E878)</f>
        <v/>
      </c>
      <c r="Q879" s="68"/>
      <c r="R879" s="231" t="str">
        <f t="shared" si="88"/>
        <v/>
      </c>
      <c r="S879" s="231" t="str">
        <f t="shared" si="89"/>
        <v/>
      </c>
      <c r="T879" s="120"/>
    </row>
    <row r="880" spans="1:20" ht="15.75" customHeight="1" x14ac:dyDescent="0.25">
      <c r="A880" s="58">
        <v>2602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144"/>
      <c r="M880" s="223"/>
      <c r="N880" s="129"/>
      <c r="O880" s="224"/>
      <c r="P880" s="67" t="str">
        <f>IF(G880=0,"",G880/F879)</f>
        <v/>
      </c>
      <c r="Q880" s="68"/>
      <c r="R880" s="231" t="str">
        <f t="shared" si="88"/>
        <v/>
      </c>
      <c r="S880" s="231" t="str">
        <f t="shared" si="89"/>
        <v/>
      </c>
      <c r="T880" s="120"/>
    </row>
    <row r="881" spans="1:20" ht="15.75" customHeight="1" x14ac:dyDescent="0.25">
      <c r="A881" s="58">
        <v>2701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144"/>
      <c r="M881" s="223"/>
      <c r="N881" s="129"/>
      <c r="O881" s="224"/>
      <c r="P881" s="67" t="str">
        <f>IF(H881=0,"",H881/G880)</f>
        <v/>
      </c>
      <c r="Q881" s="68"/>
      <c r="R881" s="231" t="str">
        <f t="shared" si="88"/>
        <v/>
      </c>
      <c r="S881" s="231" t="str">
        <f t="shared" si="89"/>
        <v/>
      </c>
      <c r="T881" s="120"/>
    </row>
    <row r="882" spans="1:20" ht="15.75" customHeight="1" x14ac:dyDescent="0.25">
      <c r="A882" s="58">
        <v>2702</v>
      </c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144"/>
      <c r="M882" s="223"/>
      <c r="N882" s="129"/>
      <c r="O882" s="224"/>
      <c r="P882" s="67" t="str">
        <f>IF(I882=0,"",I882/H881)</f>
        <v/>
      </c>
      <c r="Q882" s="68"/>
      <c r="R882" s="231" t="str">
        <f t="shared" si="88"/>
        <v/>
      </c>
      <c r="S882" s="231" t="str">
        <f t="shared" si="89"/>
        <v/>
      </c>
      <c r="T882" s="120"/>
    </row>
    <row r="883" spans="1:20" ht="15.75" customHeight="1" x14ac:dyDescent="0.25">
      <c r="A883" s="58">
        <v>2801</v>
      </c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144"/>
      <c r="M883" s="223"/>
      <c r="N883" s="129"/>
      <c r="O883" s="224"/>
      <c r="P883" s="71" t="str">
        <f>IF(J883=0,"",J883/I882)</f>
        <v/>
      </c>
      <c r="Q883" s="68"/>
      <c r="R883" s="71" t="str">
        <f t="shared" si="88"/>
        <v/>
      </c>
      <c r="S883" s="71" t="str">
        <f t="shared" si="89"/>
        <v/>
      </c>
      <c r="T883" s="120"/>
    </row>
    <row r="884" spans="1:20" ht="15.75" customHeight="1" x14ac:dyDescent="0.25">
      <c r="A884" s="58">
        <v>2802</v>
      </c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144"/>
      <c r="M884" s="223"/>
      <c r="N884" s="129"/>
      <c r="O884" s="225"/>
      <c r="P884" s="129"/>
      <c r="Q884" s="68"/>
      <c r="R884" s="129"/>
      <c r="S884" s="232"/>
      <c r="T884" s="120"/>
    </row>
    <row r="885" spans="1:20" ht="15.75" customHeight="1" x14ac:dyDescent="0.25">
      <c r="A885" s="58">
        <v>2901</v>
      </c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144"/>
      <c r="M885" s="223"/>
      <c r="N885" s="129"/>
      <c r="O885" s="225"/>
      <c r="P885" s="233"/>
      <c r="Q885" s="109"/>
      <c r="R885" s="234"/>
      <c r="S885" s="233"/>
      <c r="T885" s="120"/>
    </row>
    <row r="886" spans="1:20" ht="15.75" customHeight="1" x14ac:dyDescent="0.25">
      <c r="A886" s="58">
        <v>2902</v>
      </c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144"/>
      <c r="M886" s="223"/>
      <c r="N886" s="129"/>
      <c r="O886" s="225"/>
      <c r="P886" s="233"/>
      <c r="Q886" s="109"/>
      <c r="R886" s="234"/>
      <c r="S886" s="233"/>
      <c r="T886" s="120"/>
    </row>
    <row r="887" spans="1:20" ht="15.75" customHeight="1" x14ac:dyDescent="0.25">
      <c r="A887" s="58">
        <v>3001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144"/>
      <c r="M887" s="223"/>
      <c r="N887" s="129"/>
      <c r="O887" s="225"/>
      <c r="P887" s="129"/>
      <c r="Q887" s="225"/>
      <c r="R887" s="124"/>
      <c r="S887" s="233"/>
      <c r="T887" s="120"/>
    </row>
    <row r="888" spans="1:20" ht="15.75" customHeight="1" x14ac:dyDescent="0.25">
      <c r="A888" s="58">
        <v>3002</v>
      </c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144"/>
      <c r="M888" s="223"/>
      <c r="N888" s="129"/>
      <c r="O888" s="225"/>
      <c r="P888" s="191" t="s">
        <v>83</v>
      </c>
      <c r="Q888" s="82"/>
      <c r="R888" s="111" t="str">
        <f>IF(SUM(L881:L884)=0,"",SUM(L881:L884))</f>
        <v/>
      </c>
      <c r="S888" s="193" t="s">
        <v>11</v>
      </c>
      <c r="T888" s="120"/>
    </row>
    <row r="889" spans="1:20" ht="15.75" customHeight="1" x14ac:dyDescent="0.25">
      <c r="A889" s="58">
        <v>3101</v>
      </c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144"/>
      <c r="M889" s="223"/>
      <c r="N889" s="129"/>
      <c r="O889" s="225"/>
      <c r="P889" s="192" t="s">
        <v>85</v>
      </c>
      <c r="Q889" s="86" t="str">
        <f>IF(Q888/B875=0,"",Q888/B875)</f>
        <v/>
      </c>
      <c r="R889" s="112" t="e">
        <f>IF(Q888/R888=0,"",Q888/R888)</f>
        <v>#VALUE!</v>
      </c>
      <c r="S889" s="194" t="s">
        <v>86</v>
      </c>
      <c r="T889" s="120"/>
    </row>
    <row r="890" spans="1:20" ht="15.75" customHeight="1" x14ac:dyDescent="0.25">
      <c r="A890" s="58">
        <v>3102</v>
      </c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144"/>
      <c r="M890" s="226"/>
      <c r="N890" s="227"/>
      <c r="O890" s="228"/>
      <c r="P890" s="90"/>
      <c r="Q890" s="91"/>
      <c r="R890" s="91"/>
      <c r="S890" s="113"/>
      <c r="T890" s="120"/>
    </row>
    <row r="891" spans="1:20" ht="18" x14ac:dyDescent="0.25">
      <c r="A891" s="28"/>
      <c r="B891" s="280" t="s">
        <v>111</v>
      </c>
      <c r="C891" s="280"/>
      <c r="D891" s="280"/>
      <c r="E891" s="280"/>
      <c r="F891" s="280"/>
      <c r="G891" s="280"/>
      <c r="H891" s="280"/>
      <c r="I891" s="280"/>
      <c r="J891" s="280"/>
      <c r="K891" s="280"/>
      <c r="L891" s="93">
        <f>SUM(L875:L887)</f>
        <v>0</v>
      </c>
      <c r="M891" s="94" t="str">
        <f>IF(L883=0,"",L883/B875)</f>
        <v/>
      </c>
      <c r="N891" s="94" t="str">
        <f>IF(L891=0,"",L891/B875)</f>
        <v/>
      </c>
      <c r="O891" s="94" t="str">
        <f>IF(L883=0,"",N891-M891)</f>
        <v/>
      </c>
      <c r="P891" s="3"/>
      <c r="Q891" s="29"/>
      <c r="R891" s="22"/>
      <c r="S891" s="3"/>
      <c r="T891" s="120"/>
    </row>
    <row r="892" spans="1:20" ht="12.75" customHeight="1" x14ac:dyDescent="0.2"/>
    <row r="893" spans="1:20" ht="12.75" customHeight="1" x14ac:dyDescent="0.2"/>
    <row r="894" spans="1:20" ht="26.25" x14ac:dyDescent="0.4">
      <c r="A894" s="2"/>
      <c r="B894" s="279" t="s">
        <v>99</v>
      </c>
      <c r="C894" s="279"/>
      <c r="D894" s="279"/>
      <c r="E894" s="279"/>
      <c r="F894" s="279"/>
      <c r="G894" s="279"/>
      <c r="H894" s="279"/>
      <c r="I894" s="279"/>
      <c r="J894" s="279"/>
      <c r="K894" s="279"/>
      <c r="L894" s="179" t="s">
        <v>145</v>
      </c>
      <c r="M894" s="57"/>
      <c r="N894" s="29"/>
      <c r="O894" s="3"/>
      <c r="P894" s="29"/>
      <c r="Q894" s="29"/>
      <c r="R894" s="29"/>
      <c r="S894" s="120"/>
      <c r="T894" s="120"/>
    </row>
    <row r="895" spans="1:20" ht="20.25" x14ac:dyDescent="0.2">
      <c r="A895" s="293" t="s">
        <v>10</v>
      </c>
      <c r="B895" s="311" t="s">
        <v>100</v>
      </c>
      <c r="C895" s="312"/>
      <c r="D895" s="312"/>
      <c r="E895" s="312"/>
      <c r="F895" s="312"/>
      <c r="G895" s="312"/>
      <c r="H895" s="312"/>
      <c r="I895" s="312"/>
      <c r="J895" s="312"/>
      <c r="K895" s="313"/>
      <c r="L895" s="309" t="s">
        <v>11</v>
      </c>
      <c r="M895" s="300" t="s">
        <v>3</v>
      </c>
      <c r="N895" s="300" t="s">
        <v>4</v>
      </c>
      <c r="O895" s="300" t="s">
        <v>5</v>
      </c>
      <c r="P895" s="300" t="s">
        <v>6</v>
      </c>
      <c r="Q895" s="300" t="s">
        <v>7</v>
      </c>
      <c r="R895" s="300" t="s">
        <v>8</v>
      </c>
      <c r="S895" s="269" t="s">
        <v>101</v>
      </c>
      <c r="T895" s="120"/>
    </row>
    <row r="896" spans="1:20" ht="15.75" x14ac:dyDescent="0.25">
      <c r="A896" s="268"/>
      <c r="B896" s="58" t="s">
        <v>102</v>
      </c>
      <c r="C896" s="58" t="s">
        <v>103</v>
      </c>
      <c r="D896" s="58" t="s">
        <v>104</v>
      </c>
      <c r="E896" s="58" t="s">
        <v>105</v>
      </c>
      <c r="F896" s="58" t="s">
        <v>106</v>
      </c>
      <c r="G896" s="58" t="s">
        <v>107</v>
      </c>
      <c r="H896" s="58" t="s">
        <v>108</v>
      </c>
      <c r="I896" s="58" t="s">
        <v>109</v>
      </c>
      <c r="J896" s="58" t="s">
        <v>110</v>
      </c>
      <c r="K896" s="58" t="s">
        <v>135</v>
      </c>
      <c r="L896" s="310"/>
      <c r="M896" s="301"/>
      <c r="N896" s="301"/>
      <c r="O896" s="301"/>
      <c r="P896" s="301"/>
      <c r="Q896" s="301"/>
      <c r="R896" s="301"/>
      <c r="S896" s="268"/>
      <c r="T896" s="120"/>
    </row>
    <row r="897" spans="1:20" ht="15.75" customHeight="1" x14ac:dyDescent="0.25">
      <c r="A897" s="58">
        <v>2402</v>
      </c>
      <c r="B897" s="59">
        <v>99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144"/>
      <c r="M897" s="220"/>
      <c r="N897" s="221"/>
      <c r="O897" s="222"/>
      <c r="P897" s="229"/>
      <c r="Q897" s="63">
        <f>B897</f>
        <v>99</v>
      </c>
      <c r="R897" s="230"/>
      <c r="S897" s="229"/>
      <c r="T897" s="120"/>
    </row>
    <row r="898" spans="1:20" ht="15.75" customHeight="1" x14ac:dyDescent="0.25">
      <c r="A898" s="58">
        <v>2501</v>
      </c>
      <c r="B898" s="59"/>
      <c r="C898" s="59">
        <v>87</v>
      </c>
      <c r="D898" s="59"/>
      <c r="E898" s="59"/>
      <c r="F898" s="59"/>
      <c r="G898" s="59"/>
      <c r="H898" s="59"/>
      <c r="I898" s="59"/>
      <c r="J898" s="59"/>
      <c r="K898" s="59"/>
      <c r="L898" s="144"/>
      <c r="M898" s="223"/>
      <c r="N898" s="129"/>
      <c r="O898" s="224"/>
      <c r="P898" s="67">
        <f>IF(C898=0,"",C898/B897)</f>
        <v>0.87878787878787878</v>
      </c>
      <c r="Q898" s="68">
        <v>87</v>
      </c>
      <c r="R898" s="231">
        <f t="shared" ref="R898:R905" si="90">IF(Q898=0,"",Q898/Q897)</f>
        <v>0.87878787878787878</v>
      </c>
      <c r="S898" s="231">
        <f t="shared" ref="S898:S905" si="91">IF(Q898=0,"",100%-R898)</f>
        <v>0.12121212121212122</v>
      </c>
      <c r="T898" s="120"/>
    </row>
    <row r="899" spans="1:20" ht="15.75" customHeight="1" x14ac:dyDescent="0.25">
      <c r="A899" s="58">
        <v>2502</v>
      </c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144"/>
      <c r="M899" s="223"/>
      <c r="N899" s="129"/>
      <c r="O899" s="224"/>
      <c r="P899" s="67" t="str">
        <f>IF(D899=0,"",D899/C898)</f>
        <v/>
      </c>
      <c r="Q899" s="68"/>
      <c r="R899" s="231" t="str">
        <f t="shared" si="90"/>
        <v/>
      </c>
      <c r="S899" s="231" t="str">
        <f t="shared" si="91"/>
        <v/>
      </c>
      <c r="T899" s="8">
        <f>Q899/Q897</f>
        <v>0</v>
      </c>
    </row>
    <row r="900" spans="1:20" ht="15.75" customHeight="1" x14ac:dyDescent="0.25">
      <c r="A900" s="58">
        <v>2601</v>
      </c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144"/>
      <c r="M900" s="223"/>
      <c r="N900" s="129"/>
      <c r="O900" s="224"/>
      <c r="P900" s="67" t="str">
        <f>IF(E900=0,"",E900/D899)</f>
        <v/>
      </c>
      <c r="Q900" s="68"/>
      <c r="R900" s="231" t="str">
        <f t="shared" si="90"/>
        <v/>
      </c>
      <c r="S900" s="231" t="str">
        <f t="shared" si="91"/>
        <v/>
      </c>
      <c r="T900" s="120"/>
    </row>
    <row r="901" spans="1:20" ht="15.75" customHeight="1" x14ac:dyDescent="0.25">
      <c r="A901" s="58">
        <v>2602</v>
      </c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144"/>
      <c r="M901" s="223"/>
      <c r="N901" s="129"/>
      <c r="O901" s="224"/>
      <c r="P901" s="67" t="str">
        <f>IF(F901=0,"",F901/E900)</f>
        <v/>
      </c>
      <c r="Q901" s="68"/>
      <c r="R901" s="231" t="str">
        <f t="shared" si="90"/>
        <v/>
      </c>
      <c r="S901" s="231" t="str">
        <f t="shared" si="91"/>
        <v/>
      </c>
      <c r="T901" s="120"/>
    </row>
    <row r="902" spans="1:20" ht="15.75" customHeight="1" x14ac:dyDescent="0.25">
      <c r="A902" s="58">
        <v>2701</v>
      </c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144"/>
      <c r="M902" s="223"/>
      <c r="N902" s="129"/>
      <c r="O902" s="224"/>
      <c r="P902" s="67" t="str">
        <f>IF(G902=0,"",G902/F901)</f>
        <v/>
      </c>
      <c r="Q902" s="68"/>
      <c r="R902" s="231" t="str">
        <f t="shared" si="90"/>
        <v/>
      </c>
      <c r="S902" s="231" t="str">
        <f t="shared" si="91"/>
        <v/>
      </c>
      <c r="T902" s="120"/>
    </row>
    <row r="903" spans="1:20" ht="15.75" customHeight="1" x14ac:dyDescent="0.25">
      <c r="A903" s="58">
        <v>2702</v>
      </c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144"/>
      <c r="M903" s="223"/>
      <c r="N903" s="129"/>
      <c r="O903" s="224"/>
      <c r="P903" s="67" t="str">
        <f>IF(H903=0,"",H903/G902)</f>
        <v/>
      </c>
      <c r="Q903" s="68"/>
      <c r="R903" s="231" t="str">
        <f t="shared" si="90"/>
        <v/>
      </c>
      <c r="S903" s="231" t="str">
        <f t="shared" si="91"/>
        <v/>
      </c>
      <c r="T903" s="120"/>
    </row>
    <row r="904" spans="1:20" ht="15.75" customHeight="1" x14ac:dyDescent="0.25">
      <c r="A904" s="58">
        <v>2801</v>
      </c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144"/>
      <c r="M904" s="223"/>
      <c r="N904" s="129"/>
      <c r="O904" s="224"/>
      <c r="P904" s="67" t="str">
        <f>IF(I904=0,"",I904/H903)</f>
        <v/>
      </c>
      <c r="Q904" s="68"/>
      <c r="R904" s="231" t="str">
        <f t="shared" si="90"/>
        <v/>
      </c>
      <c r="S904" s="231" t="str">
        <f t="shared" si="91"/>
        <v/>
      </c>
      <c r="T904" s="120"/>
    </row>
    <row r="905" spans="1:20" ht="15.75" customHeight="1" x14ac:dyDescent="0.25">
      <c r="A905" s="58">
        <v>2802</v>
      </c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144"/>
      <c r="M905" s="223"/>
      <c r="N905" s="129"/>
      <c r="O905" s="224"/>
      <c r="P905" s="71" t="str">
        <f>IF(J905=0,"",J905/I904)</f>
        <v/>
      </c>
      <c r="Q905" s="68"/>
      <c r="R905" s="71" t="str">
        <f t="shared" si="90"/>
        <v/>
      </c>
      <c r="S905" s="71" t="str">
        <f t="shared" si="91"/>
        <v/>
      </c>
      <c r="T905" s="120"/>
    </row>
    <row r="906" spans="1:20" ht="15.75" customHeight="1" x14ac:dyDescent="0.25">
      <c r="A906" s="58">
        <v>2901</v>
      </c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144"/>
      <c r="M906" s="223"/>
      <c r="N906" s="129"/>
      <c r="O906" s="225"/>
      <c r="P906" s="129"/>
      <c r="Q906" s="68"/>
      <c r="R906" s="129"/>
      <c r="S906" s="232"/>
      <c r="T906" s="120"/>
    </row>
    <row r="907" spans="1:20" ht="15.75" customHeight="1" x14ac:dyDescent="0.25">
      <c r="A907" s="58">
        <v>2902</v>
      </c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144"/>
      <c r="M907" s="223"/>
      <c r="N907" s="129"/>
      <c r="O907" s="225"/>
      <c r="P907" s="233"/>
      <c r="Q907" s="109"/>
      <c r="R907" s="234"/>
      <c r="S907" s="233"/>
      <c r="T907" s="120"/>
    </row>
    <row r="908" spans="1:20" ht="15.75" customHeight="1" x14ac:dyDescent="0.25">
      <c r="A908" s="58">
        <v>3001</v>
      </c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144"/>
      <c r="M908" s="223"/>
      <c r="N908" s="129"/>
      <c r="O908" s="225"/>
      <c r="P908" s="233"/>
      <c r="Q908" s="109"/>
      <c r="R908" s="234"/>
      <c r="S908" s="233"/>
      <c r="T908" s="120"/>
    </row>
    <row r="909" spans="1:20" ht="15.75" customHeight="1" x14ac:dyDescent="0.25">
      <c r="A909" s="58">
        <v>3002</v>
      </c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144"/>
      <c r="M909" s="223"/>
      <c r="N909" s="129"/>
      <c r="O909" s="225"/>
      <c r="P909" s="129"/>
      <c r="Q909" s="225"/>
      <c r="R909" s="124"/>
      <c r="S909" s="233"/>
      <c r="T909" s="120"/>
    </row>
    <row r="910" spans="1:20" ht="15.75" customHeight="1" x14ac:dyDescent="0.25">
      <c r="A910" s="58">
        <v>3101</v>
      </c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144"/>
      <c r="M910" s="223"/>
      <c r="N910" s="129"/>
      <c r="O910" s="225"/>
      <c r="P910" s="191" t="s">
        <v>83</v>
      </c>
      <c r="Q910" s="82"/>
      <c r="R910" s="111" t="str">
        <f>IF(SUM(L903:L906)=0,"",SUM(L903:L906))</f>
        <v/>
      </c>
      <c r="S910" s="193" t="s">
        <v>11</v>
      </c>
      <c r="T910" s="120"/>
    </row>
    <row r="911" spans="1:20" ht="15.75" customHeight="1" x14ac:dyDescent="0.25">
      <c r="A911" s="58">
        <v>3102</v>
      </c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144"/>
      <c r="M911" s="223"/>
      <c r="N911" s="129"/>
      <c r="O911" s="225"/>
      <c r="P911" s="192" t="s">
        <v>85</v>
      </c>
      <c r="Q911" s="86" t="str">
        <f>IF(Q910/B897=0,"",Q910/B897)</f>
        <v/>
      </c>
      <c r="R911" s="112" t="e">
        <f>IF(Q910/R910=0,"",Q910/R910)</f>
        <v>#VALUE!</v>
      </c>
      <c r="S911" s="194" t="s">
        <v>86</v>
      </c>
      <c r="T911" s="120"/>
    </row>
    <row r="912" spans="1:20" ht="15.75" customHeight="1" x14ac:dyDescent="0.25">
      <c r="A912" s="58">
        <v>3201</v>
      </c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144"/>
      <c r="M912" s="226"/>
      <c r="N912" s="227"/>
      <c r="O912" s="228"/>
      <c r="P912" s="90"/>
      <c r="Q912" s="91"/>
      <c r="R912" s="91"/>
      <c r="S912" s="113"/>
      <c r="T912" s="120"/>
    </row>
    <row r="913" spans="1:20" ht="18" x14ac:dyDescent="0.25">
      <c r="A913" s="28"/>
      <c r="B913" s="280" t="s">
        <v>111</v>
      </c>
      <c r="C913" s="280"/>
      <c r="D913" s="280"/>
      <c r="E913" s="280"/>
      <c r="F913" s="280"/>
      <c r="G913" s="280"/>
      <c r="H913" s="280"/>
      <c r="I913" s="280"/>
      <c r="J913" s="280"/>
      <c r="K913" s="280"/>
      <c r="L913" s="93">
        <f>SUM(L897:L909)</f>
        <v>0</v>
      </c>
      <c r="M913" s="94" t="str">
        <f>IF(L905=0,"",L905/B897)</f>
        <v/>
      </c>
      <c r="N913" s="94" t="str">
        <f>IF(L913=0,"",L913/B897)</f>
        <v/>
      </c>
      <c r="O913" s="94" t="str">
        <f>IF(L905=0,"",N913-M913)</f>
        <v/>
      </c>
      <c r="P913" s="3"/>
      <c r="Q913" s="29"/>
      <c r="R913" s="22"/>
      <c r="S913" s="3"/>
      <c r="T913" s="120"/>
    </row>
    <row r="914" spans="1:20" ht="12.75" customHeight="1" x14ac:dyDescent="0.2"/>
    <row r="915" spans="1:20" ht="12.75" customHeight="1" x14ac:dyDescent="0.2"/>
    <row r="916" spans="1:20" ht="26.25" x14ac:dyDescent="0.4">
      <c r="A916" s="2"/>
      <c r="B916" s="279" t="s">
        <v>99</v>
      </c>
      <c r="C916" s="279"/>
      <c r="D916" s="279"/>
      <c r="E916" s="279"/>
      <c r="F916" s="279"/>
      <c r="G916" s="279"/>
      <c r="H916" s="279"/>
      <c r="I916" s="279"/>
      <c r="J916" s="279"/>
      <c r="K916" s="279"/>
      <c r="L916" s="179" t="s">
        <v>146</v>
      </c>
      <c r="M916" s="57"/>
      <c r="N916" s="29"/>
      <c r="O916" s="3"/>
      <c r="P916" s="29"/>
      <c r="Q916" s="29"/>
      <c r="R916" s="29"/>
      <c r="S916" s="120"/>
      <c r="T916" s="120"/>
    </row>
    <row r="917" spans="1:20" ht="20.25" x14ac:dyDescent="0.2">
      <c r="A917" s="293" t="s">
        <v>10</v>
      </c>
      <c r="B917" s="311" t="s">
        <v>100</v>
      </c>
      <c r="C917" s="312"/>
      <c r="D917" s="312"/>
      <c r="E917" s="312"/>
      <c r="F917" s="312"/>
      <c r="G917" s="312"/>
      <c r="H917" s="312"/>
      <c r="I917" s="312"/>
      <c r="J917" s="312"/>
      <c r="K917" s="313"/>
      <c r="L917" s="309" t="s">
        <v>11</v>
      </c>
      <c r="M917" s="300" t="s">
        <v>3</v>
      </c>
      <c r="N917" s="300" t="s">
        <v>4</v>
      </c>
      <c r="O917" s="300" t="s">
        <v>5</v>
      </c>
      <c r="P917" s="300" t="s">
        <v>6</v>
      </c>
      <c r="Q917" s="300" t="s">
        <v>7</v>
      </c>
      <c r="R917" s="300" t="s">
        <v>8</v>
      </c>
      <c r="S917" s="269" t="s">
        <v>101</v>
      </c>
      <c r="T917" s="120"/>
    </row>
    <row r="918" spans="1:20" ht="15.75" x14ac:dyDescent="0.25">
      <c r="A918" s="268"/>
      <c r="B918" s="58" t="s">
        <v>102</v>
      </c>
      <c r="C918" s="58" t="s">
        <v>103</v>
      </c>
      <c r="D918" s="58" t="s">
        <v>104</v>
      </c>
      <c r="E918" s="58" t="s">
        <v>105</v>
      </c>
      <c r="F918" s="58" t="s">
        <v>106</v>
      </c>
      <c r="G918" s="58" t="s">
        <v>107</v>
      </c>
      <c r="H918" s="58" t="s">
        <v>108</v>
      </c>
      <c r="I918" s="58" t="s">
        <v>109</v>
      </c>
      <c r="J918" s="58" t="s">
        <v>110</v>
      </c>
      <c r="K918" s="58" t="s">
        <v>135</v>
      </c>
      <c r="L918" s="310"/>
      <c r="M918" s="301"/>
      <c r="N918" s="301"/>
      <c r="O918" s="301"/>
      <c r="P918" s="301"/>
      <c r="Q918" s="301"/>
      <c r="R918" s="301"/>
      <c r="S918" s="268"/>
      <c r="T918" s="120"/>
    </row>
    <row r="919" spans="1:20" ht="15.75" customHeight="1" x14ac:dyDescent="0.25">
      <c r="A919" s="58">
        <v>2501</v>
      </c>
      <c r="B919" s="59">
        <v>109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144"/>
      <c r="M919" s="220"/>
      <c r="N919" s="221"/>
      <c r="O919" s="222"/>
      <c r="P919" s="229"/>
      <c r="Q919" s="63">
        <f>B919</f>
        <v>109</v>
      </c>
      <c r="R919" s="230"/>
      <c r="S919" s="229"/>
      <c r="T919" s="120"/>
    </row>
    <row r="920" spans="1:20" ht="15.75" customHeight="1" x14ac:dyDescent="0.25">
      <c r="A920" s="58">
        <v>2502</v>
      </c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144"/>
      <c r="M920" s="223"/>
      <c r="N920" s="129"/>
      <c r="O920" s="224"/>
      <c r="P920" s="67" t="str">
        <f>IF(C920=0,"",C920/B919)</f>
        <v/>
      </c>
      <c r="Q920" s="68"/>
      <c r="R920" s="231" t="str">
        <f t="shared" ref="R920:R927" si="92">IF(Q920=0,"",Q920/Q919)</f>
        <v/>
      </c>
      <c r="S920" s="231" t="str">
        <f t="shared" ref="S920:S927" si="93">IF(Q920=0,"",100%-R920)</f>
        <v/>
      </c>
      <c r="T920" s="120"/>
    </row>
    <row r="921" spans="1:20" ht="15.75" customHeight="1" x14ac:dyDescent="0.25">
      <c r="A921" s="58">
        <v>2601</v>
      </c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144"/>
      <c r="M921" s="223"/>
      <c r="N921" s="129"/>
      <c r="O921" s="224"/>
      <c r="P921" s="67" t="str">
        <f>IF(D921=0,"",D921/C920)</f>
        <v/>
      </c>
      <c r="Q921" s="68"/>
      <c r="R921" s="231" t="str">
        <f t="shared" si="92"/>
        <v/>
      </c>
      <c r="S921" s="231" t="str">
        <f t="shared" si="93"/>
        <v/>
      </c>
      <c r="T921" s="8">
        <f>Q921/Q919</f>
        <v>0</v>
      </c>
    </row>
    <row r="922" spans="1:20" ht="15.75" customHeight="1" x14ac:dyDescent="0.25">
      <c r="A922" s="58">
        <v>2602</v>
      </c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144"/>
      <c r="M922" s="223"/>
      <c r="N922" s="129"/>
      <c r="O922" s="224"/>
      <c r="P922" s="67" t="str">
        <f>IF(E922=0,"",E922/D921)</f>
        <v/>
      </c>
      <c r="Q922" s="68"/>
      <c r="R922" s="231" t="str">
        <f t="shared" si="92"/>
        <v/>
      </c>
      <c r="S922" s="231" t="str">
        <f t="shared" si="93"/>
        <v/>
      </c>
      <c r="T922" s="120"/>
    </row>
    <row r="923" spans="1:20" ht="15.75" customHeight="1" x14ac:dyDescent="0.25">
      <c r="A923" s="58">
        <v>2701</v>
      </c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144"/>
      <c r="M923" s="223"/>
      <c r="N923" s="129"/>
      <c r="O923" s="224"/>
      <c r="P923" s="67" t="str">
        <f>IF(F923=0,"",F923/E922)</f>
        <v/>
      </c>
      <c r="Q923" s="68"/>
      <c r="R923" s="231" t="str">
        <f t="shared" si="92"/>
        <v/>
      </c>
      <c r="S923" s="231" t="str">
        <f t="shared" si="93"/>
        <v/>
      </c>
      <c r="T923" s="120"/>
    </row>
    <row r="924" spans="1:20" ht="15.75" customHeight="1" x14ac:dyDescent="0.25">
      <c r="A924" s="58">
        <v>2702</v>
      </c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144"/>
      <c r="M924" s="223"/>
      <c r="N924" s="129"/>
      <c r="O924" s="224"/>
      <c r="P924" s="67" t="str">
        <f>IF(G924=0,"",G924/F923)</f>
        <v/>
      </c>
      <c r="Q924" s="68"/>
      <c r="R924" s="231" t="str">
        <f t="shared" si="92"/>
        <v/>
      </c>
      <c r="S924" s="231" t="str">
        <f t="shared" si="93"/>
        <v/>
      </c>
      <c r="T924" s="120"/>
    </row>
    <row r="925" spans="1:20" ht="15.75" customHeight="1" x14ac:dyDescent="0.25">
      <c r="A925" s="58">
        <v>2801</v>
      </c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144"/>
      <c r="M925" s="223"/>
      <c r="N925" s="129"/>
      <c r="O925" s="224"/>
      <c r="P925" s="67" t="str">
        <f>IF(H925=0,"",H925/G924)</f>
        <v/>
      </c>
      <c r="Q925" s="68"/>
      <c r="R925" s="231" t="str">
        <f t="shared" si="92"/>
        <v/>
      </c>
      <c r="S925" s="231" t="str">
        <f t="shared" si="93"/>
        <v/>
      </c>
      <c r="T925" s="120"/>
    </row>
    <row r="926" spans="1:20" ht="15.75" customHeight="1" x14ac:dyDescent="0.25">
      <c r="A926" s="58">
        <v>2802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144"/>
      <c r="M926" s="223"/>
      <c r="N926" s="129"/>
      <c r="O926" s="224"/>
      <c r="P926" s="67" t="str">
        <f>IF(I926=0,"",I926/H925)</f>
        <v/>
      </c>
      <c r="Q926" s="68"/>
      <c r="R926" s="231" t="str">
        <f t="shared" si="92"/>
        <v/>
      </c>
      <c r="S926" s="231" t="str">
        <f t="shared" si="93"/>
        <v/>
      </c>
      <c r="T926" s="120"/>
    </row>
    <row r="927" spans="1:20" ht="15.75" customHeight="1" x14ac:dyDescent="0.25">
      <c r="A927" s="58">
        <v>2901</v>
      </c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144"/>
      <c r="M927" s="223"/>
      <c r="N927" s="129"/>
      <c r="O927" s="224"/>
      <c r="P927" s="71" t="str">
        <f>IF(J927=0,"",J927/I926)</f>
        <v/>
      </c>
      <c r="Q927" s="68"/>
      <c r="R927" s="71" t="str">
        <f t="shared" si="92"/>
        <v/>
      </c>
      <c r="S927" s="71" t="str">
        <f t="shared" si="93"/>
        <v/>
      </c>
      <c r="T927" s="120"/>
    </row>
    <row r="928" spans="1:20" ht="15.75" customHeight="1" x14ac:dyDescent="0.25">
      <c r="A928" s="58">
        <v>2902</v>
      </c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144"/>
      <c r="M928" s="223"/>
      <c r="N928" s="129"/>
      <c r="O928" s="225"/>
      <c r="P928" s="129"/>
      <c r="Q928" s="68"/>
      <c r="R928" s="129"/>
      <c r="S928" s="232"/>
      <c r="T928" s="120"/>
    </row>
    <row r="929" spans="1:20" ht="15.75" customHeight="1" x14ac:dyDescent="0.25">
      <c r="A929" s="58">
        <v>3001</v>
      </c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144"/>
      <c r="M929" s="223"/>
      <c r="N929" s="129"/>
      <c r="O929" s="225"/>
      <c r="P929" s="233"/>
      <c r="Q929" s="109"/>
      <c r="R929" s="234"/>
      <c r="S929" s="233"/>
      <c r="T929" s="120"/>
    </row>
    <row r="930" spans="1:20" ht="15.75" customHeight="1" x14ac:dyDescent="0.25">
      <c r="A930" s="58">
        <v>3002</v>
      </c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144"/>
      <c r="M930" s="223"/>
      <c r="N930" s="129"/>
      <c r="O930" s="225"/>
      <c r="P930" s="233"/>
      <c r="Q930" s="109"/>
      <c r="R930" s="234"/>
      <c r="S930" s="233"/>
      <c r="T930" s="120"/>
    </row>
    <row r="931" spans="1:20" ht="15.75" customHeight="1" x14ac:dyDescent="0.25">
      <c r="A931" s="58">
        <v>3101</v>
      </c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144"/>
      <c r="M931" s="223"/>
      <c r="N931" s="129"/>
      <c r="O931" s="225"/>
      <c r="P931" s="129"/>
      <c r="Q931" s="225"/>
      <c r="R931" s="124"/>
      <c r="S931" s="233"/>
      <c r="T931" s="120"/>
    </row>
    <row r="932" spans="1:20" ht="15.75" customHeight="1" x14ac:dyDescent="0.25">
      <c r="A932" s="58">
        <v>3102</v>
      </c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144"/>
      <c r="M932" s="223"/>
      <c r="N932" s="129"/>
      <c r="O932" s="225"/>
      <c r="P932" s="191" t="s">
        <v>83</v>
      </c>
      <c r="Q932" s="82"/>
      <c r="R932" s="111" t="str">
        <f>IF(SUM(L925:L928)=0,"",SUM(L925:L928))</f>
        <v/>
      </c>
      <c r="S932" s="193" t="s">
        <v>11</v>
      </c>
      <c r="T932" s="120"/>
    </row>
    <row r="933" spans="1:20" ht="15.75" customHeight="1" x14ac:dyDescent="0.25">
      <c r="A933" s="58">
        <v>3201</v>
      </c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144"/>
      <c r="M933" s="223"/>
      <c r="N933" s="129"/>
      <c r="O933" s="225"/>
      <c r="P933" s="192" t="s">
        <v>85</v>
      </c>
      <c r="Q933" s="86" t="str">
        <f>IF(Q932/B919=0,"",Q932/B919)</f>
        <v/>
      </c>
      <c r="R933" s="112" t="e">
        <f>IF(Q932/R932=0,"",Q932/R932)</f>
        <v>#VALUE!</v>
      </c>
      <c r="S933" s="194" t="s">
        <v>86</v>
      </c>
      <c r="T933" s="120"/>
    </row>
    <row r="934" spans="1:20" ht="15.75" customHeight="1" x14ac:dyDescent="0.25">
      <c r="A934" s="58">
        <v>3202</v>
      </c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144"/>
      <c r="M934" s="226"/>
      <c r="N934" s="227"/>
      <c r="O934" s="228"/>
      <c r="P934" s="90"/>
      <c r="Q934" s="91"/>
      <c r="R934" s="91"/>
      <c r="S934" s="113"/>
      <c r="T934" s="120"/>
    </row>
    <row r="935" spans="1:20" ht="18" x14ac:dyDescent="0.25">
      <c r="A935" s="28"/>
      <c r="B935" s="280" t="s">
        <v>111</v>
      </c>
      <c r="C935" s="280"/>
      <c r="D935" s="280"/>
      <c r="E935" s="280"/>
      <c r="F935" s="280"/>
      <c r="G935" s="280"/>
      <c r="H935" s="280"/>
      <c r="I935" s="280"/>
      <c r="J935" s="280"/>
      <c r="K935" s="280"/>
      <c r="L935" s="93">
        <f>SUM(L919:L931)</f>
        <v>0</v>
      </c>
      <c r="M935" s="94" t="str">
        <f>IF(L927=0,"",L927/B919)</f>
        <v/>
      </c>
      <c r="N935" s="94" t="str">
        <f>IF(L935=0,"",L935/B919)</f>
        <v/>
      </c>
      <c r="O935" s="94" t="str">
        <f>IF(L927=0,"",N935-M935)</f>
        <v/>
      </c>
      <c r="P935" s="3"/>
      <c r="Q935" s="29"/>
      <c r="R935" s="22"/>
      <c r="S935" s="3"/>
      <c r="T935" s="120"/>
    </row>
    <row r="936" spans="1:20" ht="12.75" customHeight="1" x14ac:dyDescent="0.2"/>
    <row r="937" spans="1:20" ht="12.75" customHeight="1" x14ac:dyDescent="0.2"/>
    <row r="938" spans="1:20" ht="12.75" customHeight="1" x14ac:dyDescent="0.2"/>
    <row r="939" spans="1:20" ht="12.75" customHeight="1" x14ac:dyDescent="0.2"/>
    <row r="940" spans="1:20" ht="12.75" customHeight="1" x14ac:dyDescent="0.2"/>
    <row r="941" spans="1:20" ht="12.75" customHeight="1" x14ac:dyDescent="0.2"/>
    <row r="942" spans="1:20" ht="12.75" customHeight="1" x14ac:dyDescent="0.2"/>
    <row r="943" spans="1:20" ht="12.75" customHeight="1" x14ac:dyDescent="0.2"/>
    <row r="944" spans="1:20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38">
    <mergeCell ref="B489:K489"/>
    <mergeCell ref="B492:K492"/>
    <mergeCell ref="B446:K446"/>
    <mergeCell ref="B469:K469"/>
    <mergeCell ref="B935:K935"/>
    <mergeCell ref="B512:K512"/>
    <mergeCell ref="B535:K535"/>
    <mergeCell ref="B558:K558"/>
    <mergeCell ref="B581:K581"/>
    <mergeCell ref="B604:K604"/>
    <mergeCell ref="B627:K627"/>
    <mergeCell ref="B649:K649"/>
    <mergeCell ref="B671:K671"/>
    <mergeCell ref="B693:K693"/>
    <mergeCell ref="B538:K538"/>
    <mergeCell ref="B515:K515"/>
    <mergeCell ref="B516:K516"/>
    <mergeCell ref="L917:L918"/>
    <mergeCell ref="B562:K562"/>
    <mergeCell ref="L562:L563"/>
    <mergeCell ref="B539:K539"/>
    <mergeCell ref="L539:L540"/>
    <mergeCell ref="B715:K715"/>
    <mergeCell ref="B737:K737"/>
    <mergeCell ref="B759:K759"/>
    <mergeCell ref="B781:K781"/>
    <mergeCell ref="B803:K803"/>
    <mergeCell ref="B825:K825"/>
    <mergeCell ref="B847:K847"/>
    <mergeCell ref="B869:K869"/>
    <mergeCell ref="B891:K891"/>
    <mergeCell ref="B913:K913"/>
    <mergeCell ref="B561:K561"/>
    <mergeCell ref="N917:N918"/>
    <mergeCell ref="O917:O918"/>
    <mergeCell ref="P917:P918"/>
    <mergeCell ref="Q917:Q918"/>
    <mergeCell ref="R917:R918"/>
    <mergeCell ref="S917:S918"/>
    <mergeCell ref="B806:K806"/>
    <mergeCell ref="B828:K828"/>
    <mergeCell ref="B850:K850"/>
    <mergeCell ref="B872:K872"/>
    <mergeCell ref="B894:K894"/>
    <mergeCell ref="B916:K916"/>
    <mergeCell ref="P851:P852"/>
    <mergeCell ref="Q851:Q852"/>
    <mergeCell ref="R851:R852"/>
    <mergeCell ref="S829:S830"/>
    <mergeCell ref="N829:N830"/>
    <mergeCell ref="O829:O830"/>
    <mergeCell ref="P829:P830"/>
    <mergeCell ref="Q829:Q830"/>
    <mergeCell ref="R829:R830"/>
    <mergeCell ref="S873:S874"/>
    <mergeCell ref="S895:S896"/>
    <mergeCell ref="N895:N896"/>
    <mergeCell ref="A917:A918"/>
    <mergeCell ref="B917:K917"/>
    <mergeCell ref="M917:M918"/>
    <mergeCell ref="B584:K584"/>
    <mergeCell ref="B607:K607"/>
    <mergeCell ref="B630:K630"/>
    <mergeCell ref="B652:K652"/>
    <mergeCell ref="B674:K674"/>
    <mergeCell ref="B696:K696"/>
    <mergeCell ref="B718:K718"/>
    <mergeCell ref="B740:K740"/>
    <mergeCell ref="B762:K762"/>
    <mergeCell ref="A829:A830"/>
    <mergeCell ref="B829:K829"/>
    <mergeCell ref="M829:M830"/>
    <mergeCell ref="B807:K807"/>
    <mergeCell ref="A785:A786"/>
    <mergeCell ref="B785:K785"/>
    <mergeCell ref="B784:K784"/>
    <mergeCell ref="A608:A609"/>
    <mergeCell ref="A895:A896"/>
    <mergeCell ref="B895:K895"/>
    <mergeCell ref="M895:M896"/>
    <mergeCell ref="L829:L830"/>
    <mergeCell ref="O895:O896"/>
    <mergeCell ref="P895:P896"/>
    <mergeCell ref="Q895:Q896"/>
    <mergeCell ref="R895:R896"/>
    <mergeCell ref="S851:S852"/>
    <mergeCell ref="A851:A852"/>
    <mergeCell ref="B851:K851"/>
    <mergeCell ref="M851:M852"/>
    <mergeCell ref="N851:N852"/>
    <mergeCell ref="O851:O852"/>
    <mergeCell ref="A873:A874"/>
    <mergeCell ref="B873:K873"/>
    <mergeCell ref="M873:M874"/>
    <mergeCell ref="N873:N874"/>
    <mergeCell ref="O873:O874"/>
    <mergeCell ref="P873:P874"/>
    <mergeCell ref="Q873:Q874"/>
    <mergeCell ref="R873:R874"/>
    <mergeCell ref="L851:L852"/>
    <mergeCell ref="L873:L874"/>
    <mergeCell ref="L895:L896"/>
    <mergeCell ref="M378:M379"/>
    <mergeCell ref="N378:N379"/>
    <mergeCell ref="O378:O379"/>
    <mergeCell ref="P378:P379"/>
    <mergeCell ref="Q378:Q379"/>
    <mergeCell ref="R378:R379"/>
    <mergeCell ref="A378:A379"/>
    <mergeCell ref="B378:J378"/>
    <mergeCell ref="K378:K379"/>
    <mergeCell ref="L378:L379"/>
    <mergeCell ref="M355:M356"/>
    <mergeCell ref="N355:N356"/>
    <mergeCell ref="O355:O356"/>
    <mergeCell ref="P355:P356"/>
    <mergeCell ref="Q355:Q356"/>
    <mergeCell ref="R355:R356"/>
    <mergeCell ref="A355:A356"/>
    <mergeCell ref="B355:J355"/>
    <mergeCell ref="K355:K356"/>
    <mergeCell ref="L355:L356"/>
    <mergeCell ref="M332:M333"/>
    <mergeCell ref="N332:N333"/>
    <mergeCell ref="O332:O333"/>
    <mergeCell ref="P332:P333"/>
    <mergeCell ref="Q332:Q333"/>
    <mergeCell ref="R332:R333"/>
    <mergeCell ref="A332:A333"/>
    <mergeCell ref="B332:J332"/>
    <mergeCell ref="K332:K333"/>
    <mergeCell ref="L332:L333"/>
    <mergeCell ref="M309:M310"/>
    <mergeCell ref="N309:N310"/>
    <mergeCell ref="O309:O310"/>
    <mergeCell ref="P309:P310"/>
    <mergeCell ref="Q309:Q310"/>
    <mergeCell ref="R309:R310"/>
    <mergeCell ref="A309:A310"/>
    <mergeCell ref="B309:J309"/>
    <mergeCell ref="K309:K310"/>
    <mergeCell ref="L309:L310"/>
    <mergeCell ref="M285:M286"/>
    <mergeCell ref="N285:N286"/>
    <mergeCell ref="O285:O286"/>
    <mergeCell ref="P285:P286"/>
    <mergeCell ref="Q285:Q286"/>
    <mergeCell ref="R285:R286"/>
    <mergeCell ref="A285:A286"/>
    <mergeCell ref="B285:J285"/>
    <mergeCell ref="K285:K286"/>
    <mergeCell ref="L285:L286"/>
    <mergeCell ref="M261:M262"/>
    <mergeCell ref="N261:N262"/>
    <mergeCell ref="O261:O262"/>
    <mergeCell ref="P261:P262"/>
    <mergeCell ref="Q261:Q262"/>
    <mergeCell ref="R261:R262"/>
    <mergeCell ref="A261:A262"/>
    <mergeCell ref="B261:J261"/>
    <mergeCell ref="K261:K262"/>
    <mergeCell ref="L261:L262"/>
    <mergeCell ref="M169:M170"/>
    <mergeCell ref="N169:N170"/>
    <mergeCell ref="O169:O170"/>
    <mergeCell ref="P169:P170"/>
    <mergeCell ref="Q169:Q170"/>
    <mergeCell ref="R169:R170"/>
    <mergeCell ref="A169:A170"/>
    <mergeCell ref="B169:J169"/>
    <mergeCell ref="K169:K170"/>
    <mergeCell ref="L169:L170"/>
    <mergeCell ref="B168:J168"/>
    <mergeCell ref="B165:J165"/>
    <mergeCell ref="O145:O146"/>
    <mergeCell ref="P145:P146"/>
    <mergeCell ref="Q145:Q146"/>
    <mergeCell ref="R145:R146"/>
    <mergeCell ref="A145:A146"/>
    <mergeCell ref="B145:J145"/>
    <mergeCell ref="K145:K146"/>
    <mergeCell ref="L145:L146"/>
    <mergeCell ref="N145:N146"/>
    <mergeCell ref="B144:J144"/>
    <mergeCell ref="B2:J2"/>
    <mergeCell ref="B22:J22"/>
    <mergeCell ref="B40:J40"/>
    <mergeCell ref="B59:J59"/>
    <mergeCell ref="B78:J78"/>
    <mergeCell ref="B97:J97"/>
    <mergeCell ref="A120:A121"/>
    <mergeCell ref="M145:M146"/>
    <mergeCell ref="B119:J119"/>
    <mergeCell ref="B141:J141"/>
    <mergeCell ref="P120:P121"/>
    <mergeCell ref="Q120:Q121"/>
    <mergeCell ref="R120:R121"/>
    <mergeCell ref="B120:J120"/>
    <mergeCell ref="K120:K121"/>
    <mergeCell ref="L120:L121"/>
    <mergeCell ref="M120:M121"/>
    <mergeCell ref="N120:N121"/>
    <mergeCell ref="O120:O121"/>
    <mergeCell ref="S785:S786"/>
    <mergeCell ref="A807:A808"/>
    <mergeCell ref="S807:S808"/>
    <mergeCell ref="M785:M786"/>
    <mergeCell ref="N785:N786"/>
    <mergeCell ref="O785:O786"/>
    <mergeCell ref="P785:P786"/>
    <mergeCell ref="Q785:Q786"/>
    <mergeCell ref="R785:R786"/>
    <mergeCell ref="M807:M808"/>
    <mergeCell ref="N807:N808"/>
    <mergeCell ref="O807:O808"/>
    <mergeCell ref="P807:P808"/>
    <mergeCell ref="Q807:Q808"/>
    <mergeCell ref="R807:R808"/>
    <mergeCell ref="L785:L786"/>
    <mergeCell ref="L807:L808"/>
    <mergeCell ref="A631:A632"/>
    <mergeCell ref="S631:S632"/>
    <mergeCell ref="M608:M609"/>
    <mergeCell ref="N608:N609"/>
    <mergeCell ref="O608:O609"/>
    <mergeCell ref="P608:P609"/>
    <mergeCell ref="Q608:Q609"/>
    <mergeCell ref="R608:R609"/>
    <mergeCell ref="M631:M632"/>
    <mergeCell ref="N631:N632"/>
    <mergeCell ref="O631:O632"/>
    <mergeCell ref="P631:P632"/>
    <mergeCell ref="Q631:Q632"/>
    <mergeCell ref="R631:R632"/>
    <mergeCell ref="B608:K608"/>
    <mergeCell ref="L608:L609"/>
    <mergeCell ref="B631:K631"/>
    <mergeCell ref="L631:L632"/>
    <mergeCell ref="L516:L517"/>
    <mergeCell ref="A516:A517"/>
    <mergeCell ref="S516:S517"/>
    <mergeCell ref="A562:A563"/>
    <mergeCell ref="S562:S563"/>
    <mergeCell ref="A585:A586"/>
    <mergeCell ref="S585:S586"/>
    <mergeCell ref="M562:M563"/>
    <mergeCell ref="N562:N563"/>
    <mergeCell ref="O562:O563"/>
    <mergeCell ref="P562:P563"/>
    <mergeCell ref="Q562:Q563"/>
    <mergeCell ref="R562:R563"/>
    <mergeCell ref="M585:M586"/>
    <mergeCell ref="N585:N586"/>
    <mergeCell ref="O585:O586"/>
    <mergeCell ref="P585:P586"/>
    <mergeCell ref="Q585:Q586"/>
    <mergeCell ref="R585:R586"/>
    <mergeCell ref="L585:L586"/>
    <mergeCell ref="B585:K585"/>
    <mergeCell ref="S741:S742"/>
    <mergeCell ref="B741:K741"/>
    <mergeCell ref="A763:A764"/>
    <mergeCell ref="B763:K763"/>
    <mergeCell ref="S763:S764"/>
    <mergeCell ref="M741:M742"/>
    <mergeCell ref="N741:N742"/>
    <mergeCell ref="O741:O742"/>
    <mergeCell ref="P741:P742"/>
    <mergeCell ref="Q741:Q742"/>
    <mergeCell ref="R741:R742"/>
    <mergeCell ref="M763:M764"/>
    <mergeCell ref="N763:N764"/>
    <mergeCell ref="O763:O764"/>
    <mergeCell ref="P763:P764"/>
    <mergeCell ref="Q763:Q764"/>
    <mergeCell ref="R763:R764"/>
    <mergeCell ref="L741:L742"/>
    <mergeCell ref="L763:L764"/>
    <mergeCell ref="A741:A742"/>
    <mergeCell ref="S697:S698"/>
    <mergeCell ref="A719:A720"/>
    <mergeCell ref="B719:K719"/>
    <mergeCell ref="S719:S720"/>
    <mergeCell ref="M697:M698"/>
    <mergeCell ref="N697:N698"/>
    <mergeCell ref="O697:O698"/>
    <mergeCell ref="P697:P698"/>
    <mergeCell ref="Q697:Q698"/>
    <mergeCell ref="R697:R698"/>
    <mergeCell ref="M719:M720"/>
    <mergeCell ref="N719:N720"/>
    <mergeCell ref="O719:O720"/>
    <mergeCell ref="P719:P720"/>
    <mergeCell ref="Q719:Q720"/>
    <mergeCell ref="R719:R720"/>
    <mergeCell ref="L697:L698"/>
    <mergeCell ref="L719:L720"/>
    <mergeCell ref="A697:A698"/>
    <mergeCell ref="B697:K697"/>
    <mergeCell ref="P447:P448"/>
    <mergeCell ref="Q493:Q494"/>
    <mergeCell ref="R493:R494"/>
    <mergeCell ref="A675:A676"/>
    <mergeCell ref="S675:S676"/>
    <mergeCell ref="B675:K675"/>
    <mergeCell ref="M653:M654"/>
    <mergeCell ref="N653:N654"/>
    <mergeCell ref="O653:O654"/>
    <mergeCell ref="P653:P654"/>
    <mergeCell ref="Q653:Q654"/>
    <mergeCell ref="R653:R654"/>
    <mergeCell ref="M675:M676"/>
    <mergeCell ref="N675:N676"/>
    <mergeCell ref="O675:O676"/>
    <mergeCell ref="P675:P676"/>
    <mergeCell ref="Q675:Q676"/>
    <mergeCell ref="R675:R676"/>
    <mergeCell ref="L653:L654"/>
    <mergeCell ref="L675:L676"/>
    <mergeCell ref="A653:A654"/>
    <mergeCell ref="B653:K653"/>
    <mergeCell ref="A539:A540"/>
    <mergeCell ref="S539:S540"/>
    <mergeCell ref="N470:N471"/>
    <mergeCell ref="O470:O471"/>
    <mergeCell ref="P470:P471"/>
    <mergeCell ref="Q470:Q471"/>
    <mergeCell ref="R470:R471"/>
    <mergeCell ref="S653:S654"/>
    <mergeCell ref="S608:S609"/>
    <mergeCell ref="M493:M494"/>
    <mergeCell ref="N493:N494"/>
    <mergeCell ref="O493:O494"/>
    <mergeCell ref="P493:P494"/>
    <mergeCell ref="M539:M540"/>
    <mergeCell ref="N539:N540"/>
    <mergeCell ref="O539:O540"/>
    <mergeCell ref="P539:P540"/>
    <mergeCell ref="Q539:Q540"/>
    <mergeCell ref="R539:R540"/>
    <mergeCell ref="M516:M517"/>
    <mergeCell ref="N516:N517"/>
    <mergeCell ref="O516:O517"/>
    <mergeCell ref="P516:P517"/>
    <mergeCell ref="Q516:Q517"/>
    <mergeCell ref="R516:R517"/>
    <mergeCell ref="B237:J237"/>
    <mergeCell ref="B234:J234"/>
    <mergeCell ref="B284:J284"/>
    <mergeCell ref="B493:K493"/>
    <mergeCell ref="L493:L494"/>
    <mergeCell ref="B470:K470"/>
    <mergeCell ref="L470:L471"/>
    <mergeCell ref="B447:K447"/>
    <mergeCell ref="L447:L448"/>
    <mergeCell ref="B281:J281"/>
    <mergeCell ref="B308:J308"/>
    <mergeCell ref="B305:J305"/>
    <mergeCell ref="B331:J331"/>
    <mergeCell ref="B328:J328"/>
    <mergeCell ref="B354:J354"/>
    <mergeCell ref="B351:J351"/>
    <mergeCell ref="B374:J374"/>
    <mergeCell ref="B423:J423"/>
    <mergeCell ref="B400:J400"/>
    <mergeCell ref="B377:J377"/>
    <mergeCell ref="B397:J397"/>
    <mergeCell ref="B420:J420"/>
    <mergeCell ref="B443:J443"/>
    <mergeCell ref="B466:K466"/>
    <mergeCell ref="A447:A448"/>
    <mergeCell ref="S447:S448"/>
    <mergeCell ref="A470:A471"/>
    <mergeCell ref="S470:S471"/>
    <mergeCell ref="A493:A494"/>
    <mergeCell ref="S493:S494"/>
    <mergeCell ref="B260:J260"/>
    <mergeCell ref="B257:J257"/>
    <mergeCell ref="M238:M239"/>
    <mergeCell ref="N238:N239"/>
    <mergeCell ref="O238:O239"/>
    <mergeCell ref="P238:P239"/>
    <mergeCell ref="Q238:Q239"/>
    <mergeCell ref="R238:R239"/>
    <mergeCell ref="A238:A239"/>
    <mergeCell ref="B238:J238"/>
    <mergeCell ref="K238:K239"/>
    <mergeCell ref="L238:L239"/>
    <mergeCell ref="M447:M448"/>
    <mergeCell ref="N447:N448"/>
    <mergeCell ref="O447:O448"/>
    <mergeCell ref="Q447:Q448"/>
    <mergeCell ref="R447:R448"/>
    <mergeCell ref="M470:M471"/>
    <mergeCell ref="M215:M216"/>
    <mergeCell ref="N215:N216"/>
    <mergeCell ref="O215:O216"/>
    <mergeCell ref="P215:P216"/>
    <mergeCell ref="Q215:Q216"/>
    <mergeCell ref="R215:R216"/>
    <mergeCell ref="A215:A216"/>
    <mergeCell ref="B215:J215"/>
    <mergeCell ref="K215:K216"/>
    <mergeCell ref="L215:L216"/>
    <mergeCell ref="M192:M193"/>
    <mergeCell ref="N192:N193"/>
    <mergeCell ref="O192:O193"/>
    <mergeCell ref="P192:P193"/>
    <mergeCell ref="Q192:Q193"/>
    <mergeCell ref="R192:R193"/>
    <mergeCell ref="A192:A193"/>
    <mergeCell ref="B192:J192"/>
    <mergeCell ref="K192:K193"/>
    <mergeCell ref="L192:L193"/>
    <mergeCell ref="B191:J191"/>
    <mergeCell ref="B188:J188"/>
    <mergeCell ref="M424:M425"/>
    <mergeCell ref="N424:N425"/>
    <mergeCell ref="O424:O425"/>
    <mergeCell ref="P424:P425"/>
    <mergeCell ref="Q424:Q425"/>
    <mergeCell ref="R424:R425"/>
    <mergeCell ref="A424:A425"/>
    <mergeCell ref="B424:J424"/>
    <mergeCell ref="K424:K425"/>
    <mergeCell ref="L424:L425"/>
    <mergeCell ref="M401:M402"/>
    <mergeCell ref="N401:N402"/>
    <mergeCell ref="O401:O402"/>
    <mergeCell ref="P401:P402"/>
    <mergeCell ref="Q401:Q402"/>
    <mergeCell ref="R401:R402"/>
    <mergeCell ref="A401:A402"/>
    <mergeCell ref="B401:J401"/>
    <mergeCell ref="K401:K402"/>
    <mergeCell ref="L401:L402"/>
    <mergeCell ref="B214:J214"/>
    <mergeCell ref="B211:J211"/>
  </mergeCells>
  <pageMargins left="0.7" right="0.7" top="0.75" bottom="0.75" header="0" footer="0"/>
  <pageSetup orientation="landscape" r:id="rId1"/>
  <ignoredErrors>
    <ignoredError sqref="A122:A140 A147:A150 A171:A186 A194:A195 A217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8080"/>
  </sheetPr>
  <dimension ref="A1:AC998"/>
  <sheetViews>
    <sheetView topLeftCell="A867" zoomScaleNormal="100" workbookViewId="0">
      <selection activeCell="W697" sqref="V697:W697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29" width="10" customWidth="1"/>
  </cols>
  <sheetData>
    <row r="1" spans="1:18" ht="12.75" customHeight="1" x14ac:dyDescent="0.3">
      <c r="A1" s="38" t="s">
        <v>78</v>
      </c>
      <c r="L1" s="3"/>
      <c r="M1" s="3"/>
      <c r="O1" s="3"/>
    </row>
    <row r="2" spans="1:18" ht="25.5" customHeight="1" x14ac:dyDescent="0.2">
      <c r="B2" s="285" t="s">
        <v>2</v>
      </c>
      <c r="C2" s="286"/>
      <c r="D2" s="286"/>
      <c r="E2" s="286"/>
      <c r="F2" s="286"/>
      <c r="G2" s="286"/>
      <c r="H2" s="286"/>
      <c r="I2" s="286"/>
      <c r="J2" s="286"/>
      <c r="L2" s="7" t="s">
        <v>3</v>
      </c>
      <c r="M2" s="7" t="s">
        <v>4</v>
      </c>
      <c r="N2" s="49" t="s">
        <v>5</v>
      </c>
      <c r="O2" s="7" t="s">
        <v>6</v>
      </c>
      <c r="P2" s="6" t="s">
        <v>7</v>
      </c>
      <c r="Q2" s="6" t="s">
        <v>8</v>
      </c>
      <c r="R2" s="7" t="s">
        <v>9</v>
      </c>
    </row>
    <row r="3" spans="1:18" ht="12.75" customHeight="1" x14ac:dyDescent="0.2">
      <c r="A3" s="50" t="s">
        <v>10</v>
      </c>
      <c r="B3" s="51">
        <v>1</v>
      </c>
      <c r="C3" s="51">
        <v>2</v>
      </c>
      <c r="D3" s="51">
        <v>3</v>
      </c>
      <c r="E3" s="51">
        <v>4</v>
      </c>
      <c r="F3" s="51">
        <v>5</v>
      </c>
      <c r="G3" s="51">
        <v>6</v>
      </c>
      <c r="H3" s="51">
        <v>7</v>
      </c>
      <c r="I3" s="51">
        <v>8</v>
      </c>
      <c r="J3" s="51">
        <v>9</v>
      </c>
      <c r="K3" s="187" t="s">
        <v>11</v>
      </c>
      <c r="L3" s="3"/>
      <c r="M3" s="3"/>
      <c r="O3" s="3"/>
      <c r="P3" s="14"/>
      <c r="Q3" s="14"/>
      <c r="R3" s="3"/>
    </row>
    <row r="4" spans="1:18" ht="12.75" customHeight="1" x14ac:dyDescent="0.2">
      <c r="A4" s="28" t="s">
        <v>49</v>
      </c>
      <c r="B4" s="25">
        <v>28</v>
      </c>
      <c r="K4" s="182"/>
      <c r="L4" s="3"/>
      <c r="M4" s="3"/>
      <c r="O4" s="3"/>
      <c r="P4" s="17">
        <f>B4</f>
        <v>28</v>
      </c>
      <c r="Q4" s="14"/>
      <c r="R4" s="3"/>
    </row>
    <row r="5" spans="1:18" ht="12.75" customHeight="1" x14ac:dyDescent="0.2">
      <c r="A5" s="28" t="s">
        <v>50</v>
      </c>
      <c r="C5" s="25">
        <v>27</v>
      </c>
      <c r="K5" s="182"/>
      <c r="L5" s="3"/>
      <c r="M5" s="3"/>
      <c r="N5" s="3"/>
      <c r="O5" s="3">
        <f>C5/B4</f>
        <v>0.9642857142857143</v>
      </c>
      <c r="P5" s="21">
        <v>27</v>
      </c>
      <c r="Q5" s="22">
        <f t="shared" ref="Q5:Q12" si="0">P5/P4</f>
        <v>0.9642857142857143</v>
      </c>
      <c r="R5" s="3">
        <f t="shared" ref="R5:R12" si="1">100%-Q5</f>
        <v>3.5714285714285698E-2</v>
      </c>
    </row>
    <row r="6" spans="1:18" ht="12.75" customHeight="1" x14ac:dyDescent="0.2">
      <c r="A6" s="28" t="s">
        <v>51</v>
      </c>
      <c r="D6" s="25">
        <v>26</v>
      </c>
      <c r="K6" s="182"/>
      <c r="O6" s="3">
        <f>D6/C5</f>
        <v>0.96296296296296291</v>
      </c>
      <c r="P6" s="21">
        <v>26</v>
      </c>
      <c r="Q6" s="22">
        <f t="shared" si="0"/>
        <v>0.96296296296296291</v>
      </c>
      <c r="R6" s="3">
        <f t="shared" si="1"/>
        <v>3.703703703703709E-2</v>
      </c>
    </row>
    <row r="7" spans="1:18" ht="12.75" customHeight="1" x14ac:dyDescent="0.2">
      <c r="A7" s="28" t="s">
        <v>52</v>
      </c>
      <c r="E7" s="25">
        <v>24</v>
      </c>
      <c r="K7" s="182"/>
      <c r="O7" s="3">
        <f>E7/D6</f>
        <v>0.92307692307692313</v>
      </c>
      <c r="P7" s="21">
        <v>26</v>
      </c>
      <c r="Q7" s="22">
        <f t="shared" si="0"/>
        <v>1</v>
      </c>
      <c r="R7" s="3">
        <f t="shared" si="1"/>
        <v>0</v>
      </c>
    </row>
    <row r="8" spans="1:18" ht="12.75" customHeight="1" x14ac:dyDescent="0.2">
      <c r="A8" s="28" t="s">
        <v>53</v>
      </c>
      <c r="F8" s="25">
        <v>22</v>
      </c>
      <c r="K8" s="182"/>
      <c r="O8" s="3">
        <f>F8/E7</f>
        <v>0.91666666666666663</v>
      </c>
      <c r="P8" s="21">
        <v>24</v>
      </c>
      <c r="Q8" s="22">
        <f t="shared" si="0"/>
        <v>0.92307692307692313</v>
      </c>
      <c r="R8" s="3">
        <f t="shared" si="1"/>
        <v>7.6923076923076872E-2</v>
      </c>
    </row>
    <row r="9" spans="1:18" ht="12.75" customHeight="1" x14ac:dyDescent="0.2">
      <c r="A9" s="28" t="s">
        <v>54</v>
      </c>
      <c r="G9" s="25">
        <v>22</v>
      </c>
      <c r="K9" s="182"/>
      <c r="O9" s="3">
        <f>G9/F8</f>
        <v>1</v>
      </c>
      <c r="P9" s="21">
        <v>25</v>
      </c>
      <c r="Q9" s="22">
        <f t="shared" si="0"/>
        <v>1.0416666666666667</v>
      </c>
      <c r="R9" s="3">
        <f t="shared" si="1"/>
        <v>-4.1666666666666741E-2</v>
      </c>
    </row>
    <row r="10" spans="1:18" ht="12.75" customHeight="1" x14ac:dyDescent="0.2">
      <c r="A10" s="28" t="s">
        <v>55</v>
      </c>
      <c r="H10" s="25">
        <v>21</v>
      </c>
      <c r="K10" s="182"/>
      <c r="O10" s="3">
        <f>H10/G9</f>
        <v>0.95454545454545459</v>
      </c>
      <c r="P10" s="21">
        <v>23</v>
      </c>
      <c r="Q10" s="22">
        <f t="shared" si="0"/>
        <v>0.92</v>
      </c>
      <c r="R10" s="3">
        <f t="shared" si="1"/>
        <v>7.999999999999996E-2</v>
      </c>
    </row>
    <row r="11" spans="1:18" ht="12.75" customHeight="1" x14ac:dyDescent="0.2">
      <c r="A11" s="28" t="s">
        <v>56</v>
      </c>
      <c r="I11" s="25">
        <v>20</v>
      </c>
      <c r="K11" s="182"/>
      <c r="O11" s="3">
        <f>I11/H10</f>
        <v>0.95238095238095233</v>
      </c>
      <c r="P11" s="21">
        <v>22</v>
      </c>
      <c r="Q11" s="22">
        <f t="shared" si="0"/>
        <v>0.95652173913043481</v>
      </c>
      <c r="R11" s="3">
        <f t="shared" si="1"/>
        <v>4.3478260869565188E-2</v>
      </c>
    </row>
    <row r="12" spans="1:18" ht="12.75" customHeight="1" x14ac:dyDescent="0.2">
      <c r="A12" s="28" t="s">
        <v>57</v>
      </c>
      <c r="J12" s="25">
        <v>20</v>
      </c>
      <c r="K12" s="182">
        <v>18</v>
      </c>
      <c r="O12" s="3">
        <f>J12/I11</f>
        <v>1</v>
      </c>
      <c r="P12" s="21">
        <v>22</v>
      </c>
      <c r="Q12" s="22">
        <f t="shared" si="0"/>
        <v>1</v>
      </c>
      <c r="R12" s="3">
        <f t="shared" si="1"/>
        <v>0</v>
      </c>
    </row>
    <row r="13" spans="1:18" ht="12.75" customHeight="1" x14ac:dyDescent="0.2">
      <c r="A13" s="28" t="s">
        <v>69</v>
      </c>
      <c r="J13" s="25">
        <v>4</v>
      </c>
      <c r="K13" s="182">
        <v>3</v>
      </c>
      <c r="O13" s="3"/>
      <c r="P13" s="21">
        <v>4</v>
      </c>
      <c r="Q13" s="22"/>
      <c r="R13" s="3"/>
    </row>
    <row r="14" spans="1:18" ht="12.75" customHeight="1" x14ac:dyDescent="0.2">
      <c r="A14" s="28" t="s">
        <v>70</v>
      </c>
      <c r="J14" s="25">
        <v>1</v>
      </c>
      <c r="K14" s="182"/>
      <c r="O14" s="3"/>
      <c r="P14" s="21">
        <v>2</v>
      </c>
      <c r="Q14" s="22"/>
      <c r="R14" s="3"/>
    </row>
    <row r="15" spans="1:18" ht="12.75" customHeight="1" x14ac:dyDescent="0.2">
      <c r="A15" s="28" t="s">
        <v>73</v>
      </c>
      <c r="J15" s="25">
        <v>2</v>
      </c>
      <c r="K15" s="182"/>
      <c r="O15" s="3"/>
      <c r="P15" s="21">
        <v>2</v>
      </c>
      <c r="Q15" s="22"/>
      <c r="R15" s="3"/>
    </row>
    <row r="16" spans="1:18" ht="12.75" customHeight="1" x14ac:dyDescent="0.2">
      <c r="A16" s="28" t="s">
        <v>80</v>
      </c>
      <c r="J16" s="25">
        <v>1</v>
      </c>
      <c r="K16" s="182">
        <v>1</v>
      </c>
      <c r="O16" s="3"/>
      <c r="P16" s="21">
        <v>1</v>
      </c>
      <c r="Q16" s="22"/>
      <c r="R16" s="3"/>
    </row>
    <row r="17" spans="1:18" ht="12.75" customHeight="1" x14ac:dyDescent="0.2">
      <c r="K17" s="186">
        <f>SUM(K12:K16)</f>
        <v>22</v>
      </c>
      <c r="L17" s="3">
        <f>K12/B4</f>
        <v>0.6428571428571429</v>
      </c>
      <c r="M17" s="37">
        <f>K17/B4</f>
        <v>0.7857142857142857</v>
      </c>
      <c r="N17" s="37">
        <f>M17-L17</f>
        <v>0.14285714285714279</v>
      </c>
    </row>
    <row r="18" spans="1:18" ht="12.75" customHeight="1" x14ac:dyDescent="0.3">
      <c r="A18" s="38" t="s">
        <v>79</v>
      </c>
      <c r="L18" s="3"/>
      <c r="M18" s="3"/>
      <c r="O18" s="3"/>
    </row>
    <row r="19" spans="1:18" ht="25.5" customHeight="1" x14ac:dyDescent="0.2">
      <c r="B19" s="285" t="s">
        <v>2</v>
      </c>
      <c r="C19" s="286"/>
      <c r="D19" s="286"/>
      <c r="E19" s="286"/>
      <c r="F19" s="286"/>
      <c r="G19" s="286"/>
      <c r="H19" s="286"/>
      <c r="I19" s="286"/>
      <c r="J19" s="286"/>
      <c r="L19" s="7" t="s">
        <v>3</v>
      </c>
      <c r="M19" s="7" t="s">
        <v>4</v>
      </c>
      <c r="N19" s="49" t="s">
        <v>5</v>
      </c>
      <c r="O19" s="7" t="s">
        <v>6</v>
      </c>
      <c r="P19" s="6" t="s">
        <v>7</v>
      </c>
      <c r="Q19" s="6" t="s">
        <v>8</v>
      </c>
      <c r="R19" s="7" t="s">
        <v>9</v>
      </c>
    </row>
    <row r="20" spans="1:18" ht="12.75" customHeight="1" x14ac:dyDescent="0.2">
      <c r="A20" s="50" t="s">
        <v>10</v>
      </c>
      <c r="B20" s="51">
        <v>1</v>
      </c>
      <c r="C20" s="51">
        <v>2</v>
      </c>
      <c r="D20" s="51">
        <v>3</v>
      </c>
      <c r="E20" s="51">
        <v>4</v>
      </c>
      <c r="F20" s="51">
        <v>5</v>
      </c>
      <c r="G20" s="51">
        <v>6</v>
      </c>
      <c r="H20" s="51">
        <v>7</v>
      </c>
      <c r="I20" s="51">
        <v>8</v>
      </c>
      <c r="J20" s="51">
        <v>9</v>
      </c>
      <c r="K20" s="187" t="s">
        <v>11</v>
      </c>
      <c r="L20" s="3"/>
      <c r="M20" s="3"/>
      <c r="O20" s="3"/>
      <c r="P20" s="14"/>
      <c r="Q20" s="14"/>
      <c r="R20" s="3"/>
    </row>
    <row r="21" spans="1:18" ht="12.75" customHeight="1" x14ac:dyDescent="0.2">
      <c r="A21" s="28" t="s">
        <v>50</v>
      </c>
      <c r="B21" s="25">
        <v>36</v>
      </c>
      <c r="K21" s="182"/>
      <c r="L21" s="3"/>
      <c r="M21" s="3"/>
      <c r="O21" s="3"/>
      <c r="P21" s="17">
        <f>B21</f>
        <v>36</v>
      </c>
      <c r="Q21" s="14"/>
      <c r="R21" s="3"/>
    </row>
    <row r="22" spans="1:18" ht="12.75" customHeight="1" x14ac:dyDescent="0.2">
      <c r="A22" s="28" t="s">
        <v>51</v>
      </c>
      <c r="C22" s="25">
        <v>33</v>
      </c>
      <c r="K22" s="182"/>
      <c r="L22" s="3"/>
      <c r="M22" s="3"/>
      <c r="N22" s="3"/>
      <c r="O22" s="3">
        <f>C22/B21</f>
        <v>0.91666666666666663</v>
      </c>
      <c r="P22" s="21">
        <v>33</v>
      </c>
      <c r="Q22" s="22">
        <f t="shared" ref="Q22:Q29" si="2">P22/P21</f>
        <v>0.91666666666666663</v>
      </c>
      <c r="R22" s="3">
        <f t="shared" ref="R22:R29" si="3">100%-Q22</f>
        <v>8.333333333333337E-2</v>
      </c>
    </row>
    <row r="23" spans="1:18" ht="12.75" customHeight="1" x14ac:dyDescent="0.2">
      <c r="A23" s="28" t="s">
        <v>52</v>
      </c>
      <c r="D23" s="25">
        <v>30</v>
      </c>
      <c r="K23" s="182"/>
      <c r="O23" s="3">
        <f>D23/C22</f>
        <v>0.90909090909090906</v>
      </c>
      <c r="P23" s="21">
        <v>30</v>
      </c>
      <c r="Q23" s="22">
        <f t="shared" si="2"/>
        <v>0.90909090909090906</v>
      </c>
      <c r="R23" s="3">
        <f t="shared" si="3"/>
        <v>9.0909090909090939E-2</v>
      </c>
    </row>
    <row r="24" spans="1:18" ht="12.75" customHeight="1" x14ac:dyDescent="0.2">
      <c r="A24" s="28" t="s">
        <v>53</v>
      </c>
      <c r="E24" s="25">
        <v>26</v>
      </c>
      <c r="K24" s="182"/>
      <c r="O24" s="3">
        <f>E24/D23</f>
        <v>0.8666666666666667</v>
      </c>
      <c r="P24" s="21">
        <v>31</v>
      </c>
      <c r="Q24" s="22">
        <f t="shared" si="2"/>
        <v>1.0333333333333334</v>
      </c>
      <c r="R24" s="3">
        <f t="shared" si="3"/>
        <v>-3.3333333333333437E-2</v>
      </c>
    </row>
    <row r="25" spans="1:18" ht="12.75" customHeight="1" x14ac:dyDescent="0.2">
      <c r="A25" s="28" t="s">
        <v>54</v>
      </c>
      <c r="F25" s="25">
        <v>19</v>
      </c>
      <c r="K25" s="182"/>
      <c r="O25" s="3">
        <f>F25/E24</f>
        <v>0.73076923076923073</v>
      </c>
      <c r="P25" s="21">
        <v>27</v>
      </c>
      <c r="Q25" s="22">
        <f t="shared" si="2"/>
        <v>0.87096774193548387</v>
      </c>
      <c r="R25" s="3">
        <f t="shared" si="3"/>
        <v>0.12903225806451613</v>
      </c>
    </row>
    <row r="26" spans="1:18" ht="12.75" customHeight="1" x14ac:dyDescent="0.2">
      <c r="A26" s="28" t="s">
        <v>55</v>
      </c>
      <c r="G26" s="25">
        <v>18</v>
      </c>
      <c r="K26" s="182"/>
      <c r="O26" s="3">
        <f>G26/F25</f>
        <v>0.94736842105263153</v>
      </c>
      <c r="P26" s="21">
        <v>26</v>
      </c>
      <c r="Q26" s="22">
        <f t="shared" si="2"/>
        <v>0.96296296296296291</v>
      </c>
      <c r="R26" s="3">
        <f t="shared" si="3"/>
        <v>3.703703703703709E-2</v>
      </c>
    </row>
    <row r="27" spans="1:18" ht="12.75" customHeight="1" x14ac:dyDescent="0.2">
      <c r="A27" s="28" t="s">
        <v>56</v>
      </c>
      <c r="H27" s="25">
        <v>15</v>
      </c>
      <c r="K27" s="182"/>
      <c r="O27" s="3">
        <f>H27/G26</f>
        <v>0.83333333333333337</v>
      </c>
      <c r="P27" s="21">
        <v>24</v>
      </c>
      <c r="Q27" s="22">
        <f t="shared" si="2"/>
        <v>0.92307692307692313</v>
      </c>
      <c r="R27" s="3">
        <f t="shared" si="3"/>
        <v>7.6923076923076872E-2</v>
      </c>
    </row>
    <row r="28" spans="1:18" ht="12.75" customHeight="1" x14ac:dyDescent="0.2">
      <c r="A28" s="28" t="s">
        <v>57</v>
      </c>
      <c r="I28" s="25">
        <v>13</v>
      </c>
      <c r="K28" s="182"/>
      <c r="O28" s="3">
        <f>I28/H27</f>
        <v>0.8666666666666667</v>
      </c>
      <c r="P28" s="21">
        <v>22</v>
      </c>
      <c r="Q28" s="22">
        <f t="shared" si="2"/>
        <v>0.91666666666666663</v>
      </c>
      <c r="R28" s="3">
        <f t="shared" si="3"/>
        <v>8.333333333333337E-2</v>
      </c>
    </row>
    <row r="29" spans="1:18" ht="12.75" customHeight="1" x14ac:dyDescent="0.2">
      <c r="A29" s="28" t="s">
        <v>69</v>
      </c>
      <c r="J29" s="25">
        <v>13</v>
      </c>
      <c r="K29" s="182">
        <v>6</v>
      </c>
      <c r="O29" s="3">
        <f>J29/I28</f>
        <v>1</v>
      </c>
      <c r="P29" s="21">
        <v>21</v>
      </c>
      <c r="Q29" s="22">
        <f t="shared" si="2"/>
        <v>0.95454545454545459</v>
      </c>
      <c r="R29" s="3">
        <f t="shared" si="3"/>
        <v>4.5454545454545414E-2</v>
      </c>
    </row>
    <row r="30" spans="1:18" ht="12.75" customHeight="1" x14ac:dyDescent="0.2">
      <c r="A30" s="28" t="s">
        <v>70</v>
      </c>
      <c r="J30" s="25">
        <v>13</v>
      </c>
      <c r="K30" s="182">
        <v>5</v>
      </c>
      <c r="O30" s="3"/>
      <c r="P30" s="21">
        <v>15</v>
      </c>
      <c r="Q30" s="22"/>
      <c r="R30" s="3"/>
    </row>
    <row r="31" spans="1:18" ht="12.75" customHeight="1" x14ac:dyDescent="0.2">
      <c r="A31" s="28" t="s">
        <v>73</v>
      </c>
      <c r="J31" s="25">
        <v>4</v>
      </c>
      <c r="K31" s="182"/>
      <c r="O31" s="3"/>
      <c r="P31" s="21">
        <v>7</v>
      </c>
      <c r="Q31" s="22"/>
      <c r="R31" s="3"/>
    </row>
    <row r="32" spans="1:18" ht="12.75" customHeight="1" x14ac:dyDescent="0.2">
      <c r="A32" s="28" t="s">
        <v>76</v>
      </c>
      <c r="J32" s="25">
        <v>2</v>
      </c>
      <c r="K32" s="182">
        <v>3</v>
      </c>
      <c r="O32" s="3"/>
      <c r="P32" s="21">
        <v>7</v>
      </c>
      <c r="Q32" s="22"/>
      <c r="R32" s="3"/>
    </row>
    <row r="33" spans="1:18" ht="12.75" customHeight="1" x14ac:dyDescent="0.2">
      <c r="A33" s="28" t="s">
        <v>80</v>
      </c>
      <c r="J33" s="25">
        <v>2</v>
      </c>
      <c r="K33" s="182"/>
      <c r="O33" s="3"/>
      <c r="P33" s="21">
        <v>3</v>
      </c>
      <c r="Q33" s="22"/>
      <c r="R33" s="3"/>
    </row>
    <row r="34" spans="1:18" ht="12.75" customHeight="1" x14ac:dyDescent="0.2">
      <c r="A34" s="28" t="s">
        <v>84</v>
      </c>
      <c r="J34" s="25">
        <v>3</v>
      </c>
      <c r="K34" s="182">
        <v>2</v>
      </c>
      <c r="O34" s="3"/>
      <c r="P34" s="21">
        <v>3</v>
      </c>
      <c r="Q34" s="22"/>
      <c r="R34" s="3"/>
    </row>
    <row r="35" spans="1:18" ht="12.75" customHeight="1" x14ac:dyDescent="0.2">
      <c r="A35" s="28" t="s">
        <v>87</v>
      </c>
      <c r="J35" s="25">
        <v>1</v>
      </c>
      <c r="K35" s="182">
        <v>1</v>
      </c>
      <c r="O35" s="3"/>
      <c r="P35" s="21">
        <v>1</v>
      </c>
      <c r="Q35" s="22"/>
      <c r="R35" s="3"/>
    </row>
    <row r="36" spans="1:18" ht="12.75" customHeight="1" x14ac:dyDescent="0.2">
      <c r="K36" s="186">
        <f>SUM(K29:K35)</f>
        <v>17</v>
      </c>
      <c r="L36" s="3">
        <f>K29/B21</f>
        <v>0.16666666666666666</v>
      </c>
      <c r="M36" s="37">
        <f>K36/B21</f>
        <v>0.47222222222222221</v>
      </c>
      <c r="N36" s="37">
        <f>M36-L36</f>
        <v>0.30555555555555558</v>
      </c>
    </row>
    <row r="37" spans="1:18" ht="12.75" customHeight="1" x14ac:dyDescent="0.3">
      <c r="A37" s="38" t="s">
        <v>81</v>
      </c>
      <c r="L37" s="3"/>
      <c r="M37" s="3"/>
      <c r="O37" s="3"/>
    </row>
    <row r="38" spans="1:18" ht="25.5" customHeight="1" x14ac:dyDescent="0.2">
      <c r="B38" s="285" t="s">
        <v>2</v>
      </c>
      <c r="C38" s="286"/>
      <c r="D38" s="286"/>
      <c r="E38" s="286"/>
      <c r="F38" s="286"/>
      <c r="G38" s="286"/>
      <c r="H38" s="286"/>
      <c r="I38" s="286"/>
      <c r="J38" s="286"/>
      <c r="L38" s="7" t="s">
        <v>3</v>
      </c>
      <c r="M38" s="7" t="s">
        <v>4</v>
      </c>
      <c r="N38" s="49" t="s">
        <v>5</v>
      </c>
      <c r="O38" s="7" t="s">
        <v>6</v>
      </c>
      <c r="P38" s="6" t="s">
        <v>7</v>
      </c>
      <c r="Q38" s="6" t="s">
        <v>8</v>
      </c>
      <c r="R38" s="7" t="s">
        <v>9</v>
      </c>
    </row>
    <row r="39" spans="1:18" ht="12.75" customHeight="1" x14ac:dyDescent="0.2">
      <c r="A39" s="50" t="s">
        <v>10</v>
      </c>
      <c r="B39" s="51">
        <v>1</v>
      </c>
      <c r="C39" s="51">
        <v>2</v>
      </c>
      <c r="D39" s="51">
        <v>3</v>
      </c>
      <c r="E39" s="51">
        <v>4</v>
      </c>
      <c r="F39" s="51">
        <v>5</v>
      </c>
      <c r="G39" s="51">
        <v>6</v>
      </c>
      <c r="H39" s="51">
        <v>7</v>
      </c>
      <c r="I39" s="51">
        <v>8</v>
      </c>
      <c r="J39" s="51">
        <v>9</v>
      </c>
      <c r="K39" s="187" t="s">
        <v>11</v>
      </c>
      <c r="L39" s="3"/>
      <c r="M39" s="3"/>
      <c r="O39" s="3"/>
      <c r="P39" s="14"/>
      <c r="Q39" s="14"/>
      <c r="R39" s="3"/>
    </row>
    <row r="40" spans="1:18" ht="12.75" customHeight="1" x14ac:dyDescent="0.2">
      <c r="A40" s="28" t="s">
        <v>51</v>
      </c>
      <c r="B40" s="25">
        <v>22</v>
      </c>
      <c r="K40" s="182"/>
      <c r="L40" s="3"/>
      <c r="M40" s="3"/>
      <c r="O40" s="3"/>
      <c r="P40" s="17">
        <f>B40</f>
        <v>22</v>
      </c>
      <c r="Q40" s="14"/>
      <c r="R40" s="3"/>
    </row>
    <row r="41" spans="1:18" ht="12.75" customHeight="1" x14ac:dyDescent="0.2">
      <c r="A41" s="28" t="s">
        <v>52</v>
      </c>
      <c r="C41" s="25">
        <v>21</v>
      </c>
      <c r="K41" s="182"/>
      <c r="L41" s="3"/>
      <c r="M41" s="3"/>
      <c r="N41" s="3"/>
      <c r="O41" s="3">
        <f>C41/B40</f>
        <v>0.95454545454545459</v>
      </c>
      <c r="P41" s="21">
        <v>21</v>
      </c>
      <c r="Q41" s="22">
        <f t="shared" ref="Q41:Q48" si="4">P41/P40</f>
        <v>0.95454545454545459</v>
      </c>
      <c r="R41" s="3">
        <f t="shared" ref="R41:R48" si="5">100%-Q41</f>
        <v>4.5454545454545414E-2</v>
      </c>
    </row>
    <row r="42" spans="1:18" ht="12.75" customHeight="1" x14ac:dyDescent="0.2">
      <c r="A42" s="28" t="s">
        <v>53</v>
      </c>
      <c r="D42" s="25">
        <v>21</v>
      </c>
      <c r="K42" s="182"/>
      <c r="O42" s="3">
        <f>D42/C41</f>
        <v>1</v>
      </c>
      <c r="P42" s="21">
        <v>21</v>
      </c>
      <c r="Q42" s="22">
        <f t="shared" si="4"/>
        <v>1</v>
      </c>
      <c r="R42" s="3">
        <f t="shared" si="5"/>
        <v>0</v>
      </c>
    </row>
    <row r="43" spans="1:18" ht="12.75" customHeight="1" x14ac:dyDescent="0.2">
      <c r="A43" s="28" t="s">
        <v>54</v>
      </c>
      <c r="E43" s="25">
        <v>20</v>
      </c>
      <c r="K43" s="182"/>
      <c r="O43" s="3">
        <f>E43/D42</f>
        <v>0.95238095238095233</v>
      </c>
      <c r="P43" s="21">
        <v>21</v>
      </c>
      <c r="Q43" s="22">
        <f t="shared" si="4"/>
        <v>1</v>
      </c>
      <c r="R43" s="3">
        <f t="shared" si="5"/>
        <v>0</v>
      </c>
    </row>
    <row r="44" spans="1:18" ht="12.75" customHeight="1" x14ac:dyDescent="0.2">
      <c r="A44" s="28" t="s">
        <v>55</v>
      </c>
      <c r="F44" s="25">
        <v>19</v>
      </c>
      <c r="K44" s="182"/>
      <c r="O44" s="3">
        <f>F44/E43</f>
        <v>0.95</v>
      </c>
      <c r="P44" s="21">
        <v>21</v>
      </c>
      <c r="Q44" s="22">
        <f t="shared" si="4"/>
        <v>1</v>
      </c>
      <c r="R44" s="3">
        <f t="shared" si="5"/>
        <v>0</v>
      </c>
    </row>
    <row r="45" spans="1:18" ht="12.75" customHeight="1" x14ac:dyDescent="0.2">
      <c r="A45" s="28" t="s">
        <v>56</v>
      </c>
      <c r="G45" s="25">
        <v>18</v>
      </c>
      <c r="K45" s="182"/>
      <c r="O45" s="3">
        <f>G45/F44</f>
        <v>0.94736842105263153</v>
      </c>
      <c r="P45" s="21">
        <v>21</v>
      </c>
      <c r="Q45" s="22">
        <f t="shared" si="4"/>
        <v>1</v>
      </c>
      <c r="R45" s="3">
        <f t="shared" si="5"/>
        <v>0</v>
      </c>
    </row>
    <row r="46" spans="1:18" ht="12.75" customHeight="1" x14ac:dyDescent="0.2">
      <c r="A46" s="28" t="s">
        <v>57</v>
      </c>
      <c r="H46" s="25">
        <v>17</v>
      </c>
      <c r="K46" s="182"/>
      <c r="O46" s="3">
        <f>H46/G45</f>
        <v>0.94444444444444442</v>
      </c>
      <c r="P46" s="21">
        <v>19</v>
      </c>
      <c r="Q46" s="22">
        <f t="shared" si="4"/>
        <v>0.90476190476190477</v>
      </c>
      <c r="R46" s="3">
        <f t="shared" si="5"/>
        <v>9.5238095238095233E-2</v>
      </c>
    </row>
    <row r="47" spans="1:18" ht="12.75" customHeight="1" x14ac:dyDescent="0.2">
      <c r="A47" s="28" t="s">
        <v>69</v>
      </c>
      <c r="I47" s="25">
        <v>17</v>
      </c>
      <c r="K47" s="182">
        <v>1</v>
      </c>
      <c r="O47" s="3">
        <f>I47/H46</f>
        <v>1</v>
      </c>
      <c r="P47" s="21">
        <v>19</v>
      </c>
      <c r="Q47" s="22">
        <f t="shared" si="4"/>
        <v>1</v>
      </c>
      <c r="R47" s="3">
        <f t="shared" si="5"/>
        <v>0</v>
      </c>
    </row>
    <row r="48" spans="1:18" ht="12.75" customHeight="1" x14ac:dyDescent="0.2">
      <c r="A48" s="28" t="s">
        <v>70</v>
      </c>
      <c r="J48" s="25">
        <v>16</v>
      </c>
      <c r="K48" s="182">
        <v>9</v>
      </c>
      <c r="O48" s="3">
        <f>J48/I47</f>
        <v>0.94117647058823528</v>
      </c>
      <c r="P48" s="21">
        <v>18</v>
      </c>
      <c r="Q48" s="22">
        <f t="shared" si="4"/>
        <v>0.94736842105263153</v>
      </c>
      <c r="R48" s="3">
        <f t="shared" si="5"/>
        <v>5.2631578947368474E-2</v>
      </c>
    </row>
    <row r="49" spans="1:29" ht="12.75" customHeight="1" x14ac:dyDescent="0.2">
      <c r="A49" s="28" t="s">
        <v>73</v>
      </c>
      <c r="J49" s="25">
        <v>6</v>
      </c>
      <c r="K49" s="182">
        <v>1</v>
      </c>
      <c r="O49" s="3"/>
      <c r="P49" s="21">
        <v>8</v>
      </c>
      <c r="Q49" s="22"/>
      <c r="R49" s="3"/>
    </row>
    <row r="50" spans="1:29" ht="12.75" customHeight="1" x14ac:dyDescent="0.2">
      <c r="A50" s="28" t="s">
        <v>76</v>
      </c>
      <c r="J50" s="25">
        <v>7</v>
      </c>
      <c r="K50" s="182">
        <v>5</v>
      </c>
      <c r="O50" s="3"/>
      <c r="P50" s="21">
        <v>8</v>
      </c>
      <c r="Q50" s="22"/>
      <c r="R50" s="3"/>
    </row>
    <row r="51" spans="1:29" ht="12.75" customHeight="1" x14ac:dyDescent="0.2">
      <c r="A51" s="28" t="s">
        <v>80</v>
      </c>
      <c r="J51" s="25">
        <v>3</v>
      </c>
      <c r="K51" s="182">
        <v>2</v>
      </c>
      <c r="O51" s="3"/>
      <c r="P51" s="21">
        <v>3</v>
      </c>
      <c r="Q51" s="22"/>
      <c r="R51" s="3"/>
    </row>
    <row r="52" spans="1:29" ht="12.75" customHeight="1" x14ac:dyDescent="0.2">
      <c r="A52" s="28" t="s">
        <v>84</v>
      </c>
      <c r="J52" s="25">
        <v>1</v>
      </c>
      <c r="K52" s="182"/>
      <c r="O52" s="3"/>
      <c r="P52" s="21">
        <v>1</v>
      </c>
      <c r="Q52" s="22"/>
      <c r="R52" s="3"/>
    </row>
    <row r="53" spans="1:29" ht="12.75" customHeight="1" x14ac:dyDescent="0.2">
      <c r="A53" s="28" t="s">
        <v>87</v>
      </c>
      <c r="J53" s="25">
        <v>1</v>
      </c>
      <c r="K53" s="182">
        <v>1</v>
      </c>
      <c r="O53" s="3"/>
      <c r="P53" s="21">
        <v>1</v>
      </c>
      <c r="Q53" s="22"/>
      <c r="R53" s="3"/>
    </row>
    <row r="54" spans="1:29" ht="12.75" customHeight="1" x14ac:dyDescent="0.2">
      <c r="K54" s="186">
        <f>SUM(K47:K53)</f>
        <v>19</v>
      </c>
      <c r="L54" s="3">
        <f>SUM(K47:K48)/B40</f>
        <v>0.45454545454545453</v>
      </c>
      <c r="M54" s="37">
        <f>K54/B40</f>
        <v>0.86363636363636365</v>
      </c>
      <c r="N54" s="37">
        <f>M54-L54</f>
        <v>0.40909090909090912</v>
      </c>
      <c r="T54" s="41" t="s">
        <v>13</v>
      </c>
      <c r="U54" s="44" t="s">
        <v>49</v>
      </c>
      <c r="V54" s="44" t="s">
        <v>50</v>
      </c>
      <c r="W54" s="44" t="s">
        <v>51</v>
      </c>
      <c r="X54" s="44" t="s">
        <v>52</v>
      </c>
      <c r="Y54" s="44" t="s">
        <v>53</v>
      </c>
      <c r="Z54" s="44" t="s">
        <v>54</v>
      </c>
      <c r="AA54" s="44" t="s">
        <v>55</v>
      </c>
      <c r="AB54" s="44" t="s">
        <v>56</v>
      </c>
      <c r="AC54" s="44" t="s">
        <v>57</v>
      </c>
    </row>
    <row r="55" spans="1:29" ht="12.75" customHeight="1" x14ac:dyDescent="0.3">
      <c r="A55" s="38" t="s">
        <v>82</v>
      </c>
      <c r="L55" s="3"/>
      <c r="M55" s="3"/>
      <c r="O55" s="3"/>
      <c r="T55" s="45" t="s">
        <v>37</v>
      </c>
      <c r="U55" s="46">
        <f>P6/P4</f>
        <v>0.9285714285714286</v>
      </c>
      <c r="V55" s="46">
        <f>P23/P21</f>
        <v>0.83333333333333337</v>
      </c>
      <c r="W55" s="46">
        <f>P42/P40</f>
        <v>0.95454545454545459</v>
      </c>
      <c r="X55" s="46">
        <f>P60/P58</f>
        <v>0.72972972972972971</v>
      </c>
      <c r="Y55" s="46" t="e">
        <f t="shared" ref="Y55:AC55" si="6">#REF!/#REF!</f>
        <v>#REF!</v>
      </c>
      <c r="Z55" s="46" t="e">
        <f t="shared" si="6"/>
        <v>#REF!</v>
      </c>
      <c r="AA55" s="46" t="e">
        <f t="shared" si="6"/>
        <v>#REF!</v>
      </c>
      <c r="AB55" s="46" t="e">
        <f t="shared" si="6"/>
        <v>#REF!</v>
      </c>
      <c r="AC55" s="46" t="e">
        <f t="shared" si="6"/>
        <v>#REF!</v>
      </c>
    </row>
    <row r="56" spans="1:29" ht="25.5" customHeight="1" x14ac:dyDescent="0.2">
      <c r="B56" s="285" t="s">
        <v>2</v>
      </c>
      <c r="C56" s="286"/>
      <c r="D56" s="286"/>
      <c r="E56" s="286"/>
      <c r="F56" s="286"/>
      <c r="G56" s="286"/>
      <c r="H56" s="286"/>
      <c r="I56" s="286"/>
      <c r="J56" s="286"/>
      <c r="L56" s="7" t="s">
        <v>3</v>
      </c>
      <c r="M56" s="7" t="s">
        <v>4</v>
      </c>
      <c r="N56" s="49" t="s">
        <v>5</v>
      </c>
      <c r="O56" s="7" t="s">
        <v>6</v>
      </c>
      <c r="P56" s="6" t="s">
        <v>7</v>
      </c>
      <c r="Q56" s="6" t="s">
        <v>8</v>
      </c>
      <c r="R56" s="7" t="s">
        <v>9</v>
      </c>
    </row>
    <row r="57" spans="1:29" ht="12.75" customHeight="1" x14ac:dyDescent="0.2">
      <c r="A57" s="50" t="s">
        <v>10</v>
      </c>
      <c r="B57" s="51">
        <v>1</v>
      </c>
      <c r="C57" s="51">
        <v>2</v>
      </c>
      <c r="D57" s="51">
        <v>3</v>
      </c>
      <c r="E57" s="51">
        <v>4</v>
      </c>
      <c r="F57" s="51">
        <v>5</v>
      </c>
      <c r="G57" s="51">
        <v>6</v>
      </c>
      <c r="H57" s="51">
        <v>7</v>
      </c>
      <c r="I57" s="51">
        <v>8</v>
      </c>
      <c r="J57" s="51">
        <v>9</v>
      </c>
      <c r="K57" s="187" t="s">
        <v>11</v>
      </c>
      <c r="L57" s="3"/>
      <c r="M57" s="3"/>
      <c r="O57" s="3"/>
      <c r="P57" s="14"/>
      <c r="Q57" s="14"/>
      <c r="R57" s="3"/>
    </row>
    <row r="58" spans="1:29" ht="12.75" customHeight="1" x14ac:dyDescent="0.2">
      <c r="A58" s="28" t="s">
        <v>52</v>
      </c>
      <c r="B58" s="25">
        <v>37</v>
      </c>
      <c r="K58" s="182"/>
      <c r="L58" s="3"/>
      <c r="M58" s="3"/>
      <c r="O58" s="3"/>
      <c r="P58" s="17">
        <f>B58</f>
        <v>37</v>
      </c>
      <c r="Q58" s="14"/>
      <c r="R58" s="3"/>
    </row>
    <row r="59" spans="1:29" ht="12.75" customHeight="1" x14ac:dyDescent="0.2">
      <c r="A59" s="28" t="s">
        <v>53</v>
      </c>
      <c r="C59" s="25">
        <v>28</v>
      </c>
      <c r="K59" s="182"/>
      <c r="L59" s="3"/>
      <c r="M59" s="3"/>
      <c r="N59" s="3"/>
      <c r="O59" s="3">
        <f>C59/B58</f>
        <v>0.7567567567567568</v>
      </c>
      <c r="P59" s="21">
        <v>28</v>
      </c>
      <c r="Q59" s="22">
        <f t="shared" ref="Q59:Q66" si="7">P59/P58</f>
        <v>0.7567567567567568</v>
      </c>
      <c r="R59" s="3">
        <f t="shared" ref="R59:R66" si="8">100%-Q59</f>
        <v>0.2432432432432432</v>
      </c>
    </row>
    <row r="60" spans="1:29" ht="12.75" customHeight="1" x14ac:dyDescent="0.2">
      <c r="A60" s="28" t="s">
        <v>54</v>
      </c>
      <c r="D60" s="25">
        <v>24</v>
      </c>
      <c r="K60" s="182"/>
      <c r="O60" s="3">
        <f>D60/C59</f>
        <v>0.8571428571428571</v>
      </c>
      <c r="P60" s="21">
        <v>27</v>
      </c>
      <c r="Q60" s="22">
        <f t="shared" si="7"/>
        <v>0.9642857142857143</v>
      </c>
      <c r="R60" s="3">
        <f t="shared" si="8"/>
        <v>3.5714285714285698E-2</v>
      </c>
    </row>
    <row r="61" spans="1:29" ht="12.75" customHeight="1" x14ac:dyDescent="0.2">
      <c r="A61" s="28" t="s">
        <v>55</v>
      </c>
      <c r="E61" s="25">
        <v>22</v>
      </c>
      <c r="K61" s="182"/>
      <c r="O61" s="3">
        <f>E61/D60</f>
        <v>0.91666666666666663</v>
      </c>
      <c r="P61" s="21">
        <v>25</v>
      </c>
      <c r="Q61" s="22">
        <f t="shared" si="7"/>
        <v>0.92592592592592593</v>
      </c>
      <c r="R61" s="3">
        <f t="shared" si="8"/>
        <v>7.407407407407407E-2</v>
      </c>
    </row>
    <row r="62" spans="1:29" ht="12.75" customHeight="1" x14ac:dyDescent="0.2">
      <c r="A62" s="28" t="s">
        <v>56</v>
      </c>
      <c r="F62" s="25">
        <v>19</v>
      </c>
      <c r="K62" s="182"/>
      <c r="O62" s="3">
        <f>F62/E61</f>
        <v>0.86363636363636365</v>
      </c>
      <c r="P62" s="21">
        <v>25</v>
      </c>
      <c r="Q62" s="22">
        <f t="shared" si="7"/>
        <v>1</v>
      </c>
      <c r="R62" s="3">
        <f t="shared" si="8"/>
        <v>0</v>
      </c>
    </row>
    <row r="63" spans="1:29" ht="12.75" customHeight="1" x14ac:dyDescent="0.2">
      <c r="A63" s="28" t="s">
        <v>57</v>
      </c>
      <c r="G63" s="25">
        <v>14</v>
      </c>
      <c r="K63" s="182"/>
      <c r="O63" s="3">
        <f>G63/F62</f>
        <v>0.73684210526315785</v>
      </c>
      <c r="P63" s="21">
        <v>21</v>
      </c>
      <c r="Q63" s="22">
        <f t="shared" si="7"/>
        <v>0.84</v>
      </c>
      <c r="R63" s="3">
        <f t="shared" si="8"/>
        <v>0.16000000000000003</v>
      </c>
    </row>
    <row r="64" spans="1:29" ht="12.75" customHeight="1" x14ac:dyDescent="0.2">
      <c r="A64" s="28" t="s">
        <v>69</v>
      </c>
      <c r="H64" s="25">
        <v>12</v>
      </c>
      <c r="K64" s="182"/>
      <c r="O64" s="3">
        <f>H64/G63</f>
        <v>0.8571428571428571</v>
      </c>
      <c r="P64" s="21">
        <v>21</v>
      </c>
      <c r="Q64" s="22">
        <f t="shared" si="7"/>
        <v>1</v>
      </c>
      <c r="R64" s="3">
        <f t="shared" si="8"/>
        <v>0</v>
      </c>
    </row>
    <row r="65" spans="1:22" ht="12.75" customHeight="1" x14ac:dyDescent="0.2">
      <c r="A65" s="28" t="s">
        <v>70</v>
      </c>
      <c r="I65" s="25">
        <v>9</v>
      </c>
      <c r="K65" s="182"/>
      <c r="O65" s="3">
        <f>I65/H64</f>
        <v>0.75</v>
      </c>
      <c r="P65" s="21">
        <v>18</v>
      </c>
      <c r="Q65" s="22">
        <f t="shared" si="7"/>
        <v>0.8571428571428571</v>
      </c>
      <c r="R65" s="3">
        <f t="shared" si="8"/>
        <v>0.1428571428571429</v>
      </c>
    </row>
    <row r="66" spans="1:22" ht="12.75" customHeight="1" x14ac:dyDescent="0.2">
      <c r="A66" s="28" t="s">
        <v>73</v>
      </c>
      <c r="J66" s="25">
        <v>9</v>
      </c>
      <c r="K66" s="182">
        <v>7</v>
      </c>
      <c r="O66" s="3">
        <f>J66/I65</f>
        <v>1</v>
      </c>
      <c r="P66" s="21">
        <v>18</v>
      </c>
      <c r="Q66" s="22">
        <f t="shared" si="7"/>
        <v>1</v>
      </c>
      <c r="R66" s="3">
        <f t="shared" si="8"/>
        <v>0</v>
      </c>
    </row>
    <row r="67" spans="1:22" ht="12.75" customHeight="1" x14ac:dyDescent="0.2">
      <c r="A67" s="28" t="s">
        <v>76</v>
      </c>
      <c r="J67" s="25">
        <v>9</v>
      </c>
      <c r="K67" s="182">
        <v>2</v>
      </c>
      <c r="O67" s="3"/>
      <c r="P67" s="21">
        <v>10</v>
      </c>
      <c r="Q67" s="22"/>
      <c r="R67" s="3"/>
    </row>
    <row r="68" spans="1:22" ht="12.75" customHeight="1" x14ac:dyDescent="0.2">
      <c r="A68" s="28" t="s">
        <v>80</v>
      </c>
      <c r="J68" s="25">
        <v>4</v>
      </c>
      <c r="K68" s="182">
        <v>4</v>
      </c>
      <c r="O68" s="3"/>
      <c r="P68" s="21">
        <v>5</v>
      </c>
      <c r="Q68" s="22"/>
      <c r="R68" s="3"/>
    </row>
    <row r="69" spans="1:22" ht="12.75" customHeight="1" x14ac:dyDescent="0.2">
      <c r="A69" s="28" t="s">
        <v>84</v>
      </c>
      <c r="J69" s="25">
        <v>2</v>
      </c>
      <c r="K69" s="182"/>
      <c r="O69" s="3"/>
      <c r="P69" s="21">
        <v>3</v>
      </c>
      <c r="Q69" s="22"/>
      <c r="R69" s="3"/>
      <c r="S69" s="29" t="s">
        <v>83</v>
      </c>
      <c r="T69" s="29">
        <v>14</v>
      </c>
      <c r="U69" s="29">
        <f>K72</f>
        <v>14</v>
      </c>
      <c r="V69" s="29" t="s">
        <v>11</v>
      </c>
    </row>
    <row r="70" spans="1:22" ht="12.75" customHeight="1" x14ac:dyDescent="0.2">
      <c r="A70" s="28" t="s">
        <v>87</v>
      </c>
      <c r="J70" s="25">
        <v>1</v>
      </c>
      <c r="K70" s="182"/>
      <c r="O70" s="3"/>
      <c r="P70" s="21">
        <v>1</v>
      </c>
      <c r="Q70" s="22"/>
      <c r="R70" s="3"/>
      <c r="S70" s="29" t="s">
        <v>85</v>
      </c>
      <c r="T70" s="22">
        <f>T69/B58</f>
        <v>0.3783783783783784</v>
      </c>
      <c r="U70" s="22">
        <f>T69/U69</f>
        <v>1</v>
      </c>
      <c r="V70" s="29" t="s">
        <v>86</v>
      </c>
    </row>
    <row r="71" spans="1:22" ht="12.75" customHeight="1" x14ac:dyDescent="0.2">
      <c r="A71" s="28" t="s">
        <v>88</v>
      </c>
      <c r="J71" s="25">
        <v>1</v>
      </c>
      <c r="K71" s="182">
        <v>1</v>
      </c>
      <c r="O71" s="3"/>
      <c r="P71" s="21">
        <v>2</v>
      </c>
      <c r="Q71" s="22"/>
      <c r="R71" s="3"/>
    </row>
    <row r="72" spans="1:22" ht="12.75" customHeight="1" x14ac:dyDescent="0.2">
      <c r="K72" s="186">
        <f>SUM(K66:K71)</f>
        <v>14</v>
      </c>
      <c r="L72" s="3">
        <f>K66/B58</f>
        <v>0.1891891891891892</v>
      </c>
      <c r="M72" s="37">
        <f>K72/B58</f>
        <v>0.3783783783783784</v>
      </c>
      <c r="N72" s="37">
        <f>M72-L72</f>
        <v>0.1891891891891892</v>
      </c>
    </row>
    <row r="73" spans="1:22" ht="12.75" customHeight="1" x14ac:dyDescent="0.3">
      <c r="A73" s="38"/>
      <c r="B73" s="29"/>
      <c r="C73" s="29"/>
      <c r="D73" s="29"/>
      <c r="E73" s="29"/>
      <c r="F73" s="29"/>
      <c r="G73" s="29"/>
      <c r="H73" s="29"/>
      <c r="I73" s="29"/>
      <c r="J73" s="29"/>
      <c r="K73" s="184"/>
      <c r="L73" s="3"/>
      <c r="M73" s="3"/>
      <c r="N73" s="29"/>
      <c r="O73" s="3"/>
      <c r="P73" s="29"/>
      <c r="Q73" s="29"/>
      <c r="R73" s="29"/>
      <c r="S73" s="29"/>
      <c r="T73" s="29"/>
    </row>
    <row r="74" spans="1:22" ht="12.75" customHeight="1" x14ac:dyDescent="0.3">
      <c r="A74" s="38"/>
      <c r="B74" s="29"/>
      <c r="C74" s="29"/>
      <c r="D74" s="29"/>
      <c r="E74" s="29"/>
      <c r="F74" s="29"/>
      <c r="G74" s="29"/>
      <c r="H74" s="29"/>
      <c r="I74" s="29"/>
      <c r="J74" s="29"/>
      <c r="K74" s="184"/>
      <c r="L74" s="3"/>
      <c r="M74" s="3"/>
      <c r="N74" s="29"/>
      <c r="O74" s="3"/>
      <c r="P74" s="29"/>
      <c r="Q74" s="29"/>
      <c r="R74" s="29"/>
      <c r="S74" s="29"/>
      <c r="T74" s="29"/>
    </row>
    <row r="75" spans="1:22" ht="26.25" customHeight="1" x14ac:dyDescent="0.4">
      <c r="A75" s="2"/>
      <c r="B75" s="270" t="s">
        <v>99</v>
      </c>
      <c r="C75" s="271"/>
      <c r="D75" s="271"/>
      <c r="E75" s="271"/>
      <c r="F75" s="271"/>
      <c r="G75" s="271"/>
      <c r="H75" s="271"/>
      <c r="I75" s="271"/>
      <c r="J75" s="271"/>
      <c r="K75" s="179" t="s">
        <v>53</v>
      </c>
      <c r="L75" s="57"/>
      <c r="M75" s="57"/>
      <c r="N75" s="29"/>
      <c r="O75" s="3"/>
      <c r="P75" s="29"/>
      <c r="Q75" s="29"/>
      <c r="R75" s="29"/>
      <c r="T75" s="29"/>
    </row>
    <row r="76" spans="1:22" ht="20.25" customHeight="1" x14ac:dyDescent="0.2">
      <c r="A76" s="293" t="s">
        <v>10</v>
      </c>
      <c r="B76" s="273" t="s">
        <v>100</v>
      </c>
      <c r="C76" s="274"/>
      <c r="D76" s="274"/>
      <c r="E76" s="274"/>
      <c r="F76" s="274"/>
      <c r="G76" s="274"/>
      <c r="H76" s="274"/>
      <c r="I76" s="274"/>
      <c r="J76" s="275"/>
      <c r="K76" s="276" t="s">
        <v>11</v>
      </c>
      <c r="L76" s="269" t="s">
        <v>3</v>
      </c>
      <c r="M76" s="269" t="s">
        <v>4</v>
      </c>
      <c r="N76" s="278" t="s">
        <v>5</v>
      </c>
      <c r="O76" s="269" t="s">
        <v>6</v>
      </c>
      <c r="P76" s="267" t="s">
        <v>7</v>
      </c>
      <c r="Q76" s="267" t="s">
        <v>8</v>
      </c>
      <c r="R76" s="269" t="s">
        <v>101</v>
      </c>
      <c r="T76" s="29"/>
    </row>
    <row r="77" spans="1:22" ht="15.75" customHeight="1" x14ac:dyDescent="0.25">
      <c r="A77" s="268"/>
      <c r="B77" s="58" t="s">
        <v>102</v>
      </c>
      <c r="C77" s="58" t="s">
        <v>103</v>
      </c>
      <c r="D77" s="58" t="s">
        <v>104</v>
      </c>
      <c r="E77" s="58" t="s">
        <v>105</v>
      </c>
      <c r="F77" s="58" t="s">
        <v>106</v>
      </c>
      <c r="G77" s="58" t="s">
        <v>107</v>
      </c>
      <c r="H77" s="58" t="s">
        <v>108</v>
      </c>
      <c r="I77" s="58" t="s">
        <v>109</v>
      </c>
      <c r="J77" s="58" t="s">
        <v>110</v>
      </c>
      <c r="K77" s="277"/>
      <c r="L77" s="268"/>
      <c r="M77" s="268"/>
      <c r="N77" s="268"/>
      <c r="O77" s="268"/>
      <c r="P77" s="268"/>
      <c r="Q77" s="268"/>
      <c r="R77" s="268"/>
      <c r="T77" s="29"/>
    </row>
    <row r="78" spans="1:22" ht="15.75" customHeight="1" x14ac:dyDescent="0.25">
      <c r="A78" s="58" t="s">
        <v>53</v>
      </c>
      <c r="B78" s="59">
        <v>27</v>
      </c>
      <c r="C78" s="59"/>
      <c r="D78" s="59"/>
      <c r="E78" s="59"/>
      <c r="F78" s="59"/>
      <c r="G78" s="59"/>
      <c r="H78" s="59"/>
      <c r="I78" s="59"/>
      <c r="J78" s="59"/>
      <c r="K78" s="144"/>
      <c r="L78" s="220"/>
      <c r="M78" s="221"/>
      <c r="N78" s="222"/>
      <c r="O78" s="229"/>
      <c r="P78" s="63">
        <f>B78</f>
        <v>27</v>
      </c>
      <c r="Q78" s="230"/>
      <c r="R78" s="229"/>
      <c r="T78" s="29"/>
    </row>
    <row r="79" spans="1:22" ht="15.75" customHeight="1" x14ac:dyDescent="0.25">
      <c r="A79" s="58" t="s">
        <v>54</v>
      </c>
      <c r="B79" s="59"/>
      <c r="C79" s="59">
        <v>27</v>
      </c>
      <c r="D79" s="59"/>
      <c r="E79" s="59"/>
      <c r="F79" s="59"/>
      <c r="G79" s="59"/>
      <c r="H79" s="59"/>
      <c r="I79" s="59"/>
      <c r="J79" s="59"/>
      <c r="K79" s="144"/>
      <c r="L79" s="223"/>
      <c r="M79" s="129"/>
      <c r="N79" s="224"/>
      <c r="O79" s="67">
        <f>IF(C79=0,"",C79/B78)</f>
        <v>1</v>
      </c>
      <c r="P79" s="68">
        <v>27</v>
      </c>
      <c r="Q79" s="231">
        <f t="shared" ref="Q79:Q86" si="9">IF(P79=0,"",P79/P78)</f>
        <v>1</v>
      </c>
      <c r="R79" s="231">
        <f t="shared" ref="R79:R86" si="10">IF(P79=0,"",100%-Q79)</f>
        <v>0</v>
      </c>
      <c r="T79" s="29"/>
    </row>
    <row r="80" spans="1:22" ht="15.75" customHeight="1" x14ac:dyDescent="0.25">
      <c r="A80" s="58" t="s">
        <v>55</v>
      </c>
      <c r="B80" s="59"/>
      <c r="C80" s="59"/>
      <c r="D80" s="59">
        <v>24</v>
      </c>
      <c r="E80" s="59"/>
      <c r="F80" s="59"/>
      <c r="G80" s="59"/>
      <c r="H80" s="59"/>
      <c r="I80" s="59"/>
      <c r="J80" s="59"/>
      <c r="K80" s="144"/>
      <c r="L80" s="223"/>
      <c r="M80" s="129"/>
      <c r="N80" s="224"/>
      <c r="O80" s="67">
        <f>IF(D80=0,"",D80/C79)</f>
        <v>0.88888888888888884</v>
      </c>
      <c r="P80" s="68">
        <v>27</v>
      </c>
      <c r="Q80" s="231">
        <f t="shared" si="9"/>
        <v>1</v>
      </c>
      <c r="R80" s="231">
        <f t="shared" si="10"/>
        <v>0</v>
      </c>
      <c r="S80" s="8">
        <f>P80/P78</f>
        <v>1</v>
      </c>
      <c r="T80" s="29"/>
    </row>
    <row r="81" spans="1:20" ht="15.75" customHeight="1" x14ac:dyDescent="0.25">
      <c r="A81" s="58" t="s">
        <v>56</v>
      </c>
      <c r="B81" s="59"/>
      <c r="C81" s="59"/>
      <c r="D81" s="59"/>
      <c r="E81" s="59">
        <v>22</v>
      </c>
      <c r="F81" s="59"/>
      <c r="G81" s="59"/>
      <c r="H81" s="59"/>
      <c r="I81" s="59"/>
      <c r="J81" s="59"/>
      <c r="K81" s="144"/>
      <c r="L81" s="223"/>
      <c r="M81" s="129"/>
      <c r="N81" s="224"/>
      <c r="O81" s="67">
        <f>IF(E81=0,"",E81/D80)</f>
        <v>0.91666666666666663</v>
      </c>
      <c r="P81" s="68">
        <v>25</v>
      </c>
      <c r="Q81" s="231">
        <f t="shared" si="9"/>
        <v>0.92592592592592593</v>
      </c>
      <c r="R81" s="231">
        <f t="shared" si="10"/>
        <v>7.407407407407407E-2</v>
      </c>
      <c r="T81" s="29"/>
    </row>
    <row r="82" spans="1:20" ht="15.75" customHeight="1" x14ac:dyDescent="0.25">
      <c r="A82" s="58" t="s">
        <v>57</v>
      </c>
      <c r="B82" s="59"/>
      <c r="C82" s="59"/>
      <c r="D82" s="59"/>
      <c r="E82" s="59"/>
      <c r="F82" s="59">
        <v>18</v>
      </c>
      <c r="G82" s="59"/>
      <c r="H82" s="59"/>
      <c r="I82" s="59"/>
      <c r="J82" s="59"/>
      <c r="K82" s="144"/>
      <c r="L82" s="223"/>
      <c r="M82" s="129"/>
      <c r="N82" s="224"/>
      <c r="O82" s="67">
        <f>IF(F82=0,"",F82/E81)</f>
        <v>0.81818181818181823</v>
      </c>
      <c r="P82" s="68">
        <v>22</v>
      </c>
      <c r="Q82" s="231">
        <f t="shared" si="9"/>
        <v>0.88</v>
      </c>
      <c r="R82" s="231">
        <f t="shared" si="10"/>
        <v>0.12</v>
      </c>
      <c r="T82" s="29"/>
    </row>
    <row r="83" spans="1:20" ht="15.75" customHeight="1" x14ac:dyDescent="0.25">
      <c r="A83" s="58">
        <v>1001</v>
      </c>
      <c r="B83" s="59"/>
      <c r="C83" s="59"/>
      <c r="D83" s="59"/>
      <c r="E83" s="59"/>
      <c r="F83" s="59"/>
      <c r="G83" s="59">
        <v>17</v>
      </c>
      <c r="H83" s="59"/>
      <c r="I83" s="59"/>
      <c r="J83" s="59"/>
      <c r="K83" s="144"/>
      <c r="L83" s="223"/>
      <c r="M83" s="129"/>
      <c r="N83" s="224"/>
      <c r="O83" s="67">
        <f>IF(G83=0,"",G83/F82)</f>
        <v>0.94444444444444442</v>
      </c>
      <c r="P83" s="68">
        <v>22</v>
      </c>
      <c r="Q83" s="231">
        <f t="shared" si="9"/>
        <v>1</v>
      </c>
      <c r="R83" s="231">
        <f t="shared" si="10"/>
        <v>0</v>
      </c>
      <c r="T83" s="29"/>
    </row>
    <row r="84" spans="1:20" ht="15.75" customHeight="1" x14ac:dyDescent="0.25">
      <c r="A84" s="58">
        <v>1002</v>
      </c>
      <c r="B84" s="59"/>
      <c r="C84" s="59"/>
      <c r="D84" s="59"/>
      <c r="E84" s="59"/>
      <c r="F84" s="59"/>
      <c r="G84" s="59"/>
      <c r="H84" s="59">
        <v>15</v>
      </c>
      <c r="I84" s="59"/>
      <c r="J84" s="59"/>
      <c r="K84" s="144"/>
      <c r="L84" s="223"/>
      <c r="M84" s="129"/>
      <c r="N84" s="224"/>
      <c r="O84" s="67">
        <f>IF(H84=0,"",H84/G83)</f>
        <v>0.88235294117647056</v>
      </c>
      <c r="P84" s="68">
        <v>22</v>
      </c>
      <c r="Q84" s="231">
        <f t="shared" si="9"/>
        <v>1</v>
      </c>
      <c r="R84" s="231">
        <f t="shared" si="10"/>
        <v>0</v>
      </c>
      <c r="T84" s="29"/>
    </row>
    <row r="85" spans="1:20" ht="15.75" customHeight="1" x14ac:dyDescent="0.25">
      <c r="A85" s="58">
        <v>1101</v>
      </c>
      <c r="B85" s="59"/>
      <c r="C85" s="59"/>
      <c r="D85" s="59"/>
      <c r="E85" s="59"/>
      <c r="F85" s="59"/>
      <c r="G85" s="59"/>
      <c r="H85" s="59"/>
      <c r="I85" s="59">
        <v>14</v>
      </c>
      <c r="J85" s="59"/>
      <c r="K85" s="144"/>
      <c r="L85" s="223"/>
      <c r="M85" s="129"/>
      <c r="N85" s="224"/>
      <c r="O85" s="67">
        <f>IF(I85=0,"",I85/H84)</f>
        <v>0.93333333333333335</v>
      </c>
      <c r="P85" s="68">
        <v>20</v>
      </c>
      <c r="Q85" s="231">
        <f t="shared" si="9"/>
        <v>0.90909090909090906</v>
      </c>
      <c r="R85" s="231">
        <f t="shared" si="10"/>
        <v>9.0909090909090939E-2</v>
      </c>
      <c r="T85" s="29"/>
    </row>
    <row r="86" spans="1:20" ht="15.75" customHeight="1" x14ac:dyDescent="0.25">
      <c r="A86" s="58">
        <v>1102</v>
      </c>
      <c r="B86" s="59"/>
      <c r="C86" s="59"/>
      <c r="D86" s="59"/>
      <c r="E86" s="59"/>
      <c r="F86" s="59"/>
      <c r="G86" s="59"/>
      <c r="H86" s="59"/>
      <c r="I86" s="59"/>
      <c r="J86" s="59">
        <v>14</v>
      </c>
      <c r="K86" s="144">
        <v>4</v>
      </c>
      <c r="L86" s="223"/>
      <c r="M86" s="129"/>
      <c r="N86" s="224"/>
      <c r="O86" s="71">
        <f>IF(J86=0,"",J86/I85)</f>
        <v>1</v>
      </c>
      <c r="P86" s="68">
        <v>19</v>
      </c>
      <c r="Q86" s="71">
        <f t="shared" si="9"/>
        <v>0.95</v>
      </c>
      <c r="R86" s="71">
        <f t="shared" si="10"/>
        <v>5.0000000000000044E-2</v>
      </c>
      <c r="T86" s="29"/>
    </row>
    <row r="87" spans="1:20" ht="15.75" customHeight="1" x14ac:dyDescent="0.25">
      <c r="A87" s="58">
        <v>1201</v>
      </c>
      <c r="B87" s="59"/>
      <c r="C87" s="59"/>
      <c r="D87" s="59"/>
      <c r="E87" s="59"/>
      <c r="F87" s="59"/>
      <c r="G87" s="59"/>
      <c r="H87" s="59"/>
      <c r="I87" s="59"/>
      <c r="J87" s="59">
        <v>9</v>
      </c>
      <c r="K87" s="144">
        <v>5</v>
      </c>
      <c r="L87" s="223"/>
      <c r="M87" s="129"/>
      <c r="N87" s="225"/>
      <c r="O87" s="105"/>
      <c r="P87" s="68">
        <v>12</v>
      </c>
      <c r="Q87" s="105"/>
      <c r="R87" s="239"/>
      <c r="T87" s="29"/>
    </row>
    <row r="88" spans="1:20" ht="15.75" customHeight="1" x14ac:dyDescent="0.25">
      <c r="A88" s="58">
        <v>1202</v>
      </c>
      <c r="B88" s="59"/>
      <c r="C88" s="59"/>
      <c r="D88" s="59"/>
      <c r="E88" s="59"/>
      <c r="F88" s="59"/>
      <c r="G88" s="59"/>
      <c r="H88" s="59"/>
      <c r="I88" s="59"/>
      <c r="J88" s="59">
        <v>6</v>
      </c>
      <c r="K88" s="144">
        <v>4</v>
      </c>
      <c r="L88" s="223"/>
      <c r="M88" s="129"/>
      <c r="N88" s="225"/>
      <c r="O88" s="233"/>
      <c r="P88" s="109">
        <v>7</v>
      </c>
      <c r="Q88" s="234"/>
      <c r="R88" s="233"/>
      <c r="T88" s="29"/>
    </row>
    <row r="89" spans="1:20" ht="15.75" customHeight="1" x14ac:dyDescent="0.25">
      <c r="A89" s="58">
        <v>1301</v>
      </c>
      <c r="B89" s="59"/>
      <c r="C89" s="59"/>
      <c r="D89" s="59"/>
      <c r="E89" s="59"/>
      <c r="F89" s="59"/>
      <c r="G89" s="59"/>
      <c r="H89" s="59"/>
      <c r="I89" s="59"/>
      <c r="J89" s="59">
        <v>1</v>
      </c>
      <c r="K89" s="144"/>
      <c r="L89" s="223"/>
      <c r="M89" s="129"/>
      <c r="N89" s="225"/>
      <c r="O89" s="233"/>
      <c r="P89" s="109">
        <v>2</v>
      </c>
      <c r="Q89" s="234"/>
      <c r="R89" s="233"/>
      <c r="T89" s="29"/>
    </row>
    <row r="90" spans="1:20" ht="15.75" customHeight="1" x14ac:dyDescent="0.25">
      <c r="A90" s="58">
        <v>1302</v>
      </c>
      <c r="B90" s="59"/>
      <c r="C90" s="59"/>
      <c r="D90" s="59"/>
      <c r="E90" s="59"/>
      <c r="F90" s="59"/>
      <c r="G90" s="59"/>
      <c r="H90" s="59"/>
      <c r="I90" s="59"/>
      <c r="J90" s="59">
        <v>1</v>
      </c>
      <c r="K90" s="144"/>
      <c r="L90" s="223"/>
      <c r="M90" s="129"/>
      <c r="N90" s="225"/>
      <c r="O90" s="233"/>
      <c r="P90" s="109">
        <v>1</v>
      </c>
      <c r="Q90" s="234"/>
      <c r="R90" s="233"/>
      <c r="T90" s="29"/>
    </row>
    <row r="91" spans="1:20" ht="15.75" customHeight="1" x14ac:dyDescent="0.25">
      <c r="A91" s="58">
        <v>1401</v>
      </c>
      <c r="B91" s="59"/>
      <c r="C91" s="59"/>
      <c r="D91" s="59"/>
      <c r="E91" s="59"/>
      <c r="F91" s="59"/>
      <c r="G91" s="59"/>
      <c r="H91" s="59"/>
      <c r="I91" s="59"/>
      <c r="J91" s="59">
        <v>1</v>
      </c>
      <c r="K91" s="144">
        <v>1</v>
      </c>
      <c r="L91" s="223"/>
      <c r="M91" s="129"/>
      <c r="N91" s="225"/>
      <c r="O91" s="129"/>
      <c r="P91" s="68">
        <v>1</v>
      </c>
      <c r="Q91" s="124"/>
      <c r="R91" s="233"/>
      <c r="T91" s="29"/>
    </row>
    <row r="92" spans="1:20" ht="15.75" customHeight="1" x14ac:dyDescent="0.25">
      <c r="A92" s="58">
        <v>1402</v>
      </c>
      <c r="B92" s="59"/>
      <c r="C92" s="59"/>
      <c r="D92" s="59"/>
      <c r="E92" s="59"/>
      <c r="F92" s="59"/>
      <c r="G92" s="59"/>
      <c r="H92" s="59"/>
      <c r="I92" s="59"/>
      <c r="J92" s="59">
        <v>1</v>
      </c>
      <c r="K92" s="144">
        <v>1</v>
      </c>
      <c r="L92" s="223"/>
      <c r="M92" s="129"/>
      <c r="N92" s="225"/>
      <c r="O92" s="129"/>
      <c r="P92" s="68">
        <v>1</v>
      </c>
      <c r="Q92" s="124"/>
      <c r="R92" s="233"/>
      <c r="T92" s="29"/>
    </row>
    <row r="93" spans="1:20" ht="15.75" customHeight="1" x14ac:dyDescent="0.25">
      <c r="A93" s="58">
        <v>1501</v>
      </c>
      <c r="B93" s="59"/>
      <c r="C93" s="59"/>
      <c r="D93" s="59"/>
      <c r="E93" s="59"/>
      <c r="F93" s="59"/>
      <c r="G93" s="59"/>
      <c r="H93" s="59"/>
      <c r="I93" s="59"/>
      <c r="J93" s="59"/>
      <c r="K93" s="144"/>
      <c r="L93" s="223"/>
      <c r="M93" s="129"/>
      <c r="N93" s="225"/>
      <c r="O93" s="191" t="s">
        <v>83</v>
      </c>
      <c r="P93" s="82">
        <v>15</v>
      </c>
      <c r="Q93" s="111">
        <f>K96</f>
        <v>15</v>
      </c>
      <c r="R93" s="193" t="s">
        <v>11</v>
      </c>
      <c r="T93" s="29"/>
    </row>
    <row r="94" spans="1:20" ht="15.75" customHeight="1" x14ac:dyDescent="0.25">
      <c r="A94" s="58">
        <v>1502</v>
      </c>
      <c r="B94" s="59"/>
      <c r="C94" s="59"/>
      <c r="D94" s="59"/>
      <c r="E94" s="59"/>
      <c r="F94" s="59"/>
      <c r="G94" s="59"/>
      <c r="H94" s="59"/>
      <c r="I94" s="59"/>
      <c r="J94" s="59"/>
      <c r="K94" s="144"/>
      <c r="L94" s="223"/>
      <c r="M94" s="129"/>
      <c r="N94" s="225"/>
      <c r="O94" s="192" t="s">
        <v>85</v>
      </c>
      <c r="P94" s="86">
        <f>IF(P93/B78=0,"",P93/B78)</f>
        <v>0.55555555555555558</v>
      </c>
      <c r="Q94" s="112">
        <f>IF(P93/Q93=0,"",P93/Q93)</f>
        <v>1</v>
      </c>
      <c r="R94" s="194" t="s">
        <v>86</v>
      </c>
      <c r="T94" s="29"/>
    </row>
    <row r="95" spans="1:20" ht="15.75" customHeight="1" x14ac:dyDescent="0.25">
      <c r="A95" s="58">
        <v>1601</v>
      </c>
      <c r="B95" s="195"/>
      <c r="C95" s="195"/>
      <c r="D95" s="195"/>
      <c r="E95" s="195"/>
      <c r="F95" s="195"/>
      <c r="G95" s="195"/>
      <c r="H95" s="195"/>
      <c r="I95" s="195"/>
      <c r="J95" s="195"/>
      <c r="K95" s="144"/>
      <c r="L95" s="226"/>
      <c r="M95" s="227"/>
      <c r="N95" s="228"/>
      <c r="O95" s="90"/>
      <c r="P95" s="91"/>
      <c r="Q95" s="91"/>
      <c r="R95" s="113"/>
      <c r="T95" s="29"/>
    </row>
    <row r="96" spans="1:20" ht="18" customHeight="1" x14ac:dyDescent="0.25">
      <c r="A96" s="28"/>
      <c r="B96" s="280" t="s">
        <v>111</v>
      </c>
      <c r="C96" s="280"/>
      <c r="D96" s="280"/>
      <c r="E96" s="280"/>
      <c r="F96" s="280"/>
      <c r="G96" s="280"/>
      <c r="H96" s="280"/>
      <c r="I96" s="280"/>
      <c r="J96" s="280"/>
      <c r="K96" s="189">
        <f>SUM(K78:K93)</f>
        <v>15</v>
      </c>
      <c r="L96" s="94">
        <f>IF(K86=0,"",K86/B78)</f>
        <v>0.14814814814814814</v>
      </c>
      <c r="M96" s="94">
        <f>IF(K96=0,"",K96/B78)</f>
        <v>0.55555555555555558</v>
      </c>
      <c r="N96" s="94">
        <f>IF(K86=0,"",M96-L96)</f>
        <v>0.40740740740740744</v>
      </c>
      <c r="O96" s="3"/>
      <c r="P96" s="29"/>
      <c r="Q96" s="22"/>
      <c r="R96" s="3"/>
      <c r="T96" s="29"/>
    </row>
    <row r="97" spans="1:20" ht="12.75" customHeight="1" x14ac:dyDescent="0.3">
      <c r="A97" s="38"/>
      <c r="B97" s="29"/>
      <c r="C97" s="29"/>
      <c r="D97" s="29"/>
      <c r="E97" s="29"/>
      <c r="F97" s="29"/>
      <c r="G97" s="29"/>
      <c r="H97" s="29"/>
      <c r="I97" s="29"/>
      <c r="J97" s="29"/>
      <c r="K97" s="184"/>
      <c r="L97" s="3"/>
      <c r="M97" s="3"/>
      <c r="N97" s="29"/>
      <c r="O97" s="3"/>
      <c r="P97" s="29"/>
      <c r="Q97" s="29"/>
      <c r="R97" s="29"/>
      <c r="S97" s="29"/>
      <c r="T97" s="29"/>
    </row>
    <row r="98" spans="1:20" ht="12.75" customHeight="1" x14ac:dyDescent="0.2"/>
    <row r="99" spans="1:20" ht="26.25" customHeight="1" x14ac:dyDescent="0.4">
      <c r="A99" s="2"/>
      <c r="B99" s="270" t="s">
        <v>99</v>
      </c>
      <c r="C99" s="271"/>
      <c r="D99" s="271"/>
      <c r="E99" s="271"/>
      <c r="F99" s="271"/>
      <c r="G99" s="271"/>
      <c r="H99" s="271"/>
      <c r="I99" s="271"/>
      <c r="J99" s="271"/>
      <c r="K99" s="179" t="s">
        <v>54</v>
      </c>
      <c r="L99" s="3"/>
      <c r="M99" s="3"/>
      <c r="N99" s="29"/>
      <c r="O99" s="3"/>
      <c r="P99" s="29"/>
      <c r="Q99" s="29"/>
      <c r="R99" s="29"/>
    </row>
    <row r="100" spans="1:20" ht="20.25" customHeight="1" x14ac:dyDescent="0.2">
      <c r="A100" s="293" t="s">
        <v>10</v>
      </c>
      <c r="B100" s="273" t="s">
        <v>100</v>
      </c>
      <c r="C100" s="274"/>
      <c r="D100" s="274"/>
      <c r="E100" s="274"/>
      <c r="F100" s="274"/>
      <c r="G100" s="274"/>
      <c r="H100" s="274"/>
      <c r="I100" s="274"/>
      <c r="J100" s="275"/>
      <c r="K100" s="276" t="s">
        <v>11</v>
      </c>
      <c r="L100" s="269" t="s">
        <v>3</v>
      </c>
      <c r="M100" s="269" t="s">
        <v>4</v>
      </c>
      <c r="N100" s="278" t="s">
        <v>5</v>
      </c>
      <c r="O100" s="269" t="s">
        <v>6</v>
      </c>
      <c r="P100" s="267" t="s">
        <v>7</v>
      </c>
      <c r="Q100" s="267" t="s">
        <v>8</v>
      </c>
      <c r="R100" s="269" t="s">
        <v>101</v>
      </c>
    </row>
    <row r="101" spans="1:20" ht="15.75" customHeight="1" x14ac:dyDescent="0.25">
      <c r="A101" s="268"/>
      <c r="B101" s="58" t="s">
        <v>102</v>
      </c>
      <c r="C101" s="58" t="s">
        <v>103</v>
      </c>
      <c r="D101" s="58" t="s">
        <v>104</v>
      </c>
      <c r="E101" s="58" t="s">
        <v>105</v>
      </c>
      <c r="F101" s="58" t="s">
        <v>106</v>
      </c>
      <c r="G101" s="58" t="s">
        <v>107</v>
      </c>
      <c r="H101" s="58" t="s">
        <v>108</v>
      </c>
      <c r="I101" s="58" t="s">
        <v>109</v>
      </c>
      <c r="J101" s="58" t="s">
        <v>110</v>
      </c>
      <c r="K101" s="277"/>
      <c r="L101" s="268"/>
      <c r="M101" s="268"/>
      <c r="N101" s="268"/>
      <c r="O101" s="268"/>
      <c r="P101" s="268"/>
      <c r="Q101" s="268"/>
      <c r="R101" s="268"/>
      <c r="T101" s="104"/>
    </row>
    <row r="102" spans="1:20" ht="15.75" customHeight="1" x14ac:dyDescent="0.25">
      <c r="A102" s="58" t="s">
        <v>54</v>
      </c>
      <c r="B102" s="59">
        <v>30</v>
      </c>
      <c r="C102" s="59"/>
      <c r="D102" s="59"/>
      <c r="E102" s="59"/>
      <c r="F102" s="59"/>
      <c r="G102" s="59"/>
      <c r="H102" s="59"/>
      <c r="I102" s="59"/>
      <c r="J102" s="59"/>
      <c r="K102" s="144"/>
      <c r="L102" s="220"/>
      <c r="M102" s="221"/>
      <c r="N102" s="222"/>
      <c r="O102" s="229"/>
      <c r="P102" s="63">
        <f>B102</f>
        <v>30</v>
      </c>
      <c r="Q102" s="230"/>
      <c r="R102" s="229"/>
      <c r="T102" s="104"/>
    </row>
    <row r="103" spans="1:20" ht="15.75" customHeight="1" x14ac:dyDescent="0.25">
      <c r="A103" s="58" t="s">
        <v>55</v>
      </c>
      <c r="B103" s="59"/>
      <c r="C103" s="59">
        <v>27</v>
      </c>
      <c r="D103" s="59"/>
      <c r="E103" s="59"/>
      <c r="F103" s="59"/>
      <c r="G103" s="59"/>
      <c r="H103" s="59"/>
      <c r="I103" s="59"/>
      <c r="J103" s="59"/>
      <c r="K103" s="144"/>
      <c r="L103" s="223"/>
      <c r="M103" s="129"/>
      <c r="N103" s="224"/>
      <c r="O103" s="67">
        <f>IF(C103=0,"",C103/B102)</f>
        <v>0.9</v>
      </c>
      <c r="P103" s="68">
        <v>27</v>
      </c>
      <c r="Q103" s="231">
        <f t="shared" ref="Q103:Q110" si="11">IF(P103=0,"",P103/P102)</f>
        <v>0.9</v>
      </c>
      <c r="R103" s="231">
        <f t="shared" ref="R103:R110" si="12">IF(P103=0,"",100%-Q103)</f>
        <v>9.9999999999999978E-2</v>
      </c>
      <c r="T103" s="104"/>
    </row>
    <row r="104" spans="1:20" ht="15.75" customHeight="1" x14ac:dyDescent="0.25">
      <c r="A104" s="58" t="s">
        <v>56</v>
      </c>
      <c r="B104" s="59"/>
      <c r="C104" s="59"/>
      <c r="D104" s="59">
        <v>18</v>
      </c>
      <c r="E104" s="59"/>
      <c r="F104" s="59"/>
      <c r="G104" s="59"/>
      <c r="H104" s="59"/>
      <c r="I104" s="59"/>
      <c r="J104" s="59"/>
      <c r="K104" s="144"/>
      <c r="L104" s="223"/>
      <c r="M104" s="129"/>
      <c r="N104" s="224"/>
      <c r="O104" s="67">
        <f>IF(D104=0,"",D104/C103)</f>
        <v>0.66666666666666663</v>
      </c>
      <c r="P104" s="68">
        <v>25</v>
      </c>
      <c r="Q104" s="231">
        <f t="shared" si="11"/>
        <v>0.92592592592592593</v>
      </c>
      <c r="R104" s="231">
        <f t="shared" si="12"/>
        <v>7.407407407407407E-2</v>
      </c>
      <c r="S104" s="70">
        <f>P104/P102</f>
        <v>0.83333333333333337</v>
      </c>
    </row>
    <row r="105" spans="1:20" ht="15.75" customHeight="1" x14ac:dyDescent="0.25">
      <c r="A105" s="58" t="s">
        <v>57</v>
      </c>
      <c r="B105" s="59"/>
      <c r="C105" s="59"/>
      <c r="D105" s="59"/>
      <c r="E105" s="59">
        <v>14</v>
      </c>
      <c r="F105" s="59"/>
      <c r="G105" s="59"/>
      <c r="H105" s="59"/>
      <c r="I105" s="59"/>
      <c r="J105" s="59"/>
      <c r="K105" s="144"/>
      <c r="L105" s="223"/>
      <c r="M105" s="129"/>
      <c r="N105" s="224"/>
      <c r="O105" s="67">
        <f>IF(E105=0,"",E105/D104)</f>
        <v>0.77777777777777779</v>
      </c>
      <c r="P105" s="68">
        <v>23</v>
      </c>
      <c r="Q105" s="231">
        <f t="shared" si="11"/>
        <v>0.92</v>
      </c>
      <c r="R105" s="231">
        <f t="shared" si="12"/>
        <v>7.999999999999996E-2</v>
      </c>
      <c r="T105" s="104"/>
    </row>
    <row r="106" spans="1:20" ht="15.75" customHeight="1" x14ac:dyDescent="0.25">
      <c r="A106" s="58">
        <v>1001</v>
      </c>
      <c r="B106" s="59"/>
      <c r="C106" s="59"/>
      <c r="D106" s="59"/>
      <c r="E106" s="59"/>
      <c r="F106" s="59">
        <v>9</v>
      </c>
      <c r="G106" s="59"/>
      <c r="H106" s="59"/>
      <c r="I106" s="59"/>
      <c r="J106" s="59"/>
      <c r="K106" s="144"/>
      <c r="L106" s="223"/>
      <c r="M106" s="129"/>
      <c r="N106" s="224"/>
      <c r="O106" s="67">
        <f>IF(F106=0,"",F106/E105)</f>
        <v>0.6428571428571429</v>
      </c>
      <c r="P106" s="68">
        <v>21</v>
      </c>
      <c r="Q106" s="231">
        <f t="shared" si="11"/>
        <v>0.91304347826086951</v>
      </c>
      <c r="R106" s="231">
        <f t="shared" si="12"/>
        <v>8.6956521739130488E-2</v>
      </c>
      <c r="T106" s="104"/>
    </row>
    <row r="107" spans="1:20" ht="15.75" customHeight="1" x14ac:dyDescent="0.25">
      <c r="A107" s="58">
        <v>1002</v>
      </c>
      <c r="B107" s="59"/>
      <c r="C107" s="59"/>
      <c r="D107" s="59"/>
      <c r="E107" s="59"/>
      <c r="F107" s="59"/>
      <c r="G107" s="59">
        <v>8</v>
      </c>
      <c r="H107" s="59"/>
      <c r="I107" s="59"/>
      <c r="J107" s="59"/>
      <c r="K107" s="144"/>
      <c r="L107" s="223"/>
      <c r="M107" s="129"/>
      <c r="N107" s="224"/>
      <c r="O107" s="67">
        <f>IF(G107=0,"",G107/F106)</f>
        <v>0.88888888888888884</v>
      </c>
      <c r="P107" s="68">
        <v>20</v>
      </c>
      <c r="Q107" s="231">
        <f t="shared" si="11"/>
        <v>0.95238095238095233</v>
      </c>
      <c r="R107" s="231">
        <f t="shared" si="12"/>
        <v>4.7619047619047672E-2</v>
      </c>
      <c r="T107" s="104"/>
    </row>
    <row r="108" spans="1:20" ht="15.75" customHeight="1" x14ac:dyDescent="0.25">
      <c r="A108" s="58">
        <v>1101</v>
      </c>
      <c r="B108" s="59"/>
      <c r="C108" s="59"/>
      <c r="D108" s="59"/>
      <c r="E108" s="59"/>
      <c r="F108" s="59"/>
      <c r="G108" s="59"/>
      <c r="H108" s="59">
        <v>6</v>
      </c>
      <c r="I108" s="59"/>
      <c r="J108" s="59"/>
      <c r="K108" s="144"/>
      <c r="L108" s="223"/>
      <c r="M108" s="129"/>
      <c r="N108" s="224"/>
      <c r="O108" s="67">
        <f>IF(H108=0,"",H108/G107)</f>
        <v>0.75</v>
      </c>
      <c r="P108" s="68">
        <v>19</v>
      </c>
      <c r="Q108" s="231">
        <f t="shared" si="11"/>
        <v>0.95</v>
      </c>
      <c r="R108" s="231">
        <f t="shared" si="12"/>
        <v>5.0000000000000044E-2</v>
      </c>
      <c r="T108" s="104"/>
    </row>
    <row r="109" spans="1:20" ht="15.75" customHeight="1" x14ac:dyDescent="0.25">
      <c r="A109" s="58">
        <v>1102</v>
      </c>
      <c r="B109" s="59"/>
      <c r="C109" s="59"/>
      <c r="D109" s="59"/>
      <c r="E109" s="59"/>
      <c r="F109" s="59"/>
      <c r="G109" s="59"/>
      <c r="H109" s="59"/>
      <c r="I109" s="59">
        <v>5</v>
      </c>
      <c r="J109" s="59"/>
      <c r="K109" s="144">
        <v>1</v>
      </c>
      <c r="L109" s="223"/>
      <c r="M109" s="129"/>
      <c r="N109" s="224"/>
      <c r="O109" s="67">
        <f>IF(I109=0,"",I109/H108)</f>
        <v>0.83333333333333337</v>
      </c>
      <c r="P109" s="68">
        <v>15</v>
      </c>
      <c r="Q109" s="231">
        <f t="shared" si="11"/>
        <v>0.78947368421052633</v>
      </c>
      <c r="R109" s="231">
        <f t="shared" si="12"/>
        <v>0.21052631578947367</v>
      </c>
      <c r="T109" s="104"/>
    </row>
    <row r="110" spans="1:20" ht="15.75" customHeight="1" x14ac:dyDescent="0.25">
      <c r="A110" s="58">
        <v>1201</v>
      </c>
      <c r="B110" s="59"/>
      <c r="C110" s="59"/>
      <c r="D110" s="59"/>
      <c r="E110" s="59"/>
      <c r="F110" s="59"/>
      <c r="G110" s="59"/>
      <c r="H110" s="59"/>
      <c r="I110" s="59"/>
      <c r="J110" s="59">
        <v>5</v>
      </c>
      <c r="K110" s="144">
        <v>5</v>
      </c>
      <c r="L110" s="223"/>
      <c r="M110" s="129"/>
      <c r="N110" s="224"/>
      <c r="O110" s="71">
        <f>IF(J110=0,"",J110/I109)</f>
        <v>1</v>
      </c>
      <c r="P110" s="68">
        <v>14</v>
      </c>
      <c r="Q110" s="71">
        <f t="shared" si="11"/>
        <v>0.93333333333333335</v>
      </c>
      <c r="R110" s="71">
        <f t="shared" si="12"/>
        <v>6.6666666666666652E-2</v>
      </c>
      <c r="T110" s="104"/>
    </row>
    <row r="111" spans="1:20" ht="15.75" customHeight="1" x14ac:dyDescent="0.25">
      <c r="A111" s="58">
        <v>1202</v>
      </c>
      <c r="B111" s="59"/>
      <c r="C111" s="59"/>
      <c r="D111" s="59"/>
      <c r="E111" s="59"/>
      <c r="F111" s="59"/>
      <c r="G111" s="59"/>
      <c r="H111" s="59"/>
      <c r="I111" s="59"/>
      <c r="J111" s="59">
        <v>1</v>
      </c>
      <c r="K111" s="144"/>
      <c r="L111" s="223"/>
      <c r="M111" s="129"/>
      <c r="N111" s="225"/>
      <c r="O111" s="129"/>
      <c r="P111" s="68">
        <v>8</v>
      </c>
      <c r="Q111" s="129"/>
      <c r="R111" s="232"/>
      <c r="T111" s="104"/>
    </row>
    <row r="112" spans="1:20" ht="15.75" customHeight="1" x14ac:dyDescent="0.25">
      <c r="A112" s="58">
        <v>1301</v>
      </c>
      <c r="B112" s="59"/>
      <c r="C112" s="59"/>
      <c r="D112" s="59"/>
      <c r="E112" s="59"/>
      <c r="F112" s="59"/>
      <c r="G112" s="59"/>
      <c r="H112" s="59"/>
      <c r="I112" s="59"/>
      <c r="J112" s="59">
        <v>2</v>
      </c>
      <c r="K112" s="144"/>
      <c r="L112" s="223"/>
      <c r="M112" s="129"/>
      <c r="N112" s="225"/>
      <c r="O112" s="233"/>
      <c r="P112" s="109">
        <v>6</v>
      </c>
      <c r="Q112" s="234"/>
      <c r="R112" s="233"/>
      <c r="T112" s="104"/>
    </row>
    <row r="113" spans="1:20" ht="15.75" customHeight="1" x14ac:dyDescent="0.25">
      <c r="A113" s="58">
        <v>1302</v>
      </c>
      <c r="B113" s="59"/>
      <c r="C113" s="59"/>
      <c r="D113" s="59"/>
      <c r="E113" s="59"/>
      <c r="F113" s="59"/>
      <c r="G113" s="59"/>
      <c r="H113" s="59"/>
      <c r="I113" s="59"/>
      <c r="J113" s="59">
        <v>3</v>
      </c>
      <c r="K113" s="144"/>
      <c r="L113" s="223"/>
      <c r="M113" s="129"/>
      <c r="N113" s="225"/>
      <c r="O113" s="233"/>
      <c r="P113" s="109">
        <v>4</v>
      </c>
      <c r="Q113" s="234"/>
      <c r="R113" s="233"/>
      <c r="T113" s="104"/>
    </row>
    <row r="114" spans="1:20" ht="15.75" customHeight="1" x14ac:dyDescent="0.25">
      <c r="A114" s="58">
        <v>1401</v>
      </c>
      <c r="B114" s="59"/>
      <c r="C114" s="59"/>
      <c r="D114" s="59"/>
      <c r="E114" s="59"/>
      <c r="F114" s="59"/>
      <c r="G114" s="59"/>
      <c r="H114" s="59"/>
      <c r="I114" s="59"/>
      <c r="J114" s="59">
        <v>3</v>
      </c>
      <c r="K114" s="144">
        <v>1</v>
      </c>
      <c r="L114" s="223"/>
      <c r="M114" s="129"/>
      <c r="N114" s="225"/>
      <c r="O114" s="233"/>
      <c r="P114" s="196">
        <v>3</v>
      </c>
      <c r="Q114" s="234"/>
      <c r="R114" s="233"/>
      <c r="T114" s="104"/>
    </row>
    <row r="115" spans="1:20" ht="15.75" customHeight="1" x14ac:dyDescent="0.25">
      <c r="A115" s="58">
        <v>1402</v>
      </c>
      <c r="B115" s="59"/>
      <c r="C115" s="59"/>
      <c r="D115" s="59"/>
      <c r="E115" s="59"/>
      <c r="F115" s="59"/>
      <c r="G115" s="59"/>
      <c r="H115" s="59"/>
      <c r="I115" s="59"/>
      <c r="J115" s="59">
        <v>1</v>
      </c>
      <c r="K115" s="144"/>
      <c r="L115" s="223"/>
      <c r="M115" s="129"/>
      <c r="N115" s="225"/>
      <c r="O115" s="129"/>
      <c r="P115" s="198">
        <v>1</v>
      </c>
      <c r="Q115" s="124"/>
      <c r="R115" s="233"/>
      <c r="T115" s="104"/>
    </row>
    <row r="116" spans="1:20" ht="15.75" customHeight="1" x14ac:dyDescent="0.25">
      <c r="A116" s="58">
        <v>1501</v>
      </c>
      <c r="B116" s="59"/>
      <c r="C116" s="59"/>
      <c r="D116" s="59"/>
      <c r="E116" s="59"/>
      <c r="F116" s="59"/>
      <c r="G116" s="59"/>
      <c r="H116" s="59"/>
      <c r="I116" s="59"/>
      <c r="J116" s="59"/>
      <c r="K116" s="144"/>
      <c r="L116" s="223"/>
      <c r="M116" s="129"/>
      <c r="N116" s="225"/>
      <c r="O116" s="191" t="s">
        <v>83</v>
      </c>
      <c r="P116" s="197">
        <v>7</v>
      </c>
      <c r="Q116" s="111">
        <f>K119</f>
        <v>7</v>
      </c>
      <c r="R116" s="193" t="s">
        <v>11</v>
      </c>
      <c r="T116" s="104"/>
    </row>
    <row r="117" spans="1:20" ht="15.75" customHeight="1" x14ac:dyDescent="0.25">
      <c r="A117" s="58">
        <v>1502</v>
      </c>
      <c r="B117" s="59"/>
      <c r="C117" s="59"/>
      <c r="D117" s="59"/>
      <c r="E117" s="59"/>
      <c r="F117" s="59"/>
      <c r="G117" s="59"/>
      <c r="H117" s="59"/>
      <c r="I117" s="59"/>
      <c r="J117" s="59"/>
      <c r="K117" s="144"/>
      <c r="L117" s="223"/>
      <c r="M117" s="129"/>
      <c r="N117" s="225"/>
      <c r="O117" s="192" t="s">
        <v>85</v>
      </c>
      <c r="P117" s="86">
        <f>IF(P116/B102=0,"",P116/B102)</f>
        <v>0.23333333333333334</v>
      </c>
      <c r="Q117" s="112">
        <f>IF(P116/Q116=0,"",P116/Q116)</f>
        <v>1</v>
      </c>
      <c r="R117" s="194" t="s">
        <v>86</v>
      </c>
      <c r="T117" s="104"/>
    </row>
    <row r="118" spans="1:20" ht="15.75" customHeight="1" x14ac:dyDescent="0.25">
      <c r="A118" s="58">
        <v>1601</v>
      </c>
      <c r="B118" s="59"/>
      <c r="C118" s="59"/>
      <c r="D118" s="59"/>
      <c r="E118" s="59"/>
      <c r="F118" s="59"/>
      <c r="G118" s="59"/>
      <c r="H118" s="59"/>
      <c r="I118" s="59"/>
      <c r="J118" s="59"/>
      <c r="K118" s="144"/>
      <c r="L118" s="226"/>
      <c r="M118" s="227"/>
      <c r="N118" s="228"/>
      <c r="O118" s="90"/>
      <c r="P118" s="91"/>
      <c r="Q118" s="91"/>
      <c r="R118" s="113"/>
      <c r="T118" s="104"/>
    </row>
    <row r="119" spans="1:20" ht="18" customHeight="1" x14ac:dyDescent="0.25">
      <c r="A119" s="28"/>
      <c r="B119" s="280" t="s">
        <v>111</v>
      </c>
      <c r="C119" s="280"/>
      <c r="D119" s="280"/>
      <c r="E119" s="280"/>
      <c r="F119" s="280"/>
      <c r="G119" s="280"/>
      <c r="H119" s="280"/>
      <c r="I119" s="280"/>
      <c r="J119" s="280"/>
      <c r="K119" s="93">
        <f>SUM(K102:K115)</f>
        <v>7</v>
      </c>
      <c r="L119" s="94">
        <f>IF(SUM(K109:K110)=0,"",SUM(K109:K110)/B102)</f>
        <v>0.2</v>
      </c>
      <c r="M119" s="94">
        <f>IF(K119=0,"",K119/B102)</f>
        <v>0.23333333333333334</v>
      </c>
      <c r="N119" s="94">
        <f>IF(K110=0,"",M119-L119)</f>
        <v>3.3333333333333326E-2</v>
      </c>
      <c r="O119" s="3"/>
      <c r="P119" s="29"/>
      <c r="Q119" s="22"/>
      <c r="R119" s="3"/>
      <c r="T119" s="104"/>
    </row>
    <row r="120" spans="1:20" ht="12.75" customHeight="1" x14ac:dyDescent="0.2">
      <c r="L120" s="3"/>
      <c r="M120" s="3"/>
      <c r="O120" s="3"/>
    </row>
    <row r="121" spans="1:20" ht="12.75" customHeight="1" x14ac:dyDescent="0.2">
      <c r="L121" s="3"/>
      <c r="M121" s="3"/>
      <c r="O121" s="3"/>
    </row>
    <row r="122" spans="1:20" ht="26.25" customHeight="1" x14ac:dyDescent="0.4">
      <c r="A122" s="2"/>
      <c r="B122" s="270" t="s">
        <v>99</v>
      </c>
      <c r="C122" s="271"/>
      <c r="D122" s="271"/>
      <c r="E122" s="271"/>
      <c r="F122" s="271"/>
      <c r="G122" s="271"/>
      <c r="H122" s="271"/>
      <c r="I122" s="271"/>
      <c r="J122" s="271"/>
      <c r="K122" s="179" t="s">
        <v>55</v>
      </c>
      <c r="L122" s="3"/>
      <c r="M122" s="3"/>
      <c r="N122" s="29"/>
      <c r="O122" s="3"/>
      <c r="P122" s="29"/>
      <c r="Q122" s="29"/>
      <c r="R122" s="29"/>
    </row>
    <row r="123" spans="1:20" ht="20.25" customHeight="1" x14ac:dyDescent="0.2">
      <c r="A123" s="293" t="s">
        <v>10</v>
      </c>
      <c r="B123" s="273" t="s">
        <v>100</v>
      </c>
      <c r="C123" s="274"/>
      <c r="D123" s="274"/>
      <c r="E123" s="274"/>
      <c r="F123" s="274"/>
      <c r="G123" s="274"/>
      <c r="H123" s="274"/>
      <c r="I123" s="274"/>
      <c r="J123" s="275"/>
      <c r="K123" s="276" t="s">
        <v>11</v>
      </c>
      <c r="L123" s="269" t="s">
        <v>3</v>
      </c>
      <c r="M123" s="269" t="s">
        <v>4</v>
      </c>
      <c r="N123" s="278" t="s">
        <v>5</v>
      </c>
      <c r="O123" s="269" t="s">
        <v>6</v>
      </c>
      <c r="P123" s="267" t="s">
        <v>7</v>
      </c>
      <c r="Q123" s="267" t="s">
        <v>8</v>
      </c>
      <c r="R123" s="269" t="s">
        <v>101</v>
      </c>
    </row>
    <row r="124" spans="1:20" ht="15.75" customHeight="1" x14ac:dyDescent="0.25">
      <c r="A124" s="268"/>
      <c r="B124" s="58" t="s">
        <v>102</v>
      </c>
      <c r="C124" s="58" t="s">
        <v>103</v>
      </c>
      <c r="D124" s="58" t="s">
        <v>104</v>
      </c>
      <c r="E124" s="58" t="s">
        <v>105</v>
      </c>
      <c r="F124" s="58" t="s">
        <v>106</v>
      </c>
      <c r="G124" s="58" t="s">
        <v>107</v>
      </c>
      <c r="H124" s="58" t="s">
        <v>108</v>
      </c>
      <c r="I124" s="58" t="s">
        <v>109</v>
      </c>
      <c r="J124" s="58" t="s">
        <v>110</v>
      </c>
      <c r="K124" s="277"/>
      <c r="L124" s="268"/>
      <c r="M124" s="268"/>
      <c r="N124" s="268"/>
      <c r="O124" s="268"/>
      <c r="P124" s="268"/>
      <c r="Q124" s="268"/>
      <c r="R124" s="268"/>
      <c r="T124" s="104"/>
    </row>
    <row r="125" spans="1:20" ht="15.75" customHeight="1" x14ac:dyDescent="0.25">
      <c r="A125" s="58" t="s">
        <v>55</v>
      </c>
      <c r="B125" s="59">
        <v>24</v>
      </c>
      <c r="C125" s="59"/>
      <c r="D125" s="59"/>
      <c r="E125" s="59"/>
      <c r="F125" s="59"/>
      <c r="G125" s="59"/>
      <c r="H125" s="59"/>
      <c r="I125" s="59"/>
      <c r="J125" s="59"/>
      <c r="K125" s="144"/>
      <c r="L125" s="220"/>
      <c r="M125" s="221"/>
      <c r="N125" s="222"/>
      <c r="O125" s="229"/>
      <c r="P125" s="63">
        <f>B125</f>
        <v>24</v>
      </c>
      <c r="Q125" s="230"/>
      <c r="R125" s="229"/>
      <c r="T125" s="104"/>
    </row>
    <row r="126" spans="1:20" ht="15.75" customHeight="1" x14ac:dyDescent="0.25">
      <c r="A126" s="58" t="s">
        <v>56</v>
      </c>
      <c r="B126" s="59"/>
      <c r="C126" s="59">
        <v>23</v>
      </c>
      <c r="D126" s="59"/>
      <c r="E126" s="59"/>
      <c r="F126" s="59"/>
      <c r="G126" s="59"/>
      <c r="H126" s="59"/>
      <c r="I126" s="59"/>
      <c r="J126" s="59"/>
      <c r="K126" s="144"/>
      <c r="L126" s="223"/>
      <c r="M126" s="129"/>
      <c r="N126" s="224"/>
      <c r="O126" s="67">
        <f>IF(C126=0,"",C126/B125)</f>
        <v>0.95833333333333337</v>
      </c>
      <c r="P126" s="68">
        <v>23</v>
      </c>
      <c r="Q126" s="231">
        <f t="shared" ref="Q126:Q133" si="13">IF(P126=0,"",P126/P125)</f>
        <v>0.95833333333333337</v>
      </c>
      <c r="R126" s="231">
        <f t="shared" ref="R126:R133" si="14">IF(P126=0,"",100%-Q126)</f>
        <v>4.166666666666663E-2</v>
      </c>
      <c r="T126" s="104"/>
    </row>
    <row r="127" spans="1:20" ht="15.75" customHeight="1" x14ac:dyDescent="0.25">
      <c r="A127" s="58" t="s">
        <v>57</v>
      </c>
      <c r="B127" s="59"/>
      <c r="C127" s="59"/>
      <c r="D127" s="59">
        <v>22</v>
      </c>
      <c r="E127" s="59"/>
      <c r="F127" s="59"/>
      <c r="G127" s="59"/>
      <c r="H127" s="59"/>
      <c r="I127" s="59"/>
      <c r="J127" s="59"/>
      <c r="K127" s="144"/>
      <c r="L127" s="223"/>
      <c r="M127" s="129"/>
      <c r="N127" s="224"/>
      <c r="O127" s="67">
        <f>IF(D127=0,"",D127/C126)</f>
        <v>0.95652173913043481</v>
      </c>
      <c r="P127" s="68">
        <v>23</v>
      </c>
      <c r="Q127" s="231">
        <f t="shared" si="13"/>
        <v>1</v>
      </c>
      <c r="R127" s="231">
        <f t="shared" si="14"/>
        <v>0</v>
      </c>
      <c r="T127" s="70">
        <f>P127/P125</f>
        <v>0.95833333333333337</v>
      </c>
    </row>
    <row r="128" spans="1:20" ht="15.75" customHeight="1" x14ac:dyDescent="0.25">
      <c r="A128" s="58">
        <v>1001</v>
      </c>
      <c r="B128" s="59"/>
      <c r="C128" s="59"/>
      <c r="D128" s="59"/>
      <c r="E128" s="59">
        <v>22</v>
      </c>
      <c r="F128" s="59"/>
      <c r="G128" s="59"/>
      <c r="H128" s="59"/>
      <c r="I128" s="59"/>
      <c r="J128" s="59"/>
      <c r="K128" s="144"/>
      <c r="L128" s="223"/>
      <c r="M128" s="129"/>
      <c r="N128" s="224"/>
      <c r="O128" s="67">
        <f>IF(E128=0,"",E128/D127)</f>
        <v>1</v>
      </c>
      <c r="P128" s="68">
        <v>22</v>
      </c>
      <c r="Q128" s="231">
        <f t="shared" si="13"/>
        <v>0.95652173913043481</v>
      </c>
      <c r="R128" s="231">
        <f t="shared" si="14"/>
        <v>4.3478260869565188E-2</v>
      </c>
      <c r="T128" s="104"/>
    </row>
    <row r="129" spans="1:20" ht="15.75" customHeight="1" x14ac:dyDescent="0.25">
      <c r="A129" s="58">
        <v>1002</v>
      </c>
      <c r="B129" s="59"/>
      <c r="C129" s="59"/>
      <c r="D129" s="59"/>
      <c r="E129" s="59"/>
      <c r="F129" s="59">
        <v>21</v>
      </c>
      <c r="G129" s="59"/>
      <c r="H129" s="59"/>
      <c r="I129" s="59"/>
      <c r="J129" s="59"/>
      <c r="K129" s="144"/>
      <c r="L129" s="223"/>
      <c r="M129" s="129"/>
      <c r="N129" s="224"/>
      <c r="O129" s="67">
        <f>IF(F129=0,"",F129/E128)</f>
        <v>0.95454545454545459</v>
      </c>
      <c r="P129" s="68">
        <v>22</v>
      </c>
      <c r="Q129" s="231">
        <f t="shared" si="13"/>
        <v>1</v>
      </c>
      <c r="R129" s="231">
        <f t="shared" si="14"/>
        <v>0</v>
      </c>
      <c r="T129" s="104"/>
    </row>
    <row r="130" spans="1:20" ht="15.75" customHeight="1" x14ac:dyDescent="0.25">
      <c r="A130" s="58">
        <v>1101</v>
      </c>
      <c r="B130" s="59"/>
      <c r="C130" s="59"/>
      <c r="D130" s="59"/>
      <c r="E130" s="59"/>
      <c r="F130" s="59"/>
      <c r="G130" s="59">
        <v>20</v>
      </c>
      <c r="H130" s="59"/>
      <c r="I130" s="59"/>
      <c r="J130" s="59"/>
      <c r="K130" s="144"/>
      <c r="L130" s="223"/>
      <c r="M130" s="129"/>
      <c r="N130" s="224"/>
      <c r="O130" s="67">
        <f>IF(G130=0,"",G130/F129)</f>
        <v>0.95238095238095233</v>
      </c>
      <c r="P130" s="68">
        <v>22</v>
      </c>
      <c r="Q130" s="231">
        <f t="shared" si="13"/>
        <v>1</v>
      </c>
      <c r="R130" s="231">
        <f t="shared" si="14"/>
        <v>0</v>
      </c>
      <c r="T130" s="104"/>
    </row>
    <row r="131" spans="1:20" ht="15.75" customHeight="1" x14ac:dyDescent="0.25">
      <c r="A131" s="58">
        <v>1102</v>
      </c>
      <c r="B131" s="59"/>
      <c r="C131" s="59"/>
      <c r="D131" s="59"/>
      <c r="E131" s="59"/>
      <c r="F131" s="59"/>
      <c r="G131" s="59"/>
      <c r="H131" s="59">
        <v>18</v>
      </c>
      <c r="I131" s="59"/>
      <c r="J131" s="59"/>
      <c r="K131" s="144"/>
      <c r="L131" s="223"/>
      <c r="M131" s="129"/>
      <c r="N131" s="224"/>
      <c r="O131" s="67">
        <f>IF(H131=0,"",H131/G130)</f>
        <v>0.9</v>
      </c>
      <c r="P131" s="68">
        <v>22</v>
      </c>
      <c r="Q131" s="231">
        <f t="shared" si="13"/>
        <v>1</v>
      </c>
      <c r="R131" s="231">
        <f t="shared" si="14"/>
        <v>0</v>
      </c>
      <c r="T131" s="104"/>
    </row>
    <row r="132" spans="1:20" ht="15.75" customHeight="1" x14ac:dyDescent="0.25">
      <c r="A132" s="58">
        <v>1201</v>
      </c>
      <c r="B132" s="59"/>
      <c r="C132" s="59"/>
      <c r="D132" s="59"/>
      <c r="E132" s="59"/>
      <c r="F132" s="59"/>
      <c r="G132" s="59"/>
      <c r="H132" s="59"/>
      <c r="I132" s="59">
        <v>18</v>
      </c>
      <c r="J132" s="59"/>
      <c r="K132" s="144"/>
      <c r="L132" s="223"/>
      <c r="M132" s="129"/>
      <c r="N132" s="224"/>
      <c r="O132" s="67">
        <f>IF(I132=0,"",I132/H131)</f>
        <v>1</v>
      </c>
      <c r="P132" s="68">
        <v>21</v>
      </c>
      <c r="Q132" s="231">
        <f t="shared" si="13"/>
        <v>0.95454545454545459</v>
      </c>
      <c r="R132" s="231">
        <f t="shared" si="14"/>
        <v>4.5454545454545414E-2</v>
      </c>
      <c r="T132" s="104"/>
    </row>
    <row r="133" spans="1:20" ht="15.75" customHeight="1" x14ac:dyDescent="0.25">
      <c r="A133" s="58">
        <v>1202</v>
      </c>
      <c r="B133" s="59"/>
      <c r="C133" s="59"/>
      <c r="D133" s="59"/>
      <c r="E133" s="59"/>
      <c r="F133" s="59"/>
      <c r="G133" s="59"/>
      <c r="H133" s="59"/>
      <c r="I133" s="59"/>
      <c r="J133" s="59">
        <v>16</v>
      </c>
      <c r="K133" s="144">
        <v>9</v>
      </c>
      <c r="L133" s="223"/>
      <c r="M133" s="129"/>
      <c r="N133" s="224"/>
      <c r="O133" s="71">
        <f>IF(J133=0,"",J133/I132)</f>
        <v>0.88888888888888884</v>
      </c>
      <c r="P133" s="68">
        <v>20</v>
      </c>
      <c r="Q133" s="71">
        <f t="shared" si="13"/>
        <v>0.95238095238095233</v>
      </c>
      <c r="R133" s="71">
        <f t="shared" si="14"/>
        <v>4.7619047619047672E-2</v>
      </c>
      <c r="T133" s="104"/>
    </row>
    <row r="134" spans="1:20" ht="15.75" customHeight="1" x14ac:dyDescent="0.25">
      <c r="A134" s="58">
        <v>1301</v>
      </c>
      <c r="B134" s="59"/>
      <c r="C134" s="59"/>
      <c r="D134" s="59"/>
      <c r="E134" s="59"/>
      <c r="F134" s="59"/>
      <c r="G134" s="59"/>
      <c r="H134" s="59"/>
      <c r="I134" s="59"/>
      <c r="J134" s="59">
        <v>5</v>
      </c>
      <c r="K134" s="144">
        <v>4</v>
      </c>
      <c r="L134" s="223"/>
      <c r="M134" s="129"/>
      <c r="N134" s="225"/>
      <c r="O134" s="129"/>
      <c r="P134" s="68">
        <v>11</v>
      </c>
      <c r="Q134" s="129"/>
      <c r="R134" s="232"/>
      <c r="T134" s="104"/>
    </row>
    <row r="135" spans="1:20" ht="15.75" customHeight="1" x14ac:dyDescent="0.25">
      <c r="A135" s="58">
        <v>1302</v>
      </c>
      <c r="B135" s="59"/>
      <c r="C135" s="59"/>
      <c r="D135" s="59"/>
      <c r="E135" s="59"/>
      <c r="F135" s="59"/>
      <c r="G135" s="59"/>
      <c r="H135" s="59"/>
      <c r="I135" s="59"/>
      <c r="J135" s="59">
        <v>5</v>
      </c>
      <c r="K135" s="144"/>
      <c r="L135" s="223"/>
      <c r="M135" s="129"/>
      <c r="N135" s="225"/>
      <c r="O135" s="233"/>
      <c r="P135" s="109">
        <v>7</v>
      </c>
      <c r="Q135" s="234"/>
      <c r="R135" s="233"/>
      <c r="T135" s="104"/>
    </row>
    <row r="136" spans="1:20" ht="15.75" customHeight="1" x14ac:dyDescent="0.25">
      <c r="A136" s="58">
        <v>1401</v>
      </c>
      <c r="B136" s="59"/>
      <c r="C136" s="59"/>
      <c r="D136" s="59"/>
      <c r="E136" s="59"/>
      <c r="F136" s="59"/>
      <c r="G136" s="59"/>
      <c r="H136" s="59"/>
      <c r="I136" s="59"/>
      <c r="J136" s="59">
        <v>6</v>
      </c>
      <c r="K136" s="144">
        <v>2</v>
      </c>
      <c r="L136" s="223"/>
      <c r="M136" s="129"/>
      <c r="N136" s="225"/>
      <c r="O136" s="233"/>
      <c r="P136" s="196">
        <v>6</v>
      </c>
      <c r="Q136" s="234"/>
      <c r="R136" s="233"/>
      <c r="T136" s="104"/>
    </row>
    <row r="137" spans="1:20" ht="15.75" customHeight="1" x14ac:dyDescent="0.25">
      <c r="A137" s="58">
        <v>1402</v>
      </c>
      <c r="B137" s="59"/>
      <c r="C137" s="59"/>
      <c r="D137" s="59"/>
      <c r="E137" s="59"/>
      <c r="F137" s="59"/>
      <c r="G137" s="59"/>
      <c r="H137" s="59"/>
      <c r="I137" s="59"/>
      <c r="J137" s="59">
        <v>4</v>
      </c>
      <c r="K137" s="144">
        <v>1</v>
      </c>
      <c r="L137" s="223"/>
      <c r="M137" s="129"/>
      <c r="N137" s="225"/>
      <c r="O137" s="235"/>
      <c r="P137" s="198">
        <v>4</v>
      </c>
      <c r="Q137" s="236"/>
      <c r="R137" s="233"/>
      <c r="T137" s="104"/>
    </row>
    <row r="138" spans="1:20" ht="15.75" customHeight="1" x14ac:dyDescent="0.25">
      <c r="A138" s="58">
        <v>1501</v>
      </c>
      <c r="B138" s="59"/>
      <c r="C138" s="59"/>
      <c r="D138" s="59"/>
      <c r="E138" s="59"/>
      <c r="F138" s="59"/>
      <c r="G138" s="59"/>
      <c r="H138" s="59"/>
      <c r="I138" s="59"/>
      <c r="J138" s="59">
        <v>1</v>
      </c>
      <c r="K138" s="144">
        <v>1</v>
      </c>
      <c r="L138" s="223"/>
      <c r="M138" s="129"/>
      <c r="N138" s="225"/>
      <c r="O138" s="235"/>
      <c r="P138" s="198">
        <v>1</v>
      </c>
      <c r="Q138" s="236"/>
      <c r="R138" s="233"/>
      <c r="T138" s="104"/>
    </row>
    <row r="139" spans="1:20" ht="15.75" customHeight="1" x14ac:dyDescent="0.25">
      <c r="A139" s="58">
        <v>1502</v>
      </c>
      <c r="B139" s="59"/>
      <c r="C139" s="59"/>
      <c r="D139" s="59"/>
      <c r="E139" s="59"/>
      <c r="F139" s="59"/>
      <c r="G139" s="59"/>
      <c r="H139" s="59"/>
      <c r="I139" s="59"/>
      <c r="J139" s="59"/>
      <c r="K139" s="144"/>
      <c r="L139" s="223"/>
      <c r="M139" s="129"/>
      <c r="N139" s="225"/>
      <c r="O139" s="191" t="s">
        <v>83</v>
      </c>
      <c r="P139" s="197">
        <v>17</v>
      </c>
      <c r="Q139" s="111">
        <f>K142</f>
        <v>17</v>
      </c>
      <c r="R139" s="193" t="s">
        <v>11</v>
      </c>
      <c r="T139" s="104"/>
    </row>
    <row r="140" spans="1:20" ht="15.75" customHeight="1" x14ac:dyDescent="0.25">
      <c r="A140" s="58">
        <v>1601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144"/>
      <c r="L140" s="223"/>
      <c r="M140" s="129"/>
      <c r="N140" s="225"/>
      <c r="O140" s="192" t="s">
        <v>85</v>
      </c>
      <c r="P140" s="86">
        <f>IF(P139/B125=0,"",P139/B125)</f>
        <v>0.70833333333333337</v>
      </c>
      <c r="Q140" s="112">
        <f>IF(P139/Q139=0,"",P139/Q139)</f>
        <v>1</v>
      </c>
      <c r="R140" s="194" t="s">
        <v>86</v>
      </c>
      <c r="T140" s="104"/>
    </row>
    <row r="141" spans="1:20" ht="15.75" customHeight="1" x14ac:dyDescent="0.25">
      <c r="A141" s="58">
        <v>1602</v>
      </c>
      <c r="B141" s="59"/>
      <c r="C141" s="59"/>
      <c r="D141" s="59"/>
      <c r="E141" s="59"/>
      <c r="F141" s="59"/>
      <c r="G141" s="59"/>
      <c r="H141" s="59"/>
      <c r="I141" s="59"/>
      <c r="J141" s="59"/>
      <c r="K141" s="144"/>
      <c r="L141" s="226"/>
      <c r="M141" s="227"/>
      <c r="N141" s="228"/>
      <c r="O141" s="90"/>
      <c r="P141" s="91"/>
      <c r="Q141" s="91"/>
      <c r="R141" s="113"/>
      <c r="T141" s="104"/>
    </row>
    <row r="142" spans="1:20" ht="18" customHeight="1" x14ac:dyDescent="0.25">
      <c r="A142" s="28"/>
      <c r="B142" s="280" t="s">
        <v>111</v>
      </c>
      <c r="C142" s="280"/>
      <c r="D142" s="280"/>
      <c r="E142" s="280"/>
      <c r="F142" s="280"/>
      <c r="G142" s="280"/>
      <c r="H142" s="280"/>
      <c r="I142" s="280"/>
      <c r="J142" s="280"/>
      <c r="K142" s="93">
        <f>SUM(K125:K138)</f>
        <v>17</v>
      </c>
      <c r="L142" s="94">
        <f>IF(K133=0,"",K133/B125)</f>
        <v>0.375</v>
      </c>
      <c r="M142" s="94">
        <f>IF(K142=0,"",K142/B125)</f>
        <v>0.70833333333333337</v>
      </c>
      <c r="N142" s="94">
        <f>IF(K133=0,"",M142-L142)</f>
        <v>0.33333333333333337</v>
      </c>
      <c r="O142" s="3"/>
      <c r="P142" s="29"/>
      <c r="Q142" s="22"/>
      <c r="R142" s="3"/>
      <c r="T142" s="104"/>
    </row>
    <row r="143" spans="1:20" ht="12.75" customHeight="1" x14ac:dyDescent="0.2">
      <c r="L143" s="3"/>
      <c r="M143" s="3"/>
      <c r="O143" s="3"/>
    </row>
    <row r="144" spans="1:20" ht="12.75" customHeight="1" x14ac:dyDescent="0.2">
      <c r="L144" s="3"/>
      <c r="M144" s="3"/>
      <c r="O144" s="3"/>
    </row>
    <row r="145" spans="1:20" s="180" customFormat="1" ht="26.25" customHeight="1" x14ac:dyDescent="0.4">
      <c r="A145" s="2"/>
      <c r="B145" s="270" t="s">
        <v>99</v>
      </c>
      <c r="C145" s="271"/>
      <c r="D145" s="271"/>
      <c r="E145" s="271"/>
      <c r="F145" s="271"/>
      <c r="G145" s="271"/>
      <c r="H145" s="271"/>
      <c r="I145" s="271"/>
      <c r="J145" s="271"/>
      <c r="K145" s="179" t="s">
        <v>56</v>
      </c>
      <c r="L145" s="114"/>
      <c r="M145" s="114"/>
      <c r="N145" s="184"/>
      <c r="O145" s="114"/>
      <c r="P145" s="184"/>
      <c r="Q145" s="184"/>
      <c r="R145" s="184"/>
    </row>
    <row r="146" spans="1:20" ht="20.25" customHeight="1" x14ac:dyDescent="0.2">
      <c r="A146" s="293" t="s">
        <v>10</v>
      </c>
      <c r="B146" s="273" t="s">
        <v>100</v>
      </c>
      <c r="C146" s="274"/>
      <c r="D146" s="274"/>
      <c r="E146" s="274"/>
      <c r="F146" s="274"/>
      <c r="G146" s="274"/>
      <c r="H146" s="274"/>
      <c r="I146" s="274"/>
      <c r="J146" s="275"/>
      <c r="K146" s="276" t="s">
        <v>11</v>
      </c>
      <c r="L146" s="269" t="s">
        <v>3</v>
      </c>
      <c r="M146" s="269" t="s">
        <v>4</v>
      </c>
      <c r="N146" s="278" t="s">
        <v>5</v>
      </c>
      <c r="O146" s="269" t="s">
        <v>6</v>
      </c>
      <c r="P146" s="267" t="s">
        <v>7</v>
      </c>
      <c r="Q146" s="267" t="s">
        <v>8</v>
      </c>
      <c r="R146" s="269" t="s">
        <v>101</v>
      </c>
    </row>
    <row r="147" spans="1:20" ht="15.75" customHeight="1" x14ac:dyDescent="0.25">
      <c r="A147" s="268"/>
      <c r="B147" s="58" t="s">
        <v>102</v>
      </c>
      <c r="C147" s="58" t="s">
        <v>103</v>
      </c>
      <c r="D147" s="58" t="s">
        <v>104</v>
      </c>
      <c r="E147" s="58" t="s">
        <v>105</v>
      </c>
      <c r="F147" s="58" t="s">
        <v>106</v>
      </c>
      <c r="G147" s="58" t="s">
        <v>107</v>
      </c>
      <c r="H147" s="58" t="s">
        <v>108</v>
      </c>
      <c r="I147" s="58" t="s">
        <v>109</v>
      </c>
      <c r="J147" s="58" t="s">
        <v>110</v>
      </c>
      <c r="K147" s="277"/>
      <c r="L147" s="268"/>
      <c r="M147" s="268"/>
      <c r="N147" s="268"/>
      <c r="O147" s="268"/>
      <c r="P147" s="268"/>
      <c r="Q147" s="268"/>
      <c r="R147" s="268"/>
      <c r="T147" s="104"/>
    </row>
    <row r="148" spans="1:20" ht="15.75" customHeight="1" x14ac:dyDescent="0.25">
      <c r="A148" s="58" t="s">
        <v>56</v>
      </c>
      <c r="B148" s="59">
        <v>38</v>
      </c>
      <c r="C148" s="59"/>
      <c r="D148" s="59"/>
      <c r="E148" s="59"/>
      <c r="F148" s="59"/>
      <c r="G148" s="59"/>
      <c r="H148" s="59"/>
      <c r="I148" s="59"/>
      <c r="J148" s="59"/>
      <c r="K148" s="144"/>
      <c r="L148" s="220"/>
      <c r="M148" s="221"/>
      <c r="N148" s="222"/>
      <c r="O148" s="229"/>
      <c r="P148" s="63">
        <f>B148</f>
        <v>38</v>
      </c>
      <c r="Q148" s="230"/>
      <c r="R148" s="229"/>
      <c r="T148" s="104"/>
    </row>
    <row r="149" spans="1:20" ht="15.75" customHeight="1" x14ac:dyDescent="0.25">
      <c r="A149" s="58" t="s">
        <v>57</v>
      </c>
      <c r="B149" s="59"/>
      <c r="C149" s="59">
        <v>36</v>
      </c>
      <c r="D149" s="59"/>
      <c r="E149" s="59"/>
      <c r="F149" s="59"/>
      <c r="G149" s="59"/>
      <c r="H149" s="59"/>
      <c r="I149" s="59"/>
      <c r="J149" s="59"/>
      <c r="K149" s="144"/>
      <c r="L149" s="223"/>
      <c r="M149" s="129"/>
      <c r="N149" s="224"/>
      <c r="O149" s="67">
        <f>IF(C149=0,"",C149/B148)</f>
        <v>0.94736842105263153</v>
      </c>
      <c r="P149" s="68">
        <v>36</v>
      </c>
      <c r="Q149" s="231">
        <f t="shared" ref="Q149:Q156" si="15">IF(P149=0,"",P149/P148)</f>
        <v>0.94736842105263153</v>
      </c>
      <c r="R149" s="231">
        <f t="shared" ref="R149:R156" si="16">IF(P149=0,"",100%-Q149)</f>
        <v>5.2631578947368474E-2</v>
      </c>
      <c r="T149" s="104"/>
    </row>
    <row r="150" spans="1:20" ht="15.75" customHeight="1" x14ac:dyDescent="0.25">
      <c r="A150" s="58">
        <v>1001</v>
      </c>
      <c r="B150" s="59"/>
      <c r="C150" s="59"/>
      <c r="D150" s="59">
        <v>25</v>
      </c>
      <c r="E150" s="59"/>
      <c r="F150" s="59"/>
      <c r="G150" s="59"/>
      <c r="H150" s="59"/>
      <c r="I150" s="59"/>
      <c r="J150" s="59"/>
      <c r="K150" s="144"/>
      <c r="L150" s="223"/>
      <c r="M150" s="129"/>
      <c r="N150" s="224"/>
      <c r="O150" s="67">
        <f>IF(D150=0,"",D150/C149)</f>
        <v>0.69444444444444442</v>
      </c>
      <c r="P150" s="68">
        <v>32</v>
      </c>
      <c r="Q150" s="231">
        <f t="shared" si="15"/>
        <v>0.88888888888888884</v>
      </c>
      <c r="R150" s="231">
        <f t="shared" si="16"/>
        <v>0.11111111111111116</v>
      </c>
      <c r="T150" s="70">
        <f>P150/P148</f>
        <v>0.84210526315789469</v>
      </c>
    </row>
    <row r="151" spans="1:20" ht="15.75" customHeight="1" x14ac:dyDescent="0.25">
      <c r="A151" s="58">
        <v>1002</v>
      </c>
      <c r="B151" s="59"/>
      <c r="C151" s="59"/>
      <c r="D151" s="59"/>
      <c r="E151" s="59">
        <v>23</v>
      </c>
      <c r="F151" s="59"/>
      <c r="G151" s="59"/>
      <c r="H151" s="59"/>
      <c r="I151" s="59"/>
      <c r="J151" s="59"/>
      <c r="K151" s="144"/>
      <c r="L151" s="223"/>
      <c r="M151" s="129"/>
      <c r="N151" s="224"/>
      <c r="O151" s="67">
        <f>IF(E151=0,"",E151/D150)</f>
        <v>0.92</v>
      </c>
      <c r="P151" s="68">
        <v>31</v>
      </c>
      <c r="Q151" s="231">
        <f t="shared" si="15"/>
        <v>0.96875</v>
      </c>
      <c r="R151" s="231">
        <f t="shared" si="16"/>
        <v>3.125E-2</v>
      </c>
      <c r="T151" s="104"/>
    </row>
    <row r="152" spans="1:20" ht="15.75" customHeight="1" x14ac:dyDescent="0.25">
      <c r="A152" s="58">
        <v>1101</v>
      </c>
      <c r="B152" s="59"/>
      <c r="C152" s="59"/>
      <c r="D152" s="59"/>
      <c r="E152" s="59"/>
      <c r="F152" s="59">
        <v>22</v>
      </c>
      <c r="G152" s="59"/>
      <c r="H152" s="59"/>
      <c r="I152" s="59"/>
      <c r="J152" s="59"/>
      <c r="K152" s="144"/>
      <c r="L152" s="223"/>
      <c r="M152" s="129"/>
      <c r="N152" s="224"/>
      <c r="O152" s="67">
        <f>IF(F152=0,"",F152/E151)</f>
        <v>0.95652173913043481</v>
      </c>
      <c r="P152" s="68">
        <v>30</v>
      </c>
      <c r="Q152" s="231">
        <f t="shared" si="15"/>
        <v>0.967741935483871</v>
      </c>
      <c r="R152" s="231">
        <f t="shared" si="16"/>
        <v>3.2258064516129004E-2</v>
      </c>
      <c r="T152" s="104"/>
    </row>
    <row r="153" spans="1:20" ht="15.75" customHeight="1" x14ac:dyDescent="0.25">
      <c r="A153" s="58">
        <v>1102</v>
      </c>
      <c r="B153" s="59"/>
      <c r="C153" s="59"/>
      <c r="D153" s="59"/>
      <c r="E153" s="59"/>
      <c r="F153" s="59"/>
      <c r="G153" s="59">
        <v>22</v>
      </c>
      <c r="H153" s="59"/>
      <c r="I153" s="59"/>
      <c r="J153" s="59"/>
      <c r="K153" s="144"/>
      <c r="L153" s="223"/>
      <c r="M153" s="129"/>
      <c r="N153" s="224"/>
      <c r="O153" s="67">
        <f>IF(G153=0,"",G153/F152)</f>
        <v>1</v>
      </c>
      <c r="P153" s="68">
        <v>29</v>
      </c>
      <c r="Q153" s="231">
        <f t="shared" si="15"/>
        <v>0.96666666666666667</v>
      </c>
      <c r="R153" s="231">
        <f t="shared" si="16"/>
        <v>3.3333333333333326E-2</v>
      </c>
      <c r="T153" s="104"/>
    </row>
    <row r="154" spans="1:20" ht="15.75" customHeight="1" x14ac:dyDescent="0.25">
      <c r="A154" s="58">
        <v>1201</v>
      </c>
      <c r="B154" s="59"/>
      <c r="C154" s="59"/>
      <c r="D154" s="59"/>
      <c r="E154" s="59"/>
      <c r="F154" s="59"/>
      <c r="G154" s="59"/>
      <c r="H154" s="59">
        <v>21</v>
      </c>
      <c r="I154" s="59"/>
      <c r="J154" s="59"/>
      <c r="K154" s="144"/>
      <c r="L154" s="223"/>
      <c r="M154" s="129"/>
      <c r="N154" s="224"/>
      <c r="O154" s="67">
        <f>IF(H154=0,"",H154/G153)</f>
        <v>0.95454545454545459</v>
      </c>
      <c r="P154" s="68">
        <v>29</v>
      </c>
      <c r="Q154" s="231">
        <f t="shared" si="15"/>
        <v>1</v>
      </c>
      <c r="R154" s="231">
        <f t="shared" si="16"/>
        <v>0</v>
      </c>
      <c r="T154" s="104"/>
    </row>
    <row r="155" spans="1:20" ht="15.75" customHeight="1" x14ac:dyDescent="0.25">
      <c r="A155" s="58">
        <v>1202</v>
      </c>
      <c r="B155" s="59"/>
      <c r="C155" s="59"/>
      <c r="D155" s="59"/>
      <c r="E155" s="59"/>
      <c r="F155" s="59"/>
      <c r="G155" s="59"/>
      <c r="H155" s="59"/>
      <c r="I155" s="59">
        <v>15</v>
      </c>
      <c r="J155" s="59"/>
      <c r="K155" s="144"/>
      <c r="L155" s="223"/>
      <c r="M155" s="129"/>
      <c r="N155" s="224"/>
      <c r="O155" s="67">
        <f>IF(I155=0,"",I155/H154)</f>
        <v>0.7142857142857143</v>
      </c>
      <c r="P155" s="68">
        <v>27</v>
      </c>
      <c r="Q155" s="231">
        <f t="shared" si="15"/>
        <v>0.93103448275862066</v>
      </c>
      <c r="R155" s="231">
        <f t="shared" si="16"/>
        <v>6.8965517241379337E-2</v>
      </c>
      <c r="T155" s="104"/>
    </row>
    <row r="156" spans="1:20" ht="15.75" customHeight="1" x14ac:dyDescent="0.25">
      <c r="A156" s="58">
        <v>1301</v>
      </c>
      <c r="B156" s="59"/>
      <c r="C156" s="59"/>
      <c r="D156" s="59"/>
      <c r="E156" s="59"/>
      <c r="F156" s="59"/>
      <c r="G156" s="59"/>
      <c r="H156" s="59"/>
      <c r="I156" s="59"/>
      <c r="J156" s="59">
        <v>11</v>
      </c>
      <c r="K156" s="144">
        <v>6</v>
      </c>
      <c r="L156" s="223"/>
      <c r="M156" s="129"/>
      <c r="N156" s="224"/>
      <c r="O156" s="71">
        <f>IF(J156=0,"",J156/I155)</f>
        <v>0.73333333333333328</v>
      </c>
      <c r="P156" s="68">
        <v>27</v>
      </c>
      <c r="Q156" s="71">
        <f t="shared" si="15"/>
        <v>1</v>
      </c>
      <c r="R156" s="71">
        <f t="shared" si="16"/>
        <v>0</v>
      </c>
      <c r="T156" s="104"/>
    </row>
    <row r="157" spans="1:20" ht="15.75" customHeight="1" x14ac:dyDescent="0.25">
      <c r="A157" s="58">
        <v>1302</v>
      </c>
      <c r="B157" s="59"/>
      <c r="C157" s="59"/>
      <c r="D157" s="59"/>
      <c r="E157" s="59"/>
      <c r="F157" s="59"/>
      <c r="G157" s="59"/>
      <c r="H157" s="59"/>
      <c r="I157" s="59"/>
      <c r="J157" s="59">
        <v>8</v>
      </c>
      <c r="K157" s="144">
        <v>2</v>
      </c>
      <c r="L157" s="223"/>
      <c r="M157" s="129"/>
      <c r="N157" s="225"/>
      <c r="O157" s="129"/>
      <c r="P157" s="68">
        <v>21</v>
      </c>
      <c r="Q157" s="129"/>
      <c r="R157" s="232"/>
      <c r="T157" s="104"/>
    </row>
    <row r="158" spans="1:20" ht="15.75" customHeight="1" x14ac:dyDescent="0.25">
      <c r="A158" s="58">
        <v>1401</v>
      </c>
      <c r="B158" s="59"/>
      <c r="C158" s="59"/>
      <c r="D158" s="59"/>
      <c r="E158" s="59"/>
      <c r="F158" s="59"/>
      <c r="G158" s="59"/>
      <c r="H158" s="59"/>
      <c r="I158" s="59"/>
      <c r="J158" s="59">
        <v>12</v>
      </c>
      <c r="K158" s="144">
        <v>2</v>
      </c>
      <c r="L158" s="223"/>
      <c r="M158" s="129"/>
      <c r="N158" s="225"/>
      <c r="O158" s="233"/>
      <c r="P158" s="109">
        <v>18</v>
      </c>
      <c r="Q158" s="234"/>
      <c r="R158" s="233"/>
      <c r="T158" s="104"/>
    </row>
    <row r="159" spans="1:20" ht="15.75" customHeight="1" x14ac:dyDescent="0.25">
      <c r="A159" s="58">
        <v>1402</v>
      </c>
      <c r="B159" s="59"/>
      <c r="C159" s="59"/>
      <c r="D159" s="59"/>
      <c r="E159" s="59"/>
      <c r="F159" s="59"/>
      <c r="G159" s="59"/>
      <c r="H159" s="59"/>
      <c r="I159" s="59"/>
      <c r="J159" s="59">
        <v>12</v>
      </c>
      <c r="K159" s="144">
        <v>2</v>
      </c>
      <c r="L159" s="223"/>
      <c r="M159" s="129"/>
      <c r="N159" s="225"/>
      <c r="O159" s="233"/>
      <c r="P159" s="196">
        <v>14</v>
      </c>
      <c r="Q159" s="234"/>
      <c r="R159" s="233"/>
      <c r="T159" s="104"/>
    </row>
    <row r="160" spans="1:20" ht="15.75" customHeight="1" x14ac:dyDescent="0.25">
      <c r="A160" s="58">
        <v>1501</v>
      </c>
      <c r="B160" s="59"/>
      <c r="C160" s="59"/>
      <c r="D160" s="59"/>
      <c r="E160" s="59"/>
      <c r="F160" s="59"/>
      <c r="G160" s="59"/>
      <c r="H160" s="59"/>
      <c r="I160" s="59"/>
      <c r="J160" s="59">
        <v>10</v>
      </c>
      <c r="K160" s="144">
        <v>4</v>
      </c>
      <c r="L160" s="223"/>
      <c r="M160" s="129"/>
      <c r="N160" s="225"/>
      <c r="O160" s="235"/>
      <c r="P160" s="198">
        <v>11</v>
      </c>
      <c r="Q160" s="236"/>
      <c r="R160" s="233"/>
      <c r="T160" s="104"/>
    </row>
    <row r="161" spans="1:20" ht="15.75" customHeight="1" x14ac:dyDescent="0.25">
      <c r="A161" s="58">
        <v>1502</v>
      </c>
      <c r="B161" s="59"/>
      <c r="C161" s="59"/>
      <c r="D161" s="59"/>
      <c r="E161" s="59"/>
      <c r="F161" s="59"/>
      <c r="G161" s="59"/>
      <c r="H161" s="59"/>
      <c r="I161" s="59"/>
      <c r="J161" s="59">
        <v>2</v>
      </c>
      <c r="K161" s="144">
        <v>2</v>
      </c>
      <c r="L161" s="223"/>
      <c r="M161" s="129"/>
      <c r="N161" s="225"/>
      <c r="O161" s="235"/>
      <c r="P161" s="198">
        <v>5</v>
      </c>
      <c r="Q161" s="236"/>
      <c r="R161" s="233"/>
      <c r="T161" s="104"/>
    </row>
    <row r="162" spans="1:20" ht="15.75" customHeight="1" x14ac:dyDescent="0.25">
      <c r="A162" s="58">
        <v>1601</v>
      </c>
      <c r="B162" s="59"/>
      <c r="C162" s="59"/>
      <c r="D162" s="59"/>
      <c r="E162" s="59"/>
      <c r="F162" s="59"/>
      <c r="G162" s="59"/>
      <c r="H162" s="59"/>
      <c r="I162" s="59"/>
      <c r="J162" s="59"/>
      <c r="K162" s="144"/>
      <c r="L162" s="223"/>
      <c r="M162" s="129"/>
      <c r="N162" s="225"/>
      <c r="O162" s="191" t="s">
        <v>83</v>
      </c>
      <c r="P162" s="197">
        <v>18</v>
      </c>
      <c r="Q162" s="111">
        <f>K165</f>
        <v>18</v>
      </c>
      <c r="R162" s="193" t="s">
        <v>11</v>
      </c>
      <c r="T162" s="104"/>
    </row>
    <row r="163" spans="1:20" ht="15.75" customHeight="1" x14ac:dyDescent="0.25">
      <c r="A163" s="58">
        <v>1602</v>
      </c>
      <c r="B163" s="59"/>
      <c r="C163" s="59"/>
      <c r="D163" s="59"/>
      <c r="E163" s="59"/>
      <c r="F163" s="59"/>
      <c r="G163" s="59"/>
      <c r="H163" s="59"/>
      <c r="I163" s="59"/>
      <c r="J163" s="59"/>
      <c r="K163" s="144"/>
      <c r="L163" s="223"/>
      <c r="M163" s="129"/>
      <c r="N163" s="225"/>
      <c r="O163" s="192" t="s">
        <v>85</v>
      </c>
      <c r="P163" s="86">
        <f>IF(P162/B148=0,"",P162/B148)</f>
        <v>0.47368421052631576</v>
      </c>
      <c r="Q163" s="112">
        <f>IF(P162/Q162=0,"",P162/Q162)</f>
        <v>1</v>
      </c>
      <c r="R163" s="194" t="s">
        <v>86</v>
      </c>
      <c r="T163" s="104"/>
    </row>
    <row r="164" spans="1:20" ht="15.75" customHeight="1" x14ac:dyDescent="0.25">
      <c r="A164" s="58">
        <v>1701</v>
      </c>
      <c r="B164" s="59"/>
      <c r="C164" s="59"/>
      <c r="D164" s="59"/>
      <c r="E164" s="59"/>
      <c r="F164" s="59"/>
      <c r="G164" s="59"/>
      <c r="H164" s="59"/>
      <c r="I164" s="59"/>
      <c r="J164" s="59"/>
      <c r="K164" s="144"/>
      <c r="L164" s="226"/>
      <c r="M164" s="227"/>
      <c r="N164" s="228"/>
      <c r="O164" s="90"/>
      <c r="P164" s="91"/>
      <c r="Q164" s="91"/>
      <c r="R164" s="113"/>
      <c r="T164" s="104"/>
    </row>
    <row r="165" spans="1:20" ht="18" customHeight="1" x14ac:dyDescent="0.25">
      <c r="A165" s="28"/>
      <c r="B165" s="280" t="s">
        <v>111</v>
      </c>
      <c r="C165" s="280"/>
      <c r="D165" s="280"/>
      <c r="E165" s="280"/>
      <c r="F165" s="280"/>
      <c r="G165" s="280"/>
      <c r="H165" s="280"/>
      <c r="I165" s="280"/>
      <c r="J165" s="280"/>
      <c r="K165" s="93">
        <f>SUM(K148:K161)</f>
        <v>18</v>
      </c>
      <c r="L165" s="94">
        <f>IF(SUM(K155:K156)=0,"",SUM(K155:K156)/B148)</f>
        <v>0.15789473684210525</v>
      </c>
      <c r="M165" s="94">
        <f>IF(K165=0,"",K165/B148)</f>
        <v>0.47368421052631576</v>
      </c>
      <c r="N165" s="94">
        <f>IF(K156=0,"",M165-L165)</f>
        <v>0.31578947368421051</v>
      </c>
      <c r="O165" s="3"/>
      <c r="P165" s="29"/>
      <c r="Q165" s="22"/>
      <c r="R165" s="3"/>
      <c r="T165" s="104"/>
    </row>
    <row r="166" spans="1:20" ht="12.75" customHeight="1" x14ac:dyDescent="0.2">
      <c r="L166" s="3"/>
      <c r="M166" s="3"/>
      <c r="N166" s="3"/>
      <c r="O166" s="3"/>
    </row>
    <row r="167" spans="1:20" ht="12.75" customHeight="1" x14ac:dyDescent="0.2">
      <c r="L167" s="3"/>
      <c r="M167" s="3"/>
      <c r="N167" s="3"/>
      <c r="O167" s="3"/>
    </row>
    <row r="168" spans="1:20" ht="26.25" customHeight="1" x14ac:dyDescent="0.4">
      <c r="A168" s="2"/>
      <c r="B168" s="270" t="s">
        <v>99</v>
      </c>
      <c r="C168" s="271"/>
      <c r="D168" s="271"/>
      <c r="E168" s="271"/>
      <c r="F168" s="271"/>
      <c r="G168" s="271"/>
      <c r="H168" s="271"/>
      <c r="I168" s="271"/>
      <c r="J168" s="271"/>
      <c r="K168" s="179" t="s">
        <v>57</v>
      </c>
      <c r="L168" s="3"/>
      <c r="M168" s="3"/>
      <c r="N168" s="29"/>
      <c r="O168" s="3"/>
      <c r="P168" s="29"/>
      <c r="Q168" s="29"/>
      <c r="R168" s="29"/>
    </row>
    <row r="169" spans="1:20" ht="20.25" customHeight="1" x14ac:dyDescent="0.2">
      <c r="A169" s="293" t="s">
        <v>10</v>
      </c>
      <c r="B169" s="273" t="s">
        <v>100</v>
      </c>
      <c r="C169" s="274"/>
      <c r="D169" s="274"/>
      <c r="E169" s="274"/>
      <c r="F169" s="274"/>
      <c r="G169" s="274"/>
      <c r="H169" s="274"/>
      <c r="I169" s="274"/>
      <c r="J169" s="275"/>
      <c r="K169" s="276" t="s">
        <v>11</v>
      </c>
      <c r="L169" s="269" t="s">
        <v>3</v>
      </c>
      <c r="M169" s="269" t="s">
        <v>4</v>
      </c>
      <c r="N169" s="278" t="s">
        <v>5</v>
      </c>
      <c r="O169" s="269" t="s">
        <v>6</v>
      </c>
      <c r="P169" s="267" t="s">
        <v>7</v>
      </c>
      <c r="Q169" s="267" t="s">
        <v>8</v>
      </c>
      <c r="R169" s="269" t="s">
        <v>101</v>
      </c>
    </row>
    <row r="170" spans="1:20" ht="15.75" customHeight="1" x14ac:dyDescent="0.25">
      <c r="A170" s="268"/>
      <c r="B170" s="58" t="s">
        <v>102</v>
      </c>
      <c r="C170" s="58" t="s">
        <v>103</v>
      </c>
      <c r="D170" s="58" t="s">
        <v>104</v>
      </c>
      <c r="E170" s="58" t="s">
        <v>105</v>
      </c>
      <c r="F170" s="58" t="s">
        <v>106</v>
      </c>
      <c r="G170" s="58" t="s">
        <v>107</v>
      </c>
      <c r="H170" s="58" t="s">
        <v>108</v>
      </c>
      <c r="I170" s="58" t="s">
        <v>109</v>
      </c>
      <c r="J170" s="58" t="s">
        <v>110</v>
      </c>
      <c r="K170" s="277"/>
      <c r="L170" s="268"/>
      <c r="M170" s="268"/>
      <c r="N170" s="268"/>
      <c r="O170" s="268"/>
      <c r="P170" s="268"/>
      <c r="Q170" s="268"/>
      <c r="R170" s="268"/>
      <c r="T170" s="104"/>
    </row>
    <row r="171" spans="1:20" ht="15.75" customHeight="1" x14ac:dyDescent="0.25">
      <c r="A171" s="58" t="s">
        <v>57</v>
      </c>
      <c r="B171" s="59">
        <v>27</v>
      </c>
      <c r="C171" s="59"/>
      <c r="D171" s="59"/>
      <c r="E171" s="59"/>
      <c r="F171" s="59"/>
      <c r="G171" s="59"/>
      <c r="H171" s="59"/>
      <c r="I171" s="59"/>
      <c r="J171" s="59"/>
      <c r="K171" s="144"/>
      <c r="L171" s="220"/>
      <c r="M171" s="221"/>
      <c r="N171" s="222"/>
      <c r="O171" s="229"/>
      <c r="P171" s="63">
        <f>B171</f>
        <v>27</v>
      </c>
      <c r="Q171" s="230"/>
      <c r="R171" s="229"/>
      <c r="T171" s="104"/>
    </row>
    <row r="172" spans="1:20" ht="15.75" customHeight="1" x14ac:dyDescent="0.25">
      <c r="A172" s="58">
        <v>1001</v>
      </c>
      <c r="B172" s="59"/>
      <c r="C172" s="59">
        <v>24</v>
      </c>
      <c r="D172" s="59"/>
      <c r="E172" s="59"/>
      <c r="F172" s="59"/>
      <c r="G172" s="59"/>
      <c r="H172" s="59"/>
      <c r="I172" s="59"/>
      <c r="J172" s="59"/>
      <c r="K172" s="144"/>
      <c r="L172" s="223"/>
      <c r="M172" s="129"/>
      <c r="N172" s="224"/>
      <c r="O172" s="67">
        <f>IF(C172=0,"",C172/B171)</f>
        <v>0.88888888888888884</v>
      </c>
      <c r="P172" s="68">
        <v>24</v>
      </c>
      <c r="Q172" s="231">
        <f t="shared" ref="Q172:Q179" si="17">IF(P172=0,"",P172/P171)</f>
        <v>0.88888888888888884</v>
      </c>
      <c r="R172" s="231">
        <f t="shared" ref="R172:R179" si="18">IF(P172=0,"",100%-Q172)</f>
        <v>0.11111111111111116</v>
      </c>
      <c r="T172" s="104"/>
    </row>
    <row r="173" spans="1:20" ht="15.75" customHeight="1" x14ac:dyDescent="0.25">
      <c r="A173" s="58">
        <v>1002</v>
      </c>
      <c r="B173" s="59"/>
      <c r="C173" s="59"/>
      <c r="D173" s="59">
        <v>22</v>
      </c>
      <c r="E173" s="59"/>
      <c r="F173" s="59"/>
      <c r="G173" s="59"/>
      <c r="H173" s="59"/>
      <c r="I173" s="59"/>
      <c r="J173" s="59"/>
      <c r="K173" s="144"/>
      <c r="L173" s="223"/>
      <c r="M173" s="129"/>
      <c r="N173" s="224"/>
      <c r="O173" s="67">
        <f>IF(D173=0,"",D173/C172)</f>
        <v>0.91666666666666663</v>
      </c>
      <c r="P173" s="68">
        <v>23</v>
      </c>
      <c r="Q173" s="231">
        <f t="shared" si="17"/>
        <v>0.95833333333333337</v>
      </c>
      <c r="R173" s="231">
        <f t="shared" si="18"/>
        <v>4.166666666666663E-2</v>
      </c>
      <c r="T173" s="70">
        <f>P173/P171</f>
        <v>0.85185185185185186</v>
      </c>
    </row>
    <row r="174" spans="1:20" ht="15.75" customHeight="1" x14ac:dyDescent="0.25">
      <c r="A174" s="58">
        <v>1101</v>
      </c>
      <c r="B174" s="59"/>
      <c r="C174" s="59"/>
      <c r="D174" s="59"/>
      <c r="E174" s="59">
        <v>20</v>
      </c>
      <c r="F174" s="59"/>
      <c r="G174" s="59"/>
      <c r="H174" s="59"/>
      <c r="I174" s="59"/>
      <c r="J174" s="59"/>
      <c r="K174" s="144"/>
      <c r="L174" s="223"/>
      <c r="M174" s="129"/>
      <c r="N174" s="224"/>
      <c r="O174" s="67">
        <f>IF(E174=0,"",E174/D173)</f>
        <v>0.90909090909090906</v>
      </c>
      <c r="P174" s="68">
        <v>23</v>
      </c>
      <c r="Q174" s="231">
        <f t="shared" si="17"/>
        <v>1</v>
      </c>
      <c r="R174" s="231">
        <f t="shared" si="18"/>
        <v>0</v>
      </c>
      <c r="T174" s="104"/>
    </row>
    <row r="175" spans="1:20" ht="15.75" customHeight="1" x14ac:dyDescent="0.25">
      <c r="A175" s="58">
        <v>1102</v>
      </c>
      <c r="B175" s="59"/>
      <c r="C175" s="59"/>
      <c r="D175" s="59"/>
      <c r="E175" s="59"/>
      <c r="F175" s="59">
        <v>18</v>
      </c>
      <c r="G175" s="59"/>
      <c r="H175" s="59"/>
      <c r="I175" s="59"/>
      <c r="J175" s="59"/>
      <c r="K175" s="144"/>
      <c r="L175" s="223"/>
      <c r="M175" s="129"/>
      <c r="N175" s="224"/>
      <c r="O175" s="67">
        <f>IF(F175=0,"",F175/E174)</f>
        <v>0.9</v>
      </c>
      <c r="P175" s="68">
        <v>22</v>
      </c>
      <c r="Q175" s="231">
        <f t="shared" si="17"/>
        <v>0.95652173913043481</v>
      </c>
      <c r="R175" s="231">
        <f t="shared" si="18"/>
        <v>4.3478260869565188E-2</v>
      </c>
      <c r="T175" s="104"/>
    </row>
    <row r="176" spans="1:20" ht="15.75" customHeight="1" x14ac:dyDescent="0.25">
      <c r="A176" s="58">
        <v>1201</v>
      </c>
      <c r="B176" s="59"/>
      <c r="C176" s="59"/>
      <c r="D176" s="59"/>
      <c r="E176" s="59"/>
      <c r="F176" s="59"/>
      <c r="G176" s="59">
        <v>18</v>
      </c>
      <c r="H176" s="59"/>
      <c r="I176" s="59"/>
      <c r="J176" s="59"/>
      <c r="K176" s="144"/>
      <c r="L176" s="223"/>
      <c r="M176" s="129"/>
      <c r="N176" s="224"/>
      <c r="O176" s="67">
        <f>IF(G176=0,"",G176/F175)</f>
        <v>1</v>
      </c>
      <c r="P176" s="68">
        <v>22</v>
      </c>
      <c r="Q176" s="231">
        <f t="shared" si="17"/>
        <v>1</v>
      </c>
      <c r="R176" s="231">
        <f t="shared" si="18"/>
        <v>0</v>
      </c>
      <c r="T176" s="104"/>
    </row>
    <row r="177" spans="1:20" ht="15.75" customHeight="1" x14ac:dyDescent="0.25">
      <c r="A177" s="58">
        <v>1202</v>
      </c>
      <c r="B177" s="59"/>
      <c r="C177" s="59"/>
      <c r="D177" s="59"/>
      <c r="E177" s="59"/>
      <c r="F177" s="59"/>
      <c r="G177" s="59"/>
      <c r="H177" s="59">
        <v>17</v>
      </c>
      <c r="I177" s="59"/>
      <c r="J177" s="59"/>
      <c r="K177" s="144"/>
      <c r="L177" s="223"/>
      <c r="M177" s="129"/>
      <c r="N177" s="224"/>
      <c r="O177" s="67">
        <f>IF(H177=0,"",H177/G176)</f>
        <v>0.94444444444444442</v>
      </c>
      <c r="P177" s="68">
        <v>22</v>
      </c>
      <c r="Q177" s="231">
        <f t="shared" si="17"/>
        <v>1</v>
      </c>
      <c r="R177" s="231">
        <f t="shared" si="18"/>
        <v>0</v>
      </c>
      <c r="T177" s="104"/>
    </row>
    <row r="178" spans="1:20" ht="15.75" customHeight="1" x14ac:dyDescent="0.25">
      <c r="A178" s="58">
        <v>1301</v>
      </c>
      <c r="B178" s="59"/>
      <c r="C178" s="59"/>
      <c r="D178" s="59"/>
      <c r="E178" s="59"/>
      <c r="F178" s="59"/>
      <c r="G178" s="59"/>
      <c r="H178" s="59"/>
      <c r="I178" s="59">
        <v>16</v>
      </c>
      <c r="J178" s="59"/>
      <c r="K178" s="144"/>
      <c r="L178" s="223"/>
      <c r="M178" s="129"/>
      <c r="N178" s="224"/>
      <c r="O178" s="67">
        <f>IF(I178=0,"",I178/H177)</f>
        <v>0.94117647058823528</v>
      </c>
      <c r="P178" s="68">
        <v>22</v>
      </c>
      <c r="Q178" s="231">
        <f t="shared" si="17"/>
        <v>1</v>
      </c>
      <c r="R178" s="231">
        <f t="shared" si="18"/>
        <v>0</v>
      </c>
      <c r="T178" s="104"/>
    </row>
    <row r="179" spans="1:20" ht="15.75" customHeight="1" x14ac:dyDescent="0.25">
      <c r="A179" s="58">
        <v>1302</v>
      </c>
      <c r="B179" s="59"/>
      <c r="C179" s="59"/>
      <c r="D179" s="59"/>
      <c r="E179" s="59"/>
      <c r="F179" s="59"/>
      <c r="G179" s="59"/>
      <c r="H179" s="59"/>
      <c r="I179" s="59"/>
      <c r="J179" s="59">
        <v>13</v>
      </c>
      <c r="K179" s="144">
        <v>7</v>
      </c>
      <c r="L179" s="223"/>
      <c r="M179" s="129"/>
      <c r="N179" s="224"/>
      <c r="O179" s="71">
        <f>IF(J179=0,"",J179/I178)</f>
        <v>0.8125</v>
      </c>
      <c r="P179" s="68">
        <v>22</v>
      </c>
      <c r="Q179" s="71">
        <f t="shared" si="17"/>
        <v>1</v>
      </c>
      <c r="R179" s="71">
        <f t="shared" si="18"/>
        <v>0</v>
      </c>
      <c r="T179" s="104"/>
    </row>
    <row r="180" spans="1:20" ht="15.75" customHeight="1" x14ac:dyDescent="0.25">
      <c r="A180" s="58">
        <v>1401</v>
      </c>
      <c r="B180" s="59"/>
      <c r="C180" s="59"/>
      <c r="D180" s="59"/>
      <c r="E180" s="59"/>
      <c r="F180" s="59"/>
      <c r="G180" s="59"/>
      <c r="H180" s="59"/>
      <c r="I180" s="59"/>
      <c r="J180" s="59">
        <v>14</v>
      </c>
      <c r="K180" s="144">
        <v>5</v>
      </c>
      <c r="L180" s="223"/>
      <c r="M180" s="129"/>
      <c r="N180" s="225"/>
      <c r="O180" s="129"/>
      <c r="P180" s="68">
        <v>18</v>
      </c>
      <c r="Q180" s="129"/>
      <c r="R180" s="232"/>
      <c r="T180" s="104"/>
    </row>
    <row r="181" spans="1:20" ht="15.75" customHeight="1" x14ac:dyDescent="0.25">
      <c r="A181" s="58">
        <v>1402</v>
      </c>
      <c r="B181" s="59"/>
      <c r="C181" s="59"/>
      <c r="D181" s="59"/>
      <c r="E181" s="59"/>
      <c r="F181" s="59"/>
      <c r="G181" s="59"/>
      <c r="H181" s="59"/>
      <c r="I181" s="59"/>
      <c r="J181" s="59">
        <v>4</v>
      </c>
      <c r="K181" s="144">
        <v>2</v>
      </c>
      <c r="L181" s="223"/>
      <c r="M181" s="129"/>
      <c r="N181" s="225"/>
      <c r="O181" s="233"/>
      <c r="P181" s="109">
        <v>9</v>
      </c>
      <c r="Q181" s="234"/>
      <c r="R181" s="233"/>
      <c r="T181" s="104"/>
    </row>
    <row r="182" spans="1:20" ht="15.75" customHeight="1" x14ac:dyDescent="0.25">
      <c r="A182" s="58">
        <v>1501</v>
      </c>
      <c r="B182" s="59"/>
      <c r="C182" s="59"/>
      <c r="D182" s="59"/>
      <c r="E182" s="59"/>
      <c r="F182" s="59"/>
      <c r="G182" s="59"/>
      <c r="H182" s="59"/>
      <c r="I182" s="59"/>
      <c r="J182" s="59">
        <v>3</v>
      </c>
      <c r="K182" s="144">
        <v>1</v>
      </c>
      <c r="L182" s="223"/>
      <c r="M182" s="129"/>
      <c r="N182" s="225"/>
      <c r="O182" s="233"/>
      <c r="P182" s="196">
        <v>5</v>
      </c>
      <c r="Q182" s="234"/>
      <c r="R182" s="233"/>
      <c r="T182" s="104"/>
    </row>
    <row r="183" spans="1:20" ht="15.75" customHeight="1" x14ac:dyDescent="0.25">
      <c r="A183" s="58">
        <v>1502</v>
      </c>
      <c r="B183" s="59"/>
      <c r="C183" s="59"/>
      <c r="D183" s="59"/>
      <c r="E183" s="59"/>
      <c r="F183" s="59"/>
      <c r="G183" s="59"/>
      <c r="H183" s="59"/>
      <c r="I183" s="59"/>
      <c r="J183" s="59">
        <v>3</v>
      </c>
      <c r="K183" s="144"/>
      <c r="L183" s="223"/>
      <c r="M183" s="129"/>
      <c r="N183" s="225"/>
      <c r="O183" s="235"/>
      <c r="P183" s="198">
        <v>5</v>
      </c>
      <c r="Q183" s="236"/>
      <c r="R183" s="233"/>
      <c r="T183" s="104"/>
    </row>
    <row r="184" spans="1:20" ht="15.75" customHeight="1" x14ac:dyDescent="0.25">
      <c r="A184" s="58">
        <v>1601</v>
      </c>
      <c r="B184" s="59"/>
      <c r="C184" s="59"/>
      <c r="D184" s="59"/>
      <c r="E184" s="59"/>
      <c r="F184" s="59"/>
      <c r="G184" s="59"/>
      <c r="H184" s="59"/>
      <c r="I184" s="59"/>
      <c r="J184" s="59">
        <v>3</v>
      </c>
      <c r="K184" s="144">
        <v>5</v>
      </c>
      <c r="L184" s="223"/>
      <c r="M184" s="129"/>
      <c r="N184" s="225"/>
      <c r="O184" s="235"/>
      <c r="P184" s="198">
        <v>5</v>
      </c>
      <c r="Q184" s="236"/>
      <c r="R184" s="233"/>
      <c r="T184" s="104"/>
    </row>
    <row r="185" spans="1:20" ht="15.75" customHeight="1" x14ac:dyDescent="0.25">
      <c r="A185" s="58">
        <v>1602</v>
      </c>
      <c r="B185" s="59"/>
      <c r="C185" s="59"/>
      <c r="D185" s="59"/>
      <c r="E185" s="59"/>
      <c r="F185" s="59"/>
      <c r="G185" s="59"/>
      <c r="H185" s="59"/>
      <c r="I185" s="59"/>
      <c r="J185" s="59"/>
      <c r="K185" s="144"/>
      <c r="L185" s="223"/>
      <c r="M185" s="129"/>
      <c r="N185" s="225"/>
      <c r="O185" s="191" t="s">
        <v>83</v>
      </c>
      <c r="P185" s="197">
        <v>15</v>
      </c>
      <c r="Q185" s="111">
        <f>K188</f>
        <v>20</v>
      </c>
      <c r="R185" s="193" t="s">
        <v>11</v>
      </c>
      <c r="T185" s="104"/>
    </row>
    <row r="186" spans="1:20" ht="15.75" customHeight="1" x14ac:dyDescent="0.25">
      <c r="A186" s="58">
        <v>1701</v>
      </c>
      <c r="B186" s="59"/>
      <c r="C186" s="59"/>
      <c r="D186" s="59"/>
      <c r="E186" s="59"/>
      <c r="F186" s="59"/>
      <c r="G186" s="59"/>
      <c r="H186" s="59"/>
      <c r="I186" s="59"/>
      <c r="J186" s="59"/>
      <c r="K186" s="144"/>
      <c r="L186" s="223"/>
      <c r="M186" s="129"/>
      <c r="N186" s="225"/>
      <c r="O186" s="192" t="s">
        <v>85</v>
      </c>
      <c r="P186" s="86">
        <f>IF(P185/B171=0,"",P185/B171)</f>
        <v>0.55555555555555558</v>
      </c>
      <c r="Q186" s="112">
        <f>IF(P185/Q185=0,"",P185/Q185)</f>
        <v>0.75</v>
      </c>
      <c r="R186" s="194" t="s">
        <v>86</v>
      </c>
      <c r="T186" s="104"/>
    </row>
    <row r="187" spans="1:20" ht="15.75" customHeight="1" x14ac:dyDescent="0.25">
      <c r="A187" s="58">
        <v>1702</v>
      </c>
      <c r="B187" s="59"/>
      <c r="C187" s="59"/>
      <c r="D187" s="59"/>
      <c r="E187" s="59"/>
      <c r="F187" s="59"/>
      <c r="G187" s="59"/>
      <c r="H187" s="59"/>
      <c r="I187" s="59"/>
      <c r="J187" s="59"/>
      <c r="K187" s="144"/>
      <c r="L187" s="226"/>
      <c r="M187" s="227"/>
      <c r="N187" s="228"/>
      <c r="O187" s="90"/>
      <c r="P187" s="91"/>
      <c r="Q187" s="91"/>
      <c r="R187" s="113"/>
      <c r="T187" s="104"/>
    </row>
    <row r="188" spans="1:20" ht="18" customHeight="1" x14ac:dyDescent="0.25">
      <c r="A188" s="28"/>
      <c r="B188" s="280" t="s">
        <v>111</v>
      </c>
      <c r="C188" s="280"/>
      <c r="D188" s="280"/>
      <c r="E188" s="280"/>
      <c r="F188" s="280"/>
      <c r="G188" s="280"/>
      <c r="H188" s="280"/>
      <c r="I188" s="280"/>
      <c r="J188" s="280"/>
      <c r="K188" s="93">
        <f>SUM(K171:K184)</f>
        <v>20</v>
      </c>
      <c r="L188" s="94">
        <f>IF(SUM(K178:K179)=0,"",SUM(K178:K179)/B171)</f>
        <v>0.25925925925925924</v>
      </c>
      <c r="M188" s="94">
        <f>IF(K188=0,"",K188/B171)</f>
        <v>0.7407407407407407</v>
      </c>
      <c r="N188" s="94">
        <f>IF(K179=0,"",M188-L188)</f>
        <v>0.48148148148148145</v>
      </c>
      <c r="O188" s="3"/>
      <c r="P188" s="29"/>
      <c r="Q188" s="22"/>
      <c r="R188" s="3"/>
      <c r="T188" s="104"/>
    </row>
    <row r="189" spans="1:20" ht="12.75" customHeight="1" x14ac:dyDescent="0.2">
      <c r="L189" s="3"/>
      <c r="M189" s="3"/>
      <c r="N189" s="3"/>
      <c r="O189" s="3"/>
    </row>
    <row r="190" spans="1:20" ht="12.75" customHeight="1" x14ac:dyDescent="0.2">
      <c r="L190" s="3"/>
      <c r="M190" s="3"/>
      <c r="N190" s="3"/>
      <c r="O190" s="3"/>
      <c r="S190" s="29"/>
      <c r="T190" s="22"/>
    </row>
    <row r="191" spans="1:20" ht="26.25" customHeight="1" x14ac:dyDescent="0.4">
      <c r="A191" s="2"/>
      <c r="B191" s="270" t="s">
        <v>99</v>
      </c>
      <c r="C191" s="271"/>
      <c r="D191" s="271"/>
      <c r="E191" s="271"/>
      <c r="F191" s="271"/>
      <c r="G191" s="271"/>
      <c r="H191" s="271"/>
      <c r="I191" s="271"/>
      <c r="J191" s="271"/>
      <c r="K191" s="179" t="s">
        <v>69</v>
      </c>
      <c r="L191" s="3"/>
      <c r="M191" s="3"/>
      <c r="N191" s="29"/>
      <c r="O191" s="3"/>
      <c r="P191" s="29"/>
      <c r="Q191" s="29"/>
      <c r="R191" s="29"/>
    </row>
    <row r="192" spans="1:20" ht="20.25" customHeight="1" x14ac:dyDescent="0.2">
      <c r="A192" s="293" t="s">
        <v>10</v>
      </c>
      <c r="B192" s="273" t="s">
        <v>100</v>
      </c>
      <c r="C192" s="274"/>
      <c r="D192" s="274"/>
      <c r="E192" s="274"/>
      <c r="F192" s="274"/>
      <c r="G192" s="274"/>
      <c r="H192" s="274"/>
      <c r="I192" s="274"/>
      <c r="J192" s="275"/>
      <c r="K192" s="276" t="s">
        <v>11</v>
      </c>
      <c r="L192" s="269" t="s">
        <v>3</v>
      </c>
      <c r="M192" s="269" t="s">
        <v>4</v>
      </c>
      <c r="N192" s="278" t="s">
        <v>5</v>
      </c>
      <c r="O192" s="269" t="s">
        <v>6</v>
      </c>
      <c r="P192" s="267" t="s">
        <v>7</v>
      </c>
      <c r="Q192" s="267" t="s">
        <v>8</v>
      </c>
      <c r="R192" s="269" t="s">
        <v>101</v>
      </c>
    </row>
    <row r="193" spans="1:20" ht="15.75" customHeight="1" x14ac:dyDescent="0.25">
      <c r="A193" s="268"/>
      <c r="B193" s="58" t="s">
        <v>102</v>
      </c>
      <c r="C193" s="58" t="s">
        <v>103</v>
      </c>
      <c r="D193" s="58" t="s">
        <v>104</v>
      </c>
      <c r="E193" s="58" t="s">
        <v>105</v>
      </c>
      <c r="F193" s="58" t="s">
        <v>106</v>
      </c>
      <c r="G193" s="58" t="s">
        <v>107</v>
      </c>
      <c r="H193" s="58" t="s">
        <v>108</v>
      </c>
      <c r="I193" s="58" t="s">
        <v>109</v>
      </c>
      <c r="J193" s="58" t="s">
        <v>110</v>
      </c>
      <c r="K193" s="277"/>
      <c r="L193" s="268"/>
      <c r="M193" s="268"/>
      <c r="N193" s="268"/>
      <c r="O193" s="268"/>
      <c r="P193" s="268"/>
      <c r="Q193" s="268"/>
      <c r="R193" s="268"/>
      <c r="T193" s="104"/>
    </row>
    <row r="194" spans="1:20" ht="15.75" customHeight="1" x14ac:dyDescent="0.25">
      <c r="A194" s="58">
        <v>1001</v>
      </c>
      <c r="B194" s="59">
        <v>42</v>
      </c>
      <c r="C194" s="59"/>
      <c r="D194" s="59"/>
      <c r="E194" s="59"/>
      <c r="F194" s="59"/>
      <c r="G194" s="59"/>
      <c r="H194" s="59"/>
      <c r="I194" s="59"/>
      <c r="J194" s="59"/>
      <c r="K194" s="144"/>
      <c r="L194" s="220"/>
      <c r="M194" s="221"/>
      <c r="N194" s="222"/>
      <c r="O194" s="229"/>
      <c r="P194" s="63">
        <f>B194</f>
        <v>42</v>
      </c>
      <c r="Q194" s="230"/>
      <c r="R194" s="229"/>
      <c r="T194" s="104"/>
    </row>
    <row r="195" spans="1:20" ht="15.75" customHeight="1" x14ac:dyDescent="0.25">
      <c r="A195" s="58">
        <v>1002</v>
      </c>
      <c r="B195" s="59"/>
      <c r="C195" s="59">
        <v>31</v>
      </c>
      <c r="D195" s="59"/>
      <c r="E195" s="59"/>
      <c r="F195" s="59"/>
      <c r="G195" s="59"/>
      <c r="H195" s="59"/>
      <c r="I195" s="59"/>
      <c r="J195" s="59"/>
      <c r="K195" s="144"/>
      <c r="L195" s="223"/>
      <c r="M195" s="129"/>
      <c r="N195" s="224"/>
      <c r="O195" s="67">
        <f>IF(C195=0,"",C195/B194)</f>
        <v>0.73809523809523814</v>
      </c>
      <c r="P195" s="68">
        <v>31</v>
      </c>
      <c r="Q195" s="231">
        <f t="shared" ref="Q195:Q202" si="19">IF(P195=0,"",P195/P194)</f>
        <v>0.73809523809523814</v>
      </c>
      <c r="R195" s="231">
        <f t="shared" ref="R195:R202" si="20">IF(P195=0,"",100%-Q195)</f>
        <v>0.26190476190476186</v>
      </c>
      <c r="T195" s="104"/>
    </row>
    <row r="196" spans="1:20" ht="15.75" customHeight="1" x14ac:dyDescent="0.25">
      <c r="A196" s="58">
        <v>1101</v>
      </c>
      <c r="B196" s="59"/>
      <c r="C196" s="59"/>
      <c r="D196" s="59">
        <v>27</v>
      </c>
      <c r="E196" s="59"/>
      <c r="F196" s="59"/>
      <c r="G196" s="59"/>
      <c r="H196" s="59"/>
      <c r="I196" s="59"/>
      <c r="J196" s="59"/>
      <c r="K196" s="144"/>
      <c r="L196" s="223"/>
      <c r="M196" s="129"/>
      <c r="N196" s="224"/>
      <c r="O196" s="67">
        <f>IF(D196=0,"",D196/C195)</f>
        <v>0.87096774193548387</v>
      </c>
      <c r="P196" s="68">
        <v>31</v>
      </c>
      <c r="Q196" s="231">
        <f t="shared" si="19"/>
        <v>1</v>
      </c>
      <c r="R196" s="231">
        <f t="shared" si="20"/>
        <v>0</v>
      </c>
      <c r="T196" s="70">
        <f>P196/P194</f>
        <v>0.73809523809523814</v>
      </c>
    </row>
    <row r="197" spans="1:20" ht="15.75" customHeight="1" x14ac:dyDescent="0.25">
      <c r="A197" s="58">
        <v>1102</v>
      </c>
      <c r="B197" s="59"/>
      <c r="C197" s="59"/>
      <c r="D197" s="59"/>
      <c r="E197" s="59">
        <v>22</v>
      </c>
      <c r="F197" s="59"/>
      <c r="G197" s="59"/>
      <c r="H197" s="59"/>
      <c r="I197" s="59"/>
      <c r="J197" s="59"/>
      <c r="K197" s="144"/>
      <c r="L197" s="223"/>
      <c r="M197" s="129"/>
      <c r="N197" s="224"/>
      <c r="O197" s="67">
        <f>IF(E197=0,"",E197/D196)</f>
        <v>0.81481481481481477</v>
      </c>
      <c r="P197" s="68">
        <v>30</v>
      </c>
      <c r="Q197" s="231">
        <f t="shared" si="19"/>
        <v>0.967741935483871</v>
      </c>
      <c r="R197" s="231">
        <f t="shared" si="20"/>
        <v>3.2258064516129004E-2</v>
      </c>
      <c r="T197" s="104"/>
    </row>
    <row r="198" spans="1:20" ht="15.75" customHeight="1" x14ac:dyDescent="0.25">
      <c r="A198" s="58">
        <v>1201</v>
      </c>
      <c r="B198" s="59"/>
      <c r="C198" s="59"/>
      <c r="D198" s="59"/>
      <c r="E198" s="59"/>
      <c r="F198" s="59">
        <v>19</v>
      </c>
      <c r="G198" s="59"/>
      <c r="H198" s="59"/>
      <c r="I198" s="59"/>
      <c r="J198" s="59"/>
      <c r="K198" s="144"/>
      <c r="L198" s="223"/>
      <c r="M198" s="129"/>
      <c r="N198" s="224"/>
      <c r="O198" s="67">
        <f>IF(F198=0,"",F198/E197)</f>
        <v>0.86363636363636365</v>
      </c>
      <c r="P198" s="68">
        <v>28</v>
      </c>
      <c r="Q198" s="231">
        <f t="shared" si="19"/>
        <v>0.93333333333333335</v>
      </c>
      <c r="R198" s="231">
        <f t="shared" si="20"/>
        <v>6.6666666666666652E-2</v>
      </c>
      <c r="T198" s="104"/>
    </row>
    <row r="199" spans="1:20" ht="15.75" customHeight="1" x14ac:dyDescent="0.25">
      <c r="A199" s="58">
        <v>1202</v>
      </c>
      <c r="B199" s="59"/>
      <c r="C199" s="59"/>
      <c r="D199" s="59"/>
      <c r="E199" s="59"/>
      <c r="F199" s="59"/>
      <c r="G199" s="59">
        <v>19</v>
      </c>
      <c r="H199" s="59"/>
      <c r="I199" s="59"/>
      <c r="J199" s="59"/>
      <c r="K199" s="144"/>
      <c r="L199" s="223"/>
      <c r="M199" s="129"/>
      <c r="N199" s="224"/>
      <c r="O199" s="67">
        <f>IF(G199=0,"",G199/F198)</f>
        <v>1</v>
      </c>
      <c r="P199" s="68">
        <v>28</v>
      </c>
      <c r="Q199" s="231">
        <f t="shared" si="19"/>
        <v>1</v>
      </c>
      <c r="R199" s="231">
        <f t="shared" si="20"/>
        <v>0</v>
      </c>
      <c r="T199" s="104"/>
    </row>
    <row r="200" spans="1:20" ht="15.75" customHeight="1" x14ac:dyDescent="0.25">
      <c r="A200" s="58">
        <v>1301</v>
      </c>
      <c r="B200" s="59"/>
      <c r="C200" s="59"/>
      <c r="D200" s="59"/>
      <c r="E200" s="59"/>
      <c r="F200" s="59"/>
      <c r="G200" s="59"/>
      <c r="H200" s="59">
        <v>19</v>
      </c>
      <c r="I200" s="59"/>
      <c r="J200" s="59"/>
      <c r="K200" s="144"/>
      <c r="L200" s="223"/>
      <c r="M200" s="129"/>
      <c r="N200" s="224"/>
      <c r="O200" s="67">
        <f>IF(H200=0,"",H200/G199)</f>
        <v>1</v>
      </c>
      <c r="P200" s="68">
        <v>28</v>
      </c>
      <c r="Q200" s="231">
        <f t="shared" si="19"/>
        <v>1</v>
      </c>
      <c r="R200" s="231">
        <f t="shared" si="20"/>
        <v>0</v>
      </c>
      <c r="T200" s="104"/>
    </row>
    <row r="201" spans="1:20" ht="15.75" customHeight="1" x14ac:dyDescent="0.25">
      <c r="A201" s="58">
        <v>1302</v>
      </c>
      <c r="B201" s="59"/>
      <c r="C201" s="59"/>
      <c r="D201" s="59"/>
      <c r="E201" s="59"/>
      <c r="F201" s="59"/>
      <c r="G201" s="59"/>
      <c r="H201" s="59"/>
      <c r="I201" s="59">
        <v>19</v>
      </c>
      <c r="J201" s="59"/>
      <c r="K201" s="144"/>
      <c r="L201" s="223"/>
      <c r="M201" s="129"/>
      <c r="N201" s="224"/>
      <c r="O201" s="67">
        <f>IF(I201=0,"",I201/H200)</f>
        <v>1</v>
      </c>
      <c r="P201" s="68">
        <v>26</v>
      </c>
      <c r="Q201" s="231">
        <f t="shared" si="19"/>
        <v>0.9285714285714286</v>
      </c>
      <c r="R201" s="231">
        <f t="shared" si="20"/>
        <v>7.1428571428571397E-2</v>
      </c>
      <c r="T201" s="104"/>
    </row>
    <row r="202" spans="1:20" ht="15.75" customHeight="1" x14ac:dyDescent="0.25">
      <c r="A202" s="58">
        <v>1401</v>
      </c>
      <c r="B202" s="59"/>
      <c r="C202" s="59"/>
      <c r="D202" s="59"/>
      <c r="E202" s="59"/>
      <c r="F202" s="59"/>
      <c r="G202" s="59"/>
      <c r="H202" s="59"/>
      <c r="I202" s="59"/>
      <c r="J202" s="59">
        <v>13</v>
      </c>
      <c r="K202" s="144">
        <v>2</v>
      </c>
      <c r="L202" s="223"/>
      <c r="M202" s="129"/>
      <c r="N202" s="224"/>
      <c r="O202" s="71">
        <f>IF(J202=0,"",J202/I201)</f>
        <v>0.68421052631578949</v>
      </c>
      <c r="P202" s="68">
        <v>23</v>
      </c>
      <c r="Q202" s="71">
        <f t="shared" si="19"/>
        <v>0.88461538461538458</v>
      </c>
      <c r="R202" s="71">
        <f t="shared" si="20"/>
        <v>0.11538461538461542</v>
      </c>
      <c r="T202" s="104"/>
    </row>
    <row r="203" spans="1:20" ht="15.75" customHeight="1" x14ac:dyDescent="0.25">
      <c r="A203" s="58">
        <v>1402</v>
      </c>
      <c r="B203" s="59"/>
      <c r="C203" s="59"/>
      <c r="D203" s="59"/>
      <c r="E203" s="59"/>
      <c r="F203" s="59"/>
      <c r="G203" s="59"/>
      <c r="H203" s="59"/>
      <c r="I203" s="59"/>
      <c r="J203" s="59">
        <v>12</v>
      </c>
      <c r="K203" s="144">
        <v>6</v>
      </c>
      <c r="L203" s="223"/>
      <c r="M203" s="129"/>
      <c r="N203" s="225"/>
      <c r="O203" s="129"/>
      <c r="P203" s="68">
        <v>18</v>
      </c>
      <c r="Q203" s="129"/>
      <c r="R203" s="232"/>
      <c r="T203" s="104"/>
    </row>
    <row r="204" spans="1:20" ht="15.75" customHeight="1" x14ac:dyDescent="0.25">
      <c r="A204" s="58">
        <v>1501</v>
      </c>
      <c r="B204" s="59"/>
      <c r="C204" s="59"/>
      <c r="D204" s="59"/>
      <c r="E204" s="59"/>
      <c r="F204" s="59"/>
      <c r="G204" s="59"/>
      <c r="H204" s="59"/>
      <c r="I204" s="59"/>
      <c r="J204" s="59">
        <v>7</v>
      </c>
      <c r="K204" s="144">
        <v>4</v>
      </c>
      <c r="L204" s="223"/>
      <c r="M204" s="129"/>
      <c r="N204" s="225"/>
      <c r="O204" s="233"/>
      <c r="P204" s="109">
        <v>10</v>
      </c>
      <c r="Q204" s="234"/>
      <c r="R204" s="233"/>
      <c r="T204" s="104"/>
    </row>
    <row r="205" spans="1:20" ht="15.75" customHeight="1" x14ac:dyDescent="0.25">
      <c r="A205" s="58">
        <v>1502</v>
      </c>
      <c r="B205" s="59"/>
      <c r="C205" s="59"/>
      <c r="D205" s="59"/>
      <c r="E205" s="59"/>
      <c r="F205" s="59"/>
      <c r="G205" s="59"/>
      <c r="H205" s="59"/>
      <c r="I205" s="59"/>
      <c r="J205" s="59">
        <v>5</v>
      </c>
      <c r="K205" s="144">
        <v>1</v>
      </c>
      <c r="L205" s="223"/>
      <c r="M205" s="129"/>
      <c r="N205" s="225"/>
      <c r="O205" s="233"/>
      <c r="P205" s="109">
        <v>7</v>
      </c>
      <c r="Q205" s="234"/>
      <c r="R205" s="233"/>
      <c r="T205" s="104"/>
    </row>
    <row r="206" spans="1:20" ht="15.75" customHeight="1" x14ac:dyDescent="0.25">
      <c r="A206" s="58">
        <v>1601</v>
      </c>
      <c r="B206" s="59"/>
      <c r="C206" s="59"/>
      <c r="D206" s="59"/>
      <c r="E206" s="59"/>
      <c r="F206" s="59"/>
      <c r="G206" s="59"/>
      <c r="H206" s="59"/>
      <c r="I206" s="59"/>
      <c r="J206" s="59">
        <v>3</v>
      </c>
      <c r="K206" s="144">
        <v>3</v>
      </c>
      <c r="L206" s="223"/>
      <c r="M206" s="129"/>
      <c r="N206" s="225"/>
      <c r="O206" s="233"/>
      <c r="P206" s="196">
        <v>5</v>
      </c>
      <c r="Q206" s="234"/>
      <c r="R206" s="233"/>
      <c r="T206" s="104"/>
    </row>
    <row r="207" spans="1:20" ht="15.75" customHeight="1" x14ac:dyDescent="0.25">
      <c r="A207" s="58">
        <v>1602</v>
      </c>
      <c r="B207" s="59"/>
      <c r="C207" s="59"/>
      <c r="D207" s="59"/>
      <c r="E207" s="59"/>
      <c r="F207" s="59"/>
      <c r="G207" s="59"/>
      <c r="H207" s="59"/>
      <c r="I207" s="59"/>
      <c r="J207" s="59"/>
      <c r="K207" s="144"/>
      <c r="L207" s="223"/>
      <c r="M207" s="129"/>
      <c r="N207" s="225"/>
      <c r="O207" s="129"/>
      <c r="P207" s="198">
        <v>1</v>
      </c>
      <c r="Q207" s="124"/>
      <c r="R207" s="233"/>
      <c r="T207" s="104"/>
    </row>
    <row r="208" spans="1:20" ht="15.75" customHeight="1" x14ac:dyDescent="0.25">
      <c r="A208" s="58">
        <v>1701</v>
      </c>
      <c r="B208" s="59"/>
      <c r="C208" s="59"/>
      <c r="D208" s="59"/>
      <c r="E208" s="59"/>
      <c r="F208" s="59"/>
      <c r="G208" s="59"/>
      <c r="H208" s="59"/>
      <c r="I208" s="59"/>
      <c r="J208" s="59"/>
      <c r="K208" s="144"/>
      <c r="L208" s="223"/>
      <c r="M208" s="129"/>
      <c r="N208" s="225"/>
      <c r="O208" s="191" t="s">
        <v>83</v>
      </c>
      <c r="P208" s="197">
        <v>16</v>
      </c>
      <c r="Q208" s="111">
        <f>K211</f>
        <v>16</v>
      </c>
      <c r="R208" s="193" t="s">
        <v>11</v>
      </c>
      <c r="T208" s="104"/>
    </row>
    <row r="209" spans="1:20" ht="15.75" customHeight="1" x14ac:dyDescent="0.25">
      <c r="A209" s="58">
        <v>1702</v>
      </c>
      <c r="B209" s="59"/>
      <c r="C209" s="59"/>
      <c r="D209" s="59"/>
      <c r="E209" s="59"/>
      <c r="F209" s="59"/>
      <c r="G209" s="59"/>
      <c r="H209" s="59"/>
      <c r="I209" s="59"/>
      <c r="J209" s="59"/>
      <c r="K209" s="144"/>
      <c r="L209" s="223"/>
      <c r="M209" s="129"/>
      <c r="N209" s="225"/>
      <c r="O209" s="192" t="s">
        <v>85</v>
      </c>
      <c r="P209" s="86">
        <f>IF(P208/B194=0,"",P208/B194)</f>
        <v>0.38095238095238093</v>
      </c>
      <c r="Q209" s="112">
        <f>IF(P208/Q208=0,"",P208/Q208)</f>
        <v>1</v>
      </c>
      <c r="R209" s="194" t="s">
        <v>86</v>
      </c>
      <c r="T209" s="104"/>
    </row>
    <row r="210" spans="1:20" ht="15.75" customHeight="1" x14ac:dyDescent="0.25">
      <c r="A210" s="58">
        <v>1801</v>
      </c>
      <c r="B210" s="59"/>
      <c r="C210" s="59"/>
      <c r="D210" s="59"/>
      <c r="E210" s="59"/>
      <c r="F210" s="59"/>
      <c r="G210" s="59"/>
      <c r="H210" s="59"/>
      <c r="I210" s="59"/>
      <c r="J210" s="59"/>
      <c r="K210" s="144"/>
      <c r="L210" s="226"/>
      <c r="M210" s="227"/>
      <c r="N210" s="228"/>
      <c r="O210" s="90"/>
      <c r="P210" s="91"/>
      <c r="Q210" s="91"/>
      <c r="R210" s="113"/>
      <c r="T210" s="104"/>
    </row>
    <row r="211" spans="1:20" ht="18" customHeight="1" x14ac:dyDescent="0.25">
      <c r="A211" s="28"/>
      <c r="B211" s="280" t="s">
        <v>111</v>
      </c>
      <c r="C211" s="280"/>
      <c r="D211" s="280"/>
      <c r="E211" s="280"/>
      <c r="F211" s="280"/>
      <c r="G211" s="280"/>
      <c r="H211" s="280"/>
      <c r="I211" s="280"/>
      <c r="J211" s="280"/>
      <c r="K211" s="93">
        <f>SUM(K194:K207)</f>
        <v>16</v>
      </c>
      <c r="L211" s="94">
        <f>IF(SUM(K201:K202)=0,"",SUM(K201:K202)/B194)</f>
        <v>4.7619047619047616E-2</v>
      </c>
      <c r="M211" s="94">
        <f>IF(K211=0,"",K211/B194)</f>
        <v>0.38095238095238093</v>
      </c>
      <c r="N211" s="94">
        <f>IF(K202=0,"",M211-L211)</f>
        <v>0.33333333333333331</v>
      </c>
      <c r="O211" s="3"/>
      <c r="P211" s="29"/>
      <c r="Q211" s="22"/>
      <c r="R211" s="3"/>
      <c r="T211" s="104"/>
    </row>
    <row r="212" spans="1:20" ht="12.75" customHeight="1" x14ac:dyDescent="0.2">
      <c r="A212" s="28"/>
      <c r="B212" s="29"/>
      <c r="C212" s="29"/>
      <c r="J212" s="29"/>
      <c r="K212" s="184"/>
      <c r="L212" s="3"/>
      <c r="M212" s="3"/>
      <c r="N212" s="29"/>
      <c r="O212" s="3"/>
      <c r="P212" s="121"/>
      <c r="Q212" s="14"/>
      <c r="R212" s="3"/>
      <c r="S212" s="29"/>
      <c r="T212" s="29"/>
    </row>
    <row r="213" spans="1:20" ht="12.75" customHeight="1" x14ac:dyDescent="0.2">
      <c r="A213" s="28"/>
      <c r="B213" s="29"/>
      <c r="C213" s="29"/>
      <c r="D213" s="29"/>
      <c r="E213" s="29"/>
      <c r="F213" s="29"/>
      <c r="G213" s="29"/>
      <c r="H213" s="29"/>
      <c r="I213" s="29"/>
      <c r="J213" s="29"/>
      <c r="K213" s="184"/>
      <c r="L213" s="3"/>
      <c r="M213" s="3"/>
      <c r="N213" s="3"/>
      <c r="O213" s="3"/>
      <c r="P213" s="29"/>
      <c r="Q213" s="22"/>
      <c r="R213" s="3"/>
      <c r="S213" s="29"/>
      <c r="T213" s="29"/>
    </row>
    <row r="214" spans="1:20" ht="26.25" customHeight="1" x14ac:dyDescent="0.4">
      <c r="A214" s="2"/>
      <c r="B214" s="270" t="s">
        <v>99</v>
      </c>
      <c r="C214" s="271"/>
      <c r="D214" s="271"/>
      <c r="E214" s="271"/>
      <c r="F214" s="271"/>
      <c r="G214" s="271"/>
      <c r="H214" s="271"/>
      <c r="I214" s="271"/>
      <c r="J214" s="271"/>
      <c r="K214" s="179" t="s">
        <v>70</v>
      </c>
      <c r="L214" s="3"/>
      <c r="M214" s="3"/>
      <c r="N214" s="29"/>
      <c r="O214" s="3"/>
      <c r="P214" s="29"/>
      <c r="Q214" s="29"/>
      <c r="R214" s="29"/>
    </row>
    <row r="215" spans="1:20" ht="20.25" customHeight="1" x14ac:dyDescent="0.2">
      <c r="A215" s="293" t="s">
        <v>10</v>
      </c>
      <c r="B215" s="273" t="s">
        <v>100</v>
      </c>
      <c r="C215" s="274"/>
      <c r="D215" s="274"/>
      <c r="E215" s="274"/>
      <c r="F215" s="274"/>
      <c r="G215" s="274"/>
      <c r="H215" s="274"/>
      <c r="I215" s="274"/>
      <c r="J215" s="275"/>
      <c r="K215" s="276" t="s">
        <v>11</v>
      </c>
      <c r="L215" s="269" t="s">
        <v>3</v>
      </c>
      <c r="M215" s="269" t="s">
        <v>4</v>
      </c>
      <c r="N215" s="278" t="s">
        <v>5</v>
      </c>
      <c r="O215" s="269" t="s">
        <v>6</v>
      </c>
      <c r="P215" s="267" t="s">
        <v>7</v>
      </c>
      <c r="Q215" s="267" t="s">
        <v>8</v>
      </c>
      <c r="R215" s="269" t="s">
        <v>101</v>
      </c>
    </row>
    <row r="216" spans="1:20" ht="15.75" customHeight="1" x14ac:dyDescent="0.25">
      <c r="A216" s="268"/>
      <c r="B216" s="58" t="s">
        <v>102</v>
      </c>
      <c r="C216" s="58" t="s">
        <v>103</v>
      </c>
      <c r="D216" s="58" t="s">
        <v>104</v>
      </c>
      <c r="E216" s="58" t="s">
        <v>105</v>
      </c>
      <c r="F216" s="58" t="s">
        <v>106</v>
      </c>
      <c r="G216" s="58" t="s">
        <v>107</v>
      </c>
      <c r="H216" s="58" t="s">
        <v>108</v>
      </c>
      <c r="I216" s="58" t="s">
        <v>109</v>
      </c>
      <c r="J216" s="58" t="s">
        <v>110</v>
      </c>
      <c r="K216" s="277"/>
      <c r="L216" s="268"/>
      <c r="M216" s="268"/>
      <c r="N216" s="268"/>
      <c r="O216" s="268"/>
      <c r="P216" s="268"/>
      <c r="Q216" s="268"/>
      <c r="R216" s="268"/>
      <c r="T216" s="104"/>
    </row>
    <row r="217" spans="1:20" ht="15.75" customHeight="1" x14ac:dyDescent="0.25">
      <c r="A217" s="58">
        <v>1002</v>
      </c>
      <c r="B217" s="59">
        <v>35</v>
      </c>
      <c r="C217" s="59"/>
      <c r="D217" s="59"/>
      <c r="E217" s="59"/>
      <c r="F217" s="59"/>
      <c r="G217" s="59"/>
      <c r="H217" s="59"/>
      <c r="I217" s="59"/>
      <c r="J217" s="59"/>
      <c r="K217" s="144"/>
      <c r="L217" s="220"/>
      <c r="M217" s="221"/>
      <c r="N217" s="222"/>
      <c r="O217" s="229"/>
      <c r="P217" s="63">
        <f>B217</f>
        <v>35</v>
      </c>
      <c r="Q217" s="230"/>
      <c r="R217" s="229"/>
      <c r="T217" s="104"/>
    </row>
    <row r="218" spans="1:20" ht="15.75" customHeight="1" x14ac:dyDescent="0.25">
      <c r="A218" s="58">
        <v>1101</v>
      </c>
      <c r="B218" s="59"/>
      <c r="C218" s="59">
        <v>28</v>
      </c>
      <c r="D218" s="59"/>
      <c r="E218" s="59"/>
      <c r="F218" s="59"/>
      <c r="G218" s="59"/>
      <c r="H218" s="59"/>
      <c r="I218" s="59"/>
      <c r="J218" s="59"/>
      <c r="K218" s="144"/>
      <c r="L218" s="223"/>
      <c r="M218" s="129"/>
      <c r="N218" s="224"/>
      <c r="O218" s="67">
        <f>IF(C218=0,"",C218/B217)</f>
        <v>0.8</v>
      </c>
      <c r="P218" s="68">
        <v>28</v>
      </c>
      <c r="Q218" s="231">
        <f t="shared" ref="Q218:Q225" si="21">IF(P218=0,"",P218/P217)</f>
        <v>0.8</v>
      </c>
      <c r="R218" s="231">
        <f t="shared" ref="R218:R225" si="22">IF(P218=0,"",100%-Q218)</f>
        <v>0.19999999999999996</v>
      </c>
      <c r="T218" s="104"/>
    </row>
    <row r="219" spans="1:20" ht="15.75" customHeight="1" x14ac:dyDescent="0.25">
      <c r="A219" s="58">
        <v>1102</v>
      </c>
      <c r="B219" s="59"/>
      <c r="C219" s="59"/>
      <c r="D219" s="59">
        <v>24</v>
      </c>
      <c r="E219" s="59"/>
      <c r="F219" s="59"/>
      <c r="G219" s="59"/>
      <c r="H219" s="59"/>
      <c r="I219" s="59"/>
      <c r="J219" s="59"/>
      <c r="K219" s="144"/>
      <c r="L219" s="223"/>
      <c r="M219" s="129"/>
      <c r="N219" s="224"/>
      <c r="O219" s="67">
        <f>IF(D219=0,"",D219/C218)</f>
        <v>0.8571428571428571</v>
      </c>
      <c r="P219" s="68">
        <v>26</v>
      </c>
      <c r="Q219" s="231">
        <f t="shared" si="21"/>
        <v>0.9285714285714286</v>
      </c>
      <c r="R219" s="231">
        <f t="shared" si="22"/>
        <v>7.1428571428571397E-2</v>
      </c>
      <c r="T219" s="70">
        <f>P219/P217</f>
        <v>0.74285714285714288</v>
      </c>
    </row>
    <row r="220" spans="1:20" ht="15.75" customHeight="1" x14ac:dyDescent="0.25">
      <c r="A220" s="58">
        <v>1201</v>
      </c>
      <c r="B220" s="59"/>
      <c r="C220" s="59"/>
      <c r="D220" s="59"/>
      <c r="E220" s="59">
        <v>24</v>
      </c>
      <c r="F220" s="59"/>
      <c r="G220" s="59"/>
      <c r="H220" s="59"/>
      <c r="I220" s="59"/>
      <c r="J220" s="59"/>
      <c r="K220" s="144"/>
      <c r="L220" s="223"/>
      <c r="M220" s="129"/>
      <c r="N220" s="224"/>
      <c r="O220" s="67">
        <f>IF(E220=0,"",E220/D219)</f>
        <v>1</v>
      </c>
      <c r="P220" s="68">
        <v>26</v>
      </c>
      <c r="Q220" s="231">
        <f t="shared" si="21"/>
        <v>1</v>
      </c>
      <c r="R220" s="231">
        <f t="shared" si="22"/>
        <v>0</v>
      </c>
      <c r="T220" s="104"/>
    </row>
    <row r="221" spans="1:20" ht="15.75" customHeight="1" x14ac:dyDescent="0.25">
      <c r="A221" s="58">
        <v>1202</v>
      </c>
      <c r="B221" s="59"/>
      <c r="C221" s="59"/>
      <c r="D221" s="59"/>
      <c r="E221" s="59"/>
      <c r="F221" s="59">
        <v>22</v>
      </c>
      <c r="G221" s="59"/>
      <c r="H221" s="59"/>
      <c r="I221" s="59"/>
      <c r="J221" s="59"/>
      <c r="K221" s="144"/>
      <c r="L221" s="223"/>
      <c r="M221" s="129"/>
      <c r="N221" s="224"/>
      <c r="O221" s="67">
        <f>IF(F221=0,"",F221/E220)</f>
        <v>0.91666666666666663</v>
      </c>
      <c r="P221" s="68">
        <v>25</v>
      </c>
      <c r="Q221" s="231">
        <f t="shared" si="21"/>
        <v>0.96153846153846156</v>
      </c>
      <c r="R221" s="231">
        <f t="shared" si="22"/>
        <v>3.8461538461538436E-2</v>
      </c>
      <c r="T221" s="104"/>
    </row>
    <row r="222" spans="1:20" ht="15.75" customHeight="1" x14ac:dyDescent="0.25">
      <c r="A222" s="58">
        <v>1301</v>
      </c>
      <c r="B222" s="59"/>
      <c r="C222" s="59"/>
      <c r="D222" s="59"/>
      <c r="E222" s="59"/>
      <c r="F222" s="59"/>
      <c r="G222" s="59">
        <v>20</v>
      </c>
      <c r="H222" s="59"/>
      <c r="I222" s="59"/>
      <c r="J222" s="59"/>
      <c r="K222" s="144"/>
      <c r="L222" s="223"/>
      <c r="M222" s="129"/>
      <c r="N222" s="224"/>
      <c r="O222" s="67">
        <f>IF(G222=0,"",G222/F221)</f>
        <v>0.90909090909090906</v>
      </c>
      <c r="P222" s="68">
        <v>25</v>
      </c>
      <c r="Q222" s="231">
        <f t="shared" si="21"/>
        <v>1</v>
      </c>
      <c r="R222" s="231">
        <f t="shared" si="22"/>
        <v>0</v>
      </c>
      <c r="T222" s="104"/>
    </row>
    <row r="223" spans="1:20" ht="15.75" customHeight="1" x14ac:dyDescent="0.25">
      <c r="A223" s="58">
        <v>1302</v>
      </c>
      <c r="B223" s="59"/>
      <c r="C223" s="59"/>
      <c r="D223" s="59"/>
      <c r="E223" s="59"/>
      <c r="F223" s="59"/>
      <c r="G223" s="59"/>
      <c r="H223" s="59">
        <v>20</v>
      </c>
      <c r="I223" s="59"/>
      <c r="J223" s="59"/>
      <c r="K223" s="144"/>
      <c r="L223" s="223"/>
      <c r="M223" s="129"/>
      <c r="N223" s="224"/>
      <c r="O223" s="67">
        <f>IF(H223=0,"",H223/G222)</f>
        <v>1</v>
      </c>
      <c r="P223" s="68">
        <v>25</v>
      </c>
      <c r="Q223" s="231">
        <f t="shared" si="21"/>
        <v>1</v>
      </c>
      <c r="R223" s="231">
        <f t="shared" si="22"/>
        <v>0</v>
      </c>
      <c r="T223" s="104"/>
    </row>
    <row r="224" spans="1:20" ht="15.75" customHeight="1" x14ac:dyDescent="0.25">
      <c r="A224" s="58">
        <v>1401</v>
      </c>
      <c r="B224" s="59"/>
      <c r="C224" s="59"/>
      <c r="D224" s="59"/>
      <c r="E224" s="59"/>
      <c r="F224" s="59"/>
      <c r="G224" s="59"/>
      <c r="H224" s="59"/>
      <c r="I224" s="59">
        <v>19</v>
      </c>
      <c r="J224" s="59"/>
      <c r="K224" s="144"/>
      <c r="L224" s="223"/>
      <c r="M224" s="129"/>
      <c r="N224" s="224"/>
      <c r="O224" s="67">
        <f>IF(I224=0,"",I224/H223)</f>
        <v>0.95</v>
      </c>
      <c r="P224" s="68">
        <v>25</v>
      </c>
      <c r="Q224" s="231">
        <f t="shared" si="21"/>
        <v>1</v>
      </c>
      <c r="R224" s="231">
        <f t="shared" si="22"/>
        <v>0</v>
      </c>
      <c r="T224" s="104"/>
    </row>
    <row r="225" spans="1:20" ht="15.75" customHeight="1" x14ac:dyDescent="0.25">
      <c r="A225" s="58">
        <v>1402</v>
      </c>
      <c r="B225" s="59"/>
      <c r="C225" s="59"/>
      <c r="D225" s="59"/>
      <c r="E225" s="59"/>
      <c r="F225" s="59"/>
      <c r="G225" s="59"/>
      <c r="H225" s="59"/>
      <c r="I225" s="59"/>
      <c r="J225" s="59">
        <v>19</v>
      </c>
      <c r="K225" s="144">
        <v>11</v>
      </c>
      <c r="L225" s="223"/>
      <c r="M225" s="129"/>
      <c r="N225" s="224"/>
      <c r="O225" s="71">
        <f>IF(J225=0,"",J225/I224)</f>
        <v>1</v>
      </c>
      <c r="P225" s="68">
        <v>25</v>
      </c>
      <c r="Q225" s="71">
        <f t="shared" si="21"/>
        <v>1</v>
      </c>
      <c r="R225" s="71">
        <f t="shared" si="22"/>
        <v>0</v>
      </c>
      <c r="T225" s="104"/>
    </row>
    <row r="226" spans="1:20" ht="15.75" customHeight="1" x14ac:dyDescent="0.25">
      <c r="A226" s="58">
        <v>1501</v>
      </c>
      <c r="B226" s="59"/>
      <c r="C226" s="59"/>
      <c r="D226" s="59"/>
      <c r="E226" s="59"/>
      <c r="F226" s="59"/>
      <c r="G226" s="59"/>
      <c r="H226" s="59"/>
      <c r="I226" s="59"/>
      <c r="J226" s="59">
        <v>8</v>
      </c>
      <c r="K226" s="144">
        <v>5</v>
      </c>
      <c r="L226" s="223"/>
      <c r="M226" s="129"/>
      <c r="N226" s="225"/>
      <c r="O226" s="129"/>
      <c r="P226" s="68">
        <v>10</v>
      </c>
      <c r="Q226" s="129"/>
      <c r="R226" s="232"/>
      <c r="T226" s="104"/>
    </row>
    <row r="227" spans="1:20" ht="15.75" customHeight="1" x14ac:dyDescent="0.25">
      <c r="A227" s="58">
        <v>1502</v>
      </c>
      <c r="B227" s="59"/>
      <c r="C227" s="59"/>
      <c r="D227" s="59"/>
      <c r="E227" s="59"/>
      <c r="F227" s="59"/>
      <c r="G227" s="59"/>
      <c r="H227" s="59"/>
      <c r="I227" s="59"/>
      <c r="J227" s="59">
        <v>4</v>
      </c>
      <c r="K227" s="144">
        <v>3</v>
      </c>
      <c r="L227" s="223"/>
      <c r="M227" s="129"/>
      <c r="N227" s="225"/>
      <c r="O227" s="233"/>
      <c r="P227" s="109">
        <v>5</v>
      </c>
      <c r="Q227" s="234"/>
      <c r="R227" s="233"/>
      <c r="T227" s="104"/>
    </row>
    <row r="228" spans="1:20" ht="15.75" customHeight="1" x14ac:dyDescent="0.25">
      <c r="A228" s="58">
        <v>1601</v>
      </c>
      <c r="B228" s="59"/>
      <c r="C228" s="59"/>
      <c r="D228" s="59"/>
      <c r="E228" s="59"/>
      <c r="F228" s="59"/>
      <c r="G228" s="59"/>
      <c r="H228" s="59"/>
      <c r="I228" s="59"/>
      <c r="J228" s="59">
        <v>1</v>
      </c>
      <c r="K228" s="144"/>
      <c r="L228" s="223"/>
      <c r="M228" s="129"/>
      <c r="N228" s="225"/>
      <c r="O228" s="233"/>
      <c r="P228" s="196">
        <v>2</v>
      </c>
      <c r="Q228" s="234"/>
      <c r="R228" s="233"/>
      <c r="T228" s="104"/>
    </row>
    <row r="229" spans="1:20" ht="15.75" customHeight="1" x14ac:dyDescent="0.25">
      <c r="A229" s="58">
        <v>1602</v>
      </c>
      <c r="B229" s="59"/>
      <c r="C229" s="59"/>
      <c r="D229" s="59"/>
      <c r="E229" s="59"/>
      <c r="F229" s="59"/>
      <c r="G229" s="59"/>
      <c r="H229" s="59"/>
      <c r="I229" s="59"/>
      <c r="J229" s="59">
        <v>2</v>
      </c>
      <c r="K229" s="144"/>
      <c r="L229" s="223"/>
      <c r="M229" s="129"/>
      <c r="N229" s="225"/>
      <c r="O229" s="235"/>
      <c r="P229" s="198">
        <v>2</v>
      </c>
      <c r="Q229" s="236"/>
      <c r="R229" s="233"/>
      <c r="T229" s="104"/>
    </row>
    <row r="230" spans="1:20" ht="15.75" customHeight="1" x14ac:dyDescent="0.25">
      <c r="A230" s="58">
        <v>1701</v>
      </c>
      <c r="B230" s="59"/>
      <c r="C230" s="59"/>
      <c r="D230" s="59"/>
      <c r="E230" s="59"/>
      <c r="F230" s="59"/>
      <c r="G230" s="59"/>
      <c r="H230" s="59"/>
      <c r="I230" s="59"/>
      <c r="J230" s="59">
        <v>2</v>
      </c>
      <c r="K230" s="144">
        <v>2</v>
      </c>
      <c r="L230" s="223"/>
      <c r="M230" s="129"/>
      <c r="N230" s="225"/>
      <c r="O230" s="235"/>
      <c r="P230" s="198">
        <v>2</v>
      </c>
      <c r="Q230" s="236"/>
      <c r="R230" s="233"/>
      <c r="T230" s="104"/>
    </row>
    <row r="231" spans="1:20" ht="15.75" customHeight="1" x14ac:dyDescent="0.25">
      <c r="A231" s="58">
        <v>1702</v>
      </c>
      <c r="B231" s="59"/>
      <c r="C231" s="59"/>
      <c r="D231" s="59"/>
      <c r="E231" s="59"/>
      <c r="F231" s="59"/>
      <c r="G231" s="59"/>
      <c r="H231" s="59"/>
      <c r="I231" s="59"/>
      <c r="J231" s="59"/>
      <c r="K231" s="144"/>
      <c r="L231" s="223"/>
      <c r="M231" s="129"/>
      <c r="N231" s="225"/>
      <c r="O231" s="191" t="s">
        <v>83</v>
      </c>
      <c r="P231" s="197">
        <v>21</v>
      </c>
      <c r="Q231" s="111">
        <f>K234</f>
        <v>21</v>
      </c>
      <c r="R231" s="193" t="s">
        <v>11</v>
      </c>
      <c r="T231" s="104"/>
    </row>
    <row r="232" spans="1:20" ht="15.75" customHeight="1" x14ac:dyDescent="0.25">
      <c r="A232" s="58">
        <v>1801</v>
      </c>
      <c r="B232" s="59"/>
      <c r="C232" s="59"/>
      <c r="D232" s="59"/>
      <c r="E232" s="59"/>
      <c r="F232" s="59"/>
      <c r="G232" s="59"/>
      <c r="H232" s="59"/>
      <c r="I232" s="59"/>
      <c r="J232" s="59"/>
      <c r="K232" s="144"/>
      <c r="L232" s="223"/>
      <c r="M232" s="129"/>
      <c r="N232" s="225"/>
      <c r="O232" s="192" t="s">
        <v>85</v>
      </c>
      <c r="P232" s="86">
        <f>IF(P231/B217=0,"",P231/B217)</f>
        <v>0.6</v>
      </c>
      <c r="Q232" s="112">
        <f>IF(P231/Q231=0,"",P231/Q231)</f>
        <v>1</v>
      </c>
      <c r="R232" s="194" t="s">
        <v>86</v>
      </c>
      <c r="T232" s="104"/>
    </row>
    <row r="233" spans="1:20" ht="15.75" customHeight="1" x14ac:dyDescent="0.25">
      <c r="A233" s="58">
        <v>1802</v>
      </c>
      <c r="B233" s="59"/>
      <c r="C233" s="59"/>
      <c r="D233" s="59"/>
      <c r="E233" s="59"/>
      <c r="F233" s="59"/>
      <c r="G233" s="59"/>
      <c r="H233" s="59"/>
      <c r="I233" s="59"/>
      <c r="J233" s="59"/>
      <c r="K233" s="144"/>
      <c r="L233" s="226"/>
      <c r="M233" s="227"/>
      <c r="N233" s="228"/>
      <c r="O233" s="90"/>
      <c r="P233" s="91"/>
      <c r="Q233" s="91"/>
      <c r="R233" s="113"/>
      <c r="T233" s="104"/>
    </row>
    <row r="234" spans="1:20" ht="18" customHeight="1" x14ac:dyDescent="0.25">
      <c r="A234" s="28"/>
      <c r="B234" s="280" t="s">
        <v>111</v>
      </c>
      <c r="C234" s="280"/>
      <c r="D234" s="280"/>
      <c r="E234" s="280"/>
      <c r="F234" s="280"/>
      <c r="G234" s="280"/>
      <c r="H234" s="280"/>
      <c r="I234" s="280"/>
      <c r="J234" s="280"/>
      <c r="K234" s="93">
        <f>SUM(K217:K230)</f>
        <v>21</v>
      </c>
      <c r="L234" s="94">
        <f>IF(SUM(K224:K225)=0,"",SUM(K224:K225)/B217)</f>
        <v>0.31428571428571428</v>
      </c>
      <c r="M234" s="94">
        <f>IF(K234=0,"",K234/B217)</f>
        <v>0.6</v>
      </c>
      <c r="N234" s="94">
        <f>IF(K225=0,"",M234-L234)</f>
        <v>0.2857142857142857</v>
      </c>
      <c r="O234" s="3"/>
      <c r="P234" s="29"/>
      <c r="Q234" s="22"/>
      <c r="R234" s="3"/>
      <c r="T234" s="104"/>
    </row>
    <row r="235" spans="1:20" ht="12.75" customHeight="1" x14ac:dyDescent="0.2">
      <c r="A235" s="28"/>
      <c r="B235" s="29"/>
      <c r="C235" s="29"/>
      <c r="D235" s="29"/>
      <c r="E235" s="29"/>
      <c r="F235" s="29"/>
      <c r="G235" s="29"/>
      <c r="H235" s="29"/>
      <c r="I235" s="29"/>
      <c r="J235" s="29"/>
      <c r="K235" s="184"/>
      <c r="L235" s="3"/>
      <c r="M235" s="3"/>
      <c r="N235" s="29"/>
      <c r="O235" s="3"/>
      <c r="P235" s="29"/>
      <c r="Q235" s="22"/>
      <c r="R235" s="3"/>
      <c r="S235" s="29"/>
      <c r="T235" s="37"/>
    </row>
    <row r="236" spans="1:20" ht="12.75" customHeight="1" x14ac:dyDescent="0.2">
      <c r="A236" s="28"/>
      <c r="B236" s="29"/>
      <c r="C236" s="29"/>
      <c r="D236" s="29"/>
      <c r="E236" s="29"/>
      <c r="F236" s="29"/>
      <c r="G236" s="29"/>
      <c r="H236" s="29"/>
      <c r="I236" s="29"/>
      <c r="J236" s="29"/>
      <c r="K236" s="184"/>
      <c r="L236" s="3"/>
      <c r="M236" s="3"/>
      <c r="N236" s="29"/>
      <c r="O236" s="3"/>
      <c r="P236" s="29"/>
      <c r="Q236" s="22"/>
      <c r="R236" s="3"/>
      <c r="S236" s="29"/>
      <c r="T236" s="37"/>
    </row>
    <row r="237" spans="1:20" ht="26.25" customHeight="1" x14ac:dyDescent="0.4">
      <c r="A237" s="2"/>
      <c r="B237" s="270" t="s">
        <v>99</v>
      </c>
      <c r="C237" s="271"/>
      <c r="D237" s="271"/>
      <c r="E237" s="271"/>
      <c r="F237" s="271"/>
      <c r="G237" s="271"/>
      <c r="H237" s="271"/>
      <c r="I237" s="271"/>
      <c r="J237" s="271"/>
      <c r="K237" s="179" t="s">
        <v>73</v>
      </c>
      <c r="L237" s="3"/>
      <c r="M237" s="3"/>
      <c r="N237" s="29"/>
      <c r="O237" s="3"/>
      <c r="P237" s="29"/>
      <c r="Q237" s="29"/>
      <c r="R237" s="29"/>
    </row>
    <row r="238" spans="1:20" ht="20.25" customHeight="1" x14ac:dyDescent="0.2">
      <c r="A238" s="293" t="s">
        <v>10</v>
      </c>
      <c r="B238" s="273" t="s">
        <v>100</v>
      </c>
      <c r="C238" s="274"/>
      <c r="D238" s="274"/>
      <c r="E238" s="274"/>
      <c r="F238" s="274"/>
      <c r="G238" s="274"/>
      <c r="H238" s="274"/>
      <c r="I238" s="274"/>
      <c r="J238" s="275"/>
      <c r="K238" s="276" t="s">
        <v>11</v>
      </c>
      <c r="L238" s="269" t="s">
        <v>3</v>
      </c>
      <c r="M238" s="269" t="s">
        <v>4</v>
      </c>
      <c r="N238" s="278" t="s">
        <v>5</v>
      </c>
      <c r="O238" s="269" t="s">
        <v>6</v>
      </c>
      <c r="P238" s="267" t="s">
        <v>7</v>
      </c>
      <c r="Q238" s="267" t="s">
        <v>8</v>
      </c>
      <c r="R238" s="269" t="s">
        <v>101</v>
      </c>
    </row>
    <row r="239" spans="1:20" ht="15.75" customHeight="1" x14ac:dyDescent="0.25">
      <c r="A239" s="268"/>
      <c r="B239" s="58" t="s">
        <v>102</v>
      </c>
      <c r="C239" s="58" t="s">
        <v>103</v>
      </c>
      <c r="D239" s="58" t="s">
        <v>104</v>
      </c>
      <c r="E239" s="58" t="s">
        <v>105</v>
      </c>
      <c r="F239" s="58" t="s">
        <v>106</v>
      </c>
      <c r="G239" s="58" t="s">
        <v>107</v>
      </c>
      <c r="H239" s="58" t="s">
        <v>108</v>
      </c>
      <c r="I239" s="58" t="s">
        <v>109</v>
      </c>
      <c r="J239" s="58" t="s">
        <v>110</v>
      </c>
      <c r="K239" s="277"/>
      <c r="L239" s="268"/>
      <c r="M239" s="268"/>
      <c r="N239" s="268"/>
      <c r="O239" s="268"/>
      <c r="P239" s="268"/>
      <c r="Q239" s="268"/>
      <c r="R239" s="268"/>
      <c r="T239" s="104"/>
    </row>
    <row r="240" spans="1:20" ht="15.75" customHeight="1" x14ac:dyDescent="0.25">
      <c r="A240" s="58">
        <v>1101</v>
      </c>
      <c r="B240" s="59">
        <v>78</v>
      </c>
      <c r="C240" s="59"/>
      <c r="D240" s="59"/>
      <c r="E240" s="59"/>
      <c r="F240" s="59"/>
      <c r="G240" s="59"/>
      <c r="H240" s="59"/>
      <c r="I240" s="59"/>
      <c r="J240" s="59"/>
      <c r="K240" s="144"/>
      <c r="L240" s="220"/>
      <c r="M240" s="221"/>
      <c r="N240" s="222"/>
      <c r="O240" s="229"/>
      <c r="P240" s="63">
        <f>B240</f>
        <v>78</v>
      </c>
      <c r="Q240" s="230"/>
      <c r="R240" s="229"/>
      <c r="T240" s="104"/>
    </row>
    <row r="241" spans="1:20" ht="15.75" customHeight="1" x14ac:dyDescent="0.25">
      <c r="A241" s="58">
        <v>1102</v>
      </c>
      <c r="B241" s="59"/>
      <c r="C241" s="59">
        <v>69</v>
      </c>
      <c r="D241" s="59"/>
      <c r="E241" s="59"/>
      <c r="F241" s="59"/>
      <c r="G241" s="59"/>
      <c r="H241" s="59"/>
      <c r="I241" s="59"/>
      <c r="J241" s="59"/>
      <c r="K241" s="144"/>
      <c r="L241" s="223"/>
      <c r="M241" s="129"/>
      <c r="N241" s="224"/>
      <c r="O241" s="67">
        <f>IF(C241=0,"",C241/B240)</f>
        <v>0.88461538461538458</v>
      </c>
      <c r="P241" s="68">
        <v>69</v>
      </c>
      <c r="Q241" s="231">
        <f t="shared" ref="Q241:Q248" si="23">IF(P241=0,"",P241/P240)</f>
        <v>0.88461538461538458</v>
      </c>
      <c r="R241" s="231">
        <f t="shared" ref="R241:R248" si="24">IF(P241=0,"",100%-Q241)</f>
        <v>0.11538461538461542</v>
      </c>
      <c r="T241" s="104"/>
    </row>
    <row r="242" spans="1:20" ht="15.75" customHeight="1" x14ac:dyDescent="0.25">
      <c r="A242" s="58">
        <v>1201</v>
      </c>
      <c r="B242" s="59"/>
      <c r="C242" s="59"/>
      <c r="D242" s="59">
        <v>55</v>
      </c>
      <c r="E242" s="59"/>
      <c r="F242" s="59"/>
      <c r="G242" s="59"/>
      <c r="H242" s="59"/>
      <c r="I242" s="59"/>
      <c r="J242" s="59"/>
      <c r="K242" s="144"/>
      <c r="L242" s="223"/>
      <c r="M242" s="129"/>
      <c r="N242" s="224"/>
      <c r="O242" s="67">
        <f>IF(D242=0,"",D242/C241)</f>
        <v>0.79710144927536231</v>
      </c>
      <c r="P242" s="68">
        <v>62</v>
      </c>
      <c r="Q242" s="231">
        <f t="shared" si="23"/>
        <v>0.89855072463768115</v>
      </c>
      <c r="R242" s="231">
        <f t="shared" si="24"/>
        <v>0.10144927536231885</v>
      </c>
      <c r="T242" s="70">
        <f>P242/P240</f>
        <v>0.79487179487179482</v>
      </c>
    </row>
    <row r="243" spans="1:20" ht="15.75" customHeight="1" x14ac:dyDescent="0.25">
      <c r="A243" s="58">
        <v>1202</v>
      </c>
      <c r="B243" s="59"/>
      <c r="C243" s="59"/>
      <c r="D243" s="59"/>
      <c r="E243" s="59">
        <v>49</v>
      </c>
      <c r="F243" s="59"/>
      <c r="G243" s="59"/>
      <c r="H243" s="59"/>
      <c r="I243" s="59"/>
      <c r="J243" s="59"/>
      <c r="K243" s="144"/>
      <c r="L243" s="223"/>
      <c r="M243" s="129"/>
      <c r="N243" s="224"/>
      <c r="O243" s="67">
        <f>IF(E243=0,"",E243/D242)</f>
        <v>0.89090909090909087</v>
      </c>
      <c r="P243" s="68">
        <v>60</v>
      </c>
      <c r="Q243" s="231">
        <f t="shared" si="23"/>
        <v>0.967741935483871</v>
      </c>
      <c r="R243" s="231">
        <f t="shared" si="24"/>
        <v>3.2258064516129004E-2</v>
      </c>
      <c r="T243" s="104"/>
    </row>
    <row r="244" spans="1:20" ht="15.75" customHeight="1" x14ac:dyDescent="0.25">
      <c r="A244" s="58">
        <v>1301</v>
      </c>
      <c r="B244" s="59"/>
      <c r="C244" s="59"/>
      <c r="D244" s="59"/>
      <c r="E244" s="59"/>
      <c r="F244" s="59">
        <v>42</v>
      </c>
      <c r="G244" s="59"/>
      <c r="H244" s="59"/>
      <c r="I244" s="59"/>
      <c r="J244" s="59"/>
      <c r="K244" s="144"/>
      <c r="L244" s="223"/>
      <c r="M244" s="129"/>
      <c r="N244" s="224"/>
      <c r="O244" s="67">
        <f>IF(F244=0,"",F244/E243)</f>
        <v>0.8571428571428571</v>
      </c>
      <c r="P244" s="68">
        <v>58</v>
      </c>
      <c r="Q244" s="231">
        <f t="shared" si="23"/>
        <v>0.96666666666666667</v>
      </c>
      <c r="R244" s="231">
        <f t="shared" si="24"/>
        <v>3.3333333333333326E-2</v>
      </c>
      <c r="T244" s="104"/>
    </row>
    <row r="245" spans="1:20" ht="15.75" customHeight="1" x14ac:dyDescent="0.25">
      <c r="A245" s="58">
        <v>1302</v>
      </c>
      <c r="B245" s="59"/>
      <c r="C245" s="59"/>
      <c r="D245" s="59"/>
      <c r="E245" s="59"/>
      <c r="F245" s="59"/>
      <c r="G245" s="59">
        <v>35</v>
      </c>
      <c r="H245" s="59"/>
      <c r="I245" s="59"/>
      <c r="J245" s="59"/>
      <c r="K245" s="144"/>
      <c r="L245" s="223"/>
      <c r="M245" s="129"/>
      <c r="N245" s="224"/>
      <c r="O245" s="67">
        <f>IF(G245=0,"",G245/F244)</f>
        <v>0.83333333333333337</v>
      </c>
      <c r="P245" s="68">
        <v>54</v>
      </c>
      <c r="Q245" s="231">
        <f t="shared" si="23"/>
        <v>0.93103448275862066</v>
      </c>
      <c r="R245" s="231">
        <f t="shared" si="24"/>
        <v>6.8965517241379337E-2</v>
      </c>
      <c r="T245" s="104"/>
    </row>
    <row r="246" spans="1:20" ht="15.75" customHeight="1" x14ac:dyDescent="0.25">
      <c r="A246" s="58">
        <v>1401</v>
      </c>
      <c r="B246" s="59"/>
      <c r="C246" s="59"/>
      <c r="D246" s="59"/>
      <c r="E246" s="59"/>
      <c r="F246" s="59"/>
      <c r="G246" s="59"/>
      <c r="H246" s="59">
        <v>35</v>
      </c>
      <c r="I246" s="59"/>
      <c r="J246" s="59"/>
      <c r="K246" s="144"/>
      <c r="L246" s="223"/>
      <c r="M246" s="129"/>
      <c r="N246" s="224"/>
      <c r="O246" s="67">
        <f>IF(H246=0,"",H246/G245)</f>
        <v>1</v>
      </c>
      <c r="P246" s="68">
        <v>53</v>
      </c>
      <c r="Q246" s="231">
        <f t="shared" si="23"/>
        <v>0.98148148148148151</v>
      </c>
      <c r="R246" s="231">
        <f t="shared" si="24"/>
        <v>1.851851851851849E-2</v>
      </c>
      <c r="T246" s="104"/>
    </row>
    <row r="247" spans="1:20" ht="15.75" customHeight="1" x14ac:dyDescent="0.25">
      <c r="A247" s="58">
        <v>1402</v>
      </c>
      <c r="B247" s="59"/>
      <c r="C247" s="59"/>
      <c r="D247" s="59"/>
      <c r="E247" s="59"/>
      <c r="F247" s="59"/>
      <c r="G247" s="59"/>
      <c r="H247" s="59"/>
      <c r="I247" s="59">
        <v>34</v>
      </c>
      <c r="J247" s="59"/>
      <c r="K247" s="144"/>
      <c r="L247" s="223"/>
      <c r="M247" s="129"/>
      <c r="N247" s="224"/>
      <c r="O247" s="67">
        <f>IF(I247=0,"",I247/H246)</f>
        <v>0.97142857142857142</v>
      </c>
      <c r="P247" s="68">
        <v>49</v>
      </c>
      <c r="Q247" s="231">
        <f t="shared" si="23"/>
        <v>0.92452830188679247</v>
      </c>
      <c r="R247" s="231">
        <f t="shared" si="24"/>
        <v>7.547169811320753E-2</v>
      </c>
      <c r="T247" s="104"/>
    </row>
    <row r="248" spans="1:20" ht="15.75" customHeight="1" x14ac:dyDescent="0.25">
      <c r="A248" s="58">
        <v>1501</v>
      </c>
      <c r="B248" s="59"/>
      <c r="C248" s="59"/>
      <c r="D248" s="59"/>
      <c r="E248" s="59"/>
      <c r="F248" s="59"/>
      <c r="G248" s="59"/>
      <c r="H248" s="59"/>
      <c r="I248" s="59"/>
      <c r="J248" s="59">
        <v>34</v>
      </c>
      <c r="K248" s="144">
        <v>9</v>
      </c>
      <c r="L248" s="223"/>
      <c r="M248" s="129"/>
      <c r="N248" s="224"/>
      <c r="O248" s="71">
        <f>IF(J248=0,"",J248/I247)</f>
        <v>1</v>
      </c>
      <c r="P248" s="68">
        <v>48</v>
      </c>
      <c r="Q248" s="71">
        <f t="shared" si="23"/>
        <v>0.97959183673469385</v>
      </c>
      <c r="R248" s="71">
        <f t="shared" si="24"/>
        <v>2.0408163265306145E-2</v>
      </c>
      <c r="T248" s="104"/>
    </row>
    <row r="249" spans="1:20" ht="15.75" customHeight="1" x14ac:dyDescent="0.25">
      <c r="A249" s="58">
        <v>1502</v>
      </c>
      <c r="B249" s="59"/>
      <c r="C249" s="59"/>
      <c r="D249" s="59"/>
      <c r="E249" s="59"/>
      <c r="F249" s="59"/>
      <c r="G249" s="59"/>
      <c r="H249" s="59"/>
      <c r="I249" s="59"/>
      <c r="J249" s="59">
        <v>26</v>
      </c>
      <c r="K249" s="144">
        <v>10</v>
      </c>
      <c r="L249" s="223"/>
      <c r="M249" s="129"/>
      <c r="N249" s="225"/>
      <c r="O249" s="129"/>
      <c r="P249" s="68">
        <v>35</v>
      </c>
      <c r="Q249" s="129"/>
      <c r="R249" s="232"/>
      <c r="T249" s="104"/>
    </row>
    <row r="250" spans="1:20" ht="15.75" customHeight="1" x14ac:dyDescent="0.25">
      <c r="A250" s="58">
        <v>1601</v>
      </c>
      <c r="B250" s="59"/>
      <c r="C250" s="59"/>
      <c r="D250" s="59"/>
      <c r="E250" s="59"/>
      <c r="F250" s="59"/>
      <c r="G250" s="59"/>
      <c r="H250" s="59"/>
      <c r="I250" s="59"/>
      <c r="J250" s="59">
        <v>19</v>
      </c>
      <c r="K250" s="144">
        <v>14</v>
      </c>
      <c r="L250" s="223"/>
      <c r="M250" s="129"/>
      <c r="N250" s="225"/>
      <c r="O250" s="233"/>
      <c r="P250" s="109">
        <v>23</v>
      </c>
      <c r="Q250" s="234"/>
      <c r="R250" s="233"/>
      <c r="T250" s="104"/>
    </row>
    <row r="251" spans="1:20" ht="15.75" customHeight="1" x14ac:dyDescent="0.25">
      <c r="A251" s="58">
        <v>1602</v>
      </c>
      <c r="B251" s="59"/>
      <c r="C251" s="59"/>
      <c r="D251" s="59"/>
      <c r="E251" s="59"/>
      <c r="F251" s="59"/>
      <c r="G251" s="59"/>
      <c r="H251" s="59"/>
      <c r="I251" s="59"/>
      <c r="J251" s="59">
        <v>7</v>
      </c>
      <c r="K251" s="144">
        <v>2</v>
      </c>
      <c r="L251" s="223"/>
      <c r="M251" s="129"/>
      <c r="N251" s="225"/>
      <c r="O251" s="233"/>
      <c r="P251" s="109">
        <v>10</v>
      </c>
      <c r="Q251" s="234"/>
      <c r="R251" s="233"/>
      <c r="T251" s="104"/>
    </row>
    <row r="252" spans="1:20" ht="15.75" customHeight="1" x14ac:dyDescent="0.25">
      <c r="A252" s="58">
        <v>1701</v>
      </c>
      <c r="B252" s="59"/>
      <c r="C252" s="59"/>
      <c r="D252" s="59"/>
      <c r="E252" s="59"/>
      <c r="F252" s="59"/>
      <c r="G252" s="59"/>
      <c r="H252" s="59"/>
      <c r="I252" s="59"/>
      <c r="J252" s="59">
        <v>2</v>
      </c>
      <c r="K252" s="144">
        <v>3</v>
      </c>
      <c r="L252" s="223"/>
      <c r="M252" s="129"/>
      <c r="N252" s="225"/>
      <c r="O252" s="233"/>
      <c r="P252" s="109">
        <v>4</v>
      </c>
      <c r="Q252" s="234"/>
      <c r="R252" s="233"/>
      <c r="T252" s="104"/>
    </row>
    <row r="253" spans="1:20" ht="15.75" customHeight="1" x14ac:dyDescent="0.25">
      <c r="A253" s="58">
        <v>1702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144"/>
      <c r="L253" s="223"/>
      <c r="M253" s="129"/>
      <c r="N253" s="225"/>
      <c r="O253" s="129"/>
      <c r="P253" s="225"/>
      <c r="Q253" s="124"/>
      <c r="R253" s="233"/>
      <c r="T253" s="104"/>
    </row>
    <row r="254" spans="1:20" ht="15.75" customHeight="1" x14ac:dyDescent="0.25">
      <c r="A254" s="58">
        <v>1801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144"/>
      <c r="L254" s="223"/>
      <c r="M254" s="129"/>
      <c r="N254" s="225"/>
      <c r="O254" s="191" t="s">
        <v>83</v>
      </c>
      <c r="P254" s="82">
        <v>38</v>
      </c>
      <c r="Q254" s="111">
        <f>K257</f>
        <v>38</v>
      </c>
      <c r="R254" s="193" t="s">
        <v>11</v>
      </c>
      <c r="T254" s="104"/>
    </row>
    <row r="255" spans="1:20" ht="15.75" customHeight="1" x14ac:dyDescent="0.25">
      <c r="A255" s="58">
        <v>1802</v>
      </c>
      <c r="B255" s="59"/>
      <c r="C255" s="59"/>
      <c r="D255" s="59"/>
      <c r="E255" s="59"/>
      <c r="F255" s="59"/>
      <c r="G255" s="59"/>
      <c r="H255" s="59"/>
      <c r="I255" s="59"/>
      <c r="J255" s="59"/>
      <c r="K255" s="144"/>
      <c r="L255" s="223"/>
      <c r="M255" s="129"/>
      <c r="N255" s="225"/>
      <c r="O255" s="192" t="s">
        <v>85</v>
      </c>
      <c r="P255" s="86">
        <f>IF(P254/B240=0,"",P254/B240)</f>
        <v>0.48717948717948717</v>
      </c>
      <c r="Q255" s="112">
        <f>IF(P254/Q254=0,"",P254/Q254)</f>
        <v>1</v>
      </c>
      <c r="R255" s="194" t="s">
        <v>86</v>
      </c>
      <c r="T255" s="104"/>
    </row>
    <row r="256" spans="1:20" ht="15.75" customHeight="1" x14ac:dyDescent="0.25">
      <c r="A256" s="58">
        <v>1901</v>
      </c>
      <c r="B256" s="59"/>
      <c r="C256" s="59"/>
      <c r="D256" s="59"/>
      <c r="E256" s="59"/>
      <c r="F256" s="59"/>
      <c r="G256" s="59"/>
      <c r="H256" s="59"/>
      <c r="I256" s="59"/>
      <c r="J256" s="59"/>
      <c r="K256" s="144"/>
      <c r="L256" s="226"/>
      <c r="M256" s="227"/>
      <c r="N256" s="228"/>
      <c r="O256" s="90"/>
      <c r="P256" s="91"/>
      <c r="Q256" s="91"/>
      <c r="R256" s="113"/>
      <c r="T256" s="104"/>
    </row>
    <row r="257" spans="1:20" ht="18" customHeight="1" x14ac:dyDescent="0.25">
      <c r="A257" s="28"/>
      <c r="B257" s="280" t="s">
        <v>111</v>
      </c>
      <c r="C257" s="280"/>
      <c r="D257" s="280"/>
      <c r="E257" s="280"/>
      <c r="F257" s="280"/>
      <c r="G257" s="280"/>
      <c r="H257" s="280"/>
      <c r="I257" s="280"/>
      <c r="J257" s="280"/>
      <c r="K257" s="93">
        <f>SUM(K240:K253)</f>
        <v>38</v>
      </c>
      <c r="L257" s="94">
        <f>IF(SUM(K247:K248)=0,"",SUM(K247:K248)/B240)</f>
        <v>0.11538461538461539</v>
      </c>
      <c r="M257" s="94">
        <f>IF(K257=0,"",K257/B240)</f>
        <v>0.48717948717948717</v>
      </c>
      <c r="N257" s="94">
        <f>IF(K248=0,"",M257-L257)</f>
        <v>0.37179487179487181</v>
      </c>
      <c r="O257" s="3"/>
      <c r="P257" s="29"/>
      <c r="Q257" s="22"/>
      <c r="R257" s="3"/>
      <c r="T257" s="104"/>
    </row>
    <row r="258" spans="1:20" ht="12.75" customHeight="1" x14ac:dyDescent="0.2">
      <c r="A258" s="28"/>
      <c r="B258" s="29"/>
      <c r="C258" s="29"/>
      <c r="D258" s="29"/>
      <c r="E258" s="29"/>
      <c r="F258" s="29"/>
      <c r="G258" s="29"/>
      <c r="H258" s="29"/>
      <c r="I258" s="29"/>
      <c r="J258" s="29"/>
      <c r="K258" s="184"/>
      <c r="L258" s="3"/>
      <c r="M258" s="3"/>
      <c r="N258" s="29"/>
      <c r="O258" s="3"/>
      <c r="P258" s="29"/>
      <c r="Q258" s="22"/>
      <c r="R258" s="3"/>
      <c r="S258" s="29"/>
      <c r="T258" s="22"/>
    </row>
    <row r="259" spans="1:20" ht="12.75" customHeight="1" x14ac:dyDescent="0.2">
      <c r="A259" s="28"/>
      <c r="B259" s="29"/>
      <c r="C259" s="29"/>
      <c r="D259" s="29"/>
      <c r="E259" s="29"/>
      <c r="F259" s="29"/>
      <c r="G259" s="29"/>
      <c r="H259" s="29"/>
      <c r="I259" s="29"/>
      <c r="J259" s="29"/>
      <c r="K259" s="184"/>
      <c r="L259" s="3"/>
      <c r="M259" s="3"/>
      <c r="N259" s="29"/>
      <c r="O259" s="3"/>
      <c r="P259" s="29"/>
      <c r="Q259" s="22"/>
      <c r="R259" s="3"/>
      <c r="S259" s="29"/>
      <c r="T259" s="22"/>
    </row>
    <row r="260" spans="1:20" ht="26.25" customHeight="1" x14ac:dyDescent="0.4">
      <c r="A260" s="2"/>
      <c r="B260" s="270" t="s">
        <v>99</v>
      </c>
      <c r="C260" s="271"/>
      <c r="D260" s="271"/>
      <c r="E260" s="271"/>
      <c r="F260" s="271"/>
      <c r="G260" s="271"/>
      <c r="H260" s="271"/>
      <c r="I260" s="271"/>
      <c r="J260" s="271"/>
      <c r="K260" s="179" t="s">
        <v>76</v>
      </c>
      <c r="L260" s="3"/>
      <c r="M260" s="3"/>
      <c r="N260" s="29"/>
      <c r="O260" s="3"/>
      <c r="P260" s="29"/>
      <c r="Q260" s="29"/>
      <c r="R260" s="29"/>
    </row>
    <row r="261" spans="1:20" ht="20.25" customHeight="1" x14ac:dyDescent="0.2">
      <c r="A261" s="293" t="s">
        <v>10</v>
      </c>
      <c r="B261" s="273" t="s">
        <v>100</v>
      </c>
      <c r="C261" s="274"/>
      <c r="D261" s="274"/>
      <c r="E261" s="274"/>
      <c r="F261" s="274"/>
      <c r="G261" s="274"/>
      <c r="H261" s="274"/>
      <c r="I261" s="274"/>
      <c r="J261" s="275"/>
      <c r="K261" s="276" t="s">
        <v>11</v>
      </c>
      <c r="L261" s="269" t="s">
        <v>3</v>
      </c>
      <c r="M261" s="269" t="s">
        <v>4</v>
      </c>
      <c r="N261" s="278" t="s">
        <v>5</v>
      </c>
      <c r="O261" s="269" t="s">
        <v>6</v>
      </c>
      <c r="P261" s="267" t="s">
        <v>7</v>
      </c>
      <c r="Q261" s="267" t="s">
        <v>8</v>
      </c>
      <c r="R261" s="269" t="s">
        <v>101</v>
      </c>
    </row>
    <row r="262" spans="1:20" ht="15.75" customHeight="1" x14ac:dyDescent="0.25">
      <c r="A262" s="268"/>
      <c r="B262" s="58" t="s">
        <v>102</v>
      </c>
      <c r="C262" s="58" t="s">
        <v>103</v>
      </c>
      <c r="D262" s="58" t="s">
        <v>104</v>
      </c>
      <c r="E262" s="58" t="s">
        <v>105</v>
      </c>
      <c r="F262" s="58" t="s">
        <v>106</v>
      </c>
      <c r="G262" s="58" t="s">
        <v>107</v>
      </c>
      <c r="H262" s="58" t="s">
        <v>108</v>
      </c>
      <c r="I262" s="58" t="s">
        <v>109</v>
      </c>
      <c r="J262" s="58" t="s">
        <v>110</v>
      </c>
      <c r="K262" s="277"/>
      <c r="L262" s="268"/>
      <c r="M262" s="268"/>
      <c r="N262" s="268"/>
      <c r="O262" s="268"/>
      <c r="P262" s="268"/>
      <c r="Q262" s="268"/>
      <c r="R262" s="268"/>
      <c r="T262" s="104"/>
    </row>
    <row r="263" spans="1:20" ht="15.75" customHeight="1" x14ac:dyDescent="0.25">
      <c r="A263" s="58">
        <v>1102</v>
      </c>
      <c r="B263" s="59">
        <v>64</v>
      </c>
      <c r="C263" s="59"/>
      <c r="D263" s="59"/>
      <c r="E263" s="59"/>
      <c r="F263" s="59"/>
      <c r="G263" s="59"/>
      <c r="H263" s="59"/>
      <c r="I263" s="59"/>
      <c r="J263" s="59"/>
      <c r="K263" s="144"/>
      <c r="L263" s="220"/>
      <c r="M263" s="221"/>
      <c r="N263" s="222"/>
      <c r="O263" s="229"/>
      <c r="P263" s="63">
        <f>B263</f>
        <v>64</v>
      </c>
      <c r="Q263" s="230"/>
      <c r="R263" s="229"/>
      <c r="T263" s="104"/>
    </row>
    <row r="264" spans="1:20" ht="15.75" customHeight="1" x14ac:dyDescent="0.25">
      <c r="A264" s="58">
        <v>1201</v>
      </c>
      <c r="B264" s="59"/>
      <c r="C264" s="59">
        <v>60</v>
      </c>
      <c r="D264" s="59"/>
      <c r="E264" s="59"/>
      <c r="F264" s="59"/>
      <c r="G264" s="59"/>
      <c r="H264" s="59"/>
      <c r="I264" s="59"/>
      <c r="J264" s="59"/>
      <c r="K264" s="144"/>
      <c r="L264" s="223"/>
      <c r="M264" s="129"/>
      <c r="N264" s="224"/>
      <c r="O264" s="67">
        <f>IF(C264=0,"",C264/B263)</f>
        <v>0.9375</v>
      </c>
      <c r="P264" s="68">
        <v>60</v>
      </c>
      <c r="Q264" s="231">
        <f t="shared" ref="Q264:Q271" si="25">IF(P264=0,"",P264/P263)</f>
        <v>0.9375</v>
      </c>
      <c r="R264" s="231">
        <f t="shared" ref="R264:R271" si="26">IF(P264=0,"",100%-Q264)</f>
        <v>6.25E-2</v>
      </c>
      <c r="T264" s="104"/>
    </row>
    <row r="265" spans="1:20" ht="15.75" customHeight="1" x14ac:dyDescent="0.25">
      <c r="A265" s="58">
        <v>1202</v>
      </c>
      <c r="B265" s="59"/>
      <c r="C265" s="59"/>
      <c r="D265" s="59">
        <v>49</v>
      </c>
      <c r="E265" s="59"/>
      <c r="F265" s="59"/>
      <c r="G265" s="59"/>
      <c r="H265" s="59"/>
      <c r="I265" s="59"/>
      <c r="J265" s="59"/>
      <c r="K265" s="144"/>
      <c r="L265" s="223"/>
      <c r="M265" s="129"/>
      <c r="N265" s="224"/>
      <c r="O265" s="67">
        <f>IF(D265=0,"",D265/C264)</f>
        <v>0.81666666666666665</v>
      </c>
      <c r="P265" s="68">
        <v>56</v>
      </c>
      <c r="Q265" s="231">
        <f t="shared" si="25"/>
        <v>0.93333333333333335</v>
      </c>
      <c r="R265" s="231">
        <f t="shared" si="26"/>
        <v>6.6666666666666652E-2</v>
      </c>
      <c r="T265" s="70">
        <f>P265/P263</f>
        <v>0.875</v>
      </c>
    </row>
    <row r="266" spans="1:20" ht="15.75" customHeight="1" x14ac:dyDescent="0.25">
      <c r="A266" s="58">
        <v>1301</v>
      </c>
      <c r="B266" s="59"/>
      <c r="C266" s="59"/>
      <c r="D266" s="59"/>
      <c r="E266" s="59">
        <v>44</v>
      </c>
      <c r="F266" s="59"/>
      <c r="G266" s="59"/>
      <c r="H266" s="59"/>
      <c r="I266" s="59"/>
      <c r="J266" s="59"/>
      <c r="K266" s="144"/>
      <c r="L266" s="223"/>
      <c r="M266" s="129"/>
      <c r="N266" s="224"/>
      <c r="O266" s="67">
        <f>IF(E266=0,"",E266/D265)</f>
        <v>0.89795918367346939</v>
      </c>
      <c r="P266" s="68">
        <v>56</v>
      </c>
      <c r="Q266" s="231">
        <f t="shared" si="25"/>
        <v>1</v>
      </c>
      <c r="R266" s="231">
        <f t="shared" si="26"/>
        <v>0</v>
      </c>
      <c r="T266" s="104"/>
    </row>
    <row r="267" spans="1:20" ht="15.75" customHeight="1" x14ac:dyDescent="0.25">
      <c r="A267" s="58">
        <v>1302</v>
      </c>
      <c r="B267" s="59"/>
      <c r="C267" s="59"/>
      <c r="D267" s="59"/>
      <c r="E267" s="59"/>
      <c r="F267" s="59">
        <v>40</v>
      </c>
      <c r="G267" s="59"/>
      <c r="H267" s="59"/>
      <c r="I267" s="59"/>
      <c r="J267" s="59"/>
      <c r="K267" s="144"/>
      <c r="L267" s="223"/>
      <c r="M267" s="129"/>
      <c r="N267" s="224"/>
      <c r="O267" s="67">
        <f>IF(F267=0,"",F267/E266)</f>
        <v>0.90909090909090906</v>
      </c>
      <c r="P267" s="68">
        <v>53</v>
      </c>
      <c r="Q267" s="231">
        <f t="shared" si="25"/>
        <v>0.9464285714285714</v>
      </c>
      <c r="R267" s="231">
        <f t="shared" si="26"/>
        <v>5.3571428571428603E-2</v>
      </c>
      <c r="T267" s="104"/>
    </row>
    <row r="268" spans="1:20" ht="15.75" customHeight="1" x14ac:dyDescent="0.25">
      <c r="A268" s="58">
        <v>1401</v>
      </c>
      <c r="B268" s="59"/>
      <c r="C268" s="59"/>
      <c r="D268" s="59"/>
      <c r="E268" s="59"/>
      <c r="F268" s="59"/>
      <c r="G268" s="59">
        <v>34</v>
      </c>
      <c r="H268" s="59"/>
      <c r="I268" s="59"/>
      <c r="J268" s="59"/>
      <c r="K268" s="144"/>
      <c r="L268" s="223"/>
      <c r="M268" s="129"/>
      <c r="N268" s="224"/>
      <c r="O268" s="67">
        <f>IF(G268=0,"",G268/F267)</f>
        <v>0.85</v>
      </c>
      <c r="P268" s="68">
        <v>51</v>
      </c>
      <c r="Q268" s="231">
        <f t="shared" si="25"/>
        <v>0.96226415094339623</v>
      </c>
      <c r="R268" s="231">
        <f t="shared" si="26"/>
        <v>3.7735849056603765E-2</v>
      </c>
      <c r="T268" s="104"/>
    </row>
    <row r="269" spans="1:20" ht="15.75" customHeight="1" x14ac:dyDescent="0.25">
      <c r="A269" s="58">
        <v>1402</v>
      </c>
      <c r="B269" s="59"/>
      <c r="C269" s="59"/>
      <c r="D269" s="59"/>
      <c r="E269" s="59"/>
      <c r="F269" s="59"/>
      <c r="G269" s="59"/>
      <c r="H269" s="59">
        <v>30</v>
      </c>
      <c r="I269" s="59"/>
      <c r="J269" s="59"/>
      <c r="K269" s="144"/>
      <c r="L269" s="223"/>
      <c r="M269" s="129"/>
      <c r="N269" s="224"/>
      <c r="O269" s="67">
        <f>IF(H269=0,"",H269/G268)</f>
        <v>0.88235294117647056</v>
      </c>
      <c r="P269" s="68">
        <v>49</v>
      </c>
      <c r="Q269" s="231">
        <f t="shared" si="25"/>
        <v>0.96078431372549022</v>
      </c>
      <c r="R269" s="231">
        <f t="shared" si="26"/>
        <v>3.9215686274509776E-2</v>
      </c>
      <c r="T269" s="104"/>
    </row>
    <row r="270" spans="1:20" ht="15.75" customHeight="1" x14ac:dyDescent="0.25">
      <c r="A270" s="58">
        <v>1501</v>
      </c>
      <c r="B270" s="59"/>
      <c r="C270" s="59"/>
      <c r="D270" s="59"/>
      <c r="E270" s="59"/>
      <c r="F270" s="59"/>
      <c r="G270" s="59"/>
      <c r="H270" s="59"/>
      <c r="I270" s="59">
        <v>30</v>
      </c>
      <c r="J270" s="59"/>
      <c r="K270" s="144"/>
      <c r="L270" s="223"/>
      <c r="M270" s="129"/>
      <c r="N270" s="224"/>
      <c r="O270" s="67">
        <f>IF(I270=0,"",I270/H269)</f>
        <v>1</v>
      </c>
      <c r="P270" s="68">
        <v>48</v>
      </c>
      <c r="Q270" s="231">
        <f t="shared" si="25"/>
        <v>0.97959183673469385</v>
      </c>
      <c r="R270" s="231">
        <f t="shared" si="26"/>
        <v>2.0408163265306145E-2</v>
      </c>
      <c r="T270" s="104"/>
    </row>
    <row r="271" spans="1:20" ht="15.75" customHeight="1" x14ac:dyDescent="0.25">
      <c r="A271" s="58">
        <v>1502</v>
      </c>
      <c r="B271" s="59"/>
      <c r="C271" s="59"/>
      <c r="D271" s="59"/>
      <c r="E271" s="59"/>
      <c r="F271" s="59"/>
      <c r="G271" s="59"/>
      <c r="H271" s="59"/>
      <c r="I271" s="59"/>
      <c r="J271" s="59">
        <v>29</v>
      </c>
      <c r="K271" s="144">
        <v>7</v>
      </c>
      <c r="L271" s="223"/>
      <c r="M271" s="129"/>
      <c r="N271" s="224"/>
      <c r="O271" s="71">
        <f>IF(J271=0,"",J271/I270)</f>
        <v>0.96666666666666667</v>
      </c>
      <c r="P271" s="68">
        <v>48</v>
      </c>
      <c r="Q271" s="71">
        <f t="shared" si="25"/>
        <v>1</v>
      </c>
      <c r="R271" s="71">
        <f t="shared" si="26"/>
        <v>0</v>
      </c>
      <c r="T271" s="104"/>
    </row>
    <row r="272" spans="1:20" ht="15.75" customHeight="1" x14ac:dyDescent="0.25">
      <c r="A272" s="58">
        <v>1601</v>
      </c>
      <c r="B272" s="59"/>
      <c r="C272" s="59"/>
      <c r="D272" s="59"/>
      <c r="E272" s="59"/>
      <c r="F272" s="59"/>
      <c r="G272" s="59"/>
      <c r="H272" s="59"/>
      <c r="I272" s="59"/>
      <c r="J272" s="59">
        <v>36</v>
      </c>
      <c r="K272" s="144">
        <v>18</v>
      </c>
      <c r="L272" s="223"/>
      <c r="M272" s="129"/>
      <c r="N272" s="225"/>
      <c r="O272" s="129"/>
      <c r="P272" s="68">
        <v>38</v>
      </c>
      <c r="Q272" s="129"/>
      <c r="R272" s="232"/>
      <c r="T272" s="104"/>
    </row>
    <row r="273" spans="1:20" ht="15.75" customHeight="1" x14ac:dyDescent="0.25">
      <c r="A273" s="58">
        <v>1602</v>
      </c>
      <c r="B273" s="59"/>
      <c r="C273" s="59"/>
      <c r="D273" s="59"/>
      <c r="E273" s="59"/>
      <c r="F273" s="59"/>
      <c r="G273" s="59"/>
      <c r="H273" s="59"/>
      <c r="I273" s="59"/>
      <c r="J273" s="59">
        <v>11</v>
      </c>
      <c r="K273" s="144">
        <v>8</v>
      </c>
      <c r="L273" s="223"/>
      <c r="M273" s="129"/>
      <c r="N273" s="225"/>
      <c r="O273" s="233"/>
      <c r="P273" s="109">
        <v>20</v>
      </c>
      <c r="Q273" s="234"/>
      <c r="R273" s="233"/>
      <c r="T273" s="104"/>
    </row>
    <row r="274" spans="1:20" ht="15.75" customHeight="1" x14ac:dyDescent="0.25">
      <c r="A274" s="58">
        <v>1701</v>
      </c>
      <c r="B274" s="59"/>
      <c r="C274" s="59"/>
      <c r="D274" s="59"/>
      <c r="E274" s="59"/>
      <c r="F274" s="59"/>
      <c r="G274" s="59"/>
      <c r="H274" s="59"/>
      <c r="I274" s="59"/>
      <c r="J274" s="59">
        <v>3</v>
      </c>
      <c r="K274" s="144">
        <v>6</v>
      </c>
      <c r="L274" s="223"/>
      <c r="M274" s="129"/>
      <c r="N274" s="225"/>
      <c r="O274" s="233"/>
      <c r="P274" s="109">
        <v>10</v>
      </c>
      <c r="Q274" s="234"/>
      <c r="R274" s="233"/>
      <c r="T274" s="104"/>
    </row>
    <row r="275" spans="1:20" ht="15.75" customHeight="1" x14ac:dyDescent="0.25">
      <c r="A275" s="58">
        <v>1702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144">
        <v>3</v>
      </c>
      <c r="L275" s="223"/>
      <c r="M275" s="129"/>
      <c r="N275" s="225"/>
      <c r="O275" s="233"/>
      <c r="P275" s="109">
        <v>3</v>
      </c>
      <c r="Q275" s="234"/>
      <c r="R275" s="233"/>
      <c r="T275" s="104"/>
    </row>
    <row r="276" spans="1:20" ht="15.75" customHeight="1" x14ac:dyDescent="0.25">
      <c r="A276" s="58">
        <v>1801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144"/>
      <c r="L276" s="223"/>
      <c r="M276" s="129"/>
      <c r="N276" s="225"/>
      <c r="O276" s="129"/>
      <c r="P276" s="225"/>
      <c r="Q276" s="124"/>
      <c r="R276" s="233"/>
      <c r="T276" s="104"/>
    </row>
    <row r="277" spans="1:20" ht="15.75" customHeight="1" x14ac:dyDescent="0.25">
      <c r="A277" s="58">
        <v>1802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144"/>
      <c r="L277" s="223"/>
      <c r="M277" s="129"/>
      <c r="N277" s="225"/>
      <c r="O277" s="191" t="s">
        <v>83</v>
      </c>
      <c r="P277" s="82">
        <v>42</v>
      </c>
      <c r="Q277" s="111">
        <f>K280</f>
        <v>42</v>
      </c>
      <c r="R277" s="193" t="s">
        <v>11</v>
      </c>
      <c r="T277" s="104"/>
    </row>
    <row r="278" spans="1:20" ht="15.75" customHeight="1" x14ac:dyDescent="0.25">
      <c r="A278" s="58">
        <v>1901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144"/>
      <c r="L278" s="223"/>
      <c r="M278" s="129"/>
      <c r="N278" s="225"/>
      <c r="O278" s="192" t="s">
        <v>85</v>
      </c>
      <c r="P278" s="86">
        <f>IF(P277/B263=0,"",P277/B263)</f>
        <v>0.65625</v>
      </c>
      <c r="Q278" s="112">
        <f>IF(P277/Q277=0,"",P277/Q277)</f>
        <v>1</v>
      </c>
      <c r="R278" s="194" t="s">
        <v>86</v>
      </c>
      <c r="T278" s="104"/>
    </row>
    <row r="279" spans="1:20" ht="15.75" customHeight="1" x14ac:dyDescent="0.25">
      <c r="A279" s="58">
        <v>1902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144"/>
      <c r="L279" s="226"/>
      <c r="M279" s="227"/>
      <c r="N279" s="228"/>
      <c r="O279" s="90"/>
      <c r="P279" s="91"/>
      <c r="Q279" s="91"/>
      <c r="R279" s="113"/>
      <c r="T279" s="104"/>
    </row>
    <row r="280" spans="1:20" ht="18" customHeight="1" x14ac:dyDescent="0.25">
      <c r="A280" s="28"/>
      <c r="B280" s="280" t="s">
        <v>111</v>
      </c>
      <c r="C280" s="280"/>
      <c r="D280" s="280"/>
      <c r="E280" s="280"/>
      <c r="F280" s="280"/>
      <c r="G280" s="280"/>
      <c r="H280" s="280"/>
      <c r="I280" s="280"/>
      <c r="J280" s="280"/>
      <c r="K280" s="93">
        <f>SUM(K263:K276)</f>
        <v>42</v>
      </c>
      <c r="L280" s="94">
        <f>IF(SUM(K270:K271)=0,"",SUM(K270:K271)/B263)</f>
        <v>0.109375</v>
      </c>
      <c r="M280" s="94">
        <f>IF(K280=0,"",K280/B263)</f>
        <v>0.65625</v>
      </c>
      <c r="N280" s="94">
        <f>IF(K271=0,"",M280-L280)</f>
        <v>0.546875</v>
      </c>
      <c r="O280" s="3"/>
      <c r="P280" s="29"/>
      <c r="Q280" s="22"/>
      <c r="R280" s="3"/>
      <c r="T280" s="104"/>
    </row>
    <row r="281" spans="1:20" ht="12.75" customHeight="1" x14ac:dyDescent="0.2">
      <c r="L281" s="3"/>
      <c r="M281" s="3"/>
      <c r="O281" s="3"/>
    </row>
    <row r="282" spans="1:20" ht="12.75" customHeight="1" x14ac:dyDescent="0.2">
      <c r="L282" s="3"/>
      <c r="M282" s="3"/>
      <c r="O282" s="3"/>
    </row>
    <row r="283" spans="1:20" ht="26.25" customHeight="1" x14ac:dyDescent="0.4">
      <c r="A283" s="2"/>
      <c r="B283" s="270" t="s">
        <v>99</v>
      </c>
      <c r="C283" s="271"/>
      <c r="D283" s="271"/>
      <c r="E283" s="271"/>
      <c r="F283" s="271"/>
      <c r="G283" s="271"/>
      <c r="H283" s="271"/>
      <c r="I283" s="271"/>
      <c r="J283" s="271"/>
      <c r="K283" s="179" t="s">
        <v>80</v>
      </c>
      <c r="L283" s="3"/>
      <c r="M283" s="3"/>
      <c r="N283" s="29"/>
      <c r="O283" s="3"/>
      <c r="P283" s="29"/>
      <c r="Q283" s="29"/>
      <c r="R283" s="29"/>
    </row>
    <row r="284" spans="1:20" ht="20.25" customHeight="1" x14ac:dyDescent="0.2">
      <c r="A284" s="293" t="s">
        <v>10</v>
      </c>
      <c r="B284" s="273" t="s">
        <v>100</v>
      </c>
      <c r="C284" s="274"/>
      <c r="D284" s="274"/>
      <c r="E284" s="274"/>
      <c r="F284" s="274"/>
      <c r="G284" s="274"/>
      <c r="H284" s="274"/>
      <c r="I284" s="274"/>
      <c r="J284" s="275"/>
      <c r="K284" s="276" t="s">
        <v>11</v>
      </c>
      <c r="L284" s="269" t="s">
        <v>3</v>
      </c>
      <c r="M284" s="269" t="s">
        <v>4</v>
      </c>
      <c r="N284" s="278" t="s">
        <v>5</v>
      </c>
      <c r="O284" s="269" t="s">
        <v>6</v>
      </c>
      <c r="P284" s="267" t="s">
        <v>7</v>
      </c>
      <c r="Q284" s="267" t="s">
        <v>8</v>
      </c>
      <c r="R284" s="269" t="s">
        <v>101</v>
      </c>
    </row>
    <row r="285" spans="1:20" ht="15.75" customHeight="1" x14ac:dyDescent="0.25">
      <c r="A285" s="268"/>
      <c r="B285" s="58" t="s">
        <v>102</v>
      </c>
      <c r="C285" s="58" t="s">
        <v>103</v>
      </c>
      <c r="D285" s="58" t="s">
        <v>104</v>
      </c>
      <c r="E285" s="58" t="s">
        <v>105</v>
      </c>
      <c r="F285" s="58" t="s">
        <v>106</v>
      </c>
      <c r="G285" s="58" t="s">
        <v>107</v>
      </c>
      <c r="H285" s="58" t="s">
        <v>108</v>
      </c>
      <c r="I285" s="58" t="s">
        <v>109</v>
      </c>
      <c r="J285" s="58" t="s">
        <v>110</v>
      </c>
      <c r="K285" s="277"/>
      <c r="L285" s="268"/>
      <c r="M285" s="268"/>
      <c r="N285" s="268"/>
      <c r="O285" s="268"/>
      <c r="P285" s="268"/>
      <c r="Q285" s="268"/>
      <c r="R285" s="268"/>
      <c r="T285" s="104"/>
    </row>
    <row r="286" spans="1:20" ht="15.75" customHeight="1" x14ac:dyDescent="0.25">
      <c r="A286" s="58">
        <v>1201</v>
      </c>
      <c r="B286" s="59">
        <v>81</v>
      </c>
      <c r="C286" s="59"/>
      <c r="D286" s="59"/>
      <c r="E286" s="59"/>
      <c r="F286" s="59"/>
      <c r="G286" s="59"/>
      <c r="H286" s="59"/>
      <c r="I286" s="59"/>
      <c r="J286" s="59"/>
      <c r="K286" s="144"/>
      <c r="L286" s="220"/>
      <c r="M286" s="221"/>
      <c r="N286" s="222"/>
      <c r="O286" s="229"/>
      <c r="P286" s="63">
        <f>B286</f>
        <v>81</v>
      </c>
      <c r="Q286" s="230"/>
      <c r="R286" s="229"/>
      <c r="T286" s="104"/>
    </row>
    <row r="287" spans="1:20" ht="15.75" customHeight="1" x14ac:dyDescent="0.25">
      <c r="A287" s="58">
        <v>1202</v>
      </c>
      <c r="B287" s="59"/>
      <c r="C287" s="59">
        <v>70</v>
      </c>
      <c r="D287" s="59"/>
      <c r="E287" s="59"/>
      <c r="F287" s="59"/>
      <c r="G287" s="59"/>
      <c r="H287" s="59"/>
      <c r="I287" s="59"/>
      <c r="J287" s="59"/>
      <c r="K287" s="144"/>
      <c r="L287" s="223"/>
      <c r="M287" s="129"/>
      <c r="N287" s="224"/>
      <c r="O287" s="67">
        <f>IF(C287=0,"",C287/B286)</f>
        <v>0.86419753086419748</v>
      </c>
      <c r="P287" s="68">
        <v>71</v>
      </c>
      <c r="Q287" s="231">
        <f t="shared" ref="Q287:Q294" si="27">IF(P287=0,"",P287/P286)</f>
        <v>0.87654320987654322</v>
      </c>
      <c r="R287" s="231">
        <f t="shared" ref="R287:R294" si="28">IF(P287=0,"",100%-Q287)</f>
        <v>0.12345679012345678</v>
      </c>
      <c r="T287" s="104"/>
    </row>
    <row r="288" spans="1:20" ht="15.75" customHeight="1" x14ac:dyDescent="0.25">
      <c r="A288" s="58">
        <v>1301</v>
      </c>
      <c r="B288" s="59"/>
      <c r="C288" s="59"/>
      <c r="D288" s="59">
        <v>58</v>
      </c>
      <c r="E288" s="59"/>
      <c r="F288" s="59"/>
      <c r="G288" s="59"/>
      <c r="H288" s="59"/>
      <c r="I288" s="59"/>
      <c r="J288" s="59"/>
      <c r="K288" s="144"/>
      <c r="L288" s="223"/>
      <c r="M288" s="129"/>
      <c r="N288" s="224"/>
      <c r="O288" s="67">
        <f>IF(D288=0,"",D288/C287)</f>
        <v>0.82857142857142863</v>
      </c>
      <c r="P288" s="68">
        <v>68</v>
      </c>
      <c r="Q288" s="231">
        <f t="shared" si="27"/>
        <v>0.95774647887323938</v>
      </c>
      <c r="R288" s="231">
        <f t="shared" si="28"/>
        <v>4.2253521126760618E-2</v>
      </c>
      <c r="T288" s="70">
        <f>P288/P286</f>
        <v>0.83950617283950613</v>
      </c>
    </row>
    <row r="289" spans="1:20" ht="15.75" customHeight="1" x14ac:dyDescent="0.25">
      <c r="A289" s="58">
        <v>1302</v>
      </c>
      <c r="B289" s="59"/>
      <c r="C289" s="59"/>
      <c r="D289" s="59"/>
      <c r="E289" s="59">
        <v>48</v>
      </c>
      <c r="F289" s="59"/>
      <c r="G289" s="59"/>
      <c r="H289" s="59"/>
      <c r="I289" s="59"/>
      <c r="J289" s="59"/>
      <c r="K289" s="144"/>
      <c r="L289" s="223"/>
      <c r="M289" s="129"/>
      <c r="N289" s="224"/>
      <c r="O289" s="67">
        <f>IF(E289=0,"",E289/D288)</f>
        <v>0.82758620689655171</v>
      </c>
      <c r="P289" s="68">
        <v>67</v>
      </c>
      <c r="Q289" s="231">
        <f t="shared" si="27"/>
        <v>0.98529411764705888</v>
      </c>
      <c r="R289" s="231">
        <f t="shared" si="28"/>
        <v>1.4705882352941124E-2</v>
      </c>
      <c r="T289" s="104"/>
    </row>
    <row r="290" spans="1:20" ht="15.75" customHeight="1" x14ac:dyDescent="0.25">
      <c r="A290" s="58">
        <v>1401</v>
      </c>
      <c r="B290" s="59"/>
      <c r="C290" s="59"/>
      <c r="D290" s="59"/>
      <c r="E290" s="59"/>
      <c r="F290" s="59">
        <v>42</v>
      </c>
      <c r="G290" s="59"/>
      <c r="H290" s="59"/>
      <c r="I290" s="59"/>
      <c r="J290" s="59"/>
      <c r="K290" s="144"/>
      <c r="L290" s="223"/>
      <c r="M290" s="129"/>
      <c r="N290" s="224"/>
      <c r="O290" s="67">
        <f>IF(F290=0,"",F290/E289)</f>
        <v>0.875</v>
      </c>
      <c r="P290" s="68">
        <v>56</v>
      </c>
      <c r="Q290" s="231">
        <f t="shared" si="27"/>
        <v>0.83582089552238803</v>
      </c>
      <c r="R290" s="231">
        <f t="shared" si="28"/>
        <v>0.16417910447761197</v>
      </c>
      <c r="T290" s="104"/>
    </row>
    <row r="291" spans="1:20" ht="15.75" customHeight="1" x14ac:dyDescent="0.25">
      <c r="A291" s="58">
        <v>1402</v>
      </c>
      <c r="B291" s="59"/>
      <c r="C291" s="59"/>
      <c r="D291" s="59"/>
      <c r="E291" s="59"/>
      <c r="F291" s="59"/>
      <c r="G291" s="59">
        <v>37</v>
      </c>
      <c r="H291" s="59"/>
      <c r="I291" s="59"/>
      <c r="J291" s="59"/>
      <c r="K291" s="144"/>
      <c r="L291" s="223"/>
      <c r="M291" s="129"/>
      <c r="N291" s="224"/>
      <c r="O291" s="67">
        <f>IF(G291=0,"",G291/F290)</f>
        <v>0.88095238095238093</v>
      </c>
      <c r="P291" s="68">
        <v>50</v>
      </c>
      <c r="Q291" s="231">
        <f t="shared" si="27"/>
        <v>0.8928571428571429</v>
      </c>
      <c r="R291" s="231">
        <f t="shared" si="28"/>
        <v>0.1071428571428571</v>
      </c>
      <c r="T291" s="104"/>
    </row>
    <row r="292" spans="1:20" ht="15.75" customHeight="1" x14ac:dyDescent="0.25">
      <c r="A292" s="58">
        <v>1501</v>
      </c>
      <c r="B292" s="59"/>
      <c r="C292" s="59"/>
      <c r="D292" s="59"/>
      <c r="E292" s="59"/>
      <c r="F292" s="59"/>
      <c r="G292" s="59"/>
      <c r="H292" s="59">
        <v>37</v>
      </c>
      <c r="I292" s="59"/>
      <c r="J292" s="59"/>
      <c r="K292" s="144"/>
      <c r="L292" s="223"/>
      <c r="M292" s="129"/>
      <c r="N292" s="224"/>
      <c r="O292" s="67">
        <f>IF(H292=0,"",H292/G291)</f>
        <v>1</v>
      </c>
      <c r="P292" s="68">
        <v>49</v>
      </c>
      <c r="Q292" s="231">
        <f t="shared" si="27"/>
        <v>0.98</v>
      </c>
      <c r="R292" s="231">
        <f t="shared" si="28"/>
        <v>2.0000000000000018E-2</v>
      </c>
      <c r="T292" s="104"/>
    </row>
    <row r="293" spans="1:20" ht="15.75" customHeight="1" x14ac:dyDescent="0.25">
      <c r="A293" s="58">
        <v>1502</v>
      </c>
      <c r="B293" s="59"/>
      <c r="C293" s="59"/>
      <c r="D293" s="59"/>
      <c r="E293" s="59"/>
      <c r="F293" s="59"/>
      <c r="G293" s="59"/>
      <c r="H293" s="59"/>
      <c r="I293" s="59">
        <v>33</v>
      </c>
      <c r="J293" s="59"/>
      <c r="K293" s="144"/>
      <c r="L293" s="223"/>
      <c r="M293" s="129"/>
      <c r="N293" s="224"/>
      <c r="O293" s="67">
        <f>IF(I293=0,"",I293/H292)</f>
        <v>0.89189189189189189</v>
      </c>
      <c r="P293" s="68">
        <v>49</v>
      </c>
      <c r="Q293" s="231">
        <f t="shared" si="27"/>
        <v>1</v>
      </c>
      <c r="R293" s="231">
        <f t="shared" si="28"/>
        <v>0</v>
      </c>
      <c r="T293" s="104"/>
    </row>
    <row r="294" spans="1:20" ht="15.75" customHeight="1" x14ac:dyDescent="0.25">
      <c r="A294" s="58">
        <v>1601</v>
      </c>
      <c r="B294" s="59"/>
      <c r="C294" s="59"/>
      <c r="D294" s="59"/>
      <c r="E294" s="59"/>
      <c r="F294" s="59"/>
      <c r="G294" s="59"/>
      <c r="H294" s="59"/>
      <c r="I294" s="59"/>
      <c r="J294" s="59">
        <v>33</v>
      </c>
      <c r="K294" s="144">
        <v>17</v>
      </c>
      <c r="L294" s="223"/>
      <c r="M294" s="129"/>
      <c r="N294" s="224"/>
      <c r="O294" s="71">
        <f>IF(J294=0,"",J294/I293)</f>
        <v>1</v>
      </c>
      <c r="P294" s="68">
        <v>49</v>
      </c>
      <c r="Q294" s="71">
        <f t="shared" si="27"/>
        <v>1</v>
      </c>
      <c r="R294" s="71">
        <f t="shared" si="28"/>
        <v>0</v>
      </c>
      <c r="T294" s="104"/>
    </row>
    <row r="295" spans="1:20" ht="15.75" customHeight="1" x14ac:dyDescent="0.25">
      <c r="A295" s="58">
        <v>1602</v>
      </c>
      <c r="B295" s="59"/>
      <c r="C295" s="59"/>
      <c r="D295" s="59"/>
      <c r="E295" s="59"/>
      <c r="F295" s="59"/>
      <c r="G295" s="59"/>
      <c r="H295" s="59"/>
      <c r="I295" s="59"/>
      <c r="J295" s="59">
        <v>25</v>
      </c>
      <c r="K295" s="144">
        <v>14</v>
      </c>
      <c r="L295" s="223"/>
      <c r="M295" s="129"/>
      <c r="N295" s="225"/>
      <c r="O295" s="129"/>
      <c r="P295" s="68">
        <v>30</v>
      </c>
      <c r="Q295" s="129"/>
      <c r="R295" s="232"/>
      <c r="T295" s="104"/>
    </row>
    <row r="296" spans="1:20" ht="15.75" customHeight="1" x14ac:dyDescent="0.25">
      <c r="A296" s="58">
        <v>1701</v>
      </c>
      <c r="B296" s="59"/>
      <c r="C296" s="59"/>
      <c r="D296" s="59"/>
      <c r="E296" s="59"/>
      <c r="F296" s="59"/>
      <c r="G296" s="59"/>
      <c r="H296" s="59"/>
      <c r="I296" s="59"/>
      <c r="J296" s="59">
        <v>7</v>
      </c>
      <c r="K296" s="144">
        <v>8</v>
      </c>
      <c r="L296" s="223"/>
      <c r="M296" s="129"/>
      <c r="N296" s="225"/>
      <c r="O296" s="233"/>
      <c r="P296" s="109">
        <v>9</v>
      </c>
      <c r="Q296" s="234"/>
      <c r="R296" s="233"/>
      <c r="T296" s="104"/>
    </row>
    <row r="297" spans="1:20" ht="15.75" customHeight="1" x14ac:dyDescent="0.25">
      <c r="A297" s="58">
        <v>1702</v>
      </c>
      <c r="B297" s="59"/>
      <c r="C297" s="59"/>
      <c r="D297" s="59"/>
      <c r="E297" s="59"/>
      <c r="F297" s="59"/>
      <c r="G297" s="59"/>
      <c r="H297" s="59"/>
      <c r="I297" s="59"/>
      <c r="J297" s="59">
        <v>2</v>
      </c>
      <c r="K297" s="144">
        <v>2</v>
      </c>
      <c r="L297" s="223"/>
      <c r="M297" s="129"/>
      <c r="N297" s="225"/>
      <c r="O297" s="233"/>
      <c r="P297" s="109">
        <v>3</v>
      </c>
      <c r="Q297" s="234"/>
      <c r="R297" s="233"/>
      <c r="T297" s="104"/>
    </row>
    <row r="298" spans="1:20" ht="15.75" customHeight="1" x14ac:dyDescent="0.25">
      <c r="A298" s="58">
        <v>1801</v>
      </c>
      <c r="B298" s="59"/>
      <c r="C298" s="59"/>
      <c r="D298" s="59"/>
      <c r="E298" s="59"/>
      <c r="F298" s="59"/>
      <c r="G298" s="59"/>
      <c r="H298" s="59"/>
      <c r="I298" s="59"/>
      <c r="J298" s="59">
        <v>1</v>
      </c>
      <c r="K298" s="144">
        <v>1</v>
      </c>
      <c r="L298" s="223"/>
      <c r="M298" s="129"/>
      <c r="N298" s="225"/>
      <c r="O298" s="233"/>
      <c r="P298" s="109">
        <v>1</v>
      </c>
      <c r="Q298" s="234"/>
      <c r="R298" s="233"/>
      <c r="T298" s="104"/>
    </row>
    <row r="299" spans="1:20" ht="15.75" customHeight="1" x14ac:dyDescent="0.25">
      <c r="A299" s="58">
        <v>1802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144"/>
      <c r="L299" s="223"/>
      <c r="M299" s="129"/>
      <c r="N299" s="225"/>
      <c r="O299" s="129"/>
      <c r="P299" s="225"/>
      <c r="Q299" s="124"/>
      <c r="R299" s="233"/>
      <c r="T299" s="104"/>
    </row>
    <row r="300" spans="1:20" ht="15.75" customHeight="1" x14ac:dyDescent="0.25">
      <c r="A300" s="58">
        <v>1901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144"/>
      <c r="L300" s="223"/>
      <c r="M300" s="129"/>
      <c r="N300" s="225"/>
      <c r="O300" s="191" t="s">
        <v>83</v>
      </c>
      <c r="P300" s="82">
        <v>42</v>
      </c>
      <c r="Q300" s="111">
        <f>K303</f>
        <v>42</v>
      </c>
      <c r="R300" s="193" t="s">
        <v>11</v>
      </c>
      <c r="T300" s="104"/>
    </row>
    <row r="301" spans="1:20" ht="15.75" customHeight="1" x14ac:dyDescent="0.25">
      <c r="A301" s="58">
        <v>1902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144"/>
      <c r="L301" s="223"/>
      <c r="M301" s="129"/>
      <c r="N301" s="225"/>
      <c r="O301" s="192" t="s">
        <v>85</v>
      </c>
      <c r="P301" s="86">
        <f>IF(P300/B286=0,"",P300/B286)</f>
        <v>0.51851851851851849</v>
      </c>
      <c r="Q301" s="112">
        <f>IF(P300/Q300=0,"",P300/Q300)</f>
        <v>1</v>
      </c>
      <c r="R301" s="194" t="s">
        <v>86</v>
      </c>
      <c r="T301" s="104"/>
    </row>
    <row r="302" spans="1:20" ht="15.75" customHeight="1" x14ac:dyDescent="0.25">
      <c r="A302" s="58">
        <v>2001</v>
      </c>
      <c r="B302" s="59"/>
      <c r="C302" s="59"/>
      <c r="D302" s="59"/>
      <c r="E302" s="59"/>
      <c r="F302" s="59"/>
      <c r="G302" s="59"/>
      <c r="H302" s="59"/>
      <c r="I302" s="59"/>
      <c r="J302" s="59"/>
      <c r="K302" s="144"/>
      <c r="L302" s="226"/>
      <c r="M302" s="227"/>
      <c r="N302" s="228"/>
      <c r="O302" s="90"/>
      <c r="P302" s="91"/>
      <c r="Q302" s="91"/>
      <c r="R302" s="113"/>
      <c r="T302" s="104"/>
    </row>
    <row r="303" spans="1:20" ht="18" customHeight="1" x14ac:dyDescent="0.25">
      <c r="A303" s="28"/>
      <c r="B303" s="280" t="s">
        <v>111</v>
      </c>
      <c r="C303" s="280"/>
      <c r="D303" s="280"/>
      <c r="E303" s="280"/>
      <c r="F303" s="280"/>
      <c r="G303" s="280"/>
      <c r="H303" s="280"/>
      <c r="I303" s="280"/>
      <c r="J303" s="280"/>
      <c r="K303" s="93">
        <f>SUM(K286:K299)</f>
        <v>42</v>
      </c>
      <c r="L303" s="94">
        <f>IF(SUM(K293:K294)=0,"",SUM(K293:K294)/B286)</f>
        <v>0.20987654320987653</v>
      </c>
      <c r="M303" s="94">
        <f>IF(K303=0,"",K303/B286)</f>
        <v>0.51851851851851849</v>
      </c>
      <c r="N303" s="94">
        <f>IF(K294=0,"",M303-L303)</f>
        <v>0.30864197530864196</v>
      </c>
      <c r="O303" s="3"/>
      <c r="P303" s="29"/>
      <c r="Q303" s="22"/>
      <c r="R303" s="3"/>
      <c r="T303" s="104"/>
    </row>
    <row r="304" spans="1:20" ht="12.75" customHeight="1" x14ac:dyDescent="0.2">
      <c r="L304" s="3"/>
      <c r="M304" s="3"/>
      <c r="N304" s="3"/>
      <c r="O304" s="3"/>
    </row>
    <row r="305" spans="1:20" ht="12.75" customHeight="1" x14ac:dyDescent="0.2">
      <c r="L305" s="3"/>
      <c r="M305" s="3"/>
      <c r="N305" s="3"/>
      <c r="O305" s="3"/>
    </row>
    <row r="306" spans="1:20" ht="26.25" customHeight="1" x14ac:dyDescent="0.4">
      <c r="A306" s="2"/>
      <c r="B306" s="270" t="s">
        <v>99</v>
      </c>
      <c r="C306" s="271"/>
      <c r="D306" s="271"/>
      <c r="E306" s="271"/>
      <c r="F306" s="271"/>
      <c r="G306" s="271"/>
      <c r="H306" s="271"/>
      <c r="I306" s="271"/>
      <c r="J306" s="271"/>
      <c r="K306" s="179" t="s">
        <v>84</v>
      </c>
      <c r="L306" s="3"/>
      <c r="M306" s="3"/>
      <c r="N306" s="29"/>
      <c r="O306" s="3"/>
      <c r="P306" s="29"/>
      <c r="Q306" s="29"/>
      <c r="R306" s="29"/>
    </row>
    <row r="307" spans="1:20" ht="20.25" customHeight="1" x14ac:dyDescent="0.2">
      <c r="A307" s="293" t="s">
        <v>10</v>
      </c>
      <c r="B307" s="273" t="s">
        <v>100</v>
      </c>
      <c r="C307" s="274"/>
      <c r="D307" s="274"/>
      <c r="E307" s="274"/>
      <c r="F307" s="274"/>
      <c r="G307" s="274"/>
      <c r="H307" s="274"/>
      <c r="I307" s="274"/>
      <c r="J307" s="275"/>
      <c r="K307" s="276" t="s">
        <v>11</v>
      </c>
      <c r="L307" s="269" t="s">
        <v>3</v>
      </c>
      <c r="M307" s="269" t="s">
        <v>4</v>
      </c>
      <c r="N307" s="278" t="s">
        <v>5</v>
      </c>
      <c r="O307" s="269" t="s">
        <v>6</v>
      </c>
      <c r="P307" s="267" t="s">
        <v>7</v>
      </c>
      <c r="Q307" s="267" t="s">
        <v>8</v>
      </c>
      <c r="R307" s="269" t="s">
        <v>101</v>
      </c>
    </row>
    <row r="308" spans="1:20" ht="15.75" customHeight="1" x14ac:dyDescent="0.25">
      <c r="A308" s="268"/>
      <c r="B308" s="58" t="s">
        <v>102</v>
      </c>
      <c r="C308" s="58" t="s">
        <v>103</v>
      </c>
      <c r="D308" s="58" t="s">
        <v>104</v>
      </c>
      <c r="E308" s="58" t="s">
        <v>105</v>
      </c>
      <c r="F308" s="58" t="s">
        <v>106</v>
      </c>
      <c r="G308" s="58" t="s">
        <v>107</v>
      </c>
      <c r="H308" s="58" t="s">
        <v>108</v>
      </c>
      <c r="I308" s="58" t="s">
        <v>109</v>
      </c>
      <c r="J308" s="58" t="s">
        <v>110</v>
      </c>
      <c r="K308" s="277"/>
      <c r="L308" s="268"/>
      <c r="M308" s="268"/>
      <c r="N308" s="268"/>
      <c r="O308" s="268"/>
      <c r="P308" s="268"/>
      <c r="Q308" s="268"/>
      <c r="R308" s="268"/>
      <c r="T308" s="104"/>
    </row>
    <row r="309" spans="1:20" ht="15.75" customHeight="1" x14ac:dyDescent="0.25">
      <c r="A309" s="58">
        <v>1202</v>
      </c>
      <c r="B309" s="59">
        <v>77</v>
      </c>
      <c r="C309" s="59"/>
      <c r="D309" s="59"/>
      <c r="E309" s="59"/>
      <c r="F309" s="59"/>
      <c r="G309" s="59"/>
      <c r="H309" s="59"/>
      <c r="I309" s="59"/>
      <c r="J309" s="59"/>
      <c r="K309" s="144"/>
      <c r="L309" s="220"/>
      <c r="M309" s="221"/>
      <c r="N309" s="222"/>
      <c r="O309" s="229"/>
      <c r="P309" s="63">
        <f>B309</f>
        <v>77</v>
      </c>
      <c r="Q309" s="230"/>
      <c r="R309" s="229"/>
      <c r="T309" s="104"/>
    </row>
    <row r="310" spans="1:20" ht="15.75" customHeight="1" x14ac:dyDescent="0.25">
      <c r="A310" s="58">
        <v>1301</v>
      </c>
      <c r="B310" s="59"/>
      <c r="C310" s="59">
        <v>69</v>
      </c>
      <c r="D310" s="59"/>
      <c r="E310" s="59"/>
      <c r="F310" s="59"/>
      <c r="G310" s="59"/>
      <c r="H310" s="59"/>
      <c r="I310" s="59"/>
      <c r="J310" s="59"/>
      <c r="K310" s="144"/>
      <c r="L310" s="223"/>
      <c r="M310" s="129"/>
      <c r="N310" s="224"/>
      <c r="O310" s="67">
        <f>IF(C310=0,"",C310/B309)</f>
        <v>0.89610389610389607</v>
      </c>
      <c r="P310" s="68">
        <v>69</v>
      </c>
      <c r="Q310" s="231">
        <f t="shared" ref="Q310:Q317" si="29">IF(P310=0,"",P310/P309)</f>
        <v>0.89610389610389607</v>
      </c>
      <c r="R310" s="231">
        <f t="shared" ref="R310:R317" si="30">IF(P310=0,"",100%-Q310)</f>
        <v>0.10389610389610393</v>
      </c>
      <c r="T310" s="104"/>
    </row>
    <row r="311" spans="1:20" ht="15.75" customHeight="1" x14ac:dyDescent="0.25">
      <c r="A311" s="58">
        <v>1302</v>
      </c>
      <c r="B311" s="59"/>
      <c r="C311" s="59"/>
      <c r="D311" s="59">
        <v>56</v>
      </c>
      <c r="E311" s="59"/>
      <c r="F311" s="59"/>
      <c r="G311" s="59"/>
      <c r="H311" s="59"/>
      <c r="I311" s="59"/>
      <c r="J311" s="59"/>
      <c r="K311" s="144"/>
      <c r="L311" s="223"/>
      <c r="M311" s="129"/>
      <c r="N311" s="224"/>
      <c r="O311" s="67">
        <f>IF(D311=0,"",D311/C310)</f>
        <v>0.81159420289855078</v>
      </c>
      <c r="P311" s="68">
        <v>59</v>
      </c>
      <c r="Q311" s="231">
        <f t="shared" si="29"/>
        <v>0.85507246376811596</v>
      </c>
      <c r="R311" s="231">
        <f t="shared" si="30"/>
        <v>0.14492753623188404</v>
      </c>
      <c r="T311" s="70">
        <f>P311/P309</f>
        <v>0.76623376623376627</v>
      </c>
    </row>
    <row r="312" spans="1:20" ht="15.75" customHeight="1" x14ac:dyDescent="0.25">
      <c r="A312" s="58">
        <v>1401</v>
      </c>
      <c r="B312" s="59"/>
      <c r="C312" s="59"/>
      <c r="D312" s="59"/>
      <c r="E312" s="59">
        <v>55</v>
      </c>
      <c r="F312" s="59"/>
      <c r="G312" s="59"/>
      <c r="H312" s="59"/>
      <c r="I312" s="59"/>
      <c r="J312" s="59"/>
      <c r="K312" s="144"/>
      <c r="L312" s="223"/>
      <c r="M312" s="129"/>
      <c r="N312" s="224"/>
      <c r="O312" s="67">
        <f>IF(E312=0,"",E312/D311)</f>
        <v>0.9821428571428571</v>
      </c>
      <c r="P312" s="68">
        <v>58</v>
      </c>
      <c r="Q312" s="231">
        <f t="shared" si="29"/>
        <v>0.98305084745762716</v>
      </c>
      <c r="R312" s="231">
        <f t="shared" si="30"/>
        <v>1.6949152542372836E-2</v>
      </c>
      <c r="T312" s="104"/>
    </row>
    <row r="313" spans="1:20" ht="15.75" customHeight="1" x14ac:dyDescent="0.25">
      <c r="A313" s="58">
        <v>1402</v>
      </c>
      <c r="B313" s="59"/>
      <c r="C313" s="59"/>
      <c r="D313" s="59"/>
      <c r="E313" s="59"/>
      <c r="F313" s="59">
        <v>51</v>
      </c>
      <c r="G313" s="59"/>
      <c r="H313" s="59"/>
      <c r="I313" s="59"/>
      <c r="J313" s="59"/>
      <c r="K313" s="144"/>
      <c r="L313" s="223"/>
      <c r="M313" s="129"/>
      <c r="N313" s="224"/>
      <c r="O313" s="67">
        <f>IF(F313=0,"",F313/E312)</f>
        <v>0.92727272727272725</v>
      </c>
      <c r="P313" s="68">
        <v>52</v>
      </c>
      <c r="Q313" s="231">
        <f t="shared" si="29"/>
        <v>0.89655172413793105</v>
      </c>
      <c r="R313" s="231">
        <f t="shared" si="30"/>
        <v>0.10344827586206895</v>
      </c>
      <c r="T313" s="104"/>
    </row>
    <row r="314" spans="1:20" ht="15.75" customHeight="1" x14ac:dyDescent="0.25">
      <c r="A314" s="58">
        <v>1501</v>
      </c>
      <c r="B314" s="59"/>
      <c r="C314" s="59"/>
      <c r="D314" s="59"/>
      <c r="E314" s="59"/>
      <c r="F314" s="59"/>
      <c r="G314" s="59">
        <v>51</v>
      </c>
      <c r="H314" s="59"/>
      <c r="I314" s="59"/>
      <c r="J314" s="59"/>
      <c r="K314" s="144"/>
      <c r="L314" s="223"/>
      <c r="M314" s="129"/>
      <c r="N314" s="224"/>
      <c r="O314" s="67">
        <f>IF(G314=0,"",G314/F313)</f>
        <v>1</v>
      </c>
      <c r="P314" s="68">
        <v>52</v>
      </c>
      <c r="Q314" s="231">
        <f t="shared" si="29"/>
        <v>1</v>
      </c>
      <c r="R314" s="231">
        <f t="shared" si="30"/>
        <v>0</v>
      </c>
      <c r="T314" s="104"/>
    </row>
    <row r="315" spans="1:20" ht="15.75" customHeight="1" x14ac:dyDescent="0.25">
      <c r="A315" s="58">
        <v>1502</v>
      </c>
      <c r="B315" s="59"/>
      <c r="C315" s="59"/>
      <c r="D315" s="59"/>
      <c r="E315" s="59"/>
      <c r="F315" s="59"/>
      <c r="G315" s="59"/>
      <c r="H315" s="59">
        <v>51</v>
      </c>
      <c r="I315" s="59"/>
      <c r="J315" s="59"/>
      <c r="K315" s="144"/>
      <c r="L315" s="223"/>
      <c r="M315" s="129"/>
      <c r="N315" s="224"/>
      <c r="O315" s="67">
        <f>IF(H315=0,"",H315/G314)</f>
        <v>1</v>
      </c>
      <c r="P315" s="68">
        <v>52</v>
      </c>
      <c r="Q315" s="231">
        <f t="shared" si="29"/>
        <v>1</v>
      </c>
      <c r="R315" s="231">
        <f t="shared" si="30"/>
        <v>0</v>
      </c>
      <c r="T315" s="104"/>
    </row>
    <row r="316" spans="1:20" ht="15.75" customHeight="1" x14ac:dyDescent="0.25">
      <c r="A316" s="58">
        <v>1601</v>
      </c>
      <c r="B316" s="59"/>
      <c r="C316" s="59"/>
      <c r="D316" s="59"/>
      <c r="E316" s="59"/>
      <c r="F316" s="59"/>
      <c r="G316" s="59"/>
      <c r="H316" s="59"/>
      <c r="I316" s="59">
        <v>50</v>
      </c>
      <c r="J316" s="59"/>
      <c r="K316" s="144"/>
      <c r="L316" s="223"/>
      <c r="M316" s="129"/>
      <c r="N316" s="224"/>
      <c r="O316" s="67">
        <f>IF(I316=0,"",I316/H315)</f>
        <v>0.98039215686274506</v>
      </c>
      <c r="P316" s="68">
        <v>52</v>
      </c>
      <c r="Q316" s="231">
        <f t="shared" si="29"/>
        <v>1</v>
      </c>
      <c r="R316" s="231">
        <f t="shared" si="30"/>
        <v>0</v>
      </c>
      <c r="T316" s="104"/>
    </row>
    <row r="317" spans="1:20" ht="15.75" customHeight="1" x14ac:dyDescent="0.25">
      <c r="A317" s="58">
        <v>1602</v>
      </c>
      <c r="B317" s="59"/>
      <c r="C317" s="59"/>
      <c r="D317" s="59"/>
      <c r="E317" s="59"/>
      <c r="F317" s="59"/>
      <c r="G317" s="59"/>
      <c r="H317" s="59"/>
      <c r="I317" s="59"/>
      <c r="J317" s="59">
        <v>47</v>
      </c>
      <c r="K317" s="144">
        <v>34</v>
      </c>
      <c r="L317" s="223"/>
      <c r="M317" s="129"/>
      <c r="N317" s="224"/>
      <c r="O317" s="71">
        <f>IF(J317=0,"",J317/I316)</f>
        <v>0.94</v>
      </c>
      <c r="P317" s="68">
        <v>52</v>
      </c>
      <c r="Q317" s="71">
        <f t="shared" si="29"/>
        <v>1</v>
      </c>
      <c r="R317" s="71">
        <f t="shared" si="30"/>
        <v>0</v>
      </c>
      <c r="T317" s="104"/>
    </row>
    <row r="318" spans="1:20" ht="15.75" customHeight="1" x14ac:dyDescent="0.25">
      <c r="A318" s="58">
        <v>1701</v>
      </c>
      <c r="B318" s="59"/>
      <c r="C318" s="59"/>
      <c r="D318" s="59"/>
      <c r="E318" s="59"/>
      <c r="F318" s="59"/>
      <c r="G318" s="59"/>
      <c r="H318" s="59"/>
      <c r="I318" s="59"/>
      <c r="J318" s="59">
        <v>6</v>
      </c>
      <c r="K318" s="144">
        <v>10</v>
      </c>
      <c r="L318" s="223"/>
      <c r="M318" s="129"/>
      <c r="N318" s="225"/>
      <c r="O318" s="129"/>
      <c r="P318" s="68">
        <v>12</v>
      </c>
      <c r="Q318" s="129"/>
      <c r="R318" s="232"/>
      <c r="T318" s="104"/>
    </row>
    <row r="319" spans="1:20" ht="15.75" customHeight="1" x14ac:dyDescent="0.25">
      <c r="A319" s="58">
        <v>1702</v>
      </c>
      <c r="B319" s="59"/>
      <c r="C319" s="59"/>
      <c r="D319" s="59"/>
      <c r="E319" s="59"/>
      <c r="F319" s="59"/>
      <c r="G319" s="59"/>
      <c r="H319" s="59"/>
      <c r="I319" s="59"/>
      <c r="J319" s="59">
        <v>1</v>
      </c>
      <c r="K319" s="144">
        <v>3</v>
      </c>
      <c r="L319" s="223"/>
      <c r="M319" s="129"/>
      <c r="N319" s="225"/>
      <c r="O319" s="233"/>
      <c r="P319" s="109">
        <v>3</v>
      </c>
      <c r="Q319" s="234"/>
      <c r="R319" s="233"/>
      <c r="T319" s="104"/>
    </row>
    <row r="320" spans="1:20" ht="15.75" customHeight="1" x14ac:dyDescent="0.25">
      <c r="A320" s="58">
        <v>1801</v>
      </c>
      <c r="B320" s="59"/>
      <c r="C320" s="59"/>
      <c r="D320" s="59"/>
      <c r="E320" s="59"/>
      <c r="F320" s="59"/>
      <c r="G320" s="59"/>
      <c r="H320" s="59"/>
      <c r="I320" s="59"/>
      <c r="J320" s="59">
        <v>1</v>
      </c>
      <c r="K320" s="144">
        <v>1</v>
      </c>
      <c r="L320" s="223"/>
      <c r="M320" s="129"/>
      <c r="N320" s="225"/>
      <c r="O320" s="233"/>
      <c r="P320" s="109">
        <v>1</v>
      </c>
      <c r="Q320" s="234"/>
      <c r="R320" s="233"/>
      <c r="T320" s="104"/>
    </row>
    <row r="321" spans="1:20" ht="15.75" customHeight="1" x14ac:dyDescent="0.25">
      <c r="A321" s="58">
        <v>1802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144"/>
      <c r="L321" s="223"/>
      <c r="M321" s="129"/>
      <c r="N321" s="225"/>
      <c r="O321" s="233"/>
      <c r="P321" s="109"/>
      <c r="Q321" s="234"/>
      <c r="R321" s="233"/>
      <c r="T321" s="104"/>
    </row>
    <row r="322" spans="1:20" ht="15.75" customHeight="1" x14ac:dyDescent="0.25">
      <c r="A322" s="58">
        <v>1901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144"/>
      <c r="L322" s="223"/>
      <c r="M322" s="129"/>
      <c r="N322" s="225"/>
      <c r="O322" s="129"/>
      <c r="P322" s="225"/>
      <c r="Q322" s="124"/>
      <c r="R322" s="233"/>
      <c r="T322" s="104"/>
    </row>
    <row r="323" spans="1:20" ht="15.75" customHeight="1" x14ac:dyDescent="0.25">
      <c r="A323" s="58">
        <v>1902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144"/>
      <c r="L323" s="223"/>
      <c r="M323" s="129"/>
      <c r="N323" s="225"/>
      <c r="O323" s="191" t="s">
        <v>83</v>
      </c>
      <c r="P323" s="82">
        <v>49</v>
      </c>
      <c r="Q323" s="168">
        <f>K326</f>
        <v>48</v>
      </c>
      <c r="R323" s="193" t="s">
        <v>11</v>
      </c>
      <c r="T323" s="104"/>
    </row>
    <row r="324" spans="1:20" ht="15.75" customHeight="1" x14ac:dyDescent="0.25">
      <c r="A324" s="58">
        <v>2001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144"/>
      <c r="L324" s="223"/>
      <c r="M324" s="129"/>
      <c r="N324" s="225"/>
      <c r="O324" s="192" t="s">
        <v>85</v>
      </c>
      <c r="P324" s="86">
        <f>IF(P323/B309=0,"",P323/B309)</f>
        <v>0.63636363636363635</v>
      </c>
      <c r="Q324" s="170">
        <f>IF(P323/Q323=0,"",P323/Q323)</f>
        <v>1.0208333333333333</v>
      </c>
      <c r="R324" s="194" t="s">
        <v>86</v>
      </c>
      <c r="T324" s="104"/>
    </row>
    <row r="325" spans="1:20" ht="15.75" customHeight="1" x14ac:dyDescent="0.25">
      <c r="A325" s="58">
        <v>2002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144"/>
      <c r="L325" s="226"/>
      <c r="M325" s="227"/>
      <c r="N325" s="228"/>
      <c r="O325" s="90"/>
      <c r="P325" s="91"/>
      <c r="Q325" s="91"/>
      <c r="R325" s="113"/>
      <c r="T325" s="104"/>
    </row>
    <row r="326" spans="1:20" ht="18" customHeight="1" x14ac:dyDescent="0.25">
      <c r="A326" s="28"/>
      <c r="B326" s="280" t="s">
        <v>111</v>
      </c>
      <c r="C326" s="280"/>
      <c r="D326" s="280"/>
      <c r="E326" s="280"/>
      <c r="F326" s="280"/>
      <c r="G326" s="280"/>
      <c r="H326" s="280"/>
      <c r="I326" s="280"/>
      <c r="J326" s="280"/>
      <c r="K326" s="93">
        <f>SUM(K309:K322)</f>
        <v>48</v>
      </c>
      <c r="L326" s="94">
        <f>IF(SUM(K316:K317)=0,"",SUM(K316:K317)/B309)</f>
        <v>0.44155844155844154</v>
      </c>
      <c r="M326" s="94">
        <f>IF(K326=0,"",K326/B309)</f>
        <v>0.62337662337662336</v>
      </c>
      <c r="N326" s="94">
        <f>IF(K317=0,"",M326-L326)</f>
        <v>0.18181818181818182</v>
      </c>
      <c r="O326" s="3"/>
      <c r="P326" s="29"/>
      <c r="Q326" s="22"/>
      <c r="R326" s="3"/>
      <c r="T326" s="104"/>
    </row>
    <row r="327" spans="1:20" ht="12.75" customHeight="1" x14ac:dyDescent="0.2">
      <c r="L327" s="3"/>
      <c r="M327" s="3"/>
      <c r="O327" s="3"/>
    </row>
    <row r="328" spans="1:20" ht="12.75" customHeight="1" x14ac:dyDescent="0.2">
      <c r="L328" s="3"/>
      <c r="M328" s="3"/>
      <c r="O328" s="3"/>
    </row>
    <row r="329" spans="1:20" ht="26.25" customHeight="1" x14ac:dyDescent="0.4">
      <c r="A329" s="2"/>
      <c r="B329" s="270" t="s">
        <v>99</v>
      </c>
      <c r="C329" s="271"/>
      <c r="D329" s="271"/>
      <c r="E329" s="271"/>
      <c r="F329" s="271"/>
      <c r="G329" s="271"/>
      <c r="H329" s="271"/>
      <c r="I329" s="271"/>
      <c r="J329" s="271"/>
      <c r="K329" s="179" t="s">
        <v>87</v>
      </c>
      <c r="L329" s="3"/>
      <c r="M329" s="3"/>
      <c r="N329" s="29"/>
      <c r="O329" s="3"/>
      <c r="P329" s="29"/>
      <c r="Q329" s="29"/>
      <c r="R329" s="29"/>
    </row>
    <row r="330" spans="1:20" ht="20.25" customHeight="1" x14ac:dyDescent="0.2">
      <c r="A330" s="293" t="s">
        <v>10</v>
      </c>
      <c r="B330" s="273" t="s">
        <v>100</v>
      </c>
      <c r="C330" s="274"/>
      <c r="D330" s="274"/>
      <c r="E330" s="274"/>
      <c r="F330" s="274"/>
      <c r="G330" s="274"/>
      <c r="H330" s="274"/>
      <c r="I330" s="274"/>
      <c r="J330" s="275"/>
      <c r="K330" s="276" t="s">
        <v>11</v>
      </c>
      <c r="L330" s="269" t="s">
        <v>3</v>
      </c>
      <c r="M330" s="269" t="s">
        <v>4</v>
      </c>
      <c r="N330" s="278" t="s">
        <v>5</v>
      </c>
      <c r="O330" s="269" t="s">
        <v>6</v>
      </c>
      <c r="P330" s="267" t="s">
        <v>7</v>
      </c>
      <c r="Q330" s="267" t="s">
        <v>8</v>
      </c>
      <c r="R330" s="269" t="s">
        <v>101</v>
      </c>
    </row>
    <row r="331" spans="1:20" ht="15.75" customHeight="1" x14ac:dyDescent="0.25">
      <c r="A331" s="268"/>
      <c r="B331" s="58" t="s">
        <v>102</v>
      </c>
      <c r="C331" s="58" t="s">
        <v>103</v>
      </c>
      <c r="D331" s="58" t="s">
        <v>104</v>
      </c>
      <c r="E331" s="58" t="s">
        <v>105</v>
      </c>
      <c r="F331" s="58" t="s">
        <v>106</v>
      </c>
      <c r="G331" s="58" t="s">
        <v>107</v>
      </c>
      <c r="H331" s="58" t="s">
        <v>108</v>
      </c>
      <c r="I331" s="58" t="s">
        <v>109</v>
      </c>
      <c r="J331" s="58" t="s">
        <v>110</v>
      </c>
      <c r="K331" s="277"/>
      <c r="L331" s="268"/>
      <c r="M331" s="268"/>
      <c r="N331" s="268"/>
      <c r="O331" s="268"/>
      <c r="P331" s="268"/>
      <c r="Q331" s="268"/>
      <c r="R331" s="268"/>
      <c r="T331" s="104"/>
    </row>
    <row r="332" spans="1:20" ht="15.75" customHeight="1" x14ac:dyDescent="0.25">
      <c r="A332" s="58">
        <v>1301</v>
      </c>
      <c r="B332" s="59">
        <v>81</v>
      </c>
      <c r="C332" s="59"/>
      <c r="D332" s="59"/>
      <c r="E332" s="59"/>
      <c r="F332" s="59"/>
      <c r="G332" s="59"/>
      <c r="H332" s="59"/>
      <c r="I332" s="59"/>
      <c r="J332" s="59"/>
      <c r="K332" s="144"/>
      <c r="L332" s="220"/>
      <c r="M332" s="221"/>
      <c r="N332" s="222"/>
      <c r="O332" s="229"/>
      <c r="P332" s="63">
        <f>B332</f>
        <v>81</v>
      </c>
      <c r="Q332" s="230"/>
      <c r="R332" s="229"/>
      <c r="T332" s="104"/>
    </row>
    <row r="333" spans="1:20" ht="15.75" customHeight="1" x14ac:dyDescent="0.25">
      <c r="A333" s="58">
        <v>1302</v>
      </c>
      <c r="B333" s="59"/>
      <c r="C333" s="59">
        <v>75</v>
      </c>
      <c r="D333" s="59"/>
      <c r="E333" s="59"/>
      <c r="F333" s="59"/>
      <c r="G333" s="59"/>
      <c r="H333" s="59"/>
      <c r="I333" s="59"/>
      <c r="J333" s="59"/>
      <c r="K333" s="144"/>
      <c r="L333" s="223"/>
      <c r="M333" s="129"/>
      <c r="N333" s="224"/>
      <c r="O333" s="67">
        <f>IF(C333=0,"",C333/B332)</f>
        <v>0.92592592592592593</v>
      </c>
      <c r="P333" s="68">
        <v>66</v>
      </c>
      <c r="Q333" s="231">
        <f t="shared" ref="Q333:Q340" si="31">IF(P333=0,"",P333/P332)</f>
        <v>0.81481481481481477</v>
      </c>
      <c r="R333" s="231">
        <f t="shared" ref="R333:R340" si="32">IF(P333=0,"",100%-Q333)</f>
        <v>0.18518518518518523</v>
      </c>
      <c r="T333" s="104"/>
    </row>
    <row r="334" spans="1:20" ht="15.75" customHeight="1" x14ac:dyDescent="0.25">
      <c r="A334" s="58">
        <v>1401</v>
      </c>
      <c r="B334" s="59"/>
      <c r="C334" s="59"/>
      <c r="D334" s="59">
        <v>56</v>
      </c>
      <c r="E334" s="59"/>
      <c r="F334" s="59"/>
      <c r="G334" s="59"/>
      <c r="H334" s="59"/>
      <c r="I334" s="59"/>
      <c r="J334" s="59"/>
      <c r="K334" s="144"/>
      <c r="L334" s="223"/>
      <c r="M334" s="129"/>
      <c r="N334" s="224"/>
      <c r="O334" s="67">
        <f>IF(D334=0,"",D334/C333)</f>
        <v>0.7466666666666667</v>
      </c>
      <c r="P334" s="68">
        <v>62</v>
      </c>
      <c r="Q334" s="231">
        <f t="shared" si="31"/>
        <v>0.93939393939393945</v>
      </c>
      <c r="R334" s="231">
        <f t="shared" si="32"/>
        <v>6.0606060606060552E-2</v>
      </c>
      <c r="T334" s="70">
        <f>P334/P332</f>
        <v>0.76543209876543206</v>
      </c>
    </row>
    <row r="335" spans="1:20" ht="15.75" customHeight="1" x14ac:dyDescent="0.25">
      <c r="A335" s="58">
        <v>1402</v>
      </c>
      <c r="B335" s="59"/>
      <c r="C335" s="59"/>
      <c r="D335" s="59"/>
      <c r="E335" s="59">
        <v>46</v>
      </c>
      <c r="F335" s="59"/>
      <c r="G335" s="59"/>
      <c r="H335" s="59"/>
      <c r="I335" s="59"/>
      <c r="J335" s="59"/>
      <c r="K335" s="144"/>
      <c r="L335" s="223"/>
      <c r="M335" s="129"/>
      <c r="N335" s="224"/>
      <c r="O335" s="67">
        <f>IF(E335=0,"",E335/D334)</f>
        <v>0.8214285714285714</v>
      </c>
      <c r="P335" s="68">
        <v>60</v>
      </c>
      <c r="Q335" s="231">
        <f t="shared" si="31"/>
        <v>0.967741935483871</v>
      </c>
      <c r="R335" s="231">
        <f t="shared" si="32"/>
        <v>3.2258064516129004E-2</v>
      </c>
      <c r="T335" s="104"/>
    </row>
    <row r="336" spans="1:20" ht="15.75" customHeight="1" x14ac:dyDescent="0.25">
      <c r="A336" s="58">
        <v>1501</v>
      </c>
      <c r="B336" s="59"/>
      <c r="C336" s="59"/>
      <c r="D336" s="59"/>
      <c r="E336" s="59"/>
      <c r="F336" s="59">
        <v>39</v>
      </c>
      <c r="G336" s="59"/>
      <c r="H336" s="59"/>
      <c r="I336" s="59"/>
      <c r="J336" s="59"/>
      <c r="K336" s="144"/>
      <c r="L336" s="223"/>
      <c r="M336" s="129"/>
      <c r="N336" s="224"/>
      <c r="O336" s="67">
        <f>IF(F336=0,"",F336/E335)</f>
        <v>0.84782608695652173</v>
      </c>
      <c r="P336" s="68">
        <v>56</v>
      </c>
      <c r="Q336" s="231">
        <f t="shared" si="31"/>
        <v>0.93333333333333335</v>
      </c>
      <c r="R336" s="231">
        <f t="shared" si="32"/>
        <v>6.6666666666666652E-2</v>
      </c>
      <c r="T336" s="104"/>
    </row>
    <row r="337" spans="1:20" ht="15.75" customHeight="1" x14ac:dyDescent="0.25">
      <c r="A337" s="58">
        <v>1502</v>
      </c>
      <c r="B337" s="59"/>
      <c r="C337" s="59"/>
      <c r="D337" s="59"/>
      <c r="E337" s="59"/>
      <c r="F337" s="59"/>
      <c r="G337" s="59">
        <v>29</v>
      </c>
      <c r="H337" s="59"/>
      <c r="I337" s="59"/>
      <c r="J337" s="59"/>
      <c r="K337" s="144"/>
      <c r="L337" s="223"/>
      <c r="M337" s="129"/>
      <c r="N337" s="224"/>
      <c r="O337" s="67">
        <f>IF(G337=0,"",G337/F336)</f>
        <v>0.74358974358974361</v>
      </c>
      <c r="P337" s="68">
        <v>52</v>
      </c>
      <c r="Q337" s="231">
        <f t="shared" si="31"/>
        <v>0.9285714285714286</v>
      </c>
      <c r="R337" s="231">
        <f t="shared" si="32"/>
        <v>7.1428571428571397E-2</v>
      </c>
      <c r="T337" s="104"/>
    </row>
    <row r="338" spans="1:20" ht="15.75" customHeight="1" x14ac:dyDescent="0.25">
      <c r="A338" s="58">
        <v>1601</v>
      </c>
      <c r="B338" s="59"/>
      <c r="C338" s="59"/>
      <c r="D338" s="59"/>
      <c r="E338" s="59"/>
      <c r="F338" s="59"/>
      <c r="G338" s="59"/>
      <c r="H338" s="59">
        <v>23</v>
      </c>
      <c r="I338" s="59"/>
      <c r="J338" s="59"/>
      <c r="K338" s="144"/>
      <c r="L338" s="223"/>
      <c r="M338" s="129"/>
      <c r="N338" s="224"/>
      <c r="O338" s="67">
        <f>IF(H338=0,"",H338/G337)</f>
        <v>0.7931034482758621</v>
      </c>
      <c r="P338" s="68">
        <v>48</v>
      </c>
      <c r="Q338" s="231">
        <f t="shared" si="31"/>
        <v>0.92307692307692313</v>
      </c>
      <c r="R338" s="231">
        <f t="shared" si="32"/>
        <v>7.6923076923076872E-2</v>
      </c>
      <c r="T338" s="104"/>
    </row>
    <row r="339" spans="1:20" ht="15.75" customHeight="1" x14ac:dyDescent="0.25">
      <c r="A339" s="58">
        <v>1602</v>
      </c>
      <c r="B339" s="59"/>
      <c r="C339" s="59"/>
      <c r="D339" s="59"/>
      <c r="E339" s="59"/>
      <c r="F339" s="59"/>
      <c r="G339" s="59"/>
      <c r="H339" s="59"/>
      <c r="I339" s="59">
        <v>22</v>
      </c>
      <c r="J339" s="59"/>
      <c r="K339" s="144"/>
      <c r="L339" s="223"/>
      <c r="M339" s="129"/>
      <c r="N339" s="224"/>
      <c r="O339" s="67">
        <f>IF(I339=0,"",I339/H338)</f>
        <v>0.95652173913043481</v>
      </c>
      <c r="P339" s="68">
        <v>48</v>
      </c>
      <c r="Q339" s="231">
        <f t="shared" si="31"/>
        <v>1</v>
      </c>
      <c r="R339" s="231">
        <f t="shared" si="32"/>
        <v>0</v>
      </c>
      <c r="T339" s="104"/>
    </row>
    <row r="340" spans="1:20" ht="15.75" customHeight="1" x14ac:dyDescent="0.25">
      <c r="A340" s="58">
        <v>1701</v>
      </c>
      <c r="B340" s="59"/>
      <c r="C340" s="59"/>
      <c r="D340" s="59"/>
      <c r="E340" s="59"/>
      <c r="F340" s="59"/>
      <c r="G340" s="59"/>
      <c r="H340" s="59"/>
      <c r="I340" s="59"/>
      <c r="J340" s="59">
        <v>21</v>
      </c>
      <c r="K340" s="144">
        <v>10</v>
      </c>
      <c r="L340" s="223"/>
      <c r="M340" s="129"/>
      <c r="N340" s="224"/>
      <c r="O340" s="71">
        <f>IF(J340=0,"",J340/I339)</f>
        <v>0.95454545454545459</v>
      </c>
      <c r="P340" s="68">
        <v>48</v>
      </c>
      <c r="Q340" s="71">
        <f t="shared" si="31"/>
        <v>1</v>
      </c>
      <c r="R340" s="71">
        <f t="shared" si="32"/>
        <v>0</v>
      </c>
      <c r="T340" s="104"/>
    </row>
    <row r="341" spans="1:20" ht="15.75" customHeight="1" x14ac:dyDescent="0.25">
      <c r="A341" s="58">
        <v>1702</v>
      </c>
      <c r="B341" s="59"/>
      <c r="C341" s="59"/>
      <c r="D341" s="59"/>
      <c r="E341" s="59"/>
      <c r="F341" s="59"/>
      <c r="G341" s="59"/>
      <c r="H341" s="59"/>
      <c r="I341" s="59"/>
      <c r="J341" s="59">
        <v>23</v>
      </c>
      <c r="K341" s="144">
        <v>16</v>
      </c>
      <c r="L341" s="223"/>
      <c r="M341" s="129"/>
      <c r="N341" s="225"/>
      <c r="O341" s="129"/>
      <c r="P341" s="68">
        <v>38</v>
      </c>
      <c r="Q341" s="129"/>
      <c r="R341" s="232"/>
      <c r="T341" s="104"/>
    </row>
    <row r="342" spans="1:20" ht="15.75" customHeight="1" x14ac:dyDescent="0.25">
      <c r="A342" s="58">
        <v>1801</v>
      </c>
      <c r="B342" s="59"/>
      <c r="C342" s="59"/>
      <c r="D342" s="59"/>
      <c r="E342" s="59"/>
      <c r="F342" s="59"/>
      <c r="G342" s="59"/>
      <c r="H342" s="59"/>
      <c r="I342" s="59"/>
      <c r="J342" s="59">
        <v>16</v>
      </c>
      <c r="K342" s="144">
        <v>9</v>
      </c>
      <c r="L342" s="223"/>
      <c r="M342" s="129"/>
      <c r="N342" s="225"/>
      <c r="O342" s="233"/>
      <c r="P342" s="109">
        <v>23</v>
      </c>
      <c r="Q342" s="234"/>
      <c r="R342" s="233"/>
      <c r="T342" s="104"/>
    </row>
    <row r="343" spans="1:20" ht="15.75" customHeight="1" x14ac:dyDescent="0.25">
      <c r="A343" s="58">
        <v>1802</v>
      </c>
      <c r="B343" s="59"/>
      <c r="C343" s="59"/>
      <c r="D343" s="59"/>
      <c r="E343" s="59"/>
      <c r="F343" s="59"/>
      <c r="G343" s="59"/>
      <c r="H343" s="59"/>
      <c r="I343" s="59"/>
      <c r="J343" s="59">
        <v>7</v>
      </c>
      <c r="K343" s="144">
        <v>6</v>
      </c>
      <c r="L343" s="223"/>
      <c r="M343" s="129"/>
      <c r="N343" s="225"/>
      <c r="O343" s="233"/>
      <c r="P343" s="109">
        <v>13</v>
      </c>
      <c r="Q343" s="234"/>
      <c r="R343" s="233"/>
      <c r="T343" s="104"/>
    </row>
    <row r="344" spans="1:20" ht="15.75" customHeight="1" x14ac:dyDescent="0.25">
      <c r="A344" s="58">
        <v>1901</v>
      </c>
      <c r="B344" s="59"/>
      <c r="C344" s="59"/>
      <c r="D344" s="59"/>
      <c r="E344" s="59"/>
      <c r="F344" s="59"/>
      <c r="G344" s="59"/>
      <c r="H344" s="59"/>
      <c r="I344" s="59"/>
      <c r="J344" s="59">
        <v>4</v>
      </c>
      <c r="K344" s="144">
        <v>2</v>
      </c>
      <c r="L344" s="223"/>
      <c r="M344" s="129"/>
      <c r="N344" s="225"/>
      <c r="O344" s="233"/>
      <c r="P344" s="196">
        <v>6</v>
      </c>
      <c r="Q344" s="234"/>
      <c r="R344" s="233"/>
      <c r="T344" s="104"/>
    </row>
    <row r="345" spans="1:20" ht="15.75" customHeight="1" x14ac:dyDescent="0.25">
      <c r="A345" s="58">
        <v>1902</v>
      </c>
      <c r="B345" s="59"/>
      <c r="C345" s="59"/>
      <c r="D345" s="59"/>
      <c r="E345" s="59"/>
      <c r="F345" s="59"/>
      <c r="G345" s="59"/>
      <c r="H345" s="59"/>
      <c r="I345" s="59"/>
      <c r="J345" s="59">
        <v>4</v>
      </c>
      <c r="K345" s="144">
        <v>4</v>
      </c>
      <c r="L345" s="223"/>
      <c r="M345" s="129"/>
      <c r="N345" s="225"/>
      <c r="O345" s="129"/>
      <c r="P345" s="198">
        <v>4</v>
      </c>
      <c r="Q345" s="124"/>
      <c r="R345" s="233"/>
      <c r="T345" s="104"/>
    </row>
    <row r="346" spans="1:20" ht="15.75" customHeight="1" x14ac:dyDescent="0.25">
      <c r="A346" s="58">
        <v>2001</v>
      </c>
      <c r="B346" s="59"/>
      <c r="C346" s="59"/>
      <c r="D346" s="59"/>
      <c r="E346" s="59"/>
      <c r="F346" s="59"/>
      <c r="G346" s="59"/>
      <c r="H346" s="59"/>
      <c r="I346" s="59"/>
      <c r="J346" s="59"/>
      <c r="K346" s="144"/>
      <c r="L346" s="223"/>
      <c r="M346" s="129"/>
      <c r="N346" s="225"/>
      <c r="O346" s="191" t="s">
        <v>83</v>
      </c>
      <c r="P346" s="197">
        <v>35</v>
      </c>
      <c r="Q346" s="111">
        <f>K349</f>
        <v>47</v>
      </c>
      <c r="R346" s="193" t="s">
        <v>11</v>
      </c>
      <c r="T346" s="104"/>
    </row>
    <row r="347" spans="1:20" ht="15.75" customHeight="1" x14ac:dyDescent="0.25">
      <c r="A347" s="58">
        <v>2002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144"/>
      <c r="L347" s="223"/>
      <c r="M347" s="129"/>
      <c r="N347" s="225"/>
      <c r="O347" s="192" t="s">
        <v>85</v>
      </c>
      <c r="P347" s="86">
        <f>IF(P346/B332=0,"",P346/B332)</f>
        <v>0.43209876543209874</v>
      </c>
      <c r="Q347" s="112">
        <f>IF(P346/Q346=0,"",P346/Q346)</f>
        <v>0.74468085106382975</v>
      </c>
      <c r="R347" s="194" t="s">
        <v>86</v>
      </c>
      <c r="T347" s="104"/>
    </row>
    <row r="348" spans="1:20" ht="15.75" customHeight="1" x14ac:dyDescent="0.25">
      <c r="A348" s="58">
        <v>2101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144"/>
      <c r="L348" s="226"/>
      <c r="M348" s="227"/>
      <c r="N348" s="228"/>
      <c r="O348" s="90"/>
      <c r="P348" s="91"/>
      <c r="Q348" s="91"/>
      <c r="R348" s="113"/>
      <c r="T348" s="104"/>
    </row>
    <row r="349" spans="1:20" ht="18" customHeight="1" x14ac:dyDescent="0.25">
      <c r="A349" s="28"/>
      <c r="B349" s="280" t="s">
        <v>111</v>
      </c>
      <c r="C349" s="280"/>
      <c r="D349" s="280"/>
      <c r="E349" s="280"/>
      <c r="F349" s="280"/>
      <c r="G349" s="280"/>
      <c r="H349" s="280"/>
      <c r="I349" s="280"/>
      <c r="J349" s="280"/>
      <c r="K349" s="93">
        <f>SUM(K332:K345)</f>
        <v>47</v>
      </c>
      <c r="L349" s="94">
        <f>IF(SUM(K339:K340)=0,"",SUM(K339:K340)/B332)</f>
        <v>0.12345679012345678</v>
      </c>
      <c r="M349" s="94">
        <f>IF(K349=0,"",K349/B332)</f>
        <v>0.58024691358024694</v>
      </c>
      <c r="N349" s="94">
        <f>IF(K340=0,"",M349-L349)</f>
        <v>0.45679012345679015</v>
      </c>
      <c r="O349" s="3"/>
      <c r="P349" s="29"/>
      <c r="Q349" s="22"/>
      <c r="R349" s="3"/>
      <c r="T349" s="104"/>
    </row>
    <row r="350" spans="1:20" ht="12.75" customHeight="1" x14ac:dyDescent="0.2">
      <c r="L350" s="3"/>
      <c r="M350" s="3"/>
      <c r="O350" s="3"/>
    </row>
    <row r="351" spans="1:20" ht="12.75" customHeight="1" x14ac:dyDescent="0.2">
      <c r="L351" s="3"/>
      <c r="M351" s="3"/>
      <c r="O351" s="3"/>
    </row>
    <row r="352" spans="1:20" ht="26.25" customHeight="1" x14ac:dyDescent="0.4">
      <c r="A352" s="2"/>
      <c r="B352" s="270" t="s">
        <v>99</v>
      </c>
      <c r="C352" s="271"/>
      <c r="D352" s="271"/>
      <c r="E352" s="271"/>
      <c r="F352" s="271"/>
      <c r="G352" s="271"/>
      <c r="H352" s="271"/>
      <c r="I352" s="271"/>
      <c r="J352" s="271"/>
      <c r="K352" s="179" t="s">
        <v>88</v>
      </c>
      <c r="L352" s="3"/>
      <c r="M352" s="3"/>
      <c r="N352" s="29"/>
      <c r="O352" s="3"/>
      <c r="P352" s="29"/>
      <c r="Q352" s="29"/>
      <c r="R352" s="29"/>
    </row>
    <row r="353" spans="1:20" ht="20.25" customHeight="1" x14ac:dyDescent="0.2">
      <c r="A353" s="293" t="s">
        <v>10</v>
      </c>
      <c r="B353" s="273" t="s">
        <v>100</v>
      </c>
      <c r="C353" s="274"/>
      <c r="D353" s="274"/>
      <c r="E353" s="274"/>
      <c r="F353" s="274"/>
      <c r="G353" s="274"/>
      <c r="H353" s="274"/>
      <c r="I353" s="274"/>
      <c r="J353" s="275"/>
      <c r="K353" s="276" t="s">
        <v>11</v>
      </c>
      <c r="L353" s="269" t="s">
        <v>3</v>
      </c>
      <c r="M353" s="269" t="s">
        <v>4</v>
      </c>
      <c r="N353" s="278" t="s">
        <v>5</v>
      </c>
      <c r="O353" s="269" t="s">
        <v>6</v>
      </c>
      <c r="P353" s="267" t="s">
        <v>7</v>
      </c>
      <c r="Q353" s="267" t="s">
        <v>8</v>
      </c>
      <c r="R353" s="269" t="s">
        <v>101</v>
      </c>
    </row>
    <row r="354" spans="1:20" ht="15.75" customHeight="1" x14ac:dyDescent="0.25">
      <c r="A354" s="268"/>
      <c r="B354" s="58" t="s">
        <v>102</v>
      </c>
      <c r="C354" s="58" t="s">
        <v>103</v>
      </c>
      <c r="D354" s="58" t="s">
        <v>104</v>
      </c>
      <c r="E354" s="58" t="s">
        <v>105</v>
      </c>
      <c r="F354" s="58" t="s">
        <v>106</v>
      </c>
      <c r="G354" s="58" t="s">
        <v>107</v>
      </c>
      <c r="H354" s="58" t="s">
        <v>108</v>
      </c>
      <c r="I354" s="58" t="s">
        <v>109</v>
      </c>
      <c r="J354" s="58" t="s">
        <v>110</v>
      </c>
      <c r="K354" s="277"/>
      <c r="L354" s="268"/>
      <c r="M354" s="268"/>
      <c r="N354" s="268"/>
      <c r="O354" s="268"/>
      <c r="P354" s="268"/>
      <c r="Q354" s="268"/>
      <c r="R354" s="268"/>
      <c r="T354" s="104"/>
    </row>
    <row r="355" spans="1:20" ht="15.75" customHeight="1" x14ac:dyDescent="0.25">
      <c r="A355" s="58">
        <v>1302</v>
      </c>
      <c r="B355" s="59">
        <v>77</v>
      </c>
      <c r="C355" s="59"/>
      <c r="D355" s="59"/>
      <c r="E355" s="59"/>
      <c r="F355" s="59"/>
      <c r="G355" s="59"/>
      <c r="H355" s="59"/>
      <c r="I355" s="59"/>
      <c r="J355" s="59"/>
      <c r="K355" s="144"/>
      <c r="L355" s="220"/>
      <c r="M355" s="221"/>
      <c r="N355" s="222"/>
      <c r="O355" s="229"/>
      <c r="P355" s="63">
        <f>B355</f>
        <v>77</v>
      </c>
      <c r="Q355" s="230"/>
      <c r="R355" s="229"/>
      <c r="T355" s="104"/>
    </row>
    <row r="356" spans="1:20" ht="15.75" customHeight="1" x14ac:dyDescent="0.25">
      <c r="A356" s="58">
        <v>1401</v>
      </c>
      <c r="B356" s="59"/>
      <c r="C356" s="59">
        <v>64</v>
      </c>
      <c r="D356" s="59"/>
      <c r="E356" s="59"/>
      <c r="F356" s="59"/>
      <c r="G356" s="59"/>
      <c r="H356" s="59"/>
      <c r="I356" s="59"/>
      <c r="J356" s="59"/>
      <c r="K356" s="144"/>
      <c r="L356" s="223"/>
      <c r="M356" s="129"/>
      <c r="N356" s="224"/>
      <c r="O356" s="67">
        <f>IF(C356=0,"",C356/B355)</f>
        <v>0.83116883116883122</v>
      </c>
      <c r="P356" s="68">
        <v>64</v>
      </c>
      <c r="Q356" s="231">
        <f t="shared" ref="Q356:Q363" si="33">IF(P356=0,"",P356/P355)</f>
        <v>0.83116883116883122</v>
      </c>
      <c r="R356" s="231">
        <f t="shared" ref="R356:R363" si="34">IF(P356=0,"",100%-Q356)</f>
        <v>0.16883116883116878</v>
      </c>
      <c r="T356" s="104"/>
    </row>
    <row r="357" spans="1:20" ht="15.75" customHeight="1" x14ac:dyDescent="0.25">
      <c r="A357" s="58">
        <v>1402</v>
      </c>
      <c r="B357" s="59"/>
      <c r="C357" s="59"/>
      <c r="D357" s="59">
        <v>53</v>
      </c>
      <c r="E357" s="59"/>
      <c r="F357" s="59"/>
      <c r="G357" s="59"/>
      <c r="H357" s="59"/>
      <c r="I357" s="59"/>
      <c r="J357" s="59"/>
      <c r="K357" s="144"/>
      <c r="L357" s="223"/>
      <c r="M357" s="129"/>
      <c r="N357" s="224"/>
      <c r="O357" s="67">
        <f>IF(D357=0,"",D357/C356)</f>
        <v>0.828125</v>
      </c>
      <c r="P357" s="68">
        <v>56</v>
      </c>
      <c r="Q357" s="231">
        <f t="shared" si="33"/>
        <v>0.875</v>
      </c>
      <c r="R357" s="231">
        <f t="shared" si="34"/>
        <v>0.125</v>
      </c>
      <c r="T357" s="70">
        <f>P357/P355</f>
        <v>0.72727272727272729</v>
      </c>
    </row>
    <row r="358" spans="1:20" ht="15.75" customHeight="1" x14ac:dyDescent="0.25">
      <c r="A358" s="58">
        <v>1501</v>
      </c>
      <c r="B358" s="59"/>
      <c r="C358" s="59"/>
      <c r="D358" s="59"/>
      <c r="E358" s="59">
        <v>44</v>
      </c>
      <c r="F358" s="59"/>
      <c r="G358" s="59"/>
      <c r="H358" s="59"/>
      <c r="I358" s="59"/>
      <c r="J358" s="59"/>
      <c r="K358" s="144"/>
      <c r="L358" s="223"/>
      <c r="M358" s="129"/>
      <c r="N358" s="224"/>
      <c r="O358" s="67">
        <f>IF(E358=0,"",E358/D357)</f>
        <v>0.83018867924528306</v>
      </c>
      <c r="P358" s="68">
        <v>56</v>
      </c>
      <c r="Q358" s="231">
        <f t="shared" si="33"/>
        <v>1</v>
      </c>
      <c r="R358" s="231">
        <f t="shared" si="34"/>
        <v>0</v>
      </c>
      <c r="T358" s="104"/>
    </row>
    <row r="359" spans="1:20" ht="15.75" customHeight="1" x14ac:dyDescent="0.25">
      <c r="A359" s="58">
        <v>1502</v>
      </c>
      <c r="B359" s="59"/>
      <c r="C359" s="59"/>
      <c r="D359" s="59"/>
      <c r="E359" s="59"/>
      <c r="F359" s="59">
        <v>41</v>
      </c>
      <c r="G359" s="59"/>
      <c r="H359" s="59"/>
      <c r="I359" s="59"/>
      <c r="J359" s="59"/>
      <c r="K359" s="144"/>
      <c r="L359" s="223"/>
      <c r="M359" s="129"/>
      <c r="N359" s="224"/>
      <c r="O359" s="67">
        <f>IF(F359=0,"",F359/E358)</f>
        <v>0.93181818181818177</v>
      </c>
      <c r="P359" s="68">
        <v>56</v>
      </c>
      <c r="Q359" s="231">
        <f t="shared" si="33"/>
        <v>1</v>
      </c>
      <c r="R359" s="231">
        <f t="shared" si="34"/>
        <v>0</v>
      </c>
      <c r="T359" s="104"/>
    </row>
    <row r="360" spans="1:20" ht="15.75" customHeight="1" x14ac:dyDescent="0.25">
      <c r="A360" s="58">
        <v>1601</v>
      </c>
      <c r="B360" s="59"/>
      <c r="C360" s="59"/>
      <c r="D360" s="59"/>
      <c r="E360" s="59"/>
      <c r="F360" s="59"/>
      <c r="G360" s="59">
        <v>34</v>
      </c>
      <c r="H360" s="59"/>
      <c r="I360" s="59"/>
      <c r="J360" s="59"/>
      <c r="K360" s="144"/>
      <c r="L360" s="223"/>
      <c r="M360" s="129"/>
      <c r="N360" s="224"/>
      <c r="O360" s="67">
        <f>IF(G360=0,"",G360/F359)</f>
        <v>0.82926829268292679</v>
      </c>
      <c r="P360" s="68">
        <v>53</v>
      </c>
      <c r="Q360" s="231">
        <f t="shared" si="33"/>
        <v>0.9464285714285714</v>
      </c>
      <c r="R360" s="231">
        <f t="shared" si="34"/>
        <v>5.3571428571428603E-2</v>
      </c>
      <c r="T360" s="104"/>
    </row>
    <row r="361" spans="1:20" ht="15.75" customHeight="1" x14ac:dyDescent="0.25">
      <c r="A361" s="58">
        <v>1602</v>
      </c>
      <c r="B361" s="59"/>
      <c r="C361" s="59"/>
      <c r="D361" s="59"/>
      <c r="E361" s="59"/>
      <c r="F361" s="59"/>
      <c r="G361" s="59"/>
      <c r="H361" s="59">
        <v>32</v>
      </c>
      <c r="I361" s="59"/>
      <c r="J361" s="59"/>
      <c r="K361" s="144"/>
      <c r="L361" s="223"/>
      <c r="M361" s="129"/>
      <c r="N361" s="224"/>
      <c r="O361" s="67">
        <f>IF(H361=0,"",H361/G360)</f>
        <v>0.94117647058823528</v>
      </c>
      <c r="P361" s="68">
        <v>53</v>
      </c>
      <c r="Q361" s="231">
        <f t="shared" si="33"/>
        <v>1</v>
      </c>
      <c r="R361" s="231">
        <f t="shared" si="34"/>
        <v>0</v>
      </c>
      <c r="T361" s="104"/>
    </row>
    <row r="362" spans="1:20" ht="15.75" customHeight="1" x14ac:dyDescent="0.25">
      <c r="A362" s="58">
        <v>1701</v>
      </c>
      <c r="B362" s="59"/>
      <c r="C362" s="59"/>
      <c r="D362" s="59"/>
      <c r="E362" s="59"/>
      <c r="F362" s="59"/>
      <c r="G362" s="59"/>
      <c r="H362" s="59"/>
      <c r="I362" s="59">
        <v>33</v>
      </c>
      <c r="J362" s="59"/>
      <c r="K362" s="144">
        <v>1</v>
      </c>
      <c r="L362" s="223"/>
      <c r="M362" s="129"/>
      <c r="N362" s="224"/>
      <c r="O362" s="67">
        <f>IF(I362=0,"",I362/H361)</f>
        <v>1.03125</v>
      </c>
      <c r="P362" s="68">
        <v>52</v>
      </c>
      <c r="Q362" s="231">
        <f t="shared" si="33"/>
        <v>0.98113207547169812</v>
      </c>
      <c r="R362" s="231">
        <f t="shared" si="34"/>
        <v>1.8867924528301883E-2</v>
      </c>
      <c r="T362" s="104"/>
    </row>
    <row r="363" spans="1:20" ht="15.75" customHeight="1" x14ac:dyDescent="0.25">
      <c r="A363" s="58">
        <v>1702</v>
      </c>
      <c r="B363" s="59"/>
      <c r="C363" s="59"/>
      <c r="D363" s="59"/>
      <c r="E363" s="59"/>
      <c r="F363" s="59"/>
      <c r="G363" s="59"/>
      <c r="H363" s="59"/>
      <c r="I363" s="59"/>
      <c r="J363" s="59">
        <v>31</v>
      </c>
      <c r="K363" s="144">
        <v>21</v>
      </c>
      <c r="L363" s="223"/>
      <c r="M363" s="129"/>
      <c r="N363" s="224"/>
      <c r="O363" s="71">
        <f>IF(J363=0,"",J363/I362)</f>
        <v>0.93939393939393945</v>
      </c>
      <c r="P363" s="68">
        <v>49</v>
      </c>
      <c r="Q363" s="71">
        <f t="shared" si="33"/>
        <v>0.94230769230769229</v>
      </c>
      <c r="R363" s="71">
        <f t="shared" si="34"/>
        <v>5.7692307692307709E-2</v>
      </c>
      <c r="T363" s="104"/>
    </row>
    <row r="364" spans="1:20" ht="15.75" customHeight="1" x14ac:dyDescent="0.25">
      <c r="A364" s="58">
        <v>1801</v>
      </c>
      <c r="B364" s="59"/>
      <c r="C364" s="59"/>
      <c r="D364" s="59"/>
      <c r="E364" s="59"/>
      <c r="F364" s="59"/>
      <c r="G364" s="59"/>
      <c r="H364" s="59"/>
      <c r="I364" s="59"/>
      <c r="J364" s="59">
        <v>15</v>
      </c>
      <c r="K364" s="144">
        <v>11</v>
      </c>
      <c r="L364" s="223"/>
      <c r="M364" s="129"/>
      <c r="N364" s="225"/>
      <c r="O364" s="129"/>
      <c r="P364" s="68">
        <v>28</v>
      </c>
      <c r="Q364" s="129"/>
      <c r="R364" s="232"/>
      <c r="T364" s="104"/>
    </row>
    <row r="365" spans="1:20" ht="15.75" customHeight="1" x14ac:dyDescent="0.25">
      <c r="A365" s="58">
        <v>1802</v>
      </c>
      <c r="B365" s="59"/>
      <c r="C365" s="59"/>
      <c r="D365" s="59"/>
      <c r="E365" s="59"/>
      <c r="F365" s="59"/>
      <c r="G365" s="59"/>
      <c r="H365" s="59"/>
      <c r="I365" s="59"/>
      <c r="J365" s="59">
        <v>10</v>
      </c>
      <c r="K365" s="144">
        <v>5</v>
      </c>
      <c r="L365" s="223"/>
      <c r="M365" s="129"/>
      <c r="N365" s="225"/>
      <c r="O365" s="233"/>
      <c r="P365" s="109">
        <v>14</v>
      </c>
      <c r="Q365" s="234"/>
      <c r="R365" s="233"/>
      <c r="T365" s="104"/>
    </row>
    <row r="366" spans="1:20" ht="15.75" customHeight="1" x14ac:dyDescent="0.25">
      <c r="A366" s="58">
        <v>1901</v>
      </c>
      <c r="B366" s="59"/>
      <c r="C366" s="59"/>
      <c r="D366" s="59"/>
      <c r="E366" s="59"/>
      <c r="F366" s="59"/>
      <c r="G366" s="59"/>
      <c r="H366" s="59"/>
      <c r="I366" s="59"/>
      <c r="J366" s="59">
        <v>6</v>
      </c>
      <c r="K366" s="144">
        <v>5</v>
      </c>
      <c r="L366" s="223"/>
      <c r="M366" s="129"/>
      <c r="N366" s="225"/>
      <c r="O366" s="233"/>
      <c r="P366" s="109">
        <v>9</v>
      </c>
      <c r="Q366" s="234"/>
      <c r="R366" s="233"/>
      <c r="T366" s="104"/>
    </row>
    <row r="367" spans="1:20" ht="15.75" customHeight="1" x14ac:dyDescent="0.25">
      <c r="A367" s="58">
        <v>1902</v>
      </c>
      <c r="B367" s="59"/>
      <c r="C367" s="59"/>
      <c r="D367" s="59"/>
      <c r="E367" s="59"/>
      <c r="F367" s="59"/>
      <c r="G367" s="59"/>
      <c r="H367" s="59"/>
      <c r="I367" s="59"/>
      <c r="J367" s="59">
        <v>2</v>
      </c>
      <c r="K367" s="144">
        <v>2</v>
      </c>
      <c r="L367" s="223"/>
      <c r="M367" s="129"/>
      <c r="N367" s="225"/>
      <c r="O367" s="233"/>
      <c r="P367" s="109">
        <v>5</v>
      </c>
      <c r="Q367" s="234"/>
      <c r="R367" s="233"/>
      <c r="T367" s="104"/>
    </row>
    <row r="368" spans="1:20" ht="15.75" customHeight="1" x14ac:dyDescent="0.25">
      <c r="A368" s="58">
        <v>2001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144"/>
      <c r="L368" s="223"/>
      <c r="M368" s="129"/>
      <c r="N368" s="225"/>
      <c r="O368" s="129"/>
      <c r="P368" s="225"/>
      <c r="Q368" s="124"/>
      <c r="R368" s="233"/>
      <c r="T368" s="104"/>
    </row>
    <row r="369" spans="1:20" ht="15.75" customHeight="1" x14ac:dyDescent="0.25">
      <c r="A369" s="58">
        <v>2002</v>
      </c>
      <c r="B369" s="59"/>
      <c r="C369" s="59"/>
      <c r="D369" s="59"/>
      <c r="E369" s="59"/>
      <c r="F369" s="59"/>
      <c r="G369" s="59"/>
      <c r="H369" s="59"/>
      <c r="I369" s="59"/>
      <c r="J369" s="59"/>
      <c r="K369" s="144"/>
      <c r="L369" s="223"/>
      <c r="M369" s="129"/>
      <c r="N369" s="225"/>
      <c r="O369" s="191" t="s">
        <v>83</v>
      </c>
      <c r="P369" s="82">
        <v>38</v>
      </c>
      <c r="Q369" s="111">
        <f>K372</f>
        <v>45</v>
      </c>
      <c r="R369" s="193" t="s">
        <v>11</v>
      </c>
      <c r="T369" s="104"/>
    </row>
    <row r="370" spans="1:20" ht="15.75" customHeight="1" x14ac:dyDescent="0.25">
      <c r="A370" s="58">
        <v>2101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144"/>
      <c r="L370" s="223"/>
      <c r="M370" s="129"/>
      <c r="N370" s="225"/>
      <c r="O370" s="192" t="s">
        <v>85</v>
      </c>
      <c r="P370" s="86">
        <f>IF(P369/B355=0,"",P369/B355)</f>
        <v>0.4935064935064935</v>
      </c>
      <c r="Q370" s="112">
        <f>IF(P369/Q369=0,"",P369/Q369)</f>
        <v>0.84444444444444444</v>
      </c>
      <c r="R370" s="194" t="s">
        <v>86</v>
      </c>
      <c r="T370" s="104"/>
    </row>
    <row r="371" spans="1:20" ht="15.75" customHeight="1" x14ac:dyDescent="0.25">
      <c r="A371" s="58">
        <v>2102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144"/>
      <c r="L371" s="226"/>
      <c r="M371" s="227"/>
      <c r="N371" s="228"/>
      <c r="O371" s="90"/>
      <c r="P371" s="91"/>
      <c r="Q371" s="91"/>
      <c r="R371" s="113"/>
      <c r="T371" s="104"/>
    </row>
    <row r="372" spans="1:20" ht="18" customHeight="1" x14ac:dyDescent="0.25">
      <c r="A372" s="28"/>
      <c r="B372" s="280" t="s">
        <v>111</v>
      </c>
      <c r="C372" s="280"/>
      <c r="D372" s="280"/>
      <c r="E372" s="280"/>
      <c r="F372" s="280"/>
      <c r="G372" s="280"/>
      <c r="H372" s="280"/>
      <c r="I372" s="280"/>
      <c r="J372" s="280"/>
      <c r="K372" s="93">
        <f>SUM(K355:K368)</f>
        <v>45</v>
      </c>
      <c r="L372" s="94">
        <f>IF(SUM(K362:K363)=0,"",SUM(K362:K363)/B355)</f>
        <v>0.2857142857142857</v>
      </c>
      <c r="M372" s="94">
        <f>IF(K372=0,"",K372/B355)</f>
        <v>0.58441558441558439</v>
      </c>
      <c r="N372" s="94">
        <f>M372-L372</f>
        <v>0.29870129870129869</v>
      </c>
      <c r="O372" s="3"/>
      <c r="P372" s="29"/>
      <c r="Q372" s="22"/>
      <c r="R372" s="3"/>
      <c r="T372" s="104"/>
    </row>
    <row r="373" spans="1:20" ht="12.75" customHeight="1" x14ac:dyDescent="0.2">
      <c r="L373" s="3"/>
      <c r="M373" s="3"/>
      <c r="O373" s="3"/>
    </row>
    <row r="374" spans="1:20" ht="12.75" customHeight="1" x14ac:dyDescent="0.2">
      <c r="L374" s="3"/>
      <c r="M374" s="3"/>
      <c r="O374" s="3"/>
    </row>
    <row r="375" spans="1:20" ht="26.25" customHeight="1" x14ac:dyDescent="0.4">
      <c r="A375" s="2"/>
      <c r="B375" s="270" t="s">
        <v>99</v>
      </c>
      <c r="C375" s="271"/>
      <c r="D375" s="271"/>
      <c r="E375" s="271"/>
      <c r="F375" s="271"/>
      <c r="G375" s="271"/>
      <c r="H375" s="271"/>
      <c r="I375" s="271"/>
      <c r="J375" s="271"/>
      <c r="K375" s="179" t="s">
        <v>91</v>
      </c>
      <c r="L375" s="3"/>
      <c r="M375" s="3"/>
      <c r="N375" s="29"/>
      <c r="O375" s="3"/>
      <c r="P375" s="29"/>
      <c r="Q375" s="29"/>
      <c r="R375" s="29"/>
    </row>
    <row r="376" spans="1:20" ht="20.25" customHeight="1" x14ac:dyDescent="0.2">
      <c r="A376" s="293" t="s">
        <v>10</v>
      </c>
      <c r="B376" s="273" t="s">
        <v>100</v>
      </c>
      <c r="C376" s="274"/>
      <c r="D376" s="274"/>
      <c r="E376" s="274"/>
      <c r="F376" s="274"/>
      <c r="G376" s="274"/>
      <c r="H376" s="274"/>
      <c r="I376" s="274"/>
      <c r="J376" s="275"/>
      <c r="K376" s="276" t="s">
        <v>11</v>
      </c>
      <c r="L376" s="269" t="s">
        <v>3</v>
      </c>
      <c r="M376" s="269" t="s">
        <v>4</v>
      </c>
      <c r="N376" s="278" t="s">
        <v>5</v>
      </c>
      <c r="O376" s="269" t="s">
        <v>6</v>
      </c>
      <c r="P376" s="267" t="s">
        <v>7</v>
      </c>
      <c r="Q376" s="267" t="s">
        <v>8</v>
      </c>
      <c r="R376" s="269" t="s">
        <v>101</v>
      </c>
    </row>
    <row r="377" spans="1:20" ht="15.75" customHeight="1" x14ac:dyDescent="0.25">
      <c r="A377" s="268"/>
      <c r="B377" s="58" t="s">
        <v>102</v>
      </c>
      <c r="C377" s="58" t="s">
        <v>103</v>
      </c>
      <c r="D377" s="58" t="s">
        <v>104</v>
      </c>
      <c r="E377" s="58" t="s">
        <v>105</v>
      </c>
      <c r="F377" s="58" t="s">
        <v>106</v>
      </c>
      <c r="G377" s="58" t="s">
        <v>107</v>
      </c>
      <c r="H377" s="58" t="s">
        <v>108</v>
      </c>
      <c r="I377" s="58" t="s">
        <v>109</v>
      </c>
      <c r="J377" s="58" t="s">
        <v>110</v>
      </c>
      <c r="K377" s="277"/>
      <c r="L377" s="268"/>
      <c r="M377" s="268"/>
      <c r="N377" s="268"/>
      <c r="O377" s="268"/>
      <c r="P377" s="268"/>
      <c r="Q377" s="268"/>
      <c r="R377" s="268"/>
      <c r="T377" s="104"/>
    </row>
    <row r="378" spans="1:20" ht="15.75" customHeight="1" x14ac:dyDescent="0.25">
      <c r="A378" s="58">
        <v>1401</v>
      </c>
      <c r="B378" s="59">
        <v>78</v>
      </c>
      <c r="C378" s="59"/>
      <c r="D378" s="59"/>
      <c r="E378" s="59"/>
      <c r="F378" s="59"/>
      <c r="G378" s="59"/>
      <c r="H378" s="59"/>
      <c r="I378" s="59"/>
      <c r="J378" s="59"/>
      <c r="K378" s="144"/>
      <c r="L378" s="220"/>
      <c r="M378" s="221"/>
      <c r="N378" s="222"/>
      <c r="O378" s="229"/>
      <c r="P378" s="63">
        <f>B378</f>
        <v>78</v>
      </c>
      <c r="Q378" s="230"/>
      <c r="R378" s="229"/>
      <c r="T378" s="104"/>
    </row>
    <row r="379" spans="1:20" ht="15.75" customHeight="1" x14ac:dyDescent="0.25">
      <c r="A379" s="58">
        <v>1402</v>
      </c>
      <c r="B379" s="59"/>
      <c r="C379" s="59">
        <v>70</v>
      </c>
      <c r="D379" s="59"/>
      <c r="E379" s="59"/>
      <c r="F379" s="59"/>
      <c r="G379" s="59"/>
      <c r="H379" s="59"/>
      <c r="I379" s="59"/>
      <c r="J379" s="59"/>
      <c r="K379" s="144"/>
      <c r="L379" s="223"/>
      <c r="M379" s="129"/>
      <c r="N379" s="224"/>
      <c r="O379" s="67">
        <f>IF(C379=0,"",C379/B378)</f>
        <v>0.89743589743589747</v>
      </c>
      <c r="P379" s="68">
        <v>70</v>
      </c>
      <c r="Q379" s="231">
        <f t="shared" ref="Q379:Q386" si="35">IF(P379=0,"",P379/P378)</f>
        <v>0.89743589743589747</v>
      </c>
      <c r="R379" s="231">
        <f t="shared" ref="R379:R386" si="36">IF(P379=0,"",100%-Q379)</f>
        <v>0.10256410256410253</v>
      </c>
      <c r="T379" s="104"/>
    </row>
    <row r="380" spans="1:20" ht="15.75" customHeight="1" x14ac:dyDescent="0.25">
      <c r="A380" s="58">
        <v>1501</v>
      </c>
      <c r="B380" s="59"/>
      <c r="C380" s="59"/>
      <c r="D380" s="59">
        <v>60</v>
      </c>
      <c r="E380" s="59"/>
      <c r="F380" s="59"/>
      <c r="G380" s="59"/>
      <c r="H380" s="59"/>
      <c r="I380" s="59"/>
      <c r="J380" s="59"/>
      <c r="K380" s="144"/>
      <c r="L380" s="223"/>
      <c r="M380" s="129"/>
      <c r="N380" s="224"/>
      <c r="O380" s="67">
        <f>IF(D380=0,"",D380/C379)</f>
        <v>0.8571428571428571</v>
      </c>
      <c r="P380" s="68">
        <v>69</v>
      </c>
      <c r="Q380" s="231">
        <f t="shared" si="35"/>
        <v>0.98571428571428577</v>
      </c>
      <c r="R380" s="231">
        <f t="shared" si="36"/>
        <v>1.4285714285714235E-2</v>
      </c>
      <c r="T380" s="70">
        <f>P380/P378</f>
        <v>0.88461538461538458</v>
      </c>
    </row>
    <row r="381" spans="1:20" ht="15.75" customHeight="1" x14ac:dyDescent="0.25">
      <c r="A381" s="58">
        <v>1502</v>
      </c>
      <c r="B381" s="59"/>
      <c r="C381" s="59"/>
      <c r="D381" s="59"/>
      <c r="E381" s="59">
        <v>55</v>
      </c>
      <c r="F381" s="59"/>
      <c r="G381" s="59"/>
      <c r="H381" s="59"/>
      <c r="I381" s="59"/>
      <c r="J381" s="59"/>
      <c r="K381" s="144"/>
      <c r="L381" s="223"/>
      <c r="M381" s="129"/>
      <c r="N381" s="224"/>
      <c r="O381" s="67">
        <f>IF(E381=0,"",E381/D380)</f>
        <v>0.91666666666666663</v>
      </c>
      <c r="P381" s="68">
        <v>69</v>
      </c>
      <c r="Q381" s="231">
        <f t="shared" si="35"/>
        <v>1</v>
      </c>
      <c r="R381" s="231">
        <f t="shared" si="36"/>
        <v>0</v>
      </c>
      <c r="T381" s="104"/>
    </row>
    <row r="382" spans="1:20" ht="15.75" customHeight="1" x14ac:dyDescent="0.25">
      <c r="A382" s="58">
        <v>1601</v>
      </c>
      <c r="B382" s="59"/>
      <c r="C382" s="59"/>
      <c r="D382" s="59"/>
      <c r="E382" s="59"/>
      <c r="F382" s="59">
        <v>26</v>
      </c>
      <c r="G382" s="59"/>
      <c r="H382" s="59"/>
      <c r="I382" s="59"/>
      <c r="J382" s="59"/>
      <c r="K382" s="144"/>
      <c r="L382" s="223"/>
      <c r="M382" s="129"/>
      <c r="N382" s="224"/>
      <c r="O382" s="67">
        <f>IF(F382=0,"",F382/E381)</f>
        <v>0.47272727272727272</v>
      </c>
      <c r="P382" s="68">
        <v>66</v>
      </c>
      <c r="Q382" s="231">
        <f t="shared" si="35"/>
        <v>0.95652173913043481</v>
      </c>
      <c r="R382" s="231">
        <f t="shared" si="36"/>
        <v>4.3478260869565188E-2</v>
      </c>
      <c r="T382" s="104"/>
    </row>
    <row r="383" spans="1:20" ht="15.75" customHeight="1" x14ac:dyDescent="0.25">
      <c r="A383" s="58">
        <v>1602</v>
      </c>
      <c r="B383" s="59"/>
      <c r="C383" s="59"/>
      <c r="D383" s="59"/>
      <c r="E383" s="59"/>
      <c r="F383" s="59"/>
      <c r="G383" s="59">
        <v>22</v>
      </c>
      <c r="H383" s="59"/>
      <c r="I383" s="59"/>
      <c r="J383" s="59"/>
      <c r="K383" s="144"/>
      <c r="L383" s="223"/>
      <c r="M383" s="129"/>
      <c r="N383" s="224"/>
      <c r="O383" s="67">
        <f>IF(G383=0,"",G383/F382)</f>
        <v>0.84615384615384615</v>
      </c>
      <c r="P383" s="68">
        <v>60</v>
      </c>
      <c r="Q383" s="231">
        <f t="shared" si="35"/>
        <v>0.90909090909090906</v>
      </c>
      <c r="R383" s="231">
        <f t="shared" si="36"/>
        <v>9.0909090909090939E-2</v>
      </c>
      <c r="T383" s="104"/>
    </row>
    <row r="384" spans="1:20" ht="15.75" customHeight="1" x14ac:dyDescent="0.25">
      <c r="A384" s="58">
        <v>1701</v>
      </c>
      <c r="B384" s="59"/>
      <c r="C384" s="59"/>
      <c r="D384" s="59"/>
      <c r="E384" s="59"/>
      <c r="F384" s="59"/>
      <c r="G384" s="59"/>
      <c r="H384" s="59">
        <v>21</v>
      </c>
      <c r="I384" s="59"/>
      <c r="J384" s="59"/>
      <c r="K384" s="144"/>
      <c r="L384" s="223"/>
      <c r="M384" s="129"/>
      <c r="N384" s="224"/>
      <c r="O384" s="67">
        <f>IF(H384=0,"",H384/G383)</f>
        <v>0.95454545454545459</v>
      </c>
      <c r="P384" s="68">
        <v>59</v>
      </c>
      <c r="Q384" s="231">
        <f t="shared" si="35"/>
        <v>0.98333333333333328</v>
      </c>
      <c r="R384" s="231">
        <f t="shared" si="36"/>
        <v>1.6666666666666718E-2</v>
      </c>
      <c r="T384" s="104"/>
    </row>
    <row r="385" spans="1:20" ht="15.75" customHeight="1" x14ac:dyDescent="0.25">
      <c r="A385" s="58">
        <v>1702</v>
      </c>
      <c r="B385" s="59"/>
      <c r="C385" s="59"/>
      <c r="D385" s="59"/>
      <c r="E385" s="59"/>
      <c r="F385" s="59"/>
      <c r="G385" s="59"/>
      <c r="H385" s="59"/>
      <c r="I385" s="59">
        <v>19</v>
      </c>
      <c r="J385" s="59"/>
      <c r="K385" s="144"/>
      <c r="L385" s="223"/>
      <c r="M385" s="129"/>
      <c r="N385" s="224"/>
      <c r="O385" s="67">
        <f>IF(I385=0,"",I385/H384)</f>
        <v>0.90476190476190477</v>
      </c>
      <c r="P385" s="68">
        <v>53</v>
      </c>
      <c r="Q385" s="231">
        <f t="shared" si="35"/>
        <v>0.89830508474576276</v>
      </c>
      <c r="R385" s="231">
        <f t="shared" si="36"/>
        <v>0.10169491525423724</v>
      </c>
      <c r="T385" s="104"/>
    </row>
    <row r="386" spans="1:20" ht="15.75" customHeight="1" x14ac:dyDescent="0.25">
      <c r="A386" s="58">
        <v>1801</v>
      </c>
      <c r="B386" s="59"/>
      <c r="C386" s="59"/>
      <c r="D386" s="59"/>
      <c r="E386" s="59"/>
      <c r="F386" s="59"/>
      <c r="G386" s="59"/>
      <c r="H386" s="59"/>
      <c r="I386" s="59"/>
      <c r="J386" s="59">
        <v>19</v>
      </c>
      <c r="K386" s="144">
        <v>13</v>
      </c>
      <c r="L386" s="223"/>
      <c r="M386" s="129"/>
      <c r="N386" s="224"/>
      <c r="O386" s="71">
        <f>IF(J386=0,"",J386/I385)</f>
        <v>1</v>
      </c>
      <c r="P386" s="68">
        <v>51</v>
      </c>
      <c r="Q386" s="71">
        <f t="shared" si="35"/>
        <v>0.96226415094339623</v>
      </c>
      <c r="R386" s="71">
        <f t="shared" si="36"/>
        <v>3.7735849056603765E-2</v>
      </c>
      <c r="T386" s="104"/>
    </row>
    <row r="387" spans="1:20" ht="15.75" customHeight="1" x14ac:dyDescent="0.25">
      <c r="A387" s="58">
        <v>1802</v>
      </c>
      <c r="B387" s="59"/>
      <c r="C387" s="59"/>
      <c r="D387" s="59"/>
      <c r="E387" s="59"/>
      <c r="F387" s="59"/>
      <c r="G387" s="59"/>
      <c r="H387" s="59"/>
      <c r="I387" s="59"/>
      <c r="J387" s="59">
        <v>19</v>
      </c>
      <c r="K387" s="144">
        <v>9</v>
      </c>
      <c r="L387" s="223"/>
      <c r="M387" s="129"/>
      <c r="N387" s="225"/>
      <c r="O387" s="129"/>
      <c r="P387" s="68">
        <v>38</v>
      </c>
      <c r="Q387" s="129"/>
      <c r="R387" s="232"/>
      <c r="T387" s="104"/>
    </row>
    <row r="388" spans="1:20" ht="15.75" customHeight="1" x14ac:dyDescent="0.25">
      <c r="A388" s="58">
        <v>1901</v>
      </c>
      <c r="B388" s="59"/>
      <c r="C388" s="59"/>
      <c r="D388" s="59"/>
      <c r="E388" s="59"/>
      <c r="F388" s="59"/>
      <c r="G388" s="59"/>
      <c r="H388" s="59"/>
      <c r="I388" s="59"/>
      <c r="J388" s="59">
        <v>16</v>
      </c>
      <c r="K388" s="144">
        <v>9</v>
      </c>
      <c r="L388" s="223"/>
      <c r="M388" s="129"/>
      <c r="N388" s="225"/>
      <c r="O388" s="233"/>
      <c r="P388" s="109">
        <v>21</v>
      </c>
      <c r="Q388" s="234"/>
      <c r="R388" s="233"/>
      <c r="T388" s="104"/>
    </row>
    <row r="389" spans="1:20" ht="15.75" customHeight="1" x14ac:dyDescent="0.25">
      <c r="A389" s="58">
        <v>1902</v>
      </c>
      <c r="B389" s="59"/>
      <c r="C389" s="59"/>
      <c r="D389" s="59"/>
      <c r="E389" s="59"/>
      <c r="F389" s="59"/>
      <c r="G389" s="59"/>
      <c r="H389" s="59"/>
      <c r="I389" s="59"/>
      <c r="J389" s="59">
        <v>6</v>
      </c>
      <c r="K389" s="144">
        <v>6</v>
      </c>
      <c r="L389" s="223"/>
      <c r="M389" s="129"/>
      <c r="N389" s="225"/>
      <c r="O389" s="233"/>
      <c r="P389" s="109">
        <v>10</v>
      </c>
      <c r="Q389" s="234"/>
      <c r="R389" s="233"/>
      <c r="T389" s="104"/>
    </row>
    <row r="390" spans="1:20" ht="15.75" customHeight="1" x14ac:dyDescent="0.25">
      <c r="A390" s="58">
        <v>2001</v>
      </c>
      <c r="B390" s="59"/>
      <c r="C390" s="59"/>
      <c r="D390" s="59"/>
      <c r="E390" s="59"/>
      <c r="F390" s="59"/>
      <c r="G390" s="59"/>
      <c r="H390" s="59"/>
      <c r="I390" s="59"/>
      <c r="J390" s="59">
        <v>2</v>
      </c>
      <c r="K390" s="144">
        <v>2</v>
      </c>
      <c r="L390" s="223"/>
      <c r="M390" s="129"/>
      <c r="N390" s="225"/>
      <c r="O390" s="233"/>
      <c r="P390" s="196">
        <v>4</v>
      </c>
      <c r="Q390" s="234"/>
      <c r="R390" s="233"/>
      <c r="T390" s="104"/>
    </row>
    <row r="391" spans="1:20" ht="15.75" customHeight="1" x14ac:dyDescent="0.25">
      <c r="A391" s="58">
        <v>2002</v>
      </c>
      <c r="B391" s="59"/>
      <c r="C391" s="59"/>
      <c r="D391" s="59"/>
      <c r="E391" s="59"/>
      <c r="F391" s="59"/>
      <c r="G391" s="59"/>
      <c r="H391" s="59"/>
      <c r="I391" s="59"/>
      <c r="J391" s="59">
        <v>1</v>
      </c>
      <c r="K391" s="144">
        <v>1</v>
      </c>
      <c r="L391" s="223"/>
      <c r="M391" s="129"/>
      <c r="N391" s="225"/>
      <c r="O391" s="129"/>
      <c r="P391" s="198">
        <v>2</v>
      </c>
      <c r="Q391" s="124"/>
      <c r="R391" s="233"/>
      <c r="T391" s="104"/>
    </row>
    <row r="392" spans="1:20" ht="15.75" customHeight="1" x14ac:dyDescent="0.25">
      <c r="A392" s="58">
        <v>2101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144"/>
      <c r="L392" s="223"/>
      <c r="M392" s="129"/>
      <c r="N392" s="225"/>
      <c r="O392" s="191" t="s">
        <v>83</v>
      </c>
      <c r="P392" s="197">
        <v>34</v>
      </c>
      <c r="Q392" s="111">
        <f>K395</f>
        <v>40</v>
      </c>
      <c r="R392" s="193" t="s">
        <v>11</v>
      </c>
      <c r="T392" s="104"/>
    </row>
    <row r="393" spans="1:20" ht="15.75" customHeight="1" x14ac:dyDescent="0.25">
      <c r="A393" s="58">
        <v>2102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144"/>
      <c r="L393" s="223"/>
      <c r="M393" s="129"/>
      <c r="N393" s="225"/>
      <c r="O393" s="192" t="s">
        <v>85</v>
      </c>
      <c r="P393" s="86">
        <f>IF(P392/B378=0,"",P392/B378)</f>
        <v>0.4358974358974359</v>
      </c>
      <c r="Q393" s="112">
        <f>IF(P392/Q392=0,"",P392/Q392)</f>
        <v>0.85</v>
      </c>
      <c r="R393" s="194" t="s">
        <v>86</v>
      </c>
      <c r="T393" s="104"/>
    </row>
    <row r="394" spans="1:20" ht="15.75" customHeight="1" x14ac:dyDescent="0.25">
      <c r="A394" s="58">
        <v>2201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144"/>
      <c r="L394" s="226"/>
      <c r="M394" s="227"/>
      <c r="N394" s="228"/>
      <c r="O394" s="90"/>
      <c r="P394" s="91"/>
      <c r="Q394" s="91"/>
      <c r="R394" s="113"/>
      <c r="T394" s="104"/>
    </row>
    <row r="395" spans="1:20" ht="18" customHeight="1" x14ac:dyDescent="0.25">
      <c r="A395" s="28"/>
      <c r="B395" s="280" t="s">
        <v>111</v>
      </c>
      <c r="C395" s="280"/>
      <c r="D395" s="280"/>
      <c r="E395" s="280"/>
      <c r="F395" s="280"/>
      <c r="G395" s="280"/>
      <c r="H395" s="280"/>
      <c r="I395" s="280"/>
      <c r="J395" s="280"/>
      <c r="K395" s="93">
        <f>SUM(K378:K391)</f>
        <v>40</v>
      </c>
      <c r="L395" s="94">
        <f>IF(K386=0,"",K386/B378)</f>
        <v>0.16666666666666666</v>
      </c>
      <c r="M395" s="94">
        <f>IF(K395=0,"",K395/B378)</f>
        <v>0.51282051282051277</v>
      </c>
      <c r="N395" s="94">
        <f>IF(K386=0,"",M395-L395)</f>
        <v>0.34615384615384615</v>
      </c>
      <c r="O395" s="3"/>
      <c r="P395" s="29"/>
      <c r="Q395" s="22"/>
      <c r="R395" s="3"/>
      <c r="T395" s="104"/>
    </row>
    <row r="396" spans="1:20" ht="12.75" customHeight="1" x14ac:dyDescent="0.2">
      <c r="L396" s="3"/>
      <c r="M396" s="3"/>
      <c r="O396" s="3"/>
    </row>
    <row r="397" spans="1:20" ht="12.75" customHeight="1" x14ac:dyDescent="0.2">
      <c r="L397" s="3"/>
      <c r="M397" s="3"/>
      <c r="O397" s="3"/>
    </row>
    <row r="398" spans="1:20" ht="26.25" customHeight="1" x14ac:dyDescent="0.4">
      <c r="A398" s="2"/>
      <c r="B398" s="270" t="s">
        <v>99</v>
      </c>
      <c r="C398" s="271"/>
      <c r="D398" s="271"/>
      <c r="E398" s="271"/>
      <c r="F398" s="271"/>
      <c r="G398" s="271"/>
      <c r="H398" s="271"/>
      <c r="I398" s="271"/>
      <c r="J398" s="271"/>
      <c r="K398" s="179" t="s">
        <v>93</v>
      </c>
      <c r="L398" s="160"/>
      <c r="M398" s="160"/>
      <c r="N398" s="29"/>
      <c r="O398" s="3"/>
      <c r="P398" s="29"/>
      <c r="Q398" s="29"/>
      <c r="R398" s="29"/>
    </row>
    <row r="399" spans="1:20" ht="20.25" customHeight="1" x14ac:dyDescent="0.2">
      <c r="A399" s="293" t="s">
        <v>10</v>
      </c>
      <c r="B399" s="273" t="s">
        <v>100</v>
      </c>
      <c r="C399" s="274"/>
      <c r="D399" s="274"/>
      <c r="E399" s="274"/>
      <c r="F399" s="274"/>
      <c r="G399" s="274"/>
      <c r="H399" s="274"/>
      <c r="I399" s="274"/>
      <c r="J399" s="275"/>
      <c r="K399" s="276" t="s">
        <v>11</v>
      </c>
      <c r="L399" s="269" t="s">
        <v>3</v>
      </c>
      <c r="M399" s="269" t="s">
        <v>4</v>
      </c>
      <c r="N399" s="278" t="s">
        <v>5</v>
      </c>
      <c r="O399" s="269" t="s">
        <v>6</v>
      </c>
      <c r="P399" s="267" t="s">
        <v>7</v>
      </c>
      <c r="Q399" s="267" t="s">
        <v>8</v>
      </c>
      <c r="R399" s="269" t="s">
        <v>101</v>
      </c>
    </row>
    <row r="400" spans="1:20" ht="15.75" customHeight="1" x14ac:dyDescent="0.25">
      <c r="A400" s="268"/>
      <c r="B400" s="58" t="s">
        <v>102</v>
      </c>
      <c r="C400" s="58" t="s">
        <v>103</v>
      </c>
      <c r="D400" s="58" t="s">
        <v>104</v>
      </c>
      <c r="E400" s="58" t="s">
        <v>105</v>
      </c>
      <c r="F400" s="58" t="s">
        <v>106</v>
      </c>
      <c r="G400" s="58" t="s">
        <v>107</v>
      </c>
      <c r="H400" s="58" t="s">
        <v>108</v>
      </c>
      <c r="I400" s="58" t="s">
        <v>109</v>
      </c>
      <c r="J400" s="58" t="s">
        <v>110</v>
      </c>
      <c r="K400" s="277"/>
      <c r="L400" s="268"/>
      <c r="M400" s="268"/>
      <c r="N400" s="268"/>
      <c r="O400" s="268"/>
      <c r="P400" s="268"/>
      <c r="Q400" s="268"/>
      <c r="R400" s="268"/>
      <c r="T400" s="104"/>
    </row>
    <row r="401" spans="1:20" ht="15.75" customHeight="1" x14ac:dyDescent="0.25">
      <c r="A401" s="58">
        <v>1402</v>
      </c>
      <c r="B401" s="59">
        <v>56</v>
      </c>
      <c r="C401" s="59"/>
      <c r="D401" s="59"/>
      <c r="E401" s="59"/>
      <c r="F401" s="59"/>
      <c r="G401" s="59"/>
      <c r="H401" s="59"/>
      <c r="I401" s="59"/>
      <c r="J401" s="59"/>
      <c r="K401" s="144"/>
      <c r="L401" s="220"/>
      <c r="M401" s="221"/>
      <c r="N401" s="222"/>
      <c r="O401" s="229"/>
      <c r="P401" s="63">
        <f>B401</f>
        <v>56</v>
      </c>
      <c r="Q401" s="230"/>
      <c r="R401" s="229"/>
      <c r="T401" s="104"/>
    </row>
    <row r="402" spans="1:20" ht="15.75" customHeight="1" x14ac:dyDescent="0.25">
      <c r="A402" s="58">
        <v>1501</v>
      </c>
      <c r="B402" s="59"/>
      <c r="C402" s="59">
        <v>55</v>
      </c>
      <c r="D402" s="59"/>
      <c r="E402" s="59"/>
      <c r="F402" s="59"/>
      <c r="G402" s="59"/>
      <c r="H402" s="59"/>
      <c r="I402" s="59"/>
      <c r="J402" s="59"/>
      <c r="K402" s="144"/>
      <c r="L402" s="223"/>
      <c r="M402" s="129"/>
      <c r="N402" s="224"/>
      <c r="O402" s="67">
        <f>IF(C402=0,"",C402/B401)</f>
        <v>0.9821428571428571</v>
      </c>
      <c r="P402" s="68">
        <v>55</v>
      </c>
      <c r="Q402" s="231">
        <f t="shared" ref="Q402:Q409" si="37">IF(P402=0,"",P402/P401)</f>
        <v>0.9821428571428571</v>
      </c>
      <c r="R402" s="231">
        <f t="shared" ref="R402:R409" si="38">IF(P402=0,"",100%-Q402)</f>
        <v>1.7857142857142905E-2</v>
      </c>
      <c r="T402" s="104"/>
    </row>
    <row r="403" spans="1:20" ht="15.75" customHeight="1" x14ac:dyDescent="0.25">
      <c r="A403" s="58">
        <v>1502</v>
      </c>
      <c r="B403" s="59"/>
      <c r="C403" s="59"/>
      <c r="D403" s="59">
        <v>46</v>
      </c>
      <c r="E403" s="59"/>
      <c r="F403" s="59"/>
      <c r="G403" s="59"/>
      <c r="H403" s="59"/>
      <c r="I403" s="59"/>
      <c r="J403" s="59"/>
      <c r="K403" s="144"/>
      <c r="L403" s="223"/>
      <c r="M403" s="129"/>
      <c r="N403" s="224"/>
      <c r="O403" s="67">
        <f>IF(D403=0,"",D403/C402)</f>
        <v>0.83636363636363631</v>
      </c>
      <c r="P403" s="68">
        <v>53</v>
      </c>
      <c r="Q403" s="231">
        <f t="shared" si="37"/>
        <v>0.96363636363636362</v>
      </c>
      <c r="R403" s="231">
        <f t="shared" si="38"/>
        <v>3.6363636363636376E-2</v>
      </c>
      <c r="T403" s="70">
        <f>P403/P401</f>
        <v>0.9464285714285714</v>
      </c>
    </row>
    <row r="404" spans="1:20" ht="15.75" customHeight="1" x14ac:dyDescent="0.25">
      <c r="A404" s="58">
        <v>1601</v>
      </c>
      <c r="B404" s="59"/>
      <c r="C404" s="59"/>
      <c r="D404" s="59"/>
      <c r="E404" s="59">
        <v>37</v>
      </c>
      <c r="F404" s="59"/>
      <c r="G404" s="59"/>
      <c r="H404" s="59"/>
      <c r="I404" s="59"/>
      <c r="J404" s="59"/>
      <c r="K404" s="144"/>
      <c r="L404" s="223"/>
      <c r="M404" s="129"/>
      <c r="N404" s="224"/>
      <c r="O404" s="67">
        <f>IF(E404=0,"",E404/D403)</f>
        <v>0.80434782608695654</v>
      </c>
      <c r="P404" s="68">
        <v>49</v>
      </c>
      <c r="Q404" s="231">
        <f t="shared" si="37"/>
        <v>0.92452830188679247</v>
      </c>
      <c r="R404" s="231">
        <f t="shared" si="38"/>
        <v>7.547169811320753E-2</v>
      </c>
      <c r="T404" s="104"/>
    </row>
    <row r="405" spans="1:20" ht="15.75" customHeight="1" x14ac:dyDescent="0.25">
      <c r="A405" s="58">
        <v>1602</v>
      </c>
      <c r="B405" s="59"/>
      <c r="C405" s="59"/>
      <c r="D405" s="59"/>
      <c r="E405" s="59"/>
      <c r="F405" s="59">
        <v>37</v>
      </c>
      <c r="G405" s="59"/>
      <c r="H405" s="59"/>
      <c r="I405" s="59"/>
      <c r="J405" s="59"/>
      <c r="K405" s="144"/>
      <c r="L405" s="223"/>
      <c r="M405" s="129"/>
      <c r="N405" s="224"/>
      <c r="O405" s="67">
        <f>IF(F405=0,"",F405/E404)</f>
        <v>1</v>
      </c>
      <c r="P405" s="68">
        <v>43</v>
      </c>
      <c r="Q405" s="231">
        <f t="shared" si="37"/>
        <v>0.87755102040816324</v>
      </c>
      <c r="R405" s="231">
        <f t="shared" si="38"/>
        <v>0.12244897959183676</v>
      </c>
      <c r="T405" s="104"/>
    </row>
    <row r="406" spans="1:20" ht="15.75" customHeight="1" x14ac:dyDescent="0.25">
      <c r="A406" s="58">
        <v>1701</v>
      </c>
      <c r="B406" s="59"/>
      <c r="C406" s="59"/>
      <c r="D406" s="59"/>
      <c r="E406" s="59"/>
      <c r="F406" s="59"/>
      <c r="G406" s="59">
        <v>37</v>
      </c>
      <c r="H406" s="59"/>
      <c r="I406" s="59"/>
      <c r="J406" s="59"/>
      <c r="K406" s="144"/>
      <c r="L406" s="223"/>
      <c r="M406" s="129"/>
      <c r="N406" s="224"/>
      <c r="O406" s="67">
        <f>IF(G406=0,"",G406/F405)</f>
        <v>1</v>
      </c>
      <c r="P406" s="68">
        <v>42</v>
      </c>
      <c r="Q406" s="231">
        <f t="shared" si="37"/>
        <v>0.97674418604651159</v>
      </c>
      <c r="R406" s="231">
        <f t="shared" si="38"/>
        <v>2.3255813953488413E-2</v>
      </c>
      <c r="T406" s="104"/>
    </row>
    <row r="407" spans="1:20" ht="15.75" customHeight="1" x14ac:dyDescent="0.25">
      <c r="A407" s="58">
        <v>1702</v>
      </c>
      <c r="B407" s="59"/>
      <c r="C407" s="59"/>
      <c r="D407" s="59"/>
      <c r="E407" s="59"/>
      <c r="F407" s="59"/>
      <c r="G407" s="59"/>
      <c r="H407" s="59">
        <v>37</v>
      </c>
      <c r="I407" s="59"/>
      <c r="J407" s="59"/>
      <c r="K407" s="144"/>
      <c r="L407" s="223"/>
      <c r="M407" s="129"/>
      <c r="N407" s="224"/>
      <c r="O407" s="67">
        <f>IF(H407=0,"",H407/G406)</f>
        <v>1</v>
      </c>
      <c r="P407" s="68">
        <v>42</v>
      </c>
      <c r="Q407" s="231">
        <f t="shared" si="37"/>
        <v>1</v>
      </c>
      <c r="R407" s="231">
        <f t="shared" si="38"/>
        <v>0</v>
      </c>
      <c r="T407" s="104"/>
    </row>
    <row r="408" spans="1:20" ht="15.75" customHeight="1" x14ac:dyDescent="0.25">
      <c r="A408" s="58">
        <v>1801</v>
      </c>
      <c r="B408" s="59"/>
      <c r="C408" s="59"/>
      <c r="D408" s="59"/>
      <c r="E408" s="59"/>
      <c r="F408" s="59"/>
      <c r="G408" s="59"/>
      <c r="H408" s="59"/>
      <c r="I408" s="59">
        <v>37</v>
      </c>
      <c r="J408" s="59"/>
      <c r="K408" s="144"/>
      <c r="L408" s="223"/>
      <c r="M408" s="129"/>
      <c r="N408" s="224"/>
      <c r="O408" s="67">
        <f>IF(I408=0,"",I408/H407)</f>
        <v>1</v>
      </c>
      <c r="P408" s="68">
        <v>42</v>
      </c>
      <c r="Q408" s="231">
        <f t="shared" si="37"/>
        <v>1</v>
      </c>
      <c r="R408" s="231">
        <f t="shared" si="38"/>
        <v>0</v>
      </c>
      <c r="T408" s="104"/>
    </row>
    <row r="409" spans="1:20" ht="15.75" customHeight="1" x14ac:dyDescent="0.25">
      <c r="A409" s="58">
        <v>1802</v>
      </c>
      <c r="B409" s="59"/>
      <c r="C409" s="59"/>
      <c r="D409" s="59"/>
      <c r="E409" s="59"/>
      <c r="F409" s="59"/>
      <c r="G409" s="59"/>
      <c r="H409" s="59"/>
      <c r="I409" s="59"/>
      <c r="J409" s="59">
        <v>35</v>
      </c>
      <c r="K409" s="144">
        <v>22</v>
      </c>
      <c r="L409" s="223"/>
      <c r="M409" s="129"/>
      <c r="N409" s="224"/>
      <c r="O409" s="71">
        <f>IF(J409=0,"",J409/I408)</f>
        <v>0.94594594594594594</v>
      </c>
      <c r="P409" s="68">
        <v>37</v>
      </c>
      <c r="Q409" s="71">
        <f t="shared" si="37"/>
        <v>0.88095238095238093</v>
      </c>
      <c r="R409" s="71">
        <f t="shared" si="38"/>
        <v>0.11904761904761907</v>
      </c>
      <c r="T409" s="104"/>
    </row>
    <row r="410" spans="1:20" ht="15.75" customHeight="1" x14ac:dyDescent="0.25">
      <c r="A410" s="58">
        <v>1901</v>
      </c>
      <c r="B410" s="59"/>
      <c r="C410" s="59"/>
      <c r="D410" s="59"/>
      <c r="E410" s="59"/>
      <c r="F410" s="59"/>
      <c r="G410" s="59"/>
      <c r="H410" s="59"/>
      <c r="I410" s="59"/>
      <c r="J410" s="59">
        <v>13</v>
      </c>
      <c r="K410" s="144">
        <v>11</v>
      </c>
      <c r="L410" s="223"/>
      <c r="M410" s="129"/>
      <c r="N410" s="225"/>
      <c r="O410" s="129"/>
      <c r="P410" s="68">
        <v>14</v>
      </c>
      <c r="Q410" s="129"/>
      <c r="R410" s="232"/>
      <c r="T410" s="104"/>
    </row>
    <row r="411" spans="1:20" ht="15.75" customHeight="1" x14ac:dyDescent="0.25">
      <c r="A411" s="58">
        <v>1902</v>
      </c>
      <c r="B411" s="59"/>
      <c r="C411" s="59"/>
      <c r="D411" s="59"/>
      <c r="E411" s="59"/>
      <c r="F411" s="59"/>
      <c r="G411" s="59"/>
      <c r="H411" s="59"/>
      <c r="I411" s="59"/>
      <c r="J411" s="59">
        <v>2</v>
      </c>
      <c r="K411" s="144"/>
      <c r="L411" s="223"/>
      <c r="M411" s="129"/>
      <c r="N411" s="225"/>
      <c r="O411" s="233"/>
      <c r="P411" s="109">
        <v>2</v>
      </c>
      <c r="Q411" s="234"/>
      <c r="R411" s="233"/>
      <c r="T411" s="104"/>
    </row>
    <row r="412" spans="1:20" ht="15.75" customHeight="1" x14ac:dyDescent="0.25">
      <c r="A412" s="58">
        <v>2001</v>
      </c>
      <c r="B412" s="59"/>
      <c r="C412" s="59"/>
      <c r="D412" s="59"/>
      <c r="E412" s="59"/>
      <c r="F412" s="59"/>
      <c r="G412" s="59"/>
      <c r="H412" s="59"/>
      <c r="I412" s="59"/>
      <c r="J412" s="59">
        <v>1</v>
      </c>
      <c r="K412" s="144"/>
      <c r="L412" s="223"/>
      <c r="M412" s="129"/>
      <c r="N412" s="225"/>
      <c r="O412" s="233"/>
      <c r="P412" s="196">
        <v>1</v>
      </c>
      <c r="Q412" s="234"/>
      <c r="R412" s="233"/>
      <c r="T412" s="104"/>
    </row>
    <row r="413" spans="1:20" ht="15.75" customHeight="1" x14ac:dyDescent="0.25">
      <c r="A413" s="58">
        <v>2002</v>
      </c>
      <c r="B413" s="59"/>
      <c r="C413" s="59"/>
      <c r="D413" s="59"/>
      <c r="E413" s="59"/>
      <c r="F413" s="59"/>
      <c r="G413" s="59"/>
      <c r="H413" s="59"/>
      <c r="I413" s="59"/>
      <c r="J413" s="59">
        <v>1</v>
      </c>
      <c r="K413" s="144"/>
      <c r="L413" s="223"/>
      <c r="M413" s="129"/>
      <c r="N413" s="225"/>
      <c r="O413" s="235"/>
      <c r="P413" s="198">
        <v>1</v>
      </c>
      <c r="Q413" s="236"/>
      <c r="R413" s="233"/>
      <c r="T413" s="104"/>
    </row>
    <row r="414" spans="1:20" ht="15.75" customHeight="1" x14ac:dyDescent="0.25">
      <c r="A414" s="58">
        <v>2101</v>
      </c>
      <c r="B414" s="59"/>
      <c r="C414" s="59"/>
      <c r="D414" s="59"/>
      <c r="E414" s="59"/>
      <c r="F414" s="59"/>
      <c r="G414" s="59"/>
      <c r="H414" s="59"/>
      <c r="I414" s="59"/>
      <c r="J414" s="59">
        <v>1</v>
      </c>
      <c r="K414" s="144">
        <v>1</v>
      </c>
      <c r="L414" s="223"/>
      <c r="M414" s="129"/>
      <c r="N414" s="225"/>
      <c r="O414" s="235"/>
      <c r="P414" s="198">
        <v>1</v>
      </c>
      <c r="Q414" s="236"/>
      <c r="R414" s="233"/>
      <c r="T414" s="104"/>
    </row>
    <row r="415" spans="1:20" ht="15.75" customHeight="1" x14ac:dyDescent="0.25">
      <c r="A415" s="58">
        <v>2102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144"/>
      <c r="L415" s="223"/>
      <c r="M415" s="129"/>
      <c r="N415" s="225"/>
      <c r="O415" s="191" t="s">
        <v>83</v>
      </c>
      <c r="P415" s="197">
        <v>30</v>
      </c>
      <c r="Q415" s="111">
        <f>IF(SUM(K407:K410)=0,"",SUM(K407:K410))</f>
        <v>33</v>
      </c>
      <c r="R415" s="193" t="s">
        <v>11</v>
      </c>
      <c r="T415" s="104"/>
    </row>
    <row r="416" spans="1:20" ht="15.75" customHeight="1" x14ac:dyDescent="0.25">
      <c r="A416" s="58">
        <v>2201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144"/>
      <c r="L416" s="223"/>
      <c r="M416" s="129"/>
      <c r="N416" s="225"/>
      <c r="O416" s="192" t="s">
        <v>85</v>
      </c>
      <c r="P416" s="86">
        <f>IF(P415/B401=0,"",P415/B401)</f>
        <v>0.5357142857142857</v>
      </c>
      <c r="Q416" s="112">
        <f>IF(P415/Q415=0,"",P415/Q415)</f>
        <v>0.90909090909090906</v>
      </c>
      <c r="R416" s="194" t="s">
        <v>86</v>
      </c>
      <c r="T416" s="104"/>
    </row>
    <row r="417" spans="1:20" ht="15.75" customHeight="1" x14ac:dyDescent="0.25">
      <c r="A417" s="58">
        <v>2202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144"/>
      <c r="L417" s="226"/>
      <c r="M417" s="227"/>
      <c r="N417" s="228"/>
      <c r="O417" s="90"/>
      <c r="P417" s="91"/>
      <c r="Q417" s="91"/>
      <c r="R417" s="113"/>
      <c r="T417" s="104"/>
    </row>
    <row r="418" spans="1:20" ht="18" customHeight="1" x14ac:dyDescent="0.25">
      <c r="A418" s="28"/>
      <c r="B418" s="280" t="s">
        <v>111</v>
      </c>
      <c r="C418" s="280"/>
      <c r="D418" s="280"/>
      <c r="E418" s="280"/>
      <c r="F418" s="280"/>
      <c r="G418" s="280"/>
      <c r="H418" s="280"/>
      <c r="I418" s="280"/>
      <c r="J418" s="280"/>
      <c r="K418" s="93">
        <f>SUM(K401:K414)</f>
        <v>34</v>
      </c>
      <c r="L418" s="94">
        <f>IF(K409=0,"",K409/B401)</f>
        <v>0.39285714285714285</v>
      </c>
      <c r="M418" s="94">
        <f>IF(K418=0,"",K418/B401)</f>
        <v>0.6071428571428571</v>
      </c>
      <c r="N418" s="94">
        <f>IF(K409=0,"",M418-L418)</f>
        <v>0.21428571428571425</v>
      </c>
      <c r="O418" s="3"/>
      <c r="P418" s="29"/>
      <c r="Q418" s="22"/>
      <c r="R418" s="3"/>
      <c r="T418" s="104"/>
    </row>
    <row r="419" spans="1:20" ht="12.75" customHeight="1" x14ac:dyDescent="0.2">
      <c r="L419" s="3"/>
      <c r="M419" s="3"/>
      <c r="O419" s="3"/>
    </row>
    <row r="420" spans="1:20" ht="12.75" customHeight="1" x14ac:dyDescent="0.2">
      <c r="L420" s="3"/>
      <c r="M420" s="3"/>
      <c r="O420" s="3"/>
    </row>
    <row r="421" spans="1:20" ht="26.25" customHeight="1" x14ac:dyDescent="0.4">
      <c r="A421" s="2"/>
      <c r="B421" s="279" t="s">
        <v>99</v>
      </c>
      <c r="C421" s="279"/>
      <c r="D421" s="279"/>
      <c r="E421" s="279"/>
      <c r="F421" s="279"/>
      <c r="G421" s="279"/>
      <c r="H421" s="279"/>
      <c r="I421" s="279"/>
      <c r="J421" s="279"/>
      <c r="K421" s="179" t="s">
        <v>94</v>
      </c>
      <c r="L421" s="160"/>
      <c r="M421" s="160"/>
      <c r="N421" s="29"/>
      <c r="O421" s="3"/>
      <c r="P421" s="29"/>
      <c r="Q421" s="29"/>
      <c r="R421" s="29"/>
    </row>
    <row r="422" spans="1:20" ht="20.25" customHeight="1" x14ac:dyDescent="0.2">
      <c r="A422" s="293" t="s">
        <v>10</v>
      </c>
      <c r="B422" s="273" t="s">
        <v>100</v>
      </c>
      <c r="C422" s="274"/>
      <c r="D422" s="274"/>
      <c r="E422" s="274"/>
      <c r="F422" s="274"/>
      <c r="G422" s="274"/>
      <c r="H422" s="274"/>
      <c r="I422" s="274"/>
      <c r="J422" s="275"/>
      <c r="K422" s="276" t="s">
        <v>11</v>
      </c>
      <c r="L422" s="269" t="s">
        <v>3</v>
      </c>
      <c r="M422" s="269" t="s">
        <v>4</v>
      </c>
      <c r="N422" s="278" t="s">
        <v>5</v>
      </c>
      <c r="O422" s="269" t="s">
        <v>6</v>
      </c>
      <c r="P422" s="267" t="s">
        <v>7</v>
      </c>
      <c r="Q422" s="267" t="s">
        <v>8</v>
      </c>
      <c r="R422" s="269" t="s">
        <v>101</v>
      </c>
    </row>
    <row r="423" spans="1:20" ht="15.75" customHeight="1" x14ac:dyDescent="0.25">
      <c r="A423" s="268"/>
      <c r="B423" s="58" t="s">
        <v>102</v>
      </c>
      <c r="C423" s="58" t="s">
        <v>103</v>
      </c>
      <c r="D423" s="58" t="s">
        <v>104</v>
      </c>
      <c r="E423" s="58" t="s">
        <v>105</v>
      </c>
      <c r="F423" s="58" t="s">
        <v>106</v>
      </c>
      <c r="G423" s="58" t="s">
        <v>107</v>
      </c>
      <c r="H423" s="58" t="s">
        <v>108</v>
      </c>
      <c r="I423" s="58" t="s">
        <v>109</v>
      </c>
      <c r="J423" s="58" t="s">
        <v>110</v>
      </c>
      <c r="K423" s="277"/>
      <c r="L423" s="268"/>
      <c r="M423" s="268"/>
      <c r="N423" s="268"/>
      <c r="O423" s="268"/>
      <c r="P423" s="268"/>
      <c r="Q423" s="268"/>
      <c r="R423" s="268"/>
      <c r="T423" s="104"/>
    </row>
    <row r="424" spans="1:20" ht="15.75" customHeight="1" x14ac:dyDescent="0.25">
      <c r="A424" s="58">
        <v>1501</v>
      </c>
      <c r="B424" s="59">
        <v>115</v>
      </c>
      <c r="C424" s="59"/>
      <c r="D424" s="59"/>
      <c r="E424" s="59"/>
      <c r="F424" s="59"/>
      <c r="G424" s="59"/>
      <c r="H424" s="59"/>
      <c r="I424" s="59"/>
      <c r="J424" s="59"/>
      <c r="K424" s="144"/>
      <c r="L424" s="220"/>
      <c r="M424" s="221"/>
      <c r="N424" s="222"/>
      <c r="O424" s="229"/>
      <c r="P424" s="63">
        <f>B424</f>
        <v>115</v>
      </c>
      <c r="Q424" s="230"/>
      <c r="R424" s="229"/>
      <c r="T424" s="104"/>
    </row>
    <row r="425" spans="1:20" ht="15.75" customHeight="1" x14ac:dyDescent="0.25">
      <c r="A425" s="58">
        <v>1502</v>
      </c>
      <c r="B425" s="59"/>
      <c r="C425" s="59">
        <v>90</v>
      </c>
      <c r="D425" s="59"/>
      <c r="E425" s="59"/>
      <c r="F425" s="59"/>
      <c r="G425" s="59"/>
      <c r="H425" s="59"/>
      <c r="I425" s="59"/>
      <c r="J425" s="59"/>
      <c r="K425" s="144"/>
      <c r="L425" s="223"/>
      <c r="M425" s="129"/>
      <c r="N425" s="224"/>
      <c r="O425" s="67">
        <f>IF(C425=0,"",C425/B424)</f>
        <v>0.78260869565217395</v>
      </c>
      <c r="P425" s="68">
        <v>92</v>
      </c>
      <c r="Q425" s="231">
        <f t="shared" ref="Q425:Q432" si="39">IF(P425=0,"",P425/P424)</f>
        <v>0.8</v>
      </c>
      <c r="R425" s="231">
        <f t="shared" ref="R425:R432" si="40">IF(P425=0,"",100%-Q425)</f>
        <v>0.19999999999999996</v>
      </c>
      <c r="T425" s="104"/>
    </row>
    <row r="426" spans="1:20" ht="15.75" customHeight="1" x14ac:dyDescent="0.25">
      <c r="A426" s="58">
        <v>1601</v>
      </c>
      <c r="B426" s="59"/>
      <c r="C426" s="59"/>
      <c r="D426" s="59">
        <v>83</v>
      </c>
      <c r="E426" s="59"/>
      <c r="F426" s="59"/>
      <c r="G426" s="59"/>
      <c r="H426" s="59"/>
      <c r="I426" s="59"/>
      <c r="J426" s="59"/>
      <c r="K426" s="144"/>
      <c r="L426" s="223"/>
      <c r="M426" s="129"/>
      <c r="N426" s="224"/>
      <c r="O426" s="67">
        <f>IF(D426=0,"",D426/C425)</f>
        <v>0.92222222222222228</v>
      </c>
      <c r="P426" s="68">
        <v>90</v>
      </c>
      <c r="Q426" s="231">
        <f t="shared" si="39"/>
        <v>0.97826086956521741</v>
      </c>
      <c r="R426" s="231">
        <f t="shared" si="40"/>
        <v>2.1739130434782594E-2</v>
      </c>
      <c r="T426" s="70">
        <f>P426/P424</f>
        <v>0.78260869565217395</v>
      </c>
    </row>
    <row r="427" spans="1:20" ht="15.75" customHeight="1" x14ac:dyDescent="0.25">
      <c r="A427" s="58">
        <v>1602</v>
      </c>
      <c r="B427" s="59"/>
      <c r="C427" s="59"/>
      <c r="D427" s="59"/>
      <c r="E427" s="59">
        <v>58</v>
      </c>
      <c r="F427" s="59"/>
      <c r="G427" s="59"/>
      <c r="H427" s="59"/>
      <c r="I427" s="59"/>
      <c r="J427" s="59"/>
      <c r="K427" s="144"/>
      <c r="L427" s="223"/>
      <c r="M427" s="129"/>
      <c r="N427" s="224"/>
      <c r="O427" s="67">
        <f>IF(E427=0,"",E427/D426)</f>
        <v>0.6987951807228916</v>
      </c>
      <c r="P427" s="68">
        <v>80</v>
      </c>
      <c r="Q427" s="231">
        <f t="shared" si="39"/>
        <v>0.88888888888888884</v>
      </c>
      <c r="R427" s="231">
        <f t="shared" si="40"/>
        <v>0.11111111111111116</v>
      </c>
      <c r="T427" s="104"/>
    </row>
    <row r="428" spans="1:20" ht="15.75" customHeight="1" x14ac:dyDescent="0.25">
      <c r="A428" s="58">
        <v>1701</v>
      </c>
      <c r="B428" s="59"/>
      <c r="C428" s="59"/>
      <c r="D428" s="59"/>
      <c r="E428" s="59"/>
      <c r="F428" s="59">
        <v>56</v>
      </c>
      <c r="G428" s="59"/>
      <c r="H428" s="59"/>
      <c r="I428" s="59"/>
      <c r="J428" s="59"/>
      <c r="K428" s="144"/>
      <c r="L428" s="223"/>
      <c r="M428" s="129"/>
      <c r="N428" s="224"/>
      <c r="O428" s="67">
        <f>IF(F428=0,"",F428/E427)</f>
        <v>0.96551724137931039</v>
      </c>
      <c r="P428" s="68">
        <v>76</v>
      </c>
      <c r="Q428" s="231">
        <f t="shared" si="39"/>
        <v>0.95</v>
      </c>
      <c r="R428" s="231">
        <f t="shared" si="40"/>
        <v>5.0000000000000044E-2</v>
      </c>
      <c r="T428" s="104"/>
    </row>
    <row r="429" spans="1:20" ht="15.75" customHeight="1" x14ac:dyDescent="0.25">
      <c r="A429" s="58">
        <v>1702</v>
      </c>
      <c r="B429" s="59"/>
      <c r="C429" s="59"/>
      <c r="D429" s="59"/>
      <c r="E429" s="59"/>
      <c r="F429" s="59"/>
      <c r="G429" s="59">
        <v>47</v>
      </c>
      <c r="H429" s="59"/>
      <c r="I429" s="59"/>
      <c r="J429" s="59"/>
      <c r="K429" s="144"/>
      <c r="L429" s="223"/>
      <c r="M429" s="129"/>
      <c r="N429" s="224"/>
      <c r="O429" s="67">
        <f>IF(G429=0,"",G429/F428)</f>
        <v>0.8392857142857143</v>
      </c>
      <c r="P429" s="68">
        <v>69</v>
      </c>
      <c r="Q429" s="231">
        <f t="shared" si="39"/>
        <v>0.90789473684210531</v>
      </c>
      <c r="R429" s="231">
        <f t="shared" si="40"/>
        <v>9.210526315789469E-2</v>
      </c>
      <c r="T429" s="104"/>
    </row>
    <row r="430" spans="1:20" ht="15.75" customHeight="1" x14ac:dyDescent="0.25">
      <c r="A430" s="58">
        <v>1801</v>
      </c>
      <c r="B430" s="59"/>
      <c r="C430" s="59"/>
      <c r="D430" s="59"/>
      <c r="E430" s="59"/>
      <c r="F430" s="59"/>
      <c r="G430" s="59"/>
      <c r="H430" s="59">
        <v>46</v>
      </c>
      <c r="I430" s="59"/>
      <c r="J430" s="59"/>
      <c r="K430" s="144"/>
      <c r="L430" s="223"/>
      <c r="M430" s="129"/>
      <c r="N430" s="224"/>
      <c r="O430" s="67">
        <f>IF(H430=0,"",H430/G429)</f>
        <v>0.97872340425531912</v>
      </c>
      <c r="P430" s="68">
        <v>64</v>
      </c>
      <c r="Q430" s="231">
        <f t="shared" si="39"/>
        <v>0.92753623188405798</v>
      </c>
      <c r="R430" s="231">
        <f t="shared" si="40"/>
        <v>7.2463768115942018E-2</v>
      </c>
      <c r="T430" s="104"/>
    </row>
    <row r="431" spans="1:20" ht="15.75" customHeight="1" x14ac:dyDescent="0.25">
      <c r="A431" s="58">
        <v>1802</v>
      </c>
      <c r="B431" s="59"/>
      <c r="C431" s="59"/>
      <c r="D431" s="59"/>
      <c r="E431" s="59"/>
      <c r="F431" s="59"/>
      <c r="G431" s="59"/>
      <c r="H431" s="59"/>
      <c r="I431" s="59">
        <v>43</v>
      </c>
      <c r="J431" s="59"/>
      <c r="K431" s="144">
        <v>1</v>
      </c>
      <c r="L431" s="223"/>
      <c r="M431" s="129"/>
      <c r="N431" s="224"/>
      <c r="O431" s="67">
        <f>IF(I431=0,"",I431/H430)</f>
        <v>0.93478260869565222</v>
      </c>
      <c r="P431" s="68">
        <v>59</v>
      </c>
      <c r="Q431" s="231">
        <f t="shared" si="39"/>
        <v>0.921875</v>
      </c>
      <c r="R431" s="231">
        <f t="shared" si="40"/>
        <v>7.8125E-2</v>
      </c>
      <c r="T431" s="104"/>
    </row>
    <row r="432" spans="1:20" ht="15.75" customHeight="1" x14ac:dyDescent="0.25">
      <c r="A432" s="58">
        <v>1901</v>
      </c>
      <c r="B432" s="59"/>
      <c r="C432" s="59"/>
      <c r="D432" s="59"/>
      <c r="E432" s="59"/>
      <c r="F432" s="59"/>
      <c r="G432" s="59"/>
      <c r="H432" s="59"/>
      <c r="I432" s="59"/>
      <c r="J432" s="59">
        <v>36</v>
      </c>
      <c r="K432" s="144">
        <v>25</v>
      </c>
      <c r="L432" s="223"/>
      <c r="M432" s="129"/>
      <c r="N432" s="224"/>
      <c r="O432" s="71">
        <f>IF(J432=0,"",J432/I431)</f>
        <v>0.83720930232558144</v>
      </c>
      <c r="P432" s="68">
        <v>58</v>
      </c>
      <c r="Q432" s="71">
        <f t="shared" si="39"/>
        <v>0.98305084745762716</v>
      </c>
      <c r="R432" s="71">
        <f t="shared" si="40"/>
        <v>1.6949152542372836E-2</v>
      </c>
      <c r="T432" s="104"/>
    </row>
    <row r="433" spans="1:20" ht="15.75" customHeight="1" x14ac:dyDescent="0.25">
      <c r="A433" s="58">
        <v>1902</v>
      </c>
      <c r="B433" s="59"/>
      <c r="C433" s="59"/>
      <c r="D433" s="59"/>
      <c r="E433" s="59"/>
      <c r="F433" s="59"/>
      <c r="G433" s="59"/>
      <c r="H433" s="59"/>
      <c r="I433" s="59"/>
      <c r="J433" s="59">
        <v>16</v>
      </c>
      <c r="K433" s="144">
        <v>11</v>
      </c>
      <c r="L433" s="223"/>
      <c r="M433" s="129"/>
      <c r="N433" s="225"/>
      <c r="O433" s="129"/>
      <c r="P433" s="68">
        <v>30</v>
      </c>
      <c r="Q433" s="129"/>
      <c r="R433" s="232"/>
      <c r="T433" s="104"/>
    </row>
    <row r="434" spans="1:20" ht="15.75" customHeight="1" x14ac:dyDescent="0.25">
      <c r="A434" s="58">
        <v>2001</v>
      </c>
      <c r="B434" s="59"/>
      <c r="C434" s="59"/>
      <c r="D434" s="59"/>
      <c r="E434" s="59"/>
      <c r="F434" s="59"/>
      <c r="G434" s="59"/>
      <c r="H434" s="59"/>
      <c r="I434" s="59"/>
      <c r="J434" s="59">
        <v>8</v>
      </c>
      <c r="K434" s="144">
        <v>4</v>
      </c>
      <c r="L434" s="223"/>
      <c r="M434" s="129"/>
      <c r="N434" s="225"/>
      <c r="O434" s="233"/>
      <c r="P434" s="109">
        <v>14</v>
      </c>
      <c r="Q434" s="234"/>
      <c r="R434" s="233"/>
      <c r="T434" s="104"/>
    </row>
    <row r="435" spans="1:20" ht="15.75" customHeight="1" x14ac:dyDescent="0.25">
      <c r="A435" s="58">
        <v>2002</v>
      </c>
      <c r="B435" s="59"/>
      <c r="C435" s="59"/>
      <c r="D435" s="59"/>
      <c r="E435" s="59"/>
      <c r="F435" s="59"/>
      <c r="G435" s="59"/>
      <c r="H435" s="59"/>
      <c r="I435" s="59"/>
      <c r="J435" s="59">
        <v>6</v>
      </c>
      <c r="K435" s="144">
        <v>4</v>
      </c>
      <c r="L435" s="223"/>
      <c r="M435" s="129"/>
      <c r="N435" s="225"/>
      <c r="O435" s="233"/>
      <c r="P435" s="109">
        <v>8</v>
      </c>
      <c r="Q435" s="234"/>
      <c r="R435" s="233"/>
      <c r="T435" s="104"/>
    </row>
    <row r="436" spans="1:20" ht="15.75" customHeight="1" x14ac:dyDescent="0.25">
      <c r="A436" s="58">
        <v>2101</v>
      </c>
      <c r="B436" s="59"/>
      <c r="C436" s="59"/>
      <c r="D436" s="59"/>
      <c r="E436" s="59"/>
      <c r="F436" s="59"/>
      <c r="G436" s="59"/>
      <c r="H436" s="59"/>
      <c r="I436" s="59"/>
      <c r="J436" s="59">
        <v>2</v>
      </c>
      <c r="K436" s="144">
        <v>2</v>
      </c>
      <c r="L436" s="223"/>
      <c r="M436" s="129"/>
      <c r="N436" s="225"/>
      <c r="O436" s="233"/>
      <c r="P436" s="196">
        <v>4</v>
      </c>
      <c r="Q436" s="234"/>
      <c r="R436" s="233"/>
      <c r="T436" s="104"/>
    </row>
    <row r="437" spans="1:20" ht="15.75" customHeight="1" x14ac:dyDescent="0.25">
      <c r="A437" s="58">
        <v>2102</v>
      </c>
      <c r="B437" s="59"/>
      <c r="C437" s="59"/>
      <c r="D437" s="59"/>
      <c r="E437" s="59"/>
      <c r="F437" s="59"/>
      <c r="G437" s="59"/>
      <c r="H437" s="59"/>
      <c r="I437" s="59"/>
      <c r="J437" s="59">
        <v>2</v>
      </c>
      <c r="K437" s="144">
        <v>2</v>
      </c>
      <c r="L437" s="223"/>
      <c r="M437" s="129"/>
      <c r="N437" s="225"/>
      <c r="O437" s="129"/>
      <c r="P437" s="198">
        <v>2</v>
      </c>
      <c r="Q437" s="124"/>
      <c r="R437" s="233"/>
      <c r="T437" s="104"/>
    </row>
    <row r="438" spans="1:20" ht="15.75" customHeight="1" x14ac:dyDescent="0.25">
      <c r="A438" s="58">
        <v>2201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144"/>
      <c r="L438" s="223"/>
      <c r="M438" s="129"/>
      <c r="N438" s="225"/>
      <c r="O438" s="191" t="s">
        <v>83</v>
      </c>
      <c r="P438" s="197">
        <v>48</v>
      </c>
      <c r="Q438" s="111">
        <f>K441</f>
        <v>49</v>
      </c>
      <c r="R438" s="193" t="s">
        <v>11</v>
      </c>
      <c r="T438" s="104"/>
    </row>
    <row r="439" spans="1:20" ht="15.75" customHeight="1" x14ac:dyDescent="0.25">
      <c r="A439" s="58">
        <v>2202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144"/>
      <c r="L439" s="223"/>
      <c r="M439" s="129"/>
      <c r="N439" s="225"/>
      <c r="O439" s="192" t="s">
        <v>85</v>
      </c>
      <c r="P439" s="86">
        <f>P438/B424</f>
        <v>0.41739130434782606</v>
      </c>
      <c r="Q439" s="112">
        <f>P438/Q438</f>
        <v>0.97959183673469385</v>
      </c>
      <c r="R439" s="194" t="s">
        <v>86</v>
      </c>
      <c r="T439" s="104"/>
    </row>
    <row r="440" spans="1:20" ht="15.75" customHeight="1" x14ac:dyDescent="0.25">
      <c r="A440" s="58">
        <v>2301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226"/>
      <c r="M440" s="227"/>
      <c r="N440" s="228"/>
      <c r="O440" s="90"/>
      <c r="P440" s="91"/>
      <c r="Q440" s="91"/>
      <c r="R440" s="113"/>
      <c r="T440" s="104"/>
    </row>
    <row r="441" spans="1:20" ht="18" customHeight="1" x14ac:dyDescent="0.25">
      <c r="A441" s="28"/>
      <c r="B441" s="280" t="s">
        <v>111</v>
      </c>
      <c r="C441" s="280"/>
      <c r="D441" s="280"/>
      <c r="E441" s="280"/>
      <c r="F441" s="280"/>
      <c r="G441" s="280"/>
      <c r="H441" s="280"/>
      <c r="I441" s="280"/>
      <c r="J441" s="280"/>
      <c r="K441" s="93">
        <f>SUM(K424:K437)</f>
        <v>49</v>
      </c>
      <c r="L441" s="94">
        <f>IF(K432=0,"",K432/B424)</f>
        <v>0.21739130434782608</v>
      </c>
      <c r="M441" s="94">
        <f>IF(K441=0,"",K441/B424)</f>
        <v>0.42608695652173911</v>
      </c>
      <c r="N441" s="94">
        <f>IF(K432=0,"",M441-L441)</f>
        <v>0.20869565217391303</v>
      </c>
      <c r="O441" s="3"/>
      <c r="P441" s="29"/>
      <c r="Q441" s="22"/>
      <c r="R441" s="3"/>
      <c r="T441" s="104"/>
    </row>
    <row r="442" spans="1:20" ht="14.25" customHeight="1" x14ac:dyDescent="0.2">
      <c r="T442" s="104"/>
    </row>
    <row r="443" spans="1:20" ht="14.25" customHeight="1" x14ac:dyDescent="0.2">
      <c r="L443" s="3"/>
      <c r="M443" s="3"/>
      <c r="O443" s="3"/>
      <c r="T443" s="104"/>
    </row>
    <row r="444" spans="1:20" ht="26.25" customHeight="1" x14ac:dyDescent="0.4">
      <c r="A444" s="2"/>
      <c r="B444" s="279" t="s">
        <v>99</v>
      </c>
      <c r="C444" s="279"/>
      <c r="D444" s="279"/>
      <c r="E444" s="279"/>
      <c r="F444" s="279"/>
      <c r="G444" s="279"/>
      <c r="H444" s="279"/>
      <c r="I444" s="279"/>
      <c r="J444" s="279"/>
      <c r="K444" s="179" t="s">
        <v>97</v>
      </c>
      <c r="L444" s="160"/>
      <c r="M444" s="160"/>
      <c r="N444" s="29"/>
      <c r="O444" s="3"/>
      <c r="P444" s="29"/>
      <c r="Q444" s="29"/>
      <c r="R444" s="29"/>
      <c r="T444" s="104"/>
    </row>
    <row r="445" spans="1:20" ht="20.25" customHeight="1" x14ac:dyDescent="0.2">
      <c r="A445" s="293" t="s">
        <v>10</v>
      </c>
      <c r="B445" s="273" t="s">
        <v>100</v>
      </c>
      <c r="C445" s="274"/>
      <c r="D445" s="274"/>
      <c r="E445" s="274"/>
      <c r="F445" s="274"/>
      <c r="G445" s="274"/>
      <c r="H445" s="274"/>
      <c r="I445" s="274"/>
      <c r="J445" s="275"/>
      <c r="K445" s="276" t="s">
        <v>11</v>
      </c>
      <c r="L445" s="269" t="s">
        <v>3</v>
      </c>
      <c r="M445" s="269" t="s">
        <v>4</v>
      </c>
      <c r="N445" s="278" t="s">
        <v>5</v>
      </c>
      <c r="O445" s="269" t="s">
        <v>6</v>
      </c>
      <c r="P445" s="267" t="s">
        <v>7</v>
      </c>
      <c r="Q445" s="267" t="s">
        <v>8</v>
      </c>
      <c r="R445" s="269" t="s">
        <v>101</v>
      </c>
      <c r="T445" s="104"/>
    </row>
    <row r="446" spans="1:20" ht="15.75" customHeight="1" x14ac:dyDescent="0.25">
      <c r="A446" s="268"/>
      <c r="B446" s="58" t="s">
        <v>102</v>
      </c>
      <c r="C446" s="58" t="s">
        <v>103</v>
      </c>
      <c r="D446" s="58" t="s">
        <v>104</v>
      </c>
      <c r="E446" s="58" t="s">
        <v>105</v>
      </c>
      <c r="F446" s="58" t="s">
        <v>106</v>
      </c>
      <c r="G446" s="58" t="s">
        <v>107</v>
      </c>
      <c r="H446" s="58" t="s">
        <v>108</v>
      </c>
      <c r="I446" s="58" t="s">
        <v>109</v>
      </c>
      <c r="J446" s="58" t="s">
        <v>110</v>
      </c>
      <c r="K446" s="277"/>
      <c r="L446" s="268"/>
      <c r="M446" s="268"/>
      <c r="N446" s="268"/>
      <c r="O446" s="268"/>
      <c r="P446" s="268"/>
      <c r="Q446" s="268"/>
      <c r="R446" s="268"/>
      <c r="T446" s="104"/>
    </row>
    <row r="447" spans="1:20" ht="15.75" customHeight="1" x14ac:dyDescent="0.25">
      <c r="A447" s="58">
        <v>1502</v>
      </c>
      <c r="B447" s="59">
        <v>92</v>
      </c>
      <c r="C447" s="59"/>
      <c r="D447" s="59"/>
      <c r="E447" s="59"/>
      <c r="F447" s="59"/>
      <c r="G447" s="59"/>
      <c r="H447" s="59"/>
      <c r="I447" s="59"/>
      <c r="J447" s="59"/>
      <c r="K447" s="144"/>
      <c r="L447" s="220"/>
      <c r="M447" s="221"/>
      <c r="N447" s="222"/>
      <c r="O447" s="229"/>
      <c r="P447" s="63">
        <f>B447</f>
        <v>92</v>
      </c>
      <c r="Q447" s="230"/>
      <c r="R447" s="229"/>
      <c r="T447" s="104"/>
    </row>
    <row r="448" spans="1:20" ht="15.75" customHeight="1" x14ac:dyDescent="0.25">
      <c r="A448" s="58">
        <v>1601</v>
      </c>
      <c r="B448" s="59"/>
      <c r="C448" s="59">
        <v>77</v>
      </c>
      <c r="D448" s="59"/>
      <c r="E448" s="59"/>
      <c r="F448" s="59"/>
      <c r="G448" s="59"/>
      <c r="H448" s="59"/>
      <c r="I448" s="59"/>
      <c r="J448" s="59"/>
      <c r="K448" s="144"/>
      <c r="L448" s="223"/>
      <c r="M448" s="129"/>
      <c r="N448" s="224"/>
      <c r="O448" s="67">
        <f>IF(C448=0,"",C448/B447)</f>
        <v>0.83695652173913049</v>
      </c>
      <c r="P448" s="68">
        <v>77</v>
      </c>
      <c r="Q448" s="231">
        <f t="shared" ref="Q448:Q455" si="41">IF(P448=0,"",P448/P447)</f>
        <v>0.83695652173913049</v>
      </c>
      <c r="R448" s="231">
        <f t="shared" ref="R448:R455" si="42">IF(P448=0,"",100%-Q448)</f>
        <v>0.16304347826086951</v>
      </c>
      <c r="T448" s="104"/>
    </row>
    <row r="449" spans="1:20" ht="15.75" customHeight="1" x14ac:dyDescent="0.25">
      <c r="A449" s="58">
        <v>1602</v>
      </c>
      <c r="B449" s="59"/>
      <c r="C449" s="59"/>
      <c r="D449" s="59">
        <v>68</v>
      </c>
      <c r="E449" s="59"/>
      <c r="F449" s="59"/>
      <c r="G449" s="59"/>
      <c r="H449" s="59"/>
      <c r="I449" s="59"/>
      <c r="J449" s="59"/>
      <c r="K449" s="144"/>
      <c r="L449" s="223"/>
      <c r="M449" s="129"/>
      <c r="N449" s="224"/>
      <c r="O449" s="67">
        <f>IF(D449=0,"",D449/C448)</f>
        <v>0.88311688311688308</v>
      </c>
      <c r="P449" s="68">
        <v>75</v>
      </c>
      <c r="Q449" s="231">
        <f t="shared" si="41"/>
        <v>0.97402597402597402</v>
      </c>
      <c r="R449" s="231">
        <f t="shared" si="42"/>
        <v>2.5974025974025983E-2</v>
      </c>
      <c r="T449" s="70">
        <f>P449/P447</f>
        <v>0.81521739130434778</v>
      </c>
    </row>
    <row r="450" spans="1:20" ht="15.75" customHeight="1" x14ac:dyDescent="0.25">
      <c r="A450" s="58">
        <v>1701</v>
      </c>
      <c r="B450" s="59"/>
      <c r="C450" s="59"/>
      <c r="D450" s="59"/>
      <c r="E450" s="59">
        <v>60</v>
      </c>
      <c r="F450" s="59"/>
      <c r="G450" s="59"/>
      <c r="H450" s="59"/>
      <c r="I450" s="59"/>
      <c r="J450" s="59"/>
      <c r="K450" s="144"/>
      <c r="L450" s="223"/>
      <c r="M450" s="129"/>
      <c r="N450" s="224"/>
      <c r="O450" s="67">
        <f>IF(E450=0,"",E450/D449)</f>
        <v>0.88235294117647056</v>
      </c>
      <c r="P450" s="68">
        <v>68</v>
      </c>
      <c r="Q450" s="231">
        <f t="shared" si="41"/>
        <v>0.90666666666666662</v>
      </c>
      <c r="R450" s="231">
        <f t="shared" si="42"/>
        <v>9.3333333333333379E-2</v>
      </c>
      <c r="T450" s="104"/>
    </row>
    <row r="451" spans="1:20" ht="15.75" customHeight="1" x14ac:dyDescent="0.25">
      <c r="A451" s="58">
        <v>1702</v>
      </c>
      <c r="B451" s="59"/>
      <c r="C451" s="59"/>
      <c r="D451" s="59"/>
      <c r="E451" s="59"/>
      <c r="F451" s="59">
        <v>54</v>
      </c>
      <c r="G451" s="59"/>
      <c r="H451" s="59"/>
      <c r="I451" s="59"/>
      <c r="J451" s="59"/>
      <c r="K451" s="144"/>
      <c r="L451" s="223"/>
      <c r="M451" s="129"/>
      <c r="N451" s="224"/>
      <c r="O451" s="67">
        <f>IF(F451=0,"",F451/E450)</f>
        <v>0.9</v>
      </c>
      <c r="P451" s="68">
        <v>65</v>
      </c>
      <c r="Q451" s="231">
        <f t="shared" si="41"/>
        <v>0.95588235294117652</v>
      </c>
      <c r="R451" s="231">
        <f t="shared" si="42"/>
        <v>4.4117647058823484E-2</v>
      </c>
      <c r="T451" s="104"/>
    </row>
    <row r="452" spans="1:20" ht="15.75" customHeight="1" x14ac:dyDescent="0.25">
      <c r="A452" s="58">
        <v>1801</v>
      </c>
      <c r="B452" s="59"/>
      <c r="C452" s="59"/>
      <c r="D452" s="59"/>
      <c r="E452" s="59"/>
      <c r="F452" s="59"/>
      <c r="G452" s="59">
        <v>48</v>
      </c>
      <c r="H452" s="59"/>
      <c r="I452" s="59"/>
      <c r="J452" s="59"/>
      <c r="K452" s="144"/>
      <c r="L452" s="223"/>
      <c r="M452" s="129"/>
      <c r="N452" s="224"/>
      <c r="O452" s="67">
        <f>IF(G452=0,"",G452/F451)</f>
        <v>0.88888888888888884</v>
      </c>
      <c r="P452" s="68">
        <v>65</v>
      </c>
      <c r="Q452" s="231">
        <f t="shared" si="41"/>
        <v>1</v>
      </c>
      <c r="R452" s="231">
        <f t="shared" si="42"/>
        <v>0</v>
      </c>
      <c r="T452" s="104"/>
    </row>
    <row r="453" spans="1:20" ht="15.75" customHeight="1" x14ac:dyDescent="0.25">
      <c r="A453" s="58">
        <v>1802</v>
      </c>
      <c r="B453" s="59"/>
      <c r="C453" s="59"/>
      <c r="D453" s="59"/>
      <c r="E453" s="59"/>
      <c r="F453" s="59"/>
      <c r="G453" s="59"/>
      <c r="H453" s="59">
        <v>48</v>
      </c>
      <c r="I453" s="59"/>
      <c r="J453" s="59"/>
      <c r="K453" s="144"/>
      <c r="L453" s="223"/>
      <c r="M453" s="129"/>
      <c r="N453" s="224"/>
      <c r="O453" s="67">
        <f>IF(H453=0,"",H453/G452)</f>
        <v>1</v>
      </c>
      <c r="P453" s="68">
        <v>63</v>
      </c>
      <c r="Q453" s="231">
        <f t="shared" si="41"/>
        <v>0.96923076923076923</v>
      </c>
      <c r="R453" s="231">
        <f t="shared" si="42"/>
        <v>3.0769230769230771E-2</v>
      </c>
      <c r="T453" s="104"/>
    </row>
    <row r="454" spans="1:20" ht="15.75" customHeight="1" x14ac:dyDescent="0.25">
      <c r="A454" s="58">
        <v>1901</v>
      </c>
      <c r="B454" s="59"/>
      <c r="C454" s="59"/>
      <c r="D454" s="59"/>
      <c r="E454" s="59"/>
      <c r="F454" s="59"/>
      <c r="G454" s="59"/>
      <c r="H454" s="59"/>
      <c r="I454" s="59">
        <v>48</v>
      </c>
      <c r="J454" s="59"/>
      <c r="K454" s="144">
        <v>1</v>
      </c>
      <c r="L454" s="223"/>
      <c r="M454" s="129"/>
      <c r="N454" s="224"/>
      <c r="O454" s="67">
        <f>IF(I454=0,"",I454/H453)</f>
        <v>1</v>
      </c>
      <c r="P454" s="68">
        <v>62</v>
      </c>
      <c r="Q454" s="231">
        <f t="shared" si="41"/>
        <v>0.98412698412698407</v>
      </c>
      <c r="R454" s="231">
        <f t="shared" si="42"/>
        <v>1.5873015873015928E-2</v>
      </c>
      <c r="T454" s="104"/>
    </row>
    <row r="455" spans="1:20" ht="15.75" customHeight="1" x14ac:dyDescent="0.25">
      <c r="A455" s="58">
        <v>1902</v>
      </c>
      <c r="B455" s="59"/>
      <c r="C455" s="59"/>
      <c r="D455" s="59"/>
      <c r="E455" s="59"/>
      <c r="F455" s="59"/>
      <c r="G455" s="59"/>
      <c r="H455" s="59"/>
      <c r="I455" s="59"/>
      <c r="J455" s="59">
        <v>47</v>
      </c>
      <c r="K455" s="144">
        <v>31</v>
      </c>
      <c r="L455" s="223"/>
      <c r="M455" s="129"/>
      <c r="N455" s="224"/>
      <c r="O455" s="71">
        <f>IF(J455=0,"",J455/I454)</f>
        <v>0.97916666666666663</v>
      </c>
      <c r="P455" s="68">
        <v>59</v>
      </c>
      <c r="Q455" s="71">
        <f t="shared" si="41"/>
        <v>0.95161290322580649</v>
      </c>
      <c r="R455" s="71">
        <f t="shared" si="42"/>
        <v>4.8387096774193505E-2</v>
      </c>
      <c r="T455" s="104"/>
    </row>
    <row r="456" spans="1:20" ht="15.75" customHeight="1" x14ac:dyDescent="0.25">
      <c r="A456" s="58">
        <v>2001</v>
      </c>
      <c r="B456" s="59"/>
      <c r="C456" s="59"/>
      <c r="D456" s="59"/>
      <c r="E456" s="59"/>
      <c r="F456" s="59"/>
      <c r="G456" s="59"/>
      <c r="H456" s="59"/>
      <c r="I456" s="59"/>
      <c r="J456" s="59">
        <v>18</v>
      </c>
      <c r="K456" s="144">
        <v>13</v>
      </c>
      <c r="L456" s="223"/>
      <c r="M456" s="129"/>
      <c r="N456" s="225"/>
      <c r="O456" s="105"/>
      <c r="P456" s="68">
        <v>23</v>
      </c>
      <c r="Q456" s="105"/>
      <c r="R456" s="239"/>
      <c r="T456" s="104"/>
    </row>
    <row r="457" spans="1:20" ht="15.75" customHeight="1" x14ac:dyDescent="0.25">
      <c r="A457" s="58">
        <v>2002</v>
      </c>
      <c r="B457" s="59"/>
      <c r="C457" s="59"/>
      <c r="D457" s="59"/>
      <c r="E457" s="59"/>
      <c r="F457" s="59"/>
      <c r="G457" s="59"/>
      <c r="H457" s="59"/>
      <c r="I457" s="59"/>
      <c r="J457" s="59">
        <v>6</v>
      </c>
      <c r="K457" s="144">
        <v>4</v>
      </c>
      <c r="L457" s="223"/>
      <c r="M457" s="129"/>
      <c r="N457" s="225"/>
      <c r="O457" s="233"/>
      <c r="P457" s="109">
        <v>10</v>
      </c>
      <c r="Q457" s="234"/>
      <c r="R457" s="233"/>
      <c r="T457" s="104"/>
    </row>
    <row r="458" spans="1:20" ht="15.75" customHeight="1" x14ac:dyDescent="0.25">
      <c r="A458" s="58">
        <v>2101</v>
      </c>
      <c r="B458" s="59"/>
      <c r="C458" s="59"/>
      <c r="D458" s="59"/>
      <c r="E458" s="59"/>
      <c r="F458" s="59"/>
      <c r="G458" s="59"/>
      <c r="H458" s="59"/>
      <c r="I458" s="59"/>
      <c r="J458" s="59">
        <v>2</v>
      </c>
      <c r="K458" s="144"/>
      <c r="L458" s="223"/>
      <c r="M458" s="129"/>
      <c r="N458" s="225"/>
      <c r="O458" s="233"/>
      <c r="P458" s="109">
        <v>2</v>
      </c>
      <c r="Q458" s="234"/>
      <c r="R458" s="233"/>
      <c r="T458" s="104"/>
    </row>
    <row r="459" spans="1:20" ht="15.75" customHeight="1" x14ac:dyDescent="0.25">
      <c r="A459" s="58">
        <v>2102</v>
      </c>
      <c r="B459" s="59"/>
      <c r="C459" s="59"/>
      <c r="D459" s="59"/>
      <c r="E459" s="59"/>
      <c r="F459" s="59"/>
      <c r="G459" s="59"/>
      <c r="H459" s="59"/>
      <c r="I459" s="59"/>
      <c r="J459" s="59">
        <v>2</v>
      </c>
      <c r="K459" s="144">
        <v>2</v>
      </c>
      <c r="L459" s="223"/>
      <c r="M459" s="129"/>
      <c r="N459" s="225"/>
      <c r="O459" s="233"/>
      <c r="P459" s="109">
        <v>2</v>
      </c>
      <c r="Q459" s="234"/>
      <c r="R459" s="233"/>
      <c r="T459" s="104"/>
    </row>
    <row r="460" spans="1:20" ht="15.75" customHeight="1" x14ac:dyDescent="0.25">
      <c r="A460" s="58">
        <v>2201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144"/>
      <c r="L460" s="223"/>
      <c r="M460" s="129"/>
      <c r="N460" s="225"/>
      <c r="O460" s="129"/>
      <c r="P460" s="225"/>
      <c r="Q460" s="124"/>
      <c r="R460" s="233"/>
      <c r="T460" s="104"/>
    </row>
    <row r="461" spans="1:20" ht="15.75" customHeight="1" x14ac:dyDescent="0.25">
      <c r="A461" s="58">
        <v>2202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144"/>
      <c r="L461" s="223"/>
      <c r="M461" s="129"/>
      <c r="N461" s="225"/>
      <c r="O461" s="191" t="s">
        <v>83</v>
      </c>
      <c r="P461" s="82">
        <v>47</v>
      </c>
      <c r="Q461" s="111">
        <f>K464</f>
        <v>51</v>
      </c>
      <c r="R461" s="193" t="s">
        <v>11</v>
      </c>
      <c r="T461" s="104"/>
    </row>
    <row r="462" spans="1:20" ht="15.75" customHeight="1" x14ac:dyDescent="0.25">
      <c r="A462" s="58">
        <v>2301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144"/>
      <c r="L462" s="223"/>
      <c r="M462" s="129"/>
      <c r="N462" s="225"/>
      <c r="O462" s="192" t="s">
        <v>85</v>
      </c>
      <c r="P462" s="86">
        <f>IF(P461/B447=0,"",P461/B447)</f>
        <v>0.51086956521739135</v>
      </c>
      <c r="Q462" s="112">
        <f>IF(P461/Q461=0,"",P461/Q461)</f>
        <v>0.92156862745098034</v>
      </c>
      <c r="R462" s="194" t="s">
        <v>86</v>
      </c>
      <c r="T462" s="104"/>
    </row>
    <row r="463" spans="1:20" ht="15.75" customHeight="1" x14ac:dyDescent="0.25">
      <c r="A463" s="58">
        <v>2302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144"/>
      <c r="L463" s="226"/>
      <c r="M463" s="227"/>
      <c r="N463" s="228"/>
      <c r="O463" s="90"/>
      <c r="P463" s="91"/>
      <c r="Q463" s="91"/>
      <c r="R463" s="113"/>
      <c r="T463" s="104"/>
    </row>
    <row r="464" spans="1:20" ht="18" customHeight="1" x14ac:dyDescent="0.25">
      <c r="A464" s="28"/>
      <c r="B464" s="280" t="s">
        <v>111</v>
      </c>
      <c r="C464" s="280"/>
      <c r="D464" s="280"/>
      <c r="E464" s="280"/>
      <c r="F464" s="280"/>
      <c r="G464" s="280"/>
      <c r="H464" s="280"/>
      <c r="I464" s="280"/>
      <c r="J464" s="280"/>
      <c r="K464" s="93">
        <f>SUM(K447:K460)</f>
        <v>51</v>
      </c>
      <c r="L464" s="94">
        <f>((SUM(K454:K455))/B447)</f>
        <v>0.34782608695652173</v>
      </c>
      <c r="M464" s="94">
        <f>IF(K464=0,"",K464/B447)</f>
        <v>0.55434782608695654</v>
      </c>
      <c r="N464" s="94">
        <f>IF(K455=0,"",M464-L464)</f>
        <v>0.20652173913043481</v>
      </c>
      <c r="O464" s="3"/>
      <c r="P464" s="29"/>
      <c r="Q464" s="22"/>
      <c r="R464" s="3"/>
      <c r="T464" s="104"/>
    </row>
    <row r="465" spans="1:20" ht="14.25" customHeight="1" x14ac:dyDescent="0.2">
      <c r="L465" s="3"/>
      <c r="M465" s="3"/>
      <c r="O465" s="3"/>
      <c r="T465" s="104"/>
    </row>
    <row r="466" spans="1:20" ht="14.25" customHeight="1" x14ac:dyDescent="0.2">
      <c r="L466" s="3"/>
      <c r="M466" s="3"/>
      <c r="O466" s="3"/>
      <c r="T466" s="104"/>
    </row>
    <row r="467" spans="1:20" ht="26.25" customHeight="1" x14ac:dyDescent="0.4">
      <c r="A467" s="2"/>
      <c r="B467" s="279" t="s">
        <v>99</v>
      </c>
      <c r="C467" s="279"/>
      <c r="D467" s="279"/>
      <c r="E467" s="279"/>
      <c r="F467" s="279"/>
      <c r="G467" s="279"/>
      <c r="H467" s="279"/>
      <c r="I467" s="279"/>
      <c r="J467" s="279"/>
      <c r="K467" s="179" t="s">
        <v>98</v>
      </c>
      <c r="L467" s="160"/>
      <c r="M467" s="160"/>
      <c r="N467" s="29"/>
      <c r="O467" s="3"/>
      <c r="P467" s="29"/>
      <c r="Q467" s="29"/>
      <c r="R467" s="29"/>
      <c r="T467" s="104"/>
    </row>
    <row r="468" spans="1:20" ht="20.25" customHeight="1" x14ac:dyDescent="0.2">
      <c r="A468" s="293" t="s">
        <v>10</v>
      </c>
      <c r="B468" s="273" t="s">
        <v>100</v>
      </c>
      <c r="C468" s="274"/>
      <c r="D468" s="274"/>
      <c r="E468" s="274"/>
      <c r="F468" s="274"/>
      <c r="G468" s="274"/>
      <c r="H468" s="274"/>
      <c r="I468" s="274"/>
      <c r="J468" s="275"/>
      <c r="K468" s="276" t="s">
        <v>11</v>
      </c>
      <c r="L468" s="269" t="s">
        <v>3</v>
      </c>
      <c r="M468" s="269" t="s">
        <v>4</v>
      </c>
      <c r="N468" s="278" t="s">
        <v>5</v>
      </c>
      <c r="O468" s="269" t="s">
        <v>6</v>
      </c>
      <c r="P468" s="267" t="s">
        <v>7</v>
      </c>
      <c r="Q468" s="267" t="s">
        <v>8</v>
      </c>
      <c r="R468" s="269" t="s">
        <v>101</v>
      </c>
      <c r="T468" s="104"/>
    </row>
    <row r="469" spans="1:20" ht="15.75" customHeight="1" x14ac:dyDescent="0.25">
      <c r="A469" s="268"/>
      <c r="B469" s="58" t="s">
        <v>102</v>
      </c>
      <c r="C469" s="58" t="s">
        <v>103</v>
      </c>
      <c r="D469" s="58" t="s">
        <v>104</v>
      </c>
      <c r="E469" s="58" t="s">
        <v>105</v>
      </c>
      <c r="F469" s="58" t="s">
        <v>106</v>
      </c>
      <c r="G469" s="58" t="s">
        <v>107</v>
      </c>
      <c r="H469" s="58" t="s">
        <v>108</v>
      </c>
      <c r="I469" s="58" t="s">
        <v>109</v>
      </c>
      <c r="J469" s="58" t="s">
        <v>110</v>
      </c>
      <c r="K469" s="277"/>
      <c r="L469" s="268"/>
      <c r="M469" s="268"/>
      <c r="N469" s="268"/>
      <c r="O469" s="268"/>
      <c r="P469" s="268"/>
      <c r="Q469" s="268"/>
      <c r="R469" s="268"/>
      <c r="T469" s="104"/>
    </row>
    <row r="470" spans="1:20" ht="15.75" customHeight="1" x14ac:dyDescent="0.25">
      <c r="A470" s="58">
        <v>1601</v>
      </c>
      <c r="B470" s="59">
        <v>105</v>
      </c>
      <c r="C470" s="59"/>
      <c r="D470" s="59"/>
      <c r="E470" s="59"/>
      <c r="F470" s="59"/>
      <c r="G470" s="59"/>
      <c r="H470" s="59"/>
      <c r="I470" s="59"/>
      <c r="J470" s="59"/>
      <c r="K470" s="144"/>
      <c r="L470" s="220"/>
      <c r="M470" s="221"/>
      <c r="N470" s="222"/>
      <c r="O470" s="229"/>
      <c r="P470" s="63">
        <f>B470</f>
        <v>105</v>
      </c>
      <c r="Q470" s="230"/>
      <c r="R470" s="229"/>
      <c r="T470" s="104"/>
    </row>
    <row r="471" spans="1:20" ht="15.75" customHeight="1" x14ac:dyDescent="0.25">
      <c r="A471" s="58">
        <v>1602</v>
      </c>
      <c r="B471" s="59"/>
      <c r="C471" s="59">
        <v>88</v>
      </c>
      <c r="D471" s="59"/>
      <c r="E471" s="59"/>
      <c r="F471" s="59"/>
      <c r="G471" s="59"/>
      <c r="H471" s="59"/>
      <c r="I471" s="59"/>
      <c r="J471" s="59"/>
      <c r="K471" s="144"/>
      <c r="L471" s="223"/>
      <c r="M471" s="129"/>
      <c r="N471" s="224"/>
      <c r="O471" s="67">
        <f>IF(C471=0,"",C471/B470)</f>
        <v>0.83809523809523812</v>
      </c>
      <c r="P471" s="68">
        <v>88</v>
      </c>
      <c r="Q471" s="231">
        <f t="shared" ref="Q471:Q478" si="43">IF(P471=0,"",P471/P470)</f>
        <v>0.83809523809523812</v>
      </c>
      <c r="R471" s="231">
        <f t="shared" ref="R471:R478" si="44">IF(P471=0,"",100%-Q471)</f>
        <v>0.16190476190476188</v>
      </c>
      <c r="T471" s="104"/>
    </row>
    <row r="472" spans="1:20" ht="15.75" customHeight="1" x14ac:dyDescent="0.25">
      <c r="A472" s="58">
        <v>1701</v>
      </c>
      <c r="B472" s="59"/>
      <c r="C472" s="59"/>
      <c r="D472" s="59">
        <v>73</v>
      </c>
      <c r="E472" s="59"/>
      <c r="F472" s="59"/>
      <c r="G472" s="59"/>
      <c r="H472" s="59"/>
      <c r="I472" s="59"/>
      <c r="J472" s="59"/>
      <c r="K472" s="144"/>
      <c r="L472" s="223"/>
      <c r="M472" s="129"/>
      <c r="N472" s="224"/>
      <c r="O472" s="67">
        <f>IF(D472=0,"",D472/C471)</f>
        <v>0.82954545454545459</v>
      </c>
      <c r="P472" s="68">
        <v>85</v>
      </c>
      <c r="Q472" s="231">
        <f t="shared" si="43"/>
        <v>0.96590909090909094</v>
      </c>
      <c r="R472" s="231">
        <f t="shared" si="44"/>
        <v>3.4090909090909061E-2</v>
      </c>
      <c r="T472" s="70">
        <f>P472/P470</f>
        <v>0.80952380952380953</v>
      </c>
    </row>
    <row r="473" spans="1:20" ht="15.75" customHeight="1" x14ac:dyDescent="0.25">
      <c r="A473" s="58">
        <v>1702</v>
      </c>
      <c r="B473" s="59"/>
      <c r="C473" s="59"/>
      <c r="D473" s="59"/>
      <c r="E473" s="59">
        <v>53</v>
      </c>
      <c r="F473" s="59"/>
      <c r="G473" s="59"/>
      <c r="H473" s="59"/>
      <c r="I473" s="59"/>
      <c r="J473" s="59"/>
      <c r="K473" s="144"/>
      <c r="L473" s="223"/>
      <c r="M473" s="129"/>
      <c r="N473" s="224"/>
      <c r="O473" s="67">
        <f>IF(E473=0,"",E473/D472)</f>
        <v>0.72602739726027399</v>
      </c>
      <c r="P473" s="68">
        <v>78</v>
      </c>
      <c r="Q473" s="231">
        <f t="shared" si="43"/>
        <v>0.91764705882352937</v>
      </c>
      <c r="R473" s="231">
        <f t="shared" si="44"/>
        <v>8.2352941176470629E-2</v>
      </c>
      <c r="T473" s="104"/>
    </row>
    <row r="474" spans="1:20" ht="15.75" customHeight="1" x14ac:dyDescent="0.25">
      <c r="A474" s="58">
        <v>1801</v>
      </c>
      <c r="B474" s="59"/>
      <c r="C474" s="59"/>
      <c r="D474" s="59"/>
      <c r="E474" s="59"/>
      <c r="F474" s="59">
        <v>51</v>
      </c>
      <c r="G474" s="59"/>
      <c r="H474" s="59"/>
      <c r="I474" s="59"/>
      <c r="J474" s="59"/>
      <c r="K474" s="144"/>
      <c r="L474" s="223"/>
      <c r="M474" s="129"/>
      <c r="N474" s="224"/>
      <c r="O474" s="67">
        <f>IF(F474=0,"",F474/E473)</f>
        <v>0.96226415094339623</v>
      </c>
      <c r="P474" s="68">
        <v>68</v>
      </c>
      <c r="Q474" s="231">
        <f t="shared" si="43"/>
        <v>0.87179487179487181</v>
      </c>
      <c r="R474" s="231">
        <f t="shared" si="44"/>
        <v>0.12820512820512819</v>
      </c>
      <c r="T474" s="104"/>
    </row>
    <row r="475" spans="1:20" ht="15.75" customHeight="1" x14ac:dyDescent="0.25">
      <c r="A475" s="58">
        <v>1802</v>
      </c>
      <c r="B475" s="59"/>
      <c r="C475" s="59"/>
      <c r="D475" s="59"/>
      <c r="E475" s="59"/>
      <c r="F475" s="59"/>
      <c r="G475" s="59">
        <v>48</v>
      </c>
      <c r="H475" s="59"/>
      <c r="I475" s="59"/>
      <c r="J475" s="59"/>
      <c r="K475" s="144"/>
      <c r="L475" s="223"/>
      <c r="M475" s="129"/>
      <c r="N475" s="224"/>
      <c r="O475" s="67">
        <f>IF(G475=0,"",G475/F474)</f>
        <v>0.94117647058823528</v>
      </c>
      <c r="P475" s="68">
        <v>63</v>
      </c>
      <c r="Q475" s="231">
        <f t="shared" si="43"/>
        <v>0.92647058823529416</v>
      </c>
      <c r="R475" s="231">
        <f t="shared" si="44"/>
        <v>7.3529411764705843E-2</v>
      </c>
      <c r="T475" s="104"/>
    </row>
    <row r="476" spans="1:20" ht="15.75" customHeight="1" x14ac:dyDescent="0.25">
      <c r="A476" s="58">
        <v>1901</v>
      </c>
      <c r="B476" s="59"/>
      <c r="C476" s="59"/>
      <c r="D476" s="59"/>
      <c r="E476" s="59"/>
      <c r="F476" s="59"/>
      <c r="G476" s="59"/>
      <c r="H476" s="59">
        <v>48</v>
      </c>
      <c r="I476" s="59"/>
      <c r="J476" s="59"/>
      <c r="K476" s="144"/>
      <c r="L476" s="223"/>
      <c r="M476" s="129"/>
      <c r="N476" s="224"/>
      <c r="O476" s="67">
        <f>IF(H476=0,"",H476/G475)</f>
        <v>1</v>
      </c>
      <c r="P476" s="68">
        <v>60</v>
      </c>
      <c r="Q476" s="231">
        <f t="shared" si="43"/>
        <v>0.95238095238095233</v>
      </c>
      <c r="R476" s="231">
        <f t="shared" si="44"/>
        <v>4.7619047619047672E-2</v>
      </c>
      <c r="T476" s="104"/>
    </row>
    <row r="477" spans="1:20" ht="15.75" customHeight="1" x14ac:dyDescent="0.25">
      <c r="A477" s="58">
        <v>1902</v>
      </c>
      <c r="B477" s="59"/>
      <c r="C477" s="59"/>
      <c r="D477" s="59"/>
      <c r="E477" s="59"/>
      <c r="F477" s="59"/>
      <c r="G477" s="59"/>
      <c r="H477" s="59"/>
      <c r="I477" s="59">
        <v>48</v>
      </c>
      <c r="J477" s="59"/>
      <c r="K477" s="144"/>
      <c r="L477" s="223"/>
      <c r="M477" s="129"/>
      <c r="N477" s="224"/>
      <c r="O477" s="67">
        <f>IF(I477=0,"",I477/H476)</f>
        <v>1</v>
      </c>
      <c r="P477" s="68">
        <v>58</v>
      </c>
      <c r="Q477" s="231">
        <f t="shared" si="43"/>
        <v>0.96666666666666667</v>
      </c>
      <c r="R477" s="231">
        <f t="shared" si="44"/>
        <v>3.3333333333333326E-2</v>
      </c>
      <c r="T477" s="104"/>
    </row>
    <row r="478" spans="1:20" ht="15.75" customHeight="1" x14ac:dyDescent="0.25">
      <c r="A478" s="58">
        <v>2001</v>
      </c>
      <c r="B478" s="59"/>
      <c r="C478" s="59"/>
      <c r="D478" s="59"/>
      <c r="E478" s="59"/>
      <c r="F478" s="59"/>
      <c r="G478" s="59"/>
      <c r="H478" s="59"/>
      <c r="I478" s="59"/>
      <c r="J478" s="59">
        <v>48</v>
      </c>
      <c r="K478" s="144">
        <v>26</v>
      </c>
      <c r="L478" s="223"/>
      <c r="M478" s="129"/>
      <c r="N478" s="224"/>
      <c r="O478" s="71">
        <f>IF(J478=0,"",J478/I477)</f>
        <v>1</v>
      </c>
      <c r="P478" s="68">
        <v>57</v>
      </c>
      <c r="Q478" s="71">
        <f t="shared" si="43"/>
        <v>0.98275862068965514</v>
      </c>
      <c r="R478" s="71">
        <f t="shared" si="44"/>
        <v>1.7241379310344862E-2</v>
      </c>
    </row>
    <row r="479" spans="1:20" ht="15.75" customHeight="1" x14ac:dyDescent="0.25">
      <c r="A479" s="58">
        <v>2002</v>
      </c>
      <c r="B479" s="59"/>
      <c r="C479" s="59"/>
      <c r="D479" s="59"/>
      <c r="E479" s="59"/>
      <c r="F479" s="59"/>
      <c r="G479" s="59"/>
      <c r="H479" s="59"/>
      <c r="I479" s="59"/>
      <c r="J479" s="59">
        <v>20</v>
      </c>
      <c r="K479" s="144">
        <v>16</v>
      </c>
      <c r="L479" s="223"/>
      <c r="M479" s="129"/>
      <c r="N479" s="225"/>
      <c r="O479" s="105"/>
      <c r="P479" s="68">
        <v>30</v>
      </c>
      <c r="Q479" s="105"/>
      <c r="R479" s="239"/>
    </row>
    <row r="480" spans="1:20" ht="15.75" customHeight="1" x14ac:dyDescent="0.25">
      <c r="A480" s="58">
        <v>2101</v>
      </c>
      <c r="B480" s="59"/>
      <c r="C480" s="59"/>
      <c r="D480" s="59"/>
      <c r="E480" s="59"/>
      <c r="F480" s="59"/>
      <c r="G480" s="59"/>
      <c r="H480" s="59"/>
      <c r="I480" s="59"/>
      <c r="J480" s="59">
        <v>8</v>
      </c>
      <c r="K480" s="144">
        <v>5</v>
      </c>
      <c r="L480" s="223"/>
      <c r="M480" s="129"/>
      <c r="N480" s="225"/>
      <c r="O480" s="233"/>
      <c r="P480" s="109">
        <v>14</v>
      </c>
      <c r="Q480" s="234"/>
      <c r="R480" s="233"/>
    </row>
    <row r="481" spans="1:20" ht="15.75" customHeight="1" x14ac:dyDescent="0.25">
      <c r="A481" s="58">
        <v>2102</v>
      </c>
      <c r="B481" s="59"/>
      <c r="C481" s="59"/>
      <c r="D481" s="59"/>
      <c r="E481" s="59"/>
      <c r="F481" s="59"/>
      <c r="G481" s="59"/>
      <c r="H481" s="59"/>
      <c r="I481" s="59"/>
      <c r="J481" s="59">
        <v>5</v>
      </c>
      <c r="K481" s="144">
        <v>5</v>
      </c>
      <c r="L481" s="223"/>
      <c r="M481" s="129"/>
      <c r="N481" s="225"/>
      <c r="O481" s="233"/>
      <c r="P481" s="109">
        <v>7</v>
      </c>
      <c r="Q481" s="234"/>
      <c r="R481" s="233"/>
    </row>
    <row r="482" spans="1:20" ht="15.75" customHeight="1" x14ac:dyDescent="0.25">
      <c r="A482" s="58">
        <v>2201</v>
      </c>
      <c r="B482" s="59"/>
      <c r="C482" s="59"/>
      <c r="D482" s="59"/>
      <c r="E482" s="59"/>
      <c r="F482" s="59"/>
      <c r="G482" s="59"/>
      <c r="H482" s="59"/>
      <c r="I482" s="59"/>
      <c r="J482" s="59">
        <v>2</v>
      </c>
      <c r="K482" s="144">
        <v>1</v>
      </c>
      <c r="L482" s="223"/>
      <c r="M482" s="129"/>
      <c r="N482" s="225"/>
      <c r="O482" s="233"/>
      <c r="P482" s="196">
        <v>3</v>
      </c>
      <c r="Q482" s="234"/>
      <c r="R482" s="233"/>
    </row>
    <row r="483" spans="1:20" ht="15.75" customHeight="1" x14ac:dyDescent="0.25">
      <c r="A483" s="58">
        <v>2202</v>
      </c>
      <c r="B483" s="59"/>
      <c r="C483" s="59"/>
      <c r="D483" s="59"/>
      <c r="E483" s="59"/>
      <c r="F483" s="59"/>
      <c r="G483" s="59"/>
      <c r="H483" s="59"/>
      <c r="I483" s="59"/>
      <c r="J483" s="59">
        <v>1</v>
      </c>
      <c r="K483" s="144">
        <v>1</v>
      </c>
      <c r="L483" s="223"/>
      <c r="M483" s="129"/>
      <c r="N483" s="225"/>
      <c r="O483" s="129"/>
      <c r="P483" s="198">
        <v>1</v>
      </c>
      <c r="Q483" s="124"/>
      <c r="R483" s="233"/>
    </row>
    <row r="484" spans="1:20" ht="15.75" customHeight="1" x14ac:dyDescent="0.25">
      <c r="A484" s="58">
        <v>2301</v>
      </c>
      <c r="B484" s="59"/>
      <c r="C484" s="59"/>
      <c r="D484" s="59"/>
      <c r="E484" s="59"/>
      <c r="F484" s="59"/>
      <c r="G484" s="59"/>
      <c r="H484" s="59"/>
      <c r="I484" s="59"/>
      <c r="J484" s="59"/>
      <c r="K484" s="144"/>
      <c r="L484" s="223"/>
      <c r="M484" s="129"/>
      <c r="N484" s="225"/>
      <c r="O484" s="191" t="s">
        <v>83</v>
      </c>
      <c r="P484" s="197">
        <v>48</v>
      </c>
      <c r="Q484" s="111">
        <f>K487</f>
        <v>54</v>
      </c>
      <c r="R484" s="193" t="s">
        <v>11</v>
      </c>
    </row>
    <row r="485" spans="1:20" ht="15.75" customHeight="1" x14ac:dyDescent="0.25">
      <c r="A485" s="58">
        <v>2302</v>
      </c>
      <c r="B485" s="59"/>
      <c r="C485" s="59"/>
      <c r="D485" s="59"/>
      <c r="E485" s="59"/>
      <c r="F485" s="59"/>
      <c r="G485" s="59"/>
      <c r="H485" s="59"/>
      <c r="I485" s="59"/>
      <c r="J485" s="59"/>
      <c r="K485" s="144"/>
      <c r="L485" s="223"/>
      <c r="M485" s="129"/>
      <c r="N485" s="225"/>
      <c r="O485" s="192" t="s">
        <v>85</v>
      </c>
      <c r="P485" s="86">
        <f>IF(P484/B470=0,"",P484/B470)</f>
        <v>0.45714285714285713</v>
      </c>
      <c r="Q485" s="112">
        <f>IF(P484/Q484=0,"",P484/Q484)</f>
        <v>0.88888888888888884</v>
      </c>
      <c r="R485" s="194" t="s">
        <v>86</v>
      </c>
    </row>
    <row r="486" spans="1:20" ht="15.75" customHeight="1" x14ac:dyDescent="0.25">
      <c r="A486" s="58">
        <v>2401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144"/>
      <c r="L486" s="226"/>
      <c r="M486" s="227"/>
      <c r="N486" s="228"/>
      <c r="O486" s="90"/>
      <c r="P486" s="91"/>
      <c r="Q486" s="91"/>
      <c r="R486" s="113"/>
    </row>
    <row r="487" spans="1:20" ht="18" customHeight="1" x14ac:dyDescent="0.25">
      <c r="A487" s="28"/>
      <c r="B487" s="280" t="s">
        <v>111</v>
      </c>
      <c r="C487" s="280"/>
      <c r="D487" s="280"/>
      <c r="E487" s="280"/>
      <c r="F487" s="280"/>
      <c r="G487" s="280"/>
      <c r="H487" s="280"/>
      <c r="I487" s="280"/>
      <c r="J487" s="280"/>
      <c r="K487" s="93">
        <f>SUM(K470:K483)</f>
        <v>54</v>
      </c>
      <c r="L487" s="94">
        <f>IF(K478=0,"",K478/B470)</f>
        <v>0.24761904761904763</v>
      </c>
      <c r="M487" s="94">
        <f>IF(K487=0,"",K487/B470)</f>
        <v>0.51428571428571423</v>
      </c>
      <c r="N487" s="94">
        <f>IF(K478=0,"",M487-L487)</f>
        <v>0.26666666666666661</v>
      </c>
      <c r="O487" s="3"/>
      <c r="P487" s="29"/>
      <c r="Q487" s="22"/>
      <c r="R487" s="3"/>
    </row>
    <row r="488" spans="1:20" ht="12.75" customHeight="1" x14ac:dyDescent="0.2">
      <c r="L488" s="3"/>
      <c r="M488" s="3"/>
      <c r="O488" s="3"/>
    </row>
    <row r="489" spans="1:20" ht="12.75" customHeight="1" x14ac:dyDescent="0.2">
      <c r="L489" s="3"/>
      <c r="M489" s="3"/>
      <c r="O489" s="3"/>
    </row>
    <row r="490" spans="1:20" ht="26.25" customHeight="1" x14ac:dyDescent="0.4">
      <c r="A490" s="2"/>
      <c r="B490" s="279" t="s">
        <v>99</v>
      </c>
      <c r="C490" s="279"/>
      <c r="D490" s="279"/>
      <c r="E490" s="279"/>
      <c r="F490" s="279"/>
      <c r="G490" s="279"/>
      <c r="H490" s="279"/>
      <c r="I490" s="279"/>
      <c r="J490" s="279"/>
      <c r="K490" s="179" t="s">
        <v>112</v>
      </c>
      <c r="L490" s="160"/>
      <c r="M490" s="160"/>
      <c r="N490" s="29"/>
      <c r="O490" s="3"/>
      <c r="P490" s="29"/>
      <c r="Q490" s="29"/>
      <c r="R490" s="29"/>
    </row>
    <row r="491" spans="1:20" ht="20.25" customHeight="1" x14ac:dyDescent="0.2">
      <c r="A491" s="293" t="s">
        <v>10</v>
      </c>
      <c r="B491" s="273" t="s">
        <v>100</v>
      </c>
      <c r="C491" s="274"/>
      <c r="D491" s="274"/>
      <c r="E491" s="274"/>
      <c r="F491" s="274"/>
      <c r="G491" s="274"/>
      <c r="H491" s="274"/>
      <c r="I491" s="274"/>
      <c r="J491" s="275"/>
      <c r="K491" s="276" t="s">
        <v>11</v>
      </c>
      <c r="L491" s="269" t="s">
        <v>3</v>
      </c>
      <c r="M491" s="269" t="s">
        <v>4</v>
      </c>
      <c r="N491" s="278" t="s">
        <v>5</v>
      </c>
      <c r="O491" s="269" t="s">
        <v>6</v>
      </c>
      <c r="P491" s="267" t="s">
        <v>7</v>
      </c>
      <c r="Q491" s="267" t="s">
        <v>8</v>
      </c>
      <c r="R491" s="269" t="s">
        <v>101</v>
      </c>
    </row>
    <row r="492" spans="1:20" ht="15.75" customHeight="1" x14ac:dyDescent="0.25">
      <c r="A492" s="268"/>
      <c r="B492" s="58" t="s">
        <v>102</v>
      </c>
      <c r="C492" s="58" t="s">
        <v>103</v>
      </c>
      <c r="D492" s="58" t="s">
        <v>104</v>
      </c>
      <c r="E492" s="58" t="s">
        <v>105</v>
      </c>
      <c r="F492" s="58" t="s">
        <v>106</v>
      </c>
      <c r="G492" s="58" t="s">
        <v>107</v>
      </c>
      <c r="H492" s="58" t="s">
        <v>108</v>
      </c>
      <c r="I492" s="58" t="s">
        <v>109</v>
      </c>
      <c r="J492" s="58" t="s">
        <v>110</v>
      </c>
      <c r="K492" s="277"/>
      <c r="L492" s="268"/>
      <c r="M492" s="268"/>
      <c r="N492" s="268"/>
      <c r="O492" s="268"/>
      <c r="P492" s="268"/>
      <c r="Q492" s="268"/>
      <c r="R492" s="268"/>
    </row>
    <row r="493" spans="1:20" ht="15.75" customHeight="1" x14ac:dyDescent="0.25">
      <c r="A493" s="58">
        <v>1602</v>
      </c>
      <c r="B493" s="59">
        <v>108</v>
      </c>
      <c r="C493" s="59"/>
      <c r="D493" s="59"/>
      <c r="E493" s="59"/>
      <c r="F493" s="59"/>
      <c r="G493" s="59"/>
      <c r="H493" s="59"/>
      <c r="I493" s="59"/>
      <c r="J493" s="59"/>
      <c r="K493" s="144"/>
      <c r="L493" s="256"/>
      <c r="M493" s="242"/>
      <c r="N493" s="83"/>
      <c r="O493" s="229"/>
      <c r="P493" s="63">
        <f>B493</f>
        <v>108</v>
      </c>
      <c r="Q493" s="230"/>
      <c r="R493" s="229"/>
    </row>
    <row r="494" spans="1:20" ht="15.75" customHeight="1" x14ac:dyDescent="0.25">
      <c r="A494" s="58">
        <v>1701</v>
      </c>
      <c r="B494" s="59"/>
      <c r="C494" s="59">
        <v>96</v>
      </c>
      <c r="D494" s="59"/>
      <c r="E494" s="59"/>
      <c r="F494" s="59"/>
      <c r="G494" s="59"/>
      <c r="H494" s="59"/>
      <c r="I494" s="59"/>
      <c r="J494" s="59"/>
      <c r="K494" s="144"/>
      <c r="L494" s="257"/>
      <c r="M494" s="130"/>
      <c r="N494" s="243"/>
      <c r="O494" s="67">
        <f>IF(C494=0,"",C494/B493)</f>
        <v>0.88888888888888884</v>
      </c>
      <c r="P494" s="68">
        <v>96</v>
      </c>
      <c r="Q494" s="231">
        <f t="shared" ref="Q494:Q501" si="45">IF(P494=0,"",P494/P493)</f>
        <v>0.88888888888888884</v>
      </c>
      <c r="R494" s="231">
        <f t="shared" ref="R494:R501" si="46">IF(P494=0,"",100%-Q494)</f>
        <v>0.11111111111111116</v>
      </c>
    </row>
    <row r="495" spans="1:20" ht="15.75" customHeight="1" x14ac:dyDescent="0.25">
      <c r="A495" s="58">
        <v>1702</v>
      </c>
      <c r="B495" s="59"/>
      <c r="C495" s="59"/>
      <c r="D495" s="59">
        <v>79</v>
      </c>
      <c r="E495" s="59"/>
      <c r="F495" s="59"/>
      <c r="G495" s="59"/>
      <c r="H495" s="59"/>
      <c r="I495" s="59"/>
      <c r="J495" s="59"/>
      <c r="K495" s="144"/>
      <c r="L495" s="257"/>
      <c r="M495" s="130"/>
      <c r="N495" s="243"/>
      <c r="O495" s="67">
        <f>IF(D495=0,"",D495/C494)</f>
        <v>0.82291666666666663</v>
      </c>
      <c r="P495" s="68">
        <v>82</v>
      </c>
      <c r="Q495" s="231">
        <f t="shared" si="45"/>
        <v>0.85416666666666663</v>
      </c>
      <c r="R495" s="231">
        <f t="shared" si="46"/>
        <v>0.14583333333333337</v>
      </c>
      <c r="T495" s="70">
        <f>P495/P493</f>
        <v>0.7592592592592593</v>
      </c>
    </row>
    <row r="496" spans="1:20" ht="15.75" customHeight="1" x14ac:dyDescent="0.25">
      <c r="A496" s="58">
        <v>1801</v>
      </c>
      <c r="B496" s="59"/>
      <c r="C496" s="59"/>
      <c r="D496" s="59"/>
      <c r="E496" s="59">
        <v>60</v>
      </c>
      <c r="F496" s="59"/>
      <c r="G496" s="59"/>
      <c r="H496" s="59"/>
      <c r="I496" s="59"/>
      <c r="J496" s="59"/>
      <c r="K496" s="144"/>
      <c r="L496" s="257"/>
      <c r="M496" s="130"/>
      <c r="N496" s="243"/>
      <c r="O496" s="67">
        <f>IF(E496=0,"",E496/D495)</f>
        <v>0.759493670886076</v>
      </c>
      <c r="P496" s="68">
        <v>76</v>
      </c>
      <c r="Q496" s="231">
        <f t="shared" si="45"/>
        <v>0.92682926829268297</v>
      </c>
      <c r="R496" s="231">
        <f t="shared" si="46"/>
        <v>7.3170731707317027E-2</v>
      </c>
      <c r="T496" s="104"/>
    </row>
    <row r="497" spans="1:20" ht="15.75" customHeight="1" x14ac:dyDescent="0.25">
      <c r="A497" s="58">
        <v>1802</v>
      </c>
      <c r="B497" s="59"/>
      <c r="C497" s="59"/>
      <c r="D497" s="59"/>
      <c r="E497" s="59"/>
      <c r="F497" s="59">
        <v>57</v>
      </c>
      <c r="G497" s="59"/>
      <c r="H497" s="59"/>
      <c r="I497" s="59"/>
      <c r="J497" s="59"/>
      <c r="K497" s="144"/>
      <c r="L497" s="257"/>
      <c r="M497" s="130"/>
      <c r="N497" s="243"/>
      <c r="O497" s="67">
        <f>IF(F497=0,"",F497/E496)</f>
        <v>0.95</v>
      </c>
      <c r="P497" s="68">
        <v>71</v>
      </c>
      <c r="Q497" s="231">
        <f t="shared" si="45"/>
        <v>0.93421052631578949</v>
      </c>
      <c r="R497" s="231">
        <f t="shared" si="46"/>
        <v>6.5789473684210509E-2</v>
      </c>
      <c r="T497" s="104"/>
    </row>
    <row r="498" spans="1:20" ht="15.75" customHeight="1" x14ac:dyDescent="0.25">
      <c r="A498" s="58">
        <v>1901</v>
      </c>
      <c r="B498" s="59"/>
      <c r="C498" s="59"/>
      <c r="D498" s="59"/>
      <c r="E498" s="59"/>
      <c r="F498" s="59"/>
      <c r="G498" s="59">
        <v>50</v>
      </c>
      <c r="H498" s="59"/>
      <c r="I498" s="59"/>
      <c r="J498" s="59"/>
      <c r="K498" s="144"/>
      <c r="L498" s="257"/>
      <c r="M498" s="130"/>
      <c r="N498" s="243"/>
      <c r="O498" s="67">
        <f>IF(G498=0,"",G498/F497)</f>
        <v>0.8771929824561403</v>
      </c>
      <c r="P498" s="68">
        <v>68</v>
      </c>
      <c r="Q498" s="231">
        <f t="shared" si="45"/>
        <v>0.95774647887323938</v>
      </c>
      <c r="R498" s="231">
        <f t="shared" si="46"/>
        <v>4.2253521126760618E-2</v>
      </c>
      <c r="T498" s="104"/>
    </row>
    <row r="499" spans="1:20" ht="15.75" customHeight="1" x14ac:dyDescent="0.25">
      <c r="A499" s="58">
        <v>1902</v>
      </c>
      <c r="B499" s="59"/>
      <c r="C499" s="59"/>
      <c r="D499" s="59"/>
      <c r="E499" s="59"/>
      <c r="F499" s="59"/>
      <c r="G499" s="59"/>
      <c r="H499" s="59">
        <v>44</v>
      </c>
      <c r="I499" s="59"/>
      <c r="J499" s="59"/>
      <c r="K499" s="144"/>
      <c r="L499" s="257"/>
      <c r="M499" s="130"/>
      <c r="N499" s="243"/>
      <c r="O499" s="67">
        <f>IF(H499=0,"",H499/G498)</f>
        <v>0.88</v>
      </c>
      <c r="P499" s="68">
        <v>63</v>
      </c>
      <c r="Q499" s="231">
        <f t="shared" si="45"/>
        <v>0.92647058823529416</v>
      </c>
      <c r="R499" s="231">
        <f t="shared" si="46"/>
        <v>7.3529411764705843E-2</v>
      </c>
      <c r="T499" s="104"/>
    </row>
    <row r="500" spans="1:20" ht="15.75" customHeight="1" x14ac:dyDescent="0.25">
      <c r="A500" s="58">
        <v>2001</v>
      </c>
      <c r="B500" s="59"/>
      <c r="C500" s="59"/>
      <c r="D500" s="59"/>
      <c r="E500" s="59"/>
      <c r="F500" s="59"/>
      <c r="G500" s="59"/>
      <c r="H500" s="59"/>
      <c r="I500" s="59">
        <v>39</v>
      </c>
      <c r="J500" s="59"/>
      <c r="K500" s="144">
        <v>1</v>
      </c>
      <c r="L500" s="257"/>
      <c r="M500" s="130"/>
      <c r="N500" s="243"/>
      <c r="O500" s="67">
        <f>IF(I500=0,"",I500/H499)</f>
        <v>0.88636363636363635</v>
      </c>
      <c r="P500" s="68">
        <v>63</v>
      </c>
      <c r="Q500" s="231">
        <f t="shared" si="45"/>
        <v>1</v>
      </c>
      <c r="R500" s="231">
        <f t="shared" si="46"/>
        <v>0</v>
      </c>
      <c r="T500" s="104"/>
    </row>
    <row r="501" spans="1:20" ht="15.75" customHeight="1" x14ac:dyDescent="0.25">
      <c r="A501" s="58">
        <v>2002</v>
      </c>
      <c r="B501" s="59"/>
      <c r="C501" s="59"/>
      <c r="D501" s="59"/>
      <c r="E501" s="59"/>
      <c r="F501" s="59"/>
      <c r="G501" s="59"/>
      <c r="H501" s="59"/>
      <c r="I501" s="59"/>
      <c r="J501" s="59">
        <v>37</v>
      </c>
      <c r="K501" s="144">
        <v>15</v>
      </c>
      <c r="L501" s="257"/>
      <c r="M501" s="130"/>
      <c r="N501" s="243"/>
      <c r="O501" s="71">
        <f>IF(J501=0,"",J501/I500)</f>
        <v>0.94871794871794868</v>
      </c>
      <c r="P501" s="68">
        <v>61</v>
      </c>
      <c r="Q501" s="71">
        <f t="shared" si="45"/>
        <v>0.96825396825396826</v>
      </c>
      <c r="R501" s="71">
        <f t="shared" si="46"/>
        <v>3.1746031746031744E-2</v>
      </c>
      <c r="T501" s="104"/>
    </row>
    <row r="502" spans="1:20" ht="15.75" customHeight="1" x14ac:dyDescent="0.25">
      <c r="A502" s="58">
        <v>2101</v>
      </c>
      <c r="B502" s="59"/>
      <c r="C502" s="59"/>
      <c r="D502" s="59"/>
      <c r="E502" s="59"/>
      <c r="F502" s="59"/>
      <c r="G502" s="59"/>
      <c r="H502" s="59"/>
      <c r="I502" s="59"/>
      <c r="J502" s="59">
        <v>34</v>
      </c>
      <c r="K502" s="144">
        <v>25</v>
      </c>
      <c r="L502" s="257"/>
      <c r="M502" s="130"/>
      <c r="N502" s="244"/>
      <c r="O502" s="105"/>
      <c r="P502" s="68">
        <v>46</v>
      </c>
      <c r="Q502" s="105"/>
      <c r="R502" s="239"/>
      <c r="T502" s="104"/>
    </row>
    <row r="503" spans="1:20" ht="15.75" customHeight="1" x14ac:dyDescent="0.25">
      <c r="A503" s="58">
        <v>2102</v>
      </c>
      <c r="B503" s="59"/>
      <c r="C503" s="59"/>
      <c r="D503" s="59"/>
      <c r="E503" s="59"/>
      <c r="F503" s="59"/>
      <c r="G503" s="59"/>
      <c r="H503" s="59"/>
      <c r="I503" s="59"/>
      <c r="J503" s="59">
        <v>13</v>
      </c>
      <c r="K503" s="144">
        <v>9</v>
      </c>
      <c r="L503" s="257"/>
      <c r="M503" s="130"/>
      <c r="N503" s="244"/>
      <c r="O503" s="233"/>
      <c r="P503" s="109">
        <v>17</v>
      </c>
      <c r="Q503" s="234"/>
      <c r="R503" s="233"/>
      <c r="T503" s="104"/>
    </row>
    <row r="504" spans="1:20" ht="15.75" customHeight="1" x14ac:dyDescent="0.25">
      <c r="A504" s="58">
        <v>2201</v>
      </c>
      <c r="B504" s="59"/>
      <c r="C504" s="59"/>
      <c r="D504" s="59"/>
      <c r="E504" s="59"/>
      <c r="F504" s="59"/>
      <c r="G504" s="59"/>
      <c r="H504" s="59"/>
      <c r="I504" s="59"/>
      <c r="J504" s="59">
        <v>7</v>
      </c>
      <c r="K504" s="144">
        <v>7</v>
      </c>
      <c r="L504" s="257"/>
      <c r="M504" s="130"/>
      <c r="N504" s="244"/>
      <c r="O504" s="233"/>
      <c r="P504" s="109">
        <v>10</v>
      </c>
      <c r="Q504" s="234"/>
      <c r="R504" s="233"/>
      <c r="T504" s="104"/>
    </row>
    <row r="505" spans="1:20" ht="15.75" customHeight="1" x14ac:dyDescent="0.25">
      <c r="A505" s="58">
        <v>2202</v>
      </c>
      <c r="B505" s="59"/>
      <c r="C505" s="59"/>
      <c r="D505" s="59"/>
      <c r="E505" s="59"/>
      <c r="F505" s="59"/>
      <c r="G505" s="59"/>
      <c r="H505" s="59"/>
      <c r="I505" s="59"/>
      <c r="J505" s="59">
        <v>2</v>
      </c>
      <c r="K505" s="144">
        <v>1</v>
      </c>
      <c r="L505" s="257"/>
      <c r="M505" s="130"/>
      <c r="N505" s="244"/>
      <c r="O505" s="233"/>
      <c r="P505" s="196">
        <v>2</v>
      </c>
      <c r="Q505" s="234"/>
      <c r="R505" s="233"/>
      <c r="T505" s="104"/>
    </row>
    <row r="506" spans="1:20" ht="15.75" customHeight="1" x14ac:dyDescent="0.25">
      <c r="A506" s="58">
        <v>2301</v>
      </c>
      <c r="B506" s="59"/>
      <c r="C506" s="59"/>
      <c r="D506" s="59"/>
      <c r="E506" s="59"/>
      <c r="F506" s="59"/>
      <c r="G506" s="59"/>
      <c r="H506" s="59"/>
      <c r="I506" s="59"/>
      <c r="J506" s="59">
        <v>1</v>
      </c>
      <c r="K506" s="144">
        <v>1</v>
      </c>
      <c r="L506" s="257"/>
      <c r="M506" s="130"/>
      <c r="N506" s="244"/>
      <c r="O506" s="129"/>
      <c r="P506" s="198">
        <v>1</v>
      </c>
      <c r="Q506" s="124"/>
      <c r="R506" s="233"/>
      <c r="T506" s="104"/>
    </row>
    <row r="507" spans="1:20" ht="15.75" customHeight="1" x14ac:dyDescent="0.25">
      <c r="A507" s="58">
        <v>2302</v>
      </c>
      <c r="B507" s="59"/>
      <c r="C507" s="59"/>
      <c r="D507" s="59"/>
      <c r="E507" s="59"/>
      <c r="F507" s="59"/>
      <c r="G507" s="59"/>
      <c r="H507" s="59"/>
      <c r="I507" s="59"/>
      <c r="J507" s="59"/>
      <c r="K507" s="144"/>
      <c r="L507" s="257"/>
      <c r="M507" s="130"/>
      <c r="N507" s="244"/>
      <c r="O507" s="191" t="s">
        <v>83</v>
      </c>
      <c r="P507" s="197">
        <v>52</v>
      </c>
      <c r="Q507" s="111">
        <f>K510</f>
        <v>59</v>
      </c>
      <c r="R507" s="193" t="s">
        <v>11</v>
      </c>
      <c r="T507" s="104"/>
    </row>
    <row r="508" spans="1:20" ht="15.75" customHeight="1" x14ac:dyDescent="0.25">
      <c r="A508" s="58">
        <v>2401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144"/>
      <c r="L508" s="257"/>
      <c r="M508" s="130"/>
      <c r="N508" s="244"/>
      <c r="O508" s="192" t="s">
        <v>85</v>
      </c>
      <c r="P508" s="86">
        <f>IF(P507/B493=0,"",P507/B493)</f>
        <v>0.48148148148148145</v>
      </c>
      <c r="Q508" s="112">
        <f>IF(P507/Q507=0,"",P507/Q507)</f>
        <v>0.88135593220338981</v>
      </c>
      <c r="R508" s="194" t="s">
        <v>86</v>
      </c>
      <c r="T508" s="104"/>
    </row>
    <row r="509" spans="1:20" ht="15.75" customHeight="1" x14ac:dyDescent="0.25">
      <c r="A509" s="58">
        <v>2402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144"/>
      <c r="L509" s="258"/>
      <c r="M509" s="245"/>
      <c r="N509" s="246"/>
      <c r="O509" s="90"/>
      <c r="P509" s="91"/>
      <c r="Q509" s="91"/>
      <c r="R509" s="113"/>
      <c r="T509" s="104"/>
    </row>
    <row r="510" spans="1:20" ht="18" customHeight="1" x14ac:dyDescent="0.25">
      <c r="A510" s="28"/>
      <c r="B510" s="280" t="s">
        <v>111</v>
      </c>
      <c r="C510" s="280"/>
      <c r="D510" s="280"/>
      <c r="E510" s="280"/>
      <c r="F510" s="280"/>
      <c r="G510" s="280"/>
      <c r="H510" s="280"/>
      <c r="I510" s="280"/>
      <c r="J510" s="280"/>
      <c r="K510" s="93">
        <f>SUM(K493:K506)</f>
        <v>59</v>
      </c>
      <c r="L510" s="94">
        <f>(SUM(K500:K501)/B493)</f>
        <v>0.14814814814814814</v>
      </c>
      <c r="M510" s="94">
        <f>IF(K510=0,"",K510/B493)</f>
        <v>0.54629629629629628</v>
      </c>
      <c r="N510" s="94">
        <f>IF(K501=0,"",M510-L510)</f>
        <v>0.39814814814814814</v>
      </c>
      <c r="O510" s="3"/>
      <c r="P510" s="29"/>
      <c r="Q510" s="22"/>
      <c r="R510" s="3"/>
      <c r="T510" s="104"/>
    </row>
    <row r="511" spans="1:20" ht="14.25" customHeight="1" x14ac:dyDescent="0.2">
      <c r="T511" s="104"/>
    </row>
    <row r="512" spans="1:20" ht="14.25" customHeight="1" x14ac:dyDescent="0.2">
      <c r="T512" s="104"/>
    </row>
    <row r="513" spans="1:20" ht="26.25" customHeight="1" x14ac:dyDescent="0.4">
      <c r="A513" s="2"/>
      <c r="B513" s="279" t="s">
        <v>99</v>
      </c>
      <c r="C513" s="279"/>
      <c r="D513" s="279"/>
      <c r="E513" s="279"/>
      <c r="F513" s="279"/>
      <c r="G513" s="279"/>
      <c r="H513" s="279"/>
      <c r="I513" s="279"/>
      <c r="J513" s="279"/>
      <c r="K513" s="179" t="s">
        <v>113</v>
      </c>
      <c r="L513" s="160"/>
      <c r="M513" s="160"/>
      <c r="N513" s="29"/>
      <c r="O513" s="3"/>
      <c r="P513" s="29"/>
      <c r="Q513" s="29"/>
      <c r="R513" s="29"/>
      <c r="T513" s="104"/>
    </row>
    <row r="514" spans="1:20" ht="20.25" x14ac:dyDescent="0.2">
      <c r="A514" s="293" t="s">
        <v>10</v>
      </c>
      <c r="B514" s="273" t="s">
        <v>100</v>
      </c>
      <c r="C514" s="274"/>
      <c r="D514" s="274"/>
      <c r="E514" s="274"/>
      <c r="F514" s="274"/>
      <c r="G514" s="274"/>
      <c r="H514" s="274"/>
      <c r="I514" s="274"/>
      <c r="J514" s="275"/>
      <c r="K514" s="276" t="s">
        <v>11</v>
      </c>
      <c r="L514" s="269" t="s">
        <v>3</v>
      </c>
      <c r="M514" s="269" t="s">
        <v>4</v>
      </c>
      <c r="N514" s="278" t="s">
        <v>5</v>
      </c>
      <c r="O514" s="269" t="s">
        <v>6</v>
      </c>
      <c r="P514" s="267" t="s">
        <v>7</v>
      </c>
      <c r="Q514" s="267" t="s">
        <v>8</v>
      </c>
      <c r="R514" s="269" t="s">
        <v>101</v>
      </c>
      <c r="T514" s="104"/>
    </row>
    <row r="515" spans="1:20" ht="15.75" customHeight="1" x14ac:dyDescent="0.25">
      <c r="A515" s="268"/>
      <c r="B515" s="58" t="s">
        <v>102</v>
      </c>
      <c r="C515" s="58" t="s">
        <v>103</v>
      </c>
      <c r="D515" s="58" t="s">
        <v>104</v>
      </c>
      <c r="E515" s="58" t="s">
        <v>105</v>
      </c>
      <c r="F515" s="58" t="s">
        <v>106</v>
      </c>
      <c r="G515" s="58" t="s">
        <v>107</v>
      </c>
      <c r="H515" s="58" t="s">
        <v>108</v>
      </c>
      <c r="I515" s="58" t="s">
        <v>109</v>
      </c>
      <c r="J515" s="58" t="s">
        <v>110</v>
      </c>
      <c r="K515" s="277"/>
      <c r="L515" s="268"/>
      <c r="M515" s="268"/>
      <c r="N515" s="268"/>
      <c r="O515" s="268"/>
      <c r="P515" s="268"/>
      <c r="Q515" s="268"/>
      <c r="R515" s="268"/>
      <c r="T515" s="104"/>
    </row>
    <row r="516" spans="1:20" ht="15.75" customHeight="1" x14ac:dyDescent="0.25">
      <c r="A516" s="58">
        <v>1701</v>
      </c>
      <c r="B516" s="59">
        <v>163</v>
      </c>
      <c r="C516" s="59"/>
      <c r="D516" s="59"/>
      <c r="E516" s="59"/>
      <c r="F516" s="59"/>
      <c r="G516" s="59"/>
      <c r="H516" s="59"/>
      <c r="I516" s="59"/>
      <c r="J516" s="59"/>
      <c r="K516" s="144"/>
      <c r="L516" s="220"/>
      <c r="M516" s="221"/>
      <c r="N516" s="222"/>
      <c r="O516" s="229"/>
      <c r="P516" s="63">
        <f>B516</f>
        <v>163</v>
      </c>
      <c r="Q516" s="230"/>
      <c r="R516" s="229"/>
      <c r="T516" s="104"/>
    </row>
    <row r="517" spans="1:20" ht="15.75" customHeight="1" x14ac:dyDescent="0.25">
      <c r="A517" s="58">
        <v>1702</v>
      </c>
      <c r="B517" s="59"/>
      <c r="C517" s="59">
        <v>129</v>
      </c>
      <c r="D517" s="59"/>
      <c r="E517" s="59"/>
      <c r="F517" s="59"/>
      <c r="G517" s="59"/>
      <c r="H517" s="59"/>
      <c r="I517" s="59"/>
      <c r="J517" s="59"/>
      <c r="K517" s="144"/>
      <c r="L517" s="223"/>
      <c r="M517" s="129"/>
      <c r="N517" s="224"/>
      <c r="O517" s="67">
        <f>IF(C517=0,"",C517/B516)</f>
        <v>0.79141104294478526</v>
      </c>
      <c r="P517" s="68">
        <v>129</v>
      </c>
      <c r="Q517" s="231">
        <f t="shared" ref="Q517:Q524" si="47">IF(P517=0,"",P517/P516)</f>
        <v>0.79141104294478526</v>
      </c>
      <c r="R517" s="231">
        <f t="shared" ref="R517:R524" si="48">IF(P517=0,"",100%-Q517)</f>
        <v>0.20858895705521474</v>
      </c>
      <c r="T517" s="104"/>
    </row>
    <row r="518" spans="1:20" ht="15.75" customHeight="1" x14ac:dyDescent="0.25">
      <c r="A518" s="58">
        <v>1801</v>
      </c>
      <c r="B518" s="59"/>
      <c r="C518" s="59"/>
      <c r="D518" s="59">
        <v>101</v>
      </c>
      <c r="E518" s="59"/>
      <c r="F518" s="59"/>
      <c r="G518" s="59"/>
      <c r="H518" s="59"/>
      <c r="I518" s="59"/>
      <c r="J518" s="59"/>
      <c r="K518" s="144"/>
      <c r="L518" s="223"/>
      <c r="M518" s="129"/>
      <c r="N518" s="224"/>
      <c r="O518" s="67">
        <f>IF(D518=0,"",D518/C517)</f>
        <v>0.78294573643410847</v>
      </c>
      <c r="P518" s="68">
        <v>124</v>
      </c>
      <c r="Q518" s="231">
        <f t="shared" si="47"/>
        <v>0.96124031007751942</v>
      </c>
      <c r="R518" s="231">
        <f t="shared" si="48"/>
        <v>3.8759689922480578E-2</v>
      </c>
      <c r="S518" s="70">
        <f>P518/P516</f>
        <v>0.76073619631901845</v>
      </c>
    </row>
    <row r="519" spans="1:20" ht="15.75" customHeight="1" x14ac:dyDescent="0.25">
      <c r="A519" s="58">
        <v>1802</v>
      </c>
      <c r="B519" s="59"/>
      <c r="C519" s="59"/>
      <c r="D519" s="59"/>
      <c r="E519" s="59">
        <v>78</v>
      </c>
      <c r="F519" s="59"/>
      <c r="G519" s="59"/>
      <c r="H519" s="59"/>
      <c r="I519" s="59"/>
      <c r="J519" s="59"/>
      <c r="K519" s="144"/>
      <c r="L519" s="223"/>
      <c r="M519" s="129"/>
      <c r="N519" s="224"/>
      <c r="O519" s="67">
        <f>IF(E519=0,"",E519/D518)</f>
        <v>0.7722772277227723</v>
      </c>
      <c r="P519" s="68">
        <v>109</v>
      </c>
      <c r="Q519" s="231">
        <f t="shared" si="47"/>
        <v>0.87903225806451613</v>
      </c>
      <c r="R519" s="231">
        <f t="shared" si="48"/>
        <v>0.12096774193548387</v>
      </c>
      <c r="T519" s="104"/>
    </row>
    <row r="520" spans="1:20" ht="15.75" customHeight="1" x14ac:dyDescent="0.25">
      <c r="A520" s="58">
        <v>1901</v>
      </c>
      <c r="B520" s="59"/>
      <c r="C520" s="59"/>
      <c r="D520" s="59"/>
      <c r="E520" s="59"/>
      <c r="F520" s="59">
        <v>62</v>
      </c>
      <c r="G520" s="59"/>
      <c r="H520" s="59"/>
      <c r="I520" s="59"/>
      <c r="J520" s="59"/>
      <c r="K520" s="144"/>
      <c r="L520" s="223"/>
      <c r="M520" s="129"/>
      <c r="N520" s="224"/>
      <c r="O520" s="67">
        <f>IF(F520=0,"",F520/E519)</f>
        <v>0.79487179487179482</v>
      </c>
      <c r="P520" s="68">
        <v>91</v>
      </c>
      <c r="Q520" s="231">
        <f t="shared" si="47"/>
        <v>0.83486238532110091</v>
      </c>
      <c r="R520" s="231">
        <f t="shared" si="48"/>
        <v>0.16513761467889909</v>
      </c>
    </row>
    <row r="521" spans="1:20" ht="15.75" customHeight="1" x14ac:dyDescent="0.25">
      <c r="A521" s="58">
        <v>1902</v>
      </c>
      <c r="B521" s="59"/>
      <c r="C521" s="59"/>
      <c r="D521" s="59"/>
      <c r="E521" s="59"/>
      <c r="F521" s="59"/>
      <c r="G521" s="59">
        <v>62</v>
      </c>
      <c r="H521" s="59"/>
      <c r="I521" s="59"/>
      <c r="J521" s="59"/>
      <c r="K521" s="144"/>
      <c r="L521" s="223"/>
      <c r="M521" s="129"/>
      <c r="N521" s="224"/>
      <c r="O521" s="67">
        <f>IF(G521=0,"",G521/F520)</f>
        <v>1</v>
      </c>
      <c r="P521" s="68">
        <v>80</v>
      </c>
      <c r="Q521" s="231">
        <f t="shared" si="47"/>
        <v>0.87912087912087911</v>
      </c>
      <c r="R521" s="231">
        <f t="shared" si="48"/>
        <v>0.12087912087912089</v>
      </c>
    </row>
    <row r="522" spans="1:20" ht="15.75" customHeight="1" x14ac:dyDescent="0.25">
      <c r="A522" s="58">
        <v>2001</v>
      </c>
      <c r="B522" s="59"/>
      <c r="C522" s="59"/>
      <c r="D522" s="59"/>
      <c r="E522" s="59"/>
      <c r="F522" s="59"/>
      <c r="G522" s="59"/>
      <c r="H522" s="59">
        <v>46</v>
      </c>
      <c r="I522" s="59"/>
      <c r="J522" s="59"/>
      <c r="K522" s="144"/>
      <c r="L522" s="223"/>
      <c r="M522" s="129"/>
      <c r="N522" s="224"/>
      <c r="O522" s="67">
        <f>IF(H522=0,"",H522/G521)</f>
        <v>0.74193548387096775</v>
      </c>
      <c r="P522" s="68">
        <v>79</v>
      </c>
      <c r="Q522" s="231">
        <f t="shared" si="47"/>
        <v>0.98750000000000004</v>
      </c>
      <c r="R522" s="231">
        <f t="shared" si="48"/>
        <v>1.2499999999999956E-2</v>
      </c>
    </row>
    <row r="523" spans="1:20" ht="15.75" customHeight="1" x14ac:dyDescent="0.25">
      <c r="A523" s="58">
        <v>2002</v>
      </c>
      <c r="B523" s="59"/>
      <c r="C523" s="59"/>
      <c r="D523" s="59"/>
      <c r="E523" s="59"/>
      <c r="F523" s="59"/>
      <c r="G523" s="59"/>
      <c r="H523" s="59"/>
      <c r="I523" s="59">
        <v>44</v>
      </c>
      <c r="J523" s="59"/>
      <c r="K523" s="144">
        <v>3</v>
      </c>
      <c r="L523" s="223"/>
      <c r="M523" s="129"/>
      <c r="N523" s="224"/>
      <c r="O523" s="67">
        <f>IF(I523=0,"",I523/H522)</f>
        <v>0.95652173913043481</v>
      </c>
      <c r="P523" s="68">
        <v>77</v>
      </c>
      <c r="Q523" s="231">
        <f t="shared" si="47"/>
        <v>0.97468354430379744</v>
      </c>
      <c r="R523" s="231">
        <f t="shared" si="48"/>
        <v>2.5316455696202556E-2</v>
      </c>
    </row>
    <row r="524" spans="1:20" ht="15.75" customHeight="1" x14ac:dyDescent="0.25">
      <c r="A524" s="58">
        <v>2101</v>
      </c>
      <c r="B524" s="59"/>
      <c r="C524" s="59"/>
      <c r="D524" s="59"/>
      <c r="E524" s="59"/>
      <c r="F524" s="59"/>
      <c r="G524" s="59"/>
      <c r="H524" s="59"/>
      <c r="I524" s="59"/>
      <c r="J524" s="59">
        <v>40</v>
      </c>
      <c r="K524" s="144">
        <v>16</v>
      </c>
      <c r="L524" s="223"/>
      <c r="M524" s="129"/>
      <c r="N524" s="224"/>
      <c r="O524" s="71">
        <f>IF(J524=0,"",J524/I523)</f>
        <v>0.90909090909090906</v>
      </c>
      <c r="P524" s="68">
        <v>71</v>
      </c>
      <c r="Q524" s="71">
        <f t="shared" si="47"/>
        <v>0.92207792207792205</v>
      </c>
      <c r="R524" s="71">
        <f t="shared" si="48"/>
        <v>7.7922077922077948E-2</v>
      </c>
    </row>
    <row r="525" spans="1:20" ht="15.75" customHeight="1" x14ac:dyDescent="0.25">
      <c r="A525" s="58">
        <v>2102</v>
      </c>
      <c r="B525" s="59"/>
      <c r="C525" s="59"/>
      <c r="D525" s="59"/>
      <c r="E525" s="59"/>
      <c r="F525" s="59"/>
      <c r="G525" s="59"/>
      <c r="H525" s="59"/>
      <c r="I525" s="59"/>
      <c r="J525" s="59">
        <v>40</v>
      </c>
      <c r="K525" s="144">
        <v>20</v>
      </c>
      <c r="L525" s="223"/>
      <c r="M525" s="129"/>
      <c r="N525" s="225"/>
      <c r="O525" s="105"/>
      <c r="P525" s="68">
        <v>53</v>
      </c>
      <c r="Q525" s="105"/>
      <c r="R525" s="239"/>
    </row>
    <row r="526" spans="1:20" ht="15.75" customHeight="1" x14ac:dyDescent="0.25">
      <c r="A526" s="58">
        <v>2201</v>
      </c>
      <c r="B526" s="59"/>
      <c r="C526" s="59"/>
      <c r="D526" s="59"/>
      <c r="E526" s="59"/>
      <c r="F526" s="59"/>
      <c r="G526" s="59"/>
      <c r="H526" s="59"/>
      <c r="I526" s="59"/>
      <c r="J526" s="59">
        <v>20</v>
      </c>
      <c r="K526" s="144">
        <v>11</v>
      </c>
      <c r="L526" s="223"/>
      <c r="M526" s="129"/>
      <c r="N526" s="225"/>
      <c r="O526" s="233"/>
      <c r="P526" s="109">
        <v>29</v>
      </c>
      <c r="Q526" s="234"/>
      <c r="R526" s="233"/>
    </row>
    <row r="527" spans="1:20" ht="15.75" customHeight="1" x14ac:dyDescent="0.25">
      <c r="A527" s="58">
        <v>2202</v>
      </c>
      <c r="B527" s="59"/>
      <c r="C527" s="59"/>
      <c r="D527" s="59"/>
      <c r="E527" s="59"/>
      <c r="F527" s="59"/>
      <c r="G527" s="59"/>
      <c r="H527" s="59"/>
      <c r="I527" s="59"/>
      <c r="J527" s="59">
        <v>11</v>
      </c>
      <c r="K527" s="144">
        <v>10</v>
      </c>
      <c r="L527" s="223"/>
      <c r="M527" s="129"/>
      <c r="N527" s="225"/>
      <c r="O527" s="233"/>
      <c r="P527" s="109">
        <v>15</v>
      </c>
      <c r="Q527" s="234"/>
      <c r="R527" s="233"/>
    </row>
    <row r="528" spans="1:20" ht="15.75" customHeight="1" x14ac:dyDescent="0.25">
      <c r="A528" s="58">
        <v>2301</v>
      </c>
      <c r="B528" s="59"/>
      <c r="C528" s="59"/>
      <c r="D528" s="59"/>
      <c r="E528" s="59"/>
      <c r="F528" s="59"/>
      <c r="G528" s="59"/>
      <c r="H528" s="59"/>
      <c r="I528" s="59"/>
      <c r="J528" s="59">
        <v>5</v>
      </c>
      <c r="K528" s="144">
        <v>4</v>
      </c>
      <c r="L528" s="223"/>
      <c r="M528" s="129"/>
      <c r="N528" s="225"/>
      <c r="O528" s="233"/>
      <c r="P528" s="196">
        <v>5</v>
      </c>
      <c r="Q528" s="234"/>
      <c r="R528" s="233"/>
    </row>
    <row r="529" spans="1:22" ht="15.75" customHeight="1" x14ac:dyDescent="0.25">
      <c r="A529" s="58">
        <v>2302</v>
      </c>
      <c r="B529" s="59"/>
      <c r="C529" s="59"/>
      <c r="D529" s="59"/>
      <c r="E529" s="59"/>
      <c r="F529" s="59"/>
      <c r="G529" s="59"/>
      <c r="H529" s="59"/>
      <c r="I529" s="59"/>
      <c r="J529" s="59">
        <v>2</v>
      </c>
      <c r="K529" s="144">
        <v>2</v>
      </c>
      <c r="L529" s="223"/>
      <c r="M529" s="129"/>
      <c r="N529" s="225"/>
      <c r="O529" s="129"/>
      <c r="P529" s="198">
        <v>2</v>
      </c>
      <c r="Q529" s="124"/>
      <c r="R529" s="233"/>
    </row>
    <row r="530" spans="1:22" ht="15.75" customHeight="1" x14ac:dyDescent="0.25">
      <c r="A530" s="58">
        <v>2401</v>
      </c>
      <c r="B530" s="59"/>
      <c r="C530" s="59"/>
      <c r="D530" s="59"/>
      <c r="E530" s="59"/>
      <c r="F530" s="59"/>
      <c r="G530" s="59"/>
      <c r="H530" s="59"/>
      <c r="I530" s="59"/>
      <c r="J530" s="59">
        <v>1</v>
      </c>
      <c r="K530" s="144"/>
      <c r="L530" s="223"/>
      <c r="M530" s="129"/>
      <c r="N530" s="225"/>
      <c r="O530" s="191" t="s">
        <v>83</v>
      </c>
      <c r="P530" s="197">
        <v>50</v>
      </c>
      <c r="Q530" s="111">
        <f>K533</f>
        <v>66</v>
      </c>
      <c r="R530" s="193" t="s">
        <v>11</v>
      </c>
    </row>
    <row r="531" spans="1:22" ht="15.75" customHeight="1" x14ac:dyDescent="0.25">
      <c r="A531" s="58">
        <v>2402</v>
      </c>
      <c r="B531" s="59"/>
      <c r="C531" s="59"/>
      <c r="D531" s="59"/>
      <c r="E531" s="59"/>
      <c r="F531" s="59"/>
      <c r="G531" s="59"/>
      <c r="H531" s="59"/>
      <c r="I531" s="59"/>
      <c r="J531" s="59">
        <v>1</v>
      </c>
      <c r="K531" s="144"/>
      <c r="L531" s="223"/>
      <c r="M531" s="129"/>
      <c r="N531" s="225"/>
      <c r="O531" s="192" t="s">
        <v>85</v>
      </c>
      <c r="P531" s="86">
        <f>IF(P530/B516=0,"",P530/B516)</f>
        <v>0.30674846625766872</v>
      </c>
      <c r="Q531" s="112">
        <f>IF(P530/Q530=0,"",P530/Q530)</f>
        <v>0.75757575757575757</v>
      </c>
      <c r="R531" s="194" t="s">
        <v>86</v>
      </c>
    </row>
    <row r="532" spans="1:22" ht="15.75" customHeight="1" x14ac:dyDescent="0.25">
      <c r="A532" s="58">
        <v>2501</v>
      </c>
      <c r="B532" s="59"/>
      <c r="C532" s="59"/>
      <c r="D532" s="59"/>
      <c r="E532" s="59"/>
      <c r="F532" s="59"/>
      <c r="G532" s="59"/>
      <c r="H532" s="59"/>
      <c r="I532" s="59"/>
      <c r="J532" s="59">
        <v>1</v>
      </c>
      <c r="K532" s="144"/>
      <c r="L532" s="226"/>
      <c r="M532" s="227"/>
      <c r="N532" s="228"/>
      <c r="O532" s="90"/>
      <c r="P532" s="91"/>
      <c r="Q532" s="91"/>
      <c r="R532" s="113"/>
    </row>
    <row r="533" spans="1:22" ht="18" customHeight="1" x14ac:dyDescent="0.25">
      <c r="A533" s="28"/>
      <c r="B533" s="280" t="s">
        <v>111</v>
      </c>
      <c r="C533" s="280"/>
      <c r="D533" s="280"/>
      <c r="E533" s="280"/>
      <c r="F533" s="280"/>
      <c r="G533" s="280"/>
      <c r="H533" s="280"/>
      <c r="I533" s="280"/>
      <c r="J533" s="280"/>
      <c r="K533" s="93">
        <f>SUM(K516:K529)</f>
        <v>66</v>
      </c>
      <c r="L533" s="94">
        <f>(SUM(K523:K524)/B516)</f>
        <v>0.1165644171779141</v>
      </c>
      <c r="M533" s="94">
        <f>IF(K533=0,"",K533/B516)</f>
        <v>0.40490797546012269</v>
      </c>
      <c r="N533" s="94">
        <f>IF(K524=0,"",M533-L533)</f>
        <v>0.28834355828220859</v>
      </c>
      <c r="O533" s="3"/>
      <c r="P533" s="29"/>
      <c r="Q533" s="22"/>
      <c r="R533" s="3"/>
    </row>
    <row r="534" spans="1:22" ht="12.75" customHeight="1" x14ac:dyDescent="0.2"/>
    <row r="535" spans="1:22" ht="12.75" customHeight="1" x14ac:dyDescent="0.2"/>
    <row r="536" spans="1:22" ht="26.25" x14ac:dyDescent="0.4">
      <c r="A536" s="2"/>
      <c r="B536" s="270" t="s">
        <v>99</v>
      </c>
      <c r="C536" s="271"/>
      <c r="D536" s="271"/>
      <c r="E536" s="271"/>
      <c r="F536" s="271"/>
      <c r="G536" s="271"/>
      <c r="H536" s="271"/>
      <c r="I536" s="271"/>
      <c r="J536" s="271"/>
      <c r="K536" s="179" t="s">
        <v>114</v>
      </c>
      <c r="L536" s="57"/>
      <c r="M536" s="57"/>
      <c r="N536" s="29"/>
      <c r="O536" s="3"/>
      <c r="P536" s="29"/>
      <c r="Q536" s="29"/>
      <c r="R536" s="29"/>
      <c r="V536" s="165">
        <f>AVERAGE(P531,P554)</f>
        <v>0.39594849055457693</v>
      </c>
    </row>
    <row r="537" spans="1:22" ht="20.25" x14ac:dyDescent="0.2">
      <c r="A537" s="293" t="s">
        <v>10</v>
      </c>
      <c r="B537" s="273" t="s">
        <v>100</v>
      </c>
      <c r="C537" s="274"/>
      <c r="D537" s="274"/>
      <c r="E537" s="274"/>
      <c r="F537" s="274"/>
      <c r="G537" s="274"/>
      <c r="H537" s="274"/>
      <c r="I537" s="274"/>
      <c r="J537" s="275"/>
      <c r="K537" s="276" t="s">
        <v>11</v>
      </c>
      <c r="L537" s="269" t="s">
        <v>3</v>
      </c>
      <c r="M537" s="269" t="s">
        <v>4</v>
      </c>
      <c r="N537" s="278" t="s">
        <v>5</v>
      </c>
      <c r="O537" s="269" t="s">
        <v>6</v>
      </c>
      <c r="P537" s="267" t="s">
        <v>7</v>
      </c>
      <c r="Q537" s="267" t="s">
        <v>8</v>
      </c>
      <c r="R537" s="269" t="s">
        <v>101</v>
      </c>
    </row>
    <row r="538" spans="1:22" ht="15.75" x14ac:dyDescent="0.25">
      <c r="A538" s="268"/>
      <c r="B538" s="58" t="s">
        <v>102</v>
      </c>
      <c r="C538" s="58" t="s">
        <v>103</v>
      </c>
      <c r="D538" s="58" t="s">
        <v>104</v>
      </c>
      <c r="E538" s="58" t="s">
        <v>105</v>
      </c>
      <c r="F538" s="58" t="s">
        <v>106</v>
      </c>
      <c r="G538" s="58" t="s">
        <v>107</v>
      </c>
      <c r="H538" s="58" t="s">
        <v>108</v>
      </c>
      <c r="I538" s="58" t="s">
        <v>109</v>
      </c>
      <c r="J538" s="58" t="s">
        <v>110</v>
      </c>
      <c r="K538" s="277"/>
      <c r="L538" s="268"/>
      <c r="M538" s="268"/>
      <c r="N538" s="268"/>
      <c r="O538" s="268"/>
      <c r="P538" s="268"/>
      <c r="Q538" s="268"/>
      <c r="R538" s="268"/>
    </row>
    <row r="539" spans="1:22" ht="15.75" customHeight="1" x14ac:dyDescent="0.25">
      <c r="A539" s="58">
        <v>1702</v>
      </c>
      <c r="B539" s="59">
        <v>101</v>
      </c>
      <c r="C539" s="59"/>
      <c r="D539" s="59"/>
      <c r="E539" s="59"/>
      <c r="F539" s="59"/>
      <c r="G539" s="59"/>
      <c r="H539" s="59"/>
      <c r="I539" s="59"/>
      <c r="J539" s="59"/>
      <c r="K539" s="144"/>
      <c r="L539" s="220"/>
      <c r="M539" s="221"/>
      <c r="N539" s="222"/>
      <c r="O539" s="229"/>
      <c r="P539" s="63">
        <f>B539</f>
        <v>101</v>
      </c>
      <c r="Q539" s="230"/>
      <c r="R539" s="229"/>
    </row>
    <row r="540" spans="1:22" ht="15.75" customHeight="1" x14ac:dyDescent="0.25">
      <c r="A540" s="58">
        <v>1801</v>
      </c>
      <c r="B540" s="59"/>
      <c r="C540" s="59">
        <v>78</v>
      </c>
      <c r="D540" s="59"/>
      <c r="E540" s="59"/>
      <c r="F540" s="59"/>
      <c r="G540" s="59"/>
      <c r="H540" s="59"/>
      <c r="I540" s="59"/>
      <c r="J540" s="59"/>
      <c r="K540" s="144"/>
      <c r="L540" s="223"/>
      <c r="M540" s="129"/>
      <c r="N540" s="224"/>
      <c r="O540" s="67">
        <f>IF(C540=0,"",C540/B539)</f>
        <v>0.7722772277227723</v>
      </c>
      <c r="P540" s="68">
        <v>78</v>
      </c>
      <c r="Q540" s="231">
        <f t="shared" ref="Q540:Q547" si="49">IF(P540=0,"",P540/P539)</f>
        <v>0.7722772277227723</v>
      </c>
      <c r="R540" s="231">
        <f t="shared" ref="R540:R547" si="50">IF(P540=0,"",100%-Q540)</f>
        <v>0.2277227722772277</v>
      </c>
    </row>
    <row r="541" spans="1:22" ht="15.75" customHeight="1" x14ac:dyDescent="0.25">
      <c r="A541" s="58">
        <v>1802</v>
      </c>
      <c r="B541" s="59"/>
      <c r="C541" s="59"/>
      <c r="D541" s="59">
        <v>63</v>
      </c>
      <c r="E541" s="59"/>
      <c r="F541" s="59"/>
      <c r="G541" s="59"/>
      <c r="H541" s="59"/>
      <c r="I541" s="59"/>
      <c r="J541" s="59"/>
      <c r="K541" s="144"/>
      <c r="L541" s="223"/>
      <c r="M541" s="129"/>
      <c r="N541" s="224"/>
      <c r="O541" s="67">
        <f>IF(D541=0,"",D541/C540)</f>
        <v>0.80769230769230771</v>
      </c>
      <c r="P541" s="68">
        <v>74</v>
      </c>
      <c r="Q541" s="231">
        <f t="shared" si="49"/>
        <v>0.94871794871794868</v>
      </c>
      <c r="R541" s="231">
        <f t="shared" si="50"/>
        <v>5.1282051282051322E-2</v>
      </c>
      <c r="S541" s="8">
        <f>P541/P539</f>
        <v>0.73267326732673266</v>
      </c>
    </row>
    <row r="542" spans="1:22" ht="15.75" customHeight="1" x14ac:dyDescent="0.25">
      <c r="A542" s="58">
        <v>1901</v>
      </c>
      <c r="B542" s="59"/>
      <c r="C542" s="59"/>
      <c r="D542" s="59"/>
      <c r="E542" s="59">
        <v>54</v>
      </c>
      <c r="F542" s="59"/>
      <c r="G542" s="59"/>
      <c r="H542" s="59"/>
      <c r="I542" s="59"/>
      <c r="J542" s="59"/>
      <c r="K542" s="144"/>
      <c r="L542" s="223"/>
      <c r="M542" s="129"/>
      <c r="N542" s="224"/>
      <c r="O542" s="67">
        <f>IF(E542=0,"",E542/D541)</f>
        <v>0.8571428571428571</v>
      </c>
      <c r="P542" s="68">
        <v>70</v>
      </c>
      <c r="Q542" s="231">
        <f t="shared" si="49"/>
        <v>0.94594594594594594</v>
      </c>
      <c r="R542" s="231">
        <f t="shared" si="50"/>
        <v>5.4054054054054057E-2</v>
      </c>
    </row>
    <row r="543" spans="1:22" ht="15.75" customHeight="1" x14ac:dyDescent="0.25">
      <c r="A543" s="58">
        <v>1902</v>
      </c>
      <c r="B543" s="59"/>
      <c r="C543" s="59"/>
      <c r="D543" s="59"/>
      <c r="E543" s="59"/>
      <c r="F543" s="59">
        <v>50</v>
      </c>
      <c r="G543" s="59"/>
      <c r="H543" s="59"/>
      <c r="I543" s="59"/>
      <c r="J543" s="59"/>
      <c r="K543" s="144"/>
      <c r="L543" s="223"/>
      <c r="M543" s="129"/>
      <c r="N543" s="224"/>
      <c r="O543" s="67">
        <f>IF(F543=0,"",F543/E542)</f>
        <v>0.92592592592592593</v>
      </c>
      <c r="P543" s="68">
        <v>63</v>
      </c>
      <c r="Q543" s="231">
        <f t="shared" si="49"/>
        <v>0.9</v>
      </c>
      <c r="R543" s="231">
        <f t="shared" si="50"/>
        <v>9.9999999999999978E-2</v>
      </c>
    </row>
    <row r="544" spans="1:22" ht="15.75" customHeight="1" x14ac:dyDescent="0.25">
      <c r="A544" s="58">
        <v>2001</v>
      </c>
      <c r="B544" s="59"/>
      <c r="C544" s="59"/>
      <c r="D544" s="59"/>
      <c r="E544" s="59"/>
      <c r="F544" s="59"/>
      <c r="G544" s="59">
        <v>44</v>
      </c>
      <c r="H544" s="59"/>
      <c r="I544" s="59"/>
      <c r="J544" s="59"/>
      <c r="K544" s="144"/>
      <c r="L544" s="223"/>
      <c r="M544" s="129"/>
      <c r="N544" s="224"/>
      <c r="O544" s="67">
        <f>IF(G544=0,"",G544/F543)</f>
        <v>0.88</v>
      </c>
      <c r="P544" s="68">
        <v>57</v>
      </c>
      <c r="Q544" s="231">
        <f t="shared" si="49"/>
        <v>0.90476190476190477</v>
      </c>
      <c r="R544" s="231">
        <f t="shared" si="50"/>
        <v>9.5238095238095233E-2</v>
      </c>
    </row>
    <row r="545" spans="1:18" ht="15.75" customHeight="1" x14ac:dyDescent="0.25">
      <c r="A545" s="58">
        <v>2002</v>
      </c>
      <c r="B545" s="59"/>
      <c r="C545" s="59"/>
      <c r="D545" s="59"/>
      <c r="E545" s="59"/>
      <c r="F545" s="59"/>
      <c r="G545" s="59"/>
      <c r="H545" s="59">
        <v>43</v>
      </c>
      <c r="I545" s="59"/>
      <c r="J545" s="59"/>
      <c r="K545" s="144"/>
      <c r="L545" s="223"/>
      <c r="M545" s="129"/>
      <c r="N545" s="224"/>
      <c r="O545" s="67">
        <f>IF(H545=0,"",H545/G544)</f>
        <v>0.97727272727272729</v>
      </c>
      <c r="P545" s="68">
        <v>56</v>
      </c>
      <c r="Q545" s="231">
        <f t="shared" si="49"/>
        <v>0.98245614035087714</v>
      </c>
      <c r="R545" s="231">
        <f t="shared" si="50"/>
        <v>1.7543859649122862E-2</v>
      </c>
    </row>
    <row r="546" spans="1:18" ht="15.75" customHeight="1" x14ac:dyDescent="0.25">
      <c r="A546" s="58">
        <v>2101</v>
      </c>
      <c r="B546" s="59"/>
      <c r="C546" s="59"/>
      <c r="D546" s="59"/>
      <c r="E546" s="59"/>
      <c r="F546" s="59"/>
      <c r="G546" s="59"/>
      <c r="H546" s="59"/>
      <c r="I546" s="59">
        <v>37</v>
      </c>
      <c r="J546" s="59"/>
      <c r="K546" s="144">
        <v>2</v>
      </c>
      <c r="L546" s="223"/>
      <c r="M546" s="129"/>
      <c r="N546" s="224"/>
      <c r="O546" s="67">
        <f>IF(I546=0,"",I546/H545)</f>
        <v>0.86046511627906974</v>
      </c>
      <c r="P546" s="68">
        <v>54</v>
      </c>
      <c r="Q546" s="231">
        <f t="shared" si="49"/>
        <v>0.9642857142857143</v>
      </c>
      <c r="R546" s="231">
        <f t="shared" si="50"/>
        <v>3.5714285714285698E-2</v>
      </c>
    </row>
    <row r="547" spans="1:18" ht="15.75" customHeight="1" x14ac:dyDescent="0.25">
      <c r="A547" s="58">
        <v>2102</v>
      </c>
      <c r="B547" s="59"/>
      <c r="C547" s="59"/>
      <c r="D547" s="59"/>
      <c r="E547" s="59"/>
      <c r="F547" s="59"/>
      <c r="G547" s="59"/>
      <c r="H547" s="59"/>
      <c r="I547" s="59"/>
      <c r="J547" s="59">
        <v>35</v>
      </c>
      <c r="K547" s="144">
        <v>19</v>
      </c>
      <c r="L547" s="223"/>
      <c r="M547" s="129"/>
      <c r="N547" s="224"/>
      <c r="O547" s="71">
        <f>IF(J547=0,"",J547/I546)</f>
        <v>0.94594594594594594</v>
      </c>
      <c r="P547" s="68">
        <v>52</v>
      </c>
      <c r="Q547" s="71">
        <f t="shared" si="49"/>
        <v>0.96296296296296291</v>
      </c>
      <c r="R547" s="71">
        <f t="shared" si="50"/>
        <v>3.703703703703709E-2</v>
      </c>
    </row>
    <row r="548" spans="1:18" ht="15.75" customHeight="1" x14ac:dyDescent="0.25">
      <c r="A548" s="58">
        <v>2201</v>
      </c>
      <c r="B548" s="59"/>
      <c r="C548" s="59"/>
      <c r="D548" s="59"/>
      <c r="E548" s="59"/>
      <c r="F548" s="59"/>
      <c r="G548" s="59"/>
      <c r="H548" s="59"/>
      <c r="I548" s="59"/>
      <c r="J548" s="59">
        <v>22</v>
      </c>
      <c r="K548" s="144">
        <v>9</v>
      </c>
      <c r="L548" s="223"/>
      <c r="M548" s="129"/>
      <c r="N548" s="225"/>
      <c r="O548" s="105"/>
      <c r="P548" s="68">
        <v>34</v>
      </c>
      <c r="Q548" s="105"/>
      <c r="R548" s="239"/>
    </row>
    <row r="549" spans="1:18" ht="15.75" customHeight="1" x14ac:dyDescent="0.25">
      <c r="A549" s="58">
        <v>2202</v>
      </c>
      <c r="B549" s="59"/>
      <c r="C549" s="59"/>
      <c r="D549" s="59"/>
      <c r="E549" s="59"/>
      <c r="F549" s="59"/>
      <c r="G549" s="59"/>
      <c r="H549" s="59"/>
      <c r="I549" s="59"/>
      <c r="J549" s="59">
        <v>18</v>
      </c>
      <c r="K549" s="144">
        <v>13</v>
      </c>
      <c r="L549" s="223"/>
      <c r="M549" s="129"/>
      <c r="N549" s="225"/>
      <c r="O549" s="233"/>
      <c r="P549" s="109">
        <v>24</v>
      </c>
      <c r="Q549" s="234"/>
      <c r="R549" s="233"/>
    </row>
    <row r="550" spans="1:18" ht="15.75" customHeight="1" x14ac:dyDescent="0.25">
      <c r="A550" s="58">
        <v>2301</v>
      </c>
      <c r="B550" s="59"/>
      <c r="C550" s="59"/>
      <c r="D550" s="59"/>
      <c r="E550" s="59"/>
      <c r="F550" s="59"/>
      <c r="G550" s="59"/>
      <c r="H550" s="59"/>
      <c r="I550" s="59"/>
      <c r="J550" s="59">
        <v>9</v>
      </c>
      <c r="K550" s="144">
        <v>9</v>
      </c>
      <c r="L550" s="223"/>
      <c r="M550" s="129"/>
      <c r="N550" s="225"/>
      <c r="O550" s="233"/>
      <c r="P550" s="109">
        <v>10</v>
      </c>
      <c r="Q550" s="234"/>
      <c r="R550" s="233"/>
    </row>
    <row r="551" spans="1:18" ht="15.75" customHeight="1" x14ac:dyDescent="0.25">
      <c r="A551" s="58">
        <v>2302</v>
      </c>
      <c r="B551" s="59"/>
      <c r="C551" s="59"/>
      <c r="D551" s="59"/>
      <c r="E551" s="59"/>
      <c r="F551" s="59"/>
      <c r="G551" s="59"/>
      <c r="H551" s="59"/>
      <c r="I551" s="59"/>
      <c r="J551" s="59">
        <v>1</v>
      </c>
      <c r="K551" s="144">
        <v>1</v>
      </c>
      <c r="L551" s="223"/>
      <c r="M551" s="129"/>
      <c r="N551" s="225"/>
      <c r="O551" s="233"/>
      <c r="P551" s="109">
        <v>1</v>
      </c>
      <c r="Q551" s="234"/>
      <c r="R551" s="233"/>
    </row>
    <row r="552" spans="1:18" ht="15.75" customHeight="1" x14ac:dyDescent="0.25">
      <c r="A552" s="58">
        <v>2401</v>
      </c>
      <c r="B552" s="59"/>
      <c r="C552" s="59"/>
      <c r="D552" s="59"/>
      <c r="E552" s="59"/>
      <c r="F552" s="59"/>
      <c r="G552" s="59"/>
      <c r="H552" s="59"/>
      <c r="I552" s="59"/>
      <c r="J552" s="59"/>
      <c r="K552" s="144"/>
      <c r="L552" s="223"/>
      <c r="M552" s="129"/>
      <c r="N552" s="225"/>
      <c r="O552" s="129"/>
      <c r="P552" s="225"/>
      <c r="Q552" s="124"/>
      <c r="R552" s="233"/>
    </row>
    <row r="553" spans="1:18" ht="15.75" customHeight="1" x14ac:dyDescent="0.25">
      <c r="A553" s="58">
        <v>2402</v>
      </c>
      <c r="B553" s="59"/>
      <c r="C553" s="59"/>
      <c r="D553" s="59"/>
      <c r="E553" s="59"/>
      <c r="F553" s="59"/>
      <c r="G553" s="59"/>
      <c r="H553" s="59"/>
      <c r="I553" s="59"/>
      <c r="J553" s="59"/>
      <c r="K553" s="144"/>
      <c r="L553" s="223"/>
      <c r="M553" s="129"/>
      <c r="N553" s="225"/>
      <c r="O553" s="191" t="s">
        <v>83</v>
      </c>
      <c r="P553" s="82">
        <v>49</v>
      </c>
      <c r="Q553" s="111">
        <f>K556</f>
        <v>53</v>
      </c>
      <c r="R553" s="193" t="s">
        <v>11</v>
      </c>
    </row>
    <row r="554" spans="1:18" ht="15.75" customHeight="1" x14ac:dyDescent="0.25">
      <c r="A554" s="58">
        <v>2501</v>
      </c>
      <c r="B554" s="59"/>
      <c r="C554" s="59"/>
      <c r="D554" s="59"/>
      <c r="E554" s="59"/>
      <c r="F554" s="59"/>
      <c r="G554" s="59"/>
      <c r="H554" s="59"/>
      <c r="I554" s="59"/>
      <c r="J554" s="59"/>
      <c r="K554" s="144"/>
      <c r="L554" s="223"/>
      <c r="M554" s="129"/>
      <c r="N554" s="225"/>
      <c r="O554" s="192" t="s">
        <v>85</v>
      </c>
      <c r="P554" s="86">
        <f>IF(P553/B539=0,"",P553/B539)</f>
        <v>0.48514851485148514</v>
      </c>
      <c r="Q554" s="112">
        <f>IF(P553/Q553=0,"",P553/Q553)</f>
        <v>0.92452830188679247</v>
      </c>
      <c r="R554" s="194" t="s">
        <v>86</v>
      </c>
    </row>
    <row r="555" spans="1:18" ht="15.75" x14ac:dyDescent="0.25">
      <c r="A555" s="58">
        <v>2502</v>
      </c>
      <c r="B555" s="59"/>
      <c r="C555" s="59"/>
      <c r="D555" s="59"/>
      <c r="E555" s="59"/>
      <c r="F555" s="59"/>
      <c r="G555" s="59"/>
      <c r="H555" s="59"/>
      <c r="I555" s="59"/>
      <c r="J555" s="59"/>
      <c r="K555" s="144"/>
      <c r="L555" s="226"/>
      <c r="M555" s="227"/>
      <c r="N555" s="228"/>
      <c r="O555" s="90"/>
      <c r="P555" s="91"/>
      <c r="Q555" s="91"/>
      <c r="R555" s="113"/>
    </row>
    <row r="556" spans="1:18" ht="18" customHeight="1" x14ac:dyDescent="0.25">
      <c r="A556" s="28"/>
      <c r="B556" s="280" t="s">
        <v>111</v>
      </c>
      <c r="C556" s="280"/>
      <c r="D556" s="280"/>
      <c r="E556" s="280"/>
      <c r="F556" s="280"/>
      <c r="G556" s="280"/>
      <c r="H556" s="280"/>
      <c r="I556" s="280"/>
      <c r="J556" s="280"/>
      <c r="K556" s="93">
        <f>SUM(K539:K552)</f>
        <v>53</v>
      </c>
      <c r="L556" s="94">
        <f>SUM(K546:K547)/B539</f>
        <v>0.20792079207920791</v>
      </c>
      <c r="M556" s="94">
        <f>IF(K556=0,"",K556/B539)</f>
        <v>0.52475247524752477</v>
      </c>
      <c r="N556" s="94">
        <f>IF(K547=0,"",M556-L556)</f>
        <v>0.31683168316831689</v>
      </c>
      <c r="O556" s="3"/>
      <c r="P556" s="29"/>
      <c r="Q556" s="22"/>
      <c r="R556" s="3"/>
    </row>
    <row r="557" spans="1:18" ht="12.75" customHeight="1" x14ac:dyDescent="0.2"/>
    <row r="558" spans="1:18" ht="12.75" customHeight="1" x14ac:dyDescent="0.2"/>
    <row r="559" spans="1:18" ht="26.25" x14ac:dyDescent="0.4">
      <c r="A559" s="2"/>
      <c r="B559" s="270" t="s">
        <v>99</v>
      </c>
      <c r="C559" s="271"/>
      <c r="D559" s="271"/>
      <c r="E559" s="271"/>
      <c r="F559" s="271"/>
      <c r="G559" s="271"/>
      <c r="H559" s="271"/>
      <c r="I559" s="271"/>
      <c r="J559" s="271"/>
      <c r="K559" s="179" t="s">
        <v>115</v>
      </c>
      <c r="L559" s="57"/>
      <c r="M559" s="57"/>
      <c r="N559" s="29"/>
      <c r="O559" s="3"/>
      <c r="P559" s="29"/>
      <c r="Q559" s="29"/>
      <c r="R559" s="29"/>
    </row>
    <row r="560" spans="1:18" ht="20.25" x14ac:dyDescent="0.2">
      <c r="A560" s="293" t="s">
        <v>10</v>
      </c>
      <c r="B560" s="273" t="s">
        <v>100</v>
      </c>
      <c r="C560" s="274"/>
      <c r="D560" s="274"/>
      <c r="E560" s="274"/>
      <c r="F560" s="274"/>
      <c r="G560" s="274"/>
      <c r="H560" s="274"/>
      <c r="I560" s="274"/>
      <c r="J560" s="275"/>
      <c r="K560" s="276" t="s">
        <v>11</v>
      </c>
      <c r="L560" s="269" t="s">
        <v>3</v>
      </c>
      <c r="M560" s="269" t="s">
        <v>4</v>
      </c>
      <c r="N560" s="278" t="s">
        <v>5</v>
      </c>
      <c r="O560" s="269" t="s">
        <v>6</v>
      </c>
      <c r="P560" s="267" t="s">
        <v>7</v>
      </c>
      <c r="Q560" s="267" t="s">
        <v>8</v>
      </c>
      <c r="R560" s="269" t="s">
        <v>101</v>
      </c>
    </row>
    <row r="561" spans="1:19" ht="15.75" x14ac:dyDescent="0.25">
      <c r="A561" s="268"/>
      <c r="B561" s="58" t="s">
        <v>102</v>
      </c>
      <c r="C561" s="58" t="s">
        <v>103</v>
      </c>
      <c r="D561" s="58" t="s">
        <v>104</v>
      </c>
      <c r="E561" s="58" t="s">
        <v>105</v>
      </c>
      <c r="F561" s="58" t="s">
        <v>106</v>
      </c>
      <c r="G561" s="58" t="s">
        <v>107</v>
      </c>
      <c r="H561" s="58" t="s">
        <v>108</v>
      </c>
      <c r="I561" s="58" t="s">
        <v>109</v>
      </c>
      <c r="J561" s="58" t="s">
        <v>110</v>
      </c>
      <c r="K561" s="277"/>
      <c r="L561" s="268"/>
      <c r="M561" s="268"/>
      <c r="N561" s="268"/>
      <c r="O561" s="268"/>
      <c r="P561" s="268"/>
      <c r="Q561" s="268"/>
      <c r="R561" s="268"/>
    </row>
    <row r="562" spans="1:19" ht="15.75" customHeight="1" x14ac:dyDescent="0.25">
      <c r="A562" s="58">
        <v>1801</v>
      </c>
      <c r="B562" s="59">
        <v>144</v>
      </c>
      <c r="C562" s="59"/>
      <c r="D562" s="59"/>
      <c r="E562" s="59"/>
      <c r="F562" s="59"/>
      <c r="G562" s="59"/>
      <c r="H562" s="59"/>
      <c r="I562" s="59"/>
      <c r="J562" s="59"/>
      <c r="K562" s="144"/>
      <c r="L562" s="220"/>
      <c r="M562" s="221"/>
      <c r="N562" s="222"/>
      <c r="O562" s="229"/>
      <c r="P562" s="63">
        <f>B562</f>
        <v>144</v>
      </c>
      <c r="Q562" s="230"/>
      <c r="R562" s="229"/>
    </row>
    <row r="563" spans="1:19" ht="15.75" customHeight="1" x14ac:dyDescent="0.25">
      <c r="A563" s="58">
        <v>1802</v>
      </c>
      <c r="B563" s="59"/>
      <c r="C563" s="59">
        <v>114</v>
      </c>
      <c r="D563" s="59"/>
      <c r="E563" s="59"/>
      <c r="F563" s="59"/>
      <c r="G563" s="59"/>
      <c r="H563" s="59"/>
      <c r="I563" s="59"/>
      <c r="J563" s="59"/>
      <c r="K563" s="144"/>
      <c r="L563" s="223"/>
      <c r="M563" s="129"/>
      <c r="N563" s="224"/>
      <c r="O563" s="67">
        <f>IF(C563=0,"",C563/B562)</f>
        <v>0.79166666666666663</v>
      </c>
      <c r="P563" s="68">
        <v>114</v>
      </c>
      <c r="Q563" s="231">
        <f t="shared" ref="Q563:Q570" si="51">IF(P563=0,"",P563/P562)</f>
        <v>0.79166666666666663</v>
      </c>
      <c r="R563" s="231">
        <f t="shared" ref="R563:R570" si="52">IF(P563=0,"",100%-Q563)</f>
        <v>0.20833333333333337</v>
      </c>
    </row>
    <row r="564" spans="1:19" ht="15.75" customHeight="1" x14ac:dyDescent="0.25">
      <c r="A564" s="58">
        <v>1901</v>
      </c>
      <c r="B564" s="59"/>
      <c r="C564" s="59"/>
      <c r="D564" s="59">
        <v>91</v>
      </c>
      <c r="E564" s="59"/>
      <c r="F564" s="59"/>
      <c r="G564" s="59"/>
      <c r="H564" s="59"/>
      <c r="I564" s="59"/>
      <c r="J564" s="59"/>
      <c r="K564" s="144"/>
      <c r="L564" s="223"/>
      <c r="M564" s="129"/>
      <c r="N564" s="224"/>
      <c r="O564" s="67">
        <f>IF(D564=0,"",D564/C563)</f>
        <v>0.79824561403508776</v>
      </c>
      <c r="P564" s="68">
        <v>105</v>
      </c>
      <c r="Q564" s="231">
        <f t="shared" si="51"/>
        <v>0.92105263157894735</v>
      </c>
      <c r="R564" s="231">
        <f t="shared" si="52"/>
        <v>7.8947368421052655E-2</v>
      </c>
      <c r="S564" s="8">
        <f>P564/P562</f>
        <v>0.72916666666666663</v>
      </c>
    </row>
    <row r="565" spans="1:19" ht="15.75" customHeight="1" x14ac:dyDescent="0.25">
      <c r="A565" s="58">
        <v>1902</v>
      </c>
      <c r="B565" s="59"/>
      <c r="C565" s="59"/>
      <c r="D565" s="59"/>
      <c r="E565" s="59">
        <v>65</v>
      </c>
      <c r="F565" s="59"/>
      <c r="G565" s="59"/>
      <c r="H565" s="59"/>
      <c r="I565" s="59"/>
      <c r="J565" s="59"/>
      <c r="K565" s="144"/>
      <c r="L565" s="223"/>
      <c r="M565" s="129"/>
      <c r="N565" s="224"/>
      <c r="O565" s="67">
        <f>IF(E565=0,"",E565/D564)</f>
        <v>0.7142857142857143</v>
      </c>
      <c r="P565" s="68">
        <v>98</v>
      </c>
      <c r="Q565" s="231">
        <f t="shared" si="51"/>
        <v>0.93333333333333335</v>
      </c>
      <c r="R565" s="231">
        <f t="shared" si="52"/>
        <v>6.6666666666666652E-2</v>
      </c>
    </row>
    <row r="566" spans="1:19" ht="15.75" customHeight="1" x14ac:dyDescent="0.25">
      <c r="A566" s="58">
        <v>2001</v>
      </c>
      <c r="B566" s="59"/>
      <c r="C566" s="59"/>
      <c r="D566" s="59"/>
      <c r="E566" s="59"/>
      <c r="F566" s="59">
        <v>51</v>
      </c>
      <c r="G566" s="59"/>
      <c r="H566" s="59"/>
      <c r="I566" s="59"/>
      <c r="J566" s="59"/>
      <c r="K566" s="144"/>
      <c r="L566" s="223"/>
      <c r="M566" s="129"/>
      <c r="N566" s="224"/>
      <c r="O566" s="67">
        <f>IF(F566=0,"",F566/E565)</f>
        <v>0.7846153846153846</v>
      </c>
      <c r="P566" s="68">
        <v>89</v>
      </c>
      <c r="Q566" s="231">
        <f t="shared" si="51"/>
        <v>0.90816326530612246</v>
      </c>
      <c r="R566" s="231">
        <f t="shared" si="52"/>
        <v>9.1836734693877542E-2</v>
      </c>
    </row>
    <row r="567" spans="1:19" ht="15.75" customHeight="1" x14ac:dyDescent="0.25">
      <c r="A567" s="58">
        <v>2002</v>
      </c>
      <c r="B567" s="59"/>
      <c r="C567" s="59"/>
      <c r="D567" s="59"/>
      <c r="E567" s="59"/>
      <c r="F567" s="59"/>
      <c r="G567" s="59">
        <v>49</v>
      </c>
      <c r="H567" s="59"/>
      <c r="I567" s="59"/>
      <c r="J567" s="59"/>
      <c r="K567" s="144"/>
      <c r="L567" s="223"/>
      <c r="M567" s="129"/>
      <c r="N567" s="224"/>
      <c r="O567" s="67">
        <f>IF(G567=0,"",G567/F566)</f>
        <v>0.96078431372549022</v>
      </c>
      <c r="P567" s="68">
        <v>83</v>
      </c>
      <c r="Q567" s="231">
        <f t="shared" si="51"/>
        <v>0.93258426966292129</v>
      </c>
      <c r="R567" s="231">
        <f t="shared" si="52"/>
        <v>6.7415730337078705E-2</v>
      </c>
    </row>
    <row r="568" spans="1:19" ht="15.75" customHeight="1" x14ac:dyDescent="0.25">
      <c r="A568" s="58">
        <v>2101</v>
      </c>
      <c r="B568" s="59"/>
      <c r="C568" s="59"/>
      <c r="D568" s="59"/>
      <c r="E568" s="59"/>
      <c r="F568" s="59"/>
      <c r="G568" s="59"/>
      <c r="H568" s="59">
        <v>33</v>
      </c>
      <c r="I568" s="59"/>
      <c r="J568" s="59"/>
      <c r="K568" s="144">
        <v>1</v>
      </c>
      <c r="L568" s="223"/>
      <c r="M568" s="129"/>
      <c r="N568" s="224"/>
      <c r="O568" s="67">
        <f>IF(H568=0,"",H568/G567)</f>
        <v>0.67346938775510201</v>
      </c>
      <c r="P568" s="68">
        <v>81</v>
      </c>
      <c r="Q568" s="231">
        <f t="shared" si="51"/>
        <v>0.97590361445783136</v>
      </c>
      <c r="R568" s="231">
        <f t="shared" si="52"/>
        <v>2.4096385542168641E-2</v>
      </c>
    </row>
    <row r="569" spans="1:19" ht="15.75" customHeight="1" x14ac:dyDescent="0.25">
      <c r="A569" s="58">
        <v>2102</v>
      </c>
      <c r="B569" s="59"/>
      <c r="C569" s="59"/>
      <c r="D569" s="59"/>
      <c r="E569" s="59"/>
      <c r="F569" s="59"/>
      <c r="G569" s="59"/>
      <c r="H569" s="59"/>
      <c r="I569" s="59">
        <v>25</v>
      </c>
      <c r="J569" s="59"/>
      <c r="K569" s="144">
        <v>2</v>
      </c>
      <c r="L569" s="223"/>
      <c r="M569" s="129"/>
      <c r="N569" s="224"/>
      <c r="O569" s="67">
        <f>IF(I569=0,"",I569/H568)</f>
        <v>0.75757575757575757</v>
      </c>
      <c r="P569" s="68">
        <v>76</v>
      </c>
      <c r="Q569" s="231">
        <f t="shared" si="51"/>
        <v>0.93827160493827155</v>
      </c>
      <c r="R569" s="231">
        <f t="shared" si="52"/>
        <v>6.1728395061728447E-2</v>
      </c>
    </row>
    <row r="570" spans="1:19" ht="15.75" customHeight="1" x14ac:dyDescent="0.25">
      <c r="A570" s="58">
        <v>2201</v>
      </c>
      <c r="B570" s="59"/>
      <c r="C570" s="59"/>
      <c r="D570" s="59"/>
      <c r="E570" s="59"/>
      <c r="F570" s="59"/>
      <c r="G570" s="59"/>
      <c r="H570" s="59"/>
      <c r="I570" s="59"/>
      <c r="J570" s="59">
        <v>23</v>
      </c>
      <c r="K570" s="144">
        <v>2</v>
      </c>
      <c r="L570" s="223"/>
      <c r="M570" s="129"/>
      <c r="N570" s="224"/>
      <c r="O570" s="71">
        <f>IF(J570=0,"",J570/I569)</f>
        <v>0.92</v>
      </c>
      <c r="P570" s="68">
        <v>69</v>
      </c>
      <c r="Q570" s="71">
        <f t="shared" si="51"/>
        <v>0.90789473684210531</v>
      </c>
      <c r="R570" s="71">
        <f t="shared" si="52"/>
        <v>9.210526315789469E-2</v>
      </c>
    </row>
    <row r="571" spans="1:19" ht="15.75" customHeight="1" x14ac:dyDescent="0.25">
      <c r="A571" s="58">
        <v>2202</v>
      </c>
      <c r="B571" s="59"/>
      <c r="C571" s="59"/>
      <c r="D571" s="59"/>
      <c r="E571" s="59"/>
      <c r="F571" s="59"/>
      <c r="G571" s="59"/>
      <c r="H571" s="59"/>
      <c r="I571" s="59"/>
      <c r="J571" s="59">
        <v>41</v>
      </c>
      <c r="K571" s="144">
        <v>15</v>
      </c>
      <c r="L571" s="223"/>
      <c r="M571" s="129"/>
      <c r="N571" s="225"/>
      <c r="O571" s="105"/>
      <c r="P571" s="68">
        <v>60</v>
      </c>
      <c r="Q571" s="105"/>
      <c r="R571" s="239"/>
    </row>
    <row r="572" spans="1:19" ht="15.75" customHeight="1" x14ac:dyDescent="0.25">
      <c r="A572" s="58">
        <v>2301</v>
      </c>
      <c r="B572" s="59"/>
      <c r="C572" s="59"/>
      <c r="D572" s="59"/>
      <c r="E572" s="59"/>
      <c r="F572" s="59"/>
      <c r="G572" s="59"/>
      <c r="H572" s="59"/>
      <c r="I572" s="59"/>
      <c r="J572" s="59">
        <v>36</v>
      </c>
      <c r="K572" s="144">
        <v>30</v>
      </c>
      <c r="L572" s="223"/>
      <c r="M572" s="129"/>
      <c r="N572" s="225"/>
      <c r="O572" s="233"/>
      <c r="P572" s="109">
        <v>44</v>
      </c>
      <c r="Q572" s="234"/>
      <c r="R572" s="233"/>
    </row>
    <row r="573" spans="1:19" ht="15.75" customHeight="1" x14ac:dyDescent="0.25">
      <c r="A573" s="58">
        <v>2302</v>
      </c>
      <c r="B573" s="59"/>
      <c r="C573" s="59"/>
      <c r="D573" s="59"/>
      <c r="E573" s="59"/>
      <c r="F573" s="59"/>
      <c r="G573" s="59"/>
      <c r="H573" s="59"/>
      <c r="I573" s="59"/>
      <c r="J573" s="59">
        <v>11</v>
      </c>
      <c r="K573" s="144">
        <v>7</v>
      </c>
      <c r="L573" s="223"/>
      <c r="M573" s="129"/>
      <c r="N573" s="225"/>
      <c r="O573" s="233"/>
      <c r="P573" s="109">
        <v>14</v>
      </c>
      <c r="Q573" s="234"/>
      <c r="R573" s="233"/>
    </row>
    <row r="574" spans="1:19" ht="15.75" customHeight="1" x14ac:dyDescent="0.25">
      <c r="A574" s="58">
        <v>2401</v>
      </c>
      <c r="B574" s="59"/>
      <c r="C574" s="59"/>
      <c r="D574" s="59"/>
      <c r="E574" s="59"/>
      <c r="F574" s="59"/>
      <c r="G574" s="59"/>
      <c r="H574" s="59"/>
      <c r="I574" s="59"/>
      <c r="J574" s="59">
        <v>4</v>
      </c>
      <c r="K574" s="144">
        <v>3</v>
      </c>
      <c r="L574" s="223"/>
      <c r="M574" s="129"/>
      <c r="N574" s="225"/>
      <c r="O574" s="233"/>
      <c r="P574" s="196">
        <v>6</v>
      </c>
      <c r="Q574" s="234"/>
      <c r="R574" s="233"/>
    </row>
    <row r="575" spans="1:19" ht="15.75" customHeight="1" x14ac:dyDescent="0.25">
      <c r="A575" s="58">
        <v>2402</v>
      </c>
      <c r="B575" s="59"/>
      <c r="C575" s="59"/>
      <c r="D575" s="59"/>
      <c r="E575" s="59"/>
      <c r="F575" s="59"/>
      <c r="G575" s="59"/>
      <c r="H575" s="59"/>
      <c r="I575" s="59"/>
      <c r="J575" s="59">
        <v>3</v>
      </c>
      <c r="K575" s="144">
        <v>2</v>
      </c>
      <c r="L575" s="223"/>
      <c r="M575" s="129"/>
      <c r="N575" s="225"/>
      <c r="O575" s="129"/>
      <c r="P575" s="198">
        <v>4</v>
      </c>
      <c r="Q575" s="124"/>
      <c r="R575" s="233"/>
    </row>
    <row r="576" spans="1:19" ht="15.75" customHeight="1" x14ac:dyDescent="0.25">
      <c r="A576" s="58">
        <v>2501</v>
      </c>
      <c r="B576" s="59"/>
      <c r="C576" s="59"/>
      <c r="D576" s="59"/>
      <c r="E576" s="59"/>
      <c r="F576" s="59"/>
      <c r="G576" s="59"/>
      <c r="H576" s="59"/>
      <c r="I576" s="59"/>
      <c r="J576" s="59">
        <v>2</v>
      </c>
      <c r="K576" s="144">
        <v>1</v>
      </c>
      <c r="L576" s="223"/>
      <c r="M576" s="129"/>
      <c r="N576" s="225"/>
      <c r="O576" s="191" t="s">
        <v>83</v>
      </c>
      <c r="P576" s="197">
        <v>47</v>
      </c>
      <c r="Q576" s="111">
        <f>K579</f>
        <v>63</v>
      </c>
      <c r="R576" s="193" t="s">
        <v>11</v>
      </c>
    </row>
    <row r="577" spans="1:24" ht="15.75" customHeight="1" x14ac:dyDescent="0.25">
      <c r="A577" s="58">
        <v>2502</v>
      </c>
      <c r="B577" s="59"/>
      <c r="C577" s="59"/>
      <c r="D577" s="59"/>
      <c r="E577" s="59"/>
      <c r="F577" s="59"/>
      <c r="G577" s="59"/>
      <c r="H577" s="59"/>
      <c r="I577" s="59"/>
      <c r="J577" s="59"/>
      <c r="K577" s="144"/>
      <c r="L577" s="223"/>
      <c r="M577" s="129"/>
      <c r="N577" s="225"/>
      <c r="O577" s="192" t="s">
        <v>85</v>
      </c>
      <c r="P577" s="86">
        <f>IF(P576/B562=0,"",P576/B562)</f>
        <v>0.3263888888888889</v>
      </c>
      <c r="Q577" s="112">
        <f>IF(P576/Q576=0,"",P576/Q576)</f>
        <v>0.74603174603174605</v>
      </c>
      <c r="R577" s="194" t="s">
        <v>86</v>
      </c>
    </row>
    <row r="578" spans="1:24" ht="15.75" x14ac:dyDescent="0.25">
      <c r="A578" s="58">
        <v>2601</v>
      </c>
      <c r="B578" s="59"/>
      <c r="C578" s="59"/>
      <c r="D578" s="59"/>
      <c r="E578" s="59"/>
      <c r="F578" s="59"/>
      <c r="G578" s="59"/>
      <c r="H578" s="59"/>
      <c r="I578" s="59"/>
      <c r="J578" s="59"/>
      <c r="K578" s="144"/>
      <c r="L578" s="226"/>
      <c r="M578" s="227"/>
      <c r="N578" s="228"/>
      <c r="O578" s="90"/>
      <c r="P578" s="91"/>
      <c r="Q578" s="91"/>
      <c r="R578" s="113"/>
    </row>
    <row r="579" spans="1:24" ht="18" customHeight="1" x14ac:dyDescent="0.25">
      <c r="A579" s="28"/>
      <c r="B579" s="280" t="s">
        <v>111</v>
      </c>
      <c r="C579" s="280"/>
      <c r="D579" s="280"/>
      <c r="E579" s="280"/>
      <c r="F579" s="280"/>
      <c r="G579" s="280"/>
      <c r="H579" s="280"/>
      <c r="I579" s="280"/>
      <c r="J579" s="280"/>
      <c r="K579" s="93">
        <f>SUM(K562:K576)</f>
        <v>63</v>
      </c>
      <c r="L579" s="94">
        <f>SUM(K568:K570)/B562</f>
        <v>3.4722222222222224E-2</v>
      </c>
      <c r="M579" s="94">
        <f>IF(K579=0,"",K579/B562)</f>
        <v>0.4375</v>
      </c>
      <c r="N579" s="94">
        <f>IF(K570=0,"",M579-L579)</f>
        <v>0.40277777777777779</v>
      </c>
      <c r="O579" s="3"/>
      <c r="P579" s="29"/>
      <c r="Q579" s="22"/>
      <c r="R579" s="3"/>
    </row>
    <row r="580" spans="1:24" ht="12.75" customHeight="1" x14ac:dyDescent="0.2"/>
    <row r="581" spans="1:24" ht="12.75" customHeight="1" x14ac:dyDescent="0.2"/>
    <row r="582" spans="1:24" ht="26.25" x14ac:dyDescent="0.4">
      <c r="A582" s="2"/>
      <c r="B582" s="270" t="s">
        <v>99</v>
      </c>
      <c r="C582" s="271"/>
      <c r="D582" s="271"/>
      <c r="E582" s="271"/>
      <c r="F582" s="271"/>
      <c r="G582" s="271"/>
      <c r="H582" s="271"/>
      <c r="I582" s="271"/>
      <c r="J582" s="271"/>
      <c r="K582" s="179" t="s">
        <v>116</v>
      </c>
      <c r="L582" s="57"/>
      <c r="M582" s="57"/>
      <c r="N582" s="29"/>
      <c r="O582" s="3"/>
      <c r="P582" s="29"/>
      <c r="Q582" s="29"/>
      <c r="R582" s="29"/>
      <c r="X582" s="164">
        <f>AVERAGE(L579,L601)</f>
        <v>5.4203216374269003E-2</v>
      </c>
    </row>
    <row r="583" spans="1:24" ht="20.25" x14ac:dyDescent="0.2">
      <c r="A583" s="293" t="s">
        <v>10</v>
      </c>
      <c r="B583" s="273" t="s">
        <v>100</v>
      </c>
      <c r="C583" s="274"/>
      <c r="D583" s="274"/>
      <c r="E583" s="274"/>
      <c r="F583" s="274"/>
      <c r="G583" s="274"/>
      <c r="H583" s="274"/>
      <c r="I583" s="274"/>
      <c r="J583" s="275"/>
      <c r="K583" s="276" t="s">
        <v>11</v>
      </c>
      <c r="L583" s="269" t="s">
        <v>3</v>
      </c>
      <c r="M583" s="269" t="s">
        <v>4</v>
      </c>
      <c r="N583" s="278" t="s">
        <v>5</v>
      </c>
      <c r="O583" s="269" t="s">
        <v>6</v>
      </c>
      <c r="P583" s="267" t="s">
        <v>7</v>
      </c>
      <c r="Q583" s="267" t="s">
        <v>8</v>
      </c>
      <c r="R583" s="269" t="s">
        <v>101</v>
      </c>
    </row>
    <row r="584" spans="1:24" ht="15.75" x14ac:dyDescent="0.25">
      <c r="A584" s="268"/>
      <c r="B584" s="58" t="s">
        <v>102</v>
      </c>
      <c r="C584" s="58" t="s">
        <v>103</v>
      </c>
      <c r="D584" s="58" t="s">
        <v>104</v>
      </c>
      <c r="E584" s="58" t="s">
        <v>105</v>
      </c>
      <c r="F584" s="58" t="s">
        <v>106</v>
      </c>
      <c r="G584" s="58" t="s">
        <v>107</v>
      </c>
      <c r="H584" s="58" t="s">
        <v>108</v>
      </c>
      <c r="I584" s="58" t="s">
        <v>109</v>
      </c>
      <c r="J584" s="58" t="s">
        <v>110</v>
      </c>
      <c r="K584" s="277"/>
      <c r="L584" s="268"/>
      <c r="M584" s="268"/>
      <c r="N584" s="268"/>
      <c r="O584" s="268"/>
      <c r="P584" s="268"/>
      <c r="Q584" s="268"/>
      <c r="R584" s="268"/>
    </row>
    <row r="585" spans="1:24" ht="15.75" customHeight="1" x14ac:dyDescent="0.25">
      <c r="A585" s="58">
        <v>1802</v>
      </c>
      <c r="B585" s="59">
        <v>95</v>
      </c>
      <c r="C585" s="59"/>
      <c r="D585" s="59"/>
      <c r="E585" s="59"/>
      <c r="F585" s="59"/>
      <c r="G585" s="59"/>
      <c r="H585" s="59"/>
      <c r="I585" s="59"/>
      <c r="J585" s="59"/>
      <c r="K585" s="144"/>
      <c r="L585" s="256"/>
      <c r="M585" s="242"/>
      <c r="N585" s="83"/>
      <c r="O585" s="229"/>
      <c r="P585" s="63">
        <f>B585</f>
        <v>95</v>
      </c>
      <c r="Q585" s="230"/>
      <c r="R585" s="229"/>
    </row>
    <row r="586" spans="1:24" ht="15.75" customHeight="1" x14ac:dyDescent="0.25">
      <c r="A586" s="58">
        <v>1901</v>
      </c>
      <c r="B586" s="59"/>
      <c r="C586" s="59">
        <v>79</v>
      </c>
      <c r="D586" s="59"/>
      <c r="E586" s="59"/>
      <c r="F586" s="59"/>
      <c r="G586" s="59"/>
      <c r="H586" s="59"/>
      <c r="I586" s="59"/>
      <c r="J586" s="59"/>
      <c r="K586" s="144"/>
      <c r="L586" s="257"/>
      <c r="M586" s="130"/>
      <c r="N586" s="243"/>
      <c r="O586" s="67">
        <f>IF(C586=0,"",C586/B585)</f>
        <v>0.83157894736842108</v>
      </c>
      <c r="P586" s="68">
        <v>79</v>
      </c>
      <c r="Q586" s="231">
        <f t="shared" ref="Q586:Q593" si="53">IF(P586=0,"",P586/P585)</f>
        <v>0.83157894736842108</v>
      </c>
      <c r="R586" s="231">
        <f t="shared" ref="R586:R593" si="54">IF(P586=0,"",100%-Q586)</f>
        <v>0.16842105263157892</v>
      </c>
    </row>
    <row r="587" spans="1:24" ht="15.75" customHeight="1" x14ac:dyDescent="0.25">
      <c r="A587" s="58">
        <v>1902</v>
      </c>
      <c r="B587" s="59"/>
      <c r="C587" s="59"/>
      <c r="D587" s="59">
        <v>74</v>
      </c>
      <c r="E587" s="59"/>
      <c r="F587" s="59"/>
      <c r="G587" s="59"/>
      <c r="H587" s="59"/>
      <c r="I587" s="59"/>
      <c r="J587" s="59"/>
      <c r="K587" s="144"/>
      <c r="L587" s="257"/>
      <c r="M587" s="130"/>
      <c r="N587" s="243"/>
      <c r="O587" s="67">
        <f>IF(D587=0,"",D587/C586)</f>
        <v>0.93670886075949367</v>
      </c>
      <c r="P587" s="68">
        <v>79</v>
      </c>
      <c r="Q587" s="231">
        <f t="shared" si="53"/>
        <v>1</v>
      </c>
      <c r="R587" s="231">
        <f t="shared" si="54"/>
        <v>0</v>
      </c>
      <c r="S587" s="8">
        <f>P587/P585</f>
        <v>0.83157894736842108</v>
      </c>
    </row>
    <row r="588" spans="1:24" ht="15.75" customHeight="1" x14ac:dyDescent="0.25">
      <c r="A588" s="58">
        <v>2001</v>
      </c>
      <c r="B588" s="59"/>
      <c r="C588" s="59"/>
      <c r="D588" s="59"/>
      <c r="E588" s="59">
        <v>59</v>
      </c>
      <c r="F588" s="59"/>
      <c r="G588" s="59"/>
      <c r="H588" s="59"/>
      <c r="I588" s="59"/>
      <c r="J588" s="59"/>
      <c r="K588" s="144"/>
      <c r="L588" s="257"/>
      <c r="M588" s="130"/>
      <c r="N588" s="243"/>
      <c r="O588" s="67">
        <f>IF(E588=0,"",E588/D587)</f>
        <v>0.79729729729729726</v>
      </c>
      <c r="P588" s="68">
        <v>73</v>
      </c>
      <c r="Q588" s="231">
        <f t="shared" si="53"/>
        <v>0.92405063291139244</v>
      </c>
      <c r="R588" s="231">
        <f t="shared" si="54"/>
        <v>7.5949367088607556E-2</v>
      </c>
    </row>
    <row r="589" spans="1:24" ht="15.75" customHeight="1" x14ac:dyDescent="0.25">
      <c r="A589" s="58">
        <v>2002</v>
      </c>
      <c r="B589" s="59"/>
      <c r="C589" s="59"/>
      <c r="D589" s="59"/>
      <c r="E589" s="59"/>
      <c r="F589" s="59">
        <v>59</v>
      </c>
      <c r="G589" s="59"/>
      <c r="H589" s="59"/>
      <c r="I589" s="59"/>
      <c r="J589" s="59"/>
      <c r="K589" s="144"/>
      <c r="L589" s="257"/>
      <c r="M589" s="130"/>
      <c r="N589" s="243"/>
      <c r="O589" s="67">
        <f>IF(F589=0,"",F589/E588)</f>
        <v>1</v>
      </c>
      <c r="P589" s="68">
        <v>73</v>
      </c>
      <c r="Q589" s="231">
        <f t="shared" si="53"/>
        <v>1</v>
      </c>
      <c r="R589" s="231">
        <f t="shared" si="54"/>
        <v>0</v>
      </c>
    </row>
    <row r="590" spans="1:24" ht="15.75" customHeight="1" x14ac:dyDescent="0.25">
      <c r="A590" s="58">
        <v>2101</v>
      </c>
      <c r="B590" s="59"/>
      <c r="C590" s="59"/>
      <c r="D590" s="59"/>
      <c r="E590" s="59"/>
      <c r="F590" s="59"/>
      <c r="G590" s="59">
        <v>59</v>
      </c>
      <c r="H590" s="59"/>
      <c r="I590" s="59"/>
      <c r="J590" s="59"/>
      <c r="K590" s="144"/>
      <c r="L590" s="257"/>
      <c r="M590" s="130"/>
      <c r="N590" s="243"/>
      <c r="O590" s="67">
        <f>IF(G590=0,"",G590/F589)</f>
        <v>1</v>
      </c>
      <c r="P590" s="68">
        <v>72</v>
      </c>
      <c r="Q590" s="231">
        <f t="shared" si="53"/>
        <v>0.98630136986301364</v>
      </c>
      <c r="R590" s="231">
        <f t="shared" si="54"/>
        <v>1.3698630136986356E-2</v>
      </c>
    </row>
    <row r="591" spans="1:24" ht="15.75" customHeight="1" x14ac:dyDescent="0.25">
      <c r="A591" s="58">
        <v>2102</v>
      </c>
      <c r="B591" s="59"/>
      <c r="C591" s="59"/>
      <c r="D591" s="59"/>
      <c r="E591" s="59"/>
      <c r="F591" s="59"/>
      <c r="G591" s="59"/>
      <c r="H591" s="59">
        <v>48</v>
      </c>
      <c r="I591" s="59"/>
      <c r="J591" s="59"/>
      <c r="K591" s="144"/>
      <c r="L591" s="257"/>
      <c r="M591" s="130"/>
      <c r="N591" s="243"/>
      <c r="O591" s="67">
        <f>IF(H591=0,"",H591/G590)</f>
        <v>0.81355932203389836</v>
      </c>
      <c r="P591" s="68">
        <v>66</v>
      </c>
      <c r="Q591" s="231">
        <f t="shared" si="53"/>
        <v>0.91666666666666663</v>
      </c>
      <c r="R591" s="231">
        <f t="shared" si="54"/>
        <v>8.333333333333337E-2</v>
      </c>
    </row>
    <row r="592" spans="1:24" ht="15.75" customHeight="1" x14ac:dyDescent="0.25">
      <c r="A592" s="58">
        <v>2201</v>
      </c>
      <c r="B592" s="59"/>
      <c r="C592" s="59"/>
      <c r="D592" s="59"/>
      <c r="E592" s="59"/>
      <c r="F592" s="59"/>
      <c r="G592" s="59"/>
      <c r="H592" s="59"/>
      <c r="I592" s="59">
        <v>41</v>
      </c>
      <c r="J592" s="59"/>
      <c r="K592" s="144"/>
      <c r="L592" s="257"/>
      <c r="M592" s="130"/>
      <c r="N592" s="243"/>
      <c r="O592" s="67">
        <f>IF(I592=0,"",I592/H591)</f>
        <v>0.85416666666666663</v>
      </c>
      <c r="P592" s="68">
        <v>65</v>
      </c>
      <c r="Q592" s="231">
        <f t="shared" si="53"/>
        <v>0.98484848484848486</v>
      </c>
      <c r="R592" s="231">
        <f t="shared" si="54"/>
        <v>1.5151515151515138E-2</v>
      </c>
    </row>
    <row r="593" spans="1:18" ht="15.75" customHeight="1" x14ac:dyDescent="0.25">
      <c r="A593" s="58">
        <v>2202</v>
      </c>
      <c r="B593" s="59"/>
      <c r="C593" s="59"/>
      <c r="D593" s="59"/>
      <c r="E593" s="59"/>
      <c r="F593" s="59"/>
      <c r="G593" s="59"/>
      <c r="H593" s="59"/>
      <c r="I593" s="59"/>
      <c r="J593" s="59">
        <v>32</v>
      </c>
      <c r="K593" s="144">
        <v>7</v>
      </c>
      <c r="L593" s="257"/>
      <c r="M593" s="130"/>
      <c r="N593" s="243"/>
      <c r="O593" s="71">
        <f>IF(J593=0,"",J593/I592)</f>
        <v>0.78048780487804881</v>
      </c>
      <c r="P593" s="68">
        <v>64</v>
      </c>
      <c r="Q593" s="71">
        <f t="shared" si="53"/>
        <v>0.98461538461538467</v>
      </c>
      <c r="R593" s="71">
        <f t="shared" si="54"/>
        <v>1.538461538461533E-2</v>
      </c>
    </row>
    <row r="594" spans="1:18" ht="15.75" customHeight="1" x14ac:dyDescent="0.25">
      <c r="A594" s="58">
        <v>2301</v>
      </c>
      <c r="B594" s="59"/>
      <c r="C594" s="59"/>
      <c r="D594" s="59"/>
      <c r="E594" s="59"/>
      <c r="F594" s="59"/>
      <c r="G594" s="59"/>
      <c r="H594" s="59"/>
      <c r="I594" s="59"/>
      <c r="J594" s="59">
        <v>41</v>
      </c>
      <c r="K594" s="144">
        <v>24</v>
      </c>
      <c r="L594" s="257"/>
      <c r="M594" s="130"/>
      <c r="N594" s="244"/>
      <c r="O594" s="105"/>
      <c r="P594" s="68">
        <v>54</v>
      </c>
      <c r="Q594" s="105"/>
      <c r="R594" s="239"/>
    </row>
    <row r="595" spans="1:18" ht="15.75" customHeight="1" x14ac:dyDescent="0.25">
      <c r="A595" s="58">
        <v>2302</v>
      </c>
      <c r="B595" s="59"/>
      <c r="C595" s="59"/>
      <c r="D595" s="59"/>
      <c r="E595" s="59"/>
      <c r="F595" s="59"/>
      <c r="G595" s="59"/>
      <c r="H595" s="59"/>
      <c r="I595" s="59"/>
      <c r="J595" s="59">
        <v>25</v>
      </c>
      <c r="K595" s="144">
        <v>21</v>
      </c>
      <c r="L595" s="257"/>
      <c r="M595" s="130"/>
      <c r="N595" s="244"/>
      <c r="O595" s="233"/>
      <c r="P595" s="109">
        <v>29</v>
      </c>
      <c r="Q595" s="234"/>
      <c r="R595" s="233"/>
    </row>
    <row r="596" spans="1:18" ht="15.75" customHeight="1" x14ac:dyDescent="0.25">
      <c r="A596" s="58">
        <v>2401</v>
      </c>
      <c r="B596" s="59"/>
      <c r="C596" s="59"/>
      <c r="D596" s="59"/>
      <c r="E596" s="59"/>
      <c r="F596" s="59"/>
      <c r="G596" s="59"/>
      <c r="H596" s="59"/>
      <c r="I596" s="59"/>
      <c r="J596" s="59">
        <v>8</v>
      </c>
      <c r="K596" s="144">
        <v>7</v>
      </c>
      <c r="L596" s="257"/>
      <c r="M596" s="130"/>
      <c r="N596" s="244"/>
      <c r="O596" s="233"/>
      <c r="P596" s="196">
        <v>9</v>
      </c>
      <c r="Q596" s="234"/>
      <c r="R596" s="233"/>
    </row>
    <row r="597" spans="1:18" ht="15.75" customHeight="1" x14ac:dyDescent="0.25">
      <c r="A597" s="58">
        <v>2402</v>
      </c>
      <c r="B597" s="59"/>
      <c r="C597" s="59"/>
      <c r="D597" s="59"/>
      <c r="E597" s="59"/>
      <c r="F597" s="59"/>
      <c r="G597" s="59"/>
      <c r="H597" s="59"/>
      <c r="I597" s="59"/>
      <c r="J597" s="59">
        <v>2</v>
      </c>
      <c r="K597" s="144">
        <v>2</v>
      </c>
      <c r="L597" s="257"/>
      <c r="M597" s="130"/>
      <c r="N597" s="244"/>
      <c r="O597" s="129"/>
      <c r="P597" s="198">
        <v>2</v>
      </c>
      <c r="Q597" s="124"/>
      <c r="R597" s="233"/>
    </row>
    <row r="598" spans="1:18" ht="15.75" customHeight="1" x14ac:dyDescent="0.25">
      <c r="A598" s="58">
        <v>2501</v>
      </c>
      <c r="B598" s="59"/>
      <c r="C598" s="59"/>
      <c r="D598" s="59"/>
      <c r="E598" s="59"/>
      <c r="F598" s="59"/>
      <c r="G598" s="59"/>
      <c r="H598" s="59"/>
      <c r="I598" s="59"/>
      <c r="J598" s="59"/>
      <c r="K598" s="144"/>
      <c r="L598" s="257"/>
      <c r="M598" s="130"/>
      <c r="N598" s="244"/>
      <c r="O598" s="191" t="s">
        <v>83</v>
      </c>
      <c r="P598" s="197">
        <v>44</v>
      </c>
      <c r="Q598" s="111">
        <f>K601</f>
        <v>61</v>
      </c>
      <c r="R598" s="193" t="s">
        <v>11</v>
      </c>
    </row>
    <row r="599" spans="1:18" ht="15.75" customHeight="1" x14ac:dyDescent="0.25">
      <c r="A599" s="58">
        <v>2502</v>
      </c>
      <c r="B599" s="59"/>
      <c r="C599" s="59"/>
      <c r="D599" s="59"/>
      <c r="E599" s="59"/>
      <c r="F599" s="59"/>
      <c r="G599" s="59"/>
      <c r="H599" s="59"/>
      <c r="I599" s="59"/>
      <c r="J599" s="59"/>
      <c r="K599" s="144"/>
      <c r="L599" s="257"/>
      <c r="M599" s="130"/>
      <c r="N599" s="244"/>
      <c r="O599" s="192" t="s">
        <v>85</v>
      </c>
      <c r="P599" s="86">
        <f>IF(P598/B585=0,"",P598/B585)</f>
        <v>0.4631578947368421</v>
      </c>
      <c r="Q599" s="112">
        <f>IF(P598/Q598=0,"",P598/Q598)</f>
        <v>0.72131147540983609</v>
      </c>
      <c r="R599" s="194" t="s">
        <v>86</v>
      </c>
    </row>
    <row r="600" spans="1:18" ht="15.75" customHeight="1" x14ac:dyDescent="0.25">
      <c r="A600" s="58">
        <v>2601</v>
      </c>
      <c r="B600" s="59"/>
      <c r="C600" s="59"/>
      <c r="D600" s="59"/>
      <c r="E600" s="59"/>
      <c r="F600" s="59"/>
      <c r="G600" s="59"/>
      <c r="H600" s="59"/>
      <c r="I600" s="59"/>
      <c r="J600" s="59"/>
      <c r="K600" s="144"/>
      <c r="L600" s="258"/>
      <c r="M600" s="245"/>
      <c r="N600" s="246"/>
      <c r="O600" s="90"/>
      <c r="P600" s="91"/>
      <c r="Q600" s="91"/>
      <c r="R600" s="113"/>
    </row>
    <row r="601" spans="1:18" ht="18" customHeight="1" x14ac:dyDescent="0.25">
      <c r="A601" s="28"/>
      <c r="B601" s="280" t="s">
        <v>111</v>
      </c>
      <c r="C601" s="280"/>
      <c r="D601" s="280"/>
      <c r="E601" s="280"/>
      <c r="F601" s="280"/>
      <c r="G601" s="280"/>
      <c r="H601" s="280"/>
      <c r="I601" s="280"/>
      <c r="J601" s="280"/>
      <c r="K601" s="93">
        <f>SUM(K585:K597)</f>
        <v>61</v>
      </c>
      <c r="L601" s="94">
        <f>IF(K593=0,"",K593/B585)</f>
        <v>7.3684210526315783E-2</v>
      </c>
      <c r="M601" s="94">
        <f>IF(K601=0,"",K601/B585)</f>
        <v>0.64210526315789473</v>
      </c>
      <c r="N601" s="94">
        <f>IF(K593=0,"",M601-L601)</f>
        <v>0.56842105263157894</v>
      </c>
      <c r="O601" s="3"/>
      <c r="P601" s="29"/>
      <c r="Q601" s="22"/>
      <c r="R601" s="3"/>
    </row>
    <row r="602" spans="1:18" ht="12.75" customHeight="1" x14ac:dyDescent="0.2"/>
    <row r="603" spans="1:18" ht="12.75" customHeight="1" x14ac:dyDescent="0.2"/>
    <row r="604" spans="1:18" ht="26.25" x14ac:dyDescent="0.4">
      <c r="A604" s="2"/>
      <c r="B604" s="270" t="s">
        <v>99</v>
      </c>
      <c r="C604" s="271"/>
      <c r="D604" s="271"/>
      <c r="E604" s="271"/>
      <c r="F604" s="271"/>
      <c r="G604" s="271"/>
      <c r="H604" s="271"/>
      <c r="I604" s="271"/>
      <c r="J604" s="271"/>
      <c r="K604" s="179" t="s">
        <v>117</v>
      </c>
      <c r="L604" s="57"/>
      <c r="M604" s="57"/>
      <c r="N604" s="29"/>
      <c r="O604" s="3"/>
      <c r="P604" s="29"/>
      <c r="Q604" s="29"/>
      <c r="R604" s="29"/>
    </row>
    <row r="605" spans="1:18" ht="20.25" customHeight="1" x14ac:dyDescent="0.2">
      <c r="A605" s="293" t="s">
        <v>10</v>
      </c>
      <c r="B605" s="273" t="s">
        <v>100</v>
      </c>
      <c r="C605" s="274"/>
      <c r="D605" s="274"/>
      <c r="E605" s="274"/>
      <c r="F605" s="274"/>
      <c r="G605" s="274"/>
      <c r="H605" s="274"/>
      <c r="I605" s="274"/>
      <c r="J605" s="275"/>
      <c r="K605" s="276" t="s">
        <v>11</v>
      </c>
      <c r="L605" s="269" t="s">
        <v>3</v>
      </c>
      <c r="M605" s="269" t="s">
        <v>4</v>
      </c>
      <c r="N605" s="278" t="s">
        <v>5</v>
      </c>
      <c r="O605" s="269" t="s">
        <v>6</v>
      </c>
      <c r="P605" s="267" t="s">
        <v>7</v>
      </c>
      <c r="Q605" s="267" t="s">
        <v>8</v>
      </c>
      <c r="R605" s="269" t="s">
        <v>101</v>
      </c>
    </row>
    <row r="606" spans="1:18" ht="15.75" customHeight="1" x14ac:dyDescent="0.25">
      <c r="A606" s="268"/>
      <c r="B606" s="58" t="s">
        <v>102</v>
      </c>
      <c r="C606" s="58" t="s">
        <v>103</v>
      </c>
      <c r="D606" s="58" t="s">
        <v>104</v>
      </c>
      <c r="E606" s="58" t="s">
        <v>105</v>
      </c>
      <c r="F606" s="58" t="s">
        <v>106</v>
      </c>
      <c r="G606" s="58" t="s">
        <v>107</v>
      </c>
      <c r="H606" s="58" t="s">
        <v>108</v>
      </c>
      <c r="I606" s="58" t="s">
        <v>109</v>
      </c>
      <c r="J606" s="58" t="s">
        <v>110</v>
      </c>
      <c r="K606" s="277"/>
      <c r="L606" s="268"/>
      <c r="M606" s="268"/>
      <c r="N606" s="268"/>
      <c r="O606" s="268"/>
      <c r="P606" s="268"/>
      <c r="Q606" s="268"/>
      <c r="R606" s="268"/>
    </row>
    <row r="607" spans="1:18" s="259" customFormat="1" ht="15.75" customHeight="1" x14ac:dyDescent="0.25">
      <c r="A607" s="58">
        <v>1901</v>
      </c>
      <c r="B607" s="59">
        <v>132</v>
      </c>
      <c r="C607" s="59"/>
      <c r="D607" s="59"/>
      <c r="E607" s="59"/>
      <c r="F607" s="59"/>
      <c r="G607" s="59"/>
      <c r="H607" s="59"/>
      <c r="I607" s="59"/>
      <c r="J607" s="59"/>
      <c r="K607" s="144"/>
      <c r="L607" s="256"/>
      <c r="M607" s="242"/>
      <c r="N607" s="83"/>
      <c r="O607" s="229"/>
      <c r="P607" s="63">
        <f>B607</f>
        <v>132</v>
      </c>
      <c r="Q607" s="230"/>
      <c r="R607" s="229"/>
    </row>
    <row r="608" spans="1:18" s="259" customFormat="1" ht="15.75" customHeight="1" x14ac:dyDescent="0.25">
      <c r="A608" s="58">
        <v>1902</v>
      </c>
      <c r="B608" s="59"/>
      <c r="C608" s="59">
        <v>105</v>
      </c>
      <c r="D608" s="59"/>
      <c r="E608" s="59"/>
      <c r="F608" s="59"/>
      <c r="G608" s="59"/>
      <c r="H608" s="59"/>
      <c r="I608" s="59"/>
      <c r="J608" s="59"/>
      <c r="K608" s="144"/>
      <c r="L608" s="257"/>
      <c r="M608" s="130"/>
      <c r="N608" s="243"/>
      <c r="O608" s="67">
        <f>IF(C608=0,"",C608/B607)</f>
        <v>0.79545454545454541</v>
      </c>
      <c r="P608" s="68">
        <v>105</v>
      </c>
      <c r="Q608" s="231">
        <f t="shared" ref="Q608:Q615" si="55">IF(P608=0,"",P608/P607)</f>
        <v>0.79545454545454541</v>
      </c>
      <c r="R608" s="231">
        <f t="shared" ref="R608:R615" si="56">IF(P608=0,"",100%-Q608)</f>
        <v>0.20454545454545459</v>
      </c>
    </row>
    <row r="609" spans="1:19" s="259" customFormat="1" ht="15.75" customHeight="1" x14ac:dyDescent="0.25">
      <c r="A609" s="58">
        <v>2001</v>
      </c>
      <c r="B609" s="59"/>
      <c r="C609" s="59"/>
      <c r="D609" s="59">
        <v>85</v>
      </c>
      <c r="E609" s="59"/>
      <c r="F609" s="59"/>
      <c r="G609" s="59"/>
      <c r="H609" s="59"/>
      <c r="I609" s="59"/>
      <c r="J609" s="59"/>
      <c r="K609" s="144"/>
      <c r="L609" s="257"/>
      <c r="M609" s="130"/>
      <c r="N609" s="243"/>
      <c r="O609" s="67">
        <f>IF(D609=0,"",D609/C608)</f>
        <v>0.80952380952380953</v>
      </c>
      <c r="P609" s="68">
        <v>95</v>
      </c>
      <c r="Q609" s="231">
        <f t="shared" si="55"/>
        <v>0.90476190476190477</v>
      </c>
      <c r="R609" s="231">
        <f t="shared" si="56"/>
        <v>9.5238095238095233E-2</v>
      </c>
      <c r="S609" s="8">
        <f>P609/P607</f>
        <v>0.71969696969696972</v>
      </c>
    </row>
    <row r="610" spans="1:19" s="259" customFormat="1" ht="15.75" customHeight="1" x14ac:dyDescent="0.25">
      <c r="A610" s="58">
        <v>2002</v>
      </c>
      <c r="B610" s="59"/>
      <c r="C610" s="59"/>
      <c r="D610" s="59"/>
      <c r="E610" s="59">
        <v>77</v>
      </c>
      <c r="F610" s="59"/>
      <c r="G610" s="59"/>
      <c r="H610" s="59"/>
      <c r="I610" s="59"/>
      <c r="J610" s="59"/>
      <c r="K610" s="144"/>
      <c r="L610" s="257"/>
      <c r="M610" s="130"/>
      <c r="N610" s="243"/>
      <c r="O610" s="67">
        <f>IF(E610=0,"",E610/D609)</f>
        <v>0.90588235294117647</v>
      </c>
      <c r="P610" s="68">
        <v>93</v>
      </c>
      <c r="Q610" s="231">
        <f t="shared" si="55"/>
        <v>0.97894736842105268</v>
      </c>
      <c r="R610" s="231">
        <f t="shared" si="56"/>
        <v>2.1052631578947323E-2</v>
      </c>
    </row>
    <row r="611" spans="1:19" s="259" customFormat="1" ht="15.75" customHeight="1" x14ac:dyDescent="0.25">
      <c r="A611" s="58">
        <v>2101</v>
      </c>
      <c r="B611" s="59"/>
      <c r="C611" s="59"/>
      <c r="D611" s="59"/>
      <c r="E611" s="59"/>
      <c r="F611" s="59">
        <v>65</v>
      </c>
      <c r="G611" s="59"/>
      <c r="H611" s="59"/>
      <c r="I611" s="59"/>
      <c r="J611" s="59"/>
      <c r="K611" s="144"/>
      <c r="L611" s="257"/>
      <c r="M611" s="130"/>
      <c r="N611" s="243"/>
      <c r="O611" s="67">
        <f>IF(F611=0,"",F611/E610)</f>
        <v>0.8441558441558441</v>
      </c>
      <c r="P611" s="68">
        <v>87</v>
      </c>
      <c r="Q611" s="231">
        <f t="shared" si="55"/>
        <v>0.93548387096774188</v>
      </c>
      <c r="R611" s="231">
        <f t="shared" si="56"/>
        <v>6.4516129032258118E-2</v>
      </c>
    </row>
    <row r="612" spans="1:19" s="259" customFormat="1" ht="15.75" customHeight="1" x14ac:dyDescent="0.25">
      <c r="A612" s="58">
        <v>2102</v>
      </c>
      <c r="B612" s="59"/>
      <c r="C612" s="59"/>
      <c r="D612" s="59"/>
      <c r="E612" s="59"/>
      <c r="F612" s="59"/>
      <c r="G612" s="59">
        <v>48</v>
      </c>
      <c r="H612" s="59"/>
      <c r="I612" s="59"/>
      <c r="J612" s="59"/>
      <c r="K612" s="144"/>
      <c r="L612" s="257"/>
      <c r="M612" s="130"/>
      <c r="N612" s="243"/>
      <c r="O612" s="67">
        <f>IF(G612=0,"",G612/F611)</f>
        <v>0.7384615384615385</v>
      </c>
      <c r="P612" s="68">
        <v>83</v>
      </c>
      <c r="Q612" s="231">
        <f t="shared" si="55"/>
        <v>0.95402298850574707</v>
      </c>
      <c r="R612" s="231">
        <f t="shared" si="56"/>
        <v>4.5977011494252928E-2</v>
      </c>
    </row>
    <row r="613" spans="1:19" s="259" customFormat="1" ht="15.75" customHeight="1" x14ac:dyDescent="0.25">
      <c r="A613" s="58">
        <v>2201</v>
      </c>
      <c r="B613" s="59"/>
      <c r="C613" s="59"/>
      <c r="D613" s="59"/>
      <c r="E613" s="59"/>
      <c r="F613" s="59"/>
      <c r="G613" s="59"/>
      <c r="H613" s="59">
        <v>41</v>
      </c>
      <c r="I613" s="59"/>
      <c r="J613" s="59"/>
      <c r="K613" s="144"/>
      <c r="L613" s="257"/>
      <c r="M613" s="130"/>
      <c r="N613" s="243"/>
      <c r="O613" s="67">
        <f>IF(H613=0,"",H613/G612)</f>
        <v>0.85416666666666663</v>
      </c>
      <c r="P613" s="68">
        <v>75</v>
      </c>
      <c r="Q613" s="231">
        <f t="shared" si="55"/>
        <v>0.90361445783132532</v>
      </c>
      <c r="R613" s="231">
        <f t="shared" si="56"/>
        <v>9.6385542168674676E-2</v>
      </c>
    </row>
    <row r="614" spans="1:19" s="259" customFormat="1" ht="15.75" customHeight="1" x14ac:dyDescent="0.25">
      <c r="A614" s="58">
        <v>2202</v>
      </c>
      <c r="B614" s="59"/>
      <c r="C614" s="59"/>
      <c r="D614" s="59"/>
      <c r="E614" s="59"/>
      <c r="F614" s="59"/>
      <c r="G614" s="59"/>
      <c r="H614" s="59"/>
      <c r="I614" s="59">
        <v>35</v>
      </c>
      <c r="J614" s="59"/>
      <c r="K614" s="144"/>
      <c r="L614" s="257"/>
      <c r="M614" s="130"/>
      <c r="N614" s="243"/>
      <c r="O614" s="67">
        <f>IF(I614=0,"",I614/H613)</f>
        <v>0.85365853658536583</v>
      </c>
      <c r="P614" s="68">
        <v>57</v>
      </c>
      <c r="Q614" s="231">
        <f t="shared" si="55"/>
        <v>0.76</v>
      </c>
      <c r="R614" s="231">
        <f t="shared" si="56"/>
        <v>0.24</v>
      </c>
    </row>
    <row r="615" spans="1:19" s="259" customFormat="1" ht="15.75" customHeight="1" x14ac:dyDescent="0.25">
      <c r="A615" s="58">
        <v>2301</v>
      </c>
      <c r="B615" s="59"/>
      <c r="C615" s="59"/>
      <c r="D615" s="59"/>
      <c r="E615" s="59"/>
      <c r="F615" s="59"/>
      <c r="G615" s="59"/>
      <c r="H615" s="59"/>
      <c r="I615" s="59"/>
      <c r="J615" s="59">
        <v>22</v>
      </c>
      <c r="K615" s="144">
        <v>8</v>
      </c>
      <c r="L615" s="257"/>
      <c r="M615" s="130"/>
      <c r="N615" s="243"/>
      <c r="O615" s="71">
        <f>IF(J615=0,"",J615/I614)</f>
        <v>0.62857142857142856</v>
      </c>
      <c r="P615" s="68">
        <v>57</v>
      </c>
      <c r="Q615" s="71">
        <f t="shared" si="55"/>
        <v>1</v>
      </c>
      <c r="R615" s="71">
        <f t="shared" si="56"/>
        <v>0</v>
      </c>
    </row>
    <row r="616" spans="1:19" s="259" customFormat="1" ht="15.75" customHeight="1" x14ac:dyDescent="0.25">
      <c r="A616" s="58">
        <v>2302</v>
      </c>
      <c r="B616" s="59"/>
      <c r="C616" s="59"/>
      <c r="D616" s="59"/>
      <c r="E616" s="59"/>
      <c r="F616" s="59"/>
      <c r="G616" s="59"/>
      <c r="H616" s="59"/>
      <c r="I616" s="59"/>
      <c r="J616" s="59">
        <v>30</v>
      </c>
      <c r="K616" s="144">
        <v>15</v>
      </c>
      <c r="L616" s="257"/>
      <c r="M616" s="130"/>
      <c r="N616" s="244"/>
      <c r="O616" s="129"/>
      <c r="P616" s="68">
        <v>41</v>
      </c>
      <c r="Q616" s="129"/>
      <c r="R616" s="232"/>
    </row>
    <row r="617" spans="1:19" s="259" customFormat="1" ht="15.75" customHeight="1" x14ac:dyDescent="0.25">
      <c r="A617" s="58">
        <v>2401</v>
      </c>
      <c r="B617" s="59"/>
      <c r="C617" s="59"/>
      <c r="D617" s="59"/>
      <c r="E617" s="59"/>
      <c r="F617" s="59"/>
      <c r="G617" s="59"/>
      <c r="H617" s="59"/>
      <c r="I617" s="59"/>
      <c r="J617" s="59">
        <v>21</v>
      </c>
      <c r="K617" s="144">
        <v>15</v>
      </c>
      <c r="L617" s="257"/>
      <c r="M617" s="130"/>
      <c r="N617" s="244"/>
      <c r="O617" s="233"/>
      <c r="P617" s="109">
        <v>26</v>
      </c>
      <c r="Q617" s="234"/>
      <c r="R617" s="233"/>
    </row>
    <row r="618" spans="1:19" s="259" customFormat="1" ht="15.75" customHeight="1" x14ac:dyDescent="0.25">
      <c r="A618" s="58">
        <v>2402</v>
      </c>
      <c r="B618" s="59"/>
      <c r="C618" s="59"/>
      <c r="D618" s="59"/>
      <c r="E618" s="59"/>
      <c r="F618" s="59"/>
      <c r="G618" s="59"/>
      <c r="H618" s="59"/>
      <c r="I618" s="59"/>
      <c r="J618" s="59">
        <v>5</v>
      </c>
      <c r="K618" s="144">
        <v>5</v>
      </c>
      <c r="L618" s="257"/>
      <c r="M618" s="130"/>
      <c r="N618" s="244"/>
      <c r="O618" s="233"/>
      <c r="P618" s="196">
        <v>10</v>
      </c>
      <c r="Q618" s="234"/>
      <c r="R618" s="233"/>
    </row>
    <row r="619" spans="1:19" s="259" customFormat="1" ht="15.75" customHeight="1" x14ac:dyDescent="0.25">
      <c r="A619" s="58">
        <v>2501</v>
      </c>
      <c r="B619" s="59"/>
      <c r="C619" s="59"/>
      <c r="D619" s="59"/>
      <c r="E619" s="59"/>
      <c r="F619" s="59"/>
      <c r="G619" s="59"/>
      <c r="H619" s="59"/>
      <c r="I619" s="59"/>
      <c r="J619" s="59">
        <v>2</v>
      </c>
      <c r="K619" s="144">
        <v>3</v>
      </c>
      <c r="L619" s="257"/>
      <c r="M619" s="130"/>
      <c r="N619" s="244"/>
      <c r="O619" s="129"/>
      <c r="P619" s="198">
        <v>4</v>
      </c>
      <c r="Q619" s="124"/>
      <c r="R619" s="233"/>
    </row>
    <row r="620" spans="1:19" s="259" customFormat="1" ht="15.75" customHeight="1" x14ac:dyDescent="0.25">
      <c r="A620" s="58">
        <v>2502</v>
      </c>
      <c r="B620" s="59"/>
      <c r="C620" s="59"/>
      <c r="D620" s="59"/>
      <c r="E620" s="59"/>
      <c r="F620" s="59"/>
      <c r="G620" s="59"/>
      <c r="H620" s="59"/>
      <c r="I620" s="59"/>
      <c r="J620" s="59"/>
      <c r="K620" s="144"/>
      <c r="L620" s="257"/>
      <c r="M620" s="130"/>
      <c r="N620" s="244"/>
      <c r="O620" s="191" t="s">
        <v>83</v>
      </c>
      <c r="P620" s="197">
        <v>30</v>
      </c>
      <c r="Q620" s="111">
        <f>K623</f>
        <v>46</v>
      </c>
      <c r="R620" s="193" t="s">
        <v>11</v>
      </c>
    </row>
    <row r="621" spans="1:19" s="259" customFormat="1" ht="15.75" customHeight="1" x14ac:dyDescent="0.25">
      <c r="A621" s="58">
        <v>2601</v>
      </c>
      <c r="B621" s="59"/>
      <c r="C621" s="59"/>
      <c r="D621" s="59"/>
      <c r="E621" s="59"/>
      <c r="F621" s="59"/>
      <c r="G621" s="59"/>
      <c r="H621" s="59"/>
      <c r="I621" s="59"/>
      <c r="J621" s="59"/>
      <c r="K621" s="144"/>
      <c r="L621" s="257"/>
      <c r="M621" s="130"/>
      <c r="N621" s="244"/>
      <c r="O621" s="192" t="s">
        <v>85</v>
      </c>
      <c r="P621" s="86">
        <f>IF(P620/B607=0,"",P620/B607)</f>
        <v>0.22727272727272727</v>
      </c>
      <c r="Q621" s="112">
        <f>IF(P620/Q620=0,"",P620/Q620)</f>
        <v>0.65217391304347827</v>
      </c>
      <c r="R621" s="194" t="s">
        <v>86</v>
      </c>
    </row>
    <row r="622" spans="1:19" s="259" customFormat="1" ht="15.75" customHeight="1" x14ac:dyDescent="0.25">
      <c r="A622" s="58">
        <v>2602</v>
      </c>
      <c r="B622" s="59"/>
      <c r="C622" s="59"/>
      <c r="D622" s="59"/>
      <c r="E622" s="59"/>
      <c r="F622" s="59"/>
      <c r="G622" s="59"/>
      <c r="H622" s="59"/>
      <c r="I622" s="59"/>
      <c r="J622" s="59"/>
      <c r="K622" s="144"/>
      <c r="L622" s="258"/>
      <c r="M622" s="245"/>
      <c r="N622" s="246"/>
      <c r="O622" s="90"/>
      <c r="P622" s="91"/>
      <c r="Q622" s="91"/>
      <c r="R622" s="113"/>
    </row>
    <row r="623" spans="1:19" ht="18" customHeight="1" x14ac:dyDescent="0.25">
      <c r="A623" s="28"/>
      <c r="B623" s="280" t="s">
        <v>111</v>
      </c>
      <c r="C623" s="280"/>
      <c r="D623" s="280"/>
      <c r="E623" s="280"/>
      <c r="F623" s="280"/>
      <c r="G623" s="280"/>
      <c r="H623" s="280"/>
      <c r="I623" s="280"/>
      <c r="J623" s="280"/>
      <c r="K623" s="93">
        <f>SUM(K607:K619)</f>
        <v>46</v>
      </c>
      <c r="L623" s="94">
        <f>IF(K615=0,"",K615/B607)</f>
        <v>6.0606060606060608E-2</v>
      </c>
      <c r="M623" s="94">
        <f>IF(K623=0,"",K623/B607)</f>
        <v>0.34848484848484851</v>
      </c>
      <c r="N623" s="94">
        <f>IF(K615=0,"",M623-L623)</f>
        <v>0.2878787878787879</v>
      </c>
      <c r="O623" s="3"/>
      <c r="P623" s="29"/>
      <c r="Q623" s="22"/>
      <c r="R623" s="3"/>
    </row>
    <row r="624" spans="1:19" ht="12.75" customHeight="1" x14ac:dyDescent="0.2"/>
    <row r="625" spans="1:19" ht="12.75" customHeight="1" x14ac:dyDescent="0.2"/>
    <row r="626" spans="1:19" ht="26.25" x14ac:dyDescent="0.4">
      <c r="A626" s="2"/>
      <c r="B626" s="270" t="s">
        <v>99</v>
      </c>
      <c r="C626" s="271"/>
      <c r="D626" s="271"/>
      <c r="E626" s="271"/>
      <c r="F626" s="271"/>
      <c r="G626" s="271"/>
      <c r="H626" s="271"/>
      <c r="I626" s="271"/>
      <c r="J626" s="271"/>
      <c r="K626" s="179" t="s">
        <v>118</v>
      </c>
      <c r="L626" s="57"/>
      <c r="M626" s="57"/>
      <c r="N626" s="29"/>
      <c r="O626" s="3"/>
      <c r="P626" s="29"/>
      <c r="Q626" s="29"/>
      <c r="R626" s="29"/>
    </row>
    <row r="627" spans="1:19" ht="20.25" x14ac:dyDescent="0.2">
      <c r="A627" s="293" t="s">
        <v>10</v>
      </c>
      <c r="B627" s="273" t="s">
        <v>100</v>
      </c>
      <c r="C627" s="274"/>
      <c r="D627" s="274"/>
      <c r="E627" s="274"/>
      <c r="F627" s="274"/>
      <c r="G627" s="274"/>
      <c r="H627" s="274"/>
      <c r="I627" s="274"/>
      <c r="J627" s="275"/>
      <c r="K627" s="276" t="s">
        <v>11</v>
      </c>
      <c r="L627" s="269" t="s">
        <v>3</v>
      </c>
      <c r="M627" s="269" t="s">
        <v>4</v>
      </c>
      <c r="N627" s="278" t="s">
        <v>5</v>
      </c>
      <c r="O627" s="269" t="s">
        <v>6</v>
      </c>
      <c r="P627" s="267" t="s">
        <v>7</v>
      </c>
      <c r="Q627" s="267" t="s">
        <v>8</v>
      </c>
      <c r="R627" s="269" t="s">
        <v>101</v>
      </c>
    </row>
    <row r="628" spans="1:19" ht="15.75" x14ac:dyDescent="0.25">
      <c r="A628" s="268"/>
      <c r="B628" s="58" t="s">
        <v>102</v>
      </c>
      <c r="C628" s="58" t="s">
        <v>103</v>
      </c>
      <c r="D628" s="58" t="s">
        <v>104</v>
      </c>
      <c r="E628" s="58" t="s">
        <v>105</v>
      </c>
      <c r="F628" s="58" t="s">
        <v>106</v>
      </c>
      <c r="G628" s="58" t="s">
        <v>107</v>
      </c>
      <c r="H628" s="58" t="s">
        <v>108</v>
      </c>
      <c r="I628" s="58" t="s">
        <v>109</v>
      </c>
      <c r="J628" s="58" t="s">
        <v>110</v>
      </c>
      <c r="K628" s="277"/>
      <c r="L628" s="268"/>
      <c r="M628" s="268"/>
      <c r="N628" s="268"/>
      <c r="O628" s="268"/>
      <c r="P628" s="268"/>
      <c r="Q628" s="268"/>
      <c r="R628" s="268"/>
    </row>
    <row r="629" spans="1:19" s="259" customFormat="1" ht="15.75" customHeight="1" x14ac:dyDescent="0.25">
      <c r="A629" s="58">
        <v>1902</v>
      </c>
      <c r="B629" s="59">
        <v>103</v>
      </c>
      <c r="C629" s="59"/>
      <c r="D629" s="59"/>
      <c r="E629" s="59"/>
      <c r="F629" s="59"/>
      <c r="G629" s="59"/>
      <c r="H629" s="59"/>
      <c r="I629" s="59"/>
      <c r="J629" s="59"/>
      <c r="K629" s="144"/>
      <c r="L629" s="220"/>
      <c r="M629" s="221"/>
      <c r="N629" s="222"/>
      <c r="O629" s="229"/>
      <c r="P629" s="63">
        <f>B629</f>
        <v>103</v>
      </c>
      <c r="Q629" s="230"/>
      <c r="R629" s="229"/>
    </row>
    <row r="630" spans="1:19" s="259" customFormat="1" ht="15.75" customHeight="1" x14ac:dyDescent="0.25">
      <c r="A630" s="58">
        <v>2001</v>
      </c>
      <c r="B630" s="59"/>
      <c r="C630" s="59">
        <v>87</v>
      </c>
      <c r="D630" s="59"/>
      <c r="E630" s="59"/>
      <c r="F630" s="59"/>
      <c r="G630" s="59"/>
      <c r="H630" s="59"/>
      <c r="I630" s="59"/>
      <c r="J630" s="59"/>
      <c r="K630" s="144"/>
      <c r="L630" s="223"/>
      <c r="M630" s="129"/>
      <c r="N630" s="224"/>
      <c r="O630" s="67">
        <f>IF(C630=0,"",C630/B629)</f>
        <v>0.84466019417475724</v>
      </c>
      <c r="P630" s="68">
        <v>90</v>
      </c>
      <c r="Q630" s="231">
        <f t="shared" ref="Q630:Q637" si="57">IF(P630=0,"",P630/P629)</f>
        <v>0.87378640776699024</v>
      </c>
      <c r="R630" s="231">
        <f t="shared" ref="R630:R637" si="58">IF(P630=0,"",100%-Q630)</f>
        <v>0.12621359223300976</v>
      </c>
    </row>
    <row r="631" spans="1:19" s="259" customFormat="1" ht="15.75" customHeight="1" x14ac:dyDescent="0.25">
      <c r="A631" s="58">
        <v>2002</v>
      </c>
      <c r="B631" s="59"/>
      <c r="C631" s="59"/>
      <c r="D631" s="59">
        <v>76</v>
      </c>
      <c r="E631" s="59"/>
      <c r="F631" s="59"/>
      <c r="G631" s="59"/>
      <c r="H631" s="59"/>
      <c r="I631" s="59"/>
      <c r="J631" s="59"/>
      <c r="K631" s="144"/>
      <c r="L631" s="223"/>
      <c r="M631" s="129"/>
      <c r="N631" s="224"/>
      <c r="O631" s="67">
        <f>IF(D631=0,"",D631/C630)</f>
        <v>0.87356321839080464</v>
      </c>
      <c r="P631" s="68">
        <v>83</v>
      </c>
      <c r="Q631" s="231">
        <f t="shared" si="57"/>
        <v>0.92222222222222228</v>
      </c>
      <c r="R631" s="231">
        <f t="shared" si="58"/>
        <v>7.7777777777777724E-2</v>
      </c>
      <c r="S631" s="8">
        <f>P631/P629</f>
        <v>0.80582524271844658</v>
      </c>
    </row>
    <row r="632" spans="1:19" s="259" customFormat="1" ht="15.75" customHeight="1" x14ac:dyDescent="0.25">
      <c r="A632" s="58">
        <v>2101</v>
      </c>
      <c r="B632" s="59"/>
      <c r="C632" s="59"/>
      <c r="D632" s="59"/>
      <c r="E632" s="59">
        <v>63</v>
      </c>
      <c r="F632" s="59"/>
      <c r="G632" s="59"/>
      <c r="H632" s="59"/>
      <c r="I632" s="59"/>
      <c r="J632" s="59"/>
      <c r="K632" s="144"/>
      <c r="L632" s="223"/>
      <c r="M632" s="129"/>
      <c r="N632" s="224"/>
      <c r="O632" s="67">
        <f>IF(E632=0,"",E632/D631)</f>
        <v>0.82894736842105265</v>
      </c>
      <c r="P632" s="68">
        <v>80</v>
      </c>
      <c r="Q632" s="231">
        <f t="shared" si="57"/>
        <v>0.96385542168674698</v>
      </c>
      <c r="R632" s="231">
        <f t="shared" si="58"/>
        <v>3.6144578313253017E-2</v>
      </c>
    </row>
    <row r="633" spans="1:19" s="259" customFormat="1" ht="15.75" customHeight="1" x14ac:dyDescent="0.25">
      <c r="A633" s="58">
        <v>2102</v>
      </c>
      <c r="B633" s="59"/>
      <c r="C633" s="59"/>
      <c r="D633" s="59"/>
      <c r="E633" s="59"/>
      <c r="F633" s="59">
        <v>55</v>
      </c>
      <c r="G633" s="59"/>
      <c r="H633" s="59"/>
      <c r="I633" s="59"/>
      <c r="J633" s="59"/>
      <c r="K633" s="144"/>
      <c r="L633" s="223"/>
      <c r="M633" s="129"/>
      <c r="N633" s="224"/>
      <c r="O633" s="67">
        <f>IF(F633=0,"",F633/E632)</f>
        <v>0.87301587301587302</v>
      </c>
      <c r="P633" s="68">
        <v>78</v>
      </c>
      <c r="Q633" s="231">
        <f t="shared" si="57"/>
        <v>0.97499999999999998</v>
      </c>
      <c r="R633" s="231">
        <f t="shared" si="58"/>
        <v>2.5000000000000022E-2</v>
      </c>
    </row>
    <row r="634" spans="1:19" s="259" customFormat="1" ht="15.75" customHeight="1" x14ac:dyDescent="0.25">
      <c r="A634" s="58">
        <v>2201</v>
      </c>
      <c r="B634" s="59"/>
      <c r="C634" s="59"/>
      <c r="D634" s="59"/>
      <c r="E634" s="59"/>
      <c r="F634" s="59"/>
      <c r="G634" s="59">
        <v>46</v>
      </c>
      <c r="H634" s="59"/>
      <c r="I634" s="59"/>
      <c r="J634" s="59"/>
      <c r="K634" s="144"/>
      <c r="L634" s="223"/>
      <c r="M634" s="129"/>
      <c r="N634" s="224"/>
      <c r="O634" s="67">
        <f>IF(G634=0,"",G634/F633)</f>
        <v>0.83636363636363631</v>
      </c>
      <c r="P634" s="68">
        <v>67</v>
      </c>
      <c r="Q634" s="231">
        <f t="shared" si="57"/>
        <v>0.85897435897435892</v>
      </c>
      <c r="R634" s="231">
        <f t="shared" si="58"/>
        <v>0.14102564102564108</v>
      </c>
    </row>
    <row r="635" spans="1:19" s="259" customFormat="1" ht="15.75" customHeight="1" x14ac:dyDescent="0.25">
      <c r="A635" s="58">
        <v>2202</v>
      </c>
      <c r="B635" s="59"/>
      <c r="C635" s="59"/>
      <c r="D635" s="59"/>
      <c r="E635" s="59"/>
      <c r="F635" s="59"/>
      <c r="G635" s="59"/>
      <c r="H635" s="59">
        <v>46</v>
      </c>
      <c r="I635" s="59"/>
      <c r="J635" s="59"/>
      <c r="K635" s="144"/>
      <c r="L635" s="223"/>
      <c r="M635" s="129"/>
      <c r="N635" s="224"/>
      <c r="O635" s="67">
        <f>IF(H635=0,"",H635/G634)</f>
        <v>1</v>
      </c>
      <c r="P635" s="68">
        <v>65</v>
      </c>
      <c r="Q635" s="231">
        <f t="shared" si="57"/>
        <v>0.97014925373134331</v>
      </c>
      <c r="R635" s="231">
        <f t="shared" si="58"/>
        <v>2.9850746268656692E-2</v>
      </c>
    </row>
    <row r="636" spans="1:19" s="259" customFormat="1" ht="15.75" customHeight="1" x14ac:dyDescent="0.25">
      <c r="A636" s="58">
        <v>2301</v>
      </c>
      <c r="B636" s="59"/>
      <c r="C636" s="59"/>
      <c r="D636" s="59"/>
      <c r="E636" s="59"/>
      <c r="F636" s="59"/>
      <c r="G636" s="59"/>
      <c r="H636" s="59"/>
      <c r="I636" s="59">
        <v>36</v>
      </c>
      <c r="J636" s="59"/>
      <c r="K636" s="144">
        <v>1</v>
      </c>
      <c r="L636" s="223"/>
      <c r="M636" s="129"/>
      <c r="N636" s="224"/>
      <c r="O636" s="67">
        <f>IF(I636=0,"",I636/H635)</f>
        <v>0.78260869565217395</v>
      </c>
      <c r="P636" s="68">
        <v>62</v>
      </c>
      <c r="Q636" s="231">
        <f t="shared" si="57"/>
        <v>0.9538461538461539</v>
      </c>
      <c r="R636" s="231">
        <f t="shared" si="58"/>
        <v>4.6153846153846101E-2</v>
      </c>
    </row>
    <row r="637" spans="1:19" s="259" customFormat="1" ht="15.75" customHeight="1" x14ac:dyDescent="0.25">
      <c r="A637" s="58">
        <v>2302</v>
      </c>
      <c r="B637" s="59"/>
      <c r="C637" s="59"/>
      <c r="D637" s="59"/>
      <c r="E637" s="59"/>
      <c r="F637" s="59"/>
      <c r="G637" s="59"/>
      <c r="H637" s="59"/>
      <c r="I637" s="59"/>
      <c r="J637" s="59">
        <v>35</v>
      </c>
      <c r="K637" s="144">
        <v>6</v>
      </c>
      <c r="L637" s="223"/>
      <c r="M637" s="129"/>
      <c r="N637" s="224"/>
      <c r="O637" s="71">
        <f>IF(J637=0,"",J637/I636)</f>
        <v>0.97222222222222221</v>
      </c>
      <c r="P637" s="68">
        <v>59</v>
      </c>
      <c r="Q637" s="71">
        <f t="shared" si="57"/>
        <v>0.95161290322580649</v>
      </c>
      <c r="R637" s="71">
        <f t="shared" si="58"/>
        <v>4.8387096774193505E-2</v>
      </c>
    </row>
    <row r="638" spans="1:19" s="259" customFormat="1" ht="15.75" customHeight="1" x14ac:dyDescent="0.25">
      <c r="A638" s="58">
        <v>2401</v>
      </c>
      <c r="B638" s="59"/>
      <c r="C638" s="59"/>
      <c r="D638" s="59"/>
      <c r="E638" s="59"/>
      <c r="F638" s="59"/>
      <c r="G638" s="59"/>
      <c r="H638" s="59"/>
      <c r="I638" s="59"/>
      <c r="J638" s="59">
        <v>42</v>
      </c>
      <c r="K638" s="144">
        <v>30</v>
      </c>
      <c r="L638" s="223"/>
      <c r="M638" s="129"/>
      <c r="N638" s="225"/>
      <c r="O638" s="129"/>
      <c r="P638" s="68">
        <v>51</v>
      </c>
      <c r="Q638" s="129"/>
      <c r="R638" s="232"/>
    </row>
    <row r="639" spans="1:19" s="259" customFormat="1" ht="15.75" customHeight="1" x14ac:dyDescent="0.25">
      <c r="A639" s="58">
        <v>2402</v>
      </c>
      <c r="B639" s="59"/>
      <c r="C639" s="59"/>
      <c r="D639" s="59"/>
      <c r="E639" s="59"/>
      <c r="F639" s="59"/>
      <c r="G639" s="59"/>
      <c r="H639" s="59"/>
      <c r="I639" s="59"/>
      <c r="J639" s="59">
        <v>15</v>
      </c>
      <c r="K639" s="144">
        <v>9</v>
      </c>
      <c r="L639" s="223"/>
      <c r="M639" s="129"/>
      <c r="N639" s="225"/>
      <c r="O639" s="233"/>
      <c r="P639" s="109">
        <v>18</v>
      </c>
      <c r="Q639" s="234"/>
      <c r="R639" s="233"/>
    </row>
    <row r="640" spans="1:19" s="259" customFormat="1" ht="15.75" customHeight="1" x14ac:dyDescent="0.25">
      <c r="A640" s="58">
        <v>2501</v>
      </c>
      <c r="B640" s="59"/>
      <c r="C640" s="59"/>
      <c r="D640" s="59"/>
      <c r="E640" s="59"/>
      <c r="F640" s="59"/>
      <c r="G640" s="59"/>
      <c r="H640" s="59"/>
      <c r="I640" s="59"/>
      <c r="J640" s="59">
        <v>6</v>
      </c>
      <c r="K640" s="144">
        <v>2</v>
      </c>
      <c r="L640" s="223"/>
      <c r="M640" s="129"/>
      <c r="N640" s="225"/>
      <c r="O640" s="233"/>
      <c r="P640" s="109">
        <v>8</v>
      </c>
      <c r="Q640" s="234"/>
      <c r="R640" s="233"/>
    </row>
    <row r="641" spans="1:19" s="259" customFormat="1" ht="15.75" customHeight="1" x14ac:dyDescent="0.25">
      <c r="A641" s="58">
        <v>2502</v>
      </c>
      <c r="B641" s="59"/>
      <c r="C641" s="59"/>
      <c r="D641" s="59"/>
      <c r="E641" s="59"/>
      <c r="F641" s="59"/>
      <c r="G641" s="59"/>
      <c r="H641" s="59"/>
      <c r="I641" s="59"/>
      <c r="J641" s="59"/>
      <c r="K641" s="144"/>
      <c r="L641" s="223"/>
      <c r="M641" s="129"/>
      <c r="N641" s="225"/>
      <c r="O641" s="129"/>
      <c r="P641" s="225"/>
      <c r="Q641" s="124"/>
      <c r="R641" s="233"/>
    </row>
    <row r="642" spans="1:19" s="259" customFormat="1" ht="15.75" customHeight="1" x14ac:dyDescent="0.25">
      <c r="A642" s="58">
        <v>2601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144"/>
      <c r="L642" s="223"/>
      <c r="M642" s="129"/>
      <c r="N642" s="225"/>
      <c r="O642" s="191" t="s">
        <v>83</v>
      </c>
      <c r="P642" s="82">
        <v>11</v>
      </c>
      <c r="Q642" s="111">
        <f>K645</f>
        <v>48</v>
      </c>
      <c r="R642" s="193" t="s">
        <v>11</v>
      </c>
    </row>
    <row r="643" spans="1:19" s="259" customFormat="1" ht="15.75" customHeight="1" x14ac:dyDescent="0.25">
      <c r="A643" s="58">
        <v>2602</v>
      </c>
      <c r="B643" s="59"/>
      <c r="C643" s="59"/>
      <c r="D643" s="59"/>
      <c r="E643" s="59"/>
      <c r="F643" s="59"/>
      <c r="G643" s="59"/>
      <c r="H643" s="59"/>
      <c r="I643" s="59"/>
      <c r="J643" s="59"/>
      <c r="K643" s="144"/>
      <c r="L643" s="223"/>
      <c r="M643" s="129"/>
      <c r="N643" s="225"/>
      <c r="O643" s="192" t="s">
        <v>85</v>
      </c>
      <c r="P643" s="86">
        <f>IF(P642/B629=0,"",P642/B629)</f>
        <v>0.10679611650485436</v>
      </c>
      <c r="Q643" s="112">
        <f>IF(P642/Q642=0,"",P642/Q642)</f>
        <v>0.22916666666666666</v>
      </c>
      <c r="R643" s="194" t="s">
        <v>86</v>
      </c>
    </row>
    <row r="644" spans="1:19" s="259" customFormat="1" ht="15.75" customHeight="1" x14ac:dyDescent="0.25">
      <c r="A644" s="58">
        <v>2701</v>
      </c>
      <c r="B644" s="59"/>
      <c r="C644" s="59"/>
      <c r="D644" s="59"/>
      <c r="E644" s="59"/>
      <c r="F644" s="59"/>
      <c r="G644" s="59"/>
      <c r="H644" s="59"/>
      <c r="I644" s="59"/>
      <c r="J644" s="59"/>
      <c r="K644" s="144"/>
      <c r="L644" s="226"/>
      <c r="M644" s="227"/>
      <c r="N644" s="228"/>
      <c r="O644" s="90"/>
      <c r="P644" s="91"/>
      <c r="Q644" s="91"/>
      <c r="R644" s="113"/>
    </row>
    <row r="645" spans="1:19" ht="18" customHeight="1" x14ac:dyDescent="0.25">
      <c r="A645" s="28"/>
      <c r="B645" s="280" t="s">
        <v>111</v>
      </c>
      <c r="C645" s="280"/>
      <c r="D645" s="280"/>
      <c r="E645" s="280"/>
      <c r="F645" s="280"/>
      <c r="G645" s="280"/>
      <c r="H645" s="280"/>
      <c r="I645" s="280"/>
      <c r="J645" s="280"/>
      <c r="K645" s="93">
        <f>SUM(K629:K641)</f>
        <v>48</v>
      </c>
      <c r="L645" s="94">
        <f>SUM(K635:K637)/B629</f>
        <v>6.7961165048543687E-2</v>
      </c>
      <c r="M645" s="94">
        <f>IF(K645=0,"",K645/B629)</f>
        <v>0.46601941747572817</v>
      </c>
      <c r="N645" s="94">
        <f>IF(K637=0,"",M645-L645)</f>
        <v>0.39805825242718451</v>
      </c>
      <c r="O645" s="3"/>
      <c r="P645" s="29"/>
      <c r="Q645" s="22"/>
      <c r="R645" s="3"/>
    </row>
    <row r="646" spans="1:19" ht="12.75" customHeight="1" x14ac:dyDescent="0.2"/>
    <row r="647" spans="1:19" ht="12.75" customHeight="1" x14ac:dyDescent="0.2"/>
    <row r="648" spans="1:19" ht="26.25" x14ac:dyDescent="0.4">
      <c r="A648" s="2"/>
      <c r="B648" s="270" t="s">
        <v>99</v>
      </c>
      <c r="C648" s="271"/>
      <c r="D648" s="271"/>
      <c r="E648" s="271"/>
      <c r="F648" s="271"/>
      <c r="G648" s="271"/>
      <c r="H648" s="271"/>
      <c r="I648" s="271"/>
      <c r="J648" s="271"/>
      <c r="K648" s="179" t="s">
        <v>119</v>
      </c>
      <c r="L648" s="57"/>
      <c r="M648" s="57"/>
      <c r="N648" s="29"/>
      <c r="O648" s="3"/>
      <c r="P648" s="29"/>
      <c r="Q648" s="29"/>
      <c r="R648" s="29"/>
    </row>
    <row r="649" spans="1:19" ht="20.25" x14ac:dyDescent="0.2">
      <c r="A649" s="293" t="s">
        <v>10</v>
      </c>
      <c r="B649" s="273" t="s">
        <v>100</v>
      </c>
      <c r="C649" s="274"/>
      <c r="D649" s="274"/>
      <c r="E649" s="274"/>
      <c r="F649" s="274"/>
      <c r="G649" s="274"/>
      <c r="H649" s="274"/>
      <c r="I649" s="274"/>
      <c r="J649" s="275"/>
      <c r="K649" s="276" t="s">
        <v>11</v>
      </c>
      <c r="L649" s="269" t="s">
        <v>3</v>
      </c>
      <c r="M649" s="269" t="s">
        <v>4</v>
      </c>
      <c r="N649" s="278" t="s">
        <v>5</v>
      </c>
      <c r="O649" s="269" t="s">
        <v>6</v>
      </c>
      <c r="P649" s="267" t="s">
        <v>7</v>
      </c>
      <c r="Q649" s="267" t="s">
        <v>8</v>
      </c>
      <c r="R649" s="269" t="s">
        <v>101</v>
      </c>
    </row>
    <row r="650" spans="1:19" ht="15.75" x14ac:dyDescent="0.25">
      <c r="A650" s="268"/>
      <c r="B650" s="58" t="s">
        <v>102</v>
      </c>
      <c r="C650" s="58" t="s">
        <v>103</v>
      </c>
      <c r="D650" s="58" t="s">
        <v>104</v>
      </c>
      <c r="E650" s="58" t="s">
        <v>105</v>
      </c>
      <c r="F650" s="58" t="s">
        <v>106</v>
      </c>
      <c r="G650" s="58" t="s">
        <v>107</v>
      </c>
      <c r="H650" s="58" t="s">
        <v>108</v>
      </c>
      <c r="I650" s="58" t="s">
        <v>109</v>
      </c>
      <c r="J650" s="58" t="s">
        <v>110</v>
      </c>
      <c r="K650" s="277"/>
      <c r="L650" s="268"/>
      <c r="M650" s="268"/>
      <c r="N650" s="268"/>
      <c r="O650" s="268"/>
      <c r="P650" s="268"/>
      <c r="Q650" s="268"/>
      <c r="R650" s="268"/>
    </row>
    <row r="651" spans="1:19" s="259" customFormat="1" ht="15.75" customHeight="1" x14ac:dyDescent="0.25">
      <c r="A651" s="58">
        <v>2001</v>
      </c>
      <c r="B651" s="59">
        <v>113</v>
      </c>
      <c r="C651" s="59"/>
      <c r="D651" s="59"/>
      <c r="E651" s="59"/>
      <c r="F651" s="59"/>
      <c r="G651" s="59"/>
      <c r="H651" s="59"/>
      <c r="I651" s="59"/>
      <c r="J651" s="59"/>
      <c r="K651" s="144"/>
      <c r="L651" s="220"/>
      <c r="M651" s="221"/>
      <c r="N651" s="222"/>
      <c r="O651" s="229"/>
      <c r="P651" s="63">
        <f>B651</f>
        <v>113</v>
      </c>
      <c r="Q651" s="230"/>
      <c r="R651" s="229"/>
    </row>
    <row r="652" spans="1:19" s="259" customFormat="1" ht="15.75" customHeight="1" x14ac:dyDescent="0.25">
      <c r="A652" s="58">
        <v>2002</v>
      </c>
      <c r="B652" s="59"/>
      <c r="C652" s="59">
        <v>101</v>
      </c>
      <c r="D652" s="59"/>
      <c r="E652" s="59"/>
      <c r="F652" s="59"/>
      <c r="G652" s="59"/>
      <c r="H652" s="59"/>
      <c r="I652" s="59"/>
      <c r="J652" s="59"/>
      <c r="K652" s="144"/>
      <c r="L652" s="223"/>
      <c r="M652" s="129"/>
      <c r="N652" s="224"/>
      <c r="O652" s="67">
        <f>IF(C652=0,"",C652/B651)</f>
        <v>0.89380530973451322</v>
      </c>
      <c r="P652" s="68">
        <v>101</v>
      </c>
      <c r="Q652" s="231">
        <f t="shared" ref="Q652:Q659" si="59">IF(P652=0,"",P652/P651)</f>
        <v>0.89380530973451322</v>
      </c>
      <c r="R652" s="231">
        <f t="shared" ref="R652:R659" si="60">IF(P652=0,"",100%-Q652)</f>
        <v>0.10619469026548678</v>
      </c>
    </row>
    <row r="653" spans="1:19" s="259" customFormat="1" ht="15.75" customHeight="1" x14ac:dyDescent="0.25">
      <c r="A653" s="58">
        <v>2101</v>
      </c>
      <c r="B653" s="59"/>
      <c r="C653" s="59"/>
      <c r="D653" s="59">
        <v>83</v>
      </c>
      <c r="E653" s="59"/>
      <c r="F653" s="59"/>
      <c r="G653" s="59"/>
      <c r="H653" s="59"/>
      <c r="I653" s="59"/>
      <c r="J653" s="59"/>
      <c r="K653" s="144"/>
      <c r="L653" s="223"/>
      <c r="M653" s="129"/>
      <c r="N653" s="224"/>
      <c r="O653" s="67">
        <f>IF(D653=0,"",D653/C652)</f>
        <v>0.82178217821782173</v>
      </c>
      <c r="P653" s="68">
        <v>94</v>
      </c>
      <c r="Q653" s="231">
        <f t="shared" si="59"/>
        <v>0.93069306930693074</v>
      </c>
      <c r="R653" s="231">
        <f t="shared" si="60"/>
        <v>6.9306930693069257E-2</v>
      </c>
      <c r="S653" s="8">
        <f>P653/P651</f>
        <v>0.83185840707964598</v>
      </c>
    </row>
    <row r="654" spans="1:19" s="259" customFormat="1" ht="15.75" customHeight="1" x14ac:dyDescent="0.25">
      <c r="A654" s="58">
        <v>2102</v>
      </c>
      <c r="B654" s="59"/>
      <c r="C654" s="59"/>
      <c r="D654" s="59"/>
      <c r="E654" s="59">
        <v>72</v>
      </c>
      <c r="F654" s="59"/>
      <c r="G654" s="59"/>
      <c r="H654" s="59"/>
      <c r="I654" s="59"/>
      <c r="J654" s="59"/>
      <c r="K654" s="144"/>
      <c r="L654" s="223"/>
      <c r="M654" s="129"/>
      <c r="N654" s="224"/>
      <c r="O654" s="67">
        <f>IF(E654=0,"",E654/D653)</f>
        <v>0.86746987951807231</v>
      </c>
      <c r="P654" s="68">
        <v>86</v>
      </c>
      <c r="Q654" s="231">
        <f t="shared" si="59"/>
        <v>0.91489361702127658</v>
      </c>
      <c r="R654" s="231">
        <f t="shared" si="60"/>
        <v>8.5106382978723416E-2</v>
      </c>
    </row>
    <row r="655" spans="1:19" s="259" customFormat="1" ht="15.75" customHeight="1" x14ac:dyDescent="0.25">
      <c r="A655" s="58">
        <v>2201</v>
      </c>
      <c r="B655" s="59"/>
      <c r="C655" s="59"/>
      <c r="D655" s="59"/>
      <c r="E655" s="59"/>
      <c r="F655" s="59">
        <v>64</v>
      </c>
      <c r="G655" s="59"/>
      <c r="H655" s="59"/>
      <c r="I655" s="59"/>
      <c r="J655" s="59"/>
      <c r="K655" s="144"/>
      <c r="L655" s="223"/>
      <c r="M655" s="129"/>
      <c r="N655" s="224"/>
      <c r="O655" s="67">
        <f>IF(F655=0,"",F655/E654)</f>
        <v>0.88888888888888884</v>
      </c>
      <c r="P655" s="68">
        <v>80</v>
      </c>
      <c r="Q655" s="231">
        <f t="shared" si="59"/>
        <v>0.93023255813953487</v>
      </c>
      <c r="R655" s="231">
        <f t="shared" si="60"/>
        <v>6.9767441860465129E-2</v>
      </c>
    </row>
    <row r="656" spans="1:19" s="259" customFormat="1" ht="15.75" customHeight="1" x14ac:dyDescent="0.25">
      <c r="A656" s="58">
        <v>2202</v>
      </c>
      <c r="B656" s="59"/>
      <c r="C656" s="59"/>
      <c r="D656" s="59"/>
      <c r="E656" s="59"/>
      <c r="F656" s="59"/>
      <c r="G656" s="59">
        <v>51</v>
      </c>
      <c r="H656" s="59"/>
      <c r="I656" s="59"/>
      <c r="J656" s="59"/>
      <c r="K656" s="144"/>
      <c r="L656" s="223"/>
      <c r="M656" s="129"/>
      <c r="N656" s="224"/>
      <c r="O656" s="67">
        <f>IF(G656=0,"",G656/F655)</f>
        <v>0.796875</v>
      </c>
      <c r="P656" s="68">
        <v>68</v>
      </c>
      <c r="Q656" s="231">
        <f t="shared" si="59"/>
        <v>0.85</v>
      </c>
      <c r="R656" s="231">
        <f t="shared" si="60"/>
        <v>0.15000000000000002</v>
      </c>
    </row>
    <row r="657" spans="1:18" s="259" customFormat="1" ht="15.75" customHeight="1" x14ac:dyDescent="0.25">
      <c r="A657" s="58">
        <v>2301</v>
      </c>
      <c r="B657" s="59"/>
      <c r="C657" s="59"/>
      <c r="D657" s="59"/>
      <c r="E657" s="59"/>
      <c r="F657" s="59"/>
      <c r="G657" s="59"/>
      <c r="H657" s="59">
        <v>39</v>
      </c>
      <c r="I657" s="59"/>
      <c r="J657" s="59"/>
      <c r="K657" s="144"/>
      <c r="L657" s="223"/>
      <c r="M657" s="129"/>
      <c r="N657" s="224"/>
      <c r="O657" s="67">
        <f>IF(H657=0,"",H657/G656)</f>
        <v>0.76470588235294112</v>
      </c>
      <c r="P657" s="68">
        <v>65</v>
      </c>
      <c r="Q657" s="231">
        <f t="shared" si="59"/>
        <v>0.95588235294117652</v>
      </c>
      <c r="R657" s="231">
        <f t="shared" si="60"/>
        <v>4.4117647058823484E-2</v>
      </c>
    </row>
    <row r="658" spans="1:18" s="259" customFormat="1" ht="15.75" customHeight="1" x14ac:dyDescent="0.25">
      <c r="A658" s="58">
        <v>2302</v>
      </c>
      <c r="B658" s="59"/>
      <c r="C658" s="59"/>
      <c r="D658" s="59"/>
      <c r="E658" s="59"/>
      <c r="F658" s="59"/>
      <c r="G658" s="59"/>
      <c r="H658" s="59"/>
      <c r="I658" s="59">
        <v>24</v>
      </c>
      <c r="J658" s="59"/>
      <c r="K658" s="144">
        <v>1</v>
      </c>
      <c r="L658" s="223"/>
      <c r="M658" s="129"/>
      <c r="N658" s="224"/>
      <c r="O658" s="67">
        <f>IF(I658=0,"",I658/H657)</f>
        <v>0.61538461538461542</v>
      </c>
      <c r="P658" s="68">
        <v>58</v>
      </c>
      <c r="Q658" s="231">
        <f t="shared" si="59"/>
        <v>0.89230769230769236</v>
      </c>
      <c r="R658" s="231">
        <f t="shared" si="60"/>
        <v>0.10769230769230764</v>
      </c>
    </row>
    <row r="659" spans="1:18" s="259" customFormat="1" ht="15.75" customHeight="1" x14ac:dyDescent="0.25">
      <c r="A659" s="58">
        <v>2401</v>
      </c>
      <c r="B659" s="59"/>
      <c r="C659" s="59"/>
      <c r="D659" s="59"/>
      <c r="E659" s="59"/>
      <c r="F659" s="59"/>
      <c r="G659" s="59"/>
      <c r="H659" s="59"/>
      <c r="I659" s="59"/>
      <c r="J659" s="59">
        <v>21</v>
      </c>
      <c r="K659" s="144">
        <v>5</v>
      </c>
      <c r="L659" s="223"/>
      <c r="M659" s="129"/>
      <c r="N659" s="224"/>
      <c r="O659" s="71">
        <f>IF(J659=0,"",J659/I658)</f>
        <v>0.875</v>
      </c>
      <c r="P659" s="68">
        <v>51</v>
      </c>
      <c r="Q659" s="71">
        <f t="shared" si="59"/>
        <v>0.87931034482758619</v>
      </c>
      <c r="R659" s="71">
        <f t="shared" si="60"/>
        <v>0.12068965517241381</v>
      </c>
    </row>
    <row r="660" spans="1:18" s="259" customFormat="1" ht="15.75" customHeight="1" x14ac:dyDescent="0.25">
      <c r="A660" s="58">
        <v>2402</v>
      </c>
      <c r="B660" s="59"/>
      <c r="C660" s="59"/>
      <c r="D660" s="59"/>
      <c r="E660" s="59"/>
      <c r="F660" s="59"/>
      <c r="G660" s="59"/>
      <c r="H660" s="59"/>
      <c r="I660" s="59"/>
      <c r="J660" s="59">
        <v>29</v>
      </c>
      <c r="K660" s="144">
        <v>15</v>
      </c>
      <c r="L660" s="223"/>
      <c r="M660" s="129"/>
      <c r="N660" s="225"/>
      <c r="O660" s="129"/>
      <c r="P660" s="68">
        <v>41</v>
      </c>
      <c r="Q660" s="129"/>
      <c r="R660" s="232"/>
    </row>
    <row r="661" spans="1:18" s="259" customFormat="1" ht="15.75" customHeight="1" x14ac:dyDescent="0.25">
      <c r="A661" s="58">
        <v>2501</v>
      </c>
      <c r="B661" s="59"/>
      <c r="C661" s="59"/>
      <c r="D661" s="59"/>
      <c r="E661" s="59"/>
      <c r="F661" s="59"/>
      <c r="G661" s="59"/>
      <c r="H661" s="59"/>
      <c r="I661" s="59"/>
      <c r="J661" s="59">
        <v>16</v>
      </c>
      <c r="K661" s="144">
        <v>13</v>
      </c>
      <c r="L661" s="223"/>
      <c r="M661" s="129"/>
      <c r="N661" s="225"/>
      <c r="O661" s="233"/>
      <c r="P661" s="109">
        <v>27</v>
      </c>
      <c r="Q661" s="234"/>
      <c r="R661" s="233"/>
    </row>
    <row r="662" spans="1:18" s="259" customFormat="1" ht="15.75" customHeight="1" x14ac:dyDescent="0.25">
      <c r="A662" s="58">
        <v>2502</v>
      </c>
      <c r="B662" s="59"/>
      <c r="C662" s="59"/>
      <c r="D662" s="59"/>
      <c r="E662" s="59"/>
      <c r="F662" s="59"/>
      <c r="G662" s="59"/>
      <c r="H662" s="59"/>
      <c r="I662" s="59"/>
      <c r="J662" s="59"/>
      <c r="K662" s="144"/>
      <c r="L662" s="223"/>
      <c r="M662" s="129"/>
      <c r="N662" s="225"/>
      <c r="O662" s="233"/>
      <c r="P662" s="109"/>
      <c r="Q662" s="234"/>
      <c r="R662" s="233"/>
    </row>
    <row r="663" spans="1:18" s="259" customFormat="1" ht="15.75" customHeight="1" x14ac:dyDescent="0.25">
      <c r="A663" s="58">
        <v>2601</v>
      </c>
      <c r="B663" s="59"/>
      <c r="C663" s="59"/>
      <c r="D663" s="59"/>
      <c r="E663" s="59"/>
      <c r="F663" s="59"/>
      <c r="G663" s="59"/>
      <c r="H663" s="59"/>
      <c r="I663" s="59"/>
      <c r="J663" s="59"/>
      <c r="K663" s="144"/>
      <c r="L663" s="223"/>
      <c r="M663" s="129"/>
      <c r="N663" s="225"/>
      <c r="O663" s="129"/>
      <c r="P663" s="225"/>
      <c r="Q663" s="124"/>
      <c r="R663" s="233"/>
    </row>
    <row r="664" spans="1:18" s="259" customFormat="1" ht="15.75" customHeight="1" x14ac:dyDescent="0.25">
      <c r="A664" s="58">
        <v>2602</v>
      </c>
      <c r="B664" s="59"/>
      <c r="C664" s="59"/>
      <c r="D664" s="59"/>
      <c r="E664" s="59"/>
      <c r="F664" s="59"/>
      <c r="G664" s="59"/>
      <c r="H664" s="59"/>
      <c r="I664" s="59"/>
      <c r="J664" s="59"/>
      <c r="K664" s="144"/>
      <c r="L664" s="223"/>
      <c r="M664" s="129"/>
      <c r="N664" s="225"/>
      <c r="O664" s="191" t="s">
        <v>83</v>
      </c>
      <c r="P664" s="82">
        <v>2</v>
      </c>
      <c r="Q664" s="111">
        <f>K667</f>
        <v>34</v>
      </c>
      <c r="R664" s="193" t="s">
        <v>11</v>
      </c>
    </row>
    <row r="665" spans="1:18" s="259" customFormat="1" ht="15.75" customHeight="1" x14ac:dyDescent="0.25">
      <c r="A665" s="58">
        <v>2701</v>
      </c>
      <c r="B665" s="59"/>
      <c r="C665" s="59"/>
      <c r="D665" s="59"/>
      <c r="E665" s="59"/>
      <c r="F665" s="59"/>
      <c r="G665" s="59"/>
      <c r="H665" s="59"/>
      <c r="I665" s="59"/>
      <c r="J665" s="59"/>
      <c r="K665" s="144"/>
      <c r="L665" s="223"/>
      <c r="M665" s="129"/>
      <c r="N665" s="225"/>
      <c r="O665" s="192" t="s">
        <v>85</v>
      </c>
      <c r="P665" s="86">
        <f>IF(P664/B651=0,"",P664/B651)</f>
        <v>1.7699115044247787E-2</v>
      </c>
      <c r="Q665" s="112">
        <f>IF(P664/Q664=0,"",P664/Q664)</f>
        <v>5.8823529411764705E-2</v>
      </c>
      <c r="R665" s="194" t="s">
        <v>86</v>
      </c>
    </row>
    <row r="666" spans="1:18" s="259" customFormat="1" ht="15.75" customHeight="1" x14ac:dyDescent="0.25">
      <c r="A666" s="58">
        <v>2702</v>
      </c>
      <c r="B666" s="59"/>
      <c r="C666" s="59"/>
      <c r="D666" s="59"/>
      <c r="E666" s="59"/>
      <c r="F666" s="59"/>
      <c r="G666" s="59"/>
      <c r="H666" s="59"/>
      <c r="I666" s="59"/>
      <c r="J666" s="59"/>
      <c r="K666" s="144"/>
      <c r="L666" s="226"/>
      <c r="M666" s="227"/>
      <c r="N666" s="228"/>
      <c r="O666" s="90"/>
      <c r="P666" s="91"/>
      <c r="Q666" s="91"/>
      <c r="R666" s="113"/>
    </row>
    <row r="667" spans="1:18" ht="18" customHeight="1" x14ac:dyDescent="0.25">
      <c r="A667" s="28"/>
      <c r="B667" s="280" t="s">
        <v>111</v>
      </c>
      <c r="C667" s="280"/>
      <c r="D667" s="280"/>
      <c r="E667" s="280"/>
      <c r="F667" s="280"/>
      <c r="G667" s="280"/>
      <c r="H667" s="280"/>
      <c r="I667" s="280"/>
      <c r="J667" s="280"/>
      <c r="K667" s="93">
        <f>SUM(K651:K663)</f>
        <v>34</v>
      </c>
      <c r="L667" s="94">
        <f>SUM(K657:K659)/B651</f>
        <v>5.3097345132743362E-2</v>
      </c>
      <c r="M667" s="94">
        <f>IF(K667=0,"",K667/B651)</f>
        <v>0.30088495575221241</v>
      </c>
      <c r="N667" s="94">
        <f>IF(K659=0,"",M667-L667)</f>
        <v>0.24778761061946905</v>
      </c>
      <c r="O667" s="3"/>
      <c r="P667" s="29"/>
      <c r="Q667" s="22"/>
      <c r="R667" s="3"/>
    </row>
    <row r="668" spans="1:18" ht="12.75" customHeight="1" x14ac:dyDescent="0.2"/>
    <row r="669" spans="1:18" ht="12.75" customHeight="1" x14ac:dyDescent="0.2"/>
    <row r="670" spans="1:18" ht="26.25" x14ac:dyDescent="0.4">
      <c r="A670" s="2"/>
      <c r="B670" s="270" t="s">
        <v>99</v>
      </c>
      <c r="C670" s="271"/>
      <c r="D670" s="271"/>
      <c r="E670" s="271"/>
      <c r="F670" s="271"/>
      <c r="G670" s="271"/>
      <c r="H670" s="271"/>
      <c r="I670" s="271"/>
      <c r="J670" s="271"/>
      <c r="K670" s="179" t="s">
        <v>120</v>
      </c>
      <c r="L670" s="57"/>
      <c r="M670" s="57"/>
      <c r="N670" s="29"/>
      <c r="O670" s="3"/>
      <c r="P670" s="29"/>
      <c r="Q670" s="29"/>
      <c r="R670" s="29"/>
    </row>
    <row r="671" spans="1:18" ht="20.25" x14ac:dyDescent="0.2">
      <c r="A671" s="293" t="s">
        <v>10</v>
      </c>
      <c r="B671" s="273" t="s">
        <v>100</v>
      </c>
      <c r="C671" s="274"/>
      <c r="D671" s="274"/>
      <c r="E671" s="274"/>
      <c r="F671" s="274"/>
      <c r="G671" s="274"/>
      <c r="H671" s="274"/>
      <c r="I671" s="274"/>
      <c r="J671" s="275"/>
      <c r="K671" s="276" t="s">
        <v>11</v>
      </c>
      <c r="L671" s="269" t="s">
        <v>3</v>
      </c>
      <c r="M671" s="269" t="s">
        <v>4</v>
      </c>
      <c r="N671" s="278" t="s">
        <v>5</v>
      </c>
      <c r="O671" s="269" t="s">
        <v>6</v>
      </c>
      <c r="P671" s="267" t="s">
        <v>7</v>
      </c>
      <c r="Q671" s="267" t="s">
        <v>8</v>
      </c>
      <c r="R671" s="269" t="s">
        <v>101</v>
      </c>
    </row>
    <row r="672" spans="1:18" ht="15.75" x14ac:dyDescent="0.25">
      <c r="A672" s="268"/>
      <c r="B672" s="58" t="s">
        <v>102</v>
      </c>
      <c r="C672" s="58" t="s">
        <v>103</v>
      </c>
      <c r="D672" s="58" t="s">
        <v>104</v>
      </c>
      <c r="E672" s="58" t="s">
        <v>105</v>
      </c>
      <c r="F672" s="58" t="s">
        <v>106</v>
      </c>
      <c r="G672" s="58" t="s">
        <v>107</v>
      </c>
      <c r="H672" s="58" t="s">
        <v>108</v>
      </c>
      <c r="I672" s="58" t="s">
        <v>109</v>
      </c>
      <c r="J672" s="58" t="s">
        <v>110</v>
      </c>
      <c r="K672" s="277"/>
      <c r="L672" s="268"/>
      <c r="M672" s="268"/>
      <c r="N672" s="268"/>
      <c r="O672" s="268"/>
      <c r="P672" s="268"/>
      <c r="Q672" s="268"/>
      <c r="R672" s="268"/>
    </row>
    <row r="673" spans="1:19" s="259" customFormat="1" ht="15.75" customHeight="1" x14ac:dyDescent="0.25">
      <c r="A673" s="58">
        <v>2002</v>
      </c>
      <c r="B673" s="59">
        <v>104</v>
      </c>
      <c r="C673" s="59"/>
      <c r="D673" s="59"/>
      <c r="E673" s="59"/>
      <c r="F673" s="59"/>
      <c r="G673" s="59"/>
      <c r="H673" s="59"/>
      <c r="I673" s="59"/>
      <c r="J673" s="59"/>
      <c r="K673" s="144"/>
      <c r="L673" s="220"/>
      <c r="M673" s="221"/>
      <c r="N673" s="222"/>
      <c r="O673" s="229"/>
      <c r="P673" s="63">
        <f>B673</f>
        <v>104</v>
      </c>
      <c r="Q673" s="230"/>
      <c r="R673" s="229"/>
    </row>
    <row r="674" spans="1:19" s="259" customFormat="1" ht="15.75" customHeight="1" x14ac:dyDescent="0.25">
      <c r="A674" s="58">
        <v>2101</v>
      </c>
      <c r="B674" s="59"/>
      <c r="C674" s="59">
        <v>97</v>
      </c>
      <c r="D674" s="59"/>
      <c r="E674" s="59"/>
      <c r="F674" s="59"/>
      <c r="G674" s="59"/>
      <c r="H674" s="59"/>
      <c r="I674" s="59"/>
      <c r="J674" s="59"/>
      <c r="K674" s="144"/>
      <c r="L674" s="223"/>
      <c r="M674" s="129"/>
      <c r="N674" s="224"/>
      <c r="O674" s="67">
        <f>IF(C674=0,"",C674/B673)</f>
        <v>0.93269230769230771</v>
      </c>
      <c r="P674" s="68">
        <v>98</v>
      </c>
      <c r="Q674" s="231">
        <f t="shared" ref="Q674:Q681" si="61">IF(P674=0,"",P674/P673)</f>
        <v>0.94230769230769229</v>
      </c>
      <c r="R674" s="231">
        <f t="shared" ref="R674:R681" si="62">IF(P674=0,"",100%-Q674)</f>
        <v>5.7692307692307709E-2</v>
      </c>
    </row>
    <row r="675" spans="1:19" s="259" customFormat="1" ht="15.75" customHeight="1" x14ac:dyDescent="0.25">
      <c r="A675" s="58">
        <v>2102</v>
      </c>
      <c r="B675" s="59"/>
      <c r="C675" s="59"/>
      <c r="D675" s="59">
        <v>85</v>
      </c>
      <c r="E675" s="59"/>
      <c r="F675" s="59"/>
      <c r="G675" s="59"/>
      <c r="H675" s="59"/>
      <c r="I675" s="59"/>
      <c r="J675" s="59"/>
      <c r="K675" s="144"/>
      <c r="L675" s="223"/>
      <c r="M675" s="129"/>
      <c r="N675" s="224"/>
      <c r="O675" s="67">
        <f>IF(D675=0,"",D675/C674)</f>
        <v>0.87628865979381443</v>
      </c>
      <c r="P675" s="68">
        <v>89</v>
      </c>
      <c r="Q675" s="231">
        <f t="shared" si="61"/>
        <v>0.90816326530612246</v>
      </c>
      <c r="R675" s="231">
        <f t="shared" si="62"/>
        <v>9.1836734693877542E-2</v>
      </c>
      <c r="S675" s="8">
        <f>P675/P673</f>
        <v>0.85576923076923073</v>
      </c>
    </row>
    <row r="676" spans="1:19" s="259" customFormat="1" ht="15.75" customHeight="1" x14ac:dyDescent="0.25">
      <c r="A676" s="58">
        <v>2201</v>
      </c>
      <c r="B676" s="59"/>
      <c r="C676" s="59"/>
      <c r="D676" s="59"/>
      <c r="E676" s="59">
        <v>73</v>
      </c>
      <c r="F676" s="59"/>
      <c r="G676" s="59"/>
      <c r="H676" s="59"/>
      <c r="I676" s="59"/>
      <c r="J676" s="59"/>
      <c r="K676" s="144"/>
      <c r="L676" s="223"/>
      <c r="M676" s="129"/>
      <c r="N676" s="224"/>
      <c r="O676" s="67">
        <f>IF(E676=0,"",E676/D675)</f>
        <v>0.85882352941176465</v>
      </c>
      <c r="P676" s="68">
        <v>82</v>
      </c>
      <c r="Q676" s="231">
        <f t="shared" si="61"/>
        <v>0.9213483146067416</v>
      </c>
      <c r="R676" s="231">
        <f t="shared" si="62"/>
        <v>7.8651685393258397E-2</v>
      </c>
    </row>
    <row r="677" spans="1:19" s="259" customFormat="1" ht="15.75" customHeight="1" x14ac:dyDescent="0.25">
      <c r="A677" s="58">
        <v>2202</v>
      </c>
      <c r="B677" s="59"/>
      <c r="C677" s="59"/>
      <c r="D677" s="59"/>
      <c r="E677" s="59"/>
      <c r="F677" s="59">
        <v>67</v>
      </c>
      <c r="G677" s="59"/>
      <c r="H677" s="59"/>
      <c r="I677" s="59"/>
      <c r="J677" s="59"/>
      <c r="K677" s="144"/>
      <c r="L677" s="223"/>
      <c r="M677" s="129"/>
      <c r="N677" s="224"/>
      <c r="O677" s="67">
        <f>IF(F677=0,"",F677/E676)</f>
        <v>0.9178082191780822</v>
      </c>
      <c r="P677" s="68">
        <v>79</v>
      </c>
      <c r="Q677" s="231">
        <f t="shared" si="61"/>
        <v>0.96341463414634143</v>
      </c>
      <c r="R677" s="231">
        <f t="shared" si="62"/>
        <v>3.6585365853658569E-2</v>
      </c>
    </row>
    <row r="678" spans="1:19" s="259" customFormat="1" ht="15.75" customHeight="1" x14ac:dyDescent="0.25">
      <c r="A678" s="58">
        <v>2301</v>
      </c>
      <c r="B678" s="59"/>
      <c r="C678" s="59"/>
      <c r="D678" s="59"/>
      <c r="E678" s="59"/>
      <c r="F678" s="59"/>
      <c r="G678" s="59">
        <v>67</v>
      </c>
      <c r="H678" s="59"/>
      <c r="I678" s="59"/>
      <c r="J678" s="59"/>
      <c r="K678" s="144"/>
      <c r="L678" s="223"/>
      <c r="M678" s="129"/>
      <c r="N678" s="224"/>
      <c r="O678" s="67">
        <f>IF(G678=0,"",G678/F677)</f>
        <v>1</v>
      </c>
      <c r="P678" s="68">
        <v>79</v>
      </c>
      <c r="Q678" s="231">
        <f t="shared" si="61"/>
        <v>1</v>
      </c>
      <c r="R678" s="231">
        <f t="shared" si="62"/>
        <v>0</v>
      </c>
    </row>
    <row r="679" spans="1:19" s="259" customFormat="1" ht="15.75" customHeight="1" x14ac:dyDescent="0.25">
      <c r="A679" s="58">
        <v>2302</v>
      </c>
      <c r="B679" s="59"/>
      <c r="C679" s="59"/>
      <c r="D679" s="59"/>
      <c r="E679" s="59"/>
      <c r="F679" s="59"/>
      <c r="G679" s="59"/>
      <c r="H679" s="59">
        <v>62</v>
      </c>
      <c r="I679" s="59"/>
      <c r="J679" s="59"/>
      <c r="K679" s="144"/>
      <c r="L679" s="223"/>
      <c r="M679" s="129"/>
      <c r="N679" s="224"/>
      <c r="O679" s="67">
        <f>IF(H679=0,"",H679/G678)</f>
        <v>0.92537313432835822</v>
      </c>
      <c r="P679" s="68">
        <v>77</v>
      </c>
      <c r="Q679" s="231">
        <f t="shared" si="61"/>
        <v>0.97468354430379744</v>
      </c>
      <c r="R679" s="231">
        <f t="shared" si="62"/>
        <v>2.5316455696202556E-2</v>
      </c>
    </row>
    <row r="680" spans="1:19" s="259" customFormat="1" ht="15.75" customHeight="1" x14ac:dyDescent="0.25">
      <c r="A680" s="58">
        <v>2401</v>
      </c>
      <c r="B680" s="59"/>
      <c r="C680" s="59"/>
      <c r="D680" s="59"/>
      <c r="E680" s="59"/>
      <c r="F680" s="59"/>
      <c r="G680" s="59"/>
      <c r="H680" s="59"/>
      <c r="I680" s="59">
        <v>50</v>
      </c>
      <c r="J680" s="59"/>
      <c r="K680" s="144"/>
      <c r="L680" s="223"/>
      <c r="M680" s="129"/>
      <c r="N680" s="224"/>
      <c r="O680" s="67">
        <f>IF(I680=0,"",I680/H679)</f>
        <v>0.80645161290322576</v>
      </c>
      <c r="P680" s="68">
        <v>74</v>
      </c>
      <c r="Q680" s="231">
        <f t="shared" si="61"/>
        <v>0.96103896103896103</v>
      </c>
      <c r="R680" s="231">
        <f t="shared" si="62"/>
        <v>3.8961038961038974E-2</v>
      </c>
    </row>
    <row r="681" spans="1:19" s="259" customFormat="1" ht="15.75" customHeight="1" x14ac:dyDescent="0.25">
      <c r="A681" s="58">
        <v>2402</v>
      </c>
      <c r="B681" s="59"/>
      <c r="C681" s="59"/>
      <c r="D681" s="59"/>
      <c r="E681" s="59"/>
      <c r="F681" s="59"/>
      <c r="G681" s="59"/>
      <c r="H681" s="59"/>
      <c r="I681" s="59"/>
      <c r="J681" s="59">
        <v>47</v>
      </c>
      <c r="K681" s="144">
        <v>35</v>
      </c>
      <c r="L681" s="223"/>
      <c r="M681" s="129"/>
      <c r="N681" s="224"/>
      <c r="O681" s="71">
        <f>IF(J681=0,"",J681/I680)</f>
        <v>0.94</v>
      </c>
      <c r="P681" s="68">
        <v>71</v>
      </c>
      <c r="Q681" s="71">
        <f t="shared" si="61"/>
        <v>0.95945945945945943</v>
      </c>
      <c r="R681" s="71">
        <f t="shared" si="62"/>
        <v>4.0540540540540571E-2</v>
      </c>
    </row>
    <row r="682" spans="1:19" s="259" customFormat="1" ht="15.75" customHeight="1" x14ac:dyDescent="0.25">
      <c r="A682" s="58">
        <v>2501</v>
      </c>
      <c r="B682" s="59"/>
      <c r="C682" s="59"/>
      <c r="D682" s="59"/>
      <c r="E682" s="59"/>
      <c r="F682" s="59"/>
      <c r="G682" s="59"/>
      <c r="H682" s="59"/>
      <c r="I682" s="59"/>
      <c r="J682" s="59">
        <v>29</v>
      </c>
      <c r="K682" s="144">
        <v>18</v>
      </c>
      <c r="L682" s="223"/>
      <c r="M682" s="129"/>
      <c r="N682" s="225"/>
      <c r="O682" s="129"/>
      <c r="P682" s="68">
        <v>34</v>
      </c>
      <c r="Q682" s="129"/>
      <c r="R682" s="232"/>
    </row>
    <row r="683" spans="1:19" s="259" customFormat="1" ht="15.75" customHeight="1" x14ac:dyDescent="0.25">
      <c r="A683" s="58">
        <v>2502</v>
      </c>
      <c r="B683" s="59"/>
      <c r="C683" s="59"/>
      <c r="D683" s="59"/>
      <c r="E683" s="59"/>
      <c r="F683" s="59"/>
      <c r="G683" s="59"/>
      <c r="H683" s="59"/>
      <c r="I683" s="59"/>
      <c r="J683" s="59"/>
      <c r="K683" s="144"/>
      <c r="L683" s="223"/>
      <c r="M683" s="129"/>
      <c r="N683" s="225"/>
      <c r="O683" s="233"/>
      <c r="P683" s="109"/>
      <c r="Q683" s="234"/>
      <c r="R683" s="233"/>
    </row>
    <row r="684" spans="1:19" s="259" customFormat="1" ht="15.75" customHeight="1" x14ac:dyDescent="0.25">
      <c r="A684" s="58">
        <v>2601</v>
      </c>
      <c r="B684" s="59"/>
      <c r="C684" s="59"/>
      <c r="D684" s="59"/>
      <c r="E684" s="59"/>
      <c r="F684" s="59"/>
      <c r="G684" s="59"/>
      <c r="H684" s="59"/>
      <c r="I684" s="59"/>
      <c r="J684" s="59"/>
      <c r="K684" s="144"/>
      <c r="L684" s="223"/>
      <c r="M684" s="129"/>
      <c r="N684" s="225"/>
      <c r="O684" s="233"/>
      <c r="P684" s="109"/>
      <c r="Q684" s="234"/>
      <c r="R684" s="233"/>
    </row>
    <row r="685" spans="1:19" s="259" customFormat="1" ht="15.75" customHeight="1" x14ac:dyDescent="0.25">
      <c r="A685" s="58">
        <v>2602</v>
      </c>
      <c r="B685" s="59"/>
      <c r="C685" s="59"/>
      <c r="D685" s="59"/>
      <c r="E685" s="59"/>
      <c r="F685" s="59"/>
      <c r="G685" s="59"/>
      <c r="H685" s="59"/>
      <c r="I685" s="59"/>
      <c r="J685" s="59"/>
      <c r="K685" s="144"/>
      <c r="L685" s="223"/>
      <c r="M685" s="129"/>
      <c r="N685" s="225"/>
      <c r="O685" s="129"/>
      <c r="P685" s="225"/>
      <c r="Q685" s="124"/>
      <c r="R685" s="233"/>
    </row>
    <row r="686" spans="1:19" s="259" customFormat="1" ht="15.75" customHeight="1" x14ac:dyDescent="0.25">
      <c r="A686" s="58">
        <v>2701</v>
      </c>
      <c r="B686" s="59"/>
      <c r="C686" s="59"/>
      <c r="D686" s="59"/>
      <c r="E686" s="59"/>
      <c r="F686" s="59"/>
      <c r="G686" s="59"/>
      <c r="H686" s="59"/>
      <c r="I686" s="59"/>
      <c r="J686" s="59"/>
      <c r="K686" s="144"/>
      <c r="L686" s="223"/>
      <c r="M686" s="129"/>
      <c r="N686" s="225"/>
      <c r="O686" s="191" t="s">
        <v>83</v>
      </c>
      <c r="P686" s="82">
        <v>1</v>
      </c>
      <c r="Q686" s="111">
        <f>IF(SUM(K679:K682)=0,"",SUM(K679:K682))</f>
        <v>53</v>
      </c>
      <c r="R686" s="193" t="s">
        <v>11</v>
      </c>
    </row>
    <row r="687" spans="1:19" s="259" customFormat="1" ht="15.75" customHeight="1" x14ac:dyDescent="0.25">
      <c r="A687" s="58">
        <v>2702</v>
      </c>
      <c r="B687" s="59"/>
      <c r="C687" s="59"/>
      <c r="D687" s="59"/>
      <c r="E687" s="59"/>
      <c r="F687" s="59"/>
      <c r="G687" s="59"/>
      <c r="H687" s="59"/>
      <c r="I687" s="59"/>
      <c r="J687" s="59"/>
      <c r="K687" s="144"/>
      <c r="L687" s="223"/>
      <c r="M687" s="129"/>
      <c r="N687" s="225"/>
      <c r="O687" s="192" t="s">
        <v>85</v>
      </c>
      <c r="P687" s="86">
        <f>IF(P686/B673=0,"",P686/B673)</f>
        <v>9.6153846153846159E-3</v>
      </c>
      <c r="Q687" s="112">
        <f>IF(P686/Q686=0,"",P686/Q686)</f>
        <v>1.8867924528301886E-2</v>
      </c>
      <c r="R687" s="194" t="s">
        <v>86</v>
      </c>
    </row>
    <row r="688" spans="1:19" s="259" customFormat="1" ht="15.75" x14ac:dyDescent="0.25">
      <c r="A688" s="58">
        <v>2801</v>
      </c>
      <c r="B688" s="59"/>
      <c r="C688" s="59"/>
      <c r="D688" s="59"/>
      <c r="E688" s="59"/>
      <c r="F688" s="59"/>
      <c r="G688" s="59"/>
      <c r="H688" s="59"/>
      <c r="I688" s="59"/>
      <c r="J688" s="59"/>
      <c r="K688" s="144"/>
      <c r="L688" s="226"/>
      <c r="M688" s="227"/>
      <c r="N688" s="228"/>
      <c r="O688" s="90"/>
      <c r="P688" s="91"/>
      <c r="Q688" s="91"/>
      <c r="R688" s="113"/>
    </row>
    <row r="689" spans="1:19" ht="18" customHeight="1" x14ac:dyDescent="0.25">
      <c r="A689" s="28"/>
      <c r="B689" s="280" t="s">
        <v>111</v>
      </c>
      <c r="C689" s="280"/>
      <c r="D689" s="280"/>
      <c r="E689" s="280"/>
      <c r="F689" s="280"/>
      <c r="G689" s="280"/>
      <c r="H689" s="280"/>
      <c r="I689" s="280"/>
      <c r="J689" s="280"/>
      <c r="K689" s="93">
        <f>SUM(K673:K685)</f>
        <v>53</v>
      </c>
      <c r="L689" s="94">
        <f>IF(K681=0,"",K681/B673)</f>
        <v>0.33653846153846156</v>
      </c>
      <c r="M689" s="94">
        <f>IF(K689=0,"",K689/B673)</f>
        <v>0.50961538461538458</v>
      </c>
      <c r="N689" s="94">
        <f>IF(K681=0,"",M689-L689)</f>
        <v>0.17307692307692302</v>
      </c>
      <c r="O689" s="3"/>
      <c r="P689" s="29"/>
      <c r="Q689" s="22"/>
      <c r="R689" s="3"/>
    </row>
    <row r="690" spans="1:19" ht="12.75" customHeight="1" x14ac:dyDescent="0.2"/>
    <row r="691" spans="1:19" ht="12.75" customHeight="1" x14ac:dyDescent="0.2"/>
    <row r="692" spans="1:19" ht="26.25" x14ac:dyDescent="0.4">
      <c r="A692" s="2"/>
      <c r="B692" s="270" t="s">
        <v>99</v>
      </c>
      <c r="C692" s="271"/>
      <c r="D692" s="271"/>
      <c r="E692" s="271"/>
      <c r="F692" s="271"/>
      <c r="G692" s="271"/>
      <c r="H692" s="271"/>
      <c r="I692" s="271"/>
      <c r="J692" s="271"/>
      <c r="K692" s="179" t="s">
        <v>121</v>
      </c>
      <c r="L692" s="57"/>
      <c r="M692" s="57"/>
      <c r="N692" s="29"/>
      <c r="O692" s="3"/>
      <c r="P692" s="29"/>
      <c r="Q692" s="29"/>
      <c r="R692" s="29"/>
    </row>
    <row r="693" spans="1:19" ht="20.25" x14ac:dyDescent="0.2">
      <c r="A693" s="293" t="s">
        <v>10</v>
      </c>
      <c r="B693" s="273" t="s">
        <v>100</v>
      </c>
      <c r="C693" s="274"/>
      <c r="D693" s="274"/>
      <c r="E693" s="274"/>
      <c r="F693" s="274"/>
      <c r="G693" s="274"/>
      <c r="H693" s="274"/>
      <c r="I693" s="274"/>
      <c r="J693" s="275"/>
      <c r="K693" s="276" t="s">
        <v>11</v>
      </c>
      <c r="L693" s="269" t="s">
        <v>3</v>
      </c>
      <c r="M693" s="269" t="s">
        <v>4</v>
      </c>
      <c r="N693" s="278" t="s">
        <v>5</v>
      </c>
      <c r="O693" s="269" t="s">
        <v>6</v>
      </c>
      <c r="P693" s="267" t="s">
        <v>7</v>
      </c>
      <c r="Q693" s="267" t="s">
        <v>8</v>
      </c>
      <c r="R693" s="269" t="s">
        <v>101</v>
      </c>
    </row>
    <row r="694" spans="1:19" ht="15.75" x14ac:dyDescent="0.25">
      <c r="A694" s="268"/>
      <c r="B694" s="58" t="s">
        <v>102</v>
      </c>
      <c r="C694" s="58" t="s">
        <v>103</v>
      </c>
      <c r="D694" s="58" t="s">
        <v>104</v>
      </c>
      <c r="E694" s="58" t="s">
        <v>105</v>
      </c>
      <c r="F694" s="58" t="s">
        <v>106</v>
      </c>
      <c r="G694" s="58" t="s">
        <v>107</v>
      </c>
      <c r="H694" s="58" t="s">
        <v>108</v>
      </c>
      <c r="I694" s="58" t="s">
        <v>109</v>
      </c>
      <c r="J694" s="58" t="s">
        <v>110</v>
      </c>
      <c r="K694" s="277"/>
      <c r="L694" s="268"/>
      <c r="M694" s="268"/>
      <c r="N694" s="268"/>
      <c r="O694" s="268"/>
      <c r="P694" s="268"/>
      <c r="Q694" s="268"/>
      <c r="R694" s="268"/>
    </row>
    <row r="695" spans="1:19" s="259" customFormat="1" ht="15.75" customHeight="1" x14ac:dyDescent="0.25">
      <c r="A695" s="58">
        <v>2101</v>
      </c>
      <c r="B695" s="59">
        <v>114</v>
      </c>
      <c r="C695" s="59"/>
      <c r="D695" s="59"/>
      <c r="E695" s="59"/>
      <c r="F695" s="59"/>
      <c r="G695" s="59"/>
      <c r="H695" s="59"/>
      <c r="I695" s="59"/>
      <c r="J695" s="59"/>
      <c r="K695" s="144"/>
      <c r="L695" s="220"/>
      <c r="M695" s="221"/>
      <c r="N695" s="222"/>
      <c r="O695" s="229"/>
      <c r="P695" s="63">
        <f>B695</f>
        <v>114</v>
      </c>
      <c r="Q695" s="230"/>
      <c r="R695" s="229"/>
    </row>
    <row r="696" spans="1:19" s="259" customFormat="1" ht="15.75" customHeight="1" x14ac:dyDescent="0.25">
      <c r="A696" s="58">
        <v>2102</v>
      </c>
      <c r="B696" s="59"/>
      <c r="C696" s="59">
        <v>91</v>
      </c>
      <c r="D696" s="59"/>
      <c r="E696" s="59"/>
      <c r="F696" s="59"/>
      <c r="G696" s="59"/>
      <c r="H696" s="59"/>
      <c r="I696" s="59"/>
      <c r="J696" s="59"/>
      <c r="K696" s="144"/>
      <c r="L696" s="223"/>
      <c r="M696" s="129"/>
      <c r="N696" s="224"/>
      <c r="O696" s="67">
        <f>IF(C696=0,"",C696/B695)</f>
        <v>0.79824561403508776</v>
      </c>
      <c r="P696" s="68">
        <v>93</v>
      </c>
      <c r="Q696" s="231">
        <f t="shared" ref="Q696:Q703" si="63">IF(P696=0,"",P696/P695)</f>
        <v>0.81578947368421051</v>
      </c>
      <c r="R696" s="231">
        <f t="shared" ref="R696:R703" si="64">IF(P696=0,"",100%-Q696)</f>
        <v>0.18421052631578949</v>
      </c>
    </row>
    <row r="697" spans="1:19" s="259" customFormat="1" ht="15.75" customHeight="1" x14ac:dyDescent="0.25">
      <c r="A697" s="58">
        <v>2201</v>
      </c>
      <c r="B697" s="59"/>
      <c r="C697" s="59"/>
      <c r="D697" s="59">
        <v>75</v>
      </c>
      <c r="E697" s="59"/>
      <c r="F697" s="59"/>
      <c r="G697" s="59"/>
      <c r="H697" s="59"/>
      <c r="I697" s="59"/>
      <c r="J697" s="59"/>
      <c r="K697" s="144"/>
      <c r="L697" s="223"/>
      <c r="M697" s="129"/>
      <c r="N697" s="224"/>
      <c r="O697" s="67">
        <f>IF(D697=0,"",D697/C696)</f>
        <v>0.82417582417582413</v>
      </c>
      <c r="P697" s="68">
        <v>85</v>
      </c>
      <c r="Q697" s="231">
        <f t="shared" si="63"/>
        <v>0.91397849462365588</v>
      </c>
      <c r="R697" s="231">
        <f t="shared" si="64"/>
        <v>8.6021505376344121E-2</v>
      </c>
      <c r="S697" s="8">
        <f>P697/P695</f>
        <v>0.74561403508771928</v>
      </c>
    </row>
    <row r="698" spans="1:19" s="259" customFormat="1" ht="15.75" customHeight="1" x14ac:dyDescent="0.25">
      <c r="A698" s="58">
        <v>2202</v>
      </c>
      <c r="B698" s="59"/>
      <c r="C698" s="59"/>
      <c r="D698" s="59"/>
      <c r="E698" s="59">
        <v>52</v>
      </c>
      <c r="F698" s="59"/>
      <c r="G698" s="59"/>
      <c r="H698" s="59"/>
      <c r="I698" s="59"/>
      <c r="J698" s="59"/>
      <c r="K698" s="144"/>
      <c r="L698" s="223"/>
      <c r="M698" s="129"/>
      <c r="N698" s="224"/>
      <c r="O698" s="67">
        <f>IF(E698=0,"",E698/D697)</f>
        <v>0.69333333333333336</v>
      </c>
      <c r="P698" s="68">
        <v>79</v>
      </c>
      <c r="Q698" s="231">
        <f t="shared" si="63"/>
        <v>0.92941176470588238</v>
      </c>
      <c r="R698" s="231">
        <f t="shared" si="64"/>
        <v>7.0588235294117618E-2</v>
      </c>
    </row>
    <row r="699" spans="1:19" s="259" customFormat="1" ht="15.75" customHeight="1" x14ac:dyDescent="0.25">
      <c r="A699" s="58">
        <v>2301</v>
      </c>
      <c r="B699" s="59"/>
      <c r="C699" s="59"/>
      <c r="D699" s="59"/>
      <c r="E699" s="59"/>
      <c r="F699" s="59">
        <v>41</v>
      </c>
      <c r="G699" s="59"/>
      <c r="H699" s="59"/>
      <c r="I699" s="59"/>
      <c r="J699" s="59"/>
      <c r="K699" s="144"/>
      <c r="L699" s="223"/>
      <c r="M699" s="129"/>
      <c r="N699" s="224"/>
      <c r="O699" s="67">
        <f>IF(F699=0,"",F699/E698)</f>
        <v>0.78846153846153844</v>
      </c>
      <c r="P699" s="68">
        <v>72</v>
      </c>
      <c r="Q699" s="231">
        <f t="shared" si="63"/>
        <v>0.91139240506329111</v>
      </c>
      <c r="R699" s="231">
        <f t="shared" si="64"/>
        <v>8.8607594936708889E-2</v>
      </c>
    </row>
    <row r="700" spans="1:19" s="259" customFormat="1" ht="15.75" customHeight="1" x14ac:dyDescent="0.25">
      <c r="A700" s="58">
        <v>2302</v>
      </c>
      <c r="B700" s="59"/>
      <c r="C700" s="59"/>
      <c r="D700" s="59"/>
      <c r="E700" s="59"/>
      <c r="F700" s="59"/>
      <c r="G700" s="59">
        <v>32</v>
      </c>
      <c r="H700" s="59"/>
      <c r="I700" s="59"/>
      <c r="J700" s="59"/>
      <c r="K700" s="144"/>
      <c r="L700" s="223"/>
      <c r="M700" s="129"/>
      <c r="N700" s="224"/>
      <c r="O700" s="67">
        <f>IF(G700=0,"",G700/F699)</f>
        <v>0.78048780487804881</v>
      </c>
      <c r="P700" s="68">
        <v>69</v>
      </c>
      <c r="Q700" s="231">
        <f t="shared" si="63"/>
        <v>0.95833333333333337</v>
      </c>
      <c r="R700" s="231">
        <f t="shared" si="64"/>
        <v>4.166666666666663E-2</v>
      </c>
    </row>
    <row r="701" spans="1:19" s="259" customFormat="1" ht="15.75" customHeight="1" x14ac:dyDescent="0.25">
      <c r="A701" s="58">
        <v>2401</v>
      </c>
      <c r="B701" s="59"/>
      <c r="C701" s="59"/>
      <c r="D701" s="59"/>
      <c r="E701" s="59"/>
      <c r="F701" s="59"/>
      <c r="G701" s="59"/>
      <c r="H701" s="59">
        <v>29</v>
      </c>
      <c r="I701" s="59"/>
      <c r="J701" s="59"/>
      <c r="K701" s="144"/>
      <c r="L701" s="223"/>
      <c r="M701" s="129"/>
      <c r="N701" s="224"/>
      <c r="O701" s="67">
        <f>IF(H701=0,"",H701/G700)</f>
        <v>0.90625</v>
      </c>
      <c r="P701" s="68">
        <v>63</v>
      </c>
      <c r="Q701" s="231">
        <f t="shared" si="63"/>
        <v>0.91304347826086951</v>
      </c>
      <c r="R701" s="231">
        <f t="shared" si="64"/>
        <v>8.6956521739130488E-2</v>
      </c>
    </row>
    <row r="702" spans="1:19" s="259" customFormat="1" ht="15.75" customHeight="1" x14ac:dyDescent="0.25">
      <c r="A702" s="58">
        <v>2402</v>
      </c>
      <c r="B702" s="59"/>
      <c r="C702" s="59"/>
      <c r="D702" s="59"/>
      <c r="E702" s="59"/>
      <c r="F702" s="59"/>
      <c r="G702" s="59"/>
      <c r="H702" s="59"/>
      <c r="I702" s="59">
        <v>18</v>
      </c>
      <c r="J702" s="59"/>
      <c r="K702" s="144">
        <v>1</v>
      </c>
      <c r="L702" s="223"/>
      <c r="M702" s="129"/>
      <c r="N702" s="224"/>
      <c r="O702" s="67">
        <f>IF(I702=0,"",I702/H701)</f>
        <v>0.62068965517241381</v>
      </c>
      <c r="P702" s="68">
        <v>60</v>
      </c>
      <c r="Q702" s="231">
        <f t="shared" si="63"/>
        <v>0.95238095238095233</v>
      </c>
      <c r="R702" s="231">
        <f t="shared" si="64"/>
        <v>4.7619047619047672E-2</v>
      </c>
    </row>
    <row r="703" spans="1:19" s="259" customFormat="1" ht="15.75" customHeight="1" x14ac:dyDescent="0.25">
      <c r="A703" s="58">
        <v>2501</v>
      </c>
      <c r="B703" s="59"/>
      <c r="C703" s="59"/>
      <c r="D703" s="59"/>
      <c r="E703" s="59"/>
      <c r="F703" s="59"/>
      <c r="G703" s="59"/>
      <c r="H703" s="59"/>
      <c r="I703" s="59"/>
      <c r="J703" s="172">
        <v>22</v>
      </c>
      <c r="K703" s="144">
        <v>6</v>
      </c>
      <c r="L703" s="223"/>
      <c r="M703" s="129"/>
      <c r="N703" s="224"/>
      <c r="O703" s="178">
        <f>IF(J703=0,"",J703/I702)</f>
        <v>1.2222222222222223</v>
      </c>
      <c r="P703" s="68">
        <v>53</v>
      </c>
      <c r="Q703" s="71">
        <f t="shared" si="63"/>
        <v>0.8833333333333333</v>
      </c>
      <c r="R703" s="71">
        <f t="shared" si="64"/>
        <v>0.1166666666666667</v>
      </c>
    </row>
    <row r="704" spans="1:19" s="259" customFormat="1" ht="15.75" customHeight="1" x14ac:dyDescent="0.25">
      <c r="A704" s="58">
        <v>2502</v>
      </c>
      <c r="B704" s="59"/>
      <c r="C704" s="59"/>
      <c r="D704" s="59"/>
      <c r="E704" s="59"/>
      <c r="F704" s="59"/>
      <c r="G704" s="59"/>
      <c r="H704" s="59"/>
      <c r="I704" s="59"/>
      <c r="J704" s="59"/>
      <c r="K704" s="144"/>
      <c r="L704" s="223"/>
      <c r="M704" s="129"/>
      <c r="N704" s="225"/>
      <c r="O704" s="129"/>
      <c r="P704" s="68"/>
      <c r="Q704" s="129"/>
      <c r="R704" s="232"/>
    </row>
    <row r="705" spans="1:22" s="259" customFormat="1" ht="15.75" customHeight="1" x14ac:dyDescent="0.25">
      <c r="A705" s="58">
        <v>2601</v>
      </c>
      <c r="B705" s="59"/>
      <c r="C705" s="59"/>
      <c r="D705" s="59"/>
      <c r="E705" s="59"/>
      <c r="F705" s="59"/>
      <c r="G705" s="59"/>
      <c r="H705" s="59"/>
      <c r="I705" s="59"/>
      <c r="J705" s="59"/>
      <c r="K705" s="144"/>
      <c r="L705" s="223"/>
      <c r="M705" s="129"/>
      <c r="N705" s="225"/>
      <c r="O705" s="233"/>
      <c r="P705" s="109"/>
      <c r="Q705" s="234"/>
      <c r="R705" s="233"/>
    </row>
    <row r="706" spans="1:22" s="259" customFormat="1" ht="15.75" customHeight="1" x14ac:dyDescent="0.25">
      <c r="A706" s="58">
        <v>2602</v>
      </c>
      <c r="B706" s="59"/>
      <c r="C706" s="59"/>
      <c r="D706" s="59"/>
      <c r="E706" s="59"/>
      <c r="F706" s="59"/>
      <c r="G706" s="59"/>
      <c r="H706" s="59"/>
      <c r="I706" s="59"/>
      <c r="J706" s="59"/>
      <c r="K706" s="144"/>
      <c r="L706" s="223"/>
      <c r="M706" s="129"/>
      <c r="N706" s="225"/>
      <c r="O706" s="233"/>
      <c r="P706" s="109"/>
      <c r="Q706" s="234"/>
      <c r="R706" s="233"/>
    </row>
    <row r="707" spans="1:22" s="259" customFormat="1" ht="15.75" customHeight="1" x14ac:dyDescent="0.25">
      <c r="A707" s="58">
        <v>2701</v>
      </c>
      <c r="B707" s="59"/>
      <c r="C707" s="59"/>
      <c r="D707" s="59"/>
      <c r="E707" s="59"/>
      <c r="F707" s="59"/>
      <c r="G707" s="59"/>
      <c r="H707" s="59"/>
      <c r="I707" s="59"/>
      <c r="J707" s="59"/>
      <c r="K707" s="144"/>
      <c r="L707" s="223"/>
      <c r="M707" s="129"/>
      <c r="N707" s="225"/>
      <c r="O707" s="129"/>
      <c r="P707" s="225"/>
      <c r="Q707" s="124"/>
      <c r="R707" s="233"/>
    </row>
    <row r="708" spans="1:22" s="259" customFormat="1" ht="15.75" customHeight="1" x14ac:dyDescent="0.25">
      <c r="A708" s="58">
        <v>2702</v>
      </c>
      <c r="B708" s="59"/>
      <c r="C708" s="59"/>
      <c r="D708" s="59"/>
      <c r="E708" s="59"/>
      <c r="F708" s="59"/>
      <c r="G708" s="59"/>
      <c r="H708" s="59"/>
      <c r="I708" s="59"/>
      <c r="J708" s="59"/>
      <c r="K708" s="144"/>
      <c r="L708" s="223"/>
      <c r="M708" s="129"/>
      <c r="N708" s="225"/>
      <c r="O708" s="191" t="s">
        <v>83</v>
      </c>
      <c r="P708" s="82"/>
      <c r="Q708" s="111">
        <f>IF(SUM(K701:K704)=0,"",SUM(K701:K704))</f>
        <v>7</v>
      </c>
      <c r="R708" s="193" t="s">
        <v>11</v>
      </c>
    </row>
    <row r="709" spans="1:22" s="259" customFormat="1" ht="15.75" customHeight="1" x14ac:dyDescent="0.25">
      <c r="A709" s="58">
        <v>2801</v>
      </c>
      <c r="B709" s="59"/>
      <c r="C709" s="59"/>
      <c r="D709" s="59"/>
      <c r="E709" s="59"/>
      <c r="F709" s="59"/>
      <c r="G709" s="59"/>
      <c r="H709" s="59"/>
      <c r="I709" s="59"/>
      <c r="J709" s="59"/>
      <c r="K709" s="144"/>
      <c r="L709" s="223"/>
      <c r="M709" s="129"/>
      <c r="N709" s="225"/>
      <c r="O709" s="192" t="s">
        <v>85</v>
      </c>
      <c r="P709" s="86" t="str">
        <f>IF(P708/B695=0,"",P708/B695)</f>
        <v/>
      </c>
      <c r="Q709" s="112" t="str">
        <f>IF(P708/Q708=0,"",P708/Q708)</f>
        <v/>
      </c>
      <c r="R709" s="194" t="s">
        <v>86</v>
      </c>
    </row>
    <row r="710" spans="1:22" s="259" customFormat="1" ht="15.75" customHeight="1" x14ac:dyDescent="0.25">
      <c r="A710" s="58">
        <v>2802</v>
      </c>
      <c r="B710" s="59"/>
      <c r="C710" s="59"/>
      <c r="D710" s="59"/>
      <c r="E710" s="59"/>
      <c r="F710" s="59"/>
      <c r="G710" s="59"/>
      <c r="H710" s="59"/>
      <c r="I710" s="59"/>
      <c r="J710" s="59"/>
      <c r="K710" s="144"/>
      <c r="L710" s="226"/>
      <c r="M710" s="227"/>
      <c r="N710" s="228"/>
      <c r="O710" s="90"/>
      <c r="P710" s="91"/>
      <c r="Q710" s="91"/>
      <c r="R710" s="113"/>
    </row>
    <row r="711" spans="1:22" ht="18" customHeight="1" x14ac:dyDescent="0.25">
      <c r="A711" s="28"/>
      <c r="B711" s="280" t="s">
        <v>111</v>
      </c>
      <c r="C711" s="280"/>
      <c r="D711" s="280"/>
      <c r="E711" s="280"/>
      <c r="F711" s="280"/>
      <c r="G711" s="280"/>
      <c r="H711" s="280"/>
      <c r="I711" s="280"/>
      <c r="J711" s="280"/>
      <c r="K711" s="93">
        <f>SUM(K695:K707)</f>
        <v>7</v>
      </c>
      <c r="L711" s="94">
        <f>SUM(K702:K703)/B695</f>
        <v>6.1403508771929821E-2</v>
      </c>
      <c r="M711" s="94">
        <f>IF(K711=0,"",K711/B695)</f>
        <v>6.1403508771929821E-2</v>
      </c>
      <c r="N711" s="94">
        <f>IF(K703=0,"",M711-L711)</f>
        <v>0</v>
      </c>
      <c r="O711" s="3"/>
      <c r="P711" s="29"/>
      <c r="Q711" s="22"/>
      <c r="R711" s="3"/>
    </row>
    <row r="712" spans="1:22" ht="12.75" customHeight="1" x14ac:dyDescent="0.2">
      <c r="V712" s="166"/>
    </row>
    <row r="713" spans="1:22" ht="12.75" customHeight="1" x14ac:dyDescent="0.2"/>
    <row r="714" spans="1:22" ht="26.25" x14ac:dyDescent="0.4">
      <c r="A714" s="2"/>
      <c r="B714" s="270" t="s">
        <v>99</v>
      </c>
      <c r="C714" s="271"/>
      <c r="D714" s="271"/>
      <c r="E714" s="271"/>
      <c r="F714" s="271"/>
      <c r="G714" s="271"/>
      <c r="H714" s="271"/>
      <c r="I714" s="271"/>
      <c r="J714" s="271"/>
      <c r="K714" s="179" t="s">
        <v>122</v>
      </c>
      <c r="L714" s="57"/>
      <c r="M714" s="57"/>
      <c r="N714" s="29"/>
      <c r="O714" s="3"/>
      <c r="P714" s="29"/>
      <c r="Q714" s="29"/>
      <c r="R714" s="29"/>
      <c r="S714" s="120"/>
    </row>
    <row r="715" spans="1:22" s="259" customFormat="1" ht="20.25" x14ac:dyDescent="0.2">
      <c r="A715" s="293" t="s">
        <v>10</v>
      </c>
      <c r="B715" s="273" t="s">
        <v>100</v>
      </c>
      <c r="C715" s="274"/>
      <c r="D715" s="274"/>
      <c r="E715" s="274"/>
      <c r="F715" s="274"/>
      <c r="G715" s="274"/>
      <c r="H715" s="274"/>
      <c r="I715" s="274"/>
      <c r="J715" s="275"/>
      <c r="K715" s="276" t="s">
        <v>11</v>
      </c>
      <c r="L715" s="269" t="s">
        <v>3</v>
      </c>
      <c r="M715" s="269" t="s">
        <v>4</v>
      </c>
      <c r="N715" s="278" t="s">
        <v>5</v>
      </c>
      <c r="O715" s="269" t="s">
        <v>6</v>
      </c>
      <c r="P715" s="267" t="s">
        <v>7</v>
      </c>
      <c r="Q715" s="267" t="s">
        <v>8</v>
      </c>
      <c r="R715" s="269" t="s">
        <v>101</v>
      </c>
      <c r="S715" s="120"/>
    </row>
    <row r="716" spans="1:22" s="259" customFormat="1" ht="15.75" x14ac:dyDescent="0.25">
      <c r="A716" s="268"/>
      <c r="B716" s="58" t="s">
        <v>102</v>
      </c>
      <c r="C716" s="58" t="s">
        <v>103</v>
      </c>
      <c r="D716" s="58" t="s">
        <v>104</v>
      </c>
      <c r="E716" s="58" t="s">
        <v>105</v>
      </c>
      <c r="F716" s="58" t="s">
        <v>106</v>
      </c>
      <c r="G716" s="58" t="s">
        <v>107</v>
      </c>
      <c r="H716" s="58" t="s">
        <v>108</v>
      </c>
      <c r="I716" s="58" t="s">
        <v>109</v>
      </c>
      <c r="J716" s="58" t="s">
        <v>110</v>
      </c>
      <c r="K716" s="277"/>
      <c r="L716" s="268"/>
      <c r="M716" s="268"/>
      <c r="N716" s="268"/>
      <c r="O716" s="268"/>
      <c r="P716" s="268"/>
      <c r="Q716" s="268"/>
      <c r="R716" s="268"/>
      <c r="S716" s="120"/>
    </row>
    <row r="717" spans="1:22" s="259" customFormat="1" ht="15.75" customHeight="1" x14ac:dyDescent="0.25">
      <c r="A717" s="58">
        <v>2102</v>
      </c>
      <c r="B717" s="59">
        <v>81</v>
      </c>
      <c r="C717" s="59"/>
      <c r="D717" s="59"/>
      <c r="E717" s="59"/>
      <c r="F717" s="59"/>
      <c r="G717" s="59"/>
      <c r="H717" s="59"/>
      <c r="I717" s="59"/>
      <c r="J717" s="59"/>
      <c r="K717" s="144"/>
      <c r="L717" s="220"/>
      <c r="M717" s="221"/>
      <c r="N717" s="222"/>
      <c r="O717" s="229"/>
      <c r="P717" s="63">
        <f>B717</f>
        <v>81</v>
      </c>
      <c r="Q717" s="230"/>
      <c r="R717" s="229"/>
      <c r="S717" s="120"/>
    </row>
    <row r="718" spans="1:22" s="259" customFormat="1" ht="15.75" customHeight="1" x14ac:dyDescent="0.25">
      <c r="A718" s="58">
        <v>2201</v>
      </c>
      <c r="B718" s="59"/>
      <c r="C718" s="59">
        <v>66</v>
      </c>
      <c r="D718" s="59"/>
      <c r="E718" s="59"/>
      <c r="F718" s="59"/>
      <c r="G718" s="59"/>
      <c r="H718" s="59"/>
      <c r="I718" s="59"/>
      <c r="J718" s="59"/>
      <c r="K718" s="144"/>
      <c r="L718" s="223"/>
      <c r="M718" s="129"/>
      <c r="N718" s="224"/>
      <c r="O718" s="67">
        <f>IF(C718=0,"",C718/B717)</f>
        <v>0.81481481481481477</v>
      </c>
      <c r="P718" s="68">
        <v>67</v>
      </c>
      <c r="Q718" s="231">
        <f t="shared" ref="Q718:Q725" si="65">IF(P718=0,"",P718/P717)</f>
        <v>0.8271604938271605</v>
      </c>
      <c r="R718" s="231">
        <f t="shared" ref="R718:R725" si="66">IF(P718=0,"",100%-Q718)</f>
        <v>0.1728395061728395</v>
      </c>
      <c r="S718" s="120"/>
    </row>
    <row r="719" spans="1:22" s="259" customFormat="1" ht="15.75" customHeight="1" x14ac:dyDescent="0.25">
      <c r="A719" s="58">
        <v>2202</v>
      </c>
      <c r="B719" s="59"/>
      <c r="C719" s="59"/>
      <c r="D719" s="59">
        <v>60</v>
      </c>
      <c r="E719" s="59"/>
      <c r="F719" s="59"/>
      <c r="G719" s="59"/>
      <c r="H719" s="59"/>
      <c r="I719" s="59"/>
      <c r="J719" s="59"/>
      <c r="K719" s="144"/>
      <c r="L719" s="223"/>
      <c r="M719" s="129"/>
      <c r="N719" s="224"/>
      <c r="O719" s="67">
        <f>IF(D719=0,"",D719/C718)</f>
        <v>0.90909090909090906</v>
      </c>
      <c r="P719" s="68">
        <v>61</v>
      </c>
      <c r="Q719" s="231">
        <f t="shared" si="65"/>
        <v>0.91044776119402981</v>
      </c>
      <c r="R719" s="231">
        <f t="shared" si="66"/>
        <v>8.9552238805970186E-2</v>
      </c>
      <c r="S719" s="8">
        <f>P719/P717</f>
        <v>0.75308641975308643</v>
      </c>
    </row>
    <row r="720" spans="1:22" s="259" customFormat="1" ht="15.75" customHeight="1" x14ac:dyDescent="0.25">
      <c r="A720" s="58">
        <v>2301</v>
      </c>
      <c r="B720" s="59"/>
      <c r="C720" s="59"/>
      <c r="D720" s="59"/>
      <c r="E720" s="59">
        <v>58</v>
      </c>
      <c r="F720" s="59"/>
      <c r="G720" s="59"/>
      <c r="H720" s="59"/>
      <c r="I720" s="59"/>
      <c r="J720" s="59"/>
      <c r="K720" s="144"/>
      <c r="L720" s="223"/>
      <c r="M720" s="129"/>
      <c r="N720" s="224"/>
      <c r="O720" s="67">
        <f>IF(E720=0,"",E720/D719)</f>
        <v>0.96666666666666667</v>
      </c>
      <c r="P720" s="68">
        <v>61</v>
      </c>
      <c r="Q720" s="231">
        <f t="shared" si="65"/>
        <v>1</v>
      </c>
      <c r="R720" s="231">
        <f t="shared" si="66"/>
        <v>0</v>
      </c>
      <c r="S720" s="120"/>
    </row>
    <row r="721" spans="1:19" s="259" customFormat="1" ht="15.75" customHeight="1" x14ac:dyDescent="0.25">
      <c r="A721" s="58">
        <v>2302</v>
      </c>
      <c r="B721" s="59"/>
      <c r="C721" s="59"/>
      <c r="D721" s="59"/>
      <c r="E721" s="59"/>
      <c r="F721" s="59">
        <v>53</v>
      </c>
      <c r="G721" s="59"/>
      <c r="H721" s="59"/>
      <c r="I721" s="59"/>
      <c r="J721" s="59"/>
      <c r="K721" s="144"/>
      <c r="L721" s="223"/>
      <c r="M721" s="129"/>
      <c r="N721" s="224"/>
      <c r="O721" s="67">
        <f>IF(F721=0,"",F721/E720)</f>
        <v>0.91379310344827591</v>
      </c>
      <c r="P721" s="68">
        <v>61</v>
      </c>
      <c r="Q721" s="231">
        <f t="shared" si="65"/>
        <v>1</v>
      </c>
      <c r="R721" s="231">
        <f t="shared" si="66"/>
        <v>0</v>
      </c>
      <c r="S721" s="120"/>
    </row>
    <row r="722" spans="1:19" s="259" customFormat="1" ht="15.75" customHeight="1" x14ac:dyDescent="0.25">
      <c r="A722" s="58">
        <v>2401</v>
      </c>
      <c r="B722" s="59"/>
      <c r="C722" s="59"/>
      <c r="D722" s="59"/>
      <c r="E722" s="59"/>
      <c r="F722" s="59"/>
      <c r="G722" s="59">
        <v>51</v>
      </c>
      <c r="H722" s="59"/>
      <c r="I722" s="59"/>
      <c r="J722" s="59"/>
      <c r="K722" s="144"/>
      <c r="L722" s="223"/>
      <c r="M722" s="129"/>
      <c r="N722" s="224"/>
      <c r="O722" s="67">
        <f>IF(G722=0,"",G722/F721)</f>
        <v>0.96226415094339623</v>
      </c>
      <c r="P722" s="68">
        <v>61</v>
      </c>
      <c r="Q722" s="231">
        <f t="shared" si="65"/>
        <v>1</v>
      </c>
      <c r="R722" s="231">
        <f t="shared" si="66"/>
        <v>0</v>
      </c>
      <c r="S722" s="120"/>
    </row>
    <row r="723" spans="1:19" s="259" customFormat="1" ht="15.75" customHeight="1" x14ac:dyDescent="0.25">
      <c r="A723" s="58">
        <v>2402</v>
      </c>
      <c r="B723" s="59"/>
      <c r="C723" s="59"/>
      <c r="D723" s="59"/>
      <c r="E723" s="59"/>
      <c r="F723" s="59"/>
      <c r="G723" s="59"/>
      <c r="H723" s="59">
        <v>47</v>
      </c>
      <c r="I723" s="59"/>
      <c r="J723" s="59"/>
      <c r="K723" s="144"/>
      <c r="L723" s="223"/>
      <c r="M723" s="129"/>
      <c r="N723" s="224"/>
      <c r="O723" s="67">
        <f>IF(H723=0,"",H723/G722)</f>
        <v>0.92156862745098034</v>
      </c>
      <c r="P723" s="68">
        <v>59</v>
      </c>
      <c r="Q723" s="231">
        <f t="shared" si="65"/>
        <v>0.96721311475409832</v>
      </c>
      <c r="R723" s="231">
        <f t="shared" si="66"/>
        <v>3.2786885245901676E-2</v>
      </c>
      <c r="S723" s="120"/>
    </row>
    <row r="724" spans="1:19" s="259" customFormat="1" ht="15.75" customHeight="1" x14ac:dyDescent="0.25">
      <c r="A724" s="58">
        <v>2501</v>
      </c>
      <c r="B724" s="59"/>
      <c r="C724" s="59"/>
      <c r="D724" s="59"/>
      <c r="E724" s="59"/>
      <c r="F724" s="59"/>
      <c r="G724" s="59"/>
      <c r="H724" s="59"/>
      <c r="I724" s="59">
        <v>42</v>
      </c>
      <c r="J724" s="59"/>
      <c r="K724" s="144"/>
      <c r="L724" s="223"/>
      <c r="M724" s="129"/>
      <c r="N724" s="224"/>
      <c r="O724" s="67">
        <f>IF(I724=0,"",I724/H723)</f>
        <v>0.8936170212765957</v>
      </c>
      <c r="P724" s="68">
        <v>57</v>
      </c>
      <c r="Q724" s="231">
        <f t="shared" si="65"/>
        <v>0.96610169491525422</v>
      </c>
      <c r="R724" s="231">
        <f t="shared" si="66"/>
        <v>3.3898305084745783E-2</v>
      </c>
      <c r="S724" s="120"/>
    </row>
    <row r="725" spans="1:19" s="259" customFormat="1" ht="15.75" customHeight="1" x14ac:dyDescent="0.25">
      <c r="A725" s="58">
        <v>2502</v>
      </c>
      <c r="B725" s="59"/>
      <c r="C725" s="59"/>
      <c r="D725" s="59"/>
      <c r="E725" s="59"/>
      <c r="F725" s="59"/>
      <c r="G725" s="59"/>
      <c r="H725" s="59"/>
      <c r="I725" s="59"/>
      <c r="J725" s="59"/>
      <c r="K725" s="144"/>
      <c r="L725" s="223"/>
      <c r="M725" s="129"/>
      <c r="N725" s="224"/>
      <c r="O725" s="71" t="str">
        <f>IF(J725=0,"",J725/I724)</f>
        <v/>
      </c>
      <c r="P725" s="68"/>
      <c r="Q725" s="71" t="str">
        <f t="shared" si="65"/>
        <v/>
      </c>
      <c r="R725" s="71" t="str">
        <f t="shared" si="66"/>
        <v/>
      </c>
      <c r="S725" s="120"/>
    </row>
    <row r="726" spans="1:19" s="259" customFormat="1" ht="15.75" customHeight="1" x14ac:dyDescent="0.25">
      <c r="A726" s="58">
        <v>2601</v>
      </c>
      <c r="B726" s="59"/>
      <c r="C726" s="59"/>
      <c r="D726" s="59"/>
      <c r="E726" s="59"/>
      <c r="F726" s="59"/>
      <c r="G726" s="59"/>
      <c r="H726" s="59"/>
      <c r="I726" s="59"/>
      <c r="J726" s="59"/>
      <c r="K726" s="144"/>
      <c r="L726" s="223"/>
      <c r="M726" s="129"/>
      <c r="N726" s="225"/>
      <c r="O726" s="129"/>
      <c r="P726" s="68"/>
      <c r="Q726" s="129"/>
      <c r="R726" s="232"/>
      <c r="S726" s="120"/>
    </row>
    <row r="727" spans="1:19" s="259" customFormat="1" ht="15.75" customHeight="1" x14ac:dyDescent="0.25">
      <c r="A727" s="58">
        <v>2602</v>
      </c>
      <c r="B727" s="59"/>
      <c r="C727" s="59"/>
      <c r="D727" s="59"/>
      <c r="E727" s="59"/>
      <c r="F727" s="59"/>
      <c r="G727" s="59"/>
      <c r="H727" s="59"/>
      <c r="I727" s="59"/>
      <c r="J727" s="59"/>
      <c r="K727" s="144"/>
      <c r="L727" s="223"/>
      <c r="M727" s="129"/>
      <c r="N727" s="225"/>
      <c r="O727" s="233"/>
      <c r="P727" s="109"/>
      <c r="Q727" s="234"/>
      <c r="R727" s="233"/>
      <c r="S727" s="120"/>
    </row>
    <row r="728" spans="1:19" s="259" customFormat="1" ht="15.75" customHeight="1" x14ac:dyDescent="0.25">
      <c r="A728" s="58">
        <v>2701</v>
      </c>
      <c r="B728" s="59"/>
      <c r="C728" s="59"/>
      <c r="D728" s="59"/>
      <c r="E728" s="59"/>
      <c r="F728" s="59"/>
      <c r="G728" s="59"/>
      <c r="H728" s="59"/>
      <c r="I728" s="59"/>
      <c r="J728" s="59"/>
      <c r="K728" s="144"/>
      <c r="L728" s="223"/>
      <c r="M728" s="129"/>
      <c r="N728" s="225"/>
      <c r="O728" s="233"/>
      <c r="P728" s="109"/>
      <c r="Q728" s="234"/>
      <c r="R728" s="233"/>
      <c r="S728" s="120"/>
    </row>
    <row r="729" spans="1:19" s="259" customFormat="1" ht="15.75" customHeight="1" x14ac:dyDescent="0.25">
      <c r="A729" s="58">
        <v>2702</v>
      </c>
      <c r="B729" s="59"/>
      <c r="C729" s="59"/>
      <c r="D729" s="59"/>
      <c r="E729" s="59"/>
      <c r="F729" s="59"/>
      <c r="G729" s="59"/>
      <c r="H729" s="59"/>
      <c r="I729" s="59"/>
      <c r="J729" s="59"/>
      <c r="K729" s="144"/>
      <c r="L729" s="223"/>
      <c r="M729" s="129"/>
      <c r="N729" s="225"/>
      <c r="O729" s="129"/>
      <c r="P729" s="225"/>
      <c r="Q729" s="124"/>
      <c r="R729" s="233"/>
      <c r="S729" s="120"/>
    </row>
    <row r="730" spans="1:19" s="259" customFormat="1" ht="15.75" customHeight="1" x14ac:dyDescent="0.25">
      <c r="A730" s="58">
        <v>2801</v>
      </c>
      <c r="B730" s="59"/>
      <c r="C730" s="59"/>
      <c r="D730" s="59"/>
      <c r="E730" s="59"/>
      <c r="F730" s="59"/>
      <c r="G730" s="59"/>
      <c r="H730" s="59"/>
      <c r="I730" s="59"/>
      <c r="J730" s="59"/>
      <c r="K730" s="144"/>
      <c r="L730" s="223"/>
      <c r="M730" s="129"/>
      <c r="N730" s="225"/>
      <c r="O730" s="191" t="s">
        <v>83</v>
      </c>
      <c r="P730" s="82"/>
      <c r="Q730" s="111" t="str">
        <f>IF(SUM(K723:K726)=0,"",SUM(K723:K726))</f>
        <v/>
      </c>
      <c r="R730" s="193" t="s">
        <v>11</v>
      </c>
      <c r="S730" s="120"/>
    </row>
    <row r="731" spans="1:19" s="259" customFormat="1" ht="15.75" customHeight="1" x14ac:dyDescent="0.25">
      <c r="A731" s="58">
        <v>2802</v>
      </c>
      <c r="B731" s="59"/>
      <c r="C731" s="59"/>
      <c r="D731" s="59"/>
      <c r="E731" s="59"/>
      <c r="F731" s="59"/>
      <c r="G731" s="59"/>
      <c r="H731" s="59"/>
      <c r="I731" s="59"/>
      <c r="J731" s="59"/>
      <c r="K731" s="144"/>
      <c r="L731" s="223"/>
      <c r="M731" s="129"/>
      <c r="N731" s="225"/>
      <c r="O731" s="192" t="s">
        <v>85</v>
      </c>
      <c r="P731" s="86" t="str">
        <f>IF(P730/B717=0,"",P730/B717)</f>
        <v/>
      </c>
      <c r="Q731" s="112" t="e">
        <f>IF(P730/Q730=0,"",P730/Q730)</f>
        <v>#VALUE!</v>
      </c>
      <c r="R731" s="194" t="s">
        <v>86</v>
      </c>
      <c r="S731" s="120"/>
    </row>
    <row r="732" spans="1:19" s="259" customFormat="1" ht="15.75" customHeight="1" x14ac:dyDescent="0.25">
      <c r="A732" s="58">
        <v>2901</v>
      </c>
      <c r="B732" s="59"/>
      <c r="C732" s="59"/>
      <c r="D732" s="59"/>
      <c r="E732" s="59"/>
      <c r="F732" s="59"/>
      <c r="G732" s="59"/>
      <c r="H732" s="59"/>
      <c r="I732" s="59"/>
      <c r="J732" s="59"/>
      <c r="K732" s="144"/>
      <c r="L732" s="226"/>
      <c r="M732" s="227"/>
      <c r="N732" s="228"/>
      <c r="O732" s="90"/>
      <c r="P732" s="91"/>
      <c r="Q732" s="91"/>
      <c r="R732" s="113"/>
      <c r="S732" s="120"/>
    </row>
    <row r="733" spans="1:19" ht="18" customHeight="1" x14ac:dyDescent="0.25">
      <c r="A733" s="28"/>
      <c r="B733" s="280" t="s">
        <v>111</v>
      </c>
      <c r="C733" s="280"/>
      <c r="D733" s="280"/>
      <c r="E733" s="280"/>
      <c r="F733" s="280"/>
      <c r="G733" s="280"/>
      <c r="H733" s="280"/>
      <c r="I733" s="280"/>
      <c r="J733" s="280"/>
      <c r="K733" s="93">
        <f>SUM(K717:K729)</f>
        <v>0</v>
      </c>
      <c r="L733" s="94" t="str">
        <f>IF(K725=0,"",K725/B717)</f>
        <v/>
      </c>
      <c r="M733" s="94" t="str">
        <f>IF(K733=0,"",K733/B717)</f>
        <v/>
      </c>
      <c r="N733" s="94" t="str">
        <f>IF(K725=0,"",M733-L733)</f>
        <v/>
      </c>
      <c r="O733" s="3"/>
      <c r="P733" s="29"/>
      <c r="Q733" s="22"/>
      <c r="R733" s="3"/>
      <c r="S733" s="120"/>
    </row>
    <row r="734" spans="1:19" ht="12.75" customHeight="1" x14ac:dyDescent="0.2"/>
    <row r="735" spans="1:19" ht="12.75" customHeight="1" x14ac:dyDescent="0.2"/>
    <row r="736" spans="1:19" ht="26.25" x14ac:dyDescent="0.4">
      <c r="A736" s="2"/>
      <c r="B736" s="270" t="s">
        <v>99</v>
      </c>
      <c r="C736" s="271"/>
      <c r="D736" s="271"/>
      <c r="E736" s="271"/>
      <c r="F736" s="271"/>
      <c r="G736" s="271"/>
      <c r="H736" s="271"/>
      <c r="I736" s="271"/>
      <c r="J736" s="271"/>
      <c r="K736" s="179" t="s">
        <v>123</v>
      </c>
      <c r="L736" s="57"/>
      <c r="M736" s="57"/>
      <c r="N736" s="29"/>
      <c r="O736" s="3"/>
      <c r="P736" s="29"/>
      <c r="Q736" s="29"/>
      <c r="R736" s="29"/>
      <c r="S736" s="120"/>
    </row>
    <row r="737" spans="1:19" ht="20.25" x14ac:dyDescent="0.2">
      <c r="A737" s="293" t="s">
        <v>10</v>
      </c>
      <c r="B737" s="273" t="s">
        <v>100</v>
      </c>
      <c r="C737" s="274"/>
      <c r="D737" s="274"/>
      <c r="E737" s="274"/>
      <c r="F737" s="274"/>
      <c r="G737" s="274"/>
      <c r="H737" s="274"/>
      <c r="I737" s="274"/>
      <c r="J737" s="275"/>
      <c r="K737" s="276" t="s">
        <v>11</v>
      </c>
      <c r="L737" s="269" t="s">
        <v>3</v>
      </c>
      <c r="M737" s="269" t="s">
        <v>4</v>
      </c>
      <c r="N737" s="278" t="s">
        <v>5</v>
      </c>
      <c r="O737" s="269" t="s">
        <v>6</v>
      </c>
      <c r="P737" s="267" t="s">
        <v>7</v>
      </c>
      <c r="Q737" s="267" t="s">
        <v>8</v>
      </c>
      <c r="R737" s="269" t="s">
        <v>101</v>
      </c>
      <c r="S737" s="120"/>
    </row>
    <row r="738" spans="1:19" ht="15.75" x14ac:dyDescent="0.25">
      <c r="A738" s="268"/>
      <c r="B738" s="58" t="s">
        <v>102</v>
      </c>
      <c r="C738" s="58" t="s">
        <v>103</v>
      </c>
      <c r="D738" s="58" t="s">
        <v>104</v>
      </c>
      <c r="E738" s="58" t="s">
        <v>105</v>
      </c>
      <c r="F738" s="58" t="s">
        <v>106</v>
      </c>
      <c r="G738" s="58" t="s">
        <v>107</v>
      </c>
      <c r="H738" s="58" t="s">
        <v>108</v>
      </c>
      <c r="I738" s="58" t="s">
        <v>109</v>
      </c>
      <c r="J738" s="58" t="s">
        <v>110</v>
      </c>
      <c r="K738" s="277"/>
      <c r="L738" s="268"/>
      <c r="M738" s="268"/>
      <c r="N738" s="268"/>
      <c r="O738" s="268"/>
      <c r="P738" s="268"/>
      <c r="Q738" s="268"/>
      <c r="R738" s="268"/>
      <c r="S738" s="120"/>
    </row>
    <row r="739" spans="1:19" s="259" customFormat="1" ht="15.75" customHeight="1" x14ac:dyDescent="0.25">
      <c r="A739" s="58">
        <v>2201</v>
      </c>
      <c r="B739" s="59">
        <v>119</v>
      </c>
      <c r="C739" s="59"/>
      <c r="D739" s="59"/>
      <c r="E739" s="59"/>
      <c r="F739" s="59"/>
      <c r="G739" s="59"/>
      <c r="H739" s="59"/>
      <c r="I739" s="59"/>
      <c r="J739" s="59"/>
      <c r="K739" s="144"/>
      <c r="L739" s="220"/>
      <c r="M739" s="221"/>
      <c r="N739" s="222"/>
      <c r="O739" s="229"/>
      <c r="P739" s="63">
        <f>B739</f>
        <v>119</v>
      </c>
      <c r="Q739" s="230"/>
      <c r="R739" s="229"/>
      <c r="S739" s="120"/>
    </row>
    <row r="740" spans="1:19" s="259" customFormat="1" ht="15.75" customHeight="1" x14ac:dyDescent="0.25">
      <c r="A740" s="58">
        <v>2202</v>
      </c>
      <c r="B740" s="59"/>
      <c r="C740" s="59">
        <v>88</v>
      </c>
      <c r="D740" s="59"/>
      <c r="E740" s="59"/>
      <c r="F740" s="59"/>
      <c r="G740" s="59"/>
      <c r="H740" s="59"/>
      <c r="I740" s="59"/>
      <c r="J740" s="59"/>
      <c r="K740" s="144"/>
      <c r="L740" s="223"/>
      <c r="M740" s="129"/>
      <c r="N740" s="224"/>
      <c r="O740" s="67">
        <f>IF(C740=0,"",C740/B739)</f>
        <v>0.73949579831932777</v>
      </c>
      <c r="P740" s="68">
        <v>93</v>
      </c>
      <c r="Q740" s="231">
        <f t="shared" ref="Q740:Q747" si="67">IF(P740=0,"",P740/P739)</f>
        <v>0.78151260504201681</v>
      </c>
      <c r="R740" s="231">
        <f t="shared" ref="R740:R747" si="68">IF(P740=0,"",100%-Q740)</f>
        <v>0.21848739495798319</v>
      </c>
      <c r="S740" s="120"/>
    </row>
    <row r="741" spans="1:19" s="259" customFormat="1" ht="15.75" customHeight="1" x14ac:dyDescent="0.25">
      <c r="A741" s="58">
        <v>2301</v>
      </c>
      <c r="B741" s="59"/>
      <c r="C741" s="59"/>
      <c r="D741" s="59">
        <v>67</v>
      </c>
      <c r="E741" s="59"/>
      <c r="F741" s="59"/>
      <c r="G741" s="59"/>
      <c r="H741" s="59"/>
      <c r="I741" s="59"/>
      <c r="J741" s="59"/>
      <c r="K741" s="144"/>
      <c r="L741" s="223"/>
      <c r="M741" s="129"/>
      <c r="N741" s="224"/>
      <c r="O741" s="67">
        <f>IF(D741=0,"",D741/C740)</f>
        <v>0.76136363636363635</v>
      </c>
      <c r="P741" s="68">
        <v>82</v>
      </c>
      <c r="Q741" s="231">
        <f t="shared" si="67"/>
        <v>0.88172043010752688</v>
      </c>
      <c r="R741" s="231">
        <f t="shared" si="68"/>
        <v>0.11827956989247312</v>
      </c>
      <c r="S741" s="8">
        <f>P741/P739</f>
        <v>0.68907563025210083</v>
      </c>
    </row>
    <row r="742" spans="1:19" s="259" customFormat="1" ht="15.75" customHeight="1" x14ac:dyDescent="0.25">
      <c r="A742" s="58">
        <v>2302</v>
      </c>
      <c r="B742" s="59"/>
      <c r="C742" s="59"/>
      <c r="D742" s="59"/>
      <c r="E742" s="59">
        <v>52</v>
      </c>
      <c r="F742" s="59"/>
      <c r="G742" s="59"/>
      <c r="H742" s="59"/>
      <c r="I742" s="59"/>
      <c r="J742" s="59"/>
      <c r="K742" s="144"/>
      <c r="L742" s="223"/>
      <c r="M742" s="129"/>
      <c r="N742" s="224"/>
      <c r="O742" s="67">
        <f>IF(E742=0,"",E742/D741)</f>
        <v>0.77611940298507465</v>
      </c>
      <c r="P742" s="68">
        <v>74</v>
      </c>
      <c r="Q742" s="231">
        <f t="shared" si="67"/>
        <v>0.90243902439024393</v>
      </c>
      <c r="R742" s="231">
        <f t="shared" si="68"/>
        <v>9.7560975609756073E-2</v>
      </c>
      <c r="S742" s="120"/>
    </row>
    <row r="743" spans="1:19" s="259" customFormat="1" ht="15.75" customHeight="1" x14ac:dyDescent="0.25">
      <c r="A743" s="58">
        <v>2401</v>
      </c>
      <c r="B743" s="59"/>
      <c r="C743" s="59"/>
      <c r="D743" s="59"/>
      <c r="E743" s="59"/>
      <c r="F743" s="59">
        <v>50</v>
      </c>
      <c r="G743" s="59"/>
      <c r="H743" s="59"/>
      <c r="I743" s="59"/>
      <c r="J743" s="59"/>
      <c r="K743" s="144"/>
      <c r="L743" s="223"/>
      <c r="M743" s="129"/>
      <c r="N743" s="224"/>
      <c r="O743" s="67">
        <f>IF(F743=0,"",F743/E742)</f>
        <v>0.96153846153846156</v>
      </c>
      <c r="P743" s="68">
        <v>67</v>
      </c>
      <c r="Q743" s="231">
        <f t="shared" si="67"/>
        <v>0.90540540540540537</v>
      </c>
      <c r="R743" s="231">
        <f t="shared" si="68"/>
        <v>9.4594594594594628E-2</v>
      </c>
      <c r="S743" s="120"/>
    </row>
    <row r="744" spans="1:19" s="259" customFormat="1" ht="15.75" customHeight="1" x14ac:dyDescent="0.25">
      <c r="A744" s="58">
        <v>2402</v>
      </c>
      <c r="B744" s="59"/>
      <c r="C744" s="59"/>
      <c r="D744" s="59"/>
      <c r="E744" s="59"/>
      <c r="F744" s="59"/>
      <c r="G744" s="59">
        <v>36</v>
      </c>
      <c r="H744" s="59"/>
      <c r="I744" s="59"/>
      <c r="J744" s="59"/>
      <c r="K744" s="144"/>
      <c r="L744" s="223"/>
      <c r="M744" s="129"/>
      <c r="N744" s="224"/>
      <c r="O744" s="67">
        <f>IF(G744=0,"",G744/F743)</f>
        <v>0.72</v>
      </c>
      <c r="P744" s="68">
        <v>61</v>
      </c>
      <c r="Q744" s="231">
        <f t="shared" si="67"/>
        <v>0.91044776119402981</v>
      </c>
      <c r="R744" s="231">
        <f t="shared" si="68"/>
        <v>8.9552238805970186E-2</v>
      </c>
      <c r="S744" s="120"/>
    </row>
    <row r="745" spans="1:19" s="259" customFormat="1" ht="15.75" customHeight="1" x14ac:dyDescent="0.25">
      <c r="A745" s="58">
        <v>2501</v>
      </c>
      <c r="B745" s="59"/>
      <c r="C745" s="59"/>
      <c r="D745" s="59"/>
      <c r="E745" s="59"/>
      <c r="F745" s="59"/>
      <c r="G745" s="59"/>
      <c r="H745" s="59">
        <v>33</v>
      </c>
      <c r="I745" s="59"/>
      <c r="J745" s="59"/>
      <c r="K745" s="144"/>
      <c r="L745" s="223"/>
      <c r="M745" s="129"/>
      <c r="N745" s="224"/>
      <c r="O745" s="67">
        <f>IF(H745=0,"",H745/G744)</f>
        <v>0.91666666666666663</v>
      </c>
      <c r="P745" s="68">
        <v>58</v>
      </c>
      <c r="Q745" s="231">
        <f t="shared" si="67"/>
        <v>0.95081967213114749</v>
      </c>
      <c r="R745" s="231">
        <f t="shared" si="68"/>
        <v>4.9180327868852514E-2</v>
      </c>
      <c r="S745" s="120"/>
    </row>
    <row r="746" spans="1:19" s="259" customFormat="1" ht="15.75" customHeight="1" x14ac:dyDescent="0.25">
      <c r="A746" s="58">
        <v>2502</v>
      </c>
      <c r="B746" s="59"/>
      <c r="C746" s="59"/>
      <c r="D746" s="59"/>
      <c r="E746" s="59"/>
      <c r="F746" s="59"/>
      <c r="G746" s="59"/>
      <c r="H746" s="59"/>
      <c r="I746" s="59"/>
      <c r="J746" s="59"/>
      <c r="K746" s="144"/>
      <c r="L746" s="223"/>
      <c r="M746" s="129"/>
      <c r="N746" s="224"/>
      <c r="O746" s="67" t="str">
        <f>IF(I746=0,"",I746/H745)</f>
        <v/>
      </c>
      <c r="P746" s="68"/>
      <c r="Q746" s="231" t="str">
        <f t="shared" si="67"/>
        <v/>
      </c>
      <c r="R746" s="231" t="str">
        <f t="shared" si="68"/>
        <v/>
      </c>
      <c r="S746" s="120"/>
    </row>
    <row r="747" spans="1:19" s="259" customFormat="1" ht="15.75" customHeight="1" x14ac:dyDescent="0.25">
      <c r="A747" s="58">
        <v>2601</v>
      </c>
      <c r="B747" s="59"/>
      <c r="C747" s="59"/>
      <c r="D747" s="59"/>
      <c r="E747" s="59"/>
      <c r="F747" s="59"/>
      <c r="G747" s="59"/>
      <c r="H747" s="59"/>
      <c r="I747" s="59"/>
      <c r="J747" s="59"/>
      <c r="K747" s="144"/>
      <c r="L747" s="223"/>
      <c r="M747" s="129"/>
      <c r="N747" s="224"/>
      <c r="O747" s="71" t="str">
        <f>IF(J747=0,"",J747/I746)</f>
        <v/>
      </c>
      <c r="P747" s="68"/>
      <c r="Q747" s="71" t="str">
        <f t="shared" si="67"/>
        <v/>
      </c>
      <c r="R747" s="71" t="str">
        <f t="shared" si="68"/>
        <v/>
      </c>
      <c r="S747" s="120"/>
    </row>
    <row r="748" spans="1:19" s="259" customFormat="1" ht="15.75" customHeight="1" x14ac:dyDescent="0.25">
      <c r="A748" s="58">
        <v>2602</v>
      </c>
      <c r="B748" s="59"/>
      <c r="C748" s="59"/>
      <c r="D748" s="59"/>
      <c r="E748" s="59"/>
      <c r="F748" s="59"/>
      <c r="G748" s="59"/>
      <c r="H748" s="59"/>
      <c r="I748" s="59"/>
      <c r="J748" s="59"/>
      <c r="K748" s="144"/>
      <c r="L748" s="223"/>
      <c r="M748" s="129"/>
      <c r="N748" s="225"/>
      <c r="O748" s="129"/>
      <c r="P748" s="68"/>
      <c r="Q748" s="129"/>
      <c r="R748" s="232"/>
      <c r="S748" s="120"/>
    </row>
    <row r="749" spans="1:19" s="259" customFormat="1" ht="15.75" customHeight="1" x14ac:dyDescent="0.25">
      <c r="A749" s="58">
        <v>2701</v>
      </c>
      <c r="B749" s="59"/>
      <c r="C749" s="59"/>
      <c r="D749" s="59"/>
      <c r="E749" s="59"/>
      <c r="F749" s="59"/>
      <c r="G749" s="59"/>
      <c r="H749" s="59"/>
      <c r="I749" s="59"/>
      <c r="J749" s="59"/>
      <c r="K749" s="144"/>
      <c r="L749" s="223"/>
      <c r="M749" s="129"/>
      <c r="N749" s="225"/>
      <c r="O749" s="233"/>
      <c r="P749" s="109"/>
      <c r="Q749" s="234"/>
      <c r="R749" s="233"/>
      <c r="S749" s="120"/>
    </row>
    <row r="750" spans="1:19" s="259" customFormat="1" ht="15.75" customHeight="1" x14ac:dyDescent="0.25">
      <c r="A750" s="58">
        <v>2702</v>
      </c>
      <c r="B750" s="59"/>
      <c r="C750" s="59"/>
      <c r="D750" s="59"/>
      <c r="E750" s="59"/>
      <c r="F750" s="59"/>
      <c r="G750" s="59"/>
      <c r="H750" s="59"/>
      <c r="I750" s="59"/>
      <c r="J750" s="59"/>
      <c r="K750" s="144"/>
      <c r="L750" s="223"/>
      <c r="M750" s="129"/>
      <c r="N750" s="225"/>
      <c r="O750" s="233"/>
      <c r="P750" s="109"/>
      <c r="Q750" s="234"/>
      <c r="R750" s="233"/>
      <c r="S750" s="120"/>
    </row>
    <row r="751" spans="1:19" s="259" customFormat="1" ht="15.75" customHeight="1" x14ac:dyDescent="0.25">
      <c r="A751" s="58">
        <v>2801</v>
      </c>
      <c r="B751" s="59"/>
      <c r="C751" s="59"/>
      <c r="D751" s="59"/>
      <c r="E751" s="59"/>
      <c r="F751" s="59"/>
      <c r="G751" s="59"/>
      <c r="H751" s="59"/>
      <c r="I751" s="59"/>
      <c r="J751" s="59"/>
      <c r="K751" s="144"/>
      <c r="L751" s="223"/>
      <c r="M751" s="129"/>
      <c r="N751" s="225"/>
      <c r="O751" s="129"/>
      <c r="P751" s="225"/>
      <c r="Q751" s="124"/>
      <c r="R751" s="233"/>
      <c r="S751" s="120"/>
    </row>
    <row r="752" spans="1:19" s="259" customFormat="1" ht="15.75" customHeight="1" x14ac:dyDescent="0.25">
      <c r="A752" s="58">
        <v>2802</v>
      </c>
      <c r="B752" s="59"/>
      <c r="C752" s="59"/>
      <c r="D752" s="59"/>
      <c r="E752" s="59"/>
      <c r="F752" s="59"/>
      <c r="G752" s="59"/>
      <c r="H752" s="59"/>
      <c r="I752" s="59"/>
      <c r="J752" s="59"/>
      <c r="K752" s="144"/>
      <c r="L752" s="223"/>
      <c r="M752" s="129"/>
      <c r="N752" s="225"/>
      <c r="O752" s="191" t="s">
        <v>83</v>
      </c>
      <c r="P752" s="82"/>
      <c r="Q752" s="111" t="str">
        <f>IF(SUM(K745:K748)=0,"",SUM(K745:K748))</f>
        <v/>
      </c>
      <c r="R752" s="193" t="s">
        <v>11</v>
      </c>
      <c r="S752" s="120"/>
    </row>
    <row r="753" spans="1:19" s="259" customFormat="1" ht="15.75" customHeight="1" x14ac:dyDescent="0.25">
      <c r="A753" s="58">
        <v>2901</v>
      </c>
      <c r="B753" s="59"/>
      <c r="C753" s="59"/>
      <c r="D753" s="59"/>
      <c r="E753" s="59"/>
      <c r="F753" s="59"/>
      <c r="G753" s="59"/>
      <c r="H753" s="59"/>
      <c r="I753" s="59"/>
      <c r="J753" s="59"/>
      <c r="K753" s="144"/>
      <c r="L753" s="223"/>
      <c r="M753" s="129"/>
      <c r="N753" s="225"/>
      <c r="O753" s="192" t="s">
        <v>85</v>
      </c>
      <c r="P753" s="86" t="str">
        <f>IF(P752/B739=0,"",P752/B739)</f>
        <v/>
      </c>
      <c r="Q753" s="112" t="e">
        <f>IF(P752/Q752=0,"",P752/Q752)</f>
        <v>#VALUE!</v>
      </c>
      <c r="R753" s="194" t="s">
        <v>86</v>
      </c>
      <c r="S753" s="120"/>
    </row>
    <row r="754" spans="1:19" s="259" customFormat="1" ht="15.75" customHeight="1" x14ac:dyDescent="0.25">
      <c r="A754" s="58">
        <v>2902</v>
      </c>
      <c r="B754" s="59"/>
      <c r="C754" s="59"/>
      <c r="D754" s="59"/>
      <c r="E754" s="59"/>
      <c r="F754" s="59"/>
      <c r="G754" s="59"/>
      <c r="H754" s="59"/>
      <c r="I754" s="59"/>
      <c r="J754" s="59"/>
      <c r="K754" s="144"/>
      <c r="L754" s="226"/>
      <c r="M754" s="227"/>
      <c r="N754" s="228"/>
      <c r="O754" s="90"/>
      <c r="P754" s="91"/>
      <c r="Q754" s="91"/>
      <c r="R754" s="113"/>
      <c r="S754" s="120"/>
    </row>
    <row r="755" spans="1:19" ht="18" customHeight="1" x14ac:dyDescent="0.25">
      <c r="A755" s="28"/>
      <c r="B755" s="280" t="s">
        <v>111</v>
      </c>
      <c r="C755" s="280"/>
      <c r="D755" s="280"/>
      <c r="E755" s="280"/>
      <c r="F755" s="280"/>
      <c r="G755" s="280"/>
      <c r="H755" s="280"/>
      <c r="I755" s="280"/>
      <c r="J755" s="280"/>
      <c r="K755" s="93">
        <f>SUM(K739:K751)</f>
        <v>0</v>
      </c>
      <c r="L755" s="94" t="str">
        <f>IF(K747=0,"",K747/B739)</f>
        <v/>
      </c>
      <c r="M755" s="94" t="str">
        <f>IF(K755=0,"",K755/B739)</f>
        <v/>
      </c>
      <c r="N755" s="94" t="str">
        <f>IF(K747=0,"",M755-L755)</f>
        <v/>
      </c>
      <c r="O755" s="3"/>
      <c r="P755" s="29"/>
      <c r="Q755" s="22"/>
      <c r="R755" s="3"/>
      <c r="S755" s="120"/>
    </row>
    <row r="756" spans="1:19" ht="12.75" customHeight="1" x14ac:dyDescent="0.2"/>
    <row r="757" spans="1:19" ht="12.75" customHeight="1" x14ac:dyDescent="0.2"/>
    <row r="758" spans="1:19" ht="26.25" x14ac:dyDescent="0.4">
      <c r="A758" s="2"/>
      <c r="B758" s="270" t="s">
        <v>99</v>
      </c>
      <c r="C758" s="271"/>
      <c r="D758" s="271"/>
      <c r="E758" s="271"/>
      <c r="F758" s="271"/>
      <c r="G758" s="271"/>
      <c r="H758" s="271"/>
      <c r="I758" s="271"/>
      <c r="J758" s="271"/>
      <c r="K758" s="179" t="s">
        <v>124</v>
      </c>
      <c r="L758" s="57"/>
      <c r="M758" s="57"/>
      <c r="N758" s="29"/>
      <c r="O758" s="3"/>
      <c r="P758" s="29"/>
      <c r="Q758" s="29"/>
      <c r="R758" s="29"/>
      <c r="S758" s="120"/>
    </row>
    <row r="759" spans="1:19" ht="20.25" x14ac:dyDescent="0.2">
      <c r="A759" s="293" t="s">
        <v>10</v>
      </c>
      <c r="B759" s="273" t="s">
        <v>100</v>
      </c>
      <c r="C759" s="274"/>
      <c r="D759" s="274"/>
      <c r="E759" s="274"/>
      <c r="F759" s="274"/>
      <c r="G759" s="274"/>
      <c r="H759" s="274"/>
      <c r="I759" s="274"/>
      <c r="J759" s="275"/>
      <c r="K759" s="276" t="s">
        <v>11</v>
      </c>
      <c r="L759" s="269" t="s">
        <v>3</v>
      </c>
      <c r="M759" s="269" t="s">
        <v>4</v>
      </c>
      <c r="N759" s="278" t="s">
        <v>5</v>
      </c>
      <c r="O759" s="269" t="s">
        <v>6</v>
      </c>
      <c r="P759" s="267" t="s">
        <v>7</v>
      </c>
      <c r="Q759" s="267" t="s">
        <v>8</v>
      </c>
      <c r="R759" s="269" t="s">
        <v>101</v>
      </c>
      <c r="S759" s="120"/>
    </row>
    <row r="760" spans="1:19" ht="15.75" x14ac:dyDescent="0.25">
      <c r="A760" s="268"/>
      <c r="B760" s="58" t="s">
        <v>102</v>
      </c>
      <c r="C760" s="58" t="s">
        <v>103</v>
      </c>
      <c r="D760" s="58" t="s">
        <v>104</v>
      </c>
      <c r="E760" s="58" t="s">
        <v>105</v>
      </c>
      <c r="F760" s="58" t="s">
        <v>106</v>
      </c>
      <c r="G760" s="58" t="s">
        <v>107</v>
      </c>
      <c r="H760" s="58" t="s">
        <v>108</v>
      </c>
      <c r="I760" s="58" t="s">
        <v>109</v>
      </c>
      <c r="J760" s="58" t="s">
        <v>110</v>
      </c>
      <c r="K760" s="277"/>
      <c r="L760" s="268"/>
      <c r="M760" s="268"/>
      <c r="N760" s="268"/>
      <c r="O760" s="268"/>
      <c r="P760" s="268"/>
      <c r="Q760" s="268"/>
      <c r="R760" s="268"/>
      <c r="S760" s="120"/>
    </row>
    <row r="761" spans="1:19" s="259" customFormat="1" ht="15.75" x14ac:dyDescent="0.25">
      <c r="A761" s="58">
        <v>2202</v>
      </c>
      <c r="B761" s="59">
        <v>131</v>
      </c>
      <c r="C761" s="59"/>
      <c r="D761" s="59"/>
      <c r="E761" s="59"/>
      <c r="F761" s="59"/>
      <c r="G761" s="59"/>
      <c r="H761" s="59"/>
      <c r="I761" s="59"/>
      <c r="J761" s="59"/>
      <c r="K761" s="144"/>
      <c r="L761" s="220"/>
      <c r="M761" s="221"/>
      <c r="N761" s="222"/>
      <c r="O761" s="229"/>
      <c r="P761" s="63">
        <f>B761</f>
        <v>131</v>
      </c>
      <c r="Q761" s="230"/>
      <c r="R761" s="229"/>
      <c r="S761" s="120"/>
    </row>
    <row r="762" spans="1:19" s="259" customFormat="1" ht="15.75" x14ac:dyDescent="0.25">
      <c r="A762" s="58">
        <v>2301</v>
      </c>
      <c r="B762" s="59"/>
      <c r="C762" s="59">
        <v>78</v>
      </c>
      <c r="D762" s="59"/>
      <c r="E762" s="59"/>
      <c r="F762" s="59"/>
      <c r="G762" s="59"/>
      <c r="H762" s="59"/>
      <c r="I762" s="59"/>
      <c r="J762" s="59"/>
      <c r="K762" s="144"/>
      <c r="L762" s="223"/>
      <c r="M762" s="129"/>
      <c r="N762" s="224"/>
      <c r="O762" s="67">
        <f>IF(C762=0,"",C762/B761)</f>
        <v>0.59541984732824427</v>
      </c>
      <c r="P762" s="68">
        <v>81</v>
      </c>
      <c r="Q762" s="231">
        <f t="shared" ref="Q762:Q769" si="69">IF(P762=0,"",P762/P761)</f>
        <v>0.61832061068702293</v>
      </c>
      <c r="R762" s="231">
        <f t="shared" ref="R762:R769" si="70">IF(P762=0,"",100%-Q762)</f>
        <v>0.38167938931297707</v>
      </c>
      <c r="S762" s="120"/>
    </row>
    <row r="763" spans="1:19" s="259" customFormat="1" ht="15.75" x14ac:dyDescent="0.25">
      <c r="A763" s="58">
        <v>2302</v>
      </c>
      <c r="B763" s="59"/>
      <c r="C763" s="59"/>
      <c r="D763" s="59">
        <v>69</v>
      </c>
      <c r="E763" s="59"/>
      <c r="F763" s="59"/>
      <c r="G763" s="59"/>
      <c r="H763" s="59"/>
      <c r="I763" s="59"/>
      <c r="J763" s="59"/>
      <c r="K763" s="144"/>
      <c r="L763" s="223"/>
      <c r="M763" s="129"/>
      <c r="N763" s="224"/>
      <c r="O763" s="67">
        <f>IF(D763=0,"",D763/C762)</f>
        <v>0.88461538461538458</v>
      </c>
      <c r="P763" s="68">
        <v>75</v>
      </c>
      <c r="Q763" s="231">
        <f t="shared" si="69"/>
        <v>0.92592592592592593</v>
      </c>
      <c r="R763" s="231">
        <f t="shared" si="70"/>
        <v>7.407407407407407E-2</v>
      </c>
      <c r="S763" s="8">
        <f>P763/P761</f>
        <v>0.5725190839694656</v>
      </c>
    </row>
    <row r="764" spans="1:19" s="259" customFormat="1" ht="15.75" x14ac:dyDescent="0.25">
      <c r="A764" s="58">
        <v>2401</v>
      </c>
      <c r="B764" s="59"/>
      <c r="C764" s="59"/>
      <c r="D764" s="59"/>
      <c r="E764" s="59">
        <v>59</v>
      </c>
      <c r="F764" s="59"/>
      <c r="G764" s="59"/>
      <c r="H764" s="59"/>
      <c r="I764" s="59"/>
      <c r="J764" s="59"/>
      <c r="K764" s="144"/>
      <c r="L764" s="223"/>
      <c r="M764" s="129"/>
      <c r="N764" s="224"/>
      <c r="O764" s="67">
        <f>IF(E764=0,"",E764/D763)</f>
        <v>0.85507246376811596</v>
      </c>
      <c r="P764" s="68">
        <v>70</v>
      </c>
      <c r="Q764" s="231">
        <f t="shared" si="69"/>
        <v>0.93333333333333335</v>
      </c>
      <c r="R764" s="231">
        <f t="shared" si="70"/>
        <v>6.6666666666666652E-2</v>
      </c>
      <c r="S764" s="120"/>
    </row>
    <row r="765" spans="1:19" s="259" customFormat="1" ht="15.75" x14ac:dyDescent="0.25">
      <c r="A765" s="58">
        <v>2402</v>
      </c>
      <c r="B765" s="59"/>
      <c r="C765" s="59"/>
      <c r="D765" s="59"/>
      <c r="E765" s="59"/>
      <c r="F765" s="59">
        <v>51</v>
      </c>
      <c r="G765" s="59"/>
      <c r="H765" s="59"/>
      <c r="I765" s="59"/>
      <c r="J765" s="59"/>
      <c r="K765" s="144"/>
      <c r="L765" s="223"/>
      <c r="M765" s="129"/>
      <c r="N765" s="224"/>
      <c r="O765" s="67">
        <f>IF(F765=0,"",F765/E764)</f>
        <v>0.86440677966101698</v>
      </c>
      <c r="P765" s="68">
        <v>67</v>
      </c>
      <c r="Q765" s="231">
        <f t="shared" si="69"/>
        <v>0.95714285714285718</v>
      </c>
      <c r="R765" s="231">
        <f t="shared" si="70"/>
        <v>4.2857142857142816E-2</v>
      </c>
      <c r="S765" s="120"/>
    </row>
    <row r="766" spans="1:19" s="259" customFormat="1" ht="15.75" x14ac:dyDescent="0.25">
      <c r="A766" s="58">
        <v>2501</v>
      </c>
      <c r="B766" s="59"/>
      <c r="C766" s="59"/>
      <c r="D766" s="59"/>
      <c r="E766" s="59"/>
      <c r="F766" s="59"/>
      <c r="G766" s="59">
        <v>46</v>
      </c>
      <c r="H766" s="59"/>
      <c r="I766" s="59"/>
      <c r="J766" s="59"/>
      <c r="K766" s="144"/>
      <c r="L766" s="223"/>
      <c r="M766" s="129"/>
      <c r="N766" s="224"/>
      <c r="O766" s="67">
        <f>IF(G766=0,"",G766/F765)</f>
        <v>0.90196078431372551</v>
      </c>
      <c r="P766" s="68">
        <v>64</v>
      </c>
      <c r="Q766" s="231">
        <f t="shared" si="69"/>
        <v>0.95522388059701491</v>
      </c>
      <c r="R766" s="231">
        <f t="shared" si="70"/>
        <v>4.4776119402985093E-2</v>
      </c>
      <c r="S766" s="120"/>
    </row>
    <row r="767" spans="1:19" s="259" customFormat="1" ht="15.75" x14ac:dyDescent="0.25">
      <c r="A767" s="58">
        <v>2502</v>
      </c>
      <c r="B767" s="59"/>
      <c r="C767" s="59"/>
      <c r="D767" s="59"/>
      <c r="E767" s="59"/>
      <c r="F767" s="59"/>
      <c r="G767" s="59"/>
      <c r="H767" s="59"/>
      <c r="I767" s="59"/>
      <c r="J767" s="59"/>
      <c r="K767" s="144"/>
      <c r="L767" s="223"/>
      <c r="M767" s="129"/>
      <c r="N767" s="224"/>
      <c r="O767" s="67" t="str">
        <f>IF(H767=0,"",H767/G766)</f>
        <v/>
      </c>
      <c r="P767" s="68"/>
      <c r="Q767" s="231" t="str">
        <f t="shared" si="69"/>
        <v/>
      </c>
      <c r="R767" s="231" t="str">
        <f t="shared" si="70"/>
        <v/>
      </c>
      <c r="S767" s="120"/>
    </row>
    <row r="768" spans="1:19" s="259" customFormat="1" ht="15.75" x14ac:dyDescent="0.25">
      <c r="A768" s="58">
        <v>2601</v>
      </c>
      <c r="B768" s="59"/>
      <c r="C768" s="59"/>
      <c r="D768" s="59"/>
      <c r="E768" s="59"/>
      <c r="F768" s="59"/>
      <c r="G768" s="59"/>
      <c r="H768" s="59"/>
      <c r="I768" s="59"/>
      <c r="J768" s="59"/>
      <c r="K768" s="144"/>
      <c r="L768" s="223"/>
      <c r="M768" s="129"/>
      <c r="N768" s="224"/>
      <c r="O768" s="67" t="str">
        <f>IF(I768=0,"",I768/H767)</f>
        <v/>
      </c>
      <c r="P768" s="68"/>
      <c r="Q768" s="231" t="str">
        <f t="shared" si="69"/>
        <v/>
      </c>
      <c r="R768" s="231" t="str">
        <f t="shared" si="70"/>
        <v/>
      </c>
      <c r="S768" s="120"/>
    </row>
    <row r="769" spans="1:19" s="259" customFormat="1" ht="15.75" x14ac:dyDescent="0.25">
      <c r="A769" s="58">
        <v>2602</v>
      </c>
      <c r="B769" s="59"/>
      <c r="C769" s="59"/>
      <c r="D769" s="59"/>
      <c r="E769" s="59"/>
      <c r="F769" s="59"/>
      <c r="G769" s="59"/>
      <c r="H769" s="59"/>
      <c r="I769" s="59"/>
      <c r="J769" s="59"/>
      <c r="K769" s="144"/>
      <c r="L769" s="223"/>
      <c r="M769" s="129"/>
      <c r="N769" s="224"/>
      <c r="O769" s="71" t="str">
        <f>IF(J769=0,"",J769/I768)</f>
        <v/>
      </c>
      <c r="P769" s="68"/>
      <c r="Q769" s="71" t="str">
        <f t="shared" si="69"/>
        <v/>
      </c>
      <c r="R769" s="71" t="str">
        <f t="shared" si="70"/>
        <v/>
      </c>
      <c r="S769" s="120"/>
    </row>
    <row r="770" spans="1:19" s="259" customFormat="1" ht="15.75" x14ac:dyDescent="0.25">
      <c r="A770" s="58">
        <v>2701</v>
      </c>
      <c r="B770" s="59"/>
      <c r="C770" s="59"/>
      <c r="D770" s="59"/>
      <c r="E770" s="59"/>
      <c r="F770" s="59"/>
      <c r="G770" s="59"/>
      <c r="H770" s="59"/>
      <c r="I770" s="59"/>
      <c r="J770" s="59"/>
      <c r="K770" s="144"/>
      <c r="L770" s="223"/>
      <c r="M770" s="129"/>
      <c r="N770" s="225"/>
      <c r="O770" s="129"/>
      <c r="P770" s="68"/>
      <c r="Q770" s="129"/>
      <c r="R770" s="232"/>
      <c r="S770" s="120"/>
    </row>
    <row r="771" spans="1:19" s="259" customFormat="1" ht="15.75" x14ac:dyDescent="0.25">
      <c r="A771" s="58">
        <v>2702</v>
      </c>
      <c r="B771" s="59"/>
      <c r="C771" s="59"/>
      <c r="D771" s="59"/>
      <c r="E771" s="59"/>
      <c r="F771" s="59"/>
      <c r="G771" s="59"/>
      <c r="H771" s="59"/>
      <c r="I771" s="59"/>
      <c r="J771" s="59"/>
      <c r="K771" s="144"/>
      <c r="L771" s="223"/>
      <c r="M771" s="129"/>
      <c r="N771" s="225"/>
      <c r="O771" s="233"/>
      <c r="P771" s="109"/>
      <c r="Q771" s="234"/>
      <c r="R771" s="233"/>
      <c r="S771" s="120"/>
    </row>
    <row r="772" spans="1:19" s="259" customFormat="1" ht="15.75" x14ac:dyDescent="0.25">
      <c r="A772" s="58">
        <v>2801</v>
      </c>
      <c r="B772" s="59"/>
      <c r="C772" s="59"/>
      <c r="D772" s="59"/>
      <c r="E772" s="59"/>
      <c r="F772" s="59"/>
      <c r="G772" s="59"/>
      <c r="H772" s="59"/>
      <c r="I772" s="59"/>
      <c r="J772" s="59"/>
      <c r="K772" s="144"/>
      <c r="L772" s="223"/>
      <c r="M772" s="129"/>
      <c r="N772" s="225"/>
      <c r="O772" s="233"/>
      <c r="P772" s="109"/>
      <c r="Q772" s="234"/>
      <c r="R772" s="233"/>
      <c r="S772" s="120"/>
    </row>
    <row r="773" spans="1:19" s="259" customFormat="1" ht="15.75" x14ac:dyDescent="0.25">
      <c r="A773" s="58">
        <v>2802</v>
      </c>
      <c r="B773" s="59"/>
      <c r="C773" s="59"/>
      <c r="D773" s="59"/>
      <c r="E773" s="59"/>
      <c r="F773" s="59"/>
      <c r="G773" s="59"/>
      <c r="H773" s="59"/>
      <c r="I773" s="59"/>
      <c r="J773" s="59"/>
      <c r="K773" s="144"/>
      <c r="L773" s="223"/>
      <c r="M773" s="129"/>
      <c r="N773" s="225"/>
      <c r="O773" s="129"/>
      <c r="P773" s="225"/>
      <c r="Q773" s="124"/>
      <c r="R773" s="233"/>
      <c r="S773" s="120"/>
    </row>
    <row r="774" spans="1:19" s="259" customFormat="1" ht="15.75" x14ac:dyDescent="0.25">
      <c r="A774" s="58">
        <v>2901</v>
      </c>
      <c r="B774" s="59"/>
      <c r="C774" s="59"/>
      <c r="D774" s="59"/>
      <c r="E774" s="59"/>
      <c r="F774" s="59"/>
      <c r="G774" s="59"/>
      <c r="H774" s="59"/>
      <c r="I774" s="59"/>
      <c r="J774" s="59"/>
      <c r="K774" s="144"/>
      <c r="L774" s="223"/>
      <c r="M774" s="129"/>
      <c r="N774" s="225"/>
      <c r="O774" s="191" t="s">
        <v>83</v>
      </c>
      <c r="P774" s="82"/>
      <c r="Q774" s="111" t="str">
        <f>IF(SUM(K767:K770)=0,"",SUM(K767:K770))</f>
        <v/>
      </c>
      <c r="R774" s="193" t="s">
        <v>11</v>
      </c>
      <c r="S774" s="120"/>
    </row>
    <row r="775" spans="1:19" s="259" customFormat="1" ht="15.75" x14ac:dyDescent="0.25">
      <c r="A775" s="58">
        <v>2902</v>
      </c>
      <c r="B775" s="59"/>
      <c r="C775" s="59"/>
      <c r="D775" s="59"/>
      <c r="E775" s="59"/>
      <c r="F775" s="59"/>
      <c r="G775" s="59"/>
      <c r="H775" s="59"/>
      <c r="I775" s="59"/>
      <c r="J775" s="59"/>
      <c r="K775" s="144"/>
      <c r="L775" s="223"/>
      <c r="M775" s="129"/>
      <c r="N775" s="225"/>
      <c r="O775" s="192" t="s">
        <v>85</v>
      </c>
      <c r="P775" s="86" t="str">
        <f>IF(P774/B761=0,"",P774/B761)</f>
        <v/>
      </c>
      <c r="Q775" s="112" t="e">
        <f>IF(P774/Q774=0,"",P774/Q774)</f>
        <v>#VALUE!</v>
      </c>
      <c r="R775" s="194" t="s">
        <v>86</v>
      </c>
      <c r="S775" s="120"/>
    </row>
    <row r="776" spans="1:19" s="259" customFormat="1" ht="15.75" x14ac:dyDescent="0.25">
      <c r="A776" s="58">
        <v>3001</v>
      </c>
      <c r="B776" s="59"/>
      <c r="C776" s="59"/>
      <c r="D776" s="59"/>
      <c r="E776" s="59"/>
      <c r="F776" s="59"/>
      <c r="G776" s="59"/>
      <c r="H776" s="59"/>
      <c r="I776" s="59"/>
      <c r="J776" s="59"/>
      <c r="K776" s="144"/>
      <c r="L776" s="226"/>
      <c r="M776" s="227"/>
      <c r="N776" s="228"/>
      <c r="O776" s="90"/>
      <c r="P776" s="91"/>
      <c r="Q776" s="91"/>
      <c r="R776" s="113"/>
      <c r="S776" s="120"/>
    </row>
    <row r="777" spans="1:19" ht="18" customHeight="1" x14ac:dyDescent="0.25">
      <c r="A777" s="28"/>
      <c r="B777" s="280" t="s">
        <v>111</v>
      </c>
      <c r="C777" s="280"/>
      <c r="D777" s="280"/>
      <c r="E777" s="280"/>
      <c r="F777" s="280"/>
      <c r="G777" s="280"/>
      <c r="H777" s="280"/>
      <c r="I777" s="280"/>
      <c r="J777" s="280"/>
      <c r="K777" s="93">
        <f>SUM(K761:K773)</f>
        <v>0</v>
      </c>
      <c r="L777" s="94" t="str">
        <f>IF(K769=0,"",K769/B761)</f>
        <v/>
      </c>
      <c r="M777" s="94" t="str">
        <f>IF(K777=0,"",K777/B761)</f>
        <v/>
      </c>
      <c r="N777" s="94" t="str">
        <f>IF(K769=0,"",M777-L777)</f>
        <v/>
      </c>
      <c r="O777" s="3"/>
      <c r="P777" s="29"/>
      <c r="Q777" s="22"/>
      <c r="R777" s="3"/>
      <c r="S777" s="120"/>
    </row>
    <row r="778" spans="1:19" ht="12.75" customHeight="1" x14ac:dyDescent="0.2"/>
    <row r="779" spans="1:19" ht="12.75" customHeight="1" x14ac:dyDescent="0.2"/>
    <row r="780" spans="1:19" ht="26.25" x14ac:dyDescent="0.4">
      <c r="A780" s="2"/>
      <c r="B780" s="270" t="s">
        <v>99</v>
      </c>
      <c r="C780" s="271"/>
      <c r="D780" s="271"/>
      <c r="E780" s="271"/>
      <c r="F780" s="271"/>
      <c r="G780" s="271"/>
      <c r="H780" s="271"/>
      <c r="I780" s="271"/>
      <c r="J780" s="271"/>
      <c r="K780" s="179" t="s">
        <v>142</v>
      </c>
      <c r="L780" s="57"/>
      <c r="M780" s="57"/>
      <c r="N780" s="29"/>
      <c r="O780" s="3"/>
      <c r="P780" s="29"/>
      <c r="Q780" s="29"/>
      <c r="R780" s="29"/>
      <c r="S780" s="120"/>
    </row>
    <row r="781" spans="1:19" ht="20.25" x14ac:dyDescent="0.2">
      <c r="A781" s="293" t="s">
        <v>10</v>
      </c>
      <c r="B781" s="273" t="s">
        <v>100</v>
      </c>
      <c r="C781" s="274"/>
      <c r="D781" s="274"/>
      <c r="E781" s="274"/>
      <c r="F781" s="274"/>
      <c r="G781" s="274"/>
      <c r="H781" s="274"/>
      <c r="I781" s="274"/>
      <c r="J781" s="275"/>
      <c r="K781" s="276" t="s">
        <v>11</v>
      </c>
      <c r="L781" s="269" t="s">
        <v>3</v>
      </c>
      <c r="M781" s="269" t="s">
        <v>4</v>
      </c>
      <c r="N781" s="278" t="s">
        <v>5</v>
      </c>
      <c r="O781" s="269" t="s">
        <v>6</v>
      </c>
      <c r="P781" s="267" t="s">
        <v>7</v>
      </c>
      <c r="Q781" s="267" t="s">
        <v>8</v>
      </c>
      <c r="R781" s="269" t="s">
        <v>101</v>
      </c>
      <c r="S781" s="120"/>
    </row>
    <row r="782" spans="1:19" ht="15.75" x14ac:dyDescent="0.25">
      <c r="A782" s="268"/>
      <c r="B782" s="58" t="s">
        <v>102</v>
      </c>
      <c r="C782" s="58" t="s">
        <v>103</v>
      </c>
      <c r="D782" s="58" t="s">
        <v>104</v>
      </c>
      <c r="E782" s="58" t="s">
        <v>105</v>
      </c>
      <c r="F782" s="58" t="s">
        <v>106</v>
      </c>
      <c r="G782" s="58" t="s">
        <v>107</v>
      </c>
      <c r="H782" s="58" t="s">
        <v>108</v>
      </c>
      <c r="I782" s="58" t="s">
        <v>109</v>
      </c>
      <c r="J782" s="58" t="s">
        <v>110</v>
      </c>
      <c r="K782" s="277"/>
      <c r="L782" s="268"/>
      <c r="M782" s="268"/>
      <c r="N782" s="268"/>
      <c r="O782" s="268"/>
      <c r="P782" s="268"/>
      <c r="Q782" s="268"/>
      <c r="R782" s="268"/>
      <c r="S782" s="120"/>
    </row>
    <row r="783" spans="1:19" s="259" customFormat="1" ht="15.75" x14ac:dyDescent="0.25">
      <c r="A783" s="58">
        <v>2301</v>
      </c>
      <c r="B783" s="59">
        <v>129</v>
      </c>
      <c r="C783" s="59"/>
      <c r="D783" s="59"/>
      <c r="E783" s="59"/>
      <c r="F783" s="59"/>
      <c r="G783" s="59"/>
      <c r="H783" s="59"/>
      <c r="I783" s="59"/>
      <c r="J783" s="59"/>
      <c r="K783" s="144"/>
      <c r="L783" s="220"/>
      <c r="M783" s="221"/>
      <c r="N783" s="222"/>
      <c r="O783" s="229"/>
      <c r="P783" s="63">
        <f>B783</f>
        <v>129</v>
      </c>
      <c r="Q783" s="230"/>
      <c r="R783" s="229"/>
      <c r="S783" s="120"/>
    </row>
    <row r="784" spans="1:19" s="259" customFormat="1" ht="15.75" x14ac:dyDescent="0.25">
      <c r="A784" s="58">
        <v>2302</v>
      </c>
      <c r="B784" s="59"/>
      <c r="C784" s="59">
        <v>112</v>
      </c>
      <c r="D784" s="59"/>
      <c r="E784" s="59"/>
      <c r="F784" s="59"/>
      <c r="G784" s="59"/>
      <c r="H784" s="59"/>
      <c r="I784" s="59"/>
      <c r="J784" s="59"/>
      <c r="K784" s="144"/>
      <c r="L784" s="223"/>
      <c r="M784" s="129"/>
      <c r="N784" s="224"/>
      <c r="O784" s="67">
        <f>IF(C784=0,"",C784/B783)</f>
        <v>0.86821705426356588</v>
      </c>
      <c r="P784" s="68">
        <v>115</v>
      </c>
      <c r="Q784" s="231">
        <f t="shared" ref="Q784:Q791" si="71">IF(P784=0,"",P784/P783)</f>
        <v>0.89147286821705429</v>
      </c>
      <c r="R784" s="231">
        <f t="shared" ref="R784:R791" si="72">IF(P784=0,"",100%-Q784)</f>
        <v>0.10852713178294571</v>
      </c>
      <c r="S784" s="120"/>
    </row>
    <row r="785" spans="1:19" s="259" customFormat="1" ht="15.75" x14ac:dyDescent="0.25">
      <c r="A785" s="58">
        <v>2401</v>
      </c>
      <c r="B785" s="59"/>
      <c r="C785" s="59"/>
      <c r="D785" s="59">
        <v>94</v>
      </c>
      <c r="E785" s="59"/>
      <c r="F785" s="59"/>
      <c r="G785" s="59"/>
      <c r="H785" s="59"/>
      <c r="I785" s="59"/>
      <c r="J785" s="59"/>
      <c r="K785" s="144"/>
      <c r="L785" s="223"/>
      <c r="M785" s="129"/>
      <c r="N785" s="224"/>
      <c r="O785" s="67">
        <f>IF(D785=0,"",D785/C784)</f>
        <v>0.8392857142857143</v>
      </c>
      <c r="P785" s="68">
        <v>103</v>
      </c>
      <c r="Q785" s="231">
        <f t="shared" si="71"/>
        <v>0.89565217391304353</v>
      </c>
      <c r="R785" s="231">
        <f t="shared" si="72"/>
        <v>0.10434782608695647</v>
      </c>
      <c r="S785" s="8">
        <f>P785/P783</f>
        <v>0.79844961240310075</v>
      </c>
    </row>
    <row r="786" spans="1:19" s="259" customFormat="1" ht="15.75" x14ac:dyDescent="0.25">
      <c r="A786" s="58">
        <v>2402</v>
      </c>
      <c r="B786" s="59"/>
      <c r="C786" s="59"/>
      <c r="D786" s="59"/>
      <c r="E786" s="59">
        <v>70</v>
      </c>
      <c r="F786" s="59"/>
      <c r="G786" s="59"/>
      <c r="H786" s="59"/>
      <c r="I786" s="59"/>
      <c r="J786" s="59"/>
      <c r="K786" s="144"/>
      <c r="L786" s="223"/>
      <c r="M786" s="129"/>
      <c r="N786" s="224"/>
      <c r="O786" s="67">
        <f>IF(E786=0,"",E786/D785)</f>
        <v>0.74468085106382975</v>
      </c>
      <c r="P786" s="68">
        <v>98</v>
      </c>
      <c r="Q786" s="231">
        <f t="shared" si="71"/>
        <v>0.95145631067961167</v>
      </c>
      <c r="R786" s="231">
        <f t="shared" si="72"/>
        <v>4.8543689320388328E-2</v>
      </c>
      <c r="S786" s="120"/>
    </row>
    <row r="787" spans="1:19" s="259" customFormat="1" ht="15.75" x14ac:dyDescent="0.25">
      <c r="A787" s="58">
        <v>2501</v>
      </c>
      <c r="B787" s="59"/>
      <c r="C787" s="59"/>
      <c r="D787" s="59"/>
      <c r="E787" s="59"/>
      <c r="F787" s="59">
        <v>41</v>
      </c>
      <c r="G787" s="59"/>
      <c r="H787" s="59"/>
      <c r="I787" s="59"/>
      <c r="J787" s="59"/>
      <c r="K787" s="144"/>
      <c r="L787" s="223"/>
      <c r="M787" s="129"/>
      <c r="N787" s="224"/>
      <c r="O787" s="67">
        <f>IF(F787=0,"",F787/E786)</f>
        <v>0.58571428571428574</v>
      </c>
      <c r="P787" s="68">
        <v>84</v>
      </c>
      <c r="Q787" s="231">
        <f t="shared" si="71"/>
        <v>0.8571428571428571</v>
      </c>
      <c r="R787" s="231">
        <f t="shared" si="72"/>
        <v>0.1428571428571429</v>
      </c>
      <c r="S787" s="120"/>
    </row>
    <row r="788" spans="1:19" s="259" customFormat="1" ht="15.75" x14ac:dyDescent="0.25">
      <c r="A788" s="58">
        <v>2502</v>
      </c>
      <c r="B788" s="59"/>
      <c r="C788" s="59"/>
      <c r="D788" s="59"/>
      <c r="E788" s="59"/>
      <c r="F788" s="59"/>
      <c r="G788" s="59"/>
      <c r="H788" s="59"/>
      <c r="I788" s="59"/>
      <c r="J788" s="59"/>
      <c r="K788" s="144"/>
      <c r="L788" s="223"/>
      <c r="M788" s="129"/>
      <c r="N788" s="224"/>
      <c r="O788" s="67" t="str">
        <f>IF(G788=0,"",G788/F787)</f>
        <v/>
      </c>
      <c r="P788" s="68"/>
      <c r="Q788" s="231" t="str">
        <f t="shared" si="71"/>
        <v/>
      </c>
      <c r="R788" s="231" t="str">
        <f t="shared" si="72"/>
        <v/>
      </c>
      <c r="S788" s="120"/>
    </row>
    <row r="789" spans="1:19" s="259" customFormat="1" ht="15.75" x14ac:dyDescent="0.25">
      <c r="A789" s="58">
        <v>2601</v>
      </c>
      <c r="B789" s="59"/>
      <c r="C789" s="59"/>
      <c r="D789" s="59"/>
      <c r="E789" s="59"/>
      <c r="F789" s="59"/>
      <c r="G789" s="59"/>
      <c r="H789" s="59"/>
      <c r="I789" s="59"/>
      <c r="J789" s="59"/>
      <c r="K789" s="144"/>
      <c r="L789" s="223"/>
      <c r="M789" s="129"/>
      <c r="N789" s="224"/>
      <c r="O789" s="67" t="str">
        <f>IF(H789=0,"",H789/G788)</f>
        <v/>
      </c>
      <c r="P789" s="68"/>
      <c r="Q789" s="231" t="str">
        <f t="shared" si="71"/>
        <v/>
      </c>
      <c r="R789" s="231" t="str">
        <f t="shared" si="72"/>
        <v/>
      </c>
      <c r="S789" s="120"/>
    </row>
    <row r="790" spans="1:19" s="259" customFormat="1" ht="15.75" x14ac:dyDescent="0.25">
      <c r="A790" s="58">
        <v>2602</v>
      </c>
      <c r="B790" s="59"/>
      <c r="C790" s="59"/>
      <c r="D790" s="59"/>
      <c r="E790" s="59"/>
      <c r="F790" s="59"/>
      <c r="G790" s="59"/>
      <c r="H790" s="59"/>
      <c r="I790" s="59"/>
      <c r="J790" s="59"/>
      <c r="K790" s="144"/>
      <c r="L790" s="223"/>
      <c r="M790" s="129"/>
      <c r="N790" s="224"/>
      <c r="O790" s="67" t="str">
        <f>IF(I790=0,"",I790/H789)</f>
        <v/>
      </c>
      <c r="P790" s="68"/>
      <c r="Q790" s="231" t="str">
        <f t="shared" si="71"/>
        <v/>
      </c>
      <c r="R790" s="231" t="str">
        <f t="shared" si="72"/>
        <v/>
      </c>
      <c r="S790" s="120"/>
    </row>
    <row r="791" spans="1:19" s="259" customFormat="1" ht="15.75" x14ac:dyDescent="0.25">
      <c r="A791" s="58">
        <v>2701</v>
      </c>
      <c r="B791" s="59"/>
      <c r="C791" s="59"/>
      <c r="D791" s="59"/>
      <c r="E791" s="59"/>
      <c r="F791" s="59"/>
      <c r="G791" s="59"/>
      <c r="H791" s="59"/>
      <c r="I791" s="59"/>
      <c r="J791" s="59"/>
      <c r="K791" s="144"/>
      <c r="L791" s="223"/>
      <c r="M791" s="129"/>
      <c r="N791" s="224"/>
      <c r="O791" s="71" t="str">
        <f>IF(J791=0,"",J791/I790)</f>
        <v/>
      </c>
      <c r="P791" s="68"/>
      <c r="Q791" s="71" t="str">
        <f t="shared" si="71"/>
        <v/>
      </c>
      <c r="R791" s="71" t="str">
        <f t="shared" si="72"/>
        <v/>
      </c>
      <c r="S791" s="120"/>
    </row>
    <row r="792" spans="1:19" s="259" customFormat="1" ht="15.75" x14ac:dyDescent="0.25">
      <c r="A792" s="58">
        <v>2702</v>
      </c>
      <c r="B792" s="59"/>
      <c r="C792" s="59"/>
      <c r="D792" s="59"/>
      <c r="E792" s="59"/>
      <c r="F792" s="59"/>
      <c r="G792" s="59"/>
      <c r="H792" s="59"/>
      <c r="I792" s="59"/>
      <c r="J792" s="59"/>
      <c r="K792" s="144"/>
      <c r="L792" s="223"/>
      <c r="M792" s="129"/>
      <c r="N792" s="225"/>
      <c r="O792" s="129"/>
      <c r="P792" s="68"/>
      <c r="Q792" s="129"/>
      <c r="R792" s="232"/>
      <c r="S792" s="120"/>
    </row>
    <row r="793" spans="1:19" s="259" customFormat="1" ht="15.75" x14ac:dyDescent="0.25">
      <c r="A793" s="58">
        <v>2801</v>
      </c>
      <c r="B793" s="59"/>
      <c r="C793" s="59"/>
      <c r="D793" s="59"/>
      <c r="E793" s="59"/>
      <c r="F793" s="59"/>
      <c r="G793" s="59"/>
      <c r="H793" s="59"/>
      <c r="I793" s="59"/>
      <c r="J793" s="59"/>
      <c r="K793" s="144"/>
      <c r="L793" s="223"/>
      <c r="M793" s="129"/>
      <c r="N793" s="225"/>
      <c r="O793" s="233"/>
      <c r="P793" s="109"/>
      <c r="Q793" s="234"/>
      <c r="R793" s="233"/>
      <c r="S793" s="120"/>
    </row>
    <row r="794" spans="1:19" s="259" customFormat="1" ht="15.75" x14ac:dyDescent="0.25">
      <c r="A794" s="58">
        <v>2802</v>
      </c>
      <c r="B794" s="59"/>
      <c r="C794" s="59"/>
      <c r="D794" s="59"/>
      <c r="E794" s="59"/>
      <c r="F794" s="59"/>
      <c r="G794" s="59"/>
      <c r="H794" s="59"/>
      <c r="I794" s="59"/>
      <c r="J794" s="59"/>
      <c r="K794" s="144"/>
      <c r="L794" s="223"/>
      <c r="M794" s="129"/>
      <c r="N794" s="225"/>
      <c r="O794" s="233"/>
      <c r="P794" s="109"/>
      <c r="Q794" s="234"/>
      <c r="R794" s="233"/>
      <c r="S794" s="120"/>
    </row>
    <row r="795" spans="1:19" s="259" customFormat="1" ht="15.75" x14ac:dyDescent="0.25">
      <c r="A795" s="58">
        <v>2901</v>
      </c>
      <c r="B795" s="59"/>
      <c r="C795" s="59"/>
      <c r="D795" s="59"/>
      <c r="E795" s="59"/>
      <c r="F795" s="59"/>
      <c r="G795" s="59"/>
      <c r="H795" s="59"/>
      <c r="I795" s="59"/>
      <c r="J795" s="59"/>
      <c r="K795" s="144"/>
      <c r="L795" s="223"/>
      <c r="M795" s="129"/>
      <c r="N795" s="225"/>
      <c r="O795" s="129"/>
      <c r="P795" s="225"/>
      <c r="Q795" s="124"/>
      <c r="R795" s="233"/>
      <c r="S795" s="120"/>
    </row>
    <row r="796" spans="1:19" s="259" customFormat="1" ht="15.75" x14ac:dyDescent="0.25">
      <c r="A796" s="58">
        <v>2902</v>
      </c>
      <c r="B796" s="59"/>
      <c r="C796" s="59"/>
      <c r="D796" s="59"/>
      <c r="E796" s="59"/>
      <c r="F796" s="59"/>
      <c r="G796" s="59"/>
      <c r="H796" s="59"/>
      <c r="I796" s="59"/>
      <c r="J796" s="59"/>
      <c r="K796" s="144"/>
      <c r="L796" s="223"/>
      <c r="M796" s="129"/>
      <c r="N796" s="225"/>
      <c r="O796" s="191" t="s">
        <v>83</v>
      </c>
      <c r="P796" s="82"/>
      <c r="Q796" s="111" t="str">
        <f>IF(SUM(K789:K792)=0,"",SUM(K789:K792))</f>
        <v/>
      </c>
      <c r="R796" s="193" t="s">
        <v>11</v>
      </c>
      <c r="S796" s="120"/>
    </row>
    <row r="797" spans="1:19" s="259" customFormat="1" ht="15.75" x14ac:dyDescent="0.25">
      <c r="A797" s="58">
        <v>3001</v>
      </c>
      <c r="B797" s="59"/>
      <c r="C797" s="59"/>
      <c r="D797" s="59"/>
      <c r="E797" s="59"/>
      <c r="F797" s="59"/>
      <c r="G797" s="59"/>
      <c r="H797" s="59"/>
      <c r="I797" s="59"/>
      <c r="J797" s="59"/>
      <c r="K797" s="144"/>
      <c r="L797" s="223"/>
      <c r="M797" s="129"/>
      <c r="N797" s="225"/>
      <c r="O797" s="192" t="s">
        <v>85</v>
      </c>
      <c r="P797" s="86" t="str">
        <f>IF(P796/B783=0,"",P796/B783)</f>
        <v/>
      </c>
      <c r="Q797" s="112" t="e">
        <f>IF(P796/Q796=0,"",P796/Q796)</f>
        <v>#VALUE!</v>
      </c>
      <c r="R797" s="194" t="s">
        <v>86</v>
      </c>
      <c r="S797" s="120"/>
    </row>
    <row r="798" spans="1:19" s="259" customFormat="1" ht="15.75" x14ac:dyDescent="0.25">
      <c r="A798" s="58">
        <v>3002</v>
      </c>
      <c r="B798" s="59"/>
      <c r="C798" s="59"/>
      <c r="D798" s="59"/>
      <c r="E798" s="59"/>
      <c r="F798" s="59"/>
      <c r="G798" s="59"/>
      <c r="H798" s="59"/>
      <c r="I798" s="59"/>
      <c r="J798" s="59"/>
      <c r="K798" s="144"/>
      <c r="L798" s="226"/>
      <c r="M798" s="227"/>
      <c r="N798" s="228"/>
      <c r="O798" s="90"/>
      <c r="P798" s="91"/>
      <c r="Q798" s="91"/>
      <c r="R798" s="113"/>
      <c r="S798" s="120"/>
    </row>
    <row r="799" spans="1:19" ht="18" customHeight="1" x14ac:dyDescent="0.25">
      <c r="A799" s="28"/>
      <c r="B799" s="280" t="s">
        <v>111</v>
      </c>
      <c r="C799" s="280"/>
      <c r="D799" s="280"/>
      <c r="E799" s="280"/>
      <c r="F799" s="280"/>
      <c r="G799" s="280"/>
      <c r="H799" s="280"/>
      <c r="I799" s="280"/>
      <c r="J799" s="280"/>
      <c r="K799" s="93">
        <f>SUM(K783:K795)</f>
        <v>0</v>
      </c>
      <c r="L799" s="94" t="str">
        <f>IF(K791=0,"",K791/B783)</f>
        <v/>
      </c>
      <c r="M799" s="94" t="str">
        <f>IF(K799=0,"",K799/B783)</f>
        <v/>
      </c>
      <c r="N799" s="94" t="str">
        <f>IF(K791=0,"",M799-L799)</f>
        <v/>
      </c>
      <c r="O799" s="3"/>
      <c r="P799" s="29"/>
      <c r="Q799" s="22"/>
      <c r="R799" s="3"/>
      <c r="S799" s="120"/>
    </row>
    <row r="800" spans="1:19" ht="12.75" customHeight="1" x14ac:dyDescent="0.2"/>
    <row r="801" spans="1:19" ht="12.75" customHeight="1" x14ac:dyDescent="0.2"/>
    <row r="802" spans="1:19" ht="26.25" x14ac:dyDescent="0.4">
      <c r="A802" s="2"/>
      <c r="B802" s="270" t="s">
        <v>99</v>
      </c>
      <c r="C802" s="271"/>
      <c r="D802" s="271"/>
      <c r="E802" s="271"/>
      <c r="F802" s="271"/>
      <c r="G802" s="271"/>
      <c r="H802" s="271"/>
      <c r="I802" s="271"/>
      <c r="J802" s="271"/>
      <c r="K802" s="179" t="s">
        <v>143</v>
      </c>
      <c r="L802" s="57"/>
      <c r="M802" s="57"/>
      <c r="N802" s="29"/>
      <c r="O802" s="3"/>
      <c r="P802" s="29"/>
      <c r="Q802" s="29"/>
      <c r="R802" s="29"/>
      <c r="S802" s="120"/>
    </row>
    <row r="803" spans="1:19" ht="20.25" x14ac:dyDescent="0.2">
      <c r="A803" s="293" t="s">
        <v>10</v>
      </c>
      <c r="B803" s="273" t="s">
        <v>100</v>
      </c>
      <c r="C803" s="274"/>
      <c r="D803" s="274"/>
      <c r="E803" s="274"/>
      <c r="F803" s="274"/>
      <c r="G803" s="274"/>
      <c r="H803" s="274"/>
      <c r="I803" s="274"/>
      <c r="J803" s="275"/>
      <c r="K803" s="276" t="s">
        <v>11</v>
      </c>
      <c r="L803" s="269" t="s">
        <v>3</v>
      </c>
      <c r="M803" s="269" t="s">
        <v>4</v>
      </c>
      <c r="N803" s="278" t="s">
        <v>5</v>
      </c>
      <c r="O803" s="269" t="s">
        <v>6</v>
      </c>
      <c r="P803" s="267" t="s">
        <v>7</v>
      </c>
      <c r="Q803" s="267" t="s">
        <v>8</v>
      </c>
      <c r="R803" s="269" t="s">
        <v>101</v>
      </c>
      <c r="S803" s="120"/>
    </row>
    <row r="804" spans="1:19" ht="15.75" x14ac:dyDescent="0.25">
      <c r="A804" s="268"/>
      <c r="B804" s="58" t="s">
        <v>102</v>
      </c>
      <c r="C804" s="58" t="s">
        <v>103</v>
      </c>
      <c r="D804" s="58" t="s">
        <v>104</v>
      </c>
      <c r="E804" s="58" t="s">
        <v>105</v>
      </c>
      <c r="F804" s="58" t="s">
        <v>106</v>
      </c>
      <c r="G804" s="58" t="s">
        <v>107</v>
      </c>
      <c r="H804" s="58" t="s">
        <v>108</v>
      </c>
      <c r="I804" s="58" t="s">
        <v>109</v>
      </c>
      <c r="J804" s="58" t="s">
        <v>110</v>
      </c>
      <c r="K804" s="277"/>
      <c r="L804" s="268"/>
      <c r="M804" s="268"/>
      <c r="N804" s="268"/>
      <c r="O804" s="268"/>
      <c r="P804" s="268"/>
      <c r="Q804" s="268"/>
      <c r="R804" s="268"/>
      <c r="S804" s="120"/>
    </row>
    <row r="805" spans="1:19" s="259" customFormat="1" ht="15.75" x14ac:dyDescent="0.25">
      <c r="A805" s="58">
        <v>2302</v>
      </c>
      <c r="B805" s="59">
        <v>115</v>
      </c>
      <c r="C805" s="59"/>
      <c r="D805" s="59"/>
      <c r="E805" s="59"/>
      <c r="F805" s="59"/>
      <c r="G805" s="59"/>
      <c r="H805" s="59"/>
      <c r="I805" s="59"/>
      <c r="J805" s="59"/>
      <c r="K805" s="144"/>
      <c r="L805" s="220"/>
      <c r="M805" s="221"/>
      <c r="N805" s="222"/>
      <c r="O805" s="229"/>
      <c r="P805" s="63">
        <f>B805</f>
        <v>115</v>
      </c>
      <c r="Q805" s="230"/>
      <c r="R805" s="229"/>
      <c r="S805" s="120"/>
    </row>
    <row r="806" spans="1:19" s="259" customFormat="1" ht="15.75" x14ac:dyDescent="0.25">
      <c r="A806" s="58">
        <v>2401</v>
      </c>
      <c r="B806" s="59"/>
      <c r="C806" s="59">
        <v>92</v>
      </c>
      <c r="D806" s="59"/>
      <c r="E806" s="59"/>
      <c r="F806" s="59"/>
      <c r="G806" s="59"/>
      <c r="H806" s="59"/>
      <c r="I806" s="59"/>
      <c r="J806" s="59"/>
      <c r="K806" s="144"/>
      <c r="L806" s="223"/>
      <c r="M806" s="129"/>
      <c r="N806" s="224"/>
      <c r="O806" s="67">
        <f>IF(C806=0,"",C806/B805)</f>
        <v>0.8</v>
      </c>
      <c r="P806" s="68">
        <v>93</v>
      </c>
      <c r="Q806" s="231">
        <f t="shared" ref="Q806:Q813" si="73">IF(P806=0,"",P806/P805)</f>
        <v>0.80869565217391304</v>
      </c>
      <c r="R806" s="231">
        <f t="shared" ref="R806:R813" si="74">IF(P806=0,"",100%-Q806)</f>
        <v>0.19130434782608696</v>
      </c>
      <c r="S806" s="120"/>
    </row>
    <row r="807" spans="1:19" s="259" customFormat="1" ht="15.75" x14ac:dyDescent="0.25">
      <c r="A807" s="58">
        <v>2402</v>
      </c>
      <c r="B807" s="59"/>
      <c r="C807" s="59"/>
      <c r="D807" s="59">
        <v>77</v>
      </c>
      <c r="E807" s="59"/>
      <c r="F807" s="59"/>
      <c r="G807" s="59"/>
      <c r="H807" s="59"/>
      <c r="I807" s="59"/>
      <c r="J807" s="59"/>
      <c r="K807" s="144"/>
      <c r="L807" s="223"/>
      <c r="M807" s="129"/>
      <c r="N807" s="224"/>
      <c r="O807" s="67">
        <f>IF(D807=0,"",D807/C806)</f>
        <v>0.83695652173913049</v>
      </c>
      <c r="P807" s="68">
        <v>87</v>
      </c>
      <c r="Q807" s="231">
        <f t="shared" si="73"/>
        <v>0.93548387096774188</v>
      </c>
      <c r="R807" s="231">
        <f t="shared" si="74"/>
        <v>6.4516129032258118E-2</v>
      </c>
      <c r="S807" s="8">
        <f>P807/P805</f>
        <v>0.75652173913043474</v>
      </c>
    </row>
    <row r="808" spans="1:19" s="259" customFormat="1" ht="15.75" x14ac:dyDescent="0.25">
      <c r="A808" s="58">
        <v>2501</v>
      </c>
      <c r="B808" s="59"/>
      <c r="C808" s="59"/>
      <c r="D808" s="59"/>
      <c r="E808" s="59">
        <v>62</v>
      </c>
      <c r="F808" s="59"/>
      <c r="G808" s="59"/>
      <c r="H808" s="59"/>
      <c r="I808" s="59"/>
      <c r="J808" s="59"/>
      <c r="K808" s="144"/>
      <c r="L808" s="223"/>
      <c r="M808" s="129"/>
      <c r="N808" s="224"/>
      <c r="O808" s="67">
        <f>IF(E808=0,"",E808/D807)</f>
        <v>0.80519480519480524</v>
      </c>
      <c r="P808" s="68">
        <v>82</v>
      </c>
      <c r="Q808" s="231">
        <f t="shared" si="73"/>
        <v>0.94252873563218387</v>
      </c>
      <c r="R808" s="231">
        <f t="shared" si="74"/>
        <v>5.7471264367816133E-2</v>
      </c>
      <c r="S808" s="120"/>
    </row>
    <row r="809" spans="1:19" s="259" customFormat="1" ht="15.75" x14ac:dyDescent="0.25">
      <c r="A809" s="58">
        <v>2502</v>
      </c>
      <c r="B809" s="59"/>
      <c r="C809" s="59"/>
      <c r="D809" s="59"/>
      <c r="E809" s="59"/>
      <c r="F809" s="59"/>
      <c r="G809" s="59"/>
      <c r="H809" s="59"/>
      <c r="I809" s="59"/>
      <c r="J809" s="59"/>
      <c r="K809" s="144"/>
      <c r="L809" s="223"/>
      <c r="M809" s="129"/>
      <c r="N809" s="224"/>
      <c r="O809" s="67" t="str">
        <f>IF(F809=0,"",F809/E808)</f>
        <v/>
      </c>
      <c r="P809" s="68"/>
      <c r="Q809" s="231" t="str">
        <f t="shared" si="73"/>
        <v/>
      </c>
      <c r="R809" s="231" t="str">
        <f t="shared" si="74"/>
        <v/>
      </c>
      <c r="S809" s="120"/>
    </row>
    <row r="810" spans="1:19" s="259" customFormat="1" ht="15.75" x14ac:dyDescent="0.25">
      <c r="A810" s="58">
        <v>2601</v>
      </c>
      <c r="B810" s="59"/>
      <c r="C810" s="59"/>
      <c r="D810" s="59"/>
      <c r="E810" s="59"/>
      <c r="F810" s="59"/>
      <c r="G810" s="59"/>
      <c r="H810" s="59"/>
      <c r="I810" s="59"/>
      <c r="J810" s="59"/>
      <c r="K810" s="144"/>
      <c r="L810" s="223"/>
      <c r="M810" s="129"/>
      <c r="N810" s="224"/>
      <c r="O810" s="67" t="str">
        <f>IF(G810=0,"",G810/F809)</f>
        <v/>
      </c>
      <c r="P810" s="68"/>
      <c r="Q810" s="231" t="str">
        <f t="shared" si="73"/>
        <v/>
      </c>
      <c r="R810" s="231" t="str">
        <f t="shared" si="74"/>
        <v/>
      </c>
      <c r="S810" s="120"/>
    </row>
    <row r="811" spans="1:19" s="259" customFormat="1" ht="15.75" x14ac:dyDescent="0.25">
      <c r="A811" s="58">
        <v>2602</v>
      </c>
      <c r="B811" s="59"/>
      <c r="C811" s="59"/>
      <c r="D811" s="59"/>
      <c r="E811" s="59"/>
      <c r="F811" s="59"/>
      <c r="G811" s="59"/>
      <c r="H811" s="59"/>
      <c r="I811" s="59"/>
      <c r="J811" s="59"/>
      <c r="K811" s="144"/>
      <c r="L811" s="223"/>
      <c r="M811" s="129"/>
      <c r="N811" s="224"/>
      <c r="O811" s="67" t="str">
        <f>IF(H811=0,"",H811/G810)</f>
        <v/>
      </c>
      <c r="P811" s="68"/>
      <c r="Q811" s="231" t="str">
        <f t="shared" si="73"/>
        <v/>
      </c>
      <c r="R811" s="231" t="str">
        <f t="shared" si="74"/>
        <v/>
      </c>
      <c r="S811" s="120"/>
    </row>
    <row r="812" spans="1:19" s="259" customFormat="1" ht="15.75" x14ac:dyDescent="0.25">
      <c r="A812" s="58">
        <v>2701</v>
      </c>
      <c r="B812" s="59"/>
      <c r="C812" s="59"/>
      <c r="D812" s="59"/>
      <c r="E812" s="59"/>
      <c r="F812" s="59"/>
      <c r="G812" s="59"/>
      <c r="H812" s="59"/>
      <c r="I812" s="59"/>
      <c r="J812" s="59"/>
      <c r="K812" s="144"/>
      <c r="L812" s="223"/>
      <c r="M812" s="129"/>
      <c r="N812" s="224"/>
      <c r="O812" s="67" t="str">
        <f>IF(I812=0,"",I812/H811)</f>
        <v/>
      </c>
      <c r="P812" s="68"/>
      <c r="Q812" s="231" t="str">
        <f t="shared" si="73"/>
        <v/>
      </c>
      <c r="R812" s="231" t="str">
        <f t="shared" si="74"/>
        <v/>
      </c>
      <c r="S812" s="120"/>
    </row>
    <row r="813" spans="1:19" s="259" customFormat="1" ht="15.75" x14ac:dyDescent="0.25">
      <c r="A813" s="58">
        <v>2702</v>
      </c>
      <c r="B813" s="59"/>
      <c r="C813" s="59"/>
      <c r="D813" s="59"/>
      <c r="E813" s="59"/>
      <c r="F813" s="59"/>
      <c r="G813" s="59"/>
      <c r="H813" s="59"/>
      <c r="I813" s="59"/>
      <c r="J813" s="59"/>
      <c r="K813" s="144"/>
      <c r="L813" s="223"/>
      <c r="M813" s="129"/>
      <c r="N813" s="224"/>
      <c r="O813" s="71" t="str">
        <f>IF(J813=0,"",J813/I812)</f>
        <v/>
      </c>
      <c r="P813" s="68"/>
      <c r="Q813" s="71" t="str">
        <f t="shared" si="73"/>
        <v/>
      </c>
      <c r="R813" s="71" t="str">
        <f t="shared" si="74"/>
        <v/>
      </c>
      <c r="S813" s="120"/>
    </row>
    <row r="814" spans="1:19" s="259" customFormat="1" ht="15.75" x14ac:dyDescent="0.25">
      <c r="A814" s="58">
        <v>2801</v>
      </c>
      <c r="B814" s="59"/>
      <c r="C814" s="59"/>
      <c r="D814" s="59"/>
      <c r="E814" s="59"/>
      <c r="F814" s="59"/>
      <c r="G814" s="59"/>
      <c r="H814" s="59"/>
      <c r="I814" s="59"/>
      <c r="J814" s="59"/>
      <c r="K814" s="144"/>
      <c r="L814" s="223"/>
      <c r="M814" s="129"/>
      <c r="N814" s="225"/>
      <c r="O814" s="129"/>
      <c r="P814" s="68"/>
      <c r="Q814" s="129"/>
      <c r="R814" s="232"/>
      <c r="S814" s="120"/>
    </row>
    <row r="815" spans="1:19" s="259" customFormat="1" ht="15.75" x14ac:dyDescent="0.25">
      <c r="A815" s="58">
        <v>2802</v>
      </c>
      <c r="B815" s="59"/>
      <c r="C815" s="59"/>
      <c r="D815" s="59"/>
      <c r="E815" s="59"/>
      <c r="F815" s="59"/>
      <c r="G815" s="59"/>
      <c r="H815" s="59"/>
      <c r="I815" s="59"/>
      <c r="J815" s="59"/>
      <c r="K815" s="144"/>
      <c r="L815" s="223"/>
      <c r="M815" s="129"/>
      <c r="N815" s="225"/>
      <c r="O815" s="233"/>
      <c r="P815" s="109"/>
      <c r="Q815" s="234"/>
      <c r="R815" s="233"/>
      <c r="S815" s="120"/>
    </row>
    <row r="816" spans="1:19" s="259" customFormat="1" ht="15.75" x14ac:dyDescent="0.25">
      <c r="A816" s="58">
        <v>2901</v>
      </c>
      <c r="B816" s="59"/>
      <c r="C816" s="59"/>
      <c r="D816" s="59"/>
      <c r="E816" s="59"/>
      <c r="F816" s="59"/>
      <c r="G816" s="59"/>
      <c r="H816" s="59"/>
      <c r="I816" s="59"/>
      <c r="J816" s="59"/>
      <c r="K816" s="144"/>
      <c r="L816" s="223"/>
      <c r="M816" s="129"/>
      <c r="N816" s="225"/>
      <c r="O816" s="233"/>
      <c r="P816" s="109"/>
      <c r="Q816" s="234"/>
      <c r="R816" s="233"/>
      <c r="S816" s="120"/>
    </row>
    <row r="817" spans="1:19" s="259" customFormat="1" ht="15.75" x14ac:dyDescent="0.25">
      <c r="A817" s="58">
        <v>2902</v>
      </c>
      <c r="B817" s="59"/>
      <c r="C817" s="59"/>
      <c r="D817" s="59"/>
      <c r="E817" s="59"/>
      <c r="F817" s="59"/>
      <c r="G817" s="59"/>
      <c r="H817" s="59"/>
      <c r="I817" s="59"/>
      <c r="J817" s="59"/>
      <c r="K817" s="144"/>
      <c r="L817" s="223"/>
      <c r="M817" s="129"/>
      <c r="N817" s="225"/>
      <c r="O817" s="129"/>
      <c r="P817" s="225"/>
      <c r="Q817" s="124"/>
      <c r="R817" s="233"/>
      <c r="S817" s="120"/>
    </row>
    <row r="818" spans="1:19" s="259" customFormat="1" ht="15.75" x14ac:dyDescent="0.25">
      <c r="A818" s="58">
        <v>3001</v>
      </c>
      <c r="B818" s="59"/>
      <c r="C818" s="59"/>
      <c r="D818" s="59"/>
      <c r="E818" s="59"/>
      <c r="F818" s="59"/>
      <c r="G818" s="59"/>
      <c r="H818" s="59"/>
      <c r="I818" s="59"/>
      <c r="J818" s="59"/>
      <c r="K818" s="144"/>
      <c r="L818" s="223"/>
      <c r="M818" s="129"/>
      <c r="N818" s="225"/>
      <c r="O818" s="191" t="s">
        <v>83</v>
      </c>
      <c r="P818" s="82"/>
      <c r="Q818" s="111" t="str">
        <f>IF(SUM(K811:K814)=0,"",SUM(K811:K814))</f>
        <v/>
      </c>
      <c r="R818" s="193" t="s">
        <v>11</v>
      </c>
      <c r="S818" s="120"/>
    </row>
    <row r="819" spans="1:19" s="259" customFormat="1" ht="15.75" x14ac:dyDescent="0.25">
      <c r="A819" s="58">
        <v>3002</v>
      </c>
      <c r="B819" s="59"/>
      <c r="C819" s="59"/>
      <c r="D819" s="59"/>
      <c r="E819" s="59"/>
      <c r="F819" s="59"/>
      <c r="G819" s="59"/>
      <c r="H819" s="59"/>
      <c r="I819" s="59"/>
      <c r="J819" s="59"/>
      <c r="K819" s="144"/>
      <c r="L819" s="223"/>
      <c r="M819" s="129"/>
      <c r="N819" s="225"/>
      <c r="O819" s="192" t="s">
        <v>85</v>
      </c>
      <c r="P819" s="86" t="str">
        <f>IF(P818/B805=0,"",P818/B805)</f>
        <v/>
      </c>
      <c r="Q819" s="112" t="e">
        <f>IF(P818/Q818=0,"",P818/Q818)</f>
        <v>#VALUE!</v>
      </c>
      <c r="R819" s="194" t="s">
        <v>86</v>
      </c>
      <c r="S819" s="120"/>
    </row>
    <row r="820" spans="1:19" s="259" customFormat="1" ht="15.75" x14ac:dyDescent="0.25">
      <c r="A820" s="58">
        <v>3101</v>
      </c>
      <c r="B820" s="59"/>
      <c r="C820" s="59"/>
      <c r="D820" s="59"/>
      <c r="E820" s="59"/>
      <c r="F820" s="59"/>
      <c r="G820" s="59"/>
      <c r="H820" s="59"/>
      <c r="I820" s="59"/>
      <c r="J820" s="59"/>
      <c r="K820" s="144"/>
      <c r="L820" s="226"/>
      <c r="M820" s="227"/>
      <c r="N820" s="228"/>
      <c r="O820" s="90"/>
      <c r="P820" s="91"/>
      <c r="Q820" s="91"/>
      <c r="R820" s="113"/>
      <c r="S820" s="120"/>
    </row>
    <row r="821" spans="1:19" ht="18" customHeight="1" x14ac:dyDescent="0.25">
      <c r="A821" s="28"/>
      <c r="B821" s="280" t="s">
        <v>111</v>
      </c>
      <c r="C821" s="280"/>
      <c r="D821" s="280"/>
      <c r="E821" s="280"/>
      <c r="F821" s="280"/>
      <c r="G821" s="280"/>
      <c r="H821" s="280"/>
      <c r="I821" s="280"/>
      <c r="J821" s="280"/>
      <c r="K821" s="93">
        <f>SUM(K805:K817)</f>
        <v>0</v>
      </c>
      <c r="L821" s="94" t="str">
        <f>IF(K813=0,"",K813/B805)</f>
        <v/>
      </c>
      <c r="M821" s="94" t="str">
        <f>IF(K821=0,"",K821/B805)</f>
        <v/>
      </c>
      <c r="N821" s="94" t="str">
        <f>IF(K813=0,"",M821-L821)</f>
        <v/>
      </c>
      <c r="O821" s="3"/>
      <c r="P821" s="29"/>
      <c r="Q821" s="22"/>
      <c r="R821" s="3"/>
      <c r="S821" s="120"/>
    </row>
    <row r="822" spans="1:19" ht="12.75" customHeight="1" x14ac:dyDescent="0.2"/>
    <row r="823" spans="1:19" ht="12.75" customHeight="1" x14ac:dyDescent="0.2"/>
    <row r="824" spans="1:19" ht="26.25" x14ac:dyDescent="0.4">
      <c r="A824" s="2"/>
      <c r="B824" s="270" t="s">
        <v>99</v>
      </c>
      <c r="C824" s="271"/>
      <c r="D824" s="271"/>
      <c r="E824" s="271"/>
      <c r="F824" s="271"/>
      <c r="G824" s="271"/>
      <c r="H824" s="271"/>
      <c r="I824" s="271"/>
      <c r="J824" s="271"/>
      <c r="K824" s="179" t="s">
        <v>144</v>
      </c>
      <c r="L824" s="57"/>
      <c r="M824" s="57"/>
      <c r="N824" s="29"/>
      <c r="O824" s="3"/>
      <c r="P824" s="29"/>
      <c r="Q824" s="29"/>
      <c r="R824" s="29"/>
      <c r="S824" s="120"/>
    </row>
    <row r="825" spans="1:19" ht="20.25" x14ac:dyDescent="0.2">
      <c r="A825" s="293" t="s">
        <v>10</v>
      </c>
      <c r="B825" s="273" t="s">
        <v>100</v>
      </c>
      <c r="C825" s="274"/>
      <c r="D825" s="274"/>
      <c r="E825" s="274"/>
      <c r="F825" s="274"/>
      <c r="G825" s="274"/>
      <c r="H825" s="274"/>
      <c r="I825" s="274"/>
      <c r="J825" s="275"/>
      <c r="K825" s="276" t="s">
        <v>11</v>
      </c>
      <c r="L825" s="269" t="s">
        <v>3</v>
      </c>
      <c r="M825" s="269" t="s">
        <v>4</v>
      </c>
      <c r="N825" s="278" t="s">
        <v>5</v>
      </c>
      <c r="O825" s="269" t="s">
        <v>6</v>
      </c>
      <c r="P825" s="267" t="s">
        <v>7</v>
      </c>
      <c r="Q825" s="267" t="s">
        <v>8</v>
      </c>
      <c r="R825" s="269" t="s">
        <v>101</v>
      </c>
      <c r="S825" s="120"/>
    </row>
    <row r="826" spans="1:19" ht="15.75" x14ac:dyDescent="0.25">
      <c r="A826" s="268"/>
      <c r="B826" s="58" t="s">
        <v>102</v>
      </c>
      <c r="C826" s="58" t="s">
        <v>103</v>
      </c>
      <c r="D826" s="58" t="s">
        <v>104</v>
      </c>
      <c r="E826" s="58" t="s">
        <v>105</v>
      </c>
      <c r="F826" s="58" t="s">
        <v>106</v>
      </c>
      <c r="G826" s="58" t="s">
        <v>107</v>
      </c>
      <c r="H826" s="58" t="s">
        <v>108</v>
      </c>
      <c r="I826" s="58" t="s">
        <v>109</v>
      </c>
      <c r="J826" s="58" t="s">
        <v>110</v>
      </c>
      <c r="K826" s="277"/>
      <c r="L826" s="268"/>
      <c r="M826" s="268"/>
      <c r="N826" s="268"/>
      <c r="O826" s="268"/>
      <c r="P826" s="268"/>
      <c r="Q826" s="268"/>
      <c r="R826" s="268"/>
      <c r="S826" s="120"/>
    </row>
    <row r="827" spans="1:19" s="259" customFormat="1" ht="15.75" x14ac:dyDescent="0.25">
      <c r="A827" s="58">
        <v>2401</v>
      </c>
      <c r="B827" s="59">
        <v>127</v>
      </c>
      <c r="C827" s="59"/>
      <c r="D827" s="59"/>
      <c r="E827" s="59"/>
      <c r="F827" s="59"/>
      <c r="G827" s="59"/>
      <c r="H827" s="59"/>
      <c r="I827" s="59"/>
      <c r="J827" s="59"/>
      <c r="K827" s="144"/>
      <c r="L827" s="220"/>
      <c r="M827" s="221"/>
      <c r="N827" s="222"/>
      <c r="O827" s="229"/>
      <c r="P827" s="63">
        <f>B827</f>
        <v>127</v>
      </c>
      <c r="Q827" s="230"/>
      <c r="R827" s="229"/>
      <c r="S827" s="120"/>
    </row>
    <row r="828" spans="1:19" s="259" customFormat="1" ht="15.75" x14ac:dyDescent="0.25">
      <c r="A828" s="58">
        <v>2402</v>
      </c>
      <c r="B828" s="59"/>
      <c r="C828" s="59">
        <v>107</v>
      </c>
      <c r="D828" s="59"/>
      <c r="E828" s="59"/>
      <c r="F828" s="59"/>
      <c r="G828" s="59"/>
      <c r="H828" s="59"/>
      <c r="I828" s="59"/>
      <c r="J828" s="59"/>
      <c r="K828" s="144"/>
      <c r="L828" s="223"/>
      <c r="M828" s="129"/>
      <c r="N828" s="224"/>
      <c r="O828" s="67">
        <f>IF(C828=0,"",C828/B827)</f>
        <v>0.84251968503937003</v>
      </c>
      <c r="P828" s="68">
        <v>107</v>
      </c>
      <c r="Q828" s="231">
        <f t="shared" ref="Q828:Q835" si="75">IF(P828=0,"",P828/P827)</f>
        <v>0.84251968503937003</v>
      </c>
      <c r="R828" s="231">
        <f t="shared" ref="R828:R835" si="76">IF(P828=0,"",100%-Q828)</f>
        <v>0.15748031496062997</v>
      </c>
      <c r="S828" s="120"/>
    </row>
    <row r="829" spans="1:19" s="259" customFormat="1" ht="15.75" x14ac:dyDescent="0.25">
      <c r="A829" s="58">
        <v>2501</v>
      </c>
      <c r="B829" s="59"/>
      <c r="C829" s="59"/>
      <c r="D829" s="59">
        <v>81</v>
      </c>
      <c r="E829" s="59"/>
      <c r="F829" s="59"/>
      <c r="G829" s="59"/>
      <c r="H829" s="59"/>
      <c r="I829" s="59"/>
      <c r="J829" s="59"/>
      <c r="K829" s="144"/>
      <c r="L829" s="223"/>
      <c r="M829" s="129"/>
      <c r="N829" s="224"/>
      <c r="O829" s="67">
        <f>IF(D829=0,"",D829/C828)</f>
        <v>0.7570093457943925</v>
      </c>
      <c r="P829" s="68">
        <v>97</v>
      </c>
      <c r="Q829" s="231">
        <f t="shared" si="75"/>
        <v>0.90654205607476634</v>
      </c>
      <c r="R829" s="231">
        <f t="shared" si="76"/>
        <v>9.3457943925233655E-2</v>
      </c>
      <c r="S829" s="8">
        <f>P829/P827</f>
        <v>0.76377952755905509</v>
      </c>
    </row>
    <row r="830" spans="1:19" s="259" customFormat="1" ht="15.75" x14ac:dyDescent="0.25">
      <c r="A830" s="58">
        <v>2502</v>
      </c>
      <c r="B830" s="59"/>
      <c r="C830" s="59"/>
      <c r="D830" s="59"/>
      <c r="E830" s="59"/>
      <c r="F830" s="59"/>
      <c r="G830" s="59"/>
      <c r="H830" s="59"/>
      <c r="I830" s="59"/>
      <c r="J830" s="59"/>
      <c r="K830" s="144"/>
      <c r="L830" s="223"/>
      <c r="M830" s="129"/>
      <c r="N830" s="224"/>
      <c r="O830" s="67" t="str">
        <f>IF(E830=0,"",E830/D829)</f>
        <v/>
      </c>
      <c r="P830" s="68"/>
      <c r="Q830" s="231" t="str">
        <f t="shared" si="75"/>
        <v/>
      </c>
      <c r="R830" s="231" t="str">
        <f t="shared" si="76"/>
        <v/>
      </c>
      <c r="S830" s="120"/>
    </row>
    <row r="831" spans="1:19" s="259" customFormat="1" ht="15.75" x14ac:dyDescent="0.25">
      <c r="A831" s="58">
        <v>2601</v>
      </c>
      <c r="B831" s="59"/>
      <c r="C831" s="59"/>
      <c r="D831" s="59"/>
      <c r="E831" s="59"/>
      <c r="F831" s="59"/>
      <c r="G831" s="59"/>
      <c r="H831" s="59"/>
      <c r="I831" s="59"/>
      <c r="J831" s="59"/>
      <c r="K831" s="144"/>
      <c r="L831" s="223"/>
      <c r="M831" s="129"/>
      <c r="N831" s="224"/>
      <c r="O831" s="67" t="str">
        <f>IF(F831=0,"",F831/E830)</f>
        <v/>
      </c>
      <c r="P831" s="68"/>
      <c r="Q831" s="231" t="str">
        <f t="shared" si="75"/>
        <v/>
      </c>
      <c r="R831" s="231" t="str">
        <f t="shared" si="76"/>
        <v/>
      </c>
      <c r="S831" s="120"/>
    </row>
    <row r="832" spans="1:19" s="259" customFormat="1" ht="15.75" x14ac:dyDescent="0.25">
      <c r="A832" s="58">
        <v>2602</v>
      </c>
      <c r="B832" s="59"/>
      <c r="C832" s="59"/>
      <c r="D832" s="59"/>
      <c r="E832" s="59"/>
      <c r="F832" s="59"/>
      <c r="G832" s="59"/>
      <c r="H832" s="59"/>
      <c r="I832" s="59"/>
      <c r="J832" s="59"/>
      <c r="K832" s="144"/>
      <c r="L832" s="223"/>
      <c r="M832" s="129"/>
      <c r="N832" s="224"/>
      <c r="O832" s="67" t="str">
        <f>IF(G832=0,"",G832/F831)</f>
        <v/>
      </c>
      <c r="P832" s="68"/>
      <c r="Q832" s="231" t="str">
        <f t="shared" si="75"/>
        <v/>
      </c>
      <c r="R832" s="231" t="str">
        <f t="shared" si="76"/>
        <v/>
      </c>
      <c r="S832" s="120"/>
    </row>
    <row r="833" spans="1:19" s="259" customFormat="1" ht="15.75" x14ac:dyDescent="0.25">
      <c r="A833" s="58">
        <v>2701</v>
      </c>
      <c r="B833" s="59"/>
      <c r="C833" s="59"/>
      <c r="D833" s="59"/>
      <c r="E833" s="59"/>
      <c r="F833" s="59"/>
      <c r="G833" s="59"/>
      <c r="H833" s="59"/>
      <c r="I833" s="59"/>
      <c r="J833" s="59"/>
      <c r="K833" s="144"/>
      <c r="L833" s="223"/>
      <c r="M833" s="129"/>
      <c r="N833" s="224"/>
      <c r="O833" s="67" t="str">
        <f>IF(H833=0,"",H833/G832)</f>
        <v/>
      </c>
      <c r="P833" s="68"/>
      <c r="Q833" s="231" t="str">
        <f t="shared" si="75"/>
        <v/>
      </c>
      <c r="R833" s="231" t="str">
        <f t="shared" si="76"/>
        <v/>
      </c>
      <c r="S833" s="120"/>
    </row>
    <row r="834" spans="1:19" s="259" customFormat="1" ht="15.75" x14ac:dyDescent="0.25">
      <c r="A834" s="58">
        <v>2702</v>
      </c>
      <c r="B834" s="59"/>
      <c r="C834" s="59"/>
      <c r="D834" s="59"/>
      <c r="E834" s="59"/>
      <c r="F834" s="59"/>
      <c r="G834" s="59"/>
      <c r="H834" s="59"/>
      <c r="I834" s="59"/>
      <c r="J834" s="59"/>
      <c r="K834" s="144"/>
      <c r="L834" s="223"/>
      <c r="M834" s="129"/>
      <c r="N834" s="224"/>
      <c r="O834" s="67" t="str">
        <f>IF(I834=0,"",I834/H833)</f>
        <v/>
      </c>
      <c r="P834" s="68"/>
      <c r="Q834" s="231" t="str">
        <f t="shared" si="75"/>
        <v/>
      </c>
      <c r="R834" s="231" t="str">
        <f t="shared" si="76"/>
        <v/>
      </c>
      <c r="S834" s="120"/>
    </row>
    <row r="835" spans="1:19" s="259" customFormat="1" ht="15.75" x14ac:dyDescent="0.25">
      <c r="A835" s="58">
        <v>2801</v>
      </c>
      <c r="B835" s="59"/>
      <c r="C835" s="59"/>
      <c r="D835" s="59"/>
      <c r="E835" s="59"/>
      <c r="F835" s="59"/>
      <c r="G835" s="59"/>
      <c r="H835" s="59"/>
      <c r="I835" s="59"/>
      <c r="J835" s="59"/>
      <c r="K835" s="144"/>
      <c r="L835" s="223"/>
      <c r="M835" s="129"/>
      <c r="N835" s="224"/>
      <c r="O835" s="71" t="str">
        <f>IF(J835=0,"",J835/I834)</f>
        <v/>
      </c>
      <c r="P835" s="68"/>
      <c r="Q835" s="71" t="str">
        <f t="shared" si="75"/>
        <v/>
      </c>
      <c r="R835" s="71" t="str">
        <f t="shared" si="76"/>
        <v/>
      </c>
      <c r="S835" s="120"/>
    </row>
    <row r="836" spans="1:19" s="259" customFormat="1" ht="15.75" x14ac:dyDescent="0.25">
      <c r="A836" s="58">
        <v>2802</v>
      </c>
      <c r="B836" s="59"/>
      <c r="C836" s="59"/>
      <c r="D836" s="59"/>
      <c r="E836" s="59"/>
      <c r="F836" s="59"/>
      <c r="G836" s="59"/>
      <c r="H836" s="59"/>
      <c r="I836" s="59"/>
      <c r="J836" s="59"/>
      <c r="K836" s="144"/>
      <c r="L836" s="223"/>
      <c r="M836" s="129"/>
      <c r="N836" s="225"/>
      <c r="O836" s="129"/>
      <c r="P836" s="68"/>
      <c r="Q836" s="129"/>
      <c r="R836" s="232"/>
      <c r="S836" s="120"/>
    </row>
    <row r="837" spans="1:19" s="259" customFormat="1" ht="15.75" x14ac:dyDescent="0.25">
      <c r="A837" s="58">
        <v>2901</v>
      </c>
      <c r="B837" s="59"/>
      <c r="C837" s="59"/>
      <c r="D837" s="59"/>
      <c r="E837" s="59"/>
      <c r="F837" s="59"/>
      <c r="G837" s="59"/>
      <c r="H837" s="59"/>
      <c r="I837" s="59"/>
      <c r="J837" s="59"/>
      <c r="K837" s="144"/>
      <c r="L837" s="223"/>
      <c r="M837" s="129"/>
      <c r="N837" s="225"/>
      <c r="O837" s="233"/>
      <c r="P837" s="109"/>
      <c r="Q837" s="234"/>
      <c r="R837" s="233"/>
      <c r="S837" s="120"/>
    </row>
    <row r="838" spans="1:19" s="259" customFormat="1" ht="15.75" x14ac:dyDescent="0.25">
      <c r="A838" s="58">
        <v>2902</v>
      </c>
      <c r="B838" s="59"/>
      <c r="C838" s="59"/>
      <c r="D838" s="59"/>
      <c r="E838" s="59"/>
      <c r="F838" s="59"/>
      <c r="G838" s="59"/>
      <c r="H838" s="59"/>
      <c r="I838" s="59"/>
      <c r="J838" s="59"/>
      <c r="K838" s="144"/>
      <c r="L838" s="223"/>
      <c r="M838" s="129"/>
      <c r="N838" s="225"/>
      <c r="O838" s="233"/>
      <c r="P838" s="109"/>
      <c r="Q838" s="234"/>
      <c r="R838" s="233"/>
      <c r="S838" s="120"/>
    </row>
    <row r="839" spans="1:19" s="259" customFormat="1" ht="15.75" x14ac:dyDescent="0.25">
      <c r="A839" s="58">
        <v>3001</v>
      </c>
      <c r="B839" s="59"/>
      <c r="C839" s="59"/>
      <c r="D839" s="59"/>
      <c r="E839" s="59"/>
      <c r="F839" s="59"/>
      <c r="G839" s="59"/>
      <c r="H839" s="59"/>
      <c r="I839" s="59"/>
      <c r="J839" s="59"/>
      <c r="K839" s="144"/>
      <c r="L839" s="223"/>
      <c r="M839" s="129"/>
      <c r="N839" s="225"/>
      <c r="O839" s="129"/>
      <c r="P839" s="225"/>
      <c r="Q839" s="124"/>
      <c r="R839" s="233"/>
      <c r="S839" s="120"/>
    </row>
    <row r="840" spans="1:19" s="259" customFormat="1" ht="15.75" x14ac:dyDescent="0.25">
      <c r="A840" s="58">
        <v>3002</v>
      </c>
      <c r="B840" s="59"/>
      <c r="C840" s="59"/>
      <c r="D840" s="59"/>
      <c r="E840" s="59"/>
      <c r="F840" s="59"/>
      <c r="G840" s="59"/>
      <c r="H840" s="59"/>
      <c r="I840" s="59"/>
      <c r="J840" s="59"/>
      <c r="K840" s="144"/>
      <c r="L840" s="223"/>
      <c r="M840" s="129"/>
      <c r="N840" s="225"/>
      <c r="O840" s="191" t="s">
        <v>83</v>
      </c>
      <c r="P840" s="82"/>
      <c r="Q840" s="111" t="str">
        <f>IF(SUM(K833:K836)=0,"",SUM(K833:K836))</f>
        <v/>
      </c>
      <c r="R840" s="193" t="s">
        <v>11</v>
      </c>
      <c r="S840" s="120"/>
    </row>
    <row r="841" spans="1:19" s="259" customFormat="1" ht="15.75" x14ac:dyDescent="0.25">
      <c r="A841" s="58">
        <v>3101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144"/>
      <c r="L841" s="223"/>
      <c r="M841" s="129"/>
      <c r="N841" s="225"/>
      <c r="O841" s="192" t="s">
        <v>85</v>
      </c>
      <c r="P841" s="86" t="str">
        <f>IF(P840/B827=0,"",P840/B827)</f>
        <v/>
      </c>
      <c r="Q841" s="112" t="e">
        <f>IF(P840/Q840=0,"",P840/Q840)</f>
        <v>#VALUE!</v>
      </c>
      <c r="R841" s="194" t="s">
        <v>86</v>
      </c>
      <c r="S841" s="120"/>
    </row>
    <row r="842" spans="1:19" s="259" customFormat="1" ht="15.75" x14ac:dyDescent="0.25">
      <c r="A842" s="58">
        <v>3102</v>
      </c>
      <c r="B842" s="59"/>
      <c r="C842" s="59"/>
      <c r="D842" s="59"/>
      <c r="E842" s="59"/>
      <c r="F842" s="59"/>
      <c r="G842" s="59"/>
      <c r="H842" s="59"/>
      <c r="I842" s="59"/>
      <c r="J842" s="59"/>
      <c r="K842" s="144"/>
      <c r="L842" s="226"/>
      <c r="M842" s="227"/>
      <c r="N842" s="228"/>
      <c r="O842" s="90"/>
      <c r="P842" s="91"/>
      <c r="Q842" s="91"/>
      <c r="R842" s="113"/>
      <c r="S842" s="120"/>
    </row>
    <row r="843" spans="1:19" ht="18" customHeight="1" x14ac:dyDescent="0.25">
      <c r="A843" s="28"/>
      <c r="B843" s="280" t="s">
        <v>111</v>
      </c>
      <c r="C843" s="280"/>
      <c r="D843" s="280"/>
      <c r="E843" s="280"/>
      <c r="F843" s="280"/>
      <c r="G843" s="280"/>
      <c r="H843" s="280"/>
      <c r="I843" s="280"/>
      <c r="J843" s="280"/>
      <c r="K843" s="93">
        <f>SUM(K827:K839)</f>
        <v>0</v>
      </c>
      <c r="L843" s="94" t="str">
        <f>IF(K835=0,"",K835/B827)</f>
        <v/>
      </c>
      <c r="M843" s="94" t="str">
        <f>IF(K843=0,"",K843/B827)</f>
        <v/>
      </c>
      <c r="N843" s="94" t="str">
        <f>IF(K835=0,"",M843-L843)</f>
        <v/>
      </c>
      <c r="O843" s="3"/>
      <c r="P843" s="29"/>
      <c r="Q843" s="22"/>
      <c r="R843" s="3"/>
      <c r="S843" s="120"/>
    </row>
    <row r="844" spans="1:19" ht="12.75" customHeight="1" x14ac:dyDescent="0.2"/>
    <row r="845" spans="1:19" ht="12.75" customHeight="1" x14ac:dyDescent="0.2"/>
    <row r="846" spans="1:19" ht="26.25" x14ac:dyDescent="0.4">
      <c r="A846" s="2"/>
      <c r="B846" s="270" t="s">
        <v>99</v>
      </c>
      <c r="C846" s="271"/>
      <c r="D846" s="271"/>
      <c r="E846" s="271"/>
      <c r="F846" s="271"/>
      <c r="G846" s="271"/>
      <c r="H846" s="271"/>
      <c r="I846" s="271"/>
      <c r="J846" s="271"/>
      <c r="K846" s="179" t="s">
        <v>145</v>
      </c>
      <c r="L846" s="57"/>
      <c r="M846" s="57"/>
      <c r="N846" s="29"/>
      <c r="O846" s="3"/>
      <c r="P846" s="29"/>
      <c r="Q846" s="29"/>
      <c r="R846" s="29"/>
      <c r="S846" s="120"/>
    </row>
    <row r="847" spans="1:19" ht="20.25" x14ac:dyDescent="0.2">
      <c r="A847" s="293" t="s">
        <v>10</v>
      </c>
      <c r="B847" s="273" t="s">
        <v>100</v>
      </c>
      <c r="C847" s="274"/>
      <c r="D847" s="274"/>
      <c r="E847" s="274"/>
      <c r="F847" s="274"/>
      <c r="G847" s="274"/>
      <c r="H847" s="274"/>
      <c r="I847" s="274"/>
      <c r="J847" s="275"/>
      <c r="K847" s="276" t="s">
        <v>11</v>
      </c>
      <c r="L847" s="269" t="s">
        <v>3</v>
      </c>
      <c r="M847" s="269" t="s">
        <v>4</v>
      </c>
      <c r="N847" s="278" t="s">
        <v>5</v>
      </c>
      <c r="O847" s="269" t="s">
        <v>6</v>
      </c>
      <c r="P847" s="267" t="s">
        <v>7</v>
      </c>
      <c r="Q847" s="267" t="s">
        <v>8</v>
      </c>
      <c r="R847" s="269" t="s">
        <v>101</v>
      </c>
      <c r="S847" s="120"/>
    </row>
    <row r="848" spans="1:19" ht="15.75" x14ac:dyDescent="0.25">
      <c r="A848" s="268"/>
      <c r="B848" s="58" t="s">
        <v>102</v>
      </c>
      <c r="C848" s="58" t="s">
        <v>103</v>
      </c>
      <c r="D848" s="58" t="s">
        <v>104</v>
      </c>
      <c r="E848" s="58" t="s">
        <v>105</v>
      </c>
      <c r="F848" s="58" t="s">
        <v>106</v>
      </c>
      <c r="G848" s="58" t="s">
        <v>107</v>
      </c>
      <c r="H848" s="58" t="s">
        <v>108</v>
      </c>
      <c r="I848" s="58" t="s">
        <v>109</v>
      </c>
      <c r="J848" s="58" t="s">
        <v>110</v>
      </c>
      <c r="K848" s="277"/>
      <c r="L848" s="268"/>
      <c r="M848" s="268"/>
      <c r="N848" s="268"/>
      <c r="O848" s="268"/>
      <c r="P848" s="268"/>
      <c r="Q848" s="268"/>
      <c r="R848" s="268"/>
      <c r="S848" s="120"/>
    </row>
    <row r="849" spans="1:19" s="259" customFormat="1" ht="15.75" customHeight="1" x14ac:dyDescent="0.25">
      <c r="A849" s="58">
        <v>2402</v>
      </c>
      <c r="B849" s="59">
        <v>95</v>
      </c>
      <c r="C849" s="59"/>
      <c r="D849" s="59"/>
      <c r="E849" s="59"/>
      <c r="F849" s="59"/>
      <c r="G849" s="59"/>
      <c r="H849" s="59"/>
      <c r="I849" s="59"/>
      <c r="J849" s="59"/>
      <c r="K849" s="144"/>
      <c r="L849" s="220"/>
      <c r="M849" s="221"/>
      <c r="N849" s="222"/>
      <c r="O849" s="229"/>
      <c r="P849" s="63">
        <f>B849</f>
        <v>95</v>
      </c>
      <c r="Q849" s="230"/>
      <c r="R849" s="229"/>
      <c r="S849" s="120"/>
    </row>
    <row r="850" spans="1:19" s="259" customFormat="1" ht="15.75" customHeight="1" x14ac:dyDescent="0.25">
      <c r="A850" s="58">
        <v>2501</v>
      </c>
      <c r="B850" s="59"/>
      <c r="C850" s="59">
        <v>87</v>
      </c>
      <c r="D850" s="59"/>
      <c r="E850" s="59"/>
      <c r="F850" s="59"/>
      <c r="G850" s="59"/>
      <c r="H850" s="59"/>
      <c r="I850" s="59"/>
      <c r="J850" s="59"/>
      <c r="K850" s="144"/>
      <c r="L850" s="223"/>
      <c r="M850" s="129"/>
      <c r="N850" s="224"/>
      <c r="O850" s="67">
        <f>IF(C850=0,"",C850/B849)</f>
        <v>0.91578947368421049</v>
      </c>
      <c r="P850" s="68">
        <v>87</v>
      </c>
      <c r="Q850" s="231">
        <f t="shared" ref="Q850:Q857" si="77">IF(P850=0,"",P850/P849)</f>
        <v>0.91578947368421049</v>
      </c>
      <c r="R850" s="231">
        <f t="shared" ref="R850:R857" si="78">IF(P850=0,"",100%-Q850)</f>
        <v>8.4210526315789513E-2</v>
      </c>
      <c r="S850" s="120"/>
    </row>
    <row r="851" spans="1:19" s="259" customFormat="1" ht="15.75" customHeight="1" x14ac:dyDescent="0.25">
      <c r="A851" s="58">
        <v>2502</v>
      </c>
      <c r="B851" s="59"/>
      <c r="C851" s="59"/>
      <c r="D851" s="59"/>
      <c r="E851" s="59"/>
      <c r="F851" s="59"/>
      <c r="G851" s="59"/>
      <c r="H851" s="59"/>
      <c r="I851" s="59"/>
      <c r="J851" s="59"/>
      <c r="K851" s="144"/>
      <c r="L851" s="223"/>
      <c r="M851" s="129"/>
      <c r="N851" s="224"/>
      <c r="O851" s="67" t="str">
        <f>IF(D851=0,"",D851/C850)</f>
        <v/>
      </c>
      <c r="P851" s="68"/>
      <c r="Q851" s="231" t="str">
        <f t="shared" si="77"/>
        <v/>
      </c>
      <c r="R851" s="231" t="str">
        <f t="shared" si="78"/>
        <v/>
      </c>
      <c r="S851" s="8">
        <f>P851/P849</f>
        <v>0</v>
      </c>
    </row>
    <row r="852" spans="1:19" s="259" customFormat="1" ht="15.75" customHeight="1" x14ac:dyDescent="0.25">
      <c r="A852" s="58">
        <v>2601</v>
      </c>
      <c r="B852" s="59"/>
      <c r="C852" s="59"/>
      <c r="D852" s="59"/>
      <c r="E852" s="59"/>
      <c r="F852" s="59"/>
      <c r="G852" s="59"/>
      <c r="H852" s="59"/>
      <c r="I852" s="59"/>
      <c r="J852" s="59"/>
      <c r="K852" s="144"/>
      <c r="L852" s="223"/>
      <c r="M852" s="129"/>
      <c r="N852" s="224"/>
      <c r="O852" s="67" t="str">
        <f>IF(E852=0,"",E852/D851)</f>
        <v/>
      </c>
      <c r="P852" s="68"/>
      <c r="Q852" s="231" t="str">
        <f t="shared" si="77"/>
        <v/>
      </c>
      <c r="R852" s="231" t="str">
        <f t="shared" si="78"/>
        <v/>
      </c>
      <c r="S852" s="120"/>
    </row>
    <row r="853" spans="1:19" s="259" customFormat="1" ht="15.75" customHeight="1" x14ac:dyDescent="0.25">
      <c r="A853" s="58">
        <v>2602</v>
      </c>
      <c r="B853" s="59"/>
      <c r="C853" s="59"/>
      <c r="D853" s="59"/>
      <c r="E853" s="59"/>
      <c r="F853" s="59"/>
      <c r="G853" s="59"/>
      <c r="H853" s="59"/>
      <c r="I853" s="59"/>
      <c r="J853" s="59"/>
      <c r="K853" s="144"/>
      <c r="L853" s="223"/>
      <c r="M853" s="129"/>
      <c r="N853" s="224"/>
      <c r="O853" s="67" t="str">
        <f>IF(F853=0,"",F853/E852)</f>
        <v/>
      </c>
      <c r="P853" s="68"/>
      <c r="Q853" s="231" t="str">
        <f t="shared" si="77"/>
        <v/>
      </c>
      <c r="R853" s="231" t="str">
        <f t="shared" si="78"/>
        <v/>
      </c>
      <c r="S853" s="120"/>
    </row>
    <row r="854" spans="1:19" s="259" customFormat="1" ht="15.75" customHeight="1" x14ac:dyDescent="0.25">
      <c r="A854" s="58">
        <v>2701</v>
      </c>
      <c r="B854" s="59"/>
      <c r="C854" s="59"/>
      <c r="D854" s="59"/>
      <c r="E854" s="59"/>
      <c r="F854" s="59"/>
      <c r="G854" s="59"/>
      <c r="H854" s="59"/>
      <c r="I854" s="59"/>
      <c r="J854" s="59"/>
      <c r="K854" s="144"/>
      <c r="L854" s="223"/>
      <c r="M854" s="129"/>
      <c r="N854" s="224"/>
      <c r="O854" s="67" t="str">
        <f>IF(G854=0,"",G854/F853)</f>
        <v/>
      </c>
      <c r="P854" s="68"/>
      <c r="Q854" s="231" t="str">
        <f t="shared" si="77"/>
        <v/>
      </c>
      <c r="R854" s="231" t="str">
        <f t="shared" si="78"/>
        <v/>
      </c>
      <c r="S854" s="120"/>
    </row>
    <row r="855" spans="1:19" s="259" customFormat="1" ht="15.75" customHeight="1" x14ac:dyDescent="0.25">
      <c r="A855" s="58">
        <v>2702</v>
      </c>
      <c r="B855" s="59"/>
      <c r="C855" s="59"/>
      <c r="D855" s="59"/>
      <c r="E855" s="59"/>
      <c r="F855" s="59"/>
      <c r="G855" s="59"/>
      <c r="H855" s="59"/>
      <c r="I855" s="59"/>
      <c r="J855" s="59"/>
      <c r="K855" s="144"/>
      <c r="L855" s="223"/>
      <c r="M855" s="129"/>
      <c r="N855" s="224"/>
      <c r="O855" s="67" t="str">
        <f>IF(H855=0,"",H855/G854)</f>
        <v/>
      </c>
      <c r="P855" s="68"/>
      <c r="Q855" s="231" t="str">
        <f t="shared" si="77"/>
        <v/>
      </c>
      <c r="R855" s="231" t="str">
        <f t="shared" si="78"/>
        <v/>
      </c>
      <c r="S855" s="120"/>
    </row>
    <row r="856" spans="1:19" s="259" customFormat="1" ht="15.75" customHeight="1" x14ac:dyDescent="0.25">
      <c r="A856" s="58">
        <v>2801</v>
      </c>
      <c r="B856" s="59"/>
      <c r="C856" s="59"/>
      <c r="D856" s="59"/>
      <c r="E856" s="59"/>
      <c r="F856" s="59"/>
      <c r="G856" s="59"/>
      <c r="H856" s="59"/>
      <c r="I856" s="59"/>
      <c r="J856" s="59"/>
      <c r="K856" s="144"/>
      <c r="L856" s="223"/>
      <c r="M856" s="129"/>
      <c r="N856" s="224"/>
      <c r="O856" s="67" t="str">
        <f>IF(I856=0,"",I856/H855)</f>
        <v/>
      </c>
      <c r="P856" s="68"/>
      <c r="Q856" s="231" t="str">
        <f t="shared" si="77"/>
        <v/>
      </c>
      <c r="R856" s="231" t="str">
        <f t="shared" si="78"/>
        <v/>
      </c>
      <c r="S856" s="120"/>
    </row>
    <row r="857" spans="1:19" s="259" customFormat="1" ht="15.75" customHeight="1" x14ac:dyDescent="0.25">
      <c r="A857" s="58">
        <v>2802</v>
      </c>
      <c r="B857" s="59"/>
      <c r="C857" s="59"/>
      <c r="D857" s="59"/>
      <c r="E857" s="59"/>
      <c r="F857" s="59"/>
      <c r="G857" s="59"/>
      <c r="H857" s="59"/>
      <c r="I857" s="59"/>
      <c r="J857" s="59"/>
      <c r="K857" s="144"/>
      <c r="L857" s="223"/>
      <c r="M857" s="129"/>
      <c r="N857" s="224"/>
      <c r="O857" s="71" t="str">
        <f>IF(J857=0,"",J857/I856)</f>
        <v/>
      </c>
      <c r="P857" s="68"/>
      <c r="Q857" s="71" t="str">
        <f t="shared" si="77"/>
        <v/>
      </c>
      <c r="R857" s="71" t="str">
        <f t="shared" si="78"/>
        <v/>
      </c>
      <c r="S857" s="120"/>
    </row>
    <row r="858" spans="1:19" s="259" customFormat="1" ht="15.75" customHeight="1" x14ac:dyDescent="0.25">
      <c r="A858" s="58">
        <v>2901</v>
      </c>
      <c r="B858" s="59"/>
      <c r="C858" s="59"/>
      <c r="D858" s="59"/>
      <c r="E858" s="59"/>
      <c r="F858" s="59"/>
      <c r="G858" s="59"/>
      <c r="H858" s="59"/>
      <c r="I858" s="59"/>
      <c r="J858" s="59"/>
      <c r="K858" s="144"/>
      <c r="L858" s="223"/>
      <c r="M858" s="129"/>
      <c r="N858" s="225"/>
      <c r="O858" s="129"/>
      <c r="P858" s="68"/>
      <c r="Q858" s="129"/>
      <c r="R858" s="232"/>
      <c r="S858" s="120"/>
    </row>
    <row r="859" spans="1:19" s="259" customFormat="1" ht="15.75" customHeight="1" x14ac:dyDescent="0.25">
      <c r="A859" s="58">
        <v>2902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144"/>
      <c r="L859" s="223"/>
      <c r="M859" s="129"/>
      <c r="N859" s="225"/>
      <c r="O859" s="233"/>
      <c r="P859" s="109"/>
      <c r="Q859" s="234"/>
      <c r="R859" s="233"/>
      <c r="S859" s="120"/>
    </row>
    <row r="860" spans="1:19" s="259" customFormat="1" ht="15.75" customHeight="1" x14ac:dyDescent="0.25">
      <c r="A860" s="58">
        <v>3001</v>
      </c>
      <c r="B860" s="59"/>
      <c r="C860" s="59"/>
      <c r="D860" s="59"/>
      <c r="E860" s="59"/>
      <c r="F860" s="59"/>
      <c r="G860" s="59"/>
      <c r="H860" s="59"/>
      <c r="I860" s="59"/>
      <c r="J860" s="59"/>
      <c r="K860" s="144"/>
      <c r="L860" s="223"/>
      <c r="M860" s="129"/>
      <c r="N860" s="225"/>
      <c r="O860" s="233"/>
      <c r="P860" s="109"/>
      <c r="Q860" s="234"/>
      <c r="R860" s="233"/>
      <c r="S860" s="120"/>
    </row>
    <row r="861" spans="1:19" s="259" customFormat="1" ht="15.75" customHeight="1" x14ac:dyDescent="0.25">
      <c r="A861" s="58">
        <v>3002</v>
      </c>
      <c r="B861" s="59"/>
      <c r="C861" s="59"/>
      <c r="D861" s="59"/>
      <c r="E861" s="59"/>
      <c r="F861" s="59"/>
      <c r="G861" s="59"/>
      <c r="H861" s="59"/>
      <c r="I861" s="59"/>
      <c r="J861" s="59"/>
      <c r="K861" s="144"/>
      <c r="L861" s="223"/>
      <c r="M861" s="129"/>
      <c r="N861" s="225"/>
      <c r="O861" s="129"/>
      <c r="P861" s="225"/>
      <c r="Q861" s="124"/>
      <c r="R861" s="233"/>
      <c r="S861" s="120"/>
    </row>
    <row r="862" spans="1:19" s="259" customFormat="1" ht="15.75" customHeight="1" x14ac:dyDescent="0.25">
      <c r="A862" s="58">
        <v>3101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144"/>
      <c r="L862" s="223"/>
      <c r="M862" s="129"/>
      <c r="N862" s="225"/>
      <c r="O862" s="191" t="s">
        <v>83</v>
      </c>
      <c r="P862" s="82"/>
      <c r="Q862" s="111" t="str">
        <f>IF(SUM(K855:K858)=0,"",SUM(K855:K858))</f>
        <v/>
      </c>
      <c r="R862" s="193" t="s">
        <v>11</v>
      </c>
      <c r="S862" s="120"/>
    </row>
    <row r="863" spans="1:19" s="259" customFormat="1" ht="15.75" customHeight="1" x14ac:dyDescent="0.25">
      <c r="A863" s="58">
        <v>3102</v>
      </c>
      <c r="B863" s="59"/>
      <c r="C863" s="59"/>
      <c r="D863" s="59"/>
      <c r="E863" s="59"/>
      <c r="F863" s="59"/>
      <c r="G863" s="59"/>
      <c r="H863" s="59"/>
      <c r="I863" s="59"/>
      <c r="J863" s="59"/>
      <c r="K863" s="144"/>
      <c r="L863" s="223"/>
      <c r="M863" s="129"/>
      <c r="N863" s="225"/>
      <c r="O863" s="192" t="s">
        <v>85</v>
      </c>
      <c r="P863" s="86" t="str">
        <f>IF(P862/B849=0,"",P862/B849)</f>
        <v/>
      </c>
      <c r="Q863" s="112" t="e">
        <f>IF(P862/Q862=0,"",P862/Q862)</f>
        <v>#VALUE!</v>
      </c>
      <c r="R863" s="194" t="s">
        <v>86</v>
      </c>
      <c r="S863" s="120"/>
    </row>
    <row r="864" spans="1:19" s="259" customFormat="1" ht="15.75" x14ac:dyDescent="0.25">
      <c r="A864" s="58">
        <v>3201</v>
      </c>
      <c r="B864" s="59"/>
      <c r="C864" s="59"/>
      <c r="D864" s="59"/>
      <c r="E864" s="59"/>
      <c r="F864" s="59"/>
      <c r="G864" s="59"/>
      <c r="H864" s="59"/>
      <c r="I864" s="59"/>
      <c r="J864" s="59"/>
      <c r="K864" s="144"/>
      <c r="L864" s="226"/>
      <c r="M864" s="227"/>
      <c r="N864" s="228"/>
      <c r="O864" s="90"/>
      <c r="P864" s="91"/>
      <c r="Q864" s="91"/>
      <c r="R864" s="113"/>
      <c r="S864" s="120"/>
    </row>
    <row r="865" spans="1:19" ht="18" customHeight="1" x14ac:dyDescent="0.25">
      <c r="A865" s="28"/>
      <c r="B865" s="280" t="s">
        <v>111</v>
      </c>
      <c r="C865" s="280"/>
      <c r="D865" s="280"/>
      <c r="E865" s="280"/>
      <c r="F865" s="280"/>
      <c r="G865" s="280"/>
      <c r="H865" s="280"/>
      <c r="I865" s="280"/>
      <c r="J865" s="280"/>
      <c r="K865" s="93">
        <f>SUM(K849:K861)</f>
        <v>0</v>
      </c>
      <c r="L865" s="94" t="str">
        <f>IF(K857=0,"",K857/B849)</f>
        <v/>
      </c>
      <c r="M865" s="94" t="str">
        <f>IF(K865=0,"",K865/B849)</f>
        <v/>
      </c>
      <c r="N865" s="94" t="str">
        <f>IF(K857=0,"",M865-L865)</f>
        <v/>
      </c>
      <c r="O865" s="3"/>
      <c r="P865" s="29"/>
      <c r="Q865" s="22"/>
      <c r="R865" s="3"/>
      <c r="S865" s="120"/>
    </row>
    <row r="866" spans="1:19" ht="12.75" customHeight="1" x14ac:dyDescent="0.2"/>
    <row r="867" spans="1:19" ht="12.75" customHeight="1" x14ac:dyDescent="0.2"/>
    <row r="868" spans="1:19" ht="26.25" x14ac:dyDescent="0.4">
      <c r="A868" s="2"/>
      <c r="B868" s="270" t="s">
        <v>99</v>
      </c>
      <c r="C868" s="271"/>
      <c r="D868" s="271"/>
      <c r="E868" s="271"/>
      <c r="F868" s="271"/>
      <c r="G868" s="271"/>
      <c r="H868" s="271"/>
      <c r="I868" s="271"/>
      <c r="J868" s="271"/>
      <c r="K868" s="179" t="s">
        <v>146</v>
      </c>
      <c r="L868" s="57"/>
      <c r="M868" s="57"/>
      <c r="N868" s="29"/>
      <c r="O868" s="3"/>
      <c r="P868" s="29"/>
      <c r="Q868" s="29"/>
      <c r="R868" s="29"/>
      <c r="S868" s="120"/>
    </row>
    <row r="869" spans="1:19" ht="20.25" x14ac:dyDescent="0.2">
      <c r="A869" s="293" t="s">
        <v>10</v>
      </c>
      <c r="B869" s="273" t="s">
        <v>100</v>
      </c>
      <c r="C869" s="274"/>
      <c r="D869" s="274"/>
      <c r="E869" s="274"/>
      <c r="F869" s="274"/>
      <c r="G869" s="274"/>
      <c r="H869" s="274"/>
      <c r="I869" s="274"/>
      <c r="J869" s="275"/>
      <c r="K869" s="276" t="s">
        <v>11</v>
      </c>
      <c r="L869" s="269" t="s">
        <v>3</v>
      </c>
      <c r="M869" s="269" t="s">
        <v>4</v>
      </c>
      <c r="N869" s="278" t="s">
        <v>5</v>
      </c>
      <c r="O869" s="269" t="s">
        <v>6</v>
      </c>
      <c r="P869" s="267" t="s">
        <v>7</v>
      </c>
      <c r="Q869" s="267" t="s">
        <v>8</v>
      </c>
      <c r="R869" s="269" t="s">
        <v>101</v>
      </c>
      <c r="S869" s="120"/>
    </row>
    <row r="870" spans="1:19" ht="15.75" x14ac:dyDescent="0.25">
      <c r="A870" s="268"/>
      <c r="B870" s="58" t="s">
        <v>102</v>
      </c>
      <c r="C870" s="58" t="s">
        <v>103</v>
      </c>
      <c r="D870" s="58" t="s">
        <v>104</v>
      </c>
      <c r="E870" s="58" t="s">
        <v>105</v>
      </c>
      <c r="F870" s="58" t="s">
        <v>106</v>
      </c>
      <c r="G870" s="58" t="s">
        <v>107</v>
      </c>
      <c r="H870" s="58" t="s">
        <v>108</v>
      </c>
      <c r="I870" s="58" t="s">
        <v>109</v>
      </c>
      <c r="J870" s="58" t="s">
        <v>110</v>
      </c>
      <c r="K870" s="277"/>
      <c r="L870" s="268"/>
      <c r="M870" s="268"/>
      <c r="N870" s="268"/>
      <c r="O870" s="268"/>
      <c r="P870" s="268"/>
      <c r="Q870" s="268"/>
      <c r="R870" s="268"/>
      <c r="S870" s="120"/>
    </row>
    <row r="871" spans="1:19" s="259" customFormat="1" ht="15.75" customHeight="1" x14ac:dyDescent="0.25">
      <c r="A871" s="58">
        <v>2501</v>
      </c>
      <c r="B871" s="59">
        <v>126</v>
      </c>
      <c r="C871" s="59"/>
      <c r="D871" s="59"/>
      <c r="E871" s="59"/>
      <c r="F871" s="59"/>
      <c r="G871" s="59"/>
      <c r="H871" s="59"/>
      <c r="I871" s="59"/>
      <c r="J871" s="59"/>
      <c r="K871" s="144"/>
      <c r="L871" s="220"/>
      <c r="M871" s="221"/>
      <c r="N871" s="222"/>
      <c r="O871" s="229"/>
      <c r="P871" s="63">
        <f>B871</f>
        <v>126</v>
      </c>
      <c r="Q871" s="230"/>
      <c r="R871" s="229"/>
      <c r="S871" s="120"/>
    </row>
    <row r="872" spans="1:19" s="259" customFormat="1" ht="15.75" customHeight="1" x14ac:dyDescent="0.25">
      <c r="A872" s="58">
        <v>2502</v>
      </c>
      <c r="B872" s="59"/>
      <c r="C872" s="59"/>
      <c r="D872" s="59"/>
      <c r="E872" s="59"/>
      <c r="F872" s="59"/>
      <c r="G872" s="59"/>
      <c r="H872" s="59"/>
      <c r="I872" s="59"/>
      <c r="J872" s="59"/>
      <c r="K872" s="144"/>
      <c r="L872" s="223"/>
      <c r="M872" s="129"/>
      <c r="N872" s="224"/>
      <c r="O872" s="67" t="str">
        <f>IF(C872=0,"",C872/B871)</f>
        <v/>
      </c>
      <c r="P872" s="68"/>
      <c r="Q872" s="231" t="str">
        <f t="shared" ref="Q872:Q879" si="79">IF(P872=0,"",P872/P871)</f>
        <v/>
      </c>
      <c r="R872" s="231" t="str">
        <f t="shared" ref="R872:R879" si="80">IF(P872=0,"",100%-Q872)</f>
        <v/>
      </c>
      <c r="S872" s="120"/>
    </row>
    <row r="873" spans="1:19" s="259" customFormat="1" ht="15.75" customHeight="1" x14ac:dyDescent="0.25">
      <c r="A873" s="58">
        <v>2601</v>
      </c>
      <c r="B873" s="59"/>
      <c r="C873" s="59"/>
      <c r="D873" s="59"/>
      <c r="E873" s="59"/>
      <c r="F873" s="59"/>
      <c r="G873" s="59"/>
      <c r="H873" s="59"/>
      <c r="I873" s="59"/>
      <c r="J873" s="59"/>
      <c r="K873" s="144"/>
      <c r="L873" s="223"/>
      <c r="M873" s="129"/>
      <c r="N873" s="224"/>
      <c r="O873" s="67" t="str">
        <f>IF(D873=0,"",D873/C872)</f>
        <v/>
      </c>
      <c r="P873" s="68"/>
      <c r="Q873" s="231" t="str">
        <f t="shared" si="79"/>
        <v/>
      </c>
      <c r="R873" s="231" t="str">
        <f t="shared" si="80"/>
        <v/>
      </c>
      <c r="S873" s="8">
        <f>P873/P871</f>
        <v>0</v>
      </c>
    </row>
    <row r="874" spans="1:19" s="259" customFormat="1" ht="15.75" customHeight="1" x14ac:dyDescent="0.25">
      <c r="A874" s="58">
        <v>2602</v>
      </c>
      <c r="B874" s="59"/>
      <c r="C874" s="59"/>
      <c r="D874" s="59"/>
      <c r="E874" s="59"/>
      <c r="F874" s="59"/>
      <c r="G874" s="59"/>
      <c r="H874" s="59"/>
      <c r="I874" s="59"/>
      <c r="J874" s="59"/>
      <c r="K874" s="144"/>
      <c r="L874" s="223"/>
      <c r="M874" s="129"/>
      <c r="N874" s="224"/>
      <c r="O874" s="67" t="str">
        <f>IF(E874=0,"",E874/D873)</f>
        <v/>
      </c>
      <c r="P874" s="68"/>
      <c r="Q874" s="231" t="str">
        <f t="shared" si="79"/>
        <v/>
      </c>
      <c r="R874" s="231" t="str">
        <f t="shared" si="80"/>
        <v/>
      </c>
      <c r="S874" s="120"/>
    </row>
    <row r="875" spans="1:19" s="259" customFormat="1" ht="15.75" customHeight="1" x14ac:dyDescent="0.25">
      <c r="A875" s="58">
        <v>2701</v>
      </c>
      <c r="B875" s="59"/>
      <c r="C875" s="59"/>
      <c r="D875" s="59"/>
      <c r="E875" s="59"/>
      <c r="F875" s="59"/>
      <c r="G875" s="59"/>
      <c r="H875" s="59"/>
      <c r="I875" s="59"/>
      <c r="J875" s="59"/>
      <c r="K875" s="144"/>
      <c r="L875" s="223"/>
      <c r="M875" s="129"/>
      <c r="N875" s="224"/>
      <c r="O875" s="67" t="str">
        <f>IF(F875=0,"",F875/E874)</f>
        <v/>
      </c>
      <c r="P875" s="68"/>
      <c r="Q875" s="231" t="str">
        <f t="shared" si="79"/>
        <v/>
      </c>
      <c r="R875" s="231" t="str">
        <f t="shared" si="80"/>
        <v/>
      </c>
      <c r="S875" s="120"/>
    </row>
    <row r="876" spans="1:19" s="259" customFormat="1" ht="15.75" customHeight="1" x14ac:dyDescent="0.25">
      <c r="A876" s="58">
        <v>2702</v>
      </c>
      <c r="B876" s="59"/>
      <c r="C876" s="59"/>
      <c r="D876" s="59"/>
      <c r="E876" s="59"/>
      <c r="F876" s="59"/>
      <c r="G876" s="59"/>
      <c r="H876" s="59"/>
      <c r="I876" s="59"/>
      <c r="J876" s="59"/>
      <c r="K876" s="144"/>
      <c r="L876" s="223"/>
      <c r="M876" s="129"/>
      <c r="N876" s="224"/>
      <c r="O876" s="67" t="str">
        <f>IF(G876=0,"",G876/F875)</f>
        <v/>
      </c>
      <c r="P876" s="68"/>
      <c r="Q876" s="231" t="str">
        <f t="shared" si="79"/>
        <v/>
      </c>
      <c r="R876" s="231" t="str">
        <f t="shared" si="80"/>
        <v/>
      </c>
      <c r="S876" s="120"/>
    </row>
    <row r="877" spans="1:19" s="259" customFormat="1" ht="15.75" customHeight="1" x14ac:dyDescent="0.25">
      <c r="A877" s="58">
        <v>2801</v>
      </c>
      <c r="B877" s="59"/>
      <c r="C877" s="59"/>
      <c r="D877" s="59"/>
      <c r="E877" s="59"/>
      <c r="F877" s="59"/>
      <c r="G877" s="59"/>
      <c r="H877" s="59"/>
      <c r="I877" s="59"/>
      <c r="J877" s="59"/>
      <c r="K877" s="144"/>
      <c r="L877" s="223"/>
      <c r="M877" s="129"/>
      <c r="N877" s="224"/>
      <c r="O877" s="67" t="str">
        <f>IF(H877=0,"",H877/G876)</f>
        <v/>
      </c>
      <c r="P877" s="68"/>
      <c r="Q877" s="231" t="str">
        <f t="shared" si="79"/>
        <v/>
      </c>
      <c r="R877" s="231" t="str">
        <f t="shared" si="80"/>
        <v/>
      </c>
      <c r="S877" s="120"/>
    </row>
    <row r="878" spans="1:19" s="259" customFormat="1" ht="15.75" customHeight="1" x14ac:dyDescent="0.25">
      <c r="A878" s="58">
        <v>2802</v>
      </c>
      <c r="B878" s="59"/>
      <c r="C878" s="59"/>
      <c r="D878" s="59"/>
      <c r="E878" s="59"/>
      <c r="F878" s="59"/>
      <c r="G878" s="59"/>
      <c r="H878" s="59"/>
      <c r="I878" s="59"/>
      <c r="J878" s="59"/>
      <c r="K878" s="144"/>
      <c r="L878" s="223"/>
      <c r="M878" s="129"/>
      <c r="N878" s="224"/>
      <c r="O878" s="67" t="str">
        <f>IF(I878=0,"",I878/H877)</f>
        <v/>
      </c>
      <c r="P878" s="68"/>
      <c r="Q878" s="231" t="str">
        <f t="shared" si="79"/>
        <v/>
      </c>
      <c r="R878" s="231" t="str">
        <f t="shared" si="80"/>
        <v/>
      </c>
      <c r="S878" s="120"/>
    </row>
    <row r="879" spans="1:19" s="259" customFormat="1" ht="15.75" customHeight="1" x14ac:dyDescent="0.25">
      <c r="A879" s="58">
        <v>2901</v>
      </c>
      <c r="B879" s="59"/>
      <c r="C879" s="59"/>
      <c r="D879" s="59"/>
      <c r="E879" s="59"/>
      <c r="F879" s="59"/>
      <c r="G879" s="59"/>
      <c r="H879" s="59"/>
      <c r="I879" s="59"/>
      <c r="J879" s="59"/>
      <c r="K879" s="144"/>
      <c r="L879" s="223"/>
      <c r="M879" s="129"/>
      <c r="N879" s="224"/>
      <c r="O879" s="71" t="str">
        <f>IF(J879=0,"",J879/I878)</f>
        <v/>
      </c>
      <c r="P879" s="68"/>
      <c r="Q879" s="71" t="str">
        <f t="shared" si="79"/>
        <v/>
      </c>
      <c r="R879" s="71" t="str">
        <f t="shared" si="80"/>
        <v/>
      </c>
      <c r="S879" s="120"/>
    </row>
    <row r="880" spans="1:19" s="259" customFormat="1" ht="15.75" customHeight="1" x14ac:dyDescent="0.25">
      <c r="A880" s="58">
        <v>2902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144"/>
      <c r="L880" s="223"/>
      <c r="M880" s="129"/>
      <c r="N880" s="225"/>
      <c r="O880" s="129"/>
      <c r="P880" s="68"/>
      <c r="Q880" s="129"/>
      <c r="R880" s="232"/>
      <c r="S880" s="120"/>
    </row>
    <row r="881" spans="1:19" s="259" customFormat="1" ht="15.75" customHeight="1" x14ac:dyDescent="0.25">
      <c r="A881" s="58">
        <v>3001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144"/>
      <c r="L881" s="223"/>
      <c r="M881" s="129"/>
      <c r="N881" s="225"/>
      <c r="O881" s="233"/>
      <c r="P881" s="109"/>
      <c r="Q881" s="234"/>
      <c r="R881" s="233"/>
      <c r="S881" s="120"/>
    </row>
    <row r="882" spans="1:19" s="259" customFormat="1" ht="15.75" customHeight="1" x14ac:dyDescent="0.25">
      <c r="A882" s="58">
        <v>3002</v>
      </c>
      <c r="B882" s="59"/>
      <c r="C882" s="59"/>
      <c r="D882" s="59"/>
      <c r="E882" s="59"/>
      <c r="F882" s="59"/>
      <c r="G882" s="59"/>
      <c r="H882" s="59"/>
      <c r="I882" s="59"/>
      <c r="J882" s="59"/>
      <c r="K882" s="144"/>
      <c r="L882" s="223"/>
      <c r="M882" s="129"/>
      <c r="N882" s="225"/>
      <c r="O882" s="233"/>
      <c r="P882" s="109"/>
      <c r="Q882" s="234"/>
      <c r="R882" s="233"/>
      <c r="S882" s="120"/>
    </row>
    <row r="883" spans="1:19" s="259" customFormat="1" ht="15.75" customHeight="1" x14ac:dyDescent="0.25">
      <c r="A883" s="58">
        <v>3101</v>
      </c>
      <c r="B883" s="59"/>
      <c r="C883" s="59"/>
      <c r="D883" s="59"/>
      <c r="E883" s="59"/>
      <c r="F883" s="59"/>
      <c r="G883" s="59"/>
      <c r="H883" s="59"/>
      <c r="I883" s="59"/>
      <c r="J883" s="59"/>
      <c r="K883" s="144"/>
      <c r="L883" s="223"/>
      <c r="M883" s="129"/>
      <c r="N883" s="225"/>
      <c r="O883" s="129"/>
      <c r="P883" s="225"/>
      <c r="Q883" s="124"/>
      <c r="R883" s="233"/>
      <c r="S883" s="120"/>
    </row>
    <row r="884" spans="1:19" s="259" customFormat="1" ht="15.75" customHeight="1" x14ac:dyDescent="0.25">
      <c r="A884" s="58">
        <v>3102</v>
      </c>
      <c r="B884" s="59"/>
      <c r="C884" s="59"/>
      <c r="D884" s="59"/>
      <c r="E884" s="59"/>
      <c r="F884" s="59"/>
      <c r="G884" s="59"/>
      <c r="H884" s="59"/>
      <c r="I884" s="59"/>
      <c r="J884" s="59"/>
      <c r="K884" s="144"/>
      <c r="L884" s="223"/>
      <c r="M884" s="129"/>
      <c r="N884" s="225"/>
      <c r="O884" s="191" t="s">
        <v>83</v>
      </c>
      <c r="P884" s="82"/>
      <c r="Q884" s="111" t="str">
        <f>IF(SUM(K877:K880)=0,"",SUM(K877:K880))</f>
        <v/>
      </c>
      <c r="R884" s="193" t="s">
        <v>11</v>
      </c>
      <c r="S884" s="120"/>
    </row>
    <row r="885" spans="1:19" s="259" customFormat="1" ht="15.75" customHeight="1" x14ac:dyDescent="0.25">
      <c r="A885" s="58">
        <v>3201</v>
      </c>
      <c r="B885" s="59"/>
      <c r="C885" s="59"/>
      <c r="D885" s="59"/>
      <c r="E885" s="59"/>
      <c r="F885" s="59"/>
      <c r="G885" s="59"/>
      <c r="H885" s="59"/>
      <c r="I885" s="59"/>
      <c r="J885" s="59"/>
      <c r="K885" s="144"/>
      <c r="L885" s="223"/>
      <c r="M885" s="129"/>
      <c r="N885" s="225"/>
      <c r="O885" s="192" t="s">
        <v>85</v>
      </c>
      <c r="P885" s="86" t="str">
        <f>IF(P884/B871=0,"",P884/B871)</f>
        <v/>
      </c>
      <c r="Q885" s="112" t="e">
        <f>IF(P884/Q884=0,"",P884/Q884)</f>
        <v>#VALUE!</v>
      </c>
      <c r="R885" s="194" t="s">
        <v>86</v>
      </c>
      <c r="S885" s="120"/>
    </row>
    <row r="886" spans="1:19" s="259" customFormat="1" ht="15.75" x14ac:dyDescent="0.25">
      <c r="A886" s="58">
        <v>3202</v>
      </c>
      <c r="B886" s="59"/>
      <c r="C886" s="59"/>
      <c r="D886" s="59"/>
      <c r="E886" s="59"/>
      <c r="F886" s="59"/>
      <c r="G886" s="59"/>
      <c r="H886" s="59"/>
      <c r="I886" s="59"/>
      <c r="J886" s="59"/>
      <c r="K886" s="144"/>
      <c r="L886" s="226"/>
      <c r="M886" s="227"/>
      <c r="N886" s="228"/>
      <c r="O886" s="90"/>
      <c r="P886" s="91"/>
      <c r="Q886" s="91"/>
      <c r="R886" s="113"/>
      <c r="S886" s="120"/>
    </row>
    <row r="887" spans="1:19" ht="18" customHeight="1" x14ac:dyDescent="0.25">
      <c r="A887" s="28"/>
      <c r="B887" s="280" t="s">
        <v>111</v>
      </c>
      <c r="C887" s="280"/>
      <c r="D887" s="280"/>
      <c r="E887" s="280"/>
      <c r="F887" s="280"/>
      <c r="G887" s="280"/>
      <c r="H887" s="280"/>
      <c r="I887" s="280"/>
      <c r="J887" s="280"/>
      <c r="K887" s="93">
        <f>SUM(K871:K883)</f>
        <v>0</v>
      </c>
      <c r="L887" s="94" t="str">
        <f>IF(K879=0,"",K879/B871)</f>
        <v/>
      </c>
      <c r="M887" s="94" t="str">
        <f>IF(K887=0,"",K887/B871)</f>
        <v/>
      </c>
      <c r="N887" s="94" t="str">
        <f>IF(K879=0,"",M887-L887)</f>
        <v/>
      </c>
      <c r="O887" s="3"/>
      <c r="P887" s="29"/>
      <c r="Q887" s="22"/>
      <c r="R887" s="3"/>
      <c r="S887" s="120"/>
    </row>
    <row r="888" spans="1:19" ht="12.75" customHeight="1" x14ac:dyDescent="0.2"/>
    <row r="889" spans="1:19" ht="12.75" customHeight="1" x14ac:dyDescent="0.2"/>
    <row r="890" spans="1:19" ht="12.75" customHeight="1" x14ac:dyDescent="0.2"/>
    <row r="891" spans="1:19" ht="12.75" customHeight="1" x14ac:dyDescent="0.2"/>
    <row r="892" spans="1:19" ht="12.75" customHeight="1" x14ac:dyDescent="0.2"/>
    <row r="893" spans="1:19" ht="12.75" customHeight="1" x14ac:dyDescent="0.2"/>
    <row r="894" spans="1:19" ht="12.75" customHeight="1" x14ac:dyDescent="0.2"/>
    <row r="895" spans="1:19" ht="12.75" customHeight="1" x14ac:dyDescent="0.2"/>
    <row r="896" spans="1:19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</sheetData>
  <mergeCells count="436">
    <mergeCell ref="R847:R848"/>
    <mergeCell ref="B846:J846"/>
    <mergeCell ref="R825:R826"/>
    <mergeCell ref="B824:J824"/>
    <mergeCell ref="R803:R804"/>
    <mergeCell ref="B802:J802"/>
    <mergeCell ref="R781:R782"/>
    <mergeCell ref="B780:J780"/>
    <mergeCell ref="B626:J626"/>
    <mergeCell ref="Q781:Q782"/>
    <mergeCell ref="B758:J758"/>
    <mergeCell ref="Q715:Q716"/>
    <mergeCell ref="R737:R738"/>
    <mergeCell ref="B736:J736"/>
    <mergeCell ref="B737:J737"/>
    <mergeCell ref="K737:K738"/>
    <mergeCell ref="L737:L738"/>
    <mergeCell ref="B821:J821"/>
    <mergeCell ref="Q869:Q870"/>
    <mergeCell ref="R869:R870"/>
    <mergeCell ref="B868:J868"/>
    <mergeCell ref="A869:A870"/>
    <mergeCell ref="B869:J869"/>
    <mergeCell ref="K869:K870"/>
    <mergeCell ref="L869:L870"/>
    <mergeCell ref="M869:M870"/>
    <mergeCell ref="N869:N870"/>
    <mergeCell ref="O869:O870"/>
    <mergeCell ref="P869:P870"/>
    <mergeCell ref="A803:A804"/>
    <mergeCell ref="B803:J803"/>
    <mergeCell ref="K803:K804"/>
    <mergeCell ref="L803:L804"/>
    <mergeCell ref="M803:M804"/>
    <mergeCell ref="Q803:Q804"/>
    <mergeCell ref="N803:N804"/>
    <mergeCell ref="O803:O804"/>
    <mergeCell ref="P803:P804"/>
    <mergeCell ref="A847:A848"/>
    <mergeCell ref="B847:J847"/>
    <mergeCell ref="K847:K848"/>
    <mergeCell ref="L847:L848"/>
    <mergeCell ref="M847:M848"/>
    <mergeCell ref="N847:N848"/>
    <mergeCell ref="O847:O848"/>
    <mergeCell ref="P847:P848"/>
    <mergeCell ref="Q825:Q826"/>
    <mergeCell ref="A825:A826"/>
    <mergeCell ref="B825:J825"/>
    <mergeCell ref="K825:K826"/>
    <mergeCell ref="L825:L826"/>
    <mergeCell ref="M825:M826"/>
    <mergeCell ref="N825:N826"/>
    <mergeCell ref="O825:O826"/>
    <mergeCell ref="P825:P826"/>
    <mergeCell ref="Q847:Q848"/>
    <mergeCell ref="B843:J843"/>
    <mergeCell ref="A781:A782"/>
    <mergeCell ref="B781:J781"/>
    <mergeCell ref="K781:K782"/>
    <mergeCell ref="L781:L782"/>
    <mergeCell ref="M781:M782"/>
    <mergeCell ref="N781:N782"/>
    <mergeCell ref="O781:O782"/>
    <mergeCell ref="P781:P782"/>
    <mergeCell ref="R560:R561"/>
    <mergeCell ref="P583:P584"/>
    <mergeCell ref="Q583:Q584"/>
    <mergeCell ref="R583:R584"/>
    <mergeCell ref="P560:P561"/>
    <mergeCell ref="Q560:Q561"/>
    <mergeCell ref="N759:N760"/>
    <mergeCell ref="O759:O760"/>
    <mergeCell ref="P759:P760"/>
    <mergeCell ref="Q759:Q760"/>
    <mergeCell ref="B670:J670"/>
    <mergeCell ref="N649:N650"/>
    <mergeCell ref="O649:O650"/>
    <mergeCell ref="P649:P650"/>
    <mergeCell ref="Q649:Q650"/>
    <mergeCell ref="R759:R760"/>
    <mergeCell ref="A560:A561"/>
    <mergeCell ref="B560:J560"/>
    <mergeCell ref="K560:K561"/>
    <mergeCell ref="L560:L561"/>
    <mergeCell ref="M560:M561"/>
    <mergeCell ref="N583:N584"/>
    <mergeCell ref="O583:O584"/>
    <mergeCell ref="B582:J582"/>
    <mergeCell ref="A583:A584"/>
    <mergeCell ref="B583:J583"/>
    <mergeCell ref="K583:K584"/>
    <mergeCell ref="L583:L584"/>
    <mergeCell ref="N560:N561"/>
    <mergeCell ref="O560:O561"/>
    <mergeCell ref="B579:J579"/>
    <mergeCell ref="M583:M584"/>
    <mergeCell ref="A514:A515"/>
    <mergeCell ref="B514:J514"/>
    <mergeCell ref="K514:K515"/>
    <mergeCell ref="L514:L515"/>
    <mergeCell ref="N537:N538"/>
    <mergeCell ref="O537:O538"/>
    <mergeCell ref="P537:P538"/>
    <mergeCell ref="Q537:Q538"/>
    <mergeCell ref="R537:R538"/>
    <mergeCell ref="B536:J536"/>
    <mergeCell ref="A537:A538"/>
    <mergeCell ref="B537:J537"/>
    <mergeCell ref="K537:K538"/>
    <mergeCell ref="L537:L538"/>
    <mergeCell ref="M537:M538"/>
    <mergeCell ref="M514:M515"/>
    <mergeCell ref="N514:N515"/>
    <mergeCell ref="O514:O515"/>
    <mergeCell ref="P514:P515"/>
    <mergeCell ref="Q514:Q515"/>
    <mergeCell ref="R514:R515"/>
    <mergeCell ref="A491:A492"/>
    <mergeCell ref="B491:J491"/>
    <mergeCell ref="K491:K492"/>
    <mergeCell ref="L491:L492"/>
    <mergeCell ref="M468:M469"/>
    <mergeCell ref="N468:N469"/>
    <mergeCell ref="O468:O469"/>
    <mergeCell ref="P468:P469"/>
    <mergeCell ref="Q468:Q469"/>
    <mergeCell ref="B490:J490"/>
    <mergeCell ref="K468:K469"/>
    <mergeCell ref="L468:L469"/>
    <mergeCell ref="M491:M492"/>
    <mergeCell ref="N491:N492"/>
    <mergeCell ref="O491:O492"/>
    <mergeCell ref="P491:P492"/>
    <mergeCell ref="Q491:Q492"/>
    <mergeCell ref="A759:A760"/>
    <mergeCell ref="B759:J759"/>
    <mergeCell ref="K759:K760"/>
    <mergeCell ref="L759:L760"/>
    <mergeCell ref="M759:M760"/>
    <mergeCell ref="M123:M124"/>
    <mergeCell ref="N123:N124"/>
    <mergeCell ref="O123:O124"/>
    <mergeCell ref="P123:P124"/>
    <mergeCell ref="A468:A469"/>
    <mergeCell ref="A693:A694"/>
    <mergeCell ref="A737:A738"/>
    <mergeCell ref="M737:M738"/>
    <mergeCell ref="N715:N716"/>
    <mergeCell ref="O715:O716"/>
    <mergeCell ref="P715:P716"/>
    <mergeCell ref="L627:L628"/>
    <mergeCell ref="M627:M628"/>
    <mergeCell ref="M399:M400"/>
    <mergeCell ref="N399:N400"/>
    <mergeCell ref="O399:O400"/>
    <mergeCell ref="P399:P400"/>
    <mergeCell ref="B329:J329"/>
    <mergeCell ref="B326:J326"/>
    <mergeCell ref="B559:J559"/>
    <mergeCell ref="R468:R469"/>
    <mergeCell ref="R491:R492"/>
    <mergeCell ref="B513:J513"/>
    <mergeCell ref="N737:N738"/>
    <mergeCell ref="O737:O738"/>
    <mergeCell ref="P737:P738"/>
    <mergeCell ref="Q737:Q738"/>
    <mergeCell ref="B714:J714"/>
    <mergeCell ref="N693:N694"/>
    <mergeCell ref="O693:O694"/>
    <mergeCell ref="P693:P694"/>
    <mergeCell ref="Q693:Q694"/>
    <mergeCell ref="B693:J693"/>
    <mergeCell ref="R715:R716"/>
    <mergeCell ref="R649:R650"/>
    <mergeCell ref="B648:J648"/>
    <mergeCell ref="B604:J604"/>
    <mergeCell ref="K693:K694"/>
    <mergeCell ref="L693:L694"/>
    <mergeCell ref="M693:M694"/>
    <mergeCell ref="N671:N672"/>
    <mergeCell ref="O671:O672"/>
    <mergeCell ref="P671:P672"/>
    <mergeCell ref="B2:J2"/>
    <mergeCell ref="B19:J19"/>
    <mergeCell ref="B38:J38"/>
    <mergeCell ref="B56:J56"/>
    <mergeCell ref="B75:J75"/>
    <mergeCell ref="M100:M101"/>
    <mergeCell ref="N100:N101"/>
    <mergeCell ref="O100:O101"/>
    <mergeCell ref="P100:P101"/>
    <mergeCell ref="B100:J100"/>
    <mergeCell ref="K100:K101"/>
    <mergeCell ref="L100:L101"/>
    <mergeCell ref="B99:J99"/>
    <mergeCell ref="B76:J76"/>
    <mergeCell ref="K76:K77"/>
    <mergeCell ref="L76:L77"/>
    <mergeCell ref="B96:J96"/>
    <mergeCell ref="M76:M77"/>
    <mergeCell ref="N76:N77"/>
    <mergeCell ref="O76:O77"/>
    <mergeCell ref="P76:P77"/>
    <mergeCell ref="Q76:Q77"/>
    <mergeCell ref="R76:R77"/>
    <mergeCell ref="Q100:Q101"/>
    <mergeCell ref="R100:R101"/>
    <mergeCell ref="A100:A101"/>
    <mergeCell ref="A123:A124"/>
    <mergeCell ref="B123:J123"/>
    <mergeCell ref="K123:K124"/>
    <mergeCell ref="L123:L124"/>
    <mergeCell ref="A76:A77"/>
    <mergeCell ref="B122:J122"/>
    <mergeCell ref="B119:J119"/>
    <mergeCell ref="Q123:Q124"/>
    <mergeCell ref="R123:R124"/>
    <mergeCell ref="A715:A716"/>
    <mergeCell ref="B715:J715"/>
    <mergeCell ref="K715:K716"/>
    <mergeCell ref="L715:L716"/>
    <mergeCell ref="M715:M716"/>
    <mergeCell ref="R671:R672"/>
    <mergeCell ref="A671:A672"/>
    <mergeCell ref="B671:J671"/>
    <mergeCell ref="K671:K672"/>
    <mergeCell ref="L671:L672"/>
    <mergeCell ref="M671:M672"/>
    <mergeCell ref="R693:R694"/>
    <mergeCell ref="B692:J692"/>
    <mergeCell ref="Q671:Q672"/>
    <mergeCell ref="A649:A650"/>
    <mergeCell ref="B649:J649"/>
    <mergeCell ref="K649:K650"/>
    <mergeCell ref="L649:L650"/>
    <mergeCell ref="M649:M650"/>
    <mergeCell ref="P605:P606"/>
    <mergeCell ref="Q605:Q606"/>
    <mergeCell ref="R605:R606"/>
    <mergeCell ref="A605:A606"/>
    <mergeCell ref="B605:J605"/>
    <mergeCell ref="K605:K606"/>
    <mergeCell ref="L605:L606"/>
    <mergeCell ref="M605:M606"/>
    <mergeCell ref="N627:N628"/>
    <mergeCell ref="O627:O628"/>
    <mergeCell ref="P627:P628"/>
    <mergeCell ref="Q627:Q628"/>
    <mergeCell ref="R627:R628"/>
    <mergeCell ref="N605:N606"/>
    <mergeCell ref="A627:A628"/>
    <mergeCell ref="B627:J627"/>
    <mergeCell ref="K627:K628"/>
    <mergeCell ref="O605:O606"/>
    <mergeCell ref="R422:R423"/>
    <mergeCell ref="A422:A423"/>
    <mergeCell ref="B422:J422"/>
    <mergeCell ref="K422:K423"/>
    <mergeCell ref="L422:L423"/>
    <mergeCell ref="M445:M446"/>
    <mergeCell ref="N445:N446"/>
    <mergeCell ref="O445:O446"/>
    <mergeCell ref="P445:P446"/>
    <mergeCell ref="Q445:Q446"/>
    <mergeCell ref="R445:R446"/>
    <mergeCell ref="A445:A446"/>
    <mergeCell ref="B445:J445"/>
    <mergeCell ref="K445:K446"/>
    <mergeCell ref="L445:L446"/>
    <mergeCell ref="M422:M423"/>
    <mergeCell ref="N422:N423"/>
    <mergeCell ref="O422:O423"/>
    <mergeCell ref="P422:P423"/>
    <mergeCell ref="Q422:Q423"/>
    <mergeCell ref="B444:J444"/>
    <mergeCell ref="Q399:Q400"/>
    <mergeCell ref="R399:R400"/>
    <mergeCell ref="M376:M377"/>
    <mergeCell ref="N376:N377"/>
    <mergeCell ref="O376:O377"/>
    <mergeCell ref="P376:P377"/>
    <mergeCell ref="Q376:Q377"/>
    <mergeCell ref="R376:R377"/>
    <mergeCell ref="A376:A377"/>
    <mergeCell ref="B376:J376"/>
    <mergeCell ref="K376:K377"/>
    <mergeCell ref="L376:L377"/>
    <mergeCell ref="A399:A400"/>
    <mergeCell ref="B399:J399"/>
    <mergeCell ref="K399:K400"/>
    <mergeCell ref="L399:L400"/>
    <mergeCell ref="B398:J398"/>
    <mergeCell ref="M353:M354"/>
    <mergeCell ref="N353:N354"/>
    <mergeCell ref="O353:O354"/>
    <mergeCell ref="P353:P354"/>
    <mergeCell ref="Q353:Q354"/>
    <mergeCell ref="R353:R354"/>
    <mergeCell ref="A353:A354"/>
    <mergeCell ref="B353:J353"/>
    <mergeCell ref="K353:K354"/>
    <mergeCell ref="L353:L354"/>
    <mergeCell ref="B352:J352"/>
    <mergeCell ref="B349:J349"/>
    <mergeCell ref="M330:M331"/>
    <mergeCell ref="N330:N331"/>
    <mergeCell ref="O330:O331"/>
    <mergeCell ref="P330:P331"/>
    <mergeCell ref="Q330:Q331"/>
    <mergeCell ref="R330:R331"/>
    <mergeCell ref="A330:A331"/>
    <mergeCell ref="B330:J330"/>
    <mergeCell ref="K330:K331"/>
    <mergeCell ref="L330:L331"/>
    <mergeCell ref="B283:J283"/>
    <mergeCell ref="B280:J280"/>
    <mergeCell ref="M307:M308"/>
    <mergeCell ref="N307:N308"/>
    <mergeCell ref="O307:O308"/>
    <mergeCell ref="P307:P308"/>
    <mergeCell ref="Q307:Q308"/>
    <mergeCell ref="R307:R308"/>
    <mergeCell ref="A307:A308"/>
    <mergeCell ref="B307:J307"/>
    <mergeCell ref="K307:K308"/>
    <mergeCell ref="L307:L308"/>
    <mergeCell ref="B306:J306"/>
    <mergeCell ref="B303:J303"/>
    <mergeCell ref="M284:M285"/>
    <mergeCell ref="N284:N285"/>
    <mergeCell ref="O284:O285"/>
    <mergeCell ref="P284:P285"/>
    <mergeCell ref="Q284:Q285"/>
    <mergeCell ref="R284:R285"/>
    <mergeCell ref="A284:A285"/>
    <mergeCell ref="B284:J284"/>
    <mergeCell ref="K284:K285"/>
    <mergeCell ref="L284:L285"/>
    <mergeCell ref="B237:J237"/>
    <mergeCell ref="B234:J234"/>
    <mergeCell ref="M261:M262"/>
    <mergeCell ref="N261:N262"/>
    <mergeCell ref="O261:O262"/>
    <mergeCell ref="P261:P262"/>
    <mergeCell ref="Q261:Q262"/>
    <mergeCell ref="R261:R262"/>
    <mergeCell ref="A261:A262"/>
    <mergeCell ref="B261:J261"/>
    <mergeCell ref="K261:K262"/>
    <mergeCell ref="L261:L262"/>
    <mergeCell ref="B260:J260"/>
    <mergeCell ref="B257:J257"/>
    <mergeCell ref="M238:M239"/>
    <mergeCell ref="N238:N239"/>
    <mergeCell ref="O238:O239"/>
    <mergeCell ref="P238:P239"/>
    <mergeCell ref="Q238:Q239"/>
    <mergeCell ref="R238:R239"/>
    <mergeCell ref="A238:A239"/>
    <mergeCell ref="B238:J238"/>
    <mergeCell ref="K238:K239"/>
    <mergeCell ref="L238:L239"/>
    <mergeCell ref="B191:J191"/>
    <mergeCell ref="B188:J188"/>
    <mergeCell ref="M215:M216"/>
    <mergeCell ref="N215:N216"/>
    <mergeCell ref="O215:O216"/>
    <mergeCell ref="P215:P216"/>
    <mergeCell ref="Q215:Q216"/>
    <mergeCell ref="R215:R216"/>
    <mergeCell ref="A215:A216"/>
    <mergeCell ref="B215:J215"/>
    <mergeCell ref="K215:K216"/>
    <mergeCell ref="L215:L216"/>
    <mergeCell ref="B214:J214"/>
    <mergeCell ref="B211:J211"/>
    <mergeCell ref="M192:M193"/>
    <mergeCell ref="N192:N193"/>
    <mergeCell ref="O192:O193"/>
    <mergeCell ref="P192:P193"/>
    <mergeCell ref="Q192:Q193"/>
    <mergeCell ref="R192:R193"/>
    <mergeCell ref="A192:A193"/>
    <mergeCell ref="B192:J192"/>
    <mergeCell ref="K192:K193"/>
    <mergeCell ref="L192:L193"/>
    <mergeCell ref="B145:J145"/>
    <mergeCell ref="B142:J142"/>
    <mergeCell ref="M169:M170"/>
    <mergeCell ref="N169:N170"/>
    <mergeCell ref="O169:O170"/>
    <mergeCell ref="P169:P170"/>
    <mergeCell ref="Q169:Q170"/>
    <mergeCell ref="R169:R170"/>
    <mergeCell ref="A169:A170"/>
    <mergeCell ref="B169:J169"/>
    <mergeCell ref="K169:K170"/>
    <mergeCell ref="L169:L170"/>
    <mergeCell ref="B168:J168"/>
    <mergeCell ref="B165:J165"/>
    <mergeCell ref="M146:M147"/>
    <mergeCell ref="N146:N147"/>
    <mergeCell ref="O146:O147"/>
    <mergeCell ref="P146:P147"/>
    <mergeCell ref="Q146:Q147"/>
    <mergeCell ref="R146:R147"/>
    <mergeCell ref="A146:A147"/>
    <mergeCell ref="B146:J146"/>
    <mergeCell ref="K146:K147"/>
    <mergeCell ref="L146:L147"/>
    <mergeCell ref="B372:J372"/>
    <mergeCell ref="B395:J395"/>
    <mergeCell ref="B418:J418"/>
    <mergeCell ref="B441:J441"/>
    <mergeCell ref="B464:J464"/>
    <mergeCell ref="B487:J487"/>
    <mergeCell ref="B510:J510"/>
    <mergeCell ref="B533:J533"/>
    <mergeCell ref="B556:J556"/>
    <mergeCell ref="B375:J375"/>
    <mergeCell ref="B421:J421"/>
    <mergeCell ref="B467:J467"/>
    <mergeCell ref="B468:J468"/>
    <mergeCell ref="B865:J865"/>
    <mergeCell ref="B887:J887"/>
    <mergeCell ref="B601:J601"/>
    <mergeCell ref="B623:J623"/>
    <mergeCell ref="B645:J645"/>
    <mergeCell ref="B667:J667"/>
    <mergeCell ref="B689:J689"/>
    <mergeCell ref="B711:J711"/>
    <mergeCell ref="B733:J733"/>
    <mergeCell ref="B755:J755"/>
    <mergeCell ref="B777:J777"/>
    <mergeCell ref="B799:J799"/>
  </mergeCells>
  <pageMargins left="0.7" right="0.7" top="0.75" bottom="0.75" header="0" footer="0"/>
  <pageSetup orientation="landscape" r:id="rId1"/>
  <ignoredErrors>
    <ignoredError sqref="A78:A95 A102:A118 A125:A141 A148:A164 A171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8D1D-B992-4887-A3B6-4C39F6896354}">
  <sheetPr>
    <tabColor theme="8" tint="-0.249977111117893"/>
  </sheetPr>
  <dimension ref="A1:S86"/>
  <sheetViews>
    <sheetView topLeftCell="A22" zoomScaleNormal="100" workbookViewId="0">
      <selection activeCell="N78" sqref="N78"/>
    </sheetView>
  </sheetViews>
  <sheetFormatPr baseColWidth="10" defaultRowHeight="12.75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19" width="10" customWidth="1"/>
  </cols>
  <sheetData>
    <row r="1" spans="1:19" ht="26.25" x14ac:dyDescent="0.4">
      <c r="A1" s="2"/>
      <c r="B1" s="270" t="s">
        <v>99</v>
      </c>
      <c r="C1" s="271"/>
      <c r="D1" s="271"/>
      <c r="E1" s="271"/>
      <c r="F1" s="271"/>
      <c r="G1" s="271"/>
      <c r="H1" s="271"/>
      <c r="I1" s="271"/>
      <c r="J1" s="271"/>
      <c r="K1" s="179" t="s">
        <v>143</v>
      </c>
      <c r="L1" s="57"/>
      <c r="M1" s="57"/>
      <c r="N1" s="29"/>
      <c r="O1" s="3"/>
      <c r="P1" s="29"/>
      <c r="Q1" s="29"/>
      <c r="R1" s="29"/>
      <c r="S1" s="120"/>
    </row>
    <row r="2" spans="1:19" ht="20.25" x14ac:dyDescent="0.2">
      <c r="A2" s="272" t="s">
        <v>10</v>
      </c>
      <c r="B2" s="273" t="s">
        <v>100</v>
      </c>
      <c r="C2" s="274"/>
      <c r="D2" s="274"/>
      <c r="E2" s="274"/>
      <c r="F2" s="274"/>
      <c r="G2" s="274"/>
      <c r="H2" s="274"/>
      <c r="I2" s="274"/>
      <c r="J2" s="275"/>
      <c r="K2" s="276" t="s">
        <v>11</v>
      </c>
      <c r="L2" s="269" t="s">
        <v>3</v>
      </c>
      <c r="M2" s="269" t="s">
        <v>4</v>
      </c>
      <c r="N2" s="278" t="s">
        <v>5</v>
      </c>
      <c r="O2" s="269" t="s">
        <v>6</v>
      </c>
      <c r="P2" s="267" t="s">
        <v>7</v>
      </c>
      <c r="Q2" s="267" t="s">
        <v>8</v>
      </c>
      <c r="R2" s="269" t="s">
        <v>101</v>
      </c>
      <c r="S2" s="120"/>
    </row>
    <row r="3" spans="1:19" ht="15.75" x14ac:dyDescent="0.25">
      <c r="A3" s="268"/>
      <c r="B3" s="58" t="s">
        <v>102</v>
      </c>
      <c r="C3" s="58" t="s">
        <v>103</v>
      </c>
      <c r="D3" s="58" t="s">
        <v>104</v>
      </c>
      <c r="E3" s="58" t="s">
        <v>105</v>
      </c>
      <c r="F3" s="58" t="s">
        <v>106</v>
      </c>
      <c r="G3" s="58" t="s">
        <v>107</v>
      </c>
      <c r="H3" s="58" t="s">
        <v>108</v>
      </c>
      <c r="I3" s="58" t="s">
        <v>109</v>
      </c>
      <c r="J3" s="58" t="s">
        <v>110</v>
      </c>
      <c r="K3" s="277"/>
      <c r="L3" s="268"/>
      <c r="M3" s="268"/>
      <c r="N3" s="268"/>
      <c r="O3" s="268"/>
      <c r="P3" s="268"/>
      <c r="Q3" s="268"/>
      <c r="R3" s="268"/>
      <c r="S3" s="120"/>
    </row>
    <row r="4" spans="1:19" s="259" customFormat="1" ht="15.75" x14ac:dyDescent="0.25">
      <c r="A4" s="58">
        <v>2302</v>
      </c>
      <c r="B4" s="59">
        <v>93</v>
      </c>
      <c r="C4" s="59"/>
      <c r="D4" s="59"/>
      <c r="E4" s="59"/>
      <c r="F4" s="59"/>
      <c r="G4" s="59"/>
      <c r="H4" s="59"/>
      <c r="I4" s="59"/>
      <c r="J4" s="59"/>
      <c r="K4" s="144"/>
      <c r="L4" s="220"/>
      <c r="M4" s="221"/>
      <c r="N4" s="222"/>
      <c r="O4" s="229"/>
      <c r="P4" s="63">
        <f>B4</f>
        <v>93</v>
      </c>
      <c r="Q4" s="230"/>
      <c r="R4" s="229"/>
      <c r="S4" s="120"/>
    </row>
    <row r="5" spans="1:19" s="259" customFormat="1" ht="15.75" x14ac:dyDescent="0.25">
      <c r="A5" s="58">
        <v>2401</v>
      </c>
      <c r="B5" s="59"/>
      <c r="C5" s="59">
        <v>75</v>
      </c>
      <c r="D5" s="59"/>
      <c r="E5" s="59"/>
      <c r="F5" s="59"/>
      <c r="G5" s="59"/>
      <c r="H5" s="59"/>
      <c r="I5" s="59"/>
      <c r="J5" s="59"/>
      <c r="K5" s="144"/>
      <c r="L5" s="223"/>
      <c r="M5" s="129"/>
      <c r="N5" s="224"/>
      <c r="O5" s="67">
        <f>IF(C5=0,"",C5/B4)</f>
        <v>0.80645161290322576</v>
      </c>
      <c r="P5" s="68">
        <v>75</v>
      </c>
      <c r="Q5" s="231">
        <f t="shared" ref="Q5:Q12" si="0">IF(P5=0,"",P5/P4)</f>
        <v>0.80645161290322576</v>
      </c>
      <c r="R5" s="231">
        <f t="shared" ref="R5:R12" si="1">IF(P5=0,"",100%-Q5)</f>
        <v>0.19354838709677424</v>
      </c>
      <c r="S5" s="120"/>
    </row>
    <row r="6" spans="1:19" s="259" customFormat="1" ht="15.75" x14ac:dyDescent="0.25">
      <c r="A6" s="58">
        <v>2402</v>
      </c>
      <c r="B6" s="59"/>
      <c r="C6" s="59"/>
      <c r="D6" s="59">
        <v>70</v>
      </c>
      <c r="E6" s="59"/>
      <c r="F6" s="59"/>
      <c r="G6" s="59"/>
      <c r="H6" s="59"/>
      <c r="I6" s="59"/>
      <c r="J6" s="59"/>
      <c r="K6" s="144"/>
      <c r="L6" s="223"/>
      <c r="M6" s="129"/>
      <c r="N6" s="224"/>
      <c r="O6" s="67">
        <f>IF(D6=0,"",D6/C5)</f>
        <v>0.93333333333333335</v>
      </c>
      <c r="P6" s="68">
        <v>74</v>
      </c>
      <c r="Q6" s="231">
        <f t="shared" si="0"/>
        <v>0.98666666666666669</v>
      </c>
      <c r="R6" s="231">
        <f t="shared" si="1"/>
        <v>1.3333333333333308E-2</v>
      </c>
      <c r="S6" s="8">
        <f>P6/P4</f>
        <v>0.79569892473118276</v>
      </c>
    </row>
    <row r="7" spans="1:19" s="259" customFormat="1" ht="15.75" x14ac:dyDescent="0.25">
      <c r="A7" s="58">
        <v>2501</v>
      </c>
      <c r="B7" s="59"/>
      <c r="C7" s="59"/>
      <c r="D7" s="59"/>
      <c r="E7" s="59">
        <v>68</v>
      </c>
      <c r="F7" s="59"/>
      <c r="G7" s="59"/>
      <c r="H7" s="59"/>
      <c r="I7" s="59"/>
      <c r="J7" s="59"/>
      <c r="K7" s="144"/>
      <c r="L7" s="223"/>
      <c r="M7" s="129"/>
      <c r="N7" s="224"/>
      <c r="O7" s="67">
        <f>IF(E7=0,"",E7/D6)</f>
        <v>0.97142857142857142</v>
      </c>
      <c r="P7" s="68">
        <v>70</v>
      </c>
      <c r="Q7" s="231">
        <f t="shared" si="0"/>
        <v>0.94594594594594594</v>
      </c>
      <c r="R7" s="231">
        <f t="shared" si="1"/>
        <v>5.4054054054054057E-2</v>
      </c>
      <c r="S7" s="120"/>
    </row>
    <row r="8" spans="1:19" s="259" customFormat="1" ht="15.75" x14ac:dyDescent="0.25">
      <c r="A8" s="58">
        <v>2502</v>
      </c>
      <c r="B8" s="59"/>
      <c r="C8" s="59"/>
      <c r="D8" s="59"/>
      <c r="E8" s="59"/>
      <c r="F8" s="59"/>
      <c r="G8" s="59"/>
      <c r="H8" s="59"/>
      <c r="I8" s="59"/>
      <c r="J8" s="59"/>
      <c r="K8" s="144"/>
      <c r="L8" s="223"/>
      <c r="M8" s="129"/>
      <c r="N8" s="224"/>
      <c r="O8" s="67" t="str">
        <f>IF(F8=0,"",F8/E7)</f>
        <v/>
      </c>
      <c r="P8" s="68"/>
      <c r="Q8" s="231" t="str">
        <f t="shared" si="0"/>
        <v/>
      </c>
      <c r="R8" s="231" t="str">
        <f t="shared" si="1"/>
        <v/>
      </c>
      <c r="S8" s="120"/>
    </row>
    <row r="9" spans="1:19" s="259" customFormat="1" ht="15.75" x14ac:dyDescent="0.25">
      <c r="A9" s="58">
        <v>2601</v>
      </c>
      <c r="B9" s="59"/>
      <c r="C9" s="59"/>
      <c r="D9" s="59"/>
      <c r="E9" s="59"/>
      <c r="F9" s="59"/>
      <c r="G9" s="59"/>
      <c r="H9" s="59"/>
      <c r="I9" s="59"/>
      <c r="J9" s="59"/>
      <c r="K9" s="144"/>
      <c r="L9" s="223"/>
      <c r="M9" s="129"/>
      <c r="N9" s="224"/>
      <c r="O9" s="67" t="str">
        <f>IF(G9=0,"",G9/F8)</f>
        <v/>
      </c>
      <c r="P9" s="68"/>
      <c r="Q9" s="231" t="str">
        <f t="shared" si="0"/>
        <v/>
      </c>
      <c r="R9" s="231" t="str">
        <f t="shared" si="1"/>
        <v/>
      </c>
      <c r="S9" s="120"/>
    </row>
    <row r="10" spans="1:19" s="259" customFormat="1" ht="15.75" x14ac:dyDescent="0.25">
      <c r="A10" s="58">
        <v>2602</v>
      </c>
      <c r="B10" s="59"/>
      <c r="C10" s="59"/>
      <c r="D10" s="59"/>
      <c r="E10" s="59"/>
      <c r="F10" s="59"/>
      <c r="G10" s="59"/>
      <c r="H10" s="59"/>
      <c r="I10" s="59"/>
      <c r="J10" s="59"/>
      <c r="K10" s="144"/>
      <c r="L10" s="223"/>
      <c r="M10" s="129"/>
      <c r="N10" s="224"/>
      <c r="O10" s="67" t="str">
        <f>IF(H10=0,"",H10/G9)</f>
        <v/>
      </c>
      <c r="P10" s="68"/>
      <c r="Q10" s="231" t="str">
        <f t="shared" si="0"/>
        <v/>
      </c>
      <c r="R10" s="231" t="str">
        <f t="shared" si="1"/>
        <v/>
      </c>
      <c r="S10" s="120"/>
    </row>
    <row r="11" spans="1:19" s="259" customFormat="1" ht="15.75" x14ac:dyDescent="0.25">
      <c r="A11" s="58">
        <v>2701</v>
      </c>
      <c r="B11" s="59"/>
      <c r="C11" s="59"/>
      <c r="D11" s="59"/>
      <c r="E11" s="59"/>
      <c r="F11" s="59"/>
      <c r="G11" s="59"/>
      <c r="H11" s="59"/>
      <c r="I11" s="59"/>
      <c r="J11" s="59"/>
      <c r="K11" s="144"/>
      <c r="L11" s="223"/>
      <c r="M11" s="129"/>
      <c r="N11" s="224"/>
      <c r="O11" s="67" t="str">
        <f>IF(I11=0,"",I11/H10)</f>
        <v/>
      </c>
      <c r="P11" s="68"/>
      <c r="Q11" s="231" t="str">
        <f t="shared" si="0"/>
        <v/>
      </c>
      <c r="R11" s="231" t="str">
        <f t="shared" si="1"/>
        <v/>
      </c>
      <c r="S11" s="120"/>
    </row>
    <row r="12" spans="1:19" s="259" customFormat="1" ht="15.75" x14ac:dyDescent="0.25">
      <c r="A12" s="58">
        <v>2702</v>
      </c>
      <c r="B12" s="59"/>
      <c r="C12" s="59"/>
      <c r="D12" s="59"/>
      <c r="E12" s="59"/>
      <c r="F12" s="59"/>
      <c r="G12" s="59"/>
      <c r="H12" s="59"/>
      <c r="I12" s="59"/>
      <c r="J12" s="59"/>
      <c r="K12" s="144"/>
      <c r="L12" s="223"/>
      <c r="M12" s="129"/>
      <c r="N12" s="224"/>
      <c r="O12" s="71" t="str">
        <f>IF(J12=0,"",J12/I11)</f>
        <v/>
      </c>
      <c r="P12" s="68"/>
      <c r="Q12" s="71" t="str">
        <f t="shared" si="0"/>
        <v/>
      </c>
      <c r="R12" s="71" t="str">
        <f t="shared" si="1"/>
        <v/>
      </c>
      <c r="S12" s="120"/>
    </row>
    <row r="13" spans="1:19" s="259" customFormat="1" ht="15.75" x14ac:dyDescent="0.25">
      <c r="A13" s="58">
        <v>2801</v>
      </c>
      <c r="B13" s="59"/>
      <c r="C13" s="59"/>
      <c r="D13" s="59"/>
      <c r="E13" s="59"/>
      <c r="F13" s="59"/>
      <c r="G13" s="59"/>
      <c r="H13" s="59"/>
      <c r="I13" s="59"/>
      <c r="J13" s="59"/>
      <c r="K13" s="144"/>
      <c r="L13" s="223"/>
      <c r="M13" s="129"/>
      <c r="N13" s="225"/>
      <c r="O13" s="129"/>
      <c r="P13" s="68"/>
      <c r="Q13" s="129"/>
      <c r="R13" s="232"/>
      <c r="S13" s="120"/>
    </row>
    <row r="14" spans="1:19" s="259" customFormat="1" ht="15.75" x14ac:dyDescent="0.25">
      <c r="A14" s="58">
        <v>2802</v>
      </c>
      <c r="B14" s="59"/>
      <c r="C14" s="59"/>
      <c r="D14" s="59"/>
      <c r="E14" s="59"/>
      <c r="F14" s="59"/>
      <c r="G14" s="59"/>
      <c r="H14" s="59"/>
      <c r="I14" s="59"/>
      <c r="J14" s="59"/>
      <c r="K14" s="144"/>
      <c r="L14" s="223"/>
      <c r="M14" s="129"/>
      <c r="N14" s="225"/>
      <c r="O14" s="233"/>
      <c r="P14" s="109"/>
      <c r="Q14" s="234"/>
      <c r="R14" s="233"/>
      <c r="S14" s="120"/>
    </row>
    <row r="15" spans="1:19" s="259" customFormat="1" ht="15.75" x14ac:dyDescent="0.25">
      <c r="A15" s="58">
        <v>2901</v>
      </c>
      <c r="B15" s="59"/>
      <c r="C15" s="59"/>
      <c r="D15" s="59"/>
      <c r="E15" s="59"/>
      <c r="F15" s="59"/>
      <c r="G15" s="59"/>
      <c r="H15" s="59"/>
      <c r="I15" s="59"/>
      <c r="J15" s="59"/>
      <c r="K15" s="144"/>
      <c r="L15" s="223"/>
      <c r="M15" s="129"/>
      <c r="N15" s="225"/>
      <c r="O15" s="233"/>
      <c r="P15" s="109"/>
      <c r="Q15" s="234"/>
      <c r="R15" s="233"/>
      <c r="S15" s="120"/>
    </row>
    <row r="16" spans="1:19" s="259" customFormat="1" ht="15.75" x14ac:dyDescent="0.25">
      <c r="A16" s="58">
        <v>2902</v>
      </c>
      <c r="B16" s="59"/>
      <c r="C16" s="59"/>
      <c r="D16" s="59"/>
      <c r="E16" s="59"/>
      <c r="F16" s="59"/>
      <c r="G16" s="59"/>
      <c r="H16" s="59"/>
      <c r="I16" s="59"/>
      <c r="J16" s="59"/>
      <c r="K16" s="144"/>
      <c r="L16" s="223"/>
      <c r="M16" s="129"/>
      <c r="N16" s="225"/>
      <c r="O16" s="129"/>
      <c r="P16" s="225"/>
      <c r="Q16" s="124"/>
      <c r="R16" s="233"/>
      <c r="S16" s="120"/>
    </row>
    <row r="17" spans="1:19" s="259" customFormat="1" ht="15.75" x14ac:dyDescent="0.25">
      <c r="A17" s="58">
        <v>3001</v>
      </c>
      <c r="B17" s="59"/>
      <c r="C17" s="59"/>
      <c r="D17" s="59"/>
      <c r="E17" s="59"/>
      <c r="F17" s="59"/>
      <c r="G17" s="59"/>
      <c r="H17" s="59"/>
      <c r="I17" s="59"/>
      <c r="J17" s="59"/>
      <c r="K17" s="144"/>
      <c r="L17" s="223"/>
      <c r="M17" s="129"/>
      <c r="N17" s="225"/>
      <c r="O17" s="191" t="s">
        <v>83</v>
      </c>
      <c r="P17" s="82"/>
      <c r="Q17" s="111" t="str">
        <f>IF(SUM(K10:K13)=0,"",SUM(K10:K13))</f>
        <v/>
      </c>
      <c r="R17" s="193" t="s">
        <v>11</v>
      </c>
      <c r="S17" s="120"/>
    </row>
    <row r="18" spans="1:19" s="259" customFormat="1" ht="15.75" x14ac:dyDescent="0.25">
      <c r="A18" s="58">
        <v>3002</v>
      </c>
      <c r="B18" s="59"/>
      <c r="C18" s="59"/>
      <c r="D18" s="59"/>
      <c r="E18" s="59"/>
      <c r="F18" s="59"/>
      <c r="G18" s="59"/>
      <c r="H18" s="59"/>
      <c r="I18" s="59"/>
      <c r="J18" s="59"/>
      <c r="K18" s="144"/>
      <c r="L18" s="223"/>
      <c r="M18" s="129"/>
      <c r="N18" s="225"/>
      <c r="O18" s="192" t="s">
        <v>85</v>
      </c>
      <c r="P18" s="86" t="str">
        <f>IF(P17/B4=0,"",P17/B4)</f>
        <v/>
      </c>
      <c r="Q18" s="112" t="e">
        <f>IF(P17/Q17=0,"",P17/Q17)</f>
        <v>#VALUE!</v>
      </c>
      <c r="R18" s="194" t="s">
        <v>86</v>
      </c>
      <c r="S18" s="120"/>
    </row>
    <row r="19" spans="1:19" s="259" customFormat="1" ht="15.75" x14ac:dyDescent="0.25">
      <c r="A19" s="58">
        <v>3101</v>
      </c>
      <c r="B19" s="59"/>
      <c r="C19" s="59"/>
      <c r="D19" s="59"/>
      <c r="E19" s="59"/>
      <c r="F19" s="59"/>
      <c r="G19" s="59"/>
      <c r="H19" s="59"/>
      <c r="I19" s="59"/>
      <c r="J19" s="59"/>
      <c r="K19" s="144"/>
      <c r="L19" s="226"/>
      <c r="M19" s="227"/>
      <c r="N19" s="228"/>
      <c r="O19" s="90"/>
      <c r="P19" s="91"/>
      <c r="Q19" s="91"/>
      <c r="R19" s="113"/>
      <c r="S19" s="120"/>
    </row>
    <row r="20" spans="1:19" ht="18" customHeight="1" x14ac:dyDescent="0.25">
      <c r="A20" s="28"/>
      <c r="B20" s="280" t="s">
        <v>111</v>
      </c>
      <c r="C20" s="280"/>
      <c r="D20" s="280"/>
      <c r="E20" s="280"/>
      <c r="F20" s="280"/>
      <c r="G20" s="280"/>
      <c r="H20" s="280"/>
      <c r="I20" s="280"/>
      <c r="J20" s="280"/>
      <c r="K20" s="93">
        <f>SUM(K4:K16)</f>
        <v>0</v>
      </c>
      <c r="L20" s="94" t="str">
        <f>IF(K12=0,"",K12/B4)</f>
        <v/>
      </c>
      <c r="M20" s="94" t="str">
        <f>IF(K20=0,"",K20/B4)</f>
        <v/>
      </c>
      <c r="N20" s="94" t="str">
        <f>IF(K12=0,"",M20-L20)</f>
        <v/>
      </c>
      <c r="O20" s="3"/>
      <c r="P20" s="29"/>
      <c r="Q20" s="22"/>
      <c r="R20" s="3"/>
      <c r="S20" s="120"/>
    </row>
    <row r="23" spans="1:19" ht="26.25" x14ac:dyDescent="0.4">
      <c r="A23" s="2"/>
      <c r="B23" s="270" t="s">
        <v>99</v>
      </c>
      <c r="C23" s="271"/>
      <c r="D23" s="271"/>
      <c r="E23" s="271"/>
      <c r="F23" s="271"/>
      <c r="G23" s="271"/>
      <c r="H23" s="271"/>
      <c r="I23" s="271"/>
      <c r="J23" s="271"/>
      <c r="K23" s="179" t="s">
        <v>144</v>
      </c>
      <c r="L23" s="57"/>
      <c r="M23" s="57"/>
      <c r="N23" s="29"/>
      <c r="O23" s="3"/>
      <c r="P23" s="29"/>
      <c r="Q23" s="29"/>
      <c r="R23" s="29"/>
      <c r="S23" s="120"/>
    </row>
    <row r="24" spans="1:19" ht="20.25" x14ac:dyDescent="0.2">
      <c r="A24" s="272" t="s">
        <v>10</v>
      </c>
      <c r="B24" s="273" t="s">
        <v>100</v>
      </c>
      <c r="C24" s="274"/>
      <c r="D24" s="274"/>
      <c r="E24" s="274"/>
      <c r="F24" s="274"/>
      <c r="G24" s="274"/>
      <c r="H24" s="274"/>
      <c r="I24" s="274"/>
      <c r="J24" s="275"/>
      <c r="K24" s="276" t="s">
        <v>11</v>
      </c>
      <c r="L24" s="269" t="s">
        <v>3</v>
      </c>
      <c r="M24" s="269" t="s">
        <v>4</v>
      </c>
      <c r="N24" s="278" t="s">
        <v>5</v>
      </c>
      <c r="O24" s="269" t="s">
        <v>6</v>
      </c>
      <c r="P24" s="267" t="s">
        <v>7</v>
      </c>
      <c r="Q24" s="267" t="s">
        <v>8</v>
      </c>
      <c r="R24" s="269" t="s">
        <v>101</v>
      </c>
      <c r="S24" s="120"/>
    </row>
    <row r="25" spans="1:19" ht="15.75" x14ac:dyDescent="0.25">
      <c r="A25" s="268"/>
      <c r="B25" s="58" t="s">
        <v>102</v>
      </c>
      <c r="C25" s="58" t="s">
        <v>103</v>
      </c>
      <c r="D25" s="58" t="s">
        <v>104</v>
      </c>
      <c r="E25" s="58" t="s">
        <v>105</v>
      </c>
      <c r="F25" s="58" t="s">
        <v>106</v>
      </c>
      <c r="G25" s="58" t="s">
        <v>107</v>
      </c>
      <c r="H25" s="58" t="s">
        <v>108</v>
      </c>
      <c r="I25" s="58" t="s">
        <v>109</v>
      </c>
      <c r="J25" s="58" t="s">
        <v>110</v>
      </c>
      <c r="K25" s="277"/>
      <c r="L25" s="268"/>
      <c r="M25" s="268"/>
      <c r="N25" s="268"/>
      <c r="O25" s="268"/>
      <c r="P25" s="268"/>
      <c r="Q25" s="268"/>
      <c r="R25" s="268"/>
      <c r="S25" s="120"/>
    </row>
    <row r="26" spans="1:19" s="259" customFormat="1" ht="15.75" x14ac:dyDescent="0.25">
      <c r="A26" s="58">
        <v>2401</v>
      </c>
      <c r="B26" s="59">
        <v>58</v>
      </c>
      <c r="C26" s="59"/>
      <c r="D26" s="59"/>
      <c r="E26" s="59"/>
      <c r="F26" s="59"/>
      <c r="G26" s="59"/>
      <c r="H26" s="59"/>
      <c r="I26" s="59"/>
      <c r="J26" s="59"/>
      <c r="K26" s="144"/>
      <c r="L26" s="220"/>
      <c r="M26" s="221"/>
      <c r="N26" s="222"/>
      <c r="O26" s="229"/>
      <c r="P26" s="63">
        <f>B26</f>
        <v>58</v>
      </c>
      <c r="Q26" s="230"/>
      <c r="R26" s="229"/>
      <c r="S26" s="120"/>
    </row>
    <row r="27" spans="1:19" s="259" customFormat="1" ht="15.75" x14ac:dyDescent="0.25">
      <c r="A27" s="58">
        <v>2402</v>
      </c>
      <c r="B27" s="59"/>
      <c r="C27" s="59">
        <v>50</v>
      </c>
      <c r="D27" s="59"/>
      <c r="E27" s="59"/>
      <c r="F27" s="59"/>
      <c r="G27" s="59"/>
      <c r="H27" s="59"/>
      <c r="I27" s="59"/>
      <c r="J27" s="59"/>
      <c r="K27" s="144"/>
      <c r="L27" s="223"/>
      <c r="M27" s="129"/>
      <c r="N27" s="224"/>
      <c r="O27" s="67">
        <f>IF(C27=0,"",C27/B26)</f>
        <v>0.86206896551724133</v>
      </c>
      <c r="P27" s="68">
        <v>50</v>
      </c>
      <c r="Q27" s="231">
        <f t="shared" ref="Q27:Q34" si="2">IF(P27=0,"",P27/P26)</f>
        <v>0.86206896551724133</v>
      </c>
      <c r="R27" s="231">
        <f t="shared" ref="R27:R34" si="3">IF(P27=0,"",100%-Q27)</f>
        <v>0.13793103448275867</v>
      </c>
      <c r="S27" s="120"/>
    </row>
    <row r="28" spans="1:19" s="259" customFormat="1" ht="15.75" x14ac:dyDescent="0.25">
      <c r="A28" s="58">
        <v>2501</v>
      </c>
      <c r="B28" s="59"/>
      <c r="C28" s="59"/>
      <c r="D28" s="59">
        <v>36</v>
      </c>
      <c r="E28" s="59"/>
      <c r="F28" s="59"/>
      <c r="G28" s="59"/>
      <c r="H28" s="59"/>
      <c r="I28" s="59"/>
      <c r="J28" s="59"/>
      <c r="K28" s="144"/>
      <c r="L28" s="223"/>
      <c r="M28" s="129"/>
      <c r="N28" s="224"/>
      <c r="O28" s="67">
        <f>IF(D28=0,"",D28/C27)</f>
        <v>0.72</v>
      </c>
      <c r="P28" s="68">
        <v>41</v>
      </c>
      <c r="Q28" s="231">
        <f t="shared" si="2"/>
        <v>0.82</v>
      </c>
      <c r="R28" s="231">
        <f t="shared" si="3"/>
        <v>0.18000000000000005</v>
      </c>
      <c r="S28" s="8">
        <f>P28/P26</f>
        <v>0.7068965517241379</v>
      </c>
    </row>
    <row r="29" spans="1:19" s="259" customFormat="1" ht="15.75" x14ac:dyDescent="0.25">
      <c r="A29" s="58">
        <v>2502</v>
      </c>
      <c r="B29" s="59"/>
      <c r="C29" s="59"/>
      <c r="D29" s="59"/>
      <c r="E29" s="59"/>
      <c r="F29" s="59"/>
      <c r="G29" s="59"/>
      <c r="H29" s="59"/>
      <c r="I29" s="59"/>
      <c r="J29" s="59"/>
      <c r="K29" s="144"/>
      <c r="L29" s="223"/>
      <c r="M29" s="129"/>
      <c r="N29" s="224"/>
      <c r="O29" s="67" t="str">
        <f>IF(E29=0,"",E29/D28)</f>
        <v/>
      </c>
      <c r="P29" s="68"/>
      <c r="Q29" s="231" t="str">
        <f t="shared" si="2"/>
        <v/>
      </c>
      <c r="R29" s="231" t="str">
        <f t="shared" si="3"/>
        <v/>
      </c>
      <c r="S29" s="120"/>
    </row>
    <row r="30" spans="1:19" s="259" customFormat="1" ht="15.75" x14ac:dyDescent="0.25">
      <c r="A30" s="58">
        <v>2601</v>
      </c>
      <c r="B30" s="59"/>
      <c r="C30" s="59"/>
      <c r="D30" s="59"/>
      <c r="E30" s="59"/>
      <c r="F30" s="59"/>
      <c r="G30" s="59"/>
      <c r="H30" s="59"/>
      <c r="I30" s="59"/>
      <c r="J30" s="59"/>
      <c r="K30" s="144"/>
      <c r="L30" s="223"/>
      <c r="M30" s="129"/>
      <c r="N30" s="224"/>
      <c r="O30" s="67" t="str">
        <f>IF(F30=0,"",F30/E29)</f>
        <v/>
      </c>
      <c r="P30" s="68"/>
      <c r="Q30" s="231" t="str">
        <f t="shared" si="2"/>
        <v/>
      </c>
      <c r="R30" s="231" t="str">
        <f t="shared" si="3"/>
        <v/>
      </c>
      <c r="S30" s="120"/>
    </row>
    <row r="31" spans="1:19" s="259" customFormat="1" ht="15.75" x14ac:dyDescent="0.25">
      <c r="A31" s="58">
        <v>2602</v>
      </c>
      <c r="B31" s="59"/>
      <c r="C31" s="59"/>
      <c r="D31" s="59"/>
      <c r="E31" s="59"/>
      <c r="F31" s="59"/>
      <c r="G31" s="59"/>
      <c r="H31" s="59"/>
      <c r="I31" s="59"/>
      <c r="J31" s="59"/>
      <c r="K31" s="144"/>
      <c r="L31" s="223"/>
      <c r="M31" s="129"/>
      <c r="N31" s="224"/>
      <c r="O31" s="67" t="str">
        <f>IF(G31=0,"",G31/F30)</f>
        <v/>
      </c>
      <c r="P31" s="68"/>
      <c r="Q31" s="231" t="str">
        <f t="shared" si="2"/>
        <v/>
      </c>
      <c r="R31" s="231" t="str">
        <f t="shared" si="3"/>
        <v/>
      </c>
      <c r="S31" s="120"/>
    </row>
    <row r="32" spans="1:19" s="259" customFormat="1" ht="15.75" x14ac:dyDescent="0.25">
      <c r="A32" s="58">
        <v>2701</v>
      </c>
      <c r="B32" s="59"/>
      <c r="C32" s="59"/>
      <c r="D32" s="59"/>
      <c r="E32" s="59"/>
      <c r="F32" s="59"/>
      <c r="G32" s="59"/>
      <c r="H32" s="59"/>
      <c r="I32" s="59"/>
      <c r="J32" s="59"/>
      <c r="K32" s="144"/>
      <c r="L32" s="223"/>
      <c r="M32" s="129"/>
      <c r="N32" s="224"/>
      <c r="O32" s="67" t="str">
        <f>IF(H32=0,"",H32/G31)</f>
        <v/>
      </c>
      <c r="P32" s="68"/>
      <c r="Q32" s="231" t="str">
        <f t="shared" si="2"/>
        <v/>
      </c>
      <c r="R32" s="231" t="str">
        <f t="shared" si="3"/>
        <v/>
      </c>
      <c r="S32" s="120"/>
    </row>
    <row r="33" spans="1:19" s="259" customFormat="1" ht="15.75" x14ac:dyDescent="0.25">
      <c r="A33" s="58">
        <v>2702</v>
      </c>
      <c r="B33" s="59"/>
      <c r="C33" s="59"/>
      <c r="D33" s="59"/>
      <c r="E33" s="59"/>
      <c r="F33" s="59"/>
      <c r="G33" s="59"/>
      <c r="H33" s="59"/>
      <c r="I33" s="59"/>
      <c r="J33" s="59"/>
      <c r="K33" s="144"/>
      <c r="L33" s="223"/>
      <c r="M33" s="129"/>
      <c r="N33" s="224"/>
      <c r="O33" s="67" t="str">
        <f>IF(I33=0,"",I33/H32)</f>
        <v/>
      </c>
      <c r="P33" s="68"/>
      <c r="Q33" s="231" t="str">
        <f t="shared" si="2"/>
        <v/>
      </c>
      <c r="R33" s="231" t="str">
        <f t="shared" si="3"/>
        <v/>
      </c>
      <c r="S33" s="120"/>
    </row>
    <row r="34" spans="1:19" s="259" customFormat="1" ht="15.75" x14ac:dyDescent="0.25">
      <c r="A34" s="58">
        <v>2801</v>
      </c>
      <c r="B34" s="59"/>
      <c r="C34" s="59"/>
      <c r="D34" s="59"/>
      <c r="E34" s="59"/>
      <c r="F34" s="59"/>
      <c r="G34" s="59"/>
      <c r="H34" s="59"/>
      <c r="I34" s="59"/>
      <c r="J34" s="59"/>
      <c r="K34" s="144"/>
      <c r="L34" s="223"/>
      <c r="M34" s="129"/>
      <c r="N34" s="224"/>
      <c r="O34" s="71" t="str">
        <f>IF(J34=0,"",J34/I33)</f>
        <v/>
      </c>
      <c r="P34" s="68"/>
      <c r="Q34" s="71" t="str">
        <f t="shared" si="2"/>
        <v/>
      </c>
      <c r="R34" s="71" t="str">
        <f t="shared" si="3"/>
        <v/>
      </c>
      <c r="S34" s="120"/>
    </row>
    <row r="35" spans="1:19" s="259" customFormat="1" ht="15.75" x14ac:dyDescent="0.25">
      <c r="A35" s="58">
        <v>2802</v>
      </c>
      <c r="B35" s="59"/>
      <c r="C35" s="59"/>
      <c r="D35" s="59"/>
      <c r="E35" s="59"/>
      <c r="F35" s="59"/>
      <c r="G35" s="59"/>
      <c r="H35" s="59"/>
      <c r="I35" s="59"/>
      <c r="J35" s="59"/>
      <c r="K35" s="144"/>
      <c r="L35" s="223"/>
      <c r="M35" s="129"/>
      <c r="N35" s="225"/>
      <c r="O35" s="129"/>
      <c r="P35" s="68"/>
      <c r="Q35" s="129"/>
      <c r="R35" s="232"/>
      <c r="S35" s="120"/>
    </row>
    <row r="36" spans="1:19" s="259" customFormat="1" ht="15.75" x14ac:dyDescent="0.25">
      <c r="A36" s="58">
        <v>2901</v>
      </c>
      <c r="B36" s="59"/>
      <c r="C36" s="59"/>
      <c r="D36" s="59"/>
      <c r="E36" s="59"/>
      <c r="F36" s="59"/>
      <c r="G36" s="59"/>
      <c r="H36" s="59"/>
      <c r="I36" s="59"/>
      <c r="J36" s="59"/>
      <c r="K36" s="144"/>
      <c r="L36" s="223"/>
      <c r="M36" s="129"/>
      <c r="N36" s="225"/>
      <c r="O36" s="233"/>
      <c r="P36" s="109"/>
      <c r="Q36" s="234"/>
      <c r="R36" s="233"/>
      <c r="S36" s="120"/>
    </row>
    <row r="37" spans="1:19" s="259" customFormat="1" ht="15.75" x14ac:dyDescent="0.25">
      <c r="A37" s="58">
        <v>2902</v>
      </c>
      <c r="B37" s="59"/>
      <c r="C37" s="59"/>
      <c r="D37" s="59"/>
      <c r="E37" s="59"/>
      <c r="F37" s="59"/>
      <c r="G37" s="59"/>
      <c r="H37" s="59"/>
      <c r="I37" s="59"/>
      <c r="J37" s="59"/>
      <c r="K37" s="144"/>
      <c r="L37" s="223"/>
      <c r="M37" s="129"/>
      <c r="N37" s="225"/>
      <c r="O37" s="233"/>
      <c r="P37" s="109"/>
      <c r="Q37" s="234"/>
      <c r="R37" s="233"/>
      <c r="S37" s="120"/>
    </row>
    <row r="38" spans="1:19" s="259" customFormat="1" ht="15.75" x14ac:dyDescent="0.25">
      <c r="A38" s="58">
        <v>3001</v>
      </c>
      <c r="B38" s="59"/>
      <c r="C38" s="59"/>
      <c r="D38" s="59"/>
      <c r="E38" s="59"/>
      <c r="F38" s="59"/>
      <c r="G38" s="59"/>
      <c r="H38" s="59"/>
      <c r="I38" s="59"/>
      <c r="J38" s="59"/>
      <c r="K38" s="144"/>
      <c r="L38" s="223"/>
      <c r="M38" s="129"/>
      <c r="N38" s="225"/>
      <c r="O38" s="129"/>
      <c r="P38" s="225"/>
      <c r="Q38" s="124"/>
      <c r="R38" s="233"/>
      <c r="S38" s="120"/>
    </row>
    <row r="39" spans="1:19" s="259" customFormat="1" ht="15.75" x14ac:dyDescent="0.25">
      <c r="A39" s="58">
        <v>3002</v>
      </c>
      <c r="B39" s="59"/>
      <c r="C39" s="59"/>
      <c r="D39" s="59"/>
      <c r="E39" s="59"/>
      <c r="F39" s="59"/>
      <c r="G39" s="59"/>
      <c r="H39" s="59"/>
      <c r="I39" s="59"/>
      <c r="J39" s="59"/>
      <c r="K39" s="144"/>
      <c r="L39" s="223"/>
      <c r="M39" s="129"/>
      <c r="N39" s="225"/>
      <c r="O39" s="191" t="s">
        <v>83</v>
      </c>
      <c r="P39" s="82"/>
      <c r="Q39" s="111" t="str">
        <f>IF(SUM(K32:K35)=0,"",SUM(K32:K35))</f>
        <v/>
      </c>
      <c r="R39" s="193" t="s">
        <v>11</v>
      </c>
      <c r="S39" s="120"/>
    </row>
    <row r="40" spans="1:19" s="259" customFormat="1" ht="15.75" x14ac:dyDescent="0.25">
      <c r="A40" s="58">
        <v>3101</v>
      </c>
      <c r="B40" s="59"/>
      <c r="C40" s="59"/>
      <c r="D40" s="59"/>
      <c r="E40" s="59"/>
      <c r="F40" s="59"/>
      <c r="G40" s="59"/>
      <c r="H40" s="59"/>
      <c r="I40" s="59"/>
      <c r="J40" s="59"/>
      <c r="K40" s="144"/>
      <c r="L40" s="223"/>
      <c r="M40" s="129"/>
      <c r="N40" s="225"/>
      <c r="O40" s="192" t="s">
        <v>85</v>
      </c>
      <c r="P40" s="86" t="str">
        <f>IF(P39/B26=0,"",P39/B26)</f>
        <v/>
      </c>
      <c r="Q40" s="112" t="e">
        <f>IF(P39/Q39=0,"",P39/Q39)</f>
        <v>#VALUE!</v>
      </c>
      <c r="R40" s="194" t="s">
        <v>86</v>
      </c>
      <c r="S40" s="120"/>
    </row>
    <row r="41" spans="1:19" s="259" customFormat="1" ht="15.75" x14ac:dyDescent="0.25">
      <c r="A41" s="58">
        <v>3102</v>
      </c>
      <c r="B41" s="59"/>
      <c r="C41" s="59"/>
      <c r="D41" s="59"/>
      <c r="E41" s="59"/>
      <c r="F41" s="59"/>
      <c r="G41" s="59"/>
      <c r="H41" s="59"/>
      <c r="I41" s="59"/>
      <c r="J41" s="59"/>
      <c r="K41" s="144"/>
      <c r="L41" s="226"/>
      <c r="M41" s="227"/>
      <c r="N41" s="228"/>
      <c r="O41" s="90"/>
      <c r="P41" s="91"/>
      <c r="Q41" s="91"/>
      <c r="R41" s="113"/>
      <c r="S41" s="120"/>
    </row>
    <row r="42" spans="1:19" ht="18" customHeight="1" x14ac:dyDescent="0.25">
      <c r="A42" s="28"/>
      <c r="B42" s="280" t="s">
        <v>111</v>
      </c>
      <c r="C42" s="280"/>
      <c r="D42" s="280"/>
      <c r="E42" s="280"/>
      <c r="F42" s="280"/>
      <c r="G42" s="280"/>
      <c r="H42" s="280"/>
      <c r="I42" s="280"/>
      <c r="J42" s="280"/>
      <c r="K42" s="93">
        <f>SUM(K26:K38)</f>
        <v>0</v>
      </c>
      <c r="L42" s="94" t="str">
        <f>IF(K34=0,"",K34/B26)</f>
        <v/>
      </c>
      <c r="M42" s="94" t="str">
        <f>IF(K42=0,"",K42/B26)</f>
        <v/>
      </c>
      <c r="N42" s="94" t="str">
        <f>IF(K34=0,"",M42-L42)</f>
        <v/>
      </c>
      <c r="O42" s="3"/>
      <c r="P42" s="29"/>
      <c r="Q42" s="22"/>
      <c r="R42" s="3"/>
      <c r="S42" s="120"/>
    </row>
    <row r="45" spans="1:19" ht="26.25" x14ac:dyDescent="0.4">
      <c r="A45" s="2"/>
      <c r="B45" s="270" t="s">
        <v>99</v>
      </c>
      <c r="C45" s="271"/>
      <c r="D45" s="271"/>
      <c r="E45" s="271"/>
      <c r="F45" s="271"/>
      <c r="G45" s="271"/>
      <c r="H45" s="271"/>
      <c r="I45" s="271"/>
      <c r="J45" s="271"/>
      <c r="K45" s="179" t="s">
        <v>145</v>
      </c>
      <c r="L45" s="57"/>
      <c r="M45" s="57"/>
      <c r="N45" s="29"/>
      <c r="O45" s="3"/>
      <c r="P45" s="29"/>
      <c r="Q45" s="29"/>
      <c r="R45" s="29"/>
      <c r="S45" s="120"/>
    </row>
    <row r="46" spans="1:19" ht="20.25" x14ac:dyDescent="0.2">
      <c r="A46" s="272" t="s">
        <v>10</v>
      </c>
      <c r="B46" s="273" t="s">
        <v>100</v>
      </c>
      <c r="C46" s="274"/>
      <c r="D46" s="274"/>
      <c r="E46" s="274"/>
      <c r="F46" s="274"/>
      <c r="G46" s="274"/>
      <c r="H46" s="274"/>
      <c r="I46" s="274"/>
      <c r="J46" s="275"/>
      <c r="K46" s="276" t="s">
        <v>11</v>
      </c>
      <c r="L46" s="269" t="s">
        <v>3</v>
      </c>
      <c r="M46" s="269" t="s">
        <v>4</v>
      </c>
      <c r="N46" s="278" t="s">
        <v>5</v>
      </c>
      <c r="O46" s="269" t="s">
        <v>6</v>
      </c>
      <c r="P46" s="267" t="s">
        <v>7</v>
      </c>
      <c r="Q46" s="267" t="s">
        <v>8</v>
      </c>
      <c r="R46" s="269" t="s">
        <v>101</v>
      </c>
      <c r="S46" s="120"/>
    </row>
    <row r="47" spans="1:19" ht="15.75" x14ac:dyDescent="0.25">
      <c r="A47" s="268"/>
      <c r="B47" s="58" t="s">
        <v>102</v>
      </c>
      <c r="C47" s="58" t="s">
        <v>103</v>
      </c>
      <c r="D47" s="58" t="s">
        <v>104</v>
      </c>
      <c r="E47" s="58" t="s">
        <v>105</v>
      </c>
      <c r="F47" s="58" t="s">
        <v>106</v>
      </c>
      <c r="G47" s="58" t="s">
        <v>107</v>
      </c>
      <c r="H47" s="58" t="s">
        <v>108</v>
      </c>
      <c r="I47" s="58" t="s">
        <v>109</v>
      </c>
      <c r="J47" s="58" t="s">
        <v>110</v>
      </c>
      <c r="K47" s="277"/>
      <c r="L47" s="268"/>
      <c r="M47" s="268"/>
      <c r="N47" s="268"/>
      <c r="O47" s="268"/>
      <c r="P47" s="268"/>
      <c r="Q47" s="268"/>
      <c r="R47" s="268"/>
      <c r="S47" s="120"/>
    </row>
    <row r="48" spans="1:19" s="259" customFormat="1" ht="15.75" x14ac:dyDescent="0.25">
      <c r="A48" s="58">
        <v>2402</v>
      </c>
      <c r="B48" s="59">
        <v>110</v>
      </c>
      <c r="C48" s="59"/>
      <c r="D48" s="59"/>
      <c r="E48" s="59"/>
      <c r="F48" s="59"/>
      <c r="G48" s="59"/>
      <c r="H48" s="59"/>
      <c r="I48" s="59"/>
      <c r="J48" s="59"/>
      <c r="K48" s="144"/>
      <c r="L48" s="220"/>
      <c r="M48" s="221"/>
      <c r="N48" s="222"/>
      <c r="O48" s="229"/>
      <c r="P48" s="63">
        <f>B48</f>
        <v>110</v>
      </c>
      <c r="Q48" s="230"/>
      <c r="R48" s="229"/>
      <c r="S48" s="120"/>
    </row>
    <row r="49" spans="1:19" s="259" customFormat="1" ht="15.75" x14ac:dyDescent="0.25">
      <c r="A49" s="58">
        <v>2501</v>
      </c>
      <c r="B49" s="59"/>
      <c r="C49" s="59">
        <v>102</v>
      </c>
      <c r="D49" s="59"/>
      <c r="E49" s="59"/>
      <c r="F49" s="59"/>
      <c r="G49" s="59"/>
      <c r="H49" s="59"/>
      <c r="I49" s="59"/>
      <c r="J49" s="59"/>
      <c r="K49" s="144"/>
      <c r="L49" s="223"/>
      <c r="M49" s="129"/>
      <c r="N49" s="224"/>
      <c r="O49" s="67">
        <f>IF(C49=0,"",C49/B48)</f>
        <v>0.92727272727272725</v>
      </c>
      <c r="P49" s="68">
        <v>102</v>
      </c>
      <c r="Q49" s="231">
        <f t="shared" ref="Q49:Q56" si="4">IF(P49=0,"",P49/P48)</f>
        <v>0.92727272727272725</v>
      </c>
      <c r="R49" s="231">
        <f t="shared" ref="R49:R56" si="5">IF(P49=0,"",100%-Q49)</f>
        <v>7.2727272727272751E-2</v>
      </c>
      <c r="S49" s="120"/>
    </row>
    <row r="50" spans="1:19" s="259" customFormat="1" ht="15.75" x14ac:dyDescent="0.25">
      <c r="A50" s="58">
        <v>2502</v>
      </c>
      <c r="B50" s="59"/>
      <c r="C50" s="59"/>
      <c r="D50" s="59"/>
      <c r="E50" s="59"/>
      <c r="F50" s="59"/>
      <c r="G50" s="59"/>
      <c r="H50" s="59"/>
      <c r="I50" s="59"/>
      <c r="J50" s="59"/>
      <c r="K50" s="144"/>
      <c r="L50" s="223"/>
      <c r="M50" s="129"/>
      <c r="N50" s="224"/>
      <c r="O50" s="67" t="str">
        <f>IF(D50=0,"",D50/C49)</f>
        <v/>
      </c>
      <c r="P50" s="68"/>
      <c r="Q50" s="231" t="str">
        <f t="shared" si="4"/>
        <v/>
      </c>
      <c r="R50" s="231" t="str">
        <f t="shared" si="5"/>
        <v/>
      </c>
      <c r="S50" s="8">
        <f>P50/P48</f>
        <v>0</v>
      </c>
    </row>
    <row r="51" spans="1:19" s="259" customFormat="1" ht="15.75" x14ac:dyDescent="0.25">
      <c r="A51" s="58">
        <v>2601</v>
      </c>
      <c r="B51" s="59"/>
      <c r="C51" s="59"/>
      <c r="D51" s="59"/>
      <c r="E51" s="59"/>
      <c r="F51" s="59"/>
      <c r="G51" s="59"/>
      <c r="H51" s="59"/>
      <c r="I51" s="59"/>
      <c r="J51" s="59"/>
      <c r="K51" s="144"/>
      <c r="L51" s="223"/>
      <c r="M51" s="129"/>
      <c r="N51" s="224"/>
      <c r="O51" s="67" t="str">
        <f>IF(E51=0,"",E51/D50)</f>
        <v/>
      </c>
      <c r="P51" s="68"/>
      <c r="Q51" s="231" t="str">
        <f t="shared" si="4"/>
        <v/>
      </c>
      <c r="R51" s="231" t="str">
        <f t="shared" si="5"/>
        <v/>
      </c>
      <c r="S51" s="120"/>
    </row>
    <row r="52" spans="1:19" s="259" customFormat="1" ht="15.75" x14ac:dyDescent="0.25">
      <c r="A52" s="58">
        <v>2602</v>
      </c>
      <c r="B52" s="59"/>
      <c r="C52" s="59"/>
      <c r="D52" s="59"/>
      <c r="E52" s="59"/>
      <c r="F52" s="59"/>
      <c r="G52" s="59"/>
      <c r="H52" s="59"/>
      <c r="I52" s="59"/>
      <c r="J52" s="59"/>
      <c r="K52" s="144"/>
      <c r="L52" s="223"/>
      <c r="M52" s="129"/>
      <c r="N52" s="224"/>
      <c r="O52" s="67" t="str">
        <f>IF(F52=0,"",F52/E51)</f>
        <v/>
      </c>
      <c r="P52" s="68"/>
      <c r="Q52" s="231" t="str">
        <f t="shared" si="4"/>
        <v/>
      </c>
      <c r="R52" s="231" t="str">
        <f t="shared" si="5"/>
        <v/>
      </c>
      <c r="S52" s="120"/>
    </row>
    <row r="53" spans="1:19" s="259" customFormat="1" ht="15.75" x14ac:dyDescent="0.25">
      <c r="A53" s="58">
        <v>2701</v>
      </c>
      <c r="B53" s="59"/>
      <c r="C53" s="59"/>
      <c r="D53" s="59"/>
      <c r="E53" s="59"/>
      <c r="F53" s="59"/>
      <c r="G53" s="59"/>
      <c r="H53" s="59"/>
      <c r="I53" s="59"/>
      <c r="J53" s="59"/>
      <c r="K53" s="144"/>
      <c r="L53" s="223"/>
      <c r="M53" s="129"/>
      <c r="N53" s="224"/>
      <c r="O53" s="67" t="str">
        <f>IF(G53=0,"",G53/F52)</f>
        <v/>
      </c>
      <c r="P53" s="68"/>
      <c r="Q53" s="231" t="str">
        <f t="shared" si="4"/>
        <v/>
      </c>
      <c r="R53" s="231" t="str">
        <f t="shared" si="5"/>
        <v/>
      </c>
      <c r="S53" s="120"/>
    </row>
    <row r="54" spans="1:19" s="259" customFormat="1" ht="15.75" x14ac:dyDescent="0.25">
      <c r="A54" s="58">
        <v>2702</v>
      </c>
      <c r="B54" s="59"/>
      <c r="C54" s="59"/>
      <c r="D54" s="59"/>
      <c r="E54" s="59"/>
      <c r="F54" s="59"/>
      <c r="G54" s="59"/>
      <c r="H54" s="59"/>
      <c r="I54" s="59"/>
      <c r="J54" s="59"/>
      <c r="K54" s="144"/>
      <c r="L54" s="223"/>
      <c r="M54" s="129"/>
      <c r="N54" s="224"/>
      <c r="O54" s="67" t="str">
        <f>IF(H54=0,"",H54/G53)</f>
        <v/>
      </c>
      <c r="P54" s="68"/>
      <c r="Q54" s="231" t="str">
        <f t="shared" si="4"/>
        <v/>
      </c>
      <c r="R54" s="231" t="str">
        <f t="shared" si="5"/>
        <v/>
      </c>
      <c r="S54" s="120"/>
    </row>
    <row r="55" spans="1:19" s="259" customFormat="1" ht="15.75" x14ac:dyDescent="0.25">
      <c r="A55" s="58">
        <v>2801</v>
      </c>
      <c r="B55" s="59"/>
      <c r="C55" s="59"/>
      <c r="D55" s="59"/>
      <c r="E55" s="59"/>
      <c r="F55" s="59"/>
      <c r="G55" s="59"/>
      <c r="H55" s="59"/>
      <c r="I55" s="59"/>
      <c r="J55" s="59"/>
      <c r="K55" s="144"/>
      <c r="L55" s="223"/>
      <c r="M55" s="129"/>
      <c r="N55" s="224"/>
      <c r="O55" s="67" t="str">
        <f>IF(I55=0,"",I55/H54)</f>
        <v/>
      </c>
      <c r="P55" s="68"/>
      <c r="Q55" s="231" t="str">
        <f t="shared" si="4"/>
        <v/>
      </c>
      <c r="R55" s="231" t="str">
        <f t="shared" si="5"/>
        <v/>
      </c>
      <c r="S55" s="120"/>
    </row>
    <row r="56" spans="1:19" s="259" customFormat="1" ht="15.75" x14ac:dyDescent="0.25">
      <c r="A56" s="58">
        <v>2802</v>
      </c>
      <c r="B56" s="59"/>
      <c r="C56" s="59"/>
      <c r="D56" s="59"/>
      <c r="E56" s="59"/>
      <c r="F56" s="59"/>
      <c r="G56" s="59"/>
      <c r="H56" s="59"/>
      <c r="I56" s="59"/>
      <c r="J56" s="59"/>
      <c r="K56" s="144"/>
      <c r="L56" s="223"/>
      <c r="M56" s="129"/>
      <c r="N56" s="224"/>
      <c r="O56" s="71" t="str">
        <f>IF(J56=0,"",J56/I55)</f>
        <v/>
      </c>
      <c r="P56" s="68"/>
      <c r="Q56" s="71" t="str">
        <f t="shared" si="4"/>
        <v/>
      </c>
      <c r="R56" s="71" t="str">
        <f t="shared" si="5"/>
        <v/>
      </c>
      <c r="S56" s="120"/>
    </row>
    <row r="57" spans="1:19" s="259" customFormat="1" ht="15.75" x14ac:dyDescent="0.25">
      <c r="A57" s="58">
        <v>2901</v>
      </c>
      <c r="B57" s="59"/>
      <c r="C57" s="59"/>
      <c r="D57" s="59"/>
      <c r="E57" s="59"/>
      <c r="F57" s="59"/>
      <c r="G57" s="59"/>
      <c r="H57" s="59"/>
      <c r="I57" s="59"/>
      <c r="J57" s="59"/>
      <c r="K57" s="144"/>
      <c r="L57" s="223"/>
      <c r="M57" s="129"/>
      <c r="N57" s="225"/>
      <c r="O57" s="129"/>
      <c r="P57" s="68"/>
      <c r="Q57" s="129"/>
      <c r="R57" s="232"/>
      <c r="S57" s="120"/>
    </row>
    <row r="58" spans="1:19" s="259" customFormat="1" ht="15.75" x14ac:dyDescent="0.25">
      <c r="A58" s="58">
        <v>2902</v>
      </c>
      <c r="B58" s="59"/>
      <c r="C58" s="59"/>
      <c r="D58" s="59"/>
      <c r="E58" s="59"/>
      <c r="F58" s="59"/>
      <c r="G58" s="59"/>
      <c r="H58" s="59"/>
      <c r="I58" s="59"/>
      <c r="J58" s="59"/>
      <c r="K58" s="144"/>
      <c r="L58" s="223"/>
      <c r="M58" s="129"/>
      <c r="N58" s="225"/>
      <c r="O58" s="233"/>
      <c r="P58" s="109"/>
      <c r="Q58" s="234"/>
      <c r="R58" s="233"/>
      <c r="S58" s="120"/>
    </row>
    <row r="59" spans="1:19" s="259" customFormat="1" ht="15.75" x14ac:dyDescent="0.25">
      <c r="A59" s="58">
        <v>3001</v>
      </c>
      <c r="B59" s="59"/>
      <c r="C59" s="59"/>
      <c r="D59" s="59"/>
      <c r="E59" s="59"/>
      <c r="F59" s="59"/>
      <c r="G59" s="59"/>
      <c r="H59" s="59"/>
      <c r="I59" s="59"/>
      <c r="J59" s="59"/>
      <c r="K59" s="144"/>
      <c r="L59" s="223"/>
      <c r="M59" s="129"/>
      <c r="N59" s="225"/>
      <c r="O59" s="233"/>
      <c r="P59" s="109"/>
      <c r="Q59" s="234"/>
      <c r="R59" s="233"/>
      <c r="S59" s="120"/>
    </row>
    <row r="60" spans="1:19" s="259" customFormat="1" ht="15.75" x14ac:dyDescent="0.25">
      <c r="A60" s="58">
        <v>3002</v>
      </c>
      <c r="B60" s="59"/>
      <c r="C60" s="59"/>
      <c r="D60" s="59"/>
      <c r="E60" s="59"/>
      <c r="F60" s="59"/>
      <c r="G60" s="59"/>
      <c r="H60" s="59"/>
      <c r="I60" s="59"/>
      <c r="J60" s="59"/>
      <c r="K60" s="144"/>
      <c r="L60" s="223"/>
      <c r="M60" s="129"/>
      <c r="N60" s="225"/>
      <c r="O60" s="129"/>
      <c r="P60" s="225"/>
      <c r="Q60" s="124"/>
      <c r="R60" s="233"/>
      <c r="S60" s="120"/>
    </row>
    <row r="61" spans="1:19" s="259" customFormat="1" ht="15.75" x14ac:dyDescent="0.25">
      <c r="A61" s="58">
        <v>3101</v>
      </c>
      <c r="B61" s="59"/>
      <c r="C61" s="59"/>
      <c r="D61" s="59"/>
      <c r="E61" s="59"/>
      <c r="F61" s="59"/>
      <c r="G61" s="59"/>
      <c r="H61" s="59"/>
      <c r="I61" s="59"/>
      <c r="J61" s="59"/>
      <c r="K61" s="144"/>
      <c r="L61" s="223"/>
      <c r="M61" s="129"/>
      <c r="N61" s="225"/>
      <c r="O61" s="191" t="s">
        <v>83</v>
      </c>
      <c r="P61" s="82"/>
      <c r="Q61" s="111" t="str">
        <f>IF(SUM(K54:K57)=0,"",SUM(K54:K57))</f>
        <v/>
      </c>
      <c r="R61" s="193" t="s">
        <v>11</v>
      </c>
      <c r="S61" s="120"/>
    </row>
    <row r="62" spans="1:19" s="259" customFormat="1" ht="15.75" x14ac:dyDescent="0.25">
      <c r="A62" s="58">
        <v>3102</v>
      </c>
      <c r="B62" s="59"/>
      <c r="C62" s="59"/>
      <c r="D62" s="59"/>
      <c r="E62" s="59"/>
      <c r="F62" s="59"/>
      <c r="G62" s="59"/>
      <c r="H62" s="59"/>
      <c r="I62" s="59"/>
      <c r="J62" s="59"/>
      <c r="K62" s="144"/>
      <c r="L62" s="223"/>
      <c r="M62" s="129"/>
      <c r="N62" s="225"/>
      <c r="O62" s="192" t="s">
        <v>85</v>
      </c>
      <c r="P62" s="86" t="str">
        <f>IF(P61/B48=0,"",P61/B48)</f>
        <v/>
      </c>
      <c r="Q62" s="112" t="e">
        <f>IF(P61/Q61=0,"",P61/Q61)</f>
        <v>#VALUE!</v>
      </c>
      <c r="R62" s="194" t="s">
        <v>86</v>
      </c>
      <c r="S62" s="120"/>
    </row>
    <row r="63" spans="1:19" s="259" customFormat="1" ht="15.75" x14ac:dyDescent="0.25">
      <c r="A63" s="58">
        <v>3201</v>
      </c>
      <c r="B63" s="195"/>
      <c r="C63" s="195"/>
      <c r="D63" s="195"/>
      <c r="E63" s="195"/>
      <c r="F63" s="195"/>
      <c r="G63" s="195"/>
      <c r="H63" s="195"/>
      <c r="I63" s="195"/>
      <c r="J63" s="195"/>
      <c r="K63" s="144"/>
      <c r="L63" s="226"/>
      <c r="M63" s="227"/>
      <c r="N63" s="228"/>
      <c r="O63" s="90"/>
      <c r="P63" s="91"/>
      <c r="Q63" s="91"/>
      <c r="R63" s="113"/>
      <c r="S63" s="120"/>
    </row>
    <row r="64" spans="1:19" ht="18" customHeight="1" x14ac:dyDescent="0.25">
      <c r="A64" s="28"/>
      <c r="B64" s="280" t="s">
        <v>111</v>
      </c>
      <c r="C64" s="280"/>
      <c r="D64" s="280"/>
      <c r="E64" s="280"/>
      <c r="F64" s="280"/>
      <c r="G64" s="280"/>
      <c r="H64" s="280"/>
      <c r="I64" s="280"/>
      <c r="J64" s="280"/>
      <c r="K64" s="189">
        <f>SUM(K48:K60)</f>
        <v>0</v>
      </c>
      <c r="L64" s="94" t="str">
        <f>IF(K56=0,"",K56/B48)</f>
        <v/>
      </c>
      <c r="M64" s="94" t="str">
        <f>IF(K64=0,"",K64/B48)</f>
        <v/>
      </c>
      <c r="N64" s="94" t="str">
        <f>IF(K56=0,"",M64-L64)</f>
        <v/>
      </c>
      <c r="O64" s="3"/>
      <c r="P64" s="29"/>
      <c r="Q64" s="22"/>
      <c r="R64" s="3"/>
      <c r="S64" s="120"/>
    </row>
    <row r="67" spans="1:19" ht="26.25" x14ac:dyDescent="0.4">
      <c r="A67" s="2"/>
      <c r="B67" s="270" t="s">
        <v>99</v>
      </c>
      <c r="C67" s="271"/>
      <c r="D67" s="271"/>
      <c r="E67" s="271"/>
      <c r="F67" s="271"/>
      <c r="G67" s="271"/>
      <c r="H67" s="271"/>
      <c r="I67" s="271"/>
      <c r="J67" s="271"/>
      <c r="K67" s="179" t="s">
        <v>146</v>
      </c>
      <c r="L67" s="57"/>
      <c r="M67" s="57"/>
      <c r="N67" s="29"/>
      <c r="O67" s="3"/>
      <c r="P67" s="29"/>
      <c r="Q67" s="29"/>
      <c r="R67" s="29"/>
      <c r="S67" s="120"/>
    </row>
    <row r="68" spans="1:19" ht="20.25" x14ac:dyDescent="0.2">
      <c r="A68" s="272" t="s">
        <v>10</v>
      </c>
      <c r="B68" s="273" t="s">
        <v>100</v>
      </c>
      <c r="C68" s="274"/>
      <c r="D68" s="274"/>
      <c r="E68" s="274"/>
      <c r="F68" s="274"/>
      <c r="G68" s="274"/>
      <c r="H68" s="274"/>
      <c r="I68" s="274"/>
      <c r="J68" s="275"/>
      <c r="K68" s="276" t="s">
        <v>11</v>
      </c>
      <c r="L68" s="269" t="s">
        <v>3</v>
      </c>
      <c r="M68" s="269" t="s">
        <v>4</v>
      </c>
      <c r="N68" s="278" t="s">
        <v>5</v>
      </c>
      <c r="O68" s="269" t="s">
        <v>6</v>
      </c>
      <c r="P68" s="267" t="s">
        <v>7</v>
      </c>
      <c r="Q68" s="267" t="s">
        <v>8</v>
      </c>
      <c r="R68" s="269" t="s">
        <v>101</v>
      </c>
      <c r="S68" s="120"/>
    </row>
    <row r="69" spans="1:19" ht="15.75" x14ac:dyDescent="0.25">
      <c r="A69" s="268"/>
      <c r="B69" s="58" t="s">
        <v>102</v>
      </c>
      <c r="C69" s="58" t="s">
        <v>103</v>
      </c>
      <c r="D69" s="58" t="s">
        <v>104</v>
      </c>
      <c r="E69" s="58" t="s">
        <v>105</v>
      </c>
      <c r="F69" s="58" t="s">
        <v>106</v>
      </c>
      <c r="G69" s="58" t="s">
        <v>107</v>
      </c>
      <c r="H69" s="58" t="s">
        <v>108</v>
      </c>
      <c r="I69" s="58" t="s">
        <v>109</v>
      </c>
      <c r="J69" s="58" t="s">
        <v>110</v>
      </c>
      <c r="K69" s="277"/>
      <c r="L69" s="268"/>
      <c r="M69" s="268"/>
      <c r="N69" s="268"/>
      <c r="O69" s="268"/>
      <c r="P69" s="268"/>
      <c r="Q69" s="268"/>
      <c r="R69" s="268"/>
      <c r="S69" s="120"/>
    </row>
    <row r="70" spans="1:19" s="259" customFormat="1" ht="15.75" x14ac:dyDescent="0.25">
      <c r="A70" s="58">
        <v>2501</v>
      </c>
      <c r="B70" s="59">
        <v>48</v>
      </c>
      <c r="C70" s="59"/>
      <c r="D70" s="59"/>
      <c r="E70" s="59"/>
      <c r="F70" s="59"/>
      <c r="G70" s="59"/>
      <c r="H70" s="59"/>
      <c r="I70" s="59"/>
      <c r="J70" s="59"/>
      <c r="K70" s="144"/>
      <c r="L70" s="220"/>
      <c r="M70" s="221"/>
      <c r="N70" s="222"/>
      <c r="O70" s="229"/>
      <c r="P70" s="63">
        <f>B70</f>
        <v>48</v>
      </c>
      <c r="Q70" s="230"/>
      <c r="R70" s="229"/>
      <c r="S70" s="120"/>
    </row>
    <row r="71" spans="1:19" s="259" customFormat="1" ht="15.75" x14ac:dyDescent="0.25">
      <c r="A71" s="58">
        <v>2502</v>
      </c>
      <c r="B71" s="59"/>
      <c r="C71" s="59"/>
      <c r="D71" s="59"/>
      <c r="E71" s="59"/>
      <c r="F71" s="59"/>
      <c r="G71" s="59"/>
      <c r="H71" s="59"/>
      <c r="I71" s="59"/>
      <c r="J71" s="59"/>
      <c r="K71" s="144"/>
      <c r="L71" s="223"/>
      <c r="M71" s="129"/>
      <c r="N71" s="224"/>
      <c r="O71" s="67" t="str">
        <f>IF(C71=0,"",C71/B70)</f>
        <v/>
      </c>
      <c r="P71" s="68"/>
      <c r="Q71" s="231" t="str">
        <f t="shared" ref="Q71:Q78" si="6">IF(P71=0,"",P71/P70)</f>
        <v/>
      </c>
      <c r="R71" s="231" t="str">
        <f t="shared" ref="R71:R78" si="7">IF(P71=0,"",100%-Q71)</f>
        <v/>
      </c>
      <c r="S71" s="120"/>
    </row>
    <row r="72" spans="1:19" s="259" customFormat="1" ht="15.75" x14ac:dyDescent="0.25">
      <c r="A72" s="58">
        <v>2601</v>
      </c>
      <c r="B72" s="59"/>
      <c r="C72" s="59"/>
      <c r="D72" s="59"/>
      <c r="E72" s="59"/>
      <c r="F72" s="59"/>
      <c r="G72" s="59"/>
      <c r="H72" s="59"/>
      <c r="I72" s="59"/>
      <c r="J72" s="59"/>
      <c r="K72" s="144"/>
      <c r="L72" s="223"/>
      <c r="M72" s="129"/>
      <c r="N72" s="224"/>
      <c r="O72" s="67" t="str">
        <f>IF(D72=0,"",D72/C71)</f>
        <v/>
      </c>
      <c r="P72" s="68"/>
      <c r="Q72" s="231" t="str">
        <f t="shared" si="6"/>
        <v/>
      </c>
      <c r="R72" s="231" t="str">
        <f t="shared" si="7"/>
        <v/>
      </c>
      <c r="S72" s="8">
        <f>P72/P70</f>
        <v>0</v>
      </c>
    </row>
    <row r="73" spans="1:19" s="259" customFormat="1" ht="15.75" x14ac:dyDescent="0.25">
      <c r="A73" s="58">
        <v>2602</v>
      </c>
      <c r="B73" s="59"/>
      <c r="C73" s="59"/>
      <c r="D73" s="59"/>
      <c r="E73" s="59"/>
      <c r="F73" s="59"/>
      <c r="G73" s="59"/>
      <c r="H73" s="59"/>
      <c r="I73" s="59"/>
      <c r="J73" s="59"/>
      <c r="K73" s="144"/>
      <c r="L73" s="223"/>
      <c r="M73" s="129"/>
      <c r="N73" s="224"/>
      <c r="O73" s="67" t="str">
        <f>IF(E73=0,"",E73/D72)</f>
        <v/>
      </c>
      <c r="P73" s="68"/>
      <c r="Q73" s="231" t="str">
        <f t="shared" si="6"/>
        <v/>
      </c>
      <c r="R73" s="231" t="str">
        <f t="shared" si="7"/>
        <v/>
      </c>
      <c r="S73" s="120"/>
    </row>
    <row r="74" spans="1:19" s="259" customFormat="1" ht="15.75" x14ac:dyDescent="0.25">
      <c r="A74" s="58">
        <v>2701</v>
      </c>
      <c r="B74" s="59"/>
      <c r="C74" s="59"/>
      <c r="D74" s="59"/>
      <c r="E74" s="59"/>
      <c r="F74" s="59"/>
      <c r="G74" s="59"/>
      <c r="H74" s="59"/>
      <c r="I74" s="59"/>
      <c r="J74" s="59"/>
      <c r="K74" s="144"/>
      <c r="L74" s="223"/>
      <c r="M74" s="129"/>
      <c r="N74" s="224"/>
      <c r="O74" s="67" t="str">
        <f>IF(F74=0,"",F74/E73)</f>
        <v/>
      </c>
      <c r="P74" s="68"/>
      <c r="Q74" s="231" t="str">
        <f t="shared" si="6"/>
        <v/>
      </c>
      <c r="R74" s="231" t="str">
        <f t="shared" si="7"/>
        <v/>
      </c>
      <c r="S74" s="120"/>
    </row>
    <row r="75" spans="1:19" s="259" customFormat="1" ht="15.75" x14ac:dyDescent="0.25">
      <c r="A75" s="58">
        <v>2702</v>
      </c>
      <c r="B75" s="59"/>
      <c r="C75" s="59"/>
      <c r="D75" s="59"/>
      <c r="E75" s="59"/>
      <c r="F75" s="59"/>
      <c r="G75" s="59"/>
      <c r="H75" s="59"/>
      <c r="I75" s="59"/>
      <c r="J75" s="59"/>
      <c r="K75" s="144"/>
      <c r="L75" s="223"/>
      <c r="M75" s="129"/>
      <c r="N75" s="224"/>
      <c r="O75" s="67" t="str">
        <f>IF(G75=0,"",G75/F74)</f>
        <v/>
      </c>
      <c r="P75" s="68"/>
      <c r="Q75" s="231" t="str">
        <f t="shared" si="6"/>
        <v/>
      </c>
      <c r="R75" s="231" t="str">
        <f t="shared" si="7"/>
        <v/>
      </c>
      <c r="S75" s="120"/>
    </row>
    <row r="76" spans="1:19" s="259" customFormat="1" ht="15.75" x14ac:dyDescent="0.25">
      <c r="A76" s="58">
        <v>2801</v>
      </c>
      <c r="B76" s="59"/>
      <c r="C76" s="59"/>
      <c r="D76" s="59"/>
      <c r="E76" s="59"/>
      <c r="F76" s="59"/>
      <c r="G76" s="59"/>
      <c r="H76" s="59"/>
      <c r="I76" s="59"/>
      <c r="J76" s="59"/>
      <c r="K76" s="144"/>
      <c r="L76" s="223"/>
      <c r="M76" s="129"/>
      <c r="N76" s="224"/>
      <c r="O76" s="67" t="str">
        <f>IF(H76=0,"",H76/G75)</f>
        <v/>
      </c>
      <c r="P76" s="68"/>
      <c r="Q76" s="231" t="str">
        <f t="shared" si="6"/>
        <v/>
      </c>
      <c r="R76" s="231" t="str">
        <f t="shared" si="7"/>
        <v/>
      </c>
      <c r="S76" s="120"/>
    </row>
    <row r="77" spans="1:19" s="259" customFormat="1" ht="15.75" x14ac:dyDescent="0.25">
      <c r="A77" s="58">
        <v>2802</v>
      </c>
      <c r="B77" s="59"/>
      <c r="C77" s="59"/>
      <c r="D77" s="59"/>
      <c r="E77" s="59"/>
      <c r="F77" s="59"/>
      <c r="G77" s="59"/>
      <c r="H77" s="59"/>
      <c r="I77" s="59"/>
      <c r="J77" s="59"/>
      <c r="K77" s="144"/>
      <c r="L77" s="223"/>
      <c r="M77" s="129"/>
      <c r="N77" s="224"/>
      <c r="O77" s="67" t="str">
        <f>IF(I77=0,"",I77/H76)</f>
        <v/>
      </c>
      <c r="P77" s="68"/>
      <c r="Q77" s="231" t="str">
        <f t="shared" si="6"/>
        <v/>
      </c>
      <c r="R77" s="231" t="str">
        <f t="shared" si="7"/>
        <v/>
      </c>
      <c r="S77" s="120"/>
    </row>
    <row r="78" spans="1:19" s="259" customFormat="1" ht="15.75" x14ac:dyDescent="0.25">
      <c r="A78" s="58">
        <v>2901</v>
      </c>
      <c r="B78" s="59"/>
      <c r="C78" s="59"/>
      <c r="D78" s="59"/>
      <c r="E78" s="59"/>
      <c r="F78" s="59"/>
      <c r="G78" s="59"/>
      <c r="H78" s="59"/>
      <c r="I78" s="59"/>
      <c r="J78" s="59"/>
      <c r="K78" s="144"/>
      <c r="L78" s="223"/>
      <c r="M78" s="129"/>
      <c r="N78" s="224"/>
      <c r="O78" s="71" t="str">
        <f>IF(J78=0,"",J78/I77)</f>
        <v/>
      </c>
      <c r="P78" s="68"/>
      <c r="Q78" s="71" t="str">
        <f t="shared" si="6"/>
        <v/>
      </c>
      <c r="R78" s="71" t="str">
        <f t="shared" si="7"/>
        <v/>
      </c>
      <c r="S78" s="120"/>
    </row>
    <row r="79" spans="1:19" s="259" customFormat="1" ht="15.75" x14ac:dyDescent="0.25">
      <c r="A79" s="58">
        <v>2902</v>
      </c>
      <c r="B79" s="59"/>
      <c r="C79" s="59"/>
      <c r="D79" s="59"/>
      <c r="E79" s="59"/>
      <c r="F79" s="59"/>
      <c r="G79" s="59"/>
      <c r="H79" s="59"/>
      <c r="I79" s="59"/>
      <c r="J79" s="59"/>
      <c r="K79" s="144"/>
      <c r="L79" s="223"/>
      <c r="M79" s="129"/>
      <c r="N79" s="225"/>
      <c r="O79" s="129"/>
      <c r="P79" s="68"/>
      <c r="Q79" s="129"/>
      <c r="R79" s="232"/>
      <c r="S79" s="120"/>
    </row>
    <row r="80" spans="1:19" s="259" customFormat="1" ht="15.75" x14ac:dyDescent="0.25">
      <c r="A80" s="58">
        <v>3001</v>
      </c>
      <c r="B80" s="59"/>
      <c r="C80" s="59"/>
      <c r="D80" s="59"/>
      <c r="E80" s="59"/>
      <c r="F80" s="59"/>
      <c r="G80" s="59"/>
      <c r="H80" s="59"/>
      <c r="I80" s="59"/>
      <c r="J80" s="59"/>
      <c r="K80" s="144"/>
      <c r="L80" s="223"/>
      <c r="M80" s="129"/>
      <c r="N80" s="225"/>
      <c r="O80" s="233"/>
      <c r="P80" s="109"/>
      <c r="Q80" s="234"/>
      <c r="R80" s="233"/>
      <c r="S80" s="120"/>
    </row>
    <row r="81" spans="1:19" s="259" customFormat="1" ht="15.75" x14ac:dyDescent="0.25">
      <c r="A81" s="58">
        <v>3002</v>
      </c>
      <c r="B81" s="59"/>
      <c r="C81" s="59"/>
      <c r="D81" s="59"/>
      <c r="E81" s="59"/>
      <c r="F81" s="59"/>
      <c r="G81" s="59"/>
      <c r="H81" s="59"/>
      <c r="I81" s="59"/>
      <c r="J81" s="59"/>
      <c r="K81" s="144"/>
      <c r="L81" s="223"/>
      <c r="M81" s="129"/>
      <c r="N81" s="225"/>
      <c r="O81" s="233"/>
      <c r="P81" s="109"/>
      <c r="Q81" s="234"/>
      <c r="R81" s="233"/>
      <c r="S81" s="120"/>
    </row>
    <row r="82" spans="1:19" s="259" customFormat="1" ht="15.75" x14ac:dyDescent="0.25">
      <c r="A82" s="58">
        <v>3101</v>
      </c>
      <c r="B82" s="59"/>
      <c r="C82" s="59"/>
      <c r="D82" s="59"/>
      <c r="E82" s="59"/>
      <c r="F82" s="59"/>
      <c r="G82" s="59"/>
      <c r="H82" s="59"/>
      <c r="I82" s="59"/>
      <c r="J82" s="59"/>
      <c r="K82" s="144"/>
      <c r="L82" s="223"/>
      <c r="M82" s="129"/>
      <c r="N82" s="225"/>
      <c r="O82" s="129"/>
      <c r="P82" s="225"/>
      <c r="Q82" s="124"/>
      <c r="R82" s="233"/>
      <c r="S82" s="120"/>
    </row>
    <row r="83" spans="1:19" s="259" customFormat="1" ht="15.75" x14ac:dyDescent="0.25">
      <c r="A83" s="58">
        <v>3102</v>
      </c>
      <c r="B83" s="59"/>
      <c r="C83" s="59"/>
      <c r="D83" s="59"/>
      <c r="E83" s="59"/>
      <c r="F83" s="59"/>
      <c r="G83" s="59"/>
      <c r="H83" s="59"/>
      <c r="I83" s="59"/>
      <c r="J83" s="59"/>
      <c r="K83" s="144"/>
      <c r="L83" s="223"/>
      <c r="M83" s="129"/>
      <c r="N83" s="225"/>
      <c r="O83" s="191" t="s">
        <v>83</v>
      </c>
      <c r="P83" s="82"/>
      <c r="Q83" s="111" t="str">
        <f>IF(SUM(K76:K79)=0,"",SUM(K76:K79))</f>
        <v/>
      </c>
      <c r="R83" s="193" t="s">
        <v>11</v>
      </c>
      <c r="S83" s="120"/>
    </row>
    <row r="84" spans="1:19" s="259" customFormat="1" ht="15.75" x14ac:dyDescent="0.25">
      <c r="A84" s="58">
        <v>3201</v>
      </c>
      <c r="B84" s="59"/>
      <c r="C84" s="59"/>
      <c r="D84" s="59"/>
      <c r="E84" s="59"/>
      <c r="F84" s="59"/>
      <c r="G84" s="59"/>
      <c r="H84" s="59"/>
      <c r="I84" s="59"/>
      <c r="J84" s="59"/>
      <c r="K84" s="144"/>
      <c r="L84" s="223"/>
      <c r="M84" s="129"/>
      <c r="N84" s="225"/>
      <c r="O84" s="192" t="s">
        <v>85</v>
      </c>
      <c r="P84" s="86" t="str">
        <f>IF(P83/B70=0,"",P83/B70)</f>
        <v/>
      </c>
      <c r="Q84" s="112" t="e">
        <f>IF(P83/Q83=0,"",P83/Q83)</f>
        <v>#VALUE!</v>
      </c>
      <c r="R84" s="194" t="s">
        <v>86</v>
      </c>
      <c r="S84" s="120"/>
    </row>
    <row r="85" spans="1:19" s="259" customFormat="1" ht="15.75" x14ac:dyDescent="0.25">
      <c r="A85" s="58">
        <v>3202</v>
      </c>
      <c r="B85" s="59"/>
      <c r="C85" s="59"/>
      <c r="D85" s="59"/>
      <c r="E85" s="59"/>
      <c r="F85" s="59"/>
      <c r="G85" s="59"/>
      <c r="H85" s="59"/>
      <c r="I85" s="59"/>
      <c r="J85" s="59"/>
      <c r="K85" s="144"/>
      <c r="L85" s="226"/>
      <c r="M85" s="227"/>
      <c r="N85" s="228"/>
      <c r="O85" s="90"/>
      <c r="P85" s="91"/>
      <c r="Q85" s="91"/>
      <c r="R85" s="113"/>
      <c r="S85" s="120"/>
    </row>
    <row r="86" spans="1:19" ht="18" customHeight="1" x14ac:dyDescent="0.25">
      <c r="A86" s="28"/>
      <c r="B86" s="280" t="s">
        <v>111</v>
      </c>
      <c r="C86" s="280"/>
      <c r="D86" s="280"/>
      <c r="E86" s="280"/>
      <c r="F86" s="280"/>
      <c r="G86" s="280"/>
      <c r="H86" s="280"/>
      <c r="I86" s="280"/>
      <c r="J86" s="280"/>
      <c r="K86" s="93">
        <f>SUM(K70:K82)</f>
        <v>0</v>
      </c>
      <c r="L86" s="94" t="str">
        <f>IF(K78=0,"",K78/B70)</f>
        <v/>
      </c>
      <c r="M86" s="94" t="str">
        <f>IF(K86=0,"",K86/B70)</f>
        <v/>
      </c>
      <c r="N86" s="94" t="str">
        <f>IF(K78=0,"",M86-L86)</f>
        <v/>
      </c>
      <c r="O86" s="3"/>
      <c r="P86" s="29"/>
      <c r="Q86" s="22"/>
      <c r="R86" s="3"/>
      <c r="S86" s="120"/>
    </row>
  </sheetData>
  <mergeCells count="48">
    <mergeCell ref="Q46:Q47"/>
    <mergeCell ref="R46:R47"/>
    <mergeCell ref="B67:J67"/>
    <mergeCell ref="A68:A69"/>
    <mergeCell ref="B68:J68"/>
    <mergeCell ref="K68:K69"/>
    <mergeCell ref="L68:L69"/>
    <mergeCell ref="M68:M69"/>
    <mergeCell ref="N68:N69"/>
    <mergeCell ref="O68:O69"/>
    <mergeCell ref="P68:P69"/>
    <mergeCell ref="Q68:Q69"/>
    <mergeCell ref="R68:R69"/>
    <mergeCell ref="M46:M47"/>
    <mergeCell ref="N46:N47"/>
    <mergeCell ref="O46:O47"/>
    <mergeCell ref="P46:P47"/>
    <mergeCell ref="B45:J45"/>
    <mergeCell ref="A46:A47"/>
    <mergeCell ref="B46:J46"/>
    <mergeCell ref="K46:K47"/>
    <mergeCell ref="L46:L47"/>
    <mergeCell ref="Q24:Q25"/>
    <mergeCell ref="R24:R25"/>
    <mergeCell ref="B23:J23"/>
    <mergeCell ref="A24:A25"/>
    <mergeCell ref="B24:J24"/>
    <mergeCell ref="K24:K25"/>
    <mergeCell ref="L24:L25"/>
    <mergeCell ref="M24:M25"/>
    <mergeCell ref="N24:N25"/>
    <mergeCell ref="O24:O25"/>
    <mergeCell ref="P24:P25"/>
    <mergeCell ref="N2:N3"/>
    <mergeCell ref="O2:O3"/>
    <mergeCell ref="P2:P3"/>
    <mergeCell ref="Q2:Q3"/>
    <mergeCell ref="R2:R3"/>
    <mergeCell ref="M2:M3"/>
    <mergeCell ref="B1:J1"/>
    <mergeCell ref="A2:A3"/>
    <mergeCell ref="B2:J2"/>
    <mergeCell ref="K2:K3"/>
    <mergeCell ref="B64:J64"/>
    <mergeCell ref="B86:J86"/>
    <mergeCell ref="B42:J42"/>
    <mergeCell ref="B20:J20"/>
    <mergeCell ref="L2:L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Z981"/>
  <sheetViews>
    <sheetView topLeftCell="A448" zoomScaleNormal="100" workbookViewId="0">
      <selection activeCell="V388" sqref="V388:W38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26" width="10" customWidth="1"/>
  </cols>
  <sheetData>
    <row r="1" spans="1:26" ht="12.75" customHeight="1" x14ac:dyDescent="0.2">
      <c r="L1" s="3"/>
      <c r="M1" s="3"/>
      <c r="O1" s="3"/>
    </row>
    <row r="2" spans="1:26" ht="12.75" customHeight="1" x14ac:dyDescent="0.2">
      <c r="L2" s="3"/>
      <c r="M2" s="3"/>
      <c r="O2" s="3"/>
    </row>
    <row r="3" spans="1:26" ht="26.25" customHeight="1" x14ac:dyDescent="0.4">
      <c r="A3" s="2"/>
      <c r="B3" s="270" t="s">
        <v>99</v>
      </c>
      <c r="C3" s="271"/>
      <c r="D3" s="271"/>
      <c r="E3" s="271"/>
      <c r="F3" s="271"/>
      <c r="G3" s="271"/>
      <c r="H3" s="271"/>
      <c r="I3" s="271"/>
      <c r="J3" s="271"/>
      <c r="K3" s="179" t="s">
        <v>87</v>
      </c>
      <c r="L3" s="57"/>
      <c r="M3" s="57"/>
      <c r="N3" s="29"/>
      <c r="O3" s="3"/>
      <c r="P3" s="29"/>
      <c r="Q3" s="29"/>
      <c r="R3" s="29"/>
    </row>
    <row r="4" spans="1:26" ht="20.25" customHeight="1" x14ac:dyDescent="0.2">
      <c r="A4" s="293" t="s">
        <v>10</v>
      </c>
      <c r="B4" s="273" t="s">
        <v>100</v>
      </c>
      <c r="C4" s="274"/>
      <c r="D4" s="274"/>
      <c r="E4" s="274"/>
      <c r="F4" s="274"/>
      <c r="G4" s="274"/>
      <c r="H4" s="274"/>
      <c r="I4" s="274"/>
      <c r="J4" s="275"/>
      <c r="K4" s="309" t="s">
        <v>11</v>
      </c>
      <c r="L4" s="269" t="s">
        <v>3</v>
      </c>
      <c r="M4" s="269" t="s">
        <v>4</v>
      </c>
      <c r="N4" s="278" t="s">
        <v>5</v>
      </c>
      <c r="O4" s="269" t="s">
        <v>6</v>
      </c>
      <c r="P4" s="267" t="s">
        <v>7</v>
      </c>
      <c r="Q4" s="267" t="s">
        <v>8</v>
      </c>
      <c r="R4" s="269" t="s">
        <v>101</v>
      </c>
    </row>
    <row r="5" spans="1:26" ht="15.75" customHeight="1" x14ac:dyDescent="0.25">
      <c r="A5" s="268"/>
      <c r="B5" s="58" t="s">
        <v>102</v>
      </c>
      <c r="C5" s="58" t="s">
        <v>103</v>
      </c>
      <c r="D5" s="58" t="s">
        <v>104</v>
      </c>
      <c r="E5" s="58" t="s">
        <v>105</v>
      </c>
      <c r="F5" s="58" t="s">
        <v>106</v>
      </c>
      <c r="G5" s="58" t="s">
        <v>107</v>
      </c>
      <c r="H5" s="58" t="s">
        <v>108</v>
      </c>
      <c r="I5" s="58" t="s">
        <v>109</v>
      </c>
      <c r="J5" s="58" t="s">
        <v>110</v>
      </c>
      <c r="K5" s="310"/>
      <c r="L5" s="268"/>
      <c r="M5" s="268"/>
      <c r="N5" s="268"/>
      <c r="O5" s="268"/>
      <c r="P5" s="268"/>
      <c r="Q5" s="268"/>
      <c r="R5" s="268"/>
    </row>
    <row r="6" spans="1:26" ht="15.75" customHeight="1" x14ac:dyDescent="0.25">
      <c r="A6" s="58">
        <v>1301</v>
      </c>
      <c r="B6" s="59">
        <v>31</v>
      </c>
      <c r="C6" s="59"/>
      <c r="D6" s="59"/>
      <c r="E6" s="59"/>
      <c r="F6" s="59"/>
      <c r="G6" s="59"/>
      <c r="H6" s="59"/>
      <c r="I6" s="59"/>
      <c r="J6" s="59"/>
      <c r="K6" s="144"/>
      <c r="L6" s="220"/>
      <c r="M6" s="221"/>
      <c r="N6" s="222"/>
      <c r="O6" s="229"/>
      <c r="P6" s="63">
        <f>B6</f>
        <v>31</v>
      </c>
      <c r="Q6" s="230"/>
      <c r="R6" s="229"/>
    </row>
    <row r="7" spans="1:26" ht="15.75" customHeight="1" x14ac:dyDescent="0.25">
      <c r="A7" s="58">
        <v>1302</v>
      </c>
      <c r="B7" s="59"/>
      <c r="C7" s="59">
        <v>16</v>
      </c>
      <c r="D7" s="59"/>
      <c r="E7" s="59"/>
      <c r="F7" s="59"/>
      <c r="G7" s="59"/>
      <c r="H7" s="59"/>
      <c r="I7" s="59"/>
      <c r="J7" s="59"/>
      <c r="K7" s="144"/>
      <c r="L7" s="223"/>
      <c r="M7" s="129"/>
      <c r="N7" s="224"/>
      <c r="O7" s="67">
        <f>IF(C7=0,"",C7/B6)</f>
        <v>0.5161290322580645</v>
      </c>
      <c r="P7" s="68">
        <v>16</v>
      </c>
      <c r="Q7" s="231">
        <f t="shared" ref="Q7:Q14" si="0">IF(P7=0,"",P7/P6)</f>
        <v>0.5161290322580645</v>
      </c>
      <c r="R7" s="231">
        <f t="shared" ref="R7:R14" si="1">IF(P7=0,"",100%-Q7)</f>
        <v>0.4838709677419355</v>
      </c>
    </row>
    <row r="8" spans="1:26" ht="15.75" customHeight="1" x14ac:dyDescent="0.25">
      <c r="A8" s="58">
        <v>1401</v>
      </c>
      <c r="B8" s="59"/>
      <c r="C8" s="59"/>
      <c r="D8" s="59">
        <v>14</v>
      </c>
      <c r="E8" s="59"/>
      <c r="F8" s="59"/>
      <c r="G8" s="59"/>
      <c r="H8" s="59"/>
      <c r="I8" s="59"/>
      <c r="J8" s="59"/>
      <c r="K8" s="144"/>
      <c r="L8" s="223"/>
      <c r="M8" s="129"/>
      <c r="N8" s="224"/>
      <c r="O8" s="67">
        <f>IF(D8=0,"",D8/C7)</f>
        <v>0.875</v>
      </c>
      <c r="P8" s="68">
        <v>14</v>
      </c>
      <c r="Q8" s="231">
        <f t="shared" si="0"/>
        <v>0.875</v>
      </c>
      <c r="R8" s="231">
        <f t="shared" si="1"/>
        <v>0.125</v>
      </c>
      <c r="T8" s="8">
        <f>P8/P6</f>
        <v>0.45161290322580644</v>
      </c>
    </row>
    <row r="9" spans="1:26" ht="15.75" customHeight="1" x14ac:dyDescent="0.25">
      <c r="A9" s="58">
        <v>1402</v>
      </c>
      <c r="B9" s="59"/>
      <c r="C9" s="59"/>
      <c r="D9" s="59"/>
      <c r="E9" s="59">
        <v>10</v>
      </c>
      <c r="F9" s="59"/>
      <c r="G9" s="59"/>
      <c r="H9" s="59"/>
      <c r="I9" s="59"/>
      <c r="J9" s="59"/>
      <c r="K9" s="144"/>
      <c r="L9" s="223"/>
      <c r="M9" s="129"/>
      <c r="N9" s="224"/>
      <c r="O9" s="67">
        <f>IF(E9=0,"",E9/D8)</f>
        <v>0.7142857142857143</v>
      </c>
      <c r="P9" s="68">
        <v>14</v>
      </c>
      <c r="Q9" s="231">
        <f t="shared" si="0"/>
        <v>1</v>
      </c>
      <c r="R9" s="231">
        <f t="shared" si="1"/>
        <v>0</v>
      </c>
    </row>
    <row r="10" spans="1:26" ht="15.75" customHeight="1" x14ac:dyDescent="0.25">
      <c r="A10" s="58">
        <v>1501</v>
      </c>
      <c r="B10" s="59"/>
      <c r="C10" s="59"/>
      <c r="D10" s="59"/>
      <c r="E10" s="59"/>
      <c r="F10" s="59">
        <v>9</v>
      </c>
      <c r="G10" s="59"/>
      <c r="H10" s="59"/>
      <c r="I10" s="59"/>
      <c r="J10" s="59"/>
      <c r="K10" s="144"/>
      <c r="L10" s="223"/>
      <c r="M10" s="129"/>
      <c r="N10" s="224"/>
      <c r="O10" s="67">
        <f>IF(F10=0,"",F10/E9)</f>
        <v>0.9</v>
      </c>
      <c r="P10" s="68">
        <v>12</v>
      </c>
      <c r="Q10" s="231">
        <f t="shared" si="0"/>
        <v>0.8571428571428571</v>
      </c>
      <c r="R10" s="231">
        <f t="shared" si="1"/>
        <v>0.1428571428571429</v>
      </c>
    </row>
    <row r="11" spans="1:26" ht="15.75" customHeight="1" x14ac:dyDescent="0.25">
      <c r="A11" s="58">
        <v>1502</v>
      </c>
      <c r="B11" s="59"/>
      <c r="C11" s="59"/>
      <c r="D11" s="59"/>
      <c r="E11" s="59"/>
      <c r="F11" s="59"/>
      <c r="G11" s="59">
        <v>9</v>
      </c>
      <c r="H11" s="59"/>
      <c r="I11" s="59"/>
      <c r="J11" s="59"/>
      <c r="K11" s="144"/>
      <c r="L11" s="223"/>
      <c r="M11" s="129"/>
      <c r="N11" s="224"/>
      <c r="O11" s="67">
        <f>IF(G11=0,"",G11/F10)</f>
        <v>1</v>
      </c>
      <c r="P11" s="68">
        <v>12</v>
      </c>
      <c r="Q11" s="231">
        <f t="shared" si="0"/>
        <v>1</v>
      </c>
      <c r="R11" s="231">
        <f t="shared" si="1"/>
        <v>0</v>
      </c>
    </row>
    <row r="12" spans="1:26" ht="15.75" customHeight="1" x14ac:dyDescent="0.25">
      <c r="A12" s="58">
        <v>1601</v>
      </c>
      <c r="B12" s="59"/>
      <c r="C12" s="59"/>
      <c r="D12" s="59"/>
      <c r="E12" s="59"/>
      <c r="F12" s="59"/>
      <c r="G12" s="59"/>
      <c r="H12" s="59">
        <v>9</v>
      </c>
      <c r="I12" s="59"/>
      <c r="J12" s="59"/>
      <c r="K12" s="144"/>
      <c r="L12" s="223"/>
      <c r="M12" s="129"/>
      <c r="N12" s="224"/>
      <c r="O12" s="67">
        <f>IF(H12=0,"",H12/G11)</f>
        <v>1</v>
      </c>
      <c r="P12" s="68">
        <v>12</v>
      </c>
      <c r="Q12" s="231">
        <f t="shared" si="0"/>
        <v>1</v>
      </c>
      <c r="R12" s="231">
        <f t="shared" si="1"/>
        <v>0</v>
      </c>
    </row>
    <row r="13" spans="1:26" ht="15.75" customHeight="1" x14ac:dyDescent="0.25">
      <c r="A13" s="58">
        <v>1602</v>
      </c>
      <c r="B13" s="59"/>
      <c r="C13" s="59"/>
      <c r="D13" s="59"/>
      <c r="E13" s="59"/>
      <c r="F13" s="59"/>
      <c r="G13" s="59"/>
      <c r="H13" s="59"/>
      <c r="I13" s="59">
        <v>9</v>
      </c>
      <c r="J13" s="59"/>
      <c r="K13" s="144"/>
      <c r="L13" s="223"/>
      <c r="M13" s="129"/>
      <c r="N13" s="224"/>
      <c r="O13" s="67">
        <f>IF(I13=0,"",I13/H12)</f>
        <v>1</v>
      </c>
      <c r="P13" s="68">
        <v>12</v>
      </c>
      <c r="Q13" s="231">
        <f t="shared" si="0"/>
        <v>1</v>
      </c>
      <c r="R13" s="231">
        <f t="shared" si="1"/>
        <v>0</v>
      </c>
    </row>
    <row r="14" spans="1:26" ht="15.75" customHeight="1" x14ac:dyDescent="0.25">
      <c r="A14" s="58">
        <v>1701</v>
      </c>
      <c r="B14" s="59"/>
      <c r="C14" s="59"/>
      <c r="D14" s="59"/>
      <c r="E14" s="59"/>
      <c r="F14" s="59"/>
      <c r="G14" s="59"/>
      <c r="H14" s="59"/>
      <c r="I14" s="59"/>
      <c r="J14" s="59">
        <v>9</v>
      </c>
      <c r="K14" s="144">
        <v>8</v>
      </c>
      <c r="L14" s="223"/>
      <c r="M14" s="129"/>
      <c r="N14" s="224"/>
      <c r="O14" s="71">
        <f>IF(J14=0,"",J14/I13)</f>
        <v>1</v>
      </c>
      <c r="P14" s="68">
        <v>12</v>
      </c>
      <c r="Q14" s="71">
        <f t="shared" si="0"/>
        <v>1</v>
      </c>
      <c r="R14" s="71">
        <f t="shared" si="1"/>
        <v>0</v>
      </c>
      <c r="U14" s="29"/>
      <c r="V14" s="29"/>
      <c r="W14" s="29"/>
      <c r="X14" s="29"/>
      <c r="Y14" s="29"/>
      <c r="Z14" s="29"/>
    </row>
    <row r="15" spans="1:26" ht="15.75" customHeight="1" x14ac:dyDescent="0.25">
      <c r="A15" s="58">
        <v>1702</v>
      </c>
      <c r="B15" s="59"/>
      <c r="C15" s="59"/>
      <c r="D15" s="59"/>
      <c r="E15" s="59"/>
      <c r="F15" s="59"/>
      <c r="G15" s="59"/>
      <c r="H15" s="59"/>
      <c r="I15" s="59"/>
      <c r="J15" s="59">
        <v>3</v>
      </c>
      <c r="K15" s="144">
        <v>2</v>
      </c>
      <c r="L15" s="223"/>
      <c r="M15" s="129"/>
      <c r="N15" s="225"/>
      <c r="O15" s="105"/>
      <c r="P15" s="68">
        <v>3</v>
      </c>
      <c r="Q15" s="105"/>
      <c r="R15" s="239"/>
      <c r="U15" s="29"/>
      <c r="V15" s="29"/>
      <c r="W15" s="29"/>
      <c r="X15" s="29"/>
      <c r="Y15" s="29"/>
      <c r="Z15" s="29"/>
    </row>
    <row r="16" spans="1:26" ht="15.75" customHeight="1" x14ac:dyDescent="0.25">
      <c r="A16" s="58">
        <v>1801</v>
      </c>
      <c r="B16" s="59"/>
      <c r="C16" s="59"/>
      <c r="D16" s="59"/>
      <c r="E16" s="59"/>
      <c r="F16" s="59"/>
      <c r="G16" s="59"/>
      <c r="H16" s="59"/>
      <c r="I16" s="59"/>
      <c r="J16" s="59">
        <v>1</v>
      </c>
      <c r="K16" s="144">
        <v>1</v>
      </c>
      <c r="L16" s="223"/>
      <c r="M16" s="129"/>
      <c r="N16" s="225"/>
      <c r="O16" s="233"/>
      <c r="P16" s="109">
        <v>1</v>
      </c>
      <c r="Q16" s="234"/>
      <c r="R16" s="233"/>
      <c r="U16" s="29"/>
      <c r="V16" s="29"/>
      <c r="W16" s="29"/>
      <c r="X16" s="29"/>
      <c r="Y16" s="29"/>
      <c r="Z16" s="29"/>
    </row>
    <row r="17" spans="1:26" ht="15.75" customHeight="1" x14ac:dyDescent="0.25">
      <c r="A17" s="58">
        <v>1802</v>
      </c>
      <c r="B17" s="59"/>
      <c r="C17" s="59"/>
      <c r="D17" s="59"/>
      <c r="E17" s="59"/>
      <c r="F17" s="59"/>
      <c r="G17" s="59"/>
      <c r="H17" s="59"/>
      <c r="I17" s="59"/>
      <c r="J17" s="59"/>
      <c r="K17" s="144"/>
      <c r="L17" s="223"/>
      <c r="M17" s="129"/>
      <c r="N17" s="225"/>
      <c r="O17" s="233"/>
      <c r="P17" s="109"/>
      <c r="Q17" s="234"/>
      <c r="R17" s="233"/>
      <c r="U17" s="29"/>
      <c r="V17" s="29"/>
      <c r="W17" s="29"/>
      <c r="X17" s="29"/>
      <c r="Y17" s="29"/>
      <c r="Z17" s="29"/>
    </row>
    <row r="18" spans="1:26" ht="15.75" customHeight="1" x14ac:dyDescent="0.25">
      <c r="A18" s="58">
        <v>1901</v>
      </c>
      <c r="B18" s="59"/>
      <c r="C18" s="59"/>
      <c r="D18" s="59"/>
      <c r="E18" s="59"/>
      <c r="F18" s="59"/>
      <c r="G18" s="59"/>
      <c r="H18" s="59"/>
      <c r="I18" s="59"/>
      <c r="J18" s="59"/>
      <c r="K18" s="144"/>
      <c r="L18" s="223"/>
      <c r="M18" s="129"/>
      <c r="N18" s="225"/>
      <c r="O18" s="233"/>
      <c r="P18" s="109"/>
      <c r="Q18" s="234"/>
      <c r="R18" s="233"/>
      <c r="U18" s="29"/>
      <c r="V18" s="29"/>
      <c r="W18" s="29"/>
      <c r="X18" s="29"/>
      <c r="Y18" s="29"/>
      <c r="Z18" s="29"/>
    </row>
    <row r="19" spans="1:26" ht="15.75" customHeight="1" x14ac:dyDescent="0.25">
      <c r="A19" s="58">
        <v>1902</v>
      </c>
      <c r="B19" s="59"/>
      <c r="C19" s="59"/>
      <c r="D19" s="59"/>
      <c r="E19" s="59"/>
      <c r="F19" s="59"/>
      <c r="G19" s="59"/>
      <c r="H19" s="59"/>
      <c r="I19" s="59"/>
      <c r="J19" s="59"/>
      <c r="K19" s="144"/>
      <c r="L19" s="223"/>
      <c r="M19" s="129"/>
      <c r="N19" s="225"/>
      <c r="O19" s="129"/>
      <c r="P19" s="225"/>
      <c r="Q19" s="124"/>
      <c r="R19" s="233"/>
      <c r="U19" s="29"/>
      <c r="V19" s="29"/>
      <c r="W19" s="29"/>
      <c r="X19" s="29"/>
      <c r="Y19" s="29"/>
      <c r="Z19" s="29"/>
    </row>
    <row r="20" spans="1:26" ht="15.75" customHeight="1" x14ac:dyDescent="0.25">
      <c r="A20" s="58">
        <v>2001</v>
      </c>
      <c r="B20" s="59"/>
      <c r="C20" s="59"/>
      <c r="D20" s="59"/>
      <c r="E20" s="59"/>
      <c r="F20" s="59"/>
      <c r="G20" s="59"/>
      <c r="H20" s="59"/>
      <c r="I20" s="59"/>
      <c r="J20" s="59"/>
      <c r="K20" s="144"/>
      <c r="L20" s="223"/>
      <c r="M20" s="129"/>
      <c r="N20" s="225"/>
      <c r="O20" s="191" t="s">
        <v>83</v>
      </c>
      <c r="P20" s="82">
        <v>4</v>
      </c>
      <c r="Q20" s="83">
        <f>IF(SUM(K12:K16)=0,"",SUM(K12:K16))</f>
        <v>11</v>
      </c>
      <c r="R20" s="193" t="s">
        <v>11</v>
      </c>
      <c r="U20" s="29"/>
      <c r="V20" s="29"/>
      <c r="W20" s="29"/>
      <c r="X20" s="29"/>
      <c r="Y20" s="29"/>
      <c r="Z20" s="29"/>
    </row>
    <row r="21" spans="1:26" ht="15.75" customHeight="1" x14ac:dyDescent="0.25">
      <c r="A21" s="58">
        <v>2002</v>
      </c>
      <c r="B21" s="59"/>
      <c r="C21" s="59"/>
      <c r="D21" s="59"/>
      <c r="E21" s="59"/>
      <c r="F21" s="59"/>
      <c r="G21" s="59"/>
      <c r="H21" s="59"/>
      <c r="I21" s="59"/>
      <c r="J21" s="59"/>
      <c r="K21" s="144"/>
      <c r="L21" s="223"/>
      <c r="M21" s="129"/>
      <c r="N21" s="225"/>
      <c r="O21" s="192" t="s">
        <v>85</v>
      </c>
      <c r="P21" s="86">
        <f>IF(P20/B6=0,"",P20/B6)</f>
        <v>0.12903225806451613</v>
      </c>
      <c r="Q21" s="87">
        <f>IF(P20/Q20=0,"",P20/Q20)</f>
        <v>0.36363636363636365</v>
      </c>
      <c r="R21" s="194" t="s">
        <v>86</v>
      </c>
      <c r="U21" s="29"/>
      <c r="V21" s="29"/>
      <c r="W21" s="29"/>
      <c r="X21" s="29"/>
      <c r="Y21" s="29"/>
      <c r="Z21" s="29"/>
    </row>
    <row r="22" spans="1:26" ht="15.75" customHeight="1" x14ac:dyDescent="0.25">
      <c r="A22" s="58">
        <v>2101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44"/>
      <c r="L22" s="226"/>
      <c r="M22" s="227"/>
      <c r="N22" s="228"/>
      <c r="O22" s="90"/>
      <c r="P22" s="91"/>
      <c r="Q22" s="91"/>
      <c r="R22" s="113"/>
      <c r="U22" s="29"/>
      <c r="V22" s="29"/>
      <c r="W22" s="29"/>
      <c r="X22" s="29"/>
      <c r="Y22" s="29"/>
      <c r="Z22" s="29"/>
    </row>
    <row r="23" spans="1:26" ht="18" customHeight="1" x14ac:dyDescent="0.25">
      <c r="A23" s="28"/>
      <c r="B23" s="280" t="s">
        <v>111</v>
      </c>
      <c r="C23" s="280"/>
      <c r="D23" s="280"/>
      <c r="E23" s="280"/>
      <c r="F23" s="280"/>
      <c r="G23" s="280"/>
      <c r="H23" s="280"/>
      <c r="I23" s="280"/>
      <c r="J23" s="280"/>
      <c r="K23" s="189">
        <f>SUM(K6:K19)</f>
        <v>11</v>
      </c>
      <c r="L23" s="94">
        <f>IF(K14=0,"",K14/B6)</f>
        <v>0.25806451612903225</v>
      </c>
      <c r="M23" s="94">
        <f>IF(K23=0,"",K23/B6)</f>
        <v>0.35483870967741937</v>
      </c>
      <c r="N23" s="94">
        <f>IF(K14=0,"",M23-L23)</f>
        <v>9.6774193548387122E-2</v>
      </c>
      <c r="O23" s="3"/>
      <c r="P23" s="29"/>
      <c r="Q23" s="22"/>
      <c r="R23" s="3"/>
      <c r="U23" s="29"/>
      <c r="V23" s="29"/>
      <c r="W23" s="29"/>
      <c r="X23" s="29"/>
      <c r="Y23" s="29"/>
      <c r="Z23" s="29"/>
    </row>
    <row r="24" spans="1:26" ht="12.75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184"/>
      <c r="L24" s="3"/>
      <c r="M24" s="3"/>
      <c r="N24" s="29"/>
      <c r="O24" s="3"/>
      <c r="P24" s="29"/>
      <c r="Q24" s="22"/>
      <c r="R24" s="3"/>
      <c r="S24" s="29"/>
      <c r="T24" s="29"/>
      <c r="U24" s="29"/>
      <c r="V24" s="29"/>
      <c r="W24" s="29"/>
      <c r="X24" s="29"/>
      <c r="Y24" s="29"/>
      <c r="Z24" s="29"/>
    </row>
    <row r="25" spans="1:26" ht="12.75" customHeight="1" x14ac:dyDescent="0.2">
      <c r="L25" s="3"/>
      <c r="M25" s="3"/>
      <c r="O25" s="3"/>
    </row>
    <row r="26" spans="1:26" ht="26.25" customHeight="1" x14ac:dyDescent="0.4">
      <c r="A26" s="2"/>
      <c r="B26" s="270" t="s">
        <v>99</v>
      </c>
      <c r="C26" s="271"/>
      <c r="D26" s="271"/>
      <c r="E26" s="271"/>
      <c r="F26" s="271"/>
      <c r="G26" s="271"/>
      <c r="H26" s="271"/>
      <c r="I26" s="271"/>
      <c r="J26" s="271"/>
      <c r="K26" s="179" t="s">
        <v>88</v>
      </c>
      <c r="L26" s="57"/>
      <c r="M26" s="57"/>
      <c r="N26" s="29"/>
      <c r="O26" s="3"/>
      <c r="P26" s="29"/>
      <c r="Q26" s="29"/>
      <c r="R26" s="29"/>
    </row>
    <row r="27" spans="1:26" ht="20.25" customHeight="1" x14ac:dyDescent="0.2">
      <c r="A27" s="293" t="s">
        <v>10</v>
      </c>
      <c r="B27" s="273" t="s">
        <v>100</v>
      </c>
      <c r="C27" s="274"/>
      <c r="D27" s="274"/>
      <c r="E27" s="274"/>
      <c r="F27" s="274"/>
      <c r="G27" s="274"/>
      <c r="H27" s="274"/>
      <c r="I27" s="274"/>
      <c r="J27" s="275"/>
      <c r="K27" s="309" t="s">
        <v>11</v>
      </c>
      <c r="L27" s="269" t="s">
        <v>3</v>
      </c>
      <c r="M27" s="269" t="s">
        <v>4</v>
      </c>
      <c r="N27" s="278" t="s">
        <v>5</v>
      </c>
      <c r="O27" s="269" t="s">
        <v>6</v>
      </c>
      <c r="P27" s="267" t="s">
        <v>7</v>
      </c>
      <c r="Q27" s="267" t="s">
        <v>8</v>
      </c>
      <c r="R27" s="269" t="s">
        <v>101</v>
      </c>
    </row>
    <row r="28" spans="1:26" ht="15.75" customHeight="1" x14ac:dyDescent="0.25">
      <c r="A28" s="268"/>
      <c r="B28" s="58" t="s">
        <v>102</v>
      </c>
      <c r="C28" s="58" t="s">
        <v>103</v>
      </c>
      <c r="D28" s="58" t="s">
        <v>104</v>
      </c>
      <c r="E28" s="58" t="s">
        <v>105</v>
      </c>
      <c r="F28" s="58" t="s">
        <v>106</v>
      </c>
      <c r="G28" s="58" t="s">
        <v>107</v>
      </c>
      <c r="H28" s="58" t="s">
        <v>108</v>
      </c>
      <c r="I28" s="58" t="s">
        <v>109</v>
      </c>
      <c r="J28" s="58" t="s">
        <v>110</v>
      </c>
      <c r="K28" s="310"/>
      <c r="L28" s="268"/>
      <c r="M28" s="268"/>
      <c r="N28" s="268"/>
      <c r="O28" s="268"/>
      <c r="P28" s="268"/>
      <c r="Q28" s="268"/>
      <c r="R28" s="268"/>
    </row>
    <row r="29" spans="1:26" ht="15.75" customHeight="1" x14ac:dyDescent="0.25">
      <c r="A29" s="58">
        <v>1302</v>
      </c>
      <c r="B29" s="59">
        <v>52</v>
      </c>
      <c r="C29" s="59"/>
      <c r="D29" s="59"/>
      <c r="E29" s="59"/>
      <c r="F29" s="59"/>
      <c r="G29" s="59"/>
      <c r="H29" s="59"/>
      <c r="I29" s="59"/>
      <c r="J29" s="59"/>
      <c r="K29" s="144"/>
      <c r="L29" s="220"/>
      <c r="M29" s="221"/>
      <c r="N29" s="222"/>
      <c r="O29" s="229"/>
      <c r="P29" s="63">
        <f>B29</f>
        <v>52</v>
      </c>
      <c r="Q29" s="230"/>
      <c r="R29" s="229"/>
    </row>
    <row r="30" spans="1:26" ht="15.75" customHeight="1" x14ac:dyDescent="0.25">
      <c r="A30" s="58">
        <v>1401</v>
      </c>
      <c r="B30" s="59"/>
      <c r="C30" s="59">
        <v>41</v>
      </c>
      <c r="D30" s="59"/>
      <c r="E30" s="59"/>
      <c r="F30" s="59"/>
      <c r="G30" s="59"/>
      <c r="H30" s="59"/>
      <c r="I30" s="59"/>
      <c r="J30" s="59"/>
      <c r="K30" s="144"/>
      <c r="L30" s="223"/>
      <c r="M30" s="129"/>
      <c r="N30" s="224"/>
      <c r="O30" s="67">
        <f>IF(C30=0,"",C30/B29)</f>
        <v>0.78846153846153844</v>
      </c>
      <c r="P30" s="68">
        <v>41</v>
      </c>
      <c r="Q30" s="231">
        <f t="shared" ref="Q30:Q37" si="2">IF(P30=0,"",P30/P29)</f>
        <v>0.78846153846153844</v>
      </c>
      <c r="R30" s="231">
        <f t="shared" ref="R30:R37" si="3">IF(P30=0,"",100%-Q30)</f>
        <v>0.21153846153846156</v>
      </c>
    </row>
    <row r="31" spans="1:26" ht="15.75" customHeight="1" x14ac:dyDescent="0.25">
      <c r="A31" s="58">
        <v>1402</v>
      </c>
      <c r="B31" s="59"/>
      <c r="C31" s="59"/>
      <c r="D31" s="59">
        <v>36</v>
      </c>
      <c r="E31" s="59"/>
      <c r="F31" s="59"/>
      <c r="G31" s="59"/>
      <c r="H31" s="59"/>
      <c r="I31" s="59"/>
      <c r="J31" s="59"/>
      <c r="K31" s="144"/>
      <c r="L31" s="223"/>
      <c r="M31" s="129"/>
      <c r="N31" s="224"/>
      <c r="O31" s="67">
        <f>IF(D31=0,"",D31/C30)</f>
        <v>0.87804878048780488</v>
      </c>
      <c r="P31" s="68">
        <v>38</v>
      </c>
      <c r="Q31" s="231">
        <f t="shared" si="2"/>
        <v>0.92682926829268297</v>
      </c>
      <c r="R31" s="231">
        <f t="shared" si="3"/>
        <v>7.3170731707317027E-2</v>
      </c>
      <c r="T31" s="8">
        <f>P31/P29</f>
        <v>0.73076923076923073</v>
      </c>
    </row>
    <row r="32" spans="1:26" ht="15.75" customHeight="1" x14ac:dyDescent="0.25">
      <c r="A32" s="58">
        <v>1501</v>
      </c>
      <c r="B32" s="59"/>
      <c r="C32" s="59"/>
      <c r="D32" s="59"/>
      <c r="E32" s="59">
        <v>31</v>
      </c>
      <c r="F32" s="59"/>
      <c r="G32" s="59"/>
      <c r="H32" s="59"/>
      <c r="I32" s="59"/>
      <c r="J32" s="59"/>
      <c r="K32" s="144"/>
      <c r="L32" s="223"/>
      <c r="M32" s="129"/>
      <c r="N32" s="224"/>
      <c r="O32" s="67">
        <f>IF(E32=0,"",E32/D31)</f>
        <v>0.86111111111111116</v>
      </c>
      <c r="P32" s="68">
        <v>37</v>
      </c>
      <c r="Q32" s="231">
        <f t="shared" si="2"/>
        <v>0.97368421052631582</v>
      </c>
      <c r="R32" s="231">
        <f t="shared" si="3"/>
        <v>2.6315789473684181E-2</v>
      </c>
    </row>
    <row r="33" spans="1:18" ht="15.75" customHeight="1" x14ac:dyDescent="0.25">
      <c r="A33" s="58">
        <v>1502</v>
      </c>
      <c r="B33" s="59"/>
      <c r="C33" s="59"/>
      <c r="D33" s="59"/>
      <c r="E33" s="59"/>
      <c r="F33" s="59">
        <v>31</v>
      </c>
      <c r="G33" s="59"/>
      <c r="H33" s="59"/>
      <c r="I33" s="59"/>
      <c r="J33" s="59"/>
      <c r="K33" s="144"/>
      <c r="L33" s="223"/>
      <c r="M33" s="129"/>
      <c r="N33" s="224"/>
      <c r="O33" s="67">
        <f>IF(F33=0,"",F33/E32)</f>
        <v>1</v>
      </c>
      <c r="P33" s="68">
        <v>35</v>
      </c>
      <c r="Q33" s="231">
        <f t="shared" si="2"/>
        <v>0.94594594594594594</v>
      </c>
      <c r="R33" s="231">
        <f t="shared" si="3"/>
        <v>5.4054054054054057E-2</v>
      </c>
    </row>
    <row r="34" spans="1:18" ht="15.75" customHeight="1" x14ac:dyDescent="0.25">
      <c r="A34" s="58">
        <v>1601</v>
      </c>
      <c r="B34" s="59"/>
      <c r="C34" s="59"/>
      <c r="D34" s="59"/>
      <c r="E34" s="59"/>
      <c r="F34" s="59"/>
      <c r="G34" s="59">
        <v>30</v>
      </c>
      <c r="H34" s="59"/>
      <c r="I34" s="59"/>
      <c r="J34" s="59"/>
      <c r="K34" s="144"/>
      <c r="L34" s="223"/>
      <c r="M34" s="129"/>
      <c r="N34" s="224"/>
      <c r="O34" s="67">
        <f>IF(G34=0,"",G34/F33)</f>
        <v>0.967741935483871</v>
      </c>
      <c r="P34" s="68">
        <v>35</v>
      </c>
      <c r="Q34" s="231">
        <f t="shared" si="2"/>
        <v>1</v>
      </c>
      <c r="R34" s="231">
        <f t="shared" si="3"/>
        <v>0</v>
      </c>
    </row>
    <row r="35" spans="1:18" ht="15.75" customHeight="1" x14ac:dyDescent="0.25">
      <c r="A35" s="58">
        <v>1602</v>
      </c>
      <c r="B35" s="59"/>
      <c r="C35" s="59"/>
      <c r="D35" s="59"/>
      <c r="E35" s="59"/>
      <c r="F35" s="59"/>
      <c r="G35" s="59"/>
      <c r="H35" s="59">
        <v>29</v>
      </c>
      <c r="I35" s="59"/>
      <c r="J35" s="59"/>
      <c r="K35" s="144"/>
      <c r="L35" s="223"/>
      <c r="M35" s="129"/>
      <c r="N35" s="224"/>
      <c r="O35" s="67">
        <f>IF(H35=0,"",H35/G34)</f>
        <v>0.96666666666666667</v>
      </c>
      <c r="P35" s="68">
        <v>34</v>
      </c>
      <c r="Q35" s="231">
        <f t="shared" si="2"/>
        <v>0.97142857142857142</v>
      </c>
      <c r="R35" s="231">
        <f t="shared" si="3"/>
        <v>2.8571428571428581E-2</v>
      </c>
    </row>
    <row r="36" spans="1:18" ht="15.75" customHeight="1" x14ac:dyDescent="0.25">
      <c r="A36" s="58">
        <v>1701</v>
      </c>
      <c r="B36" s="59"/>
      <c r="C36" s="59"/>
      <c r="D36" s="59"/>
      <c r="E36" s="59"/>
      <c r="F36" s="59"/>
      <c r="G36" s="59"/>
      <c r="H36" s="59"/>
      <c r="I36" s="59">
        <v>28</v>
      </c>
      <c r="J36" s="59"/>
      <c r="K36" s="144"/>
      <c r="L36" s="223"/>
      <c r="M36" s="129"/>
      <c r="N36" s="224"/>
      <c r="O36" s="67">
        <f>IF(I36=0,"",I36/H35)</f>
        <v>0.96551724137931039</v>
      </c>
      <c r="P36" s="68">
        <v>33</v>
      </c>
      <c r="Q36" s="231">
        <f t="shared" si="2"/>
        <v>0.97058823529411764</v>
      </c>
      <c r="R36" s="231">
        <f t="shared" si="3"/>
        <v>2.9411764705882359E-2</v>
      </c>
    </row>
    <row r="37" spans="1:18" ht="15.75" customHeight="1" x14ac:dyDescent="0.25">
      <c r="A37" s="58">
        <v>1702</v>
      </c>
      <c r="B37" s="59"/>
      <c r="C37" s="59"/>
      <c r="D37" s="59"/>
      <c r="E37" s="59"/>
      <c r="F37" s="59"/>
      <c r="G37" s="59"/>
      <c r="H37" s="59"/>
      <c r="I37" s="59"/>
      <c r="J37" s="59">
        <v>28</v>
      </c>
      <c r="K37" s="144">
        <v>23</v>
      </c>
      <c r="L37" s="223"/>
      <c r="M37" s="129"/>
      <c r="N37" s="224"/>
      <c r="O37" s="71">
        <f>IF(J37=0,"",J37/I36)</f>
        <v>1</v>
      </c>
      <c r="P37" s="68">
        <v>33</v>
      </c>
      <c r="Q37" s="71">
        <f t="shared" si="2"/>
        <v>1</v>
      </c>
      <c r="R37" s="71">
        <f t="shared" si="3"/>
        <v>0</v>
      </c>
    </row>
    <row r="38" spans="1:18" ht="15.75" customHeight="1" x14ac:dyDescent="0.25">
      <c r="A38" s="58">
        <v>1801</v>
      </c>
      <c r="B38" s="59"/>
      <c r="C38" s="59"/>
      <c r="D38" s="59"/>
      <c r="E38" s="59"/>
      <c r="F38" s="59"/>
      <c r="G38" s="59"/>
      <c r="H38" s="59"/>
      <c r="I38" s="59"/>
      <c r="J38" s="59">
        <v>8</v>
      </c>
      <c r="K38" s="144">
        <v>5</v>
      </c>
      <c r="L38" s="223"/>
      <c r="M38" s="129"/>
      <c r="N38" s="225"/>
      <c r="O38" s="105"/>
      <c r="P38" s="68">
        <v>9</v>
      </c>
      <c r="Q38" s="105"/>
      <c r="R38" s="239"/>
    </row>
    <row r="39" spans="1:18" ht="15.75" customHeight="1" x14ac:dyDescent="0.25">
      <c r="A39" s="58">
        <v>1802</v>
      </c>
      <c r="B39" s="59"/>
      <c r="C39" s="59"/>
      <c r="D39" s="59"/>
      <c r="E39" s="59"/>
      <c r="F39" s="59"/>
      <c r="G39" s="59"/>
      <c r="H39" s="59"/>
      <c r="I39" s="59"/>
      <c r="J39" s="59">
        <v>3</v>
      </c>
      <c r="K39" s="144">
        <v>2</v>
      </c>
      <c r="L39" s="223"/>
      <c r="M39" s="129"/>
      <c r="N39" s="225"/>
      <c r="O39" s="233"/>
      <c r="P39" s="109">
        <v>3</v>
      </c>
      <c r="Q39" s="234"/>
      <c r="R39" s="233"/>
    </row>
    <row r="40" spans="1:18" ht="15.75" customHeight="1" x14ac:dyDescent="0.25">
      <c r="A40" s="58">
        <v>1901</v>
      </c>
      <c r="B40" s="59"/>
      <c r="C40" s="59"/>
      <c r="D40" s="59"/>
      <c r="E40" s="59"/>
      <c r="F40" s="59"/>
      <c r="G40" s="59"/>
      <c r="H40" s="59"/>
      <c r="I40" s="59"/>
      <c r="J40" s="59"/>
      <c r="K40" s="144"/>
      <c r="L40" s="223"/>
      <c r="M40" s="129"/>
      <c r="N40" s="225"/>
      <c r="O40" s="233"/>
      <c r="P40" s="109"/>
      <c r="Q40" s="234"/>
      <c r="R40" s="233"/>
    </row>
    <row r="41" spans="1:18" ht="15.75" customHeight="1" x14ac:dyDescent="0.25">
      <c r="A41" s="58">
        <v>1902</v>
      </c>
      <c r="B41" s="59"/>
      <c r="C41" s="59"/>
      <c r="D41" s="59"/>
      <c r="E41" s="59"/>
      <c r="F41" s="59"/>
      <c r="G41" s="59"/>
      <c r="H41" s="59"/>
      <c r="I41" s="59"/>
      <c r="J41" s="59"/>
      <c r="K41" s="144"/>
      <c r="L41" s="223"/>
      <c r="M41" s="129"/>
      <c r="N41" s="225"/>
      <c r="O41" s="233"/>
      <c r="P41" s="109"/>
      <c r="Q41" s="234"/>
      <c r="R41" s="233"/>
    </row>
    <row r="42" spans="1:18" ht="15.75" customHeight="1" x14ac:dyDescent="0.25">
      <c r="A42" s="58">
        <v>2001</v>
      </c>
      <c r="B42" s="59"/>
      <c r="C42" s="59"/>
      <c r="D42" s="59"/>
      <c r="E42" s="59"/>
      <c r="F42" s="59"/>
      <c r="G42" s="59"/>
      <c r="H42" s="59"/>
      <c r="I42" s="59"/>
      <c r="J42" s="59"/>
      <c r="K42" s="144"/>
      <c r="L42" s="223"/>
      <c r="M42" s="129"/>
      <c r="N42" s="225"/>
      <c r="O42" s="129"/>
      <c r="P42" s="225"/>
      <c r="Q42" s="124"/>
      <c r="R42" s="233"/>
    </row>
    <row r="43" spans="1:18" ht="15.75" customHeight="1" x14ac:dyDescent="0.25">
      <c r="A43" s="58">
        <v>2002</v>
      </c>
      <c r="B43" s="59"/>
      <c r="C43" s="59"/>
      <c r="D43" s="59"/>
      <c r="E43" s="59"/>
      <c r="F43" s="59"/>
      <c r="G43" s="59"/>
      <c r="H43" s="59"/>
      <c r="I43" s="59"/>
      <c r="J43" s="59"/>
      <c r="K43" s="144"/>
      <c r="L43" s="223"/>
      <c r="M43" s="129"/>
      <c r="N43" s="225"/>
      <c r="O43" s="191" t="s">
        <v>83</v>
      </c>
      <c r="P43" s="82">
        <v>18</v>
      </c>
      <c r="Q43" s="83">
        <f>IF(SUM(K35:K39)=0,"",SUM(K35:K39))</f>
        <v>30</v>
      </c>
      <c r="R43" s="193" t="s">
        <v>11</v>
      </c>
    </row>
    <row r="44" spans="1:18" ht="15.75" customHeight="1" x14ac:dyDescent="0.25">
      <c r="A44" s="58">
        <v>2101</v>
      </c>
      <c r="B44" s="59"/>
      <c r="C44" s="59"/>
      <c r="D44" s="59"/>
      <c r="E44" s="59"/>
      <c r="F44" s="59"/>
      <c r="G44" s="59"/>
      <c r="H44" s="59"/>
      <c r="I44" s="59"/>
      <c r="J44" s="59"/>
      <c r="K44" s="144"/>
      <c r="L44" s="223"/>
      <c r="M44" s="129"/>
      <c r="N44" s="225"/>
      <c r="O44" s="192" t="s">
        <v>85</v>
      </c>
      <c r="P44" s="86">
        <f>IF(P43/B29=0,"",P43/B29)</f>
        <v>0.34615384615384615</v>
      </c>
      <c r="Q44" s="87">
        <f>IF(P43/Q43=0,"",P43/Q43)</f>
        <v>0.6</v>
      </c>
      <c r="R44" s="194" t="s">
        <v>86</v>
      </c>
    </row>
    <row r="45" spans="1:18" ht="15.75" customHeight="1" x14ac:dyDescent="0.25">
      <c r="A45" s="58">
        <v>2102</v>
      </c>
      <c r="B45" s="59"/>
      <c r="C45" s="59"/>
      <c r="D45" s="59"/>
      <c r="E45" s="59"/>
      <c r="F45" s="59"/>
      <c r="G45" s="59"/>
      <c r="H45" s="59"/>
      <c r="I45" s="59"/>
      <c r="J45" s="59"/>
      <c r="K45" s="144"/>
      <c r="L45" s="226"/>
      <c r="M45" s="227"/>
      <c r="N45" s="228"/>
      <c r="O45" s="90"/>
      <c r="P45" s="91"/>
      <c r="Q45" s="91"/>
      <c r="R45" s="113"/>
    </row>
    <row r="46" spans="1:18" ht="18" customHeight="1" x14ac:dyDescent="0.25">
      <c r="A46" s="28"/>
      <c r="B46" s="280" t="s">
        <v>111</v>
      </c>
      <c r="C46" s="280"/>
      <c r="D46" s="280"/>
      <c r="E46" s="280"/>
      <c r="F46" s="280"/>
      <c r="G46" s="280"/>
      <c r="H46" s="280"/>
      <c r="I46" s="280"/>
      <c r="J46" s="280"/>
      <c r="K46" s="93">
        <f>SUM(K29:K42)</f>
        <v>30</v>
      </c>
      <c r="L46" s="94">
        <f>IF(K37=0,"",K37/B29)</f>
        <v>0.44230769230769229</v>
      </c>
      <c r="M46" s="94">
        <f>IF(K46=0,"",K46/B29)</f>
        <v>0.57692307692307687</v>
      </c>
      <c r="N46" s="94">
        <f>IF(K37=0,"",M46-L46)</f>
        <v>0.13461538461538458</v>
      </c>
      <c r="O46" s="3"/>
      <c r="P46" s="29"/>
      <c r="Q46" s="22"/>
      <c r="R46" s="3"/>
    </row>
    <row r="47" spans="1:18" ht="12.75" customHeight="1" x14ac:dyDescent="0.2"/>
    <row r="48" spans="1:18" ht="12.75" customHeight="1" x14ac:dyDescent="0.2">
      <c r="L48" s="3"/>
      <c r="M48" s="3"/>
      <c r="O48" s="3"/>
    </row>
    <row r="49" spans="1:20" ht="26.25" x14ac:dyDescent="0.4">
      <c r="A49" s="2"/>
      <c r="B49" s="270" t="s">
        <v>99</v>
      </c>
      <c r="C49" s="271"/>
      <c r="D49" s="271"/>
      <c r="E49" s="271"/>
      <c r="F49" s="271"/>
      <c r="G49" s="271"/>
      <c r="H49" s="271"/>
      <c r="I49" s="271"/>
      <c r="J49" s="271"/>
      <c r="K49" s="179" t="s">
        <v>91</v>
      </c>
      <c r="L49" s="57"/>
      <c r="M49" s="57"/>
      <c r="N49" s="29"/>
      <c r="O49" s="3"/>
      <c r="P49" s="29"/>
      <c r="Q49" s="29"/>
      <c r="R49" s="29"/>
    </row>
    <row r="50" spans="1:20" ht="20.25" x14ac:dyDescent="0.2">
      <c r="A50" s="293" t="s">
        <v>10</v>
      </c>
      <c r="B50" s="273" t="s">
        <v>100</v>
      </c>
      <c r="C50" s="274"/>
      <c r="D50" s="274"/>
      <c r="E50" s="274"/>
      <c r="F50" s="274"/>
      <c r="G50" s="274"/>
      <c r="H50" s="274"/>
      <c r="I50" s="274"/>
      <c r="J50" s="275"/>
      <c r="K50" s="309" t="s">
        <v>11</v>
      </c>
      <c r="L50" s="269" t="s">
        <v>3</v>
      </c>
      <c r="M50" s="269" t="s">
        <v>4</v>
      </c>
      <c r="N50" s="278" t="s">
        <v>5</v>
      </c>
      <c r="O50" s="269" t="s">
        <v>6</v>
      </c>
      <c r="P50" s="267" t="s">
        <v>7</v>
      </c>
      <c r="Q50" s="267" t="s">
        <v>8</v>
      </c>
      <c r="R50" s="269" t="s">
        <v>101</v>
      </c>
    </row>
    <row r="51" spans="1:20" ht="15.75" x14ac:dyDescent="0.25">
      <c r="A51" s="268"/>
      <c r="B51" s="58" t="s">
        <v>102</v>
      </c>
      <c r="C51" s="58" t="s">
        <v>103</v>
      </c>
      <c r="D51" s="58" t="s">
        <v>104</v>
      </c>
      <c r="E51" s="58" t="s">
        <v>105</v>
      </c>
      <c r="F51" s="58" t="s">
        <v>106</v>
      </c>
      <c r="G51" s="58" t="s">
        <v>107</v>
      </c>
      <c r="H51" s="58" t="s">
        <v>108</v>
      </c>
      <c r="I51" s="58" t="s">
        <v>109</v>
      </c>
      <c r="J51" s="58" t="s">
        <v>110</v>
      </c>
      <c r="K51" s="310"/>
      <c r="L51" s="268"/>
      <c r="M51" s="268"/>
      <c r="N51" s="268"/>
      <c r="O51" s="268"/>
      <c r="P51" s="268"/>
      <c r="Q51" s="268"/>
      <c r="R51" s="268"/>
    </row>
    <row r="52" spans="1:20" ht="15.75" customHeight="1" x14ac:dyDescent="0.25">
      <c r="A52" s="58">
        <v>1401</v>
      </c>
      <c r="B52" s="59">
        <v>39</v>
      </c>
      <c r="C52" s="59"/>
      <c r="D52" s="59"/>
      <c r="E52" s="59"/>
      <c r="F52" s="59"/>
      <c r="G52" s="59"/>
      <c r="H52" s="59"/>
      <c r="I52" s="59"/>
      <c r="J52" s="59"/>
      <c r="K52" s="144"/>
      <c r="L52" s="220"/>
      <c r="M52" s="221"/>
      <c r="N52" s="222"/>
      <c r="O52" s="229"/>
      <c r="P52" s="63">
        <f>B52</f>
        <v>39</v>
      </c>
      <c r="Q52" s="230"/>
      <c r="R52" s="229"/>
    </row>
    <row r="53" spans="1:20" ht="15.75" customHeight="1" x14ac:dyDescent="0.25">
      <c r="A53" s="58">
        <v>1402</v>
      </c>
      <c r="B53" s="59"/>
      <c r="C53" s="59">
        <v>20</v>
      </c>
      <c r="D53" s="59"/>
      <c r="E53" s="59"/>
      <c r="F53" s="59"/>
      <c r="G53" s="59"/>
      <c r="H53" s="59"/>
      <c r="I53" s="59"/>
      <c r="J53" s="59"/>
      <c r="K53" s="144"/>
      <c r="L53" s="223"/>
      <c r="M53" s="129"/>
      <c r="N53" s="224"/>
      <c r="O53" s="67">
        <f>IF(C53=0,"",C53/B52)</f>
        <v>0.51282051282051277</v>
      </c>
      <c r="P53" s="68">
        <v>20</v>
      </c>
      <c r="Q53" s="231">
        <f t="shared" ref="Q53:Q60" si="4">IF(P53=0,"",P53/P52)</f>
        <v>0.51282051282051277</v>
      </c>
      <c r="R53" s="231">
        <f t="shared" ref="R53:R60" si="5">IF(P53=0,"",100%-Q53)</f>
        <v>0.48717948717948723</v>
      </c>
    </row>
    <row r="54" spans="1:20" ht="15.75" customHeight="1" x14ac:dyDescent="0.25">
      <c r="A54" s="58">
        <v>1501</v>
      </c>
      <c r="B54" s="59"/>
      <c r="C54" s="59"/>
      <c r="D54" s="59">
        <v>20</v>
      </c>
      <c r="E54" s="59"/>
      <c r="F54" s="59"/>
      <c r="G54" s="59"/>
      <c r="H54" s="59"/>
      <c r="I54" s="59"/>
      <c r="J54" s="59"/>
      <c r="K54" s="144"/>
      <c r="L54" s="223"/>
      <c r="M54" s="129"/>
      <c r="N54" s="224"/>
      <c r="O54" s="67">
        <f>IF(D54=0,"",D54/C53)</f>
        <v>1</v>
      </c>
      <c r="P54" s="68">
        <v>20</v>
      </c>
      <c r="Q54" s="231">
        <f t="shared" si="4"/>
        <v>1</v>
      </c>
      <c r="R54" s="231">
        <f t="shared" si="5"/>
        <v>0</v>
      </c>
      <c r="T54" s="8">
        <f>P54/P52</f>
        <v>0.51282051282051277</v>
      </c>
    </row>
    <row r="55" spans="1:20" ht="15.75" customHeight="1" x14ac:dyDescent="0.25">
      <c r="A55" s="58">
        <v>1502</v>
      </c>
      <c r="B55" s="59"/>
      <c r="C55" s="59"/>
      <c r="D55" s="59"/>
      <c r="E55" s="59">
        <v>17</v>
      </c>
      <c r="F55" s="59"/>
      <c r="G55" s="59"/>
      <c r="H55" s="59"/>
      <c r="I55" s="59"/>
      <c r="J55" s="59"/>
      <c r="K55" s="144"/>
      <c r="L55" s="223"/>
      <c r="M55" s="129"/>
      <c r="N55" s="224"/>
      <c r="O55" s="67">
        <f>IF(E55=0,"",E55/D54)</f>
        <v>0.85</v>
      </c>
      <c r="P55" s="68">
        <v>19</v>
      </c>
      <c r="Q55" s="231">
        <f t="shared" si="4"/>
        <v>0.95</v>
      </c>
      <c r="R55" s="231">
        <f t="shared" si="5"/>
        <v>5.0000000000000044E-2</v>
      </c>
    </row>
    <row r="56" spans="1:20" ht="15.75" customHeight="1" x14ac:dyDescent="0.25">
      <c r="A56" s="58">
        <v>1601</v>
      </c>
      <c r="B56" s="59"/>
      <c r="C56" s="59"/>
      <c r="D56" s="59"/>
      <c r="E56" s="59"/>
      <c r="F56" s="59">
        <v>15</v>
      </c>
      <c r="G56" s="59"/>
      <c r="H56" s="59"/>
      <c r="I56" s="59"/>
      <c r="J56" s="59"/>
      <c r="K56" s="144"/>
      <c r="L56" s="223"/>
      <c r="M56" s="129"/>
      <c r="N56" s="224"/>
      <c r="O56" s="67">
        <f>IF(F56=0,"",F56/E55)</f>
        <v>0.88235294117647056</v>
      </c>
      <c r="P56" s="68">
        <v>18</v>
      </c>
      <c r="Q56" s="231">
        <f t="shared" si="4"/>
        <v>0.94736842105263153</v>
      </c>
      <c r="R56" s="231">
        <f t="shared" si="5"/>
        <v>5.2631578947368474E-2</v>
      </c>
    </row>
    <row r="57" spans="1:20" ht="15.75" customHeight="1" x14ac:dyDescent="0.25">
      <c r="A57" s="58">
        <v>1602</v>
      </c>
      <c r="B57" s="59"/>
      <c r="C57" s="59"/>
      <c r="D57" s="59"/>
      <c r="E57" s="59"/>
      <c r="F57" s="59"/>
      <c r="G57" s="59">
        <v>13</v>
      </c>
      <c r="H57" s="59"/>
      <c r="I57" s="59"/>
      <c r="J57" s="59"/>
      <c r="K57" s="144"/>
      <c r="L57" s="223"/>
      <c r="M57" s="129"/>
      <c r="N57" s="224"/>
      <c r="O57" s="67">
        <f>IF(G57=0,"",G57/F56)</f>
        <v>0.8666666666666667</v>
      </c>
      <c r="P57" s="68">
        <v>18</v>
      </c>
      <c r="Q57" s="231">
        <f t="shared" si="4"/>
        <v>1</v>
      </c>
      <c r="R57" s="231">
        <f t="shared" si="5"/>
        <v>0</v>
      </c>
    </row>
    <row r="58" spans="1:20" ht="15.75" customHeight="1" x14ac:dyDescent="0.25">
      <c r="A58" s="58">
        <v>1701</v>
      </c>
      <c r="B58" s="59"/>
      <c r="C58" s="59"/>
      <c r="D58" s="59"/>
      <c r="E58" s="59"/>
      <c r="F58" s="59"/>
      <c r="G58" s="59"/>
      <c r="H58" s="59">
        <v>9</v>
      </c>
      <c r="I58" s="59"/>
      <c r="J58" s="59"/>
      <c r="K58" s="144"/>
      <c r="L58" s="223"/>
      <c r="M58" s="129"/>
      <c r="N58" s="224"/>
      <c r="O58" s="67">
        <f>IF(H58=0,"",H58/G57)</f>
        <v>0.69230769230769229</v>
      </c>
      <c r="P58" s="68">
        <v>18</v>
      </c>
      <c r="Q58" s="231">
        <f t="shared" si="4"/>
        <v>1</v>
      </c>
      <c r="R58" s="231">
        <f t="shared" si="5"/>
        <v>0</v>
      </c>
    </row>
    <row r="59" spans="1:20" ht="15.75" customHeight="1" x14ac:dyDescent="0.25">
      <c r="A59" s="58">
        <v>1702</v>
      </c>
      <c r="B59" s="59"/>
      <c r="C59" s="59"/>
      <c r="D59" s="59"/>
      <c r="E59" s="59"/>
      <c r="F59" s="59"/>
      <c r="G59" s="59"/>
      <c r="H59" s="59"/>
      <c r="I59" s="59">
        <v>8</v>
      </c>
      <c r="J59" s="59"/>
      <c r="K59" s="144"/>
      <c r="L59" s="223"/>
      <c r="M59" s="129"/>
      <c r="N59" s="224"/>
      <c r="O59" s="67">
        <f>IF(I59=0,"",I59/H58)</f>
        <v>0.88888888888888884</v>
      </c>
      <c r="P59" s="68">
        <v>18</v>
      </c>
      <c r="Q59" s="231">
        <f t="shared" si="4"/>
        <v>1</v>
      </c>
      <c r="R59" s="231">
        <f t="shared" si="5"/>
        <v>0</v>
      </c>
    </row>
    <row r="60" spans="1:20" ht="15.75" customHeight="1" x14ac:dyDescent="0.25">
      <c r="A60" s="58">
        <v>1801</v>
      </c>
      <c r="B60" s="59"/>
      <c r="C60" s="59"/>
      <c r="D60" s="59"/>
      <c r="E60" s="59"/>
      <c r="F60" s="59"/>
      <c r="G60" s="59"/>
      <c r="H60" s="59"/>
      <c r="I60" s="59"/>
      <c r="J60" s="59">
        <v>10</v>
      </c>
      <c r="K60" s="144">
        <v>4</v>
      </c>
      <c r="L60" s="223"/>
      <c r="M60" s="129"/>
      <c r="N60" s="224"/>
      <c r="O60" s="67">
        <f>IF(J60=0,"",J60/I59)</f>
        <v>1.25</v>
      </c>
      <c r="P60" s="68">
        <v>18</v>
      </c>
      <c r="Q60" s="231">
        <f t="shared" si="4"/>
        <v>1</v>
      </c>
      <c r="R60" s="231">
        <f t="shared" si="5"/>
        <v>0</v>
      </c>
    </row>
    <row r="61" spans="1:20" ht="15.75" customHeight="1" x14ac:dyDescent="0.25">
      <c r="A61" s="58">
        <v>1802</v>
      </c>
      <c r="B61" s="59"/>
      <c r="C61" s="59"/>
      <c r="D61" s="59"/>
      <c r="E61" s="59"/>
      <c r="F61" s="59"/>
      <c r="G61" s="59"/>
      <c r="H61" s="59"/>
      <c r="I61" s="59"/>
      <c r="J61" s="59">
        <v>9</v>
      </c>
      <c r="K61" s="144">
        <v>6</v>
      </c>
      <c r="L61" s="223"/>
      <c r="M61" s="129"/>
      <c r="N61" s="225"/>
      <c r="O61" s="105"/>
      <c r="P61" s="68">
        <v>13</v>
      </c>
      <c r="Q61" s="105"/>
      <c r="R61" s="239"/>
    </row>
    <row r="62" spans="1:20" ht="15.75" customHeight="1" x14ac:dyDescent="0.25">
      <c r="A62" s="58">
        <v>1901</v>
      </c>
      <c r="B62" s="59"/>
      <c r="C62" s="59"/>
      <c r="D62" s="59"/>
      <c r="E62" s="59"/>
      <c r="F62" s="59"/>
      <c r="G62" s="59"/>
      <c r="H62" s="59"/>
      <c r="I62" s="59"/>
      <c r="J62" s="59">
        <v>7</v>
      </c>
      <c r="K62" s="144">
        <v>7</v>
      </c>
      <c r="L62" s="223"/>
      <c r="M62" s="129"/>
      <c r="N62" s="225"/>
      <c r="O62" s="233"/>
      <c r="P62" s="109">
        <v>7</v>
      </c>
      <c r="Q62" s="234"/>
      <c r="R62" s="233"/>
    </row>
    <row r="63" spans="1:20" ht="15.75" customHeight="1" x14ac:dyDescent="0.25">
      <c r="A63" s="58">
        <v>1902</v>
      </c>
      <c r="B63" s="59"/>
      <c r="C63" s="59"/>
      <c r="D63" s="59"/>
      <c r="E63" s="59"/>
      <c r="F63" s="59"/>
      <c r="G63" s="59"/>
      <c r="H63" s="59"/>
      <c r="I63" s="59"/>
      <c r="J63" s="59"/>
      <c r="K63" s="144"/>
      <c r="L63" s="223"/>
      <c r="M63" s="129"/>
      <c r="N63" s="225"/>
      <c r="O63" s="233"/>
      <c r="P63" s="109"/>
      <c r="Q63" s="234"/>
      <c r="R63" s="233"/>
    </row>
    <row r="64" spans="1:20" ht="15.75" customHeight="1" x14ac:dyDescent="0.25">
      <c r="A64" s="58">
        <v>2001</v>
      </c>
      <c r="B64" s="59"/>
      <c r="C64" s="59"/>
      <c r="D64" s="59"/>
      <c r="E64" s="59"/>
      <c r="F64" s="59"/>
      <c r="G64" s="59"/>
      <c r="H64" s="59"/>
      <c r="I64" s="59"/>
      <c r="J64" s="59"/>
      <c r="K64" s="144"/>
      <c r="L64" s="223"/>
      <c r="M64" s="129"/>
      <c r="N64" s="225"/>
      <c r="O64" s="233"/>
      <c r="P64" s="109"/>
      <c r="Q64" s="234"/>
      <c r="R64" s="233"/>
    </row>
    <row r="65" spans="1:20" ht="15.75" customHeight="1" x14ac:dyDescent="0.25">
      <c r="A65" s="58">
        <v>2002</v>
      </c>
      <c r="B65" s="59"/>
      <c r="C65" s="59"/>
      <c r="D65" s="59"/>
      <c r="E65" s="59"/>
      <c r="F65" s="59"/>
      <c r="G65" s="59"/>
      <c r="H65" s="59"/>
      <c r="I65" s="59"/>
      <c r="J65" s="59"/>
      <c r="K65" s="144"/>
      <c r="L65" s="223"/>
      <c r="M65" s="129"/>
      <c r="N65" s="225"/>
      <c r="O65" s="129"/>
      <c r="P65" s="225"/>
      <c r="Q65" s="124"/>
      <c r="R65" s="233"/>
    </row>
    <row r="66" spans="1:20" ht="15.75" customHeight="1" x14ac:dyDescent="0.25">
      <c r="A66" s="58">
        <v>2101</v>
      </c>
      <c r="B66" s="59"/>
      <c r="C66" s="59"/>
      <c r="D66" s="59"/>
      <c r="E66" s="59"/>
      <c r="F66" s="59"/>
      <c r="G66" s="59"/>
      <c r="H66" s="59"/>
      <c r="I66" s="59"/>
      <c r="J66" s="59"/>
      <c r="K66" s="144"/>
      <c r="L66" s="223"/>
      <c r="M66" s="129"/>
      <c r="N66" s="225"/>
      <c r="O66" s="191" t="s">
        <v>83</v>
      </c>
      <c r="P66" s="82">
        <v>4</v>
      </c>
      <c r="Q66" s="83">
        <f>IF(SUM(K58:K62)=0,"",SUM(K58:K62))</f>
        <v>17</v>
      </c>
      <c r="R66" s="193" t="s">
        <v>11</v>
      </c>
    </row>
    <row r="67" spans="1:20" ht="15.75" customHeight="1" x14ac:dyDescent="0.25">
      <c r="A67" s="58">
        <v>2102</v>
      </c>
      <c r="B67" s="59"/>
      <c r="C67" s="59"/>
      <c r="D67" s="59"/>
      <c r="E67" s="59"/>
      <c r="F67" s="59"/>
      <c r="G67" s="59"/>
      <c r="H67" s="59"/>
      <c r="I67" s="59"/>
      <c r="J67" s="59"/>
      <c r="K67" s="144"/>
      <c r="L67" s="223"/>
      <c r="M67" s="129"/>
      <c r="N67" s="225"/>
      <c r="O67" s="192" t="s">
        <v>85</v>
      </c>
      <c r="P67" s="86">
        <f>P66/B52</f>
        <v>0.10256410256410256</v>
      </c>
      <c r="Q67" s="87">
        <f>Q66/B52</f>
        <v>0.4358974358974359</v>
      </c>
      <c r="R67" s="194" t="s">
        <v>86</v>
      </c>
    </row>
    <row r="68" spans="1:20" ht="15.75" x14ac:dyDescent="0.25">
      <c r="A68" s="58">
        <v>2201</v>
      </c>
      <c r="B68" s="59"/>
      <c r="C68" s="59"/>
      <c r="D68" s="59"/>
      <c r="E68" s="59"/>
      <c r="F68" s="59"/>
      <c r="G68" s="59"/>
      <c r="H68" s="59"/>
      <c r="I68" s="59"/>
      <c r="J68" s="59"/>
      <c r="K68" s="144"/>
      <c r="L68" s="226"/>
      <c r="M68" s="227"/>
      <c r="N68" s="228"/>
      <c r="O68" s="90"/>
      <c r="P68" s="91"/>
      <c r="Q68" s="91"/>
      <c r="R68" s="113"/>
    </row>
    <row r="69" spans="1:20" ht="18" customHeight="1" x14ac:dyDescent="0.25">
      <c r="A69" s="28"/>
      <c r="B69" s="280" t="s">
        <v>111</v>
      </c>
      <c r="C69" s="280"/>
      <c r="D69" s="280"/>
      <c r="E69" s="280"/>
      <c r="F69" s="280"/>
      <c r="G69" s="280"/>
      <c r="H69" s="280"/>
      <c r="I69" s="280"/>
      <c r="J69" s="280"/>
      <c r="K69" s="93">
        <f>SUM(K52:K65)</f>
        <v>17</v>
      </c>
      <c r="L69" s="94">
        <f>IF(K60=0,"",K60/B52)</f>
        <v>0.10256410256410256</v>
      </c>
      <c r="M69" s="94">
        <f>IF(K69=0,"",K69/B52)</f>
        <v>0.4358974358974359</v>
      </c>
      <c r="N69" s="94">
        <f>IF(K60=0,"",M69-L69)</f>
        <v>0.33333333333333337</v>
      </c>
      <c r="O69" s="3"/>
      <c r="P69" s="29"/>
      <c r="Q69" s="22"/>
      <c r="R69" s="3"/>
    </row>
    <row r="70" spans="1:20" ht="12.75" x14ac:dyDescent="0.2">
      <c r="L70" s="3"/>
      <c r="M70" s="3"/>
      <c r="O70" s="3"/>
    </row>
    <row r="71" spans="1:20" ht="12.75" customHeight="1" x14ac:dyDescent="0.2">
      <c r="L71" s="3"/>
      <c r="M71" s="3"/>
      <c r="O71" s="3"/>
    </row>
    <row r="72" spans="1:20" ht="26.25" x14ac:dyDescent="0.4">
      <c r="A72" s="2"/>
      <c r="B72" s="270" t="s">
        <v>99</v>
      </c>
      <c r="C72" s="271"/>
      <c r="D72" s="271"/>
      <c r="E72" s="271"/>
      <c r="F72" s="271"/>
      <c r="G72" s="271"/>
      <c r="H72" s="271"/>
      <c r="I72" s="271"/>
      <c r="J72" s="271"/>
      <c r="K72" s="179" t="s">
        <v>93</v>
      </c>
      <c r="L72" s="57"/>
      <c r="M72" s="57"/>
      <c r="N72" s="29"/>
      <c r="O72" s="3"/>
      <c r="P72" s="29"/>
      <c r="Q72" s="29"/>
      <c r="R72" s="29"/>
    </row>
    <row r="73" spans="1:20" ht="20.25" x14ac:dyDescent="0.2">
      <c r="A73" s="293" t="s">
        <v>10</v>
      </c>
      <c r="B73" s="273" t="s">
        <v>100</v>
      </c>
      <c r="C73" s="274"/>
      <c r="D73" s="274"/>
      <c r="E73" s="274"/>
      <c r="F73" s="274"/>
      <c r="G73" s="274"/>
      <c r="H73" s="274"/>
      <c r="I73" s="274"/>
      <c r="J73" s="275"/>
      <c r="K73" s="309" t="s">
        <v>11</v>
      </c>
      <c r="L73" s="269" t="s">
        <v>3</v>
      </c>
      <c r="M73" s="269" t="s">
        <v>4</v>
      </c>
      <c r="N73" s="278" t="s">
        <v>5</v>
      </c>
      <c r="O73" s="269" t="s">
        <v>6</v>
      </c>
      <c r="P73" s="267" t="s">
        <v>7</v>
      </c>
      <c r="Q73" s="267" t="s">
        <v>8</v>
      </c>
      <c r="R73" s="269" t="s">
        <v>101</v>
      </c>
    </row>
    <row r="74" spans="1:20" ht="15.75" x14ac:dyDescent="0.25">
      <c r="A74" s="268"/>
      <c r="B74" s="58" t="s">
        <v>102</v>
      </c>
      <c r="C74" s="58" t="s">
        <v>103</v>
      </c>
      <c r="D74" s="58" t="s">
        <v>104</v>
      </c>
      <c r="E74" s="58" t="s">
        <v>105</v>
      </c>
      <c r="F74" s="58" t="s">
        <v>106</v>
      </c>
      <c r="G74" s="58" t="s">
        <v>107</v>
      </c>
      <c r="H74" s="58" t="s">
        <v>108</v>
      </c>
      <c r="I74" s="58" t="s">
        <v>109</v>
      </c>
      <c r="J74" s="58" t="s">
        <v>110</v>
      </c>
      <c r="K74" s="310"/>
      <c r="L74" s="268"/>
      <c r="M74" s="268"/>
      <c r="N74" s="268"/>
      <c r="O74" s="268"/>
      <c r="P74" s="268"/>
      <c r="Q74" s="268"/>
      <c r="R74" s="268"/>
    </row>
    <row r="75" spans="1:20" ht="15.75" customHeight="1" x14ac:dyDescent="0.25">
      <c r="A75" s="58">
        <v>1402</v>
      </c>
      <c r="B75" s="59">
        <v>73</v>
      </c>
      <c r="C75" s="59"/>
      <c r="D75" s="59"/>
      <c r="E75" s="59"/>
      <c r="F75" s="59"/>
      <c r="G75" s="59"/>
      <c r="H75" s="59"/>
      <c r="I75" s="59"/>
      <c r="J75" s="59"/>
      <c r="K75" s="144"/>
      <c r="L75" s="220"/>
      <c r="M75" s="221"/>
      <c r="N75" s="222"/>
      <c r="O75" s="229"/>
      <c r="P75" s="63">
        <f>B75</f>
        <v>73</v>
      </c>
      <c r="Q75" s="230"/>
      <c r="R75" s="229"/>
    </row>
    <row r="76" spans="1:20" ht="15.75" customHeight="1" x14ac:dyDescent="0.25">
      <c r="A76" s="58">
        <v>1501</v>
      </c>
      <c r="B76" s="59"/>
      <c r="C76" s="59">
        <v>50</v>
      </c>
      <c r="D76" s="59"/>
      <c r="E76" s="59"/>
      <c r="F76" s="59"/>
      <c r="G76" s="59"/>
      <c r="H76" s="59"/>
      <c r="I76" s="59"/>
      <c r="J76" s="59"/>
      <c r="K76" s="144"/>
      <c r="L76" s="223"/>
      <c r="M76" s="129"/>
      <c r="N76" s="224"/>
      <c r="O76" s="67">
        <f>IF(C76=0,"",C76/B75)</f>
        <v>0.68493150684931503</v>
      </c>
      <c r="P76" s="68">
        <v>50</v>
      </c>
      <c r="Q76" s="231">
        <f t="shared" ref="Q76:Q83" si="6">IF(P76=0,"",P76/P75)</f>
        <v>0.68493150684931503</v>
      </c>
      <c r="R76" s="231">
        <f t="shared" ref="R76:R83" si="7">IF(P76=0,"",100%-Q76)</f>
        <v>0.31506849315068497</v>
      </c>
    </row>
    <row r="77" spans="1:20" ht="15.75" customHeight="1" x14ac:dyDescent="0.25">
      <c r="A77" s="58">
        <v>1502</v>
      </c>
      <c r="B77" s="59"/>
      <c r="C77" s="59"/>
      <c r="D77" s="59">
        <v>46</v>
      </c>
      <c r="E77" s="59"/>
      <c r="F77" s="59"/>
      <c r="G77" s="59"/>
      <c r="H77" s="59"/>
      <c r="I77" s="59"/>
      <c r="J77" s="59"/>
      <c r="K77" s="144"/>
      <c r="L77" s="223"/>
      <c r="M77" s="129"/>
      <c r="N77" s="224"/>
      <c r="O77" s="67">
        <f>IF(D77=0,"",D77/C76)</f>
        <v>0.92</v>
      </c>
      <c r="P77" s="68">
        <v>49</v>
      </c>
      <c r="Q77" s="231">
        <f t="shared" si="6"/>
        <v>0.98</v>
      </c>
      <c r="R77" s="231">
        <f t="shared" si="7"/>
        <v>2.0000000000000018E-2</v>
      </c>
      <c r="T77" s="8">
        <f>P77/P75</f>
        <v>0.67123287671232879</v>
      </c>
    </row>
    <row r="78" spans="1:20" ht="15.75" customHeight="1" x14ac:dyDescent="0.25">
      <c r="A78" s="58">
        <v>1601</v>
      </c>
      <c r="B78" s="59"/>
      <c r="C78" s="59"/>
      <c r="D78" s="59"/>
      <c r="E78" s="59">
        <v>40</v>
      </c>
      <c r="F78" s="59"/>
      <c r="G78" s="59"/>
      <c r="H78" s="59"/>
      <c r="I78" s="59"/>
      <c r="J78" s="59"/>
      <c r="K78" s="144"/>
      <c r="L78" s="223"/>
      <c r="M78" s="129"/>
      <c r="N78" s="224"/>
      <c r="O78" s="67">
        <f>IF(E78=0,"",E78/D77)</f>
        <v>0.86956521739130432</v>
      </c>
      <c r="P78" s="68">
        <v>46</v>
      </c>
      <c r="Q78" s="231">
        <f t="shared" si="6"/>
        <v>0.93877551020408168</v>
      </c>
      <c r="R78" s="231">
        <f t="shared" si="7"/>
        <v>6.1224489795918324E-2</v>
      </c>
    </row>
    <row r="79" spans="1:20" ht="15.75" customHeight="1" x14ac:dyDescent="0.25">
      <c r="A79" s="58">
        <v>1602</v>
      </c>
      <c r="B79" s="59"/>
      <c r="C79" s="59"/>
      <c r="D79" s="59"/>
      <c r="E79" s="59"/>
      <c r="F79" s="59">
        <v>38</v>
      </c>
      <c r="G79" s="59"/>
      <c r="H79" s="59"/>
      <c r="I79" s="59"/>
      <c r="J79" s="59"/>
      <c r="K79" s="144"/>
      <c r="L79" s="223"/>
      <c r="M79" s="129"/>
      <c r="N79" s="224"/>
      <c r="O79" s="67">
        <f>IF(F79=0,"",F79/E78)</f>
        <v>0.95</v>
      </c>
      <c r="P79" s="68">
        <v>44</v>
      </c>
      <c r="Q79" s="231">
        <f t="shared" si="6"/>
        <v>0.95652173913043481</v>
      </c>
      <c r="R79" s="231">
        <f t="shared" si="7"/>
        <v>4.3478260869565188E-2</v>
      </c>
    </row>
    <row r="80" spans="1:20" ht="15.75" customHeight="1" x14ac:dyDescent="0.25">
      <c r="A80" s="58">
        <v>1701</v>
      </c>
      <c r="B80" s="59"/>
      <c r="C80" s="59"/>
      <c r="D80" s="59"/>
      <c r="E80" s="59"/>
      <c r="F80" s="59"/>
      <c r="G80" s="59">
        <v>37</v>
      </c>
      <c r="H80" s="59"/>
      <c r="I80" s="59"/>
      <c r="J80" s="59"/>
      <c r="K80" s="144"/>
      <c r="L80" s="223"/>
      <c r="M80" s="129"/>
      <c r="N80" s="224"/>
      <c r="O80" s="67">
        <f>IF(G80=0,"",G80/F79)</f>
        <v>0.97368421052631582</v>
      </c>
      <c r="P80" s="68">
        <v>43</v>
      </c>
      <c r="Q80" s="231">
        <f t="shared" si="6"/>
        <v>0.97727272727272729</v>
      </c>
      <c r="R80" s="231">
        <f t="shared" si="7"/>
        <v>2.2727272727272707E-2</v>
      </c>
    </row>
    <row r="81" spans="1:18" ht="15.75" customHeight="1" x14ac:dyDescent="0.25">
      <c r="A81" s="58">
        <v>1702</v>
      </c>
      <c r="B81" s="59"/>
      <c r="C81" s="59"/>
      <c r="D81" s="59"/>
      <c r="E81" s="59"/>
      <c r="F81" s="59"/>
      <c r="G81" s="59"/>
      <c r="H81" s="59">
        <v>37</v>
      </c>
      <c r="I81" s="59"/>
      <c r="J81" s="59"/>
      <c r="K81" s="144"/>
      <c r="L81" s="223"/>
      <c r="M81" s="129"/>
      <c r="N81" s="224"/>
      <c r="O81" s="67">
        <f>IF(H81=0,"",H81/G80)</f>
        <v>1</v>
      </c>
      <c r="P81" s="68">
        <v>42</v>
      </c>
      <c r="Q81" s="231">
        <f t="shared" si="6"/>
        <v>0.97674418604651159</v>
      </c>
      <c r="R81" s="231">
        <f t="shared" si="7"/>
        <v>2.3255813953488413E-2</v>
      </c>
    </row>
    <row r="82" spans="1:18" ht="15.75" customHeight="1" x14ac:dyDescent="0.25">
      <c r="A82" s="58">
        <v>1801</v>
      </c>
      <c r="B82" s="59"/>
      <c r="C82" s="59"/>
      <c r="D82" s="59"/>
      <c r="E82" s="59"/>
      <c r="F82" s="59"/>
      <c r="G82" s="59"/>
      <c r="H82" s="59"/>
      <c r="I82" s="59">
        <v>37</v>
      </c>
      <c r="J82" s="59"/>
      <c r="K82" s="144">
        <v>1</v>
      </c>
      <c r="L82" s="223"/>
      <c r="M82" s="129"/>
      <c r="N82" s="224"/>
      <c r="O82" s="67">
        <f>IF(I82=0,"",I82/H81)</f>
        <v>1</v>
      </c>
      <c r="P82" s="68">
        <v>41</v>
      </c>
      <c r="Q82" s="231">
        <f t="shared" si="6"/>
        <v>0.97619047619047616</v>
      </c>
      <c r="R82" s="231">
        <f t="shared" si="7"/>
        <v>2.3809523809523836E-2</v>
      </c>
    </row>
    <row r="83" spans="1:18" ht="15.75" customHeight="1" x14ac:dyDescent="0.25">
      <c r="A83" s="58">
        <v>1802</v>
      </c>
      <c r="B83" s="59"/>
      <c r="C83" s="59"/>
      <c r="D83" s="59"/>
      <c r="E83" s="59"/>
      <c r="F83" s="59"/>
      <c r="G83" s="59"/>
      <c r="H83" s="59"/>
      <c r="I83" s="59"/>
      <c r="J83" s="59">
        <v>37</v>
      </c>
      <c r="K83" s="144">
        <v>28</v>
      </c>
      <c r="L83" s="223"/>
      <c r="M83" s="129"/>
      <c r="N83" s="224"/>
      <c r="O83" s="71">
        <f>IF(J83=0,"",J83/I82)</f>
        <v>1</v>
      </c>
      <c r="P83" s="68">
        <v>39</v>
      </c>
      <c r="Q83" s="71">
        <f t="shared" si="6"/>
        <v>0.95121951219512191</v>
      </c>
      <c r="R83" s="71">
        <f t="shared" si="7"/>
        <v>4.8780487804878092E-2</v>
      </c>
    </row>
    <row r="84" spans="1:18" ht="15.75" customHeight="1" x14ac:dyDescent="0.25">
      <c r="A84" s="58">
        <v>1901</v>
      </c>
      <c r="B84" s="59"/>
      <c r="C84" s="59"/>
      <c r="D84" s="59"/>
      <c r="E84" s="59"/>
      <c r="F84" s="59"/>
      <c r="G84" s="59"/>
      <c r="H84" s="59"/>
      <c r="I84" s="59"/>
      <c r="J84" s="59">
        <v>10</v>
      </c>
      <c r="K84" s="144">
        <v>8</v>
      </c>
      <c r="L84" s="223"/>
      <c r="M84" s="129"/>
      <c r="N84" s="225"/>
      <c r="O84" s="105"/>
      <c r="P84" s="68">
        <v>11</v>
      </c>
      <c r="Q84" s="105"/>
      <c r="R84" s="239"/>
    </row>
    <row r="85" spans="1:18" ht="15.75" customHeight="1" x14ac:dyDescent="0.25">
      <c r="A85" s="58">
        <v>1902</v>
      </c>
      <c r="B85" s="59"/>
      <c r="C85" s="59"/>
      <c r="D85" s="59"/>
      <c r="E85" s="59"/>
      <c r="F85" s="59"/>
      <c r="G85" s="59"/>
      <c r="H85" s="59"/>
      <c r="I85" s="59"/>
      <c r="J85" s="59">
        <v>3</v>
      </c>
      <c r="K85" s="144">
        <v>1</v>
      </c>
      <c r="L85" s="223"/>
      <c r="M85" s="129"/>
      <c r="N85" s="225"/>
      <c r="O85" s="233"/>
      <c r="P85" s="109">
        <v>3</v>
      </c>
      <c r="Q85" s="234"/>
      <c r="R85" s="233"/>
    </row>
    <row r="86" spans="1:18" ht="15.75" customHeight="1" x14ac:dyDescent="0.25">
      <c r="A86" s="58">
        <v>2001</v>
      </c>
      <c r="B86" s="59"/>
      <c r="C86" s="59"/>
      <c r="D86" s="59"/>
      <c r="E86" s="59"/>
      <c r="F86" s="59"/>
      <c r="G86" s="59"/>
      <c r="H86" s="59"/>
      <c r="I86" s="59"/>
      <c r="J86" s="59">
        <v>1</v>
      </c>
      <c r="K86" s="144"/>
      <c r="L86" s="223"/>
      <c r="M86" s="129"/>
      <c r="N86" s="225"/>
      <c r="O86" s="233"/>
      <c r="P86" s="109">
        <v>1</v>
      </c>
      <c r="Q86" s="234"/>
      <c r="R86" s="233"/>
    </row>
    <row r="87" spans="1:18" ht="15.75" customHeight="1" x14ac:dyDescent="0.25">
      <c r="A87" s="58">
        <v>2002</v>
      </c>
      <c r="B87" s="59"/>
      <c r="C87" s="59"/>
      <c r="D87" s="59"/>
      <c r="E87" s="59"/>
      <c r="F87" s="59"/>
      <c r="G87" s="59"/>
      <c r="H87" s="59"/>
      <c r="I87" s="59"/>
      <c r="J87" s="59">
        <v>1</v>
      </c>
      <c r="K87" s="144">
        <v>1</v>
      </c>
      <c r="L87" s="223"/>
      <c r="M87" s="129"/>
      <c r="N87" s="225"/>
      <c r="O87" s="233"/>
      <c r="P87" s="109">
        <v>1</v>
      </c>
      <c r="Q87" s="234"/>
      <c r="R87" s="233"/>
    </row>
    <row r="88" spans="1:18" ht="15.75" customHeight="1" x14ac:dyDescent="0.25">
      <c r="A88" s="58">
        <v>2101</v>
      </c>
      <c r="B88" s="59"/>
      <c r="C88" s="59"/>
      <c r="D88" s="59"/>
      <c r="E88" s="59"/>
      <c r="F88" s="59"/>
      <c r="G88" s="59"/>
      <c r="H88" s="59"/>
      <c r="I88" s="59"/>
      <c r="J88" s="59"/>
      <c r="K88" s="144"/>
      <c r="L88" s="223"/>
      <c r="M88" s="129"/>
      <c r="N88" s="225"/>
      <c r="O88" s="129"/>
      <c r="P88" s="225"/>
      <c r="Q88" s="124"/>
      <c r="R88" s="233"/>
    </row>
    <row r="89" spans="1:18" ht="15.75" customHeight="1" x14ac:dyDescent="0.25">
      <c r="A89" s="58">
        <v>2102</v>
      </c>
      <c r="B89" s="59"/>
      <c r="C89" s="59"/>
      <c r="D89" s="59"/>
      <c r="E89" s="59"/>
      <c r="F89" s="59"/>
      <c r="G89" s="59"/>
      <c r="H89" s="59"/>
      <c r="I89" s="59"/>
      <c r="J89" s="59"/>
      <c r="K89" s="144"/>
      <c r="L89" s="223"/>
      <c r="M89" s="129"/>
      <c r="N89" s="225"/>
      <c r="O89" s="191" t="s">
        <v>83</v>
      </c>
      <c r="P89" s="82">
        <v>24</v>
      </c>
      <c r="Q89" s="83">
        <f>K92</f>
        <v>39</v>
      </c>
      <c r="R89" s="193" t="s">
        <v>11</v>
      </c>
    </row>
    <row r="90" spans="1:18" ht="15.75" customHeight="1" x14ac:dyDescent="0.25">
      <c r="A90" s="58">
        <v>2201</v>
      </c>
      <c r="B90" s="59"/>
      <c r="C90" s="59"/>
      <c r="D90" s="59"/>
      <c r="E90" s="59"/>
      <c r="F90" s="59"/>
      <c r="G90" s="59"/>
      <c r="H90" s="59"/>
      <c r="I90" s="59"/>
      <c r="J90" s="59"/>
      <c r="K90" s="144"/>
      <c r="L90" s="223"/>
      <c r="M90" s="129"/>
      <c r="N90" s="225"/>
      <c r="O90" s="192" t="s">
        <v>85</v>
      </c>
      <c r="P90" s="86">
        <f>P89/B75</f>
        <v>0.32876712328767121</v>
      </c>
      <c r="Q90" s="87">
        <f>Q89/B75</f>
        <v>0.53424657534246578</v>
      </c>
      <c r="R90" s="194" t="s">
        <v>86</v>
      </c>
    </row>
    <row r="91" spans="1:18" ht="18" customHeight="1" x14ac:dyDescent="0.25">
      <c r="A91" s="58">
        <v>2202</v>
      </c>
      <c r="B91" s="59"/>
      <c r="C91" s="59"/>
      <c r="D91" s="59"/>
      <c r="E91" s="59"/>
      <c r="F91" s="59"/>
      <c r="G91" s="59"/>
      <c r="H91" s="59"/>
      <c r="I91" s="59"/>
      <c r="J91" s="59"/>
      <c r="K91" s="144"/>
      <c r="L91" s="226"/>
      <c r="M91" s="227"/>
      <c r="N91" s="228"/>
      <c r="O91" s="90"/>
      <c r="P91" s="91"/>
      <c r="Q91" s="91"/>
      <c r="R91" s="113"/>
    </row>
    <row r="92" spans="1:18" ht="18" customHeight="1" x14ac:dyDescent="0.25">
      <c r="A92" s="28"/>
      <c r="B92" s="280" t="s">
        <v>111</v>
      </c>
      <c r="C92" s="280"/>
      <c r="D92" s="280"/>
      <c r="E92" s="280"/>
      <c r="F92" s="280"/>
      <c r="G92" s="280"/>
      <c r="H92" s="280"/>
      <c r="I92" s="280"/>
      <c r="J92" s="280"/>
      <c r="K92" s="93">
        <f>SUM(K75:K88)</f>
        <v>39</v>
      </c>
      <c r="L92" s="94">
        <f>IF(K83=0,"",K83/B75)</f>
        <v>0.38356164383561642</v>
      </c>
      <c r="M92" s="94">
        <f>IF(K92=0,"",K92/B75)</f>
        <v>0.53424657534246578</v>
      </c>
      <c r="N92" s="94">
        <f>IF(K83=0,"",M92-L92)</f>
        <v>0.15068493150684936</v>
      </c>
      <c r="O92" s="3"/>
      <c r="P92" s="29"/>
      <c r="Q92" s="22"/>
      <c r="R92" s="3"/>
    </row>
    <row r="93" spans="1:18" ht="12.75" customHeight="1" x14ac:dyDescent="0.2"/>
    <row r="94" spans="1:18" ht="12.75" customHeight="1" x14ac:dyDescent="0.2">
      <c r="L94" s="3"/>
      <c r="M94" s="3"/>
      <c r="O94" s="3"/>
    </row>
    <row r="95" spans="1:18" ht="26.25" x14ac:dyDescent="0.4">
      <c r="A95" s="2"/>
      <c r="B95" s="270" t="s">
        <v>99</v>
      </c>
      <c r="C95" s="271"/>
      <c r="D95" s="271"/>
      <c r="E95" s="271"/>
      <c r="F95" s="271"/>
      <c r="G95" s="271"/>
      <c r="H95" s="271"/>
      <c r="I95" s="271"/>
      <c r="J95" s="271"/>
      <c r="K95" s="179" t="s">
        <v>94</v>
      </c>
      <c r="L95" s="57"/>
      <c r="M95" s="57"/>
      <c r="N95" s="29"/>
      <c r="O95" s="3"/>
      <c r="P95" s="29"/>
      <c r="Q95" s="29"/>
      <c r="R95" s="29"/>
    </row>
    <row r="96" spans="1:18" ht="20.25" x14ac:dyDescent="0.2">
      <c r="A96" s="293" t="s">
        <v>10</v>
      </c>
      <c r="B96" s="273" t="s">
        <v>100</v>
      </c>
      <c r="C96" s="274"/>
      <c r="D96" s="274"/>
      <c r="E96" s="274"/>
      <c r="F96" s="274"/>
      <c r="G96" s="274"/>
      <c r="H96" s="274"/>
      <c r="I96" s="274"/>
      <c r="J96" s="275"/>
      <c r="K96" s="309" t="s">
        <v>11</v>
      </c>
      <c r="L96" s="269" t="s">
        <v>3</v>
      </c>
      <c r="M96" s="269" t="s">
        <v>4</v>
      </c>
      <c r="N96" s="278" t="s">
        <v>5</v>
      </c>
      <c r="O96" s="269" t="s">
        <v>6</v>
      </c>
      <c r="P96" s="267" t="s">
        <v>7</v>
      </c>
      <c r="Q96" s="267" t="s">
        <v>8</v>
      </c>
      <c r="R96" s="269" t="s">
        <v>101</v>
      </c>
    </row>
    <row r="97" spans="1:20" ht="15.75" x14ac:dyDescent="0.25">
      <c r="A97" s="268"/>
      <c r="B97" s="58" t="s">
        <v>102</v>
      </c>
      <c r="C97" s="58" t="s">
        <v>103</v>
      </c>
      <c r="D97" s="58" t="s">
        <v>104</v>
      </c>
      <c r="E97" s="58" t="s">
        <v>105</v>
      </c>
      <c r="F97" s="58" t="s">
        <v>106</v>
      </c>
      <c r="G97" s="58" t="s">
        <v>107</v>
      </c>
      <c r="H97" s="58" t="s">
        <v>108</v>
      </c>
      <c r="I97" s="58" t="s">
        <v>109</v>
      </c>
      <c r="J97" s="58" t="s">
        <v>110</v>
      </c>
      <c r="K97" s="310"/>
      <c r="L97" s="268"/>
      <c r="M97" s="268"/>
      <c r="N97" s="268"/>
      <c r="O97" s="268"/>
      <c r="P97" s="268"/>
      <c r="Q97" s="268"/>
      <c r="R97" s="268"/>
    </row>
    <row r="98" spans="1:20" ht="15.75" customHeight="1" x14ac:dyDescent="0.25">
      <c r="A98" s="58">
        <v>1501</v>
      </c>
      <c r="B98" s="59">
        <v>39</v>
      </c>
      <c r="C98" s="59"/>
      <c r="D98" s="59"/>
      <c r="E98" s="59"/>
      <c r="F98" s="59"/>
      <c r="G98" s="59"/>
      <c r="H98" s="59"/>
      <c r="I98" s="59"/>
      <c r="J98" s="59"/>
      <c r="K98" s="144"/>
      <c r="L98" s="220"/>
      <c r="M98" s="221"/>
      <c r="N98" s="222"/>
      <c r="O98" s="229"/>
      <c r="P98" s="63">
        <f>B98</f>
        <v>39</v>
      </c>
      <c r="Q98" s="230"/>
      <c r="R98" s="229"/>
    </row>
    <row r="99" spans="1:20" ht="15.75" customHeight="1" x14ac:dyDescent="0.25">
      <c r="A99" s="58">
        <v>1502</v>
      </c>
      <c r="B99" s="59"/>
      <c r="C99" s="59">
        <v>22</v>
      </c>
      <c r="D99" s="59"/>
      <c r="E99" s="59"/>
      <c r="F99" s="59"/>
      <c r="G99" s="59"/>
      <c r="H99" s="59"/>
      <c r="I99" s="59"/>
      <c r="J99" s="59"/>
      <c r="K99" s="144"/>
      <c r="L99" s="223"/>
      <c r="M99" s="129"/>
      <c r="N99" s="224"/>
      <c r="O99" s="67">
        <f>IF(C99=0,"",C99/B98)</f>
        <v>0.5641025641025641</v>
      </c>
      <c r="P99" s="68">
        <v>23</v>
      </c>
      <c r="Q99" s="231">
        <f t="shared" ref="Q99:Q106" si="8">IF(P99=0,"",P99/P98)</f>
        <v>0.58974358974358976</v>
      </c>
      <c r="R99" s="231">
        <f t="shared" ref="R99:R106" si="9">IF(P99=0,"",100%-Q99)</f>
        <v>0.41025641025641024</v>
      </c>
    </row>
    <row r="100" spans="1:20" ht="15.75" customHeight="1" x14ac:dyDescent="0.25">
      <c r="A100" s="58">
        <v>1601</v>
      </c>
      <c r="B100" s="59"/>
      <c r="C100" s="59"/>
      <c r="D100" s="59">
        <v>20</v>
      </c>
      <c r="E100" s="59"/>
      <c r="F100" s="59"/>
      <c r="G100" s="59"/>
      <c r="H100" s="59"/>
      <c r="I100" s="59"/>
      <c r="J100" s="59"/>
      <c r="K100" s="144"/>
      <c r="L100" s="223"/>
      <c r="M100" s="129"/>
      <c r="N100" s="224"/>
      <c r="O100" s="67">
        <f>IF(D100=0,"",D100/C99)</f>
        <v>0.90909090909090906</v>
      </c>
      <c r="P100" s="68">
        <v>22</v>
      </c>
      <c r="Q100" s="231">
        <f t="shared" si="8"/>
        <v>0.95652173913043481</v>
      </c>
      <c r="R100" s="231">
        <f t="shared" si="9"/>
        <v>4.3478260869565188E-2</v>
      </c>
      <c r="T100" s="8">
        <f>P100/P98</f>
        <v>0.5641025641025641</v>
      </c>
    </row>
    <row r="101" spans="1:20" ht="15.75" customHeight="1" x14ac:dyDescent="0.25">
      <c r="A101" s="58">
        <v>1602</v>
      </c>
      <c r="B101" s="59"/>
      <c r="C101" s="59"/>
      <c r="D101" s="59"/>
      <c r="E101" s="59">
        <v>18</v>
      </c>
      <c r="F101" s="59"/>
      <c r="G101" s="59"/>
      <c r="H101" s="59"/>
      <c r="I101" s="59"/>
      <c r="J101" s="59"/>
      <c r="K101" s="144"/>
      <c r="L101" s="223"/>
      <c r="M101" s="129"/>
      <c r="N101" s="224"/>
      <c r="O101" s="67">
        <f>IF(E101=0,"",E101/D100)</f>
        <v>0.9</v>
      </c>
      <c r="P101" s="68">
        <v>19</v>
      </c>
      <c r="Q101" s="231">
        <f t="shared" si="8"/>
        <v>0.86363636363636365</v>
      </c>
      <c r="R101" s="231">
        <f t="shared" si="9"/>
        <v>0.13636363636363635</v>
      </c>
    </row>
    <row r="102" spans="1:20" ht="15.75" customHeight="1" x14ac:dyDescent="0.25">
      <c r="A102" s="58">
        <v>1701</v>
      </c>
      <c r="B102" s="59"/>
      <c r="C102" s="59"/>
      <c r="D102" s="59"/>
      <c r="E102" s="59"/>
      <c r="F102" s="59">
        <v>15</v>
      </c>
      <c r="G102" s="59"/>
      <c r="H102" s="59"/>
      <c r="I102" s="59"/>
      <c r="J102" s="59"/>
      <c r="K102" s="144"/>
      <c r="L102" s="223"/>
      <c r="M102" s="129"/>
      <c r="N102" s="224"/>
      <c r="O102" s="67">
        <f>IF(F102=0,"",F102/E101)</f>
        <v>0.83333333333333337</v>
      </c>
      <c r="P102" s="68">
        <v>19</v>
      </c>
      <c r="Q102" s="231">
        <f t="shared" si="8"/>
        <v>1</v>
      </c>
      <c r="R102" s="231">
        <f t="shared" si="9"/>
        <v>0</v>
      </c>
    </row>
    <row r="103" spans="1:20" ht="15.75" customHeight="1" x14ac:dyDescent="0.25">
      <c r="A103" s="58">
        <v>1702</v>
      </c>
      <c r="B103" s="59"/>
      <c r="C103" s="59"/>
      <c r="D103" s="59"/>
      <c r="E103" s="59"/>
      <c r="F103" s="59"/>
      <c r="G103" s="59">
        <v>15</v>
      </c>
      <c r="H103" s="59"/>
      <c r="I103" s="59"/>
      <c r="J103" s="59"/>
      <c r="K103" s="144"/>
      <c r="L103" s="223"/>
      <c r="M103" s="129"/>
      <c r="N103" s="224"/>
      <c r="O103" s="67">
        <f>IF(G103=0,"",G103/F102)</f>
        <v>1</v>
      </c>
      <c r="P103" s="68">
        <v>18</v>
      </c>
      <c r="Q103" s="231">
        <f t="shared" si="8"/>
        <v>0.94736842105263153</v>
      </c>
      <c r="R103" s="231">
        <f t="shared" si="9"/>
        <v>5.2631578947368474E-2</v>
      </c>
    </row>
    <row r="104" spans="1:20" ht="15.75" customHeight="1" x14ac:dyDescent="0.25">
      <c r="A104" s="58">
        <v>1801</v>
      </c>
      <c r="B104" s="59"/>
      <c r="C104" s="59"/>
      <c r="D104" s="59"/>
      <c r="E104" s="59"/>
      <c r="F104" s="59"/>
      <c r="G104" s="59"/>
      <c r="H104" s="59">
        <v>15</v>
      </c>
      <c r="I104" s="59"/>
      <c r="J104" s="59"/>
      <c r="K104" s="144"/>
      <c r="L104" s="223"/>
      <c r="M104" s="129"/>
      <c r="N104" s="224"/>
      <c r="O104" s="67">
        <f>IF(H104=0,"",H104/G103)</f>
        <v>1</v>
      </c>
      <c r="P104" s="68">
        <v>18</v>
      </c>
      <c r="Q104" s="231">
        <f t="shared" si="8"/>
        <v>1</v>
      </c>
      <c r="R104" s="231">
        <f t="shared" si="9"/>
        <v>0</v>
      </c>
    </row>
    <row r="105" spans="1:20" ht="15.75" customHeight="1" x14ac:dyDescent="0.25">
      <c r="A105" s="58">
        <v>1802</v>
      </c>
      <c r="B105" s="59"/>
      <c r="C105" s="59"/>
      <c r="D105" s="59"/>
      <c r="E105" s="59"/>
      <c r="F105" s="59"/>
      <c r="G105" s="59"/>
      <c r="H105" s="59"/>
      <c r="I105" s="59">
        <v>15</v>
      </c>
      <c r="J105" s="59"/>
      <c r="K105" s="144"/>
      <c r="L105" s="223"/>
      <c r="M105" s="129"/>
      <c r="N105" s="224"/>
      <c r="O105" s="67">
        <f>IF(I105=0,"",I105/H104)</f>
        <v>1</v>
      </c>
      <c r="P105" s="68">
        <v>18</v>
      </c>
      <c r="Q105" s="231">
        <f t="shared" si="8"/>
        <v>1</v>
      </c>
      <c r="R105" s="231">
        <f t="shared" si="9"/>
        <v>0</v>
      </c>
    </row>
    <row r="106" spans="1:20" ht="15.75" customHeight="1" x14ac:dyDescent="0.25">
      <c r="A106" s="58">
        <v>1901</v>
      </c>
      <c r="B106" s="59"/>
      <c r="C106" s="59"/>
      <c r="D106" s="59"/>
      <c r="E106" s="59"/>
      <c r="F106" s="59"/>
      <c r="G106" s="59"/>
      <c r="H106" s="59"/>
      <c r="I106" s="59"/>
      <c r="J106" s="59">
        <v>15</v>
      </c>
      <c r="K106" s="144">
        <v>9</v>
      </c>
      <c r="L106" s="223"/>
      <c r="M106" s="129"/>
      <c r="N106" s="224"/>
      <c r="O106" s="71">
        <f>IF(J106=0,"",J106/I105)</f>
        <v>1</v>
      </c>
      <c r="P106" s="68">
        <v>18</v>
      </c>
      <c r="Q106" s="71">
        <f t="shared" si="8"/>
        <v>1</v>
      </c>
      <c r="R106" s="71">
        <f t="shared" si="9"/>
        <v>0</v>
      </c>
    </row>
    <row r="107" spans="1:20" ht="15.75" customHeight="1" x14ac:dyDescent="0.25">
      <c r="A107" s="58">
        <v>1902</v>
      </c>
      <c r="B107" s="59"/>
      <c r="C107" s="59"/>
      <c r="D107" s="59"/>
      <c r="E107" s="59"/>
      <c r="F107" s="59"/>
      <c r="G107" s="59"/>
      <c r="H107" s="59"/>
      <c r="I107" s="59"/>
      <c r="J107" s="59">
        <v>8</v>
      </c>
      <c r="K107" s="144">
        <v>6</v>
      </c>
      <c r="L107" s="223"/>
      <c r="M107" s="129"/>
      <c r="N107" s="225"/>
      <c r="O107" s="105"/>
      <c r="P107" s="68">
        <v>8</v>
      </c>
      <c r="Q107" s="105"/>
      <c r="R107" s="239"/>
    </row>
    <row r="108" spans="1:20" ht="15.75" customHeight="1" x14ac:dyDescent="0.25">
      <c r="A108" s="58">
        <v>2001</v>
      </c>
      <c r="B108" s="59"/>
      <c r="C108" s="59"/>
      <c r="D108" s="59"/>
      <c r="E108" s="59"/>
      <c r="F108" s="59"/>
      <c r="G108" s="59"/>
      <c r="H108" s="59"/>
      <c r="I108" s="59"/>
      <c r="J108" s="59">
        <v>1</v>
      </c>
      <c r="K108" s="144"/>
      <c r="L108" s="223"/>
      <c r="M108" s="129"/>
      <c r="N108" s="225"/>
      <c r="O108" s="233"/>
      <c r="P108" s="109">
        <v>3</v>
      </c>
      <c r="Q108" s="234"/>
      <c r="R108" s="233"/>
    </row>
    <row r="109" spans="1:20" ht="15.75" customHeight="1" x14ac:dyDescent="0.25">
      <c r="A109" s="58">
        <v>2002</v>
      </c>
      <c r="B109" s="59"/>
      <c r="C109" s="59"/>
      <c r="D109" s="59"/>
      <c r="E109" s="59"/>
      <c r="F109" s="59"/>
      <c r="G109" s="59"/>
      <c r="H109" s="59"/>
      <c r="I109" s="59"/>
      <c r="J109" s="59">
        <v>1</v>
      </c>
      <c r="K109" s="144">
        <v>1</v>
      </c>
      <c r="L109" s="223"/>
      <c r="M109" s="129"/>
      <c r="N109" s="225"/>
      <c r="O109" s="233"/>
      <c r="P109" s="109">
        <v>3</v>
      </c>
      <c r="Q109" s="234"/>
      <c r="R109" s="233"/>
    </row>
    <row r="110" spans="1:20" ht="15.75" customHeight="1" x14ac:dyDescent="0.25">
      <c r="A110" s="58">
        <v>2101</v>
      </c>
      <c r="B110" s="59"/>
      <c r="C110" s="59"/>
      <c r="D110" s="59"/>
      <c r="E110" s="59"/>
      <c r="F110" s="59"/>
      <c r="G110" s="59"/>
      <c r="H110" s="59"/>
      <c r="I110" s="59"/>
      <c r="J110" s="59">
        <v>2</v>
      </c>
      <c r="K110" s="144">
        <v>2</v>
      </c>
      <c r="L110" s="223"/>
      <c r="M110" s="129"/>
      <c r="N110" s="225"/>
      <c r="O110" s="233"/>
      <c r="P110" s="109">
        <v>2</v>
      </c>
      <c r="Q110" s="234"/>
      <c r="R110" s="233"/>
    </row>
    <row r="111" spans="1:20" ht="15.75" customHeight="1" x14ac:dyDescent="0.25">
      <c r="A111" s="58">
        <v>2102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144"/>
      <c r="L111" s="223"/>
      <c r="M111" s="129"/>
      <c r="N111" s="225"/>
      <c r="O111" s="129"/>
      <c r="P111" s="225"/>
      <c r="Q111" s="124"/>
      <c r="R111" s="233"/>
    </row>
    <row r="112" spans="1:20" ht="15.75" customHeight="1" x14ac:dyDescent="0.25">
      <c r="A112" s="58">
        <v>2201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144"/>
      <c r="L112" s="223"/>
      <c r="M112" s="129"/>
      <c r="N112" s="225"/>
      <c r="O112" s="191" t="s">
        <v>83</v>
      </c>
      <c r="P112" s="82">
        <v>9</v>
      </c>
      <c r="Q112" s="83">
        <f>K115</f>
        <v>18</v>
      </c>
      <c r="R112" s="193" t="s">
        <v>11</v>
      </c>
    </row>
    <row r="113" spans="1:20" ht="15.75" customHeight="1" x14ac:dyDescent="0.25">
      <c r="A113" s="58">
        <v>2202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144"/>
      <c r="L113" s="223"/>
      <c r="M113" s="129"/>
      <c r="N113" s="225"/>
      <c r="O113" s="192" t="s">
        <v>85</v>
      </c>
      <c r="P113" s="86">
        <f>P112/B98</f>
        <v>0.23076923076923078</v>
      </c>
      <c r="Q113" s="87">
        <f>P112/Q112</f>
        <v>0.5</v>
      </c>
      <c r="R113" s="194" t="s">
        <v>86</v>
      </c>
    </row>
    <row r="114" spans="1:20" ht="15.75" customHeight="1" x14ac:dyDescent="0.25">
      <c r="A114" s="58">
        <v>2301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144"/>
      <c r="L114" s="226"/>
      <c r="M114" s="227"/>
      <c r="N114" s="228"/>
      <c r="O114" s="90"/>
      <c r="P114" s="91"/>
      <c r="Q114" s="91"/>
      <c r="R114" s="113"/>
    </row>
    <row r="115" spans="1:20" ht="18" customHeight="1" x14ac:dyDescent="0.25">
      <c r="A115" s="28"/>
      <c r="B115" s="280" t="s">
        <v>111</v>
      </c>
      <c r="C115" s="280"/>
      <c r="D115" s="280"/>
      <c r="E115" s="280"/>
      <c r="F115" s="280"/>
      <c r="G115" s="280"/>
      <c r="H115" s="280"/>
      <c r="I115" s="280"/>
      <c r="J115" s="280"/>
      <c r="K115" s="93">
        <f>SUM(K98:K111)</f>
        <v>18</v>
      </c>
      <c r="L115" s="94">
        <f>IF(K106=0,"",K106/B98)</f>
        <v>0.23076923076923078</v>
      </c>
      <c r="M115" s="94">
        <f>IF(K115=0,"",K115/B98)</f>
        <v>0.46153846153846156</v>
      </c>
      <c r="N115" s="94">
        <f>IF(K106=0,"",M115-L115)</f>
        <v>0.23076923076923078</v>
      </c>
      <c r="O115" s="3"/>
      <c r="P115" s="29"/>
      <c r="Q115" s="22"/>
      <c r="R115" s="3"/>
    </row>
    <row r="116" spans="1:20" ht="12.75" customHeight="1" x14ac:dyDescent="0.2"/>
    <row r="117" spans="1:20" ht="12.75" customHeight="1" x14ac:dyDescent="0.2">
      <c r="L117" s="3"/>
      <c r="M117" s="3"/>
      <c r="O117" s="3"/>
    </row>
    <row r="118" spans="1:20" ht="26.25" x14ac:dyDescent="0.4">
      <c r="A118" s="2"/>
      <c r="B118" s="270" t="s">
        <v>99</v>
      </c>
      <c r="C118" s="271"/>
      <c r="D118" s="271"/>
      <c r="E118" s="271"/>
      <c r="F118" s="271"/>
      <c r="G118" s="271"/>
      <c r="H118" s="271"/>
      <c r="I118" s="271"/>
      <c r="J118" s="271"/>
      <c r="K118" s="179" t="s">
        <v>97</v>
      </c>
      <c r="L118" s="57"/>
      <c r="M118" s="57"/>
      <c r="N118" s="29"/>
      <c r="O118" s="3"/>
      <c r="P118" s="29"/>
      <c r="Q118" s="29"/>
      <c r="R118" s="29"/>
    </row>
    <row r="119" spans="1:20" ht="20.25" x14ac:dyDescent="0.2">
      <c r="A119" s="293" t="s">
        <v>10</v>
      </c>
      <c r="B119" s="273" t="s">
        <v>100</v>
      </c>
      <c r="C119" s="274"/>
      <c r="D119" s="274"/>
      <c r="E119" s="274"/>
      <c r="F119" s="274"/>
      <c r="G119" s="274"/>
      <c r="H119" s="274"/>
      <c r="I119" s="274"/>
      <c r="J119" s="275"/>
      <c r="K119" s="309" t="s">
        <v>11</v>
      </c>
      <c r="L119" s="269" t="s">
        <v>3</v>
      </c>
      <c r="M119" s="269" t="s">
        <v>4</v>
      </c>
      <c r="N119" s="278" t="s">
        <v>5</v>
      </c>
      <c r="O119" s="269" t="s">
        <v>6</v>
      </c>
      <c r="P119" s="267" t="s">
        <v>7</v>
      </c>
      <c r="Q119" s="267" t="s">
        <v>8</v>
      </c>
      <c r="R119" s="269" t="s">
        <v>101</v>
      </c>
    </row>
    <row r="120" spans="1:20" ht="15.75" x14ac:dyDescent="0.25">
      <c r="A120" s="268"/>
      <c r="B120" s="58" t="s">
        <v>102</v>
      </c>
      <c r="C120" s="58" t="s">
        <v>103</v>
      </c>
      <c r="D120" s="58" t="s">
        <v>104</v>
      </c>
      <c r="E120" s="58" t="s">
        <v>105</v>
      </c>
      <c r="F120" s="58" t="s">
        <v>106</v>
      </c>
      <c r="G120" s="58" t="s">
        <v>107</v>
      </c>
      <c r="H120" s="58" t="s">
        <v>108</v>
      </c>
      <c r="I120" s="58" t="s">
        <v>109</v>
      </c>
      <c r="J120" s="58" t="s">
        <v>110</v>
      </c>
      <c r="K120" s="310"/>
      <c r="L120" s="268"/>
      <c r="M120" s="268"/>
      <c r="N120" s="268"/>
      <c r="O120" s="268"/>
      <c r="P120" s="268"/>
      <c r="Q120" s="268"/>
      <c r="R120" s="268"/>
    </row>
    <row r="121" spans="1:20" ht="15.75" customHeight="1" x14ac:dyDescent="0.25">
      <c r="A121" s="58">
        <v>1502</v>
      </c>
      <c r="B121" s="59">
        <v>63</v>
      </c>
      <c r="C121" s="59"/>
      <c r="D121" s="59"/>
      <c r="E121" s="59"/>
      <c r="F121" s="59"/>
      <c r="G121" s="59"/>
      <c r="H121" s="59"/>
      <c r="I121" s="59"/>
      <c r="J121" s="59"/>
      <c r="K121" s="144"/>
      <c r="L121" s="220"/>
      <c r="M121" s="221"/>
      <c r="N121" s="222"/>
      <c r="O121" s="229"/>
      <c r="P121" s="63">
        <f>B121</f>
        <v>63</v>
      </c>
      <c r="Q121" s="230"/>
      <c r="R121" s="229"/>
    </row>
    <row r="122" spans="1:20" ht="15.75" customHeight="1" x14ac:dyDescent="0.25">
      <c r="A122" s="58">
        <v>1601</v>
      </c>
      <c r="B122" s="59"/>
      <c r="C122" s="59">
        <v>42</v>
      </c>
      <c r="D122" s="59"/>
      <c r="E122" s="59"/>
      <c r="F122" s="59"/>
      <c r="G122" s="59"/>
      <c r="H122" s="59"/>
      <c r="I122" s="59"/>
      <c r="J122" s="59"/>
      <c r="K122" s="144"/>
      <c r="L122" s="223"/>
      <c r="M122" s="129"/>
      <c r="N122" s="224"/>
      <c r="O122" s="67">
        <f>IF(C122=0,"",C122/B121)</f>
        <v>0.66666666666666663</v>
      </c>
      <c r="P122" s="68">
        <v>42</v>
      </c>
      <c r="Q122" s="231">
        <f t="shared" ref="Q122:Q129" si="10">IF(P122=0,"",P122/P121)</f>
        <v>0.66666666666666663</v>
      </c>
      <c r="R122" s="231">
        <f t="shared" ref="R122:R129" si="11">IF(P122=0,"",100%-Q122)</f>
        <v>0.33333333333333337</v>
      </c>
    </row>
    <row r="123" spans="1:20" ht="15.75" customHeight="1" x14ac:dyDescent="0.25">
      <c r="A123" s="58">
        <v>1602</v>
      </c>
      <c r="B123" s="59"/>
      <c r="C123" s="59"/>
      <c r="D123" s="59">
        <v>38</v>
      </c>
      <c r="E123" s="59"/>
      <c r="F123" s="59"/>
      <c r="G123" s="59"/>
      <c r="H123" s="59"/>
      <c r="I123" s="59"/>
      <c r="J123" s="59"/>
      <c r="K123" s="144"/>
      <c r="L123" s="223"/>
      <c r="M123" s="129"/>
      <c r="N123" s="224"/>
      <c r="O123" s="67">
        <f>IF(D123=0,"",D123/C122)</f>
        <v>0.90476190476190477</v>
      </c>
      <c r="P123" s="68">
        <v>41</v>
      </c>
      <c r="Q123" s="231">
        <f t="shared" si="10"/>
        <v>0.97619047619047616</v>
      </c>
      <c r="R123" s="231">
        <f t="shared" si="11"/>
        <v>2.3809523809523836E-2</v>
      </c>
      <c r="T123" s="8">
        <f>P123/P121</f>
        <v>0.65079365079365081</v>
      </c>
    </row>
    <row r="124" spans="1:20" ht="15.75" customHeight="1" x14ac:dyDescent="0.25">
      <c r="A124" s="58">
        <v>1701</v>
      </c>
      <c r="B124" s="59"/>
      <c r="C124" s="59"/>
      <c r="D124" s="59"/>
      <c r="E124" s="59">
        <v>25</v>
      </c>
      <c r="F124" s="59"/>
      <c r="G124" s="59"/>
      <c r="H124" s="59"/>
      <c r="I124" s="59"/>
      <c r="J124" s="59"/>
      <c r="K124" s="144"/>
      <c r="L124" s="223"/>
      <c r="M124" s="129"/>
      <c r="N124" s="224"/>
      <c r="O124" s="67">
        <f>IF(E124=0,"",E124/D123)</f>
        <v>0.65789473684210531</v>
      </c>
      <c r="P124" s="68">
        <v>36</v>
      </c>
      <c r="Q124" s="231">
        <f t="shared" si="10"/>
        <v>0.87804878048780488</v>
      </c>
      <c r="R124" s="231">
        <f t="shared" si="11"/>
        <v>0.12195121951219512</v>
      </c>
    </row>
    <row r="125" spans="1:20" ht="15.75" customHeight="1" x14ac:dyDescent="0.25">
      <c r="A125" s="58">
        <v>1702</v>
      </c>
      <c r="B125" s="59"/>
      <c r="C125" s="59"/>
      <c r="D125" s="59"/>
      <c r="E125" s="59"/>
      <c r="F125" s="59">
        <v>25</v>
      </c>
      <c r="G125" s="59"/>
      <c r="H125" s="59"/>
      <c r="I125" s="59"/>
      <c r="J125" s="59"/>
      <c r="K125" s="144"/>
      <c r="L125" s="223"/>
      <c r="M125" s="129"/>
      <c r="N125" s="224"/>
      <c r="O125" s="67">
        <f>IF(F125=0,"",F125/E124)</f>
        <v>1</v>
      </c>
      <c r="P125" s="68">
        <v>36</v>
      </c>
      <c r="Q125" s="231">
        <f t="shared" si="10"/>
        <v>1</v>
      </c>
      <c r="R125" s="231">
        <f t="shared" si="11"/>
        <v>0</v>
      </c>
    </row>
    <row r="126" spans="1:20" ht="15.75" customHeight="1" x14ac:dyDescent="0.25">
      <c r="A126" s="58">
        <v>1801</v>
      </c>
      <c r="B126" s="59"/>
      <c r="C126" s="59"/>
      <c r="D126" s="59"/>
      <c r="E126" s="59"/>
      <c r="F126" s="59"/>
      <c r="G126" s="59">
        <v>23</v>
      </c>
      <c r="H126" s="59"/>
      <c r="I126" s="59"/>
      <c r="J126" s="59"/>
      <c r="K126" s="144"/>
      <c r="L126" s="223"/>
      <c r="M126" s="129"/>
      <c r="N126" s="224"/>
      <c r="O126" s="67">
        <f>IF(G126=0,"",G126/F125)</f>
        <v>0.92</v>
      </c>
      <c r="P126" s="68">
        <v>32</v>
      </c>
      <c r="Q126" s="231">
        <f t="shared" si="10"/>
        <v>0.88888888888888884</v>
      </c>
      <c r="R126" s="231">
        <f t="shared" si="11"/>
        <v>0.11111111111111116</v>
      </c>
    </row>
    <row r="127" spans="1:20" ht="15.75" customHeight="1" x14ac:dyDescent="0.25">
      <c r="A127" s="58">
        <v>1802</v>
      </c>
      <c r="B127" s="59"/>
      <c r="C127" s="59"/>
      <c r="D127" s="59"/>
      <c r="E127" s="59"/>
      <c r="F127" s="59"/>
      <c r="G127" s="59"/>
      <c r="H127" s="59">
        <v>23</v>
      </c>
      <c r="I127" s="59"/>
      <c r="J127" s="59"/>
      <c r="K127" s="144"/>
      <c r="L127" s="223"/>
      <c r="M127" s="129"/>
      <c r="N127" s="224"/>
      <c r="O127" s="67">
        <f>IF(H127=0,"",H127/G126)</f>
        <v>1</v>
      </c>
      <c r="P127" s="68">
        <v>31</v>
      </c>
      <c r="Q127" s="231">
        <f t="shared" si="10"/>
        <v>0.96875</v>
      </c>
      <c r="R127" s="231">
        <f t="shared" si="11"/>
        <v>3.125E-2</v>
      </c>
    </row>
    <row r="128" spans="1:20" ht="15.75" customHeight="1" x14ac:dyDescent="0.25">
      <c r="A128" s="58">
        <v>1901</v>
      </c>
      <c r="B128" s="59"/>
      <c r="C128" s="59"/>
      <c r="D128" s="59"/>
      <c r="E128" s="59"/>
      <c r="F128" s="59"/>
      <c r="G128" s="59"/>
      <c r="H128" s="59"/>
      <c r="I128" s="59">
        <v>23</v>
      </c>
      <c r="J128" s="59"/>
      <c r="K128" s="144"/>
      <c r="L128" s="223"/>
      <c r="M128" s="129"/>
      <c r="N128" s="224"/>
      <c r="O128" s="67">
        <f>IF(I128=0,"",I128/H127)</f>
        <v>1</v>
      </c>
      <c r="P128" s="68">
        <v>29</v>
      </c>
      <c r="Q128" s="231">
        <f t="shared" si="10"/>
        <v>0.93548387096774188</v>
      </c>
      <c r="R128" s="231">
        <f t="shared" si="11"/>
        <v>6.4516129032258118E-2</v>
      </c>
    </row>
    <row r="129" spans="1:18" ht="15.75" customHeight="1" x14ac:dyDescent="0.25">
      <c r="A129" s="58">
        <v>1902</v>
      </c>
      <c r="B129" s="59"/>
      <c r="C129" s="59"/>
      <c r="D129" s="59"/>
      <c r="E129" s="59"/>
      <c r="F129" s="59"/>
      <c r="G129" s="59"/>
      <c r="H129" s="59"/>
      <c r="I129" s="59"/>
      <c r="J129" s="59">
        <v>23</v>
      </c>
      <c r="K129" s="144">
        <v>19</v>
      </c>
      <c r="L129" s="223"/>
      <c r="M129" s="129"/>
      <c r="N129" s="224"/>
      <c r="O129" s="71">
        <f>IF(J129=0,"",J129/I128)</f>
        <v>1</v>
      </c>
      <c r="P129" s="68">
        <v>29</v>
      </c>
      <c r="Q129" s="71">
        <f t="shared" si="10"/>
        <v>1</v>
      </c>
      <c r="R129" s="71">
        <f t="shared" si="11"/>
        <v>0</v>
      </c>
    </row>
    <row r="130" spans="1:18" ht="15.75" customHeight="1" x14ac:dyDescent="0.25">
      <c r="A130" s="58">
        <v>2001</v>
      </c>
      <c r="B130" s="59"/>
      <c r="C130" s="59"/>
      <c r="D130" s="59"/>
      <c r="E130" s="59"/>
      <c r="F130" s="59"/>
      <c r="G130" s="59"/>
      <c r="H130" s="59"/>
      <c r="I130" s="59"/>
      <c r="J130" s="59">
        <v>4</v>
      </c>
      <c r="K130" s="144"/>
      <c r="L130" s="223"/>
      <c r="M130" s="129"/>
      <c r="N130" s="225"/>
      <c r="O130" s="105"/>
      <c r="P130" s="68">
        <v>7</v>
      </c>
      <c r="Q130" s="105"/>
      <c r="R130" s="239"/>
    </row>
    <row r="131" spans="1:18" ht="15.75" customHeight="1" x14ac:dyDescent="0.25">
      <c r="A131" s="58">
        <v>2002</v>
      </c>
      <c r="B131" s="59"/>
      <c r="C131" s="59"/>
      <c r="D131" s="59"/>
      <c r="E131" s="59"/>
      <c r="F131" s="59"/>
      <c r="G131" s="59"/>
      <c r="H131" s="59"/>
      <c r="I131" s="59"/>
      <c r="J131" s="59">
        <v>4</v>
      </c>
      <c r="K131" s="144">
        <v>1</v>
      </c>
      <c r="L131" s="223"/>
      <c r="M131" s="129"/>
      <c r="N131" s="225"/>
      <c r="O131" s="233"/>
      <c r="P131" s="109">
        <v>7</v>
      </c>
      <c r="Q131" s="234"/>
      <c r="R131" s="233"/>
    </row>
    <row r="132" spans="1:18" ht="15.75" customHeight="1" x14ac:dyDescent="0.25">
      <c r="A132" s="58">
        <v>2101</v>
      </c>
      <c r="B132" s="59"/>
      <c r="C132" s="59"/>
      <c r="D132" s="59"/>
      <c r="E132" s="59"/>
      <c r="F132" s="59"/>
      <c r="G132" s="59"/>
      <c r="H132" s="59"/>
      <c r="I132" s="59"/>
      <c r="J132" s="59">
        <v>4</v>
      </c>
      <c r="K132" s="144">
        <v>3</v>
      </c>
      <c r="L132" s="223"/>
      <c r="M132" s="129"/>
      <c r="N132" s="225"/>
      <c r="O132" s="233"/>
      <c r="P132" s="109">
        <v>6</v>
      </c>
      <c r="Q132" s="234"/>
      <c r="R132" s="233"/>
    </row>
    <row r="133" spans="1:18" ht="15.75" customHeight="1" x14ac:dyDescent="0.25">
      <c r="A133" s="58">
        <v>2102</v>
      </c>
      <c r="B133" s="59"/>
      <c r="C133" s="59"/>
      <c r="D133" s="59"/>
      <c r="E133" s="59"/>
      <c r="F133" s="59"/>
      <c r="G133" s="59"/>
      <c r="H133" s="59"/>
      <c r="I133" s="59"/>
      <c r="J133" s="59">
        <v>1</v>
      </c>
      <c r="K133" s="144">
        <v>1</v>
      </c>
      <c r="L133" s="223"/>
      <c r="M133" s="129"/>
      <c r="N133" s="225"/>
      <c r="O133" s="233"/>
      <c r="P133" s="196">
        <v>3</v>
      </c>
      <c r="Q133" s="234"/>
      <c r="R133" s="233"/>
    </row>
    <row r="134" spans="1:18" ht="15.75" customHeight="1" x14ac:dyDescent="0.25">
      <c r="A134" s="58">
        <v>2201</v>
      </c>
      <c r="B134" s="59"/>
      <c r="C134" s="59"/>
      <c r="D134" s="59"/>
      <c r="E134" s="59"/>
      <c r="F134" s="59"/>
      <c r="G134" s="59"/>
      <c r="H134" s="59"/>
      <c r="I134" s="59"/>
      <c r="J134" s="59">
        <v>1</v>
      </c>
      <c r="K134" s="144">
        <v>1</v>
      </c>
      <c r="L134" s="223"/>
      <c r="M134" s="129"/>
      <c r="N134" s="225"/>
      <c r="O134" s="129"/>
      <c r="P134" s="198">
        <v>2</v>
      </c>
      <c r="Q134" s="124"/>
      <c r="R134" s="233"/>
    </row>
    <row r="135" spans="1:18" ht="15.75" customHeight="1" x14ac:dyDescent="0.25">
      <c r="A135" s="58">
        <v>2202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144"/>
      <c r="L135" s="223"/>
      <c r="M135" s="129"/>
      <c r="N135" s="225"/>
      <c r="O135" s="191" t="s">
        <v>83</v>
      </c>
      <c r="P135" s="197">
        <v>19</v>
      </c>
      <c r="Q135" s="83">
        <f>K138</f>
        <v>25</v>
      </c>
      <c r="R135" s="193" t="s">
        <v>11</v>
      </c>
    </row>
    <row r="136" spans="1:18" ht="15.75" customHeight="1" x14ac:dyDescent="0.25">
      <c r="A136" s="58">
        <v>2301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144"/>
      <c r="L136" s="223"/>
      <c r="M136" s="129"/>
      <c r="N136" s="225"/>
      <c r="O136" s="192" t="s">
        <v>85</v>
      </c>
      <c r="P136" s="86">
        <f>IF(P135/B121=0,"",P135/B121)</f>
        <v>0.30158730158730157</v>
      </c>
      <c r="Q136" s="87">
        <f>IF(P135/Q135=0,"",P135/Q135)</f>
        <v>0.76</v>
      </c>
      <c r="R136" s="194" t="s">
        <v>86</v>
      </c>
    </row>
    <row r="137" spans="1:18" ht="15.75" customHeight="1" x14ac:dyDescent="0.25">
      <c r="A137" s="58">
        <v>2302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144"/>
      <c r="L137" s="226"/>
      <c r="M137" s="227"/>
      <c r="N137" s="228"/>
      <c r="O137" s="90"/>
      <c r="P137" s="91"/>
      <c r="Q137" s="91"/>
      <c r="R137" s="113"/>
    </row>
    <row r="138" spans="1:18" ht="18" customHeight="1" x14ac:dyDescent="0.25">
      <c r="A138" s="28"/>
      <c r="B138" s="280" t="s">
        <v>111</v>
      </c>
      <c r="C138" s="280"/>
      <c r="D138" s="280"/>
      <c r="E138" s="280"/>
      <c r="F138" s="280"/>
      <c r="G138" s="280"/>
      <c r="H138" s="280"/>
      <c r="I138" s="280"/>
      <c r="J138" s="280"/>
      <c r="K138" s="93">
        <f>SUM(K121:K134)</f>
        <v>25</v>
      </c>
      <c r="L138" s="94">
        <f>IF(K129=0,"",K129/B121)</f>
        <v>0.30158730158730157</v>
      </c>
      <c r="M138" s="94">
        <f>IF(K138=0,"",K138/B121)</f>
        <v>0.3968253968253968</v>
      </c>
      <c r="N138" s="94">
        <f>IF(K129=0,"",M138-L138)</f>
        <v>9.5238095238095233E-2</v>
      </c>
      <c r="O138" s="3"/>
      <c r="P138" s="29"/>
      <c r="Q138" s="22"/>
      <c r="R138" s="3"/>
    </row>
    <row r="139" spans="1:18" ht="12.75" customHeight="1" x14ac:dyDescent="0.2">
      <c r="L139" s="3"/>
      <c r="M139" s="3"/>
      <c r="O139" s="3"/>
    </row>
    <row r="140" spans="1:18" ht="12.75" customHeight="1" x14ac:dyDescent="0.2">
      <c r="L140" s="3"/>
      <c r="M140" s="3"/>
      <c r="O140" s="3"/>
    </row>
    <row r="141" spans="1:18" ht="26.25" customHeight="1" x14ac:dyDescent="0.4">
      <c r="A141" s="2"/>
      <c r="B141" s="270" t="s">
        <v>99</v>
      </c>
      <c r="C141" s="271"/>
      <c r="D141" s="271"/>
      <c r="E141" s="271"/>
      <c r="F141" s="271"/>
      <c r="G141" s="271"/>
      <c r="H141" s="271"/>
      <c r="I141" s="271"/>
      <c r="J141" s="271"/>
      <c r="K141" s="179" t="s">
        <v>98</v>
      </c>
      <c r="L141" s="57"/>
      <c r="M141" s="57"/>
      <c r="N141" s="29"/>
      <c r="O141" s="3"/>
      <c r="P141" s="29"/>
      <c r="Q141" s="29"/>
      <c r="R141" s="29"/>
    </row>
    <row r="142" spans="1:18" ht="20.25" x14ac:dyDescent="0.2">
      <c r="A142" s="293" t="s">
        <v>10</v>
      </c>
      <c r="B142" s="273" t="s">
        <v>100</v>
      </c>
      <c r="C142" s="274"/>
      <c r="D142" s="274"/>
      <c r="E142" s="274"/>
      <c r="F142" s="274"/>
      <c r="G142" s="274"/>
      <c r="H142" s="274"/>
      <c r="I142" s="274"/>
      <c r="J142" s="275"/>
      <c r="K142" s="309" t="s">
        <v>11</v>
      </c>
      <c r="L142" s="269" t="s">
        <v>3</v>
      </c>
      <c r="M142" s="269" t="s">
        <v>4</v>
      </c>
      <c r="N142" s="278" t="s">
        <v>5</v>
      </c>
      <c r="O142" s="269" t="s">
        <v>6</v>
      </c>
      <c r="P142" s="267" t="s">
        <v>7</v>
      </c>
      <c r="Q142" s="267" t="s">
        <v>8</v>
      </c>
      <c r="R142" s="269" t="s">
        <v>101</v>
      </c>
    </row>
    <row r="143" spans="1:18" ht="15.75" x14ac:dyDescent="0.25">
      <c r="A143" s="268"/>
      <c r="B143" s="58" t="s">
        <v>102</v>
      </c>
      <c r="C143" s="58" t="s">
        <v>103</v>
      </c>
      <c r="D143" s="58" t="s">
        <v>104</v>
      </c>
      <c r="E143" s="58" t="s">
        <v>105</v>
      </c>
      <c r="F143" s="58" t="s">
        <v>106</v>
      </c>
      <c r="G143" s="58" t="s">
        <v>107</v>
      </c>
      <c r="H143" s="58" t="s">
        <v>108</v>
      </c>
      <c r="I143" s="58" t="s">
        <v>109</v>
      </c>
      <c r="J143" s="58" t="s">
        <v>110</v>
      </c>
      <c r="K143" s="310"/>
      <c r="L143" s="268"/>
      <c r="M143" s="268"/>
      <c r="N143" s="268"/>
      <c r="O143" s="268"/>
      <c r="P143" s="268"/>
      <c r="Q143" s="268"/>
      <c r="R143" s="268"/>
    </row>
    <row r="144" spans="1:18" ht="15.75" customHeight="1" x14ac:dyDescent="0.25">
      <c r="A144" s="58">
        <v>1601</v>
      </c>
      <c r="B144" s="59">
        <v>26</v>
      </c>
      <c r="C144" s="59"/>
      <c r="D144" s="59"/>
      <c r="E144" s="59"/>
      <c r="F144" s="59"/>
      <c r="G144" s="59"/>
      <c r="H144" s="59"/>
      <c r="I144" s="59"/>
      <c r="J144" s="59"/>
      <c r="K144" s="144"/>
      <c r="L144" s="220"/>
      <c r="M144" s="221"/>
      <c r="N144" s="222"/>
      <c r="O144" s="229"/>
      <c r="P144" s="63">
        <f>B144</f>
        <v>26</v>
      </c>
      <c r="Q144" s="230"/>
      <c r="R144" s="229"/>
    </row>
    <row r="145" spans="1:19" ht="15.75" customHeight="1" x14ac:dyDescent="0.25">
      <c r="A145" s="58">
        <v>1602</v>
      </c>
      <c r="B145" s="59"/>
      <c r="C145" s="59">
        <v>20</v>
      </c>
      <c r="D145" s="59"/>
      <c r="E145" s="59"/>
      <c r="F145" s="59"/>
      <c r="G145" s="59"/>
      <c r="H145" s="59"/>
      <c r="I145" s="59"/>
      <c r="J145" s="59"/>
      <c r="K145" s="144"/>
      <c r="L145" s="223"/>
      <c r="M145" s="129"/>
      <c r="N145" s="224"/>
      <c r="O145" s="67">
        <f>IF(C145=0,"",C145/B144)</f>
        <v>0.76923076923076927</v>
      </c>
      <c r="P145" s="68">
        <v>20</v>
      </c>
      <c r="Q145" s="231">
        <f t="shared" ref="Q145:Q152" si="12">IF(P145=0,"",P145/P144)</f>
        <v>0.76923076923076927</v>
      </c>
      <c r="R145" s="231">
        <f t="shared" ref="R145:R152" si="13">IF(P145=0,"",100%-Q145)</f>
        <v>0.23076923076923073</v>
      </c>
    </row>
    <row r="146" spans="1:19" ht="15.75" customHeight="1" x14ac:dyDescent="0.25">
      <c r="A146" s="58">
        <v>1701</v>
      </c>
      <c r="B146" s="59"/>
      <c r="C146" s="59"/>
      <c r="D146" s="59">
        <v>16</v>
      </c>
      <c r="E146" s="59"/>
      <c r="F146" s="59"/>
      <c r="G146" s="59"/>
      <c r="H146" s="59"/>
      <c r="I146" s="59"/>
      <c r="J146" s="59"/>
      <c r="K146" s="144"/>
      <c r="L146" s="223"/>
      <c r="M146" s="129"/>
      <c r="N146" s="224"/>
      <c r="O146" s="67">
        <f>IF(D146=0,"",D146/C145)</f>
        <v>0.8</v>
      </c>
      <c r="P146" s="68">
        <v>17</v>
      </c>
      <c r="Q146" s="231">
        <f t="shared" si="12"/>
        <v>0.85</v>
      </c>
      <c r="R146" s="231">
        <f t="shared" si="13"/>
        <v>0.15000000000000002</v>
      </c>
      <c r="S146" s="8">
        <f>P146/P144</f>
        <v>0.65384615384615385</v>
      </c>
    </row>
    <row r="147" spans="1:19" ht="15.75" customHeight="1" x14ac:dyDescent="0.25">
      <c r="A147" s="58">
        <v>1702</v>
      </c>
      <c r="B147" s="59"/>
      <c r="C147" s="59"/>
      <c r="D147" s="59"/>
      <c r="E147" s="59">
        <v>13</v>
      </c>
      <c r="F147" s="59"/>
      <c r="G147" s="59"/>
      <c r="H147" s="59"/>
      <c r="I147" s="59"/>
      <c r="J147" s="59"/>
      <c r="K147" s="144"/>
      <c r="L147" s="223"/>
      <c r="M147" s="129"/>
      <c r="N147" s="224"/>
      <c r="O147" s="67">
        <f>IF(E147=0,"",E147/D146)</f>
        <v>0.8125</v>
      </c>
      <c r="P147" s="68">
        <v>17</v>
      </c>
      <c r="Q147" s="231">
        <f t="shared" si="12"/>
        <v>1</v>
      </c>
      <c r="R147" s="231">
        <f t="shared" si="13"/>
        <v>0</v>
      </c>
    </row>
    <row r="148" spans="1:19" ht="15.75" customHeight="1" x14ac:dyDescent="0.25">
      <c r="A148" s="58">
        <v>1801</v>
      </c>
      <c r="B148" s="59"/>
      <c r="C148" s="59"/>
      <c r="D148" s="59"/>
      <c r="E148" s="59"/>
      <c r="F148" s="59">
        <v>13</v>
      </c>
      <c r="G148" s="59"/>
      <c r="H148" s="59"/>
      <c r="I148" s="59"/>
      <c r="J148" s="59"/>
      <c r="K148" s="144"/>
      <c r="L148" s="223"/>
      <c r="M148" s="129"/>
      <c r="N148" s="224"/>
      <c r="O148" s="67">
        <f>IF(F148=0,"",F148/E147)</f>
        <v>1</v>
      </c>
      <c r="P148" s="68">
        <v>17</v>
      </c>
      <c r="Q148" s="231">
        <f t="shared" si="12"/>
        <v>1</v>
      </c>
      <c r="R148" s="231">
        <f t="shared" si="13"/>
        <v>0</v>
      </c>
    </row>
    <row r="149" spans="1:19" ht="15.75" customHeight="1" x14ac:dyDescent="0.25">
      <c r="A149" s="58">
        <v>1802</v>
      </c>
      <c r="B149" s="59"/>
      <c r="C149" s="59"/>
      <c r="D149" s="59"/>
      <c r="E149" s="59"/>
      <c r="F149" s="59"/>
      <c r="G149" s="59">
        <v>13</v>
      </c>
      <c r="H149" s="59"/>
      <c r="I149" s="59"/>
      <c r="J149" s="59"/>
      <c r="K149" s="144"/>
      <c r="L149" s="223"/>
      <c r="M149" s="129"/>
      <c r="N149" s="224"/>
      <c r="O149" s="67">
        <f>IF(G149=0,"",G149/F148)</f>
        <v>1</v>
      </c>
      <c r="P149" s="68">
        <v>14</v>
      </c>
      <c r="Q149" s="231">
        <f t="shared" si="12"/>
        <v>0.82352941176470584</v>
      </c>
      <c r="R149" s="231">
        <f t="shared" si="13"/>
        <v>0.17647058823529416</v>
      </c>
    </row>
    <row r="150" spans="1:19" ht="15.75" customHeight="1" x14ac:dyDescent="0.25">
      <c r="A150" s="58">
        <v>1901</v>
      </c>
      <c r="B150" s="59"/>
      <c r="C150" s="59"/>
      <c r="D150" s="59"/>
      <c r="E150" s="59"/>
      <c r="F150" s="59"/>
      <c r="G150" s="59"/>
      <c r="H150" s="59">
        <v>13</v>
      </c>
      <c r="I150" s="59"/>
      <c r="J150" s="59"/>
      <c r="K150" s="144"/>
      <c r="L150" s="223"/>
      <c r="M150" s="129"/>
      <c r="N150" s="224"/>
      <c r="O150" s="67">
        <f>IF(H150=0,"",H150/G149)</f>
        <v>1</v>
      </c>
      <c r="P150" s="68">
        <v>14</v>
      </c>
      <c r="Q150" s="231">
        <f t="shared" si="12"/>
        <v>1</v>
      </c>
      <c r="R150" s="231">
        <f t="shared" si="13"/>
        <v>0</v>
      </c>
    </row>
    <row r="151" spans="1:19" ht="15.75" customHeight="1" x14ac:dyDescent="0.25">
      <c r="A151" s="58">
        <v>1902</v>
      </c>
      <c r="B151" s="59"/>
      <c r="C151" s="59"/>
      <c r="D151" s="59"/>
      <c r="E151" s="59"/>
      <c r="F151" s="59"/>
      <c r="G151" s="59"/>
      <c r="H151" s="59"/>
      <c r="I151" s="59">
        <v>13</v>
      </c>
      <c r="J151" s="59"/>
      <c r="K151" s="144"/>
      <c r="L151" s="223"/>
      <c r="M151" s="129"/>
      <c r="N151" s="224"/>
      <c r="O151" s="67">
        <f>IF(I151=0,"",I151/H150)</f>
        <v>1</v>
      </c>
      <c r="P151" s="68">
        <v>14</v>
      </c>
      <c r="Q151" s="231">
        <f t="shared" si="12"/>
        <v>1</v>
      </c>
      <c r="R151" s="231">
        <f t="shared" si="13"/>
        <v>0</v>
      </c>
    </row>
    <row r="152" spans="1:19" ht="15.75" customHeight="1" x14ac:dyDescent="0.25">
      <c r="A152" s="58">
        <v>2001</v>
      </c>
      <c r="B152" s="59"/>
      <c r="C152" s="59"/>
      <c r="D152" s="59"/>
      <c r="E152" s="59"/>
      <c r="F152" s="59"/>
      <c r="G152" s="59"/>
      <c r="H152" s="59"/>
      <c r="I152" s="59"/>
      <c r="J152" s="59">
        <v>13</v>
      </c>
      <c r="K152" s="144">
        <v>7</v>
      </c>
      <c r="L152" s="223"/>
      <c r="M152" s="129"/>
      <c r="N152" s="224"/>
      <c r="O152" s="71">
        <f>IF(J152=0,"",J152/I151)</f>
        <v>1</v>
      </c>
      <c r="P152" s="68">
        <v>14</v>
      </c>
      <c r="Q152" s="71">
        <f t="shared" si="12"/>
        <v>1</v>
      </c>
      <c r="R152" s="71">
        <f t="shared" si="13"/>
        <v>0</v>
      </c>
    </row>
    <row r="153" spans="1:19" ht="15.75" customHeight="1" x14ac:dyDescent="0.25">
      <c r="A153" s="58">
        <v>2002</v>
      </c>
      <c r="B153" s="59"/>
      <c r="C153" s="59"/>
      <c r="D153" s="59"/>
      <c r="E153" s="59"/>
      <c r="F153" s="59"/>
      <c r="G153" s="59"/>
      <c r="H153" s="59"/>
      <c r="I153" s="59"/>
      <c r="J153" s="59">
        <v>5</v>
      </c>
      <c r="K153" s="144">
        <v>2</v>
      </c>
      <c r="L153" s="223"/>
      <c r="M153" s="129"/>
      <c r="N153" s="225"/>
      <c r="O153" s="105"/>
      <c r="P153" s="68">
        <v>7</v>
      </c>
      <c r="Q153" s="105"/>
      <c r="R153" s="239"/>
    </row>
    <row r="154" spans="1:19" ht="15.75" customHeight="1" x14ac:dyDescent="0.25">
      <c r="A154" s="58">
        <v>2101</v>
      </c>
      <c r="B154" s="59"/>
      <c r="C154" s="59"/>
      <c r="D154" s="59"/>
      <c r="E154" s="59"/>
      <c r="F154" s="59"/>
      <c r="G154" s="59"/>
      <c r="H154" s="59"/>
      <c r="I154" s="59"/>
      <c r="J154" s="59">
        <v>2</v>
      </c>
      <c r="K154" s="144">
        <v>2</v>
      </c>
      <c r="L154" s="223"/>
      <c r="M154" s="129"/>
      <c r="N154" s="225"/>
      <c r="O154" s="233"/>
      <c r="P154" s="109">
        <v>4</v>
      </c>
      <c r="Q154" s="234"/>
      <c r="R154" s="233"/>
    </row>
    <row r="155" spans="1:19" ht="15.75" customHeight="1" x14ac:dyDescent="0.25">
      <c r="A155" s="58">
        <v>2102</v>
      </c>
      <c r="B155" s="59"/>
      <c r="C155" s="59"/>
      <c r="D155" s="59"/>
      <c r="E155" s="59"/>
      <c r="F155" s="59"/>
      <c r="G155" s="59"/>
      <c r="H155" s="59"/>
      <c r="I155" s="59"/>
      <c r="J155" s="59">
        <v>1</v>
      </c>
      <c r="K155" s="144">
        <v>1</v>
      </c>
      <c r="L155" s="223"/>
      <c r="M155" s="129"/>
      <c r="N155" s="225"/>
      <c r="O155" s="233"/>
      <c r="P155" s="109">
        <v>1</v>
      </c>
      <c r="Q155" s="234"/>
      <c r="R155" s="233"/>
    </row>
    <row r="156" spans="1:19" ht="15.75" customHeight="1" x14ac:dyDescent="0.25">
      <c r="A156" s="58">
        <v>2201</v>
      </c>
      <c r="B156" s="59"/>
      <c r="C156" s="59"/>
      <c r="D156" s="59"/>
      <c r="E156" s="59"/>
      <c r="F156" s="59"/>
      <c r="G156" s="59"/>
      <c r="H156" s="59"/>
      <c r="I156" s="59"/>
      <c r="J156" s="59">
        <v>1</v>
      </c>
      <c r="K156" s="144">
        <v>1</v>
      </c>
      <c r="L156" s="223"/>
      <c r="M156" s="129"/>
      <c r="N156" s="225"/>
      <c r="O156" s="233"/>
      <c r="P156" s="109">
        <v>1</v>
      </c>
      <c r="Q156" s="234"/>
      <c r="R156" s="233"/>
    </row>
    <row r="157" spans="1:19" ht="15.75" customHeight="1" x14ac:dyDescent="0.25">
      <c r="A157" s="58">
        <v>2202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144"/>
      <c r="L157" s="223"/>
      <c r="M157" s="129"/>
      <c r="N157" s="225"/>
      <c r="O157" s="129"/>
      <c r="P157" s="225"/>
      <c r="Q157" s="124"/>
      <c r="R157" s="233"/>
    </row>
    <row r="158" spans="1:19" ht="15.75" customHeight="1" x14ac:dyDescent="0.25">
      <c r="A158" s="58">
        <v>2301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144"/>
      <c r="L158" s="223"/>
      <c r="M158" s="129"/>
      <c r="N158" s="225"/>
      <c r="O158" s="191" t="s">
        <v>83</v>
      </c>
      <c r="P158" s="82">
        <v>6</v>
      </c>
      <c r="Q158" s="83">
        <f>K161</f>
        <v>13</v>
      </c>
      <c r="R158" s="193" t="s">
        <v>11</v>
      </c>
    </row>
    <row r="159" spans="1:19" ht="15.75" customHeight="1" x14ac:dyDescent="0.25">
      <c r="A159" s="58">
        <v>2302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223"/>
      <c r="M159" s="129"/>
      <c r="N159" s="225"/>
      <c r="O159" s="192" t="s">
        <v>85</v>
      </c>
      <c r="P159" s="86">
        <f>IF(P158/B144=0,"",P158/B144)</f>
        <v>0.23076923076923078</v>
      </c>
      <c r="Q159" s="87">
        <f>IF(P158/Q158=0,"",P158/Q158)</f>
        <v>0.46153846153846156</v>
      </c>
      <c r="R159" s="194" t="s">
        <v>86</v>
      </c>
    </row>
    <row r="160" spans="1:19" ht="15.75" customHeight="1" x14ac:dyDescent="0.25">
      <c r="A160" s="58">
        <v>2401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226"/>
      <c r="M160" s="227"/>
      <c r="N160" s="228"/>
      <c r="O160" s="90"/>
      <c r="P160" s="91"/>
      <c r="Q160" s="91"/>
      <c r="R160" s="113"/>
    </row>
    <row r="161" spans="1:19" ht="18" customHeight="1" x14ac:dyDescent="0.25">
      <c r="A161" s="28"/>
      <c r="B161" s="280" t="s">
        <v>111</v>
      </c>
      <c r="C161" s="280"/>
      <c r="D161" s="280"/>
      <c r="E161" s="280"/>
      <c r="F161" s="280"/>
      <c r="G161" s="280"/>
      <c r="H161" s="280"/>
      <c r="I161" s="280"/>
      <c r="J161" s="280"/>
      <c r="K161" s="93">
        <f>SUM(K144:K157)</f>
        <v>13</v>
      </c>
      <c r="L161" s="94">
        <f>IF(K152=0,"",K152/B144)</f>
        <v>0.26923076923076922</v>
      </c>
      <c r="M161" s="94">
        <f>IF(K161=0,"",K161/B144)</f>
        <v>0.5</v>
      </c>
      <c r="N161" s="94">
        <f>IF(K152=0,"",M161-L161)</f>
        <v>0.23076923076923078</v>
      </c>
      <c r="O161" s="3"/>
      <c r="P161" s="29"/>
      <c r="Q161" s="22"/>
      <c r="R161" s="3"/>
    </row>
    <row r="162" spans="1:19" ht="12.75" customHeight="1" x14ac:dyDescent="0.2">
      <c r="L162" s="3"/>
      <c r="M162" s="3"/>
      <c r="O162" s="3"/>
    </row>
    <row r="163" spans="1:19" ht="12.75" customHeight="1" x14ac:dyDescent="0.2">
      <c r="L163" s="3"/>
      <c r="M163" s="3"/>
      <c r="O163" s="3"/>
    </row>
    <row r="164" spans="1:19" ht="26.25" customHeight="1" x14ac:dyDescent="0.4">
      <c r="A164" s="2"/>
      <c r="B164" s="270" t="s">
        <v>99</v>
      </c>
      <c r="C164" s="271"/>
      <c r="D164" s="271"/>
      <c r="E164" s="271"/>
      <c r="F164" s="271"/>
      <c r="G164" s="271"/>
      <c r="H164" s="271"/>
      <c r="I164" s="271"/>
      <c r="J164" s="271"/>
      <c r="K164" s="179" t="s">
        <v>112</v>
      </c>
      <c r="L164" s="57"/>
      <c r="M164" s="57"/>
      <c r="N164" s="29"/>
      <c r="O164" s="3"/>
      <c r="P164" s="29"/>
      <c r="Q164" s="29"/>
      <c r="R164" s="29"/>
    </row>
    <row r="165" spans="1:19" ht="20.25" customHeight="1" x14ac:dyDescent="0.2">
      <c r="A165" s="293" t="s">
        <v>10</v>
      </c>
      <c r="B165" s="273" t="s">
        <v>100</v>
      </c>
      <c r="C165" s="274"/>
      <c r="D165" s="274"/>
      <c r="E165" s="274"/>
      <c r="F165" s="274"/>
      <c r="G165" s="274"/>
      <c r="H165" s="274"/>
      <c r="I165" s="274"/>
      <c r="J165" s="275"/>
      <c r="K165" s="309" t="s">
        <v>11</v>
      </c>
      <c r="L165" s="269" t="s">
        <v>3</v>
      </c>
      <c r="M165" s="269" t="s">
        <v>4</v>
      </c>
      <c r="N165" s="278" t="s">
        <v>5</v>
      </c>
      <c r="O165" s="269" t="s">
        <v>6</v>
      </c>
      <c r="P165" s="267" t="s">
        <v>7</v>
      </c>
      <c r="Q165" s="267" t="s">
        <v>8</v>
      </c>
      <c r="R165" s="269" t="s">
        <v>101</v>
      </c>
    </row>
    <row r="166" spans="1:19" ht="15.75" customHeight="1" x14ac:dyDescent="0.25">
      <c r="A166" s="268"/>
      <c r="B166" s="58" t="s">
        <v>102</v>
      </c>
      <c r="C166" s="58" t="s">
        <v>103</v>
      </c>
      <c r="D166" s="58" t="s">
        <v>104</v>
      </c>
      <c r="E166" s="58" t="s">
        <v>105</v>
      </c>
      <c r="F166" s="58" t="s">
        <v>106</v>
      </c>
      <c r="G166" s="58" t="s">
        <v>107</v>
      </c>
      <c r="H166" s="58" t="s">
        <v>108</v>
      </c>
      <c r="I166" s="58" t="s">
        <v>109</v>
      </c>
      <c r="J166" s="58" t="s">
        <v>110</v>
      </c>
      <c r="K166" s="310"/>
      <c r="L166" s="268"/>
      <c r="M166" s="268"/>
      <c r="N166" s="268"/>
      <c r="O166" s="268"/>
      <c r="P166" s="268"/>
      <c r="Q166" s="268"/>
      <c r="R166" s="268"/>
    </row>
    <row r="167" spans="1:19" ht="15.75" customHeight="1" x14ac:dyDescent="0.25">
      <c r="A167" s="58">
        <v>1602</v>
      </c>
      <c r="B167" s="59">
        <v>50</v>
      </c>
      <c r="C167" s="59"/>
      <c r="D167" s="59"/>
      <c r="E167" s="59"/>
      <c r="F167" s="59"/>
      <c r="G167" s="59"/>
      <c r="H167" s="59"/>
      <c r="I167" s="59"/>
      <c r="J167" s="59"/>
      <c r="K167" s="144"/>
      <c r="L167" s="220"/>
      <c r="M167" s="221"/>
      <c r="N167" s="222"/>
      <c r="O167" s="229"/>
      <c r="P167" s="63">
        <f>B167</f>
        <v>50</v>
      </c>
      <c r="Q167" s="230"/>
      <c r="R167" s="229"/>
    </row>
    <row r="168" spans="1:19" ht="15.75" customHeight="1" x14ac:dyDescent="0.25">
      <c r="A168" s="58">
        <v>1701</v>
      </c>
      <c r="B168" s="59"/>
      <c r="C168" s="59">
        <v>37</v>
      </c>
      <c r="D168" s="59"/>
      <c r="E168" s="59"/>
      <c r="F168" s="59"/>
      <c r="G168" s="59"/>
      <c r="H168" s="59"/>
      <c r="I168" s="59"/>
      <c r="J168" s="59"/>
      <c r="K168" s="144"/>
      <c r="L168" s="223"/>
      <c r="M168" s="129"/>
      <c r="N168" s="224"/>
      <c r="O168" s="67">
        <f>IF(C168=0,"",C168/B167)</f>
        <v>0.74</v>
      </c>
      <c r="P168" s="68">
        <v>37</v>
      </c>
      <c r="Q168" s="231">
        <f t="shared" ref="Q168:Q175" si="14">IF(P168=0,"",P168/P167)</f>
        <v>0.74</v>
      </c>
      <c r="R168" s="231">
        <f t="shared" ref="R168:R175" si="15">IF(P168=0,"",100%-Q168)</f>
        <v>0.26</v>
      </c>
    </row>
    <row r="169" spans="1:19" ht="15.75" customHeight="1" x14ac:dyDescent="0.25">
      <c r="A169" s="58">
        <v>1702</v>
      </c>
      <c r="B169" s="59"/>
      <c r="C169" s="59"/>
      <c r="D169" s="59">
        <v>31</v>
      </c>
      <c r="E169" s="59"/>
      <c r="F169" s="59"/>
      <c r="G169" s="59"/>
      <c r="H169" s="59"/>
      <c r="I169" s="59"/>
      <c r="J169" s="59"/>
      <c r="K169" s="144"/>
      <c r="L169" s="223"/>
      <c r="M169" s="129"/>
      <c r="N169" s="224"/>
      <c r="O169" s="67">
        <f>IF(D169=0,"",D169/C168)</f>
        <v>0.83783783783783783</v>
      </c>
      <c r="P169" s="68">
        <v>32</v>
      </c>
      <c r="Q169" s="231">
        <f t="shared" si="14"/>
        <v>0.86486486486486491</v>
      </c>
      <c r="R169" s="231">
        <f t="shared" si="15"/>
        <v>0.13513513513513509</v>
      </c>
      <c r="S169" s="8">
        <f>P169/P167</f>
        <v>0.64</v>
      </c>
    </row>
    <row r="170" spans="1:19" ht="15.75" customHeight="1" x14ac:dyDescent="0.25">
      <c r="A170" s="58">
        <v>1801</v>
      </c>
      <c r="B170" s="59"/>
      <c r="C170" s="59"/>
      <c r="D170" s="59"/>
      <c r="E170" s="59">
        <v>25</v>
      </c>
      <c r="F170" s="59"/>
      <c r="G170" s="59"/>
      <c r="H170" s="59"/>
      <c r="I170" s="59"/>
      <c r="J170" s="59"/>
      <c r="K170" s="144"/>
      <c r="L170" s="223"/>
      <c r="M170" s="129"/>
      <c r="N170" s="224"/>
      <c r="O170" s="67">
        <f>IF(E170=0,"",E170/D169)</f>
        <v>0.80645161290322576</v>
      </c>
      <c r="P170" s="68">
        <v>30</v>
      </c>
      <c r="Q170" s="231">
        <f t="shared" si="14"/>
        <v>0.9375</v>
      </c>
      <c r="R170" s="231">
        <f t="shared" si="15"/>
        <v>6.25E-2</v>
      </c>
    </row>
    <row r="171" spans="1:19" ht="15.75" customHeight="1" x14ac:dyDescent="0.25">
      <c r="A171" s="58">
        <v>1802</v>
      </c>
      <c r="B171" s="59"/>
      <c r="C171" s="59"/>
      <c r="D171" s="59"/>
      <c r="E171" s="59"/>
      <c r="F171" s="59">
        <v>22</v>
      </c>
      <c r="G171" s="59"/>
      <c r="H171" s="59"/>
      <c r="I171" s="59"/>
      <c r="J171" s="59"/>
      <c r="K171" s="144"/>
      <c r="L171" s="223"/>
      <c r="M171" s="129"/>
      <c r="N171" s="224"/>
      <c r="O171" s="67">
        <f>IF(F171=0,"",F171/E170)</f>
        <v>0.88</v>
      </c>
      <c r="P171" s="68">
        <v>27</v>
      </c>
      <c r="Q171" s="231">
        <f t="shared" si="14"/>
        <v>0.9</v>
      </c>
      <c r="R171" s="231">
        <f t="shared" si="15"/>
        <v>9.9999999999999978E-2</v>
      </c>
    </row>
    <row r="172" spans="1:19" ht="15.75" customHeight="1" x14ac:dyDescent="0.25">
      <c r="A172" s="58">
        <v>1901</v>
      </c>
      <c r="B172" s="59"/>
      <c r="C172" s="59"/>
      <c r="D172" s="59"/>
      <c r="E172" s="59"/>
      <c r="F172" s="59"/>
      <c r="G172" s="59">
        <v>22</v>
      </c>
      <c r="H172" s="59"/>
      <c r="I172" s="59"/>
      <c r="J172" s="59"/>
      <c r="K172" s="144"/>
      <c r="L172" s="223"/>
      <c r="M172" s="129"/>
      <c r="N172" s="224"/>
      <c r="O172" s="67">
        <f>IF(G172=0,"",G172/F171)</f>
        <v>1</v>
      </c>
      <c r="P172" s="68">
        <v>27</v>
      </c>
      <c r="Q172" s="231">
        <f t="shared" si="14"/>
        <v>1</v>
      </c>
      <c r="R172" s="231">
        <f t="shared" si="15"/>
        <v>0</v>
      </c>
    </row>
    <row r="173" spans="1:19" ht="15.75" customHeight="1" x14ac:dyDescent="0.25">
      <c r="A173" s="58">
        <v>1902</v>
      </c>
      <c r="B173" s="59"/>
      <c r="C173" s="59"/>
      <c r="D173" s="59"/>
      <c r="E173" s="59"/>
      <c r="F173" s="59"/>
      <c r="G173" s="59"/>
      <c r="H173" s="59">
        <v>21</v>
      </c>
      <c r="I173" s="59"/>
      <c r="J173" s="59"/>
      <c r="K173" s="144"/>
      <c r="L173" s="223"/>
      <c r="M173" s="129"/>
      <c r="N173" s="224"/>
      <c r="O173" s="67">
        <f>IF(H173=0,"",H173/G172)</f>
        <v>0.95454545454545459</v>
      </c>
      <c r="P173" s="68">
        <v>27</v>
      </c>
      <c r="Q173" s="231">
        <f t="shared" si="14"/>
        <v>1</v>
      </c>
      <c r="R173" s="231">
        <f t="shared" si="15"/>
        <v>0</v>
      </c>
    </row>
    <row r="174" spans="1:19" ht="15.75" customHeight="1" x14ac:dyDescent="0.25">
      <c r="A174" s="58">
        <v>2001</v>
      </c>
      <c r="B174" s="59"/>
      <c r="C174" s="59"/>
      <c r="D174" s="59"/>
      <c r="E174" s="59"/>
      <c r="F174" s="59"/>
      <c r="G174" s="59"/>
      <c r="H174" s="59"/>
      <c r="I174" s="59">
        <v>20</v>
      </c>
      <c r="J174" s="59"/>
      <c r="K174" s="144"/>
      <c r="L174" s="223"/>
      <c r="M174" s="129"/>
      <c r="N174" s="224"/>
      <c r="O174" s="67">
        <f>IF(I174=0,"",I174/H173)</f>
        <v>0.95238095238095233</v>
      </c>
      <c r="P174" s="68">
        <v>26</v>
      </c>
      <c r="Q174" s="231">
        <f t="shared" si="14"/>
        <v>0.96296296296296291</v>
      </c>
      <c r="R174" s="231">
        <f t="shared" si="15"/>
        <v>3.703703703703709E-2</v>
      </c>
    </row>
    <row r="175" spans="1:19" ht="15.75" customHeight="1" x14ac:dyDescent="0.25">
      <c r="A175" s="58">
        <v>2002</v>
      </c>
      <c r="B175" s="59"/>
      <c r="C175" s="59"/>
      <c r="D175" s="59"/>
      <c r="E175" s="59"/>
      <c r="F175" s="59"/>
      <c r="G175" s="59"/>
      <c r="H175" s="59"/>
      <c r="I175" s="59"/>
      <c r="J175" s="59">
        <v>16</v>
      </c>
      <c r="K175" s="144">
        <v>13</v>
      </c>
      <c r="L175" s="223"/>
      <c r="M175" s="129"/>
      <c r="N175" s="224"/>
      <c r="O175" s="71">
        <f>IF(J175=0,"",J175/I174)</f>
        <v>0.8</v>
      </c>
      <c r="P175" s="68">
        <v>26</v>
      </c>
      <c r="Q175" s="71">
        <f t="shared" si="14"/>
        <v>1</v>
      </c>
      <c r="R175" s="71">
        <f t="shared" si="15"/>
        <v>0</v>
      </c>
    </row>
    <row r="176" spans="1:19" ht="15.75" customHeight="1" x14ac:dyDescent="0.25">
      <c r="A176" s="58">
        <v>2101</v>
      </c>
      <c r="B176" s="59"/>
      <c r="C176" s="59"/>
      <c r="D176" s="59"/>
      <c r="E176" s="59"/>
      <c r="F176" s="59"/>
      <c r="G176" s="59"/>
      <c r="H176" s="59"/>
      <c r="I176" s="59"/>
      <c r="J176" s="59">
        <v>9</v>
      </c>
      <c r="K176" s="144">
        <v>7</v>
      </c>
      <c r="L176" s="223"/>
      <c r="M176" s="129"/>
      <c r="N176" s="225"/>
      <c r="O176" s="105"/>
      <c r="P176" s="68">
        <v>11</v>
      </c>
      <c r="Q176" s="105"/>
      <c r="R176" s="239"/>
    </row>
    <row r="177" spans="1:19" ht="15.75" customHeight="1" x14ac:dyDescent="0.25">
      <c r="A177" s="58">
        <v>2102</v>
      </c>
      <c r="B177" s="59"/>
      <c r="C177" s="59"/>
      <c r="D177" s="59"/>
      <c r="E177" s="59"/>
      <c r="F177" s="59"/>
      <c r="G177" s="59"/>
      <c r="H177" s="59"/>
      <c r="I177" s="59"/>
      <c r="J177" s="59">
        <v>3</v>
      </c>
      <c r="K177" s="144">
        <v>3</v>
      </c>
      <c r="L177" s="223"/>
      <c r="M177" s="129"/>
      <c r="N177" s="225"/>
      <c r="O177" s="233"/>
      <c r="P177" s="109">
        <v>4</v>
      </c>
      <c r="Q177" s="234"/>
      <c r="R177" s="233"/>
    </row>
    <row r="178" spans="1:19" ht="15.75" customHeight="1" x14ac:dyDescent="0.25">
      <c r="A178" s="58">
        <v>2201</v>
      </c>
      <c r="B178" s="59"/>
      <c r="C178" s="59"/>
      <c r="D178" s="59"/>
      <c r="E178" s="59"/>
      <c r="F178" s="59"/>
      <c r="G178" s="59"/>
      <c r="H178" s="59"/>
      <c r="I178" s="59"/>
      <c r="J178" s="59">
        <v>1</v>
      </c>
      <c r="K178" s="144"/>
      <c r="L178" s="223"/>
      <c r="M178" s="129"/>
      <c r="N178" s="225"/>
      <c r="O178" s="233"/>
      <c r="P178" s="109">
        <v>2</v>
      </c>
      <c r="Q178" s="234"/>
      <c r="R178" s="233"/>
    </row>
    <row r="179" spans="1:19" ht="15.75" customHeight="1" x14ac:dyDescent="0.25">
      <c r="A179" s="58">
        <v>2202</v>
      </c>
      <c r="B179" s="59"/>
      <c r="C179" s="59"/>
      <c r="D179" s="59"/>
      <c r="E179" s="59"/>
      <c r="F179" s="59"/>
      <c r="G179" s="59"/>
      <c r="H179" s="59"/>
      <c r="I179" s="59"/>
      <c r="J179" s="59">
        <v>1</v>
      </c>
      <c r="K179" s="144">
        <v>2</v>
      </c>
      <c r="L179" s="223"/>
      <c r="M179" s="129"/>
      <c r="N179" s="225"/>
      <c r="O179" s="233"/>
      <c r="P179" s="109">
        <v>2</v>
      </c>
      <c r="Q179" s="234"/>
      <c r="R179" s="233"/>
    </row>
    <row r="180" spans="1:19" ht="15.75" customHeight="1" x14ac:dyDescent="0.25">
      <c r="A180" s="58">
        <v>2301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144"/>
      <c r="L180" s="223"/>
      <c r="M180" s="129"/>
      <c r="N180" s="225"/>
      <c r="O180" s="129"/>
      <c r="P180" s="225"/>
      <c r="Q180" s="124"/>
      <c r="R180" s="233"/>
    </row>
    <row r="181" spans="1:19" ht="15.75" customHeight="1" x14ac:dyDescent="0.25">
      <c r="A181" s="58">
        <v>2302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144"/>
      <c r="L181" s="223"/>
      <c r="M181" s="129"/>
      <c r="N181" s="225"/>
      <c r="O181" s="191" t="s">
        <v>83</v>
      </c>
      <c r="P181" s="82">
        <v>15</v>
      </c>
      <c r="Q181" s="83">
        <f>IF(SUM(K173:K177)=0,"",SUM(K173:K177))</f>
        <v>23</v>
      </c>
      <c r="R181" s="193" t="s">
        <v>11</v>
      </c>
    </row>
    <row r="182" spans="1:19" ht="15.75" customHeight="1" x14ac:dyDescent="0.25">
      <c r="A182" s="58">
        <v>2401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144"/>
      <c r="L182" s="223"/>
      <c r="M182" s="129"/>
      <c r="N182" s="225"/>
      <c r="O182" s="192" t="s">
        <v>85</v>
      </c>
      <c r="P182" s="86">
        <f>IF(P181/B167=0,"",P181/B167)</f>
        <v>0.3</v>
      </c>
      <c r="Q182" s="87">
        <f>IF(P181/Q181=0,"",P181/Q181)</f>
        <v>0.65217391304347827</v>
      </c>
      <c r="R182" s="194" t="s">
        <v>86</v>
      </c>
    </row>
    <row r="183" spans="1:19" ht="15.75" customHeight="1" x14ac:dyDescent="0.25">
      <c r="A183" s="58">
        <v>2402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144"/>
      <c r="L183" s="226"/>
      <c r="M183" s="227"/>
      <c r="N183" s="228"/>
      <c r="O183" s="90"/>
      <c r="P183" s="91"/>
      <c r="Q183" s="91"/>
      <c r="R183" s="113"/>
    </row>
    <row r="184" spans="1:19" ht="18" customHeight="1" x14ac:dyDescent="0.25">
      <c r="A184" s="28"/>
      <c r="B184" s="280" t="s">
        <v>111</v>
      </c>
      <c r="C184" s="280"/>
      <c r="D184" s="280"/>
      <c r="E184" s="280"/>
      <c r="F184" s="280"/>
      <c r="G184" s="280"/>
      <c r="H184" s="280"/>
      <c r="I184" s="280"/>
      <c r="J184" s="280"/>
      <c r="K184" s="93">
        <f>SUM(K167:K180)</f>
        <v>25</v>
      </c>
      <c r="L184" s="94">
        <f>IF(K175=0,"",K175/B167)</f>
        <v>0.26</v>
      </c>
      <c r="M184" s="94">
        <f>IF(K184=0,"",K184/B167)</f>
        <v>0.5</v>
      </c>
      <c r="N184" s="94">
        <f>IF(K175=0,"",M184-L184)</f>
        <v>0.24</v>
      </c>
      <c r="O184" s="3"/>
      <c r="P184" s="29"/>
      <c r="Q184" s="22"/>
      <c r="R184" s="3"/>
    </row>
    <row r="185" spans="1:19" ht="12.75" customHeight="1" x14ac:dyDescent="0.2"/>
    <row r="186" spans="1:19" ht="12.75" customHeight="1" x14ac:dyDescent="0.2"/>
    <row r="187" spans="1:19" ht="26.25" customHeight="1" x14ac:dyDescent="0.4">
      <c r="A187" s="2"/>
      <c r="B187" s="270" t="s">
        <v>99</v>
      </c>
      <c r="C187" s="271"/>
      <c r="D187" s="271"/>
      <c r="E187" s="271"/>
      <c r="F187" s="271"/>
      <c r="G187" s="271"/>
      <c r="H187" s="271"/>
      <c r="I187" s="271"/>
      <c r="J187" s="271"/>
      <c r="K187" s="179" t="s">
        <v>113</v>
      </c>
      <c r="L187" s="57"/>
      <c r="M187" s="57"/>
      <c r="N187" s="29"/>
      <c r="O187" s="3"/>
      <c r="P187" s="29"/>
      <c r="Q187" s="29"/>
      <c r="R187" s="29"/>
    </row>
    <row r="188" spans="1:19" ht="20.25" customHeight="1" x14ac:dyDescent="0.2">
      <c r="A188" s="293" t="s">
        <v>10</v>
      </c>
      <c r="B188" s="273" t="s">
        <v>100</v>
      </c>
      <c r="C188" s="274"/>
      <c r="D188" s="274"/>
      <c r="E188" s="274"/>
      <c r="F188" s="274"/>
      <c r="G188" s="274"/>
      <c r="H188" s="274"/>
      <c r="I188" s="274"/>
      <c r="J188" s="275"/>
      <c r="K188" s="309" t="s">
        <v>11</v>
      </c>
      <c r="L188" s="269" t="s">
        <v>3</v>
      </c>
      <c r="M188" s="269" t="s">
        <v>4</v>
      </c>
      <c r="N188" s="278" t="s">
        <v>5</v>
      </c>
      <c r="O188" s="269" t="s">
        <v>6</v>
      </c>
      <c r="P188" s="267" t="s">
        <v>7</v>
      </c>
      <c r="Q188" s="267" t="s">
        <v>8</v>
      </c>
      <c r="R188" s="269" t="s">
        <v>101</v>
      </c>
    </row>
    <row r="189" spans="1:19" ht="15.75" customHeight="1" x14ac:dyDescent="0.25">
      <c r="A189" s="268"/>
      <c r="B189" s="58" t="s">
        <v>102</v>
      </c>
      <c r="C189" s="58" t="s">
        <v>103</v>
      </c>
      <c r="D189" s="58" t="s">
        <v>104</v>
      </c>
      <c r="E189" s="58" t="s">
        <v>105</v>
      </c>
      <c r="F189" s="58" t="s">
        <v>106</v>
      </c>
      <c r="G189" s="58" t="s">
        <v>107</v>
      </c>
      <c r="H189" s="58" t="s">
        <v>108</v>
      </c>
      <c r="I189" s="58" t="s">
        <v>109</v>
      </c>
      <c r="J189" s="58" t="s">
        <v>110</v>
      </c>
      <c r="K189" s="310"/>
      <c r="L189" s="268"/>
      <c r="M189" s="268"/>
      <c r="N189" s="268"/>
      <c r="O189" s="268"/>
      <c r="P189" s="268"/>
      <c r="Q189" s="268"/>
      <c r="R189" s="268"/>
    </row>
    <row r="190" spans="1:19" ht="15.75" customHeight="1" x14ac:dyDescent="0.25">
      <c r="A190" s="58">
        <v>1701</v>
      </c>
      <c r="B190" s="59">
        <v>29</v>
      </c>
      <c r="C190" s="59"/>
      <c r="D190" s="59"/>
      <c r="E190" s="59"/>
      <c r="F190" s="59"/>
      <c r="G190" s="59"/>
      <c r="H190" s="59"/>
      <c r="I190" s="59"/>
      <c r="J190" s="59"/>
      <c r="K190" s="144"/>
      <c r="L190" s="220"/>
      <c r="M190" s="221"/>
      <c r="N190" s="222"/>
      <c r="O190" s="229"/>
      <c r="P190" s="63">
        <f>B190</f>
        <v>29</v>
      </c>
      <c r="Q190" s="230"/>
      <c r="R190" s="229"/>
    </row>
    <row r="191" spans="1:19" ht="15.75" customHeight="1" x14ac:dyDescent="0.25">
      <c r="A191" s="58">
        <v>1702</v>
      </c>
      <c r="B191" s="59"/>
      <c r="C191" s="59">
        <v>19</v>
      </c>
      <c r="D191" s="59"/>
      <c r="E191" s="59"/>
      <c r="F191" s="59"/>
      <c r="G191" s="59"/>
      <c r="H191" s="59"/>
      <c r="I191" s="59"/>
      <c r="J191" s="59"/>
      <c r="K191" s="144"/>
      <c r="L191" s="223"/>
      <c r="M191" s="129"/>
      <c r="N191" s="224"/>
      <c r="O191" s="67">
        <f>IF(C191=0,"",C191/B190)</f>
        <v>0.65517241379310343</v>
      </c>
      <c r="P191" s="68">
        <v>19</v>
      </c>
      <c r="Q191" s="231">
        <f t="shared" ref="Q191:Q198" si="16">IF(P191=0,"",P191/P190)</f>
        <v>0.65517241379310343</v>
      </c>
      <c r="R191" s="231">
        <f t="shared" ref="R191:R198" si="17">IF(P191=0,"",100%-Q191)</f>
        <v>0.34482758620689657</v>
      </c>
    </row>
    <row r="192" spans="1:19" ht="15.75" customHeight="1" x14ac:dyDescent="0.25">
      <c r="A192" s="58">
        <v>1801</v>
      </c>
      <c r="B192" s="59"/>
      <c r="C192" s="59"/>
      <c r="D192" s="59">
        <v>9</v>
      </c>
      <c r="E192" s="59"/>
      <c r="F192" s="59"/>
      <c r="G192" s="59"/>
      <c r="H192" s="59"/>
      <c r="I192" s="59"/>
      <c r="J192" s="59"/>
      <c r="K192" s="144"/>
      <c r="L192" s="223"/>
      <c r="M192" s="129"/>
      <c r="N192" s="224"/>
      <c r="O192" s="67">
        <f>IF(D192=0,"",D192/C191)</f>
        <v>0.47368421052631576</v>
      </c>
      <c r="P192" s="68">
        <v>14</v>
      </c>
      <c r="Q192" s="231">
        <f t="shared" si="16"/>
        <v>0.73684210526315785</v>
      </c>
      <c r="R192" s="231">
        <f t="shared" si="17"/>
        <v>0.26315789473684215</v>
      </c>
      <c r="S192" s="8">
        <f>P192/P190</f>
        <v>0.48275862068965519</v>
      </c>
    </row>
    <row r="193" spans="1:18" ht="15.75" customHeight="1" x14ac:dyDescent="0.25">
      <c r="A193" s="58">
        <v>1802</v>
      </c>
      <c r="B193" s="59"/>
      <c r="C193" s="59"/>
      <c r="D193" s="59"/>
      <c r="E193" s="59">
        <v>5</v>
      </c>
      <c r="F193" s="59"/>
      <c r="G193" s="59"/>
      <c r="H193" s="59"/>
      <c r="I193" s="59"/>
      <c r="J193" s="59"/>
      <c r="K193" s="144"/>
      <c r="L193" s="223"/>
      <c r="M193" s="129"/>
      <c r="N193" s="224"/>
      <c r="O193" s="67">
        <f>IF(E193=0,"",E193/D192)</f>
        <v>0.55555555555555558</v>
      </c>
      <c r="P193" s="68">
        <v>11</v>
      </c>
      <c r="Q193" s="231">
        <f t="shared" si="16"/>
        <v>0.7857142857142857</v>
      </c>
      <c r="R193" s="231">
        <f t="shared" si="17"/>
        <v>0.2142857142857143</v>
      </c>
    </row>
    <row r="194" spans="1:18" ht="15.75" customHeight="1" x14ac:dyDescent="0.25">
      <c r="A194" s="58">
        <v>1901</v>
      </c>
      <c r="B194" s="59"/>
      <c r="C194" s="59"/>
      <c r="D194" s="59"/>
      <c r="E194" s="59"/>
      <c r="F194" s="59">
        <v>5</v>
      </c>
      <c r="G194" s="59"/>
      <c r="H194" s="59"/>
      <c r="I194" s="59"/>
      <c r="J194" s="59"/>
      <c r="K194" s="144"/>
      <c r="L194" s="223"/>
      <c r="M194" s="129"/>
      <c r="N194" s="224"/>
      <c r="O194" s="67">
        <f>IF(F194=0,"",F194/E193)</f>
        <v>1</v>
      </c>
      <c r="P194" s="68">
        <v>10</v>
      </c>
      <c r="Q194" s="231">
        <f t="shared" si="16"/>
        <v>0.90909090909090906</v>
      </c>
      <c r="R194" s="231">
        <f t="shared" si="17"/>
        <v>9.0909090909090939E-2</v>
      </c>
    </row>
    <row r="195" spans="1:18" ht="15.75" customHeight="1" x14ac:dyDescent="0.25">
      <c r="A195" s="58">
        <v>1902</v>
      </c>
      <c r="B195" s="59"/>
      <c r="C195" s="59"/>
      <c r="D195" s="59"/>
      <c r="E195" s="59"/>
      <c r="F195" s="59"/>
      <c r="G195" s="59">
        <v>5</v>
      </c>
      <c r="H195" s="59"/>
      <c r="I195" s="59"/>
      <c r="J195" s="59"/>
      <c r="K195" s="144"/>
      <c r="L195" s="223"/>
      <c r="M195" s="129"/>
      <c r="N195" s="224"/>
      <c r="O195" s="67">
        <f>IF(G195=0,"",G195/F194)</f>
        <v>1</v>
      </c>
      <c r="P195" s="68">
        <v>8</v>
      </c>
      <c r="Q195" s="231">
        <f t="shared" si="16"/>
        <v>0.8</v>
      </c>
      <c r="R195" s="231">
        <f t="shared" si="17"/>
        <v>0.19999999999999996</v>
      </c>
    </row>
    <row r="196" spans="1:18" ht="15.75" customHeight="1" x14ac:dyDescent="0.25">
      <c r="A196" s="58">
        <v>2001</v>
      </c>
      <c r="B196" s="59"/>
      <c r="C196" s="59"/>
      <c r="D196" s="59"/>
      <c r="E196" s="59"/>
      <c r="F196" s="59"/>
      <c r="G196" s="59"/>
      <c r="H196" s="59">
        <v>5</v>
      </c>
      <c r="I196" s="59"/>
      <c r="J196" s="59"/>
      <c r="K196" s="144"/>
      <c r="L196" s="223"/>
      <c r="M196" s="129"/>
      <c r="N196" s="224"/>
      <c r="O196" s="67">
        <f>IF(H196=0,"",H196/G195)</f>
        <v>1</v>
      </c>
      <c r="P196" s="68">
        <v>8</v>
      </c>
      <c r="Q196" s="231">
        <f t="shared" si="16"/>
        <v>1</v>
      </c>
      <c r="R196" s="231">
        <f t="shared" si="17"/>
        <v>0</v>
      </c>
    </row>
    <row r="197" spans="1:18" ht="15.75" customHeight="1" x14ac:dyDescent="0.25">
      <c r="A197" s="58">
        <v>2002</v>
      </c>
      <c r="B197" s="59"/>
      <c r="C197" s="59"/>
      <c r="D197" s="59"/>
      <c r="E197" s="59"/>
      <c r="F197" s="59"/>
      <c r="G197" s="59"/>
      <c r="H197" s="59"/>
      <c r="I197" s="59">
        <v>5</v>
      </c>
      <c r="J197" s="59"/>
      <c r="K197" s="144"/>
      <c r="L197" s="223"/>
      <c r="M197" s="129"/>
      <c r="N197" s="224"/>
      <c r="O197" s="67">
        <f>IF(I197=0,"",I197/H196)</f>
        <v>1</v>
      </c>
      <c r="P197" s="68">
        <v>8</v>
      </c>
      <c r="Q197" s="231">
        <f t="shared" si="16"/>
        <v>1</v>
      </c>
      <c r="R197" s="231">
        <f t="shared" si="17"/>
        <v>0</v>
      </c>
    </row>
    <row r="198" spans="1:18" ht="15.75" customHeight="1" x14ac:dyDescent="0.25">
      <c r="A198" s="58">
        <v>2101</v>
      </c>
      <c r="B198" s="59"/>
      <c r="C198" s="59"/>
      <c r="D198" s="59"/>
      <c r="E198" s="59"/>
      <c r="F198" s="59"/>
      <c r="G198" s="59"/>
      <c r="H198" s="59"/>
      <c r="I198" s="59"/>
      <c r="J198" s="59">
        <v>5</v>
      </c>
      <c r="K198" s="144">
        <v>2</v>
      </c>
      <c r="L198" s="223"/>
      <c r="M198" s="129"/>
      <c r="N198" s="224"/>
      <c r="O198" s="71">
        <f>IF(J198=0,"",J198/I197)</f>
        <v>1</v>
      </c>
      <c r="P198" s="68">
        <v>8</v>
      </c>
      <c r="Q198" s="71">
        <f t="shared" si="16"/>
        <v>1</v>
      </c>
      <c r="R198" s="71">
        <f t="shared" si="17"/>
        <v>0</v>
      </c>
    </row>
    <row r="199" spans="1:18" ht="15.75" customHeight="1" x14ac:dyDescent="0.25">
      <c r="A199" s="58">
        <v>2102</v>
      </c>
      <c r="B199" s="59"/>
      <c r="C199" s="59"/>
      <c r="D199" s="59"/>
      <c r="E199" s="59"/>
      <c r="F199" s="59"/>
      <c r="G199" s="59"/>
      <c r="H199" s="59"/>
      <c r="I199" s="59"/>
      <c r="J199" s="59">
        <v>3</v>
      </c>
      <c r="K199" s="144">
        <v>3</v>
      </c>
      <c r="L199" s="223"/>
      <c r="M199" s="129"/>
      <c r="N199" s="225"/>
      <c r="O199" s="105"/>
      <c r="P199" s="68">
        <v>6</v>
      </c>
      <c r="Q199" s="105"/>
      <c r="R199" s="239"/>
    </row>
    <row r="200" spans="1:18" ht="15.75" customHeight="1" x14ac:dyDescent="0.25">
      <c r="A200" s="58">
        <v>2201</v>
      </c>
      <c r="B200" s="59"/>
      <c r="C200" s="59"/>
      <c r="D200" s="59"/>
      <c r="E200" s="59"/>
      <c r="F200" s="59"/>
      <c r="G200" s="59"/>
      <c r="H200" s="59"/>
      <c r="I200" s="59"/>
      <c r="J200" s="59">
        <v>3</v>
      </c>
      <c r="K200" s="144">
        <v>1</v>
      </c>
      <c r="L200" s="223"/>
      <c r="M200" s="129"/>
      <c r="N200" s="225"/>
      <c r="O200" s="233"/>
      <c r="P200" s="109">
        <v>3</v>
      </c>
      <c r="Q200" s="234"/>
      <c r="R200" s="233"/>
    </row>
    <row r="201" spans="1:18" ht="15.75" customHeight="1" x14ac:dyDescent="0.25">
      <c r="A201" s="58">
        <v>2202</v>
      </c>
      <c r="B201" s="59"/>
      <c r="C201" s="59"/>
      <c r="D201" s="59"/>
      <c r="E201" s="59"/>
      <c r="F201" s="59"/>
      <c r="G201" s="59"/>
      <c r="H201" s="59"/>
      <c r="I201" s="59"/>
      <c r="J201" s="59">
        <v>2</v>
      </c>
      <c r="K201" s="144">
        <v>2</v>
      </c>
      <c r="L201" s="223"/>
      <c r="M201" s="129"/>
      <c r="N201" s="225"/>
      <c r="O201" s="233"/>
      <c r="P201" s="109">
        <v>2</v>
      </c>
      <c r="Q201" s="234"/>
      <c r="R201" s="233"/>
    </row>
    <row r="202" spans="1:18" ht="15.75" customHeight="1" x14ac:dyDescent="0.25">
      <c r="A202" s="58">
        <v>2301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144"/>
      <c r="L202" s="223"/>
      <c r="M202" s="129"/>
      <c r="N202" s="225"/>
      <c r="O202" s="233"/>
      <c r="P202" s="109"/>
      <c r="Q202" s="234"/>
      <c r="R202" s="233"/>
    </row>
    <row r="203" spans="1:18" ht="15.75" customHeight="1" x14ac:dyDescent="0.25">
      <c r="A203" s="58">
        <v>2302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144"/>
      <c r="L203" s="223"/>
      <c r="M203" s="129"/>
      <c r="N203" s="225"/>
      <c r="O203" s="129"/>
      <c r="P203" s="225"/>
      <c r="Q203" s="124"/>
      <c r="R203" s="233"/>
    </row>
    <row r="204" spans="1:18" ht="15.75" customHeight="1" x14ac:dyDescent="0.25">
      <c r="A204" s="58">
        <v>2401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144"/>
      <c r="L204" s="223"/>
      <c r="M204" s="129"/>
      <c r="N204" s="225"/>
      <c r="O204" s="191" t="s">
        <v>83</v>
      </c>
      <c r="P204" s="82">
        <v>3</v>
      </c>
      <c r="Q204" s="83">
        <f>K207</f>
        <v>8</v>
      </c>
      <c r="R204" s="193" t="s">
        <v>11</v>
      </c>
    </row>
    <row r="205" spans="1:18" ht="15.75" customHeight="1" x14ac:dyDescent="0.25">
      <c r="A205" s="58">
        <v>2402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144"/>
      <c r="L205" s="223"/>
      <c r="M205" s="129"/>
      <c r="N205" s="225"/>
      <c r="O205" s="192" t="s">
        <v>85</v>
      </c>
      <c r="P205" s="86">
        <f>IF(P204/B190=0,"",P204/B190)</f>
        <v>0.10344827586206896</v>
      </c>
      <c r="Q205" s="87">
        <f>IF(P204/Q204=0,"",P204/Q204)</f>
        <v>0.375</v>
      </c>
      <c r="R205" s="194" t="s">
        <v>86</v>
      </c>
    </row>
    <row r="206" spans="1:18" ht="15.75" customHeight="1" x14ac:dyDescent="0.25">
      <c r="A206" s="58">
        <v>2501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144"/>
      <c r="L206" s="226"/>
      <c r="M206" s="227"/>
      <c r="N206" s="228"/>
      <c r="O206" s="90"/>
      <c r="P206" s="91"/>
      <c r="Q206" s="91"/>
      <c r="R206" s="113"/>
    </row>
    <row r="207" spans="1:18" ht="18" customHeight="1" x14ac:dyDescent="0.25">
      <c r="A207" s="28"/>
      <c r="B207" s="280" t="s">
        <v>111</v>
      </c>
      <c r="C207" s="280"/>
      <c r="D207" s="280"/>
      <c r="E207" s="280"/>
      <c r="F207" s="280"/>
      <c r="G207" s="280"/>
      <c r="H207" s="280"/>
      <c r="I207" s="280"/>
      <c r="J207" s="280"/>
      <c r="K207" s="93">
        <f>SUM(K190:K203)</f>
        <v>8</v>
      </c>
      <c r="L207" s="94">
        <f>IF(K198=0,"",K198/B190)</f>
        <v>6.8965517241379309E-2</v>
      </c>
      <c r="M207" s="94">
        <f>IF(K207=0,"",K207/B190)</f>
        <v>0.27586206896551724</v>
      </c>
      <c r="N207" s="94">
        <f>IF(K198=0,"",M207-L207)</f>
        <v>0.20689655172413793</v>
      </c>
      <c r="O207" s="3"/>
      <c r="P207" s="29"/>
      <c r="Q207" s="22"/>
      <c r="R207" s="3"/>
    </row>
    <row r="208" spans="1:18" ht="12.75" x14ac:dyDescent="0.2">
      <c r="L208" s="3"/>
      <c r="M208" s="3"/>
      <c r="O208" s="3"/>
    </row>
    <row r="209" spans="1:21" ht="12.75" customHeight="1" x14ac:dyDescent="0.2">
      <c r="L209" s="3"/>
      <c r="M209" s="3"/>
      <c r="O209" s="3"/>
    </row>
    <row r="210" spans="1:21" ht="26.25" customHeight="1" x14ac:dyDescent="0.4">
      <c r="A210" s="2"/>
      <c r="B210" s="270" t="s">
        <v>99</v>
      </c>
      <c r="C210" s="271"/>
      <c r="D210" s="271"/>
      <c r="E210" s="271"/>
      <c r="F210" s="271"/>
      <c r="G210" s="271"/>
      <c r="H210" s="271"/>
      <c r="I210" s="271"/>
      <c r="J210" s="271"/>
      <c r="K210" s="179" t="s">
        <v>114</v>
      </c>
      <c r="L210" s="57"/>
      <c r="M210" s="57"/>
      <c r="N210" s="29"/>
      <c r="O210" s="3"/>
      <c r="P210" s="29"/>
      <c r="Q210" s="29"/>
      <c r="R210" s="29"/>
      <c r="U210" s="165">
        <f>AVERAGE(P205,P228)</f>
        <v>0.26483889202939515</v>
      </c>
    </row>
    <row r="211" spans="1:21" ht="20.25" customHeight="1" x14ac:dyDescent="0.2">
      <c r="A211" s="293" t="s">
        <v>10</v>
      </c>
      <c r="B211" s="273" t="s">
        <v>100</v>
      </c>
      <c r="C211" s="274"/>
      <c r="D211" s="274"/>
      <c r="E211" s="274"/>
      <c r="F211" s="274"/>
      <c r="G211" s="274"/>
      <c r="H211" s="274"/>
      <c r="I211" s="274"/>
      <c r="J211" s="275"/>
      <c r="K211" s="309" t="s">
        <v>11</v>
      </c>
      <c r="L211" s="269" t="s">
        <v>3</v>
      </c>
      <c r="M211" s="269" t="s">
        <v>4</v>
      </c>
      <c r="N211" s="278" t="s">
        <v>5</v>
      </c>
      <c r="O211" s="269" t="s">
        <v>6</v>
      </c>
      <c r="P211" s="267" t="s">
        <v>7</v>
      </c>
      <c r="Q211" s="267" t="s">
        <v>8</v>
      </c>
      <c r="R211" s="269" t="s">
        <v>101</v>
      </c>
    </row>
    <row r="212" spans="1:21" ht="15.75" customHeight="1" x14ac:dyDescent="0.25">
      <c r="A212" s="268"/>
      <c r="B212" s="58" t="s">
        <v>102</v>
      </c>
      <c r="C212" s="58" t="s">
        <v>103</v>
      </c>
      <c r="D212" s="58" t="s">
        <v>104</v>
      </c>
      <c r="E212" s="58" t="s">
        <v>105</v>
      </c>
      <c r="F212" s="58" t="s">
        <v>106</v>
      </c>
      <c r="G212" s="58" t="s">
        <v>107</v>
      </c>
      <c r="H212" s="58" t="s">
        <v>108</v>
      </c>
      <c r="I212" s="58" t="s">
        <v>109</v>
      </c>
      <c r="J212" s="58" t="s">
        <v>110</v>
      </c>
      <c r="K212" s="310"/>
      <c r="L212" s="268"/>
      <c r="M212" s="268"/>
      <c r="N212" s="268"/>
      <c r="O212" s="268"/>
      <c r="P212" s="268"/>
      <c r="Q212" s="268"/>
      <c r="R212" s="268"/>
    </row>
    <row r="213" spans="1:21" ht="15.75" customHeight="1" x14ac:dyDescent="0.25">
      <c r="A213" s="58">
        <v>1702</v>
      </c>
      <c r="B213" s="59">
        <v>61</v>
      </c>
      <c r="C213" s="59"/>
      <c r="D213" s="59"/>
      <c r="E213" s="59"/>
      <c r="F213" s="59"/>
      <c r="G213" s="59"/>
      <c r="H213" s="59"/>
      <c r="I213" s="59"/>
      <c r="J213" s="59"/>
      <c r="K213" s="144"/>
      <c r="L213" s="220"/>
      <c r="M213" s="221"/>
      <c r="N213" s="222"/>
      <c r="O213" s="229"/>
      <c r="P213" s="63">
        <f>B213</f>
        <v>61</v>
      </c>
      <c r="Q213" s="230"/>
      <c r="R213" s="229"/>
    </row>
    <row r="214" spans="1:21" ht="15.75" customHeight="1" x14ac:dyDescent="0.25">
      <c r="A214" s="58">
        <v>1801</v>
      </c>
      <c r="B214" s="59"/>
      <c r="C214" s="59">
        <v>51</v>
      </c>
      <c r="D214" s="59"/>
      <c r="E214" s="59"/>
      <c r="F214" s="59"/>
      <c r="G214" s="59"/>
      <c r="H214" s="59"/>
      <c r="I214" s="59"/>
      <c r="J214" s="59"/>
      <c r="K214" s="144"/>
      <c r="L214" s="223"/>
      <c r="M214" s="129"/>
      <c r="N214" s="224"/>
      <c r="O214" s="67">
        <f>IF(C214=0,"",C214/B213)</f>
        <v>0.83606557377049184</v>
      </c>
      <c r="P214" s="68">
        <v>51</v>
      </c>
      <c r="Q214" s="231">
        <f t="shared" ref="Q214:Q221" si="18">IF(P214=0,"",P214/P213)</f>
        <v>0.83606557377049184</v>
      </c>
      <c r="R214" s="231">
        <f t="shared" ref="R214:R221" si="19">IF(P214=0,"",100%-Q214)</f>
        <v>0.16393442622950816</v>
      </c>
    </row>
    <row r="215" spans="1:21" ht="15.75" customHeight="1" x14ac:dyDescent="0.25">
      <c r="A215" s="58">
        <v>1802</v>
      </c>
      <c r="B215" s="59"/>
      <c r="C215" s="59"/>
      <c r="D215" s="59">
        <v>44</v>
      </c>
      <c r="E215" s="59"/>
      <c r="F215" s="59"/>
      <c r="G215" s="59"/>
      <c r="H215" s="59"/>
      <c r="I215" s="59"/>
      <c r="J215" s="59"/>
      <c r="K215" s="144"/>
      <c r="L215" s="223"/>
      <c r="M215" s="129"/>
      <c r="N215" s="224"/>
      <c r="O215" s="67">
        <f>IF(D215=0,"",D215/C214)</f>
        <v>0.86274509803921573</v>
      </c>
      <c r="P215" s="68">
        <v>49</v>
      </c>
      <c r="Q215" s="231">
        <f t="shared" si="18"/>
        <v>0.96078431372549022</v>
      </c>
      <c r="R215" s="231">
        <f t="shared" si="19"/>
        <v>3.9215686274509776E-2</v>
      </c>
      <c r="S215" s="8">
        <f>P215/P213</f>
        <v>0.80327868852459017</v>
      </c>
    </row>
    <row r="216" spans="1:21" ht="15.75" customHeight="1" x14ac:dyDescent="0.25">
      <c r="A216" s="58">
        <v>1901</v>
      </c>
      <c r="B216" s="59"/>
      <c r="C216" s="59"/>
      <c r="D216" s="59"/>
      <c r="E216" s="59">
        <v>38</v>
      </c>
      <c r="F216" s="59"/>
      <c r="G216" s="59"/>
      <c r="H216" s="59"/>
      <c r="I216" s="59"/>
      <c r="J216" s="59"/>
      <c r="K216" s="144"/>
      <c r="L216" s="223"/>
      <c r="M216" s="129"/>
      <c r="N216" s="224"/>
      <c r="O216" s="67">
        <f>IF(E216=0,"",E216/D215)</f>
        <v>0.86363636363636365</v>
      </c>
      <c r="P216" s="68">
        <v>47</v>
      </c>
      <c r="Q216" s="231">
        <f t="shared" si="18"/>
        <v>0.95918367346938771</v>
      </c>
      <c r="R216" s="231">
        <f t="shared" si="19"/>
        <v>4.081632653061229E-2</v>
      </c>
    </row>
    <row r="217" spans="1:21" ht="15.75" customHeight="1" x14ac:dyDescent="0.25">
      <c r="A217" s="58">
        <v>1902</v>
      </c>
      <c r="B217" s="59"/>
      <c r="C217" s="59"/>
      <c r="D217" s="59"/>
      <c r="E217" s="59"/>
      <c r="F217" s="59">
        <v>35</v>
      </c>
      <c r="G217" s="59"/>
      <c r="H217" s="59"/>
      <c r="I217" s="59"/>
      <c r="J217" s="59"/>
      <c r="K217" s="144"/>
      <c r="L217" s="223"/>
      <c r="M217" s="129"/>
      <c r="N217" s="224"/>
      <c r="O217" s="67">
        <f>IF(F217=0,"",F217/E216)</f>
        <v>0.92105263157894735</v>
      </c>
      <c r="P217" s="68">
        <v>42</v>
      </c>
      <c r="Q217" s="231">
        <f t="shared" si="18"/>
        <v>0.8936170212765957</v>
      </c>
      <c r="R217" s="231">
        <f t="shared" si="19"/>
        <v>0.1063829787234043</v>
      </c>
    </row>
    <row r="218" spans="1:21" ht="15.75" customHeight="1" x14ac:dyDescent="0.25">
      <c r="A218" s="58">
        <v>2001</v>
      </c>
      <c r="B218" s="59"/>
      <c r="C218" s="59"/>
      <c r="D218" s="59"/>
      <c r="E218" s="59"/>
      <c r="F218" s="59"/>
      <c r="G218" s="59">
        <v>35</v>
      </c>
      <c r="H218" s="59"/>
      <c r="I218" s="59"/>
      <c r="J218" s="59"/>
      <c r="K218" s="144"/>
      <c r="L218" s="223"/>
      <c r="M218" s="129"/>
      <c r="N218" s="224"/>
      <c r="O218" s="67">
        <f>IF(G218=0,"",G218/F217)</f>
        <v>1</v>
      </c>
      <c r="P218" s="68">
        <v>42</v>
      </c>
      <c r="Q218" s="231">
        <f t="shared" si="18"/>
        <v>1</v>
      </c>
      <c r="R218" s="231">
        <f t="shared" si="19"/>
        <v>0</v>
      </c>
    </row>
    <row r="219" spans="1:21" ht="15.75" customHeight="1" x14ac:dyDescent="0.25">
      <c r="A219" s="58">
        <v>2002</v>
      </c>
      <c r="B219" s="59"/>
      <c r="C219" s="59"/>
      <c r="D219" s="59"/>
      <c r="E219" s="59"/>
      <c r="F219" s="59"/>
      <c r="G219" s="59"/>
      <c r="H219" s="59">
        <v>35</v>
      </c>
      <c r="I219" s="59"/>
      <c r="J219" s="59"/>
      <c r="K219" s="144"/>
      <c r="L219" s="223"/>
      <c r="M219" s="129"/>
      <c r="N219" s="224"/>
      <c r="O219" s="67">
        <f>IF(H219=0,"",H219/G218)</f>
        <v>1</v>
      </c>
      <c r="P219" s="68">
        <v>41</v>
      </c>
      <c r="Q219" s="231">
        <f t="shared" si="18"/>
        <v>0.97619047619047616</v>
      </c>
      <c r="R219" s="231">
        <f t="shared" si="19"/>
        <v>2.3809523809523836E-2</v>
      </c>
    </row>
    <row r="220" spans="1:21" ht="15.75" customHeight="1" x14ac:dyDescent="0.25">
      <c r="A220" s="58">
        <v>2101</v>
      </c>
      <c r="B220" s="59"/>
      <c r="C220" s="59"/>
      <c r="D220" s="59"/>
      <c r="E220" s="59"/>
      <c r="F220" s="59"/>
      <c r="G220" s="59"/>
      <c r="H220" s="59"/>
      <c r="I220" s="59">
        <v>33</v>
      </c>
      <c r="J220" s="59"/>
      <c r="K220" s="144"/>
      <c r="L220" s="223"/>
      <c r="M220" s="129"/>
      <c r="N220" s="224"/>
      <c r="O220" s="67">
        <f>IF(I220=0,"",I220/H219)</f>
        <v>0.94285714285714284</v>
      </c>
      <c r="P220" s="68">
        <v>39</v>
      </c>
      <c r="Q220" s="231">
        <f t="shared" si="18"/>
        <v>0.95121951219512191</v>
      </c>
      <c r="R220" s="231">
        <f t="shared" si="19"/>
        <v>4.8780487804878092E-2</v>
      </c>
    </row>
    <row r="221" spans="1:21" ht="15.75" customHeight="1" x14ac:dyDescent="0.25">
      <c r="A221" s="58">
        <v>2102</v>
      </c>
      <c r="B221" s="59"/>
      <c r="C221" s="59"/>
      <c r="D221" s="59"/>
      <c r="E221" s="59"/>
      <c r="F221" s="59"/>
      <c r="G221" s="59"/>
      <c r="H221" s="59"/>
      <c r="I221" s="59"/>
      <c r="J221" s="59">
        <v>33</v>
      </c>
      <c r="K221" s="144">
        <v>27</v>
      </c>
      <c r="L221" s="223"/>
      <c r="M221" s="129"/>
      <c r="N221" s="224"/>
      <c r="O221" s="71">
        <f>IF(J221=0,"",J221/I220)</f>
        <v>1</v>
      </c>
      <c r="P221" s="68">
        <v>38</v>
      </c>
      <c r="Q221" s="71">
        <f t="shared" si="18"/>
        <v>0.97435897435897434</v>
      </c>
      <c r="R221" s="71">
        <f t="shared" si="19"/>
        <v>2.5641025641025661E-2</v>
      </c>
    </row>
    <row r="222" spans="1:21" ht="15.75" customHeight="1" x14ac:dyDescent="0.25">
      <c r="A222" s="58">
        <v>2201</v>
      </c>
      <c r="B222" s="59"/>
      <c r="C222" s="59"/>
      <c r="D222" s="59"/>
      <c r="E222" s="59"/>
      <c r="F222" s="59"/>
      <c r="G222" s="59"/>
      <c r="H222" s="59"/>
      <c r="I222" s="59"/>
      <c r="J222" s="59">
        <v>6</v>
      </c>
      <c r="K222" s="144">
        <v>5</v>
      </c>
      <c r="L222" s="223"/>
      <c r="M222" s="129"/>
      <c r="N222" s="225"/>
      <c r="O222" s="105"/>
      <c r="P222" s="68">
        <v>9</v>
      </c>
      <c r="Q222" s="105"/>
      <c r="R222" s="239"/>
    </row>
    <row r="223" spans="1:21" ht="15.75" customHeight="1" x14ac:dyDescent="0.25">
      <c r="A223" s="58">
        <v>2202</v>
      </c>
      <c r="B223" s="59"/>
      <c r="C223" s="59"/>
      <c r="D223" s="59"/>
      <c r="E223" s="59"/>
      <c r="F223" s="59"/>
      <c r="G223" s="59"/>
      <c r="H223" s="59"/>
      <c r="I223" s="59"/>
      <c r="J223" s="59">
        <v>3</v>
      </c>
      <c r="K223" s="144">
        <v>4</v>
      </c>
      <c r="L223" s="223"/>
      <c r="M223" s="129"/>
      <c r="N223" s="225"/>
      <c r="O223" s="233"/>
      <c r="P223" s="109">
        <v>4</v>
      </c>
      <c r="Q223" s="234"/>
      <c r="R223" s="233"/>
    </row>
    <row r="224" spans="1:21" ht="15.75" customHeight="1" x14ac:dyDescent="0.25">
      <c r="A224" s="58">
        <v>2301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144"/>
      <c r="L224" s="223"/>
      <c r="M224" s="129"/>
      <c r="N224" s="225"/>
      <c r="O224" s="233"/>
      <c r="P224" s="109"/>
      <c r="Q224" s="234"/>
      <c r="R224" s="233"/>
    </row>
    <row r="225" spans="1:19" ht="15.75" customHeight="1" x14ac:dyDescent="0.25">
      <c r="A225" s="58">
        <v>2302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144"/>
      <c r="L225" s="223"/>
      <c r="M225" s="129"/>
      <c r="N225" s="225"/>
      <c r="O225" s="233"/>
      <c r="P225" s="109"/>
      <c r="Q225" s="234"/>
      <c r="R225" s="233"/>
    </row>
    <row r="226" spans="1:19" ht="15.75" customHeight="1" x14ac:dyDescent="0.25">
      <c r="A226" s="58">
        <v>2401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144"/>
      <c r="L226" s="223"/>
      <c r="M226" s="129"/>
      <c r="N226" s="225"/>
      <c r="O226" s="129"/>
      <c r="P226" s="225"/>
      <c r="Q226" s="124"/>
      <c r="R226" s="233"/>
    </row>
    <row r="227" spans="1:19" ht="15.75" customHeight="1" x14ac:dyDescent="0.25">
      <c r="A227" s="58">
        <v>2402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144"/>
      <c r="L227" s="223"/>
      <c r="M227" s="129"/>
      <c r="N227" s="225"/>
      <c r="O227" s="191" t="s">
        <v>83</v>
      </c>
      <c r="P227" s="82">
        <v>26</v>
      </c>
      <c r="Q227" s="83">
        <f>IF(SUM(K219:K223)=0,"",SUM(K219:K223))</f>
        <v>36</v>
      </c>
      <c r="R227" s="193" t="s">
        <v>11</v>
      </c>
    </row>
    <row r="228" spans="1:19" ht="15.75" customHeight="1" x14ac:dyDescent="0.25">
      <c r="A228" s="58">
        <v>2501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144"/>
      <c r="L228" s="223"/>
      <c r="M228" s="129"/>
      <c r="N228" s="225"/>
      <c r="O228" s="192" t="s">
        <v>85</v>
      </c>
      <c r="P228" s="86">
        <f>IF(P227/B213=0,"",P227/B213)</f>
        <v>0.42622950819672129</v>
      </c>
      <c r="Q228" s="87">
        <f>IF(P227/Q227=0,"",P227/Q227)</f>
        <v>0.72222222222222221</v>
      </c>
      <c r="R228" s="194" t="s">
        <v>86</v>
      </c>
    </row>
    <row r="229" spans="1:19" ht="15.75" customHeight="1" x14ac:dyDescent="0.25">
      <c r="A229" s="58">
        <v>2502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144"/>
      <c r="L229" s="226"/>
      <c r="M229" s="227"/>
      <c r="N229" s="228"/>
      <c r="O229" s="90"/>
      <c r="P229" s="91"/>
      <c r="Q229" s="91"/>
      <c r="R229" s="113"/>
    </row>
    <row r="230" spans="1:19" ht="18" customHeight="1" x14ac:dyDescent="0.25">
      <c r="A230" s="28"/>
      <c r="B230" s="280" t="s">
        <v>111</v>
      </c>
      <c r="C230" s="280"/>
      <c r="D230" s="280"/>
      <c r="E230" s="280"/>
      <c r="F230" s="280"/>
      <c r="G230" s="280"/>
      <c r="H230" s="280"/>
      <c r="I230" s="280"/>
      <c r="J230" s="280"/>
      <c r="K230" s="93">
        <f>SUM(K213:K226)</f>
        <v>36</v>
      </c>
      <c r="L230" s="94">
        <f>IF(K221=0,"",K221/B213)</f>
        <v>0.44262295081967212</v>
      </c>
      <c r="M230" s="94">
        <f>IF(K230=0,"",K230/B213)</f>
        <v>0.5901639344262295</v>
      </c>
      <c r="N230" s="94">
        <f>IF(K221=0,"",M230-L230)</f>
        <v>0.14754098360655737</v>
      </c>
      <c r="O230" s="3"/>
      <c r="P230" s="29"/>
      <c r="Q230" s="22"/>
      <c r="R230" s="3"/>
    </row>
    <row r="231" spans="1:19" ht="12.75" customHeight="1" x14ac:dyDescent="0.2">
      <c r="L231" s="3"/>
      <c r="M231" s="3"/>
      <c r="O231" s="3"/>
    </row>
    <row r="232" spans="1:19" ht="12.75" customHeight="1" x14ac:dyDescent="0.2">
      <c r="L232" s="3"/>
      <c r="M232" s="3"/>
      <c r="O232" s="3"/>
    </row>
    <row r="233" spans="1:19" ht="26.25" x14ac:dyDescent="0.4">
      <c r="A233" s="2"/>
      <c r="B233" s="270" t="s">
        <v>99</v>
      </c>
      <c r="C233" s="271"/>
      <c r="D233" s="271"/>
      <c r="E233" s="271"/>
      <c r="F233" s="271"/>
      <c r="G233" s="271"/>
      <c r="H233" s="271"/>
      <c r="I233" s="271"/>
      <c r="J233" s="271"/>
      <c r="K233" s="179" t="s">
        <v>115</v>
      </c>
      <c r="L233" s="57"/>
      <c r="M233" s="57"/>
      <c r="N233" s="29"/>
      <c r="O233" s="3"/>
      <c r="P233" s="29"/>
      <c r="Q233" s="29"/>
      <c r="R233" s="29"/>
    </row>
    <row r="234" spans="1:19" ht="20.25" x14ac:dyDescent="0.2">
      <c r="A234" s="293" t="s">
        <v>10</v>
      </c>
      <c r="B234" s="273" t="s">
        <v>100</v>
      </c>
      <c r="C234" s="274"/>
      <c r="D234" s="274"/>
      <c r="E234" s="274"/>
      <c r="F234" s="274"/>
      <c r="G234" s="274"/>
      <c r="H234" s="274"/>
      <c r="I234" s="274"/>
      <c r="J234" s="275"/>
      <c r="K234" s="309" t="s">
        <v>11</v>
      </c>
      <c r="L234" s="269" t="s">
        <v>3</v>
      </c>
      <c r="M234" s="269" t="s">
        <v>4</v>
      </c>
      <c r="N234" s="278" t="s">
        <v>5</v>
      </c>
      <c r="O234" s="269" t="s">
        <v>6</v>
      </c>
      <c r="P234" s="267" t="s">
        <v>7</v>
      </c>
      <c r="Q234" s="267" t="s">
        <v>8</v>
      </c>
      <c r="R234" s="269" t="s">
        <v>101</v>
      </c>
    </row>
    <row r="235" spans="1:19" ht="15.75" x14ac:dyDescent="0.25">
      <c r="A235" s="268"/>
      <c r="B235" s="58" t="s">
        <v>102</v>
      </c>
      <c r="C235" s="58" t="s">
        <v>103</v>
      </c>
      <c r="D235" s="58" t="s">
        <v>104</v>
      </c>
      <c r="E235" s="58" t="s">
        <v>105</v>
      </c>
      <c r="F235" s="58" t="s">
        <v>106</v>
      </c>
      <c r="G235" s="58" t="s">
        <v>107</v>
      </c>
      <c r="H235" s="58" t="s">
        <v>108</v>
      </c>
      <c r="I235" s="58" t="s">
        <v>109</v>
      </c>
      <c r="J235" s="58" t="s">
        <v>110</v>
      </c>
      <c r="K235" s="310"/>
      <c r="L235" s="268"/>
      <c r="M235" s="268"/>
      <c r="N235" s="268"/>
      <c r="O235" s="268"/>
      <c r="P235" s="268"/>
      <c r="Q235" s="268"/>
      <c r="R235" s="268"/>
    </row>
    <row r="236" spans="1:19" ht="15.75" customHeight="1" x14ac:dyDescent="0.25">
      <c r="A236" s="58">
        <v>1801</v>
      </c>
      <c r="B236" s="59">
        <v>37</v>
      </c>
      <c r="C236" s="59"/>
      <c r="D236" s="59"/>
      <c r="E236" s="59"/>
      <c r="F236" s="59"/>
      <c r="G236" s="59"/>
      <c r="H236" s="59"/>
      <c r="I236" s="59"/>
      <c r="J236" s="59"/>
      <c r="K236" s="144"/>
      <c r="L236" s="220"/>
      <c r="M236" s="221"/>
      <c r="N236" s="222"/>
      <c r="O236" s="229"/>
      <c r="P236" s="63">
        <f>B236</f>
        <v>37</v>
      </c>
      <c r="Q236" s="230"/>
      <c r="R236" s="229"/>
    </row>
    <row r="237" spans="1:19" ht="15.75" customHeight="1" x14ac:dyDescent="0.25">
      <c r="A237" s="58">
        <v>1802</v>
      </c>
      <c r="B237" s="59"/>
      <c r="C237" s="59">
        <v>32</v>
      </c>
      <c r="D237" s="59"/>
      <c r="E237" s="59"/>
      <c r="F237" s="59"/>
      <c r="G237" s="59"/>
      <c r="H237" s="59"/>
      <c r="I237" s="59"/>
      <c r="J237" s="59"/>
      <c r="K237" s="144"/>
      <c r="L237" s="223"/>
      <c r="M237" s="129"/>
      <c r="N237" s="224"/>
      <c r="O237" s="67">
        <f>IF(C237=0,"",C237/B236)</f>
        <v>0.86486486486486491</v>
      </c>
      <c r="P237" s="68">
        <v>32</v>
      </c>
      <c r="Q237" s="231">
        <f t="shared" ref="Q237:Q244" si="20">IF(P237=0,"",P237/P236)</f>
        <v>0.86486486486486491</v>
      </c>
      <c r="R237" s="231">
        <f t="shared" ref="R237:R244" si="21">IF(P237=0,"",100%-Q237)</f>
        <v>0.13513513513513509</v>
      </c>
    </row>
    <row r="238" spans="1:19" ht="15.75" customHeight="1" x14ac:dyDescent="0.25">
      <c r="A238" s="58">
        <v>1901</v>
      </c>
      <c r="B238" s="59"/>
      <c r="C238" s="59"/>
      <c r="D238" s="59">
        <v>29</v>
      </c>
      <c r="E238" s="59"/>
      <c r="F238" s="59"/>
      <c r="G238" s="59"/>
      <c r="H238" s="59"/>
      <c r="I238" s="59"/>
      <c r="J238" s="59"/>
      <c r="K238" s="144"/>
      <c r="L238" s="223"/>
      <c r="M238" s="129"/>
      <c r="N238" s="224"/>
      <c r="O238" s="67">
        <f>IF(D238=0,"",D238/C237)</f>
        <v>0.90625</v>
      </c>
      <c r="P238" s="68">
        <v>32</v>
      </c>
      <c r="Q238" s="231">
        <f t="shared" si="20"/>
        <v>1</v>
      </c>
      <c r="R238" s="231">
        <f t="shared" si="21"/>
        <v>0</v>
      </c>
      <c r="S238" s="8">
        <f>P238/P236</f>
        <v>0.86486486486486491</v>
      </c>
    </row>
    <row r="239" spans="1:19" ht="15.75" customHeight="1" x14ac:dyDescent="0.25">
      <c r="A239" s="58">
        <v>1902</v>
      </c>
      <c r="B239" s="59"/>
      <c r="C239" s="59"/>
      <c r="D239" s="59"/>
      <c r="E239" s="59">
        <v>26</v>
      </c>
      <c r="F239" s="59"/>
      <c r="G239" s="59"/>
      <c r="H239" s="59"/>
      <c r="I239" s="59"/>
      <c r="J239" s="59"/>
      <c r="K239" s="144"/>
      <c r="L239" s="223"/>
      <c r="M239" s="129"/>
      <c r="N239" s="224"/>
      <c r="O239" s="67">
        <f>IF(E239=0,"",E239/D238)</f>
        <v>0.89655172413793105</v>
      </c>
      <c r="P239" s="68">
        <v>30</v>
      </c>
      <c r="Q239" s="231">
        <f t="shared" si="20"/>
        <v>0.9375</v>
      </c>
      <c r="R239" s="231">
        <f t="shared" si="21"/>
        <v>6.25E-2</v>
      </c>
    </row>
    <row r="240" spans="1:19" ht="15.75" customHeight="1" x14ac:dyDescent="0.25">
      <c r="A240" s="58">
        <v>2001</v>
      </c>
      <c r="B240" s="59"/>
      <c r="C240" s="59"/>
      <c r="D240" s="59"/>
      <c r="E240" s="59"/>
      <c r="F240" s="59">
        <v>25</v>
      </c>
      <c r="G240" s="59"/>
      <c r="H240" s="59"/>
      <c r="I240" s="59"/>
      <c r="J240" s="59"/>
      <c r="K240" s="144"/>
      <c r="L240" s="223"/>
      <c r="M240" s="129"/>
      <c r="N240" s="224"/>
      <c r="O240" s="67">
        <f>IF(F240=0,"",F240/E239)</f>
        <v>0.96153846153846156</v>
      </c>
      <c r="P240" s="68">
        <v>28</v>
      </c>
      <c r="Q240" s="231">
        <f t="shared" si="20"/>
        <v>0.93333333333333335</v>
      </c>
      <c r="R240" s="231">
        <f t="shared" si="21"/>
        <v>6.6666666666666652E-2</v>
      </c>
    </row>
    <row r="241" spans="1:18" ht="15.75" customHeight="1" x14ac:dyDescent="0.25">
      <c r="A241" s="58">
        <v>2002</v>
      </c>
      <c r="B241" s="59"/>
      <c r="C241" s="59"/>
      <c r="D241" s="59"/>
      <c r="E241" s="59"/>
      <c r="F241" s="59"/>
      <c r="G241" s="59">
        <v>25</v>
      </c>
      <c r="H241" s="59"/>
      <c r="I241" s="59"/>
      <c r="J241" s="59"/>
      <c r="K241" s="144"/>
      <c r="L241" s="223"/>
      <c r="M241" s="129"/>
      <c r="N241" s="224"/>
      <c r="O241" s="67">
        <f>IF(G241=0,"",G241/F240)</f>
        <v>1</v>
      </c>
      <c r="P241" s="68">
        <v>28</v>
      </c>
      <c r="Q241" s="231">
        <f t="shared" si="20"/>
        <v>1</v>
      </c>
      <c r="R241" s="231">
        <f t="shared" si="21"/>
        <v>0</v>
      </c>
    </row>
    <row r="242" spans="1:18" ht="15.75" customHeight="1" x14ac:dyDescent="0.25">
      <c r="A242" s="58">
        <v>2101</v>
      </c>
      <c r="B242" s="59"/>
      <c r="C242" s="59"/>
      <c r="D242" s="59"/>
      <c r="E242" s="59"/>
      <c r="F242" s="59"/>
      <c r="G242" s="59"/>
      <c r="H242" s="59">
        <v>24</v>
      </c>
      <c r="I242" s="59"/>
      <c r="J242" s="59"/>
      <c r="K242" s="144"/>
      <c r="L242" s="223"/>
      <c r="M242" s="129"/>
      <c r="N242" s="224"/>
      <c r="O242" s="67">
        <f>IF(H242=0,"",H242/G241)</f>
        <v>0.96</v>
      </c>
      <c r="P242" s="68">
        <v>28</v>
      </c>
      <c r="Q242" s="231">
        <f t="shared" si="20"/>
        <v>1</v>
      </c>
      <c r="R242" s="231">
        <f t="shared" si="21"/>
        <v>0</v>
      </c>
    </row>
    <row r="243" spans="1:18" ht="15.75" customHeight="1" x14ac:dyDescent="0.25">
      <c r="A243" s="58">
        <v>2102</v>
      </c>
      <c r="B243" s="59"/>
      <c r="C243" s="59"/>
      <c r="D243" s="59"/>
      <c r="E243" s="59"/>
      <c r="F243" s="59"/>
      <c r="G243" s="59"/>
      <c r="H243" s="59"/>
      <c r="I243" s="59">
        <v>24</v>
      </c>
      <c r="J243" s="59"/>
      <c r="K243" s="144"/>
      <c r="L243" s="223"/>
      <c r="M243" s="129"/>
      <c r="N243" s="224"/>
      <c r="O243" s="67">
        <f>IF(I243=0,"",I243/H242)</f>
        <v>1</v>
      </c>
      <c r="P243" s="68">
        <v>27</v>
      </c>
      <c r="Q243" s="231">
        <f t="shared" si="20"/>
        <v>0.9642857142857143</v>
      </c>
      <c r="R243" s="231">
        <f t="shared" si="21"/>
        <v>3.5714285714285698E-2</v>
      </c>
    </row>
    <row r="244" spans="1:18" ht="15.75" customHeight="1" x14ac:dyDescent="0.25">
      <c r="A244" s="58">
        <v>2201</v>
      </c>
      <c r="B244" s="59"/>
      <c r="C244" s="59"/>
      <c r="D244" s="59"/>
      <c r="E244" s="59"/>
      <c r="F244" s="59"/>
      <c r="G244" s="59"/>
      <c r="H244" s="59"/>
      <c r="I244" s="59"/>
      <c r="J244" s="59">
        <v>21</v>
      </c>
      <c r="K244" s="144">
        <v>15</v>
      </c>
      <c r="L244" s="223"/>
      <c r="M244" s="129"/>
      <c r="N244" s="224"/>
      <c r="O244" s="71">
        <f>IF(J244=0,"",J244/I243)</f>
        <v>0.875</v>
      </c>
      <c r="P244" s="68">
        <v>26</v>
      </c>
      <c r="Q244" s="71">
        <f t="shared" si="20"/>
        <v>0.96296296296296291</v>
      </c>
      <c r="R244" s="71">
        <f t="shared" si="21"/>
        <v>3.703703703703709E-2</v>
      </c>
    </row>
    <row r="245" spans="1:18" ht="15.75" customHeight="1" x14ac:dyDescent="0.25">
      <c r="A245" s="58">
        <v>2202</v>
      </c>
      <c r="B245" s="59"/>
      <c r="C245" s="59"/>
      <c r="D245" s="59"/>
      <c r="E245" s="59"/>
      <c r="F245" s="59"/>
      <c r="G245" s="59"/>
      <c r="H245" s="59"/>
      <c r="I245" s="59"/>
      <c r="J245" s="59">
        <v>4</v>
      </c>
      <c r="K245" s="144">
        <v>5</v>
      </c>
      <c r="L245" s="223"/>
      <c r="M245" s="129"/>
      <c r="N245" s="225"/>
      <c r="O245" s="105"/>
      <c r="P245" s="68">
        <v>9</v>
      </c>
      <c r="Q245" s="105"/>
      <c r="R245" s="239"/>
    </row>
    <row r="246" spans="1:18" ht="15.75" customHeight="1" x14ac:dyDescent="0.25">
      <c r="A246" s="58">
        <v>2301</v>
      </c>
      <c r="B246" s="59"/>
      <c r="C246" s="59"/>
      <c r="D246" s="59"/>
      <c r="E246" s="59"/>
      <c r="F246" s="59"/>
      <c r="G246" s="59"/>
      <c r="H246" s="59"/>
      <c r="I246" s="59"/>
      <c r="J246" s="59">
        <v>2</v>
      </c>
      <c r="K246" s="144">
        <v>2</v>
      </c>
      <c r="L246" s="223"/>
      <c r="M246" s="129"/>
      <c r="N246" s="225"/>
      <c r="O246" s="233"/>
      <c r="P246" s="109">
        <v>5</v>
      </c>
      <c r="Q246" s="234"/>
      <c r="R246" s="233"/>
    </row>
    <row r="247" spans="1:18" ht="15.75" customHeight="1" x14ac:dyDescent="0.25">
      <c r="A247" s="58">
        <v>2302</v>
      </c>
      <c r="B247" s="59"/>
      <c r="C247" s="59"/>
      <c r="D247" s="59"/>
      <c r="E247" s="59"/>
      <c r="F247" s="59"/>
      <c r="G247" s="59"/>
      <c r="H247" s="59"/>
      <c r="I247" s="59"/>
      <c r="J247" s="59">
        <v>2</v>
      </c>
      <c r="K247" s="144">
        <v>2</v>
      </c>
      <c r="L247" s="223"/>
      <c r="M247" s="129"/>
      <c r="N247" s="225"/>
      <c r="O247" s="233"/>
      <c r="P247" s="109">
        <v>2</v>
      </c>
      <c r="Q247" s="234"/>
      <c r="R247" s="233"/>
    </row>
    <row r="248" spans="1:18" ht="15.75" customHeight="1" x14ac:dyDescent="0.25">
      <c r="A248" s="58">
        <v>2401</v>
      </c>
      <c r="B248" s="59"/>
      <c r="C248" s="59"/>
      <c r="D248" s="59"/>
      <c r="E248" s="59"/>
      <c r="F248" s="59"/>
      <c r="G248" s="59"/>
      <c r="H248" s="59"/>
      <c r="I248" s="59"/>
      <c r="J248" s="59">
        <v>1</v>
      </c>
      <c r="K248" s="144"/>
      <c r="L248" s="223"/>
      <c r="M248" s="129"/>
      <c r="N248" s="225"/>
      <c r="O248" s="233"/>
      <c r="P248" s="109">
        <v>1</v>
      </c>
      <c r="Q248" s="234"/>
      <c r="R248" s="233"/>
    </row>
    <row r="249" spans="1:18" ht="15.75" customHeight="1" x14ac:dyDescent="0.25">
      <c r="A249" s="58">
        <v>2402</v>
      </c>
      <c r="B249" s="59"/>
      <c r="C249" s="59"/>
      <c r="D249" s="59"/>
      <c r="E249" s="59"/>
      <c r="F249" s="59"/>
      <c r="G249" s="59"/>
      <c r="H249" s="59"/>
      <c r="I249" s="59"/>
      <c r="J249" s="59">
        <v>1</v>
      </c>
      <c r="K249" s="144"/>
      <c r="L249" s="223"/>
      <c r="M249" s="129"/>
      <c r="N249" s="225"/>
      <c r="O249" s="129"/>
      <c r="P249" s="225"/>
      <c r="Q249" s="124"/>
      <c r="R249" s="233"/>
    </row>
    <row r="250" spans="1:18" ht="15.75" customHeight="1" x14ac:dyDescent="0.25">
      <c r="A250" s="58">
        <v>2501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144"/>
      <c r="L250" s="223"/>
      <c r="M250" s="129"/>
      <c r="N250" s="225"/>
      <c r="O250" s="191" t="s">
        <v>83</v>
      </c>
      <c r="P250" s="82">
        <v>14</v>
      </c>
      <c r="Q250" s="83">
        <f>K253</f>
        <v>24</v>
      </c>
      <c r="R250" s="193" t="s">
        <v>11</v>
      </c>
    </row>
    <row r="251" spans="1:18" ht="15.75" customHeight="1" x14ac:dyDescent="0.25">
      <c r="A251" s="58">
        <v>2502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144"/>
      <c r="L251" s="223"/>
      <c r="M251" s="129"/>
      <c r="N251" s="225"/>
      <c r="O251" s="192" t="s">
        <v>85</v>
      </c>
      <c r="P251" s="86">
        <f>IF(P250/B236=0,"",P250/B236)</f>
        <v>0.3783783783783784</v>
      </c>
      <c r="Q251" s="87">
        <f>IF(P250/Q250=0,"",P250/Q250)</f>
        <v>0.58333333333333337</v>
      </c>
      <c r="R251" s="194" t="s">
        <v>86</v>
      </c>
    </row>
    <row r="252" spans="1:18" ht="15.75" customHeight="1" x14ac:dyDescent="0.25">
      <c r="A252" s="58">
        <v>2601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144"/>
      <c r="L252" s="226"/>
      <c r="M252" s="227"/>
      <c r="N252" s="228"/>
      <c r="O252" s="90"/>
      <c r="P252" s="91"/>
      <c r="Q252" s="91"/>
      <c r="R252" s="113"/>
    </row>
    <row r="253" spans="1:18" ht="18" customHeight="1" x14ac:dyDescent="0.25">
      <c r="A253" s="28"/>
      <c r="B253" s="280" t="s">
        <v>111</v>
      </c>
      <c r="C253" s="280"/>
      <c r="D253" s="280"/>
      <c r="E253" s="280"/>
      <c r="F253" s="280"/>
      <c r="G253" s="280"/>
      <c r="H253" s="280"/>
      <c r="I253" s="280"/>
      <c r="J253" s="280"/>
      <c r="K253" s="93">
        <f>SUM(K236:K249)</f>
        <v>24</v>
      </c>
      <c r="L253" s="94">
        <f>IF(K244=0,"",K244/B236)</f>
        <v>0.40540540540540543</v>
      </c>
      <c r="M253" s="94">
        <f>IF(K253=0,"",K253/B236)</f>
        <v>0.64864864864864868</v>
      </c>
      <c r="N253" s="94">
        <f>IF(K244=0,"",M253-L253)</f>
        <v>0.24324324324324326</v>
      </c>
      <c r="O253" s="3"/>
      <c r="P253" s="29"/>
      <c r="Q253" s="22"/>
      <c r="R253" s="3"/>
    </row>
    <row r="254" spans="1:18" ht="12.75" customHeight="1" x14ac:dyDescent="0.2">
      <c r="L254" s="3"/>
      <c r="M254" s="3"/>
      <c r="O254" s="3"/>
    </row>
    <row r="255" spans="1:18" ht="12.75" customHeight="1" x14ac:dyDescent="0.2">
      <c r="L255" s="3"/>
      <c r="M255" s="3"/>
      <c r="O255" s="3"/>
    </row>
    <row r="256" spans="1:18" ht="26.25" customHeight="1" x14ac:dyDescent="0.4">
      <c r="A256" s="2"/>
      <c r="B256" s="270" t="s">
        <v>99</v>
      </c>
      <c r="C256" s="271"/>
      <c r="D256" s="271"/>
      <c r="E256" s="271"/>
      <c r="F256" s="271"/>
      <c r="G256" s="271"/>
      <c r="H256" s="271"/>
      <c r="I256" s="271"/>
      <c r="J256" s="271"/>
      <c r="K256" s="179" t="s">
        <v>116</v>
      </c>
      <c r="L256" s="57"/>
      <c r="M256" s="57"/>
      <c r="N256" s="29"/>
      <c r="O256" s="3"/>
      <c r="P256" s="29"/>
      <c r="Q256" s="29"/>
      <c r="R256" s="29"/>
    </row>
    <row r="257" spans="1:23" ht="20.25" customHeight="1" x14ac:dyDescent="0.2">
      <c r="A257" s="293" t="s">
        <v>10</v>
      </c>
      <c r="B257" s="273" t="s">
        <v>100</v>
      </c>
      <c r="C257" s="274"/>
      <c r="D257" s="274"/>
      <c r="E257" s="274"/>
      <c r="F257" s="274"/>
      <c r="G257" s="274"/>
      <c r="H257" s="274"/>
      <c r="I257" s="274"/>
      <c r="J257" s="275"/>
      <c r="K257" s="309" t="s">
        <v>11</v>
      </c>
      <c r="L257" s="269" t="s">
        <v>3</v>
      </c>
      <c r="M257" s="269" t="s">
        <v>4</v>
      </c>
      <c r="N257" s="278" t="s">
        <v>5</v>
      </c>
      <c r="O257" s="269" t="s">
        <v>6</v>
      </c>
      <c r="P257" s="267" t="s">
        <v>7</v>
      </c>
      <c r="Q257" s="267" t="s">
        <v>8</v>
      </c>
      <c r="R257" s="269" t="s">
        <v>101</v>
      </c>
      <c r="W257" s="164">
        <f>AVERAGE(L253,L275)</f>
        <v>0.41698841698841699</v>
      </c>
    </row>
    <row r="258" spans="1:23" ht="15.75" customHeight="1" x14ac:dyDescent="0.25">
      <c r="A258" s="268"/>
      <c r="B258" s="58" t="s">
        <v>102</v>
      </c>
      <c r="C258" s="58" t="s">
        <v>103</v>
      </c>
      <c r="D258" s="58" t="s">
        <v>104</v>
      </c>
      <c r="E258" s="58" t="s">
        <v>105</v>
      </c>
      <c r="F258" s="58" t="s">
        <v>106</v>
      </c>
      <c r="G258" s="58" t="s">
        <v>107</v>
      </c>
      <c r="H258" s="58" t="s">
        <v>108</v>
      </c>
      <c r="I258" s="58" t="s">
        <v>109</v>
      </c>
      <c r="J258" s="58" t="s">
        <v>110</v>
      </c>
      <c r="K258" s="310"/>
      <c r="L258" s="268"/>
      <c r="M258" s="268"/>
      <c r="N258" s="268"/>
      <c r="O258" s="268"/>
      <c r="P258" s="268"/>
      <c r="Q258" s="268"/>
      <c r="R258" s="268"/>
    </row>
    <row r="259" spans="1:23" ht="15.75" customHeight="1" x14ac:dyDescent="0.25">
      <c r="A259" s="58">
        <v>1802</v>
      </c>
      <c r="B259" s="59">
        <v>70</v>
      </c>
      <c r="C259" s="59"/>
      <c r="D259" s="59"/>
      <c r="E259" s="59"/>
      <c r="F259" s="59"/>
      <c r="G259" s="59"/>
      <c r="H259" s="59"/>
      <c r="I259" s="59"/>
      <c r="J259" s="59"/>
      <c r="K259" s="144"/>
      <c r="L259" s="220"/>
      <c r="M259" s="221"/>
      <c r="N259" s="222"/>
      <c r="O259" s="229"/>
      <c r="P259" s="63">
        <f>B259</f>
        <v>70</v>
      </c>
      <c r="Q259" s="230"/>
      <c r="R259" s="229"/>
    </row>
    <row r="260" spans="1:23" ht="15.75" customHeight="1" x14ac:dyDescent="0.25">
      <c r="A260" s="58">
        <v>1901</v>
      </c>
      <c r="B260" s="59"/>
      <c r="C260" s="59">
        <v>58</v>
      </c>
      <c r="D260" s="59"/>
      <c r="E260" s="59"/>
      <c r="F260" s="59"/>
      <c r="G260" s="59"/>
      <c r="H260" s="59"/>
      <c r="I260" s="59"/>
      <c r="J260" s="59"/>
      <c r="K260" s="144"/>
      <c r="L260" s="223"/>
      <c r="M260" s="129"/>
      <c r="N260" s="224"/>
      <c r="O260" s="67">
        <f>IF(C260=0,"",C260/B259)</f>
        <v>0.82857142857142863</v>
      </c>
      <c r="P260" s="68">
        <v>58</v>
      </c>
      <c r="Q260" s="231">
        <f t="shared" ref="Q260:Q267" si="22">IF(P260=0,"",P260/P259)</f>
        <v>0.82857142857142863</v>
      </c>
      <c r="R260" s="231">
        <f t="shared" ref="R260:R267" si="23">IF(P260=0,"",100%-Q260)</f>
        <v>0.17142857142857137</v>
      </c>
    </row>
    <row r="261" spans="1:23" ht="15.75" customHeight="1" x14ac:dyDescent="0.25">
      <c r="A261" s="58">
        <v>1902</v>
      </c>
      <c r="B261" s="59"/>
      <c r="C261" s="59"/>
      <c r="D261" s="59">
        <v>51</v>
      </c>
      <c r="E261" s="59"/>
      <c r="F261" s="59"/>
      <c r="G261" s="59"/>
      <c r="H261" s="59"/>
      <c r="I261" s="59"/>
      <c r="J261" s="59"/>
      <c r="K261" s="144"/>
      <c r="L261" s="223"/>
      <c r="M261" s="129"/>
      <c r="N261" s="224"/>
      <c r="O261" s="67">
        <f>IF(D261=0,"",D261/C260)</f>
        <v>0.87931034482758619</v>
      </c>
      <c r="P261" s="68">
        <v>55</v>
      </c>
      <c r="Q261" s="231">
        <f t="shared" si="22"/>
        <v>0.94827586206896552</v>
      </c>
      <c r="R261" s="231">
        <f t="shared" si="23"/>
        <v>5.1724137931034475E-2</v>
      </c>
      <c r="S261" s="8">
        <f>P261/P259</f>
        <v>0.7857142857142857</v>
      </c>
    </row>
    <row r="262" spans="1:23" ht="15.75" customHeight="1" x14ac:dyDescent="0.25">
      <c r="A262" s="58">
        <v>2001</v>
      </c>
      <c r="B262" s="59"/>
      <c r="C262" s="59"/>
      <c r="D262" s="59"/>
      <c r="E262" s="59">
        <v>43</v>
      </c>
      <c r="F262" s="59"/>
      <c r="G262" s="59"/>
      <c r="H262" s="59"/>
      <c r="I262" s="59"/>
      <c r="J262" s="59"/>
      <c r="K262" s="144"/>
      <c r="L262" s="223"/>
      <c r="M262" s="129"/>
      <c r="N262" s="224"/>
      <c r="O262" s="67">
        <f>IF(E262=0,"",E262/D261)</f>
        <v>0.84313725490196079</v>
      </c>
      <c r="P262" s="68">
        <v>53</v>
      </c>
      <c r="Q262" s="231">
        <f t="shared" si="22"/>
        <v>0.96363636363636362</v>
      </c>
      <c r="R262" s="231">
        <f t="shared" si="23"/>
        <v>3.6363636363636376E-2</v>
      </c>
    </row>
    <row r="263" spans="1:23" ht="15.75" customHeight="1" x14ac:dyDescent="0.25">
      <c r="A263" s="58">
        <v>2002</v>
      </c>
      <c r="B263" s="59"/>
      <c r="C263" s="59"/>
      <c r="D263" s="59"/>
      <c r="E263" s="59"/>
      <c r="F263" s="59">
        <v>42</v>
      </c>
      <c r="G263" s="59"/>
      <c r="H263" s="59"/>
      <c r="I263" s="59"/>
      <c r="J263" s="59"/>
      <c r="K263" s="144"/>
      <c r="L263" s="223"/>
      <c r="M263" s="129"/>
      <c r="N263" s="224"/>
      <c r="O263" s="67">
        <f>IF(F263=0,"",F263/E262)</f>
        <v>0.97674418604651159</v>
      </c>
      <c r="P263" s="68">
        <v>50</v>
      </c>
      <c r="Q263" s="231">
        <f t="shared" si="22"/>
        <v>0.94339622641509435</v>
      </c>
      <c r="R263" s="231">
        <f t="shared" si="23"/>
        <v>5.6603773584905648E-2</v>
      </c>
    </row>
    <row r="264" spans="1:23" ht="15.75" customHeight="1" x14ac:dyDescent="0.25">
      <c r="A264" s="58">
        <v>2101</v>
      </c>
      <c r="B264" s="59"/>
      <c r="C264" s="59"/>
      <c r="D264" s="59"/>
      <c r="E264" s="59"/>
      <c r="F264" s="59"/>
      <c r="G264" s="59">
        <v>39</v>
      </c>
      <c r="H264" s="59"/>
      <c r="I264" s="59"/>
      <c r="J264" s="59"/>
      <c r="K264" s="144"/>
      <c r="L264" s="223"/>
      <c r="M264" s="129"/>
      <c r="N264" s="224"/>
      <c r="O264" s="67">
        <f>IF(G264=0,"",G264/F263)</f>
        <v>0.9285714285714286</v>
      </c>
      <c r="P264" s="68">
        <v>48</v>
      </c>
      <c r="Q264" s="231">
        <f t="shared" si="22"/>
        <v>0.96</v>
      </c>
      <c r="R264" s="231">
        <f t="shared" si="23"/>
        <v>4.0000000000000036E-2</v>
      </c>
    </row>
    <row r="265" spans="1:23" ht="15.75" customHeight="1" x14ac:dyDescent="0.25">
      <c r="A265" s="58">
        <v>2002</v>
      </c>
      <c r="B265" s="59"/>
      <c r="C265" s="59"/>
      <c r="D265" s="59"/>
      <c r="E265" s="59"/>
      <c r="F265" s="59"/>
      <c r="G265" s="59"/>
      <c r="H265" s="59">
        <v>38</v>
      </c>
      <c r="I265" s="59"/>
      <c r="J265" s="59"/>
      <c r="K265" s="144"/>
      <c r="L265" s="223"/>
      <c r="M265" s="129"/>
      <c r="N265" s="224"/>
      <c r="O265" s="67">
        <f>IF(H265=0,"",H265/G264)</f>
        <v>0.97435897435897434</v>
      </c>
      <c r="P265" s="68">
        <v>42</v>
      </c>
      <c r="Q265" s="231">
        <f t="shared" si="22"/>
        <v>0.875</v>
      </c>
      <c r="R265" s="231">
        <f t="shared" si="23"/>
        <v>0.125</v>
      </c>
    </row>
    <row r="266" spans="1:23" ht="15.75" customHeight="1" x14ac:dyDescent="0.25">
      <c r="A266" s="58">
        <v>2201</v>
      </c>
      <c r="B266" s="59"/>
      <c r="C266" s="59"/>
      <c r="D266" s="59"/>
      <c r="E266" s="59"/>
      <c r="F266" s="59"/>
      <c r="G266" s="59"/>
      <c r="H266" s="59"/>
      <c r="I266" s="59">
        <v>36</v>
      </c>
      <c r="J266" s="59"/>
      <c r="K266" s="144"/>
      <c r="L266" s="223"/>
      <c r="M266" s="129"/>
      <c r="N266" s="224"/>
      <c r="O266" s="67">
        <f>IF(I266=0,"",I266/H265)</f>
        <v>0.94736842105263153</v>
      </c>
      <c r="P266" s="68">
        <v>45</v>
      </c>
      <c r="Q266" s="231">
        <f t="shared" si="22"/>
        <v>1.0714285714285714</v>
      </c>
      <c r="R266" s="231">
        <f t="shared" si="23"/>
        <v>-7.1428571428571397E-2</v>
      </c>
    </row>
    <row r="267" spans="1:23" ht="15.75" customHeight="1" x14ac:dyDescent="0.25">
      <c r="A267" s="58">
        <v>2202</v>
      </c>
      <c r="B267" s="59"/>
      <c r="C267" s="59"/>
      <c r="D267" s="59"/>
      <c r="E267" s="59"/>
      <c r="F267" s="59"/>
      <c r="G267" s="59"/>
      <c r="H267" s="59"/>
      <c r="I267" s="59"/>
      <c r="J267" s="59">
        <v>34</v>
      </c>
      <c r="K267" s="144">
        <v>30</v>
      </c>
      <c r="L267" s="223"/>
      <c r="M267" s="129"/>
      <c r="N267" s="224"/>
      <c r="O267" s="71">
        <f>IF(J267=0,"",J267/I266)</f>
        <v>0.94444444444444442</v>
      </c>
      <c r="P267" s="68">
        <v>44</v>
      </c>
      <c r="Q267" s="71">
        <f t="shared" si="22"/>
        <v>0.97777777777777775</v>
      </c>
      <c r="R267" s="71">
        <f t="shared" si="23"/>
        <v>2.2222222222222254E-2</v>
      </c>
    </row>
    <row r="268" spans="1:23" ht="15.75" customHeight="1" x14ac:dyDescent="0.25">
      <c r="A268" s="58">
        <v>2301</v>
      </c>
      <c r="B268" s="59"/>
      <c r="C268" s="59"/>
      <c r="D268" s="59"/>
      <c r="E268" s="59"/>
      <c r="F268" s="59"/>
      <c r="G268" s="59"/>
      <c r="H268" s="59"/>
      <c r="I268" s="59"/>
      <c r="J268" s="59">
        <v>12</v>
      </c>
      <c r="K268" s="144">
        <v>7</v>
      </c>
      <c r="L268" s="223"/>
      <c r="M268" s="129"/>
      <c r="N268" s="225"/>
      <c r="O268" s="105"/>
      <c r="P268" s="68">
        <v>12</v>
      </c>
      <c r="Q268" s="105"/>
      <c r="R268" s="239"/>
    </row>
    <row r="269" spans="1:23" ht="15.75" customHeight="1" x14ac:dyDescent="0.25">
      <c r="A269" s="58">
        <v>2302</v>
      </c>
      <c r="B269" s="59"/>
      <c r="C269" s="59"/>
      <c r="D269" s="59"/>
      <c r="E269" s="59"/>
      <c r="F269" s="59"/>
      <c r="G269" s="59"/>
      <c r="H269" s="59"/>
      <c r="I269" s="59"/>
      <c r="J269" s="59">
        <v>4</v>
      </c>
      <c r="K269" s="144">
        <v>4</v>
      </c>
      <c r="L269" s="223"/>
      <c r="M269" s="129"/>
      <c r="N269" s="225"/>
      <c r="O269" s="233"/>
      <c r="P269" s="109">
        <v>6</v>
      </c>
      <c r="Q269" s="234"/>
      <c r="R269" s="233"/>
    </row>
    <row r="270" spans="1:23" ht="15.75" customHeight="1" x14ac:dyDescent="0.25">
      <c r="A270" s="58">
        <v>2401</v>
      </c>
      <c r="B270" s="59"/>
      <c r="C270" s="59"/>
      <c r="D270" s="59"/>
      <c r="E270" s="59"/>
      <c r="F270" s="59"/>
      <c r="G270" s="59"/>
      <c r="H270" s="59"/>
      <c r="I270" s="59"/>
      <c r="J270" s="59">
        <v>1</v>
      </c>
      <c r="K270" s="144">
        <v>1</v>
      </c>
      <c r="L270" s="223"/>
      <c r="M270" s="129"/>
      <c r="N270" s="225"/>
      <c r="O270" s="233"/>
      <c r="P270" s="109">
        <v>1</v>
      </c>
      <c r="Q270" s="234"/>
      <c r="R270" s="233"/>
    </row>
    <row r="271" spans="1:23" ht="15.75" customHeight="1" x14ac:dyDescent="0.25">
      <c r="A271" s="58">
        <v>2402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144"/>
      <c r="L271" s="223"/>
      <c r="M271" s="129"/>
      <c r="N271" s="225"/>
      <c r="O271" s="129"/>
      <c r="P271" s="225"/>
      <c r="Q271" s="124"/>
      <c r="R271" s="233"/>
    </row>
    <row r="272" spans="1:23" ht="15.75" customHeight="1" x14ac:dyDescent="0.25">
      <c r="A272" s="58">
        <v>2501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144"/>
      <c r="L272" s="223"/>
      <c r="M272" s="129"/>
      <c r="N272" s="225"/>
      <c r="O272" s="191" t="s">
        <v>83</v>
      </c>
      <c r="P272" s="82">
        <v>23</v>
      </c>
      <c r="Q272" s="83">
        <f>K275</f>
        <v>42</v>
      </c>
      <c r="R272" s="193" t="s">
        <v>11</v>
      </c>
    </row>
    <row r="273" spans="1:19" ht="15.75" customHeight="1" x14ac:dyDescent="0.25">
      <c r="A273" s="58">
        <v>2502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144"/>
      <c r="L273" s="223"/>
      <c r="M273" s="129"/>
      <c r="N273" s="225"/>
      <c r="O273" s="192" t="s">
        <v>85</v>
      </c>
      <c r="P273" s="86">
        <f>IF(P272/B259=0,"",P272/B259)</f>
        <v>0.32857142857142857</v>
      </c>
      <c r="Q273" s="87">
        <f>IF(P272/Q272=0,"",P272/Q272)</f>
        <v>0.54761904761904767</v>
      </c>
      <c r="R273" s="194" t="s">
        <v>86</v>
      </c>
    </row>
    <row r="274" spans="1:19" ht="15.75" customHeight="1" x14ac:dyDescent="0.25">
      <c r="A274" s="58">
        <v>2601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144"/>
      <c r="L274" s="226"/>
      <c r="M274" s="227"/>
      <c r="N274" s="228"/>
      <c r="O274" s="90"/>
      <c r="P274" s="91"/>
      <c r="Q274" s="91"/>
      <c r="R274" s="113"/>
    </row>
    <row r="275" spans="1:19" ht="18" customHeight="1" x14ac:dyDescent="0.25">
      <c r="A275" s="28"/>
      <c r="B275" s="280" t="s">
        <v>111</v>
      </c>
      <c r="C275" s="280"/>
      <c r="D275" s="280"/>
      <c r="E275" s="280"/>
      <c r="F275" s="280"/>
      <c r="G275" s="280"/>
      <c r="H275" s="280"/>
      <c r="I275" s="280"/>
      <c r="J275" s="280"/>
      <c r="K275" s="93">
        <f>SUM(K259:K271)</f>
        <v>42</v>
      </c>
      <c r="L275" s="94">
        <f>IF(K267=0,"",K267/B259)</f>
        <v>0.42857142857142855</v>
      </c>
      <c r="M275" s="94">
        <f>IF(K275=0,"",K275/B259)</f>
        <v>0.6</v>
      </c>
      <c r="N275" s="94">
        <f>IF(K267=0,"",M275-L275)</f>
        <v>0.17142857142857143</v>
      </c>
      <c r="O275" s="3"/>
      <c r="P275" s="29"/>
      <c r="Q275" s="22"/>
      <c r="R275" s="3"/>
    </row>
    <row r="276" spans="1:19" ht="12.75" customHeight="1" x14ac:dyDescent="0.2">
      <c r="L276" s="3"/>
      <c r="M276" s="3"/>
      <c r="O276" s="3"/>
    </row>
    <row r="277" spans="1:19" ht="12.75" customHeight="1" x14ac:dyDescent="0.2">
      <c r="L277" s="3"/>
      <c r="M277" s="3"/>
      <c r="O277" s="3"/>
    </row>
    <row r="278" spans="1:19" ht="26.25" customHeight="1" x14ac:dyDescent="0.4">
      <c r="A278" s="2"/>
      <c r="B278" s="270" t="s">
        <v>99</v>
      </c>
      <c r="C278" s="271"/>
      <c r="D278" s="271"/>
      <c r="E278" s="271"/>
      <c r="F278" s="271"/>
      <c r="G278" s="271"/>
      <c r="H278" s="271"/>
      <c r="I278" s="271"/>
      <c r="J278" s="271"/>
      <c r="K278" s="179" t="s">
        <v>117</v>
      </c>
      <c r="L278" s="57"/>
      <c r="M278" s="57"/>
      <c r="N278" s="29"/>
      <c r="O278" s="3"/>
      <c r="P278" s="29"/>
      <c r="Q278" s="29"/>
      <c r="R278" s="29"/>
    </row>
    <row r="279" spans="1:19" ht="20.25" customHeight="1" x14ac:dyDescent="0.2">
      <c r="A279" s="293" t="s">
        <v>10</v>
      </c>
      <c r="B279" s="273" t="s">
        <v>100</v>
      </c>
      <c r="C279" s="274"/>
      <c r="D279" s="274"/>
      <c r="E279" s="274"/>
      <c r="F279" s="274"/>
      <c r="G279" s="274"/>
      <c r="H279" s="274"/>
      <c r="I279" s="274"/>
      <c r="J279" s="275"/>
      <c r="K279" s="309" t="s">
        <v>11</v>
      </c>
      <c r="L279" s="269" t="s">
        <v>3</v>
      </c>
      <c r="M279" s="269" t="s">
        <v>4</v>
      </c>
      <c r="N279" s="278" t="s">
        <v>5</v>
      </c>
      <c r="O279" s="269" t="s">
        <v>6</v>
      </c>
      <c r="P279" s="267" t="s">
        <v>7</v>
      </c>
      <c r="Q279" s="267" t="s">
        <v>8</v>
      </c>
      <c r="R279" s="269" t="s">
        <v>101</v>
      </c>
    </row>
    <row r="280" spans="1:19" ht="15.75" customHeight="1" x14ac:dyDescent="0.25">
      <c r="A280" s="268"/>
      <c r="B280" s="58" t="s">
        <v>102</v>
      </c>
      <c r="C280" s="58" t="s">
        <v>103</v>
      </c>
      <c r="D280" s="58" t="s">
        <v>104</v>
      </c>
      <c r="E280" s="58" t="s">
        <v>105</v>
      </c>
      <c r="F280" s="58" t="s">
        <v>106</v>
      </c>
      <c r="G280" s="58" t="s">
        <v>107</v>
      </c>
      <c r="H280" s="58" t="s">
        <v>108</v>
      </c>
      <c r="I280" s="58" t="s">
        <v>109</v>
      </c>
      <c r="J280" s="58" t="s">
        <v>110</v>
      </c>
      <c r="K280" s="310"/>
      <c r="L280" s="268"/>
      <c r="M280" s="268"/>
      <c r="N280" s="268"/>
      <c r="O280" s="268"/>
      <c r="P280" s="268"/>
      <c r="Q280" s="268"/>
      <c r="R280" s="268"/>
    </row>
    <row r="281" spans="1:19" ht="15.75" customHeight="1" x14ac:dyDescent="0.25">
      <c r="A281" s="58">
        <v>1901</v>
      </c>
      <c r="B281" s="59">
        <v>47</v>
      </c>
      <c r="C281" s="59"/>
      <c r="D281" s="59"/>
      <c r="E281" s="59"/>
      <c r="F281" s="59"/>
      <c r="G281" s="59"/>
      <c r="H281" s="59"/>
      <c r="I281" s="59"/>
      <c r="J281" s="59"/>
      <c r="K281" s="144"/>
      <c r="L281" s="220"/>
      <c r="M281" s="221"/>
      <c r="N281" s="222"/>
      <c r="O281" s="229"/>
      <c r="P281" s="63">
        <f>B281</f>
        <v>47</v>
      </c>
      <c r="Q281" s="230"/>
      <c r="R281" s="229"/>
    </row>
    <row r="282" spans="1:19" ht="15.75" customHeight="1" x14ac:dyDescent="0.25">
      <c r="A282" s="58">
        <v>1902</v>
      </c>
      <c r="B282" s="59"/>
      <c r="C282" s="59">
        <v>39</v>
      </c>
      <c r="D282" s="59"/>
      <c r="E282" s="59"/>
      <c r="F282" s="59"/>
      <c r="G282" s="59"/>
      <c r="H282" s="59"/>
      <c r="I282" s="59"/>
      <c r="J282" s="59"/>
      <c r="K282" s="144"/>
      <c r="L282" s="223"/>
      <c r="M282" s="129"/>
      <c r="N282" s="224"/>
      <c r="O282" s="67">
        <f>IF(C282=0,"",C282/B281)</f>
        <v>0.82978723404255317</v>
      </c>
      <c r="P282" s="68">
        <v>39</v>
      </c>
      <c r="Q282" s="231">
        <f t="shared" ref="Q282:Q289" si="24">IF(P282=0,"",P282/P281)</f>
        <v>0.82978723404255317</v>
      </c>
      <c r="R282" s="231">
        <f t="shared" ref="R282:R289" si="25">IF(P282=0,"",100%-Q282)</f>
        <v>0.17021276595744683</v>
      </c>
    </row>
    <row r="283" spans="1:19" ht="15.75" customHeight="1" x14ac:dyDescent="0.25">
      <c r="A283" s="58">
        <v>2001</v>
      </c>
      <c r="B283" s="59"/>
      <c r="C283" s="59"/>
      <c r="D283" s="59">
        <v>32</v>
      </c>
      <c r="E283" s="59"/>
      <c r="F283" s="59"/>
      <c r="G283" s="59"/>
      <c r="H283" s="59"/>
      <c r="I283" s="59"/>
      <c r="J283" s="59"/>
      <c r="K283" s="144"/>
      <c r="L283" s="223"/>
      <c r="M283" s="129"/>
      <c r="N283" s="224"/>
      <c r="O283" s="67">
        <f>IF(D283=0,"",D283/C282)</f>
        <v>0.82051282051282048</v>
      </c>
      <c r="P283" s="68">
        <v>38</v>
      </c>
      <c r="Q283" s="231">
        <f t="shared" si="24"/>
        <v>0.97435897435897434</v>
      </c>
      <c r="R283" s="231">
        <f t="shared" si="25"/>
        <v>2.5641025641025661E-2</v>
      </c>
      <c r="S283" s="8">
        <f>P283/P281</f>
        <v>0.80851063829787229</v>
      </c>
    </row>
    <row r="284" spans="1:19" ht="15.75" customHeight="1" x14ac:dyDescent="0.25">
      <c r="A284" s="58">
        <v>2002</v>
      </c>
      <c r="B284" s="59"/>
      <c r="C284" s="59"/>
      <c r="D284" s="59"/>
      <c r="E284" s="59">
        <v>29</v>
      </c>
      <c r="F284" s="59"/>
      <c r="G284" s="59"/>
      <c r="H284" s="59"/>
      <c r="I284" s="59"/>
      <c r="J284" s="59"/>
      <c r="K284" s="144"/>
      <c r="L284" s="223"/>
      <c r="M284" s="129"/>
      <c r="N284" s="224"/>
      <c r="O284" s="67">
        <f>IF(E284=0,"",E284/D283)</f>
        <v>0.90625</v>
      </c>
      <c r="P284" s="68">
        <v>35</v>
      </c>
      <c r="Q284" s="231">
        <f t="shared" si="24"/>
        <v>0.92105263157894735</v>
      </c>
      <c r="R284" s="231">
        <f t="shared" si="25"/>
        <v>7.8947368421052655E-2</v>
      </c>
    </row>
    <row r="285" spans="1:19" ht="15.75" customHeight="1" x14ac:dyDescent="0.25">
      <c r="A285" s="58">
        <v>2101</v>
      </c>
      <c r="B285" s="59"/>
      <c r="C285" s="59"/>
      <c r="D285" s="59"/>
      <c r="E285" s="59"/>
      <c r="F285" s="59">
        <v>27</v>
      </c>
      <c r="G285" s="59"/>
      <c r="H285" s="59"/>
      <c r="I285" s="59"/>
      <c r="J285" s="59"/>
      <c r="K285" s="144"/>
      <c r="L285" s="223"/>
      <c r="M285" s="129"/>
      <c r="N285" s="224"/>
      <c r="O285" s="67">
        <f>IF(F285=0,"",F285/E284)</f>
        <v>0.93103448275862066</v>
      </c>
      <c r="P285" s="68">
        <v>32</v>
      </c>
      <c r="Q285" s="231">
        <f t="shared" si="24"/>
        <v>0.91428571428571426</v>
      </c>
      <c r="R285" s="231">
        <f t="shared" si="25"/>
        <v>8.5714285714285743E-2</v>
      </c>
    </row>
    <row r="286" spans="1:19" ht="15.75" customHeight="1" x14ac:dyDescent="0.25">
      <c r="A286" s="58">
        <v>2102</v>
      </c>
      <c r="B286" s="59"/>
      <c r="C286" s="59"/>
      <c r="D286" s="59"/>
      <c r="E286" s="59"/>
      <c r="F286" s="59"/>
      <c r="G286" s="59">
        <v>22</v>
      </c>
      <c r="H286" s="59"/>
      <c r="I286" s="59"/>
      <c r="J286" s="59"/>
      <c r="K286" s="144"/>
      <c r="L286" s="223"/>
      <c r="M286" s="129"/>
      <c r="N286" s="224"/>
      <c r="O286" s="67">
        <f>IF(G286=0,"",G286/F285)</f>
        <v>0.81481481481481477</v>
      </c>
      <c r="P286" s="68">
        <v>26</v>
      </c>
      <c r="Q286" s="231">
        <f t="shared" si="24"/>
        <v>0.8125</v>
      </c>
      <c r="R286" s="231">
        <f t="shared" si="25"/>
        <v>0.1875</v>
      </c>
    </row>
    <row r="287" spans="1:19" ht="15.75" customHeight="1" x14ac:dyDescent="0.25">
      <c r="A287" s="58">
        <v>2201</v>
      </c>
      <c r="B287" s="59"/>
      <c r="C287" s="59"/>
      <c r="D287" s="59"/>
      <c r="E287" s="59"/>
      <c r="F287" s="59"/>
      <c r="G287" s="59"/>
      <c r="H287" s="59">
        <v>19</v>
      </c>
      <c r="I287" s="59"/>
      <c r="J287" s="59"/>
      <c r="K287" s="144"/>
      <c r="L287" s="223"/>
      <c r="M287" s="129"/>
      <c r="N287" s="224"/>
      <c r="O287" s="67">
        <f>IF(H287=0,"",H287/G286)</f>
        <v>0.86363636363636365</v>
      </c>
      <c r="P287" s="68">
        <v>28</v>
      </c>
      <c r="Q287" s="231">
        <f t="shared" si="24"/>
        <v>1.0769230769230769</v>
      </c>
      <c r="R287" s="231">
        <f t="shared" si="25"/>
        <v>-7.6923076923076872E-2</v>
      </c>
    </row>
    <row r="288" spans="1:19" ht="15.75" customHeight="1" x14ac:dyDescent="0.25">
      <c r="A288" s="58">
        <v>2002</v>
      </c>
      <c r="B288" s="59"/>
      <c r="C288" s="59"/>
      <c r="D288" s="59"/>
      <c r="E288" s="59"/>
      <c r="F288" s="59"/>
      <c r="G288" s="59"/>
      <c r="H288" s="59"/>
      <c r="I288" s="59">
        <v>16</v>
      </c>
      <c r="J288" s="59"/>
      <c r="K288" s="144"/>
      <c r="L288" s="223"/>
      <c r="M288" s="129"/>
      <c r="N288" s="224"/>
      <c r="O288" s="67">
        <f>IF(I288=0,"",I288/H287)</f>
        <v>0.84210526315789469</v>
      </c>
      <c r="P288" s="68">
        <v>26</v>
      </c>
      <c r="Q288" s="231">
        <f t="shared" si="24"/>
        <v>0.9285714285714286</v>
      </c>
      <c r="R288" s="231">
        <f t="shared" si="25"/>
        <v>7.1428571428571397E-2</v>
      </c>
    </row>
    <row r="289" spans="1:18" ht="15.75" customHeight="1" x14ac:dyDescent="0.25">
      <c r="A289" s="58">
        <v>2301</v>
      </c>
      <c r="B289" s="59"/>
      <c r="C289" s="59"/>
      <c r="D289" s="59"/>
      <c r="E289" s="59"/>
      <c r="F289" s="59" t="s">
        <v>27</v>
      </c>
      <c r="G289" s="59"/>
      <c r="H289" s="59"/>
      <c r="I289" s="59"/>
      <c r="J289" s="59">
        <v>16</v>
      </c>
      <c r="K289" s="144">
        <v>8</v>
      </c>
      <c r="L289" s="223"/>
      <c r="M289" s="129"/>
      <c r="N289" s="224"/>
      <c r="O289" s="71">
        <f>IF(J289=0,"",J289/I288)</f>
        <v>1</v>
      </c>
      <c r="P289" s="68">
        <v>24</v>
      </c>
      <c r="Q289" s="71">
        <f t="shared" si="24"/>
        <v>0.92307692307692313</v>
      </c>
      <c r="R289" s="71">
        <f t="shared" si="25"/>
        <v>7.6923076923076872E-2</v>
      </c>
    </row>
    <row r="290" spans="1:18" ht="15.75" customHeight="1" x14ac:dyDescent="0.25">
      <c r="A290" s="58">
        <v>2302</v>
      </c>
      <c r="B290" s="59"/>
      <c r="C290" s="59"/>
      <c r="D290" s="59"/>
      <c r="E290" s="59"/>
      <c r="F290" s="59"/>
      <c r="G290" s="59"/>
      <c r="H290" s="59"/>
      <c r="I290" s="59"/>
      <c r="J290" s="59">
        <v>11</v>
      </c>
      <c r="K290" s="144">
        <v>8</v>
      </c>
      <c r="L290" s="223"/>
      <c r="M290" s="129"/>
      <c r="N290" s="225"/>
      <c r="O290" s="105"/>
      <c r="P290" s="68">
        <v>14</v>
      </c>
      <c r="Q290" s="105"/>
      <c r="R290" s="239"/>
    </row>
    <row r="291" spans="1:18" ht="15.75" customHeight="1" x14ac:dyDescent="0.25">
      <c r="A291" s="58">
        <v>2401</v>
      </c>
      <c r="B291" s="59"/>
      <c r="C291" s="59"/>
      <c r="D291" s="59"/>
      <c r="E291" s="59"/>
      <c r="F291" s="59"/>
      <c r="G291" s="59"/>
      <c r="H291" s="59"/>
      <c r="I291" s="59"/>
      <c r="J291" s="59">
        <v>4</v>
      </c>
      <c r="K291" s="144">
        <v>3</v>
      </c>
      <c r="L291" s="223"/>
      <c r="M291" s="129"/>
      <c r="N291" s="225"/>
      <c r="O291" s="233"/>
      <c r="P291" s="109">
        <v>4</v>
      </c>
      <c r="Q291" s="234"/>
      <c r="R291" s="233"/>
    </row>
    <row r="292" spans="1:18" ht="15.75" customHeight="1" x14ac:dyDescent="0.25">
      <c r="A292" s="58">
        <v>2402</v>
      </c>
      <c r="B292" s="59"/>
      <c r="C292" s="59"/>
      <c r="D292" s="59"/>
      <c r="E292" s="59"/>
      <c r="F292" s="59"/>
      <c r="G292" s="59"/>
      <c r="H292" s="59"/>
      <c r="I292" s="59"/>
      <c r="J292" s="59">
        <v>1</v>
      </c>
      <c r="K292" s="144">
        <v>1</v>
      </c>
      <c r="L292" s="223"/>
      <c r="M292" s="129"/>
      <c r="N292" s="225"/>
      <c r="O292" s="233"/>
      <c r="P292" s="196">
        <v>2</v>
      </c>
      <c r="Q292" s="234"/>
      <c r="R292" s="233"/>
    </row>
    <row r="293" spans="1:18" ht="15.75" customHeight="1" x14ac:dyDescent="0.25">
      <c r="A293" s="58">
        <v>2501</v>
      </c>
      <c r="B293" s="59"/>
      <c r="C293" s="59"/>
      <c r="D293" s="59"/>
      <c r="E293" s="59"/>
      <c r="F293" s="59"/>
      <c r="G293" s="59"/>
      <c r="H293" s="59"/>
      <c r="I293" s="59"/>
      <c r="J293" s="59">
        <v>1</v>
      </c>
      <c r="K293" s="144">
        <v>1</v>
      </c>
      <c r="L293" s="223"/>
      <c r="M293" s="129"/>
      <c r="N293" s="225"/>
      <c r="O293" s="129"/>
      <c r="P293" s="198">
        <v>1</v>
      </c>
      <c r="Q293" s="124"/>
      <c r="R293" s="233"/>
    </row>
    <row r="294" spans="1:18" ht="15.75" customHeight="1" x14ac:dyDescent="0.25">
      <c r="A294" s="58">
        <v>2502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144"/>
      <c r="L294" s="223"/>
      <c r="M294" s="129"/>
      <c r="N294" s="225"/>
      <c r="O294" s="191" t="s">
        <v>83</v>
      </c>
      <c r="P294" s="197">
        <v>8</v>
      </c>
      <c r="Q294" s="83">
        <f>K297</f>
        <v>21</v>
      </c>
      <c r="R294" s="193" t="s">
        <v>11</v>
      </c>
    </row>
    <row r="295" spans="1:18" ht="15.75" customHeight="1" x14ac:dyDescent="0.25">
      <c r="A295" s="58">
        <v>2601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144"/>
      <c r="L295" s="223"/>
      <c r="M295" s="129"/>
      <c r="N295" s="225"/>
      <c r="O295" s="192" t="s">
        <v>85</v>
      </c>
      <c r="P295" s="86">
        <f>IF(P294/B281=0,"",P294/B281)</f>
        <v>0.1702127659574468</v>
      </c>
      <c r="Q295" s="87">
        <f>IF(P294/Q294=0,"",P294/Q294)</f>
        <v>0.38095238095238093</v>
      </c>
      <c r="R295" s="194" t="s">
        <v>86</v>
      </c>
    </row>
    <row r="296" spans="1:18" ht="15.75" customHeight="1" x14ac:dyDescent="0.25">
      <c r="A296" s="58">
        <v>2602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144"/>
      <c r="L296" s="226"/>
      <c r="M296" s="227"/>
      <c r="N296" s="228"/>
      <c r="O296" s="90"/>
      <c r="P296" s="91"/>
      <c r="Q296" s="91"/>
      <c r="R296" s="113"/>
    </row>
    <row r="297" spans="1:18" ht="18" customHeight="1" x14ac:dyDescent="0.25">
      <c r="A297" s="28"/>
      <c r="B297" s="280" t="s">
        <v>111</v>
      </c>
      <c r="C297" s="280"/>
      <c r="D297" s="280"/>
      <c r="E297" s="280"/>
      <c r="F297" s="280"/>
      <c r="G297" s="280"/>
      <c r="H297" s="280"/>
      <c r="I297" s="280"/>
      <c r="J297" s="280"/>
      <c r="K297" s="93">
        <f>SUM(K281:K293)</f>
        <v>21</v>
      </c>
      <c r="L297" s="94">
        <f>IF(K289=0,"",K289/B281)</f>
        <v>0.1702127659574468</v>
      </c>
      <c r="M297" s="94">
        <f>IF(K297=0,"",K297/B281)</f>
        <v>0.44680851063829785</v>
      </c>
      <c r="N297" s="94">
        <f>IF(K289=0,"",M297-L297)</f>
        <v>0.27659574468085102</v>
      </c>
      <c r="O297" s="3"/>
      <c r="P297" s="29"/>
      <c r="Q297" s="22"/>
      <c r="R297" s="3"/>
    </row>
    <row r="298" spans="1:18" ht="12.75" customHeight="1" x14ac:dyDescent="0.2">
      <c r="L298" s="3"/>
      <c r="M298" s="3"/>
      <c r="O298" s="3"/>
    </row>
    <row r="299" spans="1:18" ht="12.75" customHeight="1" x14ac:dyDescent="0.2">
      <c r="L299" s="3"/>
      <c r="M299" s="3"/>
      <c r="O299" s="3"/>
    </row>
    <row r="300" spans="1:18" ht="26.25" x14ac:dyDescent="0.4">
      <c r="A300" s="2"/>
      <c r="B300" s="270" t="s">
        <v>99</v>
      </c>
      <c r="C300" s="271"/>
      <c r="D300" s="271"/>
      <c r="E300" s="271"/>
      <c r="F300" s="271"/>
      <c r="G300" s="271"/>
      <c r="H300" s="271"/>
      <c r="I300" s="271"/>
      <c r="J300" s="271"/>
      <c r="K300" s="179" t="s">
        <v>118</v>
      </c>
      <c r="L300" s="57"/>
      <c r="M300" s="57"/>
      <c r="N300" s="29"/>
      <c r="O300" s="3"/>
      <c r="P300" s="29"/>
      <c r="Q300" s="29"/>
      <c r="R300" s="29"/>
    </row>
    <row r="301" spans="1:18" ht="20.25" x14ac:dyDescent="0.2">
      <c r="A301" s="293" t="s">
        <v>10</v>
      </c>
      <c r="B301" s="273" t="s">
        <v>100</v>
      </c>
      <c r="C301" s="274"/>
      <c r="D301" s="274"/>
      <c r="E301" s="274"/>
      <c r="F301" s="274"/>
      <c r="G301" s="274"/>
      <c r="H301" s="274"/>
      <c r="I301" s="274"/>
      <c r="J301" s="275"/>
      <c r="K301" s="309" t="s">
        <v>11</v>
      </c>
      <c r="L301" s="269" t="s">
        <v>3</v>
      </c>
      <c r="M301" s="269" t="s">
        <v>4</v>
      </c>
      <c r="N301" s="278" t="s">
        <v>5</v>
      </c>
      <c r="O301" s="269" t="s">
        <v>6</v>
      </c>
      <c r="P301" s="267" t="s">
        <v>7</v>
      </c>
      <c r="Q301" s="267" t="s">
        <v>8</v>
      </c>
      <c r="R301" s="269" t="s">
        <v>101</v>
      </c>
    </row>
    <row r="302" spans="1:18" ht="15.75" customHeight="1" x14ac:dyDescent="0.25">
      <c r="A302" s="268"/>
      <c r="B302" s="58" t="s">
        <v>102</v>
      </c>
      <c r="C302" s="58" t="s">
        <v>103</v>
      </c>
      <c r="D302" s="58" t="s">
        <v>104</v>
      </c>
      <c r="E302" s="58" t="s">
        <v>105</v>
      </c>
      <c r="F302" s="58" t="s">
        <v>106</v>
      </c>
      <c r="G302" s="58" t="s">
        <v>107</v>
      </c>
      <c r="H302" s="58" t="s">
        <v>108</v>
      </c>
      <c r="I302" s="58" t="s">
        <v>109</v>
      </c>
      <c r="J302" s="58" t="s">
        <v>110</v>
      </c>
      <c r="K302" s="310"/>
      <c r="L302" s="268"/>
      <c r="M302" s="268"/>
      <c r="N302" s="268"/>
      <c r="O302" s="268"/>
      <c r="P302" s="268"/>
      <c r="Q302" s="268"/>
      <c r="R302" s="268"/>
    </row>
    <row r="303" spans="1:18" ht="15.75" customHeight="1" x14ac:dyDescent="0.25">
      <c r="A303" s="58">
        <v>1902</v>
      </c>
      <c r="B303" s="59">
        <v>79</v>
      </c>
      <c r="C303" s="59"/>
      <c r="D303" s="59"/>
      <c r="E303" s="59"/>
      <c r="F303" s="59"/>
      <c r="G303" s="59"/>
      <c r="H303" s="59"/>
      <c r="I303" s="59"/>
      <c r="J303" s="59"/>
      <c r="K303" s="144"/>
      <c r="L303" s="220"/>
      <c r="M303" s="221"/>
      <c r="N303" s="222"/>
      <c r="O303" s="229"/>
      <c r="P303" s="63">
        <f>B303</f>
        <v>79</v>
      </c>
      <c r="Q303" s="230"/>
      <c r="R303" s="229"/>
    </row>
    <row r="304" spans="1:18" ht="15.75" customHeight="1" x14ac:dyDescent="0.25">
      <c r="A304" s="58">
        <v>2001</v>
      </c>
      <c r="B304" s="59"/>
      <c r="C304" s="59">
        <v>72</v>
      </c>
      <c r="D304" s="59"/>
      <c r="E304" s="59"/>
      <c r="F304" s="59"/>
      <c r="G304" s="59"/>
      <c r="H304" s="59"/>
      <c r="I304" s="59"/>
      <c r="J304" s="59"/>
      <c r="K304" s="144"/>
      <c r="L304" s="223"/>
      <c r="M304" s="129"/>
      <c r="N304" s="224"/>
      <c r="O304" s="67">
        <f>IF(C304=0,"",C304/B303)</f>
        <v>0.91139240506329111</v>
      </c>
      <c r="P304" s="68">
        <v>73</v>
      </c>
      <c r="Q304" s="231">
        <f t="shared" ref="Q304:Q311" si="26">IF(P304=0,"",P304/P303)</f>
        <v>0.92405063291139244</v>
      </c>
      <c r="R304" s="231">
        <f t="shared" ref="R304:R311" si="27">IF(P304=0,"",100%-Q304)</f>
        <v>7.5949367088607556E-2</v>
      </c>
    </row>
    <row r="305" spans="1:19" ht="15.75" customHeight="1" x14ac:dyDescent="0.25">
      <c r="A305" s="58">
        <v>2002</v>
      </c>
      <c r="B305" s="59"/>
      <c r="C305" s="59"/>
      <c r="D305" s="59">
        <v>62</v>
      </c>
      <c r="E305" s="59"/>
      <c r="F305" s="59"/>
      <c r="G305" s="59"/>
      <c r="H305" s="59"/>
      <c r="I305" s="59"/>
      <c r="J305" s="59"/>
      <c r="K305" s="144"/>
      <c r="L305" s="223"/>
      <c r="M305" s="129"/>
      <c r="N305" s="224"/>
      <c r="O305" s="67">
        <f>IF(D305=0,"",D305/C304)</f>
        <v>0.86111111111111116</v>
      </c>
      <c r="P305" s="68">
        <v>67</v>
      </c>
      <c r="Q305" s="231">
        <f t="shared" si="26"/>
        <v>0.9178082191780822</v>
      </c>
      <c r="R305" s="231">
        <f t="shared" si="27"/>
        <v>8.2191780821917804E-2</v>
      </c>
      <c r="S305" s="8">
        <f>P305/P303</f>
        <v>0.84810126582278478</v>
      </c>
    </row>
    <row r="306" spans="1:19" ht="15.75" customHeight="1" x14ac:dyDescent="0.25">
      <c r="A306" s="58">
        <v>2101</v>
      </c>
      <c r="B306" s="59"/>
      <c r="C306" s="59"/>
      <c r="D306" s="59"/>
      <c r="E306" s="59">
        <v>54</v>
      </c>
      <c r="F306" s="59"/>
      <c r="G306" s="59"/>
      <c r="H306" s="59"/>
      <c r="I306" s="59"/>
      <c r="J306" s="59"/>
      <c r="K306" s="144"/>
      <c r="L306" s="223"/>
      <c r="M306" s="129"/>
      <c r="N306" s="224"/>
      <c r="O306" s="67">
        <f>IF(E306=0,"",E306/D305)</f>
        <v>0.87096774193548387</v>
      </c>
      <c r="P306" s="68">
        <v>62</v>
      </c>
      <c r="Q306" s="231">
        <f t="shared" si="26"/>
        <v>0.92537313432835822</v>
      </c>
      <c r="R306" s="231">
        <f t="shared" si="27"/>
        <v>7.4626865671641784E-2</v>
      </c>
    </row>
    <row r="307" spans="1:19" ht="15.75" customHeight="1" x14ac:dyDescent="0.25">
      <c r="A307" s="58">
        <v>2102</v>
      </c>
      <c r="B307" s="59"/>
      <c r="C307" s="59"/>
      <c r="D307" s="59"/>
      <c r="E307" s="59"/>
      <c r="F307" s="59">
        <v>46</v>
      </c>
      <c r="G307" s="59"/>
      <c r="H307" s="59"/>
      <c r="I307" s="59"/>
      <c r="J307" s="59"/>
      <c r="K307" s="144"/>
      <c r="L307" s="223"/>
      <c r="M307" s="129"/>
      <c r="N307" s="224"/>
      <c r="O307" s="67">
        <f>IF(F307=0,"",F307/E306)</f>
        <v>0.85185185185185186</v>
      </c>
      <c r="P307" s="68">
        <v>56</v>
      </c>
      <c r="Q307" s="231">
        <f t="shared" si="26"/>
        <v>0.90322580645161288</v>
      </c>
      <c r="R307" s="231">
        <f t="shared" si="27"/>
        <v>9.6774193548387122E-2</v>
      </c>
    </row>
    <row r="308" spans="1:19" ht="15.75" customHeight="1" x14ac:dyDescent="0.25">
      <c r="A308" s="58">
        <v>2201</v>
      </c>
      <c r="B308" s="59"/>
      <c r="C308" s="59"/>
      <c r="D308" s="59"/>
      <c r="E308" s="59"/>
      <c r="F308" s="59"/>
      <c r="G308" s="59">
        <v>41</v>
      </c>
      <c r="H308" s="59"/>
      <c r="I308" s="59"/>
      <c r="J308" s="59"/>
      <c r="K308" s="144"/>
      <c r="L308" s="223"/>
      <c r="M308" s="129"/>
      <c r="N308" s="224"/>
      <c r="O308" s="67">
        <f>IF(G308=0,"",G308/F307)</f>
        <v>0.89130434782608692</v>
      </c>
      <c r="P308" s="68">
        <v>53</v>
      </c>
      <c r="Q308" s="231">
        <f t="shared" si="26"/>
        <v>0.9464285714285714</v>
      </c>
      <c r="R308" s="231">
        <f t="shared" si="27"/>
        <v>5.3571428571428603E-2</v>
      </c>
    </row>
    <row r="309" spans="1:19" ht="15.75" customHeight="1" x14ac:dyDescent="0.25">
      <c r="A309" s="58">
        <v>2202</v>
      </c>
      <c r="B309" s="59"/>
      <c r="C309" s="59"/>
      <c r="D309" s="59"/>
      <c r="E309" s="59"/>
      <c r="F309" s="59"/>
      <c r="G309" s="59"/>
      <c r="H309" s="59">
        <v>37</v>
      </c>
      <c r="I309" s="59"/>
      <c r="J309" s="59"/>
      <c r="K309" s="144"/>
      <c r="L309" s="223"/>
      <c r="M309" s="129"/>
      <c r="N309" s="224"/>
      <c r="O309" s="67">
        <f>IF(H309=0,"",H309/G308)</f>
        <v>0.90243902439024393</v>
      </c>
      <c r="P309" s="68">
        <v>53</v>
      </c>
      <c r="Q309" s="231">
        <f t="shared" si="26"/>
        <v>1</v>
      </c>
      <c r="R309" s="231">
        <f t="shared" si="27"/>
        <v>0</v>
      </c>
    </row>
    <row r="310" spans="1:19" ht="15.75" customHeight="1" x14ac:dyDescent="0.25">
      <c r="A310" s="58">
        <v>2301</v>
      </c>
      <c r="B310" s="59"/>
      <c r="C310" s="59"/>
      <c r="D310" s="59"/>
      <c r="E310" s="59"/>
      <c r="F310" s="59"/>
      <c r="G310" s="59"/>
      <c r="H310" s="59"/>
      <c r="I310" s="59">
        <v>36</v>
      </c>
      <c r="J310" s="59"/>
      <c r="K310" s="144">
        <v>1</v>
      </c>
      <c r="L310" s="223"/>
      <c r="M310" s="129"/>
      <c r="N310" s="224"/>
      <c r="O310" s="67">
        <f>IF(I310=0,"",I310/H309)</f>
        <v>0.97297297297297303</v>
      </c>
      <c r="P310" s="68">
        <v>48</v>
      </c>
      <c r="Q310" s="231">
        <f t="shared" si="26"/>
        <v>0.90566037735849059</v>
      </c>
      <c r="R310" s="231">
        <f t="shared" si="27"/>
        <v>9.4339622641509413E-2</v>
      </c>
    </row>
    <row r="311" spans="1:19" ht="15.75" customHeight="1" x14ac:dyDescent="0.25">
      <c r="A311" s="58">
        <v>2302</v>
      </c>
      <c r="B311" s="59"/>
      <c r="C311" s="59"/>
      <c r="D311" s="59"/>
      <c r="E311" s="59"/>
      <c r="F311" s="59"/>
      <c r="G311" s="59"/>
      <c r="H311" s="59"/>
      <c r="I311" s="59"/>
      <c r="J311" s="59">
        <v>35</v>
      </c>
      <c r="K311" s="144">
        <v>20</v>
      </c>
      <c r="L311" s="223"/>
      <c r="M311" s="129"/>
      <c r="N311" s="224"/>
      <c r="O311" s="71">
        <f>IF(J311=0,"",J311/I310)</f>
        <v>0.97222222222222221</v>
      </c>
      <c r="P311" s="68">
        <v>44</v>
      </c>
      <c r="Q311" s="71">
        <f t="shared" si="26"/>
        <v>0.91666666666666663</v>
      </c>
      <c r="R311" s="71">
        <f t="shared" si="27"/>
        <v>8.333333333333337E-2</v>
      </c>
    </row>
    <row r="312" spans="1:19" ht="15.75" customHeight="1" x14ac:dyDescent="0.25">
      <c r="A312" s="58">
        <v>2401</v>
      </c>
      <c r="B312" s="59"/>
      <c r="C312" s="59"/>
      <c r="D312" s="59"/>
      <c r="E312" s="59"/>
      <c r="F312" s="59"/>
      <c r="G312" s="59"/>
      <c r="H312" s="59"/>
      <c r="I312" s="59"/>
      <c r="J312" s="59">
        <v>20</v>
      </c>
      <c r="K312" s="144">
        <v>16</v>
      </c>
      <c r="L312" s="223"/>
      <c r="M312" s="129"/>
      <c r="N312" s="225"/>
      <c r="O312" s="105"/>
      <c r="P312" s="68">
        <v>21</v>
      </c>
      <c r="Q312" s="105"/>
      <c r="R312" s="239"/>
    </row>
    <row r="313" spans="1:19" ht="15.75" customHeight="1" x14ac:dyDescent="0.25">
      <c r="A313" s="58">
        <v>2402</v>
      </c>
      <c r="B313" s="59"/>
      <c r="C313" s="59"/>
      <c r="D313" s="59"/>
      <c r="E313" s="59"/>
      <c r="F313" s="59"/>
      <c r="G313" s="59"/>
      <c r="H313" s="59"/>
      <c r="I313" s="59"/>
      <c r="J313" s="59">
        <v>3</v>
      </c>
      <c r="K313" s="144">
        <v>2</v>
      </c>
      <c r="L313" s="223"/>
      <c r="M313" s="129"/>
      <c r="N313" s="225"/>
      <c r="O313" s="233"/>
      <c r="P313" s="109">
        <v>4</v>
      </c>
      <c r="Q313" s="234"/>
      <c r="R313" s="233"/>
    </row>
    <row r="314" spans="1:19" ht="15.75" customHeight="1" x14ac:dyDescent="0.25">
      <c r="A314" s="58">
        <v>2501</v>
      </c>
      <c r="B314" s="59"/>
      <c r="C314" s="59"/>
      <c r="D314" s="59"/>
      <c r="E314" s="59"/>
      <c r="F314" s="59"/>
      <c r="G314" s="59"/>
      <c r="H314" s="59"/>
      <c r="I314" s="59"/>
      <c r="J314" s="59">
        <v>4</v>
      </c>
      <c r="K314" s="144">
        <v>3</v>
      </c>
      <c r="L314" s="223"/>
      <c r="M314" s="129"/>
      <c r="N314" s="225"/>
      <c r="O314" s="233"/>
      <c r="P314" s="109">
        <v>4</v>
      </c>
      <c r="Q314" s="234"/>
      <c r="R314" s="233"/>
    </row>
    <row r="315" spans="1:19" ht="15.75" customHeight="1" x14ac:dyDescent="0.25">
      <c r="A315" s="58">
        <v>2502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144"/>
      <c r="L315" s="223"/>
      <c r="M315" s="129"/>
      <c r="N315" s="225"/>
      <c r="O315" s="129"/>
      <c r="P315" s="225"/>
      <c r="Q315" s="124"/>
      <c r="R315" s="233"/>
    </row>
    <row r="316" spans="1:19" ht="15.75" customHeight="1" x14ac:dyDescent="0.25">
      <c r="A316" s="58">
        <v>2601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144"/>
      <c r="L316" s="223"/>
      <c r="M316" s="129"/>
      <c r="N316" s="225"/>
      <c r="O316" s="191" t="s">
        <v>83</v>
      </c>
      <c r="P316" s="82">
        <v>9</v>
      </c>
      <c r="Q316" s="83">
        <f>K319</f>
        <v>42</v>
      </c>
      <c r="R316" s="193" t="s">
        <v>11</v>
      </c>
    </row>
    <row r="317" spans="1:19" ht="15.75" customHeight="1" x14ac:dyDescent="0.25">
      <c r="A317" s="58">
        <v>2602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144"/>
      <c r="L317" s="223"/>
      <c r="M317" s="129"/>
      <c r="N317" s="225"/>
      <c r="O317" s="192" t="s">
        <v>85</v>
      </c>
      <c r="P317" s="86">
        <f>IF(P316/B303=0,"",P316/B303)</f>
        <v>0.11392405063291139</v>
      </c>
      <c r="Q317" s="87">
        <f>IF(P316/Q316=0,"",P316/Q316)</f>
        <v>0.21428571428571427</v>
      </c>
      <c r="R317" s="194" t="s">
        <v>86</v>
      </c>
    </row>
    <row r="318" spans="1:19" ht="15.75" customHeight="1" x14ac:dyDescent="0.25">
      <c r="A318" s="58">
        <v>2701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144"/>
      <c r="L318" s="226"/>
      <c r="M318" s="227"/>
      <c r="N318" s="228"/>
      <c r="O318" s="90"/>
      <c r="P318" s="91"/>
      <c r="Q318" s="91"/>
      <c r="R318" s="113"/>
    </row>
    <row r="319" spans="1:19" ht="18" customHeight="1" x14ac:dyDescent="0.25">
      <c r="A319" s="28"/>
      <c r="B319" s="280" t="s">
        <v>111</v>
      </c>
      <c r="C319" s="280"/>
      <c r="D319" s="280"/>
      <c r="E319" s="280"/>
      <c r="F319" s="280"/>
      <c r="G319" s="280"/>
      <c r="H319" s="280"/>
      <c r="I319" s="280"/>
      <c r="J319" s="280"/>
      <c r="K319" s="93">
        <f>SUM(K303:K315)</f>
        <v>42</v>
      </c>
      <c r="L319" s="94">
        <f>SUM(K309:K311)/B303</f>
        <v>0.26582278481012656</v>
      </c>
      <c r="M319" s="94">
        <f>IF(K319=0,"",K319/B303)</f>
        <v>0.53164556962025311</v>
      </c>
      <c r="N319" s="94">
        <f>IF(K311=0,"",M319-L319)</f>
        <v>0.26582278481012656</v>
      </c>
      <c r="O319" s="3"/>
      <c r="P319" s="29"/>
      <c r="Q319" s="22"/>
      <c r="R319" s="3"/>
    </row>
    <row r="320" spans="1:19" ht="12.75" customHeight="1" x14ac:dyDescent="0.2">
      <c r="L320" s="3"/>
      <c r="M320" s="3"/>
      <c r="O320" s="3"/>
    </row>
    <row r="321" spans="1:19" ht="12.75" customHeight="1" x14ac:dyDescent="0.2">
      <c r="L321" s="3"/>
      <c r="M321" s="3"/>
      <c r="O321" s="3"/>
    </row>
    <row r="322" spans="1:19" ht="26.25" x14ac:dyDescent="0.4">
      <c r="A322" s="2"/>
      <c r="B322" s="270" t="s">
        <v>99</v>
      </c>
      <c r="C322" s="271"/>
      <c r="D322" s="271"/>
      <c r="E322" s="271"/>
      <c r="F322" s="271"/>
      <c r="G322" s="271"/>
      <c r="H322" s="271"/>
      <c r="I322" s="271"/>
      <c r="J322" s="271"/>
      <c r="K322" s="179" t="s">
        <v>119</v>
      </c>
      <c r="L322" s="57"/>
      <c r="M322" s="57"/>
      <c r="N322" s="29"/>
      <c r="O322" s="3"/>
      <c r="P322" s="29"/>
      <c r="Q322" s="29"/>
      <c r="R322" s="29"/>
    </row>
    <row r="323" spans="1:19" ht="20.25" x14ac:dyDescent="0.2">
      <c r="A323" s="293" t="s">
        <v>10</v>
      </c>
      <c r="B323" s="273" t="s">
        <v>100</v>
      </c>
      <c r="C323" s="274"/>
      <c r="D323" s="274"/>
      <c r="E323" s="274"/>
      <c r="F323" s="274"/>
      <c r="G323" s="274"/>
      <c r="H323" s="274"/>
      <c r="I323" s="274"/>
      <c r="J323" s="275"/>
      <c r="K323" s="309" t="s">
        <v>11</v>
      </c>
      <c r="L323" s="269" t="s">
        <v>3</v>
      </c>
      <c r="M323" s="269" t="s">
        <v>4</v>
      </c>
      <c r="N323" s="278" t="s">
        <v>5</v>
      </c>
      <c r="O323" s="269" t="s">
        <v>6</v>
      </c>
      <c r="P323" s="267" t="s">
        <v>7</v>
      </c>
      <c r="Q323" s="267" t="s">
        <v>8</v>
      </c>
      <c r="R323" s="269" t="s">
        <v>101</v>
      </c>
    </row>
    <row r="324" spans="1:19" ht="15.75" x14ac:dyDescent="0.25">
      <c r="A324" s="268"/>
      <c r="B324" s="58" t="s">
        <v>102</v>
      </c>
      <c r="C324" s="58" t="s">
        <v>103</v>
      </c>
      <c r="D324" s="58" t="s">
        <v>104</v>
      </c>
      <c r="E324" s="58" t="s">
        <v>105</v>
      </c>
      <c r="F324" s="58" t="s">
        <v>106</v>
      </c>
      <c r="G324" s="58" t="s">
        <v>107</v>
      </c>
      <c r="H324" s="58" t="s">
        <v>108</v>
      </c>
      <c r="I324" s="58" t="s">
        <v>109</v>
      </c>
      <c r="J324" s="58" t="s">
        <v>110</v>
      </c>
      <c r="K324" s="310"/>
      <c r="L324" s="268"/>
      <c r="M324" s="268"/>
      <c r="N324" s="268"/>
      <c r="O324" s="268"/>
      <c r="P324" s="268"/>
      <c r="Q324" s="268"/>
      <c r="R324" s="268"/>
    </row>
    <row r="325" spans="1:19" ht="15.75" customHeight="1" x14ac:dyDescent="0.25">
      <c r="A325" s="58">
        <v>2001</v>
      </c>
      <c r="B325" s="59">
        <v>44</v>
      </c>
      <c r="C325" s="59"/>
      <c r="D325" s="59"/>
      <c r="E325" s="59"/>
      <c r="F325" s="59"/>
      <c r="G325" s="59"/>
      <c r="H325" s="59"/>
      <c r="I325" s="59"/>
      <c r="J325" s="59"/>
      <c r="K325" s="144"/>
      <c r="L325" s="220"/>
      <c r="M325" s="221"/>
      <c r="N325" s="222"/>
      <c r="O325" s="229"/>
      <c r="P325" s="63">
        <f>B325</f>
        <v>44</v>
      </c>
      <c r="Q325" s="230"/>
      <c r="R325" s="229"/>
    </row>
    <row r="326" spans="1:19" ht="15.75" customHeight="1" x14ac:dyDescent="0.25">
      <c r="A326" s="58">
        <v>2002</v>
      </c>
      <c r="B326" s="59"/>
      <c r="C326" s="59">
        <v>34</v>
      </c>
      <c r="D326" s="59"/>
      <c r="E326" s="59"/>
      <c r="F326" s="59"/>
      <c r="G326" s="59"/>
      <c r="H326" s="59"/>
      <c r="I326" s="59"/>
      <c r="J326" s="59"/>
      <c r="K326" s="144"/>
      <c r="L326" s="223"/>
      <c r="M326" s="129"/>
      <c r="N326" s="224"/>
      <c r="O326" s="67">
        <f>IF(C326=0,"",C326/B325)</f>
        <v>0.77272727272727271</v>
      </c>
      <c r="P326" s="68">
        <v>34</v>
      </c>
      <c r="Q326" s="231">
        <f t="shared" ref="Q326:Q333" si="28">IF(P326=0,"",P326/P325)</f>
        <v>0.77272727272727271</v>
      </c>
      <c r="R326" s="231">
        <f t="shared" ref="R326:R333" si="29">IF(P326=0,"",100%-Q326)</f>
        <v>0.22727272727272729</v>
      </c>
    </row>
    <row r="327" spans="1:19" ht="15.75" customHeight="1" x14ac:dyDescent="0.25">
      <c r="A327" s="58">
        <v>2101</v>
      </c>
      <c r="B327" s="59"/>
      <c r="C327" s="59"/>
      <c r="D327" s="59">
        <v>29</v>
      </c>
      <c r="E327" s="59"/>
      <c r="F327" s="59"/>
      <c r="G327" s="59"/>
      <c r="H327" s="59"/>
      <c r="I327" s="59"/>
      <c r="J327" s="59"/>
      <c r="K327" s="144"/>
      <c r="L327" s="223"/>
      <c r="M327" s="129"/>
      <c r="N327" s="224"/>
      <c r="O327" s="67">
        <f>IF(D327=0,"",D327/C326)</f>
        <v>0.8529411764705882</v>
      </c>
      <c r="P327" s="68">
        <v>31</v>
      </c>
      <c r="Q327" s="231">
        <f t="shared" si="28"/>
        <v>0.91176470588235292</v>
      </c>
      <c r="R327" s="231">
        <f t="shared" si="29"/>
        <v>8.8235294117647078E-2</v>
      </c>
      <c r="S327" s="8">
        <f>P327/P325</f>
        <v>0.70454545454545459</v>
      </c>
    </row>
    <row r="328" spans="1:19" ht="15.75" customHeight="1" x14ac:dyDescent="0.25">
      <c r="A328" s="58">
        <v>2102</v>
      </c>
      <c r="B328" s="59"/>
      <c r="C328" s="59"/>
      <c r="D328" s="59"/>
      <c r="E328" s="59">
        <v>24</v>
      </c>
      <c r="F328" s="59"/>
      <c r="G328" s="59"/>
      <c r="H328" s="59"/>
      <c r="I328" s="59"/>
      <c r="J328" s="59"/>
      <c r="K328" s="144"/>
      <c r="L328" s="223"/>
      <c r="M328" s="129"/>
      <c r="N328" s="224"/>
      <c r="O328" s="67">
        <f>IF(E328=0,"",E328/D327)</f>
        <v>0.82758620689655171</v>
      </c>
      <c r="P328" s="68">
        <v>30</v>
      </c>
      <c r="Q328" s="231">
        <f t="shared" si="28"/>
        <v>0.967741935483871</v>
      </c>
      <c r="R328" s="231">
        <f t="shared" si="29"/>
        <v>3.2258064516129004E-2</v>
      </c>
    </row>
    <row r="329" spans="1:19" ht="15.75" customHeight="1" x14ac:dyDescent="0.25">
      <c r="A329" s="58">
        <v>2201</v>
      </c>
      <c r="B329" s="59"/>
      <c r="C329" s="59"/>
      <c r="D329" s="59"/>
      <c r="E329" s="59"/>
      <c r="F329" s="59">
        <v>22</v>
      </c>
      <c r="G329" s="59"/>
      <c r="H329" s="59"/>
      <c r="I329" s="59"/>
      <c r="J329" s="59"/>
      <c r="K329" s="144"/>
      <c r="L329" s="223"/>
      <c r="M329" s="129"/>
      <c r="N329" s="224"/>
      <c r="O329" s="67">
        <f>IF(F329=0,"",F329/E328)</f>
        <v>0.91666666666666663</v>
      </c>
      <c r="P329" s="68">
        <v>24</v>
      </c>
      <c r="Q329" s="231">
        <f t="shared" si="28"/>
        <v>0.8</v>
      </c>
      <c r="R329" s="231">
        <f t="shared" si="29"/>
        <v>0.19999999999999996</v>
      </c>
    </row>
    <row r="330" spans="1:19" ht="15.75" customHeight="1" x14ac:dyDescent="0.25">
      <c r="A330" s="58">
        <v>2202</v>
      </c>
      <c r="B330" s="59"/>
      <c r="C330" s="59"/>
      <c r="D330" s="59"/>
      <c r="E330" s="59"/>
      <c r="F330" s="59"/>
      <c r="G330" s="59">
        <v>22</v>
      </c>
      <c r="H330" s="59"/>
      <c r="I330" s="59"/>
      <c r="J330" s="59"/>
      <c r="K330" s="144"/>
      <c r="L330" s="223"/>
      <c r="M330" s="129"/>
      <c r="N330" s="224"/>
      <c r="O330" s="67">
        <f>IF(G330=0,"",G330/F329)</f>
        <v>1</v>
      </c>
      <c r="P330" s="68">
        <v>23</v>
      </c>
      <c r="Q330" s="231">
        <f t="shared" si="28"/>
        <v>0.95833333333333337</v>
      </c>
      <c r="R330" s="231">
        <f t="shared" si="29"/>
        <v>4.166666666666663E-2</v>
      </c>
    </row>
    <row r="331" spans="1:19" ht="15.75" customHeight="1" x14ac:dyDescent="0.25">
      <c r="A331" s="58">
        <v>2301</v>
      </c>
      <c r="B331" s="59"/>
      <c r="C331" s="59"/>
      <c r="D331" s="59"/>
      <c r="E331" s="59"/>
      <c r="F331" s="59"/>
      <c r="G331" s="59"/>
      <c r="H331" s="59">
        <v>20</v>
      </c>
      <c r="I331" s="59"/>
      <c r="J331" s="59"/>
      <c r="K331" s="144"/>
      <c r="L331" s="223"/>
      <c r="M331" s="129"/>
      <c r="N331" s="224"/>
      <c r="O331" s="67">
        <f>IF(H331=0,"",H331/G330)</f>
        <v>0.90909090909090906</v>
      </c>
      <c r="P331" s="68">
        <v>23</v>
      </c>
      <c r="Q331" s="231">
        <f t="shared" si="28"/>
        <v>1</v>
      </c>
      <c r="R331" s="231">
        <f t="shared" si="29"/>
        <v>0</v>
      </c>
    </row>
    <row r="332" spans="1:19" ht="15.75" customHeight="1" x14ac:dyDescent="0.25">
      <c r="A332" s="58">
        <v>2302</v>
      </c>
      <c r="B332" s="59"/>
      <c r="C332" s="59"/>
      <c r="D332" s="59"/>
      <c r="E332" s="59"/>
      <c r="F332" s="59"/>
      <c r="G332" s="59"/>
      <c r="H332" s="59"/>
      <c r="I332" s="59">
        <v>20</v>
      </c>
      <c r="J332" s="59"/>
      <c r="K332" s="144"/>
      <c r="L332" s="223"/>
      <c r="M332" s="129"/>
      <c r="N332" s="224"/>
      <c r="O332" s="67">
        <f>IF(I332=0,"",I332/H331)</f>
        <v>1</v>
      </c>
      <c r="P332" s="68">
        <v>23</v>
      </c>
      <c r="Q332" s="231">
        <f t="shared" si="28"/>
        <v>1</v>
      </c>
      <c r="R332" s="231">
        <f t="shared" si="29"/>
        <v>0</v>
      </c>
    </row>
    <row r="333" spans="1:19" ht="15.75" customHeight="1" x14ac:dyDescent="0.25">
      <c r="A333" s="58">
        <v>2401</v>
      </c>
      <c r="B333" s="59"/>
      <c r="C333" s="59"/>
      <c r="D333" s="59"/>
      <c r="E333" s="59"/>
      <c r="F333" s="59"/>
      <c r="G333" s="59"/>
      <c r="H333" s="59"/>
      <c r="I333" s="59"/>
      <c r="J333" s="59">
        <v>15</v>
      </c>
      <c r="K333" s="144">
        <v>14</v>
      </c>
      <c r="L333" s="223"/>
      <c r="M333" s="129"/>
      <c r="N333" s="224"/>
      <c r="O333" s="71">
        <f>IF(J333=0,"",J333/I332)</f>
        <v>0.75</v>
      </c>
      <c r="P333" s="68">
        <v>20</v>
      </c>
      <c r="Q333" s="71">
        <f t="shared" si="28"/>
        <v>0.86956521739130432</v>
      </c>
      <c r="R333" s="71">
        <f t="shared" si="29"/>
        <v>0.13043478260869568</v>
      </c>
    </row>
    <row r="334" spans="1:19" ht="15.75" customHeight="1" x14ac:dyDescent="0.25">
      <c r="A334" s="58">
        <v>2402</v>
      </c>
      <c r="B334" s="59"/>
      <c r="C334" s="59"/>
      <c r="D334" s="59"/>
      <c r="E334" s="59"/>
      <c r="F334" s="59"/>
      <c r="G334" s="59"/>
      <c r="H334" s="59"/>
      <c r="I334" s="59"/>
      <c r="J334" s="59">
        <v>6</v>
      </c>
      <c r="K334" s="144">
        <v>4</v>
      </c>
      <c r="L334" s="223"/>
      <c r="M334" s="129"/>
      <c r="N334" s="225"/>
      <c r="O334" s="105"/>
      <c r="P334" s="68">
        <v>6</v>
      </c>
      <c r="Q334" s="105"/>
      <c r="R334" s="239"/>
    </row>
    <row r="335" spans="1:19" ht="15.75" customHeight="1" x14ac:dyDescent="0.25">
      <c r="A335" s="58">
        <v>2501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144"/>
      <c r="L335" s="223"/>
      <c r="M335" s="129"/>
      <c r="N335" s="225"/>
      <c r="O335" s="233"/>
      <c r="P335" s="109"/>
      <c r="Q335" s="234"/>
      <c r="R335" s="233"/>
    </row>
    <row r="336" spans="1:19" ht="15.75" customHeight="1" x14ac:dyDescent="0.25">
      <c r="A336" s="58">
        <v>2502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144"/>
      <c r="L336" s="223"/>
      <c r="M336" s="129"/>
      <c r="N336" s="225"/>
      <c r="O336" s="233"/>
      <c r="P336" s="109"/>
      <c r="Q336" s="234"/>
      <c r="R336" s="233"/>
    </row>
    <row r="337" spans="1:19" ht="15.75" customHeight="1" x14ac:dyDescent="0.25">
      <c r="A337" s="58">
        <v>2601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144"/>
      <c r="L337" s="223"/>
      <c r="M337" s="129"/>
      <c r="N337" s="225"/>
      <c r="O337" s="129"/>
      <c r="P337" s="225"/>
      <c r="Q337" s="124"/>
      <c r="R337" s="233"/>
    </row>
    <row r="338" spans="1:19" ht="15.75" customHeight="1" x14ac:dyDescent="0.25">
      <c r="A338" s="58">
        <v>2602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144"/>
      <c r="L338" s="223"/>
      <c r="M338" s="129"/>
      <c r="N338" s="225"/>
      <c r="O338" s="191" t="s">
        <v>83</v>
      </c>
      <c r="P338" s="82">
        <v>1</v>
      </c>
      <c r="Q338" s="83">
        <f>IF(SUM(K331:K335)=0,"",SUM(K331:K335))</f>
        <v>18</v>
      </c>
      <c r="R338" s="193" t="s">
        <v>11</v>
      </c>
    </row>
    <row r="339" spans="1:19" ht="15.75" customHeight="1" x14ac:dyDescent="0.25">
      <c r="A339" s="58">
        <v>2701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144"/>
      <c r="L339" s="223"/>
      <c r="M339" s="129"/>
      <c r="N339" s="225"/>
      <c r="O339" s="192" t="s">
        <v>85</v>
      </c>
      <c r="P339" s="86">
        <f>IF(P338/B325=0,"",P338/B325)</f>
        <v>2.2727272727272728E-2</v>
      </c>
      <c r="Q339" s="87">
        <f>IF(P338/Q338=0,"",P338/Q338)</f>
        <v>5.5555555555555552E-2</v>
      </c>
      <c r="R339" s="194" t="s">
        <v>86</v>
      </c>
    </row>
    <row r="340" spans="1:19" ht="15.75" customHeight="1" x14ac:dyDescent="0.25">
      <c r="A340" s="58">
        <v>2702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144"/>
      <c r="L340" s="226"/>
      <c r="M340" s="227"/>
      <c r="N340" s="228"/>
      <c r="O340" s="90"/>
      <c r="P340" s="91"/>
      <c r="Q340" s="91"/>
      <c r="R340" s="113"/>
    </row>
    <row r="341" spans="1:19" ht="18" customHeight="1" x14ac:dyDescent="0.25">
      <c r="A341" s="28"/>
      <c r="B341" s="280" t="s">
        <v>111</v>
      </c>
      <c r="C341" s="280"/>
      <c r="D341" s="280"/>
      <c r="E341" s="280"/>
      <c r="F341" s="280"/>
      <c r="G341" s="280"/>
      <c r="H341" s="280"/>
      <c r="I341" s="280"/>
      <c r="J341" s="280"/>
      <c r="K341" s="93">
        <f>SUM(K325:K337)</f>
        <v>18</v>
      </c>
      <c r="L341" s="94">
        <f>IF(K333=0,"",K333/B325)</f>
        <v>0.31818181818181818</v>
      </c>
      <c r="M341" s="94">
        <f>IF(K341=0,"",K341/B325)</f>
        <v>0.40909090909090912</v>
      </c>
      <c r="N341" s="94">
        <f>IF(K333=0,"",M341-L341)</f>
        <v>9.0909090909090939E-2</v>
      </c>
      <c r="O341" s="3"/>
      <c r="P341" s="29"/>
      <c r="Q341" s="22"/>
      <c r="R341" s="3"/>
    </row>
    <row r="342" spans="1:19" ht="12.75" customHeight="1" x14ac:dyDescent="0.2">
      <c r="L342" s="3"/>
      <c r="M342" s="3"/>
      <c r="O342" s="3"/>
    </row>
    <row r="343" spans="1:19" ht="12.75" customHeight="1" x14ac:dyDescent="0.2">
      <c r="L343" s="3"/>
      <c r="M343" s="3"/>
      <c r="O343" s="3"/>
    </row>
    <row r="344" spans="1:19" ht="26.25" x14ac:dyDescent="0.4">
      <c r="A344" s="2"/>
      <c r="B344" s="270" t="s">
        <v>99</v>
      </c>
      <c r="C344" s="271"/>
      <c r="D344" s="271"/>
      <c r="E344" s="271"/>
      <c r="F344" s="271"/>
      <c r="G344" s="271"/>
      <c r="H344" s="271"/>
      <c r="I344" s="271"/>
      <c r="J344" s="271"/>
      <c r="K344" s="179" t="s">
        <v>120</v>
      </c>
      <c r="L344" s="57"/>
      <c r="M344" s="57"/>
      <c r="N344" s="29"/>
      <c r="O344" s="3"/>
      <c r="P344" s="29"/>
      <c r="Q344" s="29"/>
      <c r="R344" s="29"/>
    </row>
    <row r="345" spans="1:19" ht="20.25" x14ac:dyDescent="0.2">
      <c r="A345" s="293" t="s">
        <v>10</v>
      </c>
      <c r="B345" s="273" t="s">
        <v>100</v>
      </c>
      <c r="C345" s="274"/>
      <c r="D345" s="274"/>
      <c r="E345" s="274"/>
      <c r="F345" s="274"/>
      <c r="G345" s="274"/>
      <c r="H345" s="274"/>
      <c r="I345" s="274"/>
      <c r="J345" s="275"/>
      <c r="K345" s="309" t="s">
        <v>11</v>
      </c>
      <c r="L345" s="269" t="s">
        <v>3</v>
      </c>
      <c r="M345" s="269" t="s">
        <v>4</v>
      </c>
      <c r="N345" s="278" t="s">
        <v>5</v>
      </c>
      <c r="O345" s="269" t="s">
        <v>6</v>
      </c>
      <c r="P345" s="267" t="s">
        <v>7</v>
      </c>
      <c r="Q345" s="267" t="s">
        <v>8</v>
      </c>
      <c r="R345" s="269" t="s">
        <v>101</v>
      </c>
    </row>
    <row r="346" spans="1:19" ht="15.75" x14ac:dyDescent="0.25">
      <c r="A346" s="268"/>
      <c r="B346" s="58" t="s">
        <v>102</v>
      </c>
      <c r="C346" s="58" t="s">
        <v>103</v>
      </c>
      <c r="D346" s="58" t="s">
        <v>104</v>
      </c>
      <c r="E346" s="58" t="s">
        <v>105</v>
      </c>
      <c r="F346" s="58" t="s">
        <v>106</v>
      </c>
      <c r="G346" s="58" t="s">
        <v>107</v>
      </c>
      <c r="H346" s="58" t="s">
        <v>108</v>
      </c>
      <c r="I346" s="58" t="s">
        <v>109</v>
      </c>
      <c r="J346" s="58" t="s">
        <v>110</v>
      </c>
      <c r="K346" s="310"/>
      <c r="L346" s="268"/>
      <c r="M346" s="268"/>
      <c r="N346" s="268"/>
      <c r="O346" s="268"/>
      <c r="P346" s="268"/>
      <c r="Q346" s="268"/>
      <c r="R346" s="268"/>
    </row>
    <row r="347" spans="1:19" ht="15.75" customHeight="1" x14ac:dyDescent="0.25">
      <c r="A347" s="58">
        <v>2002</v>
      </c>
      <c r="B347" s="59">
        <v>71</v>
      </c>
      <c r="C347" s="59"/>
      <c r="D347" s="59"/>
      <c r="E347" s="59"/>
      <c r="F347" s="59"/>
      <c r="G347" s="59"/>
      <c r="H347" s="59"/>
      <c r="I347" s="59"/>
      <c r="J347" s="59"/>
      <c r="K347" s="144"/>
      <c r="L347" s="220"/>
      <c r="M347" s="221"/>
      <c r="N347" s="222"/>
      <c r="O347" s="229"/>
      <c r="P347" s="63">
        <f>B347</f>
        <v>71</v>
      </c>
      <c r="Q347" s="230"/>
      <c r="R347" s="229"/>
    </row>
    <row r="348" spans="1:19" ht="15.75" customHeight="1" x14ac:dyDescent="0.25">
      <c r="A348" s="58">
        <v>2101</v>
      </c>
      <c r="B348" s="59"/>
      <c r="C348" s="59">
        <v>57</v>
      </c>
      <c r="D348" s="59"/>
      <c r="E348" s="59"/>
      <c r="F348" s="59"/>
      <c r="G348" s="59"/>
      <c r="H348" s="59"/>
      <c r="I348" s="59"/>
      <c r="J348" s="59"/>
      <c r="K348" s="144"/>
      <c r="L348" s="223"/>
      <c r="M348" s="129"/>
      <c r="N348" s="224"/>
      <c r="O348" s="67">
        <f>IF(C348=0,"",C348/B347)</f>
        <v>0.80281690140845074</v>
      </c>
      <c r="P348" s="68">
        <v>57</v>
      </c>
      <c r="Q348" s="231">
        <f t="shared" ref="Q348:Q355" si="30">IF(P348=0,"",P348/P347)</f>
        <v>0.80281690140845074</v>
      </c>
      <c r="R348" s="231">
        <f t="shared" ref="R348:R355" si="31">IF(P348=0,"",100%-Q348)</f>
        <v>0.19718309859154926</v>
      </c>
    </row>
    <row r="349" spans="1:19" ht="15.75" customHeight="1" x14ac:dyDescent="0.25">
      <c r="A349" s="58">
        <v>2102</v>
      </c>
      <c r="B349" s="59"/>
      <c r="C349" s="59"/>
      <c r="D349" s="59">
        <v>50</v>
      </c>
      <c r="E349" s="59"/>
      <c r="F349" s="59"/>
      <c r="G349" s="59"/>
      <c r="H349" s="59"/>
      <c r="I349" s="59"/>
      <c r="J349" s="59"/>
      <c r="K349" s="144"/>
      <c r="L349" s="223"/>
      <c r="M349" s="129"/>
      <c r="N349" s="224"/>
      <c r="O349" s="67">
        <f>IF(D349=0,"",D349/C348)</f>
        <v>0.8771929824561403</v>
      </c>
      <c r="P349" s="68">
        <v>57</v>
      </c>
      <c r="Q349" s="231">
        <f t="shared" si="30"/>
        <v>1</v>
      </c>
      <c r="R349" s="231">
        <f t="shared" si="31"/>
        <v>0</v>
      </c>
      <c r="S349" s="8">
        <f>P349/P347</f>
        <v>0.80281690140845074</v>
      </c>
    </row>
    <row r="350" spans="1:19" ht="15.75" customHeight="1" x14ac:dyDescent="0.25">
      <c r="A350" s="58">
        <v>2201</v>
      </c>
      <c r="B350" s="59"/>
      <c r="C350" s="59"/>
      <c r="D350" s="59"/>
      <c r="E350" s="59">
        <v>40</v>
      </c>
      <c r="F350" s="59"/>
      <c r="G350" s="59"/>
      <c r="H350" s="59"/>
      <c r="I350" s="59"/>
      <c r="J350" s="59"/>
      <c r="K350" s="144"/>
      <c r="L350" s="223"/>
      <c r="M350" s="129"/>
      <c r="N350" s="224"/>
      <c r="O350" s="67">
        <f>IF(E350=0,"",E350/D349)</f>
        <v>0.8</v>
      </c>
      <c r="P350" s="68">
        <v>50</v>
      </c>
      <c r="Q350" s="231">
        <f t="shared" si="30"/>
        <v>0.8771929824561403</v>
      </c>
      <c r="R350" s="231">
        <f t="shared" si="31"/>
        <v>0.1228070175438597</v>
      </c>
    </row>
    <row r="351" spans="1:19" ht="15.75" customHeight="1" x14ac:dyDescent="0.25">
      <c r="A351" s="58">
        <v>2202</v>
      </c>
      <c r="B351" s="59"/>
      <c r="C351" s="59"/>
      <c r="D351" s="59"/>
      <c r="E351" s="59"/>
      <c r="F351" s="59">
        <v>36</v>
      </c>
      <c r="G351" s="59"/>
      <c r="H351" s="59"/>
      <c r="I351" s="59"/>
      <c r="J351" s="59"/>
      <c r="K351" s="144"/>
      <c r="L351" s="223"/>
      <c r="M351" s="129"/>
      <c r="N351" s="224"/>
      <c r="O351" s="67">
        <f>IF(F351=0,"",F351/E350)</f>
        <v>0.9</v>
      </c>
      <c r="P351" s="68">
        <v>50</v>
      </c>
      <c r="Q351" s="231">
        <f t="shared" si="30"/>
        <v>1</v>
      </c>
      <c r="R351" s="231">
        <f t="shared" si="31"/>
        <v>0</v>
      </c>
    </row>
    <row r="352" spans="1:19" ht="15.75" customHeight="1" x14ac:dyDescent="0.25">
      <c r="A352" s="58">
        <v>2301</v>
      </c>
      <c r="B352" s="59"/>
      <c r="C352" s="59"/>
      <c r="D352" s="59"/>
      <c r="E352" s="59"/>
      <c r="F352" s="59"/>
      <c r="G352" s="59">
        <v>35</v>
      </c>
      <c r="H352" s="59"/>
      <c r="I352" s="59"/>
      <c r="J352" s="59"/>
      <c r="K352" s="144"/>
      <c r="L352" s="223"/>
      <c r="M352" s="129"/>
      <c r="N352" s="224"/>
      <c r="O352" s="67">
        <f>IF(G352=0,"",G352/F351)</f>
        <v>0.97222222222222221</v>
      </c>
      <c r="P352" s="68">
        <v>50</v>
      </c>
      <c r="Q352" s="231">
        <f t="shared" si="30"/>
        <v>1</v>
      </c>
      <c r="R352" s="231">
        <f t="shared" si="31"/>
        <v>0</v>
      </c>
    </row>
    <row r="353" spans="1:18" ht="15.75" customHeight="1" x14ac:dyDescent="0.25">
      <c r="A353" s="58">
        <v>2302</v>
      </c>
      <c r="B353" s="59"/>
      <c r="C353" s="59"/>
      <c r="D353" s="59"/>
      <c r="E353" s="59"/>
      <c r="F353" s="59"/>
      <c r="G353" s="59"/>
      <c r="H353" s="59">
        <v>35</v>
      </c>
      <c r="I353" s="59"/>
      <c r="J353" s="59"/>
      <c r="K353" s="144"/>
      <c r="L353" s="223"/>
      <c r="M353" s="129"/>
      <c r="N353" s="224"/>
      <c r="O353" s="67">
        <f>IF(H353=0,"",H353/G352)</f>
        <v>1</v>
      </c>
      <c r="P353" s="68">
        <v>47</v>
      </c>
      <c r="Q353" s="231">
        <f t="shared" si="30"/>
        <v>0.94</v>
      </c>
      <c r="R353" s="231">
        <f t="shared" si="31"/>
        <v>6.0000000000000053E-2</v>
      </c>
    </row>
    <row r="354" spans="1:18" ht="15.75" customHeight="1" x14ac:dyDescent="0.25">
      <c r="A354" s="58">
        <v>2401</v>
      </c>
      <c r="B354" s="59"/>
      <c r="C354" s="59"/>
      <c r="D354" s="59"/>
      <c r="E354" s="59"/>
      <c r="F354" s="59"/>
      <c r="G354" s="59"/>
      <c r="H354" s="59"/>
      <c r="I354" s="59">
        <v>35</v>
      </c>
      <c r="J354" s="59"/>
      <c r="K354" s="144">
        <v>1</v>
      </c>
      <c r="L354" s="223"/>
      <c r="M354" s="129"/>
      <c r="N354" s="224"/>
      <c r="O354" s="67">
        <f>IF(I354=0,"",I354/H353)</f>
        <v>1</v>
      </c>
      <c r="P354" s="68">
        <v>45</v>
      </c>
      <c r="Q354" s="231">
        <f t="shared" si="30"/>
        <v>0.95744680851063835</v>
      </c>
      <c r="R354" s="231">
        <f t="shared" si="31"/>
        <v>4.2553191489361653E-2</v>
      </c>
    </row>
    <row r="355" spans="1:18" ht="15.75" customHeight="1" x14ac:dyDescent="0.25">
      <c r="A355" s="58">
        <v>2402</v>
      </c>
      <c r="B355" s="59"/>
      <c r="C355" s="59"/>
      <c r="D355" s="59"/>
      <c r="E355" s="59"/>
      <c r="F355" s="59"/>
      <c r="G355" s="59"/>
      <c r="H355" s="59"/>
      <c r="I355" s="59"/>
      <c r="J355" s="59">
        <v>30</v>
      </c>
      <c r="K355" s="144">
        <v>22</v>
      </c>
      <c r="L355" s="223"/>
      <c r="M355" s="129"/>
      <c r="N355" s="224"/>
      <c r="O355" s="71">
        <f>IF(J355=0,"",J355/I354)</f>
        <v>0.8571428571428571</v>
      </c>
      <c r="P355" s="68">
        <v>40</v>
      </c>
      <c r="Q355" s="71">
        <f t="shared" si="30"/>
        <v>0.88888888888888884</v>
      </c>
      <c r="R355" s="71">
        <f t="shared" si="31"/>
        <v>0.11111111111111116</v>
      </c>
    </row>
    <row r="356" spans="1:18" ht="15.75" customHeight="1" x14ac:dyDescent="0.25">
      <c r="A356" s="58">
        <v>2501</v>
      </c>
      <c r="B356" s="59"/>
      <c r="C356" s="59"/>
      <c r="D356" s="59"/>
      <c r="E356" s="59"/>
      <c r="F356" s="59"/>
      <c r="G356" s="59"/>
      <c r="H356" s="59"/>
      <c r="I356" s="59"/>
      <c r="J356" s="59">
        <v>19</v>
      </c>
      <c r="K356" s="144">
        <v>12</v>
      </c>
      <c r="L356" s="223"/>
      <c r="M356" s="129"/>
      <c r="N356" s="225"/>
      <c r="O356" s="105"/>
      <c r="P356" s="68">
        <v>20</v>
      </c>
      <c r="Q356" s="105"/>
      <c r="R356" s="239"/>
    </row>
    <row r="357" spans="1:18" ht="15.75" customHeight="1" x14ac:dyDescent="0.25">
      <c r="A357" s="58">
        <v>2502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144"/>
      <c r="L357" s="223"/>
      <c r="M357" s="129"/>
      <c r="N357" s="225"/>
      <c r="O357" s="233"/>
      <c r="P357" s="109"/>
      <c r="Q357" s="234"/>
      <c r="R357" s="233"/>
    </row>
    <row r="358" spans="1:18" ht="15.75" customHeight="1" x14ac:dyDescent="0.25">
      <c r="A358" s="58">
        <v>2601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144"/>
      <c r="L358" s="223"/>
      <c r="M358" s="129"/>
      <c r="N358" s="225"/>
      <c r="O358" s="233"/>
      <c r="P358" s="109"/>
      <c r="Q358" s="234"/>
      <c r="R358" s="233"/>
    </row>
    <row r="359" spans="1:18" ht="15.75" customHeight="1" x14ac:dyDescent="0.25">
      <c r="A359" s="58">
        <v>2602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144"/>
      <c r="L359" s="223"/>
      <c r="M359" s="129"/>
      <c r="N359" s="225"/>
      <c r="O359" s="129"/>
      <c r="P359" s="225"/>
      <c r="Q359" s="124"/>
      <c r="R359" s="233"/>
    </row>
    <row r="360" spans="1:18" ht="15.75" customHeight="1" x14ac:dyDescent="0.25">
      <c r="A360" s="58">
        <v>2701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144"/>
      <c r="L360" s="223"/>
      <c r="M360" s="129"/>
      <c r="N360" s="225"/>
      <c r="O360" s="191" t="s">
        <v>83</v>
      </c>
      <c r="P360" s="82">
        <v>1</v>
      </c>
      <c r="Q360" s="83">
        <f>IF(SUM(K353:K357)=0,"",SUM(K353:K357))</f>
        <v>35</v>
      </c>
      <c r="R360" s="193" t="s">
        <v>11</v>
      </c>
    </row>
    <row r="361" spans="1:18" ht="15.75" customHeight="1" x14ac:dyDescent="0.25">
      <c r="A361" s="58">
        <v>2702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144"/>
      <c r="L361" s="223"/>
      <c r="M361" s="129"/>
      <c r="N361" s="225"/>
      <c r="O361" s="192" t="s">
        <v>85</v>
      </c>
      <c r="P361" s="86">
        <f>IF(P360/B347=0,"",P360/B347)</f>
        <v>1.4084507042253521E-2</v>
      </c>
      <c r="Q361" s="87">
        <f>IF(P360/Q360=0,"",P360/Q360)</f>
        <v>2.8571428571428571E-2</v>
      </c>
      <c r="R361" s="194" t="s">
        <v>86</v>
      </c>
    </row>
    <row r="362" spans="1:18" ht="15.75" customHeight="1" x14ac:dyDescent="0.25">
      <c r="A362" s="58">
        <v>2801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144"/>
      <c r="L362" s="226"/>
      <c r="M362" s="227"/>
      <c r="N362" s="228"/>
      <c r="O362" s="90"/>
      <c r="P362" s="91"/>
      <c r="Q362" s="91"/>
      <c r="R362" s="113"/>
    </row>
    <row r="363" spans="1:18" ht="18" customHeight="1" x14ac:dyDescent="0.25">
      <c r="A363" s="28"/>
      <c r="B363" s="280" t="s">
        <v>111</v>
      </c>
      <c r="C363" s="280"/>
      <c r="D363" s="280"/>
      <c r="E363" s="280"/>
      <c r="F363" s="280"/>
      <c r="G363" s="280"/>
      <c r="H363" s="280"/>
      <c r="I363" s="280"/>
      <c r="J363" s="280"/>
      <c r="K363" s="93">
        <f>SUM(K347:K359)</f>
        <v>35</v>
      </c>
      <c r="L363" s="94">
        <f>(SUM(K354:K355)/B347)</f>
        <v>0.323943661971831</v>
      </c>
      <c r="M363" s="94">
        <f>IF(K363=0,"",K363/B347)</f>
        <v>0.49295774647887325</v>
      </c>
      <c r="N363" s="94">
        <f>M363-L363</f>
        <v>0.16901408450704225</v>
      </c>
      <c r="O363" s="3"/>
      <c r="P363" s="29"/>
      <c r="Q363" s="22"/>
      <c r="R363" s="3"/>
    </row>
    <row r="364" spans="1:18" ht="12.75" customHeight="1" x14ac:dyDescent="0.2">
      <c r="L364" s="3"/>
      <c r="M364" s="3"/>
      <c r="O364" s="3"/>
    </row>
    <row r="365" spans="1:18" ht="12.75" customHeight="1" x14ac:dyDescent="0.2">
      <c r="L365" s="3"/>
      <c r="M365" s="3"/>
      <c r="O365" s="3"/>
    </row>
    <row r="366" spans="1:18" ht="26.25" x14ac:dyDescent="0.4">
      <c r="A366" s="2"/>
      <c r="B366" s="270" t="s">
        <v>99</v>
      </c>
      <c r="C366" s="271"/>
      <c r="D366" s="271"/>
      <c r="E366" s="271"/>
      <c r="F366" s="271"/>
      <c r="G366" s="271"/>
      <c r="H366" s="271"/>
      <c r="I366" s="271"/>
      <c r="J366" s="271"/>
      <c r="K366" s="179" t="s">
        <v>121</v>
      </c>
      <c r="L366" s="57"/>
      <c r="M366" s="57"/>
      <c r="N366" s="29"/>
      <c r="O366" s="3"/>
      <c r="P366" s="29"/>
      <c r="Q366" s="29"/>
      <c r="R366" s="29"/>
    </row>
    <row r="367" spans="1:18" ht="20.25" x14ac:dyDescent="0.2">
      <c r="A367" s="293" t="s">
        <v>10</v>
      </c>
      <c r="B367" s="273" t="s">
        <v>100</v>
      </c>
      <c r="C367" s="274"/>
      <c r="D367" s="274"/>
      <c r="E367" s="274"/>
      <c r="F367" s="274"/>
      <c r="G367" s="274"/>
      <c r="H367" s="274"/>
      <c r="I367" s="274"/>
      <c r="J367" s="275"/>
      <c r="K367" s="309" t="s">
        <v>11</v>
      </c>
      <c r="L367" s="269" t="s">
        <v>3</v>
      </c>
      <c r="M367" s="269" t="s">
        <v>4</v>
      </c>
      <c r="N367" s="278" t="s">
        <v>5</v>
      </c>
      <c r="O367" s="269" t="s">
        <v>6</v>
      </c>
      <c r="P367" s="267" t="s">
        <v>7</v>
      </c>
      <c r="Q367" s="267" t="s">
        <v>8</v>
      </c>
      <c r="R367" s="269" t="s">
        <v>101</v>
      </c>
    </row>
    <row r="368" spans="1:18" ht="15.75" x14ac:dyDescent="0.25">
      <c r="A368" s="268"/>
      <c r="B368" s="58" t="s">
        <v>102</v>
      </c>
      <c r="C368" s="58" t="s">
        <v>103</v>
      </c>
      <c r="D368" s="58" t="s">
        <v>104</v>
      </c>
      <c r="E368" s="58" t="s">
        <v>105</v>
      </c>
      <c r="F368" s="58" t="s">
        <v>106</v>
      </c>
      <c r="G368" s="58" t="s">
        <v>107</v>
      </c>
      <c r="H368" s="58" t="s">
        <v>108</v>
      </c>
      <c r="I368" s="58" t="s">
        <v>109</v>
      </c>
      <c r="J368" s="58" t="s">
        <v>110</v>
      </c>
      <c r="K368" s="310"/>
      <c r="L368" s="268"/>
      <c r="M368" s="268"/>
      <c r="N368" s="268"/>
      <c r="O368" s="268"/>
      <c r="P368" s="268"/>
      <c r="Q368" s="268"/>
      <c r="R368" s="268"/>
    </row>
    <row r="369" spans="1:19" ht="15.75" x14ac:dyDescent="0.25">
      <c r="A369" s="58">
        <v>2101</v>
      </c>
      <c r="B369" s="59">
        <v>32</v>
      </c>
      <c r="C369" s="59"/>
      <c r="D369" s="59"/>
      <c r="E369" s="59"/>
      <c r="F369" s="59"/>
      <c r="G369" s="59"/>
      <c r="H369" s="59"/>
      <c r="I369" s="59"/>
      <c r="J369" s="59"/>
      <c r="K369" s="144"/>
      <c r="L369" s="220"/>
      <c r="M369" s="221"/>
      <c r="N369" s="222"/>
      <c r="O369" s="229"/>
      <c r="P369" s="63">
        <f>B369</f>
        <v>32</v>
      </c>
      <c r="Q369" s="230"/>
      <c r="R369" s="229"/>
    </row>
    <row r="370" spans="1:19" ht="15.75" x14ac:dyDescent="0.25">
      <c r="A370" s="58">
        <v>2102</v>
      </c>
      <c r="B370" s="59"/>
      <c r="C370" s="59">
        <v>23</v>
      </c>
      <c r="D370" s="59"/>
      <c r="E370" s="59"/>
      <c r="F370" s="59"/>
      <c r="G370" s="59"/>
      <c r="H370" s="59"/>
      <c r="I370" s="59"/>
      <c r="J370" s="59"/>
      <c r="K370" s="144"/>
      <c r="L370" s="223"/>
      <c r="M370" s="129"/>
      <c r="N370" s="224"/>
      <c r="O370" s="67">
        <f>IF(C370=0,"",C370/B369)</f>
        <v>0.71875</v>
      </c>
      <c r="P370" s="68">
        <v>23</v>
      </c>
      <c r="Q370" s="231">
        <f t="shared" ref="Q370:Q377" si="32">IF(P370=0,"",P370/P369)</f>
        <v>0.71875</v>
      </c>
      <c r="R370" s="231">
        <f t="shared" ref="R370:R377" si="33">IF(P370=0,"",100%-Q370)</f>
        <v>0.28125</v>
      </c>
    </row>
    <row r="371" spans="1:19" ht="15.75" x14ac:dyDescent="0.25">
      <c r="A371" s="58">
        <v>2201</v>
      </c>
      <c r="B371" s="59"/>
      <c r="C371" s="59"/>
      <c r="D371" s="59">
        <v>17</v>
      </c>
      <c r="E371" s="59"/>
      <c r="F371" s="59"/>
      <c r="G371" s="59"/>
      <c r="H371" s="59"/>
      <c r="I371" s="59"/>
      <c r="J371" s="59"/>
      <c r="K371" s="144"/>
      <c r="L371" s="223"/>
      <c r="M371" s="129"/>
      <c r="N371" s="224"/>
      <c r="O371" s="67">
        <f>IF(D371=0,"",D371/C370)</f>
        <v>0.73913043478260865</v>
      </c>
      <c r="P371" s="68">
        <v>18</v>
      </c>
      <c r="Q371" s="231">
        <f t="shared" si="32"/>
        <v>0.78260869565217395</v>
      </c>
      <c r="R371" s="231">
        <f t="shared" si="33"/>
        <v>0.21739130434782605</v>
      </c>
      <c r="S371" s="8">
        <f>P371/P369</f>
        <v>0.5625</v>
      </c>
    </row>
    <row r="372" spans="1:19" ht="15.75" x14ac:dyDescent="0.25">
      <c r="A372" s="58">
        <v>2202</v>
      </c>
      <c r="B372" s="59"/>
      <c r="C372" s="59"/>
      <c r="D372" s="59"/>
      <c r="E372" s="59">
        <v>15</v>
      </c>
      <c r="F372" s="59"/>
      <c r="G372" s="59"/>
      <c r="H372" s="59"/>
      <c r="I372" s="59"/>
      <c r="J372" s="59"/>
      <c r="K372" s="144"/>
      <c r="L372" s="223"/>
      <c r="M372" s="129"/>
      <c r="N372" s="224"/>
      <c r="O372" s="67">
        <f>IF(E372=0,"",E372/D371)</f>
        <v>0.88235294117647056</v>
      </c>
      <c r="P372" s="68">
        <v>18</v>
      </c>
      <c r="Q372" s="231">
        <f t="shared" si="32"/>
        <v>1</v>
      </c>
      <c r="R372" s="231">
        <f t="shared" si="33"/>
        <v>0</v>
      </c>
    </row>
    <row r="373" spans="1:19" ht="15.75" x14ac:dyDescent="0.25">
      <c r="A373" s="58">
        <v>2301</v>
      </c>
      <c r="B373" s="59"/>
      <c r="C373" s="59"/>
      <c r="D373" s="59"/>
      <c r="E373" s="59"/>
      <c r="F373" s="59">
        <v>15</v>
      </c>
      <c r="G373" s="59"/>
      <c r="H373" s="59"/>
      <c r="I373" s="59"/>
      <c r="J373" s="59"/>
      <c r="K373" s="144"/>
      <c r="L373" s="223"/>
      <c r="M373" s="129"/>
      <c r="N373" s="224"/>
      <c r="O373" s="67">
        <f>IF(F373=0,"",F373/E372)</f>
        <v>1</v>
      </c>
      <c r="P373" s="68">
        <v>16</v>
      </c>
      <c r="Q373" s="231">
        <f t="shared" si="32"/>
        <v>0.88888888888888884</v>
      </c>
      <c r="R373" s="231">
        <f t="shared" si="33"/>
        <v>0.11111111111111116</v>
      </c>
    </row>
    <row r="374" spans="1:19" ht="15.75" x14ac:dyDescent="0.25">
      <c r="A374" s="58">
        <v>2302</v>
      </c>
      <c r="B374" s="59"/>
      <c r="C374" s="59"/>
      <c r="D374" s="59"/>
      <c r="E374" s="59"/>
      <c r="F374" s="59"/>
      <c r="G374" s="59">
        <v>13</v>
      </c>
      <c r="H374" s="59"/>
      <c r="I374" s="59"/>
      <c r="J374" s="59"/>
      <c r="K374" s="144"/>
      <c r="L374" s="223"/>
      <c r="M374" s="129"/>
      <c r="N374" s="224"/>
      <c r="O374" s="67">
        <f>IF(G374=0,"",G374/F373)</f>
        <v>0.8666666666666667</v>
      </c>
      <c r="P374" s="68">
        <v>16</v>
      </c>
      <c r="Q374" s="231">
        <f t="shared" si="32"/>
        <v>1</v>
      </c>
      <c r="R374" s="231">
        <f t="shared" si="33"/>
        <v>0</v>
      </c>
    </row>
    <row r="375" spans="1:19" ht="15.75" x14ac:dyDescent="0.25">
      <c r="A375" s="58">
        <v>2401</v>
      </c>
      <c r="B375" s="59"/>
      <c r="C375" s="59"/>
      <c r="D375" s="59"/>
      <c r="E375" s="59"/>
      <c r="F375" s="59"/>
      <c r="G375" s="59"/>
      <c r="H375" s="59">
        <v>12</v>
      </c>
      <c r="I375" s="59"/>
      <c r="J375" s="59"/>
      <c r="K375" s="144"/>
      <c r="L375" s="223"/>
      <c r="M375" s="129"/>
      <c r="N375" s="224"/>
      <c r="O375" s="67">
        <f>IF(H375=0,"",H375/G374)</f>
        <v>0.92307692307692313</v>
      </c>
      <c r="P375" s="68">
        <v>15</v>
      </c>
      <c r="Q375" s="231">
        <f t="shared" si="32"/>
        <v>0.9375</v>
      </c>
      <c r="R375" s="231">
        <f t="shared" si="33"/>
        <v>6.25E-2</v>
      </c>
    </row>
    <row r="376" spans="1:19" ht="15.75" x14ac:dyDescent="0.25">
      <c r="A376" s="58">
        <v>2402</v>
      </c>
      <c r="B376" s="59"/>
      <c r="C376" s="59"/>
      <c r="D376" s="59"/>
      <c r="E376" s="59"/>
      <c r="F376" s="59"/>
      <c r="G376" s="59"/>
      <c r="H376" s="59"/>
      <c r="I376" s="59">
        <v>12</v>
      </c>
      <c r="J376" s="59"/>
      <c r="K376" s="144"/>
      <c r="L376" s="223"/>
      <c r="M376" s="129"/>
      <c r="N376" s="224"/>
      <c r="O376" s="67">
        <f>IF(I376=0,"",I376/H375)</f>
        <v>1</v>
      </c>
      <c r="P376" s="68">
        <v>15</v>
      </c>
      <c r="Q376" s="231">
        <f t="shared" si="32"/>
        <v>1</v>
      </c>
      <c r="R376" s="231">
        <f t="shared" si="33"/>
        <v>0</v>
      </c>
    </row>
    <row r="377" spans="1:19" ht="15.75" x14ac:dyDescent="0.25">
      <c r="A377" s="58">
        <v>2501</v>
      </c>
      <c r="B377" s="59"/>
      <c r="C377" s="59"/>
      <c r="D377" s="59"/>
      <c r="E377" s="59"/>
      <c r="F377" s="59"/>
      <c r="G377" s="59"/>
      <c r="H377" s="59"/>
      <c r="I377" s="59"/>
      <c r="J377" s="172">
        <v>13</v>
      </c>
      <c r="K377" s="144">
        <v>7</v>
      </c>
      <c r="L377" s="223"/>
      <c r="M377" s="129"/>
      <c r="N377" s="224"/>
      <c r="O377" s="178">
        <f>IF(J377=0,"",J377/I376)</f>
        <v>1.0833333333333333</v>
      </c>
      <c r="P377" s="68">
        <v>15</v>
      </c>
      <c r="Q377" s="71">
        <f t="shared" si="32"/>
        <v>1</v>
      </c>
      <c r="R377" s="71">
        <f t="shared" si="33"/>
        <v>0</v>
      </c>
    </row>
    <row r="378" spans="1:19" ht="15.75" x14ac:dyDescent="0.25">
      <c r="A378" s="58">
        <v>2502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144"/>
      <c r="L378" s="223"/>
      <c r="M378" s="129"/>
      <c r="N378" s="225"/>
      <c r="O378" s="105"/>
      <c r="P378" s="68"/>
      <c r="Q378" s="105"/>
      <c r="R378" s="239"/>
    </row>
    <row r="379" spans="1:19" ht="15.75" x14ac:dyDescent="0.25">
      <c r="A379" s="58">
        <v>2601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144"/>
      <c r="L379" s="223"/>
      <c r="M379" s="129"/>
      <c r="N379" s="225"/>
      <c r="O379" s="233"/>
      <c r="P379" s="109"/>
      <c r="Q379" s="234"/>
      <c r="R379" s="233"/>
    </row>
    <row r="380" spans="1:19" ht="15.75" x14ac:dyDescent="0.25">
      <c r="A380" s="58">
        <v>2602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144"/>
      <c r="L380" s="223"/>
      <c r="M380" s="129"/>
      <c r="N380" s="225"/>
      <c r="O380" s="233"/>
      <c r="P380" s="109"/>
      <c r="Q380" s="234"/>
      <c r="R380" s="233"/>
    </row>
    <row r="381" spans="1:19" ht="15.75" x14ac:dyDescent="0.25">
      <c r="A381" s="58">
        <v>2701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144"/>
      <c r="L381" s="223"/>
      <c r="M381" s="129"/>
      <c r="N381" s="225"/>
      <c r="O381" s="129"/>
      <c r="P381" s="225"/>
      <c r="Q381" s="124"/>
      <c r="R381" s="233"/>
    </row>
    <row r="382" spans="1:19" ht="15.75" x14ac:dyDescent="0.25">
      <c r="A382" s="58">
        <v>2702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144"/>
      <c r="L382" s="223"/>
      <c r="M382" s="129"/>
      <c r="N382" s="225"/>
      <c r="O382" s="191" t="s">
        <v>83</v>
      </c>
      <c r="P382" s="82"/>
      <c r="Q382" s="83">
        <f>IF(SUM(K375:K379)=0,"",SUM(K375:K379))</f>
        <v>7</v>
      </c>
      <c r="R382" s="193" t="s">
        <v>11</v>
      </c>
    </row>
    <row r="383" spans="1:19" ht="15.75" x14ac:dyDescent="0.25">
      <c r="A383" s="58">
        <v>2801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144"/>
      <c r="L383" s="223"/>
      <c r="M383" s="129"/>
      <c r="N383" s="225"/>
      <c r="O383" s="192" t="s">
        <v>85</v>
      </c>
      <c r="P383" s="86" t="str">
        <f>IF(P382/B369=0,"",P382/B369)</f>
        <v/>
      </c>
      <c r="Q383" s="87" t="str">
        <f>IF(P382/Q382=0,"",P382/Q382)</f>
        <v/>
      </c>
      <c r="R383" s="194" t="s">
        <v>86</v>
      </c>
    </row>
    <row r="384" spans="1:19" ht="15.75" x14ac:dyDescent="0.25">
      <c r="A384" s="58">
        <v>2802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144"/>
      <c r="L384" s="226"/>
      <c r="M384" s="227"/>
      <c r="N384" s="228"/>
      <c r="O384" s="90"/>
      <c r="P384" s="91"/>
      <c r="Q384" s="91"/>
      <c r="R384" s="113"/>
    </row>
    <row r="385" spans="1:22" ht="18" customHeight="1" x14ac:dyDescent="0.25">
      <c r="A385" s="28"/>
      <c r="B385" s="280" t="s">
        <v>111</v>
      </c>
      <c r="C385" s="280"/>
      <c r="D385" s="280"/>
      <c r="E385" s="280"/>
      <c r="F385" s="280"/>
      <c r="G385" s="280"/>
      <c r="H385" s="280"/>
      <c r="I385" s="280"/>
      <c r="J385" s="280"/>
      <c r="K385" s="93">
        <f>SUM(K369:K381)</f>
        <v>7</v>
      </c>
      <c r="L385" s="94">
        <f>IF(K377=0,"",K377/B369)</f>
        <v>0.21875</v>
      </c>
      <c r="M385" s="94">
        <f>IF(K385=0,"",K385/B369)</f>
        <v>0.21875</v>
      </c>
      <c r="N385" s="94">
        <f>IF(K377=0,"",M385-L385)</f>
        <v>0</v>
      </c>
      <c r="O385" s="3"/>
      <c r="P385" s="29"/>
      <c r="Q385" s="22"/>
      <c r="R385" s="3"/>
    </row>
    <row r="386" spans="1:22" ht="12.75" customHeight="1" x14ac:dyDescent="0.2">
      <c r="L386" s="3"/>
      <c r="M386" s="3"/>
      <c r="O386" s="3"/>
    </row>
    <row r="387" spans="1:22" ht="12.75" customHeight="1" x14ac:dyDescent="0.2">
      <c r="L387" s="3"/>
      <c r="M387" s="3"/>
      <c r="O387" s="3"/>
    </row>
    <row r="388" spans="1:22" ht="26.25" x14ac:dyDescent="0.4">
      <c r="A388" s="2"/>
      <c r="B388" s="270" t="s">
        <v>99</v>
      </c>
      <c r="C388" s="271"/>
      <c r="D388" s="271"/>
      <c r="E388" s="271"/>
      <c r="F388" s="271"/>
      <c r="G388" s="271"/>
      <c r="H388" s="271"/>
      <c r="I388" s="271"/>
      <c r="J388" s="271"/>
      <c r="K388" s="179" t="s">
        <v>122</v>
      </c>
      <c r="L388" s="57"/>
      <c r="M388" s="57"/>
      <c r="N388" s="29"/>
      <c r="O388" s="3"/>
      <c r="P388" s="29"/>
      <c r="Q388" s="29"/>
      <c r="R388" s="29"/>
      <c r="S388" s="120"/>
      <c r="V388" s="166"/>
    </row>
    <row r="389" spans="1:22" ht="20.25" x14ac:dyDescent="0.2">
      <c r="A389" s="293" t="s">
        <v>10</v>
      </c>
      <c r="B389" s="273" t="s">
        <v>100</v>
      </c>
      <c r="C389" s="274"/>
      <c r="D389" s="274"/>
      <c r="E389" s="274"/>
      <c r="F389" s="274"/>
      <c r="G389" s="274"/>
      <c r="H389" s="274"/>
      <c r="I389" s="274"/>
      <c r="J389" s="275"/>
      <c r="K389" s="309" t="s">
        <v>11</v>
      </c>
      <c r="L389" s="269" t="s">
        <v>3</v>
      </c>
      <c r="M389" s="269" t="s">
        <v>4</v>
      </c>
      <c r="N389" s="278" t="s">
        <v>5</v>
      </c>
      <c r="O389" s="269" t="s">
        <v>6</v>
      </c>
      <c r="P389" s="267" t="s">
        <v>7</v>
      </c>
      <c r="Q389" s="267" t="s">
        <v>8</v>
      </c>
      <c r="R389" s="269" t="s">
        <v>101</v>
      </c>
      <c r="S389" s="120"/>
    </row>
    <row r="390" spans="1:22" ht="15.75" x14ac:dyDescent="0.25">
      <c r="A390" s="268"/>
      <c r="B390" s="58" t="s">
        <v>102</v>
      </c>
      <c r="C390" s="58" t="s">
        <v>103</v>
      </c>
      <c r="D390" s="58" t="s">
        <v>104</v>
      </c>
      <c r="E390" s="58" t="s">
        <v>105</v>
      </c>
      <c r="F390" s="58" t="s">
        <v>106</v>
      </c>
      <c r="G390" s="58" t="s">
        <v>107</v>
      </c>
      <c r="H390" s="58" t="s">
        <v>108</v>
      </c>
      <c r="I390" s="58" t="s">
        <v>109</v>
      </c>
      <c r="J390" s="58" t="s">
        <v>110</v>
      </c>
      <c r="K390" s="310"/>
      <c r="L390" s="268"/>
      <c r="M390" s="268"/>
      <c r="N390" s="268"/>
      <c r="O390" s="268"/>
      <c r="P390" s="268"/>
      <c r="Q390" s="268"/>
      <c r="R390" s="268"/>
      <c r="S390" s="120"/>
    </row>
    <row r="391" spans="1:22" ht="15.75" x14ac:dyDescent="0.25">
      <c r="A391" s="58">
        <v>2102</v>
      </c>
      <c r="B391" s="59">
        <v>64</v>
      </c>
      <c r="C391" s="59"/>
      <c r="D391" s="59"/>
      <c r="E391" s="59"/>
      <c r="F391" s="59"/>
      <c r="G391" s="59"/>
      <c r="H391" s="59"/>
      <c r="I391" s="59"/>
      <c r="J391" s="59"/>
      <c r="K391" s="144"/>
      <c r="L391" s="220"/>
      <c r="M391" s="221"/>
      <c r="N391" s="222"/>
      <c r="O391" s="229"/>
      <c r="P391" s="63">
        <f>B391</f>
        <v>64</v>
      </c>
      <c r="Q391" s="230"/>
      <c r="R391" s="229"/>
      <c r="S391" s="120"/>
    </row>
    <row r="392" spans="1:22" ht="15.75" x14ac:dyDescent="0.25">
      <c r="A392" s="58">
        <v>2201</v>
      </c>
      <c r="B392" s="59"/>
      <c r="C392" s="59">
        <v>54</v>
      </c>
      <c r="D392" s="59"/>
      <c r="E392" s="59"/>
      <c r="F392" s="59"/>
      <c r="G392" s="59"/>
      <c r="H392" s="59"/>
      <c r="I392" s="59"/>
      <c r="J392" s="59"/>
      <c r="K392" s="144"/>
      <c r="L392" s="223"/>
      <c r="M392" s="129"/>
      <c r="N392" s="224"/>
      <c r="O392" s="67">
        <f>IF(C392=0,"",C392/B391)</f>
        <v>0.84375</v>
      </c>
      <c r="P392" s="68">
        <v>54</v>
      </c>
      <c r="Q392" s="231">
        <f t="shared" ref="Q392:Q399" si="34">IF(P392=0,"",P392/P391)</f>
        <v>0.84375</v>
      </c>
      <c r="R392" s="231">
        <f t="shared" ref="R392:R399" si="35">IF(P392=0,"",100%-Q392)</f>
        <v>0.15625</v>
      </c>
      <c r="S392" s="120"/>
    </row>
    <row r="393" spans="1:22" ht="15.75" x14ac:dyDescent="0.25">
      <c r="A393" s="58">
        <v>2202</v>
      </c>
      <c r="B393" s="59"/>
      <c r="C393" s="59"/>
      <c r="D393" s="59">
        <v>44</v>
      </c>
      <c r="E393" s="59"/>
      <c r="F393" s="59"/>
      <c r="G393" s="59"/>
      <c r="H393" s="59"/>
      <c r="I393" s="59"/>
      <c r="J393" s="59"/>
      <c r="K393" s="144"/>
      <c r="L393" s="223"/>
      <c r="M393" s="129"/>
      <c r="N393" s="224"/>
      <c r="O393" s="67">
        <f>IF(D393=0,"",D393/C392)</f>
        <v>0.81481481481481477</v>
      </c>
      <c r="P393" s="68">
        <v>47</v>
      </c>
      <c r="Q393" s="231">
        <f t="shared" si="34"/>
        <v>0.87037037037037035</v>
      </c>
      <c r="R393" s="231">
        <f t="shared" si="35"/>
        <v>0.12962962962962965</v>
      </c>
      <c r="S393" s="8">
        <f>P393/P391</f>
        <v>0.734375</v>
      </c>
    </row>
    <row r="394" spans="1:22" ht="15.75" x14ac:dyDescent="0.25">
      <c r="A394" s="58">
        <v>2301</v>
      </c>
      <c r="B394" s="59"/>
      <c r="C394" s="59"/>
      <c r="D394" s="59"/>
      <c r="E394" s="59">
        <v>37</v>
      </c>
      <c r="F394" s="59"/>
      <c r="G394" s="59"/>
      <c r="H394" s="59"/>
      <c r="I394" s="59"/>
      <c r="J394" s="59"/>
      <c r="K394" s="144"/>
      <c r="L394" s="223"/>
      <c r="M394" s="129"/>
      <c r="N394" s="224"/>
      <c r="O394" s="67">
        <f>IF(E394=0,"",E394/D393)</f>
        <v>0.84090909090909094</v>
      </c>
      <c r="P394" s="68">
        <v>42</v>
      </c>
      <c r="Q394" s="231">
        <f t="shared" si="34"/>
        <v>0.8936170212765957</v>
      </c>
      <c r="R394" s="231">
        <f t="shared" si="35"/>
        <v>0.1063829787234043</v>
      </c>
      <c r="S394" s="120"/>
    </row>
    <row r="395" spans="1:22" ht="15.75" x14ac:dyDescent="0.25">
      <c r="A395" s="58">
        <v>2302</v>
      </c>
      <c r="B395" s="59"/>
      <c r="C395" s="59"/>
      <c r="D395" s="59"/>
      <c r="E395" s="59"/>
      <c r="F395" s="59">
        <v>37</v>
      </c>
      <c r="G395" s="59"/>
      <c r="H395" s="59"/>
      <c r="I395" s="59"/>
      <c r="J395" s="59"/>
      <c r="K395" s="144"/>
      <c r="L395" s="223"/>
      <c r="M395" s="129"/>
      <c r="N395" s="224"/>
      <c r="O395" s="67">
        <f>IF(F395=0,"",F395/E394)</f>
        <v>1</v>
      </c>
      <c r="P395" s="68">
        <v>41</v>
      </c>
      <c r="Q395" s="231">
        <f t="shared" si="34"/>
        <v>0.97619047619047616</v>
      </c>
      <c r="R395" s="231">
        <f t="shared" si="35"/>
        <v>2.3809523809523836E-2</v>
      </c>
      <c r="S395" s="120"/>
    </row>
    <row r="396" spans="1:22" ht="15.75" x14ac:dyDescent="0.25">
      <c r="A396" s="58">
        <v>2401</v>
      </c>
      <c r="B396" s="59"/>
      <c r="C396" s="59"/>
      <c r="D396" s="59"/>
      <c r="E396" s="59"/>
      <c r="F396" s="59"/>
      <c r="G396" s="59">
        <v>37</v>
      </c>
      <c r="H396" s="59"/>
      <c r="I396" s="59"/>
      <c r="J396" s="59"/>
      <c r="K396" s="144"/>
      <c r="L396" s="223"/>
      <c r="M396" s="129"/>
      <c r="N396" s="224"/>
      <c r="O396" s="67">
        <f>IF(G396=0,"",G396/F395)</f>
        <v>1</v>
      </c>
      <c r="P396" s="68">
        <v>41</v>
      </c>
      <c r="Q396" s="231">
        <f t="shared" si="34"/>
        <v>1</v>
      </c>
      <c r="R396" s="231">
        <f t="shared" si="35"/>
        <v>0</v>
      </c>
      <c r="S396" s="120"/>
    </row>
    <row r="397" spans="1:22" ht="15.75" x14ac:dyDescent="0.25">
      <c r="A397" s="58">
        <v>2402</v>
      </c>
      <c r="B397" s="59"/>
      <c r="C397" s="59"/>
      <c r="D397" s="59"/>
      <c r="E397" s="59"/>
      <c r="F397" s="59"/>
      <c r="G397" s="59"/>
      <c r="H397" s="59">
        <v>37</v>
      </c>
      <c r="I397" s="59"/>
      <c r="J397" s="59"/>
      <c r="K397" s="144"/>
      <c r="L397" s="223"/>
      <c r="M397" s="129"/>
      <c r="N397" s="224"/>
      <c r="O397" s="67">
        <f>IF(H397=0,"",H397/G396)</f>
        <v>1</v>
      </c>
      <c r="P397" s="68">
        <v>39</v>
      </c>
      <c r="Q397" s="231">
        <f t="shared" si="34"/>
        <v>0.95121951219512191</v>
      </c>
      <c r="R397" s="231">
        <f t="shared" si="35"/>
        <v>4.8780487804878092E-2</v>
      </c>
      <c r="S397" s="120"/>
    </row>
    <row r="398" spans="1:22" ht="15.75" x14ac:dyDescent="0.25">
      <c r="A398" s="58">
        <v>2501</v>
      </c>
      <c r="B398" s="59"/>
      <c r="C398" s="59"/>
      <c r="D398" s="59"/>
      <c r="E398" s="59"/>
      <c r="F398" s="59"/>
      <c r="G398" s="59"/>
      <c r="H398" s="59"/>
      <c r="I398" s="59">
        <v>36</v>
      </c>
      <c r="J398" s="59"/>
      <c r="K398" s="144"/>
      <c r="L398" s="223"/>
      <c r="M398" s="129"/>
      <c r="N398" s="224"/>
      <c r="O398" s="67">
        <f>IF(I398=0,"",I398/H397)</f>
        <v>0.97297297297297303</v>
      </c>
      <c r="P398" s="68">
        <v>39</v>
      </c>
      <c r="Q398" s="231">
        <f t="shared" si="34"/>
        <v>1</v>
      </c>
      <c r="R398" s="231">
        <f t="shared" si="35"/>
        <v>0</v>
      </c>
      <c r="S398" s="120"/>
    </row>
    <row r="399" spans="1:22" ht="15.75" x14ac:dyDescent="0.25">
      <c r="A399" s="58">
        <v>2502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144"/>
      <c r="L399" s="223"/>
      <c r="M399" s="129"/>
      <c r="N399" s="224"/>
      <c r="O399" s="71" t="str">
        <f>IF(J399=0,"",J399/I398)</f>
        <v/>
      </c>
      <c r="P399" s="68"/>
      <c r="Q399" s="71" t="str">
        <f t="shared" si="34"/>
        <v/>
      </c>
      <c r="R399" s="71" t="str">
        <f t="shared" si="35"/>
        <v/>
      </c>
      <c r="S399" s="120"/>
    </row>
    <row r="400" spans="1:22" ht="15.75" x14ac:dyDescent="0.25">
      <c r="A400" s="58">
        <v>2601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223"/>
      <c r="M400" s="129"/>
      <c r="N400" s="225"/>
      <c r="O400" s="105"/>
      <c r="P400" s="68"/>
      <c r="Q400" s="105"/>
      <c r="R400" s="239"/>
      <c r="S400" s="120"/>
    </row>
    <row r="401" spans="1:19" ht="15.75" x14ac:dyDescent="0.25">
      <c r="A401" s="58">
        <v>2602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223"/>
      <c r="M401" s="129"/>
      <c r="N401" s="225"/>
      <c r="O401" s="233"/>
      <c r="P401" s="109"/>
      <c r="Q401" s="234"/>
      <c r="R401" s="233"/>
      <c r="S401" s="120"/>
    </row>
    <row r="402" spans="1:19" ht="15.75" x14ac:dyDescent="0.25">
      <c r="A402" s="58">
        <v>2701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144"/>
      <c r="L402" s="223"/>
      <c r="M402" s="129"/>
      <c r="N402" s="225"/>
      <c r="O402" s="233"/>
      <c r="P402" s="109"/>
      <c r="Q402" s="234"/>
      <c r="R402" s="233"/>
      <c r="S402" s="120"/>
    </row>
    <row r="403" spans="1:19" ht="15.75" x14ac:dyDescent="0.25">
      <c r="A403" s="58">
        <v>2702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144"/>
      <c r="L403" s="223"/>
      <c r="M403" s="129"/>
      <c r="N403" s="225"/>
      <c r="O403" s="129"/>
      <c r="P403" s="225"/>
      <c r="Q403" s="124"/>
      <c r="R403" s="233"/>
      <c r="S403" s="120"/>
    </row>
    <row r="404" spans="1:19" ht="15.75" x14ac:dyDescent="0.25">
      <c r="A404" s="58">
        <v>2801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144"/>
      <c r="L404" s="223"/>
      <c r="M404" s="129"/>
      <c r="N404" s="225"/>
      <c r="O404" s="191" t="s">
        <v>83</v>
      </c>
      <c r="P404" s="82"/>
      <c r="Q404" s="83" t="str">
        <f>IF(SUM(K397:K401)=0,"",SUM(K397:K401))</f>
        <v/>
      </c>
      <c r="R404" s="193" t="s">
        <v>11</v>
      </c>
      <c r="S404" s="120"/>
    </row>
    <row r="405" spans="1:19" ht="15.75" x14ac:dyDescent="0.25">
      <c r="A405" s="58">
        <v>2802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144"/>
      <c r="L405" s="223"/>
      <c r="M405" s="129"/>
      <c r="N405" s="225"/>
      <c r="O405" s="192" t="s">
        <v>85</v>
      </c>
      <c r="P405" s="86" t="str">
        <f>IF(P404/B391=0,"",P404/B391)</f>
        <v/>
      </c>
      <c r="Q405" s="87" t="e">
        <f>IF(P404/Q404=0,"",P404/Q404)</f>
        <v>#VALUE!</v>
      </c>
      <c r="R405" s="194" t="s">
        <v>86</v>
      </c>
      <c r="S405" s="120"/>
    </row>
    <row r="406" spans="1:19" ht="15.75" x14ac:dyDescent="0.25">
      <c r="A406" s="58">
        <v>2901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144"/>
      <c r="L406" s="226"/>
      <c r="M406" s="227"/>
      <c r="N406" s="228"/>
      <c r="O406" s="90"/>
      <c r="P406" s="91"/>
      <c r="Q406" s="91"/>
      <c r="R406" s="113"/>
      <c r="S406" s="120"/>
    </row>
    <row r="407" spans="1:19" ht="18" customHeight="1" x14ac:dyDescent="0.25">
      <c r="A407" s="28"/>
      <c r="B407" s="280" t="s">
        <v>111</v>
      </c>
      <c r="C407" s="280"/>
      <c r="D407" s="280"/>
      <c r="E407" s="280"/>
      <c r="F407" s="280"/>
      <c r="G407" s="280"/>
      <c r="H407" s="280"/>
      <c r="I407" s="280"/>
      <c r="J407" s="280"/>
      <c r="K407" s="93">
        <f>SUM(K391:K403)</f>
        <v>0</v>
      </c>
      <c r="L407" s="94" t="str">
        <f>IF(K399=0,"",K399/B391)</f>
        <v/>
      </c>
      <c r="M407" s="94" t="str">
        <f>IF(K407=0,"",K407/B391)</f>
        <v/>
      </c>
      <c r="N407" s="94" t="str">
        <f>IF(K399=0,"",M407-L407)</f>
        <v/>
      </c>
      <c r="O407" s="3"/>
      <c r="P407" s="29"/>
      <c r="Q407" s="22"/>
      <c r="R407" s="3"/>
      <c r="S407" s="120"/>
    </row>
    <row r="408" spans="1:19" ht="12.75" customHeight="1" x14ac:dyDescent="0.2">
      <c r="L408" s="3"/>
      <c r="M408" s="3"/>
      <c r="O408" s="3"/>
    </row>
    <row r="409" spans="1:19" ht="12.75" customHeight="1" x14ac:dyDescent="0.2">
      <c r="L409" s="3"/>
      <c r="M409" s="3"/>
      <c r="O409" s="3"/>
    </row>
    <row r="410" spans="1:19" ht="26.25" x14ac:dyDescent="0.4">
      <c r="A410" s="2"/>
      <c r="B410" s="270" t="s">
        <v>99</v>
      </c>
      <c r="C410" s="271"/>
      <c r="D410" s="271"/>
      <c r="E410" s="271"/>
      <c r="F410" s="271"/>
      <c r="G410" s="271"/>
      <c r="H410" s="271"/>
      <c r="I410" s="271"/>
      <c r="J410" s="271"/>
      <c r="K410" s="179" t="s">
        <v>123</v>
      </c>
      <c r="L410" s="57"/>
      <c r="M410" s="57"/>
      <c r="N410" s="29"/>
      <c r="O410" s="3"/>
      <c r="P410" s="29"/>
      <c r="Q410" s="29"/>
      <c r="R410" s="29"/>
      <c r="S410" s="120"/>
    </row>
    <row r="411" spans="1:19" ht="20.25" x14ac:dyDescent="0.2">
      <c r="A411" s="293" t="s">
        <v>10</v>
      </c>
      <c r="B411" s="273" t="s">
        <v>100</v>
      </c>
      <c r="C411" s="274"/>
      <c r="D411" s="274"/>
      <c r="E411" s="274"/>
      <c r="F411" s="274"/>
      <c r="G411" s="274"/>
      <c r="H411" s="274"/>
      <c r="I411" s="274"/>
      <c r="J411" s="275"/>
      <c r="K411" s="309" t="s">
        <v>11</v>
      </c>
      <c r="L411" s="269" t="s">
        <v>3</v>
      </c>
      <c r="M411" s="269" t="s">
        <v>4</v>
      </c>
      <c r="N411" s="278" t="s">
        <v>5</v>
      </c>
      <c r="O411" s="269" t="s">
        <v>6</v>
      </c>
      <c r="P411" s="267" t="s">
        <v>7</v>
      </c>
      <c r="Q411" s="267" t="s">
        <v>8</v>
      </c>
      <c r="R411" s="269" t="s">
        <v>101</v>
      </c>
      <c r="S411" s="120"/>
    </row>
    <row r="412" spans="1:19" ht="15.75" x14ac:dyDescent="0.25">
      <c r="A412" s="268"/>
      <c r="B412" s="58" t="s">
        <v>102</v>
      </c>
      <c r="C412" s="58" t="s">
        <v>103</v>
      </c>
      <c r="D412" s="58" t="s">
        <v>104</v>
      </c>
      <c r="E412" s="58" t="s">
        <v>105</v>
      </c>
      <c r="F412" s="58" t="s">
        <v>106</v>
      </c>
      <c r="G412" s="58" t="s">
        <v>107</v>
      </c>
      <c r="H412" s="58" t="s">
        <v>108</v>
      </c>
      <c r="I412" s="58" t="s">
        <v>109</v>
      </c>
      <c r="J412" s="58" t="s">
        <v>110</v>
      </c>
      <c r="K412" s="310"/>
      <c r="L412" s="268"/>
      <c r="M412" s="268"/>
      <c r="N412" s="268"/>
      <c r="O412" s="268"/>
      <c r="P412" s="268"/>
      <c r="Q412" s="268"/>
      <c r="R412" s="268"/>
      <c r="S412" s="120"/>
    </row>
    <row r="413" spans="1:19" ht="15.75" x14ac:dyDescent="0.25">
      <c r="A413" s="58">
        <v>2201</v>
      </c>
      <c r="B413" s="59">
        <v>46</v>
      </c>
      <c r="C413" s="59"/>
      <c r="D413" s="59"/>
      <c r="E413" s="59"/>
      <c r="F413" s="59"/>
      <c r="G413" s="59"/>
      <c r="H413" s="59"/>
      <c r="I413" s="59"/>
      <c r="J413" s="59"/>
      <c r="K413" s="144"/>
      <c r="L413" s="220"/>
      <c r="M413" s="221"/>
      <c r="N413" s="222"/>
      <c r="O413" s="229"/>
      <c r="P413" s="63">
        <f>B413</f>
        <v>46</v>
      </c>
      <c r="Q413" s="230"/>
      <c r="R413" s="229"/>
      <c r="S413" s="120"/>
    </row>
    <row r="414" spans="1:19" ht="15.75" x14ac:dyDescent="0.25">
      <c r="A414" s="58">
        <v>2202</v>
      </c>
      <c r="B414" s="59"/>
      <c r="C414" s="59">
        <v>39</v>
      </c>
      <c r="D414" s="59"/>
      <c r="E414" s="59"/>
      <c r="F414" s="59"/>
      <c r="G414" s="59"/>
      <c r="H414" s="59"/>
      <c r="I414" s="59"/>
      <c r="J414" s="59"/>
      <c r="K414" s="144"/>
      <c r="L414" s="223"/>
      <c r="M414" s="129"/>
      <c r="N414" s="224"/>
      <c r="O414" s="67">
        <f>IF(C414=0,"",C414/B413)</f>
        <v>0.84782608695652173</v>
      </c>
      <c r="P414" s="68">
        <v>39</v>
      </c>
      <c r="Q414" s="231">
        <f t="shared" ref="Q414:Q421" si="36">IF(P414=0,"",P414/P413)</f>
        <v>0.84782608695652173</v>
      </c>
      <c r="R414" s="231">
        <f t="shared" ref="R414:R421" si="37">IF(P414=0,"",100%-Q414)</f>
        <v>0.15217391304347827</v>
      </c>
      <c r="S414" s="120"/>
    </row>
    <row r="415" spans="1:19" ht="15.75" x14ac:dyDescent="0.25">
      <c r="A415" s="58">
        <v>2301</v>
      </c>
      <c r="B415" s="59"/>
      <c r="C415" s="59"/>
      <c r="D415" s="59">
        <v>32</v>
      </c>
      <c r="E415" s="59"/>
      <c r="F415" s="59"/>
      <c r="G415" s="59"/>
      <c r="H415" s="59"/>
      <c r="I415" s="59"/>
      <c r="J415" s="59"/>
      <c r="K415" s="144"/>
      <c r="L415" s="223"/>
      <c r="M415" s="129"/>
      <c r="N415" s="224"/>
      <c r="O415" s="67">
        <f>IF(D415=0,"",D415/C414)</f>
        <v>0.82051282051282048</v>
      </c>
      <c r="P415" s="68">
        <v>33</v>
      </c>
      <c r="Q415" s="231">
        <f t="shared" si="36"/>
        <v>0.84615384615384615</v>
      </c>
      <c r="R415" s="231">
        <f t="shared" si="37"/>
        <v>0.15384615384615385</v>
      </c>
      <c r="S415" s="8">
        <f>P415/P413</f>
        <v>0.71739130434782605</v>
      </c>
    </row>
    <row r="416" spans="1:19" ht="15.75" x14ac:dyDescent="0.25">
      <c r="A416" s="58">
        <v>2302</v>
      </c>
      <c r="B416" s="59"/>
      <c r="C416" s="59"/>
      <c r="D416" s="59"/>
      <c r="E416" s="59">
        <v>25</v>
      </c>
      <c r="F416" s="59"/>
      <c r="G416" s="59"/>
      <c r="H416" s="59"/>
      <c r="I416" s="59"/>
      <c r="J416" s="59"/>
      <c r="K416" s="144"/>
      <c r="L416" s="223"/>
      <c r="M416" s="129"/>
      <c r="N416" s="224"/>
      <c r="O416" s="67">
        <f>IF(E416=0,"",E416/D415)</f>
        <v>0.78125</v>
      </c>
      <c r="P416" s="68">
        <v>26</v>
      </c>
      <c r="Q416" s="231">
        <f t="shared" si="36"/>
        <v>0.78787878787878785</v>
      </c>
      <c r="R416" s="231">
        <f t="shared" si="37"/>
        <v>0.21212121212121215</v>
      </c>
      <c r="S416" s="120"/>
    </row>
    <row r="417" spans="1:19" ht="15.75" x14ac:dyDescent="0.25">
      <c r="A417" s="58">
        <v>2401</v>
      </c>
      <c r="B417" s="59"/>
      <c r="C417" s="59"/>
      <c r="D417" s="59"/>
      <c r="E417" s="59"/>
      <c r="F417" s="59">
        <v>24</v>
      </c>
      <c r="G417" s="59"/>
      <c r="H417" s="59"/>
      <c r="I417" s="59"/>
      <c r="J417" s="59"/>
      <c r="K417" s="144"/>
      <c r="L417" s="223"/>
      <c r="M417" s="129"/>
      <c r="N417" s="224"/>
      <c r="O417" s="67">
        <f>IF(F417=0,"",F417/E416)</f>
        <v>0.96</v>
      </c>
      <c r="P417" s="68">
        <v>25</v>
      </c>
      <c r="Q417" s="231">
        <f t="shared" si="36"/>
        <v>0.96153846153846156</v>
      </c>
      <c r="R417" s="231">
        <f t="shared" si="37"/>
        <v>3.8461538461538436E-2</v>
      </c>
      <c r="S417" s="120"/>
    </row>
    <row r="418" spans="1:19" ht="15.75" x14ac:dyDescent="0.25">
      <c r="A418" s="58">
        <v>2402</v>
      </c>
      <c r="B418" s="59"/>
      <c r="C418" s="59"/>
      <c r="D418" s="59"/>
      <c r="E418" s="59"/>
      <c r="F418" s="59"/>
      <c r="G418" s="59">
        <v>23</v>
      </c>
      <c r="H418" s="59"/>
      <c r="I418" s="59"/>
      <c r="J418" s="59"/>
      <c r="K418" s="144"/>
      <c r="L418" s="223"/>
      <c r="M418" s="129"/>
      <c r="N418" s="224"/>
      <c r="O418" s="67">
        <f>IF(G418=0,"",G418/F417)</f>
        <v>0.95833333333333337</v>
      </c>
      <c r="P418" s="68">
        <v>24</v>
      </c>
      <c r="Q418" s="231">
        <f t="shared" si="36"/>
        <v>0.96</v>
      </c>
      <c r="R418" s="231">
        <f t="shared" si="37"/>
        <v>4.0000000000000036E-2</v>
      </c>
      <c r="S418" s="120"/>
    </row>
    <row r="419" spans="1:19" ht="15.75" x14ac:dyDescent="0.25">
      <c r="A419" s="58">
        <v>2501</v>
      </c>
      <c r="B419" s="59"/>
      <c r="C419" s="59"/>
      <c r="D419" s="59"/>
      <c r="E419" s="59"/>
      <c r="F419" s="59"/>
      <c r="G419" s="59"/>
      <c r="H419" s="59">
        <v>23</v>
      </c>
      <c r="I419" s="59"/>
      <c r="J419" s="59"/>
      <c r="K419" s="144"/>
      <c r="L419" s="223"/>
      <c r="M419" s="129"/>
      <c r="N419" s="224"/>
      <c r="O419" s="67">
        <f>IF(H419=0,"",H419/G418)</f>
        <v>1</v>
      </c>
      <c r="P419" s="68">
        <v>24</v>
      </c>
      <c r="Q419" s="231">
        <f t="shared" si="36"/>
        <v>1</v>
      </c>
      <c r="R419" s="231">
        <f t="shared" si="37"/>
        <v>0</v>
      </c>
      <c r="S419" s="120"/>
    </row>
    <row r="420" spans="1:19" ht="15.75" x14ac:dyDescent="0.25">
      <c r="A420" s="58">
        <v>2502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144"/>
      <c r="L420" s="223"/>
      <c r="M420" s="129"/>
      <c r="N420" s="224"/>
      <c r="O420" s="67" t="str">
        <f>IF(I420=0,"",I420/H419)</f>
        <v/>
      </c>
      <c r="P420" s="68"/>
      <c r="Q420" s="231" t="str">
        <f t="shared" si="36"/>
        <v/>
      </c>
      <c r="R420" s="231" t="str">
        <f t="shared" si="37"/>
        <v/>
      </c>
      <c r="S420" s="120"/>
    </row>
    <row r="421" spans="1:19" ht="15.75" x14ac:dyDescent="0.25">
      <c r="A421" s="58">
        <v>2601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223"/>
      <c r="M421" s="129"/>
      <c r="N421" s="224"/>
      <c r="O421" s="71" t="str">
        <f>IF(J421=0,"",J421/I420)</f>
        <v/>
      </c>
      <c r="P421" s="68"/>
      <c r="Q421" s="71" t="str">
        <f t="shared" si="36"/>
        <v/>
      </c>
      <c r="R421" s="71" t="str">
        <f t="shared" si="37"/>
        <v/>
      </c>
      <c r="S421" s="120"/>
    </row>
    <row r="422" spans="1:19" ht="15.75" x14ac:dyDescent="0.25">
      <c r="A422" s="58">
        <v>2602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223"/>
      <c r="M422" s="129"/>
      <c r="N422" s="225"/>
      <c r="O422" s="105"/>
      <c r="P422" s="68"/>
      <c r="Q422" s="105"/>
      <c r="R422" s="239"/>
      <c r="S422" s="120"/>
    </row>
    <row r="423" spans="1:19" ht="15.75" x14ac:dyDescent="0.25">
      <c r="A423" s="58">
        <v>2701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223"/>
      <c r="M423" s="129"/>
      <c r="N423" s="225"/>
      <c r="O423" s="233"/>
      <c r="P423" s="109"/>
      <c r="Q423" s="234"/>
      <c r="R423" s="233"/>
      <c r="S423" s="120"/>
    </row>
    <row r="424" spans="1:19" ht="15.75" x14ac:dyDescent="0.25">
      <c r="A424" s="58">
        <v>2702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223"/>
      <c r="M424" s="129"/>
      <c r="N424" s="225"/>
      <c r="O424" s="233"/>
      <c r="P424" s="109"/>
      <c r="Q424" s="234"/>
      <c r="R424" s="233"/>
      <c r="S424" s="120"/>
    </row>
    <row r="425" spans="1:19" ht="15.75" x14ac:dyDescent="0.25">
      <c r="A425" s="58">
        <v>2801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144"/>
      <c r="L425" s="223"/>
      <c r="M425" s="129"/>
      <c r="N425" s="225"/>
      <c r="O425" s="129"/>
      <c r="P425" s="225"/>
      <c r="Q425" s="124"/>
      <c r="R425" s="233"/>
      <c r="S425" s="120"/>
    </row>
    <row r="426" spans="1:19" ht="15.75" x14ac:dyDescent="0.25">
      <c r="A426" s="58">
        <v>2802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144"/>
      <c r="L426" s="223"/>
      <c r="M426" s="129"/>
      <c r="N426" s="225"/>
      <c r="O426" s="191" t="s">
        <v>83</v>
      </c>
      <c r="P426" s="82"/>
      <c r="Q426" s="83" t="str">
        <f>IF(SUM(K419:K423)=0,"",SUM(K419:K423))</f>
        <v/>
      </c>
      <c r="R426" s="193" t="s">
        <v>11</v>
      </c>
      <c r="S426" s="120"/>
    </row>
    <row r="427" spans="1:19" ht="15.75" x14ac:dyDescent="0.25">
      <c r="A427" s="58">
        <v>2901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144"/>
      <c r="L427" s="223"/>
      <c r="M427" s="129"/>
      <c r="N427" s="225"/>
      <c r="O427" s="192" t="s">
        <v>85</v>
      </c>
      <c r="P427" s="86" t="str">
        <f>IF(P426/B413=0,"",P426/B413)</f>
        <v/>
      </c>
      <c r="Q427" s="87" t="e">
        <f>IF(P426/Q426=0,"",P426/Q426)</f>
        <v>#VALUE!</v>
      </c>
      <c r="R427" s="194" t="s">
        <v>86</v>
      </c>
      <c r="S427" s="120"/>
    </row>
    <row r="428" spans="1:19" ht="15.75" x14ac:dyDescent="0.25">
      <c r="A428" s="58">
        <v>2902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144"/>
      <c r="L428" s="226"/>
      <c r="M428" s="227"/>
      <c r="N428" s="228"/>
      <c r="O428" s="90"/>
      <c r="P428" s="91"/>
      <c r="Q428" s="91"/>
      <c r="R428" s="113"/>
      <c r="S428" s="120"/>
    </row>
    <row r="429" spans="1:19" ht="18" customHeight="1" x14ac:dyDescent="0.25">
      <c r="A429" s="28"/>
      <c r="B429" s="280" t="s">
        <v>111</v>
      </c>
      <c r="C429" s="280"/>
      <c r="D429" s="280"/>
      <c r="E429" s="280"/>
      <c r="F429" s="280"/>
      <c r="G429" s="280"/>
      <c r="H429" s="280"/>
      <c r="I429" s="280"/>
      <c r="J429" s="280"/>
      <c r="K429" s="93">
        <f>SUM(K413:K425)</f>
        <v>0</v>
      </c>
      <c r="L429" s="94" t="str">
        <f>IF(K421=0,"",K421/B413)</f>
        <v/>
      </c>
      <c r="M429" s="94" t="str">
        <f>IF(K429=0,"",K429/B413)</f>
        <v/>
      </c>
      <c r="N429" s="94" t="str">
        <f>IF(K421=0,"",M429-L429)</f>
        <v/>
      </c>
      <c r="O429" s="3"/>
      <c r="P429" s="29"/>
      <c r="Q429" s="22"/>
      <c r="R429" s="3"/>
      <c r="S429" s="120"/>
    </row>
    <row r="430" spans="1:19" ht="12.75" customHeight="1" x14ac:dyDescent="0.2">
      <c r="L430" s="3"/>
      <c r="M430" s="3"/>
      <c r="O430" s="3"/>
    </row>
    <row r="431" spans="1:19" ht="12.75" customHeight="1" x14ac:dyDescent="0.2">
      <c r="L431" s="3"/>
      <c r="M431" s="3"/>
      <c r="O431" s="3"/>
    </row>
    <row r="432" spans="1:19" ht="26.25" x14ac:dyDescent="0.4">
      <c r="A432" s="2"/>
      <c r="B432" s="270" t="s">
        <v>99</v>
      </c>
      <c r="C432" s="271"/>
      <c r="D432" s="271"/>
      <c r="E432" s="271"/>
      <c r="F432" s="271"/>
      <c r="G432" s="271"/>
      <c r="H432" s="271"/>
      <c r="I432" s="271"/>
      <c r="J432" s="271"/>
      <c r="K432" s="179" t="s">
        <v>145</v>
      </c>
      <c r="L432" s="57"/>
      <c r="M432" s="57"/>
      <c r="N432" s="29"/>
      <c r="O432" s="3"/>
      <c r="P432" s="29"/>
      <c r="Q432" s="29"/>
      <c r="R432" s="29"/>
      <c r="S432" s="120"/>
    </row>
    <row r="433" spans="1:19" ht="20.25" x14ac:dyDescent="0.2">
      <c r="A433" s="293" t="s">
        <v>10</v>
      </c>
      <c r="B433" s="273" t="s">
        <v>100</v>
      </c>
      <c r="C433" s="274"/>
      <c r="D433" s="274"/>
      <c r="E433" s="274"/>
      <c r="F433" s="274"/>
      <c r="G433" s="274"/>
      <c r="H433" s="274"/>
      <c r="I433" s="274"/>
      <c r="J433" s="275"/>
      <c r="K433" s="309" t="s">
        <v>11</v>
      </c>
      <c r="L433" s="269" t="s">
        <v>3</v>
      </c>
      <c r="M433" s="269" t="s">
        <v>4</v>
      </c>
      <c r="N433" s="278" t="s">
        <v>5</v>
      </c>
      <c r="O433" s="269" t="s">
        <v>6</v>
      </c>
      <c r="P433" s="267" t="s">
        <v>7</v>
      </c>
      <c r="Q433" s="267" t="s">
        <v>8</v>
      </c>
      <c r="R433" s="269" t="s">
        <v>101</v>
      </c>
      <c r="S433" s="120"/>
    </row>
    <row r="434" spans="1:19" ht="15.75" x14ac:dyDescent="0.25">
      <c r="A434" s="268"/>
      <c r="B434" s="58" t="s">
        <v>102</v>
      </c>
      <c r="C434" s="58" t="s">
        <v>103</v>
      </c>
      <c r="D434" s="58" t="s">
        <v>104</v>
      </c>
      <c r="E434" s="58" t="s">
        <v>105</v>
      </c>
      <c r="F434" s="58" t="s">
        <v>106</v>
      </c>
      <c r="G434" s="58" t="s">
        <v>107</v>
      </c>
      <c r="H434" s="58" t="s">
        <v>108</v>
      </c>
      <c r="I434" s="58" t="s">
        <v>109</v>
      </c>
      <c r="J434" s="58" t="s">
        <v>110</v>
      </c>
      <c r="K434" s="310"/>
      <c r="L434" s="268"/>
      <c r="M434" s="268"/>
      <c r="N434" s="268"/>
      <c r="O434" s="268"/>
      <c r="P434" s="268"/>
      <c r="Q434" s="268"/>
      <c r="R434" s="268"/>
      <c r="S434" s="120"/>
    </row>
    <row r="435" spans="1:19" ht="15.75" customHeight="1" x14ac:dyDescent="0.25">
      <c r="A435" s="58">
        <v>2402</v>
      </c>
      <c r="B435" s="59"/>
      <c r="C435" s="59"/>
      <c r="D435" s="59"/>
      <c r="E435" s="59"/>
      <c r="F435" s="59"/>
      <c r="G435" s="172">
        <v>8</v>
      </c>
      <c r="H435" s="172">
        <v>1</v>
      </c>
      <c r="I435" s="172">
        <v>6</v>
      </c>
      <c r="J435" s="59"/>
      <c r="K435" s="144"/>
      <c r="L435" s="220"/>
      <c r="M435" s="221"/>
      <c r="N435" s="222"/>
      <c r="O435" s="229"/>
      <c r="P435" s="63">
        <f>B435</f>
        <v>0</v>
      </c>
      <c r="Q435" s="230"/>
      <c r="R435" s="229"/>
      <c r="S435" s="120"/>
    </row>
    <row r="436" spans="1:19" ht="15.75" customHeight="1" x14ac:dyDescent="0.25">
      <c r="A436" s="58">
        <v>2501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144"/>
      <c r="L436" s="223"/>
      <c r="M436" s="129"/>
      <c r="N436" s="224"/>
      <c r="O436" s="67" t="str">
        <f>IF(C436=0,"",C436/B435)</f>
        <v/>
      </c>
      <c r="P436" s="68">
        <v>8</v>
      </c>
      <c r="Q436" s="231" t="e">
        <f t="shared" ref="Q436:Q443" si="38">IF(P436=0,"",P436/P435)</f>
        <v>#DIV/0!</v>
      </c>
      <c r="R436" s="231" t="e">
        <f t="shared" ref="R436:R443" si="39">IF(P436=0,"",100%-Q436)</f>
        <v>#DIV/0!</v>
      </c>
      <c r="S436" s="120"/>
    </row>
    <row r="437" spans="1:19" ht="15.75" customHeight="1" x14ac:dyDescent="0.25">
      <c r="A437" s="58">
        <v>2502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144"/>
      <c r="L437" s="223"/>
      <c r="M437" s="129"/>
      <c r="N437" s="224"/>
      <c r="O437" s="67" t="str">
        <f>IF(D437=0,"",D437/C436)</f>
        <v/>
      </c>
      <c r="P437" s="68"/>
      <c r="Q437" s="231" t="str">
        <f t="shared" si="38"/>
        <v/>
      </c>
      <c r="R437" s="231" t="str">
        <f t="shared" si="39"/>
        <v/>
      </c>
      <c r="S437" s="8" t="e">
        <f>P437/P435</f>
        <v>#DIV/0!</v>
      </c>
    </row>
    <row r="438" spans="1:19" ht="15.75" customHeight="1" x14ac:dyDescent="0.25">
      <c r="A438" s="58">
        <v>2601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144"/>
      <c r="L438" s="223"/>
      <c r="M438" s="129"/>
      <c r="N438" s="224"/>
      <c r="O438" s="67" t="str">
        <f>IF(E438=0,"",E438/D437)</f>
        <v/>
      </c>
      <c r="P438" s="68"/>
      <c r="Q438" s="231" t="str">
        <f t="shared" si="38"/>
        <v/>
      </c>
      <c r="R438" s="231" t="str">
        <f t="shared" si="39"/>
        <v/>
      </c>
      <c r="S438" s="120"/>
    </row>
    <row r="439" spans="1:19" ht="15.75" customHeight="1" x14ac:dyDescent="0.25">
      <c r="A439" s="58">
        <v>2602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144"/>
      <c r="L439" s="223"/>
      <c r="M439" s="129"/>
      <c r="N439" s="224"/>
      <c r="O439" s="67" t="str">
        <f>IF(F439=0,"",F439/E438)</f>
        <v/>
      </c>
      <c r="P439" s="68"/>
      <c r="Q439" s="231" t="str">
        <f t="shared" si="38"/>
        <v/>
      </c>
      <c r="R439" s="231" t="str">
        <f t="shared" si="39"/>
        <v/>
      </c>
      <c r="S439" s="120"/>
    </row>
    <row r="440" spans="1:19" ht="15.75" customHeight="1" x14ac:dyDescent="0.25">
      <c r="A440" s="58">
        <v>2701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223"/>
      <c r="M440" s="129"/>
      <c r="N440" s="224"/>
      <c r="O440" s="67" t="str">
        <f>IF(G440=0,"",G440/F439)</f>
        <v/>
      </c>
      <c r="P440" s="68"/>
      <c r="Q440" s="231" t="str">
        <f t="shared" si="38"/>
        <v/>
      </c>
      <c r="R440" s="231" t="str">
        <f t="shared" si="39"/>
        <v/>
      </c>
      <c r="S440" s="120"/>
    </row>
    <row r="441" spans="1:19" ht="15.75" customHeight="1" x14ac:dyDescent="0.25">
      <c r="A441" s="58">
        <v>2702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223"/>
      <c r="M441" s="129"/>
      <c r="N441" s="224"/>
      <c r="O441" s="67" t="str">
        <f>IF(H441=0,"",H441/G440)</f>
        <v/>
      </c>
      <c r="P441" s="68"/>
      <c r="Q441" s="231" t="str">
        <f t="shared" si="38"/>
        <v/>
      </c>
      <c r="R441" s="231" t="str">
        <f t="shared" si="39"/>
        <v/>
      </c>
      <c r="S441" s="120"/>
    </row>
    <row r="442" spans="1:19" ht="15.75" customHeight="1" x14ac:dyDescent="0.25">
      <c r="A442" s="58">
        <v>2801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223"/>
      <c r="M442" s="129"/>
      <c r="N442" s="224"/>
      <c r="O442" s="67" t="str">
        <f>IF(I442=0,"",I442/H441)</f>
        <v/>
      </c>
      <c r="P442" s="68"/>
      <c r="Q442" s="231" t="str">
        <f t="shared" si="38"/>
        <v/>
      </c>
      <c r="R442" s="231" t="str">
        <f t="shared" si="39"/>
        <v/>
      </c>
      <c r="S442" s="120"/>
    </row>
    <row r="443" spans="1:19" ht="15.75" customHeight="1" x14ac:dyDescent="0.25">
      <c r="A443" s="58">
        <v>2802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223"/>
      <c r="M443" s="129"/>
      <c r="N443" s="224"/>
      <c r="O443" s="71" t="str">
        <f>IF(J443=0,"",J443/I442)</f>
        <v/>
      </c>
      <c r="P443" s="68"/>
      <c r="Q443" s="71" t="str">
        <f t="shared" si="38"/>
        <v/>
      </c>
      <c r="R443" s="71" t="str">
        <f t="shared" si="39"/>
        <v/>
      </c>
      <c r="S443" s="120"/>
    </row>
    <row r="444" spans="1:19" ht="15.75" customHeight="1" x14ac:dyDescent="0.25">
      <c r="A444" s="58">
        <v>2901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144"/>
      <c r="L444" s="223"/>
      <c r="M444" s="129"/>
      <c r="N444" s="225"/>
      <c r="O444" s="105"/>
      <c r="P444" s="68"/>
      <c r="Q444" s="105"/>
      <c r="R444" s="239"/>
      <c r="S444" s="120"/>
    </row>
    <row r="445" spans="1:19" ht="15.75" customHeight="1" x14ac:dyDescent="0.25">
      <c r="A445" s="58">
        <v>2902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223"/>
      <c r="M445" s="129"/>
      <c r="N445" s="225"/>
      <c r="O445" s="233"/>
      <c r="P445" s="109"/>
      <c r="Q445" s="234"/>
      <c r="R445" s="233"/>
      <c r="S445" s="120"/>
    </row>
    <row r="446" spans="1:19" ht="15.75" customHeight="1" x14ac:dyDescent="0.25">
      <c r="A446" s="58">
        <v>3001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223"/>
      <c r="M446" s="129"/>
      <c r="N446" s="225"/>
      <c r="O446" s="233"/>
      <c r="P446" s="109"/>
      <c r="Q446" s="234"/>
      <c r="R446" s="233"/>
      <c r="S446" s="120"/>
    </row>
    <row r="447" spans="1:19" ht="15.75" customHeight="1" x14ac:dyDescent="0.25">
      <c r="A447" s="58">
        <v>3002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223"/>
      <c r="M447" s="129"/>
      <c r="N447" s="225"/>
      <c r="O447" s="129"/>
      <c r="P447" s="225"/>
      <c r="Q447" s="124"/>
      <c r="R447" s="233"/>
      <c r="S447" s="120"/>
    </row>
    <row r="448" spans="1:19" ht="15.75" customHeight="1" x14ac:dyDescent="0.25">
      <c r="A448" s="58">
        <v>3101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223"/>
      <c r="M448" s="129"/>
      <c r="N448" s="225"/>
      <c r="O448" s="191" t="s">
        <v>83</v>
      </c>
      <c r="P448" s="82"/>
      <c r="Q448" s="83" t="str">
        <f>IF(SUM(K441:K445)=0,"",SUM(K441:K445))</f>
        <v/>
      </c>
      <c r="R448" s="193" t="s">
        <v>11</v>
      </c>
      <c r="S448" s="120"/>
    </row>
    <row r="449" spans="1:19" ht="15.75" customHeight="1" x14ac:dyDescent="0.25">
      <c r="A449" s="58">
        <v>3102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144"/>
      <c r="L449" s="223"/>
      <c r="M449" s="129"/>
      <c r="N449" s="225"/>
      <c r="O449" s="192" t="s">
        <v>85</v>
      </c>
      <c r="P449" s="86" t="e">
        <f>IF(P448/B435=0,"",P448/B435)</f>
        <v>#DIV/0!</v>
      </c>
      <c r="Q449" s="87" t="e">
        <f>IF(P448/Q448=0,"",P448/Q448)</f>
        <v>#VALUE!</v>
      </c>
      <c r="R449" s="194" t="s">
        <v>86</v>
      </c>
      <c r="S449" s="120"/>
    </row>
    <row r="450" spans="1:19" ht="15.75" customHeight="1" x14ac:dyDescent="0.25">
      <c r="A450" s="58">
        <v>3201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144"/>
      <c r="L450" s="226"/>
      <c r="M450" s="227"/>
      <c r="N450" s="228"/>
      <c r="O450" s="90"/>
      <c r="P450" s="91"/>
      <c r="Q450" s="91"/>
      <c r="R450" s="113"/>
      <c r="S450" s="120"/>
    </row>
    <row r="451" spans="1:19" ht="18" customHeight="1" x14ac:dyDescent="0.25">
      <c r="A451" s="28"/>
      <c r="B451" s="280" t="s">
        <v>111</v>
      </c>
      <c r="C451" s="280"/>
      <c r="D451" s="280"/>
      <c r="E451" s="280"/>
      <c r="F451" s="280"/>
      <c r="G451" s="280"/>
      <c r="H451" s="280"/>
      <c r="I451" s="280"/>
      <c r="J451" s="280"/>
      <c r="K451" s="93">
        <f>SUM(K435:K447)</f>
        <v>0</v>
      </c>
      <c r="L451" s="94" t="str">
        <f>IF(K443=0,"",K443/B435)</f>
        <v/>
      </c>
      <c r="M451" s="94" t="str">
        <f>IF(K451=0,"",K451/B435)</f>
        <v/>
      </c>
      <c r="N451" s="94" t="str">
        <f>IF(K443=0,"",M451-L451)</f>
        <v/>
      </c>
      <c r="O451" s="3"/>
      <c r="P451" s="29"/>
      <c r="Q451" s="22"/>
      <c r="R451" s="3"/>
      <c r="S451" s="120"/>
    </row>
    <row r="452" spans="1:19" ht="12.75" customHeight="1" x14ac:dyDescent="0.2">
      <c r="L452" s="3"/>
      <c r="M452" s="3"/>
      <c r="O452" s="3"/>
    </row>
    <row r="453" spans="1:19" ht="12.75" customHeight="1" x14ac:dyDescent="0.2">
      <c r="L453" s="3"/>
      <c r="M453" s="3"/>
      <c r="O453" s="3"/>
    </row>
    <row r="454" spans="1:19" ht="26.25" x14ac:dyDescent="0.4">
      <c r="A454" s="2"/>
      <c r="B454" s="270" t="s">
        <v>99</v>
      </c>
      <c r="C454" s="271"/>
      <c r="D454" s="271"/>
      <c r="E454" s="271"/>
      <c r="F454" s="271"/>
      <c r="G454" s="271"/>
      <c r="H454" s="271"/>
      <c r="I454" s="271"/>
      <c r="J454" s="271"/>
      <c r="K454" s="179" t="s">
        <v>146</v>
      </c>
      <c r="L454" s="57"/>
      <c r="M454" s="57"/>
      <c r="N454" s="29"/>
      <c r="O454" s="3"/>
      <c r="P454" s="29"/>
      <c r="Q454" s="29"/>
      <c r="R454" s="29"/>
      <c r="S454" s="120"/>
    </row>
    <row r="455" spans="1:19" ht="20.25" x14ac:dyDescent="0.2">
      <c r="A455" s="293" t="s">
        <v>10</v>
      </c>
      <c r="B455" s="273" t="s">
        <v>100</v>
      </c>
      <c r="C455" s="274"/>
      <c r="D455" s="274"/>
      <c r="E455" s="274"/>
      <c r="F455" s="274"/>
      <c r="G455" s="274"/>
      <c r="H455" s="274"/>
      <c r="I455" s="274"/>
      <c r="J455" s="275"/>
      <c r="K455" s="309" t="s">
        <v>11</v>
      </c>
      <c r="L455" s="269" t="s">
        <v>3</v>
      </c>
      <c r="M455" s="269" t="s">
        <v>4</v>
      </c>
      <c r="N455" s="278" t="s">
        <v>5</v>
      </c>
      <c r="O455" s="269" t="s">
        <v>6</v>
      </c>
      <c r="P455" s="267" t="s">
        <v>7</v>
      </c>
      <c r="Q455" s="267" t="s">
        <v>8</v>
      </c>
      <c r="R455" s="269" t="s">
        <v>101</v>
      </c>
      <c r="S455" s="120"/>
    </row>
    <row r="456" spans="1:19" ht="15.75" x14ac:dyDescent="0.25">
      <c r="A456" s="268"/>
      <c r="B456" s="58" t="s">
        <v>102</v>
      </c>
      <c r="C456" s="58" t="s">
        <v>103</v>
      </c>
      <c r="D456" s="58" t="s">
        <v>104</v>
      </c>
      <c r="E456" s="58" t="s">
        <v>105</v>
      </c>
      <c r="F456" s="58" t="s">
        <v>106</v>
      </c>
      <c r="G456" s="58" t="s">
        <v>107</v>
      </c>
      <c r="H456" s="58" t="s">
        <v>108</v>
      </c>
      <c r="I456" s="58" t="s">
        <v>109</v>
      </c>
      <c r="J456" s="58" t="s">
        <v>110</v>
      </c>
      <c r="K456" s="310"/>
      <c r="L456" s="268"/>
      <c r="M456" s="268"/>
      <c r="N456" s="268"/>
      <c r="O456" s="268"/>
      <c r="P456" s="268"/>
      <c r="Q456" s="268"/>
      <c r="R456" s="268"/>
      <c r="S456" s="120"/>
    </row>
    <row r="457" spans="1:19" ht="15.75" customHeight="1" x14ac:dyDescent="0.25">
      <c r="A457" s="58">
        <v>2501</v>
      </c>
      <c r="B457" s="59"/>
      <c r="C457" s="59"/>
      <c r="D457" s="59"/>
      <c r="E457" s="59"/>
      <c r="F457" s="59"/>
      <c r="G457" s="59"/>
      <c r="H457" s="172">
        <v>13</v>
      </c>
      <c r="I457" s="172">
        <v>12</v>
      </c>
      <c r="J457" s="172">
        <v>12</v>
      </c>
      <c r="K457" s="144"/>
      <c r="L457" s="220"/>
      <c r="M457" s="221"/>
      <c r="N457" s="222"/>
      <c r="O457" s="229"/>
      <c r="P457" s="63">
        <f>B457</f>
        <v>0</v>
      </c>
      <c r="Q457" s="230"/>
      <c r="R457" s="229"/>
      <c r="S457" s="120"/>
    </row>
    <row r="458" spans="1:19" ht="15.75" customHeight="1" x14ac:dyDescent="0.25">
      <c r="A458" s="58">
        <v>2502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144"/>
      <c r="L458" s="223"/>
      <c r="M458" s="129"/>
      <c r="N458" s="224"/>
      <c r="O458" s="67" t="str">
        <f>IF(C458=0,"",C458/B457)</f>
        <v/>
      </c>
      <c r="P458" s="68"/>
      <c r="Q458" s="231" t="str">
        <f t="shared" ref="Q458:Q465" si="40">IF(P458=0,"",P458/P457)</f>
        <v/>
      </c>
      <c r="R458" s="231" t="str">
        <f t="shared" ref="R458:R465" si="41">IF(P458=0,"",100%-Q458)</f>
        <v/>
      </c>
      <c r="S458" s="120"/>
    </row>
    <row r="459" spans="1:19" ht="15.75" customHeight="1" x14ac:dyDescent="0.25">
      <c r="A459" s="58">
        <v>2601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144"/>
      <c r="L459" s="223"/>
      <c r="M459" s="129"/>
      <c r="N459" s="224"/>
      <c r="O459" s="67" t="str">
        <f>IF(D459=0,"",D459/C458)</f>
        <v/>
      </c>
      <c r="P459" s="68"/>
      <c r="Q459" s="231" t="str">
        <f t="shared" si="40"/>
        <v/>
      </c>
      <c r="R459" s="231" t="str">
        <f t="shared" si="41"/>
        <v/>
      </c>
      <c r="S459" s="8" t="e">
        <f>P459/P457</f>
        <v>#DIV/0!</v>
      </c>
    </row>
    <row r="460" spans="1:19" ht="15.75" customHeight="1" x14ac:dyDescent="0.25">
      <c r="A460" s="58">
        <v>2602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144"/>
      <c r="L460" s="223"/>
      <c r="M460" s="129"/>
      <c r="N460" s="224"/>
      <c r="O460" s="67" t="str">
        <f>IF(E460=0,"",E460/D459)</f>
        <v/>
      </c>
      <c r="P460" s="68"/>
      <c r="Q460" s="231" t="str">
        <f t="shared" si="40"/>
        <v/>
      </c>
      <c r="R460" s="231" t="str">
        <f t="shared" si="41"/>
        <v/>
      </c>
      <c r="S460" s="120"/>
    </row>
    <row r="461" spans="1:19" ht="15.75" customHeight="1" x14ac:dyDescent="0.25">
      <c r="A461" s="58">
        <v>2701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144"/>
      <c r="L461" s="223"/>
      <c r="M461" s="129"/>
      <c r="N461" s="224"/>
      <c r="O461" s="67" t="str">
        <f>IF(F461=0,"",F461/E460)</f>
        <v/>
      </c>
      <c r="P461" s="68"/>
      <c r="Q461" s="231" t="str">
        <f t="shared" si="40"/>
        <v/>
      </c>
      <c r="R461" s="231" t="str">
        <f t="shared" si="41"/>
        <v/>
      </c>
      <c r="S461" s="120"/>
    </row>
    <row r="462" spans="1:19" ht="15.75" customHeight="1" x14ac:dyDescent="0.25">
      <c r="A462" s="58">
        <v>2702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144"/>
      <c r="L462" s="223"/>
      <c r="M462" s="129"/>
      <c r="N462" s="224"/>
      <c r="O462" s="67" t="str">
        <f>IF(G462=0,"",G462/F461)</f>
        <v/>
      </c>
      <c r="P462" s="68"/>
      <c r="Q462" s="231" t="str">
        <f t="shared" si="40"/>
        <v/>
      </c>
      <c r="R462" s="231" t="str">
        <f t="shared" si="41"/>
        <v/>
      </c>
      <c r="S462" s="120"/>
    </row>
    <row r="463" spans="1:19" ht="15.75" customHeight="1" x14ac:dyDescent="0.25">
      <c r="A463" s="58">
        <v>2801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144"/>
      <c r="L463" s="223"/>
      <c r="M463" s="129"/>
      <c r="N463" s="224"/>
      <c r="O463" s="67" t="str">
        <f>IF(H463=0,"",H463/G462)</f>
        <v/>
      </c>
      <c r="P463" s="68"/>
      <c r="Q463" s="231" t="str">
        <f t="shared" si="40"/>
        <v/>
      </c>
      <c r="R463" s="231" t="str">
        <f t="shared" si="41"/>
        <v/>
      </c>
      <c r="S463" s="120"/>
    </row>
    <row r="464" spans="1:19" ht="15.75" customHeight="1" x14ac:dyDescent="0.25">
      <c r="A464" s="58">
        <v>2802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144"/>
      <c r="L464" s="223"/>
      <c r="M464" s="129"/>
      <c r="N464" s="224"/>
      <c r="O464" s="67" t="str">
        <f>IF(I464=0,"",I464/H463)</f>
        <v/>
      </c>
      <c r="P464" s="68"/>
      <c r="Q464" s="231" t="str">
        <f t="shared" si="40"/>
        <v/>
      </c>
      <c r="R464" s="231" t="str">
        <f t="shared" si="41"/>
        <v/>
      </c>
      <c r="S464" s="120"/>
    </row>
    <row r="465" spans="1:19" ht="15.75" customHeight="1" x14ac:dyDescent="0.25">
      <c r="A465" s="58">
        <v>2901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144"/>
      <c r="L465" s="223"/>
      <c r="M465" s="129"/>
      <c r="N465" s="224"/>
      <c r="O465" s="71" t="str">
        <f>IF(J465=0,"",J465/I464)</f>
        <v/>
      </c>
      <c r="P465" s="68"/>
      <c r="Q465" s="71" t="str">
        <f t="shared" si="40"/>
        <v/>
      </c>
      <c r="R465" s="71" t="str">
        <f t="shared" si="41"/>
        <v/>
      </c>
      <c r="S465" s="120"/>
    </row>
    <row r="466" spans="1:19" ht="15.75" customHeight="1" x14ac:dyDescent="0.25">
      <c r="A466" s="58">
        <v>2902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/>
      <c r="L466" s="223"/>
      <c r="M466" s="129"/>
      <c r="N466" s="225"/>
      <c r="O466" s="105"/>
      <c r="P466" s="68"/>
      <c r="Q466" s="105"/>
      <c r="R466" s="239"/>
      <c r="S466" s="120"/>
    </row>
    <row r="467" spans="1:19" ht="15.75" customHeight="1" x14ac:dyDescent="0.25">
      <c r="A467" s="58">
        <v>3001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144"/>
      <c r="L467" s="223"/>
      <c r="M467" s="129"/>
      <c r="N467" s="225"/>
      <c r="O467" s="233"/>
      <c r="P467" s="109"/>
      <c r="Q467" s="234"/>
      <c r="R467" s="233"/>
      <c r="S467" s="120"/>
    </row>
    <row r="468" spans="1:19" ht="15.75" customHeight="1" x14ac:dyDescent="0.25">
      <c r="A468" s="58">
        <v>3002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144"/>
      <c r="L468" s="223"/>
      <c r="M468" s="129"/>
      <c r="N468" s="225"/>
      <c r="O468" s="233"/>
      <c r="P468" s="109"/>
      <c r="Q468" s="234"/>
      <c r="R468" s="233"/>
      <c r="S468" s="120"/>
    </row>
    <row r="469" spans="1:19" ht="15.75" customHeight="1" x14ac:dyDescent="0.25">
      <c r="A469" s="58">
        <v>3101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144"/>
      <c r="L469" s="223"/>
      <c r="M469" s="129"/>
      <c r="N469" s="225"/>
      <c r="O469" s="129"/>
      <c r="P469" s="225"/>
      <c r="Q469" s="124"/>
      <c r="R469" s="233"/>
      <c r="S469" s="120"/>
    </row>
    <row r="470" spans="1:19" ht="15.75" customHeight="1" x14ac:dyDescent="0.25">
      <c r="A470" s="58">
        <v>3102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144"/>
      <c r="L470" s="223"/>
      <c r="M470" s="129"/>
      <c r="N470" s="225"/>
      <c r="O470" s="191" t="s">
        <v>83</v>
      </c>
      <c r="P470" s="82"/>
      <c r="Q470" s="83" t="str">
        <f>IF(SUM(K463:K467)=0,"",SUM(K463:K467))</f>
        <v/>
      </c>
      <c r="R470" s="193" t="s">
        <v>11</v>
      </c>
      <c r="S470" s="120"/>
    </row>
    <row r="471" spans="1:19" ht="15.75" customHeight="1" x14ac:dyDescent="0.25">
      <c r="A471" s="58">
        <v>3201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144"/>
      <c r="L471" s="223"/>
      <c r="M471" s="129"/>
      <c r="N471" s="225"/>
      <c r="O471" s="192" t="s">
        <v>85</v>
      </c>
      <c r="P471" s="86" t="e">
        <f>IF(P470/B457=0,"",P470/B457)</f>
        <v>#DIV/0!</v>
      </c>
      <c r="Q471" s="87" t="e">
        <f>IF(P470/Q470=0,"",P470/Q470)</f>
        <v>#VALUE!</v>
      </c>
      <c r="R471" s="194" t="s">
        <v>86</v>
      </c>
      <c r="S471" s="120"/>
    </row>
    <row r="472" spans="1:19" ht="15.75" customHeight="1" x14ac:dyDescent="0.25">
      <c r="A472" s="58">
        <v>3202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144"/>
      <c r="L472" s="226"/>
      <c r="M472" s="227"/>
      <c r="N472" s="228"/>
      <c r="O472" s="90"/>
      <c r="P472" s="91"/>
      <c r="Q472" s="91"/>
      <c r="R472" s="113"/>
      <c r="S472" s="120"/>
    </row>
    <row r="473" spans="1:19" ht="18" customHeight="1" x14ac:dyDescent="0.25">
      <c r="A473" s="28"/>
      <c r="B473" s="280" t="s">
        <v>111</v>
      </c>
      <c r="C473" s="280"/>
      <c r="D473" s="280"/>
      <c r="E473" s="280"/>
      <c r="F473" s="280"/>
      <c r="G473" s="280"/>
      <c r="H473" s="280"/>
      <c r="I473" s="280"/>
      <c r="J473" s="280"/>
      <c r="K473" s="93">
        <f>SUM(K457:K469)</f>
        <v>0</v>
      </c>
      <c r="L473" s="94" t="str">
        <f>IF(K465=0,"",K465/B457)</f>
        <v/>
      </c>
      <c r="M473" s="94" t="str">
        <f>IF(K473=0,"",K473/B457)</f>
        <v/>
      </c>
      <c r="N473" s="94" t="str">
        <f>IF(K465=0,"",M473-L473)</f>
        <v/>
      </c>
      <c r="O473" s="3"/>
      <c r="P473" s="29"/>
      <c r="Q473" s="22"/>
      <c r="R473" s="3"/>
      <c r="S473" s="120"/>
    </row>
    <row r="474" spans="1:19" ht="12.75" customHeight="1" x14ac:dyDescent="0.2">
      <c r="L474" s="3"/>
      <c r="M474" s="3"/>
      <c r="O474" s="3"/>
    </row>
    <row r="475" spans="1:19" ht="12.75" customHeight="1" x14ac:dyDescent="0.2">
      <c r="L475" s="3"/>
      <c r="M475" s="3"/>
      <c r="O475" s="3"/>
    </row>
    <row r="476" spans="1:19" ht="12.75" customHeight="1" x14ac:dyDescent="0.2">
      <c r="L476" s="3"/>
      <c r="M476" s="3"/>
      <c r="O476" s="3"/>
    </row>
    <row r="477" spans="1:19" ht="12.75" customHeight="1" x14ac:dyDescent="0.2">
      <c r="L477" s="3"/>
      <c r="M477" s="3"/>
      <c r="O477" s="3"/>
    </row>
    <row r="478" spans="1:19" ht="12.75" customHeight="1" x14ac:dyDescent="0.2">
      <c r="L478" s="3"/>
      <c r="M478" s="3"/>
      <c r="O478" s="3"/>
    </row>
    <row r="479" spans="1:19" ht="12.75" customHeight="1" x14ac:dyDescent="0.2">
      <c r="L479" s="3"/>
      <c r="M479" s="3"/>
      <c r="O479" s="3"/>
    </row>
    <row r="480" spans="1:19" ht="12.75" customHeight="1" x14ac:dyDescent="0.2">
      <c r="L480" s="3"/>
      <c r="M480" s="3"/>
      <c r="O480" s="3"/>
    </row>
    <row r="481" spans="12:15" ht="12.75" customHeight="1" x14ac:dyDescent="0.2">
      <c r="L481" s="3"/>
      <c r="M481" s="3"/>
      <c r="O481" s="3"/>
    </row>
    <row r="482" spans="12:15" ht="12.75" customHeight="1" x14ac:dyDescent="0.2">
      <c r="L482" s="3"/>
      <c r="M482" s="3"/>
      <c r="O482" s="3"/>
    </row>
    <row r="483" spans="12:15" ht="12.75" customHeight="1" x14ac:dyDescent="0.2">
      <c r="L483" s="3"/>
      <c r="M483" s="3"/>
      <c r="O483" s="3"/>
    </row>
    <row r="484" spans="12:15" ht="12.75" customHeight="1" x14ac:dyDescent="0.2">
      <c r="L484" s="3"/>
      <c r="M484" s="3"/>
      <c r="O484" s="3"/>
    </row>
    <row r="485" spans="12:15" ht="12.75" customHeight="1" x14ac:dyDescent="0.2">
      <c r="L485" s="3"/>
      <c r="M485" s="3"/>
      <c r="O485" s="3"/>
    </row>
    <row r="486" spans="12:15" ht="12.75" customHeight="1" x14ac:dyDescent="0.2">
      <c r="L486" s="3"/>
      <c r="M486" s="3"/>
      <c r="O486" s="3"/>
    </row>
    <row r="487" spans="12:15" ht="12.75" customHeight="1" x14ac:dyDescent="0.2">
      <c r="L487" s="3"/>
      <c r="M487" s="3"/>
      <c r="O487" s="3"/>
    </row>
    <row r="488" spans="12:15" ht="12.75" customHeight="1" x14ac:dyDescent="0.2">
      <c r="L488" s="3"/>
      <c r="M488" s="3"/>
      <c r="O488" s="3"/>
    </row>
    <row r="489" spans="12:15" ht="12.75" customHeight="1" x14ac:dyDescent="0.2">
      <c r="L489" s="3"/>
      <c r="M489" s="3"/>
      <c r="O489" s="3"/>
    </row>
    <row r="490" spans="12:15" ht="12.75" customHeight="1" x14ac:dyDescent="0.2">
      <c r="L490" s="3"/>
      <c r="M490" s="3"/>
      <c r="O490" s="3"/>
    </row>
    <row r="491" spans="12:15" ht="12.75" customHeight="1" x14ac:dyDescent="0.2">
      <c r="L491" s="3"/>
      <c r="M491" s="3"/>
      <c r="O491" s="3"/>
    </row>
    <row r="492" spans="12:15" ht="12.75" customHeight="1" x14ac:dyDescent="0.2">
      <c r="L492" s="3"/>
      <c r="M492" s="3"/>
      <c r="O492" s="3"/>
    </row>
    <row r="493" spans="12:15" ht="12.75" customHeight="1" x14ac:dyDescent="0.2">
      <c r="L493" s="3"/>
      <c r="M493" s="3"/>
      <c r="O493" s="3"/>
    </row>
    <row r="494" spans="12:15" ht="12.75" customHeight="1" x14ac:dyDescent="0.2">
      <c r="L494" s="3"/>
      <c r="M494" s="3"/>
      <c r="O494" s="3"/>
    </row>
    <row r="495" spans="12:15" ht="12.75" customHeight="1" x14ac:dyDescent="0.2">
      <c r="L495" s="3"/>
      <c r="M495" s="3"/>
      <c r="O495" s="3"/>
    </row>
    <row r="496" spans="12:15" ht="12.75" customHeight="1" x14ac:dyDescent="0.2">
      <c r="L496" s="3"/>
      <c r="M496" s="3"/>
      <c r="O496" s="3"/>
    </row>
    <row r="497" spans="12:15" ht="12.75" customHeight="1" x14ac:dyDescent="0.2">
      <c r="L497" s="3"/>
      <c r="M497" s="3"/>
      <c r="O497" s="3"/>
    </row>
    <row r="498" spans="12:15" ht="12.75" customHeight="1" x14ac:dyDescent="0.2">
      <c r="L498" s="3"/>
      <c r="M498" s="3"/>
      <c r="O498" s="3"/>
    </row>
    <row r="499" spans="12:15" ht="12.75" customHeight="1" x14ac:dyDescent="0.2">
      <c r="L499" s="3"/>
      <c r="M499" s="3"/>
      <c r="O499" s="3"/>
    </row>
    <row r="500" spans="12:15" ht="12.75" customHeight="1" x14ac:dyDescent="0.2">
      <c r="L500" s="3"/>
      <c r="M500" s="3"/>
      <c r="O500" s="3"/>
    </row>
    <row r="501" spans="12:15" ht="12.75" customHeight="1" x14ac:dyDescent="0.2">
      <c r="L501" s="3"/>
      <c r="M501" s="3"/>
      <c r="O501" s="3"/>
    </row>
    <row r="502" spans="12:15" ht="12.75" customHeight="1" x14ac:dyDescent="0.2">
      <c r="L502" s="3"/>
      <c r="M502" s="3"/>
      <c r="O502" s="3"/>
    </row>
    <row r="503" spans="12:15" ht="12.75" customHeight="1" x14ac:dyDescent="0.2">
      <c r="L503" s="3"/>
      <c r="M503" s="3"/>
      <c r="O503" s="3"/>
    </row>
    <row r="504" spans="12:15" ht="12.75" customHeight="1" x14ac:dyDescent="0.2">
      <c r="L504" s="3"/>
      <c r="M504" s="3"/>
      <c r="O504" s="3"/>
    </row>
    <row r="505" spans="12:15" ht="12.75" customHeight="1" x14ac:dyDescent="0.2">
      <c r="L505" s="3"/>
      <c r="M505" s="3"/>
      <c r="O505" s="3"/>
    </row>
    <row r="506" spans="12:15" ht="12.75" customHeight="1" x14ac:dyDescent="0.2">
      <c r="L506" s="3"/>
      <c r="M506" s="3"/>
      <c r="O506" s="3"/>
    </row>
    <row r="507" spans="12:15" ht="12.75" customHeight="1" x14ac:dyDescent="0.2">
      <c r="L507" s="3"/>
      <c r="M507" s="3"/>
      <c r="O507" s="3"/>
    </row>
    <row r="508" spans="12:15" ht="12.75" customHeight="1" x14ac:dyDescent="0.2">
      <c r="L508" s="3"/>
      <c r="M508" s="3"/>
      <c r="O508" s="3"/>
    </row>
    <row r="509" spans="12:15" ht="12.75" customHeight="1" x14ac:dyDescent="0.2">
      <c r="L509" s="3"/>
      <c r="M509" s="3"/>
      <c r="O509" s="3"/>
    </row>
    <row r="510" spans="12:15" ht="12.75" customHeight="1" x14ac:dyDescent="0.2">
      <c r="L510" s="3"/>
      <c r="M510" s="3"/>
      <c r="O510" s="3"/>
    </row>
    <row r="511" spans="12:15" ht="12.75" customHeight="1" x14ac:dyDescent="0.2">
      <c r="L511" s="3"/>
      <c r="M511" s="3"/>
      <c r="O511" s="3"/>
    </row>
    <row r="512" spans="12:15" ht="12.75" customHeight="1" x14ac:dyDescent="0.2">
      <c r="L512" s="3"/>
      <c r="M512" s="3"/>
      <c r="O512" s="3"/>
    </row>
    <row r="513" spans="12:15" ht="12.75" customHeight="1" x14ac:dyDescent="0.2">
      <c r="L513" s="3"/>
      <c r="M513" s="3"/>
      <c r="O513" s="3"/>
    </row>
    <row r="514" spans="12:15" ht="12.75" customHeight="1" x14ac:dyDescent="0.2">
      <c r="L514" s="3"/>
      <c r="M514" s="3"/>
      <c r="O514" s="3"/>
    </row>
    <row r="515" spans="12:15" ht="12.75" customHeight="1" x14ac:dyDescent="0.2">
      <c r="L515" s="3"/>
      <c r="M515" s="3"/>
      <c r="O515" s="3"/>
    </row>
    <row r="516" spans="12:15" ht="12.75" customHeight="1" x14ac:dyDescent="0.2">
      <c r="L516" s="3"/>
      <c r="M516" s="3"/>
      <c r="O516" s="3"/>
    </row>
    <row r="517" spans="12:15" ht="12.75" customHeight="1" x14ac:dyDescent="0.2">
      <c r="L517" s="3"/>
      <c r="M517" s="3"/>
      <c r="O517" s="3"/>
    </row>
    <row r="518" spans="12:15" ht="12.75" customHeight="1" x14ac:dyDescent="0.2">
      <c r="L518" s="3"/>
      <c r="M518" s="3"/>
      <c r="O518" s="3"/>
    </row>
    <row r="519" spans="12:15" ht="12.75" customHeight="1" x14ac:dyDescent="0.2">
      <c r="L519" s="3"/>
      <c r="M519" s="3"/>
      <c r="O519" s="3"/>
    </row>
    <row r="520" spans="12:15" ht="12.75" customHeight="1" x14ac:dyDescent="0.2">
      <c r="L520" s="3"/>
      <c r="M520" s="3"/>
      <c r="O520" s="3"/>
    </row>
    <row r="521" spans="12:15" ht="12.75" customHeight="1" x14ac:dyDescent="0.2">
      <c r="L521" s="3"/>
      <c r="M521" s="3"/>
      <c r="O521" s="3"/>
    </row>
    <row r="522" spans="12:15" ht="12.75" customHeight="1" x14ac:dyDescent="0.2">
      <c r="L522" s="3"/>
      <c r="M522" s="3"/>
      <c r="O522" s="3"/>
    </row>
    <row r="523" spans="12:15" ht="12.75" customHeight="1" x14ac:dyDescent="0.2">
      <c r="L523" s="3"/>
      <c r="M523" s="3"/>
      <c r="O523" s="3"/>
    </row>
    <row r="524" spans="12:15" ht="12.75" customHeight="1" x14ac:dyDescent="0.2">
      <c r="L524" s="3"/>
      <c r="M524" s="3"/>
      <c r="O524" s="3"/>
    </row>
    <row r="525" spans="12:15" ht="12.75" customHeight="1" x14ac:dyDescent="0.2">
      <c r="L525" s="3"/>
      <c r="M525" s="3"/>
      <c r="O525" s="3"/>
    </row>
    <row r="526" spans="12:15" ht="12.75" customHeight="1" x14ac:dyDescent="0.2">
      <c r="L526" s="3"/>
      <c r="M526" s="3"/>
      <c r="O526" s="3"/>
    </row>
    <row r="527" spans="12:15" ht="12.75" customHeight="1" x14ac:dyDescent="0.2">
      <c r="L527" s="3"/>
      <c r="M527" s="3"/>
      <c r="O527" s="3"/>
    </row>
    <row r="528" spans="12:15" ht="12.75" customHeight="1" x14ac:dyDescent="0.2">
      <c r="L528" s="3"/>
      <c r="M528" s="3"/>
      <c r="O528" s="3"/>
    </row>
    <row r="529" spans="12:15" ht="12.75" customHeight="1" x14ac:dyDescent="0.2">
      <c r="L529" s="3"/>
      <c r="M529" s="3"/>
      <c r="O529" s="3"/>
    </row>
    <row r="530" spans="12:15" ht="12.75" customHeight="1" x14ac:dyDescent="0.2">
      <c r="L530" s="3"/>
      <c r="M530" s="3"/>
      <c r="O530" s="3"/>
    </row>
    <row r="531" spans="12:15" ht="12.75" customHeight="1" x14ac:dyDescent="0.2">
      <c r="L531" s="3"/>
      <c r="M531" s="3"/>
      <c r="O531" s="3"/>
    </row>
    <row r="532" spans="12:15" ht="12.75" customHeight="1" x14ac:dyDescent="0.2">
      <c r="L532" s="3"/>
      <c r="M532" s="3"/>
      <c r="O532" s="3"/>
    </row>
    <row r="533" spans="12:15" ht="12.75" customHeight="1" x14ac:dyDescent="0.2">
      <c r="L533" s="3"/>
      <c r="M533" s="3"/>
      <c r="O533" s="3"/>
    </row>
    <row r="534" spans="12:15" ht="12.75" customHeight="1" x14ac:dyDescent="0.2">
      <c r="L534" s="3"/>
      <c r="M534" s="3"/>
      <c r="O534" s="3"/>
    </row>
    <row r="535" spans="12:15" ht="12.75" customHeight="1" x14ac:dyDescent="0.2">
      <c r="L535" s="3"/>
      <c r="M535" s="3"/>
      <c r="O535" s="3"/>
    </row>
    <row r="536" spans="12:15" ht="12.75" customHeight="1" x14ac:dyDescent="0.2">
      <c r="L536" s="3"/>
      <c r="M536" s="3"/>
      <c r="O536" s="3"/>
    </row>
    <row r="537" spans="12:15" ht="12.75" customHeight="1" x14ac:dyDescent="0.2">
      <c r="L537" s="3"/>
      <c r="M537" s="3"/>
      <c r="O537" s="3"/>
    </row>
    <row r="538" spans="12:15" ht="12.75" customHeight="1" x14ac:dyDescent="0.2">
      <c r="L538" s="3"/>
      <c r="M538" s="3"/>
      <c r="O538" s="3"/>
    </row>
    <row r="539" spans="12:15" ht="12.75" customHeight="1" x14ac:dyDescent="0.2">
      <c r="L539" s="3"/>
      <c r="M539" s="3"/>
      <c r="O539" s="3"/>
    </row>
    <row r="540" spans="12:15" ht="12.75" customHeight="1" x14ac:dyDescent="0.2">
      <c r="L540" s="3"/>
      <c r="M540" s="3"/>
      <c r="O540" s="3"/>
    </row>
    <row r="541" spans="12:15" ht="12.75" customHeight="1" x14ac:dyDescent="0.2">
      <c r="L541" s="3"/>
      <c r="M541" s="3"/>
      <c r="O541" s="3"/>
    </row>
    <row r="542" spans="12:15" ht="12.75" customHeight="1" x14ac:dyDescent="0.2">
      <c r="L542" s="3"/>
      <c r="M542" s="3"/>
      <c r="O542" s="3"/>
    </row>
    <row r="543" spans="12:15" ht="12.75" customHeight="1" x14ac:dyDescent="0.2">
      <c r="L543" s="3"/>
      <c r="M543" s="3"/>
      <c r="O543" s="3"/>
    </row>
    <row r="544" spans="12:15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</sheetData>
  <mergeCells count="252">
    <mergeCell ref="R433:R434"/>
    <mergeCell ref="B454:J454"/>
    <mergeCell ref="A455:A456"/>
    <mergeCell ref="B455:J455"/>
    <mergeCell ref="K455:K456"/>
    <mergeCell ref="L455:L456"/>
    <mergeCell ref="M455:M456"/>
    <mergeCell ref="N455:N456"/>
    <mergeCell ref="O455:O456"/>
    <mergeCell ref="P455:P456"/>
    <mergeCell ref="Q455:Q456"/>
    <mergeCell ref="R455:R456"/>
    <mergeCell ref="A433:A434"/>
    <mergeCell ref="B433:J433"/>
    <mergeCell ref="K433:K434"/>
    <mergeCell ref="L433:L434"/>
    <mergeCell ref="M433:M434"/>
    <mergeCell ref="N433:N434"/>
    <mergeCell ref="O433:O434"/>
    <mergeCell ref="P433:P434"/>
    <mergeCell ref="Q433:Q434"/>
    <mergeCell ref="N367:N368"/>
    <mergeCell ref="O367:O368"/>
    <mergeCell ref="P367:P368"/>
    <mergeCell ref="Q367:Q368"/>
    <mergeCell ref="R367:R368"/>
    <mergeCell ref="B366:J366"/>
    <mergeCell ref="A367:A368"/>
    <mergeCell ref="B367:J367"/>
    <mergeCell ref="K367:K368"/>
    <mergeCell ref="L367:L368"/>
    <mergeCell ref="M367:M368"/>
    <mergeCell ref="N345:N346"/>
    <mergeCell ref="O345:O346"/>
    <mergeCell ref="P345:P346"/>
    <mergeCell ref="Q345:Q346"/>
    <mergeCell ref="R345:R346"/>
    <mergeCell ref="B344:J344"/>
    <mergeCell ref="A345:A346"/>
    <mergeCell ref="B345:J345"/>
    <mergeCell ref="K345:K346"/>
    <mergeCell ref="L345:L346"/>
    <mergeCell ref="M345:M346"/>
    <mergeCell ref="N323:N324"/>
    <mergeCell ref="O323:O324"/>
    <mergeCell ref="P323:P324"/>
    <mergeCell ref="Q323:Q324"/>
    <mergeCell ref="R323:R324"/>
    <mergeCell ref="B322:J322"/>
    <mergeCell ref="A323:A324"/>
    <mergeCell ref="B323:J323"/>
    <mergeCell ref="K323:K324"/>
    <mergeCell ref="L323:L324"/>
    <mergeCell ref="M323:M324"/>
    <mergeCell ref="N301:N302"/>
    <mergeCell ref="O301:O302"/>
    <mergeCell ref="P301:P302"/>
    <mergeCell ref="Q301:Q302"/>
    <mergeCell ref="R301:R302"/>
    <mergeCell ref="B300:J300"/>
    <mergeCell ref="A301:A302"/>
    <mergeCell ref="B301:J301"/>
    <mergeCell ref="K301:K302"/>
    <mergeCell ref="L301:L302"/>
    <mergeCell ref="M301:M302"/>
    <mergeCell ref="N279:N280"/>
    <mergeCell ref="O279:O280"/>
    <mergeCell ref="P279:P280"/>
    <mergeCell ref="Q279:Q280"/>
    <mergeCell ref="R279:R280"/>
    <mergeCell ref="B278:J278"/>
    <mergeCell ref="A279:A280"/>
    <mergeCell ref="B279:J279"/>
    <mergeCell ref="K279:K280"/>
    <mergeCell ref="L279:L280"/>
    <mergeCell ref="M279:M280"/>
    <mergeCell ref="N257:N258"/>
    <mergeCell ref="O257:O258"/>
    <mergeCell ref="P257:P258"/>
    <mergeCell ref="Q257:Q258"/>
    <mergeCell ref="R257:R258"/>
    <mergeCell ref="B256:J256"/>
    <mergeCell ref="A257:A258"/>
    <mergeCell ref="B257:J257"/>
    <mergeCell ref="K257:K258"/>
    <mergeCell ref="L257:L258"/>
    <mergeCell ref="M257:M258"/>
    <mergeCell ref="N234:N235"/>
    <mergeCell ref="O234:O235"/>
    <mergeCell ref="P234:P235"/>
    <mergeCell ref="Q234:Q235"/>
    <mergeCell ref="R234:R235"/>
    <mergeCell ref="B233:J233"/>
    <mergeCell ref="A234:A235"/>
    <mergeCell ref="B234:J234"/>
    <mergeCell ref="K234:K235"/>
    <mergeCell ref="L234:L235"/>
    <mergeCell ref="M234:M235"/>
    <mergeCell ref="N411:N412"/>
    <mergeCell ref="O411:O412"/>
    <mergeCell ref="P411:P412"/>
    <mergeCell ref="Q411:Q412"/>
    <mergeCell ref="R411:R412"/>
    <mergeCell ref="B410:J410"/>
    <mergeCell ref="A411:A412"/>
    <mergeCell ref="B411:J411"/>
    <mergeCell ref="K411:K412"/>
    <mergeCell ref="L411:L412"/>
    <mergeCell ref="M411:M412"/>
    <mergeCell ref="N50:N51"/>
    <mergeCell ref="O50:O51"/>
    <mergeCell ref="P50:P51"/>
    <mergeCell ref="Q50:Q51"/>
    <mergeCell ref="R50:R51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389:N390"/>
    <mergeCell ref="O389:O390"/>
    <mergeCell ref="P389:P390"/>
    <mergeCell ref="Q389:Q390"/>
    <mergeCell ref="R389:R390"/>
    <mergeCell ref="B388:J388"/>
    <mergeCell ref="A389:A390"/>
    <mergeCell ref="B389:J389"/>
    <mergeCell ref="K389:K390"/>
    <mergeCell ref="L389:L390"/>
    <mergeCell ref="M389:M390"/>
    <mergeCell ref="N211:N212"/>
    <mergeCell ref="O211:O212"/>
    <mergeCell ref="P211:P212"/>
    <mergeCell ref="Q211:Q212"/>
    <mergeCell ref="R211:R212"/>
    <mergeCell ref="B210:J210"/>
    <mergeCell ref="A211:A212"/>
    <mergeCell ref="B211:J211"/>
    <mergeCell ref="K211:K212"/>
    <mergeCell ref="L211:L212"/>
    <mergeCell ref="M211:M212"/>
    <mergeCell ref="N188:N189"/>
    <mergeCell ref="O188:O189"/>
    <mergeCell ref="P188:P189"/>
    <mergeCell ref="Q188:Q189"/>
    <mergeCell ref="R188:R189"/>
    <mergeCell ref="B187:J187"/>
    <mergeCell ref="A188:A189"/>
    <mergeCell ref="B188:J188"/>
    <mergeCell ref="K188:K189"/>
    <mergeCell ref="L188:L189"/>
    <mergeCell ref="M188:M189"/>
    <mergeCell ref="N165:N166"/>
    <mergeCell ref="O165:O166"/>
    <mergeCell ref="P165:P166"/>
    <mergeCell ref="Q165:Q166"/>
    <mergeCell ref="R165:R166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B72:J72"/>
    <mergeCell ref="A73:A74"/>
    <mergeCell ref="B73:J73"/>
    <mergeCell ref="K73:K74"/>
    <mergeCell ref="L73:L74"/>
    <mergeCell ref="M73:M74"/>
    <mergeCell ref="B23:J23"/>
    <mergeCell ref="B46:J46"/>
    <mergeCell ref="B69:J69"/>
    <mergeCell ref="B92:J92"/>
    <mergeCell ref="B115:J115"/>
    <mergeCell ref="B138:J138"/>
    <mergeCell ref="B161:J161"/>
    <mergeCell ref="B184:J184"/>
    <mergeCell ref="B207:J207"/>
    <mergeCell ref="B429:J429"/>
    <mergeCell ref="B451:J451"/>
    <mergeCell ref="B473:J473"/>
    <mergeCell ref="B230:J230"/>
    <mergeCell ref="B253:J253"/>
    <mergeCell ref="B275:J275"/>
    <mergeCell ref="B297:J297"/>
    <mergeCell ref="B319:J319"/>
    <mergeCell ref="B341:J341"/>
    <mergeCell ref="B363:J363"/>
    <mergeCell ref="B385:J385"/>
    <mergeCell ref="B407:J407"/>
    <mergeCell ref="B432:J432"/>
  </mergeCells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X1000"/>
  <sheetViews>
    <sheetView topLeftCell="A515" zoomScaleNormal="100" workbookViewId="0">
      <selection activeCell="T481" sqref="T481:Z490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26" width="10" customWidth="1"/>
  </cols>
  <sheetData>
    <row r="1" spans="1:19" ht="12.75" customHeight="1" x14ac:dyDescent="0.2">
      <c r="L1" s="3"/>
      <c r="M1" s="3"/>
      <c r="O1" s="3"/>
    </row>
    <row r="2" spans="1:19" ht="12.75" customHeight="1" x14ac:dyDescent="0.2">
      <c r="L2" s="3"/>
      <c r="M2" s="3"/>
      <c r="O2" s="3"/>
    </row>
    <row r="3" spans="1:19" ht="26.25" x14ac:dyDescent="0.4">
      <c r="A3" s="2"/>
      <c r="B3" s="270" t="s">
        <v>99</v>
      </c>
      <c r="C3" s="271"/>
      <c r="D3" s="271"/>
      <c r="E3" s="271"/>
      <c r="F3" s="271"/>
      <c r="G3" s="271"/>
      <c r="H3" s="271"/>
      <c r="I3" s="271"/>
      <c r="J3" s="271"/>
      <c r="K3" s="179" t="s">
        <v>88</v>
      </c>
      <c r="L3" s="57"/>
      <c r="M3" s="57"/>
      <c r="N3" s="29"/>
      <c r="O3" s="3"/>
      <c r="P3" s="29"/>
      <c r="Q3" s="29"/>
      <c r="R3" s="29"/>
    </row>
    <row r="4" spans="1:19" ht="20.25" x14ac:dyDescent="0.2">
      <c r="A4" s="293" t="s">
        <v>10</v>
      </c>
      <c r="B4" s="273" t="s">
        <v>100</v>
      </c>
      <c r="C4" s="274"/>
      <c r="D4" s="274"/>
      <c r="E4" s="274"/>
      <c r="F4" s="274"/>
      <c r="G4" s="274"/>
      <c r="H4" s="274"/>
      <c r="I4" s="274"/>
      <c r="J4" s="275"/>
      <c r="K4" s="276" t="s">
        <v>11</v>
      </c>
      <c r="L4" s="269" t="s">
        <v>3</v>
      </c>
      <c r="M4" s="269" t="s">
        <v>4</v>
      </c>
      <c r="N4" s="278" t="s">
        <v>5</v>
      </c>
      <c r="O4" s="269" t="s">
        <v>6</v>
      </c>
      <c r="P4" s="267" t="s">
        <v>7</v>
      </c>
      <c r="Q4" s="267" t="s">
        <v>8</v>
      </c>
      <c r="R4" s="269" t="s">
        <v>101</v>
      </c>
    </row>
    <row r="5" spans="1:19" ht="15.75" x14ac:dyDescent="0.25">
      <c r="A5" s="268"/>
      <c r="B5" s="58" t="s">
        <v>102</v>
      </c>
      <c r="C5" s="58" t="s">
        <v>103</v>
      </c>
      <c r="D5" s="58" t="s">
        <v>104</v>
      </c>
      <c r="E5" s="58" t="s">
        <v>105</v>
      </c>
      <c r="F5" s="58" t="s">
        <v>106</v>
      </c>
      <c r="G5" s="58" t="s">
        <v>107</v>
      </c>
      <c r="H5" s="58" t="s">
        <v>108</v>
      </c>
      <c r="I5" s="58" t="s">
        <v>109</v>
      </c>
      <c r="J5" s="58" t="s">
        <v>110</v>
      </c>
      <c r="K5" s="277"/>
      <c r="L5" s="268"/>
      <c r="M5" s="268"/>
      <c r="N5" s="268"/>
      <c r="O5" s="268"/>
      <c r="P5" s="268"/>
      <c r="Q5" s="268"/>
      <c r="R5" s="268"/>
    </row>
    <row r="6" spans="1:19" ht="15.75" customHeight="1" x14ac:dyDescent="0.25">
      <c r="A6" s="58">
        <v>1302</v>
      </c>
      <c r="B6" s="59">
        <v>60</v>
      </c>
      <c r="C6" s="59"/>
      <c r="D6" s="59"/>
      <c r="E6" s="59"/>
      <c r="F6" s="59"/>
      <c r="G6" s="59"/>
      <c r="H6" s="59"/>
      <c r="I6" s="59"/>
      <c r="J6" s="59"/>
      <c r="K6" s="144"/>
      <c r="L6" s="220"/>
      <c r="M6" s="221"/>
      <c r="N6" s="222"/>
      <c r="O6" s="229"/>
      <c r="P6" s="63">
        <f>B6</f>
        <v>60</v>
      </c>
      <c r="Q6" s="230"/>
      <c r="R6" s="229"/>
    </row>
    <row r="7" spans="1:19" ht="15.75" customHeight="1" x14ac:dyDescent="0.25">
      <c r="A7" s="58">
        <v>1401</v>
      </c>
      <c r="B7" s="59"/>
      <c r="C7" s="59">
        <v>49</v>
      </c>
      <c r="D7" s="59"/>
      <c r="E7" s="59"/>
      <c r="F7" s="59"/>
      <c r="G7" s="59"/>
      <c r="H7" s="59"/>
      <c r="I7" s="59"/>
      <c r="J7" s="59"/>
      <c r="K7" s="144"/>
      <c r="L7" s="223"/>
      <c r="M7" s="129"/>
      <c r="N7" s="224"/>
      <c r="O7" s="67">
        <f>IF(C7=0,"",C7/B6)</f>
        <v>0.81666666666666665</v>
      </c>
      <c r="P7" s="68">
        <v>49</v>
      </c>
      <c r="Q7" s="231">
        <f t="shared" ref="Q7:Q14" si="0">IF(P7=0,"",P7/P6)</f>
        <v>0.81666666666666665</v>
      </c>
      <c r="R7" s="231">
        <f t="shared" ref="R7:R14" si="1">IF(P7=0,"",100%-Q7)</f>
        <v>0.18333333333333335</v>
      </c>
    </row>
    <row r="8" spans="1:19" ht="15.75" customHeight="1" x14ac:dyDescent="0.25">
      <c r="A8" s="58">
        <v>1402</v>
      </c>
      <c r="B8" s="59"/>
      <c r="C8" s="59"/>
      <c r="D8" s="59">
        <v>40</v>
      </c>
      <c r="E8" s="59"/>
      <c r="F8" s="59"/>
      <c r="G8" s="59"/>
      <c r="H8" s="59"/>
      <c r="I8" s="59"/>
      <c r="J8" s="59"/>
      <c r="K8" s="144"/>
      <c r="L8" s="223"/>
      <c r="M8" s="129"/>
      <c r="N8" s="224"/>
      <c r="O8" s="67">
        <f>IF(D8=0,"",D8/C7)</f>
        <v>0.81632653061224492</v>
      </c>
      <c r="P8" s="68">
        <v>47</v>
      </c>
      <c r="Q8" s="231">
        <f t="shared" si="0"/>
        <v>0.95918367346938771</v>
      </c>
      <c r="R8" s="231">
        <f t="shared" si="1"/>
        <v>4.081632653061229E-2</v>
      </c>
      <c r="S8" s="8">
        <f>P8/P6</f>
        <v>0.78333333333333333</v>
      </c>
    </row>
    <row r="9" spans="1:19" ht="15.75" customHeight="1" x14ac:dyDescent="0.25">
      <c r="A9" s="58">
        <v>1501</v>
      </c>
      <c r="B9" s="59"/>
      <c r="C9" s="59"/>
      <c r="D9" s="59"/>
      <c r="E9" s="59">
        <v>36</v>
      </c>
      <c r="F9" s="59"/>
      <c r="G9" s="59"/>
      <c r="H9" s="59"/>
      <c r="I9" s="59"/>
      <c r="J9" s="59"/>
      <c r="K9" s="144"/>
      <c r="L9" s="223"/>
      <c r="M9" s="129"/>
      <c r="N9" s="224"/>
      <c r="O9" s="67">
        <f>IF(E9=0,"",E9/D8)</f>
        <v>0.9</v>
      </c>
      <c r="P9" s="68">
        <v>46</v>
      </c>
      <c r="Q9" s="231">
        <f t="shared" si="0"/>
        <v>0.97872340425531912</v>
      </c>
      <c r="R9" s="231">
        <f t="shared" si="1"/>
        <v>2.1276595744680882E-2</v>
      </c>
    </row>
    <row r="10" spans="1:19" ht="15.75" customHeight="1" x14ac:dyDescent="0.25">
      <c r="A10" s="58">
        <v>1502</v>
      </c>
      <c r="B10" s="59"/>
      <c r="C10" s="59"/>
      <c r="D10" s="59"/>
      <c r="E10" s="59"/>
      <c r="F10" s="59">
        <v>31</v>
      </c>
      <c r="G10" s="59"/>
      <c r="H10" s="59"/>
      <c r="I10" s="59"/>
      <c r="J10" s="59"/>
      <c r="K10" s="144"/>
      <c r="L10" s="223"/>
      <c r="M10" s="129"/>
      <c r="N10" s="224"/>
      <c r="O10" s="67">
        <f>IF(F10=0,"",F10/E9)</f>
        <v>0.86111111111111116</v>
      </c>
      <c r="P10" s="68">
        <v>45</v>
      </c>
      <c r="Q10" s="231">
        <f t="shared" si="0"/>
        <v>0.97826086956521741</v>
      </c>
      <c r="R10" s="231">
        <f t="shared" si="1"/>
        <v>2.1739130434782594E-2</v>
      </c>
    </row>
    <row r="11" spans="1:19" ht="15.75" customHeight="1" x14ac:dyDescent="0.25">
      <c r="A11" s="58">
        <v>1601</v>
      </c>
      <c r="B11" s="59"/>
      <c r="C11" s="59"/>
      <c r="D11" s="59"/>
      <c r="E11" s="59"/>
      <c r="F11" s="59"/>
      <c r="G11" s="59">
        <v>27</v>
      </c>
      <c r="H11" s="59"/>
      <c r="I11" s="59"/>
      <c r="J11" s="59"/>
      <c r="K11" s="144"/>
      <c r="L11" s="223"/>
      <c r="M11" s="129"/>
      <c r="N11" s="224"/>
      <c r="O11" s="67">
        <f>IF(G11=0,"",G11/F10)</f>
        <v>0.87096774193548387</v>
      </c>
      <c r="P11" s="68">
        <v>44</v>
      </c>
      <c r="Q11" s="231">
        <f t="shared" si="0"/>
        <v>0.97777777777777775</v>
      </c>
      <c r="R11" s="231">
        <f t="shared" si="1"/>
        <v>2.2222222222222254E-2</v>
      </c>
    </row>
    <row r="12" spans="1:19" ht="15.75" customHeight="1" x14ac:dyDescent="0.25">
      <c r="A12" s="58">
        <v>1602</v>
      </c>
      <c r="B12" s="59"/>
      <c r="C12" s="59"/>
      <c r="D12" s="59"/>
      <c r="E12" s="59"/>
      <c r="F12" s="59"/>
      <c r="G12" s="59"/>
      <c r="H12" s="59">
        <v>25</v>
      </c>
      <c r="I12" s="59"/>
      <c r="J12" s="59"/>
      <c r="K12" s="144"/>
      <c r="L12" s="223"/>
      <c r="M12" s="129"/>
      <c r="N12" s="224"/>
      <c r="O12" s="67">
        <f>IF(H12=0,"",H12/G11)</f>
        <v>0.92592592592592593</v>
      </c>
      <c r="P12" s="68">
        <v>44</v>
      </c>
      <c r="Q12" s="231">
        <f t="shared" si="0"/>
        <v>1</v>
      </c>
      <c r="R12" s="231">
        <f t="shared" si="1"/>
        <v>0</v>
      </c>
    </row>
    <row r="13" spans="1:19" ht="15.75" customHeight="1" x14ac:dyDescent="0.25">
      <c r="A13" s="58">
        <v>1701</v>
      </c>
      <c r="B13" s="59"/>
      <c r="C13" s="59"/>
      <c r="D13" s="59"/>
      <c r="E13" s="59"/>
      <c r="F13" s="59"/>
      <c r="G13" s="59"/>
      <c r="H13" s="59"/>
      <c r="I13" s="59">
        <v>25</v>
      </c>
      <c r="J13" s="59"/>
      <c r="K13" s="144"/>
      <c r="L13" s="223"/>
      <c r="M13" s="129"/>
      <c r="N13" s="224"/>
      <c r="O13" s="67">
        <f>IF(I13=0,"",I13/H12)</f>
        <v>1</v>
      </c>
      <c r="P13" s="68">
        <v>44</v>
      </c>
      <c r="Q13" s="231">
        <f t="shared" si="0"/>
        <v>1</v>
      </c>
      <c r="R13" s="231">
        <f t="shared" si="1"/>
        <v>0</v>
      </c>
    </row>
    <row r="14" spans="1:19" ht="15.75" customHeight="1" x14ac:dyDescent="0.25">
      <c r="A14" s="58">
        <v>1702</v>
      </c>
      <c r="B14" s="59"/>
      <c r="C14" s="59"/>
      <c r="D14" s="59"/>
      <c r="E14" s="59"/>
      <c r="F14" s="59"/>
      <c r="G14" s="59"/>
      <c r="H14" s="59"/>
      <c r="I14" s="59"/>
      <c r="J14" s="59">
        <v>28</v>
      </c>
      <c r="K14" s="144">
        <v>17</v>
      </c>
      <c r="L14" s="223"/>
      <c r="M14" s="129"/>
      <c r="N14" s="224"/>
      <c r="O14" s="71">
        <f>IF(J14=0,"",J14/I13)</f>
        <v>1.1200000000000001</v>
      </c>
      <c r="P14" s="68">
        <v>39</v>
      </c>
      <c r="Q14" s="71">
        <f t="shared" si="0"/>
        <v>0.88636363636363635</v>
      </c>
      <c r="R14" s="71">
        <f t="shared" si="1"/>
        <v>0.11363636363636365</v>
      </c>
    </row>
    <row r="15" spans="1:19" ht="15.75" customHeight="1" x14ac:dyDescent="0.25">
      <c r="A15" s="58">
        <v>1801</v>
      </c>
      <c r="B15" s="59"/>
      <c r="C15" s="59"/>
      <c r="D15" s="59"/>
      <c r="E15" s="59"/>
      <c r="F15" s="59"/>
      <c r="G15" s="59"/>
      <c r="H15" s="59"/>
      <c r="I15" s="59"/>
      <c r="J15" s="59">
        <v>10</v>
      </c>
      <c r="K15" s="144">
        <v>3</v>
      </c>
      <c r="L15" s="223"/>
      <c r="M15" s="129"/>
      <c r="N15" s="225"/>
      <c r="O15" s="105"/>
      <c r="P15" s="68">
        <v>18</v>
      </c>
      <c r="Q15" s="105"/>
      <c r="R15" s="239"/>
    </row>
    <row r="16" spans="1:19" ht="15.75" customHeight="1" x14ac:dyDescent="0.25">
      <c r="A16" s="58">
        <v>1802</v>
      </c>
      <c r="B16" s="59"/>
      <c r="C16" s="59"/>
      <c r="D16" s="59"/>
      <c r="E16" s="59"/>
      <c r="F16" s="59"/>
      <c r="G16" s="59"/>
      <c r="H16" s="59"/>
      <c r="I16" s="59"/>
      <c r="J16" s="59">
        <v>10</v>
      </c>
      <c r="K16" s="144">
        <v>8</v>
      </c>
      <c r="L16" s="223"/>
      <c r="M16" s="129"/>
      <c r="N16" s="225"/>
      <c r="O16" s="233"/>
      <c r="P16" s="109">
        <v>14</v>
      </c>
      <c r="Q16" s="234"/>
      <c r="R16" s="233"/>
    </row>
    <row r="17" spans="1:19" ht="15.75" customHeight="1" x14ac:dyDescent="0.25">
      <c r="A17" s="58">
        <v>1901</v>
      </c>
      <c r="B17" s="59"/>
      <c r="C17" s="59"/>
      <c r="D17" s="59"/>
      <c r="E17" s="59"/>
      <c r="F17" s="59"/>
      <c r="G17" s="59"/>
      <c r="H17" s="59"/>
      <c r="I17" s="59"/>
      <c r="J17" s="59">
        <v>3</v>
      </c>
      <c r="K17" s="144">
        <v>2</v>
      </c>
      <c r="L17" s="223"/>
      <c r="M17" s="129"/>
      <c r="N17" s="225"/>
      <c r="O17" s="233"/>
      <c r="P17" s="109">
        <v>6</v>
      </c>
      <c r="Q17" s="234"/>
      <c r="R17" s="233"/>
    </row>
    <row r="18" spans="1:19" ht="15.75" customHeight="1" x14ac:dyDescent="0.25">
      <c r="A18" s="58">
        <v>1902</v>
      </c>
      <c r="B18" s="59"/>
      <c r="C18" s="59"/>
      <c r="D18" s="59"/>
      <c r="E18" s="59"/>
      <c r="F18" s="59"/>
      <c r="G18" s="59"/>
      <c r="H18" s="59"/>
      <c r="I18" s="59"/>
      <c r="J18" s="59">
        <v>1</v>
      </c>
      <c r="K18" s="144">
        <v>1</v>
      </c>
      <c r="L18" s="223"/>
      <c r="M18" s="129"/>
      <c r="N18" s="225"/>
      <c r="O18" s="233"/>
      <c r="P18" s="196">
        <v>3</v>
      </c>
      <c r="Q18" s="234"/>
      <c r="R18" s="233"/>
    </row>
    <row r="19" spans="1:19" ht="15.75" customHeight="1" x14ac:dyDescent="0.25">
      <c r="A19" s="58">
        <v>2001</v>
      </c>
      <c r="B19" s="59"/>
      <c r="C19" s="59"/>
      <c r="D19" s="59"/>
      <c r="E19" s="59"/>
      <c r="F19" s="59"/>
      <c r="G19" s="59"/>
      <c r="H19" s="59"/>
      <c r="I19" s="59"/>
      <c r="J19" s="59">
        <v>1</v>
      </c>
      <c r="K19" s="144">
        <v>1</v>
      </c>
      <c r="L19" s="223"/>
      <c r="M19" s="129"/>
      <c r="N19" s="225"/>
      <c r="O19" s="129"/>
      <c r="P19" s="198">
        <v>2</v>
      </c>
      <c r="Q19" s="124"/>
      <c r="R19" s="233"/>
    </row>
    <row r="20" spans="1:19" ht="15.75" customHeight="1" x14ac:dyDescent="0.25">
      <c r="A20" s="58">
        <v>2002</v>
      </c>
      <c r="B20" s="59"/>
      <c r="C20" s="59"/>
      <c r="D20" s="59"/>
      <c r="E20" s="59"/>
      <c r="F20" s="59"/>
      <c r="G20" s="59"/>
      <c r="H20" s="59"/>
      <c r="I20" s="59"/>
      <c r="J20" s="59"/>
      <c r="K20" s="144"/>
      <c r="L20" s="223"/>
      <c r="M20" s="129"/>
      <c r="N20" s="225"/>
      <c r="O20" s="191" t="s">
        <v>83</v>
      </c>
      <c r="P20" s="197">
        <v>24</v>
      </c>
      <c r="Q20" s="83">
        <f>K23</f>
        <v>32</v>
      </c>
      <c r="R20" s="193" t="s">
        <v>11</v>
      </c>
    </row>
    <row r="21" spans="1:19" ht="15.75" customHeight="1" x14ac:dyDescent="0.25">
      <c r="A21" s="58">
        <v>2101</v>
      </c>
      <c r="B21" s="59"/>
      <c r="C21" s="59"/>
      <c r="D21" s="59"/>
      <c r="E21" s="59"/>
      <c r="F21" s="59"/>
      <c r="G21" s="59"/>
      <c r="H21" s="59"/>
      <c r="I21" s="59"/>
      <c r="J21" s="59"/>
      <c r="K21" s="144"/>
      <c r="L21" s="223"/>
      <c r="M21" s="129"/>
      <c r="N21" s="225"/>
      <c r="O21" s="192" t="s">
        <v>85</v>
      </c>
      <c r="P21" s="86">
        <f>IF(P20/B6=0,"",P20/B6)</f>
        <v>0.4</v>
      </c>
      <c r="Q21" s="87">
        <f>IF(P20/Q20=0,"",P20/Q20)</f>
        <v>0.75</v>
      </c>
      <c r="R21" s="194" t="s">
        <v>86</v>
      </c>
    </row>
    <row r="22" spans="1:19" ht="18" customHeight="1" x14ac:dyDescent="0.25">
      <c r="A22" s="58">
        <v>2102</v>
      </c>
      <c r="B22" s="195"/>
      <c r="C22" s="195"/>
      <c r="D22" s="195"/>
      <c r="E22" s="195"/>
      <c r="F22" s="195"/>
      <c r="G22" s="195"/>
      <c r="H22" s="195"/>
      <c r="I22" s="195"/>
      <c r="J22" s="195"/>
      <c r="K22" s="144"/>
      <c r="L22" s="226"/>
      <c r="M22" s="227"/>
      <c r="N22" s="228"/>
      <c r="O22" s="90"/>
      <c r="P22" s="91"/>
      <c r="Q22" s="91"/>
      <c r="R22" s="113"/>
    </row>
    <row r="23" spans="1:19" ht="18" customHeight="1" x14ac:dyDescent="0.25">
      <c r="A23" s="28"/>
      <c r="B23" s="280" t="s">
        <v>111</v>
      </c>
      <c r="C23" s="280"/>
      <c r="D23" s="280"/>
      <c r="E23" s="280"/>
      <c r="F23" s="280"/>
      <c r="G23" s="280"/>
      <c r="H23" s="280"/>
      <c r="I23" s="280"/>
      <c r="J23" s="280"/>
      <c r="K23" s="189">
        <f>SUM(K6:K19)</f>
        <v>32</v>
      </c>
      <c r="L23" s="94">
        <f>IF(K14=0,"",K14/B6)</f>
        <v>0.28333333333333333</v>
      </c>
      <c r="M23" s="94">
        <f>IF(K23=0,"",K23/B6)</f>
        <v>0.53333333333333333</v>
      </c>
      <c r="N23" s="94">
        <f>IF(K14=0,"",M23-L23)</f>
        <v>0.25</v>
      </c>
      <c r="O23" s="3"/>
      <c r="P23" s="29"/>
      <c r="Q23" s="22"/>
      <c r="R23" s="3"/>
    </row>
    <row r="24" spans="1:19" ht="12.75" customHeight="1" x14ac:dyDescent="0.2"/>
    <row r="25" spans="1:19" ht="12.75" customHeight="1" x14ac:dyDescent="0.2">
      <c r="L25" s="3"/>
      <c r="M25" s="3"/>
      <c r="O25" s="3"/>
    </row>
    <row r="26" spans="1:19" ht="26.25" x14ac:dyDescent="0.4">
      <c r="A26" s="2"/>
      <c r="B26" s="270" t="s">
        <v>99</v>
      </c>
      <c r="C26" s="271"/>
      <c r="D26" s="271"/>
      <c r="E26" s="271"/>
      <c r="F26" s="271"/>
      <c r="G26" s="271"/>
      <c r="H26" s="271"/>
      <c r="I26" s="271"/>
      <c r="J26" s="271"/>
      <c r="K26" s="179" t="s">
        <v>91</v>
      </c>
      <c r="L26" s="57"/>
      <c r="M26" s="57"/>
      <c r="N26" s="29"/>
      <c r="O26" s="3"/>
      <c r="P26" s="29"/>
      <c r="Q26" s="29"/>
      <c r="R26" s="29"/>
    </row>
    <row r="27" spans="1:19" ht="20.25" x14ac:dyDescent="0.2">
      <c r="A27" s="293" t="s">
        <v>10</v>
      </c>
      <c r="B27" s="273" t="s">
        <v>100</v>
      </c>
      <c r="C27" s="274"/>
      <c r="D27" s="274"/>
      <c r="E27" s="274"/>
      <c r="F27" s="274"/>
      <c r="G27" s="274"/>
      <c r="H27" s="274"/>
      <c r="I27" s="274"/>
      <c r="J27" s="275"/>
      <c r="K27" s="276" t="s">
        <v>11</v>
      </c>
      <c r="L27" s="269" t="s">
        <v>3</v>
      </c>
      <c r="M27" s="269" t="s">
        <v>4</v>
      </c>
      <c r="N27" s="278" t="s">
        <v>5</v>
      </c>
      <c r="O27" s="269" t="s">
        <v>6</v>
      </c>
      <c r="P27" s="267" t="s">
        <v>7</v>
      </c>
      <c r="Q27" s="267" t="s">
        <v>8</v>
      </c>
      <c r="R27" s="269" t="s">
        <v>101</v>
      </c>
    </row>
    <row r="28" spans="1:19" ht="15.75" x14ac:dyDescent="0.25">
      <c r="A28" s="268"/>
      <c r="B28" s="58" t="s">
        <v>102</v>
      </c>
      <c r="C28" s="58" t="s">
        <v>103</v>
      </c>
      <c r="D28" s="58" t="s">
        <v>104</v>
      </c>
      <c r="E28" s="58" t="s">
        <v>105</v>
      </c>
      <c r="F28" s="58" t="s">
        <v>106</v>
      </c>
      <c r="G28" s="58" t="s">
        <v>107</v>
      </c>
      <c r="H28" s="58" t="s">
        <v>108</v>
      </c>
      <c r="I28" s="58" t="s">
        <v>109</v>
      </c>
      <c r="J28" s="58" t="s">
        <v>110</v>
      </c>
      <c r="K28" s="277"/>
      <c r="L28" s="268"/>
      <c r="M28" s="268"/>
      <c r="N28" s="268"/>
      <c r="O28" s="268"/>
      <c r="P28" s="268"/>
      <c r="Q28" s="268"/>
      <c r="R28" s="268"/>
    </row>
    <row r="29" spans="1:19" ht="15.75" customHeight="1" x14ac:dyDescent="0.25">
      <c r="A29" s="58">
        <v>1401</v>
      </c>
      <c r="B29" s="59">
        <v>41</v>
      </c>
      <c r="C29" s="59"/>
      <c r="D29" s="59"/>
      <c r="E29" s="59"/>
      <c r="F29" s="59"/>
      <c r="G29" s="59"/>
      <c r="H29" s="59"/>
      <c r="I29" s="59"/>
      <c r="J29" s="59"/>
      <c r="K29" s="144"/>
      <c r="L29" s="220"/>
      <c r="M29" s="221"/>
      <c r="N29" s="222"/>
      <c r="O29" s="229"/>
      <c r="P29" s="63">
        <f>B29</f>
        <v>41</v>
      </c>
      <c r="Q29" s="230"/>
      <c r="R29" s="229"/>
    </row>
    <row r="30" spans="1:19" ht="15.75" customHeight="1" x14ac:dyDescent="0.25">
      <c r="A30" s="58">
        <v>1402</v>
      </c>
      <c r="B30" s="59"/>
      <c r="C30" s="59">
        <v>35</v>
      </c>
      <c r="D30" s="59"/>
      <c r="E30" s="59"/>
      <c r="F30" s="59"/>
      <c r="G30" s="59"/>
      <c r="H30" s="59"/>
      <c r="I30" s="59"/>
      <c r="J30" s="59"/>
      <c r="K30" s="144"/>
      <c r="L30" s="223"/>
      <c r="M30" s="129"/>
      <c r="N30" s="224"/>
      <c r="O30" s="67">
        <f>IF(C30=0,"",C30/B29)</f>
        <v>0.85365853658536583</v>
      </c>
      <c r="P30" s="68">
        <v>35</v>
      </c>
      <c r="Q30" s="231">
        <f t="shared" ref="Q30:Q37" si="2">IF(P30=0,"",P30/P29)</f>
        <v>0.85365853658536583</v>
      </c>
      <c r="R30" s="231">
        <f t="shared" ref="R30:R37" si="3">IF(P30=0,"",100%-Q30)</f>
        <v>0.14634146341463417</v>
      </c>
    </row>
    <row r="31" spans="1:19" ht="15.75" customHeight="1" x14ac:dyDescent="0.25">
      <c r="A31" s="58">
        <v>1501</v>
      </c>
      <c r="B31" s="59"/>
      <c r="C31" s="59"/>
      <c r="D31" s="59">
        <v>30</v>
      </c>
      <c r="E31" s="59"/>
      <c r="F31" s="59"/>
      <c r="G31" s="59"/>
      <c r="H31" s="59"/>
      <c r="I31" s="59"/>
      <c r="J31" s="59"/>
      <c r="K31" s="144"/>
      <c r="L31" s="223"/>
      <c r="M31" s="129"/>
      <c r="N31" s="224"/>
      <c r="O31" s="67">
        <f>IF(D31=0,"",D31/C30)</f>
        <v>0.8571428571428571</v>
      </c>
      <c r="P31" s="68">
        <v>33</v>
      </c>
      <c r="Q31" s="231">
        <f t="shared" si="2"/>
        <v>0.94285714285714284</v>
      </c>
      <c r="R31" s="231">
        <f t="shared" si="3"/>
        <v>5.7142857142857162E-2</v>
      </c>
      <c r="S31" s="8">
        <f>P31/P29</f>
        <v>0.80487804878048785</v>
      </c>
    </row>
    <row r="32" spans="1:19" ht="15.75" customHeight="1" x14ac:dyDescent="0.25">
      <c r="A32" s="58">
        <v>1502</v>
      </c>
      <c r="B32" s="59"/>
      <c r="C32" s="59"/>
      <c r="D32" s="59"/>
      <c r="E32" s="59">
        <v>26</v>
      </c>
      <c r="F32" s="59"/>
      <c r="G32" s="59"/>
      <c r="H32" s="59"/>
      <c r="I32" s="59"/>
      <c r="J32" s="59"/>
      <c r="K32" s="144"/>
      <c r="L32" s="223"/>
      <c r="M32" s="129"/>
      <c r="N32" s="224"/>
      <c r="O32" s="67">
        <f>IF(E32=0,"",E32/D31)</f>
        <v>0.8666666666666667</v>
      </c>
      <c r="P32" s="68">
        <v>32</v>
      </c>
      <c r="Q32" s="231">
        <f t="shared" si="2"/>
        <v>0.96969696969696972</v>
      </c>
      <c r="R32" s="231">
        <f t="shared" si="3"/>
        <v>3.0303030303030276E-2</v>
      </c>
    </row>
    <row r="33" spans="1:18" ht="15.75" customHeight="1" x14ac:dyDescent="0.25">
      <c r="A33" s="58">
        <v>1601</v>
      </c>
      <c r="B33" s="59"/>
      <c r="C33" s="59"/>
      <c r="D33" s="59"/>
      <c r="E33" s="59"/>
      <c r="F33" s="59">
        <v>20</v>
      </c>
      <c r="G33" s="59"/>
      <c r="H33" s="59"/>
      <c r="I33" s="59"/>
      <c r="J33" s="59"/>
      <c r="K33" s="144"/>
      <c r="L33" s="223"/>
      <c r="M33" s="129"/>
      <c r="N33" s="224"/>
      <c r="O33" s="67">
        <f>IF(F33=0,"",F33/E32)</f>
        <v>0.76923076923076927</v>
      </c>
      <c r="P33" s="68">
        <v>31</v>
      </c>
      <c r="Q33" s="231">
        <f t="shared" si="2"/>
        <v>0.96875</v>
      </c>
      <c r="R33" s="231">
        <f t="shared" si="3"/>
        <v>3.125E-2</v>
      </c>
    </row>
    <row r="34" spans="1:18" ht="15.75" customHeight="1" x14ac:dyDescent="0.25">
      <c r="A34" s="58">
        <v>1602</v>
      </c>
      <c r="B34" s="59"/>
      <c r="C34" s="59"/>
      <c r="D34" s="59"/>
      <c r="E34" s="59"/>
      <c r="F34" s="59"/>
      <c r="G34" s="59">
        <v>19</v>
      </c>
      <c r="H34" s="59"/>
      <c r="I34" s="59"/>
      <c r="J34" s="59"/>
      <c r="K34" s="144"/>
      <c r="L34" s="223"/>
      <c r="M34" s="129"/>
      <c r="N34" s="224"/>
      <c r="O34" s="67">
        <f>IF(G34=0,"",G34/F33)</f>
        <v>0.95</v>
      </c>
      <c r="P34" s="68">
        <v>30</v>
      </c>
      <c r="Q34" s="231">
        <f t="shared" si="2"/>
        <v>0.967741935483871</v>
      </c>
      <c r="R34" s="231">
        <f t="shared" si="3"/>
        <v>3.2258064516129004E-2</v>
      </c>
    </row>
    <row r="35" spans="1:18" ht="15.75" customHeight="1" x14ac:dyDescent="0.25">
      <c r="A35" s="58">
        <v>1701</v>
      </c>
      <c r="B35" s="59"/>
      <c r="C35" s="59"/>
      <c r="D35" s="59"/>
      <c r="E35" s="59"/>
      <c r="F35" s="59"/>
      <c r="G35" s="59"/>
      <c r="H35" s="59">
        <v>19</v>
      </c>
      <c r="I35" s="59"/>
      <c r="J35" s="59"/>
      <c r="K35" s="144"/>
      <c r="L35" s="223"/>
      <c r="M35" s="129"/>
      <c r="N35" s="224"/>
      <c r="O35" s="67">
        <f>IF(H35=0,"",H35/G34)</f>
        <v>1</v>
      </c>
      <c r="P35" s="68">
        <v>30</v>
      </c>
      <c r="Q35" s="231">
        <f t="shared" si="2"/>
        <v>1</v>
      </c>
      <c r="R35" s="231">
        <f t="shared" si="3"/>
        <v>0</v>
      </c>
    </row>
    <row r="36" spans="1:18" ht="15.75" customHeight="1" x14ac:dyDescent="0.25">
      <c r="A36" s="58">
        <v>1702</v>
      </c>
      <c r="B36" s="59"/>
      <c r="C36" s="59"/>
      <c r="D36" s="59"/>
      <c r="E36" s="59"/>
      <c r="F36" s="59"/>
      <c r="G36" s="59"/>
      <c r="H36" s="59"/>
      <c r="I36" s="59">
        <v>18</v>
      </c>
      <c r="J36" s="59"/>
      <c r="K36" s="144">
        <v>1</v>
      </c>
      <c r="L36" s="223"/>
      <c r="M36" s="129"/>
      <c r="N36" s="224"/>
      <c r="O36" s="67">
        <f>IF(I36=0,"",I36/H35)</f>
        <v>0.94736842105263153</v>
      </c>
      <c r="P36" s="68">
        <v>30</v>
      </c>
      <c r="Q36" s="231">
        <f t="shared" si="2"/>
        <v>1</v>
      </c>
      <c r="R36" s="231">
        <f t="shared" si="3"/>
        <v>0</v>
      </c>
    </row>
    <row r="37" spans="1:18" ht="15.75" customHeight="1" x14ac:dyDescent="0.25">
      <c r="A37" s="58">
        <v>1801</v>
      </c>
      <c r="B37" s="59"/>
      <c r="C37" s="59"/>
      <c r="D37" s="59"/>
      <c r="E37" s="59"/>
      <c r="F37" s="59"/>
      <c r="G37" s="59"/>
      <c r="H37" s="59"/>
      <c r="I37" s="59"/>
      <c r="J37" s="59">
        <v>18</v>
      </c>
      <c r="K37" s="144">
        <v>12</v>
      </c>
      <c r="L37" s="223"/>
      <c r="M37" s="129"/>
      <c r="N37" s="224"/>
      <c r="O37" s="71">
        <f>IF(J37=0,"",J37/I36)</f>
        <v>1</v>
      </c>
      <c r="P37" s="68">
        <v>29</v>
      </c>
      <c r="Q37" s="71">
        <f t="shared" si="2"/>
        <v>0.96666666666666667</v>
      </c>
      <c r="R37" s="71">
        <f t="shared" si="3"/>
        <v>3.3333333333333326E-2</v>
      </c>
    </row>
    <row r="38" spans="1:18" ht="15.75" customHeight="1" x14ac:dyDescent="0.25">
      <c r="A38" s="58">
        <v>1802</v>
      </c>
      <c r="B38" s="59"/>
      <c r="C38" s="59"/>
      <c r="D38" s="59"/>
      <c r="E38" s="59"/>
      <c r="F38" s="59"/>
      <c r="G38" s="59"/>
      <c r="H38" s="59"/>
      <c r="I38" s="59"/>
      <c r="J38" s="59">
        <v>10</v>
      </c>
      <c r="K38" s="144">
        <v>7</v>
      </c>
      <c r="L38" s="223"/>
      <c r="M38" s="129"/>
      <c r="N38" s="225"/>
      <c r="O38" s="105"/>
      <c r="P38" s="68">
        <v>16</v>
      </c>
      <c r="Q38" s="105"/>
      <c r="R38" s="239"/>
    </row>
    <row r="39" spans="1:18" ht="15.75" customHeight="1" x14ac:dyDescent="0.25">
      <c r="A39" s="58">
        <v>1901</v>
      </c>
      <c r="B39" s="59"/>
      <c r="C39" s="59"/>
      <c r="D39" s="59"/>
      <c r="E39" s="59"/>
      <c r="F39" s="59"/>
      <c r="G39" s="59"/>
      <c r="H39" s="59"/>
      <c r="I39" s="59"/>
      <c r="J39" s="59">
        <v>5</v>
      </c>
      <c r="K39" s="144">
        <v>1</v>
      </c>
      <c r="L39" s="223"/>
      <c r="M39" s="129"/>
      <c r="N39" s="225"/>
      <c r="O39" s="233"/>
      <c r="P39" s="109">
        <v>8</v>
      </c>
      <c r="Q39" s="234"/>
      <c r="R39" s="233"/>
    </row>
    <row r="40" spans="1:18" ht="15.75" customHeight="1" x14ac:dyDescent="0.25">
      <c r="A40" s="58">
        <v>1902</v>
      </c>
      <c r="B40" s="59"/>
      <c r="C40" s="59"/>
      <c r="D40" s="59"/>
      <c r="E40" s="59"/>
      <c r="F40" s="59"/>
      <c r="G40" s="59"/>
      <c r="H40" s="59"/>
      <c r="I40" s="59"/>
      <c r="J40" s="59">
        <v>4</v>
      </c>
      <c r="K40" s="144">
        <v>3</v>
      </c>
      <c r="L40" s="223"/>
      <c r="M40" s="129"/>
      <c r="N40" s="225"/>
      <c r="O40" s="233"/>
      <c r="P40" s="109">
        <v>4</v>
      </c>
      <c r="Q40" s="234"/>
      <c r="R40" s="233"/>
    </row>
    <row r="41" spans="1:18" ht="15.75" customHeight="1" x14ac:dyDescent="0.25">
      <c r="A41" s="58">
        <v>2001</v>
      </c>
      <c r="B41" s="59"/>
      <c r="C41" s="59"/>
      <c r="D41" s="59"/>
      <c r="E41" s="59"/>
      <c r="F41" s="59"/>
      <c r="G41" s="59"/>
      <c r="H41" s="59"/>
      <c r="I41" s="59"/>
      <c r="J41" s="59">
        <v>2</v>
      </c>
      <c r="K41" s="144">
        <v>2</v>
      </c>
      <c r="L41" s="223"/>
      <c r="M41" s="129"/>
      <c r="N41" s="225"/>
      <c r="O41" s="233"/>
      <c r="P41" s="109">
        <v>2</v>
      </c>
      <c r="Q41" s="234"/>
      <c r="R41" s="233"/>
    </row>
    <row r="42" spans="1:18" ht="15.75" customHeight="1" x14ac:dyDescent="0.25">
      <c r="A42" s="58">
        <v>2002</v>
      </c>
      <c r="B42" s="59"/>
      <c r="C42" s="59"/>
      <c r="D42" s="59"/>
      <c r="E42" s="59"/>
      <c r="F42" s="59"/>
      <c r="G42" s="59"/>
      <c r="H42" s="59"/>
      <c r="I42" s="59"/>
      <c r="J42" s="59"/>
      <c r="K42" s="144"/>
      <c r="L42" s="223"/>
      <c r="M42" s="129"/>
      <c r="N42" s="225"/>
      <c r="O42" s="129"/>
      <c r="P42" s="225"/>
      <c r="Q42" s="124"/>
      <c r="R42" s="233"/>
    </row>
    <row r="43" spans="1:18" ht="15.75" customHeight="1" x14ac:dyDescent="0.25">
      <c r="A43" s="58">
        <v>2101</v>
      </c>
      <c r="B43" s="59"/>
      <c r="C43" s="59"/>
      <c r="D43" s="59"/>
      <c r="E43" s="59"/>
      <c r="F43" s="59"/>
      <c r="G43" s="59"/>
      <c r="H43" s="59"/>
      <c r="I43" s="59"/>
      <c r="J43" s="59"/>
      <c r="K43" s="144"/>
      <c r="L43" s="223"/>
      <c r="M43" s="129"/>
      <c r="N43" s="225"/>
      <c r="O43" s="191" t="s">
        <v>83</v>
      </c>
      <c r="P43" s="82">
        <v>16</v>
      </c>
      <c r="Q43" s="83">
        <f>K46</f>
        <v>26</v>
      </c>
      <c r="R43" s="193" t="s">
        <v>11</v>
      </c>
    </row>
    <row r="44" spans="1:18" ht="15.75" customHeight="1" x14ac:dyDescent="0.25">
      <c r="A44" s="58">
        <v>2102</v>
      </c>
      <c r="B44" s="59"/>
      <c r="C44" s="59"/>
      <c r="D44" s="59"/>
      <c r="E44" s="59"/>
      <c r="F44" s="59"/>
      <c r="G44" s="59"/>
      <c r="H44" s="59"/>
      <c r="I44" s="59"/>
      <c r="J44" s="59"/>
      <c r="K44" s="144"/>
      <c r="L44" s="223"/>
      <c r="M44" s="129"/>
      <c r="N44" s="225"/>
      <c r="O44" s="192" t="s">
        <v>85</v>
      </c>
      <c r="P44" s="86">
        <f>IF(P43/B29=0,"",P43/B29)</f>
        <v>0.3902439024390244</v>
      </c>
      <c r="Q44" s="87">
        <f>IF(P43/Q43=0,"",P43/Q43)</f>
        <v>0.61538461538461542</v>
      </c>
      <c r="R44" s="194" t="s">
        <v>86</v>
      </c>
    </row>
    <row r="45" spans="1:18" ht="15.75" customHeight="1" x14ac:dyDescent="0.25">
      <c r="A45" s="58">
        <v>2201</v>
      </c>
      <c r="B45" s="59"/>
      <c r="C45" s="59"/>
      <c r="D45" s="59"/>
      <c r="E45" s="59"/>
      <c r="F45" s="59"/>
      <c r="G45" s="59"/>
      <c r="H45" s="59"/>
      <c r="I45" s="59"/>
      <c r="J45" s="59"/>
      <c r="K45" s="144"/>
      <c r="L45" s="226"/>
      <c r="M45" s="227"/>
      <c r="N45" s="228"/>
      <c r="O45" s="90"/>
      <c r="P45" s="91"/>
      <c r="Q45" s="91"/>
      <c r="R45" s="113"/>
    </row>
    <row r="46" spans="1:18" ht="18" customHeight="1" x14ac:dyDescent="0.25">
      <c r="A46" s="28"/>
      <c r="B46" s="280" t="s">
        <v>111</v>
      </c>
      <c r="C46" s="280"/>
      <c r="D46" s="280"/>
      <c r="E46" s="280"/>
      <c r="F46" s="280"/>
      <c r="G46" s="280"/>
      <c r="H46" s="280"/>
      <c r="I46" s="280"/>
      <c r="J46" s="280"/>
      <c r="K46" s="93">
        <f>SUM(K29:K42)</f>
        <v>26</v>
      </c>
      <c r="L46" s="94">
        <f>IF(SUM(K36:K37)=0,"",SUM(K36:K37)/B29)</f>
        <v>0.31707317073170732</v>
      </c>
      <c r="M46" s="94">
        <f>IF(K46=0,"",K46/B29)</f>
        <v>0.63414634146341464</v>
      </c>
      <c r="N46" s="94">
        <f>IF(K37=0,"",M46-L46)</f>
        <v>0.31707317073170732</v>
      </c>
      <c r="O46" s="3"/>
      <c r="P46" s="29"/>
      <c r="Q46" s="22"/>
      <c r="R46" s="3"/>
    </row>
    <row r="47" spans="1:18" ht="12.75" customHeight="1" x14ac:dyDescent="0.2">
      <c r="L47" s="3"/>
      <c r="M47" s="3"/>
      <c r="O47" s="3"/>
    </row>
    <row r="48" spans="1:18" ht="12.75" customHeight="1" x14ac:dyDescent="0.2">
      <c r="L48" s="3"/>
      <c r="M48" s="3"/>
      <c r="O48" s="3"/>
    </row>
    <row r="49" spans="1:19" ht="26.25" x14ac:dyDescent="0.4">
      <c r="A49" s="2"/>
      <c r="B49" s="270" t="s">
        <v>99</v>
      </c>
      <c r="C49" s="271"/>
      <c r="D49" s="271"/>
      <c r="E49" s="271"/>
      <c r="F49" s="271"/>
      <c r="G49" s="271"/>
      <c r="H49" s="271"/>
      <c r="I49" s="271"/>
      <c r="J49" s="271"/>
      <c r="K49" s="179" t="s">
        <v>93</v>
      </c>
      <c r="L49" s="57"/>
      <c r="M49" s="57"/>
      <c r="N49" s="29"/>
      <c r="O49" s="3"/>
      <c r="P49" s="29"/>
      <c r="Q49" s="29"/>
      <c r="R49" s="29"/>
    </row>
    <row r="50" spans="1:19" ht="20.25" x14ac:dyDescent="0.2">
      <c r="A50" s="293" t="s">
        <v>10</v>
      </c>
      <c r="B50" s="273" t="s">
        <v>100</v>
      </c>
      <c r="C50" s="274"/>
      <c r="D50" s="274"/>
      <c r="E50" s="274"/>
      <c r="F50" s="274"/>
      <c r="G50" s="274"/>
      <c r="H50" s="274"/>
      <c r="I50" s="274"/>
      <c r="J50" s="275"/>
      <c r="K50" s="276" t="s">
        <v>11</v>
      </c>
      <c r="L50" s="269" t="s">
        <v>3</v>
      </c>
      <c r="M50" s="269" t="s">
        <v>4</v>
      </c>
      <c r="N50" s="278" t="s">
        <v>5</v>
      </c>
      <c r="O50" s="269" t="s">
        <v>6</v>
      </c>
      <c r="P50" s="267" t="s">
        <v>7</v>
      </c>
      <c r="Q50" s="267" t="s">
        <v>8</v>
      </c>
      <c r="R50" s="269" t="s">
        <v>101</v>
      </c>
    </row>
    <row r="51" spans="1:19" ht="15.75" x14ac:dyDescent="0.25">
      <c r="A51" s="268"/>
      <c r="B51" s="58" t="s">
        <v>102</v>
      </c>
      <c r="C51" s="58" t="s">
        <v>103</v>
      </c>
      <c r="D51" s="58" t="s">
        <v>104</v>
      </c>
      <c r="E51" s="58" t="s">
        <v>105</v>
      </c>
      <c r="F51" s="58" t="s">
        <v>106</v>
      </c>
      <c r="G51" s="58" t="s">
        <v>107</v>
      </c>
      <c r="H51" s="58" t="s">
        <v>108</v>
      </c>
      <c r="I51" s="58" t="s">
        <v>109</v>
      </c>
      <c r="J51" s="58" t="s">
        <v>110</v>
      </c>
      <c r="K51" s="277"/>
      <c r="L51" s="268"/>
      <c r="M51" s="268"/>
      <c r="N51" s="268"/>
      <c r="O51" s="268"/>
      <c r="P51" s="268"/>
      <c r="Q51" s="268"/>
      <c r="R51" s="268"/>
    </row>
    <row r="52" spans="1:19" ht="15.75" customHeight="1" x14ac:dyDescent="0.25">
      <c r="A52" s="58">
        <v>1402</v>
      </c>
      <c r="B52" s="59">
        <v>91</v>
      </c>
      <c r="C52" s="59"/>
      <c r="D52" s="59"/>
      <c r="E52" s="59"/>
      <c r="F52" s="59"/>
      <c r="G52" s="59"/>
      <c r="H52" s="59"/>
      <c r="I52" s="59"/>
      <c r="J52" s="59"/>
      <c r="K52" s="144"/>
      <c r="L52" s="220"/>
      <c r="M52" s="221"/>
      <c r="N52" s="222"/>
      <c r="O52" s="229"/>
      <c r="P52" s="63">
        <f>B52</f>
        <v>91</v>
      </c>
      <c r="Q52" s="230"/>
      <c r="R52" s="229"/>
    </row>
    <row r="53" spans="1:19" ht="15.75" customHeight="1" x14ac:dyDescent="0.25">
      <c r="A53" s="58">
        <v>1501</v>
      </c>
      <c r="B53" s="59"/>
      <c r="C53" s="59">
        <v>67</v>
      </c>
      <c r="D53" s="59"/>
      <c r="E53" s="59"/>
      <c r="F53" s="59"/>
      <c r="G53" s="59"/>
      <c r="H53" s="59"/>
      <c r="I53" s="59"/>
      <c r="J53" s="59"/>
      <c r="K53" s="144"/>
      <c r="L53" s="223"/>
      <c r="M53" s="129"/>
      <c r="N53" s="224"/>
      <c r="O53" s="67">
        <f>IF(C53=0,"",C53/B52)</f>
        <v>0.73626373626373631</v>
      </c>
      <c r="P53" s="68">
        <v>67</v>
      </c>
      <c r="Q53" s="231">
        <f t="shared" ref="Q53:Q60" si="4">IF(P53=0,"",P53/P52)</f>
        <v>0.73626373626373631</v>
      </c>
      <c r="R53" s="231">
        <f t="shared" ref="R53:R60" si="5">IF(P53=0,"",100%-Q53)</f>
        <v>0.26373626373626369</v>
      </c>
    </row>
    <row r="54" spans="1:19" ht="15.75" customHeight="1" x14ac:dyDescent="0.25">
      <c r="A54" s="58">
        <v>1502</v>
      </c>
      <c r="B54" s="59"/>
      <c r="C54" s="59"/>
      <c r="D54" s="59">
        <v>54</v>
      </c>
      <c r="E54" s="59"/>
      <c r="F54" s="59"/>
      <c r="G54" s="59"/>
      <c r="H54" s="59"/>
      <c r="I54" s="59"/>
      <c r="J54" s="59"/>
      <c r="K54" s="144"/>
      <c r="L54" s="223"/>
      <c r="M54" s="129"/>
      <c r="N54" s="224"/>
      <c r="O54" s="67">
        <f>IF(D54=0,"",D54/C53)</f>
        <v>0.80597014925373134</v>
      </c>
      <c r="P54" s="68">
        <v>63</v>
      </c>
      <c r="Q54" s="231">
        <f t="shared" si="4"/>
        <v>0.94029850746268662</v>
      </c>
      <c r="R54" s="231">
        <f t="shared" si="5"/>
        <v>5.9701492537313383E-2</v>
      </c>
      <c r="S54" s="8">
        <f>P54/P52</f>
        <v>0.69230769230769229</v>
      </c>
    </row>
    <row r="55" spans="1:19" ht="15.75" customHeight="1" x14ac:dyDescent="0.25">
      <c r="A55" s="58">
        <v>1601</v>
      </c>
      <c r="B55" s="59"/>
      <c r="C55" s="59"/>
      <c r="D55" s="59"/>
      <c r="E55" s="59">
        <v>44</v>
      </c>
      <c r="F55" s="59"/>
      <c r="G55" s="59"/>
      <c r="H55" s="59"/>
      <c r="I55" s="59"/>
      <c r="J55" s="59"/>
      <c r="K55" s="144"/>
      <c r="L55" s="223"/>
      <c r="M55" s="129"/>
      <c r="N55" s="224"/>
      <c r="O55" s="67">
        <f>IF(E55=0,"",E55/D54)</f>
        <v>0.81481481481481477</v>
      </c>
      <c r="P55" s="68">
        <v>55</v>
      </c>
      <c r="Q55" s="231">
        <f t="shared" si="4"/>
        <v>0.87301587301587302</v>
      </c>
      <c r="R55" s="231">
        <f t="shared" si="5"/>
        <v>0.12698412698412698</v>
      </c>
    </row>
    <row r="56" spans="1:19" ht="15.75" customHeight="1" x14ac:dyDescent="0.25">
      <c r="A56" s="58">
        <v>1602</v>
      </c>
      <c r="B56" s="59"/>
      <c r="C56" s="59"/>
      <c r="D56" s="59"/>
      <c r="E56" s="59"/>
      <c r="F56" s="59">
        <v>41</v>
      </c>
      <c r="G56" s="59"/>
      <c r="H56" s="59"/>
      <c r="I56" s="59"/>
      <c r="J56" s="59"/>
      <c r="K56" s="144"/>
      <c r="L56" s="223"/>
      <c r="M56" s="129"/>
      <c r="N56" s="224"/>
      <c r="O56" s="67">
        <f>IF(F56=0,"",F56/E55)</f>
        <v>0.93181818181818177</v>
      </c>
      <c r="P56" s="68">
        <v>53</v>
      </c>
      <c r="Q56" s="231">
        <f t="shared" si="4"/>
        <v>0.96363636363636362</v>
      </c>
      <c r="R56" s="231">
        <f t="shared" si="5"/>
        <v>3.6363636363636376E-2</v>
      </c>
    </row>
    <row r="57" spans="1:19" ht="15.75" customHeight="1" x14ac:dyDescent="0.25">
      <c r="A57" s="58">
        <v>1701</v>
      </c>
      <c r="B57" s="59"/>
      <c r="C57" s="59"/>
      <c r="D57" s="59"/>
      <c r="E57" s="59"/>
      <c r="F57" s="59"/>
      <c r="G57" s="59">
        <v>38</v>
      </c>
      <c r="H57" s="59"/>
      <c r="I57" s="59"/>
      <c r="J57" s="59"/>
      <c r="K57" s="144"/>
      <c r="L57" s="223"/>
      <c r="M57" s="129"/>
      <c r="N57" s="224"/>
      <c r="O57" s="67">
        <f>IF(G57=0,"",G57/F56)</f>
        <v>0.92682926829268297</v>
      </c>
      <c r="P57" s="68">
        <v>49</v>
      </c>
      <c r="Q57" s="231">
        <f t="shared" si="4"/>
        <v>0.92452830188679247</v>
      </c>
      <c r="R57" s="231">
        <f t="shared" si="5"/>
        <v>7.547169811320753E-2</v>
      </c>
    </row>
    <row r="58" spans="1:19" ht="15.75" customHeight="1" x14ac:dyDescent="0.25">
      <c r="A58" s="58">
        <v>1702</v>
      </c>
      <c r="B58" s="59"/>
      <c r="C58" s="59"/>
      <c r="D58" s="59"/>
      <c r="E58" s="59"/>
      <c r="F58" s="59"/>
      <c r="G58" s="59"/>
      <c r="H58" s="59">
        <v>38</v>
      </c>
      <c r="I58" s="59"/>
      <c r="J58" s="59"/>
      <c r="K58" s="144"/>
      <c r="L58" s="223"/>
      <c r="M58" s="129"/>
      <c r="N58" s="224"/>
      <c r="O58" s="67">
        <f>IF(H58=0,"",H58/G57)</f>
        <v>1</v>
      </c>
      <c r="P58" s="68">
        <v>45</v>
      </c>
      <c r="Q58" s="231">
        <f t="shared" si="4"/>
        <v>0.91836734693877553</v>
      </c>
      <c r="R58" s="231">
        <f t="shared" si="5"/>
        <v>8.1632653061224469E-2</v>
      </c>
    </row>
    <row r="59" spans="1:19" ht="15.75" customHeight="1" x14ac:dyDescent="0.25">
      <c r="A59" s="58">
        <v>1801</v>
      </c>
      <c r="B59" s="59"/>
      <c r="C59" s="59"/>
      <c r="D59" s="59"/>
      <c r="E59" s="59"/>
      <c r="F59" s="59"/>
      <c r="G59" s="59"/>
      <c r="H59" s="59"/>
      <c r="I59" s="59">
        <v>42</v>
      </c>
      <c r="J59" s="59"/>
      <c r="K59" s="144"/>
      <c r="L59" s="223"/>
      <c r="M59" s="129"/>
      <c r="N59" s="224"/>
      <c r="O59" s="67">
        <f>IF(I59=0,"",I59/H58)</f>
        <v>1.1052631578947369</v>
      </c>
      <c r="P59" s="68">
        <v>43</v>
      </c>
      <c r="Q59" s="231">
        <f t="shared" si="4"/>
        <v>0.9555555555555556</v>
      </c>
      <c r="R59" s="231">
        <f t="shared" si="5"/>
        <v>4.4444444444444398E-2</v>
      </c>
    </row>
    <row r="60" spans="1:19" ht="15.75" customHeight="1" x14ac:dyDescent="0.25">
      <c r="A60" s="58">
        <v>1802</v>
      </c>
      <c r="B60" s="59"/>
      <c r="C60" s="59"/>
      <c r="D60" s="59"/>
      <c r="E60" s="59"/>
      <c r="F60" s="59"/>
      <c r="G60" s="59"/>
      <c r="H60" s="59"/>
      <c r="I60" s="59"/>
      <c r="J60" s="59">
        <v>42</v>
      </c>
      <c r="K60" s="144">
        <v>33</v>
      </c>
      <c r="L60" s="223"/>
      <c r="M60" s="129"/>
      <c r="N60" s="224"/>
      <c r="O60" s="71">
        <f>IF(J60=0,"",J60/I59)</f>
        <v>1</v>
      </c>
      <c r="P60" s="68">
        <v>43</v>
      </c>
      <c r="Q60" s="71">
        <f t="shared" si="4"/>
        <v>1</v>
      </c>
      <c r="R60" s="71">
        <f t="shared" si="5"/>
        <v>0</v>
      </c>
    </row>
    <row r="61" spans="1:19" ht="15.75" customHeight="1" x14ac:dyDescent="0.25">
      <c r="A61" s="58">
        <v>1901</v>
      </c>
      <c r="B61" s="59"/>
      <c r="C61" s="59"/>
      <c r="D61" s="59"/>
      <c r="E61" s="59"/>
      <c r="F61" s="59"/>
      <c r="G61" s="59"/>
      <c r="H61" s="59"/>
      <c r="I61" s="59"/>
      <c r="J61" s="59">
        <v>6</v>
      </c>
      <c r="K61" s="144">
        <v>5</v>
      </c>
      <c r="L61" s="223"/>
      <c r="M61" s="129"/>
      <c r="N61" s="225"/>
      <c r="O61" s="105"/>
      <c r="P61" s="68">
        <v>10</v>
      </c>
      <c r="Q61" s="105"/>
      <c r="R61" s="239"/>
    </row>
    <row r="62" spans="1:19" ht="15.75" customHeight="1" x14ac:dyDescent="0.25">
      <c r="A62" s="58">
        <v>1902</v>
      </c>
      <c r="B62" s="59"/>
      <c r="C62" s="59"/>
      <c r="D62" s="59"/>
      <c r="E62" s="59"/>
      <c r="F62" s="59"/>
      <c r="G62" s="59"/>
      <c r="H62" s="59"/>
      <c r="I62" s="59"/>
      <c r="J62" s="59">
        <v>2</v>
      </c>
      <c r="K62" s="144">
        <v>2</v>
      </c>
      <c r="L62" s="223"/>
      <c r="M62" s="129"/>
      <c r="N62" s="225"/>
      <c r="O62" s="233"/>
      <c r="P62" s="109">
        <v>5</v>
      </c>
      <c r="Q62" s="234"/>
      <c r="R62" s="233"/>
    </row>
    <row r="63" spans="1:19" ht="15.75" customHeight="1" x14ac:dyDescent="0.25">
      <c r="A63" s="58">
        <v>2001</v>
      </c>
      <c r="B63" s="59"/>
      <c r="C63" s="59"/>
      <c r="D63" s="59"/>
      <c r="E63" s="59"/>
      <c r="F63" s="59"/>
      <c r="G63" s="59"/>
      <c r="H63" s="59"/>
      <c r="I63" s="59"/>
      <c r="J63" s="59">
        <v>2</v>
      </c>
      <c r="K63" s="144">
        <v>2</v>
      </c>
      <c r="L63" s="223"/>
      <c r="M63" s="129"/>
      <c r="N63" s="225"/>
      <c r="O63" s="233"/>
      <c r="P63" s="109">
        <v>3</v>
      </c>
      <c r="Q63" s="234"/>
      <c r="R63" s="233"/>
    </row>
    <row r="64" spans="1:19" ht="15.75" customHeight="1" x14ac:dyDescent="0.25">
      <c r="A64" s="58">
        <v>2002</v>
      </c>
      <c r="B64" s="59"/>
      <c r="C64" s="59"/>
      <c r="D64" s="59"/>
      <c r="E64" s="59"/>
      <c r="F64" s="59"/>
      <c r="G64" s="59"/>
      <c r="H64" s="59"/>
      <c r="I64" s="59"/>
      <c r="J64" s="59">
        <v>1</v>
      </c>
      <c r="K64" s="144">
        <v>1</v>
      </c>
      <c r="L64" s="223"/>
      <c r="M64" s="129"/>
      <c r="N64" s="225"/>
      <c r="O64" s="233"/>
      <c r="P64" s="109">
        <v>1</v>
      </c>
      <c r="Q64" s="234"/>
      <c r="R64" s="233"/>
    </row>
    <row r="65" spans="1:19" ht="15.75" customHeight="1" x14ac:dyDescent="0.25">
      <c r="A65" s="58">
        <v>2101</v>
      </c>
      <c r="B65" s="59"/>
      <c r="C65" s="59"/>
      <c r="D65" s="59"/>
      <c r="E65" s="59"/>
      <c r="F65" s="59"/>
      <c r="G65" s="59"/>
      <c r="H65" s="59"/>
      <c r="I65" s="59"/>
      <c r="J65" s="59"/>
      <c r="K65" s="144"/>
      <c r="L65" s="223"/>
      <c r="M65" s="129"/>
      <c r="N65" s="225"/>
      <c r="O65" s="129"/>
      <c r="P65" s="225"/>
      <c r="Q65" s="124"/>
      <c r="R65" s="233"/>
    </row>
    <row r="66" spans="1:19" ht="15.75" customHeight="1" x14ac:dyDescent="0.25">
      <c r="A66" s="58">
        <v>2102</v>
      </c>
      <c r="B66" s="59"/>
      <c r="C66" s="59"/>
      <c r="D66" s="59"/>
      <c r="E66" s="59"/>
      <c r="F66" s="59"/>
      <c r="G66" s="59"/>
      <c r="H66" s="59"/>
      <c r="I66" s="59"/>
      <c r="J66" s="59"/>
      <c r="K66" s="144"/>
      <c r="L66" s="223"/>
      <c r="M66" s="129"/>
      <c r="N66" s="225"/>
      <c r="O66" s="191" t="s">
        <v>83</v>
      </c>
      <c r="P66" s="82">
        <v>36</v>
      </c>
      <c r="Q66" s="83">
        <f>K69</f>
        <v>43</v>
      </c>
      <c r="R66" s="193" t="s">
        <v>11</v>
      </c>
    </row>
    <row r="67" spans="1:19" ht="15.75" customHeight="1" x14ac:dyDescent="0.25">
      <c r="A67" s="58">
        <v>2201</v>
      </c>
      <c r="B67" s="59"/>
      <c r="C67" s="59"/>
      <c r="D67" s="59"/>
      <c r="E67" s="59"/>
      <c r="F67" s="59"/>
      <c r="G67" s="59"/>
      <c r="H67" s="59"/>
      <c r="I67" s="59"/>
      <c r="J67" s="59"/>
      <c r="K67" s="144"/>
      <c r="L67" s="223"/>
      <c r="M67" s="129"/>
      <c r="N67" s="225"/>
      <c r="O67" s="192" t="s">
        <v>85</v>
      </c>
      <c r="P67" s="86">
        <f>P66/B52</f>
        <v>0.39560439560439559</v>
      </c>
      <c r="Q67" s="87">
        <f>P66/Q66</f>
        <v>0.83720930232558144</v>
      </c>
      <c r="R67" s="194" t="s">
        <v>86</v>
      </c>
    </row>
    <row r="68" spans="1:19" ht="15.75" customHeight="1" x14ac:dyDescent="0.25">
      <c r="A68" s="58">
        <v>2202</v>
      </c>
      <c r="B68" s="59"/>
      <c r="C68" s="59"/>
      <c r="D68" s="59"/>
      <c r="E68" s="59"/>
      <c r="F68" s="59"/>
      <c r="G68" s="59"/>
      <c r="H68" s="59"/>
      <c r="I68" s="59"/>
      <c r="J68" s="59"/>
      <c r="K68" s="144"/>
      <c r="L68" s="226"/>
      <c r="M68" s="227"/>
      <c r="N68" s="228"/>
      <c r="O68" s="90"/>
      <c r="P68" s="91"/>
      <c r="Q68" s="91"/>
      <c r="R68" s="113"/>
    </row>
    <row r="69" spans="1:19" ht="18" customHeight="1" x14ac:dyDescent="0.25">
      <c r="A69" s="28"/>
      <c r="B69" s="280" t="s">
        <v>111</v>
      </c>
      <c r="C69" s="280"/>
      <c r="D69" s="280"/>
      <c r="E69" s="280"/>
      <c r="F69" s="280"/>
      <c r="G69" s="280"/>
      <c r="H69" s="280"/>
      <c r="I69" s="280"/>
      <c r="J69" s="280"/>
      <c r="K69" s="93">
        <f>SUM(K52:K65)</f>
        <v>43</v>
      </c>
      <c r="L69" s="94">
        <f>IF(K60=0,"",K60/B52)</f>
        <v>0.36263736263736263</v>
      </c>
      <c r="M69" s="94">
        <f>IF(K69=0,"",K69/B52)</f>
        <v>0.47252747252747251</v>
      </c>
      <c r="N69" s="94">
        <f>IF(K60=0,"",M69-L69)</f>
        <v>0.10989010989010989</v>
      </c>
      <c r="O69" s="3"/>
      <c r="P69" s="29"/>
      <c r="Q69" s="22"/>
      <c r="R69" s="3"/>
    </row>
    <row r="70" spans="1:19" ht="12.75" customHeight="1" x14ac:dyDescent="0.2"/>
    <row r="71" spans="1:19" ht="12.75" customHeight="1" x14ac:dyDescent="0.2">
      <c r="L71" s="3"/>
      <c r="M71" s="3"/>
      <c r="O71" s="3"/>
    </row>
    <row r="72" spans="1:19" ht="26.25" customHeight="1" x14ac:dyDescent="0.4">
      <c r="A72" s="2"/>
      <c r="B72" s="270" t="s">
        <v>99</v>
      </c>
      <c r="C72" s="271"/>
      <c r="D72" s="271"/>
      <c r="E72" s="271"/>
      <c r="F72" s="271"/>
      <c r="G72" s="271"/>
      <c r="H72" s="271"/>
      <c r="I72" s="271"/>
      <c r="J72" s="271"/>
      <c r="K72" s="179" t="s">
        <v>94</v>
      </c>
      <c r="L72" s="57"/>
      <c r="M72" s="57"/>
      <c r="N72" s="29"/>
      <c r="O72" s="3"/>
      <c r="P72" s="29"/>
      <c r="Q72" s="29"/>
      <c r="R72" s="29"/>
    </row>
    <row r="73" spans="1:19" ht="20.25" customHeight="1" x14ac:dyDescent="0.2">
      <c r="A73" s="293" t="s">
        <v>10</v>
      </c>
      <c r="B73" s="273" t="s">
        <v>100</v>
      </c>
      <c r="C73" s="274"/>
      <c r="D73" s="274"/>
      <c r="E73" s="274"/>
      <c r="F73" s="274"/>
      <c r="G73" s="274"/>
      <c r="H73" s="274"/>
      <c r="I73" s="274"/>
      <c r="J73" s="275"/>
      <c r="K73" s="276" t="s">
        <v>11</v>
      </c>
      <c r="L73" s="269" t="s">
        <v>3</v>
      </c>
      <c r="M73" s="269" t="s">
        <v>4</v>
      </c>
      <c r="N73" s="278" t="s">
        <v>5</v>
      </c>
      <c r="O73" s="269" t="s">
        <v>6</v>
      </c>
      <c r="P73" s="267" t="s">
        <v>7</v>
      </c>
      <c r="Q73" s="267" t="s">
        <v>8</v>
      </c>
      <c r="R73" s="269" t="s">
        <v>101</v>
      </c>
    </row>
    <row r="74" spans="1:19" ht="15.75" customHeight="1" x14ac:dyDescent="0.25">
      <c r="A74" s="268"/>
      <c r="B74" s="58" t="s">
        <v>102</v>
      </c>
      <c r="C74" s="58" t="s">
        <v>103</v>
      </c>
      <c r="D74" s="58" t="s">
        <v>104</v>
      </c>
      <c r="E74" s="58" t="s">
        <v>105</v>
      </c>
      <c r="F74" s="58" t="s">
        <v>106</v>
      </c>
      <c r="G74" s="58" t="s">
        <v>107</v>
      </c>
      <c r="H74" s="58" t="s">
        <v>108</v>
      </c>
      <c r="I74" s="58" t="s">
        <v>109</v>
      </c>
      <c r="J74" s="58" t="s">
        <v>110</v>
      </c>
      <c r="K74" s="277"/>
      <c r="L74" s="268"/>
      <c r="M74" s="268"/>
      <c r="N74" s="268"/>
      <c r="O74" s="268"/>
      <c r="P74" s="268"/>
      <c r="Q74" s="268"/>
      <c r="R74" s="268"/>
    </row>
    <row r="75" spans="1:19" ht="15.75" customHeight="1" x14ac:dyDescent="0.25">
      <c r="A75" s="58">
        <v>1501</v>
      </c>
      <c r="B75" s="59">
        <v>49</v>
      </c>
      <c r="C75" s="59"/>
      <c r="D75" s="59"/>
      <c r="E75" s="59"/>
      <c r="F75" s="59"/>
      <c r="G75" s="59"/>
      <c r="H75" s="59"/>
      <c r="I75" s="59"/>
      <c r="J75" s="59"/>
      <c r="K75" s="144"/>
      <c r="L75" s="220"/>
      <c r="M75" s="221"/>
      <c r="N75" s="222"/>
      <c r="O75" s="229"/>
      <c r="P75" s="63">
        <f>B75</f>
        <v>49</v>
      </c>
      <c r="Q75" s="230"/>
      <c r="R75" s="229"/>
    </row>
    <row r="76" spans="1:19" ht="15.75" customHeight="1" x14ac:dyDescent="0.25">
      <c r="A76" s="58">
        <v>1502</v>
      </c>
      <c r="B76" s="59"/>
      <c r="C76" s="59">
        <v>33</v>
      </c>
      <c r="D76" s="59"/>
      <c r="E76" s="59"/>
      <c r="F76" s="59"/>
      <c r="G76" s="59"/>
      <c r="H76" s="59"/>
      <c r="I76" s="59"/>
      <c r="J76" s="59"/>
      <c r="K76" s="144"/>
      <c r="L76" s="223"/>
      <c r="M76" s="129"/>
      <c r="N76" s="224"/>
      <c r="O76" s="67">
        <f>IF(C76=0,"",C76/B75)</f>
        <v>0.67346938775510201</v>
      </c>
      <c r="P76" s="68">
        <v>33</v>
      </c>
      <c r="Q76" s="231">
        <f t="shared" ref="Q76:Q83" si="6">IF(P76=0,"",P76/P75)</f>
        <v>0.67346938775510201</v>
      </c>
      <c r="R76" s="231">
        <f t="shared" ref="R76:R83" si="7">IF(P76=0,"",100%-Q76)</f>
        <v>0.32653061224489799</v>
      </c>
    </row>
    <row r="77" spans="1:19" ht="15.75" customHeight="1" x14ac:dyDescent="0.25">
      <c r="A77" s="58">
        <v>1601</v>
      </c>
      <c r="B77" s="59"/>
      <c r="C77" s="59"/>
      <c r="D77" s="59">
        <v>26</v>
      </c>
      <c r="E77" s="59"/>
      <c r="F77" s="59"/>
      <c r="G77" s="59"/>
      <c r="H77" s="59"/>
      <c r="I77" s="59"/>
      <c r="J77" s="59"/>
      <c r="K77" s="144"/>
      <c r="L77" s="223"/>
      <c r="M77" s="129"/>
      <c r="N77" s="224"/>
      <c r="O77" s="67">
        <f>IF(D77=0,"",D77/C76)</f>
        <v>0.78787878787878785</v>
      </c>
      <c r="P77" s="68">
        <v>33</v>
      </c>
      <c r="Q77" s="231">
        <f t="shared" si="6"/>
        <v>1</v>
      </c>
      <c r="R77" s="231">
        <f t="shared" si="7"/>
        <v>0</v>
      </c>
      <c r="S77" s="8">
        <f>P77/P75</f>
        <v>0.67346938775510201</v>
      </c>
    </row>
    <row r="78" spans="1:19" ht="15.75" customHeight="1" x14ac:dyDescent="0.25">
      <c r="A78" s="58">
        <v>1602</v>
      </c>
      <c r="B78" s="59"/>
      <c r="C78" s="59"/>
      <c r="D78" s="59"/>
      <c r="E78" s="59">
        <v>25</v>
      </c>
      <c r="F78" s="59"/>
      <c r="G78" s="59"/>
      <c r="H78" s="59"/>
      <c r="I78" s="59"/>
      <c r="J78" s="59"/>
      <c r="K78" s="144"/>
      <c r="L78" s="223"/>
      <c r="M78" s="129"/>
      <c r="N78" s="224"/>
      <c r="O78" s="67">
        <f>IF(E78=0,"",E78/D77)</f>
        <v>0.96153846153846156</v>
      </c>
      <c r="P78" s="68">
        <v>31</v>
      </c>
      <c r="Q78" s="231">
        <f t="shared" si="6"/>
        <v>0.93939393939393945</v>
      </c>
      <c r="R78" s="231">
        <f t="shared" si="7"/>
        <v>6.0606060606060552E-2</v>
      </c>
    </row>
    <row r="79" spans="1:19" ht="15.75" customHeight="1" x14ac:dyDescent="0.25">
      <c r="A79" s="58">
        <v>1701</v>
      </c>
      <c r="B79" s="59"/>
      <c r="C79" s="59"/>
      <c r="D79" s="59"/>
      <c r="E79" s="59"/>
      <c r="F79" s="59">
        <v>25</v>
      </c>
      <c r="G79" s="59"/>
      <c r="H79" s="59"/>
      <c r="I79" s="59"/>
      <c r="J79" s="59"/>
      <c r="K79" s="144"/>
      <c r="L79" s="223"/>
      <c r="M79" s="129"/>
      <c r="N79" s="224"/>
      <c r="O79" s="67">
        <f>IF(F79=0,"",F79/E78)</f>
        <v>1</v>
      </c>
      <c r="P79" s="68">
        <v>30</v>
      </c>
      <c r="Q79" s="231">
        <f t="shared" si="6"/>
        <v>0.967741935483871</v>
      </c>
      <c r="R79" s="231">
        <f t="shared" si="7"/>
        <v>3.2258064516129004E-2</v>
      </c>
    </row>
    <row r="80" spans="1:19" ht="15.75" customHeight="1" x14ac:dyDescent="0.25">
      <c r="A80" s="58">
        <v>1702</v>
      </c>
      <c r="B80" s="59"/>
      <c r="C80" s="59"/>
      <c r="D80" s="59"/>
      <c r="E80" s="59"/>
      <c r="F80" s="59"/>
      <c r="G80" s="59">
        <v>25</v>
      </c>
      <c r="H80" s="59"/>
      <c r="I80" s="59"/>
      <c r="J80" s="59"/>
      <c r="K80" s="144"/>
      <c r="L80" s="223"/>
      <c r="M80" s="129"/>
      <c r="N80" s="224"/>
      <c r="O80" s="67">
        <f>IF(G80=0,"",G80/F79)</f>
        <v>1</v>
      </c>
      <c r="P80" s="68">
        <v>29</v>
      </c>
      <c r="Q80" s="231">
        <f t="shared" si="6"/>
        <v>0.96666666666666667</v>
      </c>
      <c r="R80" s="231">
        <f t="shared" si="7"/>
        <v>3.3333333333333326E-2</v>
      </c>
    </row>
    <row r="81" spans="1:18" ht="15.75" customHeight="1" x14ac:dyDescent="0.25">
      <c r="A81" s="58">
        <v>1801</v>
      </c>
      <c r="B81" s="59"/>
      <c r="C81" s="59"/>
      <c r="D81" s="59"/>
      <c r="E81" s="59"/>
      <c r="F81" s="59"/>
      <c r="G81" s="59"/>
      <c r="H81" s="59">
        <v>25</v>
      </c>
      <c r="I81" s="59"/>
      <c r="J81" s="59"/>
      <c r="K81" s="144"/>
      <c r="L81" s="223"/>
      <c r="M81" s="129"/>
      <c r="N81" s="224"/>
      <c r="O81" s="67">
        <f>IF(H81=0,"",H81/G80)</f>
        <v>1</v>
      </c>
      <c r="P81" s="68">
        <v>28</v>
      </c>
      <c r="Q81" s="231">
        <f t="shared" si="6"/>
        <v>0.96551724137931039</v>
      </c>
      <c r="R81" s="231">
        <f t="shared" si="7"/>
        <v>3.4482758620689613E-2</v>
      </c>
    </row>
    <row r="82" spans="1:18" ht="15.75" customHeight="1" x14ac:dyDescent="0.25">
      <c r="A82" s="58">
        <v>1802</v>
      </c>
      <c r="B82" s="59"/>
      <c r="C82" s="59"/>
      <c r="D82" s="59"/>
      <c r="E82" s="59"/>
      <c r="F82" s="59"/>
      <c r="G82" s="59"/>
      <c r="H82" s="59"/>
      <c r="I82" s="59">
        <v>25</v>
      </c>
      <c r="J82" s="59"/>
      <c r="K82" s="144"/>
      <c r="L82" s="223"/>
      <c r="M82" s="129"/>
      <c r="N82" s="224"/>
      <c r="O82" s="67">
        <f>IF(I82=0,"",I82/H81)</f>
        <v>1</v>
      </c>
      <c r="P82" s="68">
        <v>27</v>
      </c>
      <c r="Q82" s="231">
        <f t="shared" si="6"/>
        <v>0.9642857142857143</v>
      </c>
      <c r="R82" s="231">
        <f t="shared" si="7"/>
        <v>3.5714285714285698E-2</v>
      </c>
    </row>
    <row r="83" spans="1:18" ht="15.75" customHeight="1" x14ac:dyDescent="0.25">
      <c r="A83" s="58">
        <v>1901</v>
      </c>
      <c r="B83" s="59"/>
      <c r="C83" s="59"/>
      <c r="D83" s="59"/>
      <c r="E83" s="59"/>
      <c r="F83" s="59"/>
      <c r="G83" s="59"/>
      <c r="H83" s="59"/>
      <c r="I83" s="59"/>
      <c r="J83" s="59">
        <v>22</v>
      </c>
      <c r="K83" s="144">
        <v>19</v>
      </c>
      <c r="L83" s="223"/>
      <c r="M83" s="129"/>
      <c r="N83" s="224"/>
      <c r="O83" s="71">
        <f>IF(J83=0,"",J83/I82)</f>
        <v>0.88</v>
      </c>
      <c r="P83" s="68">
        <v>26</v>
      </c>
      <c r="Q83" s="71">
        <f t="shared" si="6"/>
        <v>0.96296296296296291</v>
      </c>
      <c r="R83" s="71">
        <f t="shared" si="7"/>
        <v>3.703703703703709E-2</v>
      </c>
    </row>
    <row r="84" spans="1:18" ht="15.75" customHeight="1" x14ac:dyDescent="0.25">
      <c r="A84" s="58">
        <v>1902</v>
      </c>
      <c r="B84" s="59"/>
      <c r="C84" s="59"/>
      <c r="D84" s="59"/>
      <c r="E84" s="59"/>
      <c r="F84" s="59"/>
      <c r="G84" s="59"/>
      <c r="H84" s="59"/>
      <c r="I84" s="59"/>
      <c r="J84" s="59">
        <v>8</v>
      </c>
      <c r="K84" s="144">
        <v>2</v>
      </c>
      <c r="L84" s="223"/>
      <c r="M84" s="129"/>
      <c r="N84" s="225"/>
      <c r="O84" s="105"/>
      <c r="P84" s="68">
        <v>8</v>
      </c>
      <c r="Q84" s="105"/>
      <c r="R84" s="239"/>
    </row>
    <row r="85" spans="1:18" ht="15.75" customHeight="1" x14ac:dyDescent="0.25">
      <c r="A85" s="58">
        <v>2001</v>
      </c>
      <c r="B85" s="59"/>
      <c r="C85" s="59"/>
      <c r="D85" s="59"/>
      <c r="E85" s="59"/>
      <c r="F85" s="59"/>
      <c r="G85" s="59"/>
      <c r="H85" s="59"/>
      <c r="I85" s="59"/>
      <c r="J85" s="59">
        <v>4</v>
      </c>
      <c r="K85" s="144">
        <v>4</v>
      </c>
      <c r="L85" s="223"/>
      <c r="M85" s="129"/>
      <c r="N85" s="225"/>
      <c r="O85" s="233"/>
      <c r="P85" s="109">
        <v>4</v>
      </c>
      <c r="Q85" s="234"/>
      <c r="R85" s="233"/>
    </row>
    <row r="86" spans="1:18" ht="15.75" customHeight="1" x14ac:dyDescent="0.25">
      <c r="A86" s="58">
        <v>2002</v>
      </c>
      <c r="B86" s="59"/>
      <c r="C86" s="59"/>
      <c r="D86" s="59"/>
      <c r="E86" s="59"/>
      <c r="F86" s="59"/>
      <c r="G86" s="59"/>
      <c r="H86" s="59"/>
      <c r="I86" s="59"/>
      <c r="J86" s="59"/>
      <c r="K86" s="144"/>
      <c r="L86" s="223"/>
      <c r="M86" s="129"/>
      <c r="N86" s="225"/>
      <c r="O86" s="233"/>
      <c r="P86" s="109"/>
      <c r="Q86" s="234"/>
      <c r="R86" s="233"/>
    </row>
    <row r="87" spans="1:18" ht="15.75" customHeight="1" x14ac:dyDescent="0.25">
      <c r="A87" s="58">
        <v>2101</v>
      </c>
      <c r="B87" s="59"/>
      <c r="C87" s="59"/>
      <c r="D87" s="59"/>
      <c r="E87" s="59"/>
      <c r="F87" s="59"/>
      <c r="G87" s="59"/>
      <c r="H87" s="59"/>
      <c r="I87" s="59"/>
      <c r="J87" s="59"/>
      <c r="K87" s="144"/>
      <c r="L87" s="223"/>
      <c r="M87" s="129"/>
      <c r="N87" s="225"/>
      <c r="O87" s="233"/>
      <c r="P87" s="109"/>
      <c r="Q87" s="234"/>
      <c r="R87" s="233"/>
    </row>
    <row r="88" spans="1:18" ht="15.75" customHeight="1" x14ac:dyDescent="0.25">
      <c r="A88" s="58">
        <v>2102</v>
      </c>
      <c r="B88" s="59"/>
      <c r="C88" s="59"/>
      <c r="D88" s="59"/>
      <c r="E88" s="59"/>
      <c r="F88" s="59"/>
      <c r="G88" s="59"/>
      <c r="H88" s="59"/>
      <c r="I88" s="59"/>
      <c r="J88" s="59"/>
      <c r="K88" s="144"/>
      <c r="L88" s="223"/>
      <c r="M88" s="129"/>
      <c r="N88" s="225"/>
      <c r="O88" s="129"/>
      <c r="P88" s="225"/>
      <c r="Q88" s="124"/>
      <c r="R88" s="233"/>
    </row>
    <row r="89" spans="1:18" ht="15.75" customHeight="1" x14ac:dyDescent="0.25">
      <c r="A89" s="58">
        <v>2201</v>
      </c>
      <c r="B89" s="59"/>
      <c r="C89" s="59"/>
      <c r="D89" s="59"/>
      <c r="E89" s="59"/>
      <c r="F89" s="59"/>
      <c r="G89" s="59"/>
      <c r="H89" s="59"/>
      <c r="I89" s="59"/>
      <c r="J89" s="59"/>
      <c r="K89" s="144"/>
      <c r="L89" s="223"/>
      <c r="M89" s="129"/>
      <c r="N89" s="225"/>
      <c r="O89" s="191" t="s">
        <v>83</v>
      </c>
      <c r="P89" s="82">
        <v>22</v>
      </c>
      <c r="Q89" s="83">
        <f>IF(SUM(K81:K85)=0,"",SUM(K81:K85))</f>
        <v>25</v>
      </c>
      <c r="R89" s="193" t="s">
        <v>11</v>
      </c>
    </row>
    <row r="90" spans="1:18" ht="15.75" customHeight="1" x14ac:dyDescent="0.25">
      <c r="A90" s="58">
        <v>2202</v>
      </c>
      <c r="B90" s="59"/>
      <c r="C90" s="59"/>
      <c r="D90" s="59"/>
      <c r="E90" s="59"/>
      <c r="F90" s="59"/>
      <c r="G90" s="59"/>
      <c r="H90" s="59"/>
      <c r="I90" s="59"/>
      <c r="J90" s="59"/>
      <c r="K90" s="144"/>
      <c r="L90" s="223"/>
      <c r="M90" s="129"/>
      <c r="N90" s="225"/>
      <c r="O90" s="192" t="s">
        <v>85</v>
      </c>
      <c r="P90" s="86">
        <f>P89/B75</f>
        <v>0.44897959183673469</v>
      </c>
      <c r="Q90" s="87">
        <f>P89/Q89</f>
        <v>0.88</v>
      </c>
      <c r="R90" s="194" t="s">
        <v>86</v>
      </c>
    </row>
    <row r="91" spans="1:18" ht="15.75" customHeight="1" x14ac:dyDescent="0.25">
      <c r="A91" s="58">
        <v>2301</v>
      </c>
      <c r="B91" s="59"/>
      <c r="C91" s="59"/>
      <c r="D91" s="59"/>
      <c r="E91" s="59"/>
      <c r="F91" s="59"/>
      <c r="G91" s="59"/>
      <c r="H91" s="59"/>
      <c r="I91" s="59"/>
      <c r="J91" s="59"/>
      <c r="K91" s="144"/>
      <c r="L91" s="226"/>
      <c r="M91" s="227"/>
      <c r="N91" s="228"/>
      <c r="O91" s="90"/>
      <c r="P91" s="91"/>
      <c r="Q91" s="91"/>
      <c r="R91" s="113"/>
    </row>
    <row r="92" spans="1:18" ht="18" customHeight="1" x14ac:dyDescent="0.25">
      <c r="A92" s="28"/>
      <c r="B92" s="280" t="s">
        <v>111</v>
      </c>
      <c r="C92" s="280"/>
      <c r="D92" s="280"/>
      <c r="E92" s="280"/>
      <c r="F92" s="280"/>
      <c r="G92" s="280"/>
      <c r="H92" s="280"/>
      <c r="I92" s="280"/>
      <c r="J92" s="280"/>
      <c r="K92" s="93">
        <f>SUM(K75:K88)</f>
        <v>25</v>
      </c>
      <c r="L92" s="94">
        <f>IF(K83=0,"",K83/B75)</f>
        <v>0.38775510204081631</v>
      </c>
      <c r="M92" s="94">
        <f>IF(K92=0,"",K92/B75)</f>
        <v>0.51020408163265307</v>
      </c>
      <c r="N92" s="94">
        <f>IF(K83=0,"",M92-L92)</f>
        <v>0.12244897959183676</v>
      </c>
      <c r="O92" s="3"/>
      <c r="P92" s="29"/>
      <c r="Q92" s="22"/>
      <c r="R92" s="3"/>
    </row>
    <row r="93" spans="1:18" ht="12.75" customHeight="1" x14ac:dyDescent="0.2"/>
    <row r="94" spans="1:18" ht="12.75" customHeight="1" x14ac:dyDescent="0.2">
      <c r="L94" s="3"/>
      <c r="M94" s="3"/>
      <c r="O94" s="3"/>
    </row>
    <row r="95" spans="1:18" ht="26.25" x14ac:dyDescent="0.4">
      <c r="A95" s="2"/>
      <c r="B95" s="270" t="s">
        <v>99</v>
      </c>
      <c r="C95" s="271"/>
      <c r="D95" s="271"/>
      <c r="E95" s="271"/>
      <c r="F95" s="271"/>
      <c r="G95" s="271"/>
      <c r="H95" s="271"/>
      <c r="I95" s="271"/>
      <c r="J95" s="271"/>
      <c r="K95" s="179" t="s">
        <v>97</v>
      </c>
      <c r="L95" s="57"/>
      <c r="M95" s="57"/>
      <c r="N95" s="29"/>
      <c r="O95" s="3"/>
      <c r="P95" s="29"/>
      <c r="Q95" s="29"/>
      <c r="R95" s="29"/>
    </row>
    <row r="96" spans="1:18" ht="20.25" x14ac:dyDescent="0.2">
      <c r="A96" s="293" t="s">
        <v>10</v>
      </c>
      <c r="B96" s="273" t="s">
        <v>100</v>
      </c>
      <c r="C96" s="274"/>
      <c r="D96" s="274"/>
      <c r="E96" s="274"/>
      <c r="F96" s="274"/>
      <c r="G96" s="274"/>
      <c r="H96" s="274"/>
      <c r="I96" s="274"/>
      <c r="J96" s="275"/>
      <c r="K96" s="276" t="s">
        <v>11</v>
      </c>
      <c r="L96" s="269" t="s">
        <v>3</v>
      </c>
      <c r="M96" s="269" t="s">
        <v>4</v>
      </c>
      <c r="N96" s="278" t="s">
        <v>5</v>
      </c>
      <c r="O96" s="269" t="s">
        <v>6</v>
      </c>
      <c r="P96" s="267" t="s">
        <v>7</v>
      </c>
      <c r="Q96" s="267" t="s">
        <v>8</v>
      </c>
      <c r="R96" s="269" t="s">
        <v>101</v>
      </c>
    </row>
    <row r="97" spans="1:19" ht="15.75" x14ac:dyDescent="0.25">
      <c r="A97" s="268"/>
      <c r="B97" s="58" t="s">
        <v>102</v>
      </c>
      <c r="C97" s="58" t="s">
        <v>103</v>
      </c>
      <c r="D97" s="58" t="s">
        <v>104</v>
      </c>
      <c r="E97" s="58" t="s">
        <v>105</v>
      </c>
      <c r="F97" s="58" t="s">
        <v>106</v>
      </c>
      <c r="G97" s="58" t="s">
        <v>107</v>
      </c>
      <c r="H97" s="58" t="s">
        <v>108</v>
      </c>
      <c r="I97" s="58" t="s">
        <v>109</v>
      </c>
      <c r="J97" s="58" t="s">
        <v>110</v>
      </c>
      <c r="K97" s="277"/>
      <c r="L97" s="268"/>
      <c r="M97" s="268"/>
      <c r="N97" s="268"/>
      <c r="O97" s="268"/>
      <c r="P97" s="268"/>
      <c r="Q97" s="268"/>
      <c r="R97" s="268"/>
    </row>
    <row r="98" spans="1:19" ht="15.75" customHeight="1" x14ac:dyDescent="0.25">
      <c r="A98" s="58">
        <v>1502</v>
      </c>
      <c r="B98" s="59">
        <v>74</v>
      </c>
      <c r="C98" s="59"/>
      <c r="D98" s="59"/>
      <c r="E98" s="59"/>
      <c r="F98" s="59"/>
      <c r="G98" s="59"/>
      <c r="H98" s="59"/>
      <c r="I98" s="59"/>
      <c r="J98" s="59"/>
      <c r="K98" s="144"/>
      <c r="L98" s="220"/>
      <c r="M98" s="221"/>
      <c r="N98" s="222"/>
      <c r="O98" s="229"/>
      <c r="P98" s="63">
        <f>B98</f>
        <v>74</v>
      </c>
      <c r="Q98" s="230"/>
      <c r="R98" s="229"/>
    </row>
    <row r="99" spans="1:19" ht="15.75" customHeight="1" x14ac:dyDescent="0.25">
      <c r="A99" s="58">
        <v>1601</v>
      </c>
      <c r="B99" s="59"/>
      <c r="C99" s="59">
        <v>64</v>
      </c>
      <c r="D99" s="59"/>
      <c r="E99" s="59"/>
      <c r="F99" s="59"/>
      <c r="G99" s="59"/>
      <c r="H99" s="59"/>
      <c r="I99" s="59"/>
      <c r="J99" s="59"/>
      <c r="K99" s="144"/>
      <c r="L99" s="223"/>
      <c r="M99" s="129"/>
      <c r="N99" s="224"/>
      <c r="O99" s="67">
        <f>IF(C99=0,"",C99/B98)</f>
        <v>0.86486486486486491</v>
      </c>
      <c r="P99" s="68">
        <v>64</v>
      </c>
      <c r="Q99" s="231">
        <f t="shared" ref="Q99:Q106" si="8">IF(P99=0,"",P99/P98)</f>
        <v>0.86486486486486491</v>
      </c>
      <c r="R99" s="231">
        <f t="shared" ref="R99:R106" si="9">IF(P99=0,"",100%-Q99)</f>
        <v>0.13513513513513509</v>
      </c>
    </row>
    <row r="100" spans="1:19" ht="15.75" customHeight="1" x14ac:dyDescent="0.25">
      <c r="A100" s="58">
        <v>1602</v>
      </c>
      <c r="B100" s="59"/>
      <c r="C100" s="59"/>
      <c r="D100" s="59">
        <v>50</v>
      </c>
      <c r="E100" s="59"/>
      <c r="F100" s="59"/>
      <c r="G100" s="59"/>
      <c r="H100" s="59"/>
      <c r="I100" s="59"/>
      <c r="J100" s="59"/>
      <c r="K100" s="144"/>
      <c r="L100" s="223"/>
      <c r="M100" s="129"/>
      <c r="N100" s="224"/>
      <c r="O100" s="67">
        <f>IF(D100=0,"",D100/C99)</f>
        <v>0.78125</v>
      </c>
      <c r="P100" s="68">
        <v>56</v>
      </c>
      <c r="Q100" s="231">
        <f t="shared" si="8"/>
        <v>0.875</v>
      </c>
      <c r="R100" s="231">
        <f t="shared" si="9"/>
        <v>0.125</v>
      </c>
      <c r="S100" s="8">
        <f>P100/P98</f>
        <v>0.7567567567567568</v>
      </c>
    </row>
    <row r="101" spans="1:19" ht="15.75" customHeight="1" x14ac:dyDescent="0.25">
      <c r="A101" s="58">
        <v>1701</v>
      </c>
      <c r="B101" s="59"/>
      <c r="C101" s="59"/>
      <c r="D101" s="59"/>
      <c r="E101" s="59">
        <v>38</v>
      </c>
      <c r="F101" s="59"/>
      <c r="G101" s="59"/>
      <c r="H101" s="59"/>
      <c r="I101" s="59"/>
      <c r="J101" s="59"/>
      <c r="K101" s="144"/>
      <c r="L101" s="223"/>
      <c r="M101" s="129"/>
      <c r="N101" s="224"/>
      <c r="O101" s="67">
        <f>IF(E101=0,"",E101/D100)</f>
        <v>0.76</v>
      </c>
      <c r="P101" s="68">
        <v>56</v>
      </c>
      <c r="Q101" s="231">
        <f t="shared" si="8"/>
        <v>1</v>
      </c>
      <c r="R101" s="231">
        <f t="shared" si="9"/>
        <v>0</v>
      </c>
    </row>
    <row r="102" spans="1:19" ht="15.75" customHeight="1" x14ac:dyDescent="0.25">
      <c r="A102" s="58">
        <v>1702</v>
      </c>
      <c r="B102" s="59"/>
      <c r="C102" s="59"/>
      <c r="D102" s="59"/>
      <c r="E102" s="59"/>
      <c r="F102" s="59">
        <v>36</v>
      </c>
      <c r="G102" s="59"/>
      <c r="H102" s="59"/>
      <c r="I102" s="59"/>
      <c r="J102" s="59"/>
      <c r="K102" s="144"/>
      <c r="L102" s="223"/>
      <c r="M102" s="129"/>
      <c r="N102" s="224"/>
      <c r="O102" s="67">
        <f>IF(F102=0,"",F102/E101)</f>
        <v>0.94736842105263153</v>
      </c>
      <c r="P102" s="68">
        <v>54</v>
      </c>
      <c r="Q102" s="231">
        <f t="shared" si="8"/>
        <v>0.9642857142857143</v>
      </c>
      <c r="R102" s="231">
        <f t="shared" si="9"/>
        <v>3.5714285714285698E-2</v>
      </c>
    </row>
    <row r="103" spans="1:19" ht="15.75" customHeight="1" x14ac:dyDescent="0.25">
      <c r="A103" s="58">
        <v>1801</v>
      </c>
      <c r="B103" s="59"/>
      <c r="C103" s="59"/>
      <c r="D103" s="59"/>
      <c r="E103" s="59"/>
      <c r="F103" s="59"/>
      <c r="G103" s="59">
        <v>36</v>
      </c>
      <c r="H103" s="59"/>
      <c r="I103" s="59"/>
      <c r="J103" s="59"/>
      <c r="K103" s="144"/>
      <c r="L103" s="223"/>
      <c r="M103" s="129"/>
      <c r="N103" s="224"/>
      <c r="O103" s="67">
        <f>IF(G103=0,"",G103/F102)</f>
        <v>1</v>
      </c>
      <c r="P103" s="68">
        <v>54</v>
      </c>
      <c r="Q103" s="231">
        <f t="shared" si="8"/>
        <v>1</v>
      </c>
      <c r="R103" s="231">
        <f t="shared" si="9"/>
        <v>0</v>
      </c>
    </row>
    <row r="104" spans="1:19" ht="15.75" customHeight="1" x14ac:dyDescent="0.25">
      <c r="A104" s="58">
        <v>1802</v>
      </c>
      <c r="B104" s="59"/>
      <c r="C104" s="59"/>
      <c r="D104" s="59"/>
      <c r="E104" s="59"/>
      <c r="F104" s="59"/>
      <c r="G104" s="59"/>
      <c r="H104" s="59">
        <v>36</v>
      </c>
      <c r="I104" s="59"/>
      <c r="J104" s="59"/>
      <c r="K104" s="144"/>
      <c r="L104" s="223"/>
      <c r="M104" s="129"/>
      <c r="N104" s="224"/>
      <c r="O104" s="67">
        <f>IF(H104=0,"",H104/G103)</f>
        <v>1</v>
      </c>
      <c r="P104" s="68">
        <v>51</v>
      </c>
      <c r="Q104" s="231">
        <f t="shared" si="8"/>
        <v>0.94444444444444442</v>
      </c>
      <c r="R104" s="231">
        <f t="shared" si="9"/>
        <v>5.555555555555558E-2</v>
      </c>
    </row>
    <row r="105" spans="1:19" ht="15.75" customHeight="1" x14ac:dyDescent="0.25">
      <c r="A105" s="58">
        <v>1901</v>
      </c>
      <c r="B105" s="59"/>
      <c r="C105" s="59"/>
      <c r="D105" s="59"/>
      <c r="E105" s="59"/>
      <c r="F105" s="59"/>
      <c r="G105" s="59"/>
      <c r="H105" s="59"/>
      <c r="I105" s="59">
        <v>36</v>
      </c>
      <c r="J105" s="59"/>
      <c r="K105" s="144"/>
      <c r="L105" s="223"/>
      <c r="M105" s="129"/>
      <c r="N105" s="224"/>
      <c r="O105" s="67">
        <f>IF(I105=0,"",I105/H104)</f>
        <v>1</v>
      </c>
      <c r="P105" s="68">
        <v>48</v>
      </c>
      <c r="Q105" s="231">
        <f t="shared" si="8"/>
        <v>0.94117647058823528</v>
      </c>
      <c r="R105" s="231">
        <f t="shared" si="9"/>
        <v>5.8823529411764719E-2</v>
      </c>
    </row>
    <row r="106" spans="1:19" ht="15.75" customHeight="1" x14ac:dyDescent="0.25">
      <c r="A106" s="58">
        <v>1902</v>
      </c>
      <c r="B106" s="59"/>
      <c r="C106" s="59"/>
      <c r="D106" s="59"/>
      <c r="E106" s="59"/>
      <c r="F106" s="59"/>
      <c r="G106" s="59"/>
      <c r="H106" s="59"/>
      <c r="I106" s="59"/>
      <c r="J106" s="59">
        <v>36</v>
      </c>
      <c r="K106" s="144">
        <v>19</v>
      </c>
      <c r="L106" s="223"/>
      <c r="M106" s="129"/>
      <c r="N106" s="224"/>
      <c r="O106" s="71">
        <f>IF(J106=0,"",J106/I105)</f>
        <v>1</v>
      </c>
      <c r="P106" s="68">
        <v>46</v>
      </c>
      <c r="Q106" s="71">
        <f t="shared" si="8"/>
        <v>0.95833333333333337</v>
      </c>
      <c r="R106" s="71">
        <f t="shared" si="9"/>
        <v>4.166666666666663E-2</v>
      </c>
    </row>
    <row r="107" spans="1:19" ht="15.75" customHeight="1" x14ac:dyDescent="0.25">
      <c r="A107" s="58">
        <v>2001</v>
      </c>
      <c r="B107" s="59"/>
      <c r="C107" s="59"/>
      <c r="D107" s="59"/>
      <c r="E107" s="59"/>
      <c r="F107" s="59"/>
      <c r="G107" s="59"/>
      <c r="H107" s="59"/>
      <c r="I107" s="59"/>
      <c r="J107" s="59">
        <v>19</v>
      </c>
      <c r="K107" s="144">
        <v>13</v>
      </c>
      <c r="L107" s="223"/>
      <c r="M107" s="129"/>
      <c r="N107" s="225"/>
      <c r="O107" s="105"/>
      <c r="P107" s="68">
        <v>24</v>
      </c>
      <c r="Q107" s="105"/>
      <c r="R107" s="239"/>
    </row>
    <row r="108" spans="1:19" ht="15.75" customHeight="1" x14ac:dyDescent="0.25">
      <c r="A108" s="58">
        <v>2002</v>
      </c>
      <c r="B108" s="59"/>
      <c r="C108" s="59"/>
      <c r="D108" s="59"/>
      <c r="E108" s="59"/>
      <c r="F108" s="59"/>
      <c r="G108" s="59"/>
      <c r="H108" s="59"/>
      <c r="I108" s="59"/>
      <c r="J108" s="59">
        <v>11</v>
      </c>
      <c r="K108" s="144">
        <v>8</v>
      </c>
      <c r="L108" s="223"/>
      <c r="M108" s="129"/>
      <c r="N108" s="225"/>
      <c r="O108" s="233"/>
      <c r="P108" s="109">
        <v>12</v>
      </c>
      <c r="Q108" s="234"/>
      <c r="R108" s="233"/>
    </row>
    <row r="109" spans="1:19" ht="15.75" customHeight="1" x14ac:dyDescent="0.25">
      <c r="A109" s="58">
        <v>2101</v>
      </c>
      <c r="B109" s="59"/>
      <c r="C109" s="59"/>
      <c r="D109" s="59"/>
      <c r="E109" s="59"/>
      <c r="F109" s="59"/>
      <c r="G109" s="59"/>
      <c r="H109" s="59"/>
      <c r="I109" s="59"/>
      <c r="J109" s="59">
        <v>1</v>
      </c>
      <c r="K109" s="144">
        <v>4</v>
      </c>
      <c r="L109" s="223"/>
      <c r="M109" s="129"/>
      <c r="N109" s="225"/>
      <c r="O109" s="233"/>
      <c r="P109" s="109">
        <v>4</v>
      </c>
      <c r="Q109" s="234"/>
      <c r="R109" s="233"/>
    </row>
    <row r="110" spans="1:19" ht="15.75" customHeight="1" x14ac:dyDescent="0.25">
      <c r="A110" s="58">
        <v>2102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144"/>
      <c r="L110" s="223"/>
      <c r="M110" s="129"/>
      <c r="N110" s="225"/>
      <c r="O110" s="233"/>
      <c r="P110" s="109"/>
      <c r="Q110" s="234"/>
      <c r="R110" s="233"/>
    </row>
    <row r="111" spans="1:19" ht="15.75" customHeight="1" x14ac:dyDescent="0.25">
      <c r="A111" s="58">
        <v>2201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144"/>
      <c r="L111" s="223"/>
      <c r="M111" s="129"/>
      <c r="N111" s="225"/>
      <c r="O111" s="129"/>
      <c r="P111" s="225"/>
      <c r="Q111" s="124"/>
      <c r="R111" s="233"/>
    </row>
    <row r="112" spans="1:19" ht="15.75" customHeight="1" x14ac:dyDescent="0.25">
      <c r="A112" s="58">
        <v>2202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144"/>
      <c r="L112" s="223"/>
      <c r="M112" s="129"/>
      <c r="N112" s="225"/>
      <c r="O112" s="191" t="s">
        <v>83</v>
      </c>
      <c r="P112" s="82">
        <v>39</v>
      </c>
      <c r="Q112" s="83">
        <f>K115</f>
        <v>44</v>
      </c>
      <c r="R112" s="193" t="s">
        <v>11</v>
      </c>
    </row>
    <row r="113" spans="1:19" ht="15.75" customHeight="1" x14ac:dyDescent="0.25">
      <c r="A113" s="58">
        <v>2301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144"/>
      <c r="L113" s="223"/>
      <c r="M113" s="129"/>
      <c r="N113" s="225"/>
      <c r="O113" s="192" t="s">
        <v>85</v>
      </c>
      <c r="P113" s="86">
        <f>IF(P112/B98=0,"",P112/B98)</f>
        <v>0.52702702702702697</v>
      </c>
      <c r="Q113" s="87">
        <f>IF(P112/Q112=0,"",P112/Q112)</f>
        <v>0.88636363636363635</v>
      </c>
      <c r="R113" s="194" t="s">
        <v>86</v>
      </c>
    </row>
    <row r="114" spans="1:19" ht="15.75" x14ac:dyDescent="0.25">
      <c r="A114" s="58">
        <v>2302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144"/>
      <c r="L114" s="226"/>
      <c r="M114" s="227"/>
      <c r="N114" s="228"/>
      <c r="O114" s="90"/>
      <c r="P114" s="91"/>
      <c r="Q114" s="91"/>
      <c r="R114" s="113"/>
    </row>
    <row r="115" spans="1:19" ht="18" customHeight="1" x14ac:dyDescent="0.25">
      <c r="A115" s="28"/>
      <c r="B115" s="280" t="s">
        <v>111</v>
      </c>
      <c r="C115" s="280"/>
      <c r="D115" s="280"/>
      <c r="E115" s="280"/>
      <c r="F115" s="280"/>
      <c r="G115" s="280"/>
      <c r="H115" s="280"/>
      <c r="I115" s="280"/>
      <c r="J115" s="280"/>
      <c r="K115" s="93">
        <f>SUM(K98:K111)</f>
        <v>44</v>
      </c>
      <c r="L115" s="94">
        <f>IF(K106=0,"",K106/B98)</f>
        <v>0.25675675675675674</v>
      </c>
      <c r="M115" s="94">
        <f>IF(K115=0,"",K115/B98)</f>
        <v>0.59459459459459463</v>
      </c>
      <c r="N115" s="94">
        <f>IF(K106=0,"",M115-L115)</f>
        <v>0.33783783783783788</v>
      </c>
      <c r="O115" s="3"/>
      <c r="P115" s="29"/>
      <c r="Q115" s="22"/>
      <c r="R115" s="3"/>
    </row>
    <row r="116" spans="1:19" ht="12.75" customHeight="1" x14ac:dyDescent="0.2">
      <c r="L116" s="3"/>
      <c r="M116" s="3"/>
      <c r="O116" s="3"/>
    </row>
    <row r="117" spans="1:19" ht="12.75" customHeight="1" x14ac:dyDescent="0.2">
      <c r="L117" s="3"/>
      <c r="M117" s="3"/>
      <c r="O117" s="3"/>
    </row>
    <row r="118" spans="1:19" ht="26.25" x14ac:dyDescent="0.4">
      <c r="A118" s="2"/>
      <c r="B118" s="270" t="s">
        <v>99</v>
      </c>
      <c r="C118" s="271"/>
      <c r="D118" s="271"/>
      <c r="E118" s="271"/>
      <c r="F118" s="271"/>
      <c r="G118" s="271"/>
      <c r="H118" s="271"/>
      <c r="I118" s="271"/>
      <c r="J118" s="271"/>
      <c r="K118" s="179" t="s">
        <v>98</v>
      </c>
      <c r="L118" s="57"/>
      <c r="M118" s="57"/>
      <c r="N118" s="29"/>
      <c r="O118" s="3"/>
      <c r="P118" s="29"/>
      <c r="Q118" s="29"/>
      <c r="R118" s="29"/>
    </row>
    <row r="119" spans="1:19" ht="20.25" x14ac:dyDescent="0.2">
      <c r="A119" s="293" t="s">
        <v>10</v>
      </c>
      <c r="B119" s="273" t="s">
        <v>100</v>
      </c>
      <c r="C119" s="274"/>
      <c r="D119" s="274"/>
      <c r="E119" s="274"/>
      <c r="F119" s="274"/>
      <c r="G119" s="274"/>
      <c r="H119" s="274"/>
      <c r="I119" s="274"/>
      <c r="J119" s="275"/>
      <c r="K119" s="276" t="s">
        <v>11</v>
      </c>
      <c r="L119" s="269" t="s">
        <v>3</v>
      </c>
      <c r="M119" s="269" t="s">
        <v>4</v>
      </c>
      <c r="N119" s="278" t="s">
        <v>5</v>
      </c>
      <c r="O119" s="269" t="s">
        <v>6</v>
      </c>
      <c r="P119" s="267" t="s">
        <v>7</v>
      </c>
      <c r="Q119" s="267" t="s">
        <v>8</v>
      </c>
      <c r="R119" s="269" t="s">
        <v>101</v>
      </c>
    </row>
    <row r="120" spans="1:19" ht="15.75" x14ac:dyDescent="0.25">
      <c r="A120" s="268"/>
      <c r="B120" s="58" t="s">
        <v>102</v>
      </c>
      <c r="C120" s="58" t="s">
        <v>103</v>
      </c>
      <c r="D120" s="58" t="s">
        <v>104</v>
      </c>
      <c r="E120" s="58" t="s">
        <v>105</v>
      </c>
      <c r="F120" s="58" t="s">
        <v>106</v>
      </c>
      <c r="G120" s="58" t="s">
        <v>107</v>
      </c>
      <c r="H120" s="58" t="s">
        <v>108</v>
      </c>
      <c r="I120" s="58" t="s">
        <v>109</v>
      </c>
      <c r="J120" s="58" t="s">
        <v>110</v>
      </c>
      <c r="K120" s="277"/>
      <c r="L120" s="268"/>
      <c r="M120" s="268"/>
      <c r="N120" s="268"/>
      <c r="O120" s="268"/>
      <c r="P120" s="268"/>
      <c r="Q120" s="268"/>
      <c r="R120" s="268"/>
    </row>
    <row r="121" spans="1:19" ht="15.75" customHeight="1" x14ac:dyDescent="0.25">
      <c r="A121" s="58">
        <v>1601</v>
      </c>
      <c r="B121" s="59">
        <v>31</v>
      </c>
      <c r="C121" s="59"/>
      <c r="D121" s="59"/>
      <c r="E121" s="59"/>
      <c r="F121" s="59"/>
      <c r="G121" s="59"/>
      <c r="H121" s="59"/>
      <c r="I121" s="59"/>
      <c r="J121" s="59"/>
      <c r="K121" s="144"/>
      <c r="L121" s="220"/>
      <c r="M121" s="221"/>
      <c r="N121" s="222"/>
      <c r="O121" s="229"/>
      <c r="P121" s="63">
        <f>B121</f>
        <v>31</v>
      </c>
      <c r="Q121" s="230"/>
      <c r="R121" s="229"/>
    </row>
    <row r="122" spans="1:19" ht="15.75" customHeight="1" x14ac:dyDescent="0.25">
      <c r="A122" s="58">
        <v>1602</v>
      </c>
      <c r="B122" s="59"/>
      <c r="C122" s="59">
        <v>22</v>
      </c>
      <c r="D122" s="59"/>
      <c r="E122" s="59"/>
      <c r="F122" s="59"/>
      <c r="G122" s="59"/>
      <c r="H122" s="59"/>
      <c r="I122" s="59"/>
      <c r="J122" s="59"/>
      <c r="K122" s="144"/>
      <c r="L122" s="223"/>
      <c r="M122" s="129"/>
      <c r="N122" s="224"/>
      <c r="O122" s="67">
        <f>IF(C122=0,"",C122/B121)</f>
        <v>0.70967741935483875</v>
      </c>
      <c r="P122" s="68">
        <v>22</v>
      </c>
      <c r="Q122" s="231">
        <f t="shared" ref="Q122:Q129" si="10">IF(P122=0,"",P122/P121)</f>
        <v>0.70967741935483875</v>
      </c>
      <c r="R122" s="231">
        <f t="shared" ref="R122:R129" si="11">IF(P122=0,"",100%-Q122)</f>
        <v>0.29032258064516125</v>
      </c>
    </row>
    <row r="123" spans="1:19" ht="15.75" customHeight="1" x14ac:dyDescent="0.25">
      <c r="A123" s="58">
        <v>1701</v>
      </c>
      <c r="B123" s="59"/>
      <c r="C123" s="59"/>
      <c r="D123" s="59">
        <v>15</v>
      </c>
      <c r="E123" s="59"/>
      <c r="F123" s="59"/>
      <c r="G123" s="59"/>
      <c r="H123" s="59"/>
      <c r="I123" s="59"/>
      <c r="J123" s="59"/>
      <c r="K123" s="144"/>
      <c r="L123" s="223"/>
      <c r="M123" s="129"/>
      <c r="N123" s="224"/>
      <c r="O123" s="67">
        <f>IF(D123=0,"",D123/C122)</f>
        <v>0.68181818181818177</v>
      </c>
      <c r="P123" s="68">
        <v>21</v>
      </c>
      <c r="Q123" s="231">
        <f t="shared" si="10"/>
        <v>0.95454545454545459</v>
      </c>
      <c r="R123" s="231">
        <f t="shared" si="11"/>
        <v>4.5454545454545414E-2</v>
      </c>
      <c r="S123" s="8">
        <f>P123/P121</f>
        <v>0.67741935483870963</v>
      </c>
    </row>
    <row r="124" spans="1:19" ht="15.75" customHeight="1" x14ac:dyDescent="0.25">
      <c r="A124" s="58">
        <v>1702</v>
      </c>
      <c r="B124" s="59"/>
      <c r="C124" s="59"/>
      <c r="D124" s="59"/>
      <c r="E124" s="59">
        <v>15</v>
      </c>
      <c r="F124" s="59"/>
      <c r="G124" s="59"/>
      <c r="H124" s="59"/>
      <c r="I124" s="59"/>
      <c r="J124" s="59"/>
      <c r="K124" s="144"/>
      <c r="L124" s="223"/>
      <c r="M124" s="129"/>
      <c r="N124" s="224"/>
      <c r="O124" s="67">
        <f>IF(E124=0,"",E124/D123)</f>
        <v>1</v>
      </c>
      <c r="P124" s="68">
        <v>18</v>
      </c>
      <c r="Q124" s="231">
        <f t="shared" si="10"/>
        <v>0.8571428571428571</v>
      </c>
      <c r="R124" s="231">
        <f t="shared" si="11"/>
        <v>0.1428571428571429</v>
      </c>
    </row>
    <row r="125" spans="1:19" ht="15.75" customHeight="1" x14ac:dyDescent="0.25">
      <c r="A125" s="58">
        <v>1801</v>
      </c>
      <c r="B125" s="59"/>
      <c r="C125" s="59"/>
      <c r="D125" s="59"/>
      <c r="E125" s="59"/>
      <c r="F125" s="59">
        <v>12</v>
      </c>
      <c r="G125" s="59"/>
      <c r="H125" s="59"/>
      <c r="I125" s="59"/>
      <c r="J125" s="59"/>
      <c r="K125" s="144"/>
      <c r="L125" s="223"/>
      <c r="M125" s="129"/>
      <c r="N125" s="224"/>
      <c r="O125" s="67">
        <f>IF(F125=0,"",F125/E124)</f>
        <v>0.8</v>
      </c>
      <c r="P125" s="68">
        <v>18</v>
      </c>
      <c r="Q125" s="231">
        <f t="shared" si="10"/>
        <v>1</v>
      </c>
      <c r="R125" s="231">
        <f t="shared" si="11"/>
        <v>0</v>
      </c>
    </row>
    <row r="126" spans="1:19" ht="15.75" customHeight="1" x14ac:dyDescent="0.25">
      <c r="A126" s="58">
        <v>1802</v>
      </c>
      <c r="B126" s="59"/>
      <c r="C126" s="59"/>
      <c r="D126" s="59"/>
      <c r="E126" s="59"/>
      <c r="F126" s="59"/>
      <c r="G126" s="59">
        <v>12</v>
      </c>
      <c r="H126" s="59"/>
      <c r="I126" s="59"/>
      <c r="J126" s="59"/>
      <c r="K126" s="144"/>
      <c r="L126" s="223"/>
      <c r="M126" s="129"/>
      <c r="N126" s="224"/>
      <c r="O126" s="67">
        <f>IF(G126=0,"",G126/F125)</f>
        <v>1</v>
      </c>
      <c r="P126" s="68">
        <v>18</v>
      </c>
      <c r="Q126" s="231">
        <f t="shared" si="10"/>
        <v>1</v>
      </c>
      <c r="R126" s="231">
        <f t="shared" si="11"/>
        <v>0</v>
      </c>
    </row>
    <row r="127" spans="1:19" ht="15.75" customHeight="1" x14ac:dyDescent="0.25">
      <c r="A127" s="58">
        <v>1901</v>
      </c>
      <c r="B127" s="59"/>
      <c r="C127" s="59"/>
      <c r="D127" s="59"/>
      <c r="E127" s="59"/>
      <c r="F127" s="59"/>
      <c r="G127" s="59"/>
      <c r="H127" s="59">
        <v>12</v>
      </c>
      <c r="I127" s="59"/>
      <c r="J127" s="59"/>
      <c r="K127" s="144"/>
      <c r="L127" s="223"/>
      <c r="M127" s="129"/>
      <c r="N127" s="224"/>
      <c r="O127" s="67">
        <f>IF(H127=0,"",H127/G126)</f>
        <v>1</v>
      </c>
      <c r="P127" s="68">
        <v>17</v>
      </c>
      <c r="Q127" s="231">
        <f t="shared" si="10"/>
        <v>0.94444444444444442</v>
      </c>
      <c r="R127" s="231">
        <f t="shared" si="11"/>
        <v>5.555555555555558E-2</v>
      </c>
    </row>
    <row r="128" spans="1:19" ht="15.75" customHeight="1" x14ac:dyDescent="0.25">
      <c r="A128" s="58">
        <v>1902</v>
      </c>
      <c r="B128" s="59"/>
      <c r="C128" s="59"/>
      <c r="D128" s="59"/>
      <c r="E128" s="59"/>
      <c r="F128" s="59"/>
      <c r="G128" s="59"/>
      <c r="H128" s="59"/>
      <c r="I128" s="59">
        <v>12</v>
      </c>
      <c r="J128" s="59"/>
      <c r="K128" s="144"/>
      <c r="L128" s="223"/>
      <c r="M128" s="129"/>
      <c r="N128" s="224"/>
      <c r="O128" s="67">
        <f>IF(I128=0,"",I128/H127)</f>
        <v>1</v>
      </c>
      <c r="P128" s="68">
        <v>16</v>
      </c>
      <c r="Q128" s="231">
        <f t="shared" si="10"/>
        <v>0.94117647058823528</v>
      </c>
      <c r="R128" s="231">
        <f t="shared" si="11"/>
        <v>5.8823529411764719E-2</v>
      </c>
    </row>
    <row r="129" spans="1:18" ht="15.75" customHeight="1" x14ac:dyDescent="0.25">
      <c r="A129" s="58">
        <v>2001</v>
      </c>
      <c r="B129" s="59"/>
      <c r="C129" s="59"/>
      <c r="D129" s="59"/>
      <c r="E129" s="59"/>
      <c r="F129" s="59"/>
      <c r="G129" s="59"/>
      <c r="H129" s="59"/>
      <c r="I129" s="59"/>
      <c r="J129" s="59">
        <v>12</v>
      </c>
      <c r="K129" s="144">
        <v>10</v>
      </c>
      <c r="L129" s="223"/>
      <c r="M129" s="129"/>
      <c r="N129" s="224"/>
      <c r="O129" s="71">
        <f>IF(J129=0,"",J129/I128)</f>
        <v>1</v>
      </c>
      <c r="P129" s="68">
        <v>16</v>
      </c>
      <c r="Q129" s="71">
        <f t="shared" si="10"/>
        <v>1</v>
      </c>
      <c r="R129" s="71">
        <f t="shared" si="11"/>
        <v>0</v>
      </c>
    </row>
    <row r="130" spans="1:18" ht="15.75" customHeight="1" x14ac:dyDescent="0.25">
      <c r="A130" s="58">
        <v>2002</v>
      </c>
      <c r="B130" s="59"/>
      <c r="C130" s="59"/>
      <c r="D130" s="59"/>
      <c r="E130" s="59"/>
      <c r="F130" s="59"/>
      <c r="G130" s="59"/>
      <c r="H130" s="59"/>
      <c r="I130" s="59"/>
      <c r="J130" s="59">
        <v>4</v>
      </c>
      <c r="K130" s="144">
        <v>1</v>
      </c>
      <c r="L130" s="223"/>
      <c r="M130" s="129"/>
      <c r="N130" s="225"/>
      <c r="O130" s="105"/>
      <c r="P130" s="68">
        <v>6</v>
      </c>
      <c r="Q130" s="105"/>
      <c r="R130" s="239"/>
    </row>
    <row r="131" spans="1:18" ht="15.75" customHeight="1" x14ac:dyDescent="0.25">
      <c r="A131" s="58">
        <v>2101</v>
      </c>
      <c r="B131" s="59"/>
      <c r="C131" s="59"/>
      <c r="D131" s="59"/>
      <c r="E131" s="59"/>
      <c r="F131" s="59"/>
      <c r="G131" s="59"/>
      <c r="H131" s="59"/>
      <c r="I131" s="59"/>
      <c r="J131" s="59">
        <v>4</v>
      </c>
      <c r="K131" s="144">
        <v>4</v>
      </c>
      <c r="L131" s="223"/>
      <c r="M131" s="129"/>
      <c r="N131" s="225"/>
      <c r="O131" s="233"/>
      <c r="P131" s="109">
        <v>4</v>
      </c>
      <c r="Q131" s="234"/>
      <c r="R131" s="233"/>
    </row>
    <row r="132" spans="1:18" ht="15.75" customHeight="1" x14ac:dyDescent="0.25">
      <c r="A132" s="58">
        <v>2102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144"/>
      <c r="L132" s="223"/>
      <c r="M132" s="129"/>
      <c r="N132" s="225"/>
      <c r="O132" s="233"/>
      <c r="P132" s="109"/>
      <c r="Q132" s="234"/>
      <c r="R132" s="233"/>
    </row>
    <row r="133" spans="1:18" ht="15.75" customHeight="1" x14ac:dyDescent="0.25">
      <c r="A133" s="58">
        <v>2201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144"/>
      <c r="L133" s="223"/>
      <c r="M133" s="129"/>
      <c r="N133" s="225"/>
      <c r="O133" s="233"/>
      <c r="P133" s="109"/>
      <c r="Q133" s="234"/>
      <c r="R133" s="233"/>
    </row>
    <row r="134" spans="1:18" ht="15.75" customHeight="1" x14ac:dyDescent="0.25">
      <c r="A134" s="58">
        <v>2202</v>
      </c>
      <c r="B134" s="59"/>
      <c r="C134" s="59"/>
      <c r="D134" s="59"/>
      <c r="E134" s="59"/>
      <c r="F134" s="59"/>
      <c r="G134" s="59"/>
      <c r="H134" s="59"/>
      <c r="I134" s="59"/>
      <c r="J134" s="59"/>
      <c r="K134" s="144"/>
      <c r="L134" s="223"/>
      <c r="M134" s="129"/>
      <c r="N134" s="225"/>
      <c r="O134" s="129"/>
      <c r="P134" s="225"/>
      <c r="Q134" s="124"/>
      <c r="R134" s="233"/>
    </row>
    <row r="135" spans="1:18" ht="15.75" customHeight="1" x14ac:dyDescent="0.25">
      <c r="A135" s="58">
        <v>2301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144"/>
      <c r="L135" s="223"/>
      <c r="M135" s="129"/>
      <c r="N135" s="225"/>
      <c r="O135" s="191" t="s">
        <v>83</v>
      </c>
      <c r="P135" s="82">
        <v>12</v>
      </c>
      <c r="Q135" s="83">
        <f>IF(SUM(K127:K131)=0,"",SUM(K127:K131))</f>
        <v>15</v>
      </c>
      <c r="R135" s="193" t="s">
        <v>11</v>
      </c>
    </row>
    <row r="136" spans="1:18" ht="15.75" customHeight="1" x14ac:dyDescent="0.25">
      <c r="A136" s="58">
        <v>2302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144"/>
      <c r="L136" s="223"/>
      <c r="M136" s="129"/>
      <c r="N136" s="225"/>
      <c r="O136" s="192" t="s">
        <v>85</v>
      </c>
      <c r="P136" s="86">
        <f>IF(P135/B121=0,"",P135/B121)</f>
        <v>0.38709677419354838</v>
      </c>
      <c r="Q136" s="87">
        <f>IF(P135/Q135=0,"",P135/Q135)</f>
        <v>0.8</v>
      </c>
      <c r="R136" s="194" t="s">
        <v>86</v>
      </c>
    </row>
    <row r="137" spans="1:18" ht="15.75" customHeight="1" x14ac:dyDescent="0.25">
      <c r="A137" s="58">
        <v>2401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144"/>
      <c r="L137" s="226"/>
      <c r="M137" s="227"/>
      <c r="N137" s="228"/>
      <c r="O137" s="90"/>
      <c r="P137" s="91"/>
      <c r="Q137" s="91"/>
      <c r="R137" s="113"/>
    </row>
    <row r="138" spans="1:18" ht="18" customHeight="1" x14ac:dyDescent="0.25">
      <c r="A138" s="28"/>
      <c r="B138" s="280" t="s">
        <v>111</v>
      </c>
      <c r="C138" s="280"/>
      <c r="D138" s="280"/>
      <c r="E138" s="280"/>
      <c r="F138" s="280"/>
      <c r="G138" s="280"/>
      <c r="H138" s="280"/>
      <c r="I138" s="280"/>
      <c r="J138" s="280"/>
      <c r="K138" s="93">
        <f>SUM(K121:K134)</f>
        <v>15</v>
      </c>
      <c r="L138" s="94">
        <f>IF(K129=0,"",K129/B121)</f>
        <v>0.32258064516129031</v>
      </c>
      <c r="M138" s="94">
        <f>IF(K138=0,"",K138/B121)</f>
        <v>0.4838709677419355</v>
      </c>
      <c r="N138" s="94">
        <f>IF(K129=0,"",M138-L138)</f>
        <v>0.16129032258064518</v>
      </c>
      <c r="O138" s="3"/>
      <c r="P138" s="29"/>
      <c r="Q138" s="22"/>
      <c r="R138" s="3"/>
    </row>
    <row r="139" spans="1:18" ht="12.75" customHeight="1" x14ac:dyDescent="0.2">
      <c r="L139" s="3"/>
      <c r="M139" s="3"/>
      <c r="O139" s="3"/>
    </row>
    <row r="140" spans="1:18" ht="12.75" customHeight="1" x14ac:dyDescent="0.2">
      <c r="L140" s="3"/>
      <c r="M140" s="3"/>
      <c r="O140" s="3"/>
    </row>
    <row r="141" spans="1:18" ht="26.25" x14ac:dyDescent="0.4">
      <c r="A141" s="2"/>
      <c r="B141" s="270" t="s">
        <v>99</v>
      </c>
      <c r="C141" s="271"/>
      <c r="D141" s="271"/>
      <c r="E141" s="271"/>
      <c r="F141" s="271"/>
      <c r="G141" s="271"/>
      <c r="H141" s="271"/>
      <c r="I141" s="271"/>
      <c r="J141" s="271"/>
      <c r="K141" s="179" t="s">
        <v>112</v>
      </c>
      <c r="L141" s="57"/>
      <c r="M141" s="57"/>
      <c r="N141" s="29"/>
      <c r="O141" s="3"/>
      <c r="P141" s="29"/>
      <c r="Q141" s="29"/>
      <c r="R141" s="29"/>
    </row>
    <row r="142" spans="1:18" ht="20.25" x14ac:dyDescent="0.2">
      <c r="A142" s="293" t="s">
        <v>10</v>
      </c>
      <c r="B142" s="273" t="s">
        <v>100</v>
      </c>
      <c r="C142" s="274"/>
      <c r="D142" s="274"/>
      <c r="E142" s="274"/>
      <c r="F142" s="274"/>
      <c r="G142" s="274"/>
      <c r="H142" s="274"/>
      <c r="I142" s="274"/>
      <c r="J142" s="275"/>
      <c r="K142" s="276" t="s">
        <v>11</v>
      </c>
      <c r="L142" s="269" t="s">
        <v>3</v>
      </c>
      <c r="M142" s="269" t="s">
        <v>4</v>
      </c>
      <c r="N142" s="278" t="s">
        <v>5</v>
      </c>
      <c r="O142" s="269" t="s">
        <v>6</v>
      </c>
      <c r="P142" s="267" t="s">
        <v>7</v>
      </c>
      <c r="Q142" s="267" t="s">
        <v>8</v>
      </c>
      <c r="R142" s="269" t="s">
        <v>101</v>
      </c>
    </row>
    <row r="143" spans="1:18" ht="15.75" x14ac:dyDescent="0.25">
      <c r="A143" s="268"/>
      <c r="B143" s="58" t="s">
        <v>102</v>
      </c>
      <c r="C143" s="58" t="s">
        <v>103</v>
      </c>
      <c r="D143" s="58" t="s">
        <v>104</v>
      </c>
      <c r="E143" s="58" t="s">
        <v>105</v>
      </c>
      <c r="F143" s="58" t="s">
        <v>106</v>
      </c>
      <c r="G143" s="58" t="s">
        <v>107</v>
      </c>
      <c r="H143" s="58" t="s">
        <v>108</v>
      </c>
      <c r="I143" s="58" t="s">
        <v>109</v>
      </c>
      <c r="J143" s="58" t="s">
        <v>110</v>
      </c>
      <c r="K143" s="277"/>
      <c r="L143" s="268"/>
      <c r="M143" s="268"/>
      <c r="N143" s="268"/>
      <c r="O143" s="268"/>
      <c r="P143" s="268"/>
      <c r="Q143" s="268"/>
      <c r="R143" s="268"/>
    </row>
    <row r="144" spans="1:18" ht="15.75" customHeight="1" x14ac:dyDescent="0.25">
      <c r="A144" s="58">
        <v>1602</v>
      </c>
      <c r="B144" s="59">
        <v>80</v>
      </c>
      <c r="C144" s="59"/>
      <c r="D144" s="59"/>
      <c r="E144" s="59"/>
      <c r="F144" s="59"/>
      <c r="G144" s="59"/>
      <c r="H144" s="59"/>
      <c r="I144" s="59"/>
      <c r="J144" s="59"/>
      <c r="K144" s="144"/>
      <c r="L144" s="220"/>
      <c r="M144" s="221"/>
      <c r="N144" s="222"/>
      <c r="O144" s="229"/>
      <c r="P144" s="63">
        <f>B144</f>
        <v>80</v>
      </c>
      <c r="Q144" s="230"/>
      <c r="R144" s="229"/>
    </row>
    <row r="145" spans="1:19" ht="15.75" customHeight="1" x14ac:dyDescent="0.25">
      <c r="A145" s="58">
        <v>1701</v>
      </c>
      <c r="B145" s="59"/>
      <c r="C145" s="59">
        <v>77</v>
      </c>
      <c r="D145" s="59"/>
      <c r="E145" s="59"/>
      <c r="F145" s="59"/>
      <c r="G145" s="59"/>
      <c r="H145" s="59"/>
      <c r="I145" s="59"/>
      <c r="J145" s="59"/>
      <c r="K145" s="144"/>
      <c r="L145" s="223"/>
      <c r="M145" s="129"/>
      <c r="N145" s="224"/>
      <c r="O145" s="67">
        <f>IF(C145=0,"",C145/B144)</f>
        <v>0.96250000000000002</v>
      </c>
      <c r="P145" s="68">
        <v>77</v>
      </c>
      <c r="Q145" s="231">
        <f t="shared" ref="Q145:Q152" si="12">IF(P145=0,"",P145/P144)</f>
        <v>0.96250000000000002</v>
      </c>
      <c r="R145" s="231">
        <f t="shared" ref="R145:R152" si="13">IF(P145=0,"",100%-Q145)</f>
        <v>3.7499999999999978E-2</v>
      </c>
    </row>
    <row r="146" spans="1:19" ht="15.75" customHeight="1" x14ac:dyDescent="0.25">
      <c r="A146" s="58">
        <v>1702</v>
      </c>
      <c r="B146" s="59"/>
      <c r="C146" s="59"/>
      <c r="D146" s="59">
        <v>61</v>
      </c>
      <c r="E146" s="59"/>
      <c r="F146" s="59"/>
      <c r="G146" s="59"/>
      <c r="H146" s="59"/>
      <c r="I146" s="59"/>
      <c r="J146" s="59"/>
      <c r="K146" s="144"/>
      <c r="L146" s="223"/>
      <c r="M146" s="129"/>
      <c r="N146" s="224"/>
      <c r="O146" s="67">
        <f>IF(D146=0,"",D146/C145)</f>
        <v>0.79220779220779225</v>
      </c>
      <c r="P146" s="68">
        <v>72</v>
      </c>
      <c r="Q146" s="231">
        <f t="shared" si="12"/>
        <v>0.93506493506493504</v>
      </c>
      <c r="R146" s="231">
        <f t="shared" si="13"/>
        <v>6.4935064935064957E-2</v>
      </c>
      <c r="S146" s="8">
        <f>P146/P144</f>
        <v>0.9</v>
      </c>
    </row>
    <row r="147" spans="1:19" ht="15.75" customHeight="1" x14ac:dyDescent="0.25">
      <c r="A147" s="58">
        <v>1801</v>
      </c>
      <c r="B147" s="59"/>
      <c r="C147" s="59"/>
      <c r="D147" s="59"/>
      <c r="E147" s="59">
        <v>53</v>
      </c>
      <c r="F147" s="59"/>
      <c r="G147" s="59"/>
      <c r="H147" s="59"/>
      <c r="I147" s="59"/>
      <c r="J147" s="59"/>
      <c r="K147" s="144"/>
      <c r="L147" s="223"/>
      <c r="M147" s="129"/>
      <c r="N147" s="224"/>
      <c r="O147" s="67">
        <f>IF(E147=0,"",E147/D146)</f>
        <v>0.86885245901639341</v>
      </c>
      <c r="P147" s="68">
        <v>66</v>
      </c>
      <c r="Q147" s="231">
        <f t="shared" si="12"/>
        <v>0.91666666666666663</v>
      </c>
      <c r="R147" s="231">
        <f t="shared" si="13"/>
        <v>8.333333333333337E-2</v>
      </c>
    </row>
    <row r="148" spans="1:19" ht="15.75" customHeight="1" x14ac:dyDescent="0.25">
      <c r="A148" s="58">
        <v>1802</v>
      </c>
      <c r="B148" s="59"/>
      <c r="C148" s="59"/>
      <c r="D148" s="59"/>
      <c r="E148" s="59"/>
      <c r="F148" s="59">
        <v>46</v>
      </c>
      <c r="G148" s="59"/>
      <c r="H148" s="59"/>
      <c r="I148" s="59"/>
      <c r="J148" s="59"/>
      <c r="K148" s="144"/>
      <c r="L148" s="223"/>
      <c r="M148" s="129"/>
      <c r="N148" s="224"/>
      <c r="O148" s="67">
        <f>IF(F148=0,"",F148/E147)</f>
        <v>0.86792452830188682</v>
      </c>
      <c r="P148" s="68">
        <v>61</v>
      </c>
      <c r="Q148" s="231">
        <f t="shared" si="12"/>
        <v>0.9242424242424242</v>
      </c>
      <c r="R148" s="231">
        <f t="shared" si="13"/>
        <v>7.5757575757575801E-2</v>
      </c>
    </row>
    <row r="149" spans="1:19" ht="15.75" customHeight="1" x14ac:dyDescent="0.25">
      <c r="A149" s="58">
        <v>1901</v>
      </c>
      <c r="B149" s="59"/>
      <c r="C149" s="59"/>
      <c r="D149" s="59"/>
      <c r="E149" s="59"/>
      <c r="F149" s="59"/>
      <c r="G149" s="59">
        <v>46</v>
      </c>
      <c r="H149" s="59"/>
      <c r="I149" s="59"/>
      <c r="J149" s="59"/>
      <c r="K149" s="144"/>
      <c r="L149" s="223"/>
      <c r="M149" s="129"/>
      <c r="N149" s="224"/>
      <c r="O149" s="67">
        <f>IF(G149=0,"",G149/F148)</f>
        <v>1</v>
      </c>
      <c r="P149" s="68">
        <v>57</v>
      </c>
      <c r="Q149" s="231">
        <f t="shared" si="12"/>
        <v>0.93442622950819676</v>
      </c>
      <c r="R149" s="231">
        <f t="shared" si="13"/>
        <v>6.557377049180324E-2</v>
      </c>
    </row>
    <row r="150" spans="1:19" ht="15.75" customHeight="1" x14ac:dyDescent="0.25">
      <c r="A150" s="58">
        <v>1902</v>
      </c>
      <c r="B150" s="59"/>
      <c r="C150" s="59"/>
      <c r="D150" s="59"/>
      <c r="E150" s="59"/>
      <c r="F150" s="59"/>
      <c r="G150" s="59"/>
      <c r="H150" s="59">
        <v>46</v>
      </c>
      <c r="I150" s="59"/>
      <c r="J150" s="59"/>
      <c r="K150" s="144"/>
      <c r="L150" s="223"/>
      <c r="M150" s="129"/>
      <c r="N150" s="224"/>
      <c r="O150" s="67">
        <f>IF(H150=0,"",H150/G149)</f>
        <v>1</v>
      </c>
      <c r="P150" s="68">
        <v>53</v>
      </c>
      <c r="Q150" s="231">
        <f t="shared" si="12"/>
        <v>0.92982456140350878</v>
      </c>
      <c r="R150" s="231">
        <f t="shared" si="13"/>
        <v>7.0175438596491224E-2</v>
      </c>
    </row>
    <row r="151" spans="1:19" ht="15.75" customHeight="1" x14ac:dyDescent="0.25">
      <c r="A151" s="58">
        <v>2001</v>
      </c>
      <c r="B151" s="59"/>
      <c r="C151" s="59"/>
      <c r="D151" s="59"/>
      <c r="E151" s="59"/>
      <c r="F151" s="59"/>
      <c r="G151" s="59"/>
      <c r="H151" s="59"/>
      <c r="I151" s="59">
        <v>46</v>
      </c>
      <c r="J151" s="59"/>
      <c r="K151" s="144"/>
      <c r="L151" s="223"/>
      <c r="M151" s="129"/>
      <c r="N151" s="224"/>
      <c r="O151" s="67">
        <f>IF(I151=0,"",I151/H150)</f>
        <v>1</v>
      </c>
      <c r="P151" s="68">
        <v>52</v>
      </c>
      <c r="Q151" s="231">
        <f t="shared" si="12"/>
        <v>0.98113207547169812</v>
      </c>
      <c r="R151" s="231">
        <f t="shared" si="13"/>
        <v>1.8867924528301883E-2</v>
      </c>
    </row>
    <row r="152" spans="1:19" ht="15.75" customHeight="1" x14ac:dyDescent="0.25">
      <c r="A152" s="58">
        <v>2002</v>
      </c>
      <c r="B152" s="59"/>
      <c r="C152" s="59"/>
      <c r="D152" s="59"/>
      <c r="E152" s="59"/>
      <c r="F152" s="59"/>
      <c r="G152" s="59"/>
      <c r="H152" s="59"/>
      <c r="I152" s="59"/>
      <c r="J152" s="59">
        <v>46</v>
      </c>
      <c r="K152" s="144">
        <v>23</v>
      </c>
      <c r="L152" s="223"/>
      <c r="M152" s="129"/>
      <c r="N152" s="224"/>
      <c r="O152" s="71">
        <f>IF(J152=0,"",J152/I151)</f>
        <v>1</v>
      </c>
      <c r="P152" s="68">
        <v>51</v>
      </c>
      <c r="Q152" s="71">
        <f t="shared" si="12"/>
        <v>0.98076923076923073</v>
      </c>
      <c r="R152" s="71">
        <f t="shared" si="13"/>
        <v>1.9230769230769273E-2</v>
      </c>
    </row>
    <row r="153" spans="1:19" ht="15.75" customHeight="1" x14ac:dyDescent="0.25">
      <c r="A153" s="58">
        <v>2101</v>
      </c>
      <c r="B153" s="59"/>
      <c r="C153" s="59"/>
      <c r="D153" s="59"/>
      <c r="E153" s="59"/>
      <c r="F153" s="59"/>
      <c r="G153" s="59"/>
      <c r="H153" s="59"/>
      <c r="I153" s="59"/>
      <c r="J153" s="59">
        <v>24</v>
      </c>
      <c r="K153" s="144">
        <v>24</v>
      </c>
      <c r="L153" s="223"/>
      <c r="M153" s="129"/>
      <c r="N153" s="225"/>
      <c r="O153" s="105"/>
      <c r="P153" s="68">
        <v>29</v>
      </c>
      <c r="Q153" s="105"/>
      <c r="R153" s="239"/>
    </row>
    <row r="154" spans="1:19" ht="15.75" customHeight="1" x14ac:dyDescent="0.25">
      <c r="A154" s="58">
        <v>2102</v>
      </c>
      <c r="B154" s="59"/>
      <c r="C154" s="59"/>
      <c r="D154" s="59"/>
      <c r="E154" s="59"/>
      <c r="F154" s="59"/>
      <c r="G154" s="59"/>
      <c r="H154" s="59"/>
      <c r="I154" s="59"/>
      <c r="J154" s="59">
        <v>3</v>
      </c>
      <c r="K154" s="144">
        <v>1</v>
      </c>
      <c r="L154" s="223"/>
      <c r="M154" s="129"/>
      <c r="N154" s="225"/>
      <c r="O154" s="233"/>
      <c r="P154" s="109">
        <v>4</v>
      </c>
      <c r="Q154" s="234"/>
      <c r="R154" s="233"/>
    </row>
    <row r="155" spans="1:19" ht="15.75" customHeight="1" x14ac:dyDescent="0.25">
      <c r="A155" s="58">
        <v>2201</v>
      </c>
      <c r="B155" s="59"/>
      <c r="C155" s="59"/>
      <c r="D155" s="59"/>
      <c r="E155" s="59"/>
      <c r="F155" s="59"/>
      <c r="G155" s="59"/>
      <c r="H155" s="59"/>
      <c r="I155" s="59"/>
      <c r="J155" s="59">
        <v>1</v>
      </c>
      <c r="K155" s="144"/>
      <c r="L155" s="223"/>
      <c r="M155" s="129"/>
      <c r="N155" s="225"/>
      <c r="O155" s="233"/>
      <c r="P155" s="109">
        <v>2</v>
      </c>
      <c r="Q155" s="234"/>
      <c r="R155" s="233"/>
    </row>
    <row r="156" spans="1:19" ht="15.75" customHeight="1" x14ac:dyDescent="0.25">
      <c r="A156" s="58">
        <v>2202</v>
      </c>
      <c r="B156" s="59"/>
      <c r="C156" s="59"/>
      <c r="D156" s="59"/>
      <c r="E156" s="59"/>
      <c r="F156" s="59"/>
      <c r="G156" s="59"/>
      <c r="H156" s="59"/>
      <c r="I156" s="59"/>
      <c r="J156" s="59">
        <v>1</v>
      </c>
      <c r="K156" s="144"/>
      <c r="L156" s="223"/>
      <c r="M156" s="129"/>
      <c r="N156" s="225"/>
      <c r="O156" s="233"/>
      <c r="P156" s="196">
        <v>2</v>
      </c>
      <c r="Q156" s="234"/>
      <c r="R156" s="233"/>
    </row>
    <row r="157" spans="1:19" ht="15.75" customHeight="1" x14ac:dyDescent="0.25">
      <c r="A157" s="58">
        <v>2301</v>
      </c>
      <c r="B157" s="59"/>
      <c r="C157" s="59"/>
      <c r="D157" s="59"/>
      <c r="E157" s="59"/>
      <c r="F157" s="59"/>
      <c r="G157" s="59"/>
      <c r="H157" s="59"/>
      <c r="I157" s="59"/>
      <c r="J157" s="59">
        <v>1</v>
      </c>
      <c r="K157" s="144">
        <v>1</v>
      </c>
      <c r="L157" s="223"/>
      <c r="M157" s="129"/>
      <c r="N157" s="225"/>
      <c r="O157" s="129"/>
      <c r="P157" s="198">
        <v>1</v>
      </c>
      <c r="Q157" s="124"/>
      <c r="R157" s="233"/>
    </row>
    <row r="158" spans="1:19" ht="15.75" customHeight="1" x14ac:dyDescent="0.25">
      <c r="A158" s="58">
        <v>2302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144"/>
      <c r="L158" s="223"/>
      <c r="M158" s="129"/>
      <c r="N158" s="225"/>
      <c r="O158" s="191" t="s">
        <v>83</v>
      </c>
      <c r="P158" s="197">
        <v>43</v>
      </c>
      <c r="Q158" s="83">
        <f>IF(SUM(K150:K154)=0,"",SUM(K150:K154))</f>
        <v>48</v>
      </c>
      <c r="R158" s="193" t="s">
        <v>11</v>
      </c>
    </row>
    <row r="159" spans="1:19" ht="15.75" customHeight="1" x14ac:dyDescent="0.25">
      <c r="A159" s="58">
        <v>2401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223"/>
      <c r="M159" s="129"/>
      <c r="N159" s="225"/>
      <c r="O159" s="192" t="s">
        <v>85</v>
      </c>
      <c r="P159" s="86">
        <f>IF(P158/B144=0,"",P158/B144)</f>
        <v>0.53749999999999998</v>
      </c>
      <c r="Q159" s="87">
        <f>IF(P158/Q158=0,"",P158/Q158)</f>
        <v>0.89583333333333337</v>
      </c>
      <c r="R159" s="194" t="s">
        <v>86</v>
      </c>
    </row>
    <row r="160" spans="1:19" ht="15.75" customHeight="1" x14ac:dyDescent="0.25">
      <c r="A160" s="58">
        <v>2402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226"/>
      <c r="M160" s="227"/>
      <c r="N160" s="228"/>
      <c r="O160" s="90"/>
      <c r="P160" s="91"/>
      <c r="Q160" s="91"/>
      <c r="R160" s="113"/>
    </row>
    <row r="161" spans="1:19" ht="18" customHeight="1" x14ac:dyDescent="0.25">
      <c r="A161" s="28"/>
      <c r="B161" s="280" t="s">
        <v>111</v>
      </c>
      <c r="C161" s="280"/>
      <c r="D161" s="280"/>
      <c r="E161" s="280"/>
      <c r="F161" s="280"/>
      <c r="G161" s="280"/>
      <c r="H161" s="280"/>
      <c r="I161" s="280"/>
      <c r="J161" s="280"/>
      <c r="K161" s="93">
        <f>SUM(K144:K157)</f>
        <v>49</v>
      </c>
      <c r="L161" s="94">
        <f>IF(K152=0,"",K152/B144)</f>
        <v>0.28749999999999998</v>
      </c>
      <c r="M161" s="94">
        <f>IF(K161=0,"",K161/B144)</f>
        <v>0.61250000000000004</v>
      </c>
      <c r="N161" s="94">
        <f>IF(K152=0,"",M161-L161)</f>
        <v>0.32500000000000007</v>
      </c>
      <c r="O161" s="3"/>
      <c r="P161" s="29"/>
      <c r="Q161" s="22"/>
      <c r="R161" s="3"/>
    </row>
    <row r="162" spans="1:19" ht="12.75" customHeight="1" x14ac:dyDescent="0.2"/>
    <row r="163" spans="1:19" ht="12.75" customHeight="1" x14ac:dyDescent="0.2"/>
    <row r="164" spans="1:19" ht="26.25" customHeight="1" x14ac:dyDescent="0.4">
      <c r="A164" s="2"/>
      <c r="B164" s="270" t="s">
        <v>99</v>
      </c>
      <c r="C164" s="271"/>
      <c r="D164" s="271"/>
      <c r="E164" s="271"/>
      <c r="F164" s="271"/>
      <c r="G164" s="271"/>
      <c r="H164" s="271"/>
      <c r="I164" s="271"/>
      <c r="J164" s="271"/>
      <c r="K164" s="179" t="s">
        <v>113</v>
      </c>
      <c r="L164" s="57"/>
      <c r="M164" s="57"/>
      <c r="N164" s="29"/>
      <c r="O164" s="3"/>
      <c r="P164" s="29"/>
      <c r="Q164" s="29"/>
      <c r="R164" s="29"/>
    </row>
    <row r="165" spans="1:19" ht="20.25" customHeight="1" x14ac:dyDescent="0.2">
      <c r="A165" s="293" t="s">
        <v>10</v>
      </c>
      <c r="B165" s="273" t="s">
        <v>100</v>
      </c>
      <c r="C165" s="274"/>
      <c r="D165" s="274"/>
      <c r="E165" s="274"/>
      <c r="F165" s="274"/>
      <c r="G165" s="274"/>
      <c r="H165" s="274"/>
      <c r="I165" s="274"/>
      <c r="J165" s="275"/>
      <c r="K165" s="276" t="s">
        <v>11</v>
      </c>
      <c r="L165" s="269" t="s">
        <v>3</v>
      </c>
      <c r="M165" s="269" t="s">
        <v>4</v>
      </c>
      <c r="N165" s="278" t="s">
        <v>5</v>
      </c>
      <c r="O165" s="269" t="s">
        <v>6</v>
      </c>
      <c r="P165" s="267" t="s">
        <v>7</v>
      </c>
      <c r="Q165" s="267" t="s">
        <v>8</v>
      </c>
      <c r="R165" s="269" t="s">
        <v>101</v>
      </c>
    </row>
    <row r="166" spans="1:19" ht="15.75" customHeight="1" x14ac:dyDescent="0.25">
      <c r="A166" s="268"/>
      <c r="B166" s="58" t="s">
        <v>102</v>
      </c>
      <c r="C166" s="58" t="s">
        <v>103</v>
      </c>
      <c r="D166" s="58" t="s">
        <v>104</v>
      </c>
      <c r="E166" s="58" t="s">
        <v>105</v>
      </c>
      <c r="F166" s="58" t="s">
        <v>106</v>
      </c>
      <c r="G166" s="58" t="s">
        <v>107</v>
      </c>
      <c r="H166" s="58" t="s">
        <v>108</v>
      </c>
      <c r="I166" s="58" t="s">
        <v>109</v>
      </c>
      <c r="J166" s="58" t="s">
        <v>110</v>
      </c>
      <c r="K166" s="277"/>
      <c r="L166" s="268"/>
      <c r="M166" s="268"/>
      <c r="N166" s="268"/>
      <c r="O166" s="268"/>
      <c r="P166" s="268"/>
      <c r="Q166" s="268"/>
      <c r="R166" s="268"/>
    </row>
    <row r="167" spans="1:19" ht="15.75" customHeight="1" x14ac:dyDescent="0.25">
      <c r="A167" s="58">
        <v>1701</v>
      </c>
      <c r="B167" s="59">
        <v>45</v>
      </c>
      <c r="C167" s="59"/>
      <c r="D167" s="59"/>
      <c r="E167" s="59"/>
      <c r="F167" s="59"/>
      <c r="G167" s="59"/>
      <c r="H167" s="59"/>
      <c r="I167" s="59"/>
      <c r="J167" s="59"/>
      <c r="K167" s="144"/>
      <c r="L167" s="220"/>
      <c r="M167" s="221"/>
      <c r="N167" s="222"/>
      <c r="O167" s="229"/>
      <c r="P167" s="63">
        <f>B167</f>
        <v>45</v>
      </c>
      <c r="Q167" s="230"/>
      <c r="R167" s="229"/>
    </row>
    <row r="168" spans="1:19" ht="15.75" customHeight="1" x14ac:dyDescent="0.25">
      <c r="A168" s="58">
        <v>1702</v>
      </c>
      <c r="B168" s="59"/>
      <c r="C168" s="59">
        <v>36</v>
      </c>
      <c r="D168" s="59"/>
      <c r="E168" s="59"/>
      <c r="F168" s="59"/>
      <c r="G168" s="59"/>
      <c r="H168" s="59"/>
      <c r="I168" s="59"/>
      <c r="J168" s="59"/>
      <c r="K168" s="144"/>
      <c r="L168" s="223"/>
      <c r="M168" s="129"/>
      <c r="N168" s="224"/>
      <c r="O168" s="67">
        <f>IF(C168=0,"",C168/B167)</f>
        <v>0.8</v>
      </c>
      <c r="P168" s="68">
        <v>36</v>
      </c>
      <c r="Q168" s="231">
        <f t="shared" ref="Q168:Q175" si="14">IF(P168=0,"",P168/P167)</f>
        <v>0.8</v>
      </c>
      <c r="R168" s="231">
        <f t="shared" ref="R168:R175" si="15">IF(P168=0,"",100%-Q168)</f>
        <v>0.19999999999999996</v>
      </c>
    </row>
    <row r="169" spans="1:19" ht="15.75" customHeight="1" x14ac:dyDescent="0.25">
      <c r="A169" s="58">
        <v>1801</v>
      </c>
      <c r="B169" s="59"/>
      <c r="C169" s="59"/>
      <c r="D169" s="59">
        <v>20</v>
      </c>
      <c r="E169" s="59"/>
      <c r="F169" s="59"/>
      <c r="G169" s="59"/>
      <c r="H169" s="59"/>
      <c r="I169" s="59"/>
      <c r="J169" s="59"/>
      <c r="K169" s="144"/>
      <c r="L169" s="223"/>
      <c r="M169" s="129"/>
      <c r="N169" s="224"/>
      <c r="O169" s="67">
        <f>IF(D169=0,"",D169/C168)</f>
        <v>0.55555555555555558</v>
      </c>
      <c r="P169" s="68">
        <v>26</v>
      </c>
      <c r="Q169" s="231">
        <f t="shared" si="14"/>
        <v>0.72222222222222221</v>
      </c>
      <c r="R169" s="231">
        <f t="shared" si="15"/>
        <v>0.27777777777777779</v>
      </c>
      <c r="S169" s="8">
        <f>P169/P167</f>
        <v>0.57777777777777772</v>
      </c>
    </row>
    <row r="170" spans="1:19" ht="15.75" customHeight="1" x14ac:dyDescent="0.25">
      <c r="A170" s="58">
        <v>1802</v>
      </c>
      <c r="B170" s="59"/>
      <c r="C170" s="59"/>
      <c r="D170" s="59"/>
      <c r="E170" s="59">
        <v>17</v>
      </c>
      <c r="F170" s="59"/>
      <c r="G170" s="59"/>
      <c r="H170" s="59"/>
      <c r="I170" s="59"/>
      <c r="J170" s="59"/>
      <c r="K170" s="144"/>
      <c r="L170" s="223"/>
      <c r="M170" s="129"/>
      <c r="N170" s="224"/>
      <c r="O170" s="67">
        <f>IF(E170=0,"",E170/D169)</f>
        <v>0.85</v>
      </c>
      <c r="P170" s="68">
        <v>23</v>
      </c>
      <c r="Q170" s="231">
        <f t="shared" si="14"/>
        <v>0.88461538461538458</v>
      </c>
      <c r="R170" s="231">
        <f t="shared" si="15"/>
        <v>0.11538461538461542</v>
      </c>
    </row>
    <row r="171" spans="1:19" ht="15.75" customHeight="1" x14ac:dyDescent="0.25">
      <c r="A171" s="58">
        <v>1901</v>
      </c>
      <c r="B171" s="59"/>
      <c r="C171" s="59"/>
      <c r="D171" s="59"/>
      <c r="E171" s="59"/>
      <c r="F171" s="59">
        <v>17</v>
      </c>
      <c r="G171" s="59"/>
      <c r="H171" s="59"/>
      <c r="I171" s="59"/>
      <c r="J171" s="59"/>
      <c r="K171" s="144"/>
      <c r="L171" s="223"/>
      <c r="M171" s="129"/>
      <c r="N171" s="224"/>
      <c r="O171" s="67">
        <f>IF(F171=0,"",F171/E170)</f>
        <v>1</v>
      </c>
      <c r="P171" s="68">
        <v>22</v>
      </c>
      <c r="Q171" s="231">
        <f t="shared" si="14"/>
        <v>0.95652173913043481</v>
      </c>
      <c r="R171" s="231">
        <f t="shared" si="15"/>
        <v>4.3478260869565188E-2</v>
      </c>
    </row>
    <row r="172" spans="1:19" ht="15.75" customHeight="1" x14ac:dyDescent="0.25">
      <c r="A172" s="58">
        <v>1902</v>
      </c>
      <c r="B172" s="59"/>
      <c r="C172" s="59"/>
      <c r="D172" s="59"/>
      <c r="E172" s="59"/>
      <c r="F172" s="59"/>
      <c r="G172" s="59">
        <v>17</v>
      </c>
      <c r="H172" s="59"/>
      <c r="I172" s="59"/>
      <c r="J172" s="59"/>
      <c r="K172" s="144"/>
      <c r="L172" s="223"/>
      <c r="M172" s="129"/>
      <c r="N172" s="224"/>
      <c r="O172" s="67">
        <f>IF(G172=0,"",G172/F171)</f>
        <v>1</v>
      </c>
      <c r="P172" s="68">
        <v>20</v>
      </c>
      <c r="Q172" s="231">
        <f t="shared" si="14"/>
        <v>0.90909090909090906</v>
      </c>
      <c r="R172" s="231">
        <f t="shared" si="15"/>
        <v>9.0909090909090939E-2</v>
      </c>
    </row>
    <row r="173" spans="1:19" ht="15.75" customHeight="1" x14ac:dyDescent="0.25">
      <c r="A173" s="58">
        <v>2001</v>
      </c>
      <c r="B173" s="59"/>
      <c r="C173" s="59"/>
      <c r="D173" s="59"/>
      <c r="E173" s="59"/>
      <c r="F173" s="59"/>
      <c r="G173" s="59"/>
      <c r="H173" s="59">
        <v>17</v>
      </c>
      <c r="I173" s="59"/>
      <c r="J173" s="59"/>
      <c r="K173" s="144"/>
      <c r="L173" s="223"/>
      <c r="M173" s="129"/>
      <c r="N173" s="224"/>
      <c r="O173" s="67">
        <f>IF(H173=0,"",H173/G172)</f>
        <v>1</v>
      </c>
      <c r="P173" s="68">
        <v>19</v>
      </c>
      <c r="Q173" s="231">
        <f t="shared" si="14"/>
        <v>0.95</v>
      </c>
      <c r="R173" s="231">
        <f t="shared" si="15"/>
        <v>5.0000000000000044E-2</v>
      </c>
    </row>
    <row r="174" spans="1:19" ht="15.75" customHeight="1" x14ac:dyDescent="0.25">
      <c r="A174" s="58">
        <v>2002</v>
      </c>
      <c r="B174" s="59"/>
      <c r="C174" s="59"/>
      <c r="D174" s="59"/>
      <c r="E174" s="59"/>
      <c r="F174" s="59"/>
      <c r="G174" s="59"/>
      <c r="H174" s="59"/>
      <c r="I174" s="59">
        <v>17</v>
      </c>
      <c r="J174" s="59"/>
      <c r="K174" s="144">
        <v>1</v>
      </c>
      <c r="L174" s="223"/>
      <c r="M174" s="129"/>
      <c r="N174" s="224"/>
      <c r="O174" s="67">
        <f>IF(I174=0,"",I174/H173)</f>
        <v>1</v>
      </c>
      <c r="P174" s="68">
        <v>19</v>
      </c>
      <c r="Q174" s="231">
        <f t="shared" si="14"/>
        <v>1</v>
      </c>
      <c r="R174" s="231">
        <f t="shared" si="15"/>
        <v>0</v>
      </c>
    </row>
    <row r="175" spans="1:19" ht="15.75" customHeight="1" x14ac:dyDescent="0.25">
      <c r="A175" s="58">
        <v>2101</v>
      </c>
      <c r="B175" s="59"/>
      <c r="C175" s="59"/>
      <c r="D175" s="59"/>
      <c r="E175" s="59"/>
      <c r="F175" s="59"/>
      <c r="G175" s="59"/>
      <c r="H175" s="59"/>
      <c r="I175" s="59"/>
      <c r="J175" s="59">
        <v>17</v>
      </c>
      <c r="K175" s="144">
        <v>8</v>
      </c>
      <c r="L175" s="223"/>
      <c r="M175" s="129"/>
      <c r="N175" s="224"/>
      <c r="O175" s="71">
        <f>IF(J175=0,"",J175/I174)</f>
        <v>1</v>
      </c>
      <c r="P175" s="68">
        <v>18</v>
      </c>
      <c r="Q175" s="71">
        <f t="shared" si="14"/>
        <v>0.94736842105263153</v>
      </c>
      <c r="R175" s="71">
        <f t="shared" si="15"/>
        <v>5.2631578947368474E-2</v>
      </c>
    </row>
    <row r="176" spans="1:19" ht="15.75" customHeight="1" x14ac:dyDescent="0.25">
      <c r="A176" s="58">
        <v>2102</v>
      </c>
      <c r="B176" s="59"/>
      <c r="C176" s="59"/>
      <c r="D176" s="59"/>
      <c r="E176" s="59"/>
      <c r="F176" s="59"/>
      <c r="G176" s="59"/>
      <c r="H176" s="59"/>
      <c r="I176" s="59"/>
      <c r="J176" s="59">
        <v>7</v>
      </c>
      <c r="K176" s="144">
        <v>5</v>
      </c>
      <c r="L176" s="223"/>
      <c r="M176" s="129"/>
      <c r="N176" s="225"/>
      <c r="O176" s="105"/>
      <c r="P176" s="68">
        <v>10</v>
      </c>
      <c r="Q176" s="105"/>
      <c r="R176" s="239"/>
    </row>
    <row r="177" spans="1:21" ht="15.75" customHeight="1" x14ac:dyDescent="0.25">
      <c r="A177" s="58">
        <v>2201</v>
      </c>
      <c r="B177" s="59"/>
      <c r="C177" s="59"/>
      <c r="D177" s="59"/>
      <c r="E177" s="59"/>
      <c r="F177" s="59"/>
      <c r="G177" s="59"/>
      <c r="H177" s="59"/>
      <c r="I177" s="59"/>
      <c r="J177" s="59">
        <v>3</v>
      </c>
      <c r="K177" s="144">
        <v>1</v>
      </c>
      <c r="L177" s="223"/>
      <c r="M177" s="129"/>
      <c r="N177" s="225"/>
      <c r="O177" s="233"/>
      <c r="P177" s="109">
        <v>5</v>
      </c>
      <c r="Q177" s="234"/>
      <c r="R177" s="233"/>
    </row>
    <row r="178" spans="1:21" ht="15.75" customHeight="1" x14ac:dyDescent="0.25">
      <c r="A178" s="58">
        <v>2202</v>
      </c>
      <c r="B178" s="59"/>
      <c r="C178" s="59"/>
      <c r="D178" s="59"/>
      <c r="E178" s="59"/>
      <c r="F178" s="59"/>
      <c r="G178" s="59"/>
      <c r="H178" s="59"/>
      <c r="I178" s="59"/>
      <c r="J178" s="59">
        <v>2</v>
      </c>
      <c r="K178" s="144">
        <v>1</v>
      </c>
      <c r="L178" s="223"/>
      <c r="M178" s="129"/>
      <c r="N178" s="225"/>
      <c r="O178" s="233"/>
      <c r="P178" s="109">
        <v>2</v>
      </c>
      <c r="Q178" s="234"/>
      <c r="R178" s="233"/>
    </row>
    <row r="179" spans="1:21" ht="15.75" customHeight="1" x14ac:dyDescent="0.25">
      <c r="A179" s="58">
        <v>2301</v>
      </c>
      <c r="B179" s="59"/>
      <c r="C179" s="59"/>
      <c r="D179" s="59"/>
      <c r="E179" s="59"/>
      <c r="F179" s="59"/>
      <c r="G179" s="59"/>
      <c r="H179" s="59"/>
      <c r="I179" s="59"/>
      <c r="J179" s="59">
        <v>1</v>
      </c>
      <c r="K179" s="144">
        <v>1</v>
      </c>
      <c r="L179" s="223"/>
      <c r="M179" s="129"/>
      <c r="N179" s="225"/>
      <c r="O179" s="233"/>
      <c r="P179" s="109">
        <v>1</v>
      </c>
      <c r="Q179" s="234"/>
      <c r="R179" s="233"/>
    </row>
    <row r="180" spans="1:21" ht="15.75" customHeight="1" x14ac:dyDescent="0.25">
      <c r="A180" s="58">
        <v>2302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144"/>
      <c r="L180" s="223"/>
      <c r="M180" s="129"/>
      <c r="N180" s="225"/>
      <c r="O180" s="129"/>
      <c r="P180" s="225"/>
      <c r="Q180" s="124"/>
      <c r="R180" s="233"/>
    </row>
    <row r="181" spans="1:21" ht="15.75" customHeight="1" x14ac:dyDescent="0.25">
      <c r="A181" s="58">
        <v>2401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144"/>
      <c r="L181" s="223"/>
      <c r="M181" s="129"/>
      <c r="N181" s="225"/>
      <c r="O181" s="191" t="s">
        <v>83</v>
      </c>
      <c r="P181" s="82">
        <v>15</v>
      </c>
      <c r="Q181" s="83">
        <f>K184</f>
        <v>17</v>
      </c>
      <c r="R181" s="193" t="s">
        <v>11</v>
      </c>
    </row>
    <row r="182" spans="1:21" ht="15.75" customHeight="1" x14ac:dyDescent="0.25">
      <c r="A182" s="58">
        <v>2402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144"/>
      <c r="L182" s="223"/>
      <c r="M182" s="129"/>
      <c r="N182" s="225"/>
      <c r="O182" s="192" t="s">
        <v>85</v>
      </c>
      <c r="P182" s="86">
        <f>IF(P181/B167=0,"",P181/B167)</f>
        <v>0.33333333333333331</v>
      </c>
      <c r="Q182" s="87">
        <f>IF(P181/Q181=0,"",P181/Q181)</f>
        <v>0.88235294117647056</v>
      </c>
      <c r="R182" s="194" t="s">
        <v>86</v>
      </c>
    </row>
    <row r="183" spans="1:21" ht="15.75" customHeight="1" x14ac:dyDescent="0.25">
      <c r="A183" s="58">
        <v>2501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144"/>
      <c r="L183" s="226"/>
      <c r="M183" s="227"/>
      <c r="N183" s="228"/>
      <c r="O183" s="90"/>
      <c r="P183" s="91"/>
      <c r="Q183" s="91"/>
      <c r="R183" s="113"/>
    </row>
    <row r="184" spans="1:21" ht="18" customHeight="1" x14ac:dyDescent="0.25">
      <c r="A184" s="28"/>
      <c r="B184" s="280" t="s">
        <v>111</v>
      </c>
      <c r="C184" s="280"/>
      <c r="D184" s="280"/>
      <c r="E184" s="280"/>
      <c r="F184" s="280"/>
      <c r="G184" s="280"/>
      <c r="H184" s="280"/>
      <c r="I184" s="280"/>
      <c r="J184" s="280"/>
      <c r="K184" s="93">
        <f>SUM(K167:K180)</f>
        <v>17</v>
      </c>
      <c r="L184" s="94">
        <f>(SUM(K174:K175)/B167)</f>
        <v>0.2</v>
      </c>
      <c r="M184" s="94">
        <f>IF(K184=0,"",K184/B167)</f>
        <v>0.37777777777777777</v>
      </c>
      <c r="N184" s="94">
        <f>IF(K175=0,"",M184-L184)</f>
        <v>0.17777777777777776</v>
      </c>
      <c r="O184" s="3"/>
      <c r="P184" s="29"/>
      <c r="Q184" s="22"/>
      <c r="R184" s="3"/>
    </row>
    <row r="185" spans="1:21" ht="12.75" customHeight="1" x14ac:dyDescent="0.2">
      <c r="L185" s="3"/>
      <c r="M185" s="3"/>
      <c r="O185" s="3"/>
    </row>
    <row r="186" spans="1:21" ht="12.75" customHeight="1" x14ac:dyDescent="0.2">
      <c r="L186" s="3"/>
      <c r="M186" s="3"/>
      <c r="O186" s="3"/>
    </row>
    <row r="187" spans="1:21" ht="26.25" customHeight="1" x14ac:dyDescent="0.4">
      <c r="A187" s="2"/>
      <c r="B187" s="270" t="s">
        <v>99</v>
      </c>
      <c r="C187" s="271"/>
      <c r="D187" s="271"/>
      <c r="E187" s="271"/>
      <c r="F187" s="271"/>
      <c r="G187" s="271"/>
      <c r="H187" s="271"/>
      <c r="I187" s="271"/>
      <c r="J187" s="271"/>
      <c r="K187" s="179" t="s">
        <v>114</v>
      </c>
      <c r="L187" s="57"/>
      <c r="M187" s="57"/>
      <c r="N187" s="29"/>
      <c r="O187" s="3"/>
      <c r="P187" s="29"/>
      <c r="Q187" s="29"/>
      <c r="R187" s="29"/>
      <c r="U187" s="165">
        <f>AVERAGE(P182,P205)</f>
        <v>0.40104166666666663</v>
      </c>
    </row>
    <row r="188" spans="1:21" ht="20.25" customHeight="1" x14ac:dyDescent="0.2">
      <c r="A188" s="293" t="s">
        <v>10</v>
      </c>
      <c r="B188" s="273" t="s">
        <v>100</v>
      </c>
      <c r="C188" s="274"/>
      <c r="D188" s="274"/>
      <c r="E188" s="274"/>
      <c r="F188" s="274"/>
      <c r="G188" s="274"/>
      <c r="H188" s="274"/>
      <c r="I188" s="274"/>
      <c r="J188" s="275"/>
      <c r="K188" s="276" t="s">
        <v>11</v>
      </c>
      <c r="L188" s="269" t="s">
        <v>3</v>
      </c>
      <c r="M188" s="269" t="s">
        <v>4</v>
      </c>
      <c r="N188" s="278" t="s">
        <v>5</v>
      </c>
      <c r="O188" s="269" t="s">
        <v>6</v>
      </c>
      <c r="P188" s="267" t="s">
        <v>7</v>
      </c>
      <c r="Q188" s="267" t="s">
        <v>8</v>
      </c>
      <c r="R188" s="269" t="s">
        <v>101</v>
      </c>
    </row>
    <row r="189" spans="1:21" ht="15.75" customHeight="1" x14ac:dyDescent="0.25">
      <c r="A189" s="268"/>
      <c r="B189" s="58" t="s">
        <v>102</v>
      </c>
      <c r="C189" s="58" t="s">
        <v>103</v>
      </c>
      <c r="D189" s="58" t="s">
        <v>104</v>
      </c>
      <c r="E189" s="58" t="s">
        <v>105</v>
      </c>
      <c r="F189" s="58" t="s">
        <v>106</v>
      </c>
      <c r="G189" s="58" t="s">
        <v>107</v>
      </c>
      <c r="H189" s="58" t="s">
        <v>108</v>
      </c>
      <c r="I189" s="58" t="s">
        <v>109</v>
      </c>
      <c r="J189" s="58" t="s">
        <v>110</v>
      </c>
      <c r="K189" s="277"/>
      <c r="L189" s="268"/>
      <c r="M189" s="268"/>
      <c r="N189" s="268"/>
      <c r="O189" s="268"/>
      <c r="P189" s="268"/>
      <c r="Q189" s="268"/>
      <c r="R189" s="268"/>
    </row>
    <row r="190" spans="1:21" ht="15.75" customHeight="1" x14ac:dyDescent="0.25">
      <c r="A190" s="58">
        <v>1702</v>
      </c>
      <c r="B190" s="59">
        <v>64</v>
      </c>
      <c r="C190" s="59"/>
      <c r="D190" s="59"/>
      <c r="E190" s="59"/>
      <c r="F190" s="59"/>
      <c r="G190" s="59"/>
      <c r="H190" s="59"/>
      <c r="I190" s="59"/>
      <c r="J190" s="59"/>
      <c r="K190" s="144"/>
      <c r="L190" s="220"/>
      <c r="M190" s="221"/>
      <c r="N190" s="222"/>
      <c r="O190" s="229"/>
      <c r="P190" s="63">
        <f>B190</f>
        <v>64</v>
      </c>
      <c r="Q190" s="230"/>
      <c r="R190" s="229"/>
    </row>
    <row r="191" spans="1:21" ht="15.75" customHeight="1" x14ac:dyDescent="0.25">
      <c r="A191" s="58">
        <v>1801</v>
      </c>
      <c r="B191" s="59"/>
      <c r="C191" s="59">
        <v>59</v>
      </c>
      <c r="D191" s="59"/>
      <c r="E191" s="59"/>
      <c r="F191" s="59"/>
      <c r="G191" s="59"/>
      <c r="H191" s="59"/>
      <c r="I191" s="59"/>
      <c r="J191" s="59"/>
      <c r="K191" s="144"/>
      <c r="L191" s="223"/>
      <c r="M191" s="129"/>
      <c r="N191" s="224"/>
      <c r="O191" s="67">
        <f>IF(C191=0,"",C191/B190)</f>
        <v>0.921875</v>
      </c>
      <c r="P191" s="68">
        <v>59</v>
      </c>
      <c r="Q191" s="231">
        <f t="shared" ref="Q191:Q198" si="16">IF(P191=0,"",P191/P190)</f>
        <v>0.921875</v>
      </c>
      <c r="R191" s="231">
        <f t="shared" ref="R191:R198" si="17">IF(P191=0,"",100%-Q191)</f>
        <v>7.8125E-2</v>
      </c>
    </row>
    <row r="192" spans="1:21" ht="15.75" customHeight="1" x14ac:dyDescent="0.25">
      <c r="A192" s="58">
        <v>1802</v>
      </c>
      <c r="B192" s="59"/>
      <c r="C192" s="59"/>
      <c r="D192" s="59">
        <v>50</v>
      </c>
      <c r="E192" s="59"/>
      <c r="F192" s="59"/>
      <c r="G192" s="59"/>
      <c r="H192" s="59"/>
      <c r="I192" s="59"/>
      <c r="J192" s="59"/>
      <c r="K192" s="144"/>
      <c r="L192" s="223"/>
      <c r="M192" s="129"/>
      <c r="N192" s="224"/>
      <c r="O192" s="67">
        <f>IF(D192=0,"",D192/C191)</f>
        <v>0.84745762711864403</v>
      </c>
      <c r="P192" s="68">
        <v>56</v>
      </c>
      <c r="Q192" s="231">
        <f t="shared" si="16"/>
        <v>0.94915254237288138</v>
      </c>
      <c r="R192" s="231">
        <f t="shared" si="17"/>
        <v>5.084745762711862E-2</v>
      </c>
      <c r="S192" s="8">
        <f>P192/P190</f>
        <v>0.875</v>
      </c>
    </row>
    <row r="193" spans="1:18" ht="15.75" customHeight="1" x14ac:dyDescent="0.25">
      <c r="A193" s="58">
        <v>1901</v>
      </c>
      <c r="B193" s="59"/>
      <c r="C193" s="59"/>
      <c r="D193" s="59"/>
      <c r="E193" s="59">
        <v>41</v>
      </c>
      <c r="F193" s="59"/>
      <c r="G193" s="59"/>
      <c r="H193" s="59"/>
      <c r="I193" s="59"/>
      <c r="J193" s="59"/>
      <c r="K193" s="144"/>
      <c r="L193" s="223"/>
      <c r="M193" s="129"/>
      <c r="N193" s="224"/>
      <c r="O193" s="67">
        <f>IF(E193=0,"",E193/D192)</f>
        <v>0.82</v>
      </c>
      <c r="P193" s="68">
        <v>49</v>
      </c>
      <c r="Q193" s="231">
        <f t="shared" si="16"/>
        <v>0.875</v>
      </c>
      <c r="R193" s="231">
        <f t="shared" si="17"/>
        <v>0.125</v>
      </c>
    </row>
    <row r="194" spans="1:18" ht="15.75" customHeight="1" x14ac:dyDescent="0.25">
      <c r="A194" s="58">
        <v>1902</v>
      </c>
      <c r="B194" s="59"/>
      <c r="C194" s="59"/>
      <c r="D194" s="59"/>
      <c r="E194" s="59"/>
      <c r="F194" s="59">
        <v>41</v>
      </c>
      <c r="G194" s="59"/>
      <c r="H194" s="59"/>
      <c r="I194" s="59"/>
      <c r="J194" s="59"/>
      <c r="K194" s="144"/>
      <c r="L194" s="223"/>
      <c r="M194" s="129"/>
      <c r="N194" s="224"/>
      <c r="O194" s="67">
        <f>IF(F194=0,"",F194/E193)</f>
        <v>1</v>
      </c>
      <c r="P194" s="68">
        <v>46</v>
      </c>
      <c r="Q194" s="231">
        <f t="shared" si="16"/>
        <v>0.93877551020408168</v>
      </c>
      <c r="R194" s="231">
        <f t="shared" si="17"/>
        <v>6.1224489795918324E-2</v>
      </c>
    </row>
    <row r="195" spans="1:18" ht="15.75" customHeight="1" x14ac:dyDescent="0.25">
      <c r="A195" s="58">
        <v>2001</v>
      </c>
      <c r="B195" s="59"/>
      <c r="C195" s="59"/>
      <c r="D195" s="59"/>
      <c r="E195" s="59"/>
      <c r="F195" s="59"/>
      <c r="G195" s="59">
        <v>41</v>
      </c>
      <c r="H195" s="59"/>
      <c r="I195" s="59"/>
      <c r="J195" s="59"/>
      <c r="K195" s="144"/>
      <c r="L195" s="223"/>
      <c r="M195" s="129"/>
      <c r="N195" s="224"/>
      <c r="O195" s="67">
        <f>IF(G195=0,"",G195/F194)</f>
        <v>1</v>
      </c>
      <c r="P195" s="68">
        <v>43</v>
      </c>
      <c r="Q195" s="231">
        <f t="shared" si="16"/>
        <v>0.93478260869565222</v>
      </c>
      <c r="R195" s="231">
        <f t="shared" si="17"/>
        <v>6.5217391304347783E-2</v>
      </c>
    </row>
    <row r="196" spans="1:18" ht="15.75" customHeight="1" x14ac:dyDescent="0.25">
      <c r="A196" s="58">
        <v>2002</v>
      </c>
      <c r="B196" s="59"/>
      <c r="C196" s="59"/>
      <c r="D196" s="59"/>
      <c r="E196" s="59"/>
      <c r="F196" s="59"/>
      <c r="G196" s="59"/>
      <c r="H196" s="59">
        <v>41</v>
      </c>
      <c r="I196" s="59"/>
      <c r="J196" s="59"/>
      <c r="K196" s="144"/>
      <c r="L196" s="223"/>
      <c r="M196" s="129"/>
      <c r="N196" s="224"/>
      <c r="O196" s="67">
        <f>IF(H196=0,"",H196/G195)</f>
        <v>1</v>
      </c>
      <c r="P196" s="68">
        <v>43</v>
      </c>
      <c r="Q196" s="231">
        <f t="shared" si="16"/>
        <v>1</v>
      </c>
      <c r="R196" s="231">
        <f t="shared" si="17"/>
        <v>0</v>
      </c>
    </row>
    <row r="197" spans="1:18" ht="15.75" customHeight="1" x14ac:dyDescent="0.25">
      <c r="A197" s="58">
        <v>2101</v>
      </c>
      <c r="B197" s="59"/>
      <c r="C197" s="59"/>
      <c r="D197" s="59"/>
      <c r="E197" s="59"/>
      <c r="F197" s="59"/>
      <c r="G197" s="59"/>
      <c r="H197" s="59"/>
      <c r="I197" s="59">
        <v>41</v>
      </c>
      <c r="J197" s="59"/>
      <c r="K197" s="144"/>
      <c r="L197" s="223"/>
      <c r="M197" s="129"/>
      <c r="N197" s="224"/>
      <c r="O197" s="67">
        <f>IF(I197=0,"",I197/H196)</f>
        <v>1</v>
      </c>
      <c r="P197" s="68">
        <v>42</v>
      </c>
      <c r="Q197" s="231">
        <f t="shared" si="16"/>
        <v>0.97674418604651159</v>
      </c>
      <c r="R197" s="231">
        <f t="shared" si="17"/>
        <v>2.3255813953488413E-2</v>
      </c>
    </row>
    <row r="198" spans="1:18" ht="15.75" customHeight="1" x14ac:dyDescent="0.25">
      <c r="A198" s="58">
        <v>2102</v>
      </c>
      <c r="B198" s="59"/>
      <c r="C198" s="59"/>
      <c r="D198" s="59"/>
      <c r="E198" s="59"/>
      <c r="F198" s="59"/>
      <c r="G198" s="59"/>
      <c r="H198" s="59"/>
      <c r="I198" s="59"/>
      <c r="J198" s="59">
        <v>37</v>
      </c>
      <c r="K198" s="144">
        <v>26</v>
      </c>
      <c r="L198" s="223"/>
      <c r="M198" s="129"/>
      <c r="N198" s="224"/>
      <c r="O198" s="71">
        <f>IF(J198=0,"",J198/I197)</f>
        <v>0.90243902439024393</v>
      </c>
      <c r="P198" s="68">
        <v>40</v>
      </c>
      <c r="Q198" s="71">
        <f t="shared" si="16"/>
        <v>0.95238095238095233</v>
      </c>
      <c r="R198" s="71">
        <f t="shared" si="17"/>
        <v>4.7619047619047672E-2</v>
      </c>
    </row>
    <row r="199" spans="1:18" ht="15.75" customHeight="1" x14ac:dyDescent="0.25">
      <c r="A199" s="58">
        <v>2201</v>
      </c>
      <c r="B199" s="59"/>
      <c r="C199" s="59"/>
      <c r="D199" s="59"/>
      <c r="E199" s="59"/>
      <c r="F199" s="59"/>
      <c r="G199" s="59"/>
      <c r="H199" s="59"/>
      <c r="I199" s="59"/>
      <c r="J199" s="59">
        <v>14</v>
      </c>
      <c r="K199" s="144">
        <v>11</v>
      </c>
      <c r="L199" s="223"/>
      <c r="M199" s="129"/>
      <c r="N199" s="225"/>
      <c r="O199" s="105"/>
      <c r="P199" s="68">
        <v>15</v>
      </c>
      <c r="Q199" s="105"/>
      <c r="R199" s="239"/>
    </row>
    <row r="200" spans="1:18" ht="15.75" customHeight="1" x14ac:dyDescent="0.25">
      <c r="A200" s="58">
        <v>2202</v>
      </c>
      <c r="B200" s="59"/>
      <c r="C200" s="59"/>
      <c r="D200" s="59"/>
      <c r="E200" s="59"/>
      <c r="F200" s="59"/>
      <c r="G200" s="59"/>
      <c r="H200" s="59"/>
      <c r="I200" s="59"/>
      <c r="J200" s="59">
        <v>5</v>
      </c>
      <c r="K200" s="144">
        <v>5</v>
      </c>
      <c r="L200" s="223"/>
      <c r="M200" s="129"/>
      <c r="N200" s="225"/>
      <c r="O200" s="233"/>
      <c r="P200" s="109">
        <v>5</v>
      </c>
      <c r="Q200" s="234"/>
      <c r="R200" s="233"/>
    </row>
    <row r="201" spans="1:18" ht="15.75" customHeight="1" x14ac:dyDescent="0.25">
      <c r="A201" s="58">
        <v>2301</v>
      </c>
      <c r="B201" s="59"/>
      <c r="C201" s="59"/>
      <c r="D201" s="59"/>
      <c r="E201" s="59"/>
      <c r="F201" s="59"/>
      <c r="G201" s="59"/>
      <c r="H201" s="59"/>
      <c r="I201" s="59"/>
      <c r="J201" s="59"/>
      <c r="K201" s="144"/>
      <c r="L201" s="223"/>
      <c r="M201" s="129"/>
      <c r="N201" s="225"/>
      <c r="O201" s="233"/>
      <c r="P201" s="109"/>
      <c r="Q201" s="234"/>
      <c r="R201" s="233"/>
    </row>
    <row r="202" spans="1:18" ht="15.75" customHeight="1" x14ac:dyDescent="0.25">
      <c r="A202" s="58">
        <v>2302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144"/>
      <c r="L202" s="223"/>
      <c r="M202" s="129"/>
      <c r="N202" s="225"/>
      <c r="O202" s="233"/>
      <c r="P202" s="109"/>
      <c r="Q202" s="234"/>
      <c r="R202" s="233"/>
    </row>
    <row r="203" spans="1:18" ht="15.75" customHeight="1" x14ac:dyDescent="0.25">
      <c r="A203" s="58">
        <v>2401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144"/>
      <c r="L203" s="223"/>
      <c r="M203" s="129"/>
      <c r="N203" s="225"/>
      <c r="O203" s="129"/>
      <c r="P203" s="225"/>
      <c r="Q203" s="124"/>
      <c r="R203" s="233"/>
    </row>
    <row r="204" spans="1:18" ht="15.75" customHeight="1" x14ac:dyDescent="0.25">
      <c r="A204" s="58">
        <v>2402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144"/>
      <c r="L204" s="223"/>
      <c r="M204" s="129"/>
      <c r="N204" s="225"/>
      <c r="O204" s="191" t="s">
        <v>83</v>
      </c>
      <c r="P204" s="82">
        <v>30</v>
      </c>
      <c r="Q204" s="83">
        <f>IF(SUM(K196:K200)=0,"",SUM(K196:K200))</f>
        <v>42</v>
      </c>
      <c r="R204" s="193" t="s">
        <v>11</v>
      </c>
    </row>
    <row r="205" spans="1:18" ht="15.75" customHeight="1" x14ac:dyDescent="0.25">
      <c r="A205" s="58">
        <v>2501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144"/>
      <c r="L205" s="223"/>
      <c r="M205" s="129"/>
      <c r="N205" s="225"/>
      <c r="O205" s="192" t="s">
        <v>85</v>
      </c>
      <c r="P205" s="86">
        <f>IF(P204/B190=0,"",P204/B190)</f>
        <v>0.46875</v>
      </c>
      <c r="Q205" s="87">
        <f>IF(P204/Q204=0,"",P204/Q204)</f>
        <v>0.7142857142857143</v>
      </c>
      <c r="R205" s="194" t="s">
        <v>86</v>
      </c>
    </row>
    <row r="206" spans="1:18" ht="15.75" customHeight="1" x14ac:dyDescent="0.25">
      <c r="A206" s="58">
        <v>2502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144"/>
      <c r="L206" s="226"/>
      <c r="M206" s="227"/>
      <c r="N206" s="228"/>
      <c r="O206" s="90"/>
      <c r="P206" s="91"/>
      <c r="Q206" s="91"/>
      <c r="R206" s="113"/>
    </row>
    <row r="207" spans="1:18" ht="18" customHeight="1" x14ac:dyDescent="0.25">
      <c r="A207" s="28"/>
      <c r="B207" s="280" t="s">
        <v>111</v>
      </c>
      <c r="C207" s="280"/>
      <c r="D207" s="280"/>
      <c r="E207" s="280"/>
      <c r="F207" s="280"/>
      <c r="G207" s="280"/>
      <c r="H207" s="280"/>
      <c r="I207" s="280"/>
      <c r="J207" s="280"/>
      <c r="K207" s="93">
        <f>SUM(K190:K203)</f>
        <v>42</v>
      </c>
      <c r="L207" s="94">
        <f>IF(K198=0,"",K198/B190)</f>
        <v>0.40625</v>
      </c>
      <c r="M207" s="94">
        <f>IF(K207=0,"",K207/B190)</f>
        <v>0.65625</v>
      </c>
      <c r="N207" s="94">
        <f>IF(K198=0,"",M207-L207)</f>
        <v>0.25</v>
      </c>
      <c r="O207" s="3"/>
      <c r="P207" s="29"/>
      <c r="Q207" s="22"/>
      <c r="R207" s="3"/>
    </row>
    <row r="208" spans="1:18" ht="12.75" customHeight="1" x14ac:dyDescent="0.2">
      <c r="L208" s="3"/>
      <c r="M208" s="3"/>
      <c r="O208" s="3"/>
    </row>
    <row r="209" spans="1:19" ht="12.75" customHeight="1" x14ac:dyDescent="0.2">
      <c r="L209" s="3"/>
      <c r="M209" s="3"/>
      <c r="O209" s="3"/>
    </row>
    <row r="210" spans="1:19" ht="26.25" customHeight="1" x14ac:dyDescent="0.4">
      <c r="A210" s="2"/>
      <c r="B210" s="270" t="s">
        <v>99</v>
      </c>
      <c r="C210" s="271"/>
      <c r="D210" s="271"/>
      <c r="E210" s="271"/>
      <c r="F210" s="271"/>
      <c r="G210" s="271"/>
      <c r="H210" s="271"/>
      <c r="I210" s="271"/>
      <c r="J210" s="271"/>
      <c r="K210" s="179" t="s">
        <v>115</v>
      </c>
      <c r="L210" s="57"/>
      <c r="M210" s="57"/>
      <c r="N210" s="29"/>
      <c r="O210" s="3"/>
      <c r="P210" s="29"/>
      <c r="Q210" s="29"/>
      <c r="R210" s="29"/>
    </row>
    <row r="211" spans="1:19" ht="20.25" customHeight="1" x14ac:dyDescent="0.2">
      <c r="A211" s="293" t="s">
        <v>10</v>
      </c>
      <c r="B211" s="273" t="s">
        <v>100</v>
      </c>
      <c r="C211" s="274"/>
      <c r="D211" s="274"/>
      <c r="E211" s="274"/>
      <c r="F211" s="274"/>
      <c r="G211" s="274"/>
      <c r="H211" s="274"/>
      <c r="I211" s="274"/>
      <c r="J211" s="275"/>
      <c r="K211" s="276" t="s">
        <v>11</v>
      </c>
      <c r="L211" s="269" t="s">
        <v>3</v>
      </c>
      <c r="M211" s="269" t="s">
        <v>4</v>
      </c>
      <c r="N211" s="278" t="s">
        <v>5</v>
      </c>
      <c r="O211" s="269" t="s">
        <v>6</v>
      </c>
      <c r="P211" s="267" t="s">
        <v>7</v>
      </c>
      <c r="Q211" s="267" t="s">
        <v>8</v>
      </c>
      <c r="R211" s="269" t="s">
        <v>101</v>
      </c>
    </row>
    <row r="212" spans="1:19" ht="15.75" customHeight="1" x14ac:dyDescent="0.25">
      <c r="A212" s="268"/>
      <c r="B212" s="58" t="s">
        <v>102</v>
      </c>
      <c r="C212" s="58" t="s">
        <v>103</v>
      </c>
      <c r="D212" s="58" t="s">
        <v>104</v>
      </c>
      <c r="E212" s="58" t="s">
        <v>105</v>
      </c>
      <c r="F212" s="58" t="s">
        <v>106</v>
      </c>
      <c r="G212" s="58" t="s">
        <v>107</v>
      </c>
      <c r="H212" s="58" t="s">
        <v>108</v>
      </c>
      <c r="I212" s="58" t="s">
        <v>109</v>
      </c>
      <c r="J212" s="58" t="s">
        <v>110</v>
      </c>
      <c r="K212" s="277"/>
      <c r="L212" s="268"/>
      <c r="M212" s="268"/>
      <c r="N212" s="268"/>
      <c r="O212" s="268"/>
      <c r="P212" s="268"/>
      <c r="Q212" s="268"/>
      <c r="R212" s="268"/>
    </row>
    <row r="213" spans="1:19" ht="15.75" customHeight="1" x14ac:dyDescent="0.25">
      <c r="A213" s="58">
        <v>1801</v>
      </c>
      <c r="B213" s="59">
        <v>36</v>
      </c>
      <c r="C213" s="59"/>
      <c r="D213" s="59"/>
      <c r="E213" s="59"/>
      <c r="F213" s="59"/>
      <c r="G213" s="59"/>
      <c r="H213" s="59"/>
      <c r="I213" s="59"/>
      <c r="J213" s="59"/>
      <c r="K213" s="144"/>
      <c r="L213" s="220"/>
      <c r="M213" s="221"/>
      <c r="N213" s="222"/>
      <c r="O213" s="229"/>
      <c r="P213" s="63">
        <f>B213</f>
        <v>36</v>
      </c>
      <c r="Q213" s="230"/>
      <c r="R213" s="229"/>
    </row>
    <row r="214" spans="1:19" ht="15.75" customHeight="1" x14ac:dyDescent="0.25">
      <c r="A214" s="58">
        <v>1802</v>
      </c>
      <c r="B214" s="59"/>
      <c r="C214" s="59">
        <v>29</v>
      </c>
      <c r="D214" s="59"/>
      <c r="E214" s="59"/>
      <c r="F214" s="59"/>
      <c r="G214" s="59"/>
      <c r="H214" s="59"/>
      <c r="I214" s="59"/>
      <c r="J214" s="59"/>
      <c r="K214" s="144"/>
      <c r="L214" s="223"/>
      <c r="M214" s="129"/>
      <c r="N214" s="224"/>
      <c r="O214" s="67">
        <f>IF(C214=0,"",C214/B213)</f>
        <v>0.80555555555555558</v>
      </c>
      <c r="P214" s="68">
        <v>29</v>
      </c>
      <c r="Q214" s="231">
        <f t="shared" ref="Q214:Q221" si="18">IF(P214=0,"",P214/P213)</f>
        <v>0.80555555555555558</v>
      </c>
      <c r="R214" s="231">
        <f t="shared" ref="R214:R221" si="19">IF(P214=0,"",100%-Q214)</f>
        <v>0.19444444444444442</v>
      </c>
    </row>
    <row r="215" spans="1:19" ht="15.75" customHeight="1" x14ac:dyDescent="0.25">
      <c r="A215" s="58">
        <v>1901</v>
      </c>
      <c r="B215" s="59"/>
      <c r="C215" s="59"/>
      <c r="D215" s="59">
        <v>23</v>
      </c>
      <c r="E215" s="59"/>
      <c r="F215" s="59"/>
      <c r="G215" s="59"/>
      <c r="H215" s="59"/>
      <c r="I215" s="59"/>
      <c r="J215" s="59"/>
      <c r="K215" s="144"/>
      <c r="L215" s="223"/>
      <c r="M215" s="129"/>
      <c r="N215" s="224"/>
      <c r="O215" s="67">
        <f>IF(D215=0,"",D215/C214)</f>
        <v>0.7931034482758621</v>
      </c>
      <c r="P215" s="68">
        <v>27</v>
      </c>
      <c r="Q215" s="231">
        <f t="shared" si="18"/>
        <v>0.93103448275862066</v>
      </c>
      <c r="R215" s="231">
        <f t="shared" si="19"/>
        <v>6.8965517241379337E-2</v>
      </c>
      <c r="S215" s="8">
        <f>P215/P213</f>
        <v>0.75</v>
      </c>
    </row>
    <row r="216" spans="1:19" ht="15.75" customHeight="1" x14ac:dyDescent="0.25">
      <c r="A216" s="58">
        <v>1902</v>
      </c>
      <c r="B216" s="59"/>
      <c r="C216" s="59"/>
      <c r="D216" s="59"/>
      <c r="E216" s="59">
        <v>17</v>
      </c>
      <c r="F216" s="59"/>
      <c r="G216" s="59"/>
      <c r="H216" s="59"/>
      <c r="I216" s="59"/>
      <c r="J216" s="59"/>
      <c r="K216" s="144"/>
      <c r="L216" s="223"/>
      <c r="M216" s="129"/>
      <c r="N216" s="224"/>
      <c r="O216" s="67">
        <f>IF(E216=0,"",E216/D215)</f>
        <v>0.73913043478260865</v>
      </c>
      <c r="P216" s="68">
        <v>27</v>
      </c>
      <c r="Q216" s="231">
        <f t="shared" si="18"/>
        <v>1</v>
      </c>
      <c r="R216" s="231">
        <f t="shared" si="19"/>
        <v>0</v>
      </c>
    </row>
    <row r="217" spans="1:19" ht="15.75" customHeight="1" x14ac:dyDescent="0.25">
      <c r="A217" s="58">
        <v>2001</v>
      </c>
      <c r="B217" s="59"/>
      <c r="C217" s="59"/>
      <c r="D217" s="59"/>
      <c r="E217" s="59"/>
      <c r="F217" s="59">
        <v>16</v>
      </c>
      <c r="G217" s="59"/>
      <c r="H217" s="59"/>
      <c r="I217" s="59"/>
      <c r="J217" s="59"/>
      <c r="K217" s="144"/>
      <c r="L217" s="223"/>
      <c r="M217" s="129"/>
      <c r="N217" s="224"/>
      <c r="O217" s="67">
        <f>IF(F217=0,"",F217/E216)</f>
        <v>0.94117647058823528</v>
      </c>
      <c r="P217" s="68">
        <v>26</v>
      </c>
      <c r="Q217" s="231">
        <f t="shared" si="18"/>
        <v>0.96296296296296291</v>
      </c>
      <c r="R217" s="231">
        <f t="shared" si="19"/>
        <v>3.703703703703709E-2</v>
      </c>
    </row>
    <row r="218" spans="1:19" ht="15.75" customHeight="1" x14ac:dyDescent="0.25">
      <c r="A218" s="58">
        <v>2002</v>
      </c>
      <c r="B218" s="59"/>
      <c r="C218" s="59"/>
      <c r="D218" s="59"/>
      <c r="E218" s="59"/>
      <c r="F218" s="59"/>
      <c r="G218" s="59">
        <v>16</v>
      </c>
      <c r="H218" s="59"/>
      <c r="I218" s="59"/>
      <c r="J218" s="59"/>
      <c r="K218" s="144"/>
      <c r="L218" s="223"/>
      <c r="M218" s="129"/>
      <c r="N218" s="224"/>
      <c r="O218" s="67">
        <f>IF(G218=0,"",G218/F217)</f>
        <v>1</v>
      </c>
      <c r="P218" s="68">
        <v>26</v>
      </c>
      <c r="Q218" s="231">
        <f t="shared" si="18"/>
        <v>1</v>
      </c>
      <c r="R218" s="231">
        <f t="shared" si="19"/>
        <v>0</v>
      </c>
    </row>
    <row r="219" spans="1:19" ht="15.75" customHeight="1" x14ac:dyDescent="0.25">
      <c r="A219" s="58">
        <v>2101</v>
      </c>
      <c r="B219" s="59"/>
      <c r="C219" s="59"/>
      <c r="D219" s="59"/>
      <c r="E219" s="59"/>
      <c r="F219" s="59"/>
      <c r="G219" s="59"/>
      <c r="H219" s="59">
        <v>13</v>
      </c>
      <c r="I219" s="59"/>
      <c r="J219" s="59"/>
      <c r="K219" s="144"/>
      <c r="L219" s="223"/>
      <c r="M219" s="129"/>
      <c r="N219" s="224"/>
      <c r="O219" s="67">
        <f>IF(H219=0,"",H219/G218)</f>
        <v>0.8125</v>
      </c>
      <c r="P219" s="68">
        <v>24</v>
      </c>
      <c r="Q219" s="231">
        <f t="shared" si="18"/>
        <v>0.92307692307692313</v>
      </c>
      <c r="R219" s="231">
        <f t="shared" si="19"/>
        <v>7.6923076923076872E-2</v>
      </c>
    </row>
    <row r="220" spans="1:19" ht="15.75" customHeight="1" x14ac:dyDescent="0.25">
      <c r="A220" s="58">
        <v>2102</v>
      </c>
      <c r="B220" s="59"/>
      <c r="C220" s="59"/>
      <c r="D220" s="59"/>
      <c r="E220" s="59"/>
      <c r="F220" s="59"/>
      <c r="G220" s="59"/>
      <c r="H220" s="59"/>
      <c r="I220" s="59">
        <v>13</v>
      </c>
      <c r="J220" s="59"/>
      <c r="K220" s="144">
        <v>1</v>
      </c>
      <c r="L220" s="223"/>
      <c r="M220" s="129"/>
      <c r="N220" s="224"/>
      <c r="O220" s="67">
        <f>IF(I220=0,"",I220/H219)</f>
        <v>1</v>
      </c>
      <c r="P220" s="68">
        <v>22</v>
      </c>
      <c r="Q220" s="231">
        <f t="shared" si="18"/>
        <v>0.91666666666666663</v>
      </c>
      <c r="R220" s="231">
        <f t="shared" si="19"/>
        <v>8.333333333333337E-2</v>
      </c>
    </row>
    <row r="221" spans="1:19" ht="15.75" customHeight="1" x14ac:dyDescent="0.25">
      <c r="A221" s="58">
        <v>2201</v>
      </c>
      <c r="B221" s="59"/>
      <c r="C221" s="59"/>
      <c r="D221" s="59"/>
      <c r="E221" s="59"/>
      <c r="F221" s="59"/>
      <c r="G221" s="59"/>
      <c r="H221" s="59"/>
      <c r="I221" s="59"/>
      <c r="J221" s="59">
        <v>13</v>
      </c>
      <c r="K221" s="144">
        <v>11</v>
      </c>
      <c r="L221" s="223"/>
      <c r="M221" s="129"/>
      <c r="N221" s="224"/>
      <c r="O221" s="71">
        <f>IF(J221=0,"",J221/I220)</f>
        <v>1</v>
      </c>
      <c r="P221" s="68">
        <v>18</v>
      </c>
      <c r="Q221" s="71">
        <f t="shared" si="18"/>
        <v>0.81818181818181823</v>
      </c>
      <c r="R221" s="71">
        <f t="shared" si="19"/>
        <v>0.18181818181818177</v>
      </c>
    </row>
    <row r="222" spans="1:19" ht="15.75" customHeight="1" x14ac:dyDescent="0.25">
      <c r="A222" s="58">
        <v>2202</v>
      </c>
      <c r="B222" s="59"/>
      <c r="C222" s="59"/>
      <c r="D222" s="59"/>
      <c r="E222" s="59"/>
      <c r="F222" s="59"/>
      <c r="G222" s="59"/>
      <c r="H222" s="59"/>
      <c r="I222" s="59"/>
      <c r="J222" s="59">
        <v>5</v>
      </c>
      <c r="K222" s="144">
        <v>3</v>
      </c>
      <c r="L222" s="223"/>
      <c r="M222" s="129"/>
      <c r="N222" s="225"/>
      <c r="O222" s="105"/>
      <c r="P222" s="68">
        <v>7</v>
      </c>
      <c r="Q222" s="105"/>
      <c r="R222" s="239"/>
    </row>
    <row r="223" spans="1:19" ht="15.75" customHeight="1" x14ac:dyDescent="0.25">
      <c r="A223" s="58">
        <v>2301</v>
      </c>
      <c r="B223" s="59"/>
      <c r="C223" s="59"/>
      <c r="D223" s="59"/>
      <c r="E223" s="59"/>
      <c r="F223" s="59"/>
      <c r="G223" s="59"/>
      <c r="H223" s="59"/>
      <c r="I223" s="59"/>
      <c r="J223" s="59">
        <v>4</v>
      </c>
      <c r="K223" s="144">
        <v>1</v>
      </c>
      <c r="L223" s="223"/>
      <c r="M223" s="129"/>
      <c r="N223" s="225"/>
      <c r="O223" s="233"/>
      <c r="P223" s="109">
        <v>4</v>
      </c>
      <c r="Q223" s="234"/>
      <c r="R223" s="233"/>
    </row>
    <row r="224" spans="1:19" ht="15.75" customHeight="1" x14ac:dyDescent="0.25">
      <c r="A224" s="58">
        <v>2302</v>
      </c>
      <c r="B224" s="59"/>
      <c r="C224" s="59"/>
      <c r="D224" s="59"/>
      <c r="E224" s="59"/>
      <c r="F224" s="59"/>
      <c r="G224" s="59"/>
      <c r="H224" s="59"/>
      <c r="I224" s="59"/>
      <c r="J224" s="59">
        <v>1</v>
      </c>
      <c r="K224" s="144">
        <v>1</v>
      </c>
      <c r="L224" s="223"/>
      <c r="M224" s="129"/>
      <c r="N224" s="225"/>
      <c r="O224" s="233"/>
      <c r="P224" s="109">
        <v>1</v>
      </c>
      <c r="Q224" s="234"/>
      <c r="R224" s="233"/>
    </row>
    <row r="225" spans="1:24" ht="15.75" customHeight="1" x14ac:dyDescent="0.25">
      <c r="A225" s="58">
        <v>2401</v>
      </c>
      <c r="B225" s="59"/>
      <c r="C225" s="59"/>
      <c r="D225" s="59"/>
      <c r="E225" s="59"/>
      <c r="F225" s="59"/>
      <c r="G225" s="59"/>
      <c r="H225" s="59"/>
      <c r="I225" s="59"/>
      <c r="J225" s="172"/>
      <c r="K225" s="144"/>
      <c r="L225" s="223"/>
      <c r="M225" s="129"/>
      <c r="N225" s="225"/>
      <c r="O225" s="233"/>
      <c r="P225" s="109"/>
      <c r="Q225" s="234"/>
      <c r="R225" s="233"/>
    </row>
    <row r="226" spans="1:24" ht="15.75" customHeight="1" x14ac:dyDescent="0.25">
      <c r="A226" s="58">
        <v>2402</v>
      </c>
      <c r="B226" s="59"/>
      <c r="C226" s="59"/>
      <c r="D226" s="59"/>
      <c r="E226" s="59"/>
      <c r="F226" s="59"/>
      <c r="G226" s="59"/>
      <c r="H226" s="59"/>
      <c r="I226" s="59"/>
      <c r="J226" s="172"/>
      <c r="K226" s="144"/>
      <c r="L226" s="223"/>
      <c r="M226" s="129"/>
      <c r="N226" s="225"/>
      <c r="O226" s="129"/>
      <c r="P226" s="225"/>
      <c r="Q226" s="124"/>
      <c r="R226" s="233"/>
    </row>
    <row r="227" spans="1:24" ht="15.75" customHeight="1" x14ac:dyDescent="0.25">
      <c r="A227" s="58">
        <v>2501</v>
      </c>
      <c r="B227" s="59"/>
      <c r="C227" s="59"/>
      <c r="D227" s="59"/>
      <c r="E227" s="59"/>
      <c r="F227" s="59"/>
      <c r="G227" s="59"/>
      <c r="H227" s="59"/>
      <c r="I227" s="59"/>
      <c r="J227" s="59">
        <v>1</v>
      </c>
      <c r="K227" s="144">
        <v>1</v>
      </c>
      <c r="L227" s="223"/>
      <c r="M227" s="129"/>
      <c r="N227" s="225"/>
      <c r="O227" s="191" t="s">
        <v>83</v>
      </c>
      <c r="P227" s="82">
        <v>14</v>
      </c>
      <c r="Q227" s="83">
        <f>K230</f>
        <v>18</v>
      </c>
      <c r="R227" s="193" t="s">
        <v>11</v>
      </c>
    </row>
    <row r="228" spans="1:24" ht="15.75" customHeight="1" x14ac:dyDescent="0.25">
      <c r="A228" s="58">
        <v>2502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144"/>
      <c r="L228" s="223"/>
      <c r="M228" s="129"/>
      <c r="N228" s="225"/>
      <c r="O228" s="192" t="s">
        <v>85</v>
      </c>
      <c r="P228" s="86">
        <f>IF(P227/B213=0,"",P227/B213)</f>
        <v>0.3888888888888889</v>
      </c>
      <c r="Q228" s="87">
        <f>IF(P227/Q227=0,"",P227/Q227)</f>
        <v>0.77777777777777779</v>
      </c>
      <c r="R228" s="194" t="s">
        <v>86</v>
      </c>
    </row>
    <row r="229" spans="1:24" ht="15.75" customHeight="1" x14ac:dyDescent="0.25">
      <c r="A229" s="58">
        <v>2601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144"/>
      <c r="L229" s="226"/>
      <c r="M229" s="227"/>
      <c r="N229" s="228"/>
      <c r="O229" s="90"/>
      <c r="P229" s="91"/>
      <c r="Q229" s="91"/>
      <c r="R229" s="113"/>
    </row>
    <row r="230" spans="1:24" ht="18" customHeight="1" x14ac:dyDescent="0.25">
      <c r="A230" s="28"/>
      <c r="B230" s="280" t="s">
        <v>111</v>
      </c>
      <c r="C230" s="280"/>
      <c r="D230" s="280"/>
      <c r="E230" s="280"/>
      <c r="F230" s="280"/>
      <c r="G230" s="280"/>
      <c r="H230" s="280"/>
      <c r="I230" s="280"/>
      <c r="J230" s="280"/>
      <c r="K230" s="93">
        <f>SUM(K213:K227)</f>
        <v>18</v>
      </c>
      <c r="L230" s="94">
        <f>SUM(K220:K221)/B213</f>
        <v>0.33333333333333331</v>
      </c>
      <c r="M230" s="94">
        <f>IF(K230=0,"",K230/B213)</f>
        <v>0.5</v>
      </c>
      <c r="N230" s="94">
        <f>IF(K221=0,"",M230-L230)</f>
        <v>0.16666666666666669</v>
      </c>
      <c r="O230" s="3"/>
      <c r="P230" s="29"/>
      <c r="Q230" s="22"/>
      <c r="R230" s="3"/>
    </row>
    <row r="231" spans="1:24" ht="12.75" customHeight="1" x14ac:dyDescent="0.2">
      <c r="L231" s="3"/>
      <c r="M231" s="3"/>
      <c r="O231" s="3"/>
    </row>
    <row r="232" spans="1:24" ht="12.75" customHeight="1" x14ac:dyDescent="0.2">
      <c r="L232" s="3"/>
      <c r="M232" s="3"/>
      <c r="O232" s="3"/>
    </row>
    <row r="233" spans="1:24" ht="26.25" customHeight="1" x14ac:dyDescent="0.4">
      <c r="A233" s="2"/>
      <c r="B233" s="270" t="s">
        <v>99</v>
      </c>
      <c r="C233" s="271"/>
      <c r="D233" s="271"/>
      <c r="E233" s="271"/>
      <c r="F233" s="271"/>
      <c r="G233" s="271"/>
      <c r="H233" s="271"/>
      <c r="I233" s="271"/>
      <c r="J233" s="271"/>
      <c r="K233" s="179" t="s">
        <v>116</v>
      </c>
      <c r="L233" s="57"/>
      <c r="M233" s="57"/>
      <c r="N233" s="29"/>
      <c r="O233" s="3"/>
      <c r="P233" s="29"/>
      <c r="Q233" s="29"/>
      <c r="R233" s="29"/>
      <c r="X233" s="164">
        <f>AVERAGE(L230,L252)</f>
        <v>0.43018018018018012</v>
      </c>
    </row>
    <row r="234" spans="1:24" ht="20.25" customHeight="1" x14ac:dyDescent="0.2">
      <c r="A234" s="293" t="s">
        <v>10</v>
      </c>
      <c r="B234" s="273" t="s">
        <v>100</v>
      </c>
      <c r="C234" s="274"/>
      <c r="D234" s="274"/>
      <c r="E234" s="274"/>
      <c r="F234" s="274"/>
      <c r="G234" s="274"/>
      <c r="H234" s="274"/>
      <c r="I234" s="274"/>
      <c r="J234" s="275"/>
      <c r="K234" s="276" t="s">
        <v>11</v>
      </c>
      <c r="L234" s="269" t="s">
        <v>3</v>
      </c>
      <c r="M234" s="269" t="s">
        <v>4</v>
      </c>
      <c r="N234" s="278" t="s">
        <v>5</v>
      </c>
      <c r="O234" s="269" t="s">
        <v>6</v>
      </c>
      <c r="P234" s="267" t="s">
        <v>7</v>
      </c>
      <c r="Q234" s="267" t="s">
        <v>8</v>
      </c>
      <c r="R234" s="269" t="s">
        <v>101</v>
      </c>
    </row>
    <row r="235" spans="1:24" ht="15.75" customHeight="1" x14ac:dyDescent="0.25">
      <c r="A235" s="268"/>
      <c r="B235" s="58" t="s">
        <v>102</v>
      </c>
      <c r="C235" s="58" t="s">
        <v>103</v>
      </c>
      <c r="D235" s="58" t="s">
        <v>104</v>
      </c>
      <c r="E235" s="58" t="s">
        <v>105</v>
      </c>
      <c r="F235" s="58" t="s">
        <v>106</v>
      </c>
      <c r="G235" s="58" t="s">
        <v>107</v>
      </c>
      <c r="H235" s="58" t="s">
        <v>108</v>
      </c>
      <c r="I235" s="58" t="s">
        <v>109</v>
      </c>
      <c r="J235" s="58" t="s">
        <v>110</v>
      </c>
      <c r="K235" s="277"/>
      <c r="L235" s="268"/>
      <c r="M235" s="268"/>
      <c r="N235" s="268"/>
      <c r="O235" s="268"/>
      <c r="P235" s="268"/>
      <c r="Q235" s="268"/>
      <c r="R235" s="268"/>
    </row>
    <row r="236" spans="1:24" ht="15.75" customHeight="1" x14ac:dyDescent="0.25">
      <c r="A236" s="58">
        <v>1802</v>
      </c>
      <c r="B236" s="59">
        <v>74</v>
      </c>
      <c r="C236" s="59"/>
      <c r="D236" s="59"/>
      <c r="E236" s="59"/>
      <c r="F236" s="59"/>
      <c r="G236" s="59"/>
      <c r="H236" s="59"/>
      <c r="I236" s="59"/>
      <c r="J236" s="59"/>
      <c r="K236" s="144"/>
      <c r="L236" s="220"/>
      <c r="M236" s="221"/>
      <c r="N236" s="222"/>
      <c r="O236" s="229"/>
      <c r="P236" s="63">
        <f>B236</f>
        <v>74</v>
      </c>
      <c r="Q236" s="230"/>
      <c r="R236" s="229"/>
    </row>
    <row r="237" spans="1:24" ht="15.75" customHeight="1" x14ac:dyDescent="0.25">
      <c r="A237" s="58">
        <v>1901</v>
      </c>
      <c r="B237" s="59"/>
      <c r="C237" s="59">
        <v>73</v>
      </c>
      <c r="D237" s="59"/>
      <c r="E237" s="59"/>
      <c r="F237" s="59"/>
      <c r="G237" s="59"/>
      <c r="H237" s="59"/>
      <c r="I237" s="59"/>
      <c r="J237" s="59"/>
      <c r="K237" s="144"/>
      <c r="L237" s="223"/>
      <c r="M237" s="129"/>
      <c r="N237" s="224"/>
      <c r="O237" s="67">
        <f>IF(C237=0,"",C237/B236)</f>
        <v>0.98648648648648651</v>
      </c>
      <c r="P237" s="68">
        <v>73</v>
      </c>
      <c r="Q237" s="231">
        <f t="shared" ref="Q237:Q244" si="20">IF(P237=0,"",P237/P236)</f>
        <v>0.98648648648648651</v>
      </c>
      <c r="R237" s="231">
        <f t="shared" ref="R237:R244" si="21">IF(P237=0,"",100%-Q237)</f>
        <v>1.3513513513513487E-2</v>
      </c>
    </row>
    <row r="238" spans="1:24" ht="15.75" customHeight="1" x14ac:dyDescent="0.25">
      <c r="A238" s="58">
        <v>1902</v>
      </c>
      <c r="B238" s="59"/>
      <c r="C238" s="59"/>
      <c r="D238" s="59">
        <v>62</v>
      </c>
      <c r="E238" s="59"/>
      <c r="F238" s="59"/>
      <c r="G238" s="59"/>
      <c r="H238" s="59"/>
      <c r="I238" s="59"/>
      <c r="J238" s="59"/>
      <c r="K238" s="144"/>
      <c r="L238" s="223"/>
      <c r="M238" s="129"/>
      <c r="N238" s="224"/>
      <c r="O238" s="67">
        <f>IF(D238=0,"",D238/C237)</f>
        <v>0.84931506849315064</v>
      </c>
      <c r="P238" s="68">
        <v>65</v>
      </c>
      <c r="Q238" s="231">
        <f t="shared" si="20"/>
        <v>0.8904109589041096</v>
      </c>
      <c r="R238" s="231">
        <f t="shared" si="21"/>
        <v>0.1095890410958904</v>
      </c>
      <c r="S238" s="8">
        <f>P238/P236</f>
        <v>0.8783783783783784</v>
      </c>
    </row>
    <row r="239" spans="1:24" ht="15.75" customHeight="1" x14ac:dyDescent="0.25">
      <c r="A239" s="58">
        <v>2001</v>
      </c>
      <c r="B239" s="59"/>
      <c r="C239" s="59"/>
      <c r="D239" s="59"/>
      <c r="E239" s="59">
        <v>55</v>
      </c>
      <c r="F239" s="59"/>
      <c r="G239" s="59"/>
      <c r="H239" s="59"/>
      <c r="I239" s="59"/>
      <c r="J239" s="59"/>
      <c r="K239" s="144"/>
      <c r="L239" s="223"/>
      <c r="M239" s="129"/>
      <c r="N239" s="224"/>
      <c r="O239" s="67">
        <f>IF(E239=0,"",E239/D238)</f>
        <v>0.88709677419354838</v>
      </c>
      <c r="P239" s="68">
        <v>65</v>
      </c>
      <c r="Q239" s="231">
        <f t="shared" si="20"/>
        <v>1</v>
      </c>
      <c r="R239" s="231">
        <f t="shared" si="21"/>
        <v>0</v>
      </c>
    </row>
    <row r="240" spans="1:24" ht="15.75" customHeight="1" x14ac:dyDescent="0.25">
      <c r="A240" s="58">
        <v>2002</v>
      </c>
      <c r="B240" s="59"/>
      <c r="C240" s="59"/>
      <c r="D240" s="59"/>
      <c r="E240" s="59"/>
      <c r="F240" s="59">
        <v>55</v>
      </c>
      <c r="G240" s="59"/>
      <c r="H240" s="59"/>
      <c r="I240" s="59"/>
      <c r="J240" s="59"/>
      <c r="K240" s="144"/>
      <c r="L240" s="223"/>
      <c r="M240" s="129"/>
      <c r="N240" s="224"/>
      <c r="O240" s="67">
        <f>IF(F240=0,"",F240/E239)</f>
        <v>1</v>
      </c>
      <c r="P240" s="68">
        <v>63</v>
      </c>
      <c r="Q240" s="231">
        <f t="shared" si="20"/>
        <v>0.96923076923076923</v>
      </c>
      <c r="R240" s="231">
        <f t="shared" si="21"/>
        <v>3.0769230769230771E-2</v>
      </c>
    </row>
    <row r="241" spans="1:18" ht="15.75" customHeight="1" x14ac:dyDescent="0.25">
      <c r="A241" s="58">
        <v>2101</v>
      </c>
      <c r="B241" s="59"/>
      <c r="C241" s="59"/>
      <c r="D241" s="59"/>
      <c r="E241" s="59"/>
      <c r="F241" s="59"/>
      <c r="G241" s="59">
        <v>54</v>
      </c>
      <c r="H241" s="59"/>
      <c r="I241" s="59"/>
      <c r="J241" s="59"/>
      <c r="K241" s="144"/>
      <c r="L241" s="223"/>
      <c r="M241" s="129"/>
      <c r="N241" s="224"/>
      <c r="O241" s="67">
        <f>IF(G241=0,"",G241/F240)</f>
        <v>0.98181818181818181</v>
      </c>
      <c r="P241" s="68">
        <v>60</v>
      </c>
      <c r="Q241" s="231">
        <f t="shared" si="20"/>
        <v>0.95238095238095233</v>
      </c>
      <c r="R241" s="231">
        <f t="shared" si="21"/>
        <v>4.7619047619047672E-2</v>
      </c>
    </row>
    <row r="242" spans="1:18" ht="15.75" customHeight="1" x14ac:dyDescent="0.25">
      <c r="A242" s="58">
        <v>2102</v>
      </c>
      <c r="B242" s="59"/>
      <c r="C242" s="59"/>
      <c r="D242" s="59"/>
      <c r="E242" s="59"/>
      <c r="F242" s="59"/>
      <c r="G242" s="59"/>
      <c r="H242" s="59">
        <v>53</v>
      </c>
      <c r="I242" s="59"/>
      <c r="J242" s="59"/>
      <c r="K242" s="144"/>
      <c r="L242" s="223"/>
      <c r="M242" s="129"/>
      <c r="N242" s="224"/>
      <c r="O242" s="67">
        <f>IF(H242=0,"",H242/G241)</f>
        <v>0.98148148148148151</v>
      </c>
      <c r="P242" s="68">
        <v>59</v>
      </c>
      <c r="Q242" s="231">
        <f t="shared" si="20"/>
        <v>0.98333333333333328</v>
      </c>
      <c r="R242" s="231">
        <f t="shared" si="21"/>
        <v>1.6666666666666718E-2</v>
      </c>
    </row>
    <row r="243" spans="1:18" ht="15.75" customHeight="1" x14ac:dyDescent="0.25">
      <c r="A243" s="58">
        <v>2201</v>
      </c>
      <c r="B243" s="59"/>
      <c r="C243" s="59"/>
      <c r="D243" s="59"/>
      <c r="E243" s="59"/>
      <c r="F243" s="59"/>
      <c r="G243" s="59"/>
      <c r="H243" s="59"/>
      <c r="I243" s="59">
        <v>51</v>
      </c>
      <c r="J243" s="59"/>
      <c r="K243" s="144">
        <v>3</v>
      </c>
      <c r="L243" s="223"/>
      <c r="M243" s="129"/>
      <c r="N243" s="224"/>
      <c r="O243" s="67">
        <f>IF(I243=0,"",I243/H242)</f>
        <v>0.96226415094339623</v>
      </c>
      <c r="P243" s="68">
        <v>59</v>
      </c>
      <c r="Q243" s="231">
        <f t="shared" si="20"/>
        <v>1</v>
      </c>
      <c r="R243" s="231">
        <f t="shared" si="21"/>
        <v>0</v>
      </c>
    </row>
    <row r="244" spans="1:18" ht="15.75" customHeight="1" x14ac:dyDescent="0.25">
      <c r="A244" s="58">
        <v>2202</v>
      </c>
      <c r="B244" s="59"/>
      <c r="C244" s="59"/>
      <c r="D244" s="59"/>
      <c r="E244" s="59"/>
      <c r="F244" s="59"/>
      <c r="G244" s="59"/>
      <c r="H244" s="59"/>
      <c r="I244" s="59"/>
      <c r="J244" s="59">
        <v>53</v>
      </c>
      <c r="K244" s="144">
        <v>36</v>
      </c>
      <c r="L244" s="223"/>
      <c r="M244" s="129"/>
      <c r="N244" s="224"/>
      <c r="O244" s="71">
        <f>IF(J244=0,"",J244/I243)</f>
        <v>1.0392156862745099</v>
      </c>
      <c r="P244" s="68">
        <v>56</v>
      </c>
      <c r="Q244" s="71">
        <f t="shared" si="20"/>
        <v>0.94915254237288138</v>
      </c>
      <c r="R244" s="71">
        <f t="shared" si="21"/>
        <v>5.084745762711862E-2</v>
      </c>
    </row>
    <row r="245" spans="1:18" ht="15.75" customHeight="1" x14ac:dyDescent="0.25">
      <c r="A245" s="58">
        <v>2301</v>
      </c>
      <c r="B245" s="59"/>
      <c r="C245" s="59"/>
      <c r="D245" s="59"/>
      <c r="E245" s="59"/>
      <c r="F245" s="59"/>
      <c r="G245" s="59"/>
      <c r="H245" s="59"/>
      <c r="I245" s="59"/>
      <c r="J245" s="59">
        <v>14</v>
      </c>
      <c r="K245" s="144">
        <v>14</v>
      </c>
      <c r="L245" s="223"/>
      <c r="M245" s="129"/>
      <c r="N245" s="225"/>
      <c r="O245" s="105"/>
      <c r="P245" s="68">
        <v>17</v>
      </c>
      <c r="Q245" s="105"/>
      <c r="R245" s="239"/>
    </row>
    <row r="246" spans="1:18" ht="15.75" customHeight="1" x14ac:dyDescent="0.25">
      <c r="A246" s="58">
        <v>2302</v>
      </c>
      <c r="B246" s="59"/>
      <c r="C246" s="59"/>
      <c r="D246" s="59"/>
      <c r="E246" s="59"/>
      <c r="F246" s="59"/>
      <c r="G246" s="59"/>
      <c r="H246" s="59"/>
      <c r="I246" s="59"/>
      <c r="J246" s="59">
        <v>2</v>
      </c>
      <c r="K246" s="144">
        <v>1</v>
      </c>
      <c r="L246" s="223"/>
      <c r="M246" s="129"/>
      <c r="N246" s="225"/>
      <c r="O246" s="233"/>
      <c r="P246" s="196">
        <v>5</v>
      </c>
      <c r="Q246" s="234"/>
      <c r="R246" s="233"/>
    </row>
    <row r="247" spans="1:18" ht="15.75" customHeight="1" x14ac:dyDescent="0.25">
      <c r="A247" s="58">
        <v>2401</v>
      </c>
      <c r="B247" s="59"/>
      <c r="C247" s="59"/>
      <c r="D247" s="59"/>
      <c r="E247" s="59"/>
      <c r="F247" s="59"/>
      <c r="G247" s="59"/>
      <c r="H247" s="59"/>
      <c r="I247" s="59"/>
      <c r="J247" s="59">
        <v>1</v>
      </c>
      <c r="K247" s="144"/>
      <c r="L247" s="223"/>
      <c r="M247" s="129"/>
      <c r="N247" s="225"/>
      <c r="O247" s="235"/>
      <c r="P247" s="198">
        <v>1</v>
      </c>
      <c r="Q247" s="236"/>
      <c r="R247" s="233"/>
    </row>
    <row r="248" spans="1:18" ht="15.75" customHeight="1" x14ac:dyDescent="0.25">
      <c r="A248" s="58">
        <v>2402</v>
      </c>
      <c r="B248" s="59"/>
      <c r="C248" s="59"/>
      <c r="D248" s="59"/>
      <c r="E248" s="59"/>
      <c r="F248" s="59"/>
      <c r="G248" s="59"/>
      <c r="H248" s="59"/>
      <c r="I248" s="59"/>
      <c r="J248" s="59">
        <v>1</v>
      </c>
      <c r="K248" s="144">
        <v>1</v>
      </c>
      <c r="L248" s="223"/>
      <c r="M248" s="129"/>
      <c r="N248" s="225"/>
      <c r="O248" s="235"/>
      <c r="P248" s="198">
        <v>1</v>
      </c>
      <c r="Q248" s="236"/>
      <c r="R248" s="233"/>
    </row>
    <row r="249" spans="1:18" ht="15.75" customHeight="1" x14ac:dyDescent="0.25">
      <c r="A249" s="58">
        <v>2501</v>
      </c>
      <c r="B249" s="59"/>
      <c r="C249" s="59"/>
      <c r="D249" s="59"/>
      <c r="E249" s="59"/>
      <c r="F249" s="59"/>
      <c r="G249" s="59"/>
      <c r="H249" s="59"/>
      <c r="I249" s="59"/>
      <c r="J249" s="172"/>
      <c r="K249" s="144"/>
      <c r="L249" s="223"/>
      <c r="M249" s="129"/>
      <c r="N249" s="225"/>
      <c r="O249" s="191" t="s">
        <v>83</v>
      </c>
      <c r="P249" s="197">
        <v>47</v>
      </c>
      <c r="Q249" s="83">
        <f>K252</f>
        <v>55</v>
      </c>
      <c r="R249" s="193" t="s">
        <v>11</v>
      </c>
    </row>
    <row r="250" spans="1:18" ht="15.75" customHeight="1" x14ac:dyDescent="0.25">
      <c r="A250" s="58">
        <v>2502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144"/>
      <c r="L250" s="223"/>
      <c r="M250" s="129"/>
      <c r="N250" s="225"/>
      <c r="O250" s="192" t="s">
        <v>85</v>
      </c>
      <c r="P250" s="86">
        <f>IF(P249/B236=0,"",P249/B236)</f>
        <v>0.63513513513513509</v>
      </c>
      <c r="Q250" s="87">
        <f>IF(P249/Q249=0,"",P249/Q249)</f>
        <v>0.8545454545454545</v>
      </c>
      <c r="R250" s="194" t="s">
        <v>86</v>
      </c>
    </row>
    <row r="251" spans="1:18" ht="15.75" customHeight="1" x14ac:dyDescent="0.25">
      <c r="A251" s="58">
        <v>2601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144"/>
      <c r="L251" s="226"/>
      <c r="M251" s="227"/>
      <c r="N251" s="228"/>
      <c r="O251" s="90"/>
      <c r="P251" s="91"/>
      <c r="Q251" s="91"/>
      <c r="R251" s="113"/>
    </row>
    <row r="252" spans="1:18" ht="18" customHeight="1" x14ac:dyDescent="0.25">
      <c r="A252" s="28"/>
      <c r="B252" s="280" t="s">
        <v>111</v>
      </c>
      <c r="C252" s="280"/>
      <c r="D252" s="280"/>
      <c r="E252" s="280"/>
      <c r="F252" s="280"/>
      <c r="G252" s="280"/>
      <c r="H252" s="280"/>
      <c r="I252" s="280"/>
      <c r="J252" s="280"/>
      <c r="K252" s="93">
        <f>SUM(K236:K248)</f>
        <v>55</v>
      </c>
      <c r="L252" s="94">
        <f>(SUM(K243:K244)/B236)</f>
        <v>0.52702702702702697</v>
      </c>
      <c r="M252" s="94">
        <f>IF(K252=0,"",K252/B236)</f>
        <v>0.7432432432432432</v>
      </c>
      <c r="N252" s="94">
        <f>IF(K244=0,"",M252-L252)</f>
        <v>0.21621621621621623</v>
      </c>
      <c r="O252" s="3"/>
      <c r="P252" s="29"/>
      <c r="Q252" s="22"/>
      <c r="R252" s="3"/>
    </row>
    <row r="253" spans="1:18" ht="12.75" customHeight="1" x14ac:dyDescent="0.2">
      <c r="L253" s="3"/>
      <c r="M253" s="3"/>
      <c r="O253" s="3"/>
    </row>
    <row r="254" spans="1:18" ht="12.75" customHeight="1" x14ac:dyDescent="0.2">
      <c r="L254" s="3"/>
      <c r="M254" s="3"/>
      <c r="O254" s="3"/>
    </row>
    <row r="255" spans="1:18" ht="26.25" customHeight="1" x14ac:dyDescent="0.4">
      <c r="A255" s="2"/>
      <c r="B255" s="270" t="s">
        <v>99</v>
      </c>
      <c r="C255" s="271"/>
      <c r="D255" s="271"/>
      <c r="E255" s="271"/>
      <c r="F255" s="271"/>
      <c r="G255" s="271"/>
      <c r="H255" s="271"/>
      <c r="I255" s="271"/>
      <c r="J255" s="271"/>
      <c r="K255" s="179" t="s">
        <v>117</v>
      </c>
      <c r="L255" s="57"/>
      <c r="M255" s="57"/>
      <c r="N255" s="29"/>
      <c r="O255" s="3"/>
      <c r="P255" s="29"/>
      <c r="Q255" s="29"/>
      <c r="R255" s="29"/>
    </row>
    <row r="256" spans="1:18" ht="20.25" customHeight="1" x14ac:dyDescent="0.2">
      <c r="A256" s="293" t="s">
        <v>10</v>
      </c>
      <c r="B256" s="273" t="s">
        <v>100</v>
      </c>
      <c r="C256" s="274"/>
      <c r="D256" s="274"/>
      <c r="E256" s="274"/>
      <c r="F256" s="274"/>
      <c r="G256" s="274"/>
      <c r="H256" s="274"/>
      <c r="I256" s="274"/>
      <c r="J256" s="275"/>
      <c r="K256" s="276" t="s">
        <v>11</v>
      </c>
      <c r="L256" s="269" t="s">
        <v>3</v>
      </c>
      <c r="M256" s="269" t="s">
        <v>4</v>
      </c>
      <c r="N256" s="278" t="s">
        <v>5</v>
      </c>
      <c r="O256" s="269" t="s">
        <v>6</v>
      </c>
      <c r="P256" s="267" t="s">
        <v>7</v>
      </c>
      <c r="Q256" s="267" t="s">
        <v>8</v>
      </c>
      <c r="R256" s="269" t="s">
        <v>101</v>
      </c>
    </row>
    <row r="257" spans="1:19" ht="15.75" customHeight="1" x14ac:dyDescent="0.25">
      <c r="A257" s="268"/>
      <c r="B257" s="58" t="s">
        <v>102</v>
      </c>
      <c r="C257" s="58" t="s">
        <v>103</v>
      </c>
      <c r="D257" s="58" t="s">
        <v>104</v>
      </c>
      <c r="E257" s="58" t="s">
        <v>105</v>
      </c>
      <c r="F257" s="58" t="s">
        <v>106</v>
      </c>
      <c r="G257" s="58" t="s">
        <v>107</v>
      </c>
      <c r="H257" s="58" t="s">
        <v>108</v>
      </c>
      <c r="I257" s="58" t="s">
        <v>109</v>
      </c>
      <c r="J257" s="58" t="s">
        <v>110</v>
      </c>
      <c r="K257" s="277"/>
      <c r="L257" s="268"/>
      <c r="M257" s="268"/>
      <c r="N257" s="268"/>
      <c r="O257" s="268"/>
      <c r="P257" s="268"/>
      <c r="Q257" s="268"/>
      <c r="R257" s="268"/>
    </row>
    <row r="258" spans="1:19" ht="15.75" customHeight="1" x14ac:dyDescent="0.25">
      <c r="A258" s="58">
        <v>1901</v>
      </c>
      <c r="B258" s="59">
        <v>45</v>
      </c>
      <c r="C258" s="59"/>
      <c r="D258" s="59"/>
      <c r="E258" s="59"/>
      <c r="F258" s="59"/>
      <c r="G258" s="59"/>
      <c r="H258" s="59"/>
      <c r="I258" s="59"/>
      <c r="J258" s="59"/>
      <c r="K258" s="144"/>
      <c r="L258" s="220"/>
      <c r="M258" s="221"/>
      <c r="N258" s="222"/>
      <c r="O258" s="229"/>
      <c r="P258" s="63">
        <f>B258</f>
        <v>45</v>
      </c>
      <c r="Q258" s="230"/>
      <c r="R258" s="229"/>
    </row>
    <row r="259" spans="1:19" ht="15.75" customHeight="1" x14ac:dyDescent="0.25">
      <c r="A259" s="58">
        <v>1902</v>
      </c>
      <c r="B259" s="59"/>
      <c r="C259" s="59">
        <v>41</v>
      </c>
      <c r="D259" s="59"/>
      <c r="E259" s="59"/>
      <c r="F259" s="59"/>
      <c r="G259" s="59"/>
      <c r="H259" s="59"/>
      <c r="I259" s="59"/>
      <c r="J259" s="59"/>
      <c r="K259" s="144"/>
      <c r="L259" s="223"/>
      <c r="M259" s="129"/>
      <c r="N259" s="224"/>
      <c r="O259" s="67">
        <f>IF(C259=0,"",C259/B258)</f>
        <v>0.91111111111111109</v>
      </c>
      <c r="P259" s="68">
        <v>41</v>
      </c>
      <c r="Q259" s="231">
        <f t="shared" ref="Q259:Q266" si="22">IF(P259=0,"",P259/P258)</f>
        <v>0.91111111111111109</v>
      </c>
      <c r="R259" s="231">
        <f t="shared" ref="R259:R266" si="23">IF(P259=0,"",100%-Q259)</f>
        <v>8.8888888888888906E-2</v>
      </c>
    </row>
    <row r="260" spans="1:19" ht="15.75" customHeight="1" x14ac:dyDescent="0.25">
      <c r="A260" s="58">
        <v>2001</v>
      </c>
      <c r="B260" s="59"/>
      <c r="C260" s="59"/>
      <c r="D260" s="59">
        <v>34</v>
      </c>
      <c r="E260" s="59"/>
      <c r="F260" s="59"/>
      <c r="G260" s="59"/>
      <c r="H260" s="59"/>
      <c r="I260" s="59"/>
      <c r="J260" s="59"/>
      <c r="K260" s="144"/>
      <c r="L260" s="223"/>
      <c r="M260" s="129"/>
      <c r="N260" s="224"/>
      <c r="O260" s="67">
        <f>IF(D260=0,"",D260/C259)</f>
        <v>0.82926829268292679</v>
      </c>
      <c r="P260" s="68">
        <v>39</v>
      </c>
      <c r="Q260" s="231">
        <f t="shared" si="22"/>
        <v>0.95121951219512191</v>
      </c>
      <c r="R260" s="231">
        <f t="shared" si="23"/>
        <v>4.8780487804878092E-2</v>
      </c>
      <c r="S260" s="8">
        <f>P260/P258</f>
        <v>0.8666666666666667</v>
      </c>
    </row>
    <row r="261" spans="1:19" ht="15.75" customHeight="1" x14ac:dyDescent="0.25">
      <c r="A261" s="58">
        <v>2002</v>
      </c>
      <c r="B261" s="59"/>
      <c r="C261" s="59"/>
      <c r="D261" s="59"/>
      <c r="E261" s="59">
        <v>30</v>
      </c>
      <c r="F261" s="59"/>
      <c r="G261" s="59"/>
      <c r="H261" s="59"/>
      <c r="I261" s="59"/>
      <c r="J261" s="59"/>
      <c r="K261" s="144"/>
      <c r="L261" s="223"/>
      <c r="M261" s="129"/>
      <c r="N261" s="224"/>
      <c r="O261" s="67">
        <f>IF(E261=0,"",E261/D260)</f>
        <v>0.88235294117647056</v>
      </c>
      <c r="P261" s="68">
        <v>39</v>
      </c>
      <c r="Q261" s="231">
        <f t="shared" si="22"/>
        <v>1</v>
      </c>
      <c r="R261" s="231">
        <f t="shared" si="23"/>
        <v>0</v>
      </c>
    </row>
    <row r="262" spans="1:19" ht="15.75" customHeight="1" x14ac:dyDescent="0.25">
      <c r="A262" s="58">
        <v>2101</v>
      </c>
      <c r="B262" s="59"/>
      <c r="C262" s="59"/>
      <c r="D262" s="59"/>
      <c r="E262" s="59"/>
      <c r="F262" s="59">
        <v>25</v>
      </c>
      <c r="G262" s="59"/>
      <c r="H262" s="59"/>
      <c r="I262" s="59"/>
      <c r="J262" s="59"/>
      <c r="K262" s="144"/>
      <c r="L262" s="223"/>
      <c r="M262" s="129"/>
      <c r="N262" s="224"/>
      <c r="O262" s="67">
        <f>IF(F262=0,"",F262/E261)</f>
        <v>0.83333333333333337</v>
      </c>
      <c r="P262" s="68">
        <v>34</v>
      </c>
      <c r="Q262" s="231">
        <f t="shared" si="22"/>
        <v>0.87179487179487181</v>
      </c>
      <c r="R262" s="231">
        <f t="shared" si="23"/>
        <v>0.12820512820512819</v>
      </c>
    </row>
    <row r="263" spans="1:19" ht="15.75" customHeight="1" x14ac:dyDescent="0.25">
      <c r="A263" s="58">
        <v>2102</v>
      </c>
      <c r="B263" s="59"/>
      <c r="C263" s="59"/>
      <c r="D263" s="59"/>
      <c r="E263" s="59"/>
      <c r="F263" s="59"/>
      <c r="G263" s="59">
        <v>23</v>
      </c>
      <c r="H263" s="59"/>
      <c r="I263" s="59"/>
      <c r="J263" s="59"/>
      <c r="K263" s="144"/>
      <c r="L263" s="223"/>
      <c r="M263" s="129"/>
      <c r="N263" s="224"/>
      <c r="O263" s="67">
        <f>IF(G263=0,"",G263/F262)</f>
        <v>0.92</v>
      </c>
      <c r="P263" s="68">
        <v>34</v>
      </c>
      <c r="Q263" s="231">
        <f t="shared" si="22"/>
        <v>1</v>
      </c>
      <c r="R263" s="231">
        <f t="shared" si="23"/>
        <v>0</v>
      </c>
    </row>
    <row r="264" spans="1:19" ht="15.75" customHeight="1" x14ac:dyDescent="0.25">
      <c r="A264" s="58">
        <v>2201</v>
      </c>
      <c r="B264" s="59"/>
      <c r="C264" s="59"/>
      <c r="D264" s="59"/>
      <c r="E264" s="59"/>
      <c r="F264" s="59"/>
      <c r="G264" s="59"/>
      <c r="H264" s="59">
        <v>20</v>
      </c>
      <c r="I264" s="59"/>
      <c r="J264" s="59"/>
      <c r="K264" s="144">
        <v>1</v>
      </c>
      <c r="L264" s="223"/>
      <c r="M264" s="129"/>
      <c r="N264" s="224"/>
      <c r="O264" s="67">
        <f>IF(H264=0,"",H264/G263)</f>
        <v>0.86956521739130432</v>
      </c>
      <c r="P264" s="68">
        <v>29</v>
      </c>
      <c r="Q264" s="231">
        <f t="shared" si="22"/>
        <v>0.8529411764705882</v>
      </c>
      <c r="R264" s="231">
        <f t="shared" si="23"/>
        <v>0.1470588235294118</v>
      </c>
    </row>
    <row r="265" spans="1:19" ht="15.75" customHeight="1" x14ac:dyDescent="0.25">
      <c r="A265" s="58">
        <v>2202</v>
      </c>
      <c r="B265" s="59"/>
      <c r="C265" s="59"/>
      <c r="D265" s="59"/>
      <c r="E265" s="59"/>
      <c r="F265" s="59"/>
      <c r="G265" s="59"/>
      <c r="H265" s="59"/>
      <c r="I265" s="59">
        <v>20</v>
      </c>
      <c r="J265" s="59"/>
      <c r="K265" s="144">
        <v>2</v>
      </c>
      <c r="L265" s="223"/>
      <c r="M265" s="129"/>
      <c r="N265" s="224"/>
      <c r="O265" s="67">
        <f>IF(I265=0,"",I265/H264)</f>
        <v>1</v>
      </c>
      <c r="P265" s="68">
        <v>26</v>
      </c>
      <c r="Q265" s="231">
        <f t="shared" si="22"/>
        <v>0.89655172413793105</v>
      </c>
      <c r="R265" s="231">
        <f t="shared" si="23"/>
        <v>0.10344827586206895</v>
      </c>
    </row>
    <row r="266" spans="1:19" ht="15.75" customHeight="1" x14ac:dyDescent="0.25">
      <c r="A266" s="58">
        <v>2301</v>
      </c>
      <c r="B266" s="59"/>
      <c r="C266" s="59"/>
      <c r="D266" s="59"/>
      <c r="E266" s="59"/>
      <c r="F266" s="59"/>
      <c r="G266" s="59"/>
      <c r="H266" s="59"/>
      <c r="I266" s="59"/>
      <c r="J266" s="59">
        <v>17</v>
      </c>
      <c r="K266" s="144">
        <v>12</v>
      </c>
      <c r="L266" s="223"/>
      <c r="M266" s="129"/>
      <c r="N266" s="224"/>
      <c r="O266" s="71">
        <f>IF(J266=0,"",J266/I265)</f>
        <v>0.85</v>
      </c>
      <c r="P266" s="68">
        <v>22</v>
      </c>
      <c r="Q266" s="71">
        <f t="shared" si="22"/>
        <v>0.84615384615384615</v>
      </c>
      <c r="R266" s="71">
        <f t="shared" si="23"/>
        <v>0.15384615384615385</v>
      </c>
    </row>
    <row r="267" spans="1:19" ht="15.75" customHeight="1" x14ac:dyDescent="0.25">
      <c r="A267" s="58">
        <v>2302</v>
      </c>
      <c r="B267" s="59"/>
      <c r="C267" s="59"/>
      <c r="D267" s="59"/>
      <c r="E267" s="59"/>
      <c r="F267" s="59"/>
      <c r="G267" s="59"/>
      <c r="H267" s="59"/>
      <c r="I267" s="59"/>
      <c r="J267" s="59">
        <v>5</v>
      </c>
      <c r="K267" s="144">
        <v>2</v>
      </c>
      <c r="L267" s="223"/>
      <c r="M267" s="129"/>
      <c r="N267" s="225"/>
      <c r="O267" s="105"/>
      <c r="P267" s="68">
        <v>6</v>
      </c>
      <c r="Q267" s="105"/>
      <c r="R267" s="239"/>
    </row>
    <row r="268" spans="1:19" ht="15.75" customHeight="1" x14ac:dyDescent="0.25">
      <c r="A268" s="58">
        <v>2401</v>
      </c>
      <c r="B268" s="59"/>
      <c r="C268" s="59"/>
      <c r="D268" s="59"/>
      <c r="E268" s="59"/>
      <c r="F268" s="59"/>
      <c r="G268" s="59"/>
      <c r="H268" s="59"/>
      <c r="I268" s="59"/>
      <c r="J268" s="59">
        <v>4</v>
      </c>
      <c r="K268" s="144">
        <v>1</v>
      </c>
      <c r="L268" s="223"/>
      <c r="M268" s="129"/>
      <c r="N268" s="225"/>
      <c r="O268" s="233"/>
      <c r="P268" s="109">
        <v>5</v>
      </c>
      <c r="Q268" s="234"/>
      <c r="R268" s="233"/>
    </row>
    <row r="269" spans="1:19" ht="15.75" customHeight="1" x14ac:dyDescent="0.25">
      <c r="A269" s="58">
        <v>2402</v>
      </c>
      <c r="B269" s="59"/>
      <c r="C269" s="59"/>
      <c r="D269" s="59"/>
      <c r="E269" s="59"/>
      <c r="F269" s="59"/>
      <c r="G269" s="59"/>
      <c r="H269" s="59"/>
      <c r="I269" s="59"/>
      <c r="J269" s="59">
        <v>3</v>
      </c>
      <c r="K269" s="144">
        <v>3</v>
      </c>
      <c r="L269" s="223"/>
      <c r="M269" s="129"/>
      <c r="N269" s="225"/>
      <c r="O269" s="233"/>
      <c r="P269" s="196">
        <v>5</v>
      </c>
      <c r="Q269" s="234"/>
      <c r="R269" s="233"/>
    </row>
    <row r="270" spans="1:19" ht="15.75" customHeight="1" x14ac:dyDescent="0.25">
      <c r="A270" s="58">
        <v>2501</v>
      </c>
      <c r="B270" s="59"/>
      <c r="C270" s="59"/>
      <c r="D270" s="59"/>
      <c r="E270" s="59"/>
      <c r="F270" s="59"/>
      <c r="G270" s="59"/>
      <c r="H270" s="59"/>
      <c r="I270" s="59"/>
      <c r="J270" s="59">
        <v>2</v>
      </c>
      <c r="K270" s="144">
        <v>1</v>
      </c>
      <c r="L270" s="223"/>
      <c r="M270" s="129"/>
      <c r="N270" s="225"/>
      <c r="O270" s="129"/>
      <c r="P270" s="198">
        <v>2</v>
      </c>
      <c r="Q270" s="124"/>
      <c r="R270" s="233"/>
    </row>
    <row r="271" spans="1:19" ht="15.75" customHeight="1" x14ac:dyDescent="0.25">
      <c r="A271" s="58">
        <v>2502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144"/>
      <c r="L271" s="223"/>
      <c r="M271" s="129"/>
      <c r="N271" s="225"/>
      <c r="O271" s="191" t="s">
        <v>83</v>
      </c>
      <c r="P271" s="197">
        <v>15</v>
      </c>
      <c r="Q271" s="83">
        <f>K274</f>
        <v>22</v>
      </c>
      <c r="R271" s="193" t="s">
        <v>11</v>
      </c>
    </row>
    <row r="272" spans="1:19" ht="15.75" customHeight="1" x14ac:dyDescent="0.25">
      <c r="A272" s="58">
        <v>2601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144"/>
      <c r="L272" s="223"/>
      <c r="M272" s="129"/>
      <c r="N272" s="225"/>
      <c r="O272" s="192" t="s">
        <v>85</v>
      </c>
      <c r="P272" s="86">
        <f>IF(P271/B258=0,"",P271/B258)</f>
        <v>0.33333333333333331</v>
      </c>
      <c r="Q272" s="87">
        <f>IF(P271/Q271=0,"",P271/Q271)</f>
        <v>0.68181818181818177</v>
      </c>
      <c r="R272" s="194" t="s">
        <v>86</v>
      </c>
    </row>
    <row r="273" spans="1:19" ht="15.75" customHeight="1" x14ac:dyDescent="0.25">
      <c r="A273" s="58">
        <v>2602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144"/>
      <c r="L273" s="226"/>
      <c r="M273" s="227"/>
      <c r="N273" s="228"/>
      <c r="O273" s="90"/>
      <c r="P273" s="91"/>
      <c r="Q273" s="91"/>
      <c r="R273" s="113"/>
    </row>
    <row r="274" spans="1:19" ht="18" customHeight="1" x14ac:dyDescent="0.25">
      <c r="A274" s="28"/>
      <c r="B274" s="280" t="s">
        <v>111</v>
      </c>
      <c r="C274" s="280"/>
      <c r="D274" s="280"/>
      <c r="E274" s="280"/>
      <c r="F274" s="280"/>
      <c r="G274" s="280"/>
      <c r="H274" s="280"/>
      <c r="I274" s="280"/>
      <c r="J274" s="280"/>
      <c r="K274" s="93">
        <f>SUM(K258:K270)</f>
        <v>22</v>
      </c>
      <c r="L274" s="94">
        <f>(SUM(K264:K266)/B258)</f>
        <v>0.33333333333333331</v>
      </c>
      <c r="M274" s="94">
        <f>IF(K274=0,"",K274/B258)</f>
        <v>0.48888888888888887</v>
      </c>
      <c r="N274" s="94">
        <f>M274-L274</f>
        <v>0.15555555555555556</v>
      </c>
      <c r="O274" s="3"/>
      <c r="P274" s="29"/>
      <c r="Q274" s="22"/>
      <c r="R274" s="3"/>
    </row>
    <row r="275" spans="1:19" ht="12.75" customHeight="1" x14ac:dyDescent="0.2">
      <c r="L275" s="3"/>
      <c r="M275" s="3"/>
      <c r="O275" s="3"/>
    </row>
    <row r="276" spans="1:19" ht="12.75" customHeight="1" x14ac:dyDescent="0.2">
      <c r="L276" s="3"/>
      <c r="M276" s="3"/>
      <c r="O276" s="3"/>
    </row>
    <row r="277" spans="1:19" ht="26.25" customHeight="1" x14ac:dyDescent="0.4">
      <c r="A277" s="2"/>
      <c r="B277" s="270" t="s">
        <v>99</v>
      </c>
      <c r="C277" s="271"/>
      <c r="D277" s="271"/>
      <c r="E277" s="271"/>
      <c r="F277" s="271"/>
      <c r="G277" s="271"/>
      <c r="H277" s="271"/>
      <c r="I277" s="271"/>
      <c r="J277" s="271"/>
      <c r="K277" s="179" t="s">
        <v>118</v>
      </c>
      <c r="L277" s="57"/>
      <c r="M277" s="57"/>
      <c r="N277" s="29"/>
      <c r="O277" s="3"/>
      <c r="P277" s="29"/>
      <c r="Q277" s="29"/>
      <c r="R277" s="29"/>
    </row>
    <row r="278" spans="1:19" ht="20.25" customHeight="1" x14ac:dyDescent="0.2">
      <c r="A278" s="293" t="s">
        <v>10</v>
      </c>
      <c r="B278" s="273" t="s">
        <v>100</v>
      </c>
      <c r="C278" s="274"/>
      <c r="D278" s="274"/>
      <c r="E278" s="274"/>
      <c r="F278" s="274"/>
      <c r="G278" s="274"/>
      <c r="H278" s="274"/>
      <c r="I278" s="274"/>
      <c r="J278" s="275"/>
      <c r="K278" s="276" t="s">
        <v>11</v>
      </c>
      <c r="L278" s="269" t="s">
        <v>3</v>
      </c>
      <c r="M278" s="269" t="s">
        <v>4</v>
      </c>
      <c r="N278" s="278" t="s">
        <v>5</v>
      </c>
      <c r="O278" s="269" t="s">
        <v>6</v>
      </c>
      <c r="P278" s="267" t="s">
        <v>7</v>
      </c>
      <c r="Q278" s="267" t="s">
        <v>8</v>
      </c>
      <c r="R278" s="269" t="s">
        <v>101</v>
      </c>
    </row>
    <row r="279" spans="1:19" ht="15.75" customHeight="1" x14ac:dyDescent="0.25">
      <c r="A279" s="268"/>
      <c r="B279" s="58" t="s">
        <v>102</v>
      </c>
      <c r="C279" s="58" t="s">
        <v>103</v>
      </c>
      <c r="D279" s="58" t="s">
        <v>104</v>
      </c>
      <c r="E279" s="58" t="s">
        <v>105</v>
      </c>
      <c r="F279" s="58" t="s">
        <v>106</v>
      </c>
      <c r="G279" s="58" t="s">
        <v>107</v>
      </c>
      <c r="H279" s="58" t="s">
        <v>108</v>
      </c>
      <c r="I279" s="58" t="s">
        <v>109</v>
      </c>
      <c r="J279" s="58" t="s">
        <v>110</v>
      </c>
      <c r="K279" s="277"/>
      <c r="L279" s="268"/>
      <c r="M279" s="268"/>
      <c r="N279" s="268"/>
      <c r="O279" s="268"/>
      <c r="P279" s="268"/>
      <c r="Q279" s="268"/>
      <c r="R279" s="268"/>
    </row>
    <row r="280" spans="1:19" ht="15.75" customHeight="1" x14ac:dyDescent="0.25">
      <c r="A280" s="58">
        <v>1902</v>
      </c>
      <c r="B280" s="59">
        <v>57</v>
      </c>
      <c r="C280" s="59"/>
      <c r="D280" s="59"/>
      <c r="E280" s="59"/>
      <c r="F280" s="59"/>
      <c r="G280" s="59"/>
      <c r="H280" s="59"/>
      <c r="I280" s="59"/>
      <c r="J280" s="59"/>
      <c r="K280" s="144"/>
      <c r="L280" s="220"/>
      <c r="M280" s="221"/>
      <c r="N280" s="222"/>
      <c r="O280" s="229"/>
      <c r="P280" s="63">
        <f>B280</f>
        <v>57</v>
      </c>
      <c r="Q280" s="230"/>
      <c r="R280" s="229"/>
    </row>
    <row r="281" spans="1:19" ht="15.75" customHeight="1" x14ac:dyDescent="0.25">
      <c r="A281" s="58">
        <v>2001</v>
      </c>
      <c r="B281" s="59"/>
      <c r="C281" s="59">
        <v>52</v>
      </c>
      <c r="D281" s="59"/>
      <c r="E281" s="59"/>
      <c r="F281" s="59"/>
      <c r="G281" s="59"/>
      <c r="H281" s="59"/>
      <c r="I281" s="59"/>
      <c r="J281" s="59"/>
      <c r="K281" s="144"/>
      <c r="L281" s="223"/>
      <c r="M281" s="129"/>
      <c r="N281" s="224"/>
      <c r="O281" s="67">
        <f>IF(C281=0,"",C281/B280)</f>
        <v>0.91228070175438591</v>
      </c>
      <c r="P281" s="68">
        <v>52</v>
      </c>
      <c r="Q281" s="231">
        <f t="shared" ref="Q281:Q288" si="24">IF(P281=0,"",P281/P280)</f>
        <v>0.91228070175438591</v>
      </c>
      <c r="R281" s="231">
        <f t="shared" ref="R281:R288" si="25">IF(P281=0,"",100%-Q281)</f>
        <v>8.7719298245614086E-2</v>
      </c>
    </row>
    <row r="282" spans="1:19" ht="15.75" customHeight="1" x14ac:dyDescent="0.25">
      <c r="A282" s="58">
        <v>2002</v>
      </c>
      <c r="B282" s="59"/>
      <c r="C282" s="59"/>
      <c r="D282" s="59">
        <v>45</v>
      </c>
      <c r="E282" s="59"/>
      <c r="F282" s="59"/>
      <c r="G282" s="59"/>
      <c r="H282" s="59"/>
      <c r="I282" s="59"/>
      <c r="J282" s="59"/>
      <c r="K282" s="144"/>
      <c r="L282" s="223"/>
      <c r="M282" s="129"/>
      <c r="N282" s="224"/>
      <c r="O282" s="67">
        <f>IF(D282=0,"",D282/C281)</f>
        <v>0.86538461538461542</v>
      </c>
      <c r="P282" s="68">
        <v>49</v>
      </c>
      <c r="Q282" s="231">
        <f t="shared" si="24"/>
        <v>0.94230769230769229</v>
      </c>
      <c r="R282" s="231">
        <f t="shared" si="25"/>
        <v>5.7692307692307709E-2</v>
      </c>
      <c r="S282" s="8">
        <f>P282/P280</f>
        <v>0.85964912280701755</v>
      </c>
    </row>
    <row r="283" spans="1:19" ht="15.75" customHeight="1" x14ac:dyDescent="0.25">
      <c r="A283" s="58">
        <v>2101</v>
      </c>
      <c r="B283" s="59"/>
      <c r="C283" s="59"/>
      <c r="D283" s="59"/>
      <c r="E283" s="59">
        <v>41</v>
      </c>
      <c r="F283" s="59"/>
      <c r="G283" s="59"/>
      <c r="H283" s="59"/>
      <c r="I283" s="59"/>
      <c r="J283" s="59"/>
      <c r="K283" s="144"/>
      <c r="L283" s="223"/>
      <c r="M283" s="129"/>
      <c r="N283" s="224"/>
      <c r="O283" s="67">
        <f>IF(E283=0,"",E283/D282)</f>
        <v>0.91111111111111109</v>
      </c>
      <c r="P283" s="68">
        <v>44</v>
      </c>
      <c r="Q283" s="231">
        <f t="shared" si="24"/>
        <v>0.89795918367346939</v>
      </c>
      <c r="R283" s="231">
        <f t="shared" si="25"/>
        <v>0.10204081632653061</v>
      </c>
    </row>
    <row r="284" spans="1:19" ht="15.75" customHeight="1" x14ac:dyDescent="0.25">
      <c r="A284" s="58">
        <v>2102</v>
      </c>
      <c r="B284" s="59"/>
      <c r="C284" s="59"/>
      <c r="D284" s="59"/>
      <c r="E284" s="59"/>
      <c r="F284" s="59">
        <v>37</v>
      </c>
      <c r="G284" s="59"/>
      <c r="H284" s="59"/>
      <c r="I284" s="59"/>
      <c r="J284" s="59"/>
      <c r="K284" s="144"/>
      <c r="L284" s="223"/>
      <c r="M284" s="129"/>
      <c r="N284" s="224"/>
      <c r="O284" s="67">
        <f>IF(F284=0,"",F284/E283)</f>
        <v>0.90243902439024393</v>
      </c>
      <c r="P284" s="68">
        <v>41</v>
      </c>
      <c r="Q284" s="231">
        <f t="shared" si="24"/>
        <v>0.93181818181818177</v>
      </c>
      <c r="R284" s="231">
        <f t="shared" si="25"/>
        <v>6.8181818181818232E-2</v>
      </c>
    </row>
    <row r="285" spans="1:19" ht="15.75" customHeight="1" x14ac:dyDescent="0.25">
      <c r="A285" s="58">
        <v>2201</v>
      </c>
      <c r="B285" s="59"/>
      <c r="C285" s="59"/>
      <c r="D285" s="59"/>
      <c r="E285" s="59"/>
      <c r="F285" s="59"/>
      <c r="G285" s="59">
        <v>35</v>
      </c>
      <c r="H285" s="59"/>
      <c r="I285" s="59"/>
      <c r="J285" s="59"/>
      <c r="K285" s="144"/>
      <c r="L285" s="223"/>
      <c r="M285" s="129"/>
      <c r="N285" s="224"/>
      <c r="O285" s="67">
        <f>IF(G285=0,"",G285/F284)</f>
        <v>0.94594594594594594</v>
      </c>
      <c r="P285" s="68">
        <v>39</v>
      </c>
      <c r="Q285" s="231">
        <f t="shared" si="24"/>
        <v>0.95121951219512191</v>
      </c>
      <c r="R285" s="231">
        <f t="shared" si="25"/>
        <v>4.8780487804878092E-2</v>
      </c>
    </row>
    <row r="286" spans="1:19" ht="15.75" customHeight="1" x14ac:dyDescent="0.25">
      <c r="A286" s="58">
        <v>2202</v>
      </c>
      <c r="B286" s="59"/>
      <c r="C286" s="59"/>
      <c r="D286" s="59"/>
      <c r="E286" s="59"/>
      <c r="F286" s="59"/>
      <c r="G286" s="59"/>
      <c r="H286" s="59">
        <v>33</v>
      </c>
      <c r="I286" s="59"/>
      <c r="J286" s="59"/>
      <c r="K286" s="144"/>
      <c r="L286" s="223"/>
      <c r="M286" s="129"/>
      <c r="N286" s="224"/>
      <c r="O286" s="67">
        <f>IF(H286=0,"",H286/G285)</f>
        <v>0.94285714285714284</v>
      </c>
      <c r="P286" s="68">
        <v>38</v>
      </c>
      <c r="Q286" s="231">
        <f t="shared" si="24"/>
        <v>0.97435897435897434</v>
      </c>
      <c r="R286" s="231">
        <f t="shared" si="25"/>
        <v>2.5641025641025661E-2</v>
      </c>
    </row>
    <row r="287" spans="1:19" ht="15.75" customHeight="1" x14ac:dyDescent="0.25">
      <c r="A287" s="58">
        <v>2301</v>
      </c>
      <c r="B287" s="59"/>
      <c r="C287" s="59"/>
      <c r="D287" s="59"/>
      <c r="E287" s="59"/>
      <c r="F287" s="59"/>
      <c r="G287" s="59"/>
      <c r="H287" s="59"/>
      <c r="I287" s="59">
        <v>33</v>
      </c>
      <c r="J287" s="59"/>
      <c r="K287" s="144">
        <v>1</v>
      </c>
      <c r="L287" s="223"/>
      <c r="M287" s="129"/>
      <c r="N287" s="224"/>
      <c r="O287" s="67">
        <f>IF(I287=0,"",I287/H286)</f>
        <v>1</v>
      </c>
      <c r="P287" s="68">
        <v>35</v>
      </c>
      <c r="Q287" s="231">
        <f t="shared" si="24"/>
        <v>0.92105263157894735</v>
      </c>
      <c r="R287" s="231">
        <f t="shared" si="25"/>
        <v>7.8947368421052655E-2</v>
      </c>
    </row>
    <row r="288" spans="1:19" ht="15.75" customHeight="1" x14ac:dyDescent="0.25">
      <c r="A288" s="58">
        <v>2302</v>
      </c>
      <c r="B288" s="59"/>
      <c r="C288" s="59"/>
      <c r="D288" s="59"/>
      <c r="E288" s="59"/>
      <c r="F288" s="59"/>
      <c r="G288" s="59"/>
      <c r="H288" s="59"/>
      <c r="I288" s="59"/>
      <c r="J288" s="59">
        <v>31</v>
      </c>
      <c r="K288" s="144">
        <v>23</v>
      </c>
      <c r="L288" s="223"/>
      <c r="M288" s="129"/>
      <c r="N288" s="224"/>
      <c r="O288" s="71">
        <f>IF(J288=0,"",J288/I287)</f>
        <v>0.93939393939393945</v>
      </c>
      <c r="P288" s="68">
        <v>34</v>
      </c>
      <c r="Q288" s="71">
        <f t="shared" si="24"/>
        <v>0.97142857142857142</v>
      </c>
      <c r="R288" s="71">
        <f t="shared" si="25"/>
        <v>2.8571428571428581E-2</v>
      </c>
    </row>
    <row r="289" spans="1:19" ht="15.75" customHeight="1" x14ac:dyDescent="0.25">
      <c r="A289" s="58">
        <v>2401</v>
      </c>
      <c r="B289" s="59"/>
      <c r="C289" s="59"/>
      <c r="D289" s="59"/>
      <c r="E289" s="59"/>
      <c r="F289" s="59"/>
      <c r="G289" s="59"/>
      <c r="H289" s="59"/>
      <c r="I289" s="59"/>
      <c r="J289" s="59">
        <v>10</v>
      </c>
      <c r="K289" s="144">
        <v>7</v>
      </c>
      <c r="L289" s="223"/>
      <c r="M289" s="129"/>
      <c r="N289" s="225"/>
      <c r="O289" s="105"/>
      <c r="P289" s="68">
        <v>11</v>
      </c>
      <c r="Q289" s="105"/>
      <c r="R289" s="239"/>
    </row>
    <row r="290" spans="1:19" ht="15.75" customHeight="1" x14ac:dyDescent="0.25">
      <c r="A290" s="58">
        <v>2402</v>
      </c>
      <c r="B290" s="59"/>
      <c r="C290" s="59"/>
      <c r="D290" s="59"/>
      <c r="E290" s="59"/>
      <c r="F290" s="59"/>
      <c r="G290" s="59"/>
      <c r="H290" s="59"/>
      <c r="I290" s="59"/>
      <c r="J290" s="59">
        <v>2</v>
      </c>
      <c r="K290" s="144">
        <v>2</v>
      </c>
      <c r="L290" s="223"/>
      <c r="M290" s="129"/>
      <c r="N290" s="225"/>
      <c r="O290" s="233"/>
      <c r="P290" s="109">
        <v>3</v>
      </c>
      <c r="Q290" s="234"/>
      <c r="R290" s="233"/>
    </row>
    <row r="291" spans="1:19" ht="15.75" customHeight="1" x14ac:dyDescent="0.25">
      <c r="A291" s="58">
        <v>2501</v>
      </c>
      <c r="B291" s="59"/>
      <c r="C291" s="59"/>
      <c r="D291" s="59"/>
      <c r="E291" s="59"/>
      <c r="F291" s="59"/>
      <c r="G291" s="59"/>
      <c r="H291" s="59"/>
      <c r="I291" s="59"/>
      <c r="J291" s="59">
        <v>1</v>
      </c>
      <c r="K291" s="144">
        <v>2</v>
      </c>
      <c r="L291" s="223"/>
      <c r="M291" s="129"/>
      <c r="N291" s="225"/>
      <c r="O291" s="233"/>
      <c r="P291" s="109">
        <v>2</v>
      </c>
      <c r="Q291" s="234"/>
      <c r="R291" s="233"/>
    </row>
    <row r="292" spans="1:19" ht="15.75" customHeight="1" x14ac:dyDescent="0.25">
      <c r="A292" s="58">
        <v>2502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144"/>
      <c r="L292" s="223"/>
      <c r="M292" s="129"/>
      <c r="N292" s="225"/>
      <c r="O292" s="129"/>
      <c r="P292" s="225"/>
      <c r="Q292" s="124"/>
      <c r="R292" s="233"/>
    </row>
    <row r="293" spans="1:19" ht="15.75" customHeight="1" x14ac:dyDescent="0.25">
      <c r="A293" s="58">
        <v>2601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144"/>
      <c r="L293" s="223"/>
      <c r="M293" s="129"/>
      <c r="N293" s="225"/>
      <c r="O293" s="191" t="s">
        <v>83</v>
      </c>
      <c r="P293" s="82">
        <v>10</v>
      </c>
      <c r="Q293" s="83">
        <f>K296</f>
        <v>35</v>
      </c>
      <c r="R293" s="193" t="s">
        <v>11</v>
      </c>
    </row>
    <row r="294" spans="1:19" ht="15.75" customHeight="1" x14ac:dyDescent="0.25">
      <c r="A294" s="58">
        <v>2602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144"/>
      <c r="L294" s="223"/>
      <c r="M294" s="129"/>
      <c r="N294" s="225"/>
      <c r="O294" s="192" t="s">
        <v>85</v>
      </c>
      <c r="P294" s="86">
        <f>IF(P293/B280=0,"",P293/B280)</f>
        <v>0.17543859649122806</v>
      </c>
      <c r="Q294" s="87">
        <f>IF(P293/Q293=0,"",P293/Q293)</f>
        <v>0.2857142857142857</v>
      </c>
      <c r="R294" s="194" t="s">
        <v>86</v>
      </c>
    </row>
    <row r="295" spans="1:19" ht="15.75" customHeight="1" x14ac:dyDescent="0.25">
      <c r="A295" s="58">
        <v>2701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144"/>
      <c r="L295" s="226"/>
      <c r="M295" s="227"/>
      <c r="N295" s="228"/>
      <c r="O295" s="90"/>
      <c r="P295" s="91"/>
      <c r="Q295" s="91"/>
      <c r="R295" s="113"/>
    </row>
    <row r="296" spans="1:19" ht="18" customHeight="1" x14ac:dyDescent="0.25">
      <c r="A296" s="28"/>
      <c r="B296" s="280" t="s">
        <v>111</v>
      </c>
      <c r="C296" s="280"/>
      <c r="D296" s="280"/>
      <c r="E296" s="280"/>
      <c r="F296" s="280"/>
      <c r="G296" s="280"/>
      <c r="H296" s="280"/>
      <c r="I296" s="280"/>
      <c r="J296" s="280"/>
      <c r="K296" s="93">
        <f>SUM(K280:K292)</f>
        <v>35</v>
      </c>
      <c r="L296" s="94">
        <f>SUM(K286:K288)/B280</f>
        <v>0.42105263157894735</v>
      </c>
      <c r="M296" s="94">
        <f>IF(K296=0,"",K296/B280)</f>
        <v>0.61403508771929827</v>
      </c>
      <c r="N296" s="94">
        <f>IF(K288=0,"",M296-L296)</f>
        <v>0.19298245614035092</v>
      </c>
      <c r="O296" s="3"/>
      <c r="P296" s="29"/>
      <c r="Q296" s="22"/>
      <c r="R296" s="3"/>
    </row>
    <row r="297" spans="1:19" ht="12.75" customHeight="1" x14ac:dyDescent="0.2">
      <c r="L297" s="3"/>
      <c r="M297" s="3"/>
      <c r="O297" s="3"/>
    </row>
    <row r="298" spans="1:19" ht="12.75" customHeight="1" x14ac:dyDescent="0.2">
      <c r="L298" s="3"/>
      <c r="M298" s="3"/>
      <c r="O298" s="3"/>
    </row>
    <row r="299" spans="1:19" ht="26.25" customHeight="1" x14ac:dyDescent="0.4">
      <c r="A299" s="2"/>
      <c r="B299" s="270" t="s">
        <v>99</v>
      </c>
      <c r="C299" s="271"/>
      <c r="D299" s="271"/>
      <c r="E299" s="271"/>
      <c r="F299" s="271"/>
      <c r="G299" s="271"/>
      <c r="H299" s="271"/>
      <c r="I299" s="271"/>
      <c r="J299" s="271"/>
      <c r="K299" s="179" t="s">
        <v>119</v>
      </c>
      <c r="L299" s="57"/>
      <c r="M299" s="57"/>
      <c r="N299" s="29"/>
      <c r="O299" s="3"/>
      <c r="P299" s="29"/>
      <c r="Q299" s="29"/>
      <c r="R299" s="29"/>
    </row>
    <row r="300" spans="1:19" ht="20.25" customHeight="1" x14ac:dyDescent="0.2">
      <c r="A300" s="293" t="s">
        <v>10</v>
      </c>
      <c r="B300" s="273" t="s">
        <v>100</v>
      </c>
      <c r="C300" s="274"/>
      <c r="D300" s="274"/>
      <c r="E300" s="274"/>
      <c r="F300" s="274"/>
      <c r="G300" s="274"/>
      <c r="H300" s="274"/>
      <c r="I300" s="274"/>
      <c r="J300" s="275"/>
      <c r="K300" s="276" t="s">
        <v>11</v>
      </c>
      <c r="L300" s="269" t="s">
        <v>3</v>
      </c>
      <c r="M300" s="269" t="s">
        <v>4</v>
      </c>
      <c r="N300" s="278" t="s">
        <v>5</v>
      </c>
      <c r="O300" s="269" t="s">
        <v>6</v>
      </c>
      <c r="P300" s="267" t="s">
        <v>7</v>
      </c>
      <c r="Q300" s="267" t="s">
        <v>8</v>
      </c>
      <c r="R300" s="269" t="s">
        <v>101</v>
      </c>
    </row>
    <row r="301" spans="1:19" ht="15.75" customHeight="1" x14ac:dyDescent="0.25">
      <c r="A301" s="268"/>
      <c r="B301" s="58" t="s">
        <v>102</v>
      </c>
      <c r="C301" s="58" t="s">
        <v>103</v>
      </c>
      <c r="D301" s="58" t="s">
        <v>104</v>
      </c>
      <c r="E301" s="58" t="s">
        <v>105</v>
      </c>
      <c r="F301" s="58" t="s">
        <v>106</v>
      </c>
      <c r="G301" s="58" t="s">
        <v>107</v>
      </c>
      <c r="H301" s="58" t="s">
        <v>108</v>
      </c>
      <c r="I301" s="58" t="s">
        <v>109</v>
      </c>
      <c r="J301" s="58" t="s">
        <v>110</v>
      </c>
      <c r="K301" s="277"/>
      <c r="L301" s="268"/>
      <c r="M301" s="268"/>
      <c r="N301" s="268"/>
      <c r="O301" s="268"/>
      <c r="P301" s="268"/>
      <c r="Q301" s="268"/>
      <c r="R301" s="268"/>
    </row>
    <row r="302" spans="1:19" ht="15.75" customHeight="1" x14ac:dyDescent="0.25">
      <c r="A302" s="58">
        <v>2001</v>
      </c>
      <c r="B302" s="59">
        <v>30</v>
      </c>
      <c r="C302" s="59"/>
      <c r="D302" s="59"/>
      <c r="E302" s="59"/>
      <c r="F302" s="59"/>
      <c r="G302" s="59"/>
      <c r="H302" s="59"/>
      <c r="I302" s="59"/>
      <c r="J302" s="59"/>
      <c r="K302" s="144"/>
      <c r="L302" s="220"/>
      <c r="M302" s="221"/>
      <c r="N302" s="222"/>
      <c r="O302" s="229"/>
      <c r="P302" s="63">
        <f>B302</f>
        <v>30</v>
      </c>
      <c r="Q302" s="230"/>
      <c r="R302" s="229"/>
    </row>
    <row r="303" spans="1:19" ht="15.75" customHeight="1" x14ac:dyDescent="0.25">
      <c r="A303" s="58">
        <v>2002</v>
      </c>
      <c r="B303" s="59"/>
      <c r="C303" s="59">
        <v>29</v>
      </c>
      <c r="D303" s="59"/>
      <c r="E303" s="59"/>
      <c r="F303" s="59"/>
      <c r="G303" s="59"/>
      <c r="H303" s="59"/>
      <c r="I303" s="59"/>
      <c r="J303" s="59"/>
      <c r="K303" s="144"/>
      <c r="L303" s="223"/>
      <c r="M303" s="129"/>
      <c r="N303" s="224"/>
      <c r="O303" s="67">
        <f>IF(C303=0,"",C303/B302)</f>
        <v>0.96666666666666667</v>
      </c>
      <c r="P303" s="68">
        <v>29</v>
      </c>
      <c r="Q303" s="231">
        <f t="shared" ref="Q303:Q310" si="26">IF(P303=0,"",P303/P302)</f>
        <v>0.96666666666666667</v>
      </c>
      <c r="R303" s="231">
        <f t="shared" ref="R303:R310" si="27">IF(P303=0,"",100%-Q303)</f>
        <v>3.3333333333333326E-2</v>
      </c>
    </row>
    <row r="304" spans="1:19" ht="15.75" customHeight="1" x14ac:dyDescent="0.25">
      <c r="A304" s="58">
        <v>2101</v>
      </c>
      <c r="B304" s="59"/>
      <c r="C304" s="59"/>
      <c r="D304" s="59">
        <v>25</v>
      </c>
      <c r="E304" s="59"/>
      <c r="F304" s="59"/>
      <c r="G304" s="59"/>
      <c r="H304" s="59"/>
      <c r="I304" s="59"/>
      <c r="J304" s="59"/>
      <c r="K304" s="144"/>
      <c r="L304" s="223"/>
      <c r="M304" s="129"/>
      <c r="N304" s="224"/>
      <c r="O304" s="67">
        <f>IF(D304=0,"",D304/C303)</f>
        <v>0.86206896551724133</v>
      </c>
      <c r="P304" s="68">
        <v>27</v>
      </c>
      <c r="Q304" s="231">
        <f t="shared" si="26"/>
        <v>0.93103448275862066</v>
      </c>
      <c r="R304" s="231">
        <f t="shared" si="27"/>
        <v>6.8965517241379337E-2</v>
      </c>
      <c r="S304" s="8">
        <f>P304/P302</f>
        <v>0.9</v>
      </c>
    </row>
    <row r="305" spans="1:18" ht="15.75" customHeight="1" x14ac:dyDescent="0.25">
      <c r="A305" s="58">
        <v>2102</v>
      </c>
      <c r="B305" s="59"/>
      <c r="C305" s="59"/>
      <c r="D305" s="59"/>
      <c r="E305" s="59">
        <v>18</v>
      </c>
      <c r="F305" s="59"/>
      <c r="G305" s="59"/>
      <c r="H305" s="59"/>
      <c r="I305" s="59"/>
      <c r="J305" s="59"/>
      <c r="K305" s="144"/>
      <c r="L305" s="223"/>
      <c r="M305" s="129"/>
      <c r="N305" s="224"/>
      <c r="O305" s="67">
        <f>IF(E305=0,"",E305/D304)</f>
        <v>0.72</v>
      </c>
      <c r="P305" s="68">
        <v>22</v>
      </c>
      <c r="Q305" s="231">
        <f t="shared" si="26"/>
        <v>0.81481481481481477</v>
      </c>
      <c r="R305" s="231">
        <f t="shared" si="27"/>
        <v>0.18518518518518523</v>
      </c>
    </row>
    <row r="306" spans="1:18" ht="15.75" customHeight="1" x14ac:dyDescent="0.25">
      <c r="A306" s="58">
        <v>2201</v>
      </c>
      <c r="B306" s="59"/>
      <c r="C306" s="59"/>
      <c r="D306" s="59"/>
      <c r="E306" s="59"/>
      <c r="F306" s="59">
        <v>17</v>
      </c>
      <c r="G306" s="59"/>
      <c r="H306" s="59"/>
      <c r="I306" s="59"/>
      <c r="J306" s="59"/>
      <c r="K306" s="144"/>
      <c r="L306" s="223"/>
      <c r="M306" s="129"/>
      <c r="N306" s="224"/>
      <c r="O306" s="67">
        <f>IF(F306=0,"",F306/E305)</f>
        <v>0.94444444444444442</v>
      </c>
      <c r="P306" s="68">
        <v>23</v>
      </c>
      <c r="Q306" s="231">
        <f t="shared" si="26"/>
        <v>1.0454545454545454</v>
      </c>
      <c r="R306" s="231">
        <f t="shared" si="27"/>
        <v>-4.5454545454545414E-2</v>
      </c>
    </row>
    <row r="307" spans="1:18" ht="15.75" customHeight="1" x14ac:dyDescent="0.25">
      <c r="A307" s="58">
        <v>2202</v>
      </c>
      <c r="B307" s="59"/>
      <c r="C307" s="59"/>
      <c r="D307" s="59"/>
      <c r="E307" s="59"/>
      <c r="F307" s="59"/>
      <c r="G307" s="59">
        <v>17</v>
      </c>
      <c r="H307" s="59"/>
      <c r="I307" s="59"/>
      <c r="J307" s="59"/>
      <c r="K307" s="144"/>
      <c r="L307" s="223"/>
      <c r="M307" s="129"/>
      <c r="N307" s="224"/>
      <c r="O307" s="67">
        <f>IF(G307=0,"",G307/F306)</f>
        <v>1</v>
      </c>
      <c r="P307" s="68">
        <v>22</v>
      </c>
      <c r="Q307" s="231">
        <f t="shared" si="26"/>
        <v>0.95652173913043481</v>
      </c>
      <c r="R307" s="231">
        <f t="shared" si="27"/>
        <v>4.3478260869565188E-2</v>
      </c>
    </row>
    <row r="308" spans="1:18" ht="15.75" customHeight="1" x14ac:dyDescent="0.25">
      <c r="A308" s="58">
        <v>2301</v>
      </c>
      <c r="B308" s="59"/>
      <c r="C308" s="59"/>
      <c r="D308" s="59"/>
      <c r="E308" s="59"/>
      <c r="F308" s="59"/>
      <c r="G308" s="59"/>
      <c r="H308" s="59">
        <v>17</v>
      </c>
      <c r="I308" s="59"/>
      <c r="J308" s="59"/>
      <c r="K308" s="144"/>
      <c r="L308" s="223"/>
      <c r="M308" s="129"/>
      <c r="N308" s="224"/>
      <c r="O308" s="67">
        <f>IF(H308=0,"",H308/G307)</f>
        <v>1</v>
      </c>
      <c r="P308" s="68">
        <v>21</v>
      </c>
      <c r="Q308" s="231">
        <f t="shared" si="26"/>
        <v>0.95454545454545459</v>
      </c>
      <c r="R308" s="231">
        <f t="shared" si="27"/>
        <v>4.5454545454545414E-2</v>
      </c>
    </row>
    <row r="309" spans="1:18" ht="15.75" customHeight="1" x14ac:dyDescent="0.25">
      <c r="A309" s="58">
        <v>2302</v>
      </c>
      <c r="B309" s="59"/>
      <c r="C309" s="59"/>
      <c r="D309" s="59"/>
      <c r="E309" s="59"/>
      <c r="F309" s="59"/>
      <c r="G309" s="59"/>
      <c r="H309" s="59"/>
      <c r="I309" s="59">
        <v>17</v>
      </c>
      <c r="J309" s="59"/>
      <c r="K309" s="144">
        <v>1</v>
      </c>
      <c r="L309" s="223"/>
      <c r="M309" s="129"/>
      <c r="N309" s="224"/>
      <c r="O309" s="67">
        <f>IF(I309=0,"",I309/H308)</f>
        <v>1</v>
      </c>
      <c r="P309" s="68">
        <v>21</v>
      </c>
      <c r="Q309" s="231">
        <f t="shared" si="26"/>
        <v>1</v>
      </c>
      <c r="R309" s="231">
        <f t="shared" si="27"/>
        <v>0</v>
      </c>
    </row>
    <row r="310" spans="1:18" ht="15.75" customHeight="1" x14ac:dyDescent="0.25">
      <c r="A310" s="58">
        <v>2401</v>
      </c>
      <c r="B310" s="59"/>
      <c r="C310" s="59"/>
      <c r="D310" s="59"/>
      <c r="E310" s="59"/>
      <c r="F310" s="59"/>
      <c r="G310" s="59"/>
      <c r="H310" s="59"/>
      <c r="I310" s="59"/>
      <c r="J310" s="59">
        <v>17</v>
      </c>
      <c r="K310" s="144">
        <v>15</v>
      </c>
      <c r="L310" s="223"/>
      <c r="M310" s="129"/>
      <c r="N310" s="224"/>
      <c r="O310" s="71">
        <f>IF(J310=0,"",J310/I309)</f>
        <v>1</v>
      </c>
      <c r="P310" s="68">
        <v>20</v>
      </c>
      <c r="Q310" s="71">
        <f t="shared" si="26"/>
        <v>0.95238095238095233</v>
      </c>
      <c r="R310" s="71">
        <f t="shared" si="27"/>
        <v>4.7619047619047672E-2</v>
      </c>
    </row>
    <row r="311" spans="1:18" ht="15.75" customHeight="1" x14ac:dyDescent="0.25">
      <c r="A311" s="58">
        <v>2402</v>
      </c>
      <c r="B311" s="59"/>
      <c r="C311" s="59"/>
      <c r="D311" s="59"/>
      <c r="E311" s="59"/>
      <c r="F311" s="59"/>
      <c r="G311" s="59"/>
      <c r="H311" s="59"/>
      <c r="I311" s="59"/>
      <c r="J311" s="59">
        <v>2</v>
      </c>
      <c r="K311" s="144"/>
      <c r="L311" s="223"/>
      <c r="M311" s="129"/>
      <c r="N311" s="225"/>
      <c r="O311" s="105"/>
      <c r="P311" s="68">
        <v>5</v>
      </c>
      <c r="Q311" s="105"/>
      <c r="R311" s="239"/>
    </row>
    <row r="312" spans="1:18" ht="15.75" customHeight="1" x14ac:dyDescent="0.25">
      <c r="A312" s="58">
        <v>2501</v>
      </c>
      <c r="B312" s="59"/>
      <c r="C312" s="59"/>
      <c r="D312" s="59"/>
      <c r="E312" s="59"/>
      <c r="F312" s="59"/>
      <c r="G312" s="59"/>
      <c r="H312" s="59"/>
      <c r="I312" s="59"/>
      <c r="J312" s="59">
        <v>4</v>
      </c>
      <c r="K312" s="144">
        <v>2</v>
      </c>
      <c r="L312" s="223"/>
      <c r="M312" s="129"/>
      <c r="N312" s="225"/>
      <c r="O312" s="233"/>
      <c r="P312" s="109">
        <v>5</v>
      </c>
      <c r="Q312" s="234"/>
      <c r="R312" s="233"/>
    </row>
    <row r="313" spans="1:18" ht="15.75" customHeight="1" x14ac:dyDescent="0.25">
      <c r="A313" s="58">
        <v>2502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144"/>
      <c r="L313" s="223"/>
      <c r="M313" s="129"/>
      <c r="N313" s="225"/>
      <c r="O313" s="233"/>
      <c r="P313" s="109"/>
      <c r="Q313" s="234"/>
      <c r="R313" s="233"/>
    </row>
    <row r="314" spans="1:18" ht="15.75" customHeight="1" x14ac:dyDescent="0.25">
      <c r="A314" s="58">
        <v>2601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144"/>
      <c r="L314" s="223"/>
      <c r="M314" s="129"/>
      <c r="N314" s="225"/>
      <c r="O314" s="129"/>
      <c r="P314" s="225"/>
      <c r="Q314" s="124"/>
      <c r="R314" s="233"/>
    </row>
    <row r="315" spans="1:18" ht="15.75" customHeight="1" x14ac:dyDescent="0.25">
      <c r="A315" s="58">
        <v>2602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144"/>
      <c r="L315" s="223"/>
      <c r="M315" s="129"/>
      <c r="N315" s="225"/>
      <c r="O315" s="191" t="s">
        <v>83</v>
      </c>
      <c r="P315" s="82">
        <v>4</v>
      </c>
      <c r="Q315" s="83">
        <f>K318</f>
        <v>18</v>
      </c>
      <c r="R315" s="193" t="s">
        <v>11</v>
      </c>
    </row>
    <row r="316" spans="1:18" ht="15.75" customHeight="1" x14ac:dyDescent="0.25">
      <c r="A316" s="58">
        <v>2701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144"/>
      <c r="L316" s="223"/>
      <c r="M316" s="129"/>
      <c r="N316" s="225"/>
      <c r="O316" s="192" t="s">
        <v>85</v>
      </c>
      <c r="P316" s="86">
        <f>IF(P315/B302=0,"",P315/B302)</f>
        <v>0.13333333333333333</v>
      </c>
      <c r="Q316" s="87">
        <f>IF(P315/Q315=0,"",P315/Q315)</f>
        <v>0.22222222222222221</v>
      </c>
      <c r="R316" s="194" t="s">
        <v>86</v>
      </c>
    </row>
    <row r="317" spans="1:18" ht="15.75" customHeight="1" x14ac:dyDescent="0.25">
      <c r="A317" s="58">
        <v>2702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144"/>
      <c r="L317" s="226"/>
      <c r="M317" s="227"/>
      <c r="N317" s="228"/>
      <c r="O317" s="90"/>
      <c r="P317" s="91"/>
      <c r="Q317" s="91"/>
      <c r="R317" s="113"/>
    </row>
    <row r="318" spans="1:18" ht="18" customHeight="1" x14ac:dyDescent="0.25">
      <c r="A318" s="28"/>
      <c r="B318" s="280" t="s">
        <v>111</v>
      </c>
      <c r="C318" s="280"/>
      <c r="D318" s="280"/>
      <c r="E318" s="280"/>
      <c r="F318" s="280"/>
      <c r="G318" s="280"/>
      <c r="H318" s="280"/>
      <c r="I318" s="280"/>
      <c r="J318" s="280"/>
      <c r="K318" s="93">
        <f>SUM(K302:K314)</f>
        <v>18</v>
      </c>
      <c r="L318" s="94">
        <f>SUM(K308:K310)/B302</f>
        <v>0.53333333333333333</v>
      </c>
      <c r="M318" s="94">
        <f>IF(K318=0,"",K318/B302)</f>
        <v>0.6</v>
      </c>
      <c r="N318" s="94">
        <f>IF(K310=0,"",M318-L318)</f>
        <v>6.6666666666666652E-2</v>
      </c>
      <c r="O318" s="3"/>
      <c r="P318" s="29"/>
      <c r="Q318" s="22"/>
      <c r="R318" s="3"/>
    </row>
    <row r="319" spans="1:18" ht="12.75" customHeight="1" x14ac:dyDescent="0.2">
      <c r="L319" s="3"/>
      <c r="M319" s="3"/>
      <c r="O319" s="3"/>
    </row>
    <row r="320" spans="1:18" ht="12.75" customHeight="1" x14ac:dyDescent="0.2">
      <c r="L320" s="3"/>
      <c r="M320" s="3"/>
      <c r="O320" s="3"/>
    </row>
    <row r="321" spans="1:19" ht="26.25" customHeight="1" x14ac:dyDescent="0.4">
      <c r="A321" s="2"/>
      <c r="B321" s="270" t="s">
        <v>99</v>
      </c>
      <c r="C321" s="271"/>
      <c r="D321" s="271"/>
      <c r="E321" s="271"/>
      <c r="F321" s="271"/>
      <c r="G321" s="271"/>
      <c r="H321" s="271"/>
      <c r="I321" s="271"/>
      <c r="J321" s="271"/>
      <c r="K321" s="179" t="s">
        <v>120</v>
      </c>
      <c r="L321" s="57"/>
      <c r="M321" s="57"/>
      <c r="N321" s="29"/>
      <c r="O321" s="3"/>
      <c r="P321" s="29"/>
      <c r="Q321" s="29"/>
      <c r="R321" s="29"/>
    </row>
    <row r="322" spans="1:19" ht="20.25" customHeight="1" x14ac:dyDescent="0.2">
      <c r="A322" s="293" t="s">
        <v>10</v>
      </c>
      <c r="B322" s="273" t="s">
        <v>100</v>
      </c>
      <c r="C322" s="274"/>
      <c r="D322" s="274"/>
      <c r="E322" s="274"/>
      <c r="F322" s="274"/>
      <c r="G322" s="274"/>
      <c r="H322" s="274"/>
      <c r="I322" s="274"/>
      <c r="J322" s="275"/>
      <c r="K322" s="276" t="s">
        <v>11</v>
      </c>
      <c r="L322" s="269" t="s">
        <v>3</v>
      </c>
      <c r="M322" s="269" t="s">
        <v>4</v>
      </c>
      <c r="N322" s="278" t="s">
        <v>5</v>
      </c>
      <c r="O322" s="269" t="s">
        <v>6</v>
      </c>
      <c r="P322" s="267" t="s">
        <v>7</v>
      </c>
      <c r="Q322" s="267" t="s">
        <v>8</v>
      </c>
      <c r="R322" s="269" t="s">
        <v>101</v>
      </c>
    </row>
    <row r="323" spans="1:19" ht="15.75" customHeight="1" x14ac:dyDescent="0.25">
      <c r="A323" s="268"/>
      <c r="B323" s="58" t="s">
        <v>102</v>
      </c>
      <c r="C323" s="58" t="s">
        <v>103</v>
      </c>
      <c r="D323" s="58" t="s">
        <v>104</v>
      </c>
      <c r="E323" s="58" t="s">
        <v>105</v>
      </c>
      <c r="F323" s="58" t="s">
        <v>106</v>
      </c>
      <c r="G323" s="58" t="s">
        <v>107</v>
      </c>
      <c r="H323" s="58" t="s">
        <v>108</v>
      </c>
      <c r="I323" s="58" t="s">
        <v>109</v>
      </c>
      <c r="J323" s="58" t="s">
        <v>110</v>
      </c>
      <c r="K323" s="277"/>
      <c r="L323" s="268"/>
      <c r="M323" s="268"/>
      <c r="N323" s="268"/>
      <c r="O323" s="268"/>
      <c r="P323" s="268"/>
      <c r="Q323" s="268"/>
      <c r="R323" s="268"/>
    </row>
    <row r="324" spans="1:19" ht="15.75" customHeight="1" x14ac:dyDescent="0.25">
      <c r="A324" s="58">
        <v>2002</v>
      </c>
      <c r="B324" s="59">
        <v>47</v>
      </c>
      <c r="C324" s="59"/>
      <c r="D324" s="59"/>
      <c r="E324" s="59"/>
      <c r="F324" s="59"/>
      <c r="G324" s="59"/>
      <c r="H324" s="59"/>
      <c r="I324" s="59"/>
      <c r="J324" s="59"/>
      <c r="K324" s="144"/>
      <c r="L324" s="220"/>
      <c r="M324" s="221"/>
      <c r="N324" s="222"/>
      <c r="O324" s="229"/>
      <c r="P324" s="63">
        <f>B324</f>
        <v>47</v>
      </c>
      <c r="Q324" s="230"/>
      <c r="R324" s="229"/>
    </row>
    <row r="325" spans="1:19" ht="15.75" customHeight="1" x14ac:dyDescent="0.25">
      <c r="A325" s="58">
        <v>2101</v>
      </c>
      <c r="B325" s="59"/>
      <c r="C325" s="59">
        <v>41</v>
      </c>
      <c r="D325" s="59"/>
      <c r="E325" s="59"/>
      <c r="F325" s="59"/>
      <c r="G325" s="59"/>
      <c r="H325" s="59"/>
      <c r="I325" s="59"/>
      <c r="J325" s="59"/>
      <c r="K325" s="144"/>
      <c r="L325" s="223"/>
      <c r="M325" s="129"/>
      <c r="N325" s="224"/>
      <c r="O325" s="67">
        <f>IF(C325=0,"",C325/B324)</f>
        <v>0.87234042553191493</v>
      </c>
      <c r="P325" s="68">
        <v>41</v>
      </c>
      <c r="Q325" s="231">
        <f t="shared" ref="Q325:Q332" si="28">IF(P325=0,"",P325/P324)</f>
        <v>0.87234042553191493</v>
      </c>
      <c r="R325" s="231">
        <f t="shared" ref="R325:R332" si="29">IF(P325=0,"",100%-Q325)</f>
        <v>0.12765957446808507</v>
      </c>
    </row>
    <row r="326" spans="1:19" ht="15.75" customHeight="1" x14ac:dyDescent="0.25">
      <c r="A326" s="58">
        <v>2102</v>
      </c>
      <c r="B326" s="59"/>
      <c r="C326" s="59"/>
      <c r="D326" s="59">
        <v>33</v>
      </c>
      <c r="E326" s="59"/>
      <c r="F326" s="59"/>
      <c r="G326" s="59"/>
      <c r="H326" s="59"/>
      <c r="I326" s="59"/>
      <c r="J326" s="59"/>
      <c r="K326" s="144"/>
      <c r="L326" s="223"/>
      <c r="M326" s="129"/>
      <c r="N326" s="224"/>
      <c r="O326" s="67">
        <f>IF(D326=0,"",D326/C325)</f>
        <v>0.80487804878048785</v>
      </c>
      <c r="P326" s="68">
        <v>36</v>
      </c>
      <c r="Q326" s="231">
        <f t="shared" si="28"/>
        <v>0.87804878048780488</v>
      </c>
      <c r="R326" s="231">
        <f t="shared" si="29"/>
        <v>0.12195121951219512</v>
      </c>
      <c r="S326" s="8">
        <f>P326/P324</f>
        <v>0.76595744680851063</v>
      </c>
    </row>
    <row r="327" spans="1:19" ht="15.75" customHeight="1" x14ac:dyDescent="0.25">
      <c r="A327" s="58">
        <v>2201</v>
      </c>
      <c r="B327" s="59"/>
      <c r="C327" s="59"/>
      <c r="D327" s="59"/>
      <c r="E327" s="59">
        <v>29</v>
      </c>
      <c r="F327" s="59"/>
      <c r="G327" s="59"/>
      <c r="H327" s="59"/>
      <c r="I327" s="59"/>
      <c r="J327" s="59"/>
      <c r="K327" s="144"/>
      <c r="L327" s="223"/>
      <c r="M327" s="129"/>
      <c r="N327" s="224"/>
      <c r="O327" s="67">
        <f>IF(E327=0,"",E327/D326)</f>
        <v>0.87878787878787878</v>
      </c>
      <c r="P327" s="68">
        <v>34</v>
      </c>
      <c r="Q327" s="231">
        <f t="shared" si="28"/>
        <v>0.94444444444444442</v>
      </c>
      <c r="R327" s="231">
        <f t="shared" si="29"/>
        <v>5.555555555555558E-2</v>
      </c>
    </row>
    <row r="328" spans="1:19" ht="15.75" customHeight="1" x14ac:dyDescent="0.25">
      <c r="A328" s="58">
        <v>2202</v>
      </c>
      <c r="B328" s="59"/>
      <c r="C328" s="59"/>
      <c r="D328" s="59"/>
      <c r="E328" s="59"/>
      <c r="F328" s="59">
        <v>28</v>
      </c>
      <c r="G328" s="59"/>
      <c r="H328" s="59"/>
      <c r="I328" s="59"/>
      <c r="J328" s="59"/>
      <c r="K328" s="144"/>
      <c r="L328" s="223"/>
      <c r="M328" s="129"/>
      <c r="N328" s="224"/>
      <c r="O328" s="67">
        <f>IF(F328=0,"",F328/E327)</f>
        <v>0.96551724137931039</v>
      </c>
      <c r="P328" s="68">
        <v>31</v>
      </c>
      <c r="Q328" s="231">
        <f t="shared" si="28"/>
        <v>0.91176470588235292</v>
      </c>
      <c r="R328" s="231">
        <f t="shared" si="29"/>
        <v>8.8235294117647078E-2</v>
      </c>
    </row>
    <row r="329" spans="1:19" ht="15.75" customHeight="1" x14ac:dyDescent="0.25">
      <c r="A329" s="58">
        <v>2301</v>
      </c>
      <c r="B329" s="59"/>
      <c r="C329" s="59"/>
      <c r="D329" s="59"/>
      <c r="E329" s="59"/>
      <c r="F329" s="59"/>
      <c r="G329" s="59">
        <v>26</v>
      </c>
      <c r="H329" s="59"/>
      <c r="I329" s="59"/>
      <c r="J329" s="59"/>
      <c r="K329" s="144"/>
      <c r="L329" s="223"/>
      <c r="M329" s="129"/>
      <c r="N329" s="224"/>
      <c r="O329" s="67">
        <f>IF(G329=0,"",G329/F328)</f>
        <v>0.9285714285714286</v>
      </c>
      <c r="P329" s="68">
        <v>28</v>
      </c>
      <c r="Q329" s="231">
        <f t="shared" si="28"/>
        <v>0.90322580645161288</v>
      </c>
      <c r="R329" s="231">
        <f t="shared" si="29"/>
        <v>9.6774193548387122E-2</v>
      </c>
    </row>
    <row r="330" spans="1:19" ht="15.75" customHeight="1" x14ac:dyDescent="0.25">
      <c r="A330" s="58">
        <v>2302</v>
      </c>
      <c r="B330" s="59"/>
      <c r="C330" s="59"/>
      <c r="D330" s="59"/>
      <c r="E330" s="59"/>
      <c r="F330" s="59"/>
      <c r="G330" s="59"/>
      <c r="H330" s="59">
        <v>23</v>
      </c>
      <c r="I330" s="59"/>
      <c r="J330" s="59"/>
      <c r="K330" s="144"/>
      <c r="L330" s="223"/>
      <c r="M330" s="129"/>
      <c r="N330" s="224"/>
      <c r="O330" s="67">
        <f>IF(H330=0,"",H330/G329)</f>
        <v>0.88461538461538458</v>
      </c>
      <c r="P330" s="68">
        <v>26</v>
      </c>
      <c r="Q330" s="231">
        <f t="shared" si="28"/>
        <v>0.9285714285714286</v>
      </c>
      <c r="R330" s="231">
        <f t="shared" si="29"/>
        <v>7.1428571428571397E-2</v>
      </c>
    </row>
    <row r="331" spans="1:19" ht="15.75" customHeight="1" x14ac:dyDescent="0.25">
      <c r="A331" s="58">
        <v>2401</v>
      </c>
      <c r="B331" s="59"/>
      <c r="C331" s="59"/>
      <c r="D331" s="59"/>
      <c r="E331" s="59"/>
      <c r="F331" s="59"/>
      <c r="G331" s="59"/>
      <c r="H331" s="59"/>
      <c r="I331" s="59">
        <v>23</v>
      </c>
      <c r="J331" s="59"/>
      <c r="K331" s="144"/>
      <c r="L331" s="223"/>
      <c r="M331" s="129"/>
      <c r="N331" s="224"/>
      <c r="O331" s="67">
        <f>IF(I331=0,"",I331/H330)</f>
        <v>1</v>
      </c>
      <c r="P331" s="68">
        <v>26</v>
      </c>
      <c r="Q331" s="231">
        <f t="shared" si="28"/>
        <v>1</v>
      </c>
      <c r="R331" s="231">
        <f t="shared" si="29"/>
        <v>0</v>
      </c>
    </row>
    <row r="332" spans="1:19" ht="15.75" customHeight="1" x14ac:dyDescent="0.25">
      <c r="A332" s="58">
        <v>2402</v>
      </c>
      <c r="B332" s="59"/>
      <c r="C332" s="59"/>
      <c r="D332" s="59"/>
      <c r="E332" s="59"/>
      <c r="F332" s="59"/>
      <c r="G332" s="59"/>
      <c r="H332" s="59"/>
      <c r="I332" s="59"/>
      <c r="J332" s="59">
        <v>23</v>
      </c>
      <c r="K332" s="144">
        <v>20</v>
      </c>
      <c r="L332" s="223"/>
      <c r="M332" s="129"/>
      <c r="N332" s="224"/>
      <c r="O332" s="71">
        <f>IF(J332=0,"",J332/I331)</f>
        <v>1</v>
      </c>
      <c r="P332" s="68">
        <v>26</v>
      </c>
      <c r="Q332" s="71">
        <f t="shared" si="28"/>
        <v>1</v>
      </c>
      <c r="R332" s="71">
        <f t="shared" si="29"/>
        <v>0</v>
      </c>
    </row>
    <row r="333" spans="1:19" ht="15.75" customHeight="1" x14ac:dyDescent="0.25">
      <c r="A333" s="58">
        <v>2501</v>
      </c>
      <c r="B333" s="59"/>
      <c r="C333" s="59"/>
      <c r="D333" s="59"/>
      <c r="E333" s="59"/>
      <c r="F333" s="59"/>
      <c r="G333" s="59"/>
      <c r="H333" s="59"/>
      <c r="I333" s="59"/>
      <c r="J333" s="59">
        <v>3</v>
      </c>
      <c r="K333" s="144">
        <v>4</v>
      </c>
      <c r="L333" s="223"/>
      <c r="M333" s="129"/>
      <c r="N333" s="225"/>
      <c r="O333" s="105"/>
      <c r="P333" s="68">
        <v>5</v>
      </c>
      <c r="Q333" s="105"/>
      <c r="R333" s="239"/>
    </row>
    <row r="334" spans="1:19" ht="15.75" customHeight="1" x14ac:dyDescent="0.25">
      <c r="A334" s="58">
        <v>2502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144"/>
      <c r="L334" s="223"/>
      <c r="M334" s="129"/>
      <c r="N334" s="225"/>
      <c r="O334" s="233"/>
      <c r="P334" s="109"/>
      <c r="Q334" s="234"/>
      <c r="R334" s="233"/>
    </row>
    <row r="335" spans="1:19" ht="15.75" customHeight="1" x14ac:dyDescent="0.25">
      <c r="A335" s="58">
        <v>2601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144"/>
      <c r="L335" s="223"/>
      <c r="M335" s="129"/>
      <c r="N335" s="225"/>
      <c r="O335" s="233"/>
      <c r="P335" s="109"/>
      <c r="Q335" s="234"/>
      <c r="R335" s="233"/>
    </row>
    <row r="336" spans="1:19" ht="15.75" customHeight="1" x14ac:dyDescent="0.25">
      <c r="A336" s="58">
        <v>2602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144"/>
      <c r="L336" s="223"/>
      <c r="M336" s="129"/>
      <c r="N336" s="225"/>
      <c r="O336" s="129"/>
      <c r="P336" s="225"/>
      <c r="Q336" s="124"/>
      <c r="R336" s="233"/>
    </row>
    <row r="337" spans="1:19" ht="15.75" customHeight="1" x14ac:dyDescent="0.25">
      <c r="A337" s="58">
        <v>2701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144"/>
      <c r="L337" s="223"/>
      <c r="M337" s="129"/>
      <c r="N337" s="225"/>
      <c r="O337" s="191" t="s">
        <v>83</v>
      </c>
      <c r="P337" s="82">
        <v>7</v>
      </c>
      <c r="Q337" s="83">
        <f>IF(SUM(K330:K333)=0,"",SUM(K330:K333))</f>
        <v>24</v>
      </c>
      <c r="R337" s="193" t="s">
        <v>11</v>
      </c>
    </row>
    <row r="338" spans="1:19" ht="15.75" customHeight="1" x14ac:dyDescent="0.25">
      <c r="A338" s="58">
        <v>2702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144"/>
      <c r="L338" s="223"/>
      <c r="M338" s="129"/>
      <c r="N338" s="225"/>
      <c r="O338" s="192" t="s">
        <v>85</v>
      </c>
      <c r="P338" s="86">
        <f>IF(P337/B324=0,"",P337/B324)</f>
        <v>0.14893617021276595</v>
      </c>
      <c r="Q338" s="87">
        <f>IF(P337/Q337=0,"",P337/Q337)</f>
        <v>0.29166666666666669</v>
      </c>
      <c r="R338" s="194" t="s">
        <v>86</v>
      </c>
    </row>
    <row r="339" spans="1:19" ht="15.75" customHeight="1" x14ac:dyDescent="0.25">
      <c r="A339" s="58">
        <v>2801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144"/>
      <c r="L339" s="226"/>
      <c r="M339" s="227"/>
      <c r="N339" s="228"/>
      <c r="O339" s="90"/>
      <c r="P339" s="91"/>
      <c r="Q339" s="91"/>
      <c r="R339" s="113"/>
    </row>
    <row r="340" spans="1:19" ht="18" customHeight="1" x14ac:dyDescent="0.25">
      <c r="A340" s="28"/>
      <c r="B340" s="280" t="s">
        <v>111</v>
      </c>
      <c r="C340" s="280"/>
      <c r="D340" s="280"/>
      <c r="E340" s="280"/>
      <c r="F340" s="280"/>
      <c r="G340" s="280"/>
      <c r="H340" s="280"/>
      <c r="I340" s="280"/>
      <c r="J340" s="280"/>
      <c r="K340" s="93">
        <f>SUM(K324:K336)</f>
        <v>24</v>
      </c>
      <c r="L340" s="94">
        <f>IF(K332=0,"",K332/B324)</f>
        <v>0.42553191489361702</v>
      </c>
      <c r="M340" s="94">
        <f>IF(K340=0,"",K340/B324)</f>
        <v>0.51063829787234039</v>
      </c>
      <c r="N340" s="94">
        <f>IF(K332=0,"",M340-L340)</f>
        <v>8.5106382978723361E-2</v>
      </c>
      <c r="O340" s="3"/>
      <c r="P340" s="29"/>
      <c r="Q340" s="22"/>
      <c r="R340" s="3"/>
    </row>
    <row r="341" spans="1:19" ht="12.75" customHeight="1" x14ac:dyDescent="0.2">
      <c r="L341" s="3"/>
      <c r="M341" s="3"/>
      <c r="O341" s="3"/>
    </row>
    <row r="342" spans="1:19" ht="12.75" customHeight="1" x14ac:dyDescent="0.2">
      <c r="L342" s="3"/>
      <c r="M342" s="3"/>
      <c r="O342" s="3"/>
    </row>
    <row r="343" spans="1:19" ht="26.25" x14ac:dyDescent="0.4">
      <c r="A343" s="2"/>
      <c r="B343" s="270" t="s">
        <v>99</v>
      </c>
      <c r="C343" s="271"/>
      <c r="D343" s="271"/>
      <c r="E343" s="271"/>
      <c r="F343" s="271"/>
      <c r="G343" s="271"/>
      <c r="H343" s="271"/>
      <c r="I343" s="271"/>
      <c r="J343" s="271"/>
      <c r="K343" s="179" t="s">
        <v>121</v>
      </c>
      <c r="L343" s="57"/>
      <c r="M343" s="57"/>
      <c r="N343" s="29"/>
      <c r="O343" s="3"/>
      <c r="P343" s="29"/>
      <c r="Q343" s="29"/>
      <c r="R343" s="29"/>
    </row>
    <row r="344" spans="1:19" ht="20.25" x14ac:dyDescent="0.2">
      <c r="A344" s="293" t="s">
        <v>10</v>
      </c>
      <c r="B344" s="273" t="s">
        <v>100</v>
      </c>
      <c r="C344" s="274"/>
      <c r="D344" s="274"/>
      <c r="E344" s="274"/>
      <c r="F344" s="274"/>
      <c r="G344" s="274"/>
      <c r="H344" s="274"/>
      <c r="I344" s="274"/>
      <c r="J344" s="275"/>
      <c r="K344" s="276" t="s">
        <v>11</v>
      </c>
      <c r="L344" s="269" t="s">
        <v>3</v>
      </c>
      <c r="M344" s="269" t="s">
        <v>4</v>
      </c>
      <c r="N344" s="278" t="s">
        <v>5</v>
      </c>
      <c r="O344" s="269" t="s">
        <v>6</v>
      </c>
      <c r="P344" s="267" t="s">
        <v>7</v>
      </c>
      <c r="Q344" s="267" t="s">
        <v>8</v>
      </c>
      <c r="R344" s="269" t="s">
        <v>101</v>
      </c>
    </row>
    <row r="345" spans="1:19" ht="15.75" x14ac:dyDescent="0.25">
      <c r="A345" s="268"/>
      <c r="B345" s="58" t="s">
        <v>102</v>
      </c>
      <c r="C345" s="58" t="s">
        <v>103</v>
      </c>
      <c r="D345" s="58" t="s">
        <v>104</v>
      </c>
      <c r="E345" s="58" t="s">
        <v>105</v>
      </c>
      <c r="F345" s="58" t="s">
        <v>106</v>
      </c>
      <c r="G345" s="58" t="s">
        <v>107</v>
      </c>
      <c r="H345" s="58" t="s">
        <v>108</v>
      </c>
      <c r="I345" s="58" t="s">
        <v>109</v>
      </c>
      <c r="J345" s="58" t="s">
        <v>110</v>
      </c>
      <c r="K345" s="277"/>
      <c r="L345" s="268"/>
      <c r="M345" s="268"/>
      <c r="N345" s="268"/>
      <c r="O345" s="268"/>
      <c r="P345" s="268"/>
      <c r="Q345" s="268"/>
      <c r="R345" s="268"/>
    </row>
    <row r="346" spans="1:19" ht="15.75" x14ac:dyDescent="0.25">
      <c r="A346" s="58">
        <v>2101</v>
      </c>
      <c r="B346" s="59">
        <v>26</v>
      </c>
      <c r="C346" s="59"/>
      <c r="D346" s="59"/>
      <c r="E346" s="59"/>
      <c r="F346" s="59"/>
      <c r="G346" s="59"/>
      <c r="H346" s="59"/>
      <c r="I346" s="59"/>
      <c r="J346" s="59"/>
      <c r="K346" s="144"/>
      <c r="L346" s="220"/>
      <c r="M346" s="221"/>
      <c r="N346" s="222"/>
      <c r="O346" s="229"/>
      <c r="P346" s="63">
        <f>B346</f>
        <v>26</v>
      </c>
      <c r="Q346" s="230"/>
      <c r="R346" s="229"/>
    </row>
    <row r="347" spans="1:19" ht="15.75" x14ac:dyDescent="0.25">
      <c r="A347" s="58">
        <v>2102</v>
      </c>
      <c r="B347" s="59"/>
      <c r="C347" s="59">
        <v>17</v>
      </c>
      <c r="D347" s="59"/>
      <c r="E347" s="59"/>
      <c r="F347" s="59"/>
      <c r="G347" s="59"/>
      <c r="H347" s="59"/>
      <c r="I347" s="59"/>
      <c r="J347" s="59"/>
      <c r="K347" s="144"/>
      <c r="L347" s="223"/>
      <c r="M347" s="129"/>
      <c r="N347" s="224"/>
      <c r="O347" s="67">
        <f>IF(C347=0,"",C347/B346)</f>
        <v>0.65384615384615385</v>
      </c>
      <c r="P347" s="68">
        <v>18</v>
      </c>
      <c r="Q347" s="231">
        <f t="shared" ref="Q347:Q354" si="30">IF(P347=0,"",P347/P346)</f>
        <v>0.69230769230769229</v>
      </c>
      <c r="R347" s="231">
        <f t="shared" ref="R347:R354" si="31">IF(P347=0,"",100%-Q347)</f>
        <v>0.30769230769230771</v>
      </c>
    </row>
    <row r="348" spans="1:19" ht="15.75" x14ac:dyDescent="0.25">
      <c r="A348" s="58">
        <v>2201</v>
      </c>
      <c r="B348" s="59"/>
      <c r="C348" s="59"/>
      <c r="D348" s="59">
        <v>15</v>
      </c>
      <c r="E348" s="59"/>
      <c r="F348" s="59"/>
      <c r="G348" s="59"/>
      <c r="H348" s="59"/>
      <c r="I348" s="59"/>
      <c r="J348" s="59"/>
      <c r="K348" s="144"/>
      <c r="L348" s="223"/>
      <c r="M348" s="129"/>
      <c r="N348" s="224"/>
      <c r="O348" s="67">
        <f>IF(D348=0,"",D348/C347)</f>
        <v>0.88235294117647056</v>
      </c>
      <c r="P348" s="68">
        <v>16</v>
      </c>
      <c r="Q348" s="231">
        <f t="shared" si="30"/>
        <v>0.88888888888888884</v>
      </c>
      <c r="R348" s="231">
        <f t="shared" si="31"/>
        <v>0.11111111111111116</v>
      </c>
      <c r="S348" s="8">
        <f>P348/P346</f>
        <v>0.61538461538461542</v>
      </c>
    </row>
    <row r="349" spans="1:19" ht="15.75" x14ac:dyDescent="0.25">
      <c r="A349" s="58">
        <v>2202</v>
      </c>
      <c r="B349" s="59"/>
      <c r="C349" s="59"/>
      <c r="D349" s="59"/>
      <c r="E349" s="59">
        <v>11</v>
      </c>
      <c r="F349" s="59"/>
      <c r="G349" s="59"/>
      <c r="H349" s="59"/>
      <c r="I349" s="59"/>
      <c r="J349" s="59"/>
      <c r="K349" s="144"/>
      <c r="L349" s="223"/>
      <c r="M349" s="129"/>
      <c r="N349" s="224"/>
      <c r="O349" s="67">
        <f>IF(E349=0,"",E349/D348)</f>
        <v>0.73333333333333328</v>
      </c>
      <c r="P349" s="68">
        <v>14</v>
      </c>
      <c r="Q349" s="231">
        <f t="shared" si="30"/>
        <v>0.875</v>
      </c>
      <c r="R349" s="231">
        <f t="shared" si="31"/>
        <v>0.125</v>
      </c>
    </row>
    <row r="350" spans="1:19" ht="15.75" x14ac:dyDescent="0.25">
      <c r="A350" s="58">
        <v>2301</v>
      </c>
      <c r="B350" s="59"/>
      <c r="C350" s="59"/>
      <c r="D350" s="59"/>
      <c r="E350" s="59"/>
      <c r="F350" s="59">
        <v>10</v>
      </c>
      <c r="G350" s="59"/>
      <c r="H350" s="59"/>
      <c r="I350" s="59"/>
      <c r="J350" s="59"/>
      <c r="K350" s="144"/>
      <c r="L350" s="223"/>
      <c r="M350" s="129"/>
      <c r="N350" s="224"/>
      <c r="O350" s="67">
        <f>IF(F350=0,"",F350/E349)</f>
        <v>0.90909090909090906</v>
      </c>
      <c r="P350" s="68">
        <v>14</v>
      </c>
      <c r="Q350" s="231">
        <f t="shared" si="30"/>
        <v>1</v>
      </c>
      <c r="R350" s="231">
        <f t="shared" si="31"/>
        <v>0</v>
      </c>
    </row>
    <row r="351" spans="1:19" ht="15.75" x14ac:dyDescent="0.25">
      <c r="A351" s="58">
        <v>2302</v>
      </c>
      <c r="B351" s="59"/>
      <c r="C351" s="59"/>
      <c r="D351" s="59"/>
      <c r="E351" s="59"/>
      <c r="F351" s="59"/>
      <c r="G351" s="59">
        <v>10</v>
      </c>
      <c r="H351" s="59"/>
      <c r="I351" s="59"/>
      <c r="J351" s="59"/>
      <c r="K351" s="144"/>
      <c r="L351" s="223"/>
      <c r="M351" s="129"/>
      <c r="N351" s="224"/>
      <c r="O351" s="67">
        <f>IF(G351=0,"",G351/F350)</f>
        <v>1</v>
      </c>
      <c r="P351" s="68">
        <v>14</v>
      </c>
      <c r="Q351" s="231">
        <f t="shared" si="30"/>
        <v>1</v>
      </c>
      <c r="R351" s="231">
        <f t="shared" si="31"/>
        <v>0</v>
      </c>
    </row>
    <row r="352" spans="1:19" ht="15.75" x14ac:dyDescent="0.25">
      <c r="A352" s="58">
        <v>2401</v>
      </c>
      <c r="B352" s="59"/>
      <c r="C352" s="59"/>
      <c r="D352" s="59"/>
      <c r="E352" s="59"/>
      <c r="F352" s="59"/>
      <c r="G352" s="59"/>
      <c r="H352" s="59">
        <v>10</v>
      </c>
      <c r="I352" s="59"/>
      <c r="J352" s="59"/>
      <c r="K352" s="144"/>
      <c r="L352" s="223"/>
      <c r="M352" s="129"/>
      <c r="N352" s="224"/>
      <c r="O352" s="67">
        <f>IF(H352=0,"",H352/G351)</f>
        <v>1</v>
      </c>
      <c r="P352" s="68">
        <v>11</v>
      </c>
      <c r="Q352" s="231">
        <f t="shared" si="30"/>
        <v>0.7857142857142857</v>
      </c>
      <c r="R352" s="231">
        <f t="shared" si="31"/>
        <v>0.2142857142857143</v>
      </c>
    </row>
    <row r="353" spans="1:22" ht="15.75" x14ac:dyDescent="0.25">
      <c r="A353" s="58">
        <v>2402</v>
      </c>
      <c r="B353" s="59"/>
      <c r="C353" s="59"/>
      <c r="D353" s="59"/>
      <c r="E353" s="59"/>
      <c r="F353" s="59"/>
      <c r="G353" s="59"/>
      <c r="H353" s="59"/>
      <c r="I353" s="59">
        <v>10</v>
      </c>
      <c r="J353" s="59"/>
      <c r="K353" s="144"/>
      <c r="L353" s="223"/>
      <c r="M353" s="129"/>
      <c r="N353" s="224"/>
      <c r="O353" s="67">
        <f>IF(I353=0,"",I353/H352)</f>
        <v>1</v>
      </c>
      <c r="P353" s="68">
        <v>11</v>
      </c>
      <c r="Q353" s="231">
        <f t="shared" si="30"/>
        <v>1</v>
      </c>
      <c r="R353" s="231">
        <f t="shared" si="31"/>
        <v>0</v>
      </c>
    </row>
    <row r="354" spans="1:22" ht="15.75" x14ac:dyDescent="0.25">
      <c r="A354" s="58">
        <v>2501</v>
      </c>
      <c r="B354" s="59"/>
      <c r="C354" s="59"/>
      <c r="D354" s="59"/>
      <c r="E354" s="59"/>
      <c r="F354" s="59"/>
      <c r="G354" s="59"/>
      <c r="H354" s="59"/>
      <c r="I354" s="59"/>
      <c r="J354" s="59">
        <v>10</v>
      </c>
      <c r="K354" s="144">
        <v>6</v>
      </c>
      <c r="L354" s="223"/>
      <c r="M354" s="129"/>
      <c r="N354" s="224"/>
      <c r="O354" s="71">
        <f>IF(J354=0,"",J354/I353)</f>
        <v>1</v>
      </c>
      <c r="P354" s="68">
        <v>11</v>
      </c>
      <c r="Q354" s="71">
        <f t="shared" si="30"/>
        <v>1</v>
      </c>
      <c r="R354" s="71">
        <f t="shared" si="31"/>
        <v>0</v>
      </c>
    </row>
    <row r="355" spans="1:22" ht="15.75" x14ac:dyDescent="0.25">
      <c r="A355" s="58">
        <v>2502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144"/>
      <c r="L355" s="223"/>
      <c r="M355" s="129"/>
      <c r="N355" s="225"/>
      <c r="O355" s="105"/>
      <c r="P355" s="68"/>
      <c r="Q355" s="105"/>
      <c r="R355" s="239"/>
    </row>
    <row r="356" spans="1:22" ht="15.75" x14ac:dyDescent="0.25">
      <c r="A356" s="58">
        <v>2601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144"/>
      <c r="L356" s="223"/>
      <c r="M356" s="129"/>
      <c r="N356" s="225"/>
      <c r="O356" s="233"/>
      <c r="P356" s="109"/>
      <c r="Q356" s="234"/>
      <c r="R356" s="233"/>
    </row>
    <row r="357" spans="1:22" ht="15.75" x14ac:dyDescent="0.25">
      <c r="A357" s="58">
        <v>2602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144"/>
      <c r="L357" s="223"/>
      <c r="M357" s="129"/>
      <c r="N357" s="225"/>
      <c r="O357" s="233"/>
      <c r="P357" s="109"/>
      <c r="Q357" s="234"/>
      <c r="R357" s="233"/>
    </row>
    <row r="358" spans="1:22" ht="15.75" x14ac:dyDescent="0.25">
      <c r="A358" s="58">
        <v>2701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144"/>
      <c r="L358" s="223"/>
      <c r="M358" s="129"/>
      <c r="N358" s="225"/>
      <c r="O358" s="129"/>
      <c r="P358" s="225"/>
      <c r="Q358" s="124"/>
      <c r="R358" s="233"/>
    </row>
    <row r="359" spans="1:22" ht="15.75" x14ac:dyDescent="0.25">
      <c r="A359" s="58">
        <v>2702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144"/>
      <c r="L359" s="223"/>
      <c r="M359" s="129"/>
      <c r="N359" s="225"/>
      <c r="O359" s="191" t="s">
        <v>83</v>
      </c>
      <c r="P359" s="82"/>
      <c r="Q359" s="83">
        <f>IF(SUM(K352:K355)=0,"",SUM(K352:K355))</f>
        <v>6</v>
      </c>
      <c r="R359" s="193" t="s">
        <v>11</v>
      </c>
    </row>
    <row r="360" spans="1:22" ht="15.75" x14ac:dyDescent="0.25">
      <c r="A360" s="58">
        <v>2801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144"/>
      <c r="L360" s="223"/>
      <c r="M360" s="129"/>
      <c r="N360" s="225"/>
      <c r="O360" s="192" t="s">
        <v>85</v>
      </c>
      <c r="P360" s="86" t="str">
        <f>IF(P359/B346=0,"",P359/B346)</f>
        <v/>
      </c>
      <c r="Q360" s="87" t="str">
        <f>IF(P359/Q359=0,"",P359/Q359)</f>
        <v/>
      </c>
      <c r="R360" s="194" t="s">
        <v>86</v>
      </c>
    </row>
    <row r="361" spans="1:22" ht="15.75" x14ac:dyDescent="0.25">
      <c r="A361" s="58">
        <v>2802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144"/>
      <c r="L361" s="226"/>
      <c r="M361" s="227"/>
      <c r="N361" s="228"/>
      <c r="O361" s="90"/>
      <c r="P361" s="91"/>
      <c r="Q361" s="91"/>
      <c r="R361" s="113"/>
    </row>
    <row r="362" spans="1:22" ht="18" customHeight="1" x14ac:dyDescent="0.25">
      <c r="A362" s="28"/>
      <c r="B362" s="280" t="s">
        <v>111</v>
      </c>
      <c r="C362" s="280"/>
      <c r="D362" s="280"/>
      <c r="E362" s="280"/>
      <c r="F362" s="280"/>
      <c r="G362" s="280"/>
      <c r="H362" s="280"/>
      <c r="I362" s="280"/>
      <c r="J362" s="280"/>
      <c r="K362" s="93">
        <f>SUM(K346:K358)</f>
        <v>6</v>
      </c>
      <c r="L362" s="94">
        <f>IF(K354=0,"",K354/B346)</f>
        <v>0.23076923076923078</v>
      </c>
      <c r="M362" s="94">
        <f>IF(K362=0,"",K362/B346)</f>
        <v>0.23076923076923078</v>
      </c>
      <c r="N362" s="94">
        <f>IF(K354=0,"",M362-L362)</f>
        <v>0</v>
      </c>
      <c r="O362" s="3"/>
      <c r="P362" s="29"/>
      <c r="Q362" s="22"/>
      <c r="R362" s="3"/>
    </row>
    <row r="363" spans="1:22" ht="12.75" customHeight="1" x14ac:dyDescent="0.2">
      <c r="L363" s="3"/>
      <c r="M363" s="3"/>
      <c r="O363" s="3"/>
    </row>
    <row r="364" spans="1:22" ht="12.75" customHeight="1" x14ac:dyDescent="0.2">
      <c r="L364" s="3"/>
      <c r="M364" s="3"/>
      <c r="O364" s="3"/>
      <c r="V364" s="166">
        <f>AVERAGE(S348,S370)</f>
        <v>0.66880341880341887</v>
      </c>
    </row>
    <row r="365" spans="1:22" ht="26.25" x14ac:dyDescent="0.4">
      <c r="A365" s="2"/>
      <c r="B365" s="270" t="s">
        <v>99</v>
      </c>
      <c r="C365" s="271"/>
      <c r="D365" s="271"/>
      <c r="E365" s="271"/>
      <c r="F365" s="271"/>
      <c r="G365" s="271"/>
      <c r="H365" s="271"/>
      <c r="I365" s="271"/>
      <c r="J365" s="271"/>
      <c r="K365" s="179" t="s">
        <v>122</v>
      </c>
      <c r="L365" s="57"/>
      <c r="M365" s="57"/>
      <c r="N365" s="29"/>
      <c r="O365" s="3"/>
      <c r="P365" s="29"/>
      <c r="Q365" s="29"/>
      <c r="R365" s="29"/>
      <c r="S365" s="120"/>
    </row>
    <row r="366" spans="1:22" ht="20.25" x14ac:dyDescent="0.2">
      <c r="A366" s="293" t="s">
        <v>10</v>
      </c>
      <c r="B366" s="273" t="s">
        <v>100</v>
      </c>
      <c r="C366" s="274"/>
      <c r="D366" s="274"/>
      <c r="E366" s="274"/>
      <c r="F366" s="274"/>
      <c r="G366" s="274"/>
      <c r="H366" s="274"/>
      <c r="I366" s="274"/>
      <c r="J366" s="275"/>
      <c r="K366" s="276" t="s">
        <v>11</v>
      </c>
      <c r="L366" s="269" t="s">
        <v>3</v>
      </c>
      <c r="M366" s="269" t="s">
        <v>4</v>
      </c>
      <c r="N366" s="278" t="s">
        <v>5</v>
      </c>
      <c r="O366" s="269" t="s">
        <v>6</v>
      </c>
      <c r="P366" s="267" t="s">
        <v>7</v>
      </c>
      <c r="Q366" s="267" t="s">
        <v>8</v>
      </c>
      <c r="R366" s="269" t="s">
        <v>101</v>
      </c>
      <c r="S366" s="120"/>
    </row>
    <row r="367" spans="1:22" ht="15.75" x14ac:dyDescent="0.25">
      <c r="A367" s="268"/>
      <c r="B367" s="58" t="s">
        <v>102</v>
      </c>
      <c r="C367" s="58" t="s">
        <v>103</v>
      </c>
      <c r="D367" s="58" t="s">
        <v>104</v>
      </c>
      <c r="E367" s="58" t="s">
        <v>105</v>
      </c>
      <c r="F367" s="58" t="s">
        <v>106</v>
      </c>
      <c r="G367" s="58" t="s">
        <v>107</v>
      </c>
      <c r="H367" s="58" t="s">
        <v>108</v>
      </c>
      <c r="I367" s="58" t="s">
        <v>109</v>
      </c>
      <c r="J367" s="58" t="s">
        <v>110</v>
      </c>
      <c r="K367" s="277"/>
      <c r="L367" s="268"/>
      <c r="M367" s="268"/>
      <c r="N367" s="268"/>
      <c r="O367" s="268"/>
      <c r="P367" s="268"/>
      <c r="Q367" s="268"/>
      <c r="R367" s="268"/>
      <c r="S367" s="120"/>
    </row>
    <row r="368" spans="1:22" ht="15.75" x14ac:dyDescent="0.25">
      <c r="A368" s="58">
        <v>2102</v>
      </c>
      <c r="B368" s="59">
        <v>54</v>
      </c>
      <c r="C368" s="59"/>
      <c r="D368" s="59"/>
      <c r="E368" s="59"/>
      <c r="F368" s="59"/>
      <c r="G368" s="59"/>
      <c r="H368" s="59"/>
      <c r="I368" s="59"/>
      <c r="J368" s="59"/>
      <c r="K368" s="144"/>
      <c r="L368" s="220"/>
      <c r="M368" s="221"/>
      <c r="N368" s="222"/>
      <c r="O368" s="229"/>
      <c r="P368" s="63">
        <f>B368</f>
        <v>54</v>
      </c>
      <c r="Q368" s="230"/>
      <c r="R368" s="229"/>
      <c r="S368" s="120"/>
    </row>
    <row r="369" spans="1:19" ht="15.75" x14ac:dyDescent="0.25">
      <c r="A369" s="58">
        <v>2201</v>
      </c>
      <c r="B369" s="59"/>
      <c r="C369" s="59">
        <v>42</v>
      </c>
      <c r="D369" s="59"/>
      <c r="E369" s="59"/>
      <c r="F369" s="59"/>
      <c r="G369" s="59"/>
      <c r="H369" s="59"/>
      <c r="I369" s="59"/>
      <c r="J369" s="59"/>
      <c r="K369" s="144"/>
      <c r="L369" s="223"/>
      <c r="M369" s="129"/>
      <c r="N369" s="224"/>
      <c r="O369" s="67">
        <f>IF(C369=0,"",C369/B368)</f>
        <v>0.77777777777777779</v>
      </c>
      <c r="P369" s="68">
        <v>45</v>
      </c>
      <c r="Q369" s="231">
        <f t="shared" ref="Q369:Q376" si="32">IF(P369=0,"",P369/P368)</f>
        <v>0.83333333333333337</v>
      </c>
      <c r="R369" s="231">
        <f t="shared" ref="R369:R376" si="33">IF(P369=0,"",100%-Q369)</f>
        <v>0.16666666666666663</v>
      </c>
      <c r="S369" s="120"/>
    </row>
    <row r="370" spans="1:19" ht="15.75" x14ac:dyDescent="0.25">
      <c r="A370" s="58">
        <v>2202</v>
      </c>
      <c r="B370" s="59"/>
      <c r="C370" s="59"/>
      <c r="D370" s="59">
        <v>35</v>
      </c>
      <c r="E370" s="59"/>
      <c r="F370" s="59"/>
      <c r="G370" s="59"/>
      <c r="H370" s="59"/>
      <c r="I370" s="59"/>
      <c r="J370" s="59"/>
      <c r="K370" s="144"/>
      <c r="L370" s="223"/>
      <c r="M370" s="129"/>
      <c r="N370" s="224"/>
      <c r="O370" s="67">
        <f>IF(D370=0,"",D370/C369)</f>
        <v>0.83333333333333337</v>
      </c>
      <c r="P370" s="68">
        <v>39</v>
      </c>
      <c r="Q370" s="231">
        <f t="shared" si="32"/>
        <v>0.8666666666666667</v>
      </c>
      <c r="R370" s="231">
        <f t="shared" si="33"/>
        <v>0.1333333333333333</v>
      </c>
      <c r="S370" s="8">
        <f>P370/P368</f>
        <v>0.72222222222222221</v>
      </c>
    </row>
    <row r="371" spans="1:19" ht="15.75" x14ac:dyDescent="0.25">
      <c r="A371" s="58">
        <v>2301</v>
      </c>
      <c r="B371" s="59"/>
      <c r="C371" s="59"/>
      <c r="D371" s="59"/>
      <c r="E371" s="59">
        <v>26</v>
      </c>
      <c r="F371" s="59"/>
      <c r="G371" s="59"/>
      <c r="H371" s="59"/>
      <c r="I371" s="59"/>
      <c r="J371" s="59"/>
      <c r="K371" s="144"/>
      <c r="L371" s="223"/>
      <c r="M371" s="129"/>
      <c r="N371" s="224"/>
      <c r="O371" s="67">
        <f>IF(E371=0,"",E371/D370)</f>
        <v>0.74285714285714288</v>
      </c>
      <c r="P371" s="68">
        <v>35</v>
      </c>
      <c r="Q371" s="231">
        <f t="shared" si="32"/>
        <v>0.89743589743589747</v>
      </c>
      <c r="R371" s="231">
        <f t="shared" si="33"/>
        <v>0.10256410256410253</v>
      </c>
      <c r="S371" s="120"/>
    </row>
    <row r="372" spans="1:19" ht="15.75" x14ac:dyDescent="0.25">
      <c r="A372" s="58">
        <v>2302</v>
      </c>
      <c r="B372" s="59"/>
      <c r="C372" s="59"/>
      <c r="D372" s="59"/>
      <c r="E372" s="59"/>
      <c r="F372" s="59">
        <v>26</v>
      </c>
      <c r="G372" s="59"/>
      <c r="H372" s="59"/>
      <c r="I372" s="59"/>
      <c r="J372" s="59"/>
      <c r="K372" s="144"/>
      <c r="L372" s="223"/>
      <c r="M372" s="129"/>
      <c r="N372" s="224"/>
      <c r="O372" s="67">
        <f>IF(F372=0,"",F372/E371)</f>
        <v>1</v>
      </c>
      <c r="P372" s="68">
        <v>34</v>
      </c>
      <c r="Q372" s="231">
        <f t="shared" si="32"/>
        <v>0.97142857142857142</v>
      </c>
      <c r="R372" s="231">
        <f t="shared" si="33"/>
        <v>2.8571428571428581E-2</v>
      </c>
      <c r="S372" s="120"/>
    </row>
    <row r="373" spans="1:19" ht="15.75" x14ac:dyDescent="0.25">
      <c r="A373" s="58">
        <v>2401</v>
      </c>
      <c r="B373" s="59"/>
      <c r="C373" s="59"/>
      <c r="D373" s="59"/>
      <c r="E373" s="59"/>
      <c r="F373" s="59"/>
      <c r="G373" s="59">
        <v>25</v>
      </c>
      <c r="H373" s="59"/>
      <c r="I373" s="59"/>
      <c r="J373" s="59"/>
      <c r="K373" s="144"/>
      <c r="L373" s="223"/>
      <c r="M373" s="129"/>
      <c r="N373" s="224"/>
      <c r="O373" s="67">
        <f>IF(G373=0,"",G373/F372)</f>
        <v>0.96153846153846156</v>
      </c>
      <c r="P373" s="68">
        <v>31</v>
      </c>
      <c r="Q373" s="231">
        <f t="shared" si="32"/>
        <v>0.91176470588235292</v>
      </c>
      <c r="R373" s="231">
        <f t="shared" si="33"/>
        <v>8.8235294117647078E-2</v>
      </c>
      <c r="S373" s="120"/>
    </row>
    <row r="374" spans="1:19" ht="15.75" x14ac:dyDescent="0.25">
      <c r="A374" s="58">
        <v>2402</v>
      </c>
      <c r="B374" s="59"/>
      <c r="C374" s="59"/>
      <c r="D374" s="59"/>
      <c r="E374" s="59"/>
      <c r="F374" s="59"/>
      <c r="G374" s="59"/>
      <c r="H374" s="59">
        <v>24</v>
      </c>
      <c r="I374" s="59"/>
      <c r="J374" s="59"/>
      <c r="K374" s="144"/>
      <c r="L374" s="223"/>
      <c r="M374" s="129"/>
      <c r="N374" s="224"/>
      <c r="O374" s="67">
        <f>IF(H374=0,"",H374/G373)</f>
        <v>0.96</v>
      </c>
      <c r="P374" s="68">
        <v>29</v>
      </c>
      <c r="Q374" s="231">
        <f t="shared" si="32"/>
        <v>0.93548387096774188</v>
      </c>
      <c r="R374" s="231">
        <f t="shared" si="33"/>
        <v>6.4516129032258118E-2</v>
      </c>
      <c r="S374" s="120"/>
    </row>
    <row r="375" spans="1:19" ht="15.75" x14ac:dyDescent="0.25">
      <c r="A375" s="58">
        <v>2501</v>
      </c>
      <c r="B375" s="59"/>
      <c r="C375" s="59"/>
      <c r="D375" s="59"/>
      <c r="E375" s="59"/>
      <c r="F375" s="59"/>
      <c r="G375" s="59"/>
      <c r="H375" s="59"/>
      <c r="I375" s="59">
        <v>22</v>
      </c>
      <c r="J375" s="59"/>
      <c r="K375" s="144"/>
      <c r="L375" s="223"/>
      <c r="M375" s="129"/>
      <c r="N375" s="224"/>
      <c r="O375" s="67">
        <f>IF(I375=0,"",I375/H374)</f>
        <v>0.91666666666666663</v>
      </c>
      <c r="P375" s="68">
        <v>28</v>
      </c>
      <c r="Q375" s="231">
        <f t="shared" si="32"/>
        <v>0.96551724137931039</v>
      </c>
      <c r="R375" s="231">
        <f t="shared" si="33"/>
        <v>3.4482758620689613E-2</v>
      </c>
      <c r="S375" s="120"/>
    </row>
    <row r="376" spans="1:19" ht="15.75" x14ac:dyDescent="0.25">
      <c r="A376" s="58">
        <v>2502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144"/>
      <c r="L376" s="223"/>
      <c r="M376" s="129"/>
      <c r="N376" s="224"/>
      <c r="O376" s="71" t="str">
        <f>IF(J376=0,"",J376/I375)</f>
        <v/>
      </c>
      <c r="P376" s="68"/>
      <c r="Q376" s="71" t="str">
        <f t="shared" si="32"/>
        <v/>
      </c>
      <c r="R376" s="71" t="str">
        <f t="shared" si="33"/>
        <v/>
      </c>
      <c r="S376" s="120"/>
    </row>
    <row r="377" spans="1:19" ht="15.75" x14ac:dyDescent="0.25">
      <c r="A377" s="58">
        <v>2601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144"/>
      <c r="L377" s="223"/>
      <c r="M377" s="129"/>
      <c r="N377" s="225"/>
      <c r="O377" s="105"/>
      <c r="P377" s="68"/>
      <c r="Q377" s="105"/>
      <c r="R377" s="239"/>
      <c r="S377" s="120"/>
    </row>
    <row r="378" spans="1:19" ht="15.75" x14ac:dyDescent="0.25">
      <c r="A378" s="58">
        <v>2602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144"/>
      <c r="L378" s="223"/>
      <c r="M378" s="129"/>
      <c r="N378" s="225"/>
      <c r="O378" s="233"/>
      <c r="P378" s="109"/>
      <c r="Q378" s="234"/>
      <c r="R378" s="233"/>
      <c r="S378" s="120"/>
    </row>
    <row r="379" spans="1:19" ht="15.75" x14ac:dyDescent="0.25">
      <c r="A379" s="58">
        <v>2701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144"/>
      <c r="L379" s="223"/>
      <c r="M379" s="129"/>
      <c r="N379" s="225"/>
      <c r="O379" s="233"/>
      <c r="P379" s="109"/>
      <c r="Q379" s="234"/>
      <c r="R379" s="233"/>
      <c r="S379" s="120"/>
    </row>
    <row r="380" spans="1:19" ht="15.75" x14ac:dyDescent="0.25">
      <c r="A380" s="58">
        <v>2702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144"/>
      <c r="L380" s="223"/>
      <c r="M380" s="129"/>
      <c r="N380" s="225"/>
      <c r="O380" s="129"/>
      <c r="P380" s="225"/>
      <c r="Q380" s="124"/>
      <c r="R380" s="233"/>
      <c r="S380" s="120"/>
    </row>
    <row r="381" spans="1:19" ht="15.75" x14ac:dyDescent="0.25">
      <c r="A381" s="58">
        <v>2801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144"/>
      <c r="L381" s="223"/>
      <c r="M381" s="129"/>
      <c r="N381" s="225"/>
      <c r="O381" s="191" t="s">
        <v>83</v>
      </c>
      <c r="P381" s="82"/>
      <c r="Q381" s="83" t="str">
        <f>IF(SUM(K374:K377)=0,"",SUM(K374:K377))</f>
        <v/>
      </c>
      <c r="R381" s="193" t="s">
        <v>11</v>
      </c>
      <c r="S381" s="120"/>
    </row>
    <row r="382" spans="1:19" ht="15.75" x14ac:dyDescent="0.25">
      <c r="A382" s="58">
        <v>2802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144"/>
      <c r="L382" s="223"/>
      <c r="M382" s="129"/>
      <c r="N382" s="225"/>
      <c r="O382" s="192" t="s">
        <v>85</v>
      </c>
      <c r="P382" s="86" t="str">
        <f>IF(P381/B368=0,"",P381/B368)</f>
        <v/>
      </c>
      <c r="Q382" s="87" t="e">
        <f>IF(P381/Q381=0,"",P381/Q381)</f>
        <v>#VALUE!</v>
      </c>
      <c r="R382" s="194" t="s">
        <v>86</v>
      </c>
      <c r="S382" s="120"/>
    </row>
    <row r="383" spans="1:19" ht="15.75" x14ac:dyDescent="0.25">
      <c r="A383" s="58">
        <v>2901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144"/>
      <c r="L383" s="226"/>
      <c r="M383" s="227"/>
      <c r="N383" s="228"/>
      <c r="O383" s="90"/>
      <c r="P383" s="91"/>
      <c r="Q383" s="91"/>
      <c r="R383" s="113"/>
      <c r="S383" s="120"/>
    </row>
    <row r="384" spans="1:19" ht="18" customHeight="1" x14ac:dyDescent="0.25">
      <c r="A384" s="28"/>
      <c r="B384" s="280" t="s">
        <v>111</v>
      </c>
      <c r="C384" s="280"/>
      <c r="D384" s="280"/>
      <c r="E384" s="280"/>
      <c r="F384" s="280"/>
      <c r="G384" s="280"/>
      <c r="H384" s="280"/>
      <c r="I384" s="280"/>
      <c r="J384" s="280"/>
      <c r="K384" s="93">
        <f>SUM(K368:K380)</f>
        <v>0</v>
      </c>
      <c r="L384" s="94" t="str">
        <f>IF(K376=0,"",K376/B368)</f>
        <v/>
      </c>
      <c r="M384" s="94" t="str">
        <f>IF(K384=0,"",K384/B368)</f>
        <v/>
      </c>
      <c r="N384" s="94" t="str">
        <f>IF(K376=0,"",M384-L384)</f>
        <v/>
      </c>
      <c r="O384" s="3"/>
      <c r="P384" s="29"/>
      <c r="Q384" s="22"/>
      <c r="R384" s="3"/>
      <c r="S384" s="120"/>
    </row>
    <row r="385" spans="1:19" ht="12.75" customHeight="1" x14ac:dyDescent="0.2">
      <c r="L385" s="3"/>
      <c r="M385" s="3"/>
      <c r="O385" s="3"/>
    </row>
    <row r="386" spans="1:19" ht="12.75" customHeight="1" x14ac:dyDescent="0.2">
      <c r="L386" s="3"/>
      <c r="M386" s="3"/>
      <c r="O386" s="3"/>
    </row>
    <row r="387" spans="1:19" ht="26.25" x14ac:dyDescent="0.4">
      <c r="A387" s="2"/>
      <c r="B387" s="270" t="s">
        <v>99</v>
      </c>
      <c r="C387" s="271"/>
      <c r="D387" s="271"/>
      <c r="E387" s="271"/>
      <c r="F387" s="271"/>
      <c r="G387" s="271"/>
      <c r="H387" s="271"/>
      <c r="I387" s="271"/>
      <c r="J387" s="271"/>
      <c r="K387" s="179" t="s">
        <v>123</v>
      </c>
      <c r="L387" s="57"/>
      <c r="M387" s="57"/>
      <c r="N387" s="29"/>
      <c r="O387" s="3"/>
      <c r="P387" s="29"/>
      <c r="Q387" s="29"/>
      <c r="R387" s="29"/>
      <c r="S387" s="120"/>
    </row>
    <row r="388" spans="1:19" ht="20.25" x14ac:dyDescent="0.2">
      <c r="A388" s="293" t="s">
        <v>10</v>
      </c>
      <c r="B388" s="273" t="s">
        <v>100</v>
      </c>
      <c r="C388" s="274"/>
      <c r="D388" s="274"/>
      <c r="E388" s="274"/>
      <c r="F388" s="274"/>
      <c r="G388" s="274"/>
      <c r="H388" s="274"/>
      <c r="I388" s="274"/>
      <c r="J388" s="275"/>
      <c r="K388" s="276" t="s">
        <v>11</v>
      </c>
      <c r="L388" s="269" t="s">
        <v>3</v>
      </c>
      <c r="M388" s="269" t="s">
        <v>4</v>
      </c>
      <c r="N388" s="278" t="s">
        <v>5</v>
      </c>
      <c r="O388" s="269" t="s">
        <v>6</v>
      </c>
      <c r="P388" s="267" t="s">
        <v>7</v>
      </c>
      <c r="Q388" s="267" t="s">
        <v>8</v>
      </c>
      <c r="R388" s="269" t="s">
        <v>101</v>
      </c>
      <c r="S388" s="120"/>
    </row>
    <row r="389" spans="1:19" ht="15.75" x14ac:dyDescent="0.25">
      <c r="A389" s="268"/>
      <c r="B389" s="58" t="s">
        <v>102</v>
      </c>
      <c r="C389" s="58" t="s">
        <v>103</v>
      </c>
      <c r="D389" s="58" t="s">
        <v>104</v>
      </c>
      <c r="E389" s="58" t="s">
        <v>105</v>
      </c>
      <c r="F389" s="58" t="s">
        <v>106</v>
      </c>
      <c r="G389" s="58" t="s">
        <v>107</v>
      </c>
      <c r="H389" s="58" t="s">
        <v>108</v>
      </c>
      <c r="I389" s="58" t="s">
        <v>109</v>
      </c>
      <c r="J389" s="58" t="s">
        <v>110</v>
      </c>
      <c r="K389" s="277"/>
      <c r="L389" s="268"/>
      <c r="M389" s="268"/>
      <c r="N389" s="268"/>
      <c r="O389" s="268"/>
      <c r="P389" s="268"/>
      <c r="Q389" s="268"/>
      <c r="R389" s="268"/>
      <c r="S389" s="120"/>
    </row>
    <row r="390" spans="1:19" ht="15.75" x14ac:dyDescent="0.25">
      <c r="A390" s="58">
        <v>2201</v>
      </c>
      <c r="B390" s="59">
        <v>33</v>
      </c>
      <c r="C390" s="59"/>
      <c r="D390" s="59"/>
      <c r="E390" s="59"/>
      <c r="F390" s="59"/>
      <c r="G390" s="59"/>
      <c r="H390" s="59"/>
      <c r="I390" s="59"/>
      <c r="J390" s="59"/>
      <c r="K390" s="144"/>
      <c r="L390" s="220"/>
      <c r="M390" s="221"/>
      <c r="N390" s="222"/>
      <c r="O390" s="229"/>
      <c r="P390" s="63">
        <f>B390</f>
        <v>33</v>
      </c>
      <c r="Q390" s="230"/>
      <c r="R390" s="229"/>
      <c r="S390" s="120"/>
    </row>
    <row r="391" spans="1:19" ht="15.75" x14ac:dyDescent="0.25">
      <c r="A391" s="58">
        <v>2202</v>
      </c>
      <c r="B391" s="59"/>
      <c r="C391" s="59">
        <v>25</v>
      </c>
      <c r="D391" s="59"/>
      <c r="E391" s="59"/>
      <c r="F391" s="59"/>
      <c r="G391" s="59"/>
      <c r="H391" s="59"/>
      <c r="I391" s="59"/>
      <c r="J391" s="59"/>
      <c r="K391" s="144"/>
      <c r="L391" s="223"/>
      <c r="M391" s="129"/>
      <c r="N391" s="224"/>
      <c r="O391" s="67">
        <f>IF(C391=0,"",C391/B390)</f>
        <v>0.75757575757575757</v>
      </c>
      <c r="P391" s="68">
        <v>25</v>
      </c>
      <c r="Q391" s="231">
        <f t="shared" ref="Q391:Q398" si="34">IF(P391=0,"",P391/P390)</f>
        <v>0.75757575757575757</v>
      </c>
      <c r="R391" s="231">
        <f t="shared" ref="R391:R398" si="35">IF(P391=0,"",100%-Q391)</f>
        <v>0.24242424242424243</v>
      </c>
      <c r="S391" s="120"/>
    </row>
    <row r="392" spans="1:19" ht="15.75" x14ac:dyDescent="0.25">
      <c r="A392" s="58">
        <v>2301</v>
      </c>
      <c r="B392" s="59"/>
      <c r="C392" s="59"/>
      <c r="D392" s="59">
        <v>19</v>
      </c>
      <c r="E392" s="59"/>
      <c r="F392" s="59"/>
      <c r="G392" s="59"/>
      <c r="H392" s="59"/>
      <c r="I392" s="59"/>
      <c r="J392" s="59"/>
      <c r="K392" s="144"/>
      <c r="L392" s="223"/>
      <c r="M392" s="129"/>
      <c r="N392" s="224"/>
      <c r="O392" s="67">
        <f>IF(D392=0,"",D392/C391)</f>
        <v>0.76</v>
      </c>
      <c r="P392" s="68">
        <v>23</v>
      </c>
      <c r="Q392" s="231">
        <f t="shared" si="34"/>
        <v>0.92</v>
      </c>
      <c r="R392" s="231">
        <f t="shared" si="35"/>
        <v>7.999999999999996E-2</v>
      </c>
      <c r="S392" s="8">
        <f>P392/P390</f>
        <v>0.69696969696969702</v>
      </c>
    </row>
    <row r="393" spans="1:19" ht="15.75" x14ac:dyDescent="0.25">
      <c r="A393" s="58">
        <v>2302</v>
      </c>
      <c r="B393" s="59"/>
      <c r="C393" s="59"/>
      <c r="D393" s="59"/>
      <c r="E393" s="59">
        <v>14</v>
      </c>
      <c r="F393" s="59"/>
      <c r="G393" s="59"/>
      <c r="H393" s="59"/>
      <c r="I393" s="59"/>
      <c r="J393" s="59"/>
      <c r="K393" s="144"/>
      <c r="L393" s="223"/>
      <c r="M393" s="129"/>
      <c r="N393" s="224"/>
      <c r="O393" s="67">
        <f>IF(E393=0,"",E393/D392)</f>
        <v>0.73684210526315785</v>
      </c>
      <c r="P393" s="68">
        <v>21</v>
      </c>
      <c r="Q393" s="231">
        <f t="shared" si="34"/>
        <v>0.91304347826086951</v>
      </c>
      <c r="R393" s="231">
        <f t="shared" si="35"/>
        <v>8.6956521739130488E-2</v>
      </c>
      <c r="S393" s="120"/>
    </row>
    <row r="394" spans="1:19" ht="15.75" x14ac:dyDescent="0.25">
      <c r="A394" s="58">
        <v>2401</v>
      </c>
      <c r="B394" s="59"/>
      <c r="C394" s="59"/>
      <c r="D394" s="59"/>
      <c r="E394" s="59"/>
      <c r="F394" s="59">
        <v>12</v>
      </c>
      <c r="G394" s="59"/>
      <c r="H394" s="59"/>
      <c r="I394" s="59"/>
      <c r="J394" s="59"/>
      <c r="K394" s="144"/>
      <c r="L394" s="223"/>
      <c r="M394" s="129"/>
      <c r="N394" s="224"/>
      <c r="O394" s="67">
        <f>IF(F394=0,"",F394/E393)</f>
        <v>0.8571428571428571</v>
      </c>
      <c r="P394" s="68">
        <v>20</v>
      </c>
      <c r="Q394" s="231">
        <f t="shared" si="34"/>
        <v>0.95238095238095233</v>
      </c>
      <c r="R394" s="231">
        <f t="shared" si="35"/>
        <v>4.7619047619047672E-2</v>
      </c>
      <c r="S394" s="120"/>
    </row>
    <row r="395" spans="1:19" ht="15.75" x14ac:dyDescent="0.25">
      <c r="A395" s="58">
        <v>2402</v>
      </c>
      <c r="B395" s="59"/>
      <c r="C395" s="59"/>
      <c r="D395" s="59"/>
      <c r="E395" s="59"/>
      <c r="F395" s="59"/>
      <c r="G395" s="59">
        <v>11</v>
      </c>
      <c r="H395" s="59"/>
      <c r="I395" s="59"/>
      <c r="J395" s="59"/>
      <c r="K395" s="144"/>
      <c r="L395" s="223"/>
      <c r="M395" s="129"/>
      <c r="N395" s="224"/>
      <c r="O395" s="67">
        <f>IF(G395=0,"",G395/F394)</f>
        <v>0.91666666666666663</v>
      </c>
      <c r="P395" s="68">
        <v>16</v>
      </c>
      <c r="Q395" s="231">
        <f t="shared" si="34"/>
        <v>0.8</v>
      </c>
      <c r="R395" s="231">
        <f t="shared" si="35"/>
        <v>0.19999999999999996</v>
      </c>
      <c r="S395" s="120"/>
    </row>
    <row r="396" spans="1:19" ht="15.75" x14ac:dyDescent="0.25">
      <c r="A396" s="58">
        <v>2501</v>
      </c>
      <c r="B396" s="59"/>
      <c r="C396" s="59"/>
      <c r="D396" s="59"/>
      <c r="E396" s="59"/>
      <c r="F396" s="59"/>
      <c r="G396" s="59"/>
      <c r="H396" s="59">
        <v>11</v>
      </c>
      <c r="I396" s="59"/>
      <c r="J396" s="59"/>
      <c r="K396" s="144"/>
      <c r="L396" s="223"/>
      <c r="M396" s="129"/>
      <c r="N396" s="224"/>
      <c r="O396" s="67">
        <f>IF(H396=0,"",H396/G395)</f>
        <v>1</v>
      </c>
      <c r="P396" s="68">
        <v>16</v>
      </c>
      <c r="Q396" s="231">
        <f t="shared" si="34"/>
        <v>1</v>
      </c>
      <c r="R396" s="231">
        <f t="shared" si="35"/>
        <v>0</v>
      </c>
      <c r="S396" s="120"/>
    </row>
    <row r="397" spans="1:19" ht="15.75" x14ac:dyDescent="0.25">
      <c r="A397" s="58">
        <v>2502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144"/>
      <c r="L397" s="223"/>
      <c r="M397" s="129"/>
      <c r="N397" s="224"/>
      <c r="O397" s="67" t="str">
        <f>IF(I397=0,"",I397/H396)</f>
        <v/>
      </c>
      <c r="P397" s="68"/>
      <c r="Q397" s="231" t="str">
        <f t="shared" si="34"/>
        <v/>
      </c>
      <c r="R397" s="231" t="str">
        <f t="shared" si="35"/>
        <v/>
      </c>
      <c r="S397" s="120"/>
    </row>
    <row r="398" spans="1:19" ht="15.75" x14ac:dyDescent="0.25">
      <c r="A398" s="58">
        <v>2601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144"/>
      <c r="L398" s="223"/>
      <c r="M398" s="129"/>
      <c r="N398" s="224"/>
      <c r="O398" s="71" t="str">
        <f>IF(J398=0,"",J398/I397)</f>
        <v/>
      </c>
      <c r="P398" s="68"/>
      <c r="Q398" s="71" t="str">
        <f t="shared" si="34"/>
        <v/>
      </c>
      <c r="R398" s="71" t="str">
        <f t="shared" si="35"/>
        <v/>
      </c>
      <c r="S398" s="120"/>
    </row>
    <row r="399" spans="1:19" ht="15.75" x14ac:dyDescent="0.25">
      <c r="A399" s="58">
        <v>2602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144"/>
      <c r="L399" s="223"/>
      <c r="M399" s="129"/>
      <c r="N399" s="225"/>
      <c r="O399" s="105"/>
      <c r="P399" s="68"/>
      <c r="Q399" s="105"/>
      <c r="R399" s="239"/>
      <c r="S399" s="120"/>
    </row>
    <row r="400" spans="1:19" ht="15.75" x14ac:dyDescent="0.25">
      <c r="A400" s="58">
        <v>2701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223"/>
      <c r="M400" s="129"/>
      <c r="N400" s="225"/>
      <c r="O400" s="233"/>
      <c r="P400" s="109"/>
      <c r="Q400" s="234"/>
      <c r="R400" s="233"/>
      <c r="S400" s="120"/>
    </row>
    <row r="401" spans="1:19" ht="15.75" x14ac:dyDescent="0.25">
      <c r="A401" s="58">
        <v>2702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223"/>
      <c r="M401" s="129"/>
      <c r="N401" s="225"/>
      <c r="O401" s="233"/>
      <c r="P401" s="109"/>
      <c r="Q401" s="234"/>
      <c r="R401" s="233"/>
      <c r="S401" s="120"/>
    </row>
    <row r="402" spans="1:19" ht="15.75" x14ac:dyDescent="0.25">
      <c r="A402" s="58">
        <v>2801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144"/>
      <c r="L402" s="223"/>
      <c r="M402" s="129"/>
      <c r="N402" s="225"/>
      <c r="O402" s="129"/>
      <c r="P402" s="225"/>
      <c r="Q402" s="124"/>
      <c r="R402" s="233"/>
      <c r="S402" s="120"/>
    </row>
    <row r="403" spans="1:19" ht="15.75" x14ac:dyDescent="0.25">
      <c r="A403" s="58">
        <v>2802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144"/>
      <c r="L403" s="223"/>
      <c r="M403" s="129"/>
      <c r="N403" s="225"/>
      <c r="O403" s="191" t="s">
        <v>83</v>
      </c>
      <c r="P403" s="82"/>
      <c r="Q403" s="83" t="str">
        <f>IF(SUM(K396:K399)=0,"",SUM(K396:K399))</f>
        <v/>
      </c>
      <c r="R403" s="193" t="s">
        <v>11</v>
      </c>
      <c r="S403" s="120"/>
    </row>
    <row r="404" spans="1:19" ht="15.75" x14ac:dyDescent="0.25">
      <c r="A404" s="58">
        <v>2901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144"/>
      <c r="L404" s="223"/>
      <c r="M404" s="129"/>
      <c r="N404" s="225"/>
      <c r="O404" s="192" t="s">
        <v>85</v>
      </c>
      <c r="P404" s="86" t="str">
        <f>IF(P403/B390=0,"",P403/B390)</f>
        <v/>
      </c>
      <c r="Q404" s="87" t="e">
        <f>IF(P403/Q403=0,"",P403/Q403)</f>
        <v>#VALUE!</v>
      </c>
      <c r="R404" s="194" t="s">
        <v>86</v>
      </c>
      <c r="S404" s="120"/>
    </row>
    <row r="405" spans="1:19" ht="15.75" x14ac:dyDescent="0.25">
      <c r="A405" s="58">
        <v>2902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144"/>
      <c r="L405" s="226"/>
      <c r="M405" s="227"/>
      <c r="N405" s="228"/>
      <c r="O405" s="90"/>
      <c r="P405" s="91"/>
      <c r="Q405" s="91"/>
      <c r="R405" s="113"/>
      <c r="S405" s="120"/>
    </row>
    <row r="406" spans="1:19" ht="18" customHeight="1" x14ac:dyDescent="0.25">
      <c r="A406" s="28"/>
      <c r="B406" s="280" t="s">
        <v>111</v>
      </c>
      <c r="C406" s="280"/>
      <c r="D406" s="280"/>
      <c r="E406" s="280"/>
      <c r="F406" s="280"/>
      <c r="G406" s="280"/>
      <c r="H406" s="280"/>
      <c r="I406" s="280"/>
      <c r="J406" s="280"/>
      <c r="K406" s="93">
        <f>SUM(K390:K402)</f>
        <v>0</v>
      </c>
      <c r="L406" s="94" t="str">
        <f>IF(K398=0,"",K398/B390)</f>
        <v/>
      </c>
      <c r="M406" s="94" t="str">
        <f>IF(K406=0,"",K406/B390)</f>
        <v/>
      </c>
      <c r="N406" s="94" t="str">
        <f>IF(K398=0,"",M406-L406)</f>
        <v/>
      </c>
      <c r="O406" s="3"/>
      <c r="P406" s="29"/>
      <c r="Q406" s="22"/>
      <c r="R406" s="3"/>
      <c r="S406" s="120"/>
    </row>
    <row r="407" spans="1:19" ht="12.75" customHeight="1" x14ac:dyDescent="0.2">
      <c r="L407" s="3"/>
      <c r="M407" s="3"/>
      <c r="O407" s="3"/>
    </row>
    <row r="408" spans="1:19" ht="12.75" customHeight="1" x14ac:dyDescent="0.2">
      <c r="L408" s="3"/>
      <c r="M408" s="3"/>
      <c r="O408" s="3"/>
    </row>
    <row r="409" spans="1:19" ht="26.25" x14ac:dyDescent="0.4">
      <c r="A409" s="2"/>
      <c r="B409" s="270" t="s">
        <v>99</v>
      </c>
      <c r="C409" s="271"/>
      <c r="D409" s="271"/>
      <c r="E409" s="271"/>
      <c r="F409" s="271"/>
      <c r="G409" s="271"/>
      <c r="H409" s="271"/>
      <c r="I409" s="271"/>
      <c r="J409" s="271"/>
      <c r="K409" s="179" t="s">
        <v>124</v>
      </c>
      <c r="L409" s="57"/>
      <c r="M409" s="57"/>
      <c r="N409" s="29"/>
      <c r="O409" s="3"/>
      <c r="P409" s="29"/>
      <c r="Q409" s="29"/>
      <c r="R409" s="29"/>
      <c r="S409" s="120"/>
    </row>
    <row r="410" spans="1:19" ht="20.25" x14ac:dyDescent="0.2">
      <c r="A410" s="293" t="s">
        <v>10</v>
      </c>
      <c r="B410" s="273" t="s">
        <v>100</v>
      </c>
      <c r="C410" s="274"/>
      <c r="D410" s="274"/>
      <c r="E410" s="274"/>
      <c r="F410" s="274"/>
      <c r="G410" s="274"/>
      <c r="H410" s="274"/>
      <c r="I410" s="274"/>
      <c r="J410" s="275"/>
      <c r="K410" s="276" t="s">
        <v>11</v>
      </c>
      <c r="L410" s="269" t="s">
        <v>3</v>
      </c>
      <c r="M410" s="269" t="s">
        <v>4</v>
      </c>
      <c r="N410" s="278" t="s">
        <v>5</v>
      </c>
      <c r="O410" s="269" t="s">
        <v>6</v>
      </c>
      <c r="P410" s="267" t="s">
        <v>7</v>
      </c>
      <c r="Q410" s="267" t="s">
        <v>8</v>
      </c>
      <c r="R410" s="269" t="s">
        <v>101</v>
      </c>
      <c r="S410" s="120"/>
    </row>
    <row r="411" spans="1:19" ht="15.75" x14ac:dyDescent="0.25">
      <c r="A411" s="268"/>
      <c r="B411" s="58" t="s">
        <v>102</v>
      </c>
      <c r="C411" s="58" t="s">
        <v>103</v>
      </c>
      <c r="D411" s="58" t="s">
        <v>104</v>
      </c>
      <c r="E411" s="58" t="s">
        <v>105</v>
      </c>
      <c r="F411" s="58" t="s">
        <v>106</v>
      </c>
      <c r="G411" s="58" t="s">
        <v>107</v>
      </c>
      <c r="H411" s="58" t="s">
        <v>108</v>
      </c>
      <c r="I411" s="58" t="s">
        <v>109</v>
      </c>
      <c r="J411" s="58" t="s">
        <v>110</v>
      </c>
      <c r="K411" s="277"/>
      <c r="L411" s="268"/>
      <c r="M411" s="268"/>
      <c r="N411" s="268"/>
      <c r="O411" s="268"/>
      <c r="P411" s="268"/>
      <c r="Q411" s="268"/>
      <c r="R411" s="268"/>
      <c r="S411" s="120"/>
    </row>
    <row r="412" spans="1:19" ht="15.75" customHeight="1" x14ac:dyDescent="0.25">
      <c r="A412" s="58">
        <v>2202</v>
      </c>
      <c r="B412" s="59">
        <v>62</v>
      </c>
      <c r="C412" s="59"/>
      <c r="D412" s="59"/>
      <c r="E412" s="59"/>
      <c r="F412" s="59"/>
      <c r="G412" s="59"/>
      <c r="H412" s="59"/>
      <c r="I412" s="59"/>
      <c r="J412" s="59"/>
      <c r="K412" s="144"/>
      <c r="L412" s="220"/>
      <c r="M412" s="221"/>
      <c r="N412" s="222"/>
      <c r="O412" s="229"/>
      <c r="P412" s="63">
        <f>B412</f>
        <v>62</v>
      </c>
      <c r="Q412" s="230"/>
      <c r="R412" s="229"/>
      <c r="S412" s="120"/>
    </row>
    <row r="413" spans="1:19" ht="15.75" customHeight="1" x14ac:dyDescent="0.25">
      <c r="A413" s="58">
        <v>2301</v>
      </c>
      <c r="B413" s="59"/>
      <c r="C413" s="59">
        <v>44</v>
      </c>
      <c r="D413" s="59"/>
      <c r="E413" s="59"/>
      <c r="F413" s="59"/>
      <c r="G413" s="59"/>
      <c r="H413" s="59"/>
      <c r="I413" s="59"/>
      <c r="J413" s="59"/>
      <c r="K413" s="144"/>
      <c r="L413" s="223"/>
      <c r="M413" s="129"/>
      <c r="N413" s="224"/>
      <c r="O413" s="67">
        <f>IF(C413=0,"",C413/B412)</f>
        <v>0.70967741935483875</v>
      </c>
      <c r="P413" s="68">
        <v>45</v>
      </c>
      <c r="Q413" s="231">
        <f t="shared" ref="Q413:Q420" si="36">IF(P413=0,"",P413/P412)</f>
        <v>0.72580645161290325</v>
      </c>
      <c r="R413" s="231">
        <f t="shared" ref="R413:R420" si="37">IF(P413=0,"",100%-Q413)</f>
        <v>0.27419354838709675</v>
      </c>
      <c r="S413" s="120"/>
    </row>
    <row r="414" spans="1:19" ht="15.75" customHeight="1" x14ac:dyDescent="0.25">
      <c r="A414" s="58">
        <v>2302</v>
      </c>
      <c r="B414" s="59"/>
      <c r="C414" s="59"/>
      <c r="D414" s="59">
        <v>35</v>
      </c>
      <c r="E414" s="59"/>
      <c r="F414" s="59"/>
      <c r="G414" s="59"/>
      <c r="H414" s="59"/>
      <c r="I414" s="59"/>
      <c r="J414" s="59"/>
      <c r="K414" s="144"/>
      <c r="L414" s="223"/>
      <c r="M414" s="129"/>
      <c r="N414" s="224"/>
      <c r="O414" s="67">
        <f>IF(D414=0,"",D414/C413)</f>
        <v>0.79545454545454541</v>
      </c>
      <c r="P414" s="68">
        <v>43</v>
      </c>
      <c r="Q414" s="231">
        <f t="shared" si="36"/>
        <v>0.9555555555555556</v>
      </c>
      <c r="R414" s="231">
        <f t="shared" si="37"/>
        <v>4.4444444444444398E-2</v>
      </c>
      <c r="S414" s="8">
        <f>P414/P412</f>
        <v>0.69354838709677424</v>
      </c>
    </row>
    <row r="415" spans="1:19" ht="15.75" customHeight="1" x14ac:dyDescent="0.25">
      <c r="A415" s="58">
        <v>2401</v>
      </c>
      <c r="B415" s="59"/>
      <c r="C415" s="59"/>
      <c r="D415" s="59"/>
      <c r="E415" s="59">
        <v>30</v>
      </c>
      <c r="F415" s="59"/>
      <c r="G415" s="59"/>
      <c r="H415" s="59"/>
      <c r="I415" s="59"/>
      <c r="J415" s="59"/>
      <c r="K415" s="144"/>
      <c r="L415" s="223"/>
      <c r="M415" s="129"/>
      <c r="N415" s="224"/>
      <c r="O415" s="67">
        <f>IF(E415=0,"",E415/D414)</f>
        <v>0.8571428571428571</v>
      </c>
      <c r="P415" s="68">
        <v>37</v>
      </c>
      <c r="Q415" s="231">
        <f t="shared" si="36"/>
        <v>0.86046511627906974</v>
      </c>
      <c r="R415" s="231">
        <f t="shared" si="37"/>
        <v>0.13953488372093026</v>
      </c>
      <c r="S415" s="120"/>
    </row>
    <row r="416" spans="1:19" ht="15.75" customHeight="1" x14ac:dyDescent="0.25">
      <c r="A416" s="58">
        <v>2402</v>
      </c>
      <c r="B416" s="59"/>
      <c r="C416" s="59"/>
      <c r="D416" s="59"/>
      <c r="E416" s="59"/>
      <c r="F416" s="59">
        <v>29</v>
      </c>
      <c r="G416" s="59"/>
      <c r="H416" s="59"/>
      <c r="I416" s="59"/>
      <c r="J416" s="59"/>
      <c r="K416" s="144"/>
      <c r="L416" s="223"/>
      <c r="M416" s="129"/>
      <c r="N416" s="224"/>
      <c r="O416" s="67">
        <f>IF(F416=0,"",F416/E415)</f>
        <v>0.96666666666666667</v>
      </c>
      <c r="P416" s="68">
        <v>36</v>
      </c>
      <c r="Q416" s="231">
        <f t="shared" si="36"/>
        <v>0.97297297297297303</v>
      </c>
      <c r="R416" s="231">
        <f t="shared" si="37"/>
        <v>2.7027027027026973E-2</v>
      </c>
      <c r="S416" s="120"/>
    </row>
    <row r="417" spans="1:19" ht="15.75" customHeight="1" x14ac:dyDescent="0.25">
      <c r="A417" s="58">
        <v>2501</v>
      </c>
      <c r="B417" s="59"/>
      <c r="C417" s="59"/>
      <c r="D417" s="59"/>
      <c r="E417" s="59"/>
      <c r="F417" s="59"/>
      <c r="G417" s="172">
        <v>30</v>
      </c>
      <c r="H417" s="59"/>
      <c r="I417" s="59"/>
      <c r="J417" s="59"/>
      <c r="K417" s="144"/>
      <c r="L417" s="223"/>
      <c r="M417" s="129"/>
      <c r="N417" s="224"/>
      <c r="O417" s="173">
        <f>IF(G417=0,"",G417/F416)</f>
        <v>1.0344827586206897</v>
      </c>
      <c r="P417" s="68">
        <v>35</v>
      </c>
      <c r="Q417" s="231">
        <f t="shared" si="36"/>
        <v>0.97222222222222221</v>
      </c>
      <c r="R417" s="231">
        <f t="shared" si="37"/>
        <v>2.777777777777779E-2</v>
      </c>
      <c r="S417" s="120"/>
    </row>
    <row r="418" spans="1:19" ht="15.75" customHeight="1" x14ac:dyDescent="0.25">
      <c r="A418" s="58">
        <v>2502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144"/>
      <c r="L418" s="223"/>
      <c r="M418" s="129"/>
      <c r="N418" s="224"/>
      <c r="O418" s="67" t="str">
        <f>IF(H418=0,"",H418/G417)</f>
        <v/>
      </c>
      <c r="P418" s="68"/>
      <c r="Q418" s="231" t="str">
        <f t="shared" si="36"/>
        <v/>
      </c>
      <c r="R418" s="231" t="str">
        <f t="shared" si="37"/>
        <v/>
      </c>
      <c r="S418" s="120"/>
    </row>
    <row r="419" spans="1:19" ht="15.75" customHeight="1" x14ac:dyDescent="0.25">
      <c r="A419" s="58">
        <v>2601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144"/>
      <c r="L419" s="223"/>
      <c r="M419" s="129"/>
      <c r="N419" s="224"/>
      <c r="O419" s="67" t="str">
        <f>IF(I419=0,"",I419/H418)</f>
        <v/>
      </c>
      <c r="P419" s="68"/>
      <c r="Q419" s="231" t="str">
        <f t="shared" si="36"/>
        <v/>
      </c>
      <c r="R419" s="231" t="str">
        <f t="shared" si="37"/>
        <v/>
      </c>
      <c r="S419" s="120"/>
    </row>
    <row r="420" spans="1:19" ht="15.75" customHeight="1" x14ac:dyDescent="0.25">
      <c r="A420" s="58">
        <v>2602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144"/>
      <c r="L420" s="223"/>
      <c r="M420" s="129"/>
      <c r="N420" s="224"/>
      <c r="O420" s="71" t="str">
        <f>IF(J420=0,"",J420/I419)</f>
        <v/>
      </c>
      <c r="P420" s="68"/>
      <c r="Q420" s="71" t="str">
        <f t="shared" si="36"/>
        <v/>
      </c>
      <c r="R420" s="71" t="str">
        <f t="shared" si="37"/>
        <v/>
      </c>
      <c r="S420" s="120"/>
    </row>
    <row r="421" spans="1:19" ht="15.75" customHeight="1" x14ac:dyDescent="0.25">
      <c r="A421" s="58">
        <v>2701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223"/>
      <c r="M421" s="129"/>
      <c r="N421" s="225"/>
      <c r="O421" s="105"/>
      <c r="P421" s="68"/>
      <c r="Q421" s="105"/>
      <c r="R421" s="239"/>
      <c r="S421" s="120"/>
    </row>
    <row r="422" spans="1:19" ht="15.75" customHeight="1" x14ac:dyDescent="0.25">
      <c r="A422" s="58">
        <v>2702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223"/>
      <c r="M422" s="129"/>
      <c r="N422" s="225"/>
      <c r="O422" s="233"/>
      <c r="P422" s="109"/>
      <c r="Q422" s="234"/>
      <c r="R422" s="233"/>
      <c r="S422" s="120"/>
    </row>
    <row r="423" spans="1:19" ht="15.75" customHeight="1" x14ac:dyDescent="0.25">
      <c r="A423" s="58">
        <v>2801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223"/>
      <c r="M423" s="129"/>
      <c r="N423" s="225"/>
      <c r="O423" s="233"/>
      <c r="P423" s="109"/>
      <c r="Q423" s="234"/>
      <c r="R423" s="233"/>
      <c r="S423" s="120"/>
    </row>
    <row r="424" spans="1:19" ht="15.75" customHeight="1" x14ac:dyDescent="0.25">
      <c r="A424" s="58">
        <v>2802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223"/>
      <c r="M424" s="129"/>
      <c r="N424" s="225"/>
      <c r="O424" s="129"/>
      <c r="P424" s="225"/>
      <c r="Q424" s="124"/>
      <c r="R424" s="233"/>
      <c r="S424" s="120"/>
    </row>
    <row r="425" spans="1:19" ht="15.75" customHeight="1" x14ac:dyDescent="0.25">
      <c r="A425" s="58">
        <v>2901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144"/>
      <c r="L425" s="223"/>
      <c r="M425" s="129"/>
      <c r="N425" s="225"/>
      <c r="O425" s="191" t="s">
        <v>83</v>
      </c>
      <c r="P425" s="82"/>
      <c r="Q425" s="83" t="str">
        <f>IF(SUM(K418:K421)=0,"",SUM(K418:K421))</f>
        <v/>
      </c>
      <c r="R425" s="193" t="s">
        <v>11</v>
      </c>
      <c r="S425" s="120"/>
    </row>
    <row r="426" spans="1:19" ht="15.75" customHeight="1" x14ac:dyDescent="0.25">
      <c r="A426" s="58">
        <v>2902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144"/>
      <c r="L426" s="223"/>
      <c r="M426" s="129"/>
      <c r="N426" s="225"/>
      <c r="O426" s="192" t="s">
        <v>85</v>
      </c>
      <c r="P426" s="86" t="str">
        <f>IF(P425/B412=0,"",P425/B412)</f>
        <v/>
      </c>
      <c r="Q426" s="87" t="e">
        <f>IF(P425/Q425=0,"",P425/Q425)</f>
        <v>#VALUE!</v>
      </c>
      <c r="R426" s="194" t="s">
        <v>86</v>
      </c>
      <c r="S426" s="120"/>
    </row>
    <row r="427" spans="1:19" ht="15.75" customHeight="1" x14ac:dyDescent="0.25">
      <c r="A427" s="58">
        <v>3001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144"/>
      <c r="L427" s="226"/>
      <c r="M427" s="227"/>
      <c r="N427" s="228"/>
      <c r="O427" s="90"/>
      <c r="P427" s="91"/>
      <c r="Q427" s="91"/>
      <c r="R427" s="113"/>
      <c r="S427" s="120"/>
    </row>
    <row r="428" spans="1:19" ht="18" customHeight="1" x14ac:dyDescent="0.25">
      <c r="A428" s="28"/>
      <c r="B428" s="280" t="s">
        <v>111</v>
      </c>
      <c r="C428" s="280"/>
      <c r="D428" s="280"/>
      <c r="E428" s="280"/>
      <c r="F428" s="280"/>
      <c r="G428" s="280"/>
      <c r="H428" s="280"/>
      <c r="I428" s="280"/>
      <c r="J428" s="280"/>
      <c r="K428" s="93">
        <f>SUM(K412:K424)</f>
        <v>0</v>
      </c>
      <c r="L428" s="94" t="str">
        <f>IF(K420=0,"",K420/B412)</f>
        <v/>
      </c>
      <c r="M428" s="94" t="str">
        <f>IF(K428=0,"",K428/B412)</f>
        <v/>
      </c>
      <c r="N428" s="94" t="str">
        <f>IF(K420=0,"",M428-L428)</f>
        <v/>
      </c>
      <c r="O428" s="3"/>
      <c r="P428" s="29"/>
      <c r="Q428" s="22"/>
      <c r="R428" s="3"/>
      <c r="S428" s="120"/>
    </row>
    <row r="429" spans="1:19" ht="12.75" customHeight="1" x14ac:dyDescent="0.2">
      <c r="L429" s="3"/>
      <c r="M429" s="3"/>
      <c r="O429" s="3"/>
    </row>
    <row r="430" spans="1:19" ht="12.75" customHeight="1" x14ac:dyDescent="0.2">
      <c r="L430" s="3"/>
      <c r="M430" s="3"/>
      <c r="O430" s="3"/>
    </row>
    <row r="431" spans="1:19" ht="26.25" x14ac:dyDescent="0.4">
      <c r="A431" s="2"/>
      <c r="B431" s="270" t="s">
        <v>99</v>
      </c>
      <c r="C431" s="271"/>
      <c r="D431" s="271"/>
      <c r="E431" s="271"/>
      <c r="F431" s="271"/>
      <c r="G431" s="271"/>
      <c r="H431" s="271"/>
      <c r="I431" s="271"/>
      <c r="J431" s="271"/>
      <c r="K431" s="179" t="s">
        <v>142</v>
      </c>
      <c r="L431" s="57"/>
      <c r="M431" s="57"/>
      <c r="N431" s="29"/>
      <c r="O431" s="3"/>
      <c r="P431" s="29"/>
      <c r="Q431" s="29"/>
      <c r="R431" s="29"/>
      <c r="S431" s="120"/>
    </row>
    <row r="432" spans="1:19" ht="20.25" x14ac:dyDescent="0.2">
      <c r="A432" s="293" t="s">
        <v>10</v>
      </c>
      <c r="B432" s="273" t="s">
        <v>100</v>
      </c>
      <c r="C432" s="274"/>
      <c r="D432" s="274"/>
      <c r="E432" s="274"/>
      <c r="F432" s="274"/>
      <c r="G432" s="274"/>
      <c r="H432" s="274"/>
      <c r="I432" s="274"/>
      <c r="J432" s="275"/>
      <c r="K432" s="276" t="s">
        <v>11</v>
      </c>
      <c r="L432" s="269" t="s">
        <v>3</v>
      </c>
      <c r="M432" s="269" t="s">
        <v>4</v>
      </c>
      <c r="N432" s="278" t="s">
        <v>5</v>
      </c>
      <c r="O432" s="269" t="s">
        <v>6</v>
      </c>
      <c r="P432" s="267" t="s">
        <v>7</v>
      </c>
      <c r="Q432" s="267" t="s">
        <v>8</v>
      </c>
      <c r="R432" s="269" t="s">
        <v>101</v>
      </c>
      <c r="S432" s="120"/>
    </row>
    <row r="433" spans="1:19" ht="15.75" x14ac:dyDescent="0.25">
      <c r="A433" s="268"/>
      <c r="B433" s="58" t="s">
        <v>102</v>
      </c>
      <c r="C433" s="58" t="s">
        <v>103</v>
      </c>
      <c r="D433" s="58" t="s">
        <v>104</v>
      </c>
      <c r="E433" s="58" t="s">
        <v>105</v>
      </c>
      <c r="F433" s="58" t="s">
        <v>106</v>
      </c>
      <c r="G433" s="58" t="s">
        <v>107</v>
      </c>
      <c r="H433" s="58" t="s">
        <v>108</v>
      </c>
      <c r="I433" s="58" t="s">
        <v>109</v>
      </c>
      <c r="J433" s="58" t="s">
        <v>110</v>
      </c>
      <c r="K433" s="277"/>
      <c r="L433" s="268"/>
      <c r="M433" s="268"/>
      <c r="N433" s="268"/>
      <c r="O433" s="268"/>
      <c r="P433" s="268"/>
      <c r="Q433" s="268"/>
      <c r="R433" s="268"/>
      <c r="S433" s="120"/>
    </row>
    <row r="434" spans="1:19" ht="15.75" customHeight="1" x14ac:dyDescent="0.25">
      <c r="A434" s="58">
        <v>2301</v>
      </c>
      <c r="B434" s="59">
        <v>25</v>
      </c>
      <c r="C434" s="59"/>
      <c r="D434" s="59"/>
      <c r="E434" s="59"/>
      <c r="F434" s="59"/>
      <c r="G434" s="59"/>
      <c r="H434" s="59"/>
      <c r="I434" s="59"/>
      <c r="J434" s="59"/>
      <c r="K434" s="144"/>
      <c r="L434" s="220"/>
      <c r="M434" s="221"/>
      <c r="N434" s="222"/>
      <c r="O434" s="229"/>
      <c r="P434" s="63">
        <f>B434</f>
        <v>25</v>
      </c>
      <c r="Q434" s="230"/>
      <c r="R434" s="229"/>
      <c r="S434" s="120"/>
    </row>
    <row r="435" spans="1:19" ht="15.75" customHeight="1" x14ac:dyDescent="0.25">
      <c r="A435" s="58">
        <v>2302</v>
      </c>
      <c r="B435" s="59"/>
      <c r="C435" s="59">
        <v>23</v>
      </c>
      <c r="D435" s="59"/>
      <c r="E435" s="59"/>
      <c r="F435" s="59"/>
      <c r="G435" s="59"/>
      <c r="H435" s="59"/>
      <c r="I435" s="59"/>
      <c r="J435" s="59"/>
      <c r="K435" s="144"/>
      <c r="L435" s="223"/>
      <c r="M435" s="129"/>
      <c r="N435" s="224"/>
      <c r="O435" s="67">
        <f>IF(C435=0,"",C435/B434)</f>
        <v>0.92</v>
      </c>
      <c r="P435" s="68">
        <v>24</v>
      </c>
      <c r="Q435" s="231">
        <f t="shared" ref="Q435:Q442" si="38">IF(P435=0,"",P435/P434)</f>
        <v>0.96</v>
      </c>
      <c r="R435" s="231">
        <f t="shared" ref="R435:R442" si="39">IF(P435=0,"",100%-Q435)</f>
        <v>4.0000000000000036E-2</v>
      </c>
      <c r="S435" s="120"/>
    </row>
    <row r="436" spans="1:19" ht="15.75" customHeight="1" x14ac:dyDescent="0.25">
      <c r="A436" s="58">
        <v>2401</v>
      </c>
      <c r="B436" s="59"/>
      <c r="C436" s="59"/>
      <c r="D436" s="59">
        <v>17</v>
      </c>
      <c r="E436" s="59"/>
      <c r="F436" s="59"/>
      <c r="G436" s="59"/>
      <c r="H436" s="59"/>
      <c r="I436" s="59"/>
      <c r="J436" s="59"/>
      <c r="K436" s="144"/>
      <c r="L436" s="223"/>
      <c r="M436" s="129"/>
      <c r="N436" s="224"/>
      <c r="O436" s="67">
        <f>IF(D436=0,"",D436/C435)</f>
        <v>0.73913043478260865</v>
      </c>
      <c r="P436" s="68">
        <v>20</v>
      </c>
      <c r="Q436" s="231">
        <f t="shared" si="38"/>
        <v>0.83333333333333337</v>
      </c>
      <c r="R436" s="231">
        <f t="shared" si="39"/>
        <v>0.16666666666666663</v>
      </c>
      <c r="S436" s="8">
        <f>P436/P434</f>
        <v>0.8</v>
      </c>
    </row>
    <row r="437" spans="1:19" ht="15.75" customHeight="1" x14ac:dyDescent="0.25">
      <c r="A437" s="58">
        <v>2402</v>
      </c>
      <c r="B437" s="59"/>
      <c r="C437" s="59"/>
      <c r="D437" s="59"/>
      <c r="E437" s="59">
        <v>17</v>
      </c>
      <c r="F437" s="59"/>
      <c r="G437" s="59"/>
      <c r="H437" s="59"/>
      <c r="I437" s="59"/>
      <c r="J437" s="59"/>
      <c r="K437" s="144"/>
      <c r="L437" s="223"/>
      <c r="M437" s="129"/>
      <c r="N437" s="224"/>
      <c r="O437" s="67">
        <f>IF(E437=0,"",E437/D436)</f>
        <v>1</v>
      </c>
      <c r="P437" s="68">
        <v>20</v>
      </c>
      <c r="Q437" s="231">
        <f t="shared" si="38"/>
        <v>1</v>
      </c>
      <c r="R437" s="231">
        <f t="shared" si="39"/>
        <v>0</v>
      </c>
      <c r="S437" s="120"/>
    </row>
    <row r="438" spans="1:19" ht="15.75" customHeight="1" x14ac:dyDescent="0.25">
      <c r="A438" s="58">
        <v>2501</v>
      </c>
      <c r="B438" s="59"/>
      <c r="C438" s="59"/>
      <c r="D438" s="59"/>
      <c r="E438" s="59"/>
      <c r="F438" s="59">
        <v>17</v>
      </c>
      <c r="G438" s="59"/>
      <c r="H438" s="59"/>
      <c r="I438" s="59"/>
      <c r="J438" s="59"/>
      <c r="K438" s="144"/>
      <c r="L438" s="223"/>
      <c r="M438" s="129"/>
      <c r="N438" s="224"/>
      <c r="O438" s="67">
        <f>IF(F438=0,"",F438/E437)</f>
        <v>1</v>
      </c>
      <c r="P438" s="68">
        <v>20</v>
      </c>
      <c r="Q438" s="231">
        <f t="shared" si="38"/>
        <v>1</v>
      </c>
      <c r="R438" s="231">
        <f t="shared" si="39"/>
        <v>0</v>
      </c>
      <c r="S438" s="120"/>
    </row>
    <row r="439" spans="1:19" ht="15.75" customHeight="1" x14ac:dyDescent="0.25">
      <c r="A439" s="58">
        <v>2502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144"/>
      <c r="L439" s="223"/>
      <c r="M439" s="129"/>
      <c r="N439" s="224"/>
      <c r="O439" s="67" t="str">
        <f>IF(G439=0,"",G439/F438)</f>
        <v/>
      </c>
      <c r="P439" s="68"/>
      <c r="Q439" s="231" t="str">
        <f t="shared" si="38"/>
        <v/>
      </c>
      <c r="R439" s="231" t="str">
        <f t="shared" si="39"/>
        <v/>
      </c>
      <c r="S439" s="120"/>
    </row>
    <row r="440" spans="1:19" ht="15.75" customHeight="1" x14ac:dyDescent="0.25">
      <c r="A440" s="58">
        <v>2601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223"/>
      <c r="M440" s="129"/>
      <c r="N440" s="224"/>
      <c r="O440" s="67" t="str">
        <f>IF(H440=0,"",H440/G439)</f>
        <v/>
      </c>
      <c r="P440" s="68"/>
      <c r="Q440" s="231" t="str">
        <f t="shared" si="38"/>
        <v/>
      </c>
      <c r="R440" s="231" t="str">
        <f t="shared" si="39"/>
        <v/>
      </c>
      <c r="S440" s="120"/>
    </row>
    <row r="441" spans="1:19" ht="15.75" customHeight="1" x14ac:dyDescent="0.25">
      <c r="A441" s="58">
        <v>2602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223"/>
      <c r="M441" s="129"/>
      <c r="N441" s="224"/>
      <c r="O441" s="67" t="str">
        <f>IF(I441=0,"",I441/H440)</f>
        <v/>
      </c>
      <c r="P441" s="68"/>
      <c r="Q441" s="231" t="str">
        <f t="shared" si="38"/>
        <v/>
      </c>
      <c r="R441" s="231" t="str">
        <f t="shared" si="39"/>
        <v/>
      </c>
      <c r="S441" s="120"/>
    </row>
    <row r="442" spans="1:19" ht="15.75" customHeight="1" x14ac:dyDescent="0.25">
      <c r="A442" s="58">
        <v>2701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223"/>
      <c r="M442" s="129"/>
      <c r="N442" s="224"/>
      <c r="O442" s="71" t="str">
        <f>IF(J442=0,"",J442/I441)</f>
        <v/>
      </c>
      <c r="P442" s="68"/>
      <c r="Q442" s="71" t="str">
        <f t="shared" si="38"/>
        <v/>
      </c>
      <c r="R442" s="71" t="str">
        <f t="shared" si="39"/>
        <v/>
      </c>
      <c r="S442" s="120"/>
    </row>
    <row r="443" spans="1:19" ht="15.75" customHeight="1" x14ac:dyDescent="0.25">
      <c r="A443" s="58">
        <v>2702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223"/>
      <c r="M443" s="129"/>
      <c r="N443" s="225"/>
      <c r="O443" s="105"/>
      <c r="P443" s="68"/>
      <c r="Q443" s="105"/>
      <c r="R443" s="239"/>
      <c r="S443" s="120"/>
    </row>
    <row r="444" spans="1:19" ht="15.75" customHeight="1" x14ac:dyDescent="0.25">
      <c r="A444" s="58">
        <v>2801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144"/>
      <c r="L444" s="223"/>
      <c r="M444" s="129"/>
      <c r="N444" s="225"/>
      <c r="O444" s="233"/>
      <c r="P444" s="109"/>
      <c r="Q444" s="234"/>
      <c r="R444" s="233"/>
      <c r="S444" s="120"/>
    </row>
    <row r="445" spans="1:19" ht="15.75" customHeight="1" x14ac:dyDescent="0.25">
      <c r="A445" s="58">
        <v>2802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223"/>
      <c r="M445" s="129"/>
      <c r="N445" s="225"/>
      <c r="O445" s="233"/>
      <c r="P445" s="109"/>
      <c r="Q445" s="234"/>
      <c r="R445" s="233"/>
      <c r="S445" s="120"/>
    </row>
    <row r="446" spans="1:19" ht="15.75" customHeight="1" x14ac:dyDescent="0.25">
      <c r="A446" s="58">
        <v>2901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223"/>
      <c r="M446" s="129"/>
      <c r="N446" s="225"/>
      <c r="O446" s="129"/>
      <c r="P446" s="225"/>
      <c r="Q446" s="124"/>
      <c r="R446" s="233"/>
      <c r="S446" s="120"/>
    </row>
    <row r="447" spans="1:19" ht="15.75" customHeight="1" x14ac:dyDescent="0.25">
      <c r="A447" s="58">
        <v>2902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223"/>
      <c r="M447" s="129"/>
      <c r="N447" s="225"/>
      <c r="O447" s="191" t="s">
        <v>83</v>
      </c>
      <c r="P447" s="82"/>
      <c r="Q447" s="83" t="str">
        <f>IF(SUM(K440:K443)=0,"",SUM(K440:K443))</f>
        <v/>
      </c>
      <c r="R447" s="193" t="s">
        <v>11</v>
      </c>
      <c r="S447" s="120"/>
    </row>
    <row r="448" spans="1:19" ht="15.75" customHeight="1" x14ac:dyDescent="0.25">
      <c r="A448" s="58">
        <v>3001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223"/>
      <c r="M448" s="129"/>
      <c r="N448" s="225"/>
      <c r="O448" s="192" t="s">
        <v>85</v>
      </c>
      <c r="P448" s="86" t="str">
        <f>IF(P447/B434=0,"",P447/B434)</f>
        <v/>
      </c>
      <c r="Q448" s="87" t="e">
        <f>IF(P447/Q447=0,"",P447/Q447)</f>
        <v>#VALUE!</v>
      </c>
      <c r="R448" s="194" t="s">
        <v>86</v>
      </c>
      <c r="S448" s="120"/>
    </row>
    <row r="449" spans="1:19" ht="15.75" customHeight="1" x14ac:dyDescent="0.25">
      <c r="A449" s="58">
        <v>3002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144"/>
      <c r="L449" s="226"/>
      <c r="M449" s="227"/>
      <c r="N449" s="228"/>
      <c r="O449" s="90"/>
      <c r="P449" s="91"/>
      <c r="Q449" s="91"/>
      <c r="R449" s="113"/>
      <c r="S449" s="120"/>
    </row>
    <row r="450" spans="1:19" ht="18" customHeight="1" x14ac:dyDescent="0.25">
      <c r="A450" s="28"/>
      <c r="B450" s="280" t="s">
        <v>111</v>
      </c>
      <c r="C450" s="280"/>
      <c r="D450" s="280"/>
      <c r="E450" s="280"/>
      <c r="F450" s="280"/>
      <c r="G450" s="280"/>
      <c r="H450" s="280"/>
      <c r="I450" s="280"/>
      <c r="J450" s="280"/>
      <c r="K450" s="93">
        <f>SUM(K434:K446)</f>
        <v>0</v>
      </c>
      <c r="L450" s="94" t="str">
        <f>IF(K442=0,"",K442/B434)</f>
        <v/>
      </c>
      <c r="M450" s="94" t="str">
        <f>IF(K450=0,"",K450/B434)</f>
        <v/>
      </c>
      <c r="N450" s="94" t="str">
        <f>IF(K442=0,"",M450-L450)</f>
        <v/>
      </c>
      <c r="O450" s="3"/>
      <c r="P450" s="29"/>
      <c r="Q450" s="22"/>
      <c r="R450" s="3"/>
      <c r="S450" s="120"/>
    </row>
    <row r="451" spans="1:19" ht="12.75" customHeight="1" x14ac:dyDescent="0.2">
      <c r="L451" s="3"/>
      <c r="M451" s="3"/>
      <c r="O451" s="3"/>
    </row>
    <row r="452" spans="1:19" ht="12.75" customHeight="1" x14ac:dyDescent="0.2">
      <c r="L452" s="3"/>
      <c r="M452" s="3"/>
      <c r="O452" s="3"/>
    </row>
    <row r="453" spans="1:19" ht="26.25" x14ac:dyDescent="0.4">
      <c r="A453" s="2"/>
      <c r="B453" s="270" t="s">
        <v>99</v>
      </c>
      <c r="C453" s="271"/>
      <c r="D453" s="271"/>
      <c r="E453" s="271"/>
      <c r="F453" s="271"/>
      <c r="G453" s="271"/>
      <c r="H453" s="271"/>
      <c r="I453" s="271"/>
      <c r="J453" s="271"/>
      <c r="K453" s="179" t="s">
        <v>143</v>
      </c>
      <c r="L453" s="57"/>
      <c r="M453" s="57"/>
      <c r="N453" s="29"/>
      <c r="O453" s="3"/>
      <c r="P453" s="29"/>
      <c r="Q453" s="29"/>
      <c r="R453" s="29"/>
      <c r="S453" s="120"/>
    </row>
    <row r="454" spans="1:19" ht="20.25" x14ac:dyDescent="0.2">
      <c r="A454" s="293" t="s">
        <v>10</v>
      </c>
      <c r="B454" s="273" t="s">
        <v>100</v>
      </c>
      <c r="C454" s="274"/>
      <c r="D454" s="274"/>
      <c r="E454" s="274"/>
      <c r="F454" s="274"/>
      <c r="G454" s="274"/>
      <c r="H454" s="274"/>
      <c r="I454" s="274"/>
      <c r="J454" s="275"/>
      <c r="K454" s="276" t="s">
        <v>11</v>
      </c>
      <c r="L454" s="269" t="s">
        <v>3</v>
      </c>
      <c r="M454" s="269" t="s">
        <v>4</v>
      </c>
      <c r="N454" s="278" t="s">
        <v>5</v>
      </c>
      <c r="O454" s="269" t="s">
        <v>6</v>
      </c>
      <c r="P454" s="267" t="s">
        <v>7</v>
      </c>
      <c r="Q454" s="267" t="s">
        <v>8</v>
      </c>
      <c r="R454" s="269" t="s">
        <v>101</v>
      </c>
      <c r="S454" s="120"/>
    </row>
    <row r="455" spans="1:19" ht="15.75" x14ac:dyDescent="0.25">
      <c r="A455" s="268"/>
      <c r="B455" s="58" t="s">
        <v>102</v>
      </c>
      <c r="C455" s="58" t="s">
        <v>103</v>
      </c>
      <c r="D455" s="58" t="s">
        <v>104</v>
      </c>
      <c r="E455" s="58" t="s">
        <v>105</v>
      </c>
      <c r="F455" s="58" t="s">
        <v>106</v>
      </c>
      <c r="G455" s="58" t="s">
        <v>107</v>
      </c>
      <c r="H455" s="58" t="s">
        <v>108</v>
      </c>
      <c r="I455" s="58" t="s">
        <v>109</v>
      </c>
      <c r="J455" s="58" t="s">
        <v>110</v>
      </c>
      <c r="K455" s="277"/>
      <c r="L455" s="268"/>
      <c r="M455" s="268"/>
      <c r="N455" s="268"/>
      <c r="O455" s="268"/>
      <c r="P455" s="268"/>
      <c r="Q455" s="268"/>
      <c r="R455" s="268"/>
      <c r="S455" s="120"/>
    </row>
    <row r="456" spans="1:19" ht="15.75" customHeight="1" x14ac:dyDescent="0.25">
      <c r="A456" s="58">
        <v>2302</v>
      </c>
      <c r="B456" s="59">
        <v>52</v>
      </c>
      <c r="C456" s="59"/>
      <c r="D456" s="59"/>
      <c r="E456" s="59"/>
      <c r="F456" s="59"/>
      <c r="G456" s="59"/>
      <c r="H456" s="59"/>
      <c r="I456" s="59"/>
      <c r="J456" s="59"/>
      <c r="K456" s="144"/>
      <c r="L456" s="220"/>
      <c r="M456" s="221"/>
      <c r="N456" s="222"/>
      <c r="O456" s="229"/>
      <c r="P456" s="63">
        <f>B456</f>
        <v>52</v>
      </c>
      <c r="Q456" s="230"/>
      <c r="R456" s="229"/>
      <c r="S456" s="120"/>
    </row>
    <row r="457" spans="1:19" ht="15.75" customHeight="1" x14ac:dyDescent="0.25">
      <c r="A457" s="58">
        <v>2401</v>
      </c>
      <c r="B457" s="59"/>
      <c r="C457" s="59">
        <v>39</v>
      </c>
      <c r="D457" s="59"/>
      <c r="E457" s="59"/>
      <c r="F457" s="59"/>
      <c r="G457" s="59"/>
      <c r="H457" s="59"/>
      <c r="I457" s="59"/>
      <c r="J457" s="59"/>
      <c r="K457" s="144"/>
      <c r="L457" s="223"/>
      <c r="M457" s="129"/>
      <c r="N457" s="224"/>
      <c r="O457" s="67">
        <f>IF(C457=0,"",C457/B456)</f>
        <v>0.75</v>
      </c>
      <c r="P457" s="68">
        <v>41</v>
      </c>
      <c r="Q457" s="231">
        <f t="shared" ref="Q457:Q464" si="40">IF(P457=0,"",P457/P456)</f>
        <v>0.78846153846153844</v>
      </c>
      <c r="R457" s="231">
        <f t="shared" ref="R457:R464" si="41">IF(P457=0,"",100%-Q457)</f>
        <v>0.21153846153846156</v>
      </c>
      <c r="S457" s="120"/>
    </row>
    <row r="458" spans="1:19" ht="15.75" customHeight="1" x14ac:dyDescent="0.25">
      <c r="A458" s="58">
        <v>2402</v>
      </c>
      <c r="B458" s="59"/>
      <c r="C458" s="59"/>
      <c r="D458" s="59">
        <v>33</v>
      </c>
      <c r="E458" s="59"/>
      <c r="F458" s="59"/>
      <c r="G458" s="59"/>
      <c r="H458" s="59"/>
      <c r="I458" s="59"/>
      <c r="J458" s="59"/>
      <c r="K458" s="144"/>
      <c r="L458" s="223"/>
      <c r="M458" s="129"/>
      <c r="N458" s="224"/>
      <c r="O458" s="67">
        <f>IF(D458=0,"",D458/C457)</f>
        <v>0.84615384615384615</v>
      </c>
      <c r="P458" s="68">
        <v>39</v>
      </c>
      <c r="Q458" s="231">
        <f t="shared" si="40"/>
        <v>0.95121951219512191</v>
      </c>
      <c r="R458" s="231">
        <f t="shared" si="41"/>
        <v>4.8780487804878092E-2</v>
      </c>
      <c r="S458" s="8">
        <f>P458/P456</f>
        <v>0.75</v>
      </c>
    </row>
    <row r="459" spans="1:19" ht="15.75" customHeight="1" x14ac:dyDescent="0.25">
      <c r="A459" s="58">
        <v>2501</v>
      </c>
      <c r="B459" s="59"/>
      <c r="C459" s="59"/>
      <c r="D459" s="59"/>
      <c r="E459" s="59">
        <v>30</v>
      </c>
      <c r="F459" s="59"/>
      <c r="G459" s="59"/>
      <c r="H459" s="59"/>
      <c r="I459" s="59"/>
      <c r="J459" s="59"/>
      <c r="K459" s="144"/>
      <c r="L459" s="223"/>
      <c r="M459" s="129"/>
      <c r="N459" s="224"/>
      <c r="O459" s="67">
        <f>IF(E459=0,"",E459/D458)</f>
        <v>0.90909090909090906</v>
      </c>
      <c r="P459" s="68">
        <v>37</v>
      </c>
      <c r="Q459" s="231">
        <f t="shared" si="40"/>
        <v>0.94871794871794868</v>
      </c>
      <c r="R459" s="231">
        <f t="shared" si="41"/>
        <v>5.1282051282051322E-2</v>
      </c>
      <c r="S459" s="120"/>
    </row>
    <row r="460" spans="1:19" ht="15.75" customHeight="1" x14ac:dyDescent="0.25">
      <c r="A460" s="58">
        <v>2502</v>
      </c>
      <c r="B460" s="59"/>
      <c r="C460" s="59"/>
      <c r="D460" s="59"/>
      <c r="E460" s="59"/>
      <c r="F460" s="59"/>
      <c r="G460" s="59"/>
      <c r="H460" s="59"/>
      <c r="I460" s="59"/>
      <c r="J460" s="59"/>
      <c r="K460" s="144"/>
      <c r="L460" s="223"/>
      <c r="M460" s="129"/>
      <c r="N460" s="224"/>
      <c r="O460" s="67" t="str">
        <f>IF(F460=0,"",F460/E459)</f>
        <v/>
      </c>
      <c r="P460" s="68"/>
      <c r="Q460" s="231" t="str">
        <f t="shared" si="40"/>
        <v/>
      </c>
      <c r="R460" s="231" t="str">
        <f t="shared" si="41"/>
        <v/>
      </c>
      <c r="S460" s="120"/>
    </row>
    <row r="461" spans="1:19" ht="15.75" customHeight="1" x14ac:dyDescent="0.25">
      <c r="A461" s="58">
        <v>2601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144"/>
      <c r="L461" s="223"/>
      <c r="M461" s="129"/>
      <c r="N461" s="224"/>
      <c r="O461" s="67" t="str">
        <f>IF(G461=0,"",G461/F460)</f>
        <v/>
      </c>
      <c r="P461" s="68"/>
      <c r="Q461" s="231" t="str">
        <f t="shared" si="40"/>
        <v/>
      </c>
      <c r="R461" s="231" t="str">
        <f t="shared" si="41"/>
        <v/>
      </c>
      <c r="S461" s="120"/>
    </row>
    <row r="462" spans="1:19" ht="15.75" customHeight="1" x14ac:dyDescent="0.25">
      <c r="A462" s="58">
        <v>2602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144"/>
      <c r="L462" s="223"/>
      <c r="M462" s="129"/>
      <c r="N462" s="224"/>
      <c r="O462" s="67" t="str">
        <f>IF(H462=0,"",H462/G461)</f>
        <v/>
      </c>
      <c r="P462" s="68"/>
      <c r="Q462" s="231" t="str">
        <f t="shared" si="40"/>
        <v/>
      </c>
      <c r="R462" s="231" t="str">
        <f t="shared" si="41"/>
        <v/>
      </c>
      <c r="S462" s="120"/>
    </row>
    <row r="463" spans="1:19" ht="15.75" customHeight="1" x14ac:dyDescent="0.25">
      <c r="A463" s="58">
        <v>2701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144"/>
      <c r="L463" s="223"/>
      <c r="M463" s="129"/>
      <c r="N463" s="224"/>
      <c r="O463" s="67" t="str">
        <f>IF(I463=0,"",I463/H462)</f>
        <v/>
      </c>
      <c r="P463" s="68"/>
      <c r="Q463" s="231" t="str">
        <f t="shared" si="40"/>
        <v/>
      </c>
      <c r="R463" s="231" t="str">
        <f t="shared" si="41"/>
        <v/>
      </c>
      <c r="S463" s="120"/>
    </row>
    <row r="464" spans="1:19" ht="15.75" customHeight="1" x14ac:dyDescent="0.25">
      <c r="A464" s="58">
        <v>2702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144"/>
      <c r="L464" s="223"/>
      <c r="M464" s="129"/>
      <c r="N464" s="224"/>
      <c r="O464" s="71" t="str">
        <f>IF(J464=0,"",J464/I463)</f>
        <v/>
      </c>
      <c r="P464" s="68"/>
      <c r="Q464" s="71" t="str">
        <f t="shared" si="40"/>
        <v/>
      </c>
      <c r="R464" s="71" t="str">
        <f t="shared" si="41"/>
        <v/>
      </c>
      <c r="S464" s="120"/>
    </row>
    <row r="465" spans="1:19" ht="15.75" customHeight="1" x14ac:dyDescent="0.25">
      <c r="A465" s="58">
        <v>2801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144"/>
      <c r="L465" s="223"/>
      <c r="M465" s="129"/>
      <c r="N465" s="225"/>
      <c r="O465" s="105"/>
      <c r="P465" s="68"/>
      <c r="Q465" s="105"/>
      <c r="R465" s="239"/>
      <c r="S465" s="120"/>
    </row>
    <row r="466" spans="1:19" ht="15.75" customHeight="1" x14ac:dyDescent="0.25">
      <c r="A466" s="58">
        <v>2802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/>
      <c r="L466" s="223"/>
      <c r="M466" s="129"/>
      <c r="N466" s="225"/>
      <c r="O466" s="233"/>
      <c r="P466" s="109"/>
      <c r="Q466" s="234"/>
      <c r="R466" s="233"/>
      <c r="S466" s="120"/>
    </row>
    <row r="467" spans="1:19" ht="15.75" customHeight="1" x14ac:dyDescent="0.25">
      <c r="A467" s="58">
        <v>2901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144"/>
      <c r="L467" s="223"/>
      <c r="M467" s="129"/>
      <c r="N467" s="225"/>
      <c r="O467" s="233"/>
      <c r="P467" s="109"/>
      <c r="Q467" s="234"/>
      <c r="R467" s="233"/>
      <c r="S467" s="120"/>
    </row>
    <row r="468" spans="1:19" ht="15.75" customHeight="1" x14ac:dyDescent="0.25">
      <c r="A468" s="58">
        <v>2902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144"/>
      <c r="L468" s="223"/>
      <c r="M468" s="129"/>
      <c r="N468" s="225"/>
      <c r="O468" s="129"/>
      <c r="P468" s="225"/>
      <c r="Q468" s="124"/>
      <c r="R468" s="233"/>
      <c r="S468" s="120"/>
    </row>
    <row r="469" spans="1:19" ht="15.75" customHeight="1" x14ac:dyDescent="0.25">
      <c r="A469" s="58">
        <v>3001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144"/>
      <c r="L469" s="223"/>
      <c r="M469" s="129"/>
      <c r="N469" s="225"/>
      <c r="O469" s="191" t="s">
        <v>83</v>
      </c>
      <c r="P469" s="82"/>
      <c r="Q469" s="83" t="str">
        <f>IF(SUM(K462:K465)=0,"",SUM(K462:K465))</f>
        <v/>
      </c>
      <c r="R469" s="193" t="s">
        <v>11</v>
      </c>
      <c r="S469" s="120"/>
    </row>
    <row r="470" spans="1:19" ht="15.75" customHeight="1" x14ac:dyDescent="0.25">
      <c r="A470" s="58">
        <v>3002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144"/>
      <c r="L470" s="223"/>
      <c r="M470" s="129"/>
      <c r="N470" s="225"/>
      <c r="O470" s="192" t="s">
        <v>85</v>
      </c>
      <c r="P470" s="86" t="str">
        <f>IF(P469/B456=0,"",P469/B456)</f>
        <v/>
      </c>
      <c r="Q470" s="87" t="e">
        <f>IF(P469/Q469=0,"",P469/Q469)</f>
        <v>#VALUE!</v>
      </c>
      <c r="R470" s="194" t="s">
        <v>86</v>
      </c>
      <c r="S470" s="120"/>
    </row>
    <row r="471" spans="1:19" ht="15.75" customHeight="1" x14ac:dyDescent="0.25">
      <c r="A471" s="58">
        <v>3101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144"/>
      <c r="L471" s="226"/>
      <c r="M471" s="227"/>
      <c r="N471" s="228"/>
      <c r="O471" s="90"/>
      <c r="P471" s="91"/>
      <c r="Q471" s="91"/>
      <c r="R471" s="113"/>
      <c r="S471" s="120"/>
    </row>
    <row r="472" spans="1:19" ht="18" customHeight="1" x14ac:dyDescent="0.25">
      <c r="A472" s="28"/>
      <c r="B472" s="280" t="s">
        <v>111</v>
      </c>
      <c r="C472" s="280"/>
      <c r="D472" s="280"/>
      <c r="E472" s="280"/>
      <c r="F472" s="280"/>
      <c r="G472" s="280"/>
      <c r="H472" s="280"/>
      <c r="I472" s="280"/>
      <c r="J472" s="280"/>
      <c r="K472" s="93">
        <f>SUM(K456:K468)</f>
        <v>0</v>
      </c>
      <c r="L472" s="94" t="str">
        <f>IF(K464=0,"",K464/B456)</f>
        <v/>
      </c>
      <c r="M472" s="94" t="str">
        <f>IF(K472=0,"",K472/B456)</f>
        <v/>
      </c>
      <c r="N472" s="94" t="str">
        <f>IF(K464=0,"",M472-L472)</f>
        <v/>
      </c>
      <c r="O472" s="3"/>
      <c r="P472" s="29"/>
      <c r="Q472" s="22"/>
      <c r="R472" s="3"/>
      <c r="S472" s="120"/>
    </row>
    <row r="473" spans="1:19" ht="12.75" x14ac:dyDescent="0.2">
      <c r="L473" s="3"/>
      <c r="M473" s="3"/>
      <c r="O473" s="3"/>
    </row>
    <row r="474" spans="1:19" ht="12.75" x14ac:dyDescent="0.2">
      <c r="L474" s="3"/>
      <c r="M474" s="3"/>
      <c r="O474" s="3"/>
    </row>
    <row r="475" spans="1:19" ht="26.25" x14ac:dyDescent="0.4">
      <c r="A475" s="2"/>
      <c r="B475" s="270" t="s">
        <v>99</v>
      </c>
      <c r="C475" s="271"/>
      <c r="D475" s="271"/>
      <c r="E475" s="271"/>
      <c r="F475" s="271"/>
      <c r="G475" s="271"/>
      <c r="H475" s="271"/>
      <c r="I475" s="271"/>
      <c r="J475" s="271"/>
      <c r="K475" s="179" t="s">
        <v>144</v>
      </c>
      <c r="L475" s="57"/>
      <c r="M475" s="57"/>
      <c r="N475" s="29"/>
      <c r="O475" s="3"/>
      <c r="P475" s="29"/>
      <c r="Q475" s="29"/>
      <c r="R475" s="29"/>
      <c r="S475" s="120"/>
    </row>
    <row r="476" spans="1:19" ht="20.25" x14ac:dyDescent="0.2">
      <c r="A476" s="293" t="s">
        <v>10</v>
      </c>
      <c r="B476" s="273" t="s">
        <v>100</v>
      </c>
      <c r="C476" s="274"/>
      <c r="D476" s="274"/>
      <c r="E476" s="274"/>
      <c r="F476" s="274"/>
      <c r="G476" s="274"/>
      <c r="H476" s="274"/>
      <c r="I476" s="274"/>
      <c r="J476" s="275"/>
      <c r="K476" s="276" t="s">
        <v>11</v>
      </c>
      <c r="L476" s="269" t="s">
        <v>3</v>
      </c>
      <c r="M476" s="269" t="s">
        <v>4</v>
      </c>
      <c r="N476" s="278" t="s">
        <v>5</v>
      </c>
      <c r="O476" s="269" t="s">
        <v>6</v>
      </c>
      <c r="P476" s="267" t="s">
        <v>7</v>
      </c>
      <c r="Q476" s="267" t="s">
        <v>8</v>
      </c>
      <c r="R476" s="269" t="s">
        <v>101</v>
      </c>
      <c r="S476" s="120"/>
    </row>
    <row r="477" spans="1:19" ht="15.75" x14ac:dyDescent="0.25">
      <c r="A477" s="268"/>
      <c r="B477" s="58" t="s">
        <v>102</v>
      </c>
      <c r="C477" s="58" t="s">
        <v>103</v>
      </c>
      <c r="D477" s="58" t="s">
        <v>104</v>
      </c>
      <c r="E477" s="58" t="s">
        <v>105</v>
      </c>
      <c r="F477" s="58" t="s">
        <v>106</v>
      </c>
      <c r="G477" s="58" t="s">
        <v>107</v>
      </c>
      <c r="H477" s="58" t="s">
        <v>108</v>
      </c>
      <c r="I477" s="58" t="s">
        <v>109</v>
      </c>
      <c r="J477" s="58" t="s">
        <v>110</v>
      </c>
      <c r="K477" s="277"/>
      <c r="L477" s="268"/>
      <c r="M477" s="268"/>
      <c r="N477" s="268"/>
      <c r="O477" s="268"/>
      <c r="P477" s="268"/>
      <c r="Q477" s="268"/>
      <c r="R477" s="268"/>
      <c r="S477" s="120"/>
    </row>
    <row r="478" spans="1:19" ht="15.75" customHeight="1" x14ac:dyDescent="0.25">
      <c r="A478" s="58">
        <v>2401</v>
      </c>
      <c r="B478" s="59">
        <v>27</v>
      </c>
      <c r="C478" s="59"/>
      <c r="D478" s="59"/>
      <c r="E478" s="59"/>
      <c r="F478" s="59"/>
      <c r="G478" s="59"/>
      <c r="H478" s="59"/>
      <c r="I478" s="59"/>
      <c r="J478" s="59"/>
      <c r="K478" s="144"/>
      <c r="L478" s="220"/>
      <c r="M478" s="221"/>
      <c r="N478" s="222"/>
      <c r="O478" s="229"/>
      <c r="P478" s="63">
        <f>B478</f>
        <v>27</v>
      </c>
      <c r="Q478" s="230"/>
      <c r="R478" s="229"/>
      <c r="S478" s="120"/>
    </row>
    <row r="479" spans="1:19" ht="15.75" customHeight="1" x14ac:dyDescent="0.25">
      <c r="A479" s="58">
        <v>2402</v>
      </c>
      <c r="B479" s="59"/>
      <c r="C479" s="59">
        <v>19</v>
      </c>
      <c r="D479" s="59"/>
      <c r="E479" s="59"/>
      <c r="F479" s="59"/>
      <c r="G479" s="59"/>
      <c r="H479" s="59"/>
      <c r="I479" s="59"/>
      <c r="J479" s="59"/>
      <c r="K479" s="144"/>
      <c r="L479" s="223"/>
      <c r="M479" s="129"/>
      <c r="N479" s="224"/>
      <c r="O479" s="67">
        <f>IF(C479=0,"",C479/B478)</f>
        <v>0.70370370370370372</v>
      </c>
      <c r="P479" s="68">
        <v>20</v>
      </c>
      <c r="Q479" s="231">
        <f t="shared" ref="Q479:Q486" si="42">IF(P479=0,"",P479/P478)</f>
        <v>0.7407407407407407</v>
      </c>
      <c r="R479" s="231">
        <f t="shared" ref="R479:R486" si="43">IF(P479=0,"",100%-Q479)</f>
        <v>0.2592592592592593</v>
      </c>
      <c r="S479" s="120"/>
    </row>
    <row r="480" spans="1:19" ht="15.75" customHeight="1" x14ac:dyDescent="0.25">
      <c r="A480" s="58">
        <v>2501</v>
      </c>
      <c r="B480" s="59"/>
      <c r="C480" s="59"/>
      <c r="D480" s="59">
        <v>16</v>
      </c>
      <c r="E480" s="59"/>
      <c r="F480" s="59"/>
      <c r="G480" s="59"/>
      <c r="H480" s="59"/>
      <c r="I480" s="59"/>
      <c r="J480" s="59"/>
      <c r="K480" s="144"/>
      <c r="L480" s="223"/>
      <c r="M480" s="129"/>
      <c r="N480" s="224"/>
      <c r="O480" s="67">
        <f>IF(D480=0,"",D480/C479)</f>
        <v>0.84210526315789469</v>
      </c>
      <c r="P480" s="68">
        <v>22</v>
      </c>
      <c r="Q480" s="252">
        <f t="shared" si="42"/>
        <v>1.1000000000000001</v>
      </c>
      <c r="R480" s="252">
        <f t="shared" si="43"/>
        <v>-0.10000000000000009</v>
      </c>
      <c r="S480" s="8">
        <f>P480/P478</f>
        <v>0.81481481481481477</v>
      </c>
    </row>
    <row r="481" spans="1:19" ht="15.75" customHeight="1" x14ac:dyDescent="0.25">
      <c r="A481" s="58">
        <v>2502</v>
      </c>
      <c r="B481" s="59"/>
      <c r="C481" s="59"/>
      <c r="D481" s="59"/>
      <c r="E481" s="59"/>
      <c r="F481" s="59"/>
      <c r="G481" s="59"/>
      <c r="H481" s="59"/>
      <c r="I481" s="59"/>
      <c r="J481" s="59"/>
      <c r="K481" s="144"/>
      <c r="L481" s="223"/>
      <c r="M481" s="129"/>
      <c r="N481" s="224"/>
      <c r="O481" s="67" t="str">
        <f>IF(E481=0,"",E481/D480)</f>
        <v/>
      </c>
      <c r="P481" s="68"/>
      <c r="Q481" s="231" t="str">
        <f t="shared" si="42"/>
        <v/>
      </c>
      <c r="R481" s="231" t="str">
        <f t="shared" si="43"/>
        <v/>
      </c>
      <c r="S481" s="120"/>
    </row>
    <row r="482" spans="1:19" ht="15.75" customHeight="1" x14ac:dyDescent="0.25">
      <c r="A482" s="58">
        <v>2601</v>
      </c>
      <c r="B482" s="59"/>
      <c r="C482" s="59"/>
      <c r="D482" s="59"/>
      <c r="E482" s="59"/>
      <c r="F482" s="59"/>
      <c r="G482" s="59"/>
      <c r="H482" s="59"/>
      <c r="I482" s="59"/>
      <c r="J482" s="59"/>
      <c r="K482" s="144"/>
      <c r="L482" s="223"/>
      <c r="M482" s="129"/>
      <c r="N482" s="224"/>
      <c r="O482" s="67" t="str">
        <f>IF(F482=0,"",F482/E481)</f>
        <v/>
      </c>
      <c r="P482" s="68"/>
      <c r="Q482" s="231" t="str">
        <f t="shared" si="42"/>
        <v/>
      </c>
      <c r="R482" s="231" t="str">
        <f t="shared" si="43"/>
        <v/>
      </c>
      <c r="S482" s="120"/>
    </row>
    <row r="483" spans="1:19" ht="15.75" customHeight="1" x14ac:dyDescent="0.25">
      <c r="A483" s="58">
        <v>2602</v>
      </c>
      <c r="B483" s="59"/>
      <c r="C483" s="59"/>
      <c r="D483" s="59"/>
      <c r="E483" s="59"/>
      <c r="F483" s="59"/>
      <c r="G483" s="59"/>
      <c r="H483" s="59"/>
      <c r="I483" s="59"/>
      <c r="J483" s="59"/>
      <c r="K483" s="144"/>
      <c r="L483" s="223"/>
      <c r="M483" s="129"/>
      <c r="N483" s="224"/>
      <c r="O483" s="67" t="str">
        <f>IF(G483=0,"",G483/F482)</f>
        <v/>
      </c>
      <c r="P483" s="68"/>
      <c r="Q483" s="231" t="str">
        <f t="shared" si="42"/>
        <v/>
      </c>
      <c r="R483" s="231" t="str">
        <f t="shared" si="43"/>
        <v/>
      </c>
      <c r="S483" s="120"/>
    </row>
    <row r="484" spans="1:19" ht="15.75" customHeight="1" x14ac:dyDescent="0.25">
      <c r="A484" s="58">
        <v>2701</v>
      </c>
      <c r="B484" s="59"/>
      <c r="C484" s="59"/>
      <c r="D484" s="59"/>
      <c r="E484" s="59"/>
      <c r="F484" s="59"/>
      <c r="G484" s="59"/>
      <c r="H484" s="59"/>
      <c r="I484" s="59"/>
      <c r="J484" s="59"/>
      <c r="K484" s="144"/>
      <c r="L484" s="223"/>
      <c r="M484" s="129"/>
      <c r="N484" s="224"/>
      <c r="O484" s="67" t="str">
        <f>IF(H484=0,"",H484/G483)</f>
        <v/>
      </c>
      <c r="P484" s="68"/>
      <c r="Q484" s="231" t="str">
        <f t="shared" si="42"/>
        <v/>
      </c>
      <c r="R484" s="231" t="str">
        <f t="shared" si="43"/>
        <v/>
      </c>
      <c r="S484" s="120"/>
    </row>
    <row r="485" spans="1:19" ht="15.75" customHeight="1" x14ac:dyDescent="0.25">
      <c r="A485" s="58">
        <v>2702</v>
      </c>
      <c r="B485" s="59"/>
      <c r="C485" s="59"/>
      <c r="D485" s="59"/>
      <c r="E485" s="59"/>
      <c r="F485" s="59"/>
      <c r="G485" s="59"/>
      <c r="H485" s="59"/>
      <c r="I485" s="59"/>
      <c r="J485" s="59"/>
      <c r="K485" s="144"/>
      <c r="L485" s="223"/>
      <c r="M485" s="129"/>
      <c r="N485" s="224"/>
      <c r="O485" s="67" t="str">
        <f>IF(I485=0,"",I485/H484)</f>
        <v/>
      </c>
      <c r="P485" s="68"/>
      <c r="Q485" s="231" t="str">
        <f t="shared" si="42"/>
        <v/>
      </c>
      <c r="R485" s="231" t="str">
        <f t="shared" si="43"/>
        <v/>
      </c>
      <c r="S485" s="120"/>
    </row>
    <row r="486" spans="1:19" ht="15.75" customHeight="1" x14ac:dyDescent="0.25">
      <c r="A486" s="58">
        <v>2801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144"/>
      <c r="L486" s="223"/>
      <c r="M486" s="129"/>
      <c r="N486" s="224"/>
      <c r="O486" s="71" t="str">
        <f>IF(J486=0,"",J486/I485)</f>
        <v/>
      </c>
      <c r="P486" s="68"/>
      <c r="Q486" s="71" t="str">
        <f t="shared" si="42"/>
        <v/>
      </c>
      <c r="R486" s="71" t="str">
        <f t="shared" si="43"/>
        <v/>
      </c>
      <c r="S486" s="120"/>
    </row>
    <row r="487" spans="1:19" ht="15.75" customHeight="1" x14ac:dyDescent="0.25">
      <c r="A487" s="58">
        <v>2802</v>
      </c>
      <c r="B487" s="59"/>
      <c r="C487" s="59"/>
      <c r="D487" s="59"/>
      <c r="E487" s="59"/>
      <c r="F487" s="59"/>
      <c r="G487" s="59"/>
      <c r="H487" s="59"/>
      <c r="I487" s="59"/>
      <c r="J487" s="59"/>
      <c r="K487" s="144"/>
      <c r="L487" s="223"/>
      <c r="M487" s="129"/>
      <c r="N487" s="225"/>
      <c r="O487" s="105"/>
      <c r="P487" s="68"/>
      <c r="Q487" s="105"/>
      <c r="R487" s="239"/>
      <c r="S487" s="120"/>
    </row>
    <row r="488" spans="1:19" ht="15.75" customHeight="1" x14ac:dyDescent="0.25">
      <c r="A488" s="58">
        <v>2901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144"/>
      <c r="L488" s="223"/>
      <c r="M488" s="129"/>
      <c r="N488" s="225"/>
      <c r="O488" s="233"/>
      <c r="P488" s="109"/>
      <c r="Q488" s="234"/>
      <c r="R488" s="233"/>
      <c r="S488" s="120"/>
    </row>
    <row r="489" spans="1:19" ht="15.75" customHeight="1" x14ac:dyDescent="0.25">
      <c r="A489" s="58">
        <v>2902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144"/>
      <c r="L489" s="223"/>
      <c r="M489" s="129"/>
      <c r="N489" s="225"/>
      <c r="O489" s="233"/>
      <c r="P489" s="109"/>
      <c r="Q489" s="234"/>
      <c r="R489" s="233"/>
      <c r="S489" s="120"/>
    </row>
    <row r="490" spans="1:19" ht="15.75" customHeight="1" x14ac:dyDescent="0.25">
      <c r="A490" s="58">
        <v>3001</v>
      </c>
      <c r="B490" s="59"/>
      <c r="C490" s="59"/>
      <c r="D490" s="59"/>
      <c r="E490" s="59"/>
      <c r="F490" s="59"/>
      <c r="G490" s="59"/>
      <c r="H490" s="59"/>
      <c r="I490" s="59"/>
      <c r="J490" s="59"/>
      <c r="K490" s="144"/>
      <c r="L490" s="223"/>
      <c r="M490" s="129"/>
      <c r="N490" s="225"/>
      <c r="O490" s="129"/>
      <c r="P490" s="225"/>
      <c r="Q490" s="124"/>
      <c r="R490" s="233"/>
      <c r="S490" s="120"/>
    </row>
    <row r="491" spans="1:19" ht="15.75" customHeight="1" x14ac:dyDescent="0.25">
      <c r="A491" s="58">
        <v>3002</v>
      </c>
      <c r="B491" s="59"/>
      <c r="C491" s="59"/>
      <c r="D491" s="59"/>
      <c r="E491" s="59"/>
      <c r="F491" s="59"/>
      <c r="G491" s="59"/>
      <c r="H491" s="59"/>
      <c r="I491" s="59"/>
      <c r="J491" s="59"/>
      <c r="K491" s="144"/>
      <c r="L491" s="223"/>
      <c r="M491" s="129"/>
      <c r="N491" s="225"/>
      <c r="O491" s="191" t="s">
        <v>83</v>
      </c>
      <c r="P491" s="82"/>
      <c r="Q491" s="83" t="str">
        <f>IF(SUM(K484:K487)=0,"",SUM(K484:K487))</f>
        <v/>
      </c>
      <c r="R491" s="193" t="s">
        <v>11</v>
      </c>
      <c r="S491" s="120"/>
    </row>
    <row r="492" spans="1:19" ht="15.75" customHeight="1" x14ac:dyDescent="0.25">
      <c r="A492" s="58">
        <v>3101</v>
      </c>
      <c r="B492" s="59"/>
      <c r="C492" s="59"/>
      <c r="D492" s="59"/>
      <c r="E492" s="59"/>
      <c r="F492" s="59"/>
      <c r="G492" s="59"/>
      <c r="H492" s="59"/>
      <c r="I492" s="59"/>
      <c r="J492" s="59"/>
      <c r="K492" s="144"/>
      <c r="L492" s="223"/>
      <c r="M492" s="129"/>
      <c r="N492" s="225"/>
      <c r="O492" s="192" t="s">
        <v>85</v>
      </c>
      <c r="P492" s="86" t="str">
        <f>IF(P491/B478=0,"",P491/B478)</f>
        <v/>
      </c>
      <c r="Q492" s="87" t="e">
        <f>IF(P491/Q491=0,"",P491/Q491)</f>
        <v>#VALUE!</v>
      </c>
      <c r="R492" s="194" t="s">
        <v>86</v>
      </c>
      <c r="S492" s="120"/>
    </row>
    <row r="493" spans="1:19" ht="15.75" customHeight="1" x14ac:dyDescent="0.25">
      <c r="A493" s="58">
        <v>3102</v>
      </c>
      <c r="B493" s="59"/>
      <c r="C493" s="59"/>
      <c r="D493" s="59"/>
      <c r="E493" s="59"/>
      <c r="F493" s="59"/>
      <c r="G493" s="59"/>
      <c r="H493" s="59"/>
      <c r="I493" s="59"/>
      <c r="J493" s="59"/>
      <c r="K493" s="144"/>
      <c r="L493" s="226"/>
      <c r="M493" s="227"/>
      <c r="N493" s="228"/>
      <c r="O493" s="90"/>
      <c r="P493" s="91"/>
      <c r="Q493" s="91"/>
      <c r="R493" s="113"/>
      <c r="S493" s="120"/>
    </row>
    <row r="494" spans="1:19" ht="18" customHeight="1" x14ac:dyDescent="0.25">
      <c r="A494" s="28"/>
      <c r="B494" s="280" t="s">
        <v>111</v>
      </c>
      <c r="C494" s="280"/>
      <c r="D494" s="280"/>
      <c r="E494" s="280"/>
      <c r="F494" s="280"/>
      <c r="G494" s="280"/>
      <c r="H494" s="280"/>
      <c r="I494" s="280"/>
      <c r="J494" s="280"/>
      <c r="K494" s="93">
        <f>SUM(K478:K490)</f>
        <v>0</v>
      </c>
      <c r="L494" s="94" t="str">
        <f>IF(K486=0,"",K486/B478)</f>
        <v/>
      </c>
      <c r="M494" s="94" t="str">
        <f>IF(K494=0,"",K494/B478)</f>
        <v/>
      </c>
      <c r="N494" s="94" t="str">
        <f>IF(K486=0,"",M494-L494)</f>
        <v/>
      </c>
      <c r="O494" s="3"/>
      <c r="P494" s="29"/>
      <c r="Q494" s="22"/>
      <c r="R494" s="3"/>
      <c r="S494" s="120"/>
    </row>
    <row r="495" spans="1:19" ht="12.75" customHeight="1" x14ac:dyDescent="0.2">
      <c r="L495" s="3"/>
      <c r="M495" s="3"/>
      <c r="O495" s="3"/>
    </row>
    <row r="496" spans="1:19" ht="12.75" customHeight="1" x14ac:dyDescent="0.2">
      <c r="L496" s="3"/>
      <c r="M496" s="3"/>
      <c r="O496" s="3"/>
    </row>
    <row r="497" spans="1:19" ht="26.25" x14ac:dyDescent="0.4">
      <c r="A497" s="2"/>
      <c r="B497" s="270" t="s">
        <v>99</v>
      </c>
      <c r="C497" s="271"/>
      <c r="D497" s="271"/>
      <c r="E497" s="271"/>
      <c r="F497" s="271"/>
      <c r="G497" s="271"/>
      <c r="H497" s="271"/>
      <c r="I497" s="271"/>
      <c r="J497" s="271"/>
      <c r="K497" s="179" t="s">
        <v>145</v>
      </c>
      <c r="L497" s="57"/>
      <c r="M497" s="57"/>
      <c r="N497" s="29"/>
      <c r="O497" s="3"/>
      <c r="P497" s="29"/>
      <c r="Q497" s="29"/>
      <c r="R497" s="29"/>
      <c r="S497" s="120"/>
    </row>
    <row r="498" spans="1:19" ht="20.25" x14ac:dyDescent="0.2">
      <c r="A498" s="293" t="s">
        <v>10</v>
      </c>
      <c r="B498" s="273" t="s">
        <v>100</v>
      </c>
      <c r="C498" s="274"/>
      <c r="D498" s="274"/>
      <c r="E498" s="274"/>
      <c r="F498" s="274"/>
      <c r="G498" s="274"/>
      <c r="H498" s="274"/>
      <c r="I498" s="274"/>
      <c r="J498" s="275"/>
      <c r="K498" s="276" t="s">
        <v>11</v>
      </c>
      <c r="L498" s="269" t="s">
        <v>3</v>
      </c>
      <c r="M498" s="269" t="s">
        <v>4</v>
      </c>
      <c r="N498" s="278" t="s">
        <v>5</v>
      </c>
      <c r="O498" s="269" t="s">
        <v>6</v>
      </c>
      <c r="P498" s="267" t="s">
        <v>7</v>
      </c>
      <c r="Q498" s="267" t="s">
        <v>8</v>
      </c>
      <c r="R498" s="269" t="s">
        <v>101</v>
      </c>
      <c r="S498" s="120"/>
    </row>
    <row r="499" spans="1:19" ht="15.75" x14ac:dyDescent="0.25">
      <c r="A499" s="268"/>
      <c r="B499" s="58" t="s">
        <v>102</v>
      </c>
      <c r="C499" s="58" t="s">
        <v>103</v>
      </c>
      <c r="D499" s="58" t="s">
        <v>104</v>
      </c>
      <c r="E499" s="58" t="s">
        <v>105</v>
      </c>
      <c r="F499" s="58" t="s">
        <v>106</v>
      </c>
      <c r="G499" s="58" t="s">
        <v>107</v>
      </c>
      <c r="H499" s="58" t="s">
        <v>108</v>
      </c>
      <c r="I499" s="58" t="s">
        <v>109</v>
      </c>
      <c r="J499" s="58" t="s">
        <v>110</v>
      </c>
      <c r="K499" s="277"/>
      <c r="L499" s="268"/>
      <c r="M499" s="268"/>
      <c r="N499" s="268"/>
      <c r="O499" s="268"/>
      <c r="P499" s="268"/>
      <c r="Q499" s="268"/>
      <c r="R499" s="268"/>
      <c r="S499" s="120"/>
    </row>
    <row r="500" spans="1:19" ht="15.75" customHeight="1" x14ac:dyDescent="0.25">
      <c r="A500" s="58">
        <v>2402</v>
      </c>
      <c r="B500" s="59">
        <v>26</v>
      </c>
      <c r="C500" s="59"/>
      <c r="D500" s="59"/>
      <c r="E500" s="59"/>
      <c r="F500" s="59"/>
      <c r="G500" s="59"/>
      <c r="H500" s="59"/>
      <c r="I500" s="59"/>
      <c r="J500" s="59"/>
      <c r="K500" s="144"/>
      <c r="L500" s="220"/>
      <c r="M500" s="221"/>
      <c r="N500" s="222"/>
      <c r="O500" s="229"/>
      <c r="P500" s="63">
        <f>B500</f>
        <v>26</v>
      </c>
      <c r="Q500" s="230"/>
      <c r="R500" s="229"/>
      <c r="S500" s="120"/>
    </row>
    <row r="501" spans="1:19" ht="15.75" customHeight="1" x14ac:dyDescent="0.25">
      <c r="A501" s="58">
        <v>2501</v>
      </c>
      <c r="B501" s="59"/>
      <c r="C501" s="59">
        <v>25</v>
      </c>
      <c r="D501" s="59"/>
      <c r="E501" s="59"/>
      <c r="F501" s="59"/>
      <c r="G501" s="59"/>
      <c r="H501" s="59"/>
      <c r="I501" s="59"/>
      <c r="J501" s="59"/>
      <c r="K501" s="144"/>
      <c r="L501" s="223"/>
      <c r="M501" s="129"/>
      <c r="N501" s="224"/>
      <c r="O501" s="67">
        <f>IF(C501=0,"",C501/B500)</f>
        <v>0.96153846153846156</v>
      </c>
      <c r="P501" s="68">
        <v>25</v>
      </c>
      <c r="Q501" s="231">
        <f t="shared" ref="Q501:Q508" si="44">IF(P501=0,"",P501/P500)</f>
        <v>0.96153846153846156</v>
      </c>
      <c r="R501" s="231">
        <f t="shared" ref="R501:R508" si="45">IF(P501=0,"",100%-Q501)</f>
        <v>3.8461538461538436E-2</v>
      </c>
      <c r="S501" s="120"/>
    </row>
    <row r="502" spans="1:19" ht="15.75" customHeight="1" x14ac:dyDescent="0.25">
      <c r="A502" s="58">
        <v>2502</v>
      </c>
      <c r="B502" s="59"/>
      <c r="C502" s="59"/>
      <c r="D502" s="59"/>
      <c r="E502" s="59"/>
      <c r="F502" s="59"/>
      <c r="G502" s="59"/>
      <c r="H502" s="59"/>
      <c r="I502" s="59"/>
      <c r="J502" s="59"/>
      <c r="K502" s="144"/>
      <c r="L502" s="223"/>
      <c r="M502" s="129"/>
      <c r="N502" s="224"/>
      <c r="O502" s="67" t="str">
        <f>IF(D502=0,"",D502/C501)</f>
        <v/>
      </c>
      <c r="P502" s="68"/>
      <c r="Q502" s="231" t="str">
        <f t="shared" si="44"/>
        <v/>
      </c>
      <c r="R502" s="231" t="str">
        <f t="shared" si="45"/>
        <v/>
      </c>
      <c r="S502" s="8">
        <f>P502/P500</f>
        <v>0</v>
      </c>
    </row>
    <row r="503" spans="1:19" ht="15.75" customHeight="1" x14ac:dyDescent="0.25">
      <c r="A503" s="58">
        <v>2601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144"/>
      <c r="L503" s="223"/>
      <c r="M503" s="129"/>
      <c r="N503" s="224"/>
      <c r="O503" s="67" t="str">
        <f>IF(E503=0,"",E503/D502)</f>
        <v/>
      </c>
      <c r="P503" s="68"/>
      <c r="Q503" s="231" t="str">
        <f t="shared" si="44"/>
        <v/>
      </c>
      <c r="R503" s="231" t="str">
        <f t="shared" si="45"/>
        <v/>
      </c>
      <c r="S503" s="120"/>
    </row>
    <row r="504" spans="1:19" ht="15.75" customHeight="1" x14ac:dyDescent="0.25">
      <c r="A504" s="58">
        <v>2602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144"/>
      <c r="L504" s="223"/>
      <c r="M504" s="129"/>
      <c r="N504" s="224"/>
      <c r="O504" s="67" t="str">
        <f>IF(F504=0,"",F504/E503)</f>
        <v/>
      </c>
      <c r="P504" s="68"/>
      <c r="Q504" s="231" t="str">
        <f t="shared" si="44"/>
        <v/>
      </c>
      <c r="R504" s="231" t="str">
        <f t="shared" si="45"/>
        <v/>
      </c>
      <c r="S504" s="120"/>
    </row>
    <row r="505" spans="1:19" ht="15.75" customHeight="1" x14ac:dyDescent="0.25">
      <c r="A505" s="58">
        <v>2701</v>
      </c>
      <c r="B505" s="59"/>
      <c r="C505" s="59"/>
      <c r="D505" s="59"/>
      <c r="E505" s="59"/>
      <c r="F505" s="59"/>
      <c r="G505" s="59"/>
      <c r="H505" s="59"/>
      <c r="I505" s="59"/>
      <c r="J505" s="59"/>
      <c r="K505" s="144"/>
      <c r="L505" s="223"/>
      <c r="M505" s="129"/>
      <c r="N505" s="224"/>
      <c r="O505" s="67" t="str">
        <f>IF(G505=0,"",G505/F504)</f>
        <v/>
      </c>
      <c r="P505" s="68"/>
      <c r="Q505" s="231" t="str">
        <f t="shared" si="44"/>
        <v/>
      </c>
      <c r="R505" s="231" t="str">
        <f t="shared" si="45"/>
        <v/>
      </c>
      <c r="S505" s="120"/>
    </row>
    <row r="506" spans="1:19" ht="15.75" customHeight="1" x14ac:dyDescent="0.25">
      <c r="A506" s="58">
        <v>2702</v>
      </c>
      <c r="B506" s="59"/>
      <c r="C506" s="59"/>
      <c r="D506" s="59"/>
      <c r="E506" s="59"/>
      <c r="F506" s="59"/>
      <c r="G506" s="59"/>
      <c r="H506" s="59"/>
      <c r="I506" s="59"/>
      <c r="J506" s="59"/>
      <c r="K506" s="144"/>
      <c r="L506" s="223"/>
      <c r="M506" s="129"/>
      <c r="N506" s="224"/>
      <c r="O506" s="67" t="str">
        <f>IF(H506=0,"",H506/G505)</f>
        <v/>
      </c>
      <c r="P506" s="68"/>
      <c r="Q506" s="231" t="str">
        <f t="shared" si="44"/>
        <v/>
      </c>
      <c r="R506" s="231" t="str">
        <f t="shared" si="45"/>
        <v/>
      </c>
      <c r="S506" s="120"/>
    </row>
    <row r="507" spans="1:19" ht="15.75" customHeight="1" x14ac:dyDescent="0.25">
      <c r="A507" s="58">
        <v>2801</v>
      </c>
      <c r="B507" s="59"/>
      <c r="C507" s="59"/>
      <c r="D507" s="59"/>
      <c r="E507" s="59"/>
      <c r="F507" s="59"/>
      <c r="G507" s="59"/>
      <c r="H507" s="59"/>
      <c r="I507" s="59"/>
      <c r="J507" s="59"/>
      <c r="K507" s="144"/>
      <c r="L507" s="223"/>
      <c r="M507" s="129"/>
      <c r="N507" s="224"/>
      <c r="O507" s="67" t="str">
        <f>IF(I507=0,"",I507/H506)</f>
        <v/>
      </c>
      <c r="P507" s="68"/>
      <c r="Q507" s="231" t="str">
        <f t="shared" si="44"/>
        <v/>
      </c>
      <c r="R507" s="231" t="str">
        <f t="shared" si="45"/>
        <v/>
      </c>
      <c r="S507" s="120"/>
    </row>
    <row r="508" spans="1:19" ht="15.75" customHeight="1" x14ac:dyDescent="0.25">
      <c r="A508" s="58">
        <v>2802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144"/>
      <c r="L508" s="223"/>
      <c r="M508" s="129"/>
      <c r="N508" s="224"/>
      <c r="O508" s="71" t="str">
        <f>IF(J508=0,"",J508/I507)</f>
        <v/>
      </c>
      <c r="P508" s="68"/>
      <c r="Q508" s="71" t="str">
        <f t="shared" si="44"/>
        <v/>
      </c>
      <c r="R508" s="71" t="str">
        <f t="shared" si="45"/>
        <v/>
      </c>
      <c r="S508" s="120"/>
    </row>
    <row r="509" spans="1:19" ht="15.75" customHeight="1" x14ac:dyDescent="0.25">
      <c r="A509" s="58">
        <v>2901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144"/>
      <c r="L509" s="223"/>
      <c r="M509" s="129"/>
      <c r="N509" s="225"/>
      <c r="O509" s="105"/>
      <c r="P509" s="68"/>
      <c r="Q509" s="105"/>
      <c r="R509" s="239"/>
      <c r="S509" s="120"/>
    </row>
    <row r="510" spans="1:19" ht="15.75" customHeight="1" x14ac:dyDescent="0.25">
      <c r="A510" s="58">
        <v>2902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144"/>
      <c r="L510" s="223"/>
      <c r="M510" s="129"/>
      <c r="N510" s="225"/>
      <c r="O510" s="233"/>
      <c r="P510" s="109"/>
      <c r="Q510" s="234"/>
      <c r="R510" s="233"/>
      <c r="S510" s="120"/>
    </row>
    <row r="511" spans="1:19" ht="15.75" customHeight="1" x14ac:dyDescent="0.25">
      <c r="A511" s="58">
        <v>3001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144"/>
      <c r="L511" s="223"/>
      <c r="M511" s="129"/>
      <c r="N511" s="225"/>
      <c r="O511" s="233"/>
      <c r="P511" s="109"/>
      <c r="Q511" s="234"/>
      <c r="R511" s="233"/>
      <c r="S511" s="120"/>
    </row>
    <row r="512" spans="1:19" ht="15.75" customHeight="1" x14ac:dyDescent="0.25">
      <c r="A512" s="58">
        <v>3002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223"/>
      <c r="M512" s="129"/>
      <c r="N512" s="225"/>
      <c r="O512" s="129"/>
      <c r="P512" s="225"/>
      <c r="Q512" s="124"/>
      <c r="R512" s="233"/>
      <c r="S512" s="120"/>
    </row>
    <row r="513" spans="1:19" ht="15.75" customHeight="1" x14ac:dyDescent="0.25">
      <c r="A513" s="58">
        <v>3101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144"/>
      <c r="L513" s="223"/>
      <c r="M513" s="129"/>
      <c r="N513" s="225"/>
      <c r="O513" s="191" t="s">
        <v>83</v>
      </c>
      <c r="P513" s="82"/>
      <c r="Q513" s="83" t="str">
        <f>IF(SUM(K506:K509)=0,"",SUM(K506:K509))</f>
        <v/>
      </c>
      <c r="R513" s="193" t="s">
        <v>11</v>
      </c>
      <c r="S513" s="120"/>
    </row>
    <row r="514" spans="1:19" ht="15.75" customHeight="1" x14ac:dyDescent="0.25">
      <c r="A514" s="58">
        <v>3102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144"/>
      <c r="L514" s="223"/>
      <c r="M514" s="129"/>
      <c r="N514" s="225"/>
      <c r="O514" s="192" t="s">
        <v>85</v>
      </c>
      <c r="P514" s="86" t="str">
        <f>IF(P513/B500=0,"",P513/B500)</f>
        <v/>
      </c>
      <c r="Q514" s="87" t="e">
        <f>IF(P513/Q513=0,"",P513/Q513)</f>
        <v>#VALUE!</v>
      </c>
      <c r="R514" s="194" t="s">
        <v>86</v>
      </c>
      <c r="S514" s="120"/>
    </row>
    <row r="515" spans="1:19" ht="15.75" customHeight="1" x14ac:dyDescent="0.25">
      <c r="A515" s="58">
        <v>3201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144"/>
      <c r="L515" s="226"/>
      <c r="M515" s="227"/>
      <c r="N515" s="228"/>
      <c r="O515" s="90"/>
      <c r="P515" s="91"/>
      <c r="Q515" s="91"/>
      <c r="R515" s="113"/>
      <c r="S515" s="120"/>
    </row>
    <row r="516" spans="1:19" ht="18" customHeight="1" x14ac:dyDescent="0.25">
      <c r="A516" s="28"/>
      <c r="B516" s="280" t="s">
        <v>111</v>
      </c>
      <c r="C516" s="280"/>
      <c r="D516" s="280"/>
      <c r="E516" s="280"/>
      <c r="F516" s="280"/>
      <c r="G516" s="280"/>
      <c r="H516" s="280"/>
      <c r="I516" s="280"/>
      <c r="J516" s="280"/>
      <c r="K516" s="93">
        <f>SUM(K500:K512)</f>
        <v>0</v>
      </c>
      <c r="L516" s="94" t="str">
        <f>IF(K508=0,"",K508/B500)</f>
        <v/>
      </c>
      <c r="M516" s="94" t="str">
        <f>IF(K516=0,"",K516/B500)</f>
        <v/>
      </c>
      <c r="N516" s="94" t="str">
        <f>IF(K508=0,"",M516-L516)</f>
        <v/>
      </c>
      <c r="O516" s="3"/>
      <c r="P516" s="29"/>
      <c r="Q516" s="22"/>
      <c r="R516" s="3"/>
      <c r="S516" s="120"/>
    </row>
    <row r="517" spans="1:19" ht="12.75" customHeight="1" x14ac:dyDescent="0.2">
      <c r="L517" s="3"/>
      <c r="M517" s="3"/>
      <c r="O517" s="3"/>
    </row>
    <row r="518" spans="1:19" ht="12.75" customHeight="1" x14ac:dyDescent="0.2">
      <c r="L518" s="3"/>
      <c r="M518" s="3"/>
      <c r="O518" s="3"/>
    </row>
    <row r="519" spans="1:19" ht="26.25" x14ac:dyDescent="0.4">
      <c r="A519" s="2"/>
      <c r="B519" s="270" t="s">
        <v>99</v>
      </c>
      <c r="C519" s="271"/>
      <c r="D519" s="271"/>
      <c r="E519" s="271"/>
      <c r="F519" s="271"/>
      <c r="G519" s="271"/>
      <c r="H519" s="271"/>
      <c r="I519" s="271"/>
      <c r="J519" s="271"/>
      <c r="K519" s="179" t="s">
        <v>146</v>
      </c>
      <c r="L519" s="57"/>
      <c r="M519" s="57"/>
      <c r="N519" s="29"/>
      <c r="O519" s="3"/>
      <c r="P519" s="29"/>
      <c r="Q519" s="29"/>
      <c r="R519" s="29"/>
      <c r="S519" s="120"/>
    </row>
    <row r="520" spans="1:19" ht="20.25" x14ac:dyDescent="0.2">
      <c r="A520" s="293" t="s">
        <v>10</v>
      </c>
      <c r="B520" s="273" t="s">
        <v>100</v>
      </c>
      <c r="C520" s="274"/>
      <c r="D520" s="274"/>
      <c r="E520" s="274"/>
      <c r="F520" s="274"/>
      <c r="G520" s="274"/>
      <c r="H520" s="274"/>
      <c r="I520" s="274"/>
      <c r="J520" s="275"/>
      <c r="K520" s="276" t="s">
        <v>11</v>
      </c>
      <c r="L520" s="269" t="s">
        <v>3</v>
      </c>
      <c r="M520" s="269" t="s">
        <v>4</v>
      </c>
      <c r="N520" s="278" t="s">
        <v>5</v>
      </c>
      <c r="O520" s="269" t="s">
        <v>6</v>
      </c>
      <c r="P520" s="267" t="s">
        <v>7</v>
      </c>
      <c r="Q520" s="267" t="s">
        <v>8</v>
      </c>
      <c r="R520" s="269" t="s">
        <v>101</v>
      </c>
      <c r="S520" s="120"/>
    </row>
    <row r="521" spans="1:19" ht="15.75" x14ac:dyDescent="0.25">
      <c r="A521" s="268"/>
      <c r="B521" s="58" t="s">
        <v>102</v>
      </c>
      <c r="C521" s="58" t="s">
        <v>103</v>
      </c>
      <c r="D521" s="58" t="s">
        <v>104</v>
      </c>
      <c r="E521" s="58" t="s">
        <v>105</v>
      </c>
      <c r="F521" s="58" t="s">
        <v>106</v>
      </c>
      <c r="G521" s="58" t="s">
        <v>107</v>
      </c>
      <c r="H521" s="58" t="s">
        <v>108</v>
      </c>
      <c r="I521" s="58" t="s">
        <v>109</v>
      </c>
      <c r="J521" s="58" t="s">
        <v>110</v>
      </c>
      <c r="K521" s="277"/>
      <c r="L521" s="268"/>
      <c r="M521" s="268"/>
      <c r="N521" s="268"/>
      <c r="O521" s="268"/>
      <c r="P521" s="268"/>
      <c r="Q521" s="268"/>
      <c r="R521" s="268"/>
      <c r="S521" s="120"/>
    </row>
    <row r="522" spans="1:19" ht="15.75" customHeight="1" x14ac:dyDescent="0.25">
      <c r="A522" s="58">
        <v>2501</v>
      </c>
      <c r="B522" s="59">
        <v>22</v>
      </c>
      <c r="C522" s="59"/>
      <c r="D522" s="59"/>
      <c r="E522" s="59"/>
      <c r="F522" s="59"/>
      <c r="G522" s="59"/>
      <c r="H522" s="59"/>
      <c r="I522" s="59"/>
      <c r="J522" s="59"/>
      <c r="K522" s="144"/>
      <c r="L522" s="220"/>
      <c r="M522" s="221"/>
      <c r="N522" s="222"/>
      <c r="O522" s="229"/>
      <c r="P522" s="63">
        <f>B522</f>
        <v>22</v>
      </c>
      <c r="Q522" s="230"/>
      <c r="R522" s="229"/>
      <c r="S522" s="120"/>
    </row>
    <row r="523" spans="1:19" ht="15.75" customHeight="1" x14ac:dyDescent="0.25">
      <c r="A523" s="58">
        <v>2502</v>
      </c>
      <c r="B523" s="59"/>
      <c r="C523" s="59"/>
      <c r="D523" s="59"/>
      <c r="E523" s="59"/>
      <c r="F523" s="59"/>
      <c r="G523" s="59"/>
      <c r="H523" s="59"/>
      <c r="I523" s="59"/>
      <c r="J523" s="59"/>
      <c r="K523" s="144"/>
      <c r="L523" s="223"/>
      <c r="M523" s="129"/>
      <c r="N523" s="224"/>
      <c r="O523" s="67" t="str">
        <f>IF(C523=0,"",C523/B522)</f>
        <v/>
      </c>
      <c r="P523" s="68"/>
      <c r="Q523" s="231" t="str">
        <f t="shared" ref="Q523:Q530" si="46">IF(P523=0,"",P523/P522)</f>
        <v/>
      </c>
      <c r="R523" s="231" t="str">
        <f t="shared" ref="R523:R530" si="47">IF(P523=0,"",100%-Q523)</f>
        <v/>
      </c>
      <c r="S523" s="120"/>
    </row>
    <row r="524" spans="1:19" ht="15.75" customHeight="1" x14ac:dyDescent="0.25">
      <c r="A524" s="58">
        <v>2601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144"/>
      <c r="L524" s="223"/>
      <c r="M524" s="129"/>
      <c r="N524" s="224"/>
      <c r="O524" s="67" t="str">
        <f>IF(D524=0,"",D524/C523)</f>
        <v/>
      </c>
      <c r="P524" s="68"/>
      <c r="Q524" s="231" t="str">
        <f t="shared" si="46"/>
        <v/>
      </c>
      <c r="R524" s="231" t="str">
        <f t="shared" si="47"/>
        <v/>
      </c>
      <c r="S524" s="8">
        <f>P524/P522</f>
        <v>0</v>
      </c>
    </row>
    <row r="525" spans="1:19" ht="15.75" customHeight="1" x14ac:dyDescent="0.25">
      <c r="A525" s="58">
        <v>2602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144"/>
      <c r="L525" s="223"/>
      <c r="M525" s="129"/>
      <c r="N525" s="224"/>
      <c r="O525" s="67" t="str">
        <f>IF(E525=0,"",E525/D524)</f>
        <v/>
      </c>
      <c r="P525" s="68"/>
      <c r="Q525" s="231" t="str">
        <f t="shared" si="46"/>
        <v/>
      </c>
      <c r="R525" s="231" t="str">
        <f t="shared" si="47"/>
        <v/>
      </c>
      <c r="S525" s="120"/>
    </row>
    <row r="526" spans="1:19" ht="15.75" customHeight="1" x14ac:dyDescent="0.25">
      <c r="A526" s="58">
        <v>2701</v>
      </c>
      <c r="B526" s="59"/>
      <c r="C526" s="59"/>
      <c r="D526" s="59"/>
      <c r="E526" s="59"/>
      <c r="F526" s="59"/>
      <c r="G526" s="59"/>
      <c r="H526" s="59"/>
      <c r="I526" s="59"/>
      <c r="J526" s="59"/>
      <c r="K526" s="144"/>
      <c r="L526" s="223"/>
      <c r="M526" s="129"/>
      <c r="N526" s="224"/>
      <c r="O526" s="67" t="str">
        <f>IF(F526=0,"",F526/E525)</f>
        <v/>
      </c>
      <c r="P526" s="68"/>
      <c r="Q526" s="231" t="str">
        <f t="shared" si="46"/>
        <v/>
      </c>
      <c r="R526" s="231" t="str">
        <f t="shared" si="47"/>
        <v/>
      </c>
      <c r="S526" s="120"/>
    </row>
    <row r="527" spans="1:19" ht="15.75" customHeight="1" x14ac:dyDescent="0.25">
      <c r="A527" s="58">
        <v>2702</v>
      </c>
      <c r="B527" s="59"/>
      <c r="C527" s="59"/>
      <c r="D527" s="59"/>
      <c r="E527" s="59"/>
      <c r="F527" s="59"/>
      <c r="G527" s="59"/>
      <c r="H527" s="59"/>
      <c r="I527" s="59"/>
      <c r="J527" s="59"/>
      <c r="K527" s="144"/>
      <c r="L527" s="223"/>
      <c r="M527" s="129"/>
      <c r="N527" s="224"/>
      <c r="O527" s="67" t="str">
        <f>IF(G527=0,"",G527/F526)</f>
        <v/>
      </c>
      <c r="P527" s="68"/>
      <c r="Q527" s="231" t="str">
        <f t="shared" si="46"/>
        <v/>
      </c>
      <c r="R527" s="231" t="str">
        <f t="shared" si="47"/>
        <v/>
      </c>
      <c r="S527" s="120"/>
    </row>
    <row r="528" spans="1:19" ht="15.75" customHeight="1" x14ac:dyDescent="0.25">
      <c r="A528" s="58">
        <v>2801</v>
      </c>
      <c r="B528" s="59"/>
      <c r="C528" s="59"/>
      <c r="D528" s="59"/>
      <c r="E528" s="59"/>
      <c r="F528" s="59"/>
      <c r="G528" s="59"/>
      <c r="H528" s="59"/>
      <c r="I528" s="59"/>
      <c r="J528" s="59"/>
      <c r="K528" s="144"/>
      <c r="L528" s="223"/>
      <c r="M528" s="129"/>
      <c r="N528" s="224"/>
      <c r="O528" s="67" t="str">
        <f>IF(H528=0,"",H528/G527)</f>
        <v/>
      </c>
      <c r="P528" s="68"/>
      <c r="Q528" s="231" t="str">
        <f t="shared" si="46"/>
        <v/>
      </c>
      <c r="R528" s="231" t="str">
        <f t="shared" si="47"/>
        <v/>
      </c>
      <c r="S528" s="120"/>
    </row>
    <row r="529" spans="1:19" ht="15.75" customHeight="1" x14ac:dyDescent="0.25">
      <c r="A529" s="58">
        <v>2802</v>
      </c>
      <c r="B529" s="59"/>
      <c r="C529" s="59"/>
      <c r="D529" s="59"/>
      <c r="E529" s="59"/>
      <c r="F529" s="59"/>
      <c r="G529" s="59"/>
      <c r="H529" s="59"/>
      <c r="I529" s="59"/>
      <c r="J529" s="59"/>
      <c r="K529" s="144"/>
      <c r="L529" s="223"/>
      <c r="M529" s="129"/>
      <c r="N529" s="224"/>
      <c r="O529" s="67" t="str">
        <f>IF(I529=0,"",I529/H528)</f>
        <v/>
      </c>
      <c r="P529" s="68"/>
      <c r="Q529" s="231" t="str">
        <f t="shared" si="46"/>
        <v/>
      </c>
      <c r="R529" s="231" t="str">
        <f t="shared" si="47"/>
        <v/>
      </c>
      <c r="S529" s="120"/>
    </row>
    <row r="530" spans="1:19" ht="15.75" customHeight="1" x14ac:dyDescent="0.25">
      <c r="A530" s="58">
        <v>2901</v>
      </c>
      <c r="B530" s="59"/>
      <c r="C530" s="59"/>
      <c r="D530" s="59"/>
      <c r="E530" s="59"/>
      <c r="F530" s="59"/>
      <c r="G530" s="59"/>
      <c r="H530" s="59"/>
      <c r="I530" s="59"/>
      <c r="J530" s="59"/>
      <c r="K530" s="144"/>
      <c r="L530" s="223"/>
      <c r="M530" s="129"/>
      <c r="N530" s="224"/>
      <c r="O530" s="71" t="str">
        <f>IF(J530=0,"",J530/I529)</f>
        <v/>
      </c>
      <c r="P530" s="68"/>
      <c r="Q530" s="71" t="str">
        <f t="shared" si="46"/>
        <v/>
      </c>
      <c r="R530" s="71" t="str">
        <f t="shared" si="47"/>
        <v/>
      </c>
      <c r="S530" s="120"/>
    </row>
    <row r="531" spans="1:19" ht="15.75" customHeight="1" x14ac:dyDescent="0.25">
      <c r="A531" s="58">
        <v>2902</v>
      </c>
      <c r="B531" s="59"/>
      <c r="C531" s="59"/>
      <c r="D531" s="59"/>
      <c r="E531" s="59"/>
      <c r="F531" s="59"/>
      <c r="G531" s="59"/>
      <c r="H531" s="59"/>
      <c r="I531" s="59"/>
      <c r="J531" s="59"/>
      <c r="K531" s="144"/>
      <c r="L531" s="223"/>
      <c r="M531" s="129"/>
      <c r="N531" s="225"/>
      <c r="O531" s="105"/>
      <c r="P531" s="68"/>
      <c r="Q531" s="105"/>
      <c r="R531" s="239"/>
      <c r="S531" s="120"/>
    </row>
    <row r="532" spans="1:19" ht="15.75" customHeight="1" x14ac:dyDescent="0.25">
      <c r="A532" s="58">
        <v>3001</v>
      </c>
      <c r="B532" s="59"/>
      <c r="C532" s="59"/>
      <c r="D532" s="59"/>
      <c r="E532" s="59"/>
      <c r="F532" s="59"/>
      <c r="G532" s="59"/>
      <c r="H532" s="59"/>
      <c r="I532" s="59"/>
      <c r="J532" s="59"/>
      <c r="K532" s="144"/>
      <c r="L532" s="223"/>
      <c r="M532" s="129"/>
      <c r="N532" s="225"/>
      <c r="O532" s="233"/>
      <c r="P532" s="109"/>
      <c r="Q532" s="234"/>
      <c r="R532" s="233"/>
      <c r="S532" s="120"/>
    </row>
    <row r="533" spans="1:19" ht="15.75" customHeight="1" x14ac:dyDescent="0.25">
      <c r="A533" s="58">
        <v>3002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144"/>
      <c r="L533" s="223"/>
      <c r="M533" s="129"/>
      <c r="N533" s="225"/>
      <c r="O533" s="233"/>
      <c r="P533" s="109"/>
      <c r="Q533" s="234"/>
      <c r="R533" s="233"/>
      <c r="S533" s="120"/>
    </row>
    <row r="534" spans="1:19" ht="15.75" customHeight="1" x14ac:dyDescent="0.25">
      <c r="A534" s="58">
        <v>3101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144"/>
      <c r="L534" s="223"/>
      <c r="M534" s="129"/>
      <c r="N534" s="225"/>
      <c r="O534" s="129"/>
      <c r="P534" s="225"/>
      <c r="Q534" s="124"/>
      <c r="R534" s="233"/>
      <c r="S534" s="120"/>
    </row>
    <row r="535" spans="1:19" ht="15.75" customHeight="1" x14ac:dyDescent="0.25">
      <c r="A535" s="58">
        <v>3102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144"/>
      <c r="L535" s="223"/>
      <c r="M535" s="129"/>
      <c r="N535" s="225"/>
      <c r="O535" s="191" t="s">
        <v>83</v>
      </c>
      <c r="P535" s="82"/>
      <c r="Q535" s="83" t="str">
        <f>IF(SUM(K528:K531)=0,"",SUM(K528:K531))</f>
        <v/>
      </c>
      <c r="R535" s="193" t="s">
        <v>11</v>
      </c>
      <c r="S535" s="120"/>
    </row>
    <row r="536" spans="1:19" ht="15.75" customHeight="1" x14ac:dyDescent="0.25">
      <c r="A536" s="58">
        <v>3201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144"/>
      <c r="L536" s="223"/>
      <c r="M536" s="129"/>
      <c r="N536" s="225"/>
      <c r="O536" s="192" t="s">
        <v>85</v>
      </c>
      <c r="P536" s="86" t="str">
        <f>IF(P535/B522=0,"",P535/B522)</f>
        <v/>
      </c>
      <c r="Q536" s="87" t="e">
        <f>IF(P535/Q535=0,"",P535/Q535)</f>
        <v>#VALUE!</v>
      </c>
      <c r="R536" s="194" t="s">
        <v>86</v>
      </c>
      <c r="S536" s="120"/>
    </row>
    <row r="537" spans="1:19" ht="15.75" customHeight="1" x14ac:dyDescent="0.25">
      <c r="A537" s="58">
        <v>3202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144"/>
      <c r="L537" s="226"/>
      <c r="M537" s="227"/>
      <c r="N537" s="228"/>
      <c r="O537" s="90"/>
      <c r="P537" s="91"/>
      <c r="Q537" s="91"/>
      <c r="R537" s="113"/>
      <c r="S537" s="120"/>
    </row>
    <row r="538" spans="1:19" ht="18" customHeight="1" x14ac:dyDescent="0.25">
      <c r="A538" s="28"/>
      <c r="B538" s="280" t="s">
        <v>111</v>
      </c>
      <c r="C538" s="280"/>
      <c r="D538" s="280"/>
      <c r="E538" s="280"/>
      <c r="F538" s="280"/>
      <c r="G538" s="280"/>
      <c r="H538" s="280"/>
      <c r="I538" s="280"/>
      <c r="J538" s="280"/>
      <c r="K538" s="93">
        <f>SUM(K522:K534)</f>
        <v>0</v>
      </c>
      <c r="L538" s="94" t="str">
        <f>IF(K530=0,"",K530/B522)</f>
        <v/>
      </c>
      <c r="M538" s="94" t="str">
        <f>IF(K538=0,"",K538/B522)</f>
        <v/>
      </c>
      <c r="N538" s="94" t="str">
        <f>IF(K530=0,"",M538-L538)</f>
        <v/>
      </c>
      <c r="O538" s="3"/>
      <c r="P538" s="29"/>
      <c r="Q538" s="22"/>
      <c r="R538" s="3"/>
      <c r="S538" s="120"/>
    </row>
    <row r="539" spans="1:19" ht="12.75" customHeight="1" x14ac:dyDescent="0.2">
      <c r="L539" s="3"/>
      <c r="M539" s="3"/>
      <c r="O539" s="3"/>
    </row>
    <row r="540" spans="1:19" ht="12.75" customHeight="1" x14ac:dyDescent="0.2">
      <c r="L540" s="3"/>
      <c r="M540" s="3"/>
      <c r="O540" s="3"/>
    </row>
    <row r="541" spans="1:19" ht="12.75" customHeight="1" x14ac:dyDescent="0.2">
      <c r="L541" s="3"/>
      <c r="M541" s="3"/>
      <c r="O541" s="3"/>
    </row>
    <row r="542" spans="1:19" ht="12.75" customHeight="1" x14ac:dyDescent="0.2">
      <c r="L542" s="3"/>
      <c r="M542" s="3"/>
      <c r="O542" s="3"/>
    </row>
    <row r="543" spans="1:19" ht="12.75" customHeight="1" x14ac:dyDescent="0.2">
      <c r="L543" s="3"/>
      <c r="M543" s="3"/>
      <c r="O543" s="3"/>
    </row>
    <row r="544" spans="1:19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  <row r="982" spans="12:15" ht="12.75" customHeight="1" x14ac:dyDescent="0.2">
      <c r="L982" s="3"/>
      <c r="M982" s="3"/>
      <c r="O982" s="3"/>
    </row>
    <row r="983" spans="12:15" ht="12.75" customHeight="1" x14ac:dyDescent="0.2">
      <c r="L983" s="3"/>
      <c r="M983" s="3"/>
      <c r="O983" s="3"/>
    </row>
    <row r="984" spans="12:15" ht="12.75" customHeight="1" x14ac:dyDescent="0.2">
      <c r="L984" s="3"/>
      <c r="M984" s="3"/>
      <c r="O984" s="3"/>
    </row>
    <row r="985" spans="12:15" ht="12.75" customHeight="1" x14ac:dyDescent="0.2">
      <c r="L985" s="3"/>
      <c r="M985" s="3"/>
      <c r="O985" s="3"/>
    </row>
    <row r="986" spans="12:15" ht="12.75" customHeight="1" x14ac:dyDescent="0.2">
      <c r="L986" s="3"/>
      <c r="M986" s="3"/>
      <c r="O986" s="3"/>
    </row>
    <row r="987" spans="12:15" ht="12.75" customHeight="1" x14ac:dyDescent="0.2">
      <c r="L987" s="3"/>
      <c r="M987" s="3"/>
      <c r="O987" s="3"/>
    </row>
    <row r="988" spans="12:15" ht="12.75" customHeight="1" x14ac:dyDescent="0.2">
      <c r="L988" s="3"/>
      <c r="M988" s="3"/>
      <c r="O988" s="3"/>
    </row>
    <row r="989" spans="12:15" ht="12.75" customHeight="1" x14ac:dyDescent="0.2">
      <c r="L989" s="3"/>
      <c r="M989" s="3"/>
      <c r="O989" s="3"/>
    </row>
    <row r="990" spans="12:15" ht="12.75" customHeight="1" x14ac:dyDescent="0.2">
      <c r="L990" s="3"/>
      <c r="M990" s="3"/>
      <c r="O990" s="3"/>
    </row>
    <row r="991" spans="12:15" ht="12.75" customHeight="1" x14ac:dyDescent="0.2">
      <c r="L991" s="3"/>
      <c r="M991" s="3"/>
      <c r="O991" s="3"/>
    </row>
    <row r="992" spans="12:15" ht="12.75" customHeight="1" x14ac:dyDescent="0.2">
      <c r="L992" s="3"/>
      <c r="M992" s="3"/>
      <c r="O992" s="3"/>
    </row>
    <row r="993" spans="12:15" ht="12.75" customHeight="1" x14ac:dyDescent="0.2">
      <c r="L993" s="3"/>
      <c r="M993" s="3"/>
      <c r="O993" s="3"/>
    </row>
    <row r="994" spans="12:15" ht="12.75" customHeight="1" x14ac:dyDescent="0.2">
      <c r="L994" s="3"/>
      <c r="M994" s="3"/>
      <c r="O994" s="3"/>
    </row>
    <row r="995" spans="12:15" ht="12.75" customHeight="1" x14ac:dyDescent="0.2">
      <c r="L995" s="3"/>
      <c r="M995" s="3"/>
      <c r="O995" s="3"/>
    </row>
    <row r="996" spans="12:15" ht="12.75" customHeight="1" x14ac:dyDescent="0.2">
      <c r="L996" s="3"/>
      <c r="M996" s="3"/>
      <c r="O996" s="3"/>
    </row>
    <row r="997" spans="12:15" ht="12.75" customHeight="1" x14ac:dyDescent="0.2">
      <c r="L997" s="3"/>
      <c r="M997" s="3"/>
      <c r="O997" s="3"/>
    </row>
    <row r="998" spans="12:15" ht="12.75" customHeight="1" x14ac:dyDescent="0.2">
      <c r="L998" s="3"/>
      <c r="M998" s="3"/>
      <c r="O998" s="3"/>
    </row>
    <row r="999" spans="12:15" ht="12.75" customHeight="1" x14ac:dyDescent="0.2">
      <c r="L999" s="3"/>
      <c r="M999" s="3"/>
      <c r="O999" s="3"/>
    </row>
    <row r="1000" spans="12:15" ht="12.75" customHeight="1" x14ac:dyDescent="0.2">
      <c r="L1000" s="3"/>
      <c r="M1000" s="3"/>
      <c r="O1000" s="3"/>
    </row>
  </sheetData>
  <mergeCells count="288">
    <mergeCell ref="Q520:Q521"/>
    <mergeCell ref="R520:R521"/>
    <mergeCell ref="B519:J519"/>
    <mergeCell ref="A520:A521"/>
    <mergeCell ref="B520:J520"/>
    <mergeCell ref="K520:K521"/>
    <mergeCell ref="L520:L521"/>
    <mergeCell ref="M520:M521"/>
    <mergeCell ref="N520:N521"/>
    <mergeCell ref="O520:O521"/>
    <mergeCell ref="P520:P521"/>
    <mergeCell ref="Q498:Q499"/>
    <mergeCell ref="R498:R499"/>
    <mergeCell ref="B497:J497"/>
    <mergeCell ref="A498:A499"/>
    <mergeCell ref="B498:J498"/>
    <mergeCell ref="K498:K499"/>
    <mergeCell ref="L498:L499"/>
    <mergeCell ref="M498:M499"/>
    <mergeCell ref="N498:N499"/>
    <mergeCell ref="O498:O499"/>
    <mergeCell ref="P498:P499"/>
    <mergeCell ref="Q476:Q477"/>
    <mergeCell ref="R476:R477"/>
    <mergeCell ref="B475:J475"/>
    <mergeCell ref="A476:A477"/>
    <mergeCell ref="B476:J476"/>
    <mergeCell ref="K476:K477"/>
    <mergeCell ref="L476:L477"/>
    <mergeCell ref="M476:M477"/>
    <mergeCell ref="N476:N477"/>
    <mergeCell ref="O476:O477"/>
    <mergeCell ref="P476:P477"/>
    <mergeCell ref="Q454:Q455"/>
    <mergeCell ref="R454:R455"/>
    <mergeCell ref="B453:J453"/>
    <mergeCell ref="A454:A455"/>
    <mergeCell ref="B454:J454"/>
    <mergeCell ref="K454:K455"/>
    <mergeCell ref="L454:L455"/>
    <mergeCell ref="M454:M455"/>
    <mergeCell ref="N454:N455"/>
    <mergeCell ref="O454:O455"/>
    <mergeCell ref="P454:P455"/>
    <mergeCell ref="N388:N389"/>
    <mergeCell ref="O388:O389"/>
    <mergeCell ref="P388:P389"/>
    <mergeCell ref="Q388:Q389"/>
    <mergeCell ref="R388:R389"/>
    <mergeCell ref="B387:J387"/>
    <mergeCell ref="A388:A389"/>
    <mergeCell ref="B388:J388"/>
    <mergeCell ref="K388:K389"/>
    <mergeCell ref="L388:L389"/>
    <mergeCell ref="M388:M389"/>
    <mergeCell ref="N366:N367"/>
    <mergeCell ref="O366:O367"/>
    <mergeCell ref="P366:P367"/>
    <mergeCell ref="Q366:Q367"/>
    <mergeCell ref="R366:R367"/>
    <mergeCell ref="B365:J365"/>
    <mergeCell ref="A366:A367"/>
    <mergeCell ref="B366:J366"/>
    <mergeCell ref="K366:K367"/>
    <mergeCell ref="L366:L367"/>
    <mergeCell ref="M366:M367"/>
    <mergeCell ref="N344:N345"/>
    <mergeCell ref="O344:O345"/>
    <mergeCell ref="P344:P345"/>
    <mergeCell ref="Q344:Q345"/>
    <mergeCell ref="R344:R345"/>
    <mergeCell ref="B343:J343"/>
    <mergeCell ref="A344:A345"/>
    <mergeCell ref="B344:J344"/>
    <mergeCell ref="K344:K345"/>
    <mergeCell ref="L344:L345"/>
    <mergeCell ref="M344:M345"/>
    <mergeCell ref="N322:N323"/>
    <mergeCell ref="O322:O323"/>
    <mergeCell ref="P322:P323"/>
    <mergeCell ref="Q322:Q323"/>
    <mergeCell ref="R322:R323"/>
    <mergeCell ref="B321:J321"/>
    <mergeCell ref="A322:A323"/>
    <mergeCell ref="B322:J322"/>
    <mergeCell ref="K322:K323"/>
    <mergeCell ref="L322:L323"/>
    <mergeCell ref="M322:M323"/>
    <mergeCell ref="N300:N301"/>
    <mergeCell ref="O300:O301"/>
    <mergeCell ref="P300:P301"/>
    <mergeCell ref="Q300:Q301"/>
    <mergeCell ref="R300:R301"/>
    <mergeCell ref="B299:J299"/>
    <mergeCell ref="A300:A301"/>
    <mergeCell ref="B300:J300"/>
    <mergeCell ref="K300:K301"/>
    <mergeCell ref="L300:L301"/>
    <mergeCell ref="M300:M301"/>
    <mergeCell ref="N278:N279"/>
    <mergeCell ref="O278:O279"/>
    <mergeCell ref="P278:P279"/>
    <mergeCell ref="Q278:Q279"/>
    <mergeCell ref="R278:R279"/>
    <mergeCell ref="B277:J277"/>
    <mergeCell ref="A278:A279"/>
    <mergeCell ref="B278:J278"/>
    <mergeCell ref="K278:K279"/>
    <mergeCell ref="L278:L279"/>
    <mergeCell ref="M278:M279"/>
    <mergeCell ref="N234:N235"/>
    <mergeCell ref="O234:O235"/>
    <mergeCell ref="P234:P235"/>
    <mergeCell ref="Q234:Q235"/>
    <mergeCell ref="R234:R235"/>
    <mergeCell ref="B233:J233"/>
    <mergeCell ref="A234:A235"/>
    <mergeCell ref="B234:J234"/>
    <mergeCell ref="K234:K235"/>
    <mergeCell ref="L234:L235"/>
    <mergeCell ref="M234:M235"/>
    <mergeCell ref="N410:N411"/>
    <mergeCell ref="O410:O411"/>
    <mergeCell ref="P410:P411"/>
    <mergeCell ref="Q410:Q411"/>
    <mergeCell ref="R410:R411"/>
    <mergeCell ref="B409:J409"/>
    <mergeCell ref="A410:A411"/>
    <mergeCell ref="B410:J410"/>
    <mergeCell ref="K410:K411"/>
    <mergeCell ref="L410:L411"/>
    <mergeCell ref="M410:M411"/>
    <mergeCell ref="N50:N51"/>
    <mergeCell ref="O50:O51"/>
    <mergeCell ref="P50:P51"/>
    <mergeCell ref="Q50:Q51"/>
    <mergeCell ref="R50:R51"/>
    <mergeCell ref="B49:J49"/>
    <mergeCell ref="A50:A51"/>
    <mergeCell ref="B50:J50"/>
    <mergeCell ref="K50:K51"/>
    <mergeCell ref="L50:L51"/>
    <mergeCell ref="M50:M51"/>
    <mergeCell ref="N27:N28"/>
    <mergeCell ref="O27:O28"/>
    <mergeCell ref="P27:P28"/>
    <mergeCell ref="Q27:Q28"/>
    <mergeCell ref="R27:R28"/>
    <mergeCell ref="B26:J26"/>
    <mergeCell ref="A27:A28"/>
    <mergeCell ref="B27:J27"/>
    <mergeCell ref="K27:K28"/>
    <mergeCell ref="L27:L28"/>
    <mergeCell ref="M27:M28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256:N257"/>
    <mergeCell ref="O256:O257"/>
    <mergeCell ref="P256:P257"/>
    <mergeCell ref="Q256:Q257"/>
    <mergeCell ref="R256:R257"/>
    <mergeCell ref="B255:J255"/>
    <mergeCell ref="A256:A257"/>
    <mergeCell ref="B256:J256"/>
    <mergeCell ref="K256:K257"/>
    <mergeCell ref="L256:L257"/>
    <mergeCell ref="M256:M257"/>
    <mergeCell ref="N211:N212"/>
    <mergeCell ref="O211:O212"/>
    <mergeCell ref="P211:P212"/>
    <mergeCell ref="Q211:Q212"/>
    <mergeCell ref="R211:R212"/>
    <mergeCell ref="B210:J210"/>
    <mergeCell ref="A211:A212"/>
    <mergeCell ref="B211:J211"/>
    <mergeCell ref="K211:K212"/>
    <mergeCell ref="L211:L212"/>
    <mergeCell ref="M211:M212"/>
    <mergeCell ref="N188:N189"/>
    <mergeCell ref="O188:O189"/>
    <mergeCell ref="P188:P189"/>
    <mergeCell ref="Q188:Q189"/>
    <mergeCell ref="R188:R189"/>
    <mergeCell ref="B187:J187"/>
    <mergeCell ref="A188:A189"/>
    <mergeCell ref="B188:J188"/>
    <mergeCell ref="K188:K189"/>
    <mergeCell ref="L188:L189"/>
    <mergeCell ref="M188:M189"/>
    <mergeCell ref="N165:N166"/>
    <mergeCell ref="O165:O166"/>
    <mergeCell ref="P165:P166"/>
    <mergeCell ref="Q165:Q166"/>
    <mergeCell ref="R165:R166"/>
    <mergeCell ref="B164:J164"/>
    <mergeCell ref="A165:A166"/>
    <mergeCell ref="B165:J165"/>
    <mergeCell ref="K165:K166"/>
    <mergeCell ref="L165:L166"/>
    <mergeCell ref="M165:M166"/>
    <mergeCell ref="N142:N143"/>
    <mergeCell ref="O142:O143"/>
    <mergeCell ref="P142:P143"/>
    <mergeCell ref="Q142:Q143"/>
    <mergeCell ref="R142:R143"/>
    <mergeCell ref="B141:J141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R119:R120"/>
    <mergeCell ref="B118:J118"/>
    <mergeCell ref="A119:A120"/>
    <mergeCell ref="B119:J119"/>
    <mergeCell ref="K119:K120"/>
    <mergeCell ref="L119:L120"/>
    <mergeCell ref="M119:M120"/>
    <mergeCell ref="N96:N97"/>
    <mergeCell ref="O96:O97"/>
    <mergeCell ref="P96:P97"/>
    <mergeCell ref="Q96:Q97"/>
    <mergeCell ref="R96:R97"/>
    <mergeCell ref="B95:J95"/>
    <mergeCell ref="A96:A97"/>
    <mergeCell ref="B96:J96"/>
    <mergeCell ref="K96:K97"/>
    <mergeCell ref="L96:L97"/>
    <mergeCell ref="M96:M97"/>
    <mergeCell ref="N73:N74"/>
    <mergeCell ref="O73:O74"/>
    <mergeCell ref="P73:P74"/>
    <mergeCell ref="Q73:Q74"/>
    <mergeCell ref="R73:R74"/>
    <mergeCell ref="B72:J72"/>
    <mergeCell ref="A73:A74"/>
    <mergeCell ref="B73:J73"/>
    <mergeCell ref="K73:K74"/>
    <mergeCell ref="L73:L74"/>
    <mergeCell ref="M73:M74"/>
    <mergeCell ref="Q432:Q433"/>
    <mergeCell ref="R432:R433"/>
    <mergeCell ref="B431:J431"/>
    <mergeCell ref="A432:A433"/>
    <mergeCell ref="B432:J432"/>
    <mergeCell ref="K432:K433"/>
    <mergeCell ref="L432:L433"/>
    <mergeCell ref="M432:M433"/>
    <mergeCell ref="N432:N433"/>
    <mergeCell ref="O432:O433"/>
    <mergeCell ref="P432:P433"/>
    <mergeCell ref="B23:J23"/>
    <mergeCell ref="B46:J46"/>
    <mergeCell ref="B69:J69"/>
    <mergeCell ref="B92:J92"/>
    <mergeCell ref="B115:J115"/>
    <mergeCell ref="B138:J138"/>
    <mergeCell ref="B161:J161"/>
    <mergeCell ref="B184:J184"/>
    <mergeCell ref="B207:J207"/>
    <mergeCell ref="B428:J428"/>
    <mergeCell ref="B450:J450"/>
    <mergeCell ref="B472:J472"/>
    <mergeCell ref="B494:J494"/>
    <mergeCell ref="B516:J516"/>
    <mergeCell ref="B538:J538"/>
    <mergeCell ref="B230:J230"/>
    <mergeCell ref="B252:J252"/>
    <mergeCell ref="B274:J274"/>
    <mergeCell ref="B296:J296"/>
    <mergeCell ref="B318:J318"/>
    <mergeCell ref="B340:J340"/>
    <mergeCell ref="B362:J362"/>
    <mergeCell ref="B384:J384"/>
    <mergeCell ref="B406:J406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6" ht="12.75" customHeight="1" x14ac:dyDescent="0.2"/>
    <row r="2" spans="1:6" ht="12.75" customHeight="1" x14ac:dyDescent="0.3">
      <c r="A2" s="38" t="s">
        <v>90</v>
      </c>
    </row>
    <row r="3" spans="1:6" ht="12.75" customHeight="1" x14ac:dyDescent="0.2">
      <c r="B3" s="285" t="s">
        <v>2</v>
      </c>
      <c r="C3" s="286"/>
      <c r="D3" s="137" t="s">
        <v>11</v>
      </c>
      <c r="F3" s="29" t="s">
        <v>83</v>
      </c>
    </row>
    <row r="4" spans="1:6" ht="25.5" customHeight="1" x14ac:dyDescent="0.2">
      <c r="A4" s="135" t="s">
        <v>10</v>
      </c>
      <c r="B4" s="136">
        <v>1</v>
      </c>
      <c r="C4" s="136">
        <v>2</v>
      </c>
      <c r="D4" s="16"/>
      <c r="E4" s="4" t="s">
        <v>3</v>
      </c>
    </row>
    <row r="5" spans="1:6" ht="12.75" customHeight="1" x14ac:dyDescent="0.2">
      <c r="A5" s="28" t="s">
        <v>54</v>
      </c>
      <c r="B5" s="25">
        <v>40</v>
      </c>
      <c r="C5" s="10"/>
      <c r="D5" s="16"/>
    </row>
    <row r="6" spans="1:6" ht="12.75" customHeight="1" x14ac:dyDescent="0.2">
      <c r="A6" s="28" t="s">
        <v>55</v>
      </c>
      <c r="C6" s="25">
        <v>39</v>
      </c>
      <c r="D6" s="16">
        <v>39</v>
      </c>
    </row>
    <row r="7" spans="1:6" ht="12.75" customHeight="1" x14ac:dyDescent="0.2">
      <c r="D7" s="25">
        <f>SUM(D6)</f>
        <v>39</v>
      </c>
      <c r="E7" s="37">
        <f>D6/B5</f>
        <v>0.97499999999999998</v>
      </c>
    </row>
    <row r="8" spans="1:6" ht="12.75" customHeight="1" x14ac:dyDescent="0.2"/>
    <row r="9" spans="1:6" ht="12.75" customHeight="1" x14ac:dyDescent="0.2"/>
    <row r="10" spans="1:6" ht="12.75" customHeight="1" x14ac:dyDescent="0.3">
      <c r="A10" s="38" t="s">
        <v>92</v>
      </c>
    </row>
    <row r="11" spans="1:6" ht="12.75" customHeight="1" x14ac:dyDescent="0.2">
      <c r="B11" s="285" t="s">
        <v>2</v>
      </c>
      <c r="C11" s="286"/>
      <c r="D11" s="137" t="s">
        <v>11</v>
      </c>
      <c r="F11" s="29" t="s">
        <v>83</v>
      </c>
    </row>
    <row r="12" spans="1:6" ht="25.5" customHeight="1" x14ac:dyDescent="0.2">
      <c r="A12" s="135" t="s">
        <v>10</v>
      </c>
      <c r="B12" s="136">
        <v>1</v>
      </c>
      <c r="C12" s="136">
        <v>2</v>
      </c>
      <c r="D12" s="16"/>
      <c r="E12" s="4" t="s">
        <v>3</v>
      </c>
    </row>
    <row r="13" spans="1:6" ht="12.75" customHeight="1" x14ac:dyDescent="0.2">
      <c r="A13" s="28" t="s">
        <v>55</v>
      </c>
      <c r="B13" s="25">
        <v>61</v>
      </c>
      <c r="C13" s="10"/>
      <c r="D13" s="16"/>
    </row>
    <row r="14" spans="1:6" ht="12.75" customHeight="1" x14ac:dyDescent="0.2">
      <c r="A14" s="28" t="s">
        <v>56</v>
      </c>
      <c r="C14" s="25">
        <v>60</v>
      </c>
      <c r="D14" s="16">
        <v>60</v>
      </c>
    </row>
    <row r="15" spans="1:6" ht="12.75" customHeight="1" x14ac:dyDescent="0.2">
      <c r="D15" s="25">
        <f>SUM(D14)</f>
        <v>60</v>
      </c>
      <c r="E15" s="37">
        <f>D14/B13</f>
        <v>0.98360655737704916</v>
      </c>
    </row>
    <row r="16" spans="1:6" ht="12.75" customHeight="1" x14ac:dyDescent="0.2"/>
    <row r="17" spans="1:6" ht="12.75" customHeight="1" x14ac:dyDescent="0.2"/>
    <row r="18" spans="1:6" ht="12.75" customHeight="1" x14ac:dyDescent="0.2"/>
    <row r="19" spans="1:6" ht="12.75" customHeight="1" x14ac:dyDescent="0.3">
      <c r="A19" s="38" t="s">
        <v>95</v>
      </c>
    </row>
    <row r="20" spans="1:6" ht="12.75" customHeight="1" x14ac:dyDescent="0.2">
      <c r="B20" s="285" t="s">
        <v>2</v>
      </c>
      <c r="C20" s="286"/>
      <c r="D20" s="137" t="s">
        <v>11</v>
      </c>
      <c r="F20" s="29" t="s">
        <v>83</v>
      </c>
    </row>
    <row r="21" spans="1:6" ht="25.5" customHeight="1" x14ac:dyDescent="0.2">
      <c r="A21" s="135" t="s">
        <v>10</v>
      </c>
      <c r="B21" s="136">
        <v>1</v>
      </c>
      <c r="C21" s="136">
        <v>2</v>
      </c>
      <c r="D21" s="16"/>
      <c r="E21" s="4" t="s">
        <v>3</v>
      </c>
    </row>
    <row r="22" spans="1:6" ht="12.75" customHeight="1" x14ac:dyDescent="0.2">
      <c r="A22" s="28" t="s">
        <v>56</v>
      </c>
      <c r="B22" s="25">
        <v>51</v>
      </c>
      <c r="C22" s="10"/>
      <c r="D22" s="16"/>
    </row>
    <row r="23" spans="1:6" ht="12.75" customHeight="1" x14ac:dyDescent="0.2">
      <c r="A23" s="28" t="s">
        <v>57</v>
      </c>
      <c r="C23" s="25">
        <v>51</v>
      </c>
      <c r="D23" s="16">
        <f>51-9</f>
        <v>42</v>
      </c>
    </row>
    <row r="24" spans="1:6" ht="12.75" customHeight="1" x14ac:dyDescent="0.2">
      <c r="D24" s="25">
        <f>SUM(D23)</f>
        <v>42</v>
      </c>
      <c r="E24" s="37">
        <f>D23/B22</f>
        <v>0.82352941176470584</v>
      </c>
    </row>
    <row r="25" spans="1:6" ht="12.75" customHeight="1" x14ac:dyDescent="0.2"/>
    <row r="26" spans="1:6" ht="12.75" customHeight="1" x14ac:dyDescent="0.2"/>
    <row r="27" spans="1:6" ht="12.75" customHeight="1" x14ac:dyDescent="0.3">
      <c r="A27" s="38" t="s">
        <v>96</v>
      </c>
    </row>
    <row r="28" spans="1:6" ht="12.75" customHeight="1" x14ac:dyDescent="0.2">
      <c r="B28" s="285" t="s">
        <v>2</v>
      </c>
      <c r="C28" s="286"/>
      <c r="D28" s="137" t="s">
        <v>11</v>
      </c>
      <c r="F28" s="29" t="s">
        <v>83</v>
      </c>
    </row>
    <row r="29" spans="1:6" ht="25.5" customHeight="1" x14ac:dyDescent="0.2">
      <c r="A29" s="135" t="s">
        <v>10</v>
      </c>
      <c r="B29" s="136">
        <v>1</v>
      </c>
      <c r="C29" s="136">
        <v>2</v>
      </c>
      <c r="D29" s="16"/>
      <c r="E29" s="4" t="s">
        <v>3</v>
      </c>
    </row>
    <row r="30" spans="1:6" ht="12.75" customHeight="1" x14ac:dyDescent="0.2">
      <c r="A30" s="28" t="s">
        <v>57</v>
      </c>
      <c r="C30" s="10"/>
      <c r="D30" s="16"/>
    </row>
    <row r="31" spans="1:6" ht="12.75" customHeight="1" x14ac:dyDescent="0.2">
      <c r="A31" s="28"/>
      <c r="D31" s="16"/>
    </row>
    <row r="32" spans="1:6" ht="12.75" customHeight="1" x14ac:dyDescent="0.2">
      <c r="D32" s="25">
        <f>SUM(D31)</f>
        <v>0</v>
      </c>
      <c r="E32" s="37" t="e">
        <f>D31/B30</f>
        <v>#DIV/0!</v>
      </c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">
    <mergeCell ref="B3:C3"/>
    <mergeCell ref="B11:C11"/>
    <mergeCell ref="B20:C20"/>
    <mergeCell ref="B28:C28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Z669"/>
  <sheetViews>
    <sheetView topLeftCell="A402" zoomScaleNormal="100" workbookViewId="0">
      <selection activeCell="Q428" sqref="Q42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19" width="11.5703125" customWidth="1"/>
    <col min="20" max="20" width="7.85546875" customWidth="1"/>
    <col min="21" max="52" width="10" customWidth="1"/>
  </cols>
  <sheetData>
    <row r="1" spans="1:42" ht="12.75" customHeight="1" x14ac:dyDescent="0.2">
      <c r="L1" s="3"/>
      <c r="M1" s="3"/>
      <c r="O1" s="3"/>
    </row>
    <row r="2" spans="1:42" ht="12.75" customHeight="1" x14ac:dyDescent="0.2">
      <c r="A2" s="2" t="s">
        <v>1</v>
      </c>
      <c r="L2" s="3"/>
      <c r="M2" s="3"/>
      <c r="O2" s="3"/>
    </row>
    <row r="3" spans="1:42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7" t="s">
        <v>3</v>
      </c>
      <c r="M3" s="7" t="s">
        <v>4</v>
      </c>
      <c r="N3" s="49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 x14ac:dyDescent="0.2">
      <c r="A4" s="50" t="s">
        <v>10</v>
      </c>
      <c r="B4" s="51">
        <v>1</v>
      </c>
      <c r="C4" s="51">
        <v>2</v>
      </c>
      <c r="D4" s="51">
        <v>3</v>
      </c>
      <c r="E4" s="51">
        <v>4</v>
      </c>
      <c r="F4" s="51">
        <v>5</v>
      </c>
      <c r="G4" s="51">
        <v>6</v>
      </c>
      <c r="H4" s="51">
        <v>7</v>
      </c>
      <c r="I4" s="51">
        <v>8</v>
      </c>
      <c r="J4" s="51">
        <v>9</v>
      </c>
      <c r="K4" s="187" t="s">
        <v>11</v>
      </c>
      <c r="L4" s="3"/>
      <c r="M4" s="3"/>
      <c r="O4" s="3"/>
      <c r="P4" s="14"/>
      <c r="Q4" s="14"/>
      <c r="R4" s="3"/>
      <c r="AA4" s="283" t="s">
        <v>12</v>
      </c>
      <c r="AB4" s="282"/>
      <c r="AC4" s="282"/>
      <c r="AD4" s="282"/>
      <c r="AE4" s="282"/>
      <c r="AF4" s="282"/>
      <c r="AG4" s="282"/>
      <c r="AH4" s="282"/>
      <c r="AI4" s="282"/>
      <c r="AJ4" s="282"/>
    </row>
    <row r="5" spans="1:42" ht="12.75" customHeight="1" x14ac:dyDescent="0.2">
      <c r="A5" s="25">
        <v>9701</v>
      </c>
      <c r="B5" s="25">
        <v>78</v>
      </c>
      <c r="K5" s="182"/>
      <c r="L5" s="3"/>
      <c r="M5" s="3"/>
      <c r="O5" s="3"/>
      <c r="P5" s="17">
        <f>B5</f>
        <v>78</v>
      </c>
      <c r="Q5" s="14"/>
      <c r="R5" s="3"/>
      <c r="Z5" s="18" t="s">
        <v>13</v>
      </c>
      <c r="AA5" s="1">
        <v>9701</v>
      </c>
      <c r="AB5" s="19">
        <v>9702</v>
      </c>
      <c r="AC5" s="19">
        <v>9801</v>
      </c>
      <c r="AD5" s="19">
        <v>9802</v>
      </c>
      <c r="AE5" s="19">
        <v>9901</v>
      </c>
      <c r="AF5" s="19">
        <v>9902</v>
      </c>
      <c r="AG5" s="20" t="s">
        <v>14</v>
      </c>
      <c r="AH5" s="20" t="s">
        <v>15</v>
      </c>
      <c r="AI5" s="20" t="s">
        <v>16</v>
      </c>
      <c r="AJ5" s="20" t="s">
        <v>17</v>
      </c>
      <c r="AK5" s="20" t="s">
        <v>18</v>
      </c>
      <c r="AL5" s="20" t="s">
        <v>19</v>
      </c>
      <c r="AM5" s="20" t="s">
        <v>20</v>
      </c>
      <c r="AN5" s="20" t="s">
        <v>21</v>
      </c>
      <c r="AO5" s="20" t="s">
        <v>22</v>
      </c>
      <c r="AP5" s="20" t="s">
        <v>23</v>
      </c>
    </row>
    <row r="6" spans="1:42" ht="12.75" customHeight="1" x14ac:dyDescent="0.2">
      <c r="A6" s="25">
        <v>9702</v>
      </c>
      <c r="C6" s="25">
        <v>59</v>
      </c>
      <c r="K6" s="182"/>
      <c r="L6" s="3"/>
      <c r="M6" s="3"/>
      <c r="O6" s="3">
        <f>C6/B5</f>
        <v>0.75641025641025639</v>
      </c>
      <c r="P6" s="21">
        <v>59</v>
      </c>
      <c r="Q6" s="22">
        <f t="shared" ref="Q6:Q16" si="0">P6/P5</f>
        <v>0.75641025641025639</v>
      </c>
      <c r="R6" s="3">
        <f t="shared" ref="R6:R16" si="1">100%-Q6</f>
        <v>0.24358974358974361</v>
      </c>
      <c r="S6" s="2" t="s">
        <v>3</v>
      </c>
      <c r="Z6" s="23" t="s">
        <v>37</v>
      </c>
      <c r="AA6" s="22">
        <f>C6/B5</f>
        <v>0.75641025641025639</v>
      </c>
      <c r="AB6" s="22">
        <f t="shared" ref="AB6:AB13" si="2">O28</f>
        <v>0.74866310160427807</v>
      </c>
      <c r="AC6" s="22">
        <f t="shared" ref="AC6:AC13" si="3">O51</f>
        <v>0.64646464646464652</v>
      </c>
      <c r="AD6" s="22">
        <f t="shared" ref="AD6:AD13" si="4">O75</f>
        <v>0.80555555555555558</v>
      </c>
      <c r="AE6" s="22">
        <f t="shared" ref="AE6:AE13" si="5">O99</f>
        <v>0.54128440366972475</v>
      </c>
      <c r="AF6" s="24">
        <f t="shared" ref="AF6:AF13" si="6">O120</f>
        <v>0.57307692307692304</v>
      </c>
      <c r="AG6" s="24">
        <f t="shared" ref="AG6:AG13" si="7">O142</f>
        <v>0.41269841269841268</v>
      </c>
      <c r="AH6" s="24">
        <f t="shared" ref="AH6:AH13" si="8">O162</f>
        <v>0.45945945945945948</v>
      </c>
      <c r="AI6" s="24">
        <f t="shared" ref="AI6:AI13" si="9">O186</f>
        <v>0.45394736842105265</v>
      </c>
      <c r="AJ6" s="24">
        <f t="shared" ref="AJ6:AJ12" si="10">O206</f>
        <v>0.58496732026143794</v>
      </c>
      <c r="AK6" s="3">
        <f t="shared" ref="AK6:AK11" si="11">O224</f>
        <v>0.55494505494505497</v>
      </c>
      <c r="AL6" s="3">
        <f t="shared" ref="AL6:AL10" si="12">O241</f>
        <v>0.4731182795698925</v>
      </c>
      <c r="AM6" s="3">
        <f t="shared" ref="AM6:AM9" si="13">O259</f>
        <v>0.49358974358974361</v>
      </c>
      <c r="AN6" s="3">
        <f t="shared" ref="AN6:AN8" si="14">O279</f>
        <v>0.70512820512820518</v>
      </c>
      <c r="AO6" s="3">
        <f t="shared" ref="AO6:AO7" si="15">O298</f>
        <v>0.53205128205128205</v>
      </c>
      <c r="AP6" s="3">
        <f>O316</f>
        <v>0.66666666666666663</v>
      </c>
    </row>
    <row r="7" spans="1:42" ht="12.75" customHeight="1" x14ac:dyDescent="0.2">
      <c r="A7" s="25">
        <v>9801</v>
      </c>
      <c r="D7" s="25">
        <v>44</v>
      </c>
      <c r="K7" s="182"/>
      <c r="L7" s="3"/>
      <c r="M7" s="3"/>
      <c r="O7" s="3">
        <f>D7/C6</f>
        <v>0.74576271186440679</v>
      </c>
      <c r="P7" s="21">
        <v>50</v>
      </c>
      <c r="Q7" s="22">
        <f t="shared" si="0"/>
        <v>0.84745762711864403</v>
      </c>
      <c r="R7" s="3">
        <f t="shared" si="1"/>
        <v>0.15254237288135597</v>
      </c>
      <c r="S7" s="25">
        <v>9701</v>
      </c>
      <c r="T7" s="3">
        <f>L20</f>
        <v>0.32051282051282054</v>
      </c>
      <c r="Z7" s="23" t="s">
        <v>38</v>
      </c>
      <c r="AA7" s="22">
        <f>D7/C6</f>
        <v>0.74576271186440679</v>
      </c>
      <c r="AB7" s="22">
        <f t="shared" si="2"/>
        <v>0.73571428571428577</v>
      </c>
      <c r="AC7" s="22">
        <f t="shared" si="3"/>
        <v>0.703125</v>
      </c>
      <c r="AD7" s="22">
        <f t="shared" si="4"/>
        <v>0.83333333333333337</v>
      </c>
      <c r="AE7" s="22">
        <f t="shared" si="5"/>
        <v>0.76271186440677963</v>
      </c>
      <c r="AF7" s="24">
        <f t="shared" si="6"/>
        <v>0.58389261744966447</v>
      </c>
      <c r="AG7" s="24">
        <f t="shared" si="7"/>
        <v>0.79487179487179482</v>
      </c>
      <c r="AH7" s="24">
        <f t="shared" si="8"/>
        <v>0.8970588235294118</v>
      </c>
      <c r="AI7" s="24">
        <f t="shared" si="9"/>
        <v>0.72463768115942029</v>
      </c>
      <c r="AJ7" s="24">
        <f t="shared" si="10"/>
        <v>0.77094972067039103</v>
      </c>
      <c r="AK7" s="3">
        <f t="shared" si="11"/>
        <v>0.68316831683168322</v>
      </c>
      <c r="AL7" s="3">
        <f t="shared" si="12"/>
        <v>0.87878787878787878</v>
      </c>
      <c r="AM7" s="3">
        <f t="shared" si="13"/>
        <v>0.93506493506493504</v>
      </c>
      <c r="AN7" s="3">
        <f t="shared" si="14"/>
        <v>0.94545454545454544</v>
      </c>
      <c r="AO7" s="3">
        <f t="shared" si="15"/>
        <v>0.86746987951807231</v>
      </c>
    </row>
    <row r="8" spans="1:42" ht="12.75" customHeight="1" x14ac:dyDescent="0.2">
      <c r="A8" s="25">
        <v>9802</v>
      </c>
      <c r="E8" s="25">
        <v>33</v>
      </c>
      <c r="K8" s="182"/>
      <c r="L8" s="3"/>
      <c r="M8" s="3"/>
      <c r="O8" s="3">
        <f>E8/D7</f>
        <v>0.75</v>
      </c>
      <c r="P8" s="21">
        <v>43</v>
      </c>
      <c r="Q8" s="22">
        <f t="shared" si="0"/>
        <v>0.86</v>
      </c>
      <c r="R8" s="3">
        <f t="shared" si="1"/>
        <v>0.14000000000000001</v>
      </c>
      <c r="S8" s="25">
        <v>9702</v>
      </c>
      <c r="T8" s="3">
        <f>L43</f>
        <v>0.34759358288770054</v>
      </c>
      <c r="Z8" s="23" t="s">
        <v>39</v>
      </c>
      <c r="AA8" s="22">
        <f>E8/D7</f>
        <v>0.75</v>
      </c>
      <c r="AB8" s="22">
        <f t="shared" si="2"/>
        <v>0.88349514563106801</v>
      </c>
      <c r="AC8" s="22">
        <f t="shared" si="3"/>
        <v>0.68888888888888888</v>
      </c>
      <c r="AD8" s="22">
        <f t="shared" si="4"/>
        <v>0.83448275862068966</v>
      </c>
      <c r="AE8" s="22">
        <f t="shared" si="5"/>
        <v>0.64444444444444449</v>
      </c>
      <c r="AF8" s="24">
        <f t="shared" si="6"/>
        <v>0.86206896551724133</v>
      </c>
      <c r="AG8" s="24">
        <f t="shared" si="7"/>
        <v>0.95161290322580649</v>
      </c>
      <c r="AH8" s="24">
        <f t="shared" si="8"/>
        <v>0.93442622950819676</v>
      </c>
      <c r="AI8" s="24">
        <f t="shared" si="9"/>
        <v>0.86</v>
      </c>
      <c r="AJ8" s="24">
        <f t="shared" si="10"/>
        <v>0.83333333333333337</v>
      </c>
      <c r="AK8" s="3">
        <f t="shared" si="11"/>
        <v>0.85507246376811596</v>
      </c>
      <c r="AL8" s="3">
        <f t="shared" si="12"/>
        <v>1</v>
      </c>
      <c r="AM8" s="3">
        <f t="shared" si="13"/>
        <v>0.70833333333333337</v>
      </c>
      <c r="AN8" s="3">
        <f t="shared" si="14"/>
        <v>0.89423076923076927</v>
      </c>
    </row>
    <row r="9" spans="1:42" ht="12.75" customHeight="1" x14ac:dyDescent="0.2">
      <c r="A9" s="25">
        <v>9901</v>
      </c>
      <c r="F9" s="25">
        <v>31</v>
      </c>
      <c r="K9" s="182"/>
      <c r="L9" s="3"/>
      <c r="M9" s="3"/>
      <c r="O9" s="3">
        <f>F9/E8</f>
        <v>0.93939393939393945</v>
      </c>
      <c r="P9" s="21">
        <v>39</v>
      </c>
      <c r="Q9" s="22">
        <f t="shared" si="0"/>
        <v>0.90697674418604646</v>
      </c>
      <c r="R9" s="3">
        <f t="shared" si="1"/>
        <v>9.3023255813953543E-2</v>
      </c>
      <c r="S9" s="25">
        <v>9801</v>
      </c>
      <c r="T9" s="3">
        <f>L68</f>
        <v>0.15151515151515152</v>
      </c>
      <c r="Z9" s="23" t="s">
        <v>40</v>
      </c>
      <c r="AA9" s="22">
        <f>F9/E8</f>
        <v>0.93939393939393945</v>
      </c>
      <c r="AB9" s="22">
        <f t="shared" si="2"/>
        <v>0.94505494505494503</v>
      </c>
      <c r="AC9" s="22">
        <f t="shared" si="3"/>
        <v>0.967741935483871</v>
      </c>
      <c r="AD9" s="22">
        <f t="shared" si="4"/>
        <v>0.93388429752066116</v>
      </c>
      <c r="AE9" s="22">
        <f t="shared" si="5"/>
        <v>0.89655172413793105</v>
      </c>
      <c r="AF9" s="24">
        <f t="shared" si="6"/>
        <v>1.6533333333333333</v>
      </c>
      <c r="AG9" s="24">
        <f t="shared" si="7"/>
        <v>0.98305084745762716</v>
      </c>
      <c r="AH9" s="24">
        <f t="shared" si="8"/>
        <v>0.92982456140350878</v>
      </c>
      <c r="AI9" s="24">
        <f t="shared" si="9"/>
        <v>0.83720930232558144</v>
      </c>
      <c r="AJ9" s="24">
        <f t="shared" si="10"/>
        <v>0.95652173913043481</v>
      </c>
      <c r="AK9" s="3">
        <f t="shared" si="11"/>
        <v>1</v>
      </c>
      <c r="AL9" s="3">
        <f t="shared" si="12"/>
        <v>0.84482758620689657</v>
      </c>
      <c r="AM9" s="3">
        <f t="shared" si="13"/>
        <v>0.88235294117647056</v>
      </c>
    </row>
    <row r="10" spans="1:42" ht="12.75" customHeight="1" x14ac:dyDescent="0.2">
      <c r="A10" s="25">
        <v>9902</v>
      </c>
      <c r="G10" s="25">
        <v>29</v>
      </c>
      <c r="K10" s="182"/>
      <c r="L10" s="3"/>
      <c r="M10" s="3"/>
      <c r="O10" s="3">
        <f>G10/F9</f>
        <v>0.93548387096774188</v>
      </c>
      <c r="P10" s="21">
        <v>36</v>
      </c>
      <c r="Q10" s="22">
        <f t="shared" si="0"/>
        <v>0.92307692307692313</v>
      </c>
      <c r="R10" s="3">
        <f t="shared" si="1"/>
        <v>7.6923076923076872E-2</v>
      </c>
      <c r="S10" s="25">
        <v>9802</v>
      </c>
      <c r="T10" s="3">
        <f>L92</f>
        <v>0.42592592592592593</v>
      </c>
      <c r="Z10" s="23" t="s">
        <v>41</v>
      </c>
      <c r="AA10" s="22">
        <f>G10/F9</f>
        <v>0.93548387096774188</v>
      </c>
      <c r="AB10" s="22">
        <f t="shared" si="2"/>
        <v>0.90697674418604646</v>
      </c>
      <c r="AC10" s="22">
        <f t="shared" si="3"/>
        <v>0.9</v>
      </c>
      <c r="AD10" s="22">
        <f t="shared" si="4"/>
        <v>0.99115044247787609</v>
      </c>
      <c r="AE10" s="22">
        <f t="shared" si="5"/>
        <v>0.92307692307692313</v>
      </c>
      <c r="AF10" s="24">
        <f t="shared" si="6"/>
        <v>0.54838709677419351</v>
      </c>
      <c r="AG10" s="24">
        <f t="shared" si="7"/>
        <v>0.96551724137931039</v>
      </c>
      <c r="AH10" s="24">
        <f t="shared" si="8"/>
        <v>0.95283018867924529</v>
      </c>
      <c r="AI10" s="24">
        <f t="shared" si="9"/>
        <v>1</v>
      </c>
      <c r="AJ10" s="24">
        <f t="shared" si="10"/>
        <v>1</v>
      </c>
      <c r="AK10" s="3">
        <f t="shared" si="11"/>
        <v>0.74576271186440679</v>
      </c>
      <c r="AL10" s="3">
        <f t="shared" si="12"/>
        <v>0.94897959183673475</v>
      </c>
      <c r="AM10" s="3" t="s">
        <v>27</v>
      </c>
    </row>
    <row r="11" spans="1:42" ht="12.75" customHeight="1" x14ac:dyDescent="0.2">
      <c r="A11" s="28" t="s">
        <v>14</v>
      </c>
      <c r="H11" s="25">
        <v>28</v>
      </c>
      <c r="K11" s="182"/>
      <c r="L11" s="3"/>
      <c r="M11" s="3"/>
      <c r="O11" s="3">
        <f>H11/G10</f>
        <v>0.96551724137931039</v>
      </c>
      <c r="P11" s="21">
        <v>36</v>
      </c>
      <c r="Q11" s="22">
        <f t="shared" si="0"/>
        <v>1</v>
      </c>
      <c r="R11" s="3">
        <f t="shared" si="1"/>
        <v>0</v>
      </c>
      <c r="S11" s="25">
        <v>9901</v>
      </c>
      <c r="T11" s="3">
        <f>L113</f>
        <v>0.1834862385321101</v>
      </c>
      <c r="Z11" s="26" t="s">
        <v>42</v>
      </c>
      <c r="AA11" s="24">
        <f>H11/G10</f>
        <v>0.96551724137931039</v>
      </c>
      <c r="AB11" s="22">
        <f t="shared" si="2"/>
        <v>0.96153846153846156</v>
      </c>
      <c r="AC11" s="22">
        <f t="shared" si="3"/>
        <v>1</v>
      </c>
      <c r="AD11" s="22">
        <f t="shared" si="4"/>
        <v>1.0089285714285714</v>
      </c>
      <c r="AE11" s="22">
        <f t="shared" si="5"/>
        <v>1</v>
      </c>
      <c r="AF11" s="24">
        <f t="shared" si="6"/>
        <v>1.0441176470588236</v>
      </c>
      <c r="AG11" s="24">
        <f t="shared" si="7"/>
        <v>1</v>
      </c>
      <c r="AH11" s="24">
        <f t="shared" si="8"/>
        <v>1</v>
      </c>
      <c r="AI11" s="24">
        <f t="shared" si="9"/>
        <v>1</v>
      </c>
      <c r="AJ11" s="24">
        <f t="shared" si="10"/>
        <v>1</v>
      </c>
      <c r="AK11" s="3">
        <f t="shared" si="11"/>
        <v>1</v>
      </c>
      <c r="AL11" s="3" t="s">
        <v>27</v>
      </c>
      <c r="AM11" s="3" t="s">
        <v>27</v>
      </c>
    </row>
    <row r="12" spans="1:42" ht="12.75" customHeight="1" x14ac:dyDescent="0.2">
      <c r="A12" s="28" t="s">
        <v>15</v>
      </c>
      <c r="I12" s="25">
        <v>27</v>
      </c>
      <c r="K12" s="182"/>
      <c r="L12" s="3"/>
      <c r="M12" s="3"/>
      <c r="O12" s="3">
        <f>I12/H11</f>
        <v>0.9642857142857143</v>
      </c>
      <c r="P12" s="21">
        <v>35</v>
      </c>
      <c r="Q12" s="22">
        <f t="shared" si="0"/>
        <v>0.97222222222222221</v>
      </c>
      <c r="R12" s="3">
        <f t="shared" si="1"/>
        <v>2.777777777777779E-2</v>
      </c>
      <c r="S12" s="25">
        <v>9902</v>
      </c>
      <c r="T12" s="3">
        <f>L135</f>
        <v>0.24615384615384617</v>
      </c>
      <c r="Z12" s="26" t="s">
        <v>43</v>
      </c>
      <c r="AA12" s="24">
        <f>I12/H11</f>
        <v>0.9642857142857143</v>
      </c>
      <c r="AB12" s="22">
        <f t="shared" si="2"/>
        <v>0.97333333333333338</v>
      </c>
      <c r="AC12" s="22">
        <f t="shared" si="3"/>
        <v>0.85185185185185186</v>
      </c>
      <c r="AD12" s="22">
        <f t="shared" si="4"/>
        <v>1.0442477876106195</v>
      </c>
      <c r="AE12" s="22">
        <f t="shared" si="5"/>
        <v>0.95833333333333337</v>
      </c>
      <c r="AF12" s="24">
        <f t="shared" si="6"/>
        <v>0.94366197183098588</v>
      </c>
      <c r="AG12" s="24">
        <f t="shared" si="7"/>
        <v>1</v>
      </c>
      <c r="AH12" s="24">
        <f t="shared" si="8"/>
        <v>1</v>
      </c>
      <c r="AI12" s="24">
        <f t="shared" si="9"/>
        <v>0.94444444444444442</v>
      </c>
      <c r="AJ12" s="24">
        <f t="shared" si="10"/>
        <v>1</v>
      </c>
      <c r="AK12" s="3" t="s">
        <v>27</v>
      </c>
    </row>
    <row r="13" spans="1:42" ht="12.75" customHeight="1" x14ac:dyDescent="0.2">
      <c r="A13" s="28" t="s">
        <v>16</v>
      </c>
      <c r="J13" s="25">
        <v>27</v>
      </c>
      <c r="K13" s="182">
        <v>25</v>
      </c>
      <c r="L13" s="3"/>
      <c r="M13" s="3"/>
      <c r="O13" s="3">
        <f>J13/I12</f>
        <v>1</v>
      </c>
      <c r="P13" s="21">
        <v>35</v>
      </c>
      <c r="Q13" s="22">
        <f t="shared" si="0"/>
        <v>1</v>
      </c>
      <c r="R13" s="3">
        <f t="shared" si="1"/>
        <v>0</v>
      </c>
      <c r="S13" s="27" t="s">
        <v>14</v>
      </c>
      <c r="T13" s="3">
        <f>L155</f>
        <v>0.30687830687830686</v>
      </c>
      <c r="Z13" s="26" t="s">
        <v>44</v>
      </c>
      <c r="AA13" s="24">
        <f>J13/I12</f>
        <v>1</v>
      </c>
      <c r="AB13" s="22">
        <f t="shared" si="2"/>
        <v>1</v>
      </c>
      <c r="AC13" s="22">
        <f t="shared" si="3"/>
        <v>1.0869565217391304</v>
      </c>
      <c r="AD13" s="22">
        <f t="shared" si="4"/>
        <v>0.94915254237288138</v>
      </c>
      <c r="AE13" s="22">
        <f t="shared" si="5"/>
        <v>1</v>
      </c>
      <c r="AF13" s="24">
        <f t="shared" si="6"/>
        <v>1</v>
      </c>
      <c r="AG13" s="24">
        <f t="shared" si="7"/>
        <v>1</v>
      </c>
      <c r="AH13" s="24">
        <f t="shared" si="8"/>
        <v>1</v>
      </c>
      <c r="AI13" s="24">
        <f t="shared" si="9"/>
        <v>1</v>
      </c>
      <c r="AJ13" s="24" t="s">
        <v>27</v>
      </c>
    </row>
    <row r="14" spans="1:42" ht="12.75" customHeight="1" x14ac:dyDescent="0.2">
      <c r="A14" s="28" t="s">
        <v>17</v>
      </c>
      <c r="J14" s="25">
        <v>8</v>
      </c>
      <c r="K14" s="182">
        <v>6</v>
      </c>
      <c r="L14" s="3"/>
      <c r="M14" s="3"/>
      <c r="O14" s="3"/>
      <c r="P14" s="21">
        <v>9</v>
      </c>
      <c r="Q14" s="22">
        <f t="shared" si="0"/>
        <v>0.25714285714285712</v>
      </c>
      <c r="R14" s="3">
        <f t="shared" si="1"/>
        <v>0.74285714285714288</v>
      </c>
      <c r="S14" s="27" t="s">
        <v>15</v>
      </c>
      <c r="T14" s="3">
        <f>L177</f>
        <v>0.33445945945945948</v>
      </c>
    </row>
    <row r="15" spans="1:42" ht="12.75" customHeight="1" x14ac:dyDescent="0.2">
      <c r="A15" s="28" t="s">
        <v>18</v>
      </c>
      <c r="J15" s="25">
        <v>3</v>
      </c>
      <c r="K15" s="182">
        <v>3</v>
      </c>
      <c r="L15" s="3"/>
      <c r="M15" s="3"/>
      <c r="O15" s="3"/>
      <c r="P15" s="21">
        <v>3</v>
      </c>
      <c r="Q15" s="22">
        <f t="shared" si="0"/>
        <v>0.33333333333333331</v>
      </c>
      <c r="R15" s="3">
        <f t="shared" si="1"/>
        <v>0.66666666666666674</v>
      </c>
      <c r="S15" s="27" t="s">
        <v>16</v>
      </c>
      <c r="T15" s="3">
        <f>L200</f>
        <v>0.23026315789473684</v>
      </c>
    </row>
    <row r="16" spans="1:42" ht="12.75" customHeight="1" x14ac:dyDescent="0.2">
      <c r="A16" s="28" t="s">
        <v>19</v>
      </c>
      <c r="J16" s="25">
        <v>1</v>
      </c>
      <c r="K16" s="182">
        <v>1</v>
      </c>
      <c r="L16" s="3"/>
      <c r="M16" s="3"/>
      <c r="O16" s="3"/>
      <c r="P16" s="21">
        <v>1</v>
      </c>
      <c r="Q16" s="22">
        <f t="shared" si="0"/>
        <v>0.33333333333333331</v>
      </c>
      <c r="R16" s="3">
        <f t="shared" si="1"/>
        <v>0.66666666666666674</v>
      </c>
      <c r="S16" s="27" t="s">
        <v>17</v>
      </c>
      <c r="T16" s="3">
        <f>L219</f>
        <v>0.33660130718954251</v>
      </c>
    </row>
    <row r="17" spans="1:42" ht="12.75" customHeight="1" x14ac:dyDescent="0.2">
      <c r="A17" s="28" t="s">
        <v>20</v>
      </c>
      <c r="K17" s="182"/>
      <c r="L17" s="3"/>
      <c r="M17" s="3"/>
      <c r="N17" s="3"/>
      <c r="O17" s="3"/>
      <c r="S17" s="27" t="s">
        <v>18</v>
      </c>
      <c r="T17" s="3">
        <f>L236</f>
        <v>0.18681318681318682</v>
      </c>
    </row>
    <row r="18" spans="1:42" ht="12.75" customHeight="1" x14ac:dyDescent="0.2">
      <c r="A18" s="28" t="s">
        <v>21</v>
      </c>
      <c r="K18" s="182"/>
      <c r="L18" s="3"/>
      <c r="M18" s="3"/>
      <c r="N18" s="3"/>
      <c r="O18" s="3"/>
      <c r="S18" s="27" t="s">
        <v>19</v>
      </c>
      <c r="T18" s="3">
        <f>L254</f>
        <v>0.31899641577060933</v>
      </c>
    </row>
    <row r="19" spans="1:42" ht="12.75" customHeight="1" x14ac:dyDescent="0.2">
      <c r="A19" s="28" t="s">
        <v>22</v>
      </c>
      <c r="K19" s="182"/>
      <c r="L19" s="3"/>
      <c r="M19" s="3"/>
      <c r="N19" s="3"/>
      <c r="O19" s="3"/>
      <c r="S19" s="27" t="s">
        <v>20</v>
      </c>
    </row>
    <row r="20" spans="1:42" ht="12.75" customHeight="1" x14ac:dyDescent="0.2">
      <c r="A20" s="28"/>
      <c r="J20" s="50" t="s">
        <v>33</v>
      </c>
      <c r="K20" s="199">
        <f>SUM(K13:K16)</f>
        <v>35</v>
      </c>
      <c r="L20" s="3">
        <f>K13/B5</f>
        <v>0.32051282051282054</v>
      </c>
      <c r="M20" s="3">
        <f>K20/B5</f>
        <v>0.44871794871794873</v>
      </c>
      <c r="N20" s="3">
        <f>M20-L20</f>
        <v>0.12820512820512819</v>
      </c>
      <c r="O20" s="3"/>
      <c r="S20" s="27" t="s">
        <v>21</v>
      </c>
    </row>
    <row r="21" spans="1:42" ht="12.75" customHeight="1" x14ac:dyDescent="0.2">
      <c r="L21" s="3"/>
      <c r="M21" s="3"/>
      <c r="O21" s="3"/>
      <c r="S21" s="27" t="s">
        <v>22</v>
      </c>
    </row>
    <row r="22" spans="1:42" ht="12.75" customHeight="1" x14ac:dyDescent="0.2">
      <c r="A22" s="32" t="s">
        <v>34</v>
      </c>
      <c r="B22" s="32"/>
      <c r="C22" s="32"/>
      <c r="D22" s="33"/>
      <c r="E22" s="33"/>
      <c r="F22" s="25">
        <f>((K13*9)+(K14*10)+(K15*11)+(K16*12)+(K17*13))/35</f>
        <v>9.4285714285714288</v>
      </c>
      <c r="L22" s="3"/>
      <c r="M22" s="3"/>
      <c r="O22" s="3"/>
      <c r="P22" s="35"/>
      <c r="Z22" s="2"/>
      <c r="AA22" s="8" t="s">
        <v>35</v>
      </c>
      <c r="AB22" s="8"/>
      <c r="AC22" s="8"/>
      <c r="AD22" s="8"/>
      <c r="AE22" s="8"/>
      <c r="AF22" s="8"/>
      <c r="AG22" s="8"/>
      <c r="AH22" s="8"/>
      <c r="AI22" s="8"/>
      <c r="AJ22" s="8"/>
    </row>
    <row r="23" spans="1:42" ht="12.75" customHeight="1" x14ac:dyDescent="0.2">
      <c r="A23" s="32"/>
      <c r="B23" s="32"/>
      <c r="C23" s="32"/>
      <c r="D23" s="33"/>
      <c r="E23" s="33"/>
      <c r="H23" s="121"/>
      <c r="L23" s="3"/>
      <c r="M23" s="3"/>
      <c r="O23" s="3"/>
      <c r="AA23" s="283" t="s">
        <v>12</v>
      </c>
      <c r="AB23" s="282"/>
      <c r="AC23" s="282"/>
      <c r="AD23" s="282"/>
      <c r="AE23" s="282"/>
      <c r="AF23" s="282"/>
      <c r="AG23" s="282"/>
      <c r="AH23" s="282"/>
      <c r="AI23" s="282"/>
      <c r="AJ23" s="282"/>
    </row>
    <row r="24" spans="1:42" ht="12.75" customHeight="1" x14ac:dyDescent="0.2">
      <c r="A24" s="2" t="s">
        <v>36</v>
      </c>
      <c r="D24" s="122" t="s">
        <v>125</v>
      </c>
      <c r="L24" s="3"/>
      <c r="M24" s="3"/>
      <c r="O24" s="3"/>
      <c r="Z24" s="18" t="s">
        <v>13</v>
      </c>
      <c r="AA24" s="1">
        <v>9701</v>
      </c>
      <c r="AB24" s="19">
        <v>9702</v>
      </c>
      <c r="AC24" s="19">
        <v>9801</v>
      </c>
      <c r="AD24" s="19">
        <v>9802</v>
      </c>
      <c r="AE24" s="19">
        <v>9901</v>
      </c>
      <c r="AF24" s="19">
        <v>9902</v>
      </c>
      <c r="AG24" s="20" t="s">
        <v>14</v>
      </c>
      <c r="AH24" s="20" t="s">
        <v>15</v>
      </c>
      <c r="AI24" s="20" t="s">
        <v>16</v>
      </c>
      <c r="AJ24" s="20" t="s">
        <v>17</v>
      </c>
      <c r="AK24" s="20" t="s">
        <v>18</v>
      </c>
      <c r="AL24" s="20" t="s">
        <v>19</v>
      </c>
      <c r="AM24" s="20" t="s">
        <v>20</v>
      </c>
      <c r="AN24" s="20" t="s">
        <v>21</v>
      </c>
      <c r="AO24" s="20" t="s">
        <v>22</v>
      </c>
      <c r="AP24" s="20" t="s">
        <v>23</v>
      </c>
    </row>
    <row r="25" spans="1:42" ht="25.5" customHeight="1" x14ac:dyDescent="0.2">
      <c r="B25" s="285" t="s">
        <v>2</v>
      </c>
      <c r="C25" s="286"/>
      <c r="D25" s="286"/>
      <c r="E25" s="286"/>
      <c r="F25" s="286"/>
      <c r="G25" s="286"/>
      <c r="H25" s="286"/>
      <c r="I25" s="286"/>
      <c r="J25" s="286"/>
      <c r="L25" s="7" t="s">
        <v>3</v>
      </c>
      <c r="M25" s="7" t="s">
        <v>4</v>
      </c>
      <c r="N25" s="49" t="s">
        <v>5</v>
      </c>
      <c r="O25" s="7" t="s">
        <v>6</v>
      </c>
      <c r="P25" s="6" t="s">
        <v>7</v>
      </c>
      <c r="Q25" s="6" t="s">
        <v>8</v>
      </c>
      <c r="R25" s="7" t="s">
        <v>9</v>
      </c>
      <c r="Z25" s="23" t="s">
        <v>37</v>
      </c>
      <c r="AA25" s="22">
        <f t="shared" ref="AA25:AA32" si="16">Q6</f>
        <v>0.75641025641025639</v>
      </c>
      <c r="AB25" s="22">
        <f t="shared" ref="AB25:AB32" si="17">Q28</f>
        <v>0.76470588235294112</v>
      </c>
      <c r="AC25" s="22">
        <f t="shared" ref="AC25:AC32" si="18">Q51</f>
        <v>0.64646464646464652</v>
      </c>
      <c r="AD25" s="22">
        <f t="shared" ref="AD25:AD32" si="19">Q75</f>
        <v>0.81944444444444442</v>
      </c>
      <c r="AE25" s="22">
        <f t="shared" ref="AE25:AE32" si="20">Q99</f>
        <v>0.56880733944954132</v>
      </c>
      <c r="AF25" s="22">
        <f t="shared" ref="AF25:AF32" si="21">Q120</f>
        <v>0.58461538461538465</v>
      </c>
      <c r="AG25" s="22">
        <f t="shared" ref="AG25:AG32" si="22">Q142</f>
        <v>0.42857142857142855</v>
      </c>
      <c r="AH25" s="22">
        <f t="shared" ref="AH25:AH32" si="23">Q162</f>
        <v>0.45945945945945948</v>
      </c>
      <c r="AI25" s="22">
        <f t="shared" ref="AI25:AI32" si="24">Q186</f>
        <v>0.46052631578947367</v>
      </c>
      <c r="AJ25" s="22">
        <f t="shared" ref="AJ25:AJ31" si="25">Q206</f>
        <v>0.58823529411764708</v>
      </c>
      <c r="AK25" s="22">
        <f t="shared" ref="AK25:AK30" si="26">Q224</f>
        <v>0.55494505494505497</v>
      </c>
      <c r="AL25" s="22">
        <f t="shared" ref="AL25:AL29" si="27">Q241</f>
        <v>0.48028673835125446</v>
      </c>
      <c r="AM25" s="22">
        <f t="shared" ref="AM25:AM28" si="28">Q259</f>
        <v>0.5</v>
      </c>
      <c r="AN25" s="22">
        <f t="shared" ref="AN25:AN27" si="29">Q279</f>
        <v>0.71794871794871795</v>
      </c>
      <c r="AO25" s="22">
        <f t="shared" ref="AO25:AO26" si="30">Q298</f>
        <v>0.55128205128205132</v>
      </c>
      <c r="AP25" s="22">
        <f>Q316</f>
        <v>0.66666666666666663</v>
      </c>
    </row>
    <row r="26" spans="1:42" ht="12.75" customHeight="1" x14ac:dyDescent="0.2">
      <c r="A26" s="50" t="s">
        <v>10</v>
      </c>
      <c r="B26" s="51">
        <v>1</v>
      </c>
      <c r="C26" s="51">
        <v>2</v>
      </c>
      <c r="D26" s="51">
        <v>3</v>
      </c>
      <c r="E26" s="51">
        <v>4</v>
      </c>
      <c r="F26" s="51">
        <v>5</v>
      </c>
      <c r="G26" s="51">
        <v>6</v>
      </c>
      <c r="H26" s="51">
        <v>7</v>
      </c>
      <c r="I26" s="51">
        <v>8</v>
      </c>
      <c r="J26" s="51">
        <v>9</v>
      </c>
      <c r="K26" s="187" t="s">
        <v>11</v>
      </c>
      <c r="L26" s="3"/>
      <c r="M26" s="3"/>
      <c r="O26" s="3"/>
      <c r="P26" s="14"/>
      <c r="Q26" s="14"/>
      <c r="R26" s="3"/>
      <c r="Z26" s="23" t="s">
        <v>38</v>
      </c>
      <c r="AA26" s="22">
        <f t="shared" si="16"/>
        <v>0.84745762711864403</v>
      </c>
      <c r="AB26" s="22">
        <f t="shared" si="17"/>
        <v>0.93006993006993011</v>
      </c>
      <c r="AC26" s="22">
        <f t="shared" si="18"/>
        <v>0.984375</v>
      </c>
      <c r="AD26" s="22">
        <f t="shared" si="19"/>
        <v>0.96045197740112997</v>
      </c>
      <c r="AE26" s="22">
        <f t="shared" si="20"/>
        <v>0.967741935483871</v>
      </c>
      <c r="AF26" s="22">
        <f t="shared" si="21"/>
        <v>0.92763157894736847</v>
      </c>
      <c r="AG26" s="22">
        <f t="shared" si="22"/>
        <v>0.95061728395061729</v>
      </c>
      <c r="AH26" s="22">
        <f t="shared" si="23"/>
        <v>0.94852941176470584</v>
      </c>
      <c r="AI26" s="22">
        <f t="shared" si="24"/>
        <v>0.95714285714285718</v>
      </c>
      <c r="AJ26" s="22">
        <f t="shared" si="25"/>
        <v>0.92222222222222228</v>
      </c>
      <c r="AK26" s="22">
        <f t="shared" si="26"/>
        <v>0.8910891089108911</v>
      </c>
      <c r="AL26" s="22">
        <f t="shared" si="27"/>
        <v>0.94029850746268662</v>
      </c>
      <c r="AM26" s="22">
        <f t="shared" si="28"/>
        <v>1.2051282051282051</v>
      </c>
      <c r="AN26" s="22">
        <f t="shared" si="29"/>
        <v>0.9821428571428571</v>
      </c>
      <c r="AO26" s="22">
        <f t="shared" si="30"/>
        <v>0.95348837209302328</v>
      </c>
    </row>
    <row r="27" spans="1:42" ht="12.75" customHeight="1" x14ac:dyDescent="0.2">
      <c r="A27" s="25">
        <v>9702</v>
      </c>
      <c r="B27" s="25">
        <v>187</v>
      </c>
      <c r="K27" s="182"/>
      <c r="L27" s="3"/>
      <c r="M27" s="3"/>
      <c r="O27" s="3"/>
      <c r="P27" s="17">
        <f>B27</f>
        <v>187</v>
      </c>
      <c r="Q27" s="14"/>
      <c r="R27" s="3"/>
      <c r="Z27" s="23" t="s">
        <v>39</v>
      </c>
      <c r="AA27" s="22">
        <f t="shared" si="16"/>
        <v>0.86</v>
      </c>
      <c r="AB27" s="22">
        <f t="shared" si="17"/>
        <v>0.96240601503759393</v>
      </c>
      <c r="AC27" s="22">
        <f t="shared" si="18"/>
        <v>0.88888888888888884</v>
      </c>
      <c r="AD27" s="22">
        <f t="shared" si="19"/>
        <v>0.92941176470588238</v>
      </c>
      <c r="AE27" s="22">
        <f t="shared" si="20"/>
        <v>0.8833333333333333</v>
      </c>
      <c r="AF27" s="22">
        <f t="shared" si="21"/>
        <v>0.94326241134751776</v>
      </c>
      <c r="AG27" s="22">
        <f t="shared" si="22"/>
        <v>0.94805194805194803</v>
      </c>
      <c r="AH27" s="22">
        <f t="shared" si="23"/>
        <v>0.97674418604651159</v>
      </c>
      <c r="AI27" s="22">
        <f t="shared" si="24"/>
        <v>0.91044776119402981</v>
      </c>
      <c r="AJ27" s="22">
        <f t="shared" si="25"/>
        <v>0.96987951807228912</v>
      </c>
      <c r="AK27" s="22">
        <f t="shared" si="26"/>
        <v>0.84444444444444444</v>
      </c>
      <c r="AL27" s="22">
        <f t="shared" si="27"/>
        <v>1.3809523809523809</v>
      </c>
      <c r="AM27" s="22">
        <f t="shared" si="28"/>
        <v>0.68085106382978722</v>
      </c>
      <c r="AN27" s="22">
        <f t="shared" si="29"/>
        <v>0.96363636363636362</v>
      </c>
      <c r="AO27" s="22" t="s">
        <v>27</v>
      </c>
    </row>
    <row r="28" spans="1:42" ht="12.75" customHeight="1" x14ac:dyDescent="0.2">
      <c r="A28" s="25">
        <v>9801</v>
      </c>
      <c r="B28" s="25">
        <v>3</v>
      </c>
      <c r="C28" s="25">
        <v>140</v>
      </c>
      <c r="K28" s="182"/>
      <c r="L28" s="3"/>
      <c r="M28" s="3"/>
      <c r="O28" s="3">
        <f>C28/B27</f>
        <v>0.74866310160427807</v>
      </c>
      <c r="P28" s="21">
        <v>143</v>
      </c>
      <c r="Q28" s="22">
        <f t="shared" ref="Q28:Q39" si="31">P28/P27</f>
        <v>0.76470588235294112</v>
      </c>
      <c r="R28" s="3">
        <f t="shared" ref="R28:R39" si="32">100%-Q28</f>
        <v>0.23529411764705888</v>
      </c>
      <c r="Z28" s="23" t="s">
        <v>40</v>
      </c>
      <c r="AA28" s="22">
        <f t="shared" si="16"/>
        <v>0.90697674418604646</v>
      </c>
      <c r="AB28" s="22">
        <f t="shared" si="17"/>
        <v>0.9453125</v>
      </c>
      <c r="AC28" s="22">
        <f t="shared" si="18"/>
        <v>0.875</v>
      </c>
      <c r="AD28" s="22">
        <f t="shared" si="19"/>
        <v>0.92405063291139244</v>
      </c>
      <c r="AE28" s="22">
        <f t="shared" si="20"/>
        <v>1</v>
      </c>
      <c r="AF28" s="22">
        <f t="shared" si="21"/>
        <v>0.99248120300751874</v>
      </c>
      <c r="AG28" s="22">
        <f t="shared" si="22"/>
        <v>1.0136986301369864</v>
      </c>
      <c r="AH28" s="22">
        <f t="shared" si="23"/>
        <v>0.94444444444444442</v>
      </c>
      <c r="AI28" s="22">
        <f t="shared" si="24"/>
        <v>0.93442622950819676</v>
      </c>
      <c r="AJ28" s="22">
        <f t="shared" si="25"/>
        <v>0.94409937888198758</v>
      </c>
      <c r="AK28" s="22">
        <f t="shared" si="26"/>
        <v>1.2763157894736843</v>
      </c>
      <c r="AL28" s="22">
        <f t="shared" si="27"/>
        <v>0.62068965517241381</v>
      </c>
      <c r="AM28" s="22">
        <f t="shared" si="28"/>
        <v>0.96875</v>
      </c>
    </row>
    <row r="29" spans="1:42" ht="12.75" customHeight="1" x14ac:dyDescent="0.2">
      <c r="A29" s="25">
        <v>9802</v>
      </c>
      <c r="D29" s="25">
        <v>103</v>
      </c>
      <c r="K29" s="182"/>
      <c r="L29" s="3"/>
      <c r="M29" s="3"/>
      <c r="O29" s="3">
        <f>D29/C28</f>
        <v>0.73571428571428577</v>
      </c>
      <c r="P29" s="21">
        <v>133</v>
      </c>
      <c r="Q29" s="22">
        <f t="shared" si="31"/>
        <v>0.93006993006993011</v>
      </c>
      <c r="R29" s="3">
        <f t="shared" si="32"/>
        <v>6.9930069930069894E-2</v>
      </c>
      <c r="Z29" s="23" t="s">
        <v>41</v>
      </c>
      <c r="AA29" s="22">
        <f t="shared" si="16"/>
        <v>0.92307692307692313</v>
      </c>
      <c r="AB29" s="22">
        <f t="shared" si="17"/>
        <v>0.95041322314049592</v>
      </c>
      <c r="AC29" s="22">
        <f t="shared" si="18"/>
        <v>0.95918367346938771</v>
      </c>
      <c r="AD29" s="22">
        <f t="shared" si="19"/>
        <v>1</v>
      </c>
      <c r="AE29" s="22">
        <f t="shared" si="20"/>
        <v>0.90566037735849059</v>
      </c>
      <c r="AF29" s="22">
        <f t="shared" si="21"/>
        <v>0.93939393939393945</v>
      </c>
      <c r="AG29" s="22">
        <f t="shared" si="22"/>
        <v>0.93243243243243246</v>
      </c>
      <c r="AH29" s="22">
        <f t="shared" si="23"/>
        <v>0.98319327731092432</v>
      </c>
      <c r="AI29" s="22">
        <f t="shared" si="24"/>
        <v>0.92982456140350878</v>
      </c>
      <c r="AJ29" s="22">
        <f t="shared" si="25"/>
        <v>0.92105263157894735</v>
      </c>
      <c r="AK29" s="22">
        <f t="shared" si="26"/>
        <v>0.68041237113402064</v>
      </c>
      <c r="AL29" s="22">
        <f t="shared" si="27"/>
        <v>1.0092592592592593</v>
      </c>
      <c r="AM29" s="22" t="s">
        <v>27</v>
      </c>
    </row>
    <row r="30" spans="1:42" ht="12.75" customHeight="1" x14ac:dyDescent="0.2">
      <c r="A30" s="25">
        <v>9901</v>
      </c>
      <c r="E30" s="25">
        <v>91</v>
      </c>
      <c r="K30" s="182"/>
      <c r="L30" s="3"/>
      <c r="M30" s="3"/>
      <c r="O30" s="3">
        <f>E30/D29</f>
        <v>0.88349514563106801</v>
      </c>
      <c r="P30" s="21">
        <v>128</v>
      </c>
      <c r="Q30" s="22">
        <f t="shared" si="31"/>
        <v>0.96240601503759393</v>
      </c>
      <c r="R30" s="3">
        <f t="shared" si="32"/>
        <v>3.7593984962406068E-2</v>
      </c>
      <c r="Z30" s="26" t="s">
        <v>42</v>
      </c>
      <c r="AA30" s="22">
        <f t="shared" si="16"/>
        <v>1</v>
      </c>
      <c r="AB30" s="22">
        <f t="shared" si="17"/>
        <v>0.9652173913043478</v>
      </c>
      <c r="AC30" s="22">
        <f t="shared" si="18"/>
        <v>0.93617021276595747</v>
      </c>
      <c r="AD30" s="22">
        <f t="shared" si="19"/>
        <v>1.0068493150684932</v>
      </c>
      <c r="AE30" s="22">
        <f t="shared" si="20"/>
        <v>0.9375</v>
      </c>
      <c r="AF30" s="22">
        <f t="shared" si="21"/>
        <v>0.967741935483871</v>
      </c>
      <c r="AG30" s="22">
        <f t="shared" si="22"/>
        <v>1.0289855072463767</v>
      </c>
      <c r="AH30" s="22">
        <f t="shared" si="23"/>
        <v>0.99145299145299148</v>
      </c>
      <c r="AI30" s="22">
        <f t="shared" si="24"/>
        <v>1.2452830188679245</v>
      </c>
      <c r="AJ30" s="22">
        <f t="shared" si="25"/>
        <v>1.0214285714285714</v>
      </c>
      <c r="AK30" s="22">
        <f t="shared" si="26"/>
        <v>0.9242424242424242</v>
      </c>
      <c r="AL30" s="22" t="s">
        <v>27</v>
      </c>
      <c r="AM30" s="22" t="s">
        <v>27</v>
      </c>
    </row>
    <row r="31" spans="1:42" ht="12.75" customHeight="1" x14ac:dyDescent="0.2">
      <c r="A31" s="25">
        <v>9902</v>
      </c>
      <c r="F31" s="25">
        <v>86</v>
      </c>
      <c r="K31" s="182"/>
      <c r="L31" s="3"/>
      <c r="M31" s="3"/>
      <c r="O31" s="3">
        <f>F31/E30</f>
        <v>0.94505494505494503</v>
      </c>
      <c r="P31" s="21">
        <v>121</v>
      </c>
      <c r="Q31" s="22">
        <f t="shared" si="31"/>
        <v>0.9453125</v>
      </c>
      <c r="R31" s="3">
        <f t="shared" si="32"/>
        <v>5.46875E-2</v>
      </c>
      <c r="Z31" s="26" t="s">
        <v>43</v>
      </c>
      <c r="AA31" s="22">
        <f t="shared" si="16"/>
        <v>0.97222222222222221</v>
      </c>
      <c r="AB31" s="22">
        <f t="shared" si="17"/>
        <v>0.99099099099099097</v>
      </c>
      <c r="AC31" s="22">
        <f t="shared" si="18"/>
        <v>1.0227272727272727</v>
      </c>
      <c r="AD31" s="22">
        <f t="shared" si="19"/>
        <v>0.99319727891156462</v>
      </c>
      <c r="AE31" s="22">
        <f t="shared" si="20"/>
        <v>0.97777777777777775</v>
      </c>
      <c r="AF31" s="22">
        <f t="shared" si="21"/>
        <v>0.97499999999999998</v>
      </c>
      <c r="AG31" s="22">
        <f t="shared" si="22"/>
        <v>1.0140845070422535</v>
      </c>
      <c r="AH31" s="22">
        <f t="shared" si="23"/>
        <v>1.4051724137931034</v>
      </c>
      <c r="AI31" s="22">
        <f t="shared" si="24"/>
        <v>0.74242424242424243</v>
      </c>
      <c r="AJ31" s="22">
        <f t="shared" si="25"/>
        <v>0.99300699300699302</v>
      </c>
    </row>
    <row r="32" spans="1:42" ht="12.75" customHeight="1" x14ac:dyDescent="0.2">
      <c r="A32" s="28" t="s">
        <v>14</v>
      </c>
      <c r="G32" s="25">
        <v>78</v>
      </c>
      <c r="K32" s="182"/>
      <c r="L32" s="3"/>
      <c r="M32" s="3"/>
      <c r="O32" s="3">
        <f>G32/F31</f>
        <v>0.90697674418604646</v>
      </c>
      <c r="P32" s="21">
        <v>115</v>
      </c>
      <c r="Q32" s="22">
        <f t="shared" si="31"/>
        <v>0.95041322314049592</v>
      </c>
      <c r="R32" s="3">
        <f t="shared" si="32"/>
        <v>4.9586776859504078E-2</v>
      </c>
      <c r="Z32" s="26" t="s">
        <v>44</v>
      </c>
      <c r="AA32" s="22">
        <f t="shared" si="16"/>
        <v>1</v>
      </c>
      <c r="AB32" s="22">
        <f t="shared" si="17"/>
        <v>0.98181818181818181</v>
      </c>
      <c r="AC32" s="22">
        <f t="shared" si="18"/>
        <v>0.97777777777777775</v>
      </c>
      <c r="AD32" s="22">
        <f t="shared" si="19"/>
        <v>0.97945205479452058</v>
      </c>
      <c r="AE32" s="22">
        <f t="shared" si="20"/>
        <v>0.95454545454545459</v>
      </c>
      <c r="AF32" s="22">
        <f t="shared" si="21"/>
        <v>0.98290598290598286</v>
      </c>
      <c r="AG32" s="22">
        <f t="shared" si="22"/>
        <v>1.2222222222222223</v>
      </c>
      <c r="AH32" s="22">
        <f t="shared" si="23"/>
        <v>0.69938650306748462</v>
      </c>
      <c r="AI32" s="22">
        <f t="shared" si="24"/>
        <v>1.0204081632653061</v>
      </c>
      <c r="AJ32" s="22" t="s">
        <v>27</v>
      </c>
    </row>
    <row r="33" spans="1:42" ht="12.75" customHeight="1" x14ac:dyDescent="0.2">
      <c r="A33" s="28" t="s">
        <v>15</v>
      </c>
      <c r="H33" s="25">
        <v>75</v>
      </c>
      <c r="K33" s="182"/>
      <c r="L33" s="3"/>
      <c r="M33" s="3"/>
      <c r="O33" s="3">
        <f>H33/G32</f>
        <v>0.96153846153846156</v>
      </c>
      <c r="P33" s="21">
        <v>111</v>
      </c>
      <c r="Q33" s="22">
        <f t="shared" si="31"/>
        <v>0.9652173913043478</v>
      </c>
      <c r="R33" s="3">
        <f t="shared" si="32"/>
        <v>3.4782608695652195E-2</v>
      </c>
      <c r="S33" s="2" t="s">
        <v>4</v>
      </c>
    </row>
    <row r="34" spans="1:42" ht="12.75" customHeight="1" x14ac:dyDescent="0.2">
      <c r="A34" s="28" t="s">
        <v>16</v>
      </c>
      <c r="I34" s="25">
        <v>73</v>
      </c>
      <c r="K34" s="182"/>
      <c r="L34" s="3"/>
      <c r="M34" s="3"/>
      <c r="O34" s="3">
        <f>I34/H33</f>
        <v>0.97333333333333338</v>
      </c>
      <c r="P34" s="21">
        <v>110</v>
      </c>
      <c r="Q34" s="22">
        <f t="shared" si="31"/>
        <v>0.99099099099099097</v>
      </c>
      <c r="R34" s="3">
        <f t="shared" si="32"/>
        <v>9.009009009009028E-3</v>
      </c>
      <c r="S34" s="25">
        <v>9701</v>
      </c>
      <c r="T34" s="37">
        <f>M20</f>
        <v>0.44871794871794873</v>
      </c>
    </row>
    <row r="35" spans="1:42" ht="12.75" customHeight="1" x14ac:dyDescent="0.2">
      <c r="A35" s="28" t="s">
        <v>17</v>
      </c>
      <c r="J35" s="25">
        <v>73</v>
      </c>
      <c r="K35" s="182">
        <v>65</v>
      </c>
      <c r="L35" s="3"/>
      <c r="M35" s="3"/>
      <c r="O35" s="3">
        <f>J35/I34</f>
        <v>1</v>
      </c>
      <c r="P35" s="21">
        <v>108</v>
      </c>
      <c r="Q35" s="22">
        <f t="shared" si="31"/>
        <v>0.98181818181818181</v>
      </c>
      <c r="R35" s="3">
        <f t="shared" si="32"/>
        <v>1.8181818181818188E-2</v>
      </c>
      <c r="S35" s="25">
        <v>9702</v>
      </c>
      <c r="T35" s="37">
        <f>M43</f>
        <v>0.55614973262032086</v>
      </c>
    </row>
    <row r="36" spans="1:42" ht="12.75" customHeight="1" x14ac:dyDescent="0.2">
      <c r="A36" s="28" t="s">
        <v>18</v>
      </c>
      <c r="J36" s="25">
        <v>22</v>
      </c>
      <c r="K36" s="182">
        <v>11</v>
      </c>
      <c r="L36" s="3"/>
      <c r="M36" s="3"/>
      <c r="O36" s="3"/>
      <c r="P36" s="21">
        <v>42</v>
      </c>
      <c r="Q36" s="22">
        <f t="shared" si="31"/>
        <v>0.3888888888888889</v>
      </c>
      <c r="R36" s="3">
        <f t="shared" si="32"/>
        <v>0.61111111111111116</v>
      </c>
      <c r="S36" s="25">
        <v>9801</v>
      </c>
      <c r="T36" s="37">
        <f>M68</f>
        <v>0.36363636363636365</v>
      </c>
    </row>
    <row r="37" spans="1:42" ht="12.75" customHeight="1" x14ac:dyDescent="0.2">
      <c r="A37" s="28" t="s">
        <v>19</v>
      </c>
      <c r="J37" s="25">
        <v>9</v>
      </c>
      <c r="K37" s="182">
        <v>18</v>
      </c>
      <c r="L37" s="3"/>
      <c r="M37" s="3"/>
      <c r="O37" s="3"/>
      <c r="P37" s="21">
        <v>19</v>
      </c>
      <c r="Q37" s="22">
        <f t="shared" si="31"/>
        <v>0.45238095238095238</v>
      </c>
      <c r="R37" s="3">
        <f t="shared" si="32"/>
        <v>0.54761904761904767</v>
      </c>
      <c r="S37" s="25">
        <v>9802</v>
      </c>
      <c r="T37" s="37">
        <f>M92</f>
        <v>0.60185185185185186</v>
      </c>
    </row>
    <row r="38" spans="1:42" ht="12.75" customHeight="1" x14ac:dyDescent="0.2">
      <c r="A38" s="28" t="s">
        <v>20</v>
      </c>
      <c r="J38" s="25">
        <v>2</v>
      </c>
      <c r="K38" s="182">
        <v>8</v>
      </c>
      <c r="L38" s="3"/>
      <c r="M38" s="3"/>
      <c r="N38" s="3"/>
      <c r="O38" s="3"/>
      <c r="P38" s="21">
        <v>6</v>
      </c>
      <c r="Q38" s="22">
        <f t="shared" si="31"/>
        <v>0.31578947368421051</v>
      </c>
      <c r="R38" s="3">
        <f t="shared" si="32"/>
        <v>0.68421052631578949</v>
      </c>
      <c r="S38" s="25">
        <v>9901</v>
      </c>
      <c r="T38" s="3">
        <f>M113</f>
        <v>0.3669724770642202</v>
      </c>
    </row>
    <row r="39" spans="1:42" ht="12.75" customHeight="1" x14ac:dyDescent="0.2">
      <c r="A39" s="28" t="s">
        <v>21</v>
      </c>
      <c r="J39" s="25">
        <v>2</v>
      </c>
      <c r="K39" s="182">
        <v>1</v>
      </c>
      <c r="L39" s="3"/>
      <c r="M39" s="3"/>
      <c r="N39" s="3"/>
      <c r="O39" s="3"/>
      <c r="P39" s="21">
        <v>3</v>
      </c>
      <c r="Q39" s="22">
        <f t="shared" si="31"/>
        <v>0.5</v>
      </c>
      <c r="R39" s="3">
        <f t="shared" si="32"/>
        <v>0.5</v>
      </c>
      <c r="S39" s="25">
        <v>9902</v>
      </c>
      <c r="T39" s="3">
        <f>M135</f>
        <v>0.43076923076923079</v>
      </c>
    </row>
    <row r="40" spans="1:42" ht="12.75" customHeight="1" x14ac:dyDescent="0.2">
      <c r="A40" s="28" t="s">
        <v>22</v>
      </c>
      <c r="K40" s="182"/>
      <c r="L40" s="3"/>
      <c r="M40" s="3"/>
      <c r="N40" s="3"/>
      <c r="O40" s="3"/>
      <c r="P40" s="21"/>
      <c r="Q40" s="22"/>
      <c r="R40" s="3"/>
      <c r="S40" s="27" t="s">
        <v>14</v>
      </c>
      <c r="T40" s="3">
        <f>M155</f>
        <v>0.38095238095238093</v>
      </c>
    </row>
    <row r="41" spans="1:42" ht="12.75" customHeight="1" x14ac:dyDescent="0.2">
      <c r="A41" s="28" t="s">
        <v>23</v>
      </c>
      <c r="J41" s="25">
        <v>1</v>
      </c>
      <c r="K41" s="182"/>
      <c r="L41" s="3"/>
      <c r="M41" s="3"/>
      <c r="N41" s="3"/>
      <c r="O41" s="3"/>
      <c r="P41" s="21"/>
      <c r="Q41" s="22"/>
      <c r="R41" s="3"/>
      <c r="S41" s="27" t="s">
        <v>15</v>
      </c>
      <c r="T41" s="3">
        <f>M177</f>
        <v>0.38175675675675674</v>
      </c>
    </row>
    <row r="42" spans="1:42" ht="12.75" customHeight="1" x14ac:dyDescent="0.2">
      <c r="A42" s="28" t="s">
        <v>48</v>
      </c>
      <c r="J42" s="25">
        <v>2</v>
      </c>
      <c r="K42" s="182">
        <v>1</v>
      </c>
      <c r="L42" s="3"/>
      <c r="M42" s="3"/>
      <c r="N42" s="3"/>
      <c r="O42" s="3"/>
      <c r="P42" s="21">
        <v>2</v>
      </c>
      <c r="Q42" s="22"/>
      <c r="R42" s="3"/>
      <c r="S42" s="27" t="s">
        <v>16</v>
      </c>
      <c r="T42" s="3">
        <f>M200</f>
        <v>0.31578947368421051</v>
      </c>
    </row>
    <row r="43" spans="1:42" ht="12.75" customHeight="1" x14ac:dyDescent="0.2">
      <c r="J43" s="2" t="s">
        <v>126</v>
      </c>
      <c r="K43" s="182">
        <f>SUM(K35:K42)</f>
        <v>104</v>
      </c>
      <c r="L43" s="3">
        <f>K35/B27</f>
        <v>0.34759358288770054</v>
      </c>
      <c r="M43" s="3">
        <f>K43/B27</f>
        <v>0.55614973262032086</v>
      </c>
      <c r="N43" s="3">
        <f>M43-L43</f>
        <v>0.20855614973262032</v>
      </c>
      <c r="O43" s="3"/>
      <c r="S43" s="27" t="s">
        <v>17</v>
      </c>
      <c r="T43" s="3">
        <f>M219</f>
        <v>0.42810457516339867</v>
      </c>
      <c r="Z43" s="2"/>
      <c r="AA43" s="8" t="s">
        <v>45</v>
      </c>
      <c r="AB43" s="8"/>
      <c r="AC43" s="8"/>
      <c r="AD43" s="8"/>
      <c r="AE43" s="8"/>
      <c r="AF43" s="8"/>
      <c r="AG43" s="8"/>
      <c r="AH43" s="8"/>
      <c r="AI43" s="8"/>
      <c r="AJ43" s="8"/>
    </row>
    <row r="44" spans="1:42" ht="12.75" customHeight="1" x14ac:dyDescent="0.2">
      <c r="L44" s="3"/>
      <c r="M44" s="3"/>
      <c r="O44" s="3"/>
      <c r="S44" s="27" t="s">
        <v>18</v>
      </c>
      <c r="T44" s="3">
        <f>M236</f>
        <v>0.2857142857142857</v>
      </c>
      <c r="AA44" s="283" t="s">
        <v>12</v>
      </c>
      <c r="AB44" s="282"/>
      <c r="AC44" s="282"/>
      <c r="AD44" s="282"/>
      <c r="AE44" s="282"/>
      <c r="AF44" s="282"/>
      <c r="AG44" s="282"/>
      <c r="AH44" s="282"/>
      <c r="AI44" s="282"/>
      <c r="AJ44" s="282"/>
    </row>
    <row r="45" spans="1:42" ht="12.75" customHeight="1" x14ac:dyDescent="0.2">
      <c r="A45" s="32" t="s">
        <v>34</v>
      </c>
      <c r="B45" s="32"/>
      <c r="C45" s="32"/>
      <c r="D45" s="33"/>
      <c r="E45" s="33"/>
      <c r="F45" s="25">
        <f>((K35*9)+(K36*10)+(K37*11)+(K38*12)+(K39*13))/K43</f>
        <v>9.634615384615385</v>
      </c>
      <c r="L45" s="3"/>
      <c r="M45" s="3"/>
      <c r="O45" s="3"/>
      <c r="S45" s="27" t="s">
        <v>19</v>
      </c>
      <c r="T45" s="3">
        <f>M254</f>
        <v>0.35842293906810035</v>
      </c>
      <c r="Z45" s="18" t="s">
        <v>13</v>
      </c>
      <c r="AA45" s="1">
        <v>9701</v>
      </c>
      <c r="AB45" s="19">
        <v>9702</v>
      </c>
      <c r="AC45" s="19">
        <v>9801</v>
      </c>
      <c r="AD45" s="19">
        <v>9802</v>
      </c>
      <c r="AE45" s="19">
        <v>9901</v>
      </c>
      <c r="AF45" s="19">
        <v>9902</v>
      </c>
      <c r="AG45" s="20" t="s">
        <v>14</v>
      </c>
      <c r="AH45" s="20" t="s">
        <v>15</v>
      </c>
      <c r="AI45" s="20" t="s">
        <v>16</v>
      </c>
      <c r="AJ45" s="20" t="s">
        <v>17</v>
      </c>
      <c r="AK45" s="20" t="s">
        <v>18</v>
      </c>
      <c r="AL45" s="20" t="s">
        <v>19</v>
      </c>
      <c r="AM45" s="20" t="s">
        <v>20</v>
      </c>
      <c r="AN45" s="20" t="s">
        <v>21</v>
      </c>
      <c r="AO45" s="20" t="s">
        <v>22</v>
      </c>
      <c r="AP45" s="20" t="s">
        <v>23</v>
      </c>
    </row>
    <row r="46" spans="1:42" ht="12.75" customHeight="1" x14ac:dyDescent="0.2">
      <c r="L46" s="3"/>
      <c r="M46" s="3"/>
      <c r="O46" s="3"/>
      <c r="Z46" s="23" t="s">
        <v>37</v>
      </c>
      <c r="AA46" s="22">
        <f t="shared" ref="AA46:AA52" si="33">R6</f>
        <v>0.24358974358974361</v>
      </c>
      <c r="AB46" s="22">
        <f t="shared" ref="AB46:AB52" si="34">R28</f>
        <v>0.23529411764705888</v>
      </c>
      <c r="AC46" s="22">
        <f t="shared" ref="AC46:AC52" si="35">R51</f>
        <v>0.35353535353535348</v>
      </c>
      <c r="AD46" s="22">
        <f t="shared" ref="AD46:AD52" si="36">R75</f>
        <v>0.18055555555555558</v>
      </c>
      <c r="AE46" s="22">
        <f t="shared" ref="AE46:AE52" si="37">R99</f>
        <v>0.43119266055045868</v>
      </c>
      <c r="AF46" s="22">
        <f t="shared" ref="AF46:AF52" si="38">R120</f>
        <v>0.41538461538461535</v>
      </c>
      <c r="AG46" s="22">
        <f t="shared" ref="AG46:AG52" si="39">R142</f>
        <v>0.5714285714285714</v>
      </c>
      <c r="AH46" s="22">
        <f t="shared" ref="AH46:AH52" si="40">R162</f>
        <v>0.54054054054054057</v>
      </c>
      <c r="AI46" s="22">
        <f t="shared" ref="AI46:AI52" si="41">R186</f>
        <v>0.53947368421052633</v>
      </c>
      <c r="AJ46" s="22">
        <f t="shared" ref="AJ46:AJ52" si="42">R206</f>
        <v>0.41176470588235292</v>
      </c>
      <c r="AK46" s="3">
        <f t="shared" ref="AK46:AK51" si="43">R224</f>
        <v>0.44505494505494503</v>
      </c>
      <c r="AL46" s="3">
        <f t="shared" ref="AL46:AL50" si="44">R241</f>
        <v>0.51971326164874554</v>
      </c>
      <c r="AM46" s="3">
        <f t="shared" ref="AM46:AM49" si="45">R259</f>
        <v>0.5</v>
      </c>
      <c r="AN46" s="3">
        <f t="shared" ref="AN46:AN48" si="46">R279</f>
        <v>0.28205128205128205</v>
      </c>
      <c r="AO46" s="3">
        <f t="shared" ref="AO46:AO47" si="47">R298</f>
        <v>0.44871794871794868</v>
      </c>
      <c r="AP46" s="3">
        <f>R316</f>
        <v>0.33333333333333337</v>
      </c>
    </row>
    <row r="47" spans="1:42" ht="12.75" customHeight="1" x14ac:dyDescent="0.3">
      <c r="A47" s="38" t="s">
        <v>46</v>
      </c>
      <c r="L47" s="3"/>
      <c r="M47" s="3"/>
      <c r="O47" s="3"/>
      <c r="Z47" s="23" t="s">
        <v>38</v>
      </c>
      <c r="AA47" s="22">
        <f t="shared" si="33"/>
        <v>0.15254237288135597</v>
      </c>
      <c r="AB47" s="22">
        <f t="shared" si="34"/>
        <v>6.9930069930069894E-2</v>
      </c>
      <c r="AC47" s="22">
        <f t="shared" si="35"/>
        <v>1.5625E-2</v>
      </c>
      <c r="AD47" s="22">
        <f t="shared" si="36"/>
        <v>3.9548022598870025E-2</v>
      </c>
      <c r="AE47" s="22">
        <f t="shared" si="37"/>
        <v>3.2258064516129004E-2</v>
      </c>
      <c r="AF47" s="22">
        <f t="shared" si="38"/>
        <v>7.2368421052631526E-2</v>
      </c>
      <c r="AG47" s="22">
        <f t="shared" si="39"/>
        <v>4.9382716049382713E-2</v>
      </c>
      <c r="AH47" s="22">
        <f t="shared" si="40"/>
        <v>5.1470588235294157E-2</v>
      </c>
      <c r="AI47" s="22">
        <f t="shared" si="41"/>
        <v>4.2857142857142816E-2</v>
      </c>
      <c r="AJ47" s="22">
        <f t="shared" si="42"/>
        <v>7.7777777777777724E-2</v>
      </c>
      <c r="AK47" s="3">
        <f t="shared" si="43"/>
        <v>0.1089108910891089</v>
      </c>
      <c r="AL47" s="3">
        <f t="shared" si="44"/>
        <v>5.9701492537313383E-2</v>
      </c>
      <c r="AM47" s="3">
        <f t="shared" si="45"/>
        <v>-0.20512820512820507</v>
      </c>
      <c r="AN47" s="3">
        <f t="shared" si="46"/>
        <v>1.7857142857142905E-2</v>
      </c>
      <c r="AO47" s="3">
        <f t="shared" si="47"/>
        <v>4.6511627906976716E-2</v>
      </c>
      <c r="AP47" s="3" t="s">
        <v>27</v>
      </c>
    </row>
    <row r="48" spans="1:42" ht="25.5" customHeight="1" x14ac:dyDescent="0.2">
      <c r="B48" s="285" t="s">
        <v>2</v>
      </c>
      <c r="C48" s="286"/>
      <c r="D48" s="286"/>
      <c r="E48" s="286"/>
      <c r="F48" s="286"/>
      <c r="G48" s="286"/>
      <c r="H48" s="286"/>
      <c r="I48" s="286"/>
      <c r="J48" s="286"/>
      <c r="L48" s="7" t="s">
        <v>3</v>
      </c>
      <c r="M48" s="7" t="s">
        <v>4</v>
      </c>
      <c r="N48" s="49" t="s">
        <v>5</v>
      </c>
      <c r="O48" s="7" t="s">
        <v>6</v>
      </c>
      <c r="P48" s="6" t="s">
        <v>7</v>
      </c>
      <c r="Q48" s="6" t="s">
        <v>8</v>
      </c>
      <c r="R48" s="7" t="s">
        <v>9</v>
      </c>
      <c r="S48" s="27" t="s">
        <v>20</v>
      </c>
      <c r="Z48" s="23" t="s">
        <v>39</v>
      </c>
      <c r="AA48" s="22">
        <f t="shared" si="33"/>
        <v>0.14000000000000001</v>
      </c>
      <c r="AB48" s="22">
        <f t="shared" si="34"/>
        <v>3.7593984962406068E-2</v>
      </c>
      <c r="AC48" s="22">
        <f t="shared" si="35"/>
        <v>0.11111111111111116</v>
      </c>
      <c r="AD48" s="22">
        <f t="shared" si="36"/>
        <v>7.0588235294117618E-2</v>
      </c>
      <c r="AE48" s="22">
        <f t="shared" si="37"/>
        <v>0.1166666666666667</v>
      </c>
      <c r="AF48" s="22">
        <f t="shared" si="38"/>
        <v>5.673758865248224E-2</v>
      </c>
      <c r="AG48" s="22">
        <f t="shared" si="39"/>
        <v>5.1948051948051965E-2</v>
      </c>
      <c r="AH48" s="22">
        <f t="shared" si="40"/>
        <v>2.3255813953488413E-2</v>
      </c>
      <c r="AI48" s="22">
        <f t="shared" si="41"/>
        <v>8.9552238805970186E-2</v>
      </c>
      <c r="AJ48" s="22">
        <f t="shared" si="42"/>
        <v>3.0120481927710885E-2</v>
      </c>
      <c r="AK48" s="3">
        <f t="shared" si="43"/>
        <v>0.15555555555555556</v>
      </c>
      <c r="AL48" s="3">
        <f t="shared" si="44"/>
        <v>-0.38095238095238093</v>
      </c>
      <c r="AM48" s="3">
        <f t="shared" si="45"/>
        <v>0.31914893617021278</v>
      </c>
      <c r="AN48" s="3">
        <f t="shared" si="46"/>
        <v>3.6363636363636376E-2</v>
      </c>
      <c r="AO48" s="3" t="s">
        <v>27</v>
      </c>
    </row>
    <row r="49" spans="1:52" ht="12.75" customHeight="1" x14ac:dyDescent="0.2">
      <c r="A49" s="50" t="s">
        <v>10</v>
      </c>
      <c r="B49" s="51">
        <v>1</v>
      </c>
      <c r="C49" s="51">
        <v>2</v>
      </c>
      <c r="D49" s="51">
        <v>3</v>
      </c>
      <c r="E49" s="51">
        <v>4</v>
      </c>
      <c r="F49" s="51">
        <v>5</v>
      </c>
      <c r="G49" s="51">
        <v>6</v>
      </c>
      <c r="H49" s="51">
        <v>7</v>
      </c>
      <c r="I49" s="51">
        <v>8</v>
      </c>
      <c r="J49" s="51">
        <v>9</v>
      </c>
      <c r="K49" s="187" t="s">
        <v>11</v>
      </c>
      <c r="L49" s="3"/>
      <c r="M49" s="3"/>
      <c r="O49" s="3"/>
      <c r="P49" s="14"/>
      <c r="Q49" s="14"/>
      <c r="R49" s="3"/>
      <c r="S49" s="27" t="s">
        <v>21</v>
      </c>
      <c r="Z49" s="23" t="s">
        <v>40</v>
      </c>
      <c r="AA49" s="22">
        <f t="shared" si="33"/>
        <v>9.3023255813953543E-2</v>
      </c>
      <c r="AB49" s="22">
        <f t="shared" si="34"/>
        <v>5.46875E-2</v>
      </c>
      <c r="AC49" s="22">
        <f t="shared" si="35"/>
        <v>0.125</v>
      </c>
      <c r="AD49" s="22">
        <f t="shared" si="36"/>
        <v>7.5949367088607556E-2</v>
      </c>
      <c r="AE49" s="22">
        <f t="shared" si="37"/>
        <v>0</v>
      </c>
      <c r="AF49" s="22">
        <f t="shared" si="38"/>
        <v>7.5187969924812581E-3</v>
      </c>
      <c r="AG49" s="22">
        <f t="shared" si="39"/>
        <v>-1.3698630136986356E-2</v>
      </c>
      <c r="AH49" s="22">
        <f t="shared" si="40"/>
        <v>5.555555555555558E-2</v>
      </c>
      <c r="AI49" s="22">
        <f t="shared" si="41"/>
        <v>6.557377049180324E-2</v>
      </c>
      <c r="AJ49" s="22">
        <f t="shared" si="42"/>
        <v>5.5900621118012417E-2</v>
      </c>
      <c r="AK49" s="3">
        <f t="shared" si="43"/>
        <v>-0.27631578947368429</v>
      </c>
      <c r="AL49" s="3">
        <f t="shared" si="44"/>
        <v>0.37931034482758619</v>
      </c>
      <c r="AM49" s="3">
        <f t="shared" si="45"/>
        <v>3.125E-2</v>
      </c>
      <c r="AN49" s="3" t="s">
        <v>27</v>
      </c>
      <c r="AO49" s="3" t="s">
        <v>27</v>
      </c>
    </row>
    <row r="50" spans="1:52" ht="12.75" customHeight="1" x14ac:dyDescent="0.2">
      <c r="A50" s="25">
        <v>9801</v>
      </c>
      <c r="B50" s="25">
        <v>99</v>
      </c>
      <c r="K50" s="199"/>
      <c r="L50" s="3"/>
      <c r="M50" s="3"/>
      <c r="O50" s="3"/>
      <c r="P50" s="17">
        <f>B50</f>
        <v>99</v>
      </c>
      <c r="Q50" s="14"/>
      <c r="R50" s="3"/>
      <c r="S50" s="27" t="s">
        <v>22</v>
      </c>
      <c r="Z50" s="23" t="s">
        <v>41</v>
      </c>
      <c r="AA50" s="22">
        <f t="shared" si="33"/>
        <v>7.6923076923076872E-2</v>
      </c>
      <c r="AB50" s="22">
        <f t="shared" si="34"/>
        <v>4.9586776859504078E-2</v>
      </c>
      <c r="AC50" s="22">
        <f t="shared" si="35"/>
        <v>4.081632653061229E-2</v>
      </c>
      <c r="AD50" s="22">
        <f t="shared" si="36"/>
        <v>0</v>
      </c>
      <c r="AE50" s="22">
        <f t="shared" si="37"/>
        <v>9.4339622641509413E-2</v>
      </c>
      <c r="AF50" s="22">
        <f t="shared" si="38"/>
        <v>6.0606060606060552E-2</v>
      </c>
      <c r="AG50" s="22">
        <f t="shared" si="39"/>
        <v>6.7567567567567544E-2</v>
      </c>
      <c r="AH50" s="22">
        <f t="shared" si="40"/>
        <v>1.6806722689075682E-2</v>
      </c>
      <c r="AI50" s="22">
        <f t="shared" si="41"/>
        <v>7.0175438596491224E-2</v>
      </c>
      <c r="AJ50" s="22">
        <f t="shared" si="42"/>
        <v>7.8947368421052655E-2</v>
      </c>
      <c r="AK50" s="3">
        <f t="shared" si="43"/>
        <v>0.31958762886597936</v>
      </c>
      <c r="AL50" s="3">
        <f t="shared" si="44"/>
        <v>-9.2592592592593004E-3</v>
      </c>
      <c r="AM50" s="3" t="s">
        <v>27</v>
      </c>
    </row>
    <row r="51" spans="1:52" ht="12.75" customHeight="1" x14ac:dyDescent="0.2">
      <c r="A51" s="25">
        <v>9802</v>
      </c>
      <c r="C51" s="25">
        <v>64</v>
      </c>
      <c r="K51" s="199"/>
      <c r="L51" s="3"/>
      <c r="M51" s="3"/>
      <c r="O51" s="3">
        <f>C51/B50</f>
        <v>0.64646464646464652</v>
      </c>
      <c r="P51" s="21">
        <v>64</v>
      </c>
      <c r="Q51" s="22">
        <f t="shared" ref="Q51:Q61" si="48">P51/P50</f>
        <v>0.64646464646464652</v>
      </c>
      <c r="R51" s="3">
        <f t="shared" ref="R51:R61" si="49">100%-Q51</f>
        <v>0.35353535353535348</v>
      </c>
      <c r="Z51" s="26" t="s">
        <v>42</v>
      </c>
      <c r="AA51" s="22">
        <f t="shared" si="33"/>
        <v>0</v>
      </c>
      <c r="AB51" s="22">
        <f t="shared" si="34"/>
        <v>3.4782608695652195E-2</v>
      </c>
      <c r="AC51" s="22">
        <f t="shared" si="35"/>
        <v>6.3829787234042534E-2</v>
      </c>
      <c r="AD51" s="22">
        <f t="shared" si="36"/>
        <v>-6.8493150684931781E-3</v>
      </c>
      <c r="AE51" s="22">
        <f t="shared" si="37"/>
        <v>6.25E-2</v>
      </c>
      <c r="AF51" s="22">
        <f t="shared" si="38"/>
        <v>3.2258064516129004E-2</v>
      </c>
      <c r="AG51" s="22">
        <f t="shared" si="39"/>
        <v>-2.8985507246376718E-2</v>
      </c>
      <c r="AH51" s="22">
        <f t="shared" si="40"/>
        <v>8.5470085470085166E-3</v>
      </c>
      <c r="AI51" s="22">
        <f t="shared" si="41"/>
        <v>-0.24528301886792447</v>
      </c>
      <c r="AJ51" s="22">
        <f t="shared" si="42"/>
        <v>-2.1428571428571352E-2</v>
      </c>
      <c r="AK51" s="3">
        <f t="shared" si="43"/>
        <v>7.5757575757575801E-2</v>
      </c>
      <c r="AL51" s="3" t="s">
        <v>27</v>
      </c>
    </row>
    <row r="52" spans="1:52" ht="12.75" customHeight="1" x14ac:dyDescent="0.2">
      <c r="A52" s="25">
        <v>9901</v>
      </c>
      <c r="D52" s="25">
        <v>45</v>
      </c>
      <c r="K52" s="199"/>
      <c r="L52" s="3"/>
      <c r="M52" s="3"/>
      <c r="O52" s="3">
        <f>D52/C51</f>
        <v>0.703125</v>
      </c>
      <c r="P52" s="21">
        <v>63</v>
      </c>
      <c r="Q52" s="22">
        <f t="shared" si="48"/>
        <v>0.984375</v>
      </c>
      <c r="R52" s="3">
        <f t="shared" si="49"/>
        <v>1.5625E-2</v>
      </c>
      <c r="Z52" s="26" t="s">
        <v>43</v>
      </c>
      <c r="AA52" s="22">
        <f t="shared" si="33"/>
        <v>2.777777777777779E-2</v>
      </c>
      <c r="AB52" s="22">
        <f t="shared" si="34"/>
        <v>9.009009009009028E-3</v>
      </c>
      <c r="AC52" s="22">
        <f t="shared" si="35"/>
        <v>-2.2727272727272707E-2</v>
      </c>
      <c r="AD52" s="22">
        <f t="shared" si="36"/>
        <v>6.8027210884353817E-3</v>
      </c>
      <c r="AE52" s="22">
        <f t="shared" si="37"/>
        <v>2.2222222222222254E-2</v>
      </c>
      <c r="AF52" s="22">
        <f t="shared" si="38"/>
        <v>2.5000000000000022E-2</v>
      </c>
      <c r="AG52" s="22">
        <f t="shared" si="39"/>
        <v>-1.4084507042253502E-2</v>
      </c>
      <c r="AH52" s="22">
        <f t="shared" si="40"/>
        <v>-0.40517241379310343</v>
      </c>
      <c r="AI52" s="22">
        <f t="shared" si="41"/>
        <v>0.25757575757575757</v>
      </c>
      <c r="AJ52" s="22">
        <f t="shared" si="42"/>
        <v>6.9930069930069783E-3</v>
      </c>
      <c r="AK52" s="3" t="s">
        <v>27</v>
      </c>
      <c r="AL52" s="3" t="s">
        <v>27</v>
      </c>
    </row>
    <row r="53" spans="1:52" ht="12.75" customHeight="1" x14ac:dyDescent="0.2">
      <c r="A53" s="25">
        <v>9902</v>
      </c>
      <c r="E53" s="25">
        <v>31</v>
      </c>
      <c r="K53" s="199"/>
      <c r="L53" s="3"/>
      <c r="M53" s="3"/>
      <c r="O53" s="3">
        <f>E53/D52</f>
        <v>0.68888888888888888</v>
      </c>
      <c r="P53" s="21">
        <v>56</v>
      </c>
      <c r="Q53" s="22">
        <f t="shared" si="48"/>
        <v>0.88888888888888884</v>
      </c>
      <c r="R53" s="3">
        <f t="shared" si="49"/>
        <v>0.11111111111111116</v>
      </c>
      <c r="Z53" s="26" t="s">
        <v>44</v>
      </c>
      <c r="AA53" s="22"/>
      <c r="AB53" s="22"/>
      <c r="AC53" s="22"/>
      <c r="AD53" s="22"/>
      <c r="AE53" s="24"/>
      <c r="AF53" s="24"/>
      <c r="AG53" s="24"/>
      <c r="AH53" s="24"/>
      <c r="AI53" s="24"/>
      <c r="AJ53" s="24"/>
    </row>
    <row r="54" spans="1:52" ht="12.75" customHeight="1" x14ac:dyDescent="0.2">
      <c r="A54" s="28" t="s">
        <v>14</v>
      </c>
      <c r="F54" s="25">
        <v>30</v>
      </c>
      <c r="K54" s="199"/>
      <c r="L54" s="3"/>
      <c r="M54" s="3"/>
      <c r="O54" s="3">
        <f>F54/E53</f>
        <v>0.967741935483871</v>
      </c>
      <c r="P54" s="21">
        <v>49</v>
      </c>
      <c r="Q54" s="22">
        <f t="shared" si="48"/>
        <v>0.875</v>
      </c>
      <c r="R54" s="3">
        <f t="shared" si="49"/>
        <v>0.125</v>
      </c>
      <c r="Z54" s="39"/>
      <c r="AA54" s="37"/>
      <c r="AB54" s="37"/>
      <c r="AC54" s="37"/>
      <c r="AD54" s="40"/>
      <c r="AE54" s="40"/>
      <c r="AF54" s="40"/>
      <c r="AG54" s="40"/>
      <c r="AH54" s="40"/>
      <c r="AI54" s="40"/>
      <c r="AJ54" s="40"/>
    </row>
    <row r="55" spans="1:52" ht="12.75" customHeight="1" x14ac:dyDescent="0.2">
      <c r="A55" s="28" t="s">
        <v>15</v>
      </c>
      <c r="G55" s="25">
        <v>27</v>
      </c>
      <c r="K55" s="199"/>
      <c r="L55" s="3"/>
      <c r="M55" s="3"/>
      <c r="O55" s="3">
        <f>G55/F54</f>
        <v>0.9</v>
      </c>
      <c r="P55" s="21">
        <v>47</v>
      </c>
      <c r="Q55" s="22">
        <f t="shared" si="48"/>
        <v>0.95918367346938771</v>
      </c>
      <c r="R55" s="3">
        <f t="shared" si="49"/>
        <v>4.081632653061229E-2</v>
      </c>
      <c r="Z55" s="28"/>
      <c r="AA55" s="37"/>
      <c r="AB55" s="37"/>
      <c r="AC55" s="40"/>
      <c r="AD55" s="40"/>
      <c r="AE55" s="40"/>
      <c r="AF55" s="40"/>
      <c r="AG55" s="40"/>
      <c r="AH55" s="40"/>
      <c r="AI55" s="40"/>
      <c r="AJ55" s="40"/>
    </row>
    <row r="56" spans="1:52" ht="12.75" customHeight="1" x14ac:dyDescent="0.2">
      <c r="A56" s="28" t="s">
        <v>16</v>
      </c>
      <c r="H56" s="25">
        <v>27</v>
      </c>
      <c r="K56" s="199"/>
      <c r="L56" s="3"/>
      <c r="M56" s="3"/>
      <c r="O56" s="3">
        <f>H56/G55</f>
        <v>1</v>
      </c>
      <c r="P56" s="21">
        <v>44</v>
      </c>
      <c r="Q56" s="22">
        <f t="shared" si="48"/>
        <v>0.93617021276595747</v>
      </c>
      <c r="R56" s="3">
        <f t="shared" si="49"/>
        <v>6.3829787234042534E-2</v>
      </c>
      <c r="Z56" s="28"/>
      <c r="AA56" s="37"/>
      <c r="AB56" s="40"/>
      <c r="AC56" s="40"/>
      <c r="AD56" s="40"/>
      <c r="AE56" s="40"/>
      <c r="AF56" s="40"/>
      <c r="AG56" s="40"/>
      <c r="AH56" s="40"/>
      <c r="AI56" s="40"/>
      <c r="AJ56" s="40"/>
    </row>
    <row r="57" spans="1:52" ht="12.75" customHeight="1" x14ac:dyDescent="0.2">
      <c r="A57" s="28" t="s">
        <v>17</v>
      </c>
      <c r="I57" s="25">
        <v>23</v>
      </c>
      <c r="K57" s="199"/>
      <c r="L57" s="3"/>
      <c r="M57" s="3"/>
      <c r="O57" s="3">
        <f>I57/H56</f>
        <v>0.85185185185185186</v>
      </c>
      <c r="P57" s="21">
        <v>45</v>
      </c>
      <c r="Q57" s="22">
        <f t="shared" si="48"/>
        <v>1.0227272727272727</v>
      </c>
      <c r="R57" s="3">
        <f t="shared" si="49"/>
        <v>-2.2727272727272707E-2</v>
      </c>
      <c r="Z57" s="29"/>
      <c r="AA57" s="8" t="s">
        <v>47</v>
      </c>
      <c r="AB57" s="37"/>
      <c r="AC57" s="37"/>
      <c r="AD57" s="37"/>
      <c r="AE57" s="37"/>
      <c r="AF57" s="37"/>
      <c r="AG57" s="37"/>
      <c r="AH57" s="37"/>
      <c r="AI57" s="37"/>
      <c r="AJ57" s="37"/>
    </row>
    <row r="58" spans="1:52" ht="12.75" customHeight="1" x14ac:dyDescent="0.2">
      <c r="A58" s="28" t="s">
        <v>18</v>
      </c>
      <c r="J58" s="25">
        <v>25</v>
      </c>
      <c r="K58" s="199">
        <v>15</v>
      </c>
      <c r="L58" s="3"/>
      <c r="M58" s="3"/>
      <c r="O58" s="3">
        <f>J58/I57</f>
        <v>1.0869565217391304</v>
      </c>
      <c r="P58" s="21">
        <v>44</v>
      </c>
      <c r="Q58" s="22">
        <f t="shared" si="48"/>
        <v>0.97777777777777775</v>
      </c>
      <c r="R58" s="3">
        <f t="shared" si="49"/>
        <v>2.2222222222222254E-2</v>
      </c>
      <c r="Z58" s="41" t="s">
        <v>13</v>
      </c>
      <c r="AA58" s="42">
        <v>9701</v>
      </c>
      <c r="AB58" s="43">
        <v>9702</v>
      </c>
      <c r="AC58" s="43">
        <v>9801</v>
      </c>
      <c r="AD58" s="43">
        <v>9802</v>
      </c>
      <c r="AE58" s="43">
        <v>9901</v>
      </c>
      <c r="AF58" s="43">
        <v>9902</v>
      </c>
      <c r="AG58" s="44" t="s">
        <v>14</v>
      </c>
      <c r="AH58" s="44" t="s">
        <v>15</v>
      </c>
      <c r="AI58" s="44" t="s">
        <v>16</v>
      </c>
      <c r="AJ58" s="44" t="s">
        <v>17</v>
      </c>
      <c r="AK58" s="44" t="s">
        <v>18</v>
      </c>
      <c r="AL58" s="44" t="s">
        <v>19</v>
      </c>
      <c r="AM58" s="44" t="s">
        <v>20</v>
      </c>
      <c r="AN58" s="44" t="s">
        <v>21</v>
      </c>
      <c r="AO58" s="44" t="s">
        <v>22</v>
      </c>
      <c r="AP58" s="44" t="s">
        <v>23</v>
      </c>
      <c r="AQ58" s="44" t="s">
        <v>48</v>
      </c>
      <c r="AR58" s="44" t="s">
        <v>49</v>
      </c>
      <c r="AS58" s="44" t="s">
        <v>50</v>
      </c>
      <c r="AT58" s="44" t="s">
        <v>51</v>
      </c>
      <c r="AU58" s="44" t="s">
        <v>52</v>
      </c>
      <c r="AV58" s="44" t="s">
        <v>53</v>
      </c>
      <c r="AW58" s="44" t="s">
        <v>54</v>
      </c>
      <c r="AX58" s="44" t="s">
        <v>54</v>
      </c>
      <c r="AY58" s="44" t="s">
        <v>56</v>
      </c>
      <c r="AZ58" s="44" t="s">
        <v>57</v>
      </c>
    </row>
    <row r="59" spans="1:52" ht="12.75" customHeight="1" x14ac:dyDescent="0.3">
      <c r="A59" s="28" t="s">
        <v>19</v>
      </c>
      <c r="J59" s="25">
        <v>14</v>
      </c>
      <c r="K59" s="182">
        <v>18</v>
      </c>
      <c r="L59" s="3"/>
      <c r="M59" s="3"/>
      <c r="O59" s="3"/>
      <c r="P59" s="21">
        <v>20</v>
      </c>
      <c r="Q59" s="22">
        <f t="shared" si="48"/>
        <v>0.45454545454545453</v>
      </c>
      <c r="R59" s="3">
        <f t="shared" si="49"/>
        <v>0.54545454545454541</v>
      </c>
      <c r="Z59" s="45" t="s">
        <v>37</v>
      </c>
      <c r="AA59" s="46">
        <f>P7/P5</f>
        <v>0.64102564102564108</v>
      </c>
      <c r="AB59" s="46">
        <f>P29/P27</f>
        <v>0.71122994652406413</v>
      </c>
      <c r="AC59" s="46">
        <f>P52/P50</f>
        <v>0.63636363636363635</v>
      </c>
      <c r="AD59" s="46">
        <f>P76/P74</f>
        <v>0.78703703703703709</v>
      </c>
      <c r="AE59" s="46">
        <f>P100/P98</f>
        <v>0.55045871559633031</v>
      </c>
      <c r="AF59" s="46">
        <f>P121/P119</f>
        <v>0.54230769230769227</v>
      </c>
      <c r="AG59" s="46">
        <f>P143/P141</f>
        <v>0.40740740740740738</v>
      </c>
      <c r="AH59" s="46">
        <f>P163/P161</f>
        <v>0.4358108108108108</v>
      </c>
      <c r="AI59" s="46">
        <f>P187/P185</f>
        <v>0.44078947368421051</v>
      </c>
      <c r="AJ59" s="46">
        <f>P207/P205</f>
        <v>0.54248366013071891</v>
      </c>
      <c r="AK59" s="46">
        <f>P225/P223</f>
        <v>0.49450549450549453</v>
      </c>
      <c r="AL59" s="46">
        <f>P242/P240</f>
        <v>0.45161290322580644</v>
      </c>
      <c r="AM59" s="46">
        <f>P260/P258</f>
        <v>0.60256410256410253</v>
      </c>
      <c r="AN59" s="46">
        <f>P280/P278</f>
        <v>0.70512820512820518</v>
      </c>
      <c r="AO59" s="46">
        <f>P299/P297</f>
        <v>0.52564102564102566</v>
      </c>
      <c r="AP59" s="46">
        <f>P317/P315</f>
        <v>0.62411347517730498</v>
      </c>
      <c r="AQ59" s="46">
        <f>P336/P334</f>
        <v>0.44444444444444442</v>
      </c>
      <c r="AR59" s="46">
        <f>P353/P351</f>
        <v>0.6470588235294118</v>
      </c>
      <c r="AS59" s="46">
        <f>P371/P369</f>
        <v>0.60330578512396693</v>
      </c>
      <c r="AT59" s="46">
        <f>P389/P387</f>
        <v>0.63909774436090228</v>
      </c>
      <c r="AU59" s="46">
        <f>P406/P404</f>
        <v>0.39705882352941174</v>
      </c>
      <c r="AV59" s="46">
        <f>P422/P420</f>
        <v>0.61870503597122306</v>
      </c>
      <c r="AW59" s="46" t="e">
        <f t="shared" ref="AW59:AZ59" si="50">#REF!/#REF!</f>
        <v>#REF!</v>
      </c>
      <c r="AX59" s="46" t="e">
        <f t="shared" si="50"/>
        <v>#REF!</v>
      </c>
      <c r="AY59" s="46" t="e">
        <f t="shared" si="50"/>
        <v>#REF!</v>
      </c>
      <c r="AZ59" s="46" t="e">
        <f t="shared" si="50"/>
        <v>#REF!</v>
      </c>
    </row>
    <row r="60" spans="1:52" ht="12.75" customHeight="1" x14ac:dyDescent="0.2">
      <c r="A60" s="28" t="s">
        <v>20</v>
      </c>
      <c r="J60" s="25">
        <v>5</v>
      </c>
      <c r="K60" s="182">
        <v>3</v>
      </c>
      <c r="L60" s="3"/>
      <c r="M60" s="3"/>
      <c r="N60" s="3"/>
      <c r="O60" s="3"/>
      <c r="P60" s="21">
        <v>6</v>
      </c>
      <c r="Q60" s="22">
        <f t="shared" si="48"/>
        <v>0.3</v>
      </c>
      <c r="R60" s="3">
        <f t="shared" si="49"/>
        <v>0.7</v>
      </c>
      <c r="S60" s="284" t="s">
        <v>5</v>
      </c>
      <c r="T60" s="282"/>
      <c r="Z60" s="2"/>
      <c r="AA60" s="8"/>
      <c r="AB60" s="37"/>
      <c r="AC60" s="37"/>
      <c r="AD60" s="37"/>
      <c r="AE60" s="37"/>
      <c r="AF60" s="37"/>
      <c r="AG60" s="37"/>
      <c r="AH60" s="37"/>
      <c r="AI60" s="37"/>
      <c r="AJ60" s="37"/>
    </row>
    <row r="61" spans="1:52" ht="12.75" customHeight="1" x14ac:dyDescent="0.2">
      <c r="A61" s="28" t="s">
        <v>21</v>
      </c>
      <c r="G61" s="25">
        <v>1</v>
      </c>
      <c r="K61" s="182"/>
      <c r="L61" s="3"/>
      <c r="M61" s="3"/>
      <c r="N61" s="3"/>
      <c r="O61" s="3"/>
      <c r="P61" s="21">
        <v>1</v>
      </c>
      <c r="Q61" s="22">
        <f t="shared" si="48"/>
        <v>0.16666666666666666</v>
      </c>
      <c r="R61" s="3">
        <f t="shared" si="49"/>
        <v>0.83333333333333337</v>
      </c>
    </row>
    <row r="62" spans="1:52" ht="12.75" customHeight="1" x14ac:dyDescent="0.2">
      <c r="A62" s="28" t="s">
        <v>22</v>
      </c>
      <c r="K62" s="182"/>
      <c r="L62" s="3"/>
      <c r="M62" s="3"/>
      <c r="N62" s="3"/>
      <c r="O62" s="3"/>
      <c r="P62" s="21"/>
      <c r="Q62" s="22"/>
      <c r="R62" s="3"/>
    </row>
    <row r="63" spans="1:52" ht="12.75" customHeight="1" x14ac:dyDescent="0.2">
      <c r="A63" s="28" t="s">
        <v>23</v>
      </c>
      <c r="K63" s="182"/>
      <c r="L63" s="3"/>
      <c r="M63" s="3"/>
      <c r="N63" s="3"/>
      <c r="O63" s="3"/>
      <c r="P63" s="21"/>
      <c r="Q63" s="22"/>
      <c r="R63" s="3"/>
    </row>
    <row r="64" spans="1:52" ht="12.75" customHeight="1" x14ac:dyDescent="0.2">
      <c r="A64" s="28" t="s">
        <v>48</v>
      </c>
      <c r="J64" s="25">
        <v>1</v>
      </c>
      <c r="K64" s="182"/>
      <c r="L64" s="3"/>
      <c r="M64" s="3"/>
      <c r="N64" s="3"/>
      <c r="O64" s="3"/>
      <c r="P64" s="21">
        <v>1</v>
      </c>
      <c r="Q64" s="22"/>
      <c r="R64" s="3"/>
    </row>
    <row r="65" spans="1:20" ht="12.75" customHeight="1" x14ac:dyDescent="0.2">
      <c r="A65" s="28" t="s">
        <v>49</v>
      </c>
      <c r="I65" s="25">
        <v>1</v>
      </c>
      <c r="K65" s="182"/>
      <c r="L65" s="3"/>
      <c r="M65" s="3"/>
      <c r="N65" s="3"/>
      <c r="O65" s="3"/>
      <c r="P65" s="21">
        <v>1</v>
      </c>
      <c r="Q65" s="22"/>
      <c r="R65" s="3"/>
    </row>
    <row r="66" spans="1:20" ht="12.75" customHeight="1" x14ac:dyDescent="0.2">
      <c r="A66" s="28" t="s">
        <v>50</v>
      </c>
      <c r="J66" s="25">
        <v>1</v>
      </c>
      <c r="K66" s="182"/>
      <c r="L66" s="3"/>
      <c r="M66" s="3"/>
      <c r="N66" s="3"/>
      <c r="O66" s="3"/>
      <c r="P66" s="21"/>
      <c r="Q66" s="22"/>
      <c r="R66" s="3"/>
    </row>
    <row r="67" spans="1:20" ht="12.75" customHeight="1" x14ac:dyDescent="0.2">
      <c r="A67" s="28" t="s">
        <v>51</v>
      </c>
      <c r="J67" s="25">
        <v>1</v>
      </c>
      <c r="K67" s="182"/>
      <c r="L67" s="3"/>
      <c r="M67" s="3"/>
      <c r="N67" s="3"/>
      <c r="O67" s="3"/>
      <c r="P67" s="21">
        <v>1</v>
      </c>
      <c r="Q67" s="22"/>
      <c r="R67" s="3"/>
    </row>
    <row r="68" spans="1:20" ht="12.75" customHeight="1" x14ac:dyDescent="0.2">
      <c r="J68" s="2" t="s">
        <v>58</v>
      </c>
      <c r="K68" s="185">
        <f>SUM(K58:K61)</f>
        <v>36</v>
      </c>
      <c r="L68" s="3">
        <f>K58/B50</f>
        <v>0.15151515151515152</v>
      </c>
      <c r="M68" s="3">
        <f>K68/B50</f>
        <v>0.36363636363636365</v>
      </c>
      <c r="N68" s="3">
        <f>M68-L68</f>
        <v>0.21212121212121213</v>
      </c>
      <c r="O68" s="3"/>
      <c r="S68" s="25">
        <v>9701</v>
      </c>
      <c r="T68" s="3">
        <f>N20</f>
        <v>0.12820512820512819</v>
      </c>
    </row>
    <row r="69" spans="1:20" ht="12.75" customHeight="1" x14ac:dyDescent="0.2">
      <c r="A69" s="32" t="s">
        <v>34</v>
      </c>
      <c r="B69" s="32"/>
      <c r="C69" s="32"/>
      <c r="D69" s="33"/>
      <c r="E69" s="33"/>
      <c r="F69" s="25">
        <f>((K58*9)+(K59*10)+(K60*11))/K68</f>
        <v>9.6666666666666661</v>
      </c>
      <c r="L69" s="3"/>
      <c r="M69" s="3"/>
      <c r="O69" s="3"/>
      <c r="S69" s="25">
        <v>9702</v>
      </c>
      <c r="T69" s="3">
        <f>N68</f>
        <v>0.21212121212121213</v>
      </c>
    </row>
    <row r="70" spans="1:20" ht="12.75" customHeight="1" x14ac:dyDescent="0.2">
      <c r="L70" s="3"/>
      <c r="M70" s="3"/>
      <c r="O70" s="3"/>
      <c r="S70" s="25">
        <v>9801</v>
      </c>
      <c r="T70" s="3">
        <f>N68</f>
        <v>0.21212121212121213</v>
      </c>
    </row>
    <row r="71" spans="1:20" ht="12.75" customHeight="1" x14ac:dyDescent="0.3">
      <c r="A71" s="38" t="s">
        <v>59</v>
      </c>
      <c r="L71" s="3"/>
      <c r="M71" s="3"/>
      <c r="O71" s="3"/>
      <c r="S71" s="25">
        <v>9802</v>
      </c>
      <c r="T71" s="3">
        <f>N92</f>
        <v>0.17592592592592593</v>
      </c>
    </row>
    <row r="72" spans="1:20" ht="25.5" customHeight="1" x14ac:dyDescent="0.2">
      <c r="B72" s="285" t="s">
        <v>2</v>
      </c>
      <c r="C72" s="286"/>
      <c r="D72" s="286"/>
      <c r="E72" s="286"/>
      <c r="F72" s="286"/>
      <c r="G72" s="286"/>
      <c r="H72" s="286"/>
      <c r="I72" s="286"/>
      <c r="J72" s="286"/>
      <c r="L72" s="7" t="s">
        <v>3</v>
      </c>
      <c r="M72" s="7" t="s">
        <v>4</v>
      </c>
      <c r="N72" s="49" t="s">
        <v>5</v>
      </c>
      <c r="O72" s="7" t="s">
        <v>6</v>
      </c>
      <c r="P72" s="6" t="s">
        <v>7</v>
      </c>
      <c r="Q72" s="6" t="s">
        <v>8</v>
      </c>
      <c r="R72" s="7" t="s">
        <v>9</v>
      </c>
      <c r="S72" s="25">
        <v>9901</v>
      </c>
      <c r="T72" s="3">
        <f>N113</f>
        <v>0.1834862385321101</v>
      </c>
    </row>
    <row r="73" spans="1:20" ht="12.75" customHeight="1" x14ac:dyDescent="0.2">
      <c r="A73" s="50" t="s">
        <v>10</v>
      </c>
      <c r="B73" s="51">
        <v>1</v>
      </c>
      <c r="C73" s="51">
        <v>2</v>
      </c>
      <c r="D73" s="51">
        <v>3</v>
      </c>
      <c r="E73" s="51">
        <v>4</v>
      </c>
      <c r="F73" s="51">
        <v>5</v>
      </c>
      <c r="G73" s="51">
        <v>6</v>
      </c>
      <c r="H73" s="51">
        <v>7</v>
      </c>
      <c r="I73" s="51">
        <v>8</v>
      </c>
      <c r="J73" s="51">
        <v>9</v>
      </c>
      <c r="K73" s="187" t="s">
        <v>11</v>
      </c>
      <c r="L73" s="3"/>
      <c r="M73" s="3"/>
      <c r="O73" s="3"/>
      <c r="P73" s="14"/>
      <c r="Q73" s="14"/>
      <c r="R73" s="3"/>
      <c r="S73" s="25">
        <v>9902</v>
      </c>
      <c r="T73" s="3">
        <f>N135</f>
        <v>0.18461538461538463</v>
      </c>
    </row>
    <row r="74" spans="1:20" ht="12.75" customHeight="1" x14ac:dyDescent="0.2">
      <c r="A74" s="25">
        <v>9802</v>
      </c>
      <c r="B74" s="25">
        <v>216</v>
      </c>
      <c r="K74" s="182"/>
      <c r="L74" s="3"/>
      <c r="M74" s="3"/>
      <c r="O74" s="3"/>
      <c r="P74" s="17">
        <f>B74</f>
        <v>216</v>
      </c>
      <c r="Q74" s="14"/>
      <c r="R74" s="3"/>
      <c r="S74" s="27" t="s">
        <v>14</v>
      </c>
      <c r="T74" s="3">
        <f>N155</f>
        <v>7.407407407407407E-2</v>
      </c>
    </row>
    <row r="75" spans="1:20" ht="12.75" customHeight="1" x14ac:dyDescent="0.2">
      <c r="A75" s="25">
        <v>9901</v>
      </c>
      <c r="C75" s="25">
        <v>174</v>
      </c>
      <c r="K75" s="182"/>
      <c r="L75" s="3"/>
      <c r="M75" s="3"/>
      <c r="O75" s="3">
        <f>C75/B74</f>
        <v>0.80555555555555558</v>
      </c>
      <c r="P75" s="21">
        <v>177</v>
      </c>
      <c r="Q75" s="22">
        <f t="shared" ref="Q75:Q84" si="51">P75/P74</f>
        <v>0.81944444444444442</v>
      </c>
      <c r="R75" s="3">
        <f t="shared" ref="R75:R84" si="52">100%-Q75</f>
        <v>0.18055555555555558</v>
      </c>
      <c r="S75" s="27" t="s">
        <v>15</v>
      </c>
      <c r="T75" s="3">
        <f>N177</f>
        <v>4.7297297297297258E-2</v>
      </c>
    </row>
    <row r="76" spans="1:20" ht="12.75" customHeight="1" x14ac:dyDescent="0.2">
      <c r="A76" s="25">
        <v>9902</v>
      </c>
      <c r="D76" s="25">
        <v>145</v>
      </c>
      <c r="K76" s="182"/>
      <c r="L76" s="3"/>
      <c r="M76" s="3"/>
      <c r="O76" s="3">
        <f>D76/C75</f>
        <v>0.83333333333333337</v>
      </c>
      <c r="P76" s="21">
        <v>170</v>
      </c>
      <c r="Q76" s="22">
        <f t="shared" si="51"/>
        <v>0.96045197740112997</v>
      </c>
      <c r="R76" s="3">
        <f t="shared" si="52"/>
        <v>3.9548022598870025E-2</v>
      </c>
      <c r="S76" s="27" t="s">
        <v>16</v>
      </c>
      <c r="T76" s="3">
        <f>N219</f>
        <v>9.1503267973856162E-2</v>
      </c>
    </row>
    <row r="77" spans="1:20" ht="12.75" customHeight="1" x14ac:dyDescent="0.2">
      <c r="A77" s="28" t="s">
        <v>14</v>
      </c>
      <c r="E77" s="25">
        <v>121</v>
      </c>
      <c r="K77" s="182"/>
      <c r="L77" s="3"/>
      <c r="M77" s="3"/>
      <c r="O77" s="3">
        <f>E77/D76</f>
        <v>0.83448275862068966</v>
      </c>
      <c r="P77" s="21">
        <v>158</v>
      </c>
      <c r="Q77" s="22">
        <f t="shared" si="51"/>
        <v>0.92941176470588238</v>
      </c>
      <c r="R77" s="3">
        <f t="shared" si="52"/>
        <v>7.0588235294117618E-2</v>
      </c>
      <c r="S77" s="27" t="s">
        <v>17</v>
      </c>
      <c r="T77" s="3">
        <f>N236</f>
        <v>9.8901098901098883E-2</v>
      </c>
    </row>
    <row r="78" spans="1:20" ht="12.75" customHeight="1" x14ac:dyDescent="0.2">
      <c r="A78" s="28" t="s">
        <v>15</v>
      </c>
      <c r="F78" s="25">
        <v>113</v>
      </c>
      <c r="K78" s="182"/>
      <c r="L78" s="3"/>
      <c r="M78" s="3"/>
      <c r="O78" s="3">
        <f>F78/E77</f>
        <v>0.93388429752066116</v>
      </c>
      <c r="P78" s="21">
        <v>146</v>
      </c>
      <c r="Q78" s="22">
        <f t="shared" si="51"/>
        <v>0.92405063291139244</v>
      </c>
      <c r="R78" s="3">
        <f t="shared" si="52"/>
        <v>7.5949367088607556E-2</v>
      </c>
      <c r="S78" s="27" t="s">
        <v>18</v>
      </c>
      <c r="T78" s="3">
        <f>N254</f>
        <v>3.9426523297491023E-2</v>
      </c>
    </row>
    <row r="79" spans="1:20" ht="12.75" customHeight="1" x14ac:dyDescent="0.2">
      <c r="A79" s="28" t="s">
        <v>16</v>
      </c>
      <c r="G79" s="25">
        <v>112</v>
      </c>
      <c r="K79" s="182"/>
      <c r="L79" s="3"/>
      <c r="M79" s="3"/>
      <c r="O79" s="3">
        <f>G79/F78</f>
        <v>0.99115044247787609</v>
      </c>
      <c r="P79" s="21">
        <v>146</v>
      </c>
      <c r="Q79" s="22">
        <f t="shared" si="51"/>
        <v>1</v>
      </c>
      <c r="R79" s="3">
        <f t="shared" si="52"/>
        <v>0</v>
      </c>
      <c r="S79" s="27" t="s">
        <v>19</v>
      </c>
    </row>
    <row r="80" spans="1:20" ht="12.75" customHeight="1" x14ac:dyDescent="0.2">
      <c r="A80" s="28" t="s">
        <v>17</v>
      </c>
      <c r="H80" s="25">
        <v>113</v>
      </c>
      <c r="K80" s="182"/>
      <c r="L80" s="3"/>
      <c r="M80" s="3"/>
      <c r="O80" s="3">
        <f>H80/G79</f>
        <v>1.0089285714285714</v>
      </c>
      <c r="P80" s="21">
        <v>147</v>
      </c>
      <c r="Q80" s="22">
        <f t="shared" si="51"/>
        <v>1.0068493150684932</v>
      </c>
      <c r="R80" s="3">
        <f t="shared" si="52"/>
        <v>-6.8493150684931781E-3</v>
      </c>
      <c r="S80" s="27" t="s">
        <v>20</v>
      </c>
    </row>
    <row r="81" spans="1:19" ht="12.75" customHeight="1" x14ac:dyDescent="0.2">
      <c r="A81" s="28" t="s">
        <v>18</v>
      </c>
      <c r="I81" s="25">
        <v>118</v>
      </c>
      <c r="K81" s="182"/>
      <c r="L81" s="3"/>
      <c r="M81" s="3"/>
      <c r="O81" s="3">
        <f>I81/H80</f>
        <v>1.0442477876106195</v>
      </c>
      <c r="P81" s="21">
        <v>146</v>
      </c>
      <c r="Q81" s="22">
        <f t="shared" si="51"/>
        <v>0.99319727891156462</v>
      </c>
      <c r="R81" s="3">
        <f t="shared" si="52"/>
        <v>6.8027210884353817E-3</v>
      </c>
      <c r="S81" s="27" t="s">
        <v>21</v>
      </c>
    </row>
    <row r="82" spans="1:19" ht="12.75" customHeight="1" x14ac:dyDescent="0.2">
      <c r="A82" s="28" t="s">
        <v>19</v>
      </c>
      <c r="J82" s="25">
        <v>112</v>
      </c>
      <c r="K82" s="182">
        <v>92</v>
      </c>
      <c r="L82" s="3"/>
      <c r="M82" s="3"/>
      <c r="O82" s="3">
        <f>J82/I81</f>
        <v>0.94915254237288138</v>
      </c>
      <c r="P82" s="21">
        <v>143</v>
      </c>
      <c r="Q82" s="22">
        <f t="shared" si="51"/>
        <v>0.97945205479452058</v>
      </c>
      <c r="R82" s="3">
        <f t="shared" si="52"/>
        <v>2.0547945205479423E-2</v>
      </c>
      <c r="S82" s="27" t="s">
        <v>22</v>
      </c>
    </row>
    <row r="83" spans="1:19" ht="12.75" customHeight="1" x14ac:dyDescent="0.2">
      <c r="A83" s="28" t="s">
        <v>20</v>
      </c>
      <c r="J83" s="25">
        <v>24</v>
      </c>
      <c r="K83" s="182">
        <v>31</v>
      </c>
      <c r="L83" s="3"/>
      <c r="M83" s="3"/>
      <c r="N83" s="3"/>
      <c r="O83" s="3"/>
      <c r="P83" s="21">
        <v>36</v>
      </c>
      <c r="Q83" s="22">
        <f t="shared" si="51"/>
        <v>0.25174825174825177</v>
      </c>
      <c r="R83" s="3">
        <f t="shared" si="52"/>
        <v>0.74825174825174823</v>
      </c>
    </row>
    <row r="84" spans="1:19" ht="12.75" customHeight="1" x14ac:dyDescent="0.2">
      <c r="A84" s="28" t="s">
        <v>21</v>
      </c>
      <c r="J84" s="25">
        <v>6</v>
      </c>
      <c r="K84" s="182">
        <v>4</v>
      </c>
      <c r="L84" s="3"/>
      <c r="M84" s="3"/>
      <c r="N84" s="3"/>
      <c r="O84" s="3"/>
      <c r="P84" s="21">
        <v>11</v>
      </c>
      <c r="Q84" s="22">
        <f t="shared" si="51"/>
        <v>0.30555555555555558</v>
      </c>
      <c r="R84" s="3">
        <f t="shared" si="52"/>
        <v>0.69444444444444442</v>
      </c>
    </row>
    <row r="85" spans="1:19" ht="12.75" customHeight="1" x14ac:dyDescent="0.2">
      <c r="A85" s="28" t="s">
        <v>22</v>
      </c>
      <c r="J85" s="25">
        <v>2</v>
      </c>
      <c r="K85" s="182">
        <v>2</v>
      </c>
      <c r="L85" s="3"/>
      <c r="M85" s="3"/>
      <c r="N85" s="3"/>
      <c r="O85" s="3"/>
      <c r="P85" s="21">
        <v>4</v>
      </c>
      <c r="Q85" s="22"/>
      <c r="R85" s="3"/>
    </row>
    <row r="86" spans="1:19" ht="12.75" customHeight="1" x14ac:dyDescent="0.2">
      <c r="A86" s="28" t="s">
        <v>23</v>
      </c>
      <c r="J86" s="25">
        <v>1</v>
      </c>
      <c r="K86" s="182">
        <v>1</v>
      </c>
      <c r="L86" s="3"/>
      <c r="M86" s="3"/>
      <c r="N86" s="3"/>
      <c r="O86" s="3"/>
      <c r="P86" s="21"/>
      <c r="Q86" s="22"/>
      <c r="R86" s="3"/>
    </row>
    <row r="87" spans="1:19" ht="12.75" customHeight="1" x14ac:dyDescent="0.2">
      <c r="A87" s="28" t="s">
        <v>48</v>
      </c>
      <c r="J87" s="25">
        <v>1</v>
      </c>
      <c r="K87" s="182"/>
      <c r="L87" s="3"/>
      <c r="M87" s="3"/>
      <c r="N87" s="3"/>
      <c r="O87" s="3"/>
      <c r="P87" s="21">
        <v>1</v>
      </c>
      <c r="Q87" s="22"/>
      <c r="R87" s="3"/>
    </row>
    <row r="88" spans="1:19" ht="12.75" customHeight="1" x14ac:dyDescent="0.2">
      <c r="A88" s="28" t="s">
        <v>49</v>
      </c>
      <c r="H88" s="25">
        <v>1</v>
      </c>
      <c r="K88" s="182"/>
      <c r="L88" s="3"/>
      <c r="M88" s="3"/>
      <c r="N88" s="3"/>
      <c r="O88" s="3"/>
      <c r="P88" s="21">
        <v>1</v>
      </c>
      <c r="Q88" s="22"/>
      <c r="R88" s="3"/>
    </row>
    <row r="89" spans="1:19" ht="12.75" customHeight="1" x14ac:dyDescent="0.2">
      <c r="A89" s="28" t="s">
        <v>50</v>
      </c>
      <c r="K89" s="182"/>
      <c r="L89" s="3"/>
      <c r="M89" s="3"/>
      <c r="N89" s="3"/>
      <c r="O89" s="3"/>
      <c r="P89" s="21"/>
      <c r="Q89" s="22"/>
      <c r="R89" s="3"/>
    </row>
    <row r="90" spans="1:19" ht="12.75" customHeight="1" x14ac:dyDescent="0.2">
      <c r="A90" s="28" t="s">
        <v>51</v>
      </c>
      <c r="I90" s="25">
        <v>1</v>
      </c>
      <c r="K90" s="182"/>
      <c r="L90" s="3"/>
      <c r="M90" s="3"/>
      <c r="N90" s="3"/>
      <c r="O90" s="3"/>
      <c r="P90" s="21">
        <v>1</v>
      </c>
      <c r="Q90" s="22"/>
      <c r="R90" s="3"/>
    </row>
    <row r="91" spans="1:19" ht="12.75" customHeight="1" x14ac:dyDescent="0.2">
      <c r="A91" s="28" t="s">
        <v>52</v>
      </c>
      <c r="I91" s="25">
        <v>1</v>
      </c>
      <c r="K91" s="182"/>
      <c r="L91" s="3"/>
      <c r="M91" s="3"/>
      <c r="N91" s="3"/>
      <c r="O91" s="3"/>
      <c r="P91" s="21">
        <v>1</v>
      </c>
      <c r="Q91" s="22"/>
      <c r="R91" s="3"/>
    </row>
    <row r="92" spans="1:19" ht="12.75" customHeight="1" x14ac:dyDescent="0.2">
      <c r="K92" s="182">
        <f>SUM(K82:K86)</f>
        <v>130</v>
      </c>
      <c r="L92" s="3">
        <f>K82/B74</f>
        <v>0.42592592592592593</v>
      </c>
      <c r="M92" s="3">
        <f>K92/B74</f>
        <v>0.60185185185185186</v>
      </c>
      <c r="N92" s="3">
        <f>M92-L92</f>
        <v>0.17592592592592593</v>
      </c>
      <c r="O92" s="3"/>
      <c r="P92" s="21"/>
      <c r="Q92" s="22">
        <f>P92/P84</f>
        <v>0</v>
      </c>
      <c r="R92" s="3">
        <f>100%-Q92</f>
        <v>1</v>
      </c>
    </row>
    <row r="93" spans="1:19" ht="12.75" customHeight="1" x14ac:dyDescent="0.2">
      <c r="A93" s="32" t="s">
        <v>34</v>
      </c>
      <c r="B93" s="32"/>
      <c r="C93" s="32"/>
      <c r="D93" s="33"/>
      <c r="E93" s="33"/>
      <c r="F93" s="25">
        <f>((K82*9)+(K83*10)+(K84*11))/K92</f>
        <v>9.092307692307692</v>
      </c>
      <c r="L93" s="3"/>
      <c r="M93" s="3"/>
      <c r="O93" s="3"/>
    </row>
    <row r="94" spans="1:19" ht="12.75" customHeight="1" x14ac:dyDescent="0.2">
      <c r="L94" s="3"/>
      <c r="M94" s="3"/>
      <c r="O94" s="3"/>
    </row>
    <row r="95" spans="1:19" ht="12.75" customHeight="1" x14ac:dyDescent="0.3">
      <c r="A95" s="38" t="s">
        <v>60</v>
      </c>
      <c r="L95" s="3"/>
      <c r="M95" s="3"/>
      <c r="O95" s="3"/>
    </row>
    <row r="96" spans="1:19" ht="25.5" customHeight="1" x14ac:dyDescent="0.2">
      <c r="B96" s="285" t="s">
        <v>2</v>
      </c>
      <c r="C96" s="286"/>
      <c r="D96" s="286"/>
      <c r="E96" s="286"/>
      <c r="F96" s="286"/>
      <c r="G96" s="286"/>
      <c r="H96" s="286"/>
      <c r="I96" s="286"/>
      <c r="J96" s="286"/>
      <c r="L96" s="7" t="s">
        <v>3</v>
      </c>
      <c r="M96" s="7" t="s">
        <v>4</v>
      </c>
      <c r="N96" s="49" t="s">
        <v>5</v>
      </c>
      <c r="O96" s="7" t="s">
        <v>6</v>
      </c>
      <c r="P96" s="6" t="s">
        <v>7</v>
      </c>
      <c r="Q96" s="6" t="s">
        <v>8</v>
      </c>
      <c r="R96" s="7" t="s">
        <v>9</v>
      </c>
    </row>
    <row r="97" spans="1:18" ht="12.75" customHeight="1" x14ac:dyDescent="0.2">
      <c r="A97" s="50" t="s">
        <v>10</v>
      </c>
      <c r="B97" s="51">
        <v>1</v>
      </c>
      <c r="C97" s="51">
        <v>2</v>
      </c>
      <c r="D97" s="51">
        <v>3</v>
      </c>
      <c r="E97" s="51">
        <v>4</v>
      </c>
      <c r="F97" s="51">
        <v>5</v>
      </c>
      <c r="G97" s="51">
        <v>6</v>
      </c>
      <c r="H97" s="51">
        <v>7</v>
      </c>
      <c r="I97" s="51">
        <v>8</v>
      </c>
      <c r="J97" s="51">
        <v>9</v>
      </c>
      <c r="K97" s="187" t="s">
        <v>11</v>
      </c>
      <c r="L97" s="3"/>
      <c r="M97" s="3"/>
      <c r="O97" s="3"/>
      <c r="P97" s="14"/>
      <c r="Q97" s="14"/>
      <c r="R97" s="3"/>
    </row>
    <row r="98" spans="1:18" ht="12.75" customHeight="1" x14ac:dyDescent="0.2">
      <c r="A98" s="25">
        <v>9901</v>
      </c>
      <c r="B98" s="25">
        <v>109</v>
      </c>
      <c r="K98" s="182"/>
      <c r="L98" s="3"/>
      <c r="M98" s="3"/>
      <c r="O98" s="3"/>
      <c r="P98" s="17">
        <f>B98</f>
        <v>109</v>
      </c>
      <c r="Q98" s="14"/>
      <c r="R98" s="3"/>
    </row>
    <row r="99" spans="1:18" ht="12.75" customHeight="1" x14ac:dyDescent="0.2">
      <c r="A99" s="25">
        <v>9902</v>
      </c>
      <c r="C99" s="25">
        <v>59</v>
      </c>
      <c r="K99" s="182"/>
      <c r="L99" s="3"/>
      <c r="M99" s="3"/>
      <c r="O99" s="3">
        <f>C99/B98</f>
        <v>0.54128440366972475</v>
      </c>
      <c r="P99" s="21">
        <v>62</v>
      </c>
      <c r="Q99" s="22">
        <f t="shared" ref="Q99:Q107" si="53">P99/P98</f>
        <v>0.56880733944954132</v>
      </c>
      <c r="R99" s="3">
        <f t="shared" ref="R99:R107" si="54">100%-Q99</f>
        <v>0.43119266055045868</v>
      </c>
    </row>
    <row r="100" spans="1:18" ht="12.75" customHeight="1" x14ac:dyDescent="0.2">
      <c r="A100" s="28" t="s">
        <v>14</v>
      </c>
      <c r="D100" s="25">
        <v>45</v>
      </c>
      <c r="K100" s="182"/>
      <c r="L100" s="3"/>
      <c r="M100" s="3"/>
      <c r="O100" s="3">
        <f>D100/C99</f>
        <v>0.76271186440677963</v>
      </c>
      <c r="P100" s="21">
        <v>60</v>
      </c>
      <c r="Q100" s="22">
        <f t="shared" si="53"/>
        <v>0.967741935483871</v>
      </c>
      <c r="R100" s="3">
        <f t="shared" si="54"/>
        <v>3.2258064516129004E-2</v>
      </c>
    </row>
    <row r="101" spans="1:18" ht="12.75" customHeight="1" x14ac:dyDescent="0.2">
      <c r="A101" s="28" t="s">
        <v>15</v>
      </c>
      <c r="E101" s="25">
        <v>29</v>
      </c>
      <c r="K101" s="182"/>
      <c r="L101" s="3"/>
      <c r="M101" s="3"/>
      <c r="O101" s="3">
        <f>E101/D100</f>
        <v>0.64444444444444449</v>
      </c>
      <c r="P101" s="21">
        <v>53</v>
      </c>
      <c r="Q101" s="22">
        <f t="shared" si="53"/>
        <v>0.8833333333333333</v>
      </c>
      <c r="R101" s="3">
        <f t="shared" si="54"/>
        <v>0.1166666666666667</v>
      </c>
    </row>
    <row r="102" spans="1:18" ht="12.75" customHeight="1" x14ac:dyDescent="0.2">
      <c r="A102" s="28" t="s">
        <v>16</v>
      </c>
      <c r="F102" s="25">
        <v>26</v>
      </c>
      <c r="K102" s="182"/>
      <c r="L102" s="3"/>
      <c r="M102" s="3"/>
      <c r="O102" s="3">
        <f>F102/E101</f>
        <v>0.89655172413793105</v>
      </c>
      <c r="P102" s="21">
        <v>53</v>
      </c>
      <c r="Q102" s="22">
        <f t="shared" si="53"/>
        <v>1</v>
      </c>
      <c r="R102" s="3">
        <f t="shared" si="54"/>
        <v>0</v>
      </c>
    </row>
    <row r="103" spans="1:18" ht="12.75" customHeight="1" x14ac:dyDescent="0.2">
      <c r="A103" s="28" t="s">
        <v>17</v>
      </c>
      <c r="G103" s="25">
        <v>24</v>
      </c>
      <c r="K103" s="182"/>
      <c r="L103" s="3"/>
      <c r="M103" s="3"/>
      <c r="O103" s="3">
        <f>G103/F102</f>
        <v>0.92307692307692313</v>
      </c>
      <c r="P103" s="21">
        <v>48</v>
      </c>
      <c r="Q103" s="22">
        <f t="shared" si="53"/>
        <v>0.90566037735849059</v>
      </c>
      <c r="R103" s="3">
        <f t="shared" si="54"/>
        <v>9.4339622641509413E-2</v>
      </c>
    </row>
    <row r="104" spans="1:18" ht="12.75" customHeight="1" x14ac:dyDescent="0.2">
      <c r="A104" s="28" t="s">
        <v>18</v>
      </c>
      <c r="H104" s="25">
        <v>24</v>
      </c>
      <c r="K104" s="182"/>
      <c r="L104" s="3"/>
      <c r="M104" s="3"/>
      <c r="O104" s="3">
        <f>H104/G103</f>
        <v>1</v>
      </c>
      <c r="P104" s="21">
        <v>45</v>
      </c>
      <c r="Q104" s="22">
        <f t="shared" si="53"/>
        <v>0.9375</v>
      </c>
      <c r="R104" s="3">
        <f t="shared" si="54"/>
        <v>6.25E-2</v>
      </c>
    </row>
    <row r="105" spans="1:18" ht="12.75" customHeight="1" x14ac:dyDescent="0.2">
      <c r="A105" s="28" t="s">
        <v>19</v>
      </c>
      <c r="I105" s="25">
        <v>23</v>
      </c>
      <c r="J105" s="25">
        <v>1</v>
      </c>
      <c r="K105" s="182">
        <v>1</v>
      </c>
      <c r="L105" s="3"/>
      <c r="M105" s="3"/>
      <c r="O105" s="3">
        <f>I105/H104</f>
        <v>0.95833333333333337</v>
      </c>
      <c r="P105" s="21">
        <v>44</v>
      </c>
      <c r="Q105" s="22">
        <f t="shared" si="53"/>
        <v>0.97777777777777775</v>
      </c>
      <c r="R105" s="3">
        <f t="shared" si="54"/>
        <v>2.2222222222222254E-2</v>
      </c>
    </row>
    <row r="106" spans="1:18" ht="12.75" customHeight="1" x14ac:dyDescent="0.2">
      <c r="A106" s="28" t="s">
        <v>20</v>
      </c>
      <c r="J106" s="25">
        <v>23</v>
      </c>
      <c r="K106" s="182">
        <v>19</v>
      </c>
      <c r="L106" s="3"/>
      <c r="M106" s="3"/>
      <c r="N106" s="3"/>
      <c r="O106" s="3">
        <f>J106/I105</f>
        <v>1</v>
      </c>
      <c r="P106" s="21">
        <v>42</v>
      </c>
      <c r="Q106" s="22">
        <f t="shared" si="53"/>
        <v>0.95454545454545459</v>
      </c>
      <c r="R106" s="3">
        <f t="shared" si="54"/>
        <v>4.5454545454545414E-2</v>
      </c>
    </row>
    <row r="107" spans="1:18" ht="12.75" customHeight="1" x14ac:dyDescent="0.2">
      <c r="A107" s="28" t="s">
        <v>21</v>
      </c>
      <c r="J107" s="25">
        <v>15</v>
      </c>
      <c r="K107" s="182">
        <v>15</v>
      </c>
      <c r="L107" s="3"/>
      <c r="M107" s="3"/>
      <c r="N107" s="3"/>
      <c r="O107" s="3"/>
      <c r="P107" s="21">
        <v>20</v>
      </c>
      <c r="Q107" s="22">
        <f t="shared" si="53"/>
        <v>0.47619047619047616</v>
      </c>
      <c r="R107" s="3">
        <f t="shared" si="54"/>
        <v>0.52380952380952384</v>
      </c>
    </row>
    <row r="108" spans="1:18" ht="12.75" customHeight="1" x14ac:dyDescent="0.2">
      <c r="A108" s="28" t="s">
        <v>22</v>
      </c>
      <c r="J108" s="25">
        <v>3</v>
      </c>
      <c r="K108" s="182">
        <v>3</v>
      </c>
      <c r="L108" s="3"/>
      <c r="M108" s="3"/>
      <c r="N108" s="3"/>
      <c r="O108" s="3"/>
      <c r="P108" s="21">
        <v>5</v>
      </c>
      <c r="Q108" s="22"/>
      <c r="R108" s="3"/>
    </row>
    <row r="109" spans="1:18" ht="12.75" customHeight="1" x14ac:dyDescent="0.2">
      <c r="A109" s="28" t="s">
        <v>23</v>
      </c>
      <c r="K109" s="182"/>
      <c r="L109" s="3"/>
      <c r="M109" s="3"/>
      <c r="N109" s="3"/>
      <c r="O109" s="3"/>
      <c r="P109" s="21"/>
      <c r="Q109" s="22"/>
      <c r="R109" s="3"/>
    </row>
    <row r="110" spans="1:18" ht="12.75" customHeight="1" x14ac:dyDescent="0.2">
      <c r="A110" s="28" t="s">
        <v>48</v>
      </c>
      <c r="J110" s="25">
        <v>2</v>
      </c>
      <c r="K110" s="182">
        <v>1</v>
      </c>
      <c r="L110" s="3"/>
      <c r="M110" s="3"/>
      <c r="N110" s="3"/>
      <c r="O110" s="3"/>
      <c r="P110" s="21">
        <v>2</v>
      </c>
      <c r="Q110" s="22"/>
      <c r="R110" s="3"/>
    </row>
    <row r="111" spans="1:18" ht="12.75" customHeight="1" x14ac:dyDescent="0.2">
      <c r="A111" s="28" t="s">
        <v>49</v>
      </c>
      <c r="I111" s="25">
        <v>1</v>
      </c>
      <c r="K111" s="182"/>
      <c r="L111" s="3"/>
      <c r="M111" s="3"/>
      <c r="N111" s="3"/>
      <c r="O111" s="3"/>
      <c r="P111" s="21">
        <v>1</v>
      </c>
      <c r="Q111" s="22"/>
      <c r="R111" s="3"/>
    </row>
    <row r="112" spans="1:18" ht="12.75" customHeight="1" x14ac:dyDescent="0.2">
      <c r="A112" s="28" t="s">
        <v>50</v>
      </c>
      <c r="J112" s="25">
        <v>1</v>
      </c>
      <c r="K112" s="182">
        <v>1</v>
      </c>
      <c r="L112" s="3"/>
      <c r="M112" s="3"/>
      <c r="N112" s="3"/>
      <c r="O112" s="3"/>
      <c r="P112" s="21">
        <v>1</v>
      </c>
      <c r="Q112" s="22"/>
      <c r="R112" s="3"/>
    </row>
    <row r="113" spans="1:18" ht="12.75" customHeight="1" x14ac:dyDescent="0.2">
      <c r="K113" s="184">
        <f>SUM(K105:K112)</f>
        <v>40</v>
      </c>
      <c r="L113" s="3">
        <f>(K106+K105)/B98</f>
        <v>0.1834862385321101</v>
      </c>
      <c r="M113" s="3">
        <f>K113/B98</f>
        <v>0.3669724770642202</v>
      </c>
      <c r="N113" s="3">
        <f>M113-L113</f>
        <v>0.1834862385321101</v>
      </c>
      <c r="O113" s="3"/>
      <c r="P113" s="21"/>
      <c r="Q113" s="22"/>
      <c r="R113" s="3"/>
    </row>
    <row r="114" spans="1:18" ht="12.75" customHeight="1" x14ac:dyDescent="0.2">
      <c r="A114" s="32" t="s">
        <v>34</v>
      </c>
      <c r="B114" s="32"/>
      <c r="C114" s="32"/>
      <c r="D114" s="33"/>
      <c r="E114" s="33"/>
      <c r="F114" s="25">
        <f>((K105*8)+(K106*9)+(K107*10)+(K108*11)+(K110*13))/K113</f>
        <v>9.375</v>
      </c>
      <c r="L114" s="3"/>
      <c r="M114" s="3"/>
      <c r="O114" s="3"/>
    </row>
    <row r="115" spans="1:18" ht="12.75" customHeight="1" x14ac:dyDescent="0.2">
      <c r="L115" s="3"/>
      <c r="M115" s="3"/>
      <c r="O115" s="3"/>
    </row>
    <row r="116" spans="1:18" ht="12.75" customHeight="1" x14ac:dyDescent="0.3">
      <c r="A116" s="38" t="s">
        <v>62</v>
      </c>
      <c r="L116" s="3"/>
      <c r="M116" s="3"/>
      <c r="O116" s="3"/>
    </row>
    <row r="117" spans="1:18" ht="25.5" customHeight="1" x14ac:dyDescent="0.2">
      <c r="B117" s="285" t="s">
        <v>2</v>
      </c>
      <c r="C117" s="286"/>
      <c r="D117" s="286"/>
      <c r="E117" s="286"/>
      <c r="F117" s="286"/>
      <c r="G117" s="286"/>
      <c r="H117" s="286"/>
      <c r="I117" s="286"/>
      <c r="J117" s="286"/>
      <c r="L117" s="7" t="s">
        <v>3</v>
      </c>
      <c r="M117" s="7" t="s">
        <v>4</v>
      </c>
      <c r="N117" s="49" t="s">
        <v>5</v>
      </c>
      <c r="O117" s="7" t="s">
        <v>6</v>
      </c>
      <c r="P117" s="6" t="s">
        <v>7</v>
      </c>
      <c r="Q117" s="6" t="s">
        <v>8</v>
      </c>
      <c r="R117" s="7" t="s">
        <v>9</v>
      </c>
    </row>
    <row r="118" spans="1:18" ht="12.75" customHeight="1" x14ac:dyDescent="0.2">
      <c r="A118" s="50" t="s">
        <v>10</v>
      </c>
      <c r="B118" s="51">
        <v>1</v>
      </c>
      <c r="C118" s="51">
        <v>2</v>
      </c>
      <c r="D118" s="51">
        <v>3</v>
      </c>
      <c r="E118" s="51">
        <v>4</v>
      </c>
      <c r="F118" s="51">
        <v>5</v>
      </c>
      <c r="G118" s="51">
        <v>6</v>
      </c>
      <c r="H118" s="51">
        <v>7</v>
      </c>
      <c r="I118" s="51">
        <v>8</v>
      </c>
      <c r="J118" s="51">
        <v>9</v>
      </c>
      <c r="K118" s="187" t="s">
        <v>11</v>
      </c>
      <c r="L118" s="3"/>
      <c r="M118" s="3"/>
      <c r="O118" s="3"/>
      <c r="P118" s="14"/>
      <c r="Q118" s="14"/>
      <c r="R118" s="3"/>
    </row>
    <row r="119" spans="1:18" ht="12.75" customHeight="1" x14ac:dyDescent="0.2">
      <c r="A119" s="25">
        <v>9902</v>
      </c>
      <c r="B119" s="25">
        <v>260</v>
      </c>
      <c r="K119" s="182"/>
      <c r="L119" s="3"/>
      <c r="M119" s="3"/>
      <c r="O119" s="3"/>
      <c r="P119" s="17">
        <f>B119</f>
        <v>260</v>
      </c>
      <c r="Q119" s="14"/>
      <c r="R119" s="3"/>
    </row>
    <row r="120" spans="1:18" ht="12.75" customHeight="1" x14ac:dyDescent="0.2">
      <c r="A120" s="28" t="s">
        <v>14</v>
      </c>
      <c r="C120" s="25">
        <v>149</v>
      </c>
      <c r="K120" s="182"/>
      <c r="L120" s="3"/>
      <c r="M120" s="3"/>
      <c r="O120" s="3">
        <f>C120/B119</f>
        <v>0.57307692307692304</v>
      </c>
      <c r="P120" s="21">
        <v>152</v>
      </c>
      <c r="Q120" s="22">
        <f t="shared" ref="Q120:Q127" si="55">P120/P119</f>
        <v>0.58461538461538465</v>
      </c>
      <c r="R120" s="3">
        <f t="shared" ref="R120:R127" si="56">100%-Q120</f>
        <v>0.41538461538461535</v>
      </c>
    </row>
    <row r="121" spans="1:18" ht="12.75" customHeight="1" x14ac:dyDescent="0.2">
      <c r="A121" s="28" t="s">
        <v>15</v>
      </c>
      <c r="D121" s="25">
        <v>87</v>
      </c>
      <c r="K121" s="182"/>
      <c r="L121" s="3"/>
      <c r="M121" s="3"/>
      <c r="O121" s="3">
        <f>D121/C120</f>
        <v>0.58389261744966447</v>
      </c>
      <c r="P121" s="21">
        <v>141</v>
      </c>
      <c r="Q121" s="22">
        <f t="shared" si="55"/>
        <v>0.92763157894736847</v>
      </c>
      <c r="R121" s="3">
        <f t="shared" si="56"/>
        <v>7.2368421052631526E-2</v>
      </c>
    </row>
    <row r="122" spans="1:18" ht="12.75" customHeight="1" x14ac:dyDescent="0.2">
      <c r="A122" s="28" t="s">
        <v>16</v>
      </c>
      <c r="E122" s="25">
        <v>75</v>
      </c>
      <c r="K122" s="182"/>
      <c r="L122" s="3"/>
      <c r="M122" s="3"/>
      <c r="O122" s="3">
        <f>E122/D121</f>
        <v>0.86206896551724133</v>
      </c>
      <c r="P122" s="21">
        <v>133</v>
      </c>
      <c r="Q122" s="22">
        <f t="shared" si="55"/>
        <v>0.94326241134751776</v>
      </c>
      <c r="R122" s="3">
        <f t="shared" si="56"/>
        <v>5.673758865248224E-2</v>
      </c>
    </row>
    <row r="123" spans="1:18" ht="12.75" customHeight="1" x14ac:dyDescent="0.2">
      <c r="A123" s="28" t="s">
        <v>17</v>
      </c>
      <c r="F123" s="25">
        <v>124</v>
      </c>
      <c r="K123" s="182"/>
      <c r="L123" s="3"/>
      <c r="M123" s="3"/>
      <c r="O123" s="3">
        <f>F123/E122</f>
        <v>1.6533333333333333</v>
      </c>
      <c r="P123" s="21">
        <v>132</v>
      </c>
      <c r="Q123" s="22">
        <f t="shared" si="55"/>
        <v>0.99248120300751874</v>
      </c>
      <c r="R123" s="3">
        <f t="shared" si="56"/>
        <v>7.5187969924812581E-3</v>
      </c>
    </row>
    <row r="124" spans="1:18" ht="12.75" customHeight="1" x14ac:dyDescent="0.2">
      <c r="A124" s="28" t="s">
        <v>18</v>
      </c>
      <c r="G124" s="25">
        <v>68</v>
      </c>
      <c r="K124" s="182"/>
      <c r="L124" s="3"/>
      <c r="M124" s="3"/>
      <c r="O124" s="3">
        <f>G124/F123</f>
        <v>0.54838709677419351</v>
      </c>
      <c r="P124" s="21">
        <v>124</v>
      </c>
      <c r="Q124" s="22">
        <f t="shared" si="55"/>
        <v>0.93939393939393945</v>
      </c>
      <c r="R124" s="3">
        <f t="shared" si="56"/>
        <v>6.0606060606060552E-2</v>
      </c>
    </row>
    <row r="125" spans="1:18" ht="12.75" customHeight="1" x14ac:dyDescent="0.2">
      <c r="A125" s="28" t="s">
        <v>19</v>
      </c>
      <c r="H125" s="25">
        <v>71</v>
      </c>
      <c r="K125" s="182"/>
      <c r="L125" s="3"/>
      <c r="M125" s="3"/>
      <c r="O125" s="3">
        <f>H125/G124</f>
        <v>1.0441176470588236</v>
      </c>
      <c r="P125" s="21">
        <v>120</v>
      </c>
      <c r="Q125" s="22">
        <f t="shared" si="55"/>
        <v>0.967741935483871</v>
      </c>
      <c r="R125" s="3">
        <f t="shared" si="56"/>
        <v>3.2258064516129004E-2</v>
      </c>
    </row>
    <row r="126" spans="1:18" ht="12.75" customHeight="1" x14ac:dyDescent="0.2">
      <c r="A126" s="28" t="s">
        <v>20</v>
      </c>
      <c r="I126" s="25">
        <v>67</v>
      </c>
      <c r="J126" s="25">
        <v>1</v>
      </c>
      <c r="K126" s="182">
        <v>1</v>
      </c>
      <c r="L126" s="3"/>
      <c r="M126" s="3"/>
      <c r="N126" s="3"/>
      <c r="O126" s="3">
        <f>I126/H125</f>
        <v>0.94366197183098588</v>
      </c>
      <c r="P126" s="21">
        <v>117</v>
      </c>
      <c r="Q126" s="22">
        <f t="shared" si="55"/>
        <v>0.97499999999999998</v>
      </c>
      <c r="R126" s="3">
        <f t="shared" si="56"/>
        <v>2.5000000000000022E-2</v>
      </c>
    </row>
    <row r="127" spans="1:18" ht="12.75" customHeight="1" x14ac:dyDescent="0.2">
      <c r="A127" s="28" t="s">
        <v>21</v>
      </c>
      <c r="J127" s="25">
        <v>67</v>
      </c>
      <c r="K127" s="182">
        <v>63</v>
      </c>
      <c r="L127" s="3"/>
      <c r="M127" s="3"/>
      <c r="N127" s="3"/>
      <c r="O127" s="3">
        <f>J127/I126</f>
        <v>1</v>
      </c>
      <c r="P127" s="21">
        <v>115</v>
      </c>
      <c r="Q127" s="22">
        <f t="shared" si="55"/>
        <v>0.98290598290598286</v>
      </c>
      <c r="R127" s="3">
        <f t="shared" si="56"/>
        <v>1.7094017094017144E-2</v>
      </c>
    </row>
    <row r="128" spans="1:18" ht="12.75" customHeight="1" x14ac:dyDescent="0.2">
      <c r="A128" s="28" t="s">
        <v>22</v>
      </c>
      <c r="J128" s="25">
        <v>42</v>
      </c>
      <c r="K128" s="182">
        <v>33</v>
      </c>
      <c r="L128" s="3"/>
      <c r="M128" s="3"/>
      <c r="N128" s="3"/>
      <c r="O128" s="3"/>
      <c r="P128" s="21">
        <v>50</v>
      </c>
      <c r="Q128" s="22"/>
      <c r="R128" s="3"/>
    </row>
    <row r="129" spans="1:20" ht="12.75" customHeight="1" x14ac:dyDescent="0.2">
      <c r="A129" s="28" t="s">
        <v>23</v>
      </c>
      <c r="J129" s="25">
        <v>2</v>
      </c>
      <c r="K129" s="182">
        <v>8</v>
      </c>
      <c r="L129" s="3"/>
      <c r="M129" s="3"/>
      <c r="N129" s="3"/>
      <c r="O129" s="3"/>
      <c r="P129" s="21"/>
      <c r="Q129" s="22"/>
      <c r="R129" s="3"/>
    </row>
    <row r="130" spans="1:20" ht="12.75" customHeight="1" x14ac:dyDescent="0.2">
      <c r="A130" s="28" t="s">
        <v>48</v>
      </c>
      <c r="J130" s="25">
        <v>5</v>
      </c>
      <c r="K130" s="182">
        <v>6</v>
      </c>
      <c r="L130" s="3"/>
      <c r="M130" s="3"/>
      <c r="N130" s="3"/>
      <c r="O130" s="3"/>
      <c r="P130" s="21">
        <v>6</v>
      </c>
      <c r="Q130" s="22"/>
      <c r="R130" s="3"/>
    </row>
    <row r="131" spans="1:20" ht="12.75" customHeight="1" x14ac:dyDescent="0.2">
      <c r="A131" s="28" t="s">
        <v>49</v>
      </c>
      <c r="J131" s="25">
        <v>1</v>
      </c>
      <c r="K131" s="182">
        <v>1</v>
      </c>
      <c r="L131" s="3"/>
      <c r="M131" s="3"/>
      <c r="N131" s="3"/>
      <c r="O131" s="3"/>
      <c r="P131" s="21">
        <v>1</v>
      </c>
      <c r="Q131" s="22"/>
      <c r="R131" s="3"/>
    </row>
    <row r="132" spans="1:20" ht="12.75" customHeight="1" x14ac:dyDescent="0.2">
      <c r="A132" s="28" t="s">
        <v>50</v>
      </c>
      <c r="K132" s="182"/>
      <c r="L132" s="3"/>
      <c r="M132" s="3"/>
      <c r="N132" s="3"/>
      <c r="O132" s="3"/>
      <c r="P132" s="21"/>
      <c r="Q132" s="22"/>
      <c r="R132" s="3"/>
    </row>
    <row r="133" spans="1:20" ht="12.75" customHeight="1" x14ac:dyDescent="0.2">
      <c r="A133" s="28" t="s">
        <v>51</v>
      </c>
      <c r="K133" s="182"/>
      <c r="L133" s="3"/>
      <c r="M133" s="3"/>
      <c r="N133" s="3"/>
      <c r="O133" s="3"/>
      <c r="P133" s="21"/>
      <c r="Q133" s="22"/>
      <c r="R133" s="3"/>
    </row>
    <row r="134" spans="1:20" ht="12.75" customHeight="1" x14ac:dyDescent="0.2">
      <c r="A134" s="28" t="s">
        <v>52</v>
      </c>
      <c r="J134" s="25">
        <v>1</v>
      </c>
      <c r="K134" s="182"/>
      <c r="L134" s="3"/>
      <c r="M134" s="3"/>
      <c r="N134" s="3"/>
      <c r="O134" s="3"/>
      <c r="P134" s="21">
        <v>1</v>
      </c>
      <c r="Q134" s="22"/>
      <c r="R134" s="3"/>
    </row>
    <row r="135" spans="1:20" ht="12.75" customHeight="1" x14ac:dyDescent="0.2">
      <c r="K135" s="184">
        <f>SUM(K126:K131)</f>
        <v>112</v>
      </c>
      <c r="L135" s="3">
        <f>SUM(K126:K127)/B119</f>
        <v>0.24615384615384617</v>
      </c>
      <c r="M135" s="3">
        <f>K135/B119</f>
        <v>0.43076923076923079</v>
      </c>
      <c r="N135" s="3">
        <f>M135-L135</f>
        <v>0.18461538461538463</v>
      </c>
      <c r="O135" s="3"/>
    </row>
    <row r="136" spans="1:20" ht="12.75" customHeight="1" x14ac:dyDescent="0.2">
      <c r="A136" s="32" t="s">
        <v>34</v>
      </c>
      <c r="B136" s="32"/>
      <c r="C136" s="32"/>
      <c r="D136" s="33"/>
      <c r="E136" s="33"/>
      <c r="F136" s="25">
        <f>((K126*8)+(K127*9)+(K128*10)+(K129*11)+(K130*12))/K135</f>
        <v>9.5089285714285712</v>
      </c>
      <c r="K136" s="184"/>
      <c r="L136" s="3"/>
      <c r="M136" s="3"/>
      <c r="N136" s="3"/>
      <c r="O136" s="3"/>
    </row>
    <row r="137" spans="1:20" ht="12.75" customHeight="1" x14ac:dyDescent="0.2">
      <c r="K137" s="184"/>
      <c r="L137" s="3"/>
      <c r="M137" s="3"/>
      <c r="N137" s="3"/>
      <c r="O137" s="3"/>
    </row>
    <row r="138" spans="1:20" ht="12.75" customHeight="1" x14ac:dyDescent="0.3">
      <c r="A138" s="38" t="s">
        <v>63</v>
      </c>
      <c r="L138" s="3"/>
      <c r="M138" s="3"/>
      <c r="O138" s="3"/>
      <c r="R138" s="33">
        <f>B119+B141</f>
        <v>449</v>
      </c>
      <c r="S138" s="33">
        <f>K126+K127+K147+K149</f>
        <v>122</v>
      </c>
      <c r="T138" s="123">
        <f>S138/R138</f>
        <v>0.27171492204899778</v>
      </c>
    </row>
    <row r="139" spans="1:20" ht="25.5" customHeight="1" x14ac:dyDescent="0.2">
      <c r="B139" s="285" t="s">
        <v>2</v>
      </c>
      <c r="C139" s="286"/>
      <c r="D139" s="286"/>
      <c r="E139" s="286"/>
      <c r="F139" s="286"/>
      <c r="G139" s="286"/>
      <c r="H139" s="286"/>
      <c r="I139" s="286"/>
      <c r="J139" s="286"/>
      <c r="L139" s="7" t="s">
        <v>3</v>
      </c>
      <c r="M139" s="7" t="s">
        <v>4</v>
      </c>
      <c r="N139" s="49" t="s">
        <v>5</v>
      </c>
      <c r="O139" s="7" t="s">
        <v>6</v>
      </c>
      <c r="P139" s="6" t="s">
        <v>7</v>
      </c>
      <c r="Q139" s="6" t="s">
        <v>8</v>
      </c>
      <c r="R139" s="7" t="s">
        <v>9</v>
      </c>
    </row>
    <row r="140" spans="1:20" ht="12.75" customHeight="1" x14ac:dyDescent="0.2">
      <c r="A140" s="50" t="s">
        <v>10</v>
      </c>
      <c r="B140" s="51">
        <v>1</v>
      </c>
      <c r="C140" s="51">
        <v>2</v>
      </c>
      <c r="D140" s="51">
        <v>3</v>
      </c>
      <c r="E140" s="51">
        <v>4</v>
      </c>
      <c r="F140" s="51">
        <v>5</v>
      </c>
      <c r="G140" s="51">
        <v>6</v>
      </c>
      <c r="H140" s="51">
        <v>7</v>
      </c>
      <c r="I140" s="51">
        <v>8</v>
      </c>
      <c r="J140" s="51">
        <v>9</v>
      </c>
      <c r="K140" s="187" t="s">
        <v>11</v>
      </c>
      <c r="L140" s="3"/>
      <c r="M140" s="3"/>
      <c r="O140" s="3"/>
      <c r="P140" s="14"/>
      <c r="Q140" s="14"/>
      <c r="R140" s="3"/>
    </row>
    <row r="141" spans="1:20" ht="12.75" customHeight="1" x14ac:dyDescent="0.2">
      <c r="A141" s="28" t="s">
        <v>14</v>
      </c>
      <c r="B141" s="25">
        <v>189</v>
      </c>
      <c r="K141" s="182"/>
      <c r="L141" s="3"/>
      <c r="M141" s="3"/>
      <c r="O141" s="3"/>
      <c r="P141" s="17">
        <f>B141</f>
        <v>189</v>
      </c>
      <c r="Q141" s="14"/>
      <c r="R141" s="3"/>
    </row>
    <row r="142" spans="1:20" ht="12.75" customHeight="1" x14ac:dyDescent="0.2">
      <c r="A142" s="28" t="s">
        <v>15</v>
      </c>
      <c r="C142" s="25">
        <v>78</v>
      </c>
      <c r="K142" s="182"/>
      <c r="L142" s="3"/>
      <c r="M142" s="3"/>
      <c r="O142" s="3">
        <f>C142/B141</f>
        <v>0.41269841269841268</v>
      </c>
      <c r="P142" s="21">
        <v>81</v>
      </c>
      <c r="Q142" s="22">
        <f t="shared" ref="Q142:Q149" si="57">P142/P141</f>
        <v>0.42857142857142855</v>
      </c>
      <c r="R142" s="3">
        <f t="shared" ref="R142:R149" si="58">100%-Q142</f>
        <v>0.5714285714285714</v>
      </c>
    </row>
    <row r="143" spans="1:20" ht="12.75" customHeight="1" x14ac:dyDescent="0.2">
      <c r="A143" s="28" t="s">
        <v>16</v>
      </c>
      <c r="D143" s="25">
        <v>62</v>
      </c>
      <c r="K143" s="182"/>
      <c r="L143" s="3"/>
      <c r="M143" s="3"/>
      <c r="O143" s="3">
        <f>D143/C142</f>
        <v>0.79487179487179482</v>
      </c>
      <c r="P143" s="21">
        <v>77</v>
      </c>
      <c r="Q143" s="22">
        <f t="shared" si="57"/>
        <v>0.95061728395061729</v>
      </c>
      <c r="R143" s="3">
        <f t="shared" si="58"/>
        <v>4.9382716049382713E-2</v>
      </c>
    </row>
    <row r="144" spans="1:20" ht="12.75" customHeight="1" x14ac:dyDescent="0.2">
      <c r="A144" s="28" t="s">
        <v>17</v>
      </c>
      <c r="E144" s="25">
        <v>59</v>
      </c>
      <c r="K144" s="182"/>
      <c r="L144" s="3"/>
      <c r="M144" s="3"/>
      <c r="O144" s="3">
        <f>E144/D143</f>
        <v>0.95161290322580649</v>
      </c>
      <c r="P144" s="21">
        <v>73</v>
      </c>
      <c r="Q144" s="22">
        <f t="shared" si="57"/>
        <v>0.94805194805194803</v>
      </c>
      <c r="R144" s="3">
        <f t="shared" si="58"/>
        <v>5.1948051948051965E-2</v>
      </c>
    </row>
    <row r="145" spans="1:18" ht="12.75" customHeight="1" x14ac:dyDescent="0.2">
      <c r="A145" s="28" t="s">
        <v>18</v>
      </c>
      <c r="F145" s="25">
        <v>58</v>
      </c>
      <c r="K145" s="182"/>
      <c r="L145" s="3"/>
      <c r="M145" s="3"/>
      <c r="O145" s="3">
        <f>F145/E144</f>
        <v>0.98305084745762716</v>
      </c>
      <c r="P145" s="21">
        <v>74</v>
      </c>
      <c r="Q145" s="22">
        <f t="shared" si="57"/>
        <v>1.0136986301369864</v>
      </c>
      <c r="R145" s="3">
        <f t="shared" si="58"/>
        <v>-1.3698630136986356E-2</v>
      </c>
    </row>
    <row r="146" spans="1:18" ht="12.75" customHeight="1" x14ac:dyDescent="0.2">
      <c r="A146" s="28" t="s">
        <v>19</v>
      </c>
      <c r="G146" s="25">
        <v>56</v>
      </c>
      <c r="K146" s="182"/>
      <c r="L146" s="3"/>
      <c r="M146" s="3"/>
      <c r="O146" s="3">
        <f>G146/F145</f>
        <v>0.96551724137931039</v>
      </c>
      <c r="P146" s="21">
        <v>69</v>
      </c>
      <c r="Q146" s="22">
        <f t="shared" si="57"/>
        <v>0.93243243243243246</v>
      </c>
      <c r="R146" s="3">
        <f t="shared" si="58"/>
        <v>6.7567567567567544E-2</v>
      </c>
    </row>
    <row r="147" spans="1:18" ht="12.75" customHeight="1" x14ac:dyDescent="0.2">
      <c r="A147" s="28" t="s">
        <v>20</v>
      </c>
      <c r="H147" s="25">
        <v>56</v>
      </c>
      <c r="K147" s="182">
        <v>1</v>
      </c>
      <c r="L147" s="3"/>
      <c r="M147" s="3"/>
      <c r="N147" s="3"/>
      <c r="O147" s="3">
        <f>H147/G146</f>
        <v>1</v>
      </c>
      <c r="P147" s="21">
        <v>71</v>
      </c>
      <c r="Q147" s="22">
        <f t="shared" si="57"/>
        <v>1.0289855072463767</v>
      </c>
      <c r="R147" s="3">
        <f t="shared" si="58"/>
        <v>-2.8985507246376718E-2</v>
      </c>
    </row>
    <row r="148" spans="1:18" ht="12.75" customHeight="1" x14ac:dyDescent="0.2">
      <c r="A148" s="28" t="s">
        <v>21</v>
      </c>
      <c r="I148" s="25">
        <v>56</v>
      </c>
      <c r="K148" s="182"/>
      <c r="L148" s="3"/>
      <c r="M148" s="3"/>
      <c r="N148" s="3"/>
      <c r="O148" s="3">
        <f>I148/H147</f>
        <v>1</v>
      </c>
      <c r="P148" s="21">
        <v>72</v>
      </c>
      <c r="Q148" s="22">
        <f t="shared" si="57"/>
        <v>1.0140845070422535</v>
      </c>
      <c r="R148" s="3">
        <f t="shared" si="58"/>
        <v>-1.4084507042253502E-2</v>
      </c>
    </row>
    <row r="149" spans="1:18" ht="12.75" customHeight="1" x14ac:dyDescent="0.2">
      <c r="A149" s="28" t="s">
        <v>22</v>
      </c>
      <c r="J149" s="25">
        <v>56</v>
      </c>
      <c r="K149" s="182">
        <v>57</v>
      </c>
      <c r="L149" s="3"/>
      <c r="M149" s="3"/>
      <c r="N149" s="3"/>
      <c r="O149" s="3">
        <f>J149/I148</f>
        <v>1</v>
      </c>
      <c r="P149" s="21">
        <v>88</v>
      </c>
      <c r="Q149" s="22">
        <f t="shared" si="57"/>
        <v>1.2222222222222223</v>
      </c>
      <c r="R149" s="3">
        <f t="shared" si="58"/>
        <v>-0.22222222222222232</v>
      </c>
    </row>
    <row r="150" spans="1:18" ht="12.75" customHeight="1" x14ac:dyDescent="0.2">
      <c r="A150" s="28" t="s">
        <v>23</v>
      </c>
      <c r="J150" s="25">
        <v>8</v>
      </c>
      <c r="K150" s="182">
        <v>9</v>
      </c>
      <c r="L150" s="3"/>
      <c r="M150" s="3"/>
      <c r="N150" s="3"/>
      <c r="O150" s="3"/>
      <c r="P150" s="21">
        <v>12</v>
      </c>
      <c r="Q150" s="22"/>
      <c r="R150" s="3"/>
    </row>
    <row r="151" spans="1:18" ht="12.75" customHeight="1" x14ac:dyDescent="0.2">
      <c r="A151" s="28" t="s">
        <v>48</v>
      </c>
      <c r="J151" s="25">
        <v>3</v>
      </c>
      <c r="K151" s="182">
        <v>2</v>
      </c>
      <c r="L151" s="3"/>
      <c r="M151" s="3"/>
      <c r="N151" s="3"/>
      <c r="O151" s="3"/>
      <c r="P151" s="21">
        <v>5</v>
      </c>
      <c r="Q151" s="22"/>
      <c r="R151" s="3"/>
    </row>
    <row r="152" spans="1:18" ht="12.75" customHeight="1" x14ac:dyDescent="0.2">
      <c r="A152" s="28" t="s">
        <v>49</v>
      </c>
      <c r="J152" s="25">
        <v>2</v>
      </c>
      <c r="K152" s="182">
        <v>2</v>
      </c>
      <c r="L152" s="3"/>
      <c r="M152" s="3"/>
      <c r="N152" s="3"/>
      <c r="O152" s="3"/>
      <c r="P152" s="21">
        <v>3</v>
      </c>
      <c r="Q152" s="22"/>
      <c r="R152" s="3"/>
    </row>
    <row r="153" spans="1:18" ht="12.75" customHeight="1" x14ac:dyDescent="0.2">
      <c r="A153" s="28" t="s">
        <v>50</v>
      </c>
      <c r="J153" s="25">
        <v>1</v>
      </c>
      <c r="K153" s="182">
        <v>1</v>
      </c>
      <c r="L153" s="3"/>
      <c r="M153" s="3"/>
      <c r="N153" s="3"/>
      <c r="O153" s="3"/>
      <c r="P153" s="21">
        <v>1</v>
      </c>
      <c r="Q153" s="22"/>
      <c r="R153" s="3"/>
    </row>
    <row r="154" spans="1:18" ht="12.75" customHeight="1" x14ac:dyDescent="0.2">
      <c r="A154" s="28"/>
      <c r="K154" s="182"/>
      <c r="L154" s="3"/>
      <c r="M154" s="3"/>
      <c r="N154" s="3"/>
      <c r="O154" s="3"/>
      <c r="P154" s="21"/>
      <c r="Q154" s="22"/>
      <c r="R154" s="3"/>
    </row>
    <row r="155" spans="1:18" ht="12.75" customHeight="1" x14ac:dyDescent="0.2">
      <c r="A155" s="28"/>
      <c r="K155" s="184">
        <f>SUM(K147:K153)</f>
        <v>72</v>
      </c>
      <c r="L155" s="3">
        <f>SUM(K147:K149)/B141</f>
        <v>0.30687830687830686</v>
      </c>
      <c r="M155" s="3">
        <f>K155/B141</f>
        <v>0.38095238095238093</v>
      </c>
      <c r="N155" s="3">
        <f>M155-L155</f>
        <v>7.407407407407407E-2</v>
      </c>
      <c r="O155" s="3"/>
      <c r="P155" s="21"/>
      <c r="Q155" s="22"/>
      <c r="R155" s="3"/>
    </row>
    <row r="156" spans="1:18" ht="12.75" customHeight="1" x14ac:dyDescent="0.2">
      <c r="A156" s="32" t="s">
        <v>34</v>
      </c>
      <c r="B156" s="32"/>
      <c r="C156" s="32"/>
      <c r="D156" s="33"/>
      <c r="E156" s="33"/>
      <c r="F156" s="25">
        <f>((K147*7)+(K149*8)+(K150*9)+(K151*10))/K155</f>
        <v>7.833333333333333</v>
      </c>
      <c r="K156" s="184"/>
      <c r="L156" s="3"/>
      <c r="M156" s="3"/>
      <c r="N156" s="3"/>
      <c r="O156" s="3"/>
      <c r="P156" s="21"/>
      <c r="Q156" s="22"/>
      <c r="R156" s="3"/>
    </row>
    <row r="157" spans="1:18" ht="12.75" customHeight="1" x14ac:dyDescent="0.2">
      <c r="A157" s="25" t="s">
        <v>27</v>
      </c>
      <c r="L157" s="3"/>
      <c r="M157" s="3"/>
      <c r="O157" s="3"/>
    </row>
    <row r="158" spans="1:18" ht="12.75" customHeight="1" x14ac:dyDescent="0.3">
      <c r="A158" s="38" t="s">
        <v>64</v>
      </c>
      <c r="L158" s="3"/>
      <c r="M158" s="3"/>
      <c r="O158" s="3"/>
    </row>
    <row r="159" spans="1:18" ht="25.5" customHeight="1" x14ac:dyDescent="0.2">
      <c r="B159" s="285" t="s">
        <v>2</v>
      </c>
      <c r="C159" s="286"/>
      <c r="D159" s="286"/>
      <c r="E159" s="286"/>
      <c r="F159" s="286"/>
      <c r="G159" s="286"/>
      <c r="H159" s="286"/>
      <c r="I159" s="286"/>
      <c r="J159" s="286"/>
      <c r="L159" s="7" t="s">
        <v>3</v>
      </c>
      <c r="M159" s="7" t="s">
        <v>4</v>
      </c>
      <c r="N159" s="49" t="s">
        <v>5</v>
      </c>
      <c r="O159" s="7" t="s">
        <v>6</v>
      </c>
      <c r="P159" s="6" t="s">
        <v>7</v>
      </c>
      <c r="Q159" s="6" t="s">
        <v>8</v>
      </c>
      <c r="R159" s="7" t="s">
        <v>9</v>
      </c>
    </row>
    <row r="160" spans="1:18" ht="12.75" customHeight="1" x14ac:dyDescent="0.2">
      <c r="A160" s="50" t="s">
        <v>10</v>
      </c>
      <c r="B160" s="51">
        <v>1</v>
      </c>
      <c r="C160" s="51">
        <v>2</v>
      </c>
      <c r="D160" s="51">
        <v>3</v>
      </c>
      <c r="E160" s="51">
        <v>4</v>
      </c>
      <c r="F160" s="51">
        <v>5</v>
      </c>
      <c r="G160" s="51">
        <v>6</v>
      </c>
      <c r="H160" s="51">
        <v>7</v>
      </c>
      <c r="I160" s="51">
        <v>8</v>
      </c>
      <c r="J160" s="51">
        <v>9</v>
      </c>
      <c r="K160" s="187" t="s">
        <v>11</v>
      </c>
      <c r="L160" s="3"/>
      <c r="M160" s="3"/>
      <c r="O160" s="3"/>
      <c r="P160" s="14"/>
      <c r="Q160" s="14"/>
      <c r="R160" s="3"/>
    </row>
    <row r="161" spans="1:18" ht="12.75" customHeight="1" x14ac:dyDescent="0.2">
      <c r="A161" s="28" t="s">
        <v>15</v>
      </c>
      <c r="B161" s="25">
        <v>296</v>
      </c>
      <c r="K161" s="182"/>
      <c r="L161" s="3"/>
      <c r="M161" s="3"/>
      <c r="O161" s="3"/>
      <c r="P161" s="17">
        <f>B161</f>
        <v>296</v>
      </c>
      <c r="Q161" s="14"/>
      <c r="R161" s="3"/>
    </row>
    <row r="162" spans="1:18" ht="12.75" customHeight="1" x14ac:dyDescent="0.2">
      <c r="A162" s="28" t="s">
        <v>16</v>
      </c>
      <c r="C162" s="25">
        <v>136</v>
      </c>
      <c r="K162" s="182"/>
      <c r="L162" s="3"/>
      <c r="M162" s="3"/>
      <c r="O162" s="3">
        <f>C162/B161</f>
        <v>0.45945945945945948</v>
      </c>
      <c r="P162" s="21">
        <v>136</v>
      </c>
      <c r="Q162" s="22">
        <f t="shared" ref="Q162:Q169" si="59">P162/P161</f>
        <v>0.45945945945945948</v>
      </c>
      <c r="R162" s="3">
        <f t="shared" ref="R162:R169" si="60">100%-Q162</f>
        <v>0.54054054054054057</v>
      </c>
    </row>
    <row r="163" spans="1:18" ht="12.75" customHeight="1" x14ac:dyDescent="0.2">
      <c r="A163" s="28" t="s">
        <v>17</v>
      </c>
      <c r="D163" s="25">
        <v>122</v>
      </c>
      <c r="K163" s="182"/>
      <c r="L163" s="3"/>
      <c r="M163" s="3"/>
      <c r="O163" s="3">
        <f>D163/C162</f>
        <v>0.8970588235294118</v>
      </c>
      <c r="P163" s="21">
        <v>129</v>
      </c>
      <c r="Q163" s="22">
        <f t="shared" si="59"/>
        <v>0.94852941176470584</v>
      </c>
      <c r="R163" s="3">
        <f t="shared" si="60"/>
        <v>5.1470588235294157E-2</v>
      </c>
    </row>
    <row r="164" spans="1:18" ht="12.75" customHeight="1" x14ac:dyDescent="0.2">
      <c r="A164" s="28" t="s">
        <v>18</v>
      </c>
      <c r="E164" s="25">
        <v>114</v>
      </c>
      <c r="K164" s="182"/>
      <c r="L164" s="3"/>
      <c r="M164" s="3"/>
      <c r="O164" s="3">
        <f>E164/D163</f>
        <v>0.93442622950819676</v>
      </c>
      <c r="P164" s="21">
        <v>126</v>
      </c>
      <c r="Q164" s="22">
        <f t="shared" si="59"/>
        <v>0.97674418604651159</v>
      </c>
      <c r="R164" s="3">
        <f t="shared" si="60"/>
        <v>2.3255813953488413E-2</v>
      </c>
    </row>
    <row r="165" spans="1:18" ht="12.75" customHeight="1" x14ac:dyDescent="0.2">
      <c r="A165" s="28" t="s">
        <v>19</v>
      </c>
      <c r="F165" s="25">
        <v>106</v>
      </c>
      <c r="K165" s="182"/>
      <c r="L165" s="3"/>
      <c r="M165" s="3"/>
      <c r="O165" s="3">
        <f>F165/E164</f>
        <v>0.92982456140350878</v>
      </c>
      <c r="P165" s="21">
        <v>119</v>
      </c>
      <c r="Q165" s="22">
        <f t="shared" si="59"/>
        <v>0.94444444444444442</v>
      </c>
      <c r="R165" s="3">
        <f t="shared" si="60"/>
        <v>5.555555555555558E-2</v>
      </c>
    </row>
    <row r="166" spans="1:18" ht="12.75" customHeight="1" x14ac:dyDescent="0.2">
      <c r="A166" s="28" t="s">
        <v>20</v>
      </c>
      <c r="G166" s="25">
        <v>101</v>
      </c>
      <c r="K166" s="182"/>
      <c r="L166" s="3"/>
      <c r="M166" s="3"/>
      <c r="N166" s="3"/>
      <c r="O166" s="3">
        <f>G166/F165</f>
        <v>0.95283018867924529</v>
      </c>
      <c r="P166" s="21">
        <v>117</v>
      </c>
      <c r="Q166" s="22">
        <f t="shared" si="59"/>
        <v>0.98319327731092432</v>
      </c>
      <c r="R166" s="3">
        <f t="shared" si="60"/>
        <v>1.6806722689075682E-2</v>
      </c>
    </row>
    <row r="167" spans="1:18" ht="12.75" customHeight="1" x14ac:dyDescent="0.2">
      <c r="A167" s="28" t="s">
        <v>21</v>
      </c>
      <c r="H167" s="25">
        <v>101</v>
      </c>
      <c r="K167" s="182"/>
      <c r="L167" s="3"/>
      <c r="M167" s="3"/>
      <c r="N167" s="3"/>
      <c r="O167" s="3">
        <f>H167/G166</f>
        <v>1</v>
      </c>
      <c r="P167" s="21">
        <v>116</v>
      </c>
      <c r="Q167" s="22">
        <f t="shared" si="59"/>
        <v>0.99145299145299148</v>
      </c>
      <c r="R167" s="3">
        <f t="shared" si="60"/>
        <v>8.5470085470085166E-3</v>
      </c>
    </row>
    <row r="168" spans="1:18" ht="12.75" customHeight="1" x14ac:dyDescent="0.2">
      <c r="A168" s="28" t="s">
        <v>22</v>
      </c>
      <c r="I168" s="25">
        <v>101</v>
      </c>
      <c r="K168" s="182">
        <v>2</v>
      </c>
      <c r="L168" s="3"/>
      <c r="M168" s="3"/>
      <c r="N168" s="3"/>
      <c r="O168" s="3">
        <f>I168/H167</f>
        <v>1</v>
      </c>
      <c r="P168" s="21">
        <v>163</v>
      </c>
      <c r="Q168" s="22">
        <f t="shared" si="59"/>
        <v>1.4051724137931034</v>
      </c>
      <c r="R168" s="3">
        <f t="shared" si="60"/>
        <v>-0.40517241379310343</v>
      </c>
    </row>
    <row r="169" spans="1:18" ht="12.75" customHeight="1" x14ac:dyDescent="0.2">
      <c r="A169" s="28" t="s">
        <v>23</v>
      </c>
      <c r="J169" s="25">
        <v>101</v>
      </c>
      <c r="K169" s="182">
        <v>97</v>
      </c>
      <c r="L169" s="3"/>
      <c r="M169" s="3"/>
      <c r="N169" s="3"/>
      <c r="O169" s="3">
        <f>J169/I168</f>
        <v>1</v>
      </c>
      <c r="P169" s="21">
        <v>114</v>
      </c>
      <c r="Q169" s="22">
        <f t="shared" si="59"/>
        <v>0.69938650306748462</v>
      </c>
      <c r="R169" s="3">
        <f t="shared" si="60"/>
        <v>0.30061349693251538</v>
      </c>
    </row>
    <row r="170" spans="1:18" ht="12.75" customHeight="1" x14ac:dyDescent="0.2">
      <c r="A170" s="28" t="s">
        <v>48</v>
      </c>
      <c r="J170" s="25">
        <v>11</v>
      </c>
      <c r="K170" s="182">
        <v>11</v>
      </c>
      <c r="L170" s="3"/>
      <c r="M170" s="3"/>
      <c r="N170" s="3"/>
      <c r="O170" s="3"/>
      <c r="P170" s="21">
        <v>15</v>
      </c>
      <c r="Q170" s="22"/>
      <c r="R170" s="3"/>
    </row>
    <row r="171" spans="1:18" ht="12.75" customHeight="1" x14ac:dyDescent="0.2">
      <c r="A171" s="28" t="s">
        <v>49</v>
      </c>
      <c r="J171" s="25">
        <v>2</v>
      </c>
      <c r="K171" s="182">
        <v>1</v>
      </c>
      <c r="L171" s="3"/>
      <c r="M171" s="3"/>
      <c r="N171" s="3"/>
      <c r="O171" s="3"/>
      <c r="P171" s="21">
        <v>4</v>
      </c>
      <c r="Q171" s="22"/>
      <c r="R171" s="3"/>
    </row>
    <row r="172" spans="1:18" ht="12.75" customHeight="1" x14ac:dyDescent="0.2">
      <c r="A172" s="28" t="s">
        <v>50</v>
      </c>
      <c r="J172" s="25">
        <v>2</v>
      </c>
      <c r="K172" s="182">
        <v>1</v>
      </c>
      <c r="L172" s="3"/>
      <c r="M172" s="3"/>
      <c r="N172" s="3"/>
      <c r="O172" s="3"/>
      <c r="P172" s="21">
        <v>2</v>
      </c>
      <c r="Q172" s="22"/>
      <c r="R172" s="3"/>
    </row>
    <row r="173" spans="1:18" ht="12.75" customHeight="1" x14ac:dyDescent="0.2">
      <c r="A173" s="28" t="s">
        <v>51</v>
      </c>
      <c r="K173" s="182"/>
      <c r="L173" s="3"/>
      <c r="M173" s="3"/>
      <c r="N173" s="3"/>
      <c r="O173" s="3"/>
      <c r="P173" s="21"/>
      <c r="Q173" s="22"/>
      <c r="R173" s="3"/>
    </row>
    <row r="174" spans="1:18" ht="12.75" customHeight="1" x14ac:dyDescent="0.2">
      <c r="A174" s="28" t="s">
        <v>52</v>
      </c>
      <c r="K174" s="182"/>
      <c r="L174" s="3"/>
      <c r="M174" s="3"/>
      <c r="N174" s="3"/>
      <c r="O174" s="3"/>
      <c r="P174" s="21"/>
      <c r="Q174" s="22"/>
      <c r="R174" s="3"/>
    </row>
    <row r="175" spans="1:18" ht="12.75" customHeight="1" x14ac:dyDescent="0.2">
      <c r="A175" s="28" t="s">
        <v>53</v>
      </c>
      <c r="K175" s="182"/>
      <c r="L175" s="3"/>
      <c r="M175" s="3"/>
      <c r="N175" s="3"/>
      <c r="O175" s="3"/>
      <c r="P175" s="21"/>
      <c r="Q175" s="22"/>
      <c r="R175" s="3"/>
    </row>
    <row r="176" spans="1:18" ht="12.75" customHeight="1" x14ac:dyDescent="0.2">
      <c r="A176" s="28" t="s">
        <v>54</v>
      </c>
      <c r="H176" s="25">
        <v>1</v>
      </c>
      <c r="K176" s="182">
        <v>1</v>
      </c>
      <c r="L176" s="3"/>
      <c r="M176" s="3"/>
      <c r="N176" s="3"/>
      <c r="O176" s="3"/>
      <c r="P176" s="21">
        <v>1</v>
      </c>
      <c r="Q176" s="22"/>
      <c r="R176" s="3"/>
    </row>
    <row r="177" spans="1:18" ht="12.75" customHeight="1" x14ac:dyDescent="0.2">
      <c r="A177" s="28"/>
      <c r="K177" s="184">
        <f>SUM(K168:K176)</f>
        <v>113</v>
      </c>
      <c r="L177" s="3">
        <f>(K169+K168)/B161</f>
        <v>0.33445945945945948</v>
      </c>
      <c r="M177" s="3">
        <f>K177/B161</f>
        <v>0.38175675675675674</v>
      </c>
      <c r="N177" s="3">
        <f>M177-L177</f>
        <v>4.7297297297297258E-2</v>
      </c>
      <c r="O177" s="3"/>
      <c r="P177" s="21"/>
      <c r="Q177" s="22"/>
      <c r="R177" s="3"/>
    </row>
    <row r="178" spans="1:18" ht="12.75" customHeight="1" x14ac:dyDescent="0.2">
      <c r="A178" s="28"/>
      <c r="L178" s="3"/>
      <c r="M178" s="3"/>
      <c r="O178" s="3"/>
      <c r="P178" s="21"/>
      <c r="Q178" s="22"/>
      <c r="R178" s="3"/>
    </row>
    <row r="179" spans="1:18" ht="12.75" customHeight="1" x14ac:dyDescent="0.2">
      <c r="A179" s="32" t="s">
        <v>34</v>
      </c>
      <c r="B179" s="32"/>
      <c r="C179" s="32"/>
      <c r="D179" s="33"/>
      <c r="E179" s="33"/>
      <c r="F179" s="25">
        <f>((K169*9)+(K170*10))/K177</f>
        <v>8.6991150442477885</v>
      </c>
      <c r="K179" s="114"/>
      <c r="L179" s="3"/>
      <c r="M179" s="3"/>
      <c r="N179" s="3"/>
      <c r="O179" s="3"/>
      <c r="P179" s="21"/>
      <c r="Q179" s="22"/>
      <c r="R179" s="3"/>
    </row>
    <row r="180" spans="1:18" ht="12.75" customHeight="1" x14ac:dyDescent="0.2">
      <c r="A180" s="28"/>
      <c r="K180" s="114"/>
      <c r="L180" s="3"/>
      <c r="M180" s="3"/>
      <c r="N180" s="3"/>
      <c r="O180" s="3"/>
      <c r="P180" s="21"/>
      <c r="Q180" s="22"/>
      <c r="R180" s="3"/>
    </row>
    <row r="181" spans="1:18" ht="12.75" customHeight="1" x14ac:dyDescent="0.2">
      <c r="L181" s="3"/>
      <c r="M181" s="3"/>
      <c r="O181" s="3"/>
    </row>
    <row r="182" spans="1:18" ht="12.75" customHeight="1" x14ac:dyDescent="0.3">
      <c r="A182" s="38" t="s">
        <v>65</v>
      </c>
      <c r="L182" s="3"/>
      <c r="M182" s="3"/>
      <c r="O182" s="3"/>
    </row>
    <row r="183" spans="1:18" ht="25.5" customHeight="1" x14ac:dyDescent="0.2">
      <c r="B183" s="285" t="s">
        <v>2</v>
      </c>
      <c r="C183" s="286"/>
      <c r="D183" s="286"/>
      <c r="E183" s="286"/>
      <c r="F183" s="286"/>
      <c r="G183" s="286"/>
      <c r="H183" s="286"/>
      <c r="I183" s="286"/>
      <c r="J183" s="286"/>
      <c r="L183" s="7" t="s">
        <v>3</v>
      </c>
      <c r="M183" s="7" t="s">
        <v>4</v>
      </c>
      <c r="N183" s="49" t="s">
        <v>5</v>
      </c>
      <c r="O183" s="7" t="s">
        <v>6</v>
      </c>
      <c r="P183" s="6" t="s">
        <v>7</v>
      </c>
      <c r="Q183" s="6" t="s">
        <v>8</v>
      </c>
      <c r="R183" s="7" t="s">
        <v>9</v>
      </c>
    </row>
    <row r="184" spans="1:18" ht="12.75" customHeight="1" x14ac:dyDescent="0.2">
      <c r="A184" s="50" t="s">
        <v>10</v>
      </c>
      <c r="B184" s="51">
        <v>1</v>
      </c>
      <c r="C184" s="51">
        <v>2</v>
      </c>
      <c r="D184" s="51">
        <v>3</v>
      </c>
      <c r="E184" s="51">
        <v>4</v>
      </c>
      <c r="F184" s="51">
        <v>5</v>
      </c>
      <c r="G184" s="51">
        <v>6</v>
      </c>
      <c r="H184" s="51">
        <v>7</v>
      </c>
      <c r="I184" s="51">
        <v>8</v>
      </c>
      <c r="J184" s="51">
        <v>9</v>
      </c>
      <c r="K184" s="187" t="s">
        <v>11</v>
      </c>
      <c r="L184" s="3"/>
      <c r="M184" s="3"/>
      <c r="O184" s="3"/>
      <c r="P184" s="14"/>
      <c r="Q184" s="14"/>
      <c r="R184" s="3"/>
    </row>
    <row r="185" spans="1:18" ht="12.75" customHeight="1" x14ac:dyDescent="0.2">
      <c r="A185" s="28" t="s">
        <v>16</v>
      </c>
      <c r="B185" s="25">
        <v>152</v>
      </c>
      <c r="K185" s="182"/>
      <c r="L185" s="3"/>
      <c r="M185" s="3"/>
      <c r="O185" s="3"/>
      <c r="P185" s="17">
        <f>B185</f>
        <v>152</v>
      </c>
      <c r="Q185" s="14"/>
      <c r="R185" s="3"/>
    </row>
    <row r="186" spans="1:18" ht="12.75" customHeight="1" x14ac:dyDescent="0.2">
      <c r="A186" s="28" t="s">
        <v>17</v>
      </c>
      <c r="C186" s="25">
        <v>69</v>
      </c>
      <c r="K186" s="182"/>
      <c r="L186" s="3"/>
      <c r="M186" s="3"/>
      <c r="O186" s="3">
        <f>C186/B185</f>
        <v>0.45394736842105265</v>
      </c>
      <c r="P186" s="21">
        <v>70</v>
      </c>
      <c r="Q186" s="22">
        <f t="shared" ref="Q186:Q193" si="61">P186/P185</f>
        <v>0.46052631578947367</v>
      </c>
      <c r="R186" s="3">
        <f t="shared" ref="R186:R193" si="62">100%-Q186</f>
        <v>0.53947368421052633</v>
      </c>
    </row>
    <row r="187" spans="1:18" ht="12.75" customHeight="1" x14ac:dyDescent="0.2">
      <c r="A187" s="28" t="s">
        <v>18</v>
      </c>
      <c r="D187" s="25">
        <v>50</v>
      </c>
      <c r="K187" s="182"/>
      <c r="L187" s="3"/>
      <c r="M187" s="3"/>
      <c r="O187" s="3">
        <f>D187/C186</f>
        <v>0.72463768115942029</v>
      </c>
      <c r="P187" s="21">
        <v>67</v>
      </c>
      <c r="Q187" s="22">
        <f t="shared" si="61"/>
        <v>0.95714285714285718</v>
      </c>
      <c r="R187" s="3">
        <f t="shared" si="62"/>
        <v>4.2857142857142816E-2</v>
      </c>
    </row>
    <row r="188" spans="1:18" ht="12.75" customHeight="1" x14ac:dyDescent="0.2">
      <c r="A188" s="28" t="s">
        <v>19</v>
      </c>
      <c r="E188" s="25">
        <v>43</v>
      </c>
      <c r="K188" s="182"/>
      <c r="L188" s="3"/>
      <c r="M188" s="3"/>
      <c r="O188" s="3">
        <f>E188/D187</f>
        <v>0.86</v>
      </c>
      <c r="P188" s="21">
        <v>61</v>
      </c>
      <c r="Q188" s="22">
        <f t="shared" si="61"/>
        <v>0.91044776119402981</v>
      </c>
      <c r="R188" s="3">
        <f t="shared" si="62"/>
        <v>8.9552238805970186E-2</v>
      </c>
    </row>
    <row r="189" spans="1:18" ht="12.75" customHeight="1" x14ac:dyDescent="0.2">
      <c r="A189" s="28" t="s">
        <v>20</v>
      </c>
      <c r="F189" s="25">
        <v>36</v>
      </c>
      <c r="K189" s="182"/>
      <c r="L189" s="3"/>
      <c r="M189" s="3"/>
      <c r="N189" s="3"/>
      <c r="O189" s="3">
        <f>F189/E188</f>
        <v>0.83720930232558144</v>
      </c>
      <c r="P189" s="21">
        <v>57</v>
      </c>
      <c r="Q189" s="22">
        <f t="shared" si="61"/>
        <v>0.93442622950819676</v>
      </c>
      <c r="R189" s="3">
        <f t="shared" si="62"/>
        <v>6.557377049180324E-2</v>
      </c>
    </row>
    <row r="190" spans="1:18" ht="12.75" customHeight="1" x14ac:dyDescent="0.2">
      <c r="A190" s="28" t="s">
        <v>21</v>
      </c>
      <c r="G190" s="25">
        <v>36</v>
      </c>
      <c r="K190" s="182"/>
      <c r="L190" s="3"/>
      <c r="M190" s="3"/>
      <c r="N190" s="3"/>
      <c r="O190" s="3">
        <f>G190/F189</f>
        <v>1</v>
      </c>
      <c r="P190" s="21">
        <v>53</v>
      </c>
      <c r="Q190" s="22">
        <f t="shared" si="61"/>
        <v>0.92982456140350878</v>
      </c>
      <c r="R190" s="3">
        <f t="shared" si="62"/>
        <v>7.0175438596491224E-2</v>
      </c>
    </row>
    <row r="191" spans="1:18" ht="12.75" customHeight="1" x14ac:dyDescent="0.2">
      <c r="A191" s="28" t="s">
        <v>22</v>
      </c>
      <c r="H191" s="25">
        <v>36</v>
      </c>
      <c r="K191" s="182"/>
      <c r="L191" s="3"/>
      <c r="M191" s="3"/>
      <c r="N191" s="3"/>
      <c r="O191" s="3">
        <f>H191/G190</f>
        <v>1</v>
      </c>
      <c r="P191" s="21">
        <v>66</v>
      </c>
      <c r="Q191" s="22">
        <f t="shared" si="61"/>
        <v>1.2452830188679245</v>
      </c>
      <c r="R191" s="3">
        <f t="shared" si="62"/>
        <v>-0.24528301886792447</v>
      </c>
    </row>
    <row r="192" spans="1:18" ht="12.75" customHeight="1" x14ac:dyDescent="0.2">
      <c r="A192" s="28" t="s">
        <v>23</v>
      </c>
      <c r="I192" s="25">
        <v>34</v>
      </c>
      <c r="K192" s="182"/>
      <c r="L192" s="3"/>
      <c r="M192" s="3"/>
      <c r="N192" s="3"/>
      <c r="O192" s="3">
        <f>I192/H191</f>
        <v>0.94444444444444442</v>
      </c>
      <c r="P192" s="21">
        <v>49</v>
      </c>
      <c r="Q192" s="22">
        <f t="shared" si="61"/>
        <v>0.74242424242424243</v>
      </c>
      <c r="R192" s="3">
        <f t="shared" si="62"/>
        <v>0.25757575757575757</v>
      </c>
    </row>
    <row r="193" spans="1:18" ht="12.75" customHeight="1" x14ac:dyDescent="0.2">
      <c r="A193" s="28" t="s">
        <v>48</v>
      </c>
      <c r="J193" s="25">
        <v>34</v>
      </c>
      <c r="K193" s="182">
        <v>35</v>
      </c>
      <c r="L193" s="3"/>
      <c r="M193" s="3"/>
      <c r="N193" s="3"/>
      <c r="O193" s="3">
        <f>J193/I192</f>
        <v>1</v>
      </c>
      <c r="P193" s="21">
        <v>50</v>
      </c>
      <c r="Q193" s="22">
        <f t="shared" si="61"/>
        <v>1.0204081632653061</v>
      </c>
      <c r="R193" s="3">
        <f t="shared" si="62"/>
        <v>-2.0408163265306145E-2</v>
      </c>
    </row>
    <row r="194" spans="1:18" ht="12.75" customHeight="1" x14ac:dyDescent="0.2">
      <c r="A194" s="28" t="s">
        <v>49</v>
      </c>
      <c r="J194" s="25">
        <v>7</v>
      </c>
      <c r="K194" s="182">
        <v>6</v>
      </c>
      <c r="L194" s="3"/>
      <c r="M194" s="3"/>
      <c r="N194" s="3"/>
      <c r="O194" s="3"/>
      <c r="P194" s="21">
        <v>15</v>
      </c>
      <c r="Q194" s="22"/>
      <c r="R194" s="3"/>
    </row>
    <row r="195" spans="1:18" ht="12.75" customHeight="1" x14ac:dyDescent="0.2">
      <c r="A195" s="28" t="s">
        <v>50</v>
      </c>
      <c r="J195" s="25">
        <v>4</v>
      </c>
      <c r="K195" s="182">
        <v>1</v>
      </c>
      <c r="L195" s="3"/>
      <c r="M195" s="3"/>
      <c r="N195" s="3"/>
      <c r="O195" s="3"/>
      <c r="P195" s="21">
        <v>8</v>
      </c>
      <c r="Q195" s="22"/>
      <c r="R195" s="3"/>
    </row>
    <row r="196" spans="1:18" ht="12.75" customHeight="1" x14ac:dyDescent="0.2">
      <c r="A196" s="28" t="s">
        <v>51</v>
      </c>
      <c r="J196" s="25">
        <v>3</v>
      </c>
      <c r="K196" s="182">
        <v>2</v>
      </c>
      <c r="L196" s="3"/>
      <c r="M196" s="3"/>
      <c r="N196" s="3"/>
      <c r="O196" s="3"/>
      <c r="P196" s="21">
        <v>6</v>
      </c>
      <c r="Q196" s="22"/>
      <c r="R196" s="3"/>
    </row>
    <row r="197" spans="1:18" ht="12.75" customHeight="1" x14ac:dyDescent="0.2">
      <c r="A197" s="28" t="s">
        <v>52</v>
      </c>
      <c r="J197" s="25">
        <v>2</v>
      </c>
      <c r="K197" s="182">
        <v>2</v>
      </c>
      <c r="L197" s="3"/>
      <c r="M197" s="3"/>
      <c r="N197" s="3"/>
      <c r="O197" s="3"/>
      <c r="P197" s="21">
        <v>3</v>
      </c>
      <c r="Q197" s="22"/>
      <c r="R197" s="3"/>
    </row>
    <row r="198" spans="1:18" ht="12.75" customHeight="1" x14ac:dyDescent="0.2">
      <c r="A198" s="28" t="s">
        <v>53</v>
      </c>
      <c r="J198" s="25">
        <v>2</v>
      </c>
      <c r="K198" s="182"/>
      <c r="L198" s="3"/>
      <c r="M198" s="3"/>
      <c r="N198" s="3"/>
      <c r="O198" s="3"/>
      <c r="P198" s="21">
        <v>2</v>
      </c>
      <c r="Q198" s="22"/>
      <c r="R198" s="3"/>
    </row>
    <row r="199" spans="1:18" ht="12.75" customHeight="1" x14ac:dyDescent="0.2">
      <c r="A199" s="28" t="s">
        <v>54</v>
      </c>
      <c r="J199" s="25">
        <v>2</v>
      </c>
      <c r="K199" s="182">
        <v>2</v>
      </c>
      <c r="L199" s="3"/>
      <c r="M199" s="3"/>
      <c r="N199" s="3"/>
      <c r="O199" s="3"/>
      <c r="P199" s="21">
        <v>2</v>
      </c>
      <c r="Q199" s="22"/>
      <c r="R199" s="3"/>
    </row>
    <row r="200" spans="1:18" ht="12.75" customHeight="1" x14ac:dyDescent="0.2">
      <c r="K200" s="184">
        <f>SUM(K193:K199)</f>
        <v>48</v>
      </c>
      <c r="L200" s="3">
        <f>K193/B185</f>
        <v>0.23026315789473684</v>
      </c>
      <c r="M200" s="3">
        <f>K200/B185</f>
        <v>0.31578947368421051</v>
      </c>
      <c r="N200" s="3">
        <f>M200-L200</f>
        <v>8.5526315789473673E-2</v>
      </c>
      <c r="O200" s="3"/>
    </row>
    <row r="201" spans="1:18" ht="12.75" customHeight="1" x14ac:dyDescent="0.2">
      <c r="K201" s="184"/>
      <c r="L201" s="3"/>
      <c r="M201" s="3"/>
      <c r="N201" s="3"/>
      <c r="O201" s="3"/>
    </row>
    <row r="202" spans="1:18" ht="12.75" customHeight="1" x14ac:dyDescent="0.3">
      <c r="A202" s="38" t="s">
        <v>66</v>
      </c>
      <c r="L202" s="3"/>
      <c r="M202" s="3"/>
      <c r="O202" s="3"/>
    </row>
    <row r="203" spans="1:18" ht="20.25" customHeight="1" x14ac:dyDescent="0.2">
      <c r="A203" s="287" t="s">
        <v>10</v>
      </c>
      <c r="B203" s="273" t="s">
        <v>2</v>
      </c>
      <c r="C203" s="274"/>
      <c r="D203" s="274"/>
      <c r="E203" s="274"/>
      <c r="F203" s="274"/>
      <c r="G203" s="274"/>
      <c r="H203" s="274"/>
      <c r="I203" s="274"/>
      <c r="J203" s="275"/>
      <c r="K203" s="276" t="s">
        <v>11</v>
      </c>
      <c r="L203" s="269" t="s">
        <v>3</v>
      </c>
      <c r="M203" s="269" t="s">
        <v>4</v>
      </c>
      <c r="N203" s="278" t="s">
        <v>5</v>
      </c>
      <c r="O203" s="269" t="s">
        <v>6</v>
      </c>
      <c r="P203" s="267" t="s">
        <v>7</v>
      </c>
      <c r="Q203" s="267" t="s">
        <v>8</v>
      </c>
      <c r="R203" s="269" t="s">
        <v>9</v>
      </c>
    </row>
    <row r="204" spans="1:18" ht="15.75" customHeight="1" x14ac:dyDescent="0.25">
      <c r="A204" s="268"/>
      <c r="B204" s="58">
        <v>1</v>
      </c>
      <c r="C204" s="58">
        <v>2</v>
      </c>
      <c r="D204" s="58">
        <v>3</v>
      </c>
      <c r="E204" s="58">
        <v>4</v>
      </c>
      <c r="F204" s="58">
        <v>5</v>
      </c>
      <c r="G204" s="58">
        <v>6</v>
      </c>
      <c r="H204" s="58">
        <v>7</v>
      </c>
      <c r="I204" s="58">
        <v>8</v>
      </c>
      <c r="J204" s="58">
        <v>9</v>
      </c>
      <c r="K204" s="277"/>
      <c r="L204" s="268"/>
      <c r="M204" s="268"/>
      <c r="N204" s="268"/>
      <c r="O204" s="268"/>
      <c r="P204" s="268"/>
      <c r="Q204" s="268"/>
      <c r="R204" s="268"/>
    </row>
    <row r="205" spans="1:18" ht="15.75" customHeight="1" x14ac:dyDescent="0.25">
      <c r="A205" s="58" t="s">
        <v>17</v>
      </c>
      <c r="B205" s="59">
        <v>306</v>
      </c>
      <c r="C205" s="59"/>
      <c r="D205" s="59"/>
      <c r="E205" s="59"/>
      <c r="F205" s="59"/>
      <c r="G205" s="59"/>
      <c r="H205" s="59"/>
      <c r="I205" s="59"/>
      <c r="J205" s="59"/>
      <c r="K205" s="144"/>
      <c r="L205" s="60"/>
      <c r="M205" s="47"/>
      <c r="N205" s="61"/>
      <c r="O205" s="62"/>
      <c r="P205" s="63">
        <f>B205</f>
        <v>306</v>
      </c>
      <c r="Q205" s="64"/>
      <c r="R205" s="62"/>
    </row>
    <row r="206" spans="1:18" ht="15.75" customHeight="1" x14ac:dyDescent="0.25">
      <c r="A206" s="58" t="s">
        <v>18</v>
      </c>
      <c r="B206" s="59">
        <v>1</v>
      </c>
      <c r="C206" s="59">
        <v>179</v>
      </c>
      <c r="D206" s="59"/>
      <c r="E206" s="59"/>
      <c r="F206" s="59"/>
      <c r="G206" s="59"/>
      <c r="H206" s="59"/>
      <c r="I206" s="59"/>
      <c r="J206" s="59"/>
      <c r="K206" s="144"/>
      <c r="L206" s="65"/>
      <c r="M206" s="3"/>
      <c r="N206" s="66"/>
      <c r="O206" s="67">
        <f>C206/B205</f>
        <v>0.58496732026143794</v>
      </c>
      <c r="P206" s="68">
        <v>180</v>
      </c>
      <c r="Q206" s="69">
        <f t="shared" ref="Q206:Q213" si="63">P206/P205</f>
        <v>0.58823529411764708</v>
      </c>
      <c r="R206" s="69">
        <f t="shared" ref="R206:R213" si="64">100%-Q206</f>
        <v>0.41176470588235292</v>
      </c>
    </row>
    <row r="207" spans="1:18" ht="15.75" customHeight="1" x14ac:dyDescent="0.25">
      <c r="A207" s="58" t="s">
        <v>19</v>
      </c>
      <c r="B207" s="59"/>
      <c r="C207" s="59"/>
      <c r="D207" s="59">
        <v>138</v>
      </c>
      <c r="E207" s="59"/>
      <c r="F207" s="59"/>
      <c r="G207" s="59"/>
      <c r="H207" s="59"/>
      <c r="I207" s="59"/>
      <c r="J207" s="59"/>
      <c r="K207" s="144"/>
      <c r="L207" s="65"/>
      <c r="M207" s="3"/>
      <c r="N207" s="66"/>
      <c r="O207" s="67">
        <f>D207/C206</f>
        <v>0.77094972067039103</v>
      </c>
      <c r="P207" s="68">
        <v>166</v>
      </c>
      <c r="Q207" s="69">
        <f t="shared" si="63"/>
        <v>0.92222222222222228</v>
      </c>
      <c r="R207" s="69">
        <f t="shared" si="64"/>
        <v>7.7777777777777724E-2</v>
      </c>
    </row>
    <row r="208" spans="1:18" ht="15.75" customHeight="1" x14ac:dyDescent="0.25">
      <c r="A208" s="58" t="s">
        <v>20</v>
      </c>
      <c r="B208" s="59"/>
      <c r="C208" s="59"/>
      <c r="D208" s="59"/>
      <c r="E208" s="59">
        <v>115</v>
      </c>
      <c r="F208" s="59"/>
      <c r="G208" s="59"/>
      <c r="H208" s="59"/>
      <c r="I208" s="59"/>
      <c r="J208" s="59"/>
      <c r="K208" s="144"/>
      <c r="L208" s="65"/>
      <c r="M208" s="3"/>
      <c r="N208" s="66"/>
      <c r="O208" s="67">
        <f>E208/D207</f>
        <v>0.83333333333333337</v>
      </c>
      <c r="P208" s="68">
        <v>161</v>
      </c>
      <c r="Q208" s="69">
        <f t="shared" si="63"/>
        <v>0.96987951807228912</v>
      </c>
      <c r="R208" s="69">
        <f t="shared" si="64"/>
        <v>3.0120481927710885E-2</v>
      </c>
    </row>
    <row r="209" spans="1:18" ht="15.75" customHeight="1" x14ac:dyDescent="0.25">
      <c r="A209" s="58" t="s">
        <v>21</v>
      </c>
      <c r="B209" s="59"/>
      <c r="C209" s="59"/>
      <c r="D209" s="59"/>
      <c r="E209" s="59"/>
      <c r="F209" s="59">
        <v>110</v>
      </c>
      <c r="G209" s="59"/>
      <c r="H209" s="59"/>
      <c r="I209" s="59"/>
      <c r="J209" s="59"/>
      <c r="K209" s="144"/>
      <c r="L209" s="65"/>
      <c r="M209" s="3"/>
      <c r="N209" s="66"/>
      <c r="O209" s="67">
        <f>F209/E208</f>
        <v>0.95652173913043481</v>
      </c>
      <c r="P209" s="68">
        <v>152</v>
      </c>
      <c r="Q209" s="69">
        <f t="shared" si="63"/>
        <v>0.94409937888198758</v>
      </c>
      <c r="R209" s="69">
        <f t="shared" si="64"/>
        <v>5.5900621118012417E-2</v>
      </c>
    </row>
    <row r="210" spans="1:18" ht="15.75" customHeight="1" x14ac:dyDescent="0.25">
      <c r="A210" s="58" t="s">
        <v>22</v>
      </c>
      <c r="B210" s="59"/>
      <c r="C210" s="59"/>
      <c r="D210" s="59"/>
      <c r="E210" s="59"/>
      <c r="F210" s="59"/>
      <c r="G210" s="59">
        <v>110</v>
      </c>
      <c r="H210" s="59"/>
      <c r="I210" s="59"/>
      <c r="J210" s="59"/>
      <c r="K210" s="144"/>
      <c r="L210" s="65"/>
      <c r="M210" s="3"/>
      <c r="N210" s="66"/>
      <c r="O210" s="67">
        <f>G210/F209</f>
        <v>1</v>
      </c>
      <c r="P210" s="68">
        <v>140</v>
      </c>
      <c r="Q210" s="69">
        <f t="shared" si="63"/>
        <v>0.92105263157894735</v>
      </c>
      <c r="R210" s="69">
        <f t="shared" si="64"/>
        <v>7.8947368421052655E-2</v>
      </c>
    </row>
    <row r="211" spans="1:18" ht="15.75" customHeight="1" x14ac:dyDescent="0.25">
      <c r="A211" s="58" t="s">
        <v>23</v>
      </c>
      <c r="B211" s="59"/>
      <c r="C211" s="59"/>
      <c r="D211" s="59"/>
      <c r="E211" s="59"/>
      <c r="F211" s="59"/>
      <c r="G211" s="59"/>
      <c r="H211" s="59">
        <v>110</v>
      </c>
      <c r="I211" s="59"/>
      <c r="J211" s="59"/>
      <c r="K211" s="144"/>
      <c r="L211" s="65"/>
      <c r="M211" s="3"/>
      <c r="N211" s="66"/>
      <c r="O211" s="67">
        <f>H211/G210</f>
        <v>1</v>
      </c>
      <c r="P211" s="68">
        <v>143</v>
      </c>
      <c r="Q211" s="69">
        <f t="shared" si="63"/>
        <v>1.0214285714285714</v>
      </c>
      <c r="R211" s="69">
        <f t="shared" si="64"/>
        <v>-2.1428571428571352E-2</v>
      </c>
    </row>
    <row r="212" spans="1:18" ht="15.75" customHeight="1" x14ac:dyDescent="0.25">
      <c r="A212" s="58" t="s">
        <v>48</v>
      </c>
      <c r="B212" s="59"/>
      <c r="C212" s="59"/>
      <c r="D212" s="59"/>
      <c r="E212" s="59"/>
      <c r="F212" s="59"/>
      <c r="G212" s="59"/>
      <c r="H212" s="59"/>
      <c r="I212" s="59">
        <v>110</v>
      </c>
      <c r="J212" s="59"/>
      <c r="K212" s="144"/>
      <c r="L212" s="65"/>
      <c r="M212" s="3"/>
      <c r="N212" s="66"/>
      <c r="O212" s="67">
        <f>I212/H211</f>
        <v>1</v>
      </c>
      <c r="P212" s="68">
        <v>142</v>
      </c>
      <c r="Q212" s="69">
        <f t="shared" si="63"/>
        <v>0.99300699300699302</v>
      </c>
      <c r="R212" s="69">
        <f t="shared" si="64"/>
        <v>6.9930069930069783E-3</v>
      </c>
    </row>
    <row r="213" spans="1:18" ht="15.75" customHeight="1" x14ac:dyDescent="0.25">
      <c r="A213" s="58" t="s">
        <v>49</v>
      </c>
      <c r="B213" s="59"/>
      <c r="C213" s="59"/>
      <c r="D213" s="59"/>
      <c r="E213" s="59"/>
      <c r="F213" s="59"/>
      <c r="G213" s="59"/>
      <c r="H213" s="59"/>
      <c r="I213" s="59"/>
      <c r="J213" s="59">
        <v>110</v>
      </c>
      <c r="K213" s="144">
        <v>103</v>
      </c>
      <c r="L213" s="65"/>
      <c r="M213" s="3"/>
      <c r="N213" s="66"/>
      <c r="O213" s="71">
        <f>J213/I212</f>
        <v>1</v>
      </c>
      <c r="P213" s="68">
        <v>143</v>
      </c>
      <c r="Q213" s="72">
        <f t="shared" si="63"/>
        <v>1.0070422535211268</v>
      </c>
      <c r="R213" s="72">
        <f t="shared" si="64"/>
        <v>-7.0422535211267512E-3</v>
      </c>
    </row>
    <row r="214" spans="1:18" ht="15.75" customHeight="1" x14ac:dyDescent="0.25">
      <c r="A214" s="58" t="s">
        <v>50</v>
      </c>
      <c r="B214" s="59"/>
      <c r="C214" s="59"/>
      <c r="D214" s="59"/>
      <c r="E214" s="59"/>
      <c r="F214" s="59"/>
      <c r="G214" s="59"/>
      <c r="H214" s="59"/>
      <c r="I214" s="59"/>
      <c r="J214" s="59">
        <v>26</v>
      </c>
      <c r="K214" s="144">
        <v>17</v>
      </c>
      <c r="L214" s="65"/>
      <c r="M214" s="3"/>
      <c r="N214" s="29"/>
      <c r="O214" s="73"/>
      <c r="P214" s="68">
        <v>34</v>
      </c>
      <c r="Q214" s="75"/>
      <c r="R214" s="76"/>
    </row>
    <row r="215" spans="1:18" ht="15.75" customHeight="1" x14ac:dyDescent="0.25">
      <c r="A215" s="58" t="s">
        <v>51</v>
      </c>
      <c r="B215" s="80"/>
      <c r="C215" s="80"/>
      <c r="D215" s="80"/>
      <c r="E215" s="80"/>
      <c r="F215" s="80"/>
      <c r="G215" s="80"/>
      <c r="H215" s="80"/>
      <c r="I215" s="80"/>
      <c r="J215" s="80">
        <v>10</v>
      </c>
      <c r="K215" s="115">
        <v>6</v>
      </c>
      <c r="L215" s="65"/>
      <c r="M215" s="3"/>
      <c r="N215" s="29"/>
      <c r="O215" s="77"/>
      <c r="P215" s="78">
        <v>16</v>
      </c>
      <c r="Q215" s="79"/>
      <c r="R215" s="77"/>
    </row>
    <row r="216" spans="1:18" ht="15.75" customHeight="1" x14ac:dyDescent="0.25">
      <c r="A216" s="58" t="s">
        <v>52</v>
      </c>
      <c r="B216" s="80"/>
      <c r="C216" s="80"/>
      <c r="D216" s="80"/>
      <c r="E216" s="80"/>
      <c r="F216" s="80"/>
      <c r="G216" s="80"/>
      <c r="H216" s="80"/>
      <c r="I216" s="80"/>
      <c r="J216" s="80">
        <v>5</v>
      </c>
      <c r="K216" s="115">
        <v>1</v>
      </c>
      <c r="L216" s="65"/>
      <c r="M216" s="3"/>
      <c r="N216" s="29"/>
      <c r="O216" s="77"/>
      <c r="P216" s="78">
        <v>8</v>
      </c>
      <c r="Q216" s="79"/>
      <c r="R216" s="77"/>
    </row>
    <row r="217" spans="1:18" ht="15.75" customHeight="1" x14ac:dyDescent="0.25">
      <c r="A217" s="58" t="s">
        <v>53</v>
      </c>
      <c r="B217" s="80"/>
      <c r="C217" s="80"/>
      <c r="D217" s="80"/>
      <c r="E217" s="80"/>
      <c r="F217" s="80"/>
      <c r="G217" s="80"/>
      <c r="H217" s="80"/>
      <c r="I217" s="80"/>
      <c r="J217" s="80">
        <v>3</v>
      </c>
      <c r="K217" s="115">
        <v>3</v>
      </c>
      <c r="L217" s="65"/>
      <c r="M217" s="3"/>
      <c r="N217" s="29"/>
      <c r="O217" s="77"/>
      <c r="P217" s="78">
        <v>5</v>
      </c>
      <c r="Q217" s="79"/>
      <c r="R217" s="77"/>
    </row>
    <row r="218" spans="1:18" ht="15.75" customHeight="1" x14ac:dyDescent="0.25">
      <c r="A218" s="58" t="s">
        <v>54</v>
      </c>
      <c r="B218" s="80"/>
      <c r="C218" s="80"/>
      <c r="D218" s="80"/>
      <c r="E218" s="80"/>
      <c r="F218" s="80"/>
      <c r="G218" s="80"/>
      <c r="H218" s="80"/>
      <c r="I218" s="80"/>
      <c r="J218" s="80">
        <v>1</v>
      </c>
      <c r="K218" s="115">
        <v>1</v>
      </c>
      <c r="L218" s="65"/>
      <c r="M218" s="3"/>
      <c r="N218" s="29"/>
      <c r="O218" s="3"/>
      <c r="P218" s="29">
        <v>1</v>
      </c>
      <c r="Q218" s="22"/>
      <c r="R218" s="77"/>
    </row>
    <row r="219" spans="1:18" ht="15.75" customHeight="1" x14ac:dyDescent="0.25">
      <c r="A219" s="58"/>
      <c r="B219" s="80"/>
      <c r="C219" s="80"/>
      <c r="D219" s="80"/>
      <c r="E219" s="80"/>
      <c r="F219" s="80"/>
      <c r="G219" s="80"/>
      <c r="H219" s="80"/>
      <c r="I219" s="80"/>
      <c r="J219" s="80"/>
      <c r="K219" s="115">
        <f>SUM(K213:K218)</f>
        <v>131</v>
      </c>
      <c r="L219" s="65">
        <f>K213/B205</f>
        <v>0.33660130718954251</v>
      </c>
      <c r="M219" s="3">
        <f>K219/B205</f>
        <v>0.42810457516339867</v>
      </c>
      <c r="N219" s="3">
        <f>M219-L219</f>
        <v>9.1503267973856162E-2</v>
      </c>
      <c r="O219" s="81"/>
      <c r="P219" s="82"/>
      <c r="Q219" s="83"/>
      <c r="R219" s="84"/>
    </row>
    <row r="220" spans="1:18" ht="15.75" customHeight="1" x14ac:dyDescent="0.25">
      <c r="A220" s="58" t="s">
        <v>67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115"/>
      <c r="L220" s="65"/>
      <c r="M220" s="3"/>
      <c r="N220" s="29"/>
      <c r="O220" s="85"/>
      <c r="P220" s="86"/>
      <c r="Q220" s="87"/>
      <c r="R220" s="88"/>
    </row>
    <row r="221" spans="1:18" ht="39" customHeight="1" x14ac:dyDescent="0.25">
      <c r="A221" s="58"/>
      <c r="B221" s="80" t="s">
        <v>2</v>
      </c>
      <c r="C221" s="80"/>
      <c r="D221" s="80"/>
      <c r="E221" s="80"/>
      <c r="F221" s="80"/>
      <c r="G221" s="80"/>
      <c r="H221" s="80"/>
      <c r="I221" s="80"/>
      <c r="J221" s="80"/>
      <c r="K221" s="115"/>
      <c r="L221" s="89" t="s">
        <v>3</v>
      </c>
      <c r="M221" s="90" t="s">
        <v>4</v>
      </c>
      <c r="N221" s="91" t="s">
        <v>5</v>
      </c>
      <c r="O221" s="90" t="s">
        <v>6</v>
      </c>
      <c r="P221" s="91" t="s">
        <v>7</v>
      </c>
      <c r="Q221" s="91" t="s">
        <v>8</v>
      </c>
      <c r="R221" s="113" t="s">
        <v>9</v>
      </c>
    </row>
    <row r="222" spans="1:18" ht="18" customHeight="1" x14ac:dyDescent="0.25">
      <c r="A222" s="28" t="s">
        <v>10</v>
      </c>
      <c r="B222" s="29">
        <v>1</v>
      </c>
      <c r="C222" s="29">
        <v>2</v>
      </c>
      <c r="D222" s="288">
        <v>3</v>
      </c>
      <c r="E222" s="274"/>
      <c r="F222" s="274"/>
      <c r="G222" s="274"/>
      <c r="H222" s="274"/>
      <c r="I222" s="274"/>
      <c r="J222" s="275"/>
      <c r="K222" s="93" t="s">
        <v>11</v>
      </c>
      <c r="L222" s="94"/>
      <c r="M222" s="94"/>
      <c r="N222" s="94"/>
      <c r="O222" s="3"/>
      <c r="P222" s="29"/>
      <c r="Q222" s="22"/>
      <c r="R222" s="3"/>
    </row>
    <row r="223" spans="1:18" ht="12.75" customHeight="1" x14ac:dyDescent="0.2">
      <c r="A223" s="28" t="s">
        <v>18</v>
      </c>
      <c r="B223" s="25">
        <v>182</v>
      </c>
      <c r="K223" s="182"/>
      <c r="L223" s="3"/>
      <c r="M223" s="3"/>
      <c r="O223" s="3"/>
      <c r="P223" s="17">
        <f>B223</f>
        <v>182</v>
      </c>
      <c r="Q223" s="14"/>
      <c r="R223" s="3"/>
    </row>
    <row r="224" spans="1:18" ht="12.75" customHeight="1" x14ac:dyDescent="0.2">
      <c r="A224" s="28" t="s">
        <v>19</v>
      </c>
      <c r="C224" s="25">
        <v>101</v>
      </c>
      <c r="K224" s="182"/>
      <c r="L224" s="3"/>
      <c r="M224" s="3"/>
      <c r="O224" s="3">
        <f>C224/B223</f>
        <v>0.55494505494505497</v>
      </c>
      <c r="P224" s="21">
        <v>101</v>
      </c>
      <c r="Q224" s="22">
        <f t="shared" ref="Q224:Q231" si="65">P224/P223</f>
        <v>0.55494505494505497</v>
      </c>
      <c r="R224" s="3">
        <f t="shared" ref="R224:R231" si="66">100%-Q224</f>
        <v>0.44505494505494503</v>
      </c>
    </row>
    <row r="225" spans="1:18" ht="12.75" customHeight="1" x14ac:dyDescent="0.2">
      <c r="A225" s="28" t="s">
        <v>20</v>
      </c>
      <c r="D225" s="25">
        <v>69</v>
      </c>
      <c r="K225" s="182"/>
      <c r="L225" s="3"/>
      <c r="M225" s="3"/>
      <c r="N225" s="3"/>
      <c r="O225" s="3">
        <f>D225/C224</f>
        <v>0.68316831683168322</v>
      </c>
      <c r="P225" s="21">
        <v>90</v>
      </c>
      <c r="Q225" s="22">
        <f t="shared" si="65"/>
        <v>0.8910891089108911</v>
      </c>
      <c r="R225" s="3">
        <f t="shared" si="66"/>
        <v>0.1089108910891089</v>
      </c>
    </row>
    <row r="226" spans="1:18" ht="12.75" customHeight="1" x14ac:dyDescent="0.2">
      <c r="A226" s="28" t="s">
        <v>21</v>
      </c>
      <c r="E226" s="25">
        <v>59</v>
      </c>
      <c r="K226" s="182"/>
      <c r="L226" s="3"/>
      <c r="M226" s="3"/>
      <c r="N226" s="3"/>
      <c r="O226" s="3">
        <f>E226/D225</f>
        <v>0.85507246376811596</v>
      </c>
      <c r="P226" s="21">
        <v>76</v>
      </c>
      <c r="Q226" s="22">
        <f t="shared" si="65"/>
        <v>0.84444444444444444</v>
      </c>
      <c r="R226" s="3">
        <f t="shared" si="66"/>
        <v>0.15555555555555556</v>
      </c>
    </row>
    <row r="227" spans="1:18" ht="12.75" customHeight="1" x14ac:dyDescent="0.2">
      <c r="A227" s="28" t="s">
        <v>22</v>
      </c>
      <c r="F227" s="25">
        <v>59</v>
      </c>
      <c r="K227" s="182"/>
      <c r="L227" s="3"/>
      <c r="M227" s="3"/>
      <c r="N227" s="3"/>
      <c r="O227" s="3">
        <f>F227/E226</f>
        <v>1</v>
      </c>
      <c r="P227" s="21">
        <v>97</v>
      </c>
      <c r="Q227" s="22">
        <f t="shared" si="65"/>
        <v>1.2763157894736843</v>
      </c>
      <c r="R227" s="3">
        <f t="shared" si="66"/>
        <v>-0.27631578947368429</v>
      </c>
    </row>
    <row r="228" spans="1:18" ht="12.75" customHeight="1" x14ac:dyDescent="0.2">
      <c r="A228" s="28" t="s">
        <v>23</v>
      </c>
      <c r="G228" s="25">
        <v>44</v>
      </c>
      <c r="K228" s="182"/>
      <c r="L228" s="3"/>
      <c r="M228" s="3"/>
      <c r="N228" s="3"/>
      <c r="O228" s="3">
        <f>G228/F227</f>
        <v>0.74576271186440679</v>
      </c>
      <c r="P228" s="21">
        <v>66</v>
      </c>
      <c r="Q228" s="22">
        <f t="shared" si="65"/>
        <v>0.68041237113402064</v>
      </c>
      <c r="R228" s="3">
        <f t="shared" si="66"/>
        <v>0.31958762886597936</v>
      </c>
    </row>
    <row r="229" spans="1:18" ht="12.75" customHeight="1" x14ac:dyDescent="0.2">
      <c r="A229" s="28" t="s">
        <v>48</v>
      </c>
      <c r="H229" s="25">
        <v>44</v>
      </c>
      <c r="K229" s="182"/>
      <c r="L229" s="3"/>
      <c r="M229" s="3"/>
      <c r="N229" s="3"/>
      <c r="O229" s="3">
        <f>H229/G228</f>
        <v>1</v>
      </c>
      <c r="P229" s="21">
        <v>61</v>
      </c>
      <c r="Q229" s="22">
        <f t="shared" si="65"/>
        <v>0.9242424242424242</v>
      </c>
      <c r="R229" s="3">
        <f t="shared" si="66"/>
        <v>7.5757575757575801E-2</v>
      </c>
    </row>
    <row r="230" spans="1:18" ht="12.75" customHeight="1" x14ac:dyDescent="0.2">
      <c r="A230" s="28" t="s">
        <v>49</v>
      </c>
      <c r="I230" s="25">
        <v>43</v>
      </c>
      <c r="K230" s="182"/>
      <c r="L230" s="3"/>
      <c r="M230" s="3"/>
      <c r="N230" s="3"/>
      <c r="O230" s="3">
        <f>I230/H229</f>
        <v>0.97727272727272729</v>
      </c>
      <c r="P230" s="21">
        <v>63</v>
      </c>
      <c r="Q230" s="22">
        <f t="shared" si="65"/>
        <v>1.0327868852459017</v>
      </c>
      <c r="R230" s="3">
        <f t="shared" si="66"/>
        <v>-3.2786885245901676E-2</v>
      </c>
    </row>
    <row r="231" spans="1:18" ht="12.75" customHeight="1" x14ac:dyDescent="0.2">
      <c r="A231" s="28" t="s">
        <v>50</v>
      </c>
      <c r="J231" s="25">
        <v>43</v>
      </c>
      <c r="K231" s="182">
        <v>34</v>
      </c>
      <c r="L231" s="3"/>
      <c r="M231" s="3"/>
      <c r="N231" s="3"/>
      <c r="O231" s="3">
        <f>J231/I230</f>
        <v>1</v>
      </c>
      <c r="P231" s="21">
        <v>61</v>
      </c>
      <c r="Q231" s="22">
        <f t="shared" si="65"/>
        <v>0.96825396825396826</v>
      </c>
      <c r="R231" s="3">
        <f t="shared" si="66"/>
        <v>3.1746031746031744E-2</v>
      </c>
    </row>
    <row r="232" spans="1:18" ht="12.75" customHeight="1" x14ac:dyDescent="0.2">
      <c r="A232" s="28" t="s">
        <v>51</v>
      </c>
      <c r="J232" s="25">
        <v>19</v>
      </c>
      <c r="K232" s="182">
        <v>13</v>
      </c>
      <c r="L232" s="3"/>
      <c r="M232" s="3"/>
      <c r="N232" s="3"/>
      <c r="O232" s="3"/>
      <c r="P232" s="21">
        <v>24</v>
      </c>
      <c r="Q232" s="22"/>
      <c r="R232" s="3"/>
    </row>
    <row r="233" spans="1:18" ht="12.75" customHeight="1" x14ac:dyDescent="0.2">
      <c r="A233" s="28" t="s">
        <v>52</v>
      </c>
      <c r="J233" s="25">
        <v>4</v>
      </c>
      <c r="K233" s="182">
        <v>2</v>
      </c>
      <c r="L233" s="3"/>
      <c r="M233" s="3"/>
      <c r="N233" s="3"/>
      <c r="O233" s="3"/>
      <c r="P233" s="21">
        <v>8</v>
      </c>
      <c r="Q233" s="22"/>
      <c r="R233" s="3"/>
    </row>
    <row r="234" spans="1:18" ht="12.75" customHeight="1" x14ac:dyDescent="0.2">
      <c r="A234" s="28" t="s">
        <v>53</v>
      </c>
      <c r="J234" s="25">
        <v>4</v>
      </c>
      <c r="K234" s="182">
        <v>2</v>
      </c>
      <c r="L234" s="3"/>
      <c r="M234" s="3"/>
      <c r="N234" s="3"/>
      <c r="O234" s="3"/>
      <c r="P234" s="21">
        <v>6</v>
      </c>
      <c r="Q234" s="22"/>
      <c r="R234" s="3"/>
    </row>
    <row r="235" spans="1:18" ht="12.75" customHeight="1" x14ac:dyDescent="0.2">
      <c r="A235" s="28" t="s">
        <v>54</v>
      </c>
      <c r="J235" s="25">
        <v>5</v>
      </c>
      <c r="K235" s="182">
        <v>1</v>
      </c>
      <c r="L235" s="3"/>
      <c r="M235" s="3"/>
      <c r="N235" s="3"/>
      <c r="O235" s="3"/>
      <c r="P235" s="21">
        <v>5</v>
      </c>
      <c r="Q235" s="22"/>
      <c r="R235" s="3"/>
    </row>
    <row r="236" spans="1:18" ht="12.75" customHeight="1" x14ac:dyDescent="0.2">
      <c r="K236" s="184">
        <f>SUM(K231:K235)</f>
        <v>52</v>
      </c>
      <c r="L236" s="3">
        <f>K231/B223</f>
        <v>0.18681318681318682</v>
      </c>
      <c r="M236" s="3">
        <f>K236/B223</f>
        <v>0.2857142857142857</v>
      </c>
      <c r="N236" s="3">
        <f>M236-L236</f>
        <v>9.8901098901098883E-2</v>
      </c>
      <c r="O236" s="3"/>
    </row>
    <row r="237" spans="1:18" ht="12.75" customHeight="1" x14ac:dyDescent="0.3">
      <c r="A237" s="38" t="s">
        <v>68</v>
      </c>
      <c r="L237" s="3"/>
      <c r="M237" s="3"/>
      <c r="O237" s="3"/>
    </row>
    <row r="238" spans="1:18" ht="37.5" customHeight="1" x14ac:dyDescent="0.2">
      <c r="B238" s="285" t="s">
        <v>2</v>
      </c>
      <c r="C238" s="286"/>
      <c r="D238" s="286"/>
      <c r="E238" s="286"/>
      <c r="F238" s="286"/>
      <c r="G238" s="286"/>
      <c r="H238" s="286"/>
      <c r="I238" s="286"/>
      <c r="J238" s="286"/>
      <c r="L238" s="7" t="s">
        <v>3</v>
      </c>
      <c r="M238" s="7" t="s">
        <v>4</v>
      </c>
      <c r="N238" s="49" t="s">
        <v>5</v>
      </c>
      <c r="O238" s="7" t="s">
        <v>6</v>
      </c>
      <c r="P238" s="6" t="s">
        <v>7</v>
      </c>
      <c r="Q238" s="6" t="s">
        <v>8</v>
      </c>
      <c r="R238" s="7" t="s">
        <v>9</v>
      </c>
    </row>
    <row r="239" spans="1:18" ht="12.75" customHeight="1" x14ac:dyDescent="0.2">
      <c r="A239" s="50" t="s">
        <v>10</v>
      </c>
      <c r="B239" s="51">
        <v>1</v>
      </c>
      <c r="C239" s="51">
        <v>2</v>
      </c>
      <c r="D239" s="51">
        <v>3</v>
      </c>
      <c r="E239" s="51">
        <v>4</v>
      </c>
      <c r="F239" s="51">
        <v>5</v>
      </c>
      <c r="G239" s="51">
        <v>6</v>
      </c>
      <c r="H239" s="51">
        <v>7</v>
      </c>
      <c r="I239" s="51">
        <v>8</v>
      </c>
      <c r="J239" s="51">
        <v>9</v>
      </c>
      <c r="K239" s="187" t="s">
        <v>11</v>
      </c>
      <c r="L239" s="3"/>
      <c r="M239" s="3"/>
      <c r="O239" s="3"/>
      <c r="P239" s="14"/>
      <c r="Q239" s="14"/>
      <c r="R239" s="3"/>
    </row>
    <row r="240" spans="1:18" ht="12.75" customHeight="1" x14ac:dyDescent="0.2">
      <c r="A240" s="28" t="s">
        <v>18</v>
      </c>
      <c r="B240" s="25">
        <v>279</v>
      </c>
      <c r="K240" s="182"/>
      <c r="L240" s="3"/>
      <c r="M240" s="3"/>
      <c r="O240" s="3"/>
      <c r="P240" s="17">
        <f>B240</f>
        <v>279</v>
      </c>
      <c r="Q240" s="14"/>
      <c r="R240" s="3"/>
    </row>
    <row r="241" spans="1:18" ht="12.75" customHeight="1" x14ac:dyDescent="0.2">
      <c r="A241" s="28" t="s">
        <v>20</v>
      </c>
      <c r="C241" s="25">
        <v>132</v>
      </c>
      <c r="K241" s="182"/>
      <c r="L241" s="3"/>
      <c r="M241" s="3"/>
      <c r="N241" s="3"/>
      <c r="O241" s="3">
        <f>C241/B240</f>
        <v>0.4731182795698925</v>
      </c>
      <c r="P241" s="21">
        <v>134</v>
      </c>
      <c r="Q241" s="22">
        <f t="shared" ref="Q241:Q249" si="67">P241/P240</f>
        <v>0.48028673835125446</v>
      </c>
      <c r="R241" s="3">
        <f t="shared" ref="R241:R249" si="68">100%-Q241</f>
        <v>0.51971326164874554</v>
      </c>
    </row>
    <row r="242" spans="1:18" ht="12.75" customHeight="1" x14ac:dyDescent="0.2">
      <c r="A242" s="28" t="s">
        <v>21</v>
      </c>
      <c r="D242" s="25">
        <v>116</v>
      </c>
      <c r="K242" s="182"/>
      <c r="L242" s="3"/>
      <c r="M242" s="3"/>
      <c r="N242" s="3"/>
      <c r="O242" s="3">
        <f>D242/C241</f>
        <v>0.87878787878787878</v>
      </c>
      <c r="P242" s="21">
        <v>126</v>
      </c>
      <c r="Q242" s="22">
        <f t="shared" si="67"/>
        <v>0.94029850746268662</v>
      </c>
      <c r="R242" s="3">
        <f t="shared" si="68"/>
        <v>5.9701492537313383E-2</v>
      </c>
    </row>
    <row r="243" spans="1:18" ht="12.75" customHeight="1" x14ac:dyDescent="0.2">
      <c r="A243" s="28" t="s">
        <v>22</v>
      </c>
      <c r="E243" s="25">
        <v>116</v>
      </c>
      <c r="K243" s="182"/>
      <c r="L243" s="3"/>
      <c r="M243" s="3"/>
      <c r="O243" s="3">
        <f>E243/D242</f>
        <v>1</v>
      </c>
      <c r="P243" s="21">
        <v>174</v>
      </c>
      <c r="Q243" s="22">
        <f t="shared" si="67"/>
        <v>1.3809523809523809</v>
      </c>
      <c r="R243" s="3">
        <f t="shared" si="68"/>
        <v>-0.38095238095238093</v>
      </c>
    </row>
    <row r="244" spans="1:18" ht="12.75" customHeight="1" x14ac:dyDescent="0.2">
      <c r="A244" s="28" t="s">
        <v>23</v>
      </c>
      <c r="F244" s="25">
        <v>98</v>
      </c>
      <c r="K244" s="182"/>
      <c r="L244" s="3"/>
      <c r="M244" s="3"/>
      <c r="O244" s="3">
        <f>F244/E243</f>
        <v>0.84482758620689657</v>
      </c>
      <c r="P244" s="21">
        <v>108</v>
      </c>
      <c r="Q244" s="22">
        <f t="shared" si="67"/>
        <v>0.62068965517241381</v>
      </c>
      <c r="R244" s="3">
        <f t="shared" si="68"/>
        <v>0.37931034482758619</v>
      </c>
    </row>
    <row r="245" spans="1:18" ht="12.75" customHeight="1" x14ac:dyDescent="0.2">
      <c r="A245" s="28" t="s">
        <v>48</v>
      </c>
      <c r="G245" s="25">
        <v>93</v>
      </c>
      <c r="K245" s="182"/>
      <c r="L245" s="3"/>
      <c r="M245" s="3"/>
      <c r="O245" s="3">
        <f>G245/F244</f>
        <v>0.94897959183673475</v>
      </c>
      <c r="P245" s="21">
        <v>109</v>
      </c>
      <c r="Q245" s="22">
        <f t="shared" si="67"/>
        <v>1.0092592592592593</v>
      </c>
      <c r="R245" s="3">
        <f t="shared" si="68"/>
        <v>-9.2592592592593004E-3</v>
      </c>
    </row>
    <row r="246" spans="1:18" ht="12.75" customHeight="1" x14ac:dyDescent="0.2">
      <c r="A246" s="28" t="s">
        <v>49</v>
      </c>
      <c r="H246" s="25">
        <v>93</v>
      </c>
      <c r="K246" s="182"/>
      <c r="L246" s="3"/>
      <c r="M246" s="3"/>
      <c r="O246" s="3">
        <f>H246/G245</f>
        <v>1</v>
      </c>
      <c r="P246" s="21">
        <v>110</v>
      </c>
      <c r="Q246" s="22">
        <f t="shared" si="67"/>
        <v>1.0091743119266054</v>
      </c>
      <c r="R246" s="3">
        <f t="shared" si="68"/>
        <v>-9.1743119266054496E-3</v>
      </c>
    </row>
    <row r="247" spans="1:18" ht="12.75" customHeight="1" x14ac:dyDescent="0.2">
      <c r="A247" s="28" t="s">
        <v>50</v>
      </c>
      <c r="I247" s="25">
        <v>93</v>
      </c>
      <c r="K247" s="182">
        <v>1</v>
      </c>
      <c r="L247" s="3"/>
      <c r="M247" s="3"/>
      <c r="O247" s="3">
        <f>I247/H246</f>
        <v>1</v>
      </c>
      <c r="P247" s="21">
        <v>108</v>
      </c>
      <c r="Q247" s="22">
        <f t="shared" si="67"/>
        <v>0.98181818181818181</v>
      </c>
      <c r="R247" s="3">
        <f t="shared" si="68"/>
        <v>1.8181818181818188E-2</v>
      </c>
    </row>
    <row r="248" spans="1:18" ht="12.75" customHeight="1" x14ac:dyDescent="0.2">
      <c r="A248" s="28" t="s">
        <v>51</v>
      </c>
      <c r="J248" s="25">
        <v>93</v>
      </c>
      <c r="K248" s="182">
        <v>88</v>
      </c>
      <c r="L248" s="3"/>
      <c r="M248" s="3"/>
      <c r="O248" s="3">
        <f>J248/I247</f>
        <v>1</v>
      </c>
      <c r="P248" s="21">
        <v>107</v>
      </c>
      <c r="Q248" s="22">
        <f t="shared" si="67"/>
        <v>0.9907407407407407</v>
      </c>
      <c r="R248" s="3">
        <f t="shared" si="68"/>
        <v>9.2592592592593004E-3</v>
      </c>
    </row>
    <row r="249" spans="1:18" ht="12.75" customHeight="1" x14ac:dyDescent="0.2">
      <c r="A249" s="28" t="s">
        <v>52</v>
      </c>
      <c r="J249" s="25">
        <v>12</v>
      </c>
      <c r="K249" s="182">
        <v>8</v>
      </c>
      <c r="L249" s="3"/>
      <c r="M249" s="3"/>
      <c r="O249" s="3"/>
      <c r="P249" s="21">
        <v>18</v>
      </c>
      <c r="Q249" s="22">
        <f t="shared" si="67"/>
        <v>0.16822429906542055</v>
      </c>
      <c r="R249" s="3">
        <f t="shared" si="68"/>
        <v>0.83177570093457942</v>
      </c>
    </row>
    <row r="250" spans="1:18" ht="12.75" customHeight="1" x14ac:dyDescent="0.2">
      <c r="A250" s="28" t="s">
        <v>53</v>
      </c>
      <c r="J250" s="25">
        <v>5</v>
      </c>
      <c r="K250" s="182"/>
      <c r="L250" s="3"/>
      <c r="M250" s="3"/>
      <c r="O250" s="3"/>
      <c r="P250" s="21">
        <v>7</v>
      </c>
      <c r="Q250" s="22"/>
      <c r="R250" s="3"/>
    </row>
    <row r="251" spans="1:18" ht="12.75" customHeight="1" x14ac:dyDescent="0.2">
      <c r="A251" s="28" t="s">
        <v>54</v>
      </c>
      <c r="J251" s="25">
        <v>2</v>
      </c>
      <c r="K251" s="182">
        <v>1</v>
      </c>
      <c r="L251" s="3"/>
      <c r="M251" s="3"/>
      <c r="O251" s="3"/>
      <c r="P251" s="21">
        <v>4</v>
      </c>
      <c r="Q251" s="22"/>
      <c r="R251" s="3"/>
    </row>
    <row r="252" spans="1:18" ht="12.75" customHeight="1" x14ac:dyDescent="0.2">
      <c r="A252" s="28" t="s">
        <v>55</v>
      </c>
      <c r="J252" s="25">
        <v>1</v>
      </c>
      <c r="K252" s="182">
        <v>1</v>
      </c>
      <c r="L252" s="3"/>
      <c r="M252" s="3"/>
      <c r="O252" s="3"/>
      <c r="P252" s="21">
        <v>2</v>
      </c>
      <c r="Q252" s="22"/>
      <c r="R252" s="3"/>
    </row>
    <row r="253" spans="1:18" ht="12.75" customHeight="1" x14ac:dyDescent="0.2">
      <c r="A253" s="28" t="s">
        <v>56</v>
      </c>
      <c r="J253" s="25">
        <v>1</v>
      </c>
      <c r="K253" s="182">
        <v>1</v>
      </c>
      <c r="L253" s="3"/>
      <c r="M253" s="3"/>
      <c r="O253" s="3"/>
      <c r="P253" s="21">
        <v>1</v>
      </c>
      <c r="Q253" s="22"/>
      <c r="R253" s="3"/>
    </row>
    <row r="254" spans="1:18" ht="12.75" customHeight="1" x14ac:dyDescent="0.2">
      <c r="K254" s="186">
        <f>SUM(K247:K253)</f>
        <v>100</v>
      </c>
      <c r="L254" s="3">
        <f>SUM(K247:K248)/B240</f>
        <v>0.31899641577060933</v>
      </c>
      <c r="M254" s="3">
        <f>K254/B240</f>
        <v>0.35842293906810035</v>
      </c>
      <c r="N254" s="3">
        <f>M254-L254</f>
        <v>3.9426523297491023E-2</v>
      </c>
      <c r="O254" s="3"/>
    </row>
    <row r="255" spans="1:18" ht="12.75" customHeight="1" x14ac:dyDescent="0.3">
      <c r="A255" s="38" t="s">
        <v>71</v>
      </c>
      <c r="L255" s="3"/>
      <c r="M255" s="3"/>
      <c r="O255" s="3"/>
    </row>
    <row r="256" spans="1:18" ht="25.5" customHeight="1" x14ac:dyDescent="0.2">
      <c r="B256" s="285" t="s">
        <v>2</v>
      </c>
      <c r="C256" s="286"/>
      <c r="D256" s="286"/>
      <c r="E256" s="286"/>
      <c r="F256" s="286"/>
      <c r="G256" s="286"/>
      <c r="H256" s="286"/>
      <c r="I256" s="286"/>
      <c r="J256" s="286"/>
      <c r="L256" s="7" t="s">
        <v>3</v>
      </c>
      <c r="M256" s="7" t="s">
        <v>4</v>
      </c>
      <c r="N256" s="49" t="s">
        <v>5</v>
      </c>
      <c r="O256" s="7" t="s">
        <v>6</v>
      </c>
      <c r="P256" s="6" t="s">
        <v>7</v>
      </c>
      <c r="Q256" s="6" t="s">
        <v>8</v>
      </c>
      <c r="R256" s="7" t="s">
        <v>9</v>
      </c>
    </row>
    <row r="257" spans="1:18" ht="12.75" customHeight="1" x14ac:dyDescent="0.2">
      <c r="A257" s="50" t="s">
        <v>10</v>
      </c>
      <c r="B257" s="51">
        <v>1</v>
      </c>
      <c r="C257" s="51">
        <v>2</v>
      </c>
      <c r="D257" s="51">
        <v>3</v>
      </c>
      <c r="E257" s="51">
        <v>4</v>
      </c>
      <c r="F257" s="51">
        <v>5</v>
      </c>
      <c r="G257" s="51">
        <v>6</v>
      </c>
      <c r="H257" s="51">
        <v>7</v>
      </c>
      <c r="I257" s="51">
        <v>8</v>
      </c>
      <c r="J257" s="51">
        <v>9</v>
      </c>
      <c r="K257" s="187" t="s">
        <v>11</v>
      </c>
      <c r="L257" s="3"/>
      <c r="M257" s="3"/>
      <c r="O257" s="3"/>
      <c r="P257" s="14"/>
      <c r="Q257" s="14"/>
      <c r="R257" s="3"/>
    </row>
    <row r="258" spans="1:18" ht="12.75" customHeight="1" x14ac:dyDescent="0.2">
      <c r="A258" s="28" t="s">
        <v>20</v>
      </c>
      <c r="B258" s="25">
        <v>156</v>
      </c>
      <c r="K258" s="182"/>
      <c r="L258" s="3"/>
      <c r="M258" s="3"/>
      <c r="O258" s="3"/>
      <c r="P258" s="17">
        <f>B258</f>
        <v>156</v>
      </c>
      <c r="Q258" s="14"/>
      <c r="R258" s="3"/>
    </row>
    <row r="259" spans="1:18" ht="12.75" customHeight="1" x14ac:dyDescent="0.2">
      <c r="A259" s="28" t="s">
        <v>21</v>
      </c>
      <c r="C259" s="25">
        <v>77</v>
      </c>
      <c r="K259" s="182"/>
      <c r="L259" s="3"/>
      <c r="M259" s="3"/>
      <c r="N259" s="3"/>
      <c r="O259" s="3">
        <f>C259/B258</f>
        <v>0.49358974358974361</v>
      </c>
      <c r="P259" s="21">
        <v>78</v>
      </c>
      <c r="Q259" s="22">
        <f t="shared" ref="Q259:Q266" si="69">P259/P258</f>
        <v>0.5</v>
      </c>
      <c r="R259" s="3">
        <f t="shared" ref="R259:R266" si="70">100%-Q259</f>
        <v>0.5</v>
      </c>
    </row>
    <row r="260" spans="1:18" ht="12.75" customHeight="1" x14ac:dyDescent="0.2">
      <c r="A260" s="28" t="s">
        <v>22</v>
      </c>
      <c r="D260" s="25">
        <v>72</v>
      </c>
      <c r="K260" s="182"/>
      <c r="L260" s="3"/>
      <c r="M260" s="3"/>
      <c r="N260" s="3"/>
      <c r="O260" s="3">
        <f>D260/C259</f>
        <v>0.93506493506493504</v>
      </c>
      <c r="P260" s="21">
        <v>94</v>
      </c>
      <c r="Q260" s="22">
        <f t="shared" si="69"/>
        <v>1.2051282051282051</v>
      </c>
      <c r="R260" s="3">
        <f t="shared" si="70"/>
        <v>-0.20512820512820507</v>
      </c>
    </row>
    <row r="261" spans="1:18" ht="12.75" customHeight="1" x14ac:dyDescent="0.2">
      <c r="A261" s="28" t="s">
        <v>23</v>
      </c>
      <c r="E261" s="25">
        <v>51</v>
      </c>
      <c r="K261" s="182"/>
      <c r="L261" s="3"/>
      <c r="M261" s="3"/>
      <c r="N261" s="3"/>
      <c r="O261" s="3">
        <f>E261/D260</f>
        <v>0.70833333333333337</v>
      </c>
      <c r="P261" s="21">
        <v>64</v>
      </c>
      <c r="Q261" s="22">
        <f t="shared" si="69"/>
        <v>0.68085106382978722</v>
      </c>
      <c r="R261" s="3">
        <f t="shared" si="70"/>
        <v>0.31914893617021278</v>
      </c>
    </row>
    <row r="262" spans="1:18" ht="12.75" customHeight="1" x14ac:dyDescent="0.2">
      <c r="A262" s="28" t="s">
        <v>48</v>
      </c>
      <c r="F262" s="25">
        <v>45</v>
      </c>
      <c r="K262" s="182"/>
      <c r="L262" s="3"/>
      <c r="M262" s="3"/>
      <c r="N262" s="3"/>
      <c r="O262" s="3">
        <f>F262/E261</f>
        <v>0.88235294117647056</v>
      </c>
      <c r="P262" s="21">
        <v>62</v>
      </c>
      <c r="Q262" s="22">
        <f t="shared" si="69"/>
        <v>0.96875</v>
      </c>
      <c r="R262" s="3">
        <f t="shared" si="70"/>
        <v>3.125E-2</v>
      </c>
    </row>
    <row r="263" spans="1:18" ht="12.75" customHeight="1" x14ac:dyDescent="0.2">
      <c r="A263" s="28" t="s">
        <v>49</v>
      </c>
      <c r="G263" s="25">
        <v>43</v>
      </c>
      <c r="K263" s="182"/>
      <c r="L263" s="3"/>
      <c r="M263" s="3"/>
      <c r="N263" s="3"/>
      <c r="O263" s="3">
        <f>G263/F262</f>
        <v>0.9555555555555556</v>
      </c>
      <c r="P263" s="21">
        <v>62</v>
      </c>
      <c r="Q263" s="22">
        <f t="shared" si="69"/>
        <v>1</v>
      </c>
      <c r="R263" s="3">
        <f t="shared" si="70"/>
        <v>0</v>
      </c>
    </row>
    <row r="264" spans="1:18" ht="12.75" customHeight="1" x14ac:dyDescent="0.2">
      <c r="A264" s="28" t="s">
        <v>50</v>
      </c>
      <c r="H264" s="25">
        <v>43</v>
      </c>
      <c r="K264" s="182"/>
      <c r="L264" s="3"/>
      <c r="M264" s="3"/>
      <c r="N264" s="3"/>
      <c r="O264" s="3">
        <f>H264/G263</f>
        <v>1</v>
      </c>
      <c r="P264" s="21">
        <v>62</v>
      </c>
      <c r="Q264" s="22">
        <f t="shared" si="69"/>
        <v>1</v>
      </c>
      <c r="R264" s="3">
        <f t="shared" si="70"/>
        <v>0</v>
      </c>
    </row>
    <row r="265" spans="1:18" ht="12.75" customHeight="1" x14ac:dyDescent="0.2">
      <c r="A265" s="28" t="s">
        <v>51</v>
      </c>
      <c r="I265" s="25">
        <v>42</v>
      </c>
      <c r="K265" s="182">
        <v>1</v>
      </c>
      <c r="L265" s="3"/>
      <c r="M265" s="3"/>
      <c r="N265" s="3"/>
      <c r="O265" s="3">
        <f>I265/H264</f>
        <v>0.97674418604651159</v>
      </c>
      <c r="P265" s="21">
        <v>62</v>
      </c>
      <c r="Q265" s="22">
        <f t="shared" si="69"/>
        <v>1</v>
      </c>
      <c r="R265" s="3">
        <f t="shared" si="70"/>
        <v>0</v>
      </c>
    </row>
    <row r="266" spans="1:18" ht="12.75" customHeight="1" x14ac:dyDescent="0.2">
      <c r="A266" s="28" t="s">
        <v>52</v>
      </c>
      <c r="J266" s="25">
        <v>38</v>
      </c>
      <c r="K266" s="182">
        <v>30</v>
      </c>
      <c r="L266" s="3"/>
      <c r="M266" s="3"/>
      <c r="N266" s="3"/>
      <c r="O266" s="3">
        <f>J266/I265</f>
        <v>0.90476190476190477</v>
      </c>
      <c r="P266" s="21">
        <v>61</v>
      </c>
      <c r="Q266" s="22">
        <f t="shared" si="69"/>
        <v>0.9838709677419355</v>
      </c>
      <c r="R266" s="3">
        <f t="shared" si="70"/>
        <v>1.6129032258064502E-2</v>
      </c>
    </row>
    <row r="267" spans="1:18" ht="12.75" customHeight="1" x14ac:dyDescent="0.2">
      <c r="A267" s="28" t="s">
        <v>53</v>
      </c>
      <c r="J267" s="25">
        <v>16</v>
      </c>
      <c r="K267" s="182">
        <v>12</v>
      </c>
      <c r="L267" s="3"/>
      <c r="M267" s="3"/>
      <c r="N267" s="3"/>
      <c r="O267" s="3"/>
      <c r="P267" s="21">
        <v>30</v>
      </c>
      <c r="Q267" s="22"/>
      <c r="R267" s="3"/>
    </row>
    <row r="268" spans="1:18" ht="12.75" customHeight="1" x14ac:dyDescent="0.2">
      <c r="A268" s="28" t="s">
        <v>54</v>
      </c>
      <c r="J268" s="25">
        <v>7</v>
      </c>
      <c r="K268" s="182">
        <v>9</v>
      </c>
      <c r="L268" s="3"/>
      <c r="M268" s="3"/>
      <c r="N268" s="3"/>
      <c r="O268" s="3"/>
      <c r="P268" s="21">
        <v>16</v>
      </c>
      <c r="Q268" s="22"/>
      <c r="R268" s="3"/>
    </row>
    <row r="269" spans="1:18" ht="12.75" customHeight="1" x14ac:dyDescent="0.2">
      <c r="A269" s="28" t="s">
        <v>55</v>
      </c>
      <c r="J269" s="25">
        <v>1</v>
      </c>
      <c r="K269" s="182">
        <v>1</v>
      </c>
      <c r="L269" s="3"/>
      <c r="M269" s="3"/>
      <c r="N269" s="3"/>
      <c r="O269" s="3"/>
      <c r="P269" s="21">
        <v>4</v>
      </c>
      <c r="Q269" s="22"/>
      <c r="R269" s="3"/>
    </row>
    <row r="270" spans="1:18" ht="12.75" customHeight="1" x14ac:dyDescent="0.2">
      <c r="A270" s="28" t="s">
        <v>56</v>
      </c>
      <c r="J270" s="25">
        <v>1</v>
      </c>
      <c r="K270" s="182"/>
      <c r="L270" s="3"/>
      <c r="M270" s="3"/>
      <c r="N270" s="3"/>
      <c r="O270" s="3"/>
      <c r="P270" s="21">
        <v>3</v>
      </c>
      <c r="Q270" s="22"/>
      <c r="R270" s="3"/>
    </row>
    <row r="271" spans="1:18" ht="12.75" customHeight="1" x14ac:dyDescent="0.2">
      <c r="A271" s="28" t="s">
        <v>57</v>
      </c>
      <c r="J271" s="25">
        <v>1</v>
      </c>
      <c r="K271" s="182"/>
      <c r="L271" s="3"/>
      <c r="M271" s="3"/>
      <c r="N271" s="3"/>
      <c r="O271" s="3"/>
      <c r="P271" s="21">
        <v>2</v>
      </c>
      <c r="Q271" s="22"/>
      <c r="R271" s="3"/>
    </row>
    <row r="272" spans="1:18" ht="12.75" customHeight="1" x14ac:dyDescent="0.2">
      <c r="A272" s="28" t="s">
        <v>69</v>
      </c>
      <c r="J272" s="25">
        <v>2</v>
      </c>
      <c r="K272" s="182">
        <v>1</v>
      </c>
      <c r="L272" s="3"/>
      <c r="M272" s="3"/>
      <c r="N272" s="3"/>
      <c r="O272" s="3"/>
      <c r="P272" s="21">
        <v>2</v>
      </c>
      <c r="Q272" s="22"/>
      <c r="R272" s="3"/>
    </row>
    <row r="273" spans="1:18" ht="12.75" customHeight="1" x14ac:dyDescent="0.2">
      <c r="A273" s="28" t="s">
        <v>70</v>
      </c>
      <c r="J273" s="25">
        <v>1</v>
      </c>
      <c r="K273" s="182">
        <v>1</v>
      </c>
      <c r="L273" s="3"/>
      <c r="M273" s="3"/>
      <c r="N273" s="3"/>
      <c r="O273" s="3"/>
      <c r="P273" s="21">
        <v>1</v>
      </c>
      <c r="Q273" s="22"/>
      <c r="R273" s="3"/>
    </row>
    <row r="274" spans="1:18" ht="12.75" customHeight="1" x14ac:dyDescent="0.2">
      <c r="A274" s="28"/>
      <c r="K274" s="186">
        <f>SUM(K265:K273)</f>
        <v>55</v>
      </c>
      <c r="L274" s="3">
        <f>SUM(K265:K266)/B258</f>
        <v>0.19871794871794871</v>
      </c>
      <c r="M274" s="3">
        <f>K274/B258</f>
        <v>0.35256410256410259</v>
      </c>
      <c r="N274" s="3">
        <f>M274-L274</f>
        <v>0.15384615384615388</v>
      </c>
      <c r="O274" s="3"/>
      <c r="P274" s="21"/>
      <c r="Q274" s="22"/>
      <c r="R274" s="3"/>
    </row>
    <row r="275" spans="1:18" ht="12.75" customHeight="1" x14ac:dyDescent="0.3">
      <c r="A275" s="38" t="s">
        <v>72</v>
      </c>
      <c r="L275" s="3"/>
      <c r="M275" s="3"/>
      <c r="O275" s="3"/>
    </row>
    <row r="276" spans="1:18" ht="25.5" customHeight="1" x14ac:dyDescent="0.2">
      <c r="B276" s="285" t="s">
        <v>2</v>
      </c>
      <c r="C276" s="286"/>
      <c r="D276" s="286"/>
      <c r="E276" s="286"/>
      <c r="F276" s="286"/>
      <c r="G276" s="286"/>
      <c r="H276" s="286"/>
      <c r="I276" s="286"/>
      <c r="J276" s="286"/>
      <c r="L276" s="7" t="s">
        <v>3</v>
      </c>
      <c r="M276" s="7" t="s">
        <v>4</v>
      </c>
      <c r="N276" s="49" t="s">
        <v>5</v>
      </c>
      <c r="O276" s="7" t="s">
        <v>6</v>
      </c>
      <c r="P276" s="6" t="s">
        <v>7</v>
      </c>
      <c r="Q276" s="6" t="s">
        <v>8</v>
      </c>
      <c r="R276" s="7" t="s">
        <v>9</v>
      </c>
    </row>
    <row r="277" spans="1:18" ht="12.75" customHeight="1" x14ac:dyDescent="0.2">
      <c r="A277" s="50" t="s">
        <v>10</v>
      </c>
      <c r="B277" s="51">
        <v>1</v>
      </c>
      <c r="C277" s="51">
        <v>2</v>
      </c>
      <c r="D277" s="51">
        <v>3</v>
      </c>
      <c r="E277" s="51">
        <v>4</v>
      </c>
      <c r="F277" s="51">
        <v>5</v>
      </c>
      <c r="G277" s="51">
        <v>6</v>
      </c>
      <c r="H277" s="51">
        <v>7</v>
      </c>
      <c r="I277" s="51">
        <v>8</v>
      </c>
      <c r="J277" s="51">
        <v>9</v>
      </c>
      <c r="K277" s="187" t="s">
        <v>11</v>
      </c>
      <c r="L277" s="3"/>
      <c r="M277" s="3"/>
      <c r="O277" s="3"/>
      <c r="P277" s="14"/>
      <c r="Q277" s="14"/>
      <c r="R277" s="3"/>
    </row>
    <row r="278" spans="1:18" ht="12.75" customHeight="1" x14ac:dyDescent="0.2">
      <c r="A278" s="28" t="s">
        <v>21</v>
      </c>
      <c r="B278" s="29">
        <v>156</v>
      </c>
      <c r="K278" s="182"/>
      <c r="L278" s="3"/>
      <c r="M278" s="3"/>
      <c r="O278" s="3"/>
      <c r="P278" s="17">
        <f>B278</f>
        <v>156</v>
      </c>
      <c r="Q278" s="14"/>
      <c r="R278" s="3"/>
    </row>
    <row r="279" spans="1:18" ht="12.75" customHeight="1" x14ac:dyDescent="0.2">
      <c r="A279" s="53" t="s">
        <v>22</v>
      </c>
      <c r="C279" s="25">
        <v>110</v>
      </c>
      <c r="K279" s="182"/>
      <c r="L279" s="3"/>
      <c r="M279" s="3"/>
      <c r="N279" s="3"/>
      <c r="O279" s="3">
        <f>C279/B278</f>
        <v>0.70512820512820518</v>
      </c>
      <c r="P279" s="21">
        <v>112</v>
      </c>
      <c r="Q279" s="22">
        <f t="shared" ref="Q279:Q286" si="71">P279/P278</f>
        <v>0.71794871794871795</v>
      </c>
      <c r="R279" s="3">
        <f t="shared" ref="R279:R286" si="72">100%-Q279</f>
        <v>0.28205128205128205</v>
      </c>
    </row>
    <row r="280" spans="1:18" ht="12.75" customHeight="1" x14ac:dyDescent="0.2">
      <c r="A280" s="28" t="s">
        <v>23</v>
      </c>
      <c r="D280" s="25">
        <v>104</v>
      </c>
      <c r="K280" s="182"/>
      <c r="L280" s="3"/>
      <c r="M280" s="3"/>
      <c r="N280" s="3"/>
      <c r="O280" s="3">
        <f>D280/C279</f>
        <v>0.94545454545454544</v>
      </c>
      <c r="P280" s="21">
        <v>110</v>
      </c>
      <c r="Q280" s="22">
        <f t="shared" si="71"/>
        <v>0.9821428571428571</v>
      </c>
      <c r="R280" s="3">
        <f t="shared" si="72"/>
        <v>1.7857142857142905E-2</v>
      </c>
    </row>
    <row r="281" spans="1:18" ht="12.75" customHeight="1" x14ac:dyDescent="0.2">
      <c r="A281" s="28" t="s">
        <v>48</v>
      </c>
      <c r="E281" s="25">
        <v>93</v>
      </c>
      <c r="K281" s="182"/>
      <c r="L281" s="3"/>
      <c r="M281" s="3"/>
      <c r="N281" s="3"/>
      <c r="O281" s="3">
        <f>E281/D280</f>
        <v>0.89423076923076927</v>
      </c>
      <c r="P281" s="21">
        <v>106</v>
      </c>
      <c r="Q281" s="22">
        <f t="shared" si="71"/>
        <v>0.96363636363636362</v>
      </c>
      <c r="R281" s="3">
        <f t="shared" si="72"/>
        <v>3.6363636363636376E-2</v>
      </c>
    </row>
    <row r="282" spans="1:18" ht="12.75" customHeight="1" x14ac:dyDescent="0.2">
      <c r="A282" s="28" t="s">
        <v>49</v>
      </c>
      <c r="F282" s="25">
        <v>84</v>
      </c>
      <c r="K282" s="182"/>
      <c r="L282" s="3"/>
      <c r="M282" s="3"/>
      <c r="O282" s="3">
        <f>F282/E281</f>
        <v>0.90322580645161288</v>
      </c>
      <c r="P282" s="21">
        <v>104</v>
      </c>
      <c r="Q282" s="22">
        <f t="shared" si="71"/>
        <v>0.98113207547169812</v>
      </c>
      <c r="R282" s="3">
        <f t="shared" si="72"/>
        <v>1.8867924528301883E-2</v>
      </c>
    </row>
    <row r="283" spans="1:18" ht="12.75" customHeight="1" x14ac:dyDescent="0.2">
      <c r="A283" s="28" t="s">
        <v>50</v>
      </c>
      <c r="G283" s="25">
        <v>84</v>
      </c>
      <c r="K283" s="182"/>
      <c r="L283" s="3"/>
      <c r="M283" s="3"/>
      <c r="O283" s="3">
        <f>G283/F282</f>
        <v>1</v>
      </c>
      <c r="P283" s="21">
        <v>101</v>
      </c>
      <c r="Q283" s="22">
        <f t="shared" si="71"/>
        <v>0.97115384615384615</v>
      </c>
      <c r="R283" s="3">
        <f t="shared" si="72"/>
        <v>2.8846153846153855E-2</v>
      </c>
    </row>
    <row r="284" spans="1:18" ht="12.75" customHeight="1" x14ac:dyDescent="0.2">
      <c r="A284" s="28" t="s">
        <v>51</v>
      </c>
      <c r="H284" s="25">
        <v>81</v>
      </c>
      <c r="K284" s="182">
        <v>1</v>
      </c>
      <c r="L284" s="3"/>
      <c r="M284" s="3"/>
      <c r="O284" s="3">
        <f>H284/G283</f>
        <v>0.9642857142857143</v>
      </c>
      <c r="P284" s="21">
        <v>101</v>
      </c>
      <c r="Q284" s="22">
        <f t="shared" si="71"/>
        <v>1</v>
      </c>
      <c r="R284" s="3">
        <f t="shared" si="72"/>
        <v>0</v>
      </c>
    </row>
    <row r="285" spans="1:18" ht="12.75" customHeight="1" x14ac:dyDescent="0.2">
      <c r="A285" s="28" t="s">
        <v>52</v>
      </c>
      <c r="I285" s="25">
        <v>71</v>
      </c>
      <c r="K285" s="182">
        <v>2</v>
      </c>
      <c r="L285" s="3"/>
      <c r="M285" s="3"/>
      <c r="O285" s="3">
        <f>I285/H284</f>
        <v>0.87654320987654322</v>
      </c>
      <c r="P285" s="21">
        <v>95</v>
      </c>
      <c r="Q285" s="22">
        <f t="shared" si="71"/>
        <v>0.94059405940594054</v>
      </c>
      <c r="R285" s="3">
        <f t="shared" si="72"/>
        <v>5.9405940594059459E-2</v>
      </c>
    </row>
    <row r="286" spans="1:18" ht="12.75" customHeight="1" x14ac:dyDescent="0.2">
      <c r="A286" s="28" t="s">
        <v>53</v>
      </c>
      <c r="J286" s="25">
        <v>67</v>
      </c>
      <c r="K286" s="182">
        <v>58</v>
      </c>
      <c r="L286" s="3"/>
      <c r="M286" s="3"/>
      <c r="O286" s="3">
        <f>J286/I285</f>
        <v>0.94366197183098588</v>
      </c>
      <c r="P286" s="21">
        <v>94</v>
      </c>
      <c r="Q286" s="22">
        <f t="shared" si="71"/>
        <v>0.98947368421052628</v>
      </c>
      <c r="R286" s="3">
        <f t="shared" si="72"/>
        <v>1.0526315789473717E-2</v>
      </c>
    </row>
    <row r="287" spans="1:18" ht="12.75" customHeight="1" x14ac:dyDescent="0.2">
      <c r="A287" s="28" t="s">
        <v>54</v>
      </c>
      <c r="J287" s="25">
        <v>23</v>
      </c>
      <c r="K287" s="182">
        <v>17</v>
      </c>
      <c r="L287" s="3"/>
      <c r="M287" s="3"/>
      <c r="O287" s="3"/>
      <c r="P287" s="21">
        <v>31</v>
      </c>
      <c r="Q287" s="22"/>
      <c r="R287" s="3"/>
    </row>
    <row r="288" spans="1:18" ht="12.75" customHeight="1" x14ac:dyDescent="0.2">
      <c r="A288" s="28" t="s">
        <v>55</v>
      </c>
      <c r="J288" s="25">
        <v>6</v>
      </c>
      <c r="K288" s="182">
        <v>3</v>
      </c>
      <c r="L288" s="3"/>
      <c r="M288" s="3"/>
      <c r="O288" s="3"/>
      <c r="P288" s="21">
        <v>11</v>
      </c>
      <c r="Q288" s="22"/>
      <c r="R288" s="3"/>
    </row>
    <row r="289" spans="1:18" ht="12.75" customHeight="1" x14ac:dyDescent="0.2">
      <c r="A289" s="28" t="s">
        <v>56</v>
      </c>
      <c r="J289" s="25">
        <v>3</v>
      </c>
      <c r="K289" s="182">
        <v>2</v>
      </c>
      <c r="L289" s="3"/>
      <c r="M289" s="3"/>
      <c r="O289" s="3"/>
      <c r="P289" s="21">
        <v>5</v>
      </c>
      <c r="Q289" s="22"/>
      <c r="R289" s="3"/>
    </row>
    <row r="290" spans="1:18" ht="12.75" customHeight="1" x14ac:dyDescent="0.2">
      <c r="A290" s="28" t="s">
        <v>57</v>
      </c>
      <c r="J290" s="25">
        <v>3</v>
      </c>
      <c r="K290" s="182"/>
      <c r="L290" s="3"/>
      <c r="M290" s="3"/>
      <c r="O290" s="3"/>
      <c r="P290" s="21">
        <v>3</v>
      </c>
      <c r="Q290" s="22"/>
      <c r="R290" s="3"/>
    </row>
    <row r="291" spans="1:18" ht="12.75" customHeight="1" x14ac:dyDescent="0.2">
      <c r="A291" s="28" t="s">
        <v>69</v>
      </c>
      <c r="J291" s="25">
        <v>2</v>
      </c>
      <c r="K291" s="182"/>
      <c r="L291" s="3"/>
      <c r="M291" s="3"/>
      <c r="O291" s="3"/>
      <c r="P291" s="21">
        <v>2</v>
      </c>
      <c r="Q291" s="22"/>
      <c r="R291" s="3"/>
    </row>
    <row r="292" spans="1:18" ht="12.75" customHeight="1" x14ac:dyDescent="0.2">
      <c r="A292" s="28" t="s">
        <v>70</v>
      </c>
      <c r="J292" s="25">
        <v>2</v>
      </c>
      <c r="K292" s="182"/>
      <c r="L292" s="3"/>
      <c r="M292" s="3"/>
      <c r="O292" s="3"/>
      <c r="P292" s="21">
        <v>1</v>
      </c>
      <c r="Q292" s="22"/>
      <c r="R292" s="3"/>
    </row>
    <row r="293" spans="1:18" ht="12.75" customHeight="1" x14ac:dyDescent="0.2">
      <c r="K293" s="186">
        <f>SUM(K284:K289)</f>
        <v>83</v>
      </c>
      <c r="L293" s="3">
        <f>SUM(K284:K286)/B278</f>
        <v>0.39102564102564102</v>
      </c>
      <c r="M293" s="3">
        <f>K293/B278</f>
        <v>0.53205128205128205</v>
      </c>
      <c r="N293" s="3">
        <f>M293-L293</f>
        <v>0.14102564102564102</v>
      </c>
      <c r="O293" s="3"/>
    </row>
    <row r="294" spans="1:18" ht="12.75" customHeight="1" x14ac:dyDescent="0.3">
      <c r="A294" s="38" t="s">
        <v>74</v>
      </c>
      <c r="L294" s="3"/>
      <c r="M294" s="3"/>
      <c r="O294" s="3"/>
    </row>
    <row r="295" spans="1:18" ht="25.5" customHeight="1" x14ac:dyDescent="0.2">
      <c r="B295" s="285" t="s">
        <v>2</v>
      </c>
      <c r="C295" s="286"/>
      <c r="D295" s="286"/>
      <c r="E295" s="286"/>
      <c r="F295" s="286"/>
      <c r="G295" s="286"/>
      <c r="H295" s="286"/>
      <c r="I295" s="286"/>
      <c r="J295" s="286"/>
      <c r="L295" s="7" t="s">
        <v>3</v>
      </c>
      <c r="M295" s="7" t="s">
        <v>4</v>
      </c>
      <c r="N295" s="49" t="s">
        <v>5</v>
      </c>
      <c r="O295" s="7" t="s">
        <v>6</v>
      </c>
      <c r="P295" s="6" t="s">
        <v>7</v>
      </c>
      <c r="Q295" s="6" t="s">
        <v>8</v>
      </c>
      <c r="R295" s="7" t="s">
        <v>9</v>
      </c>
    </row>
    <row r="296" spans="1:18" ht="12.75" customHeight="1" x14ac:dyDescent="0.2">
      <c r="A296" s="50" t="s">
        <v>10</v>
      </c>
      <c r="B296" s="51">
        <v>1</v>
      </c>
      <c r="C296" s="51">
        <v>2</v>
      </c>
      <c r="D296" s="51">
        <v>3</v>
      </c>
      <c r="E296" s="51">
        <v>4</v>
      </c>
      <c r="F296" s="51">
        <v>5</v>
      </c>
      <c r="G296" s="51">
        <v>6</v>
      </c>
      <c r="H296" s="51">
        <v>7</v>
      </c>
      <c r="I296" s="51">
        <v>8</v>
      </c>
      <c r="J296" s="51">
        <v>9</v>
      </c>
      <c r="K296" s="187" t="s">
        <v>11</v>
      </c>
      <c r="L296" s="3"/>
      <c r="M296" s="3"/>
      <c r="O296" s="3"/>
      <c r="P296" s="14"/>
      <c r="Q296" s="14"/>
      <c r="R296" s="3"/>
    </row>
    <row r="297" spans="1:18" ht="12.75" customHeight="1" x14ac:dyDescent="0.2">
      <c r="A297" s="28" t="s">
        <v>22</v>
      </c>
      <c r="B297" s="29">
        <v>156</v>
      </c>
      <c r="K297" s="182"/>
      <c r="L297" s="3"/>
      <c r="M297" s="3"/>
      <c r="O297" s="3"/>
      <c r="P297" s="17">
        <f>B297</f>
        <v>156</v>
      </c>
      <c r="Q297" s="14"/>
      <c r="R297" s="3"/>
    </row>
    <row r="298" spans="1:18" ht="12.75" customHeight="1" x14ac:dyDescent="0.2">
      <c r="A298" s="28" t="s">
        <v>23</v>
      </c>
      <c r="C298" s="25">
        <v>83</v>
      </c>
      <c r="K298" s="182"/>
      <c r="L298" s="3"/>
      <c r="M298" s="3"/>
      <c r="N298" s="3"/>
      <c r="O298" s="3">
        <f>C298/B297</f>
        <v>0.53205128205128205</v>
      </c>
      <c r="P298" s="21">
        <v>86</v>
      </c>
      <c r="Q298" s="22">
        <f t="shared" ref="Q298:Q305" si="73">P298/P297</f>
        <v>0.55128205128205132</v>
      </c>
      <c r="R298" s="3">
        <f t="shared" ref="R298:R305" si="74">100%-Q298</f>
        <v>0.44871794871794868</v>
      </c>
    </row>
    <row r="299" spans="1:18" ht="12.75" customHeight="1" x14ac:dyDescent="0.2">
      <c r="A299" s="28" t="s">
        <v>48</v>
      </c>
      <c r="D299" s="25">
        <v>72</v>
      </c>
      <c r="K299" s="182"/>
      <c r="L299" s="3"/>
      <c r="M299" s="3"/>
      <c r="O299" s="3">
        <f>D299/C298</f>
        <v>0.86746987951807231</v>
      </c>
      <c r="P299" s="21">
        <v>82</v>
      </c>
      <c r="Q299" s="22">
        <f t="shared" si="73"/>
        <v>0.95348837209302328</v>
      </c>
      <c r="R299" s="3">
        <f t="shared" si="74"/>
        <v>4.6511627906976716E-2</v>
      </c>
    </row>
    <row r="300" spans="1:18" ht="12.75" customHeight="1" x14ac:dyDescent="0.2">
      <c r="A300" s="28" t="s">
        <v>49</v>
      </c>
      <c r="E300" s="25">
        <v>59</v>
      </c>
      <c r="K300" s="182"/>
      <c r="L300" s="3"/>
      <c r="M300" s="3"/>
      <c r="O300" s="3">
        <f>E300/D299</f>
        <v>0.81944444444444442</v>
      </c>
      <c r="P300" s="21">
        <v>78</v>
      </c>
      <c r="Q300" s="22">
        <f t="shared" si="73"/>
        <v>0.95121951219512191</v>
      </c>
      <c r="R300" s="3">
        <f t="shared" si="74"/>
        <v>4.8780487804878092E-2</v>
      </c>
    </row>
    <row r="301" spans="1:18" ht="12.75" customHeight="1" x14ac:dyDescent="0.2">
      <c r="A301" s="28" t="s">
        <v>50</v>
      </c>
      <c r="F301" s="25">
        <v>53</v>
      </c>
      <c r="K301" s="182"/>
      <c r="L301" s="3"/>
      <c r="M301" s="3"/>
      <c r="O301" s="3">
        <f>F301/E300</f>
        <v>0.89830508474576276</v>
      </c>
      <c r="P301" s="21">
        <v>77</v>
      </c>
      <c r="Q301" s="22">
        <f t="shared" si="73"/>
        <v>0.98717948717948723</v>
      </c>
      <c r="R301" s="3">
        <f t="shared" si="74"/>
        <v>1.2820512820512775E-2</v>
      </c>
    </row>
    <row r="302" spans="1:18" ht="12.75" customHeight="1" x14ac:dyDescent="0.2">
      <c r="A302" s="28" t="s">
        <v>51</v>
      </c>
      <c r="G302" s="25">
        <v>53</v>
      </c>
      <c r="K302" s="182"/>
      <c r="L302" s="3"/>
      <c r="M302" s="3"/>
      <c r="O302" s="3">
        <f>G302/F301</f>
        <v>1</v>
      </c>
      <c r="P302" s="21">
        <v>75</v>
      </c>
      <c r="Q302" s="22">
        <f t="shared" si="73"/>
        <v>0.97402597402597402</v>
      </c>
      <c r="R302" s="3">
        <f t="shared" si="74"/>
        <v>2.5974025974025983E-2</v>
      </c>
    </row>
    <row r="303" spans="1:18" ht="12.75" customHeight="1" x14ac:dyDescent="0.2">
      <c r="A303" s="28" t="s">
        <v>52</v>
      </c>
      <c r="H303" s="25">
        <v>48</v>
      </c>
      <c r="K303" s="182">
        <v>1</v>
      </c>
      <c r="L303" s="3"/>
      <c r="M303" s="3"/>
      <c r="O303" s="3">
        <f>H303/G302</f>
        <v>0.90566037735849059</v>
      </c>
      <c r="P303" s="21">
        <v>72</v>
      </c>
      <c r="Q303" s="22">
        <f t="shared" si="73"/>
        <v>0.96</v>
      </c>
      <c r="R303" s="3">
        <f t="shared" si="74"/>
        <v>4.0000000000000036E-2</v>
      </c>
    </row>
    <row r="304" spans="1:18" ht="12.75" customHeight="1" x14ac:dyDescent="0.2">
      <c r="A304" s="28" t="s">
        <v>53</v>
      </c>
      <c r="I304" s="25">
        <v>46</v>
      </c>
      <c r="K304" s="182">
        <v>1</v>
      </c>
      <c r="L304" s="3"/>
      <c r="M304" s="3"/>
      <c r="O304" s="3">
        <f>I304/H303</f>
        <v>0.95833333333333337</v>
      </c>
      <c r="P304" s="21">
        <v>72</v>
      </c>
      <c r="Q304" s="22">
        <f t="shared" si="73"/>
        <v>1</v>
      </c>
      <c r="R304" s="3">
        <f t="shared" si="74"/>
        <v>0</v>
      </c>
    </row>
    <row r="305" spans="1:18" ht="12.75" customHeight="1" x14ac:dyDescent="0.2">
      <c r="A305" s="28" t="s">
        <v>54</v>
      </c>
      <c r="J305" s="25">
        <v>41</v>
      </c>
      <c r="K305" s="182">
        <v>41</v>
      </c>
      <c r="L305" s="54">
        <f>SUM(K303:K305)</f>
        <v>43</v>
      </c>
      <c r="M305" s="3"/>
      <c r="O305" s="3">
        <f>J305/I304</f>
        <v>0.89130434782608692</v>
      </c>
      <c r="P305" s="21">
        <v>71</v>
      </c>
      <c r="Q305" s="22">
        <f t="shared" si="73"/>
        <v>0.98611111111111116</v>
      </c>
      <c r="R305" s="3">
        <f t="shared" si="74"/>
        <v>1.388888888888884E-2</v>
      </c>
    </row>
    <row r="306" spans="1:18" ht="12.75" customHeight="1" x14ac:dyDescent="0.2">
      <c r="A306" s="28" t="s">
        <v>55</v>
      </c>
      <c r="J306" s="25">
        <v>19</v>
      </c>
      <c r="K306" s="182">
        <v>16</v>
      </c>
      <c r="L306" s="3"/>
      <c r="M306" s="3"/>
      <c r="O306" s="3"/>
      <c r="P306" s="21">
        <v>29</v>
      </c>
      <c r="Q306" s="22"/>
      <c r="R306" s="3"/>
    </row>
    <row r="307" spans="1:18" ht="12.75" customHeight="1" x14ac:dyDescent="0.2">
      <c r="A307" s="28" t="s">
        <v>56</v>
      </c>
      <c r="J307" s="25">
        <v>4</v>
      </c>
      <c r="K307" s="182">
        <v>2</v>
      </c>
      <c r="L307" s="3"/>
      <c r="M307" s="3"/>
      <c r="O307" s="3"/>
      <c r="P307" s="21">
        <v>10</v>
      </c>
      <c r="Q307" s="22"/>
      <c r="R307" s="3"/>
    </row>
    <row r="308" spans="1:18" ht="12.75" customHeight="1" x14ac:dyDescent="0.2">
      <c r="A308" s="28" t="s">
        <v>57</v>
      </c>
      <c r="J308" s="25">
        <v>8</v>
      </c>
      <c r="K308" s="182">
        <v>3</v>
      </c>
      <c r="L308" s="3"/>
      <c r="M308" s="3"/>
      <c r="O308" s="3"/>
      <c r="P308" s="21">
        <v>8</v>
      </c>
      <c r="Q308" s="22"/>
      <c r="R308" s="3"/>
    </row>
    <row r="309" spans="1:18" ht="12.75" customHeight="1" x14ac:dyDescent="0.2">
      <c r="A309" s="28" t="s">
        <v>69</v>
      </c>
      <c r="K309" s="182"/>
      <c r="L309" s="3"/>
      <c r="M309" s="3"/>
      <c r="O309" s="3"/>
      <c r="P309" s="21"/>
      <c r="Q309" s="22"/>
      <c r="R309" s="3"/>
    </row>
    <row r="310" spans="1:18" ht="12.75" customHeight="1" x14ac:dyDescent="0.2">
      <c r="A310" s="28"/>
      <c r="K310" s="186">
        <f>SUM(K303:K308)</f>
        <v>64</v>
      </c>
      <c r="L310" s="3">
        <f>L305/B297</f>
        <v>0.27564102564102566</v>
      </c>
      <c r="M310" s="3">
        <f>K310/B297</f>
        <v>0.41025641025641024</v>
      </c>
      <c r="N310" s="3">
        <f>M310-L310</f>
        <v>0.13461538461538458</v>
      </c>
      <c r="O310" s="3"/>
      <c r="P310" s="21"/>
      <c r="Q310" s="22"/>
      <c r="R310" s="3"/>
    </row>
    <row r="311" spans="1:18" ht="12.75" customHeight="1" x14ac:dyDescent="0.2">
      <c r="L311" s="3"/>
      <c r="M311" s="3"/>
      <c r="O311" s="3"/>
    </row>
    <row r="312" spans="1:18" ht="12.75" customHeight="1" x14ac:dyDescent="0.3">
      <c r="A312" s="38" t="s">
        <v>75</v>
      </c>
      <c r="L312" s="3"/>
      <c r="M312" s="3"/>
      <c r="O312" s="3"/>
    </row>
    <row r="313" spans="1:18" ht="25.5" customHeight="1" x14ac:dyDescent="0.2">
      <c r="B313" s="285" t="s">
        <v>2</v>
      </c>
      <c r="C313" s="286"/>
      <c r="D313" s="286"/>
      <c r="E313" s="286"/>
      <c r="F313" s="286"/>
      <c r="G313" s="286"/>
      <c r="H313" s="286"/>
      <c r="I313" s="286"/>
      <c r="J313" s="286"/>
      <c r="L313" s="7" t="s">
        <v>3</v>
      </c>
      <c r="M313" s="7" t="s">
        <v>4</v>
      </c>
      <c r="N313" s="49" t="s">
        <v>5</v>
      </c>
      <c r="O313" s="7" t="s">
        <v>6</v>
      </c>
      <c r="P313" s="6" t="s">
        <v>7</v>
      </c>
      <c r="Q313" s="6" t="s">
        <v>8</v>
      </c>
      <c r="R313" s="7" t="s">
        <v>9</v>
      </c>
    </row>
    <row r="314" spans="1:18" ht="12.75" customHeight="1" x14ac:dyDescent="0.2">
      <c r="A314" s="50" t="s">
        <v>10</v>
      </c>
      <c r="B314" s="51">
        <v>1</v>
      </c>
      <c r="C314" s="51">
        <v>2</v>
      </c>
      <c r="D314" s="51">
        <v>3</v>
      </c>
      <c r="E314" s="51">
        <v>4</v>
      </c>
      <c r="F314" s="51">
        <v>5</v>
      </c>
      <c r="G314" s="51">
        <v>6</v>
      </c>
      <c r="H314" s="51">
        <v>7</v>
      </c>
      <c r="I314" s="51">
        <v>8</v>
      </c>
      <c r="J314" s="51">
        <v>9</v>
      </c>
      <c r="K314" s="187" t="s">
        <v>11</v>
      </c>
      <c r="L314" s="3"/>
      <c r="M314" s="3"/>
      <c r="O314" s="3"/>
      <c r="P314" s="14"/>
      <c r="Q314" s="14"/>
      <c r="R314" s="3"/>
    </row>
    <row r="315" spans="1:18" ht="12.75" customHeight="1" x14ac:dyDescent="0.2">
      <c r="A315" s="28" t="s">
        <v>23</v>
      </c>
      <c r="B315" s="29">
        <v>141</v>
      </c>
      <c r="K315" s="182"/>
      <c r="L315" s="3"/>
      <c r="M315" s="3"/>
      <c r="O315" s="3"/>
      <c r="P315" s="17">
        <f>B315</f>
        <v>141</v>
      </c>
      <c r="Q315" s="14"/>
      <c r="R315" s="3"/>
    </row>
    <row r="316" spans="1:18" ht="12.75" customHeight="1" x14ac:dyDescent="0.2">
      <c r="A316" s="28" t="s">
        <v>48</v>
      </c>
      <c r="C316" s="25">
        <v>94</v>
      </c>
      <c r="K316" s="182"/>
      <c r="L316" s="3"/>
      <c r="M316" s="3"/>
      <c r="N316" s="3"/>
      <c r="O316" s="3">
        <f>C316/B315</f>
        <v>0.66666666666666663</v>
      </c>
      <c r="P316" s="21">
        <v>94</v>
      </c>
      <c r="Q316" s="22">
        <f t="shared" ref="Q316:Q323" si="75">P316/P315</f>
        <v>0.66666666666666663</v>
      </c>
      <c r="R316" s="3">
        <f t="shared" ref="R316:R323" si="76">100%-Q316</f>
        <v>0.33333333333333337</v>
      </c>
    </row>
    <row r="317" spans="1:18" ht="12.75" customHeight="1" x14ac:dyDescent="0.2">
      <c r="A317" s="28" t="s">
        <v>49</v>
      </c>
      <c r="D317" s="25">
        <v>75</v>
      </c>
      <c r="K317" s="182"/>
      <c r="L317" s="3"/>
      <c r="M317" s="3"/>
      <c r="O317" s="3">
        <f>D317/C316</f>
        <v>0.7978723404255319</v>
      </c>
      <c r="P317" s="17">
        <v>88</v>
      </c>
      <c r="Q317" s="22">
        <f t="shared" si="75"/>
        <v>0.93617021276595747</v>
      </c>
      <c r="R317" s="3">
        <f t="shared" si="76"/>
        <v>6.3829787234042534E-2</v>
      </c>
    </row>
    <row r="318" spans="1:18" ht="12.75" customHeight="1" x14ac:dyDescent="0.2">
      <c r="A318" s="28" t="s">
        <v>50</v>
      </c>
      <c r="E318" s="25">
        <v>72</v>
      </c>
      <c r="K318" s="182"/>
      <c r="L318" s="3"/>
      <c r="M318" s="3"/>
      <c r="O318" s="3">
        <f>E318/D317</f>
        <v>0.96</v>
      </c>
      <c r="P318" s="17">
        <v>87</v>
      </c>
      <c r="Q318" s="22">
        <f t="shared" si="75"/>
        <v>0.98863636363636365</v>
      </c>
      <c r="R318" s="3">
        <f t="shared" si="76"/>
        <v>1.1363636363636354E-2</v>
      </c>
    </row>
    <row r="319" spans="1:18" ht="12.75" customHeight="1" x14ac:dyDescent="0.2">
      <c r="A319" s="28" t="s">
        <v>51</v>
      </c>
      <c r="F319" s="25">
        <v>65</v>
      </c>
      <c r="K319" s="182"/>
      <c r="L319" s="3"/>
      <c r="M319" s="3"/>
      <c r="O319" s="3">
        <f>F319/E318</f>
        <v>0.90277777777777779</v>
      </c>
      <c r="P319" s="17">
        <v>85</v>
      </c>
      <c r="Q319" s="22">
        <f t="shared" si="75"/>
        <v>0.97701149425287359</v>
      </c>
      <c r="R319" s="3">
        <f t="shared" si="76"/>
        <v>2.2988505747126409E-2</v>
      </c>
    </row>
    <row r="320" spans="1:18" ht="12.75" customHeight="1" x14ac:dyDescent="0.2">
      <c r="A320" s="28" t="s">
        <v>52</v>
      </c>
      <c r="G320" s="25">
        <v>65</v>
      </c>
      <c r="K320" s="182"/>
      <c r="L320" s="3"/>
      <c r="M320" s="3"/>
      <c r="O320" s="3">
        <f>G320/F319</f>
        <v>1</v>
      </c>
      <c r="P320" s="17">
        <v>84</v>
      </c>
      <c r="Q320" s="22">
        <f t="shared" si="75"/>
        <v>0.9882352941176471</v>
      </c>
      <c r="R320" s="3">
        <f t="shared" si="76"/>
        <v>1.1764705882352899E-2</v>
      </c>
    </row>
    <row r="321" spans="1:18" ht="12.75" customHeight="1" x14ac:dyDescent="0.2">
      <c r="A321" s="28" t="s">
        <v>53</v>
      </c>
      <c r="H321" s="25">
        <v>60</v>
      </c>
      <c r="K321" s="182"/>
      <c r="L321" s="3"/>
      <c r="M321" s="3"/>
      <c r="O321" s="3">
        <f>H321/G320</f>
        <v>0.92307692307692313</v>
      </c>
      <c r="P321" s="17">
        <v>80</v>
      </c>
      <c r="Q321" s="22">
        <f t="shared" si="75"/>
        <v>0.95238095238095233</v>
      </c>
      <c r="R321" s="3">
        <f t="shared" si="76"/>
        <v>4.7619047619047672E-2</v>
      </c>
    </row>
    <row r="322" spans="1:18" ht="12.75" customHeight="1" x14ac:dyDescent="0.2">
      <c r="A322" s="28" t="s">
        <v>54</v>
      </c>
      <c r="I322" s="25">
        <v>60</v>
      </c>
      <c r="K322" s="182"/>
      <c r="L322" s="3"/>
      <c r="M322" s="3"/>
      <c r="O322" s="3">
        <f>I322/H321</f>
        <v>1</v>
      </c>
      <c r="P322" s="17">
        <v>80</v>
      </c>
      <c r="Q322" s="22">
        <f t="shared" si="75"/>
        <v>1</v>
      </c>
      <c r="R322" s="3">
        <f t="shared" si="76"/>
        <v>0</v>
      </c>
    </row>
    <row r="323" spans="1:18" ht="12.75" customHeight="1" x14ac:dyDescent="0.2">
      <c r="A323" s="28" t="s">
        <v>55</v>
      </c>
      <c r="J323" s="25">
        <v>60</v>
      </c>
      <c r="K323" s="182">
        <v>55</v>
      </c>
      <c r="L323" s="3"/>
      <c r="M323" s="3"/>
      <c r="O323" s="3">
        <f>J323/I322</f>
        <v>1</v>
      </c>
      <c r="P323" s="17">
        <v>80</v>
      </c>
      <c r="Q323" s="22">
        <f t="shared" si="75"/>
        <v>1</v>
      </c>
      <c r="R323" s="3">
        <f t="shared" si="76"/>
        <v>0</v>
      </c>
    </row>
    <row r="324" spans="1:18" ht="12.75" customHeight="1" x14ac:dyDescent="0.2">
      <c r="A324" s="28" t="s">
        <v>56</v>
      </c>
      <c r="J324" s="25">
        <v>16</v>
      </c>
      <c r="K324" s="182">
        <v>11</v>
      </c>
      <c r="L324" s="3"/>
      <c r="M324" s="3"/>
      <c r="O324" s="3"/>
      <c r="P324" s="17">
        <v>24</v>
      </c>
      <c r="Q324" s="22"/>
      <c r="R324" s="3"/>
    </row>
    <row r="325" spans="1:18" ht="12.75" customHeight="1" x14ac:dyDescent="0.2">
      <c r="A325" s="28" t="s">
        <v>57</v>
      </c>
      <c r="J325" s="25">
        <v>7</v>
      </c>
      <c r="K325" s="182">
        <v>2</v>
      </c>
      <c r="L325" s="3"/>
      <c r="M325" s="3"/>
      <c r="O325" s="3"/>
      <c r="P325" s="17">
        <v>8</v>
      </c>
      <c r="Q325" s="22"/>
      <c r="R325" s="3"/>
    </row>
    <row r="326" spans="1:18" ht="12.75" customHeight="1" x14ac:dyDescent="0.2">
      <c r="A326" s="28" t="s">
        <v>69</v>
      </c>
      <c r="J326" s="25">
        <v>3</v>
      </c>
      <c r="K326" s="182">
        <v>1</v>
      </c>
      <c r="L326" s="3"/>
      <c r="M326" s="3"/>
      <c r="O326" s="3"/>
      <c r="P326" s="17">
        <v>5</v>
      </c>
      <c r="Q326" s="22"/>
      <c r="R326" s="3"/>
    </row>
    <row r="327" spans="1:18" ht="12.75" customHeight="1" x14ac:dyDescent="0.2">
      <c r="A327" s="28" t="s">
        <v>70</v>
      </c>
      <c r="J327" s="25">
        <v>1</v>
      </c>
      <c r="K327" s="182"/>
      <c r="L327" s="3"/>
      <c r="M327" s="3"/>
      <c r="O327" s="3"/>
      <c r="P327" s="17">
        <v>2</v>
      </c>
      <c r="Q327" s="22"/>
      <c r="R327" s="3"/>
    </row>
    <row r="328" spans="1:18" ht="12.75" customHeight="1" x14ac:dyDescent="0.2">
      <c r="A328" s="28" t="s">
        <v>73</v>
      </c>
      <c r="J328" s="25">
        <v>3</v>
      </c>
      <c r="K328" s="182">
        <v>1</v>
      </c>
      <c r="L328" s="3"/>
      <c r="M328" s="3"/>
      <c r="O328" s="3"/>
      <c r="P328" s="17">
        <v>3</v>
      </c>
      <c r="Q328" s="22"/>
      <c r="R328" s="3"/>
    </row>
    <row r="329" spans="1:18" ht="12.75" customHeight="1" x14ac:dyDescent="0.2">
      <c r="A329" s="28" t="s">
        <v>76</v>
      </c>
      <c r="J329" s="25">
        <v>1</v>
      </c>
      <c r="K329" s="182"/>
      <c r="L329" s="3"/>
      <c r="M329" s="3"/>
      <c r="O329" s="3"/>
      <c r="P329" s="17">
        <v>1</v>
      </c>
      <c r="Q329" s="22"/>
      <c r="R329" s="3"/>
    </row>
    <row r="330" spans="1:18" ht="12.75" customHeight="1" x14ac:dyDescent="0.2">
      <c r="K330" s="186">
        <f>SUM(K323:K328)</f>
        <v>70</v>
      </c>
      <c r="L330" s="3">
        <f>K323/B315</f>
        <v>0.39007092198581561</v>
      </c>
      <c r="M330" s="3">
        <f>K330/B315</f>
        <v>0.49645390070921985</v>
      </c>
      <c r="N330" s="3">
        <f>M330-L330</f>
        <v>0.10638297872340424</v>
      </c>
      <c r="O330" s="3"/>
    </row>
    <row r="331" spans="1:18" ht="12.75" customHeight="1" x14ac:dyDescent="0.3">
      <c r="A331" s="38" t="s">
        <v>77</v>
      </c>
      <c r="L331" s="3"/>
      <c r="M331" s="3"/>
      <c r="O331" s="3"/>
    </row>
    <row r="332" spans="1:18" ht="25.5" customHeight="1" x14ac:dyDescent="0.2">
      <c r="B332" s="285" t="s">
        <v>2</v>
      </c>
      <c r="C332" s="286"/>
      <c r="D332" s="286"/>
      <c r="E332" s="286"/>
      <c r="F332" s="286"/>
      <c r="G332" s="286"/>
      <c r="H332" s="286"/>
      <c r="I332" s="286"/>
      <c r="J332" s="286"/>
      <c r="L332" s="7" t="s">
        <v>3</v>
      </c>
      <c r="M332" s="7" t="s">
        <v>4</v>
      </c>
      <c r="N332" s="49" t="s">
        <v>5</v>
      </c>
      <c r="O332" s="7" t="s">
        <v>6</v>
      </c>
      <c r="P332" s="6" t="s">
        <v>7</v>
      </c>
      <c r="Q332" s="6" t="s">
        <v>8</v>
      </c>
      <c r="R332" s="7" t="s">
        <v>9</v>
      </c>
    </row>
    <row r="333" spans="1:18" ht="12.75" customHeight="1" x14ac:dyDescent="0.2">
      <c r="A333" s="50" t="s">
        <v>10</v>
      </c>
      <c r="B333" s="51">
        <v>1</v>
      </c>
      <c r="C333" s="51">
        <v>2</v>
      </c>
      <c r="D333" s="51">
        <v>3</v>
      </c>
      <c r="E333" s="51">
        <v>4</v>
      </c>
      <c r="F333" s="51">
        <v>5</v>
      </c>
      <c r="G333" s="51">
        <v>6</v>
      </c>
      <c r="H333" s="51">
        <v>7</v>
      </c>
      <c r="I333" s="51">
        <v>8</v>
      </c>
      <c r="J333" s="51">
        <v>9</v>
      </c>
      <c r="K333" s="187" t="s">
        <v>11</v>
      </c>
      <c r="L333" s="3"/>
      <c r="M333" s="3"/>
      <c r="O333" s="3"/>
      <c r="P333" s="14"/>
      <c r="Q333" s="14"/>
      <c r="R333" s="3"/>
    </row>
    <row r="334" spans="1:18" ht="12.75" customHeight="1" x14ac:dyDescent="0.2">
      <c r="A334" s="28" t="s">
        <v>48</v>
      </c>
      <c r="B334" s="29">
        <v>153</v>
      </c>
      <c r="K334" s="182"/>
      <c r="L334" s="3"/>
      <c r="M334" s="3"/>
      <c r="O334" s="3"/>
      <c r="P334" s="17">
        <f>B334</f>
        <v>153</v>
      </c>
      <c r="Q334" s="14"/>
      <c r="R334" s="3"/>
    </row>
    <row r="335" spans="1:18" ht="12.75" customHeight="1" x14ac:dyDescent="0.2">
      <c r="A335" s="28" t="s">
        <v>49</v>
      </c>
      <c r="C335" s="25">
        <v>72</v>
      </c>
      <c r="K335" s="182"/>
      <c r="L335" s="3"/>
      <c r="M335" s="3"/>
      <c r="N335" s="3"/>
      <c r="O335" s="3">
        <f>C335/B334</f>
        <v>0.47058823529411764</v>
      </c>
      <c r="P335" s="21">
        <v>73</v>
      </c>
      <c r="Q335" s="22">
        <f t="shared" ref="Q335:Q342" si="77">P335/P334</f>
        <v>0.47712418300653597</v>
      </c>
      <c r="R335" s="3">
        <f t="shared" ref="R335:R342" si="78">100%-Q335</f>
        <v>0.52287581699346397</v>
      </c>
    </row>
    <row r="336" spans="1:18" ht="12.75" customHeight="1" x14ac:dyDescent="0.2">
      <c r="A336" s="28" t="s">
        <v>50</v>
      </c>
      <c r="D336" s="25">
        <v>48</v>
      </c>
      <c r="K336" s="182"/>
      <c r="L336" s="3"/>
      <c r="M336" s="3"/>
      <c r="O336" s="3">
        <f>D336/C335</f>
        <v>0.66666666666666663</v>
      </c>
      <c r="P336" s="21">
        <v>68</v>
      </c>
      <c r="Q336" s="22">
        <f t="shared" si="77"/>
        <v>0.93150684931506844</v>
      </c>
      <c r="R336" s="3">
        <f t="shared" si="78"/>
        <v>6.8493150684931559E-2</v>
      </c>
    </row>
    <row r="337" spans="1:18" ht="12.75" customHeight="1" x14ac:dyDescent="0.2">
      <c r="A337" s="28" t="s">
        <v>51</v>
      </c>
      <c r="E337" s="25">
        <v>45</v>
      </c>
      <c r="K337" s="182"/>
      <c r="L337" s="3"/>
      <c r="M337" s="3"/>
      <c r="O337" s="3">
        <f>E337/D336</f>
        <v>0.9375</v>
      </c>
      <c r="P337" s="21">
        <v>62</v>
      </c>
      <c r="Q337" s="22">
        <f t="shared" si="77"/>
        <v>0.91176470588235292</v>
      </c>
      <c r="R337" s="3">
        <f t="shared" si="78"/>
        <v>8.8235294117647078E-2</v>
      </c>
    </row>
    <row r="338" spans="1:18" ht="12.75" customHeight="1" x14ac:dyDescent="0.2">
      <c r="A338" s="28" t="s">
        <v>52</v>
      </c>
      <c r="F338" s="25">
        <v>35</v>
      </c>
      <c r="K338" s="182"/>
      <c r="L338" s="3"/>
      <c r="M338" s="3"/>
      <c r="O338" s="3">
        <f>F338/E337</f>
        <v>0.77777777777777779</v>
      </c>
      <c r="P338" s="21">
        <v>59</v>
      </c>
      <c r="Q338" s="22">
        <f t="shared" si="77"/>
        <v>0.95161290322580649</v>
      </c>
      <c r="R338" s="3">
        <f t="shared" si="78"/>
        <v>4.8387096774193505E-2</v>
      </c>
    </row>
    <row r="339" spans="1:18" ht="12.75" customHeight="1" x14ac:dyDescent="0.2">
      <c r="A339" s="28" t="s">
        <v>53</v>
      </c>
      <c r="G339" s="25">
        <v>33</v>
      </c>
      <c r="K339" s="182"/>
      <c r="L339" s="3"/>
      <c r="M339" s="3"/>
      <c r="O339" s="3">
        <f>G339/F338</f>
        <v>0.94285714285714284</v>
      </c>
      <c r="P339" s="21">
        <v>59</v>
      </c>
      <c r="Q339" s="22">
        <f t="shared" si="77"/>
        <v>1</v>
      </c>
      <c r="R339" s="3">
        <f t="shared" si="78"/>
        <v>0</v>
      </c>
    </row>
    <row r="340" spans="1:18" ht="12.75" customHeight="1" x14ac:dyDescent="0.2">
      <c r="A340" s="28" t="s">
        <v>54</v>
      </c>
      <c r="H340" s="25">
        <v>31</v>
      </c>
      <c r="K340" s="182"/>
      <c r="L340" s="3"/>
      <c r="M340" s="3"/>
      <c r="O340" s="3">
        <f>H340/G339</f>
        <v>0.93939393939393945</v>
      </c>
      <c r="P340" s="21">
        <v>60</v>
      </c>
      <c r="Q340" s="22">
        <f t="shared" si="77"/>
        <v>1.0169491525423728</v>
      </c>
      <c r="R340" s="3">
        <f t="shared" si="78"/>
        <v>-1.6949152542372836E-2</v>
      </c>
    </row>
    <row r="341" spans="1:18" ht="12.75" customHeight="1" x14ac:dyDescent="0.2">
      <c r="A341" s="28" t="s">
        <v>55</v>
      </c>
      <c r="I341" s="25">
        <v>30</v>
      </c>
      <c r="K341" s="182"/>
      <c r="L341" s="3"/>
      <c r="M341" s="3"/>
      <c r="O341" s="3">
        <f>I341/H340</f>
        <v>0.967741935483871</v>
      </c>
      <c r="P341" s="21">
        <v>56</v>
      </c>
      <c r="Q341" s="22">
        <f t="shared" si="77"/>
        <v>0.93333333333333335</v>
      </c>
      <c r="R341" s="3">
        <f t="shared" si="78"/>
        <v>6.6666666666666652E-2</v>
      </c>
    </row>
    <row r="342" spans="1:18" ht="12.75" customHeight="1" x14ac:dyDescent="0.2">
      <c r="A342" s="28" t="s">
        <v>56</v>
      </c>
      <c r="J342" s="25">
        <v>29</v>
      </c>
      <c r="K342" s="182">
        <v>28</v>
      </c>
      <c r="L342" s="3"/>
      <c r="M342" s="3"/>
      <c r="O342" s="3">
        <f>J342/I341</f>
        <v>0.96666666666666667</v>
      </c>
      <c r="P342" s="21">
        <v>53</v>
      </c>
      <c r="Q342" s="22">
        <f t="shared" si="77"/>
        <v>0.9464285714285714</v>
      </c>
      <c r="R342" s="3">
        <f t="shared" si="78"/>
        <v>5.3571428571428603E-2</v>
      </c>
    </row>
    <row r="343" spans="1:18" ht="12.75" customHeight="1" x14ac:dyDescent="0.2">
      <c r="A343" s="28" t="s">
        <v>57</v>
      </c>
      <c r="J343" s="25">
        <v>18</v>
      </c>
      <c r="K343" s="182">
        <v>14</v>
      </c>
      <c r="L343" s="3"/>
      <c r="M343" s="3"/>
      <c r="O343" s="3"/>
      <c r="P343" s="21">
        <v>25</v>
      </c>
      <c r="Q343" s="22"/>
      <c r="R343" s="3"/>
    </row>
    <row r="344" spans="1:18" ht="12.75" customHeight="1" x14ac:dyDescent="0.2">
      <c r="A344" s="28" t="s">
        <v>69</v>
      </c>
      <c r="J344" s="25">
        <v>6</v>
      </c>
      <c r="K344" s="182">
        <v>5</v>
      </c>
      <c r="L344" s="3"/>
      <c r="M344" s="3"/>
      <c r="O344" s="3"/>
      <c r="P344" s="21">
        <v>7</v>
      </c>
      <c r="Q344" s="22"/>
      <c r="R344" s="3"/>
    </row>
    <row r="345" spans="1:18" ht="12.75" customHeight="1" x14ac:dyDescent="0.2">
      <c r="A345" s="28" t="s">
        <v>70</v>
      </c>
      <c r="J345" s="25">
        <v>1</v>
      </c>
      <c r="K345" s="182"/>
      <c r="L345" s="3"/>
      <c r="M345" s="3"/>
      <c r="O345" s="3"/>
      <c r="P345" s="21">
        <v>2</v>
      </c>
      <c r="Q345" s="22"/>
      <c r="R345" s="3"/>
    </row>
    <row r="346" spans="1:18" ht="12.75" customHeight="1" x14ac:dyDescent="0.2">
      <c r="A346" s="28" t="s">
        <v>73</v>
      </c>
      <c r="J346" s="25">
        <v>1</v>
      </c>
      <c r="K346" s="182"/>
      <c r="L346" s="3"/>
      <c r="M346" s="3"/>
      <c r="O346" s="3"/>
      <c r="P346" s="21">
        <v>1</v>
      </c>
      <c r="Q346" s="22"/>
      <c r="R346" s="3"/>
    </row>
    <row r="347" spans="1:18" ht="12.75" customHeight="1" x14ac:dyDescent="0.2">
      <c r="A347" s="28"/>
      <c r="K347" s="186">
        <f>SUM(K342:K344)</f>
        <v>47</v>
      </c>
      <c r="L347" s="3">
        <f>K342/B334</f>
        <v>0.18300653594771241</v>
      </c>
      <c r="M347" s="3">
        <f>K347/B334</f>
        <v>0.30718954248366015</v>
      </c>
      <c r="N347" s="3">
        <f>M347-L347</f>
        <v>0.12418300653594774</v>
      </c>
      <c r="O347" s="3"/>
    </row>
    <row r="348" spans="1:18" ht="12.75" customHeight="1" x14ac:dyDescent="0.3">
      <c r="A348" s="38" t="s">
        <v>78</v>
      </c>
      <c r="L348" s="3"/>
      <c r="M348" s="3"/>
      <c r="O348" s="3"/>
    </row>
    <row r="349" spans="1:18" ht="25.5" customHeight="1" x14ac:dyDescent="0.2">
      <c r="B349" s="285" t="s">
        <v>2</v>
      </c>
      <c r="C349" s="286"/>
      <c r="D349" s="286"/>
      <c r="E349" s="286"/>
      <c r="F349" s="286"/>
      <c r="G349" s="286"/>
      <c r="H349" s="286"/>
      <c r="I349" s="286"/>
      <c r="J349" s="286"/>
      <c r="L349" s="7" t="s">
        <v>3</v>
      </c>
      <c r="M349" s="7" t="s">
        <v>4</v>
      </c>
      <c r="N349" s="49" t="s">
        <v>5</v>
      </c>
      <c r="O349" s="7" t="s">
        <v>6</v>
      </c>
      <c r="P349" s="6" t="s">
        <v>7</v>
      </c>
      <c r="Q349" s="6" t="s">
        <v>8</v>
      </c>
      <c r="R349" s="7" t="s">
        <v>9</v>
      </c>
    </row>
    <row r="350" spans="1:18" ht="12.75" customHeight="1" x14ac:dyDescent="0.2">
      <c r="A350" s="50" t="s">
        <v>10</v>
      </c>
      <c r="B350" s="51">
        <v>1</v>
      </c>
      <c r="C350" s="51">
        <v>2</v>
      </c>
      <c r="D350" s="51">
        <v>3</v>
      </c>
      <c r="E350" s="51">
        <v>4</v>
      </c>
      <c r="F350" s="51">
        <v>5</v>
      </c>
      <c r="G350" s="51">
        <v>6</v>
      </c>
      <c r="H350" s="51">
        <v>7</v>
      </c>
      <c r="I350" s="51">
        <v>8</v>
      </c>
      <c r="J350" s="51">
        <v>9</v>
      </c>
      <c r="K350" s="187" t="s">
        <v>11</v>
      </c>
      <c r="L350" s="3"/>
      <c r="M350" s="3"/>
      <c r="O350" s="3"/>
      <c r="P350" s="14"/>
      <c r="Q350" s="14"/>
      <c r="R350" s="3"/>
    </row>
    <row r="351" spans="1:18" ht="12.75" customHeight="1" x14ac:dyDescent="0.2">
      <c r="A351" s="28" t="s">
        <v>49</v>
      </c>
      <c r="B351" s="29">
        <v>153</v>
      </c>
      <c r="K351" s="182"/>
      <c r="L351" s="3"/>
      <c r="M351" s="3"/>
      <c r="O351" s="3"/>
      <c r="P351" s="17">
        <f>B351</f>
        <v>153</v>
      </c>
      <c r="Q351" s="14"/>
      <c r="R351" s="3"/>
    </row>
    <row r="352" spans="1:18" ht="12.75" customHeight="1" x14ac:dyDescent="0.2">
      <c r="A352" s="28" t="s">
        <v>50</v>
      </c>
      <c r="C352" s="25">
        <v>104</v>
      </c>
      <c r="K352" s="182"/>
      <c r="L352" s="3"/>
      <c r="M352" s="3"/>
      <c r="N352" s="3"/>
      <c r="O352" s="3">
        <f>C352/B351</f>
        <v>0.6797385620915033</v>
      </c>
      <c r="P352" s="21">
        <v>105</v>
      </c>
      <c r="Q352" s="22">
        <f t="shared" ref="Q352:Q359" si="79">P352/P351</f>
        <v>0.68627450980392157</v>
      </c>
      <c r="R352" s="3">
        <f t="shared" ref="R352:R359" si="80">100%-Q352</f>
        <v>0.31372549019607843</v>
      </c>
    </row>
    <row r="353" spans="1:18" ht="12.75" customHeight="1" x14ac:dyDescent="0.2">
      <c r="A353" s="28" t="s">
        <v>51</v>
      </c>
      <c r="D353" s="25">
        <v>90</v>
      </c>
      <c r="K353" s="182"/>
      <c r="L353" s="3"/>
      <c r="M353" s="3"/>
      <c r="O353" s="3">
        <f>D353/C352</f>
        <v>0.86538461538461542</v>
      </c>
      <c r="P353" s="21">
        <v>99</v>
      </c>
      <c r="Q353" s="22">
        <f t="shared" si="79"/>
        <v>0.94285714285714284</v>
      </c>
      <c r="R353" s="3">
        <f t="shared" si="80"/>
        <v>5.7142857142857162E-2</v>
      </c>
    </row>
    <row r="354" spans="1:18" ht="12.75" customHeight="1" x14ac:dyDescent="0.2">
      <c r="A354" s="28" t="s">
        <v>52</v>
      </c>
      <c r="E354" s="25">
        <v>82</v>
      </c>
      <c r="K354" s="182"/>
      <c r="L354" s="3"/>
      <c r="M354" s="3"/>
      <c r="O354" s="3">
        <f>E354/D353</f>
        <v>0.91111111111111109</v>
      </c>
      <c r="P354" s="21">
        <v>93</v>
      </c>
      <c r="Q354" s="22">
        <f t="shared" si="79"/>
        <v>0.93939393939393945</v>
      </c>
      <c r="R354" s="3">
        <f t="shared" si="80"/>
        <v>6.0606060606060552E-2</v>
      </c>
    </row>
    <row r="355" spans="1:18" ht="12.75" customHeight="1" x14ac:dyDescent="0.2">
      <c r="A355" s="28" t="s">
        <v>53</v>
      </c>
      <c r="F355" s="25">
        <v>77</v>
      </c>
      <c r="K355" s="182"/>
      <c r="L355" s="3"/>
      <c r="M355" s="3"/>
      <c r="O355" s="3">
        <f>F355/E354</f>
        <v>0.93902439024390238</v>
      </c>
      <c r="P355" s="21">
        <v>88</v>
      </c>
      <c r="Q355" s="22">
        <f t="shared" si="79"/>
        <v>0.94623655913978499</v>
      </c>
      <c r="R355" s="3">
        <f t="shared" si="80"/>
        <v>5.3763440860215006E-2</v>
      </c>
    </row>
    <row r="356" spans="1:18" ht="12.75" customHeight="1" x14ac:dyDescent="0.2">
      <c r="A356" s="28" t="s">
        <v>54</v>
      </c>
      <c r="G356" s="25">
        <v>73</v>
      </c>
      <c r="K356" s="182"/>
      <c r="L356" s="3"/>
      <c r="M356" s="3"/>
      <c r="O356" s="3">
        <f>G356/F355</f>
        <v>0.94805194805194803</v>
      </c>
      <c r="P356" s="21">
        <v>84</v>
      </c>
      <c r="Q356" s="22">
        <f t="shared" si="79"/>
        <v>0.95454545454545459</v>
      </c>
      <c r="R356" s="3">
        <f t="shared" si="80"/>
        <v>4.5454545454545414E-2</v>
      </c>
    </row>
    <row r="357" spans="1:18" ht="12.75" customHeight="1" x14ac:dyDescent="0.2">
      <c r="A357" s="28" t="s">
        <v>55</v>
      </c>
      <c r="H357" s="25">
        <v>71</v>
      </c>
      <c r="K357" s="182"/>
      <c r="L357" s="3"/>
      <c r="M357" s="3"/>
      <c r="O357" s="3">
        <f>H357/G356</f>
        <v>0.9726027397260274</v>
      </c>
      <c r="P357" s="21">
        <v>81</v>
      </c>
      <c r="Q357" s="22">
        <f t="shared" si="79"/>
        <v>0.9642857142857143</v>
      </c>
      <c r="R357" s="3">
        <f t="shared" si="80"/>
        <v>3.5714285714285698E-2</v>
      </c>
    </row>
    <row r="358" spans="1:18" ht="12.75" customHeight="1" x14ac:dyDescent="0.2">
      <c r="A358" s="28" t="s">
        <v>56</v>
      </c>
      <c r="I358" s="25">
        <v>70</v>
      </c>
      <c r="K358" s="182"/>
      <c r="L358" s="3"/>
      <c r="M358" s="3"/>
      <c r="O358" s="3">
        <f>I358/H357</f>
        <v>0.9859154929577465</v>
      </c>
      <c r="P358" s="21">
        <v>80</v>
      </c>
      <c r="Q358" s="22">
        <f t="shared" si="79"/>
        <v>0.98765432098765427</v>
      </c>
      <c r="R358" s="3">
        <f t="shared" si="80"/>
        <v>1.2345679012345734E-2</v>
      </c>
    </row>
    <row r="359" spans="1:18" ht="12.75" customHeight="1" x14ac:dyDescent="0.2">
      <c r="A359" s="28" t="s">
        <v>57</v>
      </c>
      <c r="J359" s="25">
        <v>68</v>
      </c>
      <c r="K359" s="182">
        <v>60</v>
      </c>
      <c r="L359" s="3"/>
      <c r="M359" s="3"/>
      <c r="O359" s="3">
        <f>J359/I358</f>
        <v>0.97142857142857142</v>
      </c>
      <c r="P359" s="21">
        <v>78</v>
      </c>
      <c r="Q359" s="22">
        <f t="shared" si="79"/>
        <v>0.97499999999999998</v>
      </c>
      <c r="R359" s="3">
        <f t="shared" si="80"/>
        <v>2.5000000000000022E-2</v>
      </c>
    </row>
    <row r="360" spans="1:18" ht="12.75" customHeight="1" x14ac:dyDescent="0.2">
      <c r="A360" s="28" t="s">
        <v>69</v>
      </c>
      <c r="J360" s="25">
        <v>8</v>
      </c>
      <c r="K360" s="182">
        <v>6</v>
      </c>
      <c r="L360" s="3"/>
      <c r="M360" s="3"/>
      <c r="O360" s="3"/>
      <c r="P360" s="21">
        <v>15</v>
      </c>
      <c r="Q360" s="22"/>
      <c r="R360" s="3"/>
    </row>
    <row r="361" spans="1:18" ht="12.75" customHeight="1" x14ac:dyDescent="0.2">
      <c r="A361" s="28" t="s">
        <v>70</v>
      </c>
      <c r="J361" s="25">
        <v>2</v>
      </c>
      <c r="K361" s="182">
        <v>1</v>
      </c>
      <c r="L361" s="3"/>
      <c r="M361" s="3"/>
      <c r="O361" s="3"/>
      <c r="P361" s="21">
        <v>8</v>
      </c>
      <c r="Q361" s="22"/>
      <c r="R361" s="3"/>
    </row>
    <row r="362" spans="1:18" ht="12.75" customHeight="1" x14ac:dyDescent="0.2">
      <c r="A362" s="28" t="s">
        <v>73</v>
      </c>
      <c r="J362" s="25">
        <v>4</v>
      </c>
      <c r="K362" s="182">
        <v>3</v>
      </c>
      <c r="L362" s="3"/>
      <c r="M362" s="3"/>
      <c r="O362" s="3"/>
      <c r="P362" s="21">
        <v>7</v>
      </c>
      <c r="Q362" s="22"/>
      <c r="R362" s="3"/>
    </row>
    <row r="363" spans="1:18" ht="12.75" customHeight="1" x14ac:dyDescent="0.2">
      <c r="A363" s="28" t="s">
        <v>76</v>
      </c>
      <c r="J363" s="25">
        <v>1</v>
      </c>
      <c r="K363" s="182"/>
      <c r="L363" s="3"/>
      <c r="M363" s="3"/>
      <c r="O363" s="3"/>
      <c r="P363" s="21">
        <v>1</v>
      </c>
      <c r="Q363" s="22"/>
      <c r="R363" s="3"/>
    </row>
    <row r="364" spans="1:18" ht="12.75" customHeight="1" x14ac:dyDescent="0.2">
      <c r="A364" s="28" t="s">
        <v>80</v>
      </c>
      <c r="J364" s="25">
        <v>1</v>
      </c>
      <c r="K364" s="182"/>
      <c r="L364" s="3"/>
      <c r="M364" s="3"/>
      <c r="O364" s="3"/>
      <c r="P364" s="21">
        <v>1</v>
      </c>
      <c r="Q364" s="22"/>
      <c r="R364" s="3"/>
    </row>
    <row r="365" spans="1:18" ht="12.75" customHeight="1" x14ac:dyDescent="0.2">
      <c r="A365" s="28"/>
      <c r="K365" s="186">
        <f>SUM(K359:K362)</f>
        <v>70</v>
      </c>
      <c r="L365" s="3">
        <f>K359/B351</f>
        <v>0.39215686274509803</v>
      </c>
      <c r="M365" s="3">
        <f>K365/B351</f>
        <v>0.45751633986928103</v>
      </c>
      <c r="N365" s="3">
        <f>M365-L365</f>
        <v>6.5359477124182996E-2</v>
      </c>
      <c r="O365" s="3"/>
    </row>
    <row r="366" spans="1:18" ht="12.75" customHeight="1" x14ac:dyDescent="0.3">
      <c r="A366" s="38" t="s">
        <v>79</v>
      </c>
      <c r="L366" s="3"/>
      <c r="M366" s="3"/>
      <c r="O366" s="3"/>
    </row>
    <row r="367" spans="1:18" ht="25.5" customHeight="1" x14ac:dyDescent="0.2">
      <c r="B367" s="285" t="s">
        <v>2</v>
      </c>
      <c r="C367" s="286"/>
      <c r="D367" s="286"/>
      <c r="E367" s="286"/>
      <c r="F367" s="286"/>
      <c r="G367" s="286"/>
      <c r="H367" s="286"/>
      <c r="I367" s="286"/>
      <c r="J367" s="286"/>
      <c r="L367" s="7" t="s">
        <v>3</v>
      </c>
      <c r="M367" s="7" t="s">
        <v>4</v>
      </c>
      <c r="N367" s="49" t="s">
        <v>5</v>
      </c>
      <c r="O367" s="7" t="s">
        <v>6</v>
      </c>
      <c r="P367" s="6" t="s">
        <v>7</v>
      </c>
      <c r="Q367" s="6" t="s">
        <v>8</v>
      </c>
      <c r="R367" s="7" t="s">
        <v>9</v>
      </c>
    </row>
    <row r="368" spans="1:18" ht="12.75" customHeight="1" x14ac:dyDescent="0.2">
      <c r="A368" s="50" t="s">
        <v>10</v>
      </c>
      <c r="B368" s="51">
        <v>1</v>
      </c>
      <c r="C368" s="51">
        <v>2</v>
      </c>
      <c r="D368" s="51">
        <v>3</v>
      </c>
      <c r="E368" s="51">
        <v>4</v>
      </c>
      <c r="F368" s="51">
        <v>5</v>
      </c>
      <c r="G368" s="51">
        <v>6</v>
      </c>
      <c r="H368" s="51">
        <v>7</v>
      </c>
      <c r="I368" s="51">
        <v>8</v>
      </c>
      <c r="J368" s="51">
        <v>9</v>
      </c>
      <c r="K368" s="187" t="s">
        <v>11</v>
      </c>
      <c r="L368" s="3"/>
      <c r="M368" s="3"/>
      <c r="O368" s="3"/>
      <c r="P368" s="14"/>
      <c r="Q368" s="14"/>
      <c r="R368" s="3"/>
    </row>
    <row r="369" spans="1:18" ht="12.75" customHeight="1" x14ac:dyDescent="0.2">
      <c r="A369" s="28" t="s">
        <v>50</v>
      </c>
      <c r="B369" s="25">
        <v>121</v>
      </c>
      <c r="K369" s="182"/>
      <c r="L369" s="3"/>
      <c r="M369" s="3"/>
      <c r="O369" s="3"/>
      <c r="P369" s="17">
        <f>B369</f>
        <v>121</v>
      </c>
      <c r="Q369" s="14"/>
      <c r="R369" s="3"/>
    </row>
    <row r="370" spans="1:18" ht="12.75" customHeight="1" x14ac:dyDescent="0.2">
      <c r="A370" s="28" t="s">
        <v>51</v>
      </c>
      <c r="C370" s="25">
        <v>78</v>
      </c>
      <c r="K370" s="182"/>
      <c r="L370" s="3"/>
      <c r="M370" s="3"/>
      <c r="N370" s="3"/>
      <c r="O370" s="3">
        <f>C370/B369</f>
        <v>0.64462809917355368</v>
      </c>
      <c r="P370" s="21">
        <v>78</v>
      </c>
      <c r="Q370" s="22">
        <f t="shared" ref="Q370:Q377" si="81">P370/P369</f>
        <v>0.64462809917355368</v>
      </c>
      <c r="R370" s="3">
        <f t="shared" ref="R370:R377" si="82">100%-Q370</f>
        <v>0.35537190082644632</v>
      </c>
    </row>
    <row r="371" spans="1:18" ht="12.75" customHeight="1" x14ac:dyDescent="0.2">
      <c r="A371" s="28" t="s">
        <v>52</v>
      </c>
      <c r="D371" s="25">
        <v>54</v>
      </c>
      <c r="K371" s="182"/>
      <c r="L371" s="3"/>
      <c r="M371" s="3"/>
      <c r="O371" s="3">
        <f>D371/C370</f>
        <v>0.69230769230769229</v>
      </c>
      <c r="P371" s="21">
        <v>73</v>
      </c>
      <c r="Q371" s="22">
        <f t="shared" si="81"/>
        <v>0.9358974358974359</v>
      </c>
      <c r="R371" s="3">
        <f t="shared" si="82"/>
        <v>6.4102564102564097E-2</v>
      </c>
    </row>
    <row r="372" spans="1:18" ht="12.75" customHeight="1" x14ac:dyDescent="0.2">
      <c r="A372" s="28" t="s">
        <v>53</v>
      </c>
      <c r="E372" s="25">
        <v>46</v>
      </c>
      <c r="K372" s="182"/>
      <c r="L372" s="3"/>
      <c r="M372" s="3"/>
      <c r="O372" s="3">
        <f>E372/D371</f>
        <v>0.85185185185185186</v>
      </c>
      <c r="P372" s="21">
        <v>68</v>
      </c>
      <c r="Q372" s="22">
        <f t="shared" si="81"/>
        <v>0.93150684931506844</v>
      </c>
      <c r="R372" s="3">
        <f t="shared" si="82"/>
        <v>6.8493150684931559E-2</v>
      </c>
    </row>
    <row r="373" spans="1:18" ht="12.75" customHeight="1" x14ac:dyDescent="0.2">
      <c r="A373" s="28" t="s">
        <v>54</v>
      </c>
      <c r="F373" s="25">
        <v>41</v>
      </c>
      <c r="K373" s="182"/>
      <c r="L373" s="3"/>
      <c r="M373" s="3"/>
      <c r="O373" s="3">
        <f>F373/E372</f>
        <v>0.89130434782608692</v>
      </c>
      <c r="P373" s="21">
        <v>66</v>
      </c>
      <c r="Q373" s="22">
        <f t="shared" si="81"/>
        <v>0.97058823529411764</v>
      </c>
      <c r="R373" s="3">
        <f t="shared" si="82"/>
        <v>2.9411764705882359E-2</v>
      </c>
    </row>
    <row r="374" spans="1:18" ht="12.75" customHeight="1" x14ac:dyDescent="0.2">
      <c r="A374" s="28" t="s">
        <v>55</v>
      </c>
      <c r="G374" s="25">
        <v>31</v>
      </c>
      <c r="K374" s="182"/>
      <c r="L374" s="3"/>
      <c r="M374" s="3"/>
      <c r="O374" s="3">
        <f>G374/F373</f>
        <v>0.75609756097560976</v>
      </c>
      <c r="P374" s="21">
        <v>65</v>
      </c>
      <c r="Q374" s="22">
        <f t="shared" si="81"/>
        <v>0.98484848484848486</v>
      </c>
      <c r="R374" s="3">
        <f t="shared" si="82"/>
        <v>1.5151515151515138E-2</v>
      </c>
    </row>
    <row r="375" spans="1:18" ht="12.75" customHeight="1" x14ac:dyDescent="0.2">
      <c r="A375" s="28" t="s">
        <v>56</v>
      </c>
      <c r="H375" s="25">
        <v>31</v>
      </c>
      <c r="K375" s="182"/>
      <c r="L375" s="3"/>
      <c r="M375" s="3"/>
      <c r="O375" s="3">
        <f>H375/G374</f>
        <v>1</v>
      </c>
      <c r="P375" s="21">
        <v>62</v>
      </c>
      <c r="Q375" s="22">
        <f t="shared" si="81"/>
        <v>0.9538461538461539</v>
      </c>
      <c r="R375" s="3">
        <f t="shared" si="82"/>
        <v>4.6153846153846101E-2</v>
      </c>
    </row>
    <row r="376" spans="1:18" ht="12.75" customHeight="1" x14ac:dyDescent="0.2">
      <c r="A376" s="28" t="s">
        <v>57</v>
      </c>
      <c r="I376" s="25">
        <v>31</v>
      </c>
      <c r="K376" s="182"/>
      <c r="L376" s="3"/>
      <c r="M376" s="3"/>
      <c r="O376" s="3">
        <f>I376/H375</f>
        <v>1</v>
      </c>
      <c r="P376" s="21">
        <v>60</v>
      </c>
      <c r="Q376" s="22">
        <f t="shared" si="81"/>
        <v>0.967741935483871</v>
      </c>
      <c r="R376" s="3">
        <f t="shared" si="82"/>
        <v>3.2258064516129004E-2</v>
      </c>
    </row>
    <row r="377" spans="1:18" ht="12.75" customHeight="1" x14ac:dyDescent="0.2">
      <c r="A377" s="28" t="s">
        <v>69</v>
      </c>
      <c r="J377" s="25">
        <v>31</v>
      </c>
      <c r="K377" s="182">
        <v>30</v>
      </c>
      <c r="L377" s="3"/>
      <c r="M377" s="3"/>
      <c r="O377" s="3">
        <f>J377/I376</f>
        <v>1</v>
      </c>
      <c r="P377" s="21">
        <v>58</v>
      </c>
      <c r="Q377" s="22">
        <f t="shared" si="81"/>
        <v>0.96666666666666667</v>
      </c>
      <c r="R377" s="3">
        <f t="shared" si="82"/>
        <v>3.3333333333333326E-2</v>
      </c>
    </row>
    <row r="378" spans="1:18" ht="12.75" customHeight="1" x14ac:dyDescent="0.2">
      <c r="A378" s="28" t="s">
        <v>70</v>
      </c>
      <c r="J378" s="25">
        <v>19</v>
      </c>
      <c r="K378" s="182">
        <v>14</v>
      </c>
      <c r="L378" s="3"/>
      <c r="M378" s="3"/>
      <c r="O378" s="3"/>
      <c r="P378" s="21">
        <v>26</v>
      </c>
      <c r="Q378" s="22"/>
      <c r="R378" s="3"/>
    </row>
    <row r="379" spans="1:18" ht="12.75" customHeight="1" x14ac:dyDescent="0.2">
      <c r="A379" s="28" t="s">
        <v>73</v>
      </c>
      <c r="J379" s="25">
        <v>6</v>
      </c>
      <c r="K379" s="182">
        <v>4</v>
      </c>
      <c r="L379" s="3"/>
      <c r="M379" s="3"/>
      <c r="O379" s="3"/>
      <c r="P379" s="21">
        <v>9</v>
      </c>
      <c r="Q379" s="22"/>
      <c r="R379" s="3"/>
    </row>
    <row r="380" spans="1:18" ht="12.75" customHeight="1" x14ac:dyDescent="0.2">
      <c r="A380" s="28" t="s">
        <v>76</v>
      </c>
      <c r="J380" s="25">
        <v>4</v>
      </c>
      <c r="K380" s="182">
        <v>2</v>
      </c>
      <c r="L380" s="3"/>
      <c r="M380" s="3"/>
      <c r="O380" s="3"/>
      <c r="P380" s="21">
        <v>5</v>
      </c>
      <c r="Q380" s="22"/>
      <c r="R380" s="3"/>
    </row>
    <row r="381" spans="1:18" ht="12.75" customHeight="1" x14ac:dyDescent="0.2">
      <c r="A381" s="28" t="s">
        <v>80</v>
      </c>
      <c r="J381" s="25">
        <v>1</v>
      </c>
      <c r="K381" s="182"/>
      <c r="L381" s="3"/>
      <c r="M381" s="3"/>
      <c r="O381" s="3"/>
      <c r="P381" s="21">
        <v>2</v>
      </c>
      <c r="Q381" s="22"/>
      <c r="R381" s="3"/>
    </row>
    <row r="382" spans="1:18" ht="12.75" customHeight="1" x14ac:dyDescent="0.2">
      <c r="A382" s="28" t="s">
        <v>84</v>
      </c>
      <c r="J382" s="25">
        <v>1</v>
      </c>
      <c r="K382" s="182"/>
      <c r="L382" s="3"/>
      <c r="M382" s="3"/>
      <c r="O382" s="3"/>
      <c r="P382" s="21">
        <v>1</v>
      </c>
      <c r="Q382" s="22"/>
      <c r="R382" s="3"/>
    </row>
    <row r="383" spans="1:18" ht="12.75" customHeight="1" x14ac:dyDescent="0.2">
      <c r="K383" s="186">
        <f>SUM(K377:K380)</f>
        <v>50</v>
      </c>
      <c r="L383" s="3">
        <f>K377/B369</f>
        <v>0.24793388429752067</v>
      </c>
      <c r="M383" s="3">
        <f>K383/B369</f>
        <v>0.41322314049586778</v>
      </c>
      <c r="N383" s="3">
        <f>M383-L383</f>
        <v>0.16528925619834711</v>
      </c>
      <c r="O383" s="3"/>
    </row>
    <row r="384" spans="1:18" ht="12.75" customHeight="1" x14ac:dyDescent="0.3">
      <c r="A384" s="38" t="s">
        <v>81</v>
      </c>
      <c r="L384" s="3"/>
      <c r="M384" s="3"/>
      <c r="O384" s="3"/>
    </row>
    <row r="385" spans="1:18" ht="25.5" customHeight="1" x14ac:dyDescent="0.2">
      <c r="B385" s="285" t="s">
        <v>2</v>
      </c>
      <c r="C385" s="286"/>
      <c r="D385" s="286"/>
      <c r="E385" s="286"/>
      <c r="F385" s="286"/>
      <c r="G385" s="286"/>
      <c r="H385" s="286"/>
      <c r="I385" s="286"/>
      <c r="J385" s="286"/>
      <c r="L385" s="7" t="s">
        <v>3</v>
      </c>
      <c r="M385" s="7" t="s">
        <v>4</v>
      </c>
      <c r="N385" s="49" t="s">
        <v>5</v>
      </c>
      <c r="O385" s="7" t="s">
        <v>6</v>
      </c>
      <c r="P385" s="6" t="s">
        <v>7</v>
      </c>
      <c r="Q385" s="6" t="s">
        <v>8</v>
      </c>
      <c r="R385" s="7" t="s">
        <v>9</v>
      </c>
    </row>
    <row r="386" spans="1:18" ht="12.75" customHeight="1" x14ac:dyDescent="0.2">
      <c r="A386" s="50" t="s">
        <v>10</v>
      </c>
      <c r="B386" s="51">
        <v>1</v>
      </c>
      <c r="C386" s="51">
        <v>2</v>
      </c>
      <c r="D386" s="51">
        <v>3</v>
      </c>
      <c r="E386" s="51">
        <v>4</v>
      </c>
      <c r="F386" s="51">
        <v>5</v>
      </c>
      <c r="G386" s="51">
        <v>6</v>
      </c>
      <c r="H386" s="51">
        <v>7</v>
      </c>
      <c r="I386" s="51">
        <v>8</v>
      </c>
      <c r="J386" s="51">
        <v>9</v>
      </c>
      <c r="K386" s="187" t="s">
        <v>11</v>
      </c>
      <c r="L386" s="3"/>
      <c r="M386" s="3"/>
      <c r="O386" s="3"/>
      <c r="P386" s="14"/>
      <c r="Q386" s="14"/>
      <c r="R386" s="3"/>
    </row>
    <row r="387" spans="1:18" ht="12.75" customHeight="1" x14ac:dyDescent="0.2">
      <c r="A387" s="28" t="s">
        <v>51</v>
      </c>
      <c r="B387" s="25">
        <v>133</v>
      </c>
      <c r="K387" s="182"/>
      <c r="L387" s="3"/>
      <c r="M387" s="3"/>
      <c r="O387" s="3"/>
      <c r="P387" s="17">
        <f>B387</f>
        <v>133</v>
      </c>
      <c r="Q387" s="14"/>
      <c r="R387" s="3"/>
    </row>
    <row r="388" spans="1:18" ht="12.75" customHeight="1" x14ac:dyDescent="0.2">
      <c r="A388" s="28" t="s">
        <v>52</v>
      </c>
      <c r="C388" s="25">
        <v>91</v>
      </c>
      <c r="K388" s="182"/>
      <c r="L388" s="3"/>
      <c r="M388" s="3"/>
      <c r="N388" s="3"/>
      <c r="O388" s="3">
        <f>C388/B387</f>
        <v>0.68421052631578949</v>
      </c>
      <c r="P388" s="21">
        <v>92</v>
      </c>
      <c r="Q388" s="22">
        <f t="shared" ref="Q388:Q395" si="83">P388/P387</f>
        <v>0.69172932330827064</v>
      </c>
      <c r="R388" s="3">
        <f t="shared" ref="R388:R395" si="84">100%-Q388</f>
        <v>0.30827067669172936</v>
      </c>
    </row>
    <row r="389" spans="1:18" ht="12.75" customHeight="1" x14ac:dyDescent="0.2">
      <c r="A389" s="28" t="s">
        <v>53</v>
      </c>
      <c r="D389" s="25">
        <v>73</v>
      </c>
      <c r="K389" s="182"/>
      <c r="L389" s="3"/>
      <c r="M389" s="3"/>
      <c r="O389" s="3">
        <f>D389/C388</f>
        <v>0.80219780219780223</v>
      </c>
      <c r="P389" s="21">
        <v>85</v>
      </c>
      <c r="Q389" s="22">
        <f t="shared" si="83"/>
        <v>0.92391304347826086</v>
      </c>
      <c r="R389" s="3">
        <f t="shared" si="84"/>
        <v>7.6086956521739135E-2</v>
      </c>
    </row>
    <row r="390" spans="1:18" ht="12.75" customHeight="1" x14ac:dyDescent="0.2">
      <c r="A390" s="28" t="s">
        <v>54</v>
      </c>
      <c r="E390" s="25">
        <v>72</v>
      </c>
      <c r="K390" s="182"/>
      <c r="L390" s="3"/>
      <c r="M390" s="3"/>
      <c r="O390" s="3">
        <f>E390/D389</f>
        <v>0.98630136986301364</v>
      </c>
      <c r="P390" s="21">
        <v>83</v>
      </c>
      <c r="Q390" s="22">
        <f t="shared" si="83"/>
        <v>0.97647058823529409</v>
      </c>
      <c r="R390" s="3">
        <f t="shared" si="84"/>
        <v>2.352941176470591E-2</v>
      </c>
    </row>
    <row r="391" spans="1:18" ht="12.75" customHeight="1" x14ac:dyDescent="0.2">
      <c r="A391" s="28" t="s">
        <v>55</v>
      </c>
      <c r="F391" s="25">
        <v>68</v>
      </c>
      <c r="K391" s="182"/>
      <c r="L391" s="3"/>
      <c r="M391" s="3"/>
      <c r="O391" s="3">
        <f>F391/E390</f>
        <v>0.94444444444444442</v>
      </c>
      <c r="P391" s="21">
        <v>82</v>
      </c>
      <c r="Q391" s="22">
        <f t="shared" si="83"/>
        <v>0.98795180722891562</v>
      </c>
      <c r="R391" s="3">
        <f t="shared" si="84"/>
        <v>1.2048192771084376E-2</v>
      </c>
    </row>
    <row r="392" spans="1:18" ht="12.75" customHeight="1" x14ac:dyDescent="0.2">
      <c r="A392" s="28" t="s">
        <v>56</v>
      </c>
      <c r="G392" s="25">
        <v>65</v>
      </c>
      <c r="K392" s="182"/>
      <c r="L392" s="3"/>
      <c r="M392" s="3"/>
      <c r="O392" s="3">
        <f>G392/F391</f>
        <v>0.95588235294117652</v>
      </c>
      <c r="P392" s="21">
        <v>80</v>
      </c>
      <c r="Q392" s="22">
        <f t="shared" si="83"/>
        <v>0.97560975609756095</v>
      </c>
      <c r="R392" s="3">
        <f t="shared" si="84"/>
        <v>2.4390243902439046E-2</v>
      </c>
    </row>
    <row r="393" spans="1:18" ht="12.75" customHeight="1" x14ac:dyDescent="0.2">
      <c r="A393" s="28" t="s">
        <v>57</v>
      </c>
      <c r="H393" s="25">
        <v>65</v>
      </c>
      <c r="K393" s="182">
        <v>1</v>
      </c>
      <c r="L393" s="3"/>
      <c r="M393" s="3"/>
      <c r="O393" s="3">
        <f>H393/G392</f>
        <v>1</v>
      </c>
      <c r="P393" s="21">
        <v>80</v>
      </c>
      <c r="Q393" s="22">
        <f t="shared" si="83"/>
        <v>1</v>
      </c>
      <c r="R393" s="3">
        <f t="shared" si="84"/>
        <v>0</v>
      </c>
    </row>
    <row r="394" spans="1:18" ht="12.75" customHeight="1" x14ac:dyDescent="0.2">
      <c r="A394" s="28" t="s">
        <v>69</v>
      </c>
      <c r="I394" s="25">
        <v>64</v>
      </c>
      <c r="K394" s="182">
        <v>1</v>
      </c>
      <c r="L394" s="3"/>
      <c r="M394" s="3"/>
      <c r="O394" s="3">
        <f>I394/H393</f>
        <v>0.98461538461538467</v>
      </c>
      <c r="P394" s="21">
        <v>76</v>
      </c>
      <c r="Q394" s="22">
        <f t="shared" si="83"/>
        <v>0.95</v>
      </c>
      <c r="R394" s="3">
        <f t="shared" si="84"/>
        <v>5.0000000000000044E-2</v>
      </c>
    </row>
    <row r="395" spans="1:18" ht="12.75" customHeight="1" x14ac:dyDescent="0.2">
      <c r="A395" s="28" t="s">
        <v>70</v>
      </c>
      <c r="J395" s="25">
        <v>63</v>
      </c>
      <c r="K395" s="182">
        <v>59</v>
      </c>
      <c r="L395" s="3"/>
      <c r="M395" s="3"/>
      <c r="O395" s="3">
        <f>J395/I394</f>
        <v>0.984375</v>
      </c>
      <c r="P395" s="21">
        <v>75</v>
      </c>
      <c r="Q395" s="22">
        <f t="shared" si="83"/>
        <v>0.98684210526315785</v>
      </c>
      <c r="R395" s="3">
        <f t="shared" si="84"/>
        <v>1.3157894736842146E-2</v>
      </c>
    </row>
    <row r="396" spans="1:18" ht="12.75" customHeight="1" x14ac:dyDescent="0.2">
      <c r="A396" s="28" t="s">
        <v>73</v>
      </c>
      <c r="J396" s="25">
        <v>15</v>
      </c>
      <c r="K396" s="182">
        <v>7</v>
      </c>
      <c r="L396" s="3"/>
      <c r="M396" s="3"/>
      <c r="O396" s="3"/>
      <c r="P396" s="21">
        <v>15</v>
      </c>
      <c r="Q396" s="22"/>
      <c r="R396" s="3"/>
    </row>
    <row r="397" spans="1:18" ht="12.75" customHeight="1" x14ac:dyDescent="0.2">
      <c r="A397" s="28" t="s">
        <v>76</v>
      </c>
      <c r="J397" s="25">
        <v>4</v>
      </c>
      <c r="K397" s="182">
        <v>3</v>
      </c>
      <c r="L397" s="3"/>
      <c r="M397" s="3"/>
      <c r="O397" s="3"/>
      <c r="P397" s="21">
        <v>7</v>
      </c>
      <c r="Q397" s="22"/>
      <c r="R397" s="3"/>
    </row>
    <row r="398" spans="1:18" ht="12.75" customHeight="1" x14ac:dyDescent="0.2">
      <c r="A398" s="28" t="s">
        <v>80</v>
      </c>
      <c r="J398" s="25">
        <v>2</v>
      </c>
      <c r="K398" s="182">
        <v>1</v>
      </c>
      <c r="L398" s="3"/>
      <c r="M398" s="3"/>
      <c r="O398" s="3"/>
      <c r="P398" s="21">
        <v>3</v>
      </c>
      <c r="Q398" s="22"/>
      <c r="R398" s="3"/>
    </row>
    <row r="399" spans="1:18" ht="12.75" customHeight="1" x14ac:dyDescent="0.2">
      <c r="A399" s="28" t="s">
        <v>84</v>
      </c>
      <c r="J399" s="25">
        <v>1</v>
      </c>
      <c r="K399" s="182"/>
      <c r="L399" s="3"/>
      <c r="M399" s="3"/>
      <c r="O399" s="3"/>
      <c r="P399" s="21">
        <v>1</v>
      </c>
      <c r="Q399" s="22"/>
      <c r="R399" s="3"/>
    </row>
    <row r="400" spans="1:18" ht="12.75" customHeight="1" x14ac:dyDescent="0.2">
      <c r="K400" s="186">
        <f>SUM(K393:K398)</f>
        <v>72</v>
      </c>
      <c r="L400" s="3">
        <f>SUM(K393:K395)/B387</f>
        <v>0.45864661654135336</v>
      </c>
      <c r="M400" s="3">
        <f>K400/B387</f>
        <v>0.54135338345864659</v>
      </c>
      <c r="N400" s="3">
        <f>M400-L400</f>
        <v>8.2706766917293228E-2</v>
      </c>
      <c r="O400" s="3"/>
    </row>
    <row r="401" spans="1:22" ht="12.75" customHeight="1" x14ac:dyDescent="0.3">
      <c r="A401" s="38" t="s">
        <v>82</v>
      </c>
      <c r="L401" s="3"/>
      <c r="M401" s="3"/>
      <c r="O401" s="3"/>
    </row>
    <row r="402" spans="1:22" ht="25.5" customHeight="1" x14ac:dyDescent="0.2">
      <c r="B402" s="285" t="s">
        <v>2</v>
      </c>
      <c r="C402" s="286"/>
      <c r="D402" s="286"/>
      <c r="E402" s="286"/>
      <c r="F402" s="286"/>
      <c r="G402" s="286"/>
      <c r="H402" s="286"/>
      <c r="I402" s="286"/>
      <c r="J402" s="286"/>
      <c r="L402" s="7" t="s">
        <v>3</v>
      </c>
      <c r="M402" s="7" t="s">
        <v>4</v>
      </c>
      <c r="N402" s="49" t="s">
        <v>5</v>
      </c>
      <c r="O402" s="7" t="s">
        <v>6</v>
      </c>
      <c r="P402" s="6" t="s">
        <v>7</v>
      </c>
      <c r="Q402" s="6" t="s">
        <v>8</v>
      </c>
      <c r="R402" s="7" t="s">
        <v>9</v>
      </c>
    </row>
    <row r="403" spans="1:22" ht="12.75" customHeight="1" x14ac:dyDescent="0.2">
      <c r="A403" s="50" t="s">
        <v>10</v>
      </c>
      <c r="B403" s="51">
        <v>1</v>
      </c>
      <c r="C403" s="51">
        <v>2</v>
      </c>
      <c r="D403" s="51">
        <v>3</v>
      </c>
      <c r="E403" s="51">
        <v>4</v>
      </c>
      <c r="F403" s="51">
        <v>5</v>
      </c>
      <c r="G403" s="51">
        <v>6</v>
      </c>
      <c r="H403" s="51">
        <v>7</v>
      </c>
      <c r="I403" s="51">
        <v>8</v>
      </c>
      <c r="J403" s="51">
        <v>9</v>
      </c>
      <c r="K403" s="187" t="s">
        <v>11</v>
      </c>
      <c r="L403" s="3"/>
      <c r="M403" s="3"/>
      <c r="O403" s="3"/>
      <c r="P403" s="14"/>
      <c r="Q403" s="14"/>
      <c r="R403" s="3"/>
    </row>
    <row r="404" spans="1:22" ht="12.75" customHeight="1" x14ac:dyDescent="0.2">
      <c r="A404" s="28" t="s">
        <v>52</v>
      </c>
      <c r="B404" s="25">
        <v>136</v>
      </c>
      <c r="K404" s="182"/>
      <c r="L404" s="3"/>
      <c r="M404" s="3"/>
      <c r="O404" s="3"/>
      <c r="P404" s="17">
        <f>B404</f>
        <v>136</v>
      </c>
      <c r="Q404" s="14"/>
      <c r="R404" s="3"/>
    </row>
    <row r="405" spans="1:22" ht="12.75" customHeight="1" x14ac:dyDescent="0.2">
      <c r="A405" s="28" t="s">
        <v>53</v>
      </c>
      <c r="C405" s="25">
        <v>55</v>
      </c>
      <c r="K405" s="182"/>
      <c r="L405" s="3"/>
      <c r="M405" s="3"/>
      <c r="N405" s="3"/>
      <c r="O405" s="3">
        <f>C405/B404</f>
        <v>0.40441176470588236</v>
      </c>
      <c r="P405" s="21">
        <v>56</v>
      </c>
      <c r="Q405" s="22">
        <f t="shared" ref="Q405:Q412" si="85">P405/P404</f>
        <v>0.41176470588235292</v>
      </c>
      <c r="R405" s="3">
        <f t="shared" ref="R405:R412" si="86">100%-Q405</f>
        <v>0.58823529411764708</v>
      </c>
    </row>
    <row r="406" spans="1:22" ht="12.75" customHeight="1" x14ac:dyDescent="0.2">
      <c r="A406" s="28" t="s">
        <v>54</v>
      </c>
      <c r="D406" s="25">
        <v>42</v>
      </c>
      <c r="K406" s="182"/>
      <c r="L406" s="3"/>
      <c r="M406" s="3"/>
      <c r="O406" s="3">
        <f>D406/C405</f>
        <v>0.76363636363636367</v>
      </c>
      <c r="P406" s="21">
        <v>54</v>
      </c>
      <c r="Q406" s="22">
        <f t="shared" si="85"/>
        <v>0.9642857142857143</v>
      </c>
      <c r="R406" s="3">
        <f t="shared" si="86"/>
        <v>3.5714285714285698E-2</v>
      </c>
    </row>
    <row r="407" spans="1:22" ht="12.75" customHeight="1" x14ac:dyDescent="0.2">
      <c r="A407" s="28" t="s">
        <v>55</v>
      </c>
      <c r="E407" s="25">
        <v>37</v>
      </c>
      <c r="K407" s="182"/>
      <c r="L407" s="3"/>
      <c r="M407" s="3"/>
      <c r="O407" s="3">
        <f>E407/D406</f>
        <v>0.88095238095238093</v>
      </c>
      <c r="P407" s="21">
        <v>50</v>
      </c>
      <c r="Q407" s="22">
        <f t="shared" si="85"/>
        <v>0.92592592592592593</v>
      </c>
      <c r="R407" s="3">
        <f t="shared" si="86"/>
        <v>7.407407407407407E-2</v>
      </c>
    </row>
    <row r="408" spans="1:22" ht="12.75" customHeight="1" x14ac:dyDescent="0.2">
      <c r="A408" s="28" t="s">
        <v>56</v>
      </c>
      <c r="F408" s="25">
        <v>32</v>
      </c>
      <c r="K408" s="182"/>
      <c r="L408" s="3"/>
      <c r="M408" s="3"/>
      <c r="O408" s="3">
        <f>F408/E407</f>
        <v>0.86486486486486491</v>
      </c>
      <c r="P408" s="21">
        <v>46</v>
      </c>
      <c r="Q408" s="22">
        <f t="shared" si="85"/>
        <v>0.92</v>
      </c>
      <c r="R408" s="3">
        <f t="shared" si="86"/>
        <v>7.999999999999996E-2</v>
      </c>
    </row>
    <row r="409" spans="1:22" ht="12.75" customHeight="1" x14ac:dyDescent="0.2">
      <c r="A409" s="28" t="s">
        <v>57</v>
      </c>
      <c r="G409" s="25">
        <v>30</v>
      </c>
      <c r="K409" s="182"/>
      <c r="L409" s="3"/>
      <c r="M409" s="3"/>
      <c r="O409" s="3">
        <f>G409/F408</f>
        <v>0.9375</v>
      </c>
      <c r="P409" s="21">
        <v>45</v>
      </c>
      <c r="Q409" s="22">
        <f t="shared" si="85"/>
        <v>0.97826086956521741</v>
      </c>
      <c r="R409" s="3">
        <f t="shared" si="86"/>
        <v>2.1739130434782594E-2</v>
      </c>
    </row>
    <row r="410" spans="1:22" ht="12.75" customHeight="1" x14ac:dyDescent="0.2">
      <c r="A410" s="28" t="s">
        <v>69</v>
      </c>
      <c r="H410" s="25">
        <v>30</v>
      </c>
      <c r="K410" s="182"/>
      <c r="L410" s="3"/>
      <c r="M410" s="3"/>
      <c r="O410" s="3">
        <f>H410/G409</f>
        <v>1</v>
      </c>
      <c r="P410" s="21">
        <v>45</v>
      </c>
      <c r="Q410" s="22">
        <f t="shared" si="85"/>
        <v>1</v>
      </c>
      <c r="R410" s="3">
        <f t="shared" si="86"/>
        <v>0</v>
      </c>
    </row>
    <row r="411" spans="1:22" ht="12.75" customHeight="1" x14ac:dyDescent="0.2">
      <c r="A411" s="28" t="s">
        <v>70</v>
      </c>
      <c r="I411" s="25">
        <v>30</v>
      </c>
      <c r="K411" s="182"/>
      <c r="L411" s="3"/>
      <c r="M411" s="3"/>
      <c r="O411" s="3">
        <f>I411/H410</f>
        <v>1</v>
      </c>
      <c r="P411" s="21">
        <v>45</v>
      </c>
      <c r="Q411" s="22">
        <f t="shared" si="85"/>
        <v>1</v>
      </c>
      <c r="R411" s="3">
        <f t="shared" si="86"/>
        <v>0</v>
      </c>
    </row>
    <row r="412" spans="1:22" ht="12.75" customHeight="1" x14ac:dyDescent="0.2">
      <c r="A412" s="28" t="s">
        <v>73</v>
      </c>
      <c r="J412" s="25">
        <v>31</v>
      </c>
      <c r="K412" s="182">
        <v>30</v>
      </c>
      <c r="L412" s="3"/>
      <c r="M412" s="3"/>
      <c r="O412" s="3">
        <f>J412/I411</f>
        <v>1.0333333333333334</v>
      </c>
      <c r="P412" s="21">
        <v>43</v>
      </c>
      <c r="Q412" s="22">
        <f t="shared" si="85"/>
        <v>0.9555555555555556</v>
      </c>
      <c r="R412" s="3">
        <f t="shared" si="86"/>
        <v>4.4444444444444398E-2</v>
      </c>
    </row>
    <row r="413" spans="1:22" ht="12.75" customHeight="1" x14ac:dyDescent="0.2">
      <c r="A413" s="28" t="s">
        <v>76</v>
      </c>
      <c r="J413" s="25">
        <v>10</v>
      </c>
      <c r="K413" s="182">
        <v>5</v>
      </c>
      <c r="L413" s="3"/>
      <c r="M413" s="3"/>
      <c r="O413" s="3"/>
      <c r="P413" s="21">
        <v>12</v>
      </c>
      <c r="Q413" s="22"/>
      <c r="R413" s="3"/>
    </row>
    <row r="414" spans="1:22" ht="12.75" customHeight="1" x14ac:dyDescent="0.2">
      <c r="A414" s="28" t="s">
        <v>80</v>
      </c>
      <c r="J414" s="25">
        <v>4</v>
      </c>
      <c r="K414" s="182">
        <v>1</v>
      </c>
      <c r="L414" s="3"/>
      <c r="M414" s="3"/>
      <c r="O414" s="3"/>
      <c r="P414" s="21">
        <v>6</v>
      </c>
      <c r="Q414" s="22"/>
      <c r="R414" s="3"/>
    </row>
    <row r="415" spans="1:22" ht="12.75" customHeight="1" x14ac:dyDescent="0.2">
      <c r="A415" s="28" t="s">
        <v>84</v>
      </c>
      <c r="J415" s="25">
        <v>3</v>
      </c>
      <c r="K415" s="182">
        <v>1</v>
      </c>
      <c r="L415" s="3"/>
      <c r="M415" s="3"/>
      <c r="O415" s="3"/>
      <c r="P415" s="21">
        <v>3</v>
      </c>
      <c r="Q415" s="22"/>
      <c r="R415" s="3"/>
      <c r="S415" s="29" t="s">
        <v>83</v>
      </c>
      <c r="T415" s="29">
        <v>37</v>
      </c>
      <c r="U415" s="29">
        <f>K416</f>
        <v>37</v>
      </c>
      <c r="V415" s="29" t="s">
        <v>11</v>
      </c>
    </row>
    <row r="416" spans="1:22" ht="12.75" customHeight="1" x14ac:dyDescent="0.2">
      <c r="K416" s="186">
        <f>SUM(K412:K415)</f>
        <v>37</v>
      </c>
      <c r="L416" s="3">
        <f>K412/B404</f>
        <v>0.22058823529411764</v>
      </c>
      <c r="M416" s="3">
        <f>K416/B404</f>
        <v>0.27205882352941174</v>
      </c>
      <c r="O416" s="3"/>
      <c r="S416" s="29" t="s">
        <v>85</v>
      </c>
      <c r="T416" s="22">
        <f>T415/B404</f>
        <v>0.27205882352941174</v>
      </c>
      <c r="U416" s="22">
        <f>T415/U415</f>
        <v>1</v>
      </c>
      <c r="V416" s="29" t="s">
        <v>86</v>
      </c>
    </row>
    <row r="417" spans="1:22" ht="12.75" customHeight="1" x14ac:dyDescent="0.3">
      <c r="A417" s="38" t="s">
        <v>89</v>
      </c>
      <c r="L417" s="3"/>
      <c r="M417" s="3"/>
      <c r="O417" s="3"/>
    </row>
    <row r="418" spans="1:22" ht="25.5" customHeight="1" x14ac:dyDescent="0.2">
      <c r="B418" s="285" t="s">
        <v>2</v>
      </c>
      <c r="C418" s="286"/>
      <c r="D418" s="286"/>
      <c r="E418" s="286"/>
      <c r="F418" s="286"/>
      <c r="G418" s="286"/>
      <c r="H418" s="286"/>
      <c r="I418" s="286"/>
      <c r="J418" s="286"/>
      <c r="L418" s="7" t="s">
        <v>3</v>
      </c>
      <c r="M418" s="7" t="s">
        <v>4</v>
      </c>
      <c r="N418" s="49" t="s">
        <v>5</v>
      </c>
      <c r="O418" s="7" t="s">
        <v>6</v>
      </c>
      <c r="P418" s="6" t="s">
        <v>7</v>
      </c>
      <c r="Q418" s="6" t="s">
        <v>8</v>
      </c>
      <c r="R418" s="7" t="s">
        <v>9</v>
      </c>
    </row>
    <row r="419" spans="1:22" ht="12.75" customHeight="1" x14ac:dyDescent="0.2">
      <c r="A419" s="50" t="s">
        <v>10</v>
      </c>
      <c r="B419" s="51">
        <v>1</v>
      </c>
      <c r="C419" s="51">
        <v>2</v>
      </c>
      <c r="D419" s="51">
        <v>3</v>
      </c>
      <c r="E419" s="51">
        <v>4</v>
      </c>
      <c r="F419" s="51">
        <v>5</v>
      </c>
      <c r="G419" s="51">
        <v>6</v>
      </c>
      <c r="H419" s="51">
        <v>7</v>
      </c>
      <c r="I419" s="51">
        <v>8</v>
      </c>
      <c r="J419" s="51">
        <v>9</v>
      </c>
      <c r="K419" s="187" t="s">
        <v>11</v>
      </c>
      <c r="L419" s="3"/>
      <c r="M419" s="3"/>
      <c r="O419" s="3"/>
      <c r="P419" s="14"/>
      <c r="Q419" s="14"/>
      <c r="R419" s="3"/>
    </row>
    <row r="420" spans="1:22" ht="12.75" customHeight="1" x14ac:dyDescent="0.2">
      <c r="A420" s="28" t="s">
        <v>53</v>
      </c>
      <c r="B420" s="25">
        <v>139</v>
      </c>
      <c r="K420" s="182"/>
      <c r="L420" s="3"/>
      <c r="M420" s="3"/>
      <c r="O420" s="3"/>
      <c r="P420" s="17">
        <f>B420</f>
        <v>139</v>
      </c>
      <c r="Q420" s="14"/>
      <c r="R420" s="3"/>
    </row>
    <row r="421" spans="1:22" ht="12.75" customHeight="1" x14ac:dyDescent="0.2">
      <c r="A421" s="28" t="s">
        <v>54</v>
      </c>
      <c r="C421" s="25">
        <v>88</v>
      </c>
      <c r="K421" s="182"/>
      <c r="L421" s="3"/>
      <c r="M421" s="3"/>
      <c r="N421" s="3"/>
      <c r="O421" s="3">
        <f>C421/B420</f>
        <v>0.63309352517985606</v>
      </c>
      <c r="P421" s="21">
        <v>90</v>
      </c>
      <c r="Q421" s="22">
        <f t="shared" ref="Q421:Q428" si="87">P421/P420</f>
        <v>0.64748201438848918</v>
      </c>
      <c r="R421" s="3">
        <f t="shared" ref="R421:R428" si="88">100%-Q421</f>
        <v>0.35251798561151082</v>
      </c>
    </row>
    <row r="422" spans="1:22" ht="12.75" customHeight="1" x14ac:dyDescent="0.2">
      <c r="A422" s="28" t="s">
        <v>55</v>
      </c>
      <c r="D422" s="25">
        <v>77</v>
      </c>
      <c r="K422" s="182"/>
      <c r="L422" s="3"/>
      <c r="M422" s="3"/>
      <c r="O422" s="3">
        <f>D422/C421</f>
        <v>0.875</v>
      </c>
      <c r="P422" s="21">
        <v>86</v>
      </c>
      <c r="Q422" s="22">
        <f t="shared" si="87"/>
        <v>0.9555555555555556</v>
      </c>
      <c r="R422" s="3">
        <f t="shared" si="88"/>
        <v>4.4444444444444398E-2</v>
      </c>
    </row>
    <row r="423" spans="1:22" ht="12.75" customHeight="1" x14ac:dyDescent="0.2">
      <c r="A423" s="28" t="s">
        <v>56</v>
      </c>
      <c r="E423" s="25">
        <v>69</v>
      </c>
      <c r="K423" s="182"/>
      <c r="L423" s="3"/>
      <c r="M423" s="3"/>
      <c r="O423" s="3">
        <f>E423/D422</f>
        <v>0.89610389610389607</v>
      </c>
      <c r="P423" s="21">
        <v>82</v>
      </c>
      <c r="Q423" s="22">
        <f t="shared" si="87"/>
        <v>0.95348837209302328</v>
      </c>
      <c r="R423" s="3">
        <f t="shared" si="88"/>
        <v>4.6511627906976716E-2</v>
      </c>
    </row>
    <row r="424" spans="1:22" ht="12.75" customHeight="1" x14ac:dyDescent="0.2">
      <c r="A424" s="28" t="s">
        <v>57</v>
      </c>
      <c r="F424" s="25">
        <v>63</v>
      </c>
      <c r="K424" s="182"/>
      <c r="L424" s="3"/>
      <c r="M424" s="3"/>
      <c r="O424" s="3">
        <f>F424/E423</f>
        <v>0.91304347826086951</v>
      </c>
      <c r="P424" s="21">
        <v>78</v>
      </c>
      <c r="Q424" s="22">
        <f t="shared" si="87"/>
        <v>0.95121951219512191</v>
      </c>
      <c r="R424" s="3">
        <f t="shared" si="88"/>
        <v>4.8780487804878092E-2</v>
      </c>
    </row>
    <row r="425" spans="1:22" ht="12.75" customHeight="1" x14ac:dyDescent="0.2">
      <c r="A425" s="28" t="s">
        <v>69</v>
      </c>
      <c r="G425" s="25">
        <v>63</v>
      </c>
      <c r="K425" s="182"/>
      <c r="L425" s="3"/>
      <c r="M425" s="3"/>
      <c r="O425" s="3">
        <f>G425/F424</f>
        <v>1</v>
      </c>
      <c r="P425" s="21">
        <v>79</v>
      </c>
      <c r="Q425" s="22">
        <f t="shared" si="87"/>
        <v>1.0128205128205128</v>
      </c>
      <c r="R425" s="3">
        <f t="shared" si="88"/>
        <v>-1.2820512820512775E-2</v>
      </c>
    </row>
    <row r="426" spans="1:22" ht="12.75" customHeight="1" x14ac:dyDescent="0.2">
      <c r="A426" s="28" t="s">
        <v>70</v>
      </c>
      <c r="H426" s="25">
        <v>60</v>
      </c>
      <c r="K426" s="182"/>
      <c r="L426" s="3"/>
      <c r="M426" s="3"/>
      <c r="O426" s="3">
        <f>H426/G425</f>
        <v>0.95238095238095233</v>
      </c>
      <c r="P426" s="21">
        <v>76</v>
      </c>
      <c r="Q426" s="22">
        <f t="shared" si="87"/>
        <v>0.96202531645569622</v>
      </c>
      <c r="R426" s="3">
        <f t="shared" si="88"/>
        <v>3.7974683544303778E-2</v>
      </c>
    </row>
    <row r="427" spans="1:22" ht="12.75" customHeight="1" x14ac:dyDescent="0.2">
      <c r="A427" s="28" t="s">
        <v>73</v>
      </c>
      <c r="I427" s="25">
        <v>60</v>
      </c>
      <c r="K427" s="182"/>
      <c r="L427" s="3"/>
      <c r="M427" s="3"/>
      <c r="O427" s="3">
        <f>I427/H426</f>
        <v>1</v>
      </c>
      <c r="P427" s="21">
        <v>78</v>
      </c>
      <c r="Q427" s="22">
        <f t="shared" si="87"/>
        <v>1.0263157894736843</v>
      </c>
      <c r="R427" s="3">
        <f t="shared" si="88"/>
        <v>-2.6315789473684292E-2</v>
      </c>
    </row>
    <row r="428" spans="1:22" ht="12.75" customHeight="1" x14ac:dyDescent="0.2">
      <c r="A428" s="28" t="s">
        <v>76</v>
      </c>
      <c r="J428" s="25">
        <v>60</v>
      </c>
      <c r="K428" s="182">
        <v>52</v>
      </c>
      <c r="L428" s="3"/>
      <c r="M428" s="3"/>
      <c r="O428" s="3">
        <f>J428/I427</f>
        <v>1</v>
      </c>
      <c r="P428" s="21">
        <v>74</v>
      </c>
      <c r="Q428" s="22">
        <f t="shared" si="87"/>
        <v>0.94871794871794868</v>
      </c>
      <c r="R428" s="3">
        <f t="shared" si="88"/>
        <v>5.1282051282051322E-2</v>
      </c>
    </row>
    <row r="429" spans="1:22" ht="12.75" customHeight="1" x14ac:dyDescent="0.2">
      <c r="A429" s="28" t="s">
        <v>80</v>
      </c>
      <c r="J429" s="25">
        <v>13</v>
      </c>
      <c r="K429" s="182">
        <v>10</v>
      </c>
      <c r="L429" s="3"/>
      <c r="M429" s="3"/>
      <c r="O429" s="3"/>
      <c r="P429" s="21">
        <v>18</v>
      </c>
      <c r="Q429" s="22"/>
      <c r="R429" s="3"/>
    </row>
    <row r="430" spans="1:22" ht="12.75" customHeight="1" x14ac:dyDescent="0.2">
      <c r="A430" s="28" t="s">
        <v>84</v>
      </c>
      <c r="J430" s="25">
        <v>5</v>
      </c>
      <c r="K430" s="182">
        <v>2</v>
      </c>
      <c r="L430" s="3"/>
      <c r="M430" s="3"/>
      <c r="O430" s="3"/>
      <c r="P430" s="21">
        <v>9</v>
      </c>
      <c r="Q430" s="22"/>
      <c r="R430" s="3"/>
    </row>
    <row r="431" spans="1:22" ht="12.75" customHeight="1" x14ac:dyDescent="0.2">
      <c r="A431" s="28" t="s">
        <v>87</v>
      </c>
      <c r="J431" s="25">
        <v>2</v>
      </c>
      <c r="K431" s="182"/>
      <c r="L431" s="3"/>
      <c r="M431" s="3"/>
      <c r="O431" s="3"/>
      <c r="P431" s="21">
        <v>5</v>
      </c>
      <c r="Q431" s="22"/>
      <c r="R431" s="3"/>
      <c r="S431" s="29" t="s">
        <v>83</v>
      </c>
      <c r="T431" s="29">
        <v>65</v>
      </c>
      <c r="U431" s="29">
        <f>K435</f>
        <v>67</v>
      </c>
      <c r="V431" s="29" t="s">
        <v>11</v>
      </c>
    </row>
    <row r="432" spans="1:22" ht="12.75" customHeight="1" x14ac:dyDescent="0.2">
      <c r="A432" s="28" t="s">
        <v>88</v>
      </c>
      <c r="J432" s="25">
        <v>4</v>
      </c>
      <c r="K432" s="182">
        <v>1</v>
      </c>
      <c r="L432" s="3"/>
      <c r="M432" s="3"/>
      <c r="O432" s="3"/>
      <c r="P432" s="21">
        <v>6</v>
      </c>
      <c r="Q432" s="22"/>
      <c r="R432" s="3"/>
      <c r="S432" s="29" t="s">
        <v>85</v>
      </c>
      <c r="T432" s="22">
        <f>T431/B420</f>
        <v>0.46762589928057552</v>
      </c>
      <c r="U432" s="22">
        <f>T431/U431</f>
        <v>0.97014925373134331</v>
      </c>
      <c r="V432" s="29" t="s">
        <v>86</v>
      </c>
    </row>
    <row r="433" spans="1:20" ht="12.75" customHeight="1" x14ac:dyDescent="0.2">
      <c r="A433" s="28" t="s">
        <v>91</v>
      </c>
      <c r="J433" s="25">
        <v>1</v>
      </c>
      <c r="K433" s="182">
        <v>2</v>
      </c>
      <c r="L433" s="3"/>
      <c r="M433" s="3"/>
      <c r="O433" s="3"/>
      <c r="P433" s="21">
        <v>3</v>
      </c>
      <c r="Q433" s="22"/>
      <c r="R433" s="3"/>
    </row>
    <row r="434" spans="1:20" ht="12.75" customHeight="1" x14ac:dyDescent="0.2">
      <c r="A434" s="28"/>
      <c r="K434" s="182"/>
      <c r="L434" s="3"/>
      <c r="M434" s="3"/>
      <c r="O434" s="3"/>
      <c r="P434" s="21"/>
      <c r="Q434" s="22"/>
      <c r="R434" s="3"/>
    </row>
    <row r="435" spans="1:20" ht="12.75" customHeight="1" x14ac:dyDescent="0.2">
      <c r="K435" s="186">
        <f>SUM(K428:K433)</f>
        <v>67</v>
      </c>
      <c r="L435" s="3">
        <f>K428/B420</f>
        <v>0.37410071942446044</v>
      </c>
      <c r="M435" s="3">
        <f>K435/B420</f>
        <v>0.48201438848920863</v>
      </c>
      <c r="N435" s="3">
        <f>M435-L435</f>
        <v>0.1079136690647482</v>
      </c>
      <c r="O435" s="3"/>
    </row>
    <row r="436" spans="1:20" ht="12.75" customHeight="1" x14ac:dyDescent="0.3">
      <c r="A436" s="38"/>
      <c r="L436" s="3"/>
      <c r="M436" s="3"/>
      <c r="O436" s="3"/>
    </row>
    <row r="437" spans="1:20" ht="12.75" customHeight="1" x14ac:dyDescent="0.2">
      <c r="L437" s="3"/>
      <c r="M437" s="3"/>
      <c r="O437" s="3"/>
    </row>
    <row r="438" spans="1:20" ht="26.25" customHeight="1" x14ac:dyDescent="0.4">
      <c r="A438" s="2"/>
      <c r="B438" s="270" t="s">
        <v>99</v>
      </c>
      <c r="C438" s="271"/>
      <c r="D438" s="271"/>
      <c r="E438" s="271"/>
      <c r="F438" s="271"/>
      <c r="G438" s="271"/>
      <c r="H438" s="271"/>
      <c r="I438" s="271"/>
      <c r="J438" s="271"/>
      <c r="K438" s="179" t="s">
        <v>54</v>
      </c>
      <c r="L438" s="57"/>
      <c r="M438" s="57"/>
      <c r="N438" s="29"/>
      <c r="O438" s="3"/>
      <c r="P438" s="29"/>
      <c r="Q438" s="29"/>
      <c r="R438" s="29"/>
    </row>
    <row r="439" spans="1:20" ht="20.25" customHeight="1" x14ac:dyDescent="0.2">
      <c r="A439" s="272" t="s">
        <v>10</v>
      </c>
      <c r="B439" s="273" t="s">
        <v>100</v>
      </c>
      <c r="C439" s="274"/>
      <c r="D439" s="274"/>
      <c r="E439" s="274"/>
      <c r="F439" s="274"/>
      <c r="G439" s="274"/>
      <c r="H439" s="274"/>
      <c r="I439" s="274"/>
      <c r="J439" s="275"/>
      <c r="K439" s="276" t="s">
        <v>11</v>
      </c>
      <c r="L439" s="269" t="s">
        <v>3</v>
      </c>
      <c r="M439" s="269" t="s">
        <v>4</v>
      </c>
      <c r="N439" s="278" t="s">
        <v>5</v>
      </c>
      <c r="O439" s="269" t="s">
        <v>6</v>
      </c>
      <c r="P439" s="267" t="s">
        <v>7</v>
      </c>
      <c r="Q439" s="267" t="s">
        <v>8</v>
      </c>
      <c r="R439" s="269" t="s">
        <v>101</v>
      </c>
    </row>
    <row r="440" spans="1:20" ht="15.75" customHeight="1" x14ac:dyDescent="0.25">
      <c r="A440" s="268"/>
      <c r="B440" s="58" t="s">
        <v>102</v>
      </c>
      <c r="C440" s="58" t="s">
        <v>103</v>
      </c>
      <c r="D440" s="58" t="s">
        <v>104</v>
      </c>
      <c r="E440" s="58" t="s">
        <v>105</v>
      </c>
      <c r="F440" s="58" t="s">
        <v>106</v>
      </c>
      <c r="G440" s="58" t="s">
        <v>107</v>
      </c>
      <c r="H440" s="58" t="s">
        <v>108</v>
      </c>
      <c r="I440" s="58" t="s">
        <v>109</v>
      </c>
      <c r="J440" s="58" t="s">
        <v>110</v>
      </c>
      <c r="K440" s="277"/>
      <c r="L440" s="268"/>
      <c r="M440" s="268"/>
      <c r="N440" s="268"/>
      <c r="O440" s="268"/>
      <c r="P440" s="268"/>
      <c r="Q440" s="268"/>
      <c r="R440" s="268"/>
      <c r="T440" s="104"/>
    </row>
    <row r="441" spans="1:20" ht="15.75" customHeight="1" x14ac:dyDescent="0.25">
      <c r="A441" s="58" t="s">
        <v>54</v>
      </c>
      <c r="B441" s="59">
        <v>126</v>
      </c>
      <c r="C441" s="59"/>
      <c r="D441" s="59"/>
      <c r="E441" s="59"/>
      <c r="F441" s="59"/>
      <c r="G441" s="59"/>
      <c r="H441" s="59"/>
      <c r="I441" s="59"/>
      <c r="J441" s="59"/>
      <c r="K441" s="144"/>
      <c r="L441" s="96"/>
      <c r="M441" s="97"/>
      <c r="N441" s="98"/>
      <c r="O441" s="62"/>
      <c r="P441" s="63">
        <f>B441</f>
        <v>126</v>
      </c>
      <c r="Q441" s="64"/>
      <c r="R441" s="62"/>
      <c r="T441" s="104"/>
    </row>
    <row r="442" spans="1:20" ht="15.75" customHeight="1" x14ac:dyDescent="0.25">
      <c r="A442" s="58" t="s">
        <v>55</v>
      </c>
      <c r="B442" s="59"/>
      <c r="C442" s="59">
        <v>60</v>
      </c>
      <c r="D442" s="59"/>
      <c r="E442" s="59"/>
      <c r="F442" s="59"/>
      <c r="G442" s="59"/>
      <c r="H442" s="59"/>
      <c r="I442" s="59"/>
      <c r="J442" s="59"/>
      <c r="K442" s="144"/>
      <c r="L442" s="101"/>
      <c r="M442" s="102"/>
      <c r="N442" s="103"/>
      <c r="O442" s="67">
        <f>IF(C442=0,"",C442/B441)</f>
        <v>0.47619047619047616</v>
      </c>
      <c r="P442" s="68">
        <v>62</v>
      </c>
      <c r="Q442" s="69">
        <f t="shared" ref="Q442:Q449" si="89">IF(P442=0,"",P442/P441)</f>
        <v>0.49206349206349204</v>
      </c>
      <c r="R442" s="69">
        <f t="shared" ref="R442:R449" si="90">IF(P442=0,"",100%-Q442)</f>
        <v>0.50793650793650791</v>
      </c>
      <c r="T442" s="104"/>
    </row>
    <row r="443" spans="1:20" ht="15.75" customHeight="1" x14ac:dyDescent="0.25">
      <c r="A443" s="58" t="s">
        <v>56</v>
      </c>
      <c r="B443" s="59"/>
      <c r="C443" s="59"/>
      <c r="D443" s="59">
        <v>44</v>
      </c>
      <c r="E443" s="59"/>
      <c r="F443" s="59"/>
      <c r="G443" s="59"/>
      <c r="H443" s="59"/>
      <c r="I443" s="59"/>
      <c r="J443" s="59"/>
      <c r="K443" s="144"/>
      <c r="L443" s="101"/>
      <c r="M443" s="102"/>
      <c r="N443" s="103"/>
      <c r="O443" s="67">
        <f>IF(D443=0,"",D443/C442)</f>
        <v>0.73333333333333328</v>
      </c>
      <c r="P443" s="68">
        <v>56</v>
      </c>
      <c r="Q443" s="69">
        <f t="shared" si="89"/>
        <v>0.90322580645161288</v>
      </c>
      <c r="R443" s="69">
        <f t="shared" si="90"/>
        <v>9.6774193548387122E-2</v>
      </c>
      <c r="T443" s="70">
        <f>P443/P441</f>
        <v>0.44444444444444442</v>
      </c>
    </row>
    <row r="444" spans="1:20" ht="15.75" customHeight="1" x14ac:dyDescent="0.25">
      <c r="A444" s="58" t="s">
        <v>57</v>
      </c>
      <c r="B444" s="59"/>
      <c r="C444" s="59"/>
      <c r="D444" s="59"/>
      <c r="E444" s="59">
        <v>36</v>
      </c>
      <c r="F444" s="59"/>
      <c r="G444" s="59"/>
      <c r="H444" s="59"/>
      <c r="I444" s="59"/>
      <c r="J444" s="59"/>
      <c r="K444" s="144"/>
      <c r="L444" s="101"/>
      <c r="M444" s="102"/>
      <c r="N444" s="103"/>
      <c r="O444" s="67">
        <f>IF(E444=0,"",E444/D443)</f>
        <v>0.81818181818181823</v>
      </c>
      <c r="P444" s="68">
        <v>56</v>
      </c>
      <c r="Q444" s="69">
        <f t="shared" si="89"/>
        <v>1</v>
      </c>
      <c r="R444" s="69">
        <f t="shared" si="90"/>
        <v>0</v>
      </c>
      <c r="T444" s="104"/>
    </row>
    <row r="445" spans="1:20" ht="15.75" customHeight="1" x14ac:dyDescent="0.25">
      <c r="A445" s="58">
        <v>1001</v>
      </c>
      <c r="B445" s="59"/>
      <c r="C445" s="59"/>
      <c r="D445" s="59"/>
      <c r="E445" s="59"/>
      <c r="F445" s="59">
        <v>34</v>
      </c>
      <c r="G445" s="59"/>
      <c r="H445" s="59"/>
      <c r="I445" s="59"/>
      <c r="J445" s="59"/>
      <c r="K445" s="144"/>
      <c r="L445" s="101"/>
      <c r="M445" s="102"/>
      <c r="N445" s="103"/>
      <c r="O445" s="67">
        <f>IF(F445=0,"",F445/E444)</f>
        <v>0.94444444444444442</v>
      </c>
      <c r="P445" s="68">
        <v>46</v>
      </c>
      <c r="Q445" s="69">
        <f t="shared" si="89"/>
        <v>0.8214285714285714</v>
      </c>
      <c r="R445" s="69">
        <f t="shared" si="90"/>
        <v>0.1785714285714286</v>
      </c>
      <c r="T445" s="104"/>
    </row>
    <row r="446" spans="1:20" ht="15.75" customHeight="1" x14ac:dyDescent="0.25">
      <c r="A446" s="58">
        <v>1002</v>
      </c>
      <c r="B446" s="59"/>
      <c r="C446" s="59"/>
      <c r="D446" s="59"/>
      <c r="E446" s="59"/>
      <c r="F446" s="59"/>
      <c r="G446" s="59">
        <v>32</v>
      </c>
      <c r="H446" s="59"/>
      <c r="I446" s="59"/>
      <c r="J446" s="59"/>
      <c r="K446" s="144"/>
      <c r="L446" s="101"/>
      <c r="M446" s="102"/>
      <c r="N446" s="103"/>
      <c r="O446" s="67">
        <f>IF(G446=0,"",G446/F445)</f>
        <v>0.94117647058823528</v>
      </c>
      <c r="P446" s="68">
        <v>44</v>
      </c>
      <c r="Q446" s="69">
        <f t="shared" si="89"/>
        <v>0.95652173913043481</v>
      </c>
      <c r="R446" s="69">
        <f t="shared" si="90"/>
        <v>4.3478260869565188E-2</v>
      </c>
      <c r="T446" s="104"/>
    </row>
    <row r="447" spans="1:20" ht="15.75" customHeight="1" x14ac:dyDescent="0.25">
      <c r="A447" s="58">
        <v>1101</v>
      </c>
      <c r="B447" s="59"/>
      <c r="C447" s="59"/>
      <c r="D447" s="59"/>
      <c r="E447" s="59"/>
      <c r="F447" s="59"/>
      <c r="G447" s="59"/>
      <c r="H447" s="59">
        <v>34</v>
      </c>
      <c r="I447" s="59"/>
      <c r="J447" s="59"/>
      <c r="K447" s="144">
        <v>1</v>
      </c>
      <c r="L447" s="101"/>
      <c r="M447" s="102"/>
      <c r="N447" s="103"/>
      <c r="O447" s="67">
        <f>IF(H447=0,"",H447/G446)</f>
        <v>1.0625</v>
      </c>
      <c r="P447" s="68">
        <v>44</v>
      </c>
      <c r="Q447" s="69">
        <f t="shared" si="89"/>
        <v>1</v>
      </c>
      <c r="R447" s="69">
        <f t="shared" si="90"/>
        <v>0</v>
      </c>
      <c r="T447" s="104"/>
    </row>
    <row r="448" spans="1:20" ht="15.75" customHeight="1" x14ac:dyDescent="0.25">
      <c r="A448" s="58">
        <v>1102</v>
      </c>
      <c r="B448" s="59"/>
      <c r="C448" s="59"/>
      <c r="D448" s="59"/>
      <c r="E448" s="59"/>
      <c r="F448" s="59"/>
      <c r="G448" s="59"/>
      <c r="H448" s="59"/>
      <c r="I448" s="59">
        <v>30</v>
      </c>
      <c r="J448" s="59"/>
      <c r="K448" s="144">
        <v>1</v>
      </c>
      <c r="L448" s="101"/>
      <c r="M448" s="102"/>
      <c r="N448" s="103"/>
      <c r="O448" s="67">
        <f>IF(I448=0,"",I448/H447)</f>
        <v>0.88235294117647056</v>
      </c>
      <c r="P448" s="68">
        <v>43</v>
      </c>
      <c r="Q448" s="69">
        <f t="shared" si="89"/>
        <v>0.97727272727272729</v>
      </c>
      <c r="R448" s="69">
        <f t="shared" si="90"/>
        <v>2.2727272727272707E-2</v>
      </c>
      <c r="T448" s="104"/>
    </row>
    <row r="449" spans="1:20" ht="15.75" customHeight="1" x14ac:dyDescent="0.25">
      <c r="A449" s="58">
        <v>1201</v>
      </c>
      <c r="B449" s="59"/>
      <c r="C449" s="59"/>
      <c r="D449" s="59"/>
      <c r="E449" s="59"/>
      <c r="F449" s="59"/>
      <c r="G449" s="59"/>
      <c r="H449" s="59"/>
      <c r="I449" s="59"/>
      <c r="J449" s="59">
        <v>29</v>
      </c>
      <c r="K449" s="144">
        <v>29</v>
      </c>
      <c r="L449" s="101"/>
      <c r="M449" s="102"/>
      <c r="N449" s="103"/>
      <c r="O449" s="71">
        <f>IF(J449=0,"",J449/I448)</f>
        <v>0.96666666666666667</v>
      </c>
      <c r="P449" s="68">
        <v>42</v>
      </c>
      <c r="Q449" s="72">
        <f t="shared" si="89"/>
        <v>0.97674418604651159</v>
      </c>
      <c r="R449" s="72">
        <f t="shared" si="90"/>
        <v>2.3255813953488413E-2</v>
      </c>
      <c r="T449" s="104"/>
    </row>
    <row r="450" spans="1:20" ht="15.75" customHeight="1" x14ac:dyDescent="0.25">
      <c r="A450" s="58">
        <v>1202</v>
      </c>
      <c r="B450" s="59"/>
      <c r="C450" s="59"/>
      <c r="D450" s="59"/>
      <c r="E450" s="59"/>
      <c r="F450" s="59"/>
      <c r="G450" s="59"/>
      <c r="H450" s="59"/>
      <c r="I450" s="59"/>
      <c r="J450" s="59">
        <v>6</v>
      </c>
      <c r="K450" s="144">
        <v>6</v>
      </c>
      <c r="L450" s="101"/>
      <c r="M450" s="102"/>
      <c r="N450" s="104"/>
      <c r="O450" s="105"/>
      <c r="P450" s="68">
        <v>13</v>
      </c>
      <c r="Q450" s="106"/>
      <c r="R450" s="107"/>
      <c r="T450" s="104"/>
    </row>
    <row r="451" spans="1:20" ht="15.75" customHeight="1" x14ac:dyDescent="0.25">
      <c r="A451" s="58">
        <v>1301</v>
      </c>
      <c r="B451" s="59"/>
      <c r="C451" s="59"/>
      <c r="D451" s="59"/>
      <c r="E451" s="59"/>
      <c r="F451" s="59"/>
      <c r="G451" s="59"/>
      <c r="H451" s="59"/>
      <c r="I451" s="59"/>
      <c r="J451" s="59">
        <v>4</v>
      </c>
      <c r="K451" s="144">
        <v>4</v>
      </c>
      <c r="L451" s="101"/>
      <c r="M451" s="102"/>
      <c r="N451" s="104"/>
      <c r="O451" s="108"/>
      <c r="P451" s="109">
        <v>7</v>
      </c>
      <c r="Q451" s="110"/>
      <c r="R451" s="108"/>
      <c r="T451" s="104"/>
    </row>
    <row r="452" spans="1:20" ht="15.75" customHeight="1" x14ac:dyDescent="0.25">
      <c r="A452" s="58">
        <v>1302</v>
      </c>
      <c r="B452" s="59"/>
      <c r="C452" s="59"/>
      <c r="D452" s="59"/>
      <c r="E452" s="59"/>
      <c r="F452" s="59"/>
      <c r="G452" s="59"/>
      <c r="H452" s="59"/>
      <c r="I452" s="59"/>
      <c r="J452" s="59">
        <v>2</v>
      </c>
      <c r="K452" s="144"/>
      <c r="L452" s="101"/>
      <c r="M452" s="102"/>
      <c r="N452" s="104"/>
      <c r="O452" s="108"/>
      <c r="P452" s="109">
        <v>2</v>
      </c>
      <c r="Q452" s="110"/>
      <c r="R452" s="108"/>
      <c r="T452" s="104"/>
    </row>
    <row r="453" spans="1:20" ht="15.75" customHeight="1" x14ac:dyDescent="0.25">
      <c r="A453" s="58">
        <v>1401</v>
      </c>
      <c r="B453" s="59"/>
      <c r="C453" s="59"/>
      <c r="D453" s="59"/>
      <c r="E453" s="59"/>
      <c r="F453" s="59"/>
      <c r="G453" s="59"/>
      <c r="H453" s="59"/>
      <c r="I453" s="59"/>
      <c r="J453" s="59">
        <v>2</v>
      </c>
      <c r="K453" s="144"/>
      <c r="L453" s="101"/>
      <c r="M453" s="102"/>
      <c r="N453" s="104"/>
      <c r="O453" s="108"/>
      <c r="P453" s="196">
        <v>2</v>
      </c>
      <c r="Q453" s="110"/>
      <c r="R453" s="108"/>
      <c r="T453" s="104"/>
    </row>
    <row r="454" spans="1:20" ht="15.75" customHeight="1" x14ac:dyDescent="0.25">
      <c r="A454" s="58">
        <v>1402</v>
      </c>
      <c r="B454" s="59"/>
      <c r="C454" s="59"/>
      <c r="D454" s="59"/>
      <c r="E454" s="59"/>
      <c r="F454" s="59"/>
      <c r="G454" s="59"/>
      <c r="H454" s="59"/>
      <c r="I454" s="59"/>
      <c r="J454" s="59">
        <v>1</v>
      </c>
      <c r="K454" s="144">
        <v>1</v>
      </c>
      <c r="L454" s="101"/>
      <c r="M454" s="102"/>
      <c r="N454" s="104"/>
      <c r="O454" s="102"/>
      <c r="P454" s="198">
        <v>2</v>
      </c>
      <c r="Q454" s="146"/>
      <c r="R454" s="108"/>
      <c r="T454" s="104"/>
    </row>
    <row r="455" spans="1:20" ht="15.75" customHeight="1" x14ac:dyDescent="0.25">
      <c r="A455" s="58">
        <v>1501</v>
      </c>
      <c r="B455" s="59"/>
      <c r="C455" s="59"/>
      <c r="D455" s="59"/>
      <c r="E455" s="59"/>
      <c r="F455" s="59"/>
      <c r="G455" s="59"/>
      <c r="H455" s="59"/>
      <c r="I455" s="59"/>
      <c r="J455" s="59"/>
      <c r="K455" s="144"/>
      <c r="L455" s="101"/>
      <c r="M455" s="102"/>
      <c r="N455" s="104"/>
      <c r="O455" s="191" t="s">
        <v>83</v>
      </c>
      <c r="P455" s="197">
        <v>37</v>
      </c>
      <c r="Q455" s="83">
        <f>IF(SUM(K447:K454)=0,"",SUM(K447:K451))</f>
        <v>41</v>
      </c>
      <c r="R455" s="193" t="s">
        <v>11</v>
      </c>
      <c r="T455" s="104"/>
    </row>
    <row r="456" spans="1:20" ht="15.75" customHeight="1" x14ac:dyDescent="0.25">
      <c r="A456" s="58">
        <v>1502</v>
      </c>
      <c r="B456" s="59"/>
      <c r="C456" s="59"/>
      <c r="D456" s="59"/>
      <c r="E456" s="59"/>
      <c r="F456" s="59"/>
      <c r="G456" s="59"/>
      <c r="H456" s="59"/>
      <c r="I456" s="59"/>
      <c r="J456" s="59"/>
      <c r="K456" s="144"/>
      <c r="L456" s="101"/>
      <c r="M456" s="102"/>
      <c r="N456" s="104"/>
      <c r="O456" s="192" t="s">
        <v>85</v>
      </c>
      <c r="P456" s="86">
        <f>IF(P455/B441=0,"",P455/B441)</f>
        <v>0.29365079365079366</v>
      </c>
      <c r="Q456" s="87">
        <f>IF(P455/Q455=0,"",P455/Q455)</f>
        <v>0.90243902439024393</v>
      </c>
      <c r="R456" s="194" t="s">
        <v>86</v>
      </c>
      <c r="T456" s="104"/>
    </row>
    <row r="457" spans="1:20" ht="15.75" customHeight="1" x14ac:dyDescent="0.25">
      <c r="A457" s="58">
        <v>1601</v>
      </c>
      <c r="B457" s="59"/>
      <c r="C457" s="59"/>
      <c r="D457" s="59"/>
      <c r="E457" s="59"/>
      <c r="F457" s="59"/>
      <c r="G457" s="59"/>
      <c r="H457" s="59"/>
      <c r="I457" s="59"/>
      <c r="J457" s="59"/>
      <c r="K457" s="144"/>
      <c r="L457" s="147"/>
      <c r="M457" s="148"/>
      <c r="N457" s="149"/>
      <c r="O457" s="90"/>
      <c r="P457" s="91"/>
      <c r="Q457" s="91"/>
      <c r="R457" s="113"/>
      <c r="T457" s="104"/>
    </row>
    <row r="458" spans="1:20" ht="18" customHeight="1" x14ac:dyDescent="0.25">
      <c r="A458" s="28"/>
      <c r="B458" s="280" t="s">
        <v>111</v>
      </c>
      <c r="C458" s="280"/>
      <c r="D458" s="280"/>
      <c r="E458" s="280"/>
      <c r="F458" s="280"/>
      <c r="G458" s="280"/>
      <c r="H458" s="280"/>
      <c r="I458" s="280"/>
      <c r="J458" s="280"/>
      <c r="K458" s="93">
        <f>SUM(K441:K454)</f>
        <v>42</v>
      </c>
      <c r="L458" s="94">
        <f>IF(SUM(K447:K449)=0,"",SUM(K447:K449)/B441)</f>
        <v>0.24603174603174602</v>
      </c>
      <c r="M458" s="94">
        <f>IF(K458=0,"",K458/B441)</f>
        <v>0.33333333333333331</v>
      </c>
      <c r="N458" s="94">
        <f>IF(K449=0,"",M458-L458)</f>
        <v>8.7301587301587297E-2</v>
      </c>
      <c r="O458" s="3"/>
      <c r="P458" s="29"/>
      <c r="Q458" s="22"/>
      <c r="R458" s="3"/>
      <c r="T458" s="104"/>
    </row>
    <row r="459" spans="1:20" ht="12.75" customHeight="1" x14ac:dyDescent="0.2">
      <c r="L459" s="3"/>
      <c r="M459" s="3"/>
      <c r="O459" s="3"/>
    </row>
    <row r="460" spans="1:20" ht="12.75" customHeight="1" x14ac:dyDescent="0.2">
      <c r="L460" s="3"/>
      <c r="M460" s="3"/>
      <c r="O460" s="3"/>
    </row>
    <row r="461" spans="1:20" ht="26.25" customHeight="1" x14ac:dyDescent="0.4">
      <c r="A461" s="2"/>
      <c r="B461" s="270" t="s">
        <v>99</v>
      </c>
      <c r="C461" s="271"/>
      <c r="D461" s="271"/>
      <c r="E461" s="271"/>
      <c r="F461" s="271"/>
      <c r="G461" s="271"/>
      <c r="H461" s="271"/>
      <c r="I461" s="271"/>
      <c r="J461" s="271"/>
      <c r="K461" s="179" t="s">
        <v>55</v>
      </c>
      <c r="L461" s="57"/>
      <c r="M461" s="57"/>
      <c r="N461" s="29"/>
      <c r="O461" s="3"/>
      <c r="P461" s="29"/>
      <c r="Q461" s="29"/>
      <c r="R461" s="29"/>
    </row>
    <row r="462" spans="1:20" ht="20.25" customHeight="1" x14ac:dyDescent="0.2">
      <c r="A462" s="272" t="s">
        <v>10</v>
      </c>
      <c r="B462" s="273" t="s">
        <v>100</v>
      </c>
      <c r="C462" s="274"/>
      <c r="D462" s="274"/>
      <c r="E462" s="274"/>
      <c r="F462" s="274"/>
      <c r="G462" s="274"/>
      <c r="H462" s="274"/>
      <c r="I462" s="274"/>
      <c r="J462" s="275"/>
      <c r="K462" s="276" t="s">
        <v>11</v>
      </c>
      <c r="L462" s="269" t="s">
        <v>3</v>
      </c>
      <c r="M462" s="269" t="s">
        <v>4</v>
      </c>
      <c r="N462" s="278" t="s">
        <v>5</v>
      </c>
      <c r="O462" s="269" t="s">
        <v>6</v>
      </c>
      <c r="P462" s="267" t="s">
        <v>7</v>
      </c>
      <c r="Q462" s="267" t="s">
        <v>8</v>
      </c>
      <c r="R462" s="269" t="s">
        <v>101</v>
      </c>
    </row>
    <row r="463" spans="1:20" ht="15.75" customHeight="1" x14ac:dyDescent="0.25">
      <c r="A463" s="268"/>
      <c r="B463" s="58" t="s">
        <v>102</v>
      </c>
      <c r="C463" s="58" t="s">
        <v>103</v>
      </c>
      <c r="D463" s="58" t="s">
        <v>104</v>
      </c>
      <c r="E463" s="58" t="s">
        <v>105</v>
      </c>
      <c r="F463" s="58" t="s">
        <v>106</v>
      </c>
      <c r="G463" s="58" t="s">
        <v>107</v>
      </c>
      <c r="H463" s="58" t="s">
        <v>108</v>
      </c>
      <c r="I463" s="58" t="s">
        <v>109</v>
      </c>
      <c r="J463" s="58" t="s">
        <v>110</v>
      </c>
      <c r="K463" s="277"/>
      <c r="L463" s="268"/>
      <c r="M463" s="268"/>
      <c r="N463" s="268"/>
      <c r="O463" s="268"/>
      <c r="P463" s="268"/>
      <c r="Q463" s="268"/>
      <c r="R463" s="268"/>
      <c r="T463" s="104"/>
    </row>
    <row r="464" spans="1:20" ht="15.75" customHeight="1" x14ac:dyDescent="0.25">
      <c r="A464" s="58" t="s">
        <v>55</v>
      </c>
      <c r="B464" s="59">
        <v>131</v>
      </c>
      <c r="C464" s="59"/>
      <c r="D464" s="59"/>
      <c r="E464" s="59"/>
      <c r="F464" s="59"/>
      <c r="G464" s="59"/>
      <c r="H464" s="59"/>
      <c r="I464" s="59"/>
      <c r="J464" s="59"/>
      <c r="K464" s="144"/>
      <c r="L464" s="96"/>
      <c r="M464" s="97"/>
      <c r="N464" s="98"/>
      <c r="O464" s="62"/>
      <c r="P464" s="63">
        <f>B464</f>
        <v>131</v>
      </c>
      <c r="Q464" s="64"/>
      <c r="R464" s="62"/>
      <c r="T464" s="104"/>
    </row>
    <row r="465" spans="1:20" ht="15.75" customHeight="1" x14ac:dyDescent="0.25">
      <c r="A465" s="58" t="s">
        <v>56</v>
      </c>
      <c r="B465" s="59"/>
      <c r="C465" s="59">
        <v>90</v>
      </c>
      <c r="D465" s="59"/>
      <c r="E465" s="59"/>
      <c r="F465" s="59"/>
      <c r="G465" s="59"/>
      <c r="H465" s="59"/>
      <c r="I465" s="59"/>
      <c r="J465" s="59"/>
      <c r="K465" s="144"/>
      <c r="L465" s="101"/>
      <c r="M465" s="102"/>
      <c r="N465" s="103"/>
      <c r="O465" s="67">
        <f>IF(C465=0,"",C465/B464)</f>
        <v>0.68702290076335881</v>
      </c>
      <c r="P465" s="68">
        <v>90</v>
      </c>
      <c r="Q465" s="69">
        <f t="shared" ref="Q465:Q472" si="91">IF(P465=0,"",P465/P464)</f>
        <v>0.68702290076335881</v>
      </c>
      <c r="R465" s="69">
        <f t="shared" ref="R465:R472" si="92">IF(P465=0,"",100%-Q465)</f>
        <v>0.31297709923664119</v>
      </c>
      <c r="T465" s="104"/>
    </row>
    <row r="466" spans="1:20" ht="15.75" customHeight="1" x14ac:dyDescent="0.25">
      <c r="A466" s="58" t="s">
        <v>57</v>
      </c>
      <c r="B466" s="59"/>
      <c r="C466" s="59"/>
      <c r="D466" s="59">
        <v>72</v>
      </c>
      <c r="E466" s="59"/>
      <c r="F466" s="59"/>
      <c r="G466" s="59"/>
      <c r="H466" s="59"/>
      <c r="I466" s="59"/>
      <c r="J466" s="59"/>
      <c r="K466" s="144"/>
      <c r="L466" s="101"/>
      <c r="M466" s="102"/>
      <c r="N466" s="103"/>
      <c r="O466" s="67">
        <f>IF(D466=0,"",D466/C465)</f>
        <v>0.8</v>
      </c>
      <c r="P466" s="68">
        <v>85</v>
      </c>
      <c r="Q466" s="69">
        <f t="shared" si="91"/>
        <v>0.94444444444444442</v>
      </c>
      <c r="R466" s="69">
        <f t="shared" si="92"/>
        <v>5.555555555555558E-2</v>
      </c>
      <c r="T466" s="70">
        <f>P466/P464</f>
        <v>0.64885496183206104</v>
      </c>
    </row>
    <row r="467" spans="1:20" ht="15.75" customHeight="1" x14ac:dyDescent="0.25">
      <c r="A467" s="58">
        <v>1001</v>
      </c>
      <c r="B467" s="59"/>
      <c r="C467" s="59"/>
      <c r="D467" s="59"/>
      <c r="E467" s="59">
        <v>69</v>
      </c>
      <c r="F467" s="59"/>
      <c r="G467" s="59"/>
      <c r="H467" s="59"/>
      <c r="I467" s="59"/>
      <c r="J467" s="59"/>
      <c r="K467" s="144"/>
      <c r="L467" s="101"/>
      <c r="M467" s="102"/>
      <c r="N467" s="103"/>
      <c r="O467" s="67">
        <f>IF(E467=0,"",E467/D466)</f>
        <v>0.95833333333333337</v>
      </c>
      <c r="P467" s="68">
        <v>81</v>
      </c>
      <c r="Q467" s="69">
        <f t="shared" si="91"/>
        <v>0.95294117647058818</v>
      </c>
      <c r="R467" s="69">
        <f t="shared" si="92"/>
        <v>4.705882352941182E-2</v>
      </c>
      <c r="T467" s="104"/>
    </row>
    <row r="468" spans="1:20" ht="15.75" customHeight="1" x14ac:dyDescent="0.25">
      <c r="A468" s="58">
        <v>1002</v>
      </c>
      <c r="B468" s="59"/>
      <c r="C468" s="59"/>
      <c r="D468" s="59"/>
      <c r="E468" s="59"/>
      <c r="F468" s="59">
        <v>61</v>
      </c>
      <c r="G468" s="59"/>
      <c r="H468" s="59"/>
      <c r="I468" s="59"/>
      <c r="J468" s="59"/>
      <c r="K468" s="144"/>
      <c r="L468" s="101"/>
      <c r="M468" s="102"/>
      <c r="N468" s="103"/>
      <c r="O468" s="67">
        <f>IF(F468=0,"",F468/E467)</f>
        <v>0.88405797101449279</v>
      </c>
      <c r="P468" s="68">
        <v>78</v>
      </c>
      <c r="Q468" s="69">
        <f t="shared" si="91"/>
        <v>0.96296296296296291</v>
      </c>
      <c r="R468" s="69">
        <f t="shared" si="92"/>
        <v>3.703703703703709E-2</v>
      </c>
      <c r="T468" s="104"/>
    </row>
    <row r="469" spans="1:20" ht="15.75" customHeight="1" x14ac:dyDescent="0.25">
      <c r="A469" s="58">
        <v>1101</v>
      </c>
      <c r="B469" s="59"/>
      <c r="C469" s="59"/>
      <c r="D469" s="59"/>
      <c r="E469" s="59"/>
      <c r="F469" s="59"/>
      <c r="G469" s="59">
        <v>60</v>
      </c>
      <c r="H469" s="59"/>
      <c r="I469" s="59"/>
      <c r="J469" s="59"/>
      <c r="K469" s="144"/>
      <c r="L469" s="101"/>
      <c r="M469" s="102"/>
      <c r="N469" s="103"/>
      <c r="O469" s="67">
        <f>IF(G469=0,"",G469/F468)</f>
        <v>0.98360655737704916</v>
      </c>
      <c r="P469" s="68">
        <v>73</v>
      </c>
      <c r="Q469" s="69">
        <f t="shared" si="91"/>
        <v>0.9358974358974359</v>
      </c>
      <c r="R469" s="69">
        <f t="shared" si="92"/>
        <v>6.4102564102564097E-2</v>
      </c>
      <c r="T469" s="104"/>
    </row>
    <row r="470" spans="1:20" ht="15.75" customHeight="1" x14ac:dyDescent="0.25">
      <c r="A470" s="58">
        <v>1102</v>
      </c>
      <c r="B470" s="59"/>
      <c r="C470" s="59"/>
      <c r="D470" s="59"/>
      <c r="E470" s="59"/>
      <c r="F470" s="59"/>
      <c r="G470" s="59"/>
      <c r="H470" s="59">
        <v>57</v>
      </c>
      <c r="I470" s="59"/>
      <c r="J470" s="59"/>
      <c r="K470" s="144"/>
      <c r="L470" s="101"/>
      <c r="M470" s="102"/>
      <c r="N470" s="103"/>
      <c r="O470" s="67">
        <f>IF(H470=0,"",H470/G469)</f>
        <v>0.95</v>
      </c>
      <c r="P470" s="68">
        <v>71</v>
      </c>
      <c r="Q470" s="69">
        <f t="shared" si="91"/>
        <v>0.9726027397260274</v>
      </c>
      <c r="R470" s="69">
        <f t="shared" si="92"/>
        <v>2.7397260273972601E-2</v>
      </c>
      <c r="T470" s="104"/>
    </row>
    <row r="471" spans="1:20" ht="15.75" customHeight="1" x14ac:dyDescent="0.25">
      <c r="A471" s="58">
        <v>1201</v>
      </c>
      <c r="B471" s="59"/>
      <c r="C471" s="59"/>
      <c r="D471" s="59"/>
      <c r="E471" s="59"/>
      <c r="F471" s="59"/>
      <c r="G471" s="59"/>
      <c r="H471" s="59"/>
      <c r="I471" s="59">
        <v>56</v>
      </c>
      <c r="J471" s="59"/>
      <c r="K471" s="144"/>
      <c r="L471" s="101"/>
      <c r="M471" s="102"/>
      <c r="N471" s="103"/>
      <c r="O471" s="67">
        <f>IF(I471=0,"",I471/H470)</f>
        <v>0.98245614035087714</v>
      </c>
      <c r="P471" s="68">
        <v>71</v>
      </c>
      <c r="Q471" s="69">
        <f t="shared" si="91"/>
        <v>1</v>
      </c>
      <c r="R471" s="69">
        <f t="shared" si="92"/>
        <v>0</v>
      </c>
      <c r="T471" s="104"/>
    </row>
    <row r="472" spans="1:20" ht="15.75" customHeight="1" x14ac:dyDescent="0.25">
      <c r="A472" s="58">
        <v>1202</v>
      </c>
      <c r="B472" s="59"/>
      <c r="C472" s="59"/>
      <c r="D472" s="59"/>
      <c r="E472" s="59"/>
      <c r="F472" s="59"/>
      <c r="G472" s="59"/>
      <c r="H472" s="59"/>
      <c r="I472" s="59"/>
      <c r="J472" s="59">
        <v>56</v>
      </c>
      <c r="K472" s="144">
        <v>56</v>
      </c>
      <c r="L472" s="101"/>
      <c r="M472" s="102"/>
      <c r="N472" s="103"/>
      <c r="O472" s="71">
        <f>IF(J472=0,"",J472/I471)</f>
        <v>1</v>
      </c>
      <c r="P472" s="68">
        <v>70</v>
      </c>
      <c r="Q472" s="72">
        <f t="shared" si="91"/>
        <v>0.9859154929577465</v>
      </c>
      <c r="R472" s="72">
        <f t="shared" si="92"/>
        <v>1.4084507042253502E-2</v>
      </c>
      <c r="T472" s="104"/>
    </row>
    <row r="473" spans="1:20" ht="15.75" customHeight="1" x14ac:dyDescent="0.25">
      <c r="A473" s="58">
        <v>1301</v>
      </c>
      <c r="B473" s="59"/>
      <c r="C473" s="59"/>
      <c r="D473" s="59"/>
      <c r="E473" s="59"/>
      <c r="F473" s="59"/>
      <c r="G473" s="59"/>
      <c r="H473" s="59"/>
      <c r="I473" s="59"/>
      <c r="J473" s="59">
        <v>6</v>
      </c>
      <c r="K473" s="144">
        <v>6</v>
      </c>
      <c r="L473" s="101"/>
      <c r="M473" s="102"/>
      <c r="N473" s="104"/>
      <c r="O473" s="105"/>
      <c r="P473" s="68">
        <v>14</v>
      </c>
      <c r="Q473" s="106"/>
      <c r="R473" s="107"/>
      <c r="T473" s="104"/>
    </row>
    <row r="474" spans="1:20" ht="15.75" customHeight="1" x14ac:dyDescent="0.25">
      <c r="A474" s="58">
        <v>1302</v>
      </c>
      <c r="B474" s="59"/>
      <c r="C474" s="59"/>
      <c r="D474" s="59"/>
      <c r="E474" s="59"/>
      <c r="F474" s="59"/>
      <c r="G474" s="59"/>
      <c r="H474" s="59"/>
      <c r="I474" s="59"/>
      <c r="J474" s="59">
        <v>5</v>
      </c>
      <c r="K474" s="144">
        <v>3</v>
      </c>
      <c r="L474" s="101"/>
      <c r="M474" s="102"/>
      <c r="N474" s="104"/>
      <c r="O474" s="108"/>
      <c r="P474" s="109">
        <v>9</v>
      </c>
      <c r="Q474" s="110"/>
      <c r="R474" s="108"/>
      <c r="T474" s="104"/>
    </row>
    <row r="475" spans="1:20" ht="15.75" customHeight="1" x14ac:dyDescent="0.25">
      <c r="A475" s="58">
        <v>1401</v>
      </c>
      <c r="B475" s="59"/>
      <c r="C475" s="59"/>
      <c r="D475" s="59"/>
      <c r="E475" s="59"/>
      <c r="F475" s="59"/>
      <c r="G475" s="59"/>
      <c r="H475" s="59"/>
      <c r="I475" s="59"/>
      <c r="J475" s="59">
        <v>4</v>
      </c>
      <c r="K475" s="144"/>
      <c r="L475" s="101"/>
      <c r="M475" s="102"/>
      <c r="N475" s="104"/>
      <c r="O475" s="108"/>
      <c r="P475" s="109">
        <v>6</v>
      </c>
      <c r="Q475" s="110"/>
      <c r="R475" s="108"/>
      <c r="T475" s="104"/>
    </row>
    <row r="476" spans="1:20" ht="15.75" customHeight="1" x14ac:dyDescent="0.25">
      <c r="A476" s="58">
        <v>1402</v>
      </c>
      <c r="B476" s="59"/>
      <c r="C476" s="59"/>
      <c r="D476" s="59"/>
      <c r="E476" s="59"/>
      <c r="F476" s="59"/>
      <c r="G476" s="59"/>
      <c r="H476" s="59"/>
      <c r="I476" s="59"/>
      <c r="J476" s="59">
        <v>2</v>
      </c>
      <c r="K476" s="144">
        <v>1</v>
      </c>
      <c r="L476" s="101"/>
      <c r="M476" s="102"/>
      <c r="N476" s="104"/>
      <c r="O476" s="108"/>
      <c r="P476" s="196">
        <v>3</v>
      </c>
      <c r="Q476" s="110"/>
      <c r="R476" s="108"/>
      <c r="T476" s="104"/>
    </row>
    <row r="477" spans="1:20" ht="15.75" customHeight="1" x14ac:dyDescent="0.25">
      <c r="A477" s="58">
        <v>1501</v>
      </c>
      <c r="B477" s="59"/>
      <c r="C477" s="59"/>
      <c r="D477" s="59"/>
      <c r="E477" s="59"/>
      <c r="F477" s="59"/>
      <c r="G477" s="59"/>
      <c r="H477" s="59"/>
      <c r="I477" s="59"/>
      <c r="J477" s="59">
        <v>2</v>
      </c>
      <c r="K477" s="144">
        <v>3</v>
      </c>
      <c r="L477" s="101"/>
      <c r="M477" s="102"/>
      <c r="N477" s="104"/>
      <c r="O477" s="102"/>
      <c r="P477" s="198">
        <v>3</v>
      </c>
      <c r="Q477" s="146"/>
      <c r="R477" s="108"/>
      <c r="T477" s="104"/>
    </row>
    <row r="478" spans="1:20" ht="15.75" customHeight="1" x14ac:dyDescent="0.25">
      <c r="A478" s="58">
        <v>1502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144"/>
      <c r="L478" s="101"/>
      <c r="M478" s="102"/>
      <c r="N478" s="104"/>
      <c r="O478" s="191" t="s">
        <v>83</v>
      </c>
      <c r="P478" s="197">
        <v>68</v>
      </c>
      <c r="Q478" s="83">
        <f>K481</f>
        <v>69</v>
      </c>
      <c r="R478" s="193" t="s">
        <v>11</v>
      </c>
      <c r="T478" s="104"/>
    </row>
    <row r="479" spans="1:20" ht="15.75" customHeight="1" x14ac:dyDescent="0.25">
      <c r="A479" s="58">
        <v>1601</v>
      </c>
      <c r="B479" s="59"/>
      <c r="C479" s="59"/>
      <c r="D479" s="59"/>
      <c r="E479" s="59"/>
      <c r="F479" s="59"/>
      <c r="G479" s="59"/>
      <c r="H479" s="59"/>
      <c r="I479" s="59"/>
      <c r="J479" s="59"/>
      <c r="K479" s="144"/>
      <c r="L479" s="101"/>
      <c r="M479" s="102"/>
      <c r="N479" s="104"/>
      <c r="O479" s="192" t="s">
        <v>85</v>
      </c>
      <c r="P479" s="86">
        <f>IF(P478/B464=0,"",P478/B464)</f>
        <v>0.51908396946564883</v>
      </c>
      <c r="Q479" s="87">
        <f>IF(P478/Q478=0,"",P478/Q478)</f>
        <v>0.98550724637681164</v>
      </c>
      <c r="R479" s="194" t="s">
        <v>86</v>
      </c>
      <c r="T479" s="104"/>
    </row>
    <row r="480" spans="1:20" ht="15.75" customHeight="1" x14ac:dyDescent="0.25">
      <c r="A480" s="58">
        <v>1602</v>
      </c>
      <c r="B480" s="59"/>
      <c r="C480" s="59"/>
      <c r="D480" s="59"/>
      <c r="E480" s="59"/>
      <c r="F480" s="59"/>
      <c r="G480" s="59"/>
      <c r="H480" s="59"/>
      <c r="I480" s="59"/>
      <c r="J480" s="59"/>
      <c r="K480" s="144"/>
      <c r="L480" s="147"/>
      <c r="M480" s="148"/>
      <c r="N480" s="149"/>
      <c r="O480" s="90"/>
      <c r="P480" s="91"/>
      <c r="Q480" s="91"/>
      <c r="R480" s="113"/>
      <c r="T480" s="104"/>
    </row>
    <row r="481" spans="1:20" ht="18" customHeight="1" x14ac:dyDescent="0.25">
      <c r="A481" s="28"/>
      <c r="B481" s="280" t="s">
        <v>111</v>
      </c>
      <c r="C481" s="280"/>
      <c r="D481" s="280"/>
      <c r="E481" s="280"/>
      <c r="F481" s="280"/>
      <c r="G481" s="280"/>
      <c r="H481" s="280"/>
      <c r="I481" s="280"/>
      <c r="J481" s="280"/>
      <c r="K481" s="93">
        <f>SUM(K464:K477)</f>
        <v>69</v>
      </c>
      <c r="L481" s="94">
        <f>IF(K472=0,"",K472/B464)</f>
        <v>0.42748091603053434</v>
      </c>
      <c r="M481" s="94">
        <f>IF(K481=0,"",K481/B464)</f>
        <v>0.52671755725190839</v>
      </c>
      <c r="N481" s="94">
        <f>IF(K472=0,"",M481-L481)</f>
        <v>9.9236641221374045E-2</v>
      </c>
      <c r="O481" s="3"/>
      <c r="P481" s="29"/>
      <c r="Q481" s="22"/>
      <c r="R481" s="3"/>
      <c r="T481" s="104"/>
    </row>
    <row r="482" spans="1:20" ht="12.75" customHeight="1" x14ac:dyDescent="0.2">
      <c r="L482" s="3"/>
      <c r="M482" s="3"/>
      <c r="O482" s="3"/>
    </row>
    <row r="483" spans="1:20" ht="12.75" customHeight="1" x14ac:dyDescent="0.2">
      <c r="L483" s="3"/>
      <c r="M483" s="3"/>
      <c r="O483" s="3"/>
    </row>
    <row r="484" spans="1:20" ht="26.25" customHeight="1" x14ac:dyDescent="0.4">
      <c r="A484" s="2"/>
      <c r="B484" s="270" t="s">
        <v>99</v>
      </c>
      <c r="C484" s="271"/>
      <c r="D484" s="271"/>
      <c r="E484" s="271"/>
      <c r="F484" s="271"/>
      <c r="G484" s="271"/>
      <c r="H484" s="271"/>
      <c r="I484" s="271"/>
      <c r="J484" s="271"/>
      <c r="K484" s="179" t="s">
        <v>56</v>
      </c>
      <c r="L484" s="57"/>
      <c r="M484" s="57"/>
      <c r="N484" s="29"/>
      <c r="O484" s="3"/>
      <c r="P484" s="29"/>
      <c r="Q484" s="29"/>
      <c r="R484" s="29"/>
    </row>
    <row r="485" spans="1:20" ht="20.25" customHeight="1" x14ac:dyDescent="0.2">
      <c r="A485" s="272" t="s">
        <v>10</v>
      </c>
      <c r="B485" s="273" t="s">
        <v>100</v>
      </c>
      <c r="C485" s="274"/>
      <c r="D485" s="274"/>
      <c r="E485" s="274"/>
      <c r="F485" s="274"/>
      <c r="G485" s="274"/>
      <c r="H485" s="274"/>
      <c r="I485" s="274"/>
      <c r="J485" s="275"/>
      <c r="K485" s="276" t="s">
        <v>11</v>
      </c>
      <c r="L485" s="269" t="s">
        <v>3</v>
      </c>
      <c r="M485" s="269" t="s">
        <v>4</v>
      </c>
      <c r="N485" s="278" t="s">
        <v>5</v>
      </c>
      <c r="O485" s="269" t="s">
        <v>6</v>
      </c>
      <c r="P485" s="267" t="s">
        <v>7</v>
      </c>
      <c r="Q485" s="267" t="s">
        <v>8</v>
      </c>
      <c r="R485" s="269" t="s">
        <v>101</v>
      </c>
    </row>
    <row r="486" spans="1:20" ht="15.75" customHeight="1" x14ac:dyDescent="0.25">
      <c r="A486" s="268"/>
      <c r="B486" s="58" t="s">
        <v>102</v>
      </c>
      <c r="C486" s="58" t="s">
        <v>103</v>
      </c>
      <c r="D486" s="58" t="s">
        <v>104</v>
      </c>
      <c r="E486" s="58" t="s">
        <v>105</v>
      </c>
      <c r="F486" s="58" t="s">
        <v>106</v>
      </c>
      <c r="G486" s="58" t="s">
        <v>107</v>
      </c>
      <c r="H486" s="58" t="s">
        <v>108</v>
      </c>
      <c r="I486" s="58" t="s">
        <v>109</v>
      </c>
      <c r="J486" s="58" t="s">
        <v>110</v>
      </c>
      <c r="K486" s="277"/>
      <c r="L486" s="268"/>
      <c r="M486" s="268"/>
      <c r="N486" s="268"/>
      <c r="O486" s="268"/>
      <c r="P486" s="268"/>
      <c r="Q486" s="268"/>
      <c r="R486" s="268"/>
      <c r="T486" s="104"/>
    </row>
    <row r="487" spans="1:20" ht="15.75" customHeight="1" x14ac:dyDescent="0.25">
      <c r="A487" s="58" t="s">
        <v>56</v>
      </c>
      <c r="B487" s="59">
        <v>108</v>
      </c>
      <c r="C487" s="59"/>
      <c r="D487" s="59"/>
      <c r="E487" s="59"/>
      <c r="F487" s="59"/>
      <c r="G487" s="59"/>
      <c r="H487" s="59"/>
      <c r="I487" s="59"/>
      <c r="J487" s="59"/>
      <c r="K487" s="144"/>
      <c r="L487" s="96"/>
      <c r="M487" s="97"/>
      <c r="N487" s="98"/>
      <c r="O487" s="62"/>
      <c r="P487" s="63">
        <f>B487</f>
        <v>108</v>
      </c>
      <c r="Q487" s="64"/>
      <c r="R487" s="62"/>
      <c r="T487" s="104"/>
    </row>
    <row r="488" spans="1:20" ht="15.75" customHeight="1" x14ac:dyDescent="0.25">
      <c r="A488" s="58" t="s">
        <v>57</v>
      </c>
      <c r="B488" s="59"/>
      <c r="C488" s="59">
        <v>54</v>
      </c>
      <c r="D488" s="59"/>
      <c r="E488" s="59"/>
      <c r="F488" s="59"/>
      <c r="G488" s="59"/>
      <c r="H488" s="59"/>
      <c r="I488" s="59"/>
      <c r="J488" s="59"/>
      <c r="K488" s="144"/>
      <c r="L488" s="101"/>
      <c r="M488" s="102"/>
      <c r="N488" s="103"/>
      <c r="O488" s="67">
        <f>IF(C488=0,"",C488/B487)</f>
        <v>0.5</v>
      </c>
      <c r="P488" s="68">
        <v>54</v>
      </c>
      <c r="Q488" s="69">
        <f t="shared" ref="Q488:Q495" si="93">IF(P488=0,"",P488/P487)</f>
        <v>0.5</v>
      </c>
      <c r="R488" s="69">
        <f t="shared" ref="R488:R495" si="94">IF(P488=0,"",100%-Q488)</f>
        <v>0.5</v>
      </c>
      <c r="T488" s="104"/>
    </row>
    <row r="489" spans="1:20" ht="15.75" customHeight="1" x14ac:dyDescent="0.25">
      <c r="A489" s="58">
        <v>1001</v>
      </c>
      <c r="B489" s="59"/>
      <c r="C489" s="59"/>
      <c r="D489" s="59">
        <v>43</v>
      </c>
      <c r="E489" s="59"/>
      <c r="F489" s="59"/>
      <c r="G489" s="59"/>
      <c r="H489" s="59"/>
      <c r="I489" s="59"/>
      <c r="J489" s="59"/>
      <c r="K489" s="144"/>
      <c r="L489" s="101"/>
      <c r="M489" s="102"/>
      <c r="N489" s="103"/>
      <c r="O489" s="67">
        <f>IF(D489=0,"",D489/C488)</f>
        <v>0.79629629629629628</v>
      </c>
      <c r="P489" s="68">
        <v>51</v>
      </c>
      <c r="Q489" s="69">
        <f t="shared" si="93"/>
        <v>0.94444444444444442</v>
      </c>
      <c r="R489" s="69">
        <f t="shared" si="94"/>
        <v>5.555555555555558E-2</v>
      </c>
      <c r="T489" s="70">
        <f>P489/P487</f>
        <v>0.47222222222222221</v>
      </c>
    </row>
    <row r="490" spans="1:20" ht="15.75" customHeight="1" x14ac:dyDescent="0.25">
      <c r="A490" s="58">
        <v>1002</v>
      </c>
      <c r="B490" s="59"/>
      <c r="C490" s="59"/>
      <c r="D490" s="59"/>
      <c r="E490" s="59">
        <v>33</v>
      </c>
      <c r="F490" s="59"/>
      <c r="G490" s="59"/>
      <c r="H490" s="59"/>
      <c r="I490" s="59"/>
      <c r="J490" s="59"/>
      <c r="K490" s="144"/>
      <c r="L490" s="101"/>
      <c r="M490" s="102"/>
      <c r="N490" s="103"/>
      <c r="O490" s="67">
        <f>IF(E490=0,"",E490/D489)</f>
        <v>0.76744186046511631</v>
      </c>
      <c r="P490" s="68">
        <v>51</v>
      </c>
      <c r="Q490" s="69">
        <f t="shared" si="93"/>
        <v>1</v>
      </c>
      <c r="R490" s="69">
        <f t="shared" si="94"/>
        <v>0</v>
      </c>
      <c r="T490" s="104"/>
    </row>
    <row r="491" spans="1:20" ht="15.75" customHeight="1" x14ac:dyDescent="0.25">
      <c r="A491" s="58">
        <v>1101</v>
      </c>
      <c r="B491" s="59"/>
      <c r="C491" s="59"/>
      <c r="D491" s="59"/>
      <c r="E491" s="59"/>
      <c r="F491" s="59">
        <v>33</v>
      </c>
      <c r="G491" s="59"/>
      <c r="H491" s="59"/>
      <c r="I491" s="59"/>
      <c r="J491" s="59"/>
      <c r="K491" s="144"/>
      <c r="L491" s="101"/>
      <c r="M491" s="102"/>
      <c r="N491" s="103"/>
      <c r="O491" s="67">
        <f>IF(F491=0,"",F491/E490)</f>
        <v>1</v>
      </c>
      <c r="P491" s="68">
        <v>46</v>
      </c>
      <c r="Q491" s="69">
        <f t="shared" si="93"/>
        <v>0.90196078431372551</v>
      </c>
      <c r="R491" s="69">
        <f t="shared" si="94"/>
        <v>9.8039215686274495E-2</v>
      </c>
      <c r="T491" s="104"/>
    </row>
    <row r="492" spans="1:20" ht="15.75" customHeight="1" x14ac:dyDescent="0.25">
      <c r="A492" s="58">
        <v>1102</v>
      </c>
      <c r="B492" s="59"/>
      <c r="C492" s="59"/>
      <c r="D492" s="59"/>
      <c r="E492" s="59"/>
      <c r="F492" s="59"/>
      <c r="G492" s="59">
        <v>23</v>
      </c>
      <c r="H492" s="59"/>
      <c r="I492" s="59"/>
      <c r="J492" s="59"/>
      <c r="K492" s="144"/>
      <c r="L492" s="101"/>
      <c r="M492" s="102"/>
      <c r="N492" s="103"/>
      <c r="O492" s="67">
        <f>IF(G492=0,"",G492/F491)</f>
        <v>0.69696969696969702</v>
      </c>
      <c r="P492" s="68">
        <v>43</v>
      </c>
      <c r="Q492" s="69">
        <f t="shared" si="93"/>
        <v>0.93478260869565222</v>
      </c>
      <c r="R492" s="69">
        <f t="shared" si="94"/>
        <v>6.5217391304347783E-2</v>
      </c>
      <c r="T492" s="104"/>
    </row>
    <row r="493" spans="1:20" ht="15.75" customHeight="1" x14ac:dyDescent="0.25">
      <c r="A493" s="58">
        <v>1201</v>
      </c>
      <c r="B493" s="59"/>
      <c r="C493" s="59"/>
      <c r="D493" s="59"/>
      <c r="E493" s="59"/>
      <c r="F493" s="59"/>
      <c r="G493" s="59"/>
      <c r="H493" s="59">
        <v>23</v>
      </c>
      <c r="I493" s="59"/>
      <c r="J493" s="59"/>
      <c r="K493" s="144"/>
      <c r="L493" s="101"/>
      <c r="M493" s="102"/>
      <c r="N493" s="103"/>
      <c r="O493" s="67">
        <f>IF(H493=0,"",H493/G492)</f>
        <v>1</v>
      </c>
      <c r="P493" s="68">
        <v>43</v>
      </c>
      <c r="Q493" s="69">
        <f t="shared" si="93"/>
        <v>1</v>
      </c>
      <c r="R493" s="69">
        <f t="shared" si="94"/>
        <v>0</v>
      </c>
      <c r="T493" s="104"/>
    </row>
    <row r="494" spans="1:20" ht="15.75" customHeight="1" x14ac:dyDescent="0.25">
      <c r="A494" s="58">
        <v>1202</v>
      </c>
      <c r="B494" s="59"/>
      <c r="C494" s="59"/>
      <c r="D494" s="59"/>
      <c r="E494" s="59"/>
      <c r="F494" s="59"/>
      <c r="G494" s="59"/>
      <c r="H494" s="59"/>
      <c r="I494" s="59">
        <v>21</v>
      </c>
      <c r="J494" s="59"/>
      <c r="K494" s="144">
        <v>1</v>
      </c>
      <c r="L494" s="101"/>
      <c r="M494" s="102"/>
      <c r="N494" s="103"/>
      <c r="O494" s="67">
        <f>IF(I494=0,"",I494/H493)</f>
        <v>0.91304347826086951</v>
      </c>
      <c r="P494" s="68">
        <v>41</v>
      </c>
      <c r="Q494" s="69">
        <f t="shared" si="93"/>
        <v>0.95348837209302328</v>
      </c>
      <c r="R494" s="69">
        <f t="shared" si="94"/>
        <v>4.6511627906976716E-2</v>
      </c>
      <c r="T494" s="104"/>
    </row>
    <row r="495" spans="1:20" ht="15.75" customHeight="1" x14ac:dyDescent="0.25">
      <c r="A495" s="58">
        <v>1301</v>
      </c>
      <c r="B495" s="59"/>
      <c r="C495" s="59"/>
      <c r="D495" s="59"/>
      <c r="E495" s="59"/>
      <c r="F495" s="59"/>
      <c r="G495" s="59"/>
      <c r="H495" s="59"/>
      <c r="I495" s="59"/>
      <c r="J495" s="59">
        <v>21</v>
      </c>
      <c r="K495" s="144">
        <v>19</v>
      </c>
      <c r="L495" s="101"/>
      <c r="M495" s="102"/>
      <c r="N495" s="103"/>
      <c r="O495" s="71">
        <f>IF(J495=0,"",J495/I494)</f>
        <v>1</v>
      </c>
      <c r="P495" s="68">
        <v>41</v>
      </c>
      <c r="Q495" s="72">
        <f t="shared" si="93"/>
        <v>1</v>
      </c>
      <c r="R495" s="72">
        <f t="shared" si="94"/>
        <v>0</v>
      </c>
      <c r="T495" s="104"/>
    </row>
    <row r="496" spans="1:20" ht="15.75" customHeight="1" x14ac:dyDescent="0.25">
      <c r="A496" s="58">
        <v>1302</v>
      </c>
      <c r="B496" s="59"/>
      <c r="C496" s="59"/>
      <c r="D496" s="59"/>
      <c r="E496" s="59"/>
      <c r="F496" s="59"/>
      <c r="G496" s="59"/>
      <c r="H496" s="59"/>
      <c r="I496" s="59"/>
      <c r="J496" s="59">
        <v>13</v>
      </c>
      <c r="K496" s="144">
        <v>9</v>
      </c>
      <c r="L496" s="101"/>
      <c r="M496" s="102"/>
      <c r="N496" s="104"/>
      <c r="O496" s="105"/>
      <c r="P496" s="68">
        <v>21</v>
      </c>
      <c r="Q496" s="106"/>
      <c r="R496" s="107"/>
      <c r="T496" s="104"/>
    </row>
    <row r="497" spans="1:20" ht="15.75" customHeight="1" x14ac:dyDescent="0.25">
      <c r="A497" s="58">
        <v>1401</v>
      </c>
      <c r="B497" s="59"/>
      <c r="C497" s="59"/>
      <c r="D497" s="59"/>
      <c r="E497" s="59"/>
      <c r="F497" s="59"/>
      <c r="G497" s="59"/>
      <c r="H497" s="59"/>
      <c r="I497" s="59"/>
      <c r="J497" s="59">
        <v>5</v>
      </c>
      <c r="K497" s="144">
        <v>4</v>
      </c>
      <c r="L497" s="101"/>
      <c r="M497" s="102"/>
      <c r="N497" s="104"/>
      <c r="O497" s="108"/>
      <c r="P497" s="109">
        <v>8</v>
      </c>
      <c r="Q497" s="110"/>
      <c r="R497" s="108"/>
      <c r="T497" s="104"/>
    </row>
    <row r="498" spans="1:20" ht="15.75" customHeight="1" x14ac:dyDescent="0.25">
      <c r="A498" s="58">
        <v>1402</v>
      </c>
      <c r="B498" s="59"/>
      <c r="C498" s="59"/>
      <c r="D498" s="59"/>
      <c r="E498" s="59"/>
      <c r="F498" s="59"/>
      <c r="G498" s="59"/>
      <c r="H498" s="59"/>
      <c r="I498" s="59"/>
      <c r="J498" s="59">
        <v>3</v>
      </c>
      <c r="K498" s="144"/>
      <c r="L498" s="101"/>
      <c r="M498" s="102"/>
      <c r="N498" s="104"/>
      <c r="O498" s="108"/>
      <c r="P498" s="109">
        <v>4</v>
      </c>
      <c r="Q498" s="110"/>
      <c r="R498" s="108"/>
      <c r="T498" s="104"/>
    </row>
    <row r="499" spans="1:20" ht="15.75" customHeight="1" x14ac:dyDescent="0.25">
      <c r="A499" s="58">
        <v>1501</v>
      </c>
      <c r="B499" s="59"/>
      <c r="C499" s="59"/>
      <c r="D499" s="59"/>
      <c r="E499" s="59"/>
      <c r="F499" s="59"/>
      <c r="G499" s="59"/>
      <c r="H499" s="59"/>
      <c r="I499" s="59"/>
      <c r="J499" s="59">
        <v>3</v>
      </c>
      <c r="K499" s="144">
        <v>1</v>
      </c>
      <c r="L499" s="101"/>
      <c r="M499" s="102"/>
      <c r="N499" s="104"/>
      <c r="O499" s="108"/>
      <c r="P499" s="109">
        <v>4</v>
      </c>
      <c r="Q499" s="110"/>
      <c r="R499" s="108"/>
      <c r="T499" s="104"/>
    </row>
    <row r="500" spans="1:20" ht="15.75" customHeight="1" x14ac:dyDescent="0.25">
      <c r="A500" s="58">
        <v>1502</v>
      </c>
      <c r="B500" s="59"/>
      <c r="C500" s="59"/>
      <c r="D500" s="59"/>
      <c r="E500" s="59"/>
      <c r="F500" s="59"/>
      <c r="G500" s="59"/>
      <c r="H500" s="59"/>
      <c r="I500" s="59"/>
      <c r="J500" s="59">
        <v>1</v>
      </c>
      <c r="K500" s="144">
        <v>1</v>
      </c>
      <c r="L500" s="101"/>
      <c r="M500" s="102"/>
      <c r="N500" s="104"/>
      <c r="O500" s="102"/>
      <c r="P500" s="68">
        <v>1</v>
      </c>
      <c r="Q500" s="146"/>
      <c r="R500" s="108"/>
      <c r="T500" s="104"/>
    </row>
    <row r="501" spans="1:20" ht="15.75" customHeight="1" x14ac:dyDescent="0.25">
      <c r="A501" s="58">
        <v>1601</v>
      </c>
      <c r="B501" s="59"/>
      <c r="C501" s="59"/>
      <c r="D501" s="59"/>
      <c r="E501" s="59"/>
      <c r="F501" s="59"/>
      <c r="G501" s="59"/>
      <c r="H501" s="59"/>
      <c r="I501" s="59"/>
      <c r="J501" s="59">
        <v>1</v>
      </c>
      <c r="K501" s="144">
        <v>1</v>
      </c>
      <c r="L501" s="101"/>
      <c r="M501" s="102"/>
      <c r="N501" s="104"/>
      <c r="O501" s="205"/>
      <c r="P501" s="200">
        <v>1</v>
      </c>
      <c r="Q501" s="206"/>
      <c r="R501" s="207"/>
      <c r="T501" s="104"/>
    </row>
    <row r="502" spans="1:20" ht="15.75" customHeight="1" x14ac:dyDescent="0.25">
      <c r="A502" s="58">
        <v>1602</v>
      </c>
      <c r="B502" s="59"/>
      <c r="C502" s="59"/>
      <c r="D502" s="59"/>
      <c r="E502" s="59"/>
      <c r="F502" s="59"/>
      <c r="G502" s="59"/>
      <c r="H502" s="59"/>
      <c r="I502" s="59"/>
      <c r="J502" s="59"/>
      <c r="K502" s="144"/>
      <c r="L502" s="101"/>
      <c r="M502" s="102"/>
      <c r="N502" s="104"/>
      <c r="O502" s="191" t="s">
        <v>83</v>
      </c>
      <c r="P502" s="203">
        <v>35</v>
      </c>
      <c r="Q502" s="201">
        <f>K505</f>
        <v>36</v>
      </c>
      <c r="R502" s="193" t="s">
        <v>11</v>
      </c>
      <c r="T502" s="104"/>
    </row>
    <row r="503" spans="1:20" ht="15.75" customHeight="1" x14ac:dyDescent="0.25">
      <c r="A503" s="58">
        <v>1701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144"/>
      <c r="L503" s="101"/>
      <c r="M503" s="102"/>
      <c r="N503" s="104"/>
      <c r="O503" s="192" t="s">
        <v>85</v>
      </c>
      <c r="P503" s="204">
        <f>IF(P502/B487=0,"",P502/B487)</f>
        <v>0.32407407407407407</v>
      </c>
      <c r="Q503" s="202">
        <f>IF(P502/Q502=0,"",P502/Q502)</f>
        <v>0.97222222222222221</v>
      </c>
      <c r="R503" s="194" t="s">
        <v>86</v>
      </c>
      <c r="T503" s="104"/>
    </row>
    <row r="504" spans="1:20" ht="15.75" customHeight="1" x14ac:dyDescent="0.25">
      <c r="A504" s="58">
        <v>1702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144"/>
      <c r="L504" s="147"/>
      <c r="M504" s="148"/>
      <c r="N504" s="149"/>
      <c r="O504" s="90"/>
      <c r="P504" s="91"/>
      <c r="Q504" s="91"/>
      <c r="R504" s="113"/>
      <c r="T504" s="104"/>
    </row>
    <row r="505" spans="1:20" ht="18" customHeight="1" x14ac:dyDescent="0.25">
      <c r="A505" s="28"/>
      <c r="B505" s="280" t="s">
        <v>111</v>
      </c>
      <c r="C505" s="280"/>
      <c r="D505" s="280"/>
      <c r="E505" s="280"/>
      <c r="F505" s="280"/>
      <c r="G505" s="280"/>
      <c r="H505" s="280"/>
      <c r="I505" s="280"/>
      <c r="J505" s="280"/>
      <c r="K505" s="93">
        <f>SUM(K487:K501)</f>
        <v>36</v>
      </c>
      <c r="L505" s="125">
        <f>IF(SUM(K494:K495)=0,"",SUM(K494:K495)/B487)</f>
        <v>0.18518518518518517</v>
      </c>
      <c r="M505" s="125">
        <f>IF(K505=0,"",K505/B487)</f>
        <v>0.33333333333333331</v>
      </c>
      <c r="N505" s="125">
        <f>IF(K495=0,"",M505-L505)</f>
        <v>0.14814814814814814</v>
      </c>
      <c r="O505" s="3"/>
      <c r="P505" s="29"/>
      <c r="Q505" s="22"/>
      <c r="R505" s="3"/>
      <c r="T505" s="104"/>
    </row>
    <row r="506" spans="1:20" ht="12.75" customHeight="1" x14ac:dyDescent="0.2">
      <c r="L506" s="3"/>
      <c r="M506" s="3"/>
      <c r="N506" s="3"/>
      <c r="O506" s="3"/>
    </row>
    <row r="507" spans="1:20" ht="12.75" customHeight="1" x14ac:dyDescent="0.2">
      <c r="L507" s="3"/>
      <c r="M507" s="3"/>
      <c r="N507" s="3"/>
      <c r="O507" s="3"/>
    </row>
    <row r="508" spans="1:20" ht="26.25" customHeight="1" x14ac:dyDescent="0.4">
      <c r="A508" s="2"/>
      <c r="B508" s="270" t="s">
        <v>99</v>
      </c>
      <c r="C508" s="271"/>
      <c r="D508" s="271"/>
      <c r="E508" s="271"/>
      <c r="F508" s="271"/>
      <c r="G508" s="271"/>
      <c r="H508" s="271"/>
      <c r="I508" s="271"/>
      <c r="J508" s="271"/>
      <c r="K508" s="179" t="s">
        <v>57</v>
      </c>
      <c r="L508" s="57"/>
      <c r="M508" s="57"/>
      <c r="N508" s="29"/>
      <c r="O508" s="3"/>
      <c r="P508" s="29"/>
      <c r="Q508" s="29"/>
      <c r="R508" s="29"/>
    </row>
    <row r="509" spans="1:20" ht="20.25" customHeight="1" x14ac:dyDescent="0.2">
      <c r="A509" s="272" t="s">
        <v>10</v>
      </c>
      <c r="B509" s="273" t="s">
        <v>100</v>
      </c>
      <c r="C509" s="274"/>
      <c r="D509" s="274"/>
      <c r="E509" s="274"/>
      <c r="F509" s="274"/>
      <c r="G509" s="274"/>
      <c r="H509" s="274"/>
      <c r="I509" s="274"/>
      <c r="J509" s="275"/>
      <c r="K509" s="276" t="s">
        <v>11</v>
      </c>
      <c r="L509" s="269" t="s">
        <v>3</v>
      </c>
      <c r="M509" s="269" t="s">
        <v>4</v>
      </c>
      <c r="N509" s="278" t="s">
        <v>5</v>
      </c>
      <c r="O509" s="269" t="s">
        <v>6</v>
      </c>
      <c r="P509" s="267" t="s">
        <v>7</v>
      </c>
      <c r="Q509" s="267" t="s">
        <v>8</v>
      </c>
      <c r="R509" s="269" t="s">
        <v>101</v>
      </c>
    </row>
    <row r="510" spans="1:20" ht="15.75" customHeight="1" x14ac:dyDescent="0.25">
      <c r="A510" s="268"/>
      <c r="B510" s="58" t="s">
        <v>102</v>
      </c>
      <c r="C510" s="58" t="s">
        <v>103</v>
      </c>
      <c r="D510" s="58" t="s">
        <v>104</v>
      </c>
      <c r="E510" s="58" t="s">
        <v>105</v>
      </c>
      <c r="F510" s="58" t="s">
        <v>106</v>
      </c>
      <c r="G510" s="58" t="s">
        <v>107</v>
      </c>
      <c r="H510" s="58" t="s">
        <v>108</v>
      </c>
      <c r="I510" s="58" t="s">
        <v>109</v>
      </c>
      <c r="J510" s="58" t="s">
        <v>110</v>
      </c>
      <c r="K510" s="277"/>
      <c r="L510" s="268"/>
      <c r="M510" s="268"/>
      <c r="N510" s="268"/>
      <c r="O510" s="268"/>
      <c r="P510" s="268"/>
      <c r="Q510" s="268"/>
      <c r="R510" s="268"/>
      <c r="T510" s="104"/>
    </row>
    <row r="511" spans="1:20" ht="15.75" customHeight="1" x14ac:dyDescent="0.25">
      <c r="A511" s="58" t="s">
        <v>57</v>
      </c>
      <c r="B511" s="59">
        <v>131</v>
      </c>
      <c r="C511" s="59"/>
      <c r="D511" s="59"/>
      <c r="E511" s="59"/>
      <c r="F511" s="59"/>
      <c r="G511" s="59"/>
      <c r="H511" s="59"/>
      <c r="I511" s="59"/>
      <c r="J511" s="59"/>
      <c r="K511" s="144"/>
      <c r="L511" s="96"/>
      <c r="M511" s="97"/>
      <c r="N511" s="98"/>
      <c r="O511" s="62"/>
      <c r="P511" s="63">
        <f>B511</f>
        <v>131</v>
      </c>
      <c r="Q511" s="64"/>
      <c r="R511" s="62"/>
      <c r="T511" s="104"/>
    </row>
    <row r="512" spans="1:20" ht="15.75" customHeight="1" x14ac:dyDescent="0.25">
      <c r="A512" s="58">
        <v>1001</v>
      </c>
      <c r="B512" s="59"/>
      <c r="C512" s="59">
        <v>85</v>
      </c>
      <c r="D512" s="59"/>
      <c r="E512" s="59"/>
      <c r="F512" s="59"/>
      <c r="G512" s="59"/>
      <c r="H512" s="59"/>
      <c r="I512" s="59"/>
      <c r="J512" s="59"/>
      <c r="K512" s="144"/>
      <c r="L512" s="101"/>
      <c r="M512" s="102"/>
      <c r="N512" s="103"/>
      <c r="O512" s="67">
        <f>IF(C512=0,"",C512/B511)</f>
        <v>0.64885496183206104</v>
      </c>
      <c r="P512" s="68">
        <v>85</v>
      </c>
      <c r="Q512" s="69">
        <f t="shared" ref="Q512:Q519" si="95">IF(P512=0,"",P512/P511)</f>
        <v>0.64885496183206104</v>
      </c>
      <c r="R512" s="69">
        <f t="shared" ref="R512:R519" si="96">IF(P512=0,"",100%-Q512)</f>
        <v>0.35114503816793896</v>
      </c>
      <c r="T512" s="104"/>
    </row>
    <row r="513" spans="1:20" ht="15.75" customHeight="1" x14ac:dyDescent="0.25">
      <c r="A513" s="58">
        <v>1002</v>
      </c>
      <c r="B513" s="59"/>
      <c r="C513" s="59"/>
      <c r="D513" s="59">
        <v>68</v>
      </c>
      <c r="E513" s="59"/>
      <c r="F513" s="59"/>
      <c r="G513" s="59"/>
      <c r="H513" s="59"/>
      <c r="I513" s="59"/>
      <c r="J513" s="59"/>
      <c r="K513" s="144"/>
      <c r="L513" s="101"/>
      <c r="M513" s="102"/>
      <c r="N513" s="103"/>
      <c r="O513" s="67">
        <f>IF(D513=0,"",D513/C512)</f>
        <v>0.8</v>
      </c>
      <c r="P513" s="68">
        <v>79</v>
      </c>
      <c r="Q513" s="69">
        <f t="shared" si="95"/>
        <v>0.92941176470588238</v>
      </c>
      <c r="R513" s="69">
        <f t="shared" si="96"/>
        <v>7.0588235294117618E-2</v>
      </c>
      <c r="T513" s="70">
        <f>P513/P511</f>
        <v>0.60305343511450382</v>
      </c>
    </row>
    <row r="514" spans="1:20" ht="15.75" customHeight="1" x14ac:dyDescent="0.25">
      <c r="A514" s="58">
        <v>1101</v>
      </c>
      <c r="B514" s="59"/>
      <c r="C514" s="59"/>
      <c r="D514" s="59"/>
      <c r="E514" s="59">
        <v>67</v>
      </c>
      <c r="F514" s="59"/>
      <c r="G514" s="59"/>
      <c r="H514" s="59"/>
      <c r="I514" s="59"/>
      <c r="J514" s="59"/>
      <c r="K514" s="144"/>
      <c r="L514" s="101"/>
      <c r="M514" s="102"/>
      <c r="N514" s="103"/>
      <c r="O514" s="67">
        <f>IF(E514=0,"",E514/D513)</f>
        <v>0.98529411764705888</v>
      </c>
      <c r="P514" s="68">
        <v>77</v>
      </c>
      <c r="Q514" s="69">
        <f t="shared" si="95"/>
        <v>0.97468354430379744</v>
      </c>
      <c r="R514" s="69">
        <f t="shared" si="96"/>
        <v>2.5316455696202556E-2</v>
      </c>
      <c r="T514" s="104"/>
    </row>
    <row r="515" spans="1:20" ht="15.75" customHeight="1" x14ac:dyDescent="0.25">
      <c r="A515" s="58">
        <v>1102</v>
      </c>
      <c r="B515" s="59"/>
      <c r="C515" s="59"/>
      <c r="D515" s="59"/>
      <c r="E515" s="59"/>
      <c r="F515" s="59">
        <v>63</v>
      </c>
      <c r="G515" s="59"/>
      <c r="H515" s="59"/>
      <c r="I515" s="59"/>
      <c r="J515" s="59"/>
      <c r="K515" s="144"/>
      <c r="L515" s="101"/>
      <c r="M515" s="102"/>
      <c r="N515" s="103"/>
      <c r="O515" s="67">
        <f>IF(F515=0,"",F515/E514)</f>
        <v>0.94029850746268662</v>
      </c>
      <c r="P515" s="68">
        <v>74</v>
      </c>
      <c r="Q515" s="69">
        <f t="shared" si="95"/>
        <v>0.96103896103896103</v>
      </c>
      <c r="R515" s="69">
        <f t="shared" si="96"/>
        <v>3.8961038961038974E-2</v>
      </c>
      <c r="T515" s="104"/>
    </row>
    <row r="516" spans="1:20" ht="15.75" customHeight="1" x14ac:dyDescent="0.25">
      <c r="A516" s="58">
        <v>1201</v>
      </c>
      <c r="B516" s="59"/>
      <c r="C516" s="59"/>
      <c r="D516" s="59"/>
      <c r="E516" s="59"/>
      <c r="F516" s="59"/>
      <c r="G516" s="59">
        <v>60</v>
      </c>
      <c r="H516" s="59"/>
      <c r="I516" s="59"/>
      <c r="J516" s="59"/>
      <c r="K516" s="144"/>
      <c r="L516" s="101"/>
      <c r="M516" s="102"/>
      <c r="N516" s="103"/>
      <c r="O516" s="67">
        <f>IF(G516=0,"",G516/F515)</f>
        <v>0.95238095238095233</v>
      </c>
      <c r="P516" s="68">
        <v>72</v>
      </c>
      <c r="Q516" s="69">
        <f t="shared" si="95"/>
        <v>0.97297297297297303</v>
      </c>
      <c r="R516" s="69">
        <f t="shared" si="96"/>
        <v>2.7027027027026973E-2</v>
      </c>
      <c r="T516" s="104"/>
    </row>
    <row r="517" spans="1:20" ht="15.75" customHeight="1" x14ac:dyDescent="0.25">
      <c r="A517" s="58">
        <v>1202</v>
      </c>
      <c r="B517" s="59"/>
      <c r="C517" s="59"/>
      <c r="D517" s="59"/>
      <c r="E517" s="59"/>
      <c r="F517" s="59"/>
      <c r="G517" s="59"/>
      <c r="H517" s="59">
        <v>60</v>
      </c>
      <c r="I517" s="59"/>
      <c r="J517" s="59"/>
      <c r="K517" s="144"/>
      <c r="L517" s="101"/>
      <c r="M517" s="102"/>
      <c r="N517" s="103"/>
      <c r="O517" s="67">
        <f>IF(H517=0,"",H517/G516)</f>
        <v>1</v>
      </c>
      <c r="P517" s="68">
        <v>72</v>
      </c>
      <c r="Q517" s="69">
        <f t="shared" si="95"/>
        <v>1</v>
      </c>
      <c r="R517" s="69">
        <f t="shared" si="96"/>
        <v>0</v>
      </c>
      <c r="T517" s="104"/>
    </row>
    <row r="518" spans="1:20" ht="15.75" customHeight="1" x14ac:dyDescent="0.25">
      <c r="A518" s="58">
        <v>1301</v>
      </c>
      <c r="B518" s="59"/>
      <c r="C518" s="59"/>
      <c r="D518" s="59"/>
      <c r="E518" s="59"/>
      <c r="F518" s="59"/>
      <c r="G518" s="59"/>
      <c r="H518" s="59"/>
      <c r="I518" s="59">
        <v>57</v>
      </c>
      <c r="J518" s="59"/>
      <c r="K518" s="144">
        <v>3</v>
      </c>
      <c r="L518" s="101"/>
      <c r="M518" s="102"/>
      <c r="N518" s="103"/>
      <c r="O518" s="67">
        <f>IF(I518=0,"",I518/H517)</f>
        <v>0.95</v>
      </c>
      <c r="P518" s="68">
        <v>71</v>
      </c>
      <c r="Q518" s="69">
        <f t="shared" si="95"/>
        <v>0.98611111111111116</v>
      </c>
      <c r="R518" s="69">
        <f t="shared" si="96"/>
        <v>1.388888888888884E-2</v>
      </c>
      <c r="T518" s="104"/>
    </row>
    <row r="519" spans="1:20" ht="15.75" customHeight="1" x14ac:dyDescent="0.25">
      <c r="A519" s="58">
        <v>1302</v>
      </c>
      <c r="B519" s="59"/>
      <c r="C519" s="59"/>
      <c r="D519" s="59"/>
      <c r="E519" s="59"/>
      <c r="F519" s="59"/>
      <c r="G519" s="59"/>
      <c r="H519" s="59"/>
      <c r="I519" s="59"/>
      <c r="J519" s="59">
        <v>55</v>
      </c>
      <c r="K519" s="144">
        <v>53</v>
      </c>
      <c r="L519" s="101"/>
      <c r="M519" s="102"/>
      <c r="N519" s="103"/>
      <c r="O519" s="71">
        <f>IF(J519=0,"",J519/I518)</f>
        <v>0.96491228070175439</v>
      </c>
      <c r="P519" s="68">
        <v>67</v>
      </c>
      <c r="Q519" s="72">
        <f t="shared" si="95"/>
        <v>0.94366197183098588</v>
      </c>
      <c r="R519" s="72">
        <f t="shared" si="96"/>
        <v>5.633802816901412E-2</v>
      </c>
      <c r="T519" s="104"/>
    </row>
    <row r="520" spans="1:20" ht="15.75" customHeight="1" x14ac:dyDescent="0.25">
      <c r="A520" s="58">
        <v>1401</v>
      </c>
      <c r="B520" s="59"/>
      <c r="C520" s="59"/>
      <c r="D520" s="59"/>
      <c r="E520" s="59"/>
      <c r="F520" s="59"/>
      <c r="G520" s="59"/>
      <c r="H520" s="59"/>
      <c r="I520" s="59"/>
      <c r="J520" s="59">
        <v>11</v>
      </c>
      <c r="K520" s="144">
        <v>6</v>
      </c>
      <c r="L520" s="101"/>
      <c r="M520" s="102"/>
      <c r="N520" s="104"/>
      <c r="O520" s="105"/>
      <c r="P520" s="68">
        <v>14</v>
      </c>
      <c r="Q520" s="106"/>
      <c r="R520" s="107"/>
      <c r="T520" s="104"/>
    </row>
    <row r="521" spans="1:20" ht="15.75" customHeight="1" x14ac:dyDescent="0.25">
      <c r="A521" s="58">
        <v>1402</v>
      </c>
      <c r="B521" s="59"/>
      <c r="C521" s="59"/>
      <c r="D521" s="59"/>
      <c r="E521" s="59"/>
      <c r="F521" s="59"/>
      <c r="G521" s="59"/>
      <c r="H521" s="59"/>
      <c r="I521" s="59"/>
      <c r="J521" s="59">
        <v>2</v>
      </c>
      <c r="K521" s="144">
        <v>1</v>
      </c>
      <c r="L521" s="101"/>
      <c r="M521" s="102"/>
      <c r="N521" s="104"/>
      <c r="O521" s="108"/>
      <c r="P521" s="109">
        <v>6</v>
      </c>
      <c r="Q521" s="110"/>
      <c r="R521" s="108"/>
      <c r="T521" s="104"/>
    </row>
    <row r="522" spans="1:20" ht="15.75" customHeight="1" x14ac:dyDescent="0.25">
      <c r="A522" s="58">
        <v>1501</v>
      </c>
      <c r="B522" s="59"/>
      <c r="C522" s="59"/>
      <c r="D522" s="59"/>
      <c r="E522" s="59"/>
      <c r="F522" s="59"/>
      <c r="G522" s="59"/>
      <c r="H522" s="59"/>
      <c r="I522" s="59"/>
      <c r="J522" s="59">
        <v>2</v>
      </c>
      <c r="K522" s="144">
        <v>4</v>
      </c>
      <c r="L522" s="101"/>
      <c r="M522" s="102"/>
      <c r="N522" s="104"/>
      <c r="O522" s="108"/>
      <c r="P522" s="109">
        <v>5</v>
      </c>
      <c r="Q522" s="110"/>
      <c r="R522" s="108"/>
      <c r="T522" s="104"/>
    </row>
    <row r="523" spans="1:20" ht="15.75" customHeight="1" x14ac:dyDescent="0.25">
      <c r="A523" s="58">
        <v>1502</v>
      </c>
      <c r="B523" s="59"/>
      <c r="C523" s="59"/>
      <c r="D523" s="59"/>
      <c r="E523" s="59"/>
      <c r="F523" s="59"/>
      <c r="G523" s="59"/>
      <c r="H523" s="59"/>
      <c r="I523" s="59"/>
      <c r="J523" s="59">
        <v>1</v>
      </c>
      <c r="K523" s="144">
        <v>1</v>
      </c>
      <c r="L523" s="101"/>
      <c r="M523" s="102"/>
      <c r="N523" s="104"/>
      <c r="O523" s="108"/>
      <c r="P523" s="109">
        <v>1</v>
      </c>
      <c r="Q523" s="110"/>
      <c r="R523" s="108"/>
      <c r="T523" s="104"/>
    </row>
    <row r="524" spans="1:20" ht="15.75" customHeight="1" x14ac:dyDescent="0.25">
      <c r="A524" s="58">
        <v>1601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144"/>
      <c r="L524" s="101"/>
      <c r="M524" s="102"/>
      <c r="N524" s="104"/>
      <c r="O524" s="102"/>
      <c r="P524" s="104"/>
      <c r="Q524" s="146"/>
      <c r="R524" s="108"/>
      <c r="T524" s="104"/>
    </row>
    <row r="525" spans="1:20" ht="15.75" customHeight="1" x14ac:dyDescent="0.25">
      <c r="A525" s="58">
        <v>1602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144"/>
      <c r="L525" s="101"/>
      <c r="M525" s="102"/>
      <c r="N525" s="104"/>
      <c r="O525" s="191" t="s">
        <v>83</v>
      </c>
      <c r="P525" s="82">
        <v>66</v>
      </c>
      <c r="Q525" s="83">
        <f>K528</f>
        <v>68</v>
      </c>
      <c r="R525" s="193" t="s">
        <v>11</v>
      </c>
      <c r="T525" s="104"/>
    </row>
    <row r="526" spans="1:20" ht="15.75" customHeight="1" x14ac:dyDescent="0.25">
      <c r="A526" s="58">
        <v>1701</v>
      </c>
      <c r="B526" s="59"/>
      <c r="C526" s="59"/>
      <c r="D526" s="59"/>
      <c r="E526" s="59"/>
      <c r="F526" s="59"/>
      <c r="G526" s="59"/>
      <c r="H526" s="59"/>
      <c r="I526" s="59"/>
      <c r="J526" s="59"/>
      <c r="K526" s="144"/>
      <c r="L526" s="101"/>
      <c r="M526" s="102"/>
      <c r="N526" s="104"/>
      <c r="O526" s="192" t="s">
        <v>85</v>
      </c>
      <c r="P526" s="86">
        <f>IF(P525/B511=0,"",P525/B511)</f>
        <v>0.50381679389312972</v>
      </c>
      <c r="Q526" s="87">
        <f>IF(P525/Q525=0,"",P525/Q525)</f>
        <v>0.97058823529411764</v>
      </c>
      <c r="R526" s="194" t="s">
        <v>86</v>
      </c>
      <c r="T526" s="104"/>
    </row>
    <row r="527" spans="1:20" ht="15.75" customHeight="1" x14ac:dyDescent="0.25">
      <c r="A527" s="58">
        <v>1702</v>
      </c>
      <c r="B527" s="59"/>
      <c r="C527" s="59"/>
      <c r="D527" s="59"/>
      <c r="E527" s="59"/>
      <c r="F527" s="59"/>
      <c r="G527" s="59"/>
      <c r="H527" s="59"/>
      <c r="I527" s="59"/>
      <c r="J527" s="59"/>
      <c r="K527" s="144"/>
      <c r="L527" s="147"/>
      <c r="M527" s="148"/>
      <c r="N527" s="149"/>
      <c r="O527" s="90"/>
      <c r="P527" s="91"/>
      <c r="Q527" s="91"/>
      <c r="R527" s="113"/>
      <c r="T527" s="104"/>
    </row>
    <row r="528" spans="1:20" ht="18" customHeight="1" x14ac:dyDescent="0.25">
      <c r="A528" s="28"/>
      <c r="B528" s="280" t="s">
        <v>111</v>
      </c>
      <c r="C528" s="280"/>
      <c r="D528" s="280"/>
      <c r="E528" s="280"/>
      <c r="F528" s="280"/>
      <c r="G528" s="280"/>
      <c r="H528" s="280"/>
      <c r="I528" s="280"/>
      <c r="J528" s="280"/>
      <c r="K528" s="93">
        <f>SUM(K511:K524)</f>
        <v>68</v>
      </c>
      <c r="L528" s="94">
        <f>IF(SUM(K518:K519)=0,"",SUM(K518:K519)/B511)</f>
        <v>0.42748091603053434</v>
      </c>
      <c r="M528" s="94">
        <f>IF(K528=0,"",K528/B511)</f>
        <v>0.51908396946564883</v>
      </c>
      <c r="N528" s="94">
        <f>IF(K519=0,"",M528-L528)</f>
        <v>9.160305343511449E-2</v>
      </c>
      <c r="O528" s="3"/>
      <c r="P528" s="29"/>
      <c r="Q528" s="22"/>
      <c r="R528" s="3"/>
      <c r="T528" s="104"/>
    </row>
    <row r="529" spans="1:20" ht="12.75" customHeight="1" x14ac:dyDescent="0.2">
      <c r="L529" s="3"/>
      <c r="M529" s="3"/>
      <c r="N529" s="3"/>
      <c r="O529" s="3"/>
    </row>
    <row r="530" spans="1:20" ht="12.75" customHeight="1" x14ac:dyDescent="0.2">
      <c r="L530" s="3"/>
      <c r="M530" s="3"/>
      <c r="N530" s="3"/>
      <c r="O530" s="3"/>
      <c r="S530" s="29"/>
      <c r="T530" s="22"/>
    </row>
    <row r="531" spans="1:20" ht="26.25" customHeight="1" x14ac:dyDescent="0.4">
      <c r="A531" s="2"/>
      <c r="B531" s="270" t="s">
        <v>99</v>
      </c>
      <c r="C531" s="271"/>
      <c r="D531" s="271"/>
      <c r="E531" s="271"/>
      <c r="F531" s="271"/>
      <c r="G531" s="271"/>
      <c r="H531" s="271"/>
      <c r="I531" s="271"/>
      <c r="J531" s="271"/>
      <c r="K531" s="179" t="s">
        <v>69</v>
      </c>
      <c r="L531" s="57"/>
      <c r="M531" s="57"/>
      <c r="N531" s="29"/>
      <c r="O531" s="3"/>
      <c r="P531" s="29"/>
      <c r="Q531" s="29"/>
      <c r="R531" s="29"/>
    </row>
    <row r="532" spans="1:20" ht="20.25" customHeight="1" x14ac:dyDescent="0.2">
      <c r="A532" s="272" t="s">
        <v>10</v>
      </c>
      <c r="B532" s="273" t="s">
        <v>100</v>
      </c>
      <c r="C532" s="274"/>
      <c r="D532" s="274"/>
      <c r="E532" s="274"/>
      <c r="F532" s="274"/>
      <c r="G532" s="274"/>
      <c r="H532" s="274"/>
      <c r="I532" s="274"/>
      <c r="J532" s="275"/>
      <c r="K532" s="276" t="s">
        <v>11</v>
      </c>
      <c r="L532" s="269" t="s">
        <v>3</v>
      </c>
      <c r="M532" s="269" t="s">
        <v>4</v>
      </c>
      <c r="N532" s="278" t="s">
        <v>5</v>
      </c>
      <c r="O532" s="269" t="s">
        <v>6</v>
      </c>
      <c r="P532" s="267" t="s">
        <v>7</v>
      </c>
      <c r="Q532" s="267" t="s">
        <v>8</v>
      </c>
      <c r="R532" s="269" t="s">
        <v>101</v>
      </c>
    </row>
    <row r="533" spans="1:20" ht="15.75" customHeight="1" x14ac:dyDescent="0.25">
      <c r="A533" s="268"/>
      <c r="B533" s="58" t="s">
        <v>102</v>
      </c>
      <c r="C533" s="58" t="s">
        <v>103</v>
      </c>
      <c r="D533" s="58" t="s">
        <v>104</v>
      </c>
      <c r="E533" s="58" t="s">
        <v>105</v>
      </c>
      <c r="F533" s="58" t="s">
        <v>106</v>
      </c>
      <c r="G533" s="58" t="s">
        <v>107</v>
      </c>
      <c r="H533" s="58" t="s">
        <v>108</v>
      </c>
      <c r="I533" s="58" t="s">
        <v>109</v>
      </c>
      <c r="J533" s="58" t="s">
        <v>110</v>
      </c>
      <c r="K533" s="277"/>
      <c r="L533" s="268"/>
      <c r="M533" s="268"/>
      <c r="N533" s="268"/>
      <c r="O533" s="268"/>
      <c r="P533" s="268"/>
      <c r="Q533" s="268"/>
      <c r="R533" s="268"/>
      <c r="T533" s="104"/>
    </row>
    <row r="534" spans="1:20" ht="15.75" customHeight="1" x14ac:dyDescent="0.25">
      <c r="A534" s="58">
        <v>1001</v>
      </c>
      <c r="B534" s="59">
        <v>113</v>
      </c>
      <c r="C534" s="59"/>
      <c r="D534" s="59"/>
      <c r="E534" s="59"/>
      <c r="F534" s="59"/>
      <c r="G534" s="59"/>
      <c r="H534" s="59"/>
      <c r="I534" s="59"/>
      <c r="J534" s="59"/>
      <c r="K534" s="144"/>
      <c r="L534" s="96"/>
      <c r="M534" s="97"/>
      <c r="N534" s="98"/>
      <c r="O534" s="62"/>
      <c r="P534" s="63">
        <f>B534</f>
        <v>113</v>
      </c>
      <c r="Q534" s="64"/>
      <c r="R534" s="62"/>
      <c r="T534" s="104"/>
    </row>
    <row r="535" spans="1:20" ht="15.75" customHeight="1" x14ac:dyDescent="0.25">
      <c r="A535" s="58">
        <v>1002</v>
      </c>
      <c r="B535" s="59"/>
      <c r="C535" s="59">
        <v>68</v>
      </c>
      <c r="D535" s="59"/>
      <c r="E535" s="59"/>
      <c r="F535" s="59"/>
      <c r="G535" s="59"/>
      <c r="H535" s="59"/>
      <c r="I535" s="59"/>
      <c r="J535" s="59"/>
      <c r="K535" s="144"/>
      <c r="L535" s="101"/>
      <c r="M535" s="102"/>
      <c r="N535" s="103"/>
      <c r="O535" s="67">
        <f>IF(C535=0,"",C535/B534)</f>
        <v>0.60176991150442483</v>
      </c>
      <c r="P535" s="68">
        <v>68</v>
      </c>
      <c r="Q535" s="69">
        <f t="shared" ref="Q535:Q542" si="97">IF(P535=0,"",P535/P534)</f>
        <v>0.60176991150442483</v>
      </c>
      <c r="R535" s="69">
        <f t="shared" ref="R535:R542" si="98">IF(P535=0,"",100%-Q535)</f>
        <v>0.39823008849557517</v>
      </c>
      <c r="T535" s="104"/>
    </row>
    <row r="536" spans="1:20" ht="15.75" customHeight="1" x14ac:dyDescent="0.25">
      <c r="A536" s="58">
        <v>1101</v>
      </c>
      <c r="B536" s="59"/>
      <c r="C536" s="59"/>
      <c r="D536" s="59">
        <v>49</v>
      </c>
      <c r="E536" s="59"/>
      <c r="F536" s="59"/>
      <c r="G536" s="59"/>
      <c r="H536" s="59"/>
      <c r="I536" s="59"/>
      <c r="J536" s="59"/>
      <c r="K536" s="144"/>
      <c r="L536" s="101"/>
      <c r="M536" s="102"/>
      <c r="N536" s="103"/>
      <c r="O536" s="67">
        <f>IF(D536=0,"",D536/C535)</f>
        <v>0.72058823529411764</v>
      </c>
      <c r="P536" s="68">
        <v>59</v>
      </c>
      <c r="Q536" s="69">
        <f t="shared" si="97"/>
        <v>0.86764705882352944</v>
      </c>
      <c r="R536" s="69">
        <f t="shared" si="98"/>
        <v>0.13235294117647056</v>
      </c>
      <c r="T536" s="70">
        <f>P536/P534</f>
        <v>0.52212389380530977</v>
      </c>
    </row>
    <row r="537" spans="1:20" ht="15.75" customHeight="1" x14ac:dyDescent="0.25">
      <c r="A537" s="58">
        <v>1102</v>
      </c>
      <c r="B537" s="59"/>
      <c r="C537" s="59"/>
      <c r="D537" s="59"/>
      <c r="E537" s="59">
        <v>45</v>
      </c>
      <c r="F537" s="59"/>
      <c r="G537" s="59"/>
      <c r="H537" s="59"/>
      <c r="I537" s="59"/>
      <c r="J537" s="59"/>
      <c r="K537" s="144"/>
      <c r="L537" s="101"/>
      <c r="M537" s="102"/>
      <c r="N537" s="103"/>
      <c r="O537" s="67">
        <f>IF(E537=0,"",E537/D536)</f>
        <v>0.91836734693877553</v>
      </c>
      <c r="P537" s="68">
        <v>56</v>
      </c>
      <c r="Q537" s="69">
        <f t="shared" si="97"/>
        <v>0.94915254237288138</v>
      </c>
      <c r="R537" s="69">
        <f t="shared" si="98"/>
        <v>5.084745762711862E-2</v>
      </c>
      <c r="T537" s="104"/>
    </row>
    <row r="538" spans="1:20" ht="15.75" customHeight="1" x14ac:dyDescent="0.25">
      <c r="A538" s="58">
        <v>1201</v>
      </c>
      <c r="B538" s="59"/>
      <c r="C538" s="59"/>
      <c r="D538" s="59"/>
      <c r="E538" s="59"/>
      <c r="F538" s="59">
        <v>45</v>
      </c>
      <c r="G538" s="59"/>
      <c r="H538" s="59"/>
      <c r="I538" s="59"/>
      <c r="J538" s="59"/>
      <c r="K538" s="144"/>
      <c r="L538" s="101"/>
      <c r="M538" s="102"/>
      <c r="N538" s="103"/>
      <c r="O538" s="67">
        <f>IF(F538=0,"",F538/E537)</f>
        <v>1</v>
      </c>
      <c r="P538" s="68">
        <v>54</v>
      </c>
      <c r="Q538" s="69">
        <f t="shared" si="97"/>
        <v>0.9642857142857143</v>
      </c>
      <c r="R538" s="69">
        <f t="shared" si="98"/>
        <v>3.5714285714285698E-2</v>
      </c>
      <c r="T538" s="104"/>
    </row>
    <row r="539" spans="1:20" ht="15.75" customHeight="1" x14ac:dyDescent="0.25">
      <c r="A539" s="58">
        <v>1202</v>
      </c>
      <c r="B539" s="59"/>
      <c r="C539" s="59"/>
      <c r="D539" s="59"/>
      <c r="E539" s="59"/>
      <c r="F539" s="59"/>
      <c r="G539" s="59">
        <v>44</v>
      </c>
      <c r="H539" s="59"/>
      <c r="I539" s="59"/>
      <c r="J539" s="59"/>
      <c r="K539" s="144"/>
      <c r="L539" s="101"/>
      <c r="M539" s="102"/>
      <c r="N539" s="103"/>
      <c r="O539" s="67">
        <f>IF(G539=0,"",G539/F538)</f>
        <v>0.97777777777777775</v>
      </c>
      <c r="P539" s="68">
        <v>53</v>
      </c>
      <c r="Q539" s="69">
        <f t="shared" si="97"/>
        <v>0.98148148148148151</v>
      </c>
      <c r="R539" s="69">
        <f t="shared" si="98"/>
        <v>1.851851851851849E-2</v>
      </c>
      <c r="T539" s="104"/>
    </row>
    <row r="540" spans="1:20" ht="15.75" customHeight="1" x14ac:dyDescent="0.25">
      <c r="A540" s="58">
        <v>1301</v>
      </c>
      <c r="B540" s="59"/>
      <c r="C540" s="59"/>
      <c r="D540" s="59"/>
      <c r="E540" s="59"/>
      <c r="F540" s="59"/>
      <c r="G540" s="59"/>
      <c r="H540" s="59">
        <v>43</v>
      </c>
      <c r="I540" s="59"/>
      <c r="J540" s="59"/>
      <c r="K540" s="144"/>
      <c r="L540" s="101"/>
      <c r="M540" s="102"/>
      <c r="N540" s="103"/>
      <c r="O540" s="67">
        <f>IF(H540=0,"",H540/G539)</f>
        <v>0.97727272727272729</v>
      </c>
      <c r="P540" s="68">
        <v>53</v>
      </c>
      <c r="Q540" s="69">
        <f t="shared" si="97"/>
        <v>1</v>
      </c>
      <c r="R540" s="69">
        <f t="shared" si="98"/>
        <v>0</v>
      </c>
      <c r="T540" s="104"/>
    </row>
    <row r="541" spans="1:20" ht="15.75" customHeight="1" x14ac:dyDescent="0.25">
      <c r="A541" s="58">
        <v>1302</v>
      </c>
      <c r="B541" s="59"/>
      <c r="C541" s="59"/>
      <c r="D541" s="59"/>
      <c r="E541" s="59"/>
      <c r="F541" s="59"/>
      <c r="G541" s="59"/>
      <c r="H541" s="59"/>
      <c r="I541" s="59">
        <v>43</v>
      </c>
      <c r="J541" s="59"/>
      <c r="K541" s="144">
        <v>1</v>
      </c>
      <c r="L541" s="101"/>
      <c r="M541" s="102"/>
      <c r="N541" s="103"/>
      <c r="O541" s="67">
        <f>IF(I541=0,"",I541/H540)</f>
        <v>1</v>
      </c>
      <c r="P541" s="68">
        <v>52</v>
      </c>
      <c r="Q541" s="69">
        <f t="shared" si="97"/>
        <v>0.98113207547169812</v>
      </c>
      <c r="R541" s="69">
        <f t="shared" si="98"/>
        <v>1.8867924528301883E-2</v>
      </c>
      <c r="T541" s="104"/>
    </row>
    <row r="542" spans="1:20" ht="15.75" customHeight="1" x14ac:dyDescent="0.25">
      <c r="A542" s="58">
        <v>1401</v>
      </c>
      <c r="B542" s="59"/>
      <c r="C542" s="59"/>
      <c r="D542" s="59"/>
      <c r="E542" s="59"/>
      <c r="F542" s="59"/>
      <c r="G542" s="59"/>
      <c r="H542" s="59"/>
      <c r="I542" s="59"/>
      <c r="J542" s="59">
        <v>43</v>
      </c>
      <c r="K542" s="144">
        <v>37</v>
      </c>
      <c r="L542" s="101"/>
      <c r="M542" s="102"/>
      <c r="N542" s="103"/>
      <c r="O542" s="71">
        <f>IF(J542=0,"",J542/I541)</f>
        <v>1</v>
      </c>
      <c r="P542" s="68">
        <v>52</v>
      </c>
      <c r="Q542" s="72">
        <f t="shared" si="97"/>
        <v>1</v>
      </c>
      <c r="R542" s="72">
        <f t="shared" si="98"/>
        <v>0</v>
      </c>
      <c r="T542" s="104"/>
    </row>
    <row r="543" spans="1:20" ht="15.75" customHeight="1" x14ac:dyDescent="0.25">
      <c r="A543" s="58">
        <v>1402</v>
      </c>
      <c r="B543" s="59"/>
      <c r="C543" s="59"/>
      <c r="D543" s="59"/>
      <c r="E543" s="59"/>
      <c r="F543" s="59"/>
      <c r="G543" s="59"/>
      <c r="H543" s="59"/>
      <c r="I543" s="59"/>
      <c r="J543" s="59">
        <v>10</v>
      </c>
      <c r="K543" s="144">
        <v>7</v>
      </c>
      <c r="L543" s="101"/>
      <c r="M543" s="102"/>
      <c r="N543" s="104"/>
      <c r="O543" s="105"/>
      <c r="P543" s="68">
        <v>14</v>
      </c>
      <c r="Q543" s="106"/>
      <c r="R543" s="107"/>
      <c r="T543" s="104"/>
    </row>
    <row r="544" spans="1:20" ht="15.75" customHeight="1" x14ac:dyDescent="0.25">
      <c r="A544" s="58">
        <v>1501</v>
      </c>
      <c r="B544" s="59"/>
      <c r="C544" s="59"/>
      <c r="D544" s="59"/>
      <c r="E544" s="59"/>
      <c r="F544" s="59"/>
      <c r="G544" s="59"/>
      <c r="H544" s="59"/>
      <c r="I544" s="59"/>
      <c r="J544" s="59">
        <v>4</v>
      </c>
      <c r="K544" s="144">
        <v>2</v>
      </c>
      <c r="L544" s="101"/>
      <c r="M544" s="102"/>
      <c r="N544" s="104"/>
      <c r="O544" s="108"/>
      <c r="P544" s="109">
        <v>5</v>
      </c>
      <c r="Q544" s="110"/>
      <c r="R544" s="108"/>
      <c r="T544" s="104"/>
    </row>
    <row r="545" spans="1:20" ht="15.75" customHeight="1" x14ac:dyDescent="0.25">
      <c r="A545" s="58">
        <v>1502</v>
      </c>
      <c r="B545" s="59"/>
      <c r="C545" s="59"/>
      <c r="D545" s="59"/>
      <c r="E545" s="59"/>
      <c r="F545" s="59"/>
      <c r="G545" s="59"/>
      <c r="H545" s="59"/>
      <c r="I545" s="59"/>
      <c r="J545" s="59">
        <v>2</v>
      </c>
      <c r="K545" s="144">
        <v>1</v>
      </c>
      <c r="L545" s="101"/>
      <c r="M545" s="102"/>
      <c r="N545" s="104"/>
      <c r="O545" s="108"/>
      <c r="P545" s="109">
        <v>2</v>
      </c>
      <c r="Q545" s="110"/>
      <c r="R545" s="108"/>
      <c r="T545" s="104"/>
    </row>
    <row r="546" spans="1:20" ht="15.75" customHeight="1" x14ac:dyDescent="0.25">
      <c r="A546" s="58">
        <v>1601</v>
      </c>
      <c r="B546" s="59"/>
      <c r="C546" s="59"/>
      <c r="D546" s="59"/>
      <c r="E546" s="59"/>
      <c r="F546" s="59"/>
      <c r="G546" s="59"/>
      <c r="H546" s="59"/>
      <c r="I546" s="59"/>
      <c r="J546" s="59">
        <v>1</v>
      </c>
      <c r="K546" s="144"/>
      <c r="L546" s="101"/>
      <c r="M546" s="102"/>
      <c r="N546" s="104"/>
      <c r="O546" s="108"/>
      <c r="P546" s="109">
        <v>1</v>
      </c>
      <c r="Q546" s="110"/>
      <c r="R546" s="108"/>
      <c r="T546" s="104"/>
    </row>
    <row r="547" spans="1:20" ht="15.75" customHeight="1" x14ac:dyDescent="0.25">
      <c r="A547" s="58">
        <v>1602</v>
      </c>
      <c r="B547" s="59"/>
      <c r="C547" s="59"/>
      <c r="D547" s="59"/>
      <c r="E547" s="59"/>
      <c r="F547" s="59"/>
      <c r="G547" s="59"/>
      <c r="H547" s="59"/>
      <c r="I547" s="59"/>
      <c r="J547" s="59"/>
      <c r="K547" s="144"/>
      <c r="L547" s="101"/>
      <c r="M547" s="102"/>
      <c r="N547" s="104"/>
      <c r="O547" s="102"/>
      <c r="P547" s="104"/>
      <c r="Q547" s="146"/>
      <c r="R547" s="108"/>
      <c r="T547" s="104"/>
    </row>
    <row r="548" spans="1:20" ht="15.75" customHeight="1" x14ac:dyDescent="0.25">
      <c r="A548" s="58">
        <v>1701</v>
      </c>
      <c r="B548" s="59"/>
      <c r="C548" s="59"/>
      <c r="D548" s="59"/>
      <c r="E548" s="59"/>
      <c r="F548" s="59"/>
      <c r="G548" s="59"/>
      <c r="H548" s="59"/>
      <c r="I548" s="59"/>
      <c r="J548" s="59"/>
      <c r="K548" s="144"/>
      <c r="L548" s="101"/>
      <c r="M548" s="102"/>
      <c r="N548" s="104"/>
      <c r="O548" s="191" t="s">
        <v>83</v>
      </c>
      <c r="P548" s="82">
        <v>46</v>
      </c>
      <c r="Q548" s="83">
        <f>K551</f>
        <v>48</v>
      </c>
      <c r="R548" s="193" t="s">
        <v>11</v>
      </c>
      <c r="T548" s="104"/>
    </row>
    <row r="549" spans="1:20" ht="15.75" customHeight="1" x14ac:dyDescent="0.25">
      <c r="A549" s="58">
        <v>1702</v>
      </c>
      <c r="B549" s="59"/>
      <c r="C549" s="59"/>
      <c r="D549" s="59"/>
      <c r="E549" s="59"/>
      <c r="F549" s="59"/>
      <c r="G549" s="59"/>
      <c r="H549" s="59"/>
      <c r="I549" s="59"/>
      <c r="J549" s="59"/>
      <c r="K549" s="144"/>
      <c r="L549" s="101"/>
      <c r="M549" s="102"/>
      <c r="N549" s="104"/>
      <c r="O549" s="192" t="s">
        <v>85</v>
      </c>
      <c r="P549" s="86">
        <f>IF(P548/B534=0,"",P548/B534)</f>
        <v>0.40707964601769914</v>
      </c>
      <c r="Q549" s="87">
        <f>IF(P548/Q548=0,"",P548/Q548)</f>
        <v>0.95833333333333337</v>
      </c>
      <c r="R549" s="194" t="s">
        <v>86</v>
      </c>
      <c r="T549" s="104"/>
    </row>
    <row r="550" spans="1:20" ht="15.75" customHeight="1" x14ac:dyDescent="0.25">
      <c r="A550" s="58">
        <v>1801</v>
      </c>
      <c r="B550" s="59"/>
      <c r="C550" s="59"/>
      <c r="D550" s="59"/>
      <c r="E550" s="59"/>
      <c r="F550" s="59"/>
      <c r="G550" s="59"/>
      <c r="H550" s="59"/>
      <c r="I550" s="59"/>
      <c r="J550" s="59"/>
      <c r="K550" s="144"/>
      <c r="L550" s="147"/>
      <c r="M550" s="148"/>
      <c r="N550" s="149"/>
      <c r="O550" s="90"/>
      <c r="P550" s="91"/>
      <c r="Q550" s="91"/>
      <c r="R550" s="113"/>
      <c r="T550" s="104"/>
    </row>
    <row r="551" spans="1:20" ht="18" customHeight="1" x14ac:dyDescent="0.25">
      <c r="A551" s="28"/>
      <c r="B551" s="280" t="s">
        <v>111</v>
      </c>
      <c r="C551" s="280"/>
      <c r="D551" s="280"/>
      <c r="E551" s="280"/>
      <c r="F551" s="280"/>
      <c r="G551" s="280"/>
      <c r="H551" s="280"/>
      <c r="I551" s="280"/>
      <c r="J551" s="280"/>
      <c r="K551" s="93">
        <f>SUM(K534:K547)</f>
        <v>48</v>
      </c>
      <c r="L551" s="94">
        <f>IF(SUM(K541:K542)=0,"",SUM(K541:K542)/B534)</f>
        <v>0.33628318584070799</v>
      </c>
      <c r="M551" s="94">
        <f>IF(K551=0,"",K551/B534)</f>
        <v>0.4247787610619469</v>
      </c>
      <c r="N551" s="94">
        <f>IF(K542=0,"",M551-L551)</f>
        <v>8.8495575221238909E-2</v>
      </c>
      <c r="O551" s="3"/>
      <c r="P551" s="29"/>
      <c r="Q551" s="22"/>
      <c r="R551" s="3"/>
      <c r="T551" s="104"/>
    </row>
    <row r="552" spans="1:20" ht="12.75" customHeight="1" x14ac:dyDescent="0.2">
      <c r="A552" s="28"/>
      <c r="B552" s="29"/>
      <c r="C552" s="29"/>
      <c r="D552" s="29"/>
      <c r="E552" s="29"/>
      <c r="F552" s="29"/>
      <c r="G552" s="29"/>
      <c r="H552" s="29"/>
      <c r="I552" s="29"/>
      <c r="J552" s="29"/>
      <c r="K552" s="184"/>
      <c r="L552" s="3"/>
      <c r="M552" s="3"/>
      <c r="N552" s="29"/>
      <c r="O552" s="3"/>
      <c r="P552" s="121"/>
      <c r="Q552" s="14"/>
      <c r="R552" s="3"/>
      <c r="S552" s="29"/>
      <c r="T552" s="29"/>
    </row>
    <row r="553" spans="1:20" ht="12.75" customHeight="1" x14ac:dyDescent="0.2">
      <c r="A553" s="28"/>
      <c r="B553" s="29"/>
      <c r="C553" s="29"/>
      <c r="D553" s="29"/>
      <c r="E553" s="29"/>
      <c r="F553" s="29"/>
      <c r="G553" s="29"/>
      <c r="H553" s="29"/>
      <c r="I553" s="29"/>
      <c r="J553" s="29"/>
      <c r="K553" s="184"/>
      <c r="L553" s="3"/>
      <c r="M553" s="3"/>
      <c r="N553" s="3"/>
      <c r="O553" s="3"/>
      <c r="P553" s="29"/>
      <c r="Q553" s="22"/>
      <c r="R553" s="3"/>
      <c r="S553" s="29"/>
      <c r="T553" s="29"/>
    </row>
    <row r="554" spans="1:20" ht="26.25" customHeight="1" x14ac:dyDescent="0.4">
      <c r="A554" s="2"/>
      <c r="B554" s="270" t="s">
        <v>99</v>
      </c>
      <c r="C554" s="271"/>
      <c r="D554" s="271"/>
      <c r="E554" s="271"/>
      <c r="F554" s="271"/>
      <c r="G554" s="271"/>
      <c r="H554" s="271"/>
      <c r="I554" s="271"/>
      <c r="J554" s="271"/>
      <c r="K554" s="179" t="s">
        <v>70</v>
      </c>
      <c r="L554" s="57"/>
      <c r="M554" s="57"/>
      <c r="N554" s="29"/>
      <c r="O554" s="3"/>
      <c r="P554" s="29"/>
      <c r="Q554" s="29"/>
      <c r="R554" s="29"/>
    </row>
    <row r="555" spans="1:20" ht="20.25" customHeight="1" x14ac:dyDescent="0.2">
      <c r="A555" s="272" t="s">
        <v>10</v>
      </c>
      <c r="B555" s="273" t="s">
        <v>100</v>
      </c>
      <c r="C555" s="274"/>
      <c r="D555" s="274"/>
      <c r="E555" s="274"/>
      <c r="F555" s="274"/>
      <c r="G555" s="274"/>
      <c r="H555" s="274"/>
      <c r="I555" s="274"/>
      <c r="J555" s="275"/>
      <c r="K555" s="276" t="s">
        <v>11</v>
      </c>
      <c r="L555" s="269" t="s">
        <v>3</v>
      </c>
      <c r="M555" s="269" t="s">
        <v>4</v>
      </c>
      <c r="N555" s="278" t="s">
        <v>5</v>
      </c>
      <c r="O555" s="269" t="s">
        <v>6</v>
      </c>
      <c r="P555" s="267" t="s">
        <v>7</v>
      </c>
      <c r="Q555" s="267" t="s">
        <v>8</v>
      </c>
      <c r="R555" s="269" t="s">
        <v>101</v>
      </c>
    </row>
    <row r="556" spans="1:20" ht="15.75" customHeight="1" x14ac:dyDescent="0.25">
      <c r="A556" s="268"/>
      <c r="B556" s="58" t="s">
        <v>102</v>
      </c>
      <c r="C556" s="58" t="s">
        <v>103</v>
      </c>
      <c r="D556" s="58" t="s">
        <v>104</v>
      </c>
      <c r="E556" s="58" t="s">
        <v>105</v>
      </c>
      <c r="F556" s="58" t="s">
        <v>106</v>
      </c>
      <c r="G556" s="58" t="s">
        <v>107</v>
      </c>
      <c r="H556" s="58" t="s">
        <v>108</v>
      </c>
      <c r="I556" s="58" t="s">
        <v>109</v>
      </c>
      <c r="J556" s="58" t="s">
        <v>110</v>
      </c>
      <c r="K556" s="277"/>
      <c r="L556" s="268"/>
      <c r="M556" s="268"/>
      <c r="N556" s="268"/>
      <c r="O556" s="268"/>
      <c r="P556" s="268"/>
      <c r="Q556" s="268"/>
      <c r="R556" s="268"/>
      <c r="T556" s="104"/>
    </row>
    <row r="557" spans="1:20" ht="15.75" customHeight="1" x14ac:dyDescent="0.25">
      <c r="A557" s="58">
        <v>1002</v>
      </c>
      <c r="B557" s="59">
        <v>144</v>
      </c>
      <c r="C557" s="59"/>
      <c r="D557" s="59"/>
      <c r="E557" s="59"/>
      <c r="F557" s="59"/>
      <c r="G557" s="59"/>
      <c r="H557" s="59"/>
      <c r="I557" s="59"/>
      <c r="J557" s="59"/>
      <c r="K557" s="144"/>
      <c r="L557" s="96"/>
      <c r="M557" s="97"/>
      <c r="N557" s="98"/>
      <c r="O557" s="62"/>
      <c r="P557" s="63">
        <f>B557</f>
        <v>144</v>
      </c>
      <c r="Q557" s="64"/>
      <c r="R557" s="62"/>
      <c r="T557" s="104"/>
    </row>
    <row r="558" spans="1:20" ht="15.75" customHeight="1" x14ac:dyDescent="0.25">
      <c r="A558" s="58">
        <v>1101</v>
      </c>
      <c r="B558" s="59"/>
      <c r="C558" s="59">
        <v>118</v>
      </c>
      <c r="D558" s="59"/>
      <c r="E558" s="59"/>
      <c r="F558" s="59"/>
      <c r="G558" s="59"/>
      <c r="H558" s="59"/>
      <c r="I558" s="59"/>
      <c r="J558" s="59"/>
      <c r="K558" s="144"/>
      <c r="L558" s="101"/>
      <c r="M558" s="102"/>
      <c r="N558" s="103"/>
      <c r="O558" s="67">
        <f>IF(C558=0,"",C558/B557)</f>
        <v>0.81944444444444442</v>
      </c>
      <c r="P558" s="68">
        <v>119</v>
      </c>
      <c r="Q558" s="69">
        <f t="shared" ref="Q558:Q565" si="99">IF(P558=0,"",P558/P557)</f>
        <v>0.82638888888888884</v>
      </c>
      <c r="R558" s="69">
        <f t="shared" ref="R558:R565" si="100">IF(P558=0,"",100%-Q558)</f>
        <v>0.17361111111111116</v>
      </c>
      <c r="T558" s="104"/>
    </row>
    <row r="559" spans="1:20" ht="15.75" customHeight="1" x14ac:dyDescent="0.25">
      <c r="A559" s="58">
        <v>1102</v>
      </c>
      <c r="B559" s="59"/>
      <c r="C559" s="59"/>
      <c r="D559" s="59">
        <v>99</v>
      </c>
      <c r="E559" s="59"/>
      <c r="F559" s="59"/>
      <c r="G559" s="59"/>
      <c r="H559" s="59"/>
      <c r="I559" s="59"/>
      <c r="J559" s="59"/>
      <c r="K559" s="144"/>
      <c r="L559" s="101"/>
      <c r="M559" s="102"/>
      <c r="N559" s="103"/>
      <c r="O559" s="67">
        <f>IF(D559=0,"",D559/C558)</f>
        <v>0.83898305084745761</v>
      </c>
      <c r="P559" s="68">
        <v>113</v>
      </c>
      <c r="Q559" s="69">
        <f t="shared" si="99"/>
        <v>0.94957983193277307</v>
      </c>
      <c r="R559" s="69">
        <f t="shared" si="100"/>
        <v>5.0420168067226934E-2</v>
      </c>
      <c r="T559" s="70">
        <f>P559/P557</f>
        <v>0.78472222222222221</v>
      </c>
    </row>
    <row r="560" spans="1:20" ht="15.75" customHeight="1" x14ac:dyDescent="0.25">
      <c r="A560" s="58">
        <v>1201</v>
      </c>
      <c r="B560" s="59"/>
      <c r="C560" s="59"/>
      <c r="D560" s="59"/>
      <c r="E560" s="59">
        <v>94</v>
      </c>
      <c r="F560" s="59"/>
      <c r="G560" s="59"/>
      <c r="H560" s="59"/>
      <c r="I560" s="59"/>
      <c r="J560" s="59"/>
      <c r="K560" s="144"/>
      <c r="L560" s="101"/>
      <c r="M560" s="102"/>
      <c r="N560" s="103"/>
      <c r="O560" s="67">
        <f>IF(E560=0,"",E560/D559)</f>
        <v>0.9494949494949495</v>
      </c>
      <c r="P560" s="68">
        <v>103</v>
      </c>
      <c r="Q560" s="69">
        <f t="shared" si="99"/>
        <v>0.91150442477876104</v>
      </c>
      <c r="R560" s="69">
        <f t="shared" si="100"/>
        <v>8.8495575221238965E-2</v>
      </c>
      <c r="T560" s="104"/>
    </row>
    <row r="561" spans="1:20" ht="15.75" customHeight="1" x14ac:dyDescent="0.25">
      <c r="A561" s="58">
        <v>1202</v>
      </c>
      <c r="B561" s="59"/>
      <c r="C561" s="59"/>
      <c r="D561" s="59"/>
      <c r="E561" s="59"/>
      <c r="F561" s="59">
        <v>89</v>
      </c>
      <c r="G561" s="59"/>
      <c r="H561" s="59"/>
      <c r="I561" s="59"/>
      <c r="J561" s="59"/>
      <c r="K561" s="144"/>
      <c r="L561" s="101"/>
      <c r="M561" s="102"/>
      <c r="N561" s="103"/>
      <c r="O561" s="67">
        <f>IF(F561=0,"",F561/E560)</f>
        <v>0.94680851063829785</v>
      </c>
      <c r="P561" s="68">
        <v>101</v>
      </c>
      <c r="Q561" s="69">
        <f t="shared" si="99"/>
        <v>0.98058252427184467</v>
      </c>
      <c r="R561" s="69">
        <f t="shared" si="100"/>
        <v>1.9417475728155331E-2</v>
      </c>
      <c r="T561" s="104"/>
    </row>
    <row r="562" spans="1:20" ht="15.75" customHeight="1" x14ac:dyDescent="0.25">
      <c r="A562" s="58">
        <v>1301</v>
      </c>
      <c r="B562" s="59"/>
      <c r="C562" s="59"/>
      <c r="D562" s="59"/>
      <c r="E562" s="59"/>
      <c r="F562" s="59"/>
      <c r="G562" s="59">
        <v>87</v>
      </c>
      <c r="H562" s="59"/>
      <c r="I562" s="59"/>
      <c r="J562" s="59"/>
      <c r="K562" s="144"/>
      <c r="L562" s="101"/>
      <c r="M562" s="102"/>
      <c r="N562" s="103"/>
      <c r="O562" s="67">
        <f>IF(G562=0,"",G562/F561)</f>
        <v>0.97752808988764039</v>
      </c>
      <c r="P562" s="68">
        <v>100</v>
      </c>
      <c r="Q562" s="69">
        <f t="shared" si="99"/>
        <v>0.99009900990099009</v>
      </c>
      <c r="R562" s="69">
        <f t="shared" si="100"/>
        <v>9.9009900990099098E-3</v>
      </c>
      <c r="T562" s="104"/>
    </row>
    <row r="563" spans="1:20" ht="15.75" customHeight="1" x14ac:dyDescent="0.25">
      <c r="A563" s="58">
        <v>1302</v>
      </c>
      <c r="B563" s="59"/>
      <c r="C563" s="59"/>
      <c r="D563" s="59"/>
      <c r="E563" s="59"/>
      <c r="F563" s="59"/>
      <c r="G563" s="59"/>
      <c r="H563" s="59">
        <v>86</v>
      </c>
      <c r="I563" s="59"/>
      <c r="J563" s="59"/>
      <c r="K563" s="144"/>
      <c r="L563" s="101"/>
      <c r="M563" s="102"/>
      <c r="N563" s="103"/>
      <c r="O563" s="67">
        <f>IF(H563=0,"",H563/G562)</f>
        <v>0.9885057471264368</v>
      </c>
      <c r="P563" s="68">
        <v>99</v>
      </c>
      <c r="Q563" s="69">
        <f t="shared" si="99"/>
        <v>0.99</v>
      </c>
      <c r="R563" s="69">
        <f t="shared" si="100"/>
        <v>1.0000000000000009E-2</v>
      </c>
      <c r="T563" s="104"/>
    </row>
    <row r="564" spans="1:20" ht="15.75" customHeight="1" x14ac:dyDescent="0.25">
      <c r="A564" s="58">
        <v>1401</v>
      </c>
      <c r="B564" s="59"/>
      <c r="C564" s="59"/>
      <c r="D564" s="59"/>
      <c r="E564" s="59"/>
      <c r="F564" s="59"/>
      <c r="G564" s="59"/>
      <c r="H564" s="59"/>
      <c r="I564" s="59">
        <v>83</v>
      </c>
      <c r="J564" s="59"/>
      <c r="K564" s="144"/>
      <c r="L564" s="101"/>
      <c r="M564" s="102"/>
      <c r="N564" s="103"/>
      <c r="O564" s="67">
        <f>IF(I564=0,"",I564/H563)</f>
        <v>0.96511627906976749</v>
      </c>
      <c r="P564" s="68">
        <v>97</v>
      </c>
      <c r="Q564" s="69">
        <f t="shared" si="99"/>
        <v>0.97979797979797978</v>
      </c>
      <c r="R564" s="69">
        <f t="shared" si="100"/>
        <v>2.0202020202020221E-2</v>
      </c>
      <c r="T564" s="104"/>
    </row>
    <row r="565" spans="1:20" ht="15.75" customHeight="1" x14ac:dyDescent="0.25">
      <c r="A565" s="58">
        <v>1402</v>
      </c>
      <c r="B565" s="59"/>
      <c r="C565" s="59"/>
      <c r="D565" s="59"/>
      <c r="E565" s="59"/>
      <c r="F565" s="59"/>
      <c r="G565" s="59"/>
      <c r="H565" s="59"/>
      <c r="I565" s="59"/>
      <c r="J565" s="59">
        <v>82</v>
      </c>
      <c r="K565" s="144">
        <v>56</v>
      </c>
      <c r="L565" s="101"/>
      <c r="M565" s="102"/>
      <c r="N565" s="103"/>
      <c r="O565" s="71">
        <f>IF(J565=0,"",J565/I564)</f>
        <v>0.98795180722891562</v>
      </c>
      <c r="P565" s="68">
        <v>97</v>
      </c>
      <c r="Q565" s="72">
        <f t="shared" si="99"/>
        <v>1</v>
      </c>
      <c r="R565" s="72">
        <f t="shared" si="100"/>
        <v>0</v>
      </c>
      <c r="T565" s="104"/>
    </row>
    <row r="566" spans="1:20" ht="15.75" customHeight="1" x14ac:dyDescent="0.25">
      <c r="A566" s="58">
        <v>1501</v>
      </c>
      <c r="B566" s="59"/>
      <c r="C566" s="59"/>
      <c r="D566" s="59"/>
      <c r="E566" s="59"/>
      <c r="F566" s="59"/>
      <c r="G566" s="59"/>
      <c r="H566" s="59"/>
      <c r="I566" s="59"/>
      <c r="J566" s="59">
        <v>18</v>
      </c>
      <c r="K566" s="144">
        <v>13</v>
      </c>
      <c r="L566" s="101"/>
      <c r="M566" s="102"/>
      <c r="N566" s="104"/>
      <c r="O566" s="105"/>
      <c r="P566" s="68">
        <v>24</v>
      </c>
      <c r="Q566" s="106"/>
      <c r="R566" s="107"/>
      <c r="T566" s="104"/>
    </row>
    <row r="567" spans="1:20" ht="15.75" customHeight="1" x14ac:dyDescent="0.25">
      <c r="A567" s="58">
        <v>1502</v>
      </c>
      <c r="B567" s="59"/>
      <c r="C567" s="59"/>
      <c r="D567" s="59"/>
      <c r="E567" s="59"/>
      <c r="F567" s="59"/>
      <c r="G567" s="59"/>
      <c r="H567" s="59"/>
      <c r="I567" s="59"/>
      <c r="J567" s="59">
        <v>6</v>
      </c>
      <c r="K567" s="144">
        <v>1</v>
      </c>
      <c r="L567" s="101"/>
      <c r="M567" s="102"/>
      <c r="N567" s="104"/>
      <c r="O567" s="108"/>
      <c r="P567" s="109">
        <v>10</v>
      </c>
      <c r="Q567" s="110"/>
      <c r="R567" s="108"/>
      <c r="T567" s="104"/>
    </row>
    <row r="568" spans="1:20" ht="15.75" customHeight="1" x14ac:dyDescent="0.25">
      <c r="A568" s="58">
        <v>1601</v>
      </c>
      <c r="B568" s="59"/>
      <c r="C568" s="59"/>
      <c r="D568" s="59"/>
      <c r="E568" s="59"/>
      <c r="F568" s="59"/>
      <c r="G568" s="59"/>
      <c r="H568" s="59"/>
      <c r="I568" s="59"/>
      <c r="J568" s="59">
        <v>7</v>
      </c>
      <c r="K568" s="144">
        <v>6</v>
      </c>
      <c r="L568" s="101"/>
      <c r="M568" s="102"/>
      <c r="N568" s="104"/>
      <c r="O568" s="108"/>
      <c r="P568" s="109">
        <v>7</v>
      </c>
      <c r="Q568" s="110"/>
      <c r="R568" s="108"/>
      <c r="T568" s="104"/>
    </row>
    <row r="569" spans="1:20" ht="15.75" customHeight="1" x14ac:dyDescent="0.25">
      <c r="A569" s="58">
        <v>1602</v>
      </c>
      <c r="B569" s="59"/>
      <c r="C569" s="59"/>
      <c r="D569" s="59"/>
      <c r="E569" s="59"/>
      <c r="F569" s="59"/>
      <c r="G569" s="59"/>
      <c r="H569" s="59"/>
      <c r="I569" s="59"/>
      <c r="J569" s="59">
        <v>1</v>
      </c>
      <c r="K569" s="144">
        <v>1</v>
      </c>
      <c r="L569" s="101"/>
      <c r="M569" s="102"/>
      <c r="N569" s="104"/>
      <c r="O569" s="108"/>
      <c r="P569" s="109">
        <v>1</v>
      </c>
      <c r="Q569" s="110"/>
      <c r="R569" s="108"/>
      <c r="T569" s="104"/>
    </row>
    <row r="570" spans="1:20" ht="15.75" customHeight="1" x14ac:dyDescent="0.25">
      <c r="A570" s="58">
        <v>1701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144"/>
      <c r="L570" s="101"/>
      <c r="M570" s="102"/>
      <c r="N570" s="104"/>
      <c r="O570" s="102"/>
      <c r="P570" s="104"/>
      <c r="Q570" s="146"/>
      <c r="R570" s="108"/>
      <c r="T570" s="104"/>
    </row>
    <row r="571" spans="1:20" ht="15.75" customHeight="1" x14ac:dyDescent="0.25">
      <c r="A571" s="58">
        <v>1702</v>
      </c>
      <c r="B571" s="59"/>
      <c r="C571" s="59"/>
      <c r="D571" s="59"/>
      <c r="E571" s="59"/>
      <c r="F571" s="59"/>
      <c r="G571" s="59"/>
      <c r="H571" s="59"/>
      <c r="I571" s="59"/>
      <c r="J571" s="59"/>
      <c r="K571" s="144"/>
      <c r="L571" s="101"/>
      <c r="M571" s="102"/>
      <c r="N571" s="104"/>
      <c r="O571" s="191" t="s">
        <v>83</v>
      </c>
      <c r="P571" s="82">
        <v>77</v>
      </c>
      <c r="Q571" s="83">
        <f>K574</f>
        <v>77</v>
      </c>
      <c r="R571" s="193" t="s">
        <v>11</v>
      </c>
      <c r="T571" s="104"/>
    </row>
    <row r="572" spans="1:20" ht="15.75" customHeight="1" x14ac:dyDescent="0.25">
      <c r="A572" s="58">
        <v>1801</v>
      </c>
      <c r="B572" s="59"/>
      <c r="C572" s="59"/>
      <c r="D572" s="59"/>
      <c r="E572" s="59"/>
      <c r="F572" s="59"/>
      <c r="G572" s="59"/>
      <c r="H572" s="59"/>
      <c r="I572" s="59"/>
      <c r="J572" s="59"/>
      <c r="K572" s="144"/>
      <c r="L572" s="101"/>
      <c r="M572" s="102"/>
      <c r="N572" s="104"/>
      <c r="O572" s="192" t="s">
        <v>85</v>
      </c>
      <c r="P572" s="86">
        <f>IF(P571/B557=0,"",P571/B557)</f>
        <v>0.53472222222222221</v>
      </c>
      <c r="Q572" s="87">
        <f>IF(P571/Q571=0,"",P571/Q571)</f>
        <v>1</v>
      </c>
      <c r="R572" s="194" t="s">
        <v>86</v>
      </c>
      <c r="T572" s="104"/>
    </row>
    <row r="573" spans="1:20" ht="15.75" customHeight="1" x14ac:dyDescent="0.25">
      <c r="A573" s="58">
        <v>1802</v>
      </c>
      <c r="B573" s="59"/>
      <c r="C573" s="59"/>
      <c r="D573" s="59"/>
      <c r="E573" s="59"/>
      <c r="F573" s="59"/>
      <c r="G573" s="59"/>
      <c r="H573" s="59"/>
      <c r="I573" s="59"/>
      <c r="J573" s="59"/>
      <c r="K573" s="144"/>
      <c r="L573" s="147"/>
      <c r="M573" s="148"/>
      <c r="N573" s="149"/>
      <c r="O573" s="90"/>
      <c r="P573" s="91"/>
      <c r="Q573" s="91"/>
      <c r="R573" s="113"/>
      <c r="T573" s="104"/>
    </row>
    <row r="574" spans="1:20" ht="18" customHeight="1" x14ac:dyDescent="0.25">
      <c r="A574" s="28"/>
      <c r="B574" s="280" t="s">
        <v>111</v>
      </c>
      <c r="C574" s="280"/>
      <c r="D574" s="280"/>
      <c r="E574" s="280"/>
      <c r="F574" s="280"/>
      <c r="G574" s="280"/>
      <c r="H574" s="280"/>
      <c r="I574" s="280"/>
      <c r="J574" s="280"/>
      <c r="K574" s="93">
        <f>SUM(K557:K570)</f>
        <v>77</v>
      </c>
      <c r="L574" s="94">
        <f>IF(SUM(K564:K565)=0,"",SUM(K564:K565)/B557)</f>
        <v>0.3888888888888889</v>
      </c>
      <c r="M574" s="94">
        <f>IF(K574=0,"",K574/B557)</f>
        <v>0.53472222222222221</v>
      </c>
      <c r="N574" s="94">
        <f>IF(K565=0,"",M574-L574)</f>
        <v>0.14583333333333331</v>
      </c>
      <c r="O574" s="3"/>
      <c r="P574" s="29"/>
      <c r="Q574" s="22"/>
      <c r="R574" s="3"/>
      <c r="T574" s="104"/>
    </row>
    <row r="575" spans="1:20" ht="12.75" customHeight="1" x14ac:dyDescent="0.2">
      <c r="A575" s="28"/>
      <c r="B575" s="29"/>
      <c r="C575" s="29"/>
      <c r="D575" s="29"/>
      <c r="E575" s="29"/>
      <c r="F575" s="29"/>
      <c r="G575" s="29"/>
      <c r="H575" s="29"/>
      <c r="I575" s="29"/>
      <c r="J575" s="29"/>
      <c r="K575" s="184"/>
      <c r="L575" s="3"/>
      <c r="M575" s="3"/>
      <c r="N575" s="29"/>
      <c r="O575" s="3"/>
      <c r="P575" s="29"/>
      <c r="Q575" s="22"/>
      <c r="R575" s="3"/>
      <c r="S575" s="29"/>
      <c r="T575" s="37"/>
    </row>
    <row r="576" spans="1:20" ht="12.75" customHeight="1" x14ac:dyDescent="0.2">
      <c r="A576" s="28"/>
      <c r="B576" s="29"/>
      <c r="C576" s="29"/>
      <c r="D576" s="29"/>
      <c r="E576" s="29"/>
      <c r="F576" s="29"/>
      <c r="G576" s="29"/>
      <c r="H576" s="29"/>
      <c r="I576" s="29"/>
      <c r="J576" s="29"/>
      <c r="K576" s="184"/>
      <c r="L576" s="3"/>
      <c r="M576" s="3"/>
      <c r="N576" s="29"/>
      <c r="O576" s="3"/>
      <c r="P576" s="29"/>
      <c r="Q576" s="22"/>
      <c r="R576" s="3"/>
      <c r="S576" s="29"/>
      <c r="T576" s="37"/>
    </row>
    <row r="577" spans="1:20" ht="26.25" customHeight="1" x14ac:dyDescent="0.4">
      <c r="A577" s="2"/>
      <c r="B577" s="270" t="s">
        <v>99</v>
      </c>
      <c r="C577" s="271"/>
      <c r="D577" s="271"/>
      <c r="E577" s="271"/>
      <c r="F577" s="271"/>
      <c r="G577" s="271"/>
      <c r="H577" s="271"/>
      <c r="I577" s="271"/>
      <c r="J577" s="271"/>
      <c r="K577" s="179" t="s">
        <v>73</v>
      </c>
      <c r="L577" s="57"/>
      <c r="M577" s="57"/>
      <c r="N577" s="29"/>
      <c r="O577" s="3"/>
      <c r="P577" s="29"/>
      <c r="Q577" s="29"/>
      <c r="R577" s="29"/>
    </row>
    <row r="578" spans="1:20" ht="20.25" customHeight="1" x14ac:dyDescent="0.2">
      <c r="A578" s="272" t="s">
        <v>10</v>
      </c>
      <c r="B578" s="273" t="s">
        <v>100</v>
      </c>
      <c r="C578" s="274"/>
      <c r="D578" s="274"/>
      <c r="E578" s="274"/>
      <c r="F578" s="274"/>
      <c r="G578" s="274"/>
      <c r="H578" s="274"/>
      <c r="I578" s="274"/>
      <c r="J578" s="275"/>
      <c r="K578" s="276" t="s">
        <v>11</v>
      </c>
      <c r="L578" s="269" t="s">
        <v>3</v>
      </c>
      <c r="M578" s="269" t="s">
        <v>4</v>
      </c>
      <c r="N578" s="278" t="s">
        <v>5</v>
      </c>
      <c r="O578" s="269" t="s">
        <v>6</v>
      </c>
      <c r="P578" s="267" t="s">
        <v>7</v>
      </c>
      <c r="Q578" s="267" t="s">
        <v>8</v>
      </c>
      <c r="R578" s="269" t="s">
        <v>101</v>
      </c>
    </row>
    <row r="579" spans="1:20" ht="15.75" customHeight="1" x14ac:dyDescent="0.25">
      <c r="A579" s="268"/>
      <c r="B579" s="58" t="s">
        <v>102</v>
      </c>
      <c r="C579" s="58" t="s">
        <v>103</v>
      </c>
      <c r="D579" s="58" t="s">
        <v>104</v>
      </c>
      <c r="E579" s="58" t="s">
        <v>105</v>
      </c>
      <c r="F579" s="58" t="s">
        <v>106</v>
      </c>
      <c r="G579" s="58" t="s">
        <v>107</v>
      </c>
      <c r="H579" s="58" t="s">
        <v>108</v>
      </c>
      <c r="I579" s="58" t="s">
        <v>109</v>
      </c>
      <c r="J579" s="58" t="s">
        <v>110</v>
      </c>
      <c r="K579" s="277"/>
      <c r="L579" s="268"/>
      <c r="M579" s="268"/>
      <c r="N579" s="268"/>
      <c r="O579" s="268"/>
      <c r="P579" s="268"/>
      <c r="Q579" s="268"/>
      <c r="R579" s="268"/>
      <c r="T579" s="104"/>
    </row>
    <row r="580" spans="1:20" ht="15.75" customHeight="1" x14ac:dyDescent="0.25">
      <c r="A580" s="58">
        <v>1101</v>
      </c>
      <c r="B580" s="59">
        <v>136</v>
      </c>
      <c r="C580" s="59"/>
      <c r="D580" s="59"/>
      <c r="E580" s="59"/>
      <c r="F580" s="59"/>
      <c r="G580" s="59"/>
      <c r="H580" s="59"/>
      <c r="I580" s="59"/>
      <c r="J580" s="59"/>
      <c r="K580" s="144"/>
      <c r="L580" s="96"/>
      <c r="M580" s="97"/>
      <c r="N580" s="98"/>
      <c r="O580" s="62"/>
      <c r="P580" s="63">
        <f>B580</f>
        <v>136</v>
      </c>
      <c r="Q580" s="64"/>
      <c r="R580" s="62"/>
      <c r="T580" s="104"/>
    </row>
    <row r="581" spans="1:20" ht="15.75" customHeight="1" x14ac:dyDescent="0.25">
      <c r="A581" s="58">
        <v>1102</v>
      </c>
      <c r="B581" s="59"/>
      <c r="C581" s="59">
        <v>82</v>
      </c>
      <c r="D581" s="59"/>
      <c r="E581" s="59"/>
      <c r="F581" s="59"/>
      <c r="G581" s="59"/>
      <c r="H581" s="59"/>
      <c r="I581" s="59"/>
      <c r="J581" s="59"/>
      <c r="K581" s="144"/>
      <c r="L581" s="101"/>
      <c r="M581" s="102"/>
      <c r="N581" s="103"/>
      <c r="O581" s="67">
        <f>IF(C581=0,"",C581/B580)</f>
        <v>0.6029411764705882</v>
      </c>
      <c r="P581" s="68">
        <v>82</v>
      </c>
      <c r="Q581" s="69">
        <f t="shared" ref="Q581:Q588" si="101">IF(P581=0,"",P581/P580)</f>
        <v>0.6029411764705882</v>
      </c>
      <c r="R581" s="69">
        <f t="shared" ref="R581:R588" si="102">IF(P581=0,"",100%-Q581)</f>
        <v>0.3970588235294118</v>
      </c>
      <c r="T581" s="104"/>
    </row>
    <row r="582" spans="1:20" ht="15.75" customHeight="1" x14ac:dyDescent="0.25">
      <c r="A582" s="58">
        <v>1201</v>
      </c>
      <c r="B582" s="59"/>
      <c r="C582" s="59"/>
      <c r="D582" s="59">
        <v>60</v>
      </c>
      <c r="E582" s="59"/>
      <c r="F582" s="59"/>
      <c r="G582" s="59"/>
      <c r="H582" s="59"/>
      <c r="I582" s="59"/>
      <c r="J582" s="59"/>
      <c r="K582" s="144"/>
      <c r="L582" s="101"/>
      <c r="M582" s="102"/>
      <c r="N582" s="103"/>
      <c r="O582" s="67">
        <f>IF(D582=0,"",D582/C581)</f>
        <v>0.73170731707317072</v>
      </c>
      <c r="P582" s="68">
        <v>75</v>
      </c>
      <c r="Q582" s="69">
        <f t="shared" si="101"/>
        <v>0.91463414634146345</v>
      </c>
      <c r="R582" s="69">
        <f t="shared" si="102"/>
        <v>8.536585365853655E-2</v>
      </c>
      <c r="T582" s="70">
        <f>P582/P580</f>
        <v>0.55147058823529416</v>
      </c>
    </row>
    <row r="583" spans="1:20" ht="15.75" customHeight="1" x14ac:dyDescent="0.25">
      <c r="A583" s="58">
        <v>1202</v>
      </c>
      <c r="B583" s="59"/>
      <c r="C583" s="59"/>
      <c r="D583" s="59"/>
      <c r="E583" s="59">
        <v>56</v>
      </c>
      <c r="F583" s="59"/>
      <c r="G583" s="59"/>
      <c r="H583" s="59"/>
      <c r="I583" s="59"/>
      <c r="J583" s="59"/>
      <c r="K583" s="144"/>
      <c r="L583" s="101"/>
      <c r="M583" s="102"/>
      <c r="N583" s="103"/>
      <c r="O583" s="67">
        <f>IF(E583=0,"",E583/D582)</f>
        <v>0.93333333333333335</v>
      </c>
      <c r="P583" s="68">
        <v>72</v>
      </c>
      <c r="Q583" s="69">
        <f t="shared" si="101"/>
        <v>0.96</v>
      </c>
      <c r="R583" s="69">
        <f t="shared" si="102"/>
        <v>4.0000000000000036E-2</v>
      </c>
      <c r="T583" s="104"/>
    </row>
    <row r="584" spans="1:20" ht="15.75" customHeight="1" x14ac:dyDescent="0.25">
      <c r="A584" s="58">
        <v>1301</v>
      </c>
      <c r="B584" s="59"/>
      <c r="C584" s="59"/>
      <c r="D584" s="59"/>
      <c r="E584" s="59"/>
      <c r="F584" s="59">
        <v>49</v>
      </c>
      <c r="G584" s="59"/>
      <c r="H584" s="59"/>
      <c r="I584" s="59"/>
      <c r="J584" s="59"/>
      <c r="K584" s="144"/>
      <c r="L584" s="101"/>
      <c r="M584" s="102"/>
      <c r="N584" s="103"/>
      <c r="O584" s="67">
        <f>IF(F584=0,"",F584/E583)</f>
        <v>0.875</v>
      </c>
      <c r="P584" s="68">
        <v>68</v>
      </c>
      <c r="Q584" s="69">
        <f t="shared" si="101"/>
        <v>0.94444444444444442</v>
      </c>
      <c r="R584" s="69">
        <f t="shared" si="102"/>
        <v>5.555555555555558E-2</v>
      </c>
      <c r="T584" s="104"/>
    </row>
    <row r="585" spans="1:20" ht="15.75" customHeight="1" x14ac:dyDescent="0.25">
      <c r="A585" s="58">
        <v>1302</v>
      </c>
      <c r="B585" s="59"/>
      <c r="C585" s="59"/>
      <c r="D585" s="59"/>
      <c r="E585" s="59"/>
      <c r="F585" s="59"/>
      <c r="G585" s="59">
        <v>43</v>
      </c>
      <c r="H585" s="59"/>
      <c r="I585" s="59"/>
      <c r="J585" s="59"/>
      <c r="K585" s="144"/>
      <c r="L585" s="101"/>
      <c r="M585" s="102"/>
      <c r="N585" s="103"/>
      <c r="O585" s="67">
        <f>IF(G585=0,"",G585/F584)</f>
        <v>0.87755102040816324</v>
      </c>
      <c r="P585" s="68">
        <v>67</v>
      </c>
      <c r="Q585" s="69">
        <f t="shared" si="101"/>
        <v>0.98529411764705888</v>
      </c>
      <c r="R585" s="69">
        <f t="shared" si="102"/>
        <v>1.4705882352941124E-2</v>
      </c>
      <c r="T585" s="104"/>
    </row>
    <row r="586" spans="1:20" ht="15.75" customHeight="1" x14ac:dyDescent="0.25">
      <c r="A586" s="58">
        <v>1401</v>
      </c>
      <c r="B586" s="59"/>
      <c r="C586" s="59"/>
      <c r="D586" s="59"/>
      <c r="E586" s="59"/>
      <c r="F586" s="59"/>
      <c r="G586" s="59"/>
      <c r="H586" s="59">
        <v>43</v>
      </c>
      <c r="I586" s="59"/>
      <c r="J586" s="59"/>
      <c r="K586" s="144"/>
      <c r="L586" s="101"/>
      <c r="M586" s="102"/>
      <c r="N586" s="103"/>
      <c r="O586" s="67">
        <f>IF(H586=0,"",H586/G585)</f>
        <v>1</v>
      </c>
      <c r="P586" s="68">
        <v>67</v>
      </c>
      <c r="Q586" s="69">
        <f t="shared" si="101"/>
        <v>1</v>
      </c>
      <c r="R586" s="69">
        <f t="shared" si="102"/>
        <v>0</v>
      </c>
      <c r="T586" s="104"/>
    </row>
    <row r="587" spans="1:20" ht="15.75" customHeight="1" x14ac:dyDescent="0.25">
      <c r="A587" s="58">
        <v>1402</v>
      </c>
      <c r="B587" s="59"/>
      <c r="C587" s="59"/>
      <c r="D587" s="59"/>
      <c r="E587" s="59"/>
      <c r="F587" s="59"/>
      <c r="G587" s="59"/>
      <c r="H587" s="59"/>
      <c r="I587" s="59">
        <v>42</v>
      </c>
      <c r="J587" s="59"/>
      <c r="K587" s="144"/>
      <c r="L587" s="101"/>
      <c r="M587" s="102"/>
      <c r="N587" s="103"/>
      <c r="O587" s="67">
        <f>IF(I587=0,"",I587/H586)</f>
        <v>0.97674418604651159</v>
      </c>
      <c r="P587" s="68">
        <v>65</v>
      </c>
      <c r="Q587" s="69">
        <f t="shared" si="101"/>
        <v>0.97014925373134331</v>
      </c>
      <c r="R587" s="69">
        <f t="shared" si="102"/>
        <v>2.9850746268656692E-2</v>
      </c>
      <c r="T587" s="104"/>
    </row>
    <row r="588" spans="1:20" ht="15.75" customHeight="1" x14ac:dyDescent="0.25">
      <c r="A588" s="58">
        <v>1501</v>
      </c>
      <c r="B588" s="59"/>
      <c r="C588" s="59"/>
      <c r="D588" s="59"/>
      <c r="E588" s="59"/>
      <c r="F588" s="59"/>
      <c r="G588" s="59"/>
      <c r="H588" s="59"/>
      <c r="I588" s="59"/>
      <c r="J588" s="59">
        <v>42</v>
      </c>
      <c r="K588" s="144">
        <v>31</v>
      </c>
      <c r="L588" s="101"/>
      <c r="M588" s="102"/>
      <c r="N588" s="103"/>
      <c r="O588" s="71">
        <f>IF(J588=0,"",J588/I587)</f>
        <v>1</v>
      </c>
      <c r="P588" s="68">
        <v>63</v>
      </c>
      <c r="Q588" s="72">
        <f t="shared" si="101"/>
        <v>0.96923076923076923</v>
      </c>
      <c r="R588" s="72">
        <f t="shared" si="102"/>
        <v>3.0769230769230771E-2</v>
      </c>
      <c r="T588" s="104"/>
    </row>
    <row r="589" spans="1:20" ht="15.75" customHeight="1" x14ac:dyDescent="0.25">
      <c r="A589" s="58">
        <v>1502</v>
      </c>
      <c r="B589" s="59"/>
      <c r="C589" s="59"/>
      <c r="D589" s="59"/>
      <c r="E589" s="59"/>
      <c r="F589" s="59"/>
      <c r="G589" s="59"/>
      <c r="H589" s="59"/>
      <c r="I589" s="59"/>
      <c r="J589" s="59">
        <v>24</v>
      </c>
      <c r="K589" s="144">
        <v>16</v>
      </c>
      <c r="L589" s="101"/>
      <c r="M589" s="102"/>
      <c r="N589" s="104"/>
      <c r="O589" s="105"/>
      <c r="P589" s="68">
        <v>29</v>
      </c>
      <c r="Q589" s="106"/>
      <c r="R589" s="107"/>
      <c r="T589" s="104"/>
    </row>
    <row r="590" spans="1:20" ht="15.75" customHeight="1" x14ac:dyDescent="0.25">
      <c r="A590" s="58">
        <v>1601</v>
      </c>
      <c r="B590" s="59"/>
      <c r="C590" s="59"/>
      <c r="D590" s="59"/>
      <c r="E590" s="59"/>
      <c r="F590" s="59"/>
      <c r="G590" s="59"/>
      <c r="H590" s="59"/>
      <c r="I590" s="59"/>
      <c r="J590" s="59">
        <v>10</v>
      </c>
      <c r="K590" s="144">
        <v>8</v>
      </c>
      <c r="L590" s="101"/>
      <c r="M590" s="102"/>
      <c r="N590" s="104"/>
      <c r="O590" s="108"/>
      <c r="P590" s="109">
        <v>10</v>
      </c>
      <c r="Q590" s="110"/>
      <c r="R590" s="108"/>
      <c r="T590" s="104"/>
    </row>
    <row r="591" spans="1:20" ht="15.75" customHeight="1" x14ac:dyDescent="0.25">
      <c r="A591" s="58">
        <v>1602</v>
      </c>
      <c r="B591" s="59"/>
      <c r="C591" s="59"/>
      <c r="D591" s="59"/>
      <c r="E591" s="59"/>
      <c r="F591" s="59"/>
      <c r="G591" s="59"/>
      <c r="H591" s="59"/>
      <c r="I591" s="59"/>
      <c r="J591" s="59">
        <v>2</v>
      </c>
      <c r="K591" s="144"/>
      <c r="L591" s="101"/>
      <c r="M591" s="102"/>
      <c r="N591" s="104"/>
      <c r="O591" s="108"/>
      <c r="P591" s="109">
        <v>2</v>
      </c>
      <c r="Q591" s="110"/>
      <c r="R591" s="108"/>
      <c r="T591" s="104"/>
    </row>
    <row r="592" spans="1:20" ht="15.75" customHeight="1" x14ac:dyDescent="0.25">
      <c r="A592" s="58">
        <v>1701</v>
      </c>
      <c r="B592" s="59"/>
      <c r="C592" s="59"/>
      <c r="D592" s="59"/>
      <c r="E592" s="59"/>
      <c r="F592" s="59"/>
      <c r="G592" s="59"/>
      <c r="H592" s="59"/>
      <c r="I592" s="59"/>
      <c r="J592" s="59"/>
      <c r="K592" s="144"/>
      <c r="L592" s="101"/>
      <c r="M592" s="102"/>
      <c r="N592" s="104"/>
      <c r="O592" s="108"/>
      <c r="P592" s="109"/>
      <c r="Q592" s="110"/>
      <c r="R592" s="108"/>
      <c r="T592" s="104"/>
    </row>
    <row r="593" spans="1:20" ht="15.75" customHeight="1" x14ac:dyDescent="0.25">
      <c r="A593" s="58">
        <v>1702</v>
      </c>
      <c r="B593" s="59"/>
      <c r="C593" s="59"/>
      <c r="D593" s="59"/>
      <c r="E593" s="59"/>
      <c r="F593" s="59"/>
      <c r="G593" s="59"/>
      <c r="H593" s="59"/>
      <c r="I593" s="59"/>
      <c r="J593" s="59"/>
      <c r="K593" s="144"/>
      <c r="L593" s="101"/>
      <c r="M593" s="102"/>
      <c r="N593" s="104"/>
      <c r="O593" s="102"/>
      <c r="P593" s="104"/>
      <c r="Q593" s="146"/>
      <c r="R593" s="108"/>
      <c r="T593" s="104"/>
    </row>
    <row r="594" spans="1:20" ht="15.75" customHeight="1" x14ac:dyDescent="0.25">
      <c r="A594" s="58">
        <v>1801</v>
      </c>
      <c r="B594" s="59"/>
      <c r="C594" s="59"/>
      <c r="D594" s="59"/>
      <c r="E594" s="59"/>
      <c r="F594" s="59"/>
      <c r="G594" s="59"/>
      <c r="H594" s="59"/>
      <c r="I594" s="59"/>
      <c r="J594" s="59"/>
      <c r="K594" s="144"/>
      <c r="L594" s="101"/>
      <c r="M594" s="102"/>
      <c r="N594" s="104"/>
      <c r="O594" s="191" t="s">
        <v>83</v>
      </c>
      <c r="P594" s="82">
        <v>54</v>
      </c>
      <c r="Q594" s="83">
        <f>IF(SUM(K587:K590)=0,"",SUM(K587:K590))</f>
        <v>55</v>
      </c>
      <c r="R594" s="193" t="s">
        <v>11</v>
      </c>
      <c r="T594" s="104"/>
    </row>
    <row r="595" spans="1:20" ht="15.75" customHeight="1" x14ac:dyDescent="0.25">
      <c r="A595" s="58">
        <v>1802</v>
      </c>
      <c r="B595" s="59"/>
      <c r="C595" s="59"/>
      <c r="D595" s="59"/>
      <c r="E595" s="59"/>
      <c r="F595" s="59"/>
      <c r="G595" s="59"/>
      <c r="H595" s="59"/>
      <c r="I595" s="59"/>
      <c r="J595" s="59"/>
      <c r="K595" s="144"/>
      <c r="L595" s="101"/>
      <c r="M595" s="102"/>
      <c r="N595" s="104"/>
      <c r="O595" s="192" t="s">
        <v>85</v>
      </c>
      <c r="P595" s="86">
        <f>IF(P594/B580=0,"",P594/B580)</f>
        <v>0.39705882352941174</v>
      </c>
      <c r="Q595" s="87">
        <f>IF(P594/Q594=0,"",P594/Q594)</f>
        <v>0.98181818181818181</v>
      </c>
      <c r="R595" s="194" t="s">
        <v>86</v>
      </c>
      <c r="T595" s="104"/>
    </row>
    <row r="596" spans="1:20" ht="15.75" x14ac:dyDescent="0.25">
      <c r="A596" s="58">
        <v>1901</v>
      </c>
      <c r="B596" s="59"/>
      <c r="C596" s="59"/>
      <c r="D596" s="59"/>
      <c r="E596" s="59"/>
      <c r="F596" s="59"/>
      <c r="G596" s="59"/>
      <c r="H596" s="59"/>
      <c r="I596" s="59"/>
      <c r="J596" s="59"/>
      <c r="K596" s="144"/>
      <c r="L596" s="147"/>
      <c r="M596" s="148"/>
      <c r="N596" s="149"/>
      <c r="O596" s="90"/>
      <c r="P596" s="91"/>
      <c r="Q596" s="91"/>
      <c r="R596" s="113"/>
      <c r="T596" s="104"/>
    </row>
    <row r="597" spans="1:20" ht="18" customHeight="1" x14ac:dyDescent="0.25">
      <c r="A597" s="28"/>
      <c r="B597" s="280" t="s">
        <v>111</v>
      </c>
      <c r="C597" s="280"/>
      <c r="D597" s="280"/>
      <c r="E597" s="280"/>
      <c r="F597" s="280"/>
      <c r="G597" s="280"/>
      <c r="H597" s="280"/>
      <c r="I597" s="280"/>
      <c r="J597" s="280"/>
      <c r="K597" s="93">
        <f>SUM(K580:K593)</f>
        <v>55</v>
      </c>
      <c r="L597" s="94">
        <f>IF(SUM(K587:K588)=0,"",SUM(K587:K588)/B580)</f>
        <v>0.22794117647058823</v>
      </c>
      <c r="M597" s="94">
        <f>IF(K597=0,"",K597/B580)</f>
        <v>0.40441176470588236</v>
      </c>
      <c r="N597" s="94">
        <f>IF(K588=0,"",M597-L597)</f>
        <v>0.17647058823529413</v>
      </c>
      <c r="O597" s="3"/>
      <c r="P597" s="29"/>
      <c r="Q597" s="22"/>
      <c r="R597" s="3"/>
      <c r="T597" s="104"/>
    </row>
    <row r="598" spans="1:20" ht="12.75" customHeight="1" x14ac:dyDescent="0.2">
      <c r="A598" s="28"/>
      <c r="B598" s="29"/>
      <c r="C598" s="29"/>
      <c r="D598" s="29"/>
      <c r="E598" s="29"/>
      <c r="F598" s="29"/>
      <c r="G598" s="29"/>
      <c r="H598" s="29"/>
      <c r="I598" s="29"/>
      <c r="J598" s="29"/>
      <c r="K598" s="184"/>
      <c r="L598" s="3"/>
      <c r="M598" s="3"/>
      <c r="N598" s="29"/>
      <c r="O598" s="3"/>
      <c r="P598" s="29"/>
      <c r="Q598" s="22"/>
      <c r="R598" s="3"/>
      <c r="S598" s="29"/>
      <c r="T598" s="22"/>
    </row>
    <row r="599" spans="1:20" ht="12.75" customHeight="1" x14ac:dyDescent="0.2">
      <c r="A599" s="28"/>
      <c r="B599" s="29"/>
      <c r="C599" s="29"/>
      <c r="D599" s="29"/>
      <c r="E599" s="29"/>
      <c r="F599" s="29"/>
      <c r="G599" s="29"/>
      <c r="H599" s="29"/>
      <c r="I599" s="29"/>
      <c r="J599" s="29"/>
      <c r="K599" s="184"/>
      <c r="L599" s="3"/>
      <c r="M599" s="3"/>
      <c r="N599" s="29"/>
      <c r="O599" s="3"/>
      <c r="P599" s="29"/>
      <c r="Q599" s="22"/>
      <c r="R599" s="3"/>
      <c r="S599" s="29"/>
      <c r="T599" s="22"/>
    </row>
    <row r="600" spans="1:20" ht="26.25" customHeight="1" x14ac:dyDescent="0.4">
      <c r="A600" s="2"/>
      <c r="B600" s="270" t="s">
        <v>99</v>
      </c>
      <c r="C600" s="271"/>
      <c r="D600" s="271"/>
      <c r="E600" s="271"/>
      <c r="F600" s="271"/>
      <c r="G600" s="271"/>
      <c r="H600" s="271"/>
      <c r="I600" s="271"/>
      <c r="J600" s="271"/>
      <c r="K600" s="179" t="s">
        <v>76</v>
      </c>
      <c r="L600" s="57"/>
      <c r="M600" s="57"/>
      <c r="N600" s="29"/>
      <c r="O600" s="3"/>
      <c r="P600" s="29"/>
      <c r="Q600" s="29"/>
      <c r="R600" s="29"/>
    </row>
    <row r="601" spans="1:20" ht="20.25" customHeight="1" x14ac:dyDescent="0.2">
      <c r="A601" s="272" t="s">
        <v>10</v>
      </c>
      <c r="B601" s="273" t="s">
        <v>100</v>
      </c>
      <c r="C601" s="274"/>
      <c r="D601" s="274"/>
      <c r="E601" s="274"/>
      <c r="F601" s="274"/>
      <c r="G601" s="274"/>
      <c r="H601" s="274"/>
      <c r="I601" s="274"/>
      <c r="J601" s="275"/>
      <c r="K601" s="276" t="s">
        <v>11</v>
      </c>
      <c r="L601" s="269" t="s">
        <v>3</v>
      </c>
      <c r="M601" s="269" t="s">
        <v>4</v>
      </c>
      <c r="N601" s="278" t="s">
        <v>5</v>
      </c>
      <c r="O601" s="269" t="s">
        <v>6</v>
      </c>
      <c r="P601" s="267" t="s">
        <v>7</v>
      </c>
      <c r="Q601" s="267" t="s">
        <v>8</v>
      </c>
      <c r="R601" s="269" t="s">
        <v>101</v>
      </c>
    </row>
    <row r="602" spans="1:20" ht="15.75" customHeight="1" x14ac:dyDescent="0.25">
      <c r="A602" s="268"/>
      <c r="B602" s="58" t="s">
        <v>102</v>
      </c>
      <c r="C602" s="58" t="s">
        <v>103</v>
      </c>
      <c r="D602" s="58" t="s">
        <v>104</v>
      </c>
      <c r="E602" s="58" t="s">
        <v>105</v>
      </c>
      <c r="F602" s="58" t="s">
        <v>106</v>
      </c>
      <c r="G602" s="58" t="s">
        <v>107</v>
      </c>
      <c r="H602" s="58" t="s">
        <v>108</v>
      </c>
      <c r="I602" s="58" t="s">
        <v>109</v>
      </c>
      <c r="J602" s="58" t="s">
        <v>110</v>
      </c>
      <c r="K602" s="277"/>
      <c r="L602" s="268"/>
      <c r="M602" s="268"/>
      <c r="N602" s="268"/>
      <c r="O602" s="268"/>
      <c r="P602" s="268"/>
      <c r="Q602" s="268"/>
      <c r="R602" s="268"/>
      <c r="T602" s="104"/>
    </row>
    <row r="603" spans="1:20" ht="15.75" customHeight="1" x14ac:dyDescent="0.25">
      <c r="A603" s="58">
        <v>1102</v>
      </c>
      <c r="B603" s="59">
        <v>133</v>
      </c>
      <c r="C603" s="59"/>
      <c r="D603" s="59"/>
      <c r="E603" s="59"/>
      <c r="F603" s="59"/>
      <c r="G603" s="59"/>
      <c r="H603" s="59"/>
      <c r="I603" s="59"/>
      <c r="J603" s="59"/>
      <c r="K603" s="144"/>
      <c r="L603" s="96"/>
      <c r="M603" s="97"/>
      <c r="N603" s="98"/>
      <c r="O603" s="62"/>
      <c r="P603" s="63">
        <f>B603</f>
        <v>133</v>
      </c>
      <c r="Q603" s="64"/>
      <c r="R603" s="62"/>
      <c r="T603" s="104"/>
    </row>
    <row r="604" spans="1:20" ht="15.75" customHeight="1" x14ac:dyDescent="0.25">
      <c r="A604" s="58">
        <v>1201</v>
      </c>
      <c r="B604" s="59"/>
      <c r="C604" s="59">
        <v>103</v>
      </c>
      <c r="D604" s="59"/>
      <c r="E604" s="59"/>
      <c r="F604" s="59"/>
      <c r="G604" s="59"/>
      <c r="H604" s="59"/>
      <c r="I604" s="59"/>
      <c r="J604" s="59"/>
      <c r="K604" s="144"/>
      <c r="L604" s="101"/>
      <c r="M604" s="102"/>
      <c r="N604" s="103"/>
      <c r="O604" s="67">
        <f>IF(C604=0,"",C604/B603)</f>
        <v>0.77443609022556392</v>
      </c>
      <c r="P604" s="68">
        <v>103</v>
      </c>
      <c r="Q604" s="69">
        <f t="shared" ref="Q604:Q611" si="103">IF(P604=0,"",P604/P603)</f>
        <v>0.77443609022556392</v>
      </c>
      <c r="R604" s="69">
        <f t="shared" ref="R604:R611" si="104">IF(P604=0,"",100%-Q604)</f>
        <v>0.22556390977443608</v>
      </c>
      <c r="T604" s="104"/>
    </row>
    <row r="605" spans="1:20" ht="15.75" customHeight="1" x14ac:dyDescent="0.25">
      <c r="A605" s="58">
        <v>1202</v>
      </c>
      <c r="B605" s="59"/>
      <c r="C605" s="59"/>
      <c r="D605" s="59">
        <v>83</v>
      </c>
      <c r="E605" s="59"/>
      <c r="F605" s="59"/>
      <c r="G605" s="59"/>
      <c r="H605" s="59"/>
      <c r="I605" s="59"/>
      <c r="J605" s="59"/>
      <c r="K605" s="144"/>
      <c r="L605" s="101"/>
      <c r="M605" s="102"/>
      <c r="N605" s="103"/>
      <c r="O605" s="67">
        <f>IF(D605=0,"",D605/C604)</f>
        <v>0.80582524271844658</v>
      </c>
      <c r="P605" s="68">
        <v>94</v>
      </c>
      <c r="Q605" s="69">
        <f t="shared" si="103"/>
        <v>0.91262135922330101</v>
      </c>
      <c r="R605" s="69">
        <f t="shared" si="104"/>
        <v>8.737864077669899E-2</v>
      </c>
      <c r="T605" s="70">
        <f>P605/P603</f>
        <v>0.70676691729323304</v>
      </c>
    </row>
    <row r="606" spans="1:20" ht="15.75" customHeight="1" x14ac:dyDescent="0.25">
      <c r="A606" s="58">
        <v>1301</v>
      </c>
      <c r="B606" s="59"/>
      <c r="C606" s="59"/>
      <c r="D606" s="59"/>
      <c r="E606" s="59">
        <v>76</v>
      </c>
      <c r="F606" s="59"/>
      <c r="G606" s="59"/>
      <c r="H606" s="59"/>
      <c r="I606" s="59"/>
      <c r="J606" s="59"/>
      <c r="K606" s="144"/>
      <c r="L606" s="101"/>
      <c r="M606" s="102"/>
      <c r="N606" s="103"/>
      <c r="O606" s="67">
        <f>IF(E606=0,"",E606/D605)</f>
        <v>0.91566265060240959</v>
      </c>
      <c r="P606" s="68">
        <v>88</v>
      </c>
      <c r="Q606" s="69">
        <f t="shared" si="103"/>
        <v>0.93617021276595747</v>
      </c>
      <c r="R606" s="69">
        <f t="shared" si="104"/>
        <v>6.3829787234042534E-2</v>
      </c>
      <c r="T606" s="104"/>
    </row>
    <row r="607" spans="1:20" ht="15.75" customHeight="1" x14ac:dyDescent="0.25">
      <c r="A607" s="58">
        <v>1302</v>
      </c>
      <c r="B607" s="59"/>
      <c r="C607" s="59"/>
      <c r="D607" s="59"/>
      <c r="E607" s="59"/>
      <c r="F607" s="59">
        <v>68</v>
      </c>
      <c r="G607" s="59"/>
      <c r="H607" s="59"/>
      <c r="I607" s="59"/>
      <c r="J607" s="59"/>
      <c r="K607" s="144"/>
      <c r="L607" s="101"/>
      <c r="M607" s="102"/>
      <c r="N607" s="103"/>
      <c r="O607" s="67">
        <f>IF(F607=0,"",F607/E606)</f>
        <v>0.89473684210526316</v>
      </c>
      <c r="P607" s="68">
        <v>85</v>
      </c>
      <c r="Q607" s="69">
        <f t="shared" si="103"/>
        <v>0.96590909090909094</v>
      </c>
      <c r="R607" s="69">
        <f t="shared" si="104"/>
        <v>3.4090909090909061E-2</v>
      </c>
      <c r="T607" s="104"/>
    </row>
    <row r="608" spans="1:20" ht="15.75" customHeight="1" x14ac:dyDescent="0.25">
      <c r="A608" s="58">
        <v>1401</v>
      </c>
      <c r="B608" s="59"/>
      <c r="C608" s="59"/>
      <c r="D608" s="59"/>
      <c r="E608" s="59"/>
      <c r="F608" s="59"/>
      <c r="G608" s="59">
        <v>67</v>
      </c>
      <c r="H608" s="59"/>
      <c r="I608" s="59"/>
      <c r="J608" s="59"/>
      <c r="K608" s="144"/>
      <c r="L608" s="101"/>
      <c r="M608" s="102"/>
      <c r="N608" s="103"/>
      <c r="O608" s="67">
        <f>IF(G608=0,"",G608/F607)</f>
        <v>0.98529411764705888</v>
      </c>
      <c r="P608" s="68">
        <v>82</v>
      </c>
      <c r="Q608" s="69">
        <f t="shared" si="103"/>
        <v>0.96470588235294119</v>
      </c>
      <c r="R608" s="69">
        <f t="shared" si="104"/>
        <v>3.5294117647058809E-2</v>
      </c>
      <c r="T608" s="104"/>
    </row>
    <row r="609" spans="1:20" ht="15.75" customHeight="1" x14ac:dyDescent="0.25">
      <c r="A609" s="58">
        <v>1402</v>
      </c>
      <c r="B609" s="59"/>
      <c r="C609" s="59"/>
      <c r="D609" s="59"/>
      <c r="E609" s="59"/>
      <c r="F609" s="59"/>
      <c r="G609" s="59"/>
      <c r="H609" s="59">
        <v>64</v>
      </c>
      <c r="I609" s="59"/>
      <c r="J609" s="59"/>
      <c r="K609" s="144"/>
      <c r="L609" s="101"/>
      <c r="M609" s="102"/>
      <c r="N609" s="103"/>
      <c r="O609" s="67">
        <f>IF(H609=0,"",H609/G608)</f>
        <v>0.95522388059701491</v>
      </c>
      <c r="P609" s="68">
        <v>81</v>
      </c>
      <c r="Q609" s="69">
        <f t="shared" si="103"/>
        <v>0.98780487804878048</v>
      </c>
      <c r="R609" s="69">
        <f t="shared" si="104"/>
        <v>1.2195121951219523E-2</v>
      </c>
      <c r="T609" s="104"/>
    </row>
    <row r="610" spans="1:20" ht="15.75" customHeight="1" x14ac:dyDescent="0.25">
      <c r="A610" s="58">
        <v>1501</v>
      </c>
      <c r="B610" s="59"/>
      <c r="C610" s="59"/>
      <c r="D610" s="59"/>
      <c r="E610" s="59"/>
      <c r="F610" s="59"/>
      <c r="G610" s="59"/>
      <c r="H610" s="59"/>
      <c r="I610" s="59">
        <v>64</v>
      </c>
      <c r="J610" s="59"/>
      <c r="K610" s="144"/>
      <c r="L610" s="101"/>
      <c r="M610" s="102"/>
      <c r="N610" s="103"/>
      <c r="O610" s="67">
        <f>IF(I610=0,"",I610/H609)</f>
        <v>1</v>
      </c>
      <c r="P610" s="68">
        <v>81</v>
      </c>
      <c r="Q610" s="69">
        <f t="shared" si="103"/>
        <v>1</v>
      </c>
      <c r="R610" s="69">
        <f t="shared" si="104"/>
        <v>0</v>
      </c>
      <c r="T610" s="104"/>
    </row>
    <row r="611" spans="1:20" ht="15.75" customHeight="1" x14ac:dyDescent="0.25">
      <c r="A611" s="58">
        <v>1502</v>
      </c>
      <c r="B611" s="59"/>
      <c r="C611" s="59"/>
      <c r="D611" s="59"/>
      <c r="E611" s="59"/>
      <c r="F611" s="59"/>
      <c r="G611" s="59"/>
      <c r="H611" s="59"/>
      <c r="I611" s="59"/>
      <c r="J611" s="59">
        <v>64</v>
      </c>
      <c r="K611" s="144">
        <v>54</v>
      </c>
      <c r="L611" s="101"/>
      <c r="M611" s="102"/>
      <c r="N611" s="103"/>
      <c r="O611" s="71">
        <f>IF(J611=0,"",J611/I610)</f>
        <v>1</v>
      </c>
      <c r="P611" s="68">
        <v>81</v>
      </c>
      <c r="Q611" s="72">
        <f t="shared" si="103"/>
        <v>1</v>
      </c>
      <c r="R611" s="72">
        <f t="shared" si="104"/>
        <v>0</v>
      </c>
      <c r="T611" s="104"/>
    </row>
    <row r="612" spans="1:20" ht="15.75" customHeight="1" x14ac:dyDescent="0.25">
      <c r="A612" s="58">
        <v>1601</v>
      </c>
      <c r="B612" s="59"/>
      <c r="C612" s="59"/>
      <c r="D612" s="59"/>
      <c r="E612" s="59"/>
      <c r="F612" s="59"/>
      <c r="G612" s="59"/>
      <c r="H612" s="59"/>
      <c r="I612" s="59"/>
      <c r="J612" s="59">
        <v>21</v>
      </c>
      <c r="K612" s="144">
        <v>18</v>
      </c>
      <c r="L612" s="101"/>
      <c r="M612" s="102"/>
      <c r="N612" s="104"/>
      <c r="O612" s="105"/>
      <c r="P612" s="68">
        <v>23</v>
      </c>
      <c r="Q612" s="106"/>
      <c r="R612" s="107"/>
      <c r="T612" s="104"/>
    </row>
    <row r="613" spans="1:20" ht="15.75" customHeight="1" x14ac:dyDescent="0.25">
      <c r="A613" s="58">
        <v>1602</v>
      </c>
      <c r="B613" s="59"/>
      <c r="C613" s="59"/>
      <c r="D613" s="59"/>
      <c r="E613" s="59"/>
      <c r="F613" s="59"/>
      <c r="G613" s="59"/>
      <c r="H613" s="59"/>
      <c r="I613" s="59"/>
      <c r="J613" s="59">
        <v>5</v>
      </c>
      <c r="K613" s="144">
        <v>2</v>
      </c>
      <c r="L613" s="101"/>
      <c r="M613" s="102"/>
      <c r="N613" s="104"/>
      <c r="O613" s="108"/>
      <c r="P613" s="109">
        <v>5</v>
      </c>
      <c r="Q613" s="110"/>
      <c r="R613" s="108"/>
      <c r="T613" s="104"/>
    </row>
    <row r="614" spans="1:20" ht="15.75" customHeight="1" x14ac:dyDescent="0.25">
      <c r="A614" s="58">
        <v>1701</v>
      </c>
      <c r="B614" s="59"/>
      <c r="C614" s="59"/>
      <c r="D614" s="59"/>
      <c r="E614" s="59"/>
      <c r="F614" s="59"/>
      <c r="G614" s="59"/>
      <c r="H614" s="59"/>
      <c r="I614" s="59"/>
      <c r="J614" s="59"/>
      <c r="K614" s="144"/>
      <c r="L614" s="101"/>
      <c r="M614" s="102"/>
      <c r="N614" s="104"/>
      <c r="O614" s="108"/>
      <c r="P614" s="109"/>
      <c r="Q614" s="110"/>
      <c r="R614" s="108"/>
      <c r="T614" s="104"/>
    </row>
    <row r="615" spans="1:20" ht="15.75" customHeight="1" x14ac:dyDescent="0.25">
      <c r="A615" s="58">
        <v>1702</v>
      </c>
      <c r="B615" s="59"/>
      <c r="C615" s="59"/>
      <c r="D615" s="59"/>
      <c r="E615" s="59"/>
      <c r="F615" s="59"/>
      <c r="G615" s="59"/>
      <c r="H615" s="59"/>
      <c r="I615" s="59"/>
      <c r="J615" s="59"/>
      <c r="K615" s="144"/>
      <c r="L615" s="101"/>
      <c r="M615" s="102"/>
      <c r="N615" s="104"/>
      <c r="O615" s="108"/>
      <c r="P615" s="109"/>
      <c r="Q615" s="110"/>
      <c r="R615" s="108"/>
      <c r="T615" s="104"/>
    </row>
    <row r="616" spans="1:20" ht="15.75" customHeight="1" x14ac:dyDescent="0.25">
      <c r="A616" s="58">
        <v>1801</v>
      </c>
      <c r="B616" s="59"/>
      <c r="C616" s="59"/>
      <c r="D616" s="59"/>
      <c r="E616" s="59"/>
      <c r="F616" s="59"/>
      <c r="G616" s="59"/>
      <c r="H616" s="59"/>
      <c r="I616" s="59"/>
      <c r="J616" s="59"/>
      <c r="K616" s="144"/>
      <c r="L616" s="101"/>
      <c r="M616" s="102"/>
      <c r="N616" s="104"/>
      <c r="O616" s="102"/>
      <c r="P616" s="104"/>
      <c r="Q616" s="146"/>
      <c r="R616" s="108"/>
      <c r="T616" s="104"/>
    </row>
    <row r="617" spans="1:20" ht="15.75" customHeight="1" x14ac:dyDescent="0.25">
      <c r="A617" s="58">
        <v>1802</v>
      </c>
      <c r="B617" s="59"/>
      <c r="C617" s="59"/>
      <c r="D617" s="59"/>
      <c r="E617" s="59"/>
      <c r="F617" s="59"/>
      <c r="G617" s="59"/>
      <c r="H617" s="59"/>
      <c r="I617" s="59"/>
      <c r="J617" s="59"/>
      <c r="K617" s="144"/>
      <c r="L617" s="101"/>
      <c r="M617" s="102"/>
      <c r="N617" s="104"/>
      <c r="O617" s="191" t="s">
        <v>83</v>
      </c>
      <c r="P617" s="82">
        <v>74</v>
      </c>
      <c r="Q617" s="83">
        <f>IF(SUM(K610:K613)=0,"",SUM(K610:K613))</f>
        <v>74</v>
      </c>
      <c r="R617" s="193" t="s">
        <v>11</v>
      </c>
      <c r="T617" s="104"/>
    </row>
    <row r="618" spans="1:20" ht="15.75" customHeight="1" x14ac:dyDescent="0.25">
      <c r="A618" s="58">
        <v>1901</v>
      </c>
      <c r="B618" s="59"/>
      <c r="C618" s="59"/>
      <c r="D618" s="59"/>
      <c r="E618" s="59"/>
      <c r="F618" s="59"/>
      <c r="G618" s="59"/>
      <c r="H618" s="59"/>
      <c r="I618" s="59"/>
      <c r="J618" s="59"/>
      <c r="K618" s="144"/>
      <c r="L618" s="101"/>
      <c r="M618" s="102"/>
      <c r="N618" s="104"/>
      <c r="O618" s="192" t="s">
        <v>85</v>
      </c>
      <c r="P618" s="86">
        <f>IF(P617/B603=0,"",P617/B603)</f>
        <v>0.55639097744360899</v>
      </c>
      <c r="Q618" s="87">
        <f>IF(P617/Q617=0,"",P617/Q617)</f>
        <v>1</v>
      </c>
      <c r="R618" s="194" t="s">
        <v>86</v>
      </c>
      <c r="T618" s="104"/>
    </row>
    <row r="619" spans="1:20" ht="15.75" customHeight="1" x14ac:dyDescent="0.25">
      <c r="A619" s="58">
        <v>1902</v>
      </c>
      <c r="B619" s="59"/>
      <c r="C619" s="59"/>
      <c r="D619" s="59"/>
      <c r="E619" s="59"/>
      <c r="F619" s="59"/>
      <c r="G619" s="59"/>
      <c r="H619" s="59"/>
      <c r="I619" s="59"/>
      <c r="J619" s="59"/>
      <c r="K619" s="144"/>
      <c r="L619" s="147"/>
      <c r="M619" s="148"/>
      <c r="N619" s="149"/>
      <c r="O619" s="90"/>
      <c r="P619" s="91"/>
      <c r="Q619" s="91"/>
      <c r="R619" s="113"/>
      <c r="T619" s="104"/>
    </row>
    <row r="620" spans="1:20" ht="18" customHeight="1" x14ac:dyDescent="0.25">
      <c r="A620" s="28"/>
      <c r="B620" s="280" t="s">
        <v>111</v>
      </c>
      <c r="C620" s="280"/>
      <c r="D620" s="280"/>
      <c r="E620" s="280"/>
      <c r="F620" s="280"/>
      <c r="G620" s="280"/>
      <c r="H620" s="280"/>
      <c r="I620" s="280"/>
      <c r="J620" s="280"/>
      <c r="K620" s="93">
        <f>SUM(K603:K616)</f>
        <v>74</v>
      </c>
      <c r="L620" s="94">
        <f>IF(SUM(K610:K611)=0,"",SUM(K610:K611)/B603)</f>
        <v>0.40601503759398494</v>
      </c>
      <c r="M620" s="94">
        <f>IF(K620=0,"",K620/B603)</f>
        <v>0.55639097744360899</v>
      </c>
      <c r="N620" s="94">
        <f>IF(K611=0,"",M620-L620)</f>
        <v>0.15037593984962405</v>
      </c>
      <c r="O620" s="3"/>
      <c r="P620" s="29"/>
      <c r="Q620" s="22"/>
      <c r="R620" s="3"/>
      <c r="T620" s="104"/>
    </row>
    <row r="621" spans="1:20" ht="12.75" x14ac:dyDescent="0.2">
      <c r="L621" s="3"/>
      <c r="M621" s="3"/>
      <c r="O621" s="3"/>
    </row>
    <row r="622" spans="1:20" ht="12.75" x14ac:dyDescent="0.2">
      <c r="L622" s="3"/>
      <c r="M622" s="3"/>
      <c r="O622" s="3"/>
    </row>
    <row r="623" spans="1:20" ht="26.25" customHeight="1" x14ac:dyDescent="0.4">
      <c r="A623" s="2"/>
      <c r="B623" s="270" t="s">
        <v>99</v>
      </c>
      <c r="C623" s="271"/>
      <c r="D623" s="271"/>
      <c r="E623" s="271"/>
      <c r="F623" s="271"/>
      <c r="G623" s="271"/>
      <c r="H623" s="271"/>
      <c r="I623" s="271"/>
      <c r="J623" s="271"/>
      <c r="K623" s="179" t="s">
        <v>80</v>
      </c>
      <c r="L623" s="57"/>
      <c r="M623" s="57"/>
      <c r="N623" s="29"/>
      <c r="O623" s="3"/>
      <c r="P623" s="29"/>
      <c r="Q623" s="29"/>
      <c r="R623" s="29"/>
    </row>
    <row r="624" spans="1:20" ht="20.25" customHeight="1" x14ac:dyDescent="0.2">
      <c r="A624" s="272" t="s">
        <v>10</v>
      </c>
      <c r="B624" s="273" t="s">
        <v>100</v>
      </c>
      <c r="C624" s="274"/>
      <c r="D624" s="274"/>
      <c r="E624" s="274"/>
      <c r="F624" s="274"/>
      <c r="G624" s="274"/>
      <c r="H624" s="274"/>
      <c r="I624" s="274"/>
      <c r="J624" s="275"/>
      <c r="K624" s="276" t="s">
        <v>11</v>
      </c>
      <c r="L624" s="269" t="s">
        <v>3</v>
      </c>
      <c r="M624" s="269" t="s">
        <v>4</v>
      </c>
      <c r="N624" s="278" t="s">
        <v>5</v>
      </c>
      <c r="O624" s="269" t="s">
        <v>6</v>
      </c>
      <c r="P624" s="267" t="s">
        <v>7</v>
      </c>
      <c r="Q624" s="267" t="s">
        <v>8</v>
      </c>
      <c r="R624" s="269" t="s">
        <v>101</v>
      </c>
    </row>
    <row r="625" spans="1:20" ht="15.75" customHeight="1" x14ac:dyDescent="0.25">
      <c r="A625" s="268"/>
      <c r="B625" s="58" t="s">
        <v>102</v>
      </c>
      <c r="C625" s="58" t="s">
        <v>103</v>
      </c>
      <c r="D625" s="58" t="s">
        <v>104</v>
      </c>
      <c r="E625" s="58" t="s">
        <v>105</v>
      </c>
      <c r="F625" s="58" t="s">
        <v>106</v>
      </c>
      <c r="G625" s="58" t="s">
        <v>107</v>
      </c>
      <c r="H625" s="58" t="s">
        <v>108</v>
      </c>
      <c r="I625" s="58" t="s">
        <v>109</v>
      </c>
      <c r="J625" s="58" t="s">
        <v>110</v>
      </c>
      <c r="K625" s="277"/>
      <c r="L625" s="268"/>
      <c r="M625" s="268"/>
      <c r="N625" s="268"/>
      <c r="O625" s="268"/>
      <c r="P625" s="268"/>
      <c r="Q625" s="268"/>
      <c r="R625" s="268"/>
      <c r="T625" s="104"/>
    </row>
    <row r="626" spans="1:20" ht="15.75" customHeight="1" x14ac:dyDescent="0.25">
      <c r="A626" s="58">
        <v>1201</v>
      </c>
      <c r="B626" s="59">
        <v>132</v>
      </c>
      <c r="C626" s="59"/>
      <c r="D626" s="59"/>
      <c r="E626" s="59"/>
      <c r="F626" s="59"/>
      <c r="G626" s="59"/>
      <c r="H626" s="59"/>
      <c r="I626" s="59"/>
      <c r="J626" s="59"/>
      <c r="K626" s="144"/>
      <c r="L626" s="96"/>
      <c r="M626" s="97"/>
      <c r="N626" s="98"/>
      <c r="O626" s="62"/>
      <c r="P626" s="63">
        <f>B626</f>
        <v>132</v>
      </c>
      <c r="Q626" s="64"/>
      <c r="R626" s="62"/>
      <c r="T626" s="104"/>
    </row>
    <row r="627" spans="1:20" ht="15.75" customHeight="1" x14ac:dyDescent="0.25">
      <c r="A627" s="58">
        <v>1202</v>
      </c>
      <c r="B627" s="59"/>
      <c r="C627" s="59">
        <v>77</v>
      </c>
      <c r="D627" s="59"/>
      <c r="E627" s="59"/>
      <c r="F627" s="59"/>
      <c r="G627" s="59"/>
      <c r="H627" s="59"/>
      <c r="I627" s="59"/>
      <c r="J627" s="59"/>
      <c r="K627" s="144"/>
      <c r="L627" s="101"/>
      <c r="M627" s="102"/>
      <c r="N627" s="103"/>
      <c r="O627" s="67">
        <f>IF(C627=0,"",C627/B626)</f>
        <v>0.58333333333333337</v>
      </c>
      <c r="P627" s="68">
        <v>77</v>
      </c>
      <c r="Q627" s="69">
        <f t="shared" ref="Q627:Q634" si="105">IF(P627=0,"",P627/P626)</f>
        <v>0.58333333333333337</v>
      </c>
      <c r="R627" s="69">
        <f t="shared" ref="R627:R634" si="106">IF(P627=0,"",100%-Q627)</f>
        <v>0.41666666666666663</v>
      </c>
      <c r="T627" s="104"/>
    </row>
    <row r="628" spans="1:20" ht="15.75" customHeight="1" x14ac:dyDescent="0.25">
      <c r="A628" s="58">
        <v>1301</v>
      </c>
      <c r="B628" s="59"/>
      <c r="C628" s="59"/>
      <c r="D628" s="59">
        <v>55</v>
      </c>
      <c r="E628" s="59"/>
      <c r="F628" s="59"/>
      <c r="G628" s="59"/>
      <c r="H628" s="59"/>
      <c r="I628" s="59"/>
      <c r="J628" s="59"/>
      <c r="K628" s="144"/>
      <c r="L628" s="101"/>
      <c r="M628" s="102"/>
      <c r="N628" s="103"/>
      <c r="O628" s="67">
        <f>IF(D628=0,"",D628/C627)</f>
        <v>0.7142857142857143</v>
      </c>
      <c r="P628" s="68">
        <v>63</v>
      </c>
      <c r="Q628" s="69">
        <f t="shared" si="105"/>
        <v>0.81818181818181823</v>
      </c>
      <c r="R628" s="69">
        <f t="shared" si="106"/>
        <v>0.18181818181818177</v>
      </c>
      <c r="T628" s="70">
        <f>P628/P626</f>
        <v>0.47727272727272729</v>
      </c>
    </row>
    <row r="629" spans="1:20" ht="15.75" customHeight="1" x14ac:dyDescent="0.25">
      <c r="A629" s="58">
        <v>1302</v>
      </c>
      <c r="B629" s="59"/>
      <c r="C629" s="59"/>
      <c r="D629" s="59"/>
      <c r="E629" s="59">
        <v>49</v>
      </c>
      <c r="F629" s="59"/>
      <c r="G629" s="59"/>
      <c r="H629" s="59"/>
      <c r="I629" s="59"/>
      <c r="J629" s="59"/>
      <c r="K629" s="144"/>
      <c r="L629" s="101"/>
      <c r="M629" s="102"/>
      <c r="N629" s="103"/>
      <c r="O629" s="67">
        <f>IF(E629=0,"",E629/D628)</f>
        <v>0.89090909090909087</v>
      </c>
      <c r="P629" s="68">
        <v>58</v>
      </c>
      <c r="Q629" s="69">
        <f t="shared" si="105"/>
        <v>0.92063492063492058</v>
      </c>
      <c r="R629" s="69">
        <f t="shared" si="106"/>
        <v>7.9365079365079416E-2</v>
      </c>
      <c r="T629" s="104"/>
    </row>
    <row r="630" spans="1:20" ht="15.75" customHeight="1" x14ac:dyDescent="0.25">
      <c r="A630" s="58">
        <v>1401</v>
      </c>
      <c r="B630" s="59"/>
      <c r="C630" s="59"/>
      <c r="D630" s="59"/>
      <c r="E630" s="59"/>
      <c r="F630" s="59">
        <v>48</v>
      </c>
      <c r="G630" s="59"/>
      <c r="H630" s="59"/>
      <c r="I630" s="59"/>
      <c r="J630" s="59"/>
      <c r="K630" s="144"/>
      <c r="L630" s="101"/>
      <c r="M630" s="102"/>
      <c r="N630" s="103"/>
      <c r="O630" s="67">
        <f>IF(F630=0,"",F630/E629)</f>
        <v>0.97959183673469385</v>
      </c>
      <c r="P630" s="68">
        <v>54</v>
      </c>
      <c r="Q630" s="69">
        <f t="shared" si="105"/>
        <v>0.93103448275862066</v>
      </c>
      <c r="R630" s="69">
        <f t="shared" si="106"/>
        <v>6.8965517241379337E-2</v>
      </c>
      <c r="T630" s="104"/>
    </row>
    <row r="631" spans="1:20" ht="15.75" customHeight="1" x14ac:dyDescent="0.25">
      <c r="A631" s="58">
        <v>1402</v>
      </c>
      <c r="B631" s="59"/>
      <c r="C631" s="59"/>
      <c r="D631" s="59"/>
      <c r="E631" s="59"/>
      <c r="F631" s="59"/>
      <c r="G631" s="59">
        <v>47</v>
      </c>
      <c r="H631" s="59"/>
      <c r="I631" s="59"/>
      <c r="J631" s="59"/>
      <c r="K631" s="144"/>
      <c r="L631" s="101"/>
      <c r="M631" s="102"/>
      <c r="N631" s="103"/>
      <c r="O631" s="67">
        <f>IF(G631=0,"",G631/F630)</f>
        <v>0.97916666666666663</v>
      </c>
      <c r="P631" s="68">
        <v>54</v>
      </c>
      <c r="Q631" s="69">
        <f t="shared" si="105"/>
        <v>1</v>
      </c>
      <c r="R631" s="69">
        <f t="shared" si="106"/>
        <v>0</v>
      </c>
      <c r="T631" s="104"/>
    </row>
    <row r="632" spans="1:20" ht="15.75" customHeight="1" x14ac:dyDescent="0.25">
      <c r="A632" s="58">
        <v>1501</v>
      </c>
      <c r="B632" s="59"/>
      <c r="C632" s="59"/>
      <c r="D632" s="59"/>
      <c r="E632" s="59"/>
      <c r="F632" s="59"/>
      <c r="G632" s="59"/>
      <c r="H632" s="59">
        <v>45</v>
      </c>
      <c r="I632" s="59"/>
      <c r="J632" s="59"/>
      <c r="K632" s="144"/>
      <c r="L632" s="101"/>
      <c r="M632" s="102"/>
      <c r="N632" s="103"/>
      <c r="O632" s="67">
        <f>IF(H632=0,"",H632/G631)</f>
        <v>0.95744680851063835</v>
      </c>
      <c r="P632" s="68">
        <v>54</v>
      </c>
      <c r="Q632" s="69">
        <f t="shared" si="105"/>
        <v>1</v>
      </c>
      <c r="R632" s="69">
        <f t="shared" si="106"/>
        <v>0</v>
      </c>
      <c r="T632" s="104"/>
    </row>
    <row r="633" spans="1:20" ht="15.75" customHeight="1" x14ac:dyDescent="0.25">
      <c r="A633" s="58">
        <v>1502</v>
      </c>
      <c r="B633" s="59"/>
      <c r="C633" s="59"/>
      <c r="D633" s="59"/>
      <c r="E633" s="59"/>
      <c r="F633" s="59"/>
      <c r="G633" s="59"/>
      <c r="H633" s="59"/>
      <c r="I633" s="59">
        <v>45</v>
      </c>
      <c r="J633" s="59"/>
      <c r="K633" s="144"/>
      <c r="L633" s="101"/>
      <c r="M633" s="102"/>
      <c r="N633" s="103"/>
      <c r="O633" s="67">
        <f>IF(I633=0,"",I633/H632)</f>
        <v>1</v>
      </c>
      <c r="P633" s="68">
        <v>53</v>
      </c>
      <c r="Q633" s="69">
        <f t="shared" si="105"/>
        <v>0.98148148148148151</v>
      </c>
      <c r="R633" s="69">
        <f t="shared" si="106"/>
        <v>1.851851851851849E-2</v>
      </c>
      <c r="T633" s="104"/>
    </row>
    <row r="634" spans="1:20" ht="15.75" customHeight="1" x14ac:dyDescent="0.25">
      <c r="A634" s="58">
        <v>1601</v>
      </c>
      <c r="B634" s="59"/>
      <c r="C634" s="59"/>
      <c r="D634" s="59"/>
      <c r="E634" s="59"/>
      <c r="F634" s="59"/>
      <c r="G634" s="59"/>
      <c r="H634" s="59"/>
      <c r="I634" s="59"/>
      <c r="J634" s="59">
        <v>45</v>
      </c>
      <c r="K634" s="144">
        <v>38</v>
      </c>
      <c r="L634" s="101"/>
      <c r="M634" s="102"/>
      <c r="N634" s="103"/>
      <c r="O634" s="71">
        <f>IF(J634=0,"",J634/I633)</f>
        <v>1</v>
      </c>
      <c r="P634" s="68">
        <v>53</v>
      </c>
      <c r="Q634" s="72">
        <f t="shared" si="105"/>
        <v>1</v>
      </c>
      <c r="R634" s="72">
        <f t="shared" si="106"/>
        <v>0</v>
      </c>
      <c r="T634" s="104"/>
    </row>
    <row r="635" spans="1:20" ht="15.75" customHeight="1" x14ac:dyDescent="0.25">
      <c r="A635" s="58">
        <v>1602</v>
      </c>
      <c r="B635" s="59"/>
      <c r="C635" s="59"/>
      <c r="D635" s="59"/>
      <c r="E635" s="59"/>
      <c r="F635" s="59"/>
      <c r="G635" s="59"/>
      <c r="H635" s="59"/>
      <c r="I635" s="59"/>
      <c r="J635" s="59">
        <v>13</v>
      </c>
      <c r="K635" s="144">
        <v>12</v>
      </c>
      <c r="L635" s="101"/>
      <c r="M635" s="102"/>
      <c r="N635" s="104"/>
      <c r="O635" s="105"/>
      <c r="P635" s="68">
        <v>14</v>
      </c>
      <c r="Q635" s="106"/>
      <c r="R635" s="107"/>
      <c r="T635" s="104"/>
    </row>
    <row r="636" spans="1:20" ht="15.75" customHeight="1" x14ac:dyDescent="0.25">
      <c r="A636" s="58">
        <v>1701</v>
      </c>
      <c r="B636" s="59"/>
      <c r="C636" s="59"/>
      <c r="D636" s="59"/>
      <c r="E636" s="59"/>
      <c r="F636" s="59"/>
      <c r="G636" s="59"/>
      <c r="H636" s="59"/>
      <c r="I636" s="59"/>
      <c r="J636" s="59"/>
      <c r="K636" s="144"/>
      <c r="L636" s="101"/>
      <c r="M636" s="102"/>
      <c r="N636" s="104"/>
      <c r="O636" s="108"/>
      <c r="P636" s="109"/>
      <c r="Q636" s="110"/>
      <c r="R636" s="108"/>
      <c r="T636" s="104"/>
    </row>
    <row r="637" spans="1:20" ht="15.75" customHeight="1" x14ac:dyDescent="0.25">
      <c r="A637" s="58">
        <v>1702</v>
      </c>
      <c r="B637" s="59"/>
      <c r="C637" s="59"/>
      <c r="D637" s="59"/>
      <c r="E637" s="59"/>
      <c r="F637" s="59"/>
      <c r="G637" s="59"/>
      <c r="H637" s="59"/>
      <c r="I637" s="59"/>
      <c r="J637" s="59"/>
      <c r="K637" s="144"/>
      <c r="L637" s="101"/>
      <c r="M637" s="102"/>
      <c r="N637" s="104"/>
      <c r="O637" s="108"/>
      <c r="P637" s="109"/>
      <c r="Q637" s="110"/>
      <c r="R637" s="108"/>
      <c r="T637" s="104"/>
    </row>
    <row r="638" spans="1:20" ht="15.75" customHeight="1" x14ac:dyDescent="0.25">
      <c r="A638" s="58">
        <v>1801</v>
      </c>
      <c r="B638" s="59"/>
      <c r="C638" s="59"/>
      <c r="D638" s="59"/>
      <c r="E638" s="59"/>
      <c r="F638" s="59"/>
      <c r="G638" s="59"/>
      <c r="H638" s="59"/>
      <c r="I638" s="59"/>
      <c r="J638" s="59"/>
      <c r="K638" s="144"/>
      <c r="L638" s="101"/>
      <c r="M638" s="102"/>
      <c r="N638" s="104"/>
      <c r="O638" s="108"/>
      <c r="P638" s="109"/>
      <c r="Q638" s="110"/>
      <c r="R638" s="108"/>
      <c r="T638" s="104"/>
    </row>
    <row r="639" spans="1:20" ht="15.75" customHeight="1" x14ac:dyDescent="0.25">
      <c r="A639" s="58">
        <v>1802</v>
      </c>
      <c r="B639" s="59"/>
      <c r="C639" s="59"/>
      <c r="D639" s="59"/>
      <c r="E639" s="59"/>
      <c r="F639" s="59"/>
      <c r="G639" s="59"/>
      <c r="H639" s="59"/>
      <c r="I639" s="59"/>
      <c r="J639" s="59"/>
      <c r="K639" s="144"/>
      <c r="L639" s="101"/>
      <c r="M639" s="102"/>
      <c r="N639" s="104"/>
      <c r="O639" s="102"/>
      <c r="P639" s="104"/>
      <c r="Q639" s="146"/>
      <c r="R639" s="108"/>
      <c r="T639" s="104"/>
    </row>
    <row r="640" spans="1:20" ht="15.75" customHeight="1" x14ac:dyDescent="0.25">
      <c r="A640" s="58">
        <v>1901</v>
      </c>
      <c r="B640" s="59"/>
      <c r="C640" s="59"/>
      <c r="D640" s="59"/>
      <c r="E640" s="59"/>
      <c r="F640" s="59"/>
      <c r="G640" s="59"/>
      <c r="H640" s="59"/>
      <c r="I640" s="59"/>
      <c r="J640" s="59"/>
      <c r="K640" s="144"/>
      <c r="L640" s="101"/>
      <c r="M640" s="102"/>
      <c r="N640" s="104"/>
      <c r="O640" s="191" t="s">
        <v>83</v>
      </c>
      <c r="P640" s="82">
        <v>49</v>
      </c>
      <c r="Q640" s="83">
        <f>IF(SUM(K633:K636)=0,"",SUM(K633:K636))</f>
        <v>50</v>
      </c>
      <c r="R640" s="193" t="s">
        <v>11</v>
      </c>
      <c r="T640" s="104"/>
    </row>
    <row r="641" spans="1:20" ht="15.75" customHeight="1" x14ac:dyDescent="0.25">
      <c r="A641" s="58">
        <v>1902</v>
      </c>
      <c r="B641" s="59"/>
      <c r="C641" s="59"/>
      <c r="D641" s="59"/>
      <c r="E641" s="59"/>
      <c r="F641" s="59"/>
      <c r="G641" s="59"/>
      <c r="H641" s="59"/>
      <c r="I641" s="59"/>
      <c r="J641" s="59"/>
      <c r="K641" s="144"/>
      <c r="L641" s="101"/>
      <c r="M641" s="102"/>
      <c r="N641" s="104"/>
      <c r="O641" s="192" t="s">
        <v>85</v>
      </c>
      <c r="P641" s="86">
        <f>IF(P640/B626=0,"",P640/B626)</f>
        <v>0.37121212121212122</v>
      </c>
      <c r="Q641" s="87">
        <f>IF(P640/Q640=0,"",P640/Q640)</f>
        <v>0.98</v>
      </c>
      <c r="R641" s="194" t="s">
        <v>86</v>
      </c>
      <c r="T641" s="104"/>
    </row>
    <row r="642" spans="1:20" ht="15.75" customHeight="1" x14ac:dyDescent="0.25">
      <c r="A642" s="58">
        <v>2001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144"/>
      <c r="L642" s="147"/>
      <c r="M642" s="148"/>
      <c r="N642" s="149"/>
      <c r="O642" s="90"/>
      <c r="P642" s="91"/>
      <c r="Q642" s="91"/>
      <c r="R642" s="113"/>
      <c r="T642" s="104"/>
    </row>
    <row r="643" spans="1:20" ht="18" customHeight="1" x14ac:dyDescent="0.25">
      <c r="A643" s="28"/>
      <c r="B643" s="280" t="s">
        <v>111</v>
      </c>
      <c r="C643" s="280"/>
      <c r="D643" s="280"/>
      <c r="E643" s="280"/>
      <c r="F643" s="280"/>
      <c r="G643" s="280"/>
      <c r="H643" s="280"/>
      <c r="I643" s="280"/>
      <c r="J643" s="280"/>
      <c r="K643" s="93">
        <f>SUM(K626:K639)</f>
        <v>50</v>
      </c>
      <c r="L643" s="94">
        <f>IF(SUM(K633:K634)=0,"",SUM(K633:K634)/B626)</f>
        <v>0.2878787878787879</v>
      </c>
      <c r="M643" s="94">
        <f>IF(K643=0,"",K643/B626)</f>
        <v>0.37878787878787878</v>
      </c>
      <c r="N643" s="94">
        <f>IF(K634=0,"",M643-L643)</f>
        <v>9.0909090909090884E-2</v>
      </c>
      <c r="O643" s="3"/>
      <c r="P643" s="29"/>
      <c r="Q643" s="22"/>
      <c r="R643" s="3"/>
      <c r="T643" s="104"/>
    </row>
    <row r="644" spans="1:20" ht="12.75" x14ac:dyDescent="0.2">
      <c r="L644" s="3"/>
      <c r="M644" s="3"/>
      <c r="N644" s="3"/>
      <c r="O644" s="3"/>
    </row>
    <row r="645" spans="1:20" ht="12.75" x14ac:dyDescent="0.2">
      <c r="L645" s="3"/>
      <c r="M645" s="3"/>
      <c r="N645" s="3"/>
      <c r="O645" s="3"/>
    </row>
    <row r="646" spans="1:20" ht="26.25" customHeight="1" x14ac:dyDescent="0.4">
      <c r="A646" s="2"/>
      <c r="B646" s="270" t="s">
        <v>99</v>
      </c>
      <c r="C646" s="271"/>
      <c r="D646" s="271"/>
      <c r="E646" s="271"/>
      <c r="F646" s="271"/>
      <c r="G646" s="271"/>
      <c r="H646" s="271"/>
      <c r="I646" s="271"/>
      <c r="J646" s="271"/>
      <c r="K646" s="179" t="s">
        <v>84</v>
      </c>
      <c r="L646" s="57"/>
      <c r="M646" s="57"/>
      <c r="N646" s="29"/>
      <c r="O646" s="3"/>
      <c r="P646" s="29"/>
      <c r="Q646" s="29"/>
      <c r="R646" s="29"/>
    </row>
    <row r="647" spans="1:20" ht="20.25" customHeight="1" x14ac:dyDescent="0.2">
      <c r="A647" s="272" t="s">
        <v>10</v>
      </c>
      <c r="B647" s="273" t="s">
        <v>100</v>
      </c>
      <c r="C647" s="274"/>
      <c r="D647" s="274"/>
      <c r="E647" s="274"/>
      <c r="F647" s="274"/>
      <c r="G647" s="274"/>
      <c r="H647" s="274"/>
      <c r="I647" s="274"/>
      <c r="J647" s="275"/>
      <c r="K647" s="276" t="s">
        <v>11</v>
      </c>
      <c r="L647" s="269" t="s">
        <v>3</v>
      </c>
      <c r="M647" s="269" t="s">
        <v>4</v>
      </c>
      <c r="N647" s="278" t="s">
        <v>5</v>
      </c>
      <c r="O647" s="269" t="s">
        <v>6</v>
      </c>
      <c r="P647" s="267" t="s">
        <v>7</v>
      </c>
      <c r="Q647" s="267" t="s">
        <v>8</v>
      </c>
      <c r="R647" s="269" t="s">
        <v>101</v>
      </c>
    </row>
    <row r="648" spans="1:20" ht="15.75" customHeight="1" x14ac:dyDescent="0.25">
      <c r="A648" s="268"/>
      <c r="B648" s="58" t="s">
        <v>102</v>
      </c>
      <c r="C648" s="58" t="s">
        <v>103</v>
      </c>
      <c r="D648" s="58" t="s">
        <v>104</v>
      </c>
      <c r="E648" s="58" t="s">
        <v>105</v>
      </c>
      <c r="F648" s="58" t="s">
        <v>106</v>
      </c>
      <c r="G648" s="58" t="s">
        <v>107</v>
      </c>
      <c r="H648" s="58" t="s">
        <v>108</v>
      </c>
      <c r="I648" s="58" t="s">
        <v>109</v>
      </c>
      <c r="J648" s="58" t="s">
        <v>110</v>
      </c>
      <c r="K648" s="277"/>
      <c r="L648" s="268"/>
      <c r="M648" s="268"/>
      <c r="N648" s="268"/>
      <c r="O648" s="268"/>
      <c r="P648" s="268"/>
      <c r="Q648" s="268"/>
      <c r="R648" s="268"/>
      <c r="T648" s="104"/>
    </row>
    <row r="649" spans="1:20" ht="15.75" customHeight="1" x14ac:dyDescent="0.25">
      <c r="A649" s="58">
        <v>1202</v>
      </c>
      <c r="B649" s="59">
        <v>144</v>
      </c>
      <c r="C649" s="59"/>
      <c r="D649" s="59"/>
      <c r="E649" s="59"/>
      <c r="F649" s="59"/>
      <c r="G649" s="59"/>
      <c r="H649" s="59"/>
      <c r="I649" s="59"/>
      <c r="J649" s="59"/>
      <c r="K649" s="144"/>
      <c r="L649" s="96"/>
      <c r="M649" s="97"/>
      <c r="N649" s="98"/>
      <c r="O649" s="62"/>
      <c r="P649" s="63">
        <f>B649</f>
        <v>144</v>
      </c>
      <c r="Q649" s="64"/>
      <c r="R649" s="62"/>
      <c r="T649" s="104"/>
    </row>
    <row r="650" spans="1:20" ht="15.75" customHeight="1" x14ac:dyDescent="0.25">
      <c r="A650" s="58">
        <v>1301</v>
      </c>
      <c r="B650" s="59"/>
      <c r="C650" s="59">
        <v>107</v>
      </c>
      <c r="D650" s="59"/>
      <c r="E650" s="59"/>
      <c r="F650" s="59"/>
      <c r="G650" s="59"/>
      <c r="H650" s="59"/>
      <c r="I650" s="59"/>
      <c r="J650" s="59"/>
      <c r="K650" s="144"/>
      <c r="L650" s="101"/>
      <c r="M650" s="102"/>
      <c r="N650" s="103"/>
      <c r="O650" s="67">
        <f>IF(C650=0,"",C650/B649)</f>
        <v>0.74305555555555558</v>
      </c>
      <c r="P650" s="68">
        <v>108</v>
      </c>
      <c r="Q650" s="69">
        <f t="shared" ref="Q650:Q657" si="107">IF(P650=0,"",P650/P649)</f>
        <v>0.75</v>
      </c>
      <c r="R650" s="69">
        <f t="shared" ref="R650:R657" si="108">IF(P650=0,"",100%-Q650)</f>
        <v>0.25</v>
      </c>
      <c r="T650" s="104"/>
    </row>
    <row r="651" spans="1:20" ht="15.75" customHeight="1" x14ac:dyDescent="0.25">
      <c r="A651" s="58">
        <v>1302</v>
      </c>
      <c r="B651" s="59"/>
      <c r="C651" s="59"/>
      <c r="D651" s="59">
        <v>97</v>
      </c>
      <c r="E651" s="59"/>
      <c r="F651" s="59"/>
      <c r="G651" s="59"/>
      <c r="H651" s="59"/>
      <c r="I651" s="59"/>
      <c r="J651" s="59"/>
      <c r="K651" s="144"/>
      <c r="L651" s="101"/>
      <c r="M651" s="102"/>
      <c r="N651" s="103"/>
      <c r="O651" s="67">
        <f>IF(D651=0,"",D651/C650)</f>
        <v>0.90654205607476634</v>
      </c>
      <c r="P651" s="68">
        <v>99</v>
      </c>
      <c r="Q651" s="69">
        <f t="shared" si="107"/>
        <v>0.91666666666666663</v>
      </c>
      <c r="R651" s="69">
        <f t="shared" si="108"/>
        <v>8.333333333333337E-2</v>
      </c>
      <c r="T651" s="70">
        <f>P651/P649</f>
        <v>0.6875</v>
      </c>
    </row>
    <row r="652" spans="1:20" ht="15.75" customHeight="1" x14ac:dyDescent="0.25">
      <c r="A652" s="58">
        <v>1401</v>
      </c>
      <c r="B652" s="59"/>
      <c r="C652" s="59"/>
      <c r="D652" s="59"/>
      <c r="E652" s="59">
        <v>92</v>
      </c>
      <c r="F652" s="59"/>
      <c r="G652" s="59"/>
      <c r="H652" s="59"/>
      <c r="I652" s="59"/>
      <c r="J652" s="59"/>
      <c r="K652" s="144"/>
      <c r="L652" s="101"/>
      <c r="M652" s="102"/>
      <c r="N652" s="103"/>
      <c r="O652" s="67">
        <f>IF(E652=0,"",E652/D651)</f>
        <v>0.94845360824742264</v>
      </c>
      <c r="P652" s="68">
        <v>92</v>
      </c>
      <c r="Q652" s="69">
        <f t="shared" si="107"/>
        <v>0.92929292929292928</v>
      </c>
      <c r="R652" s="69">
        <f t="shared" si="108"/>
        <v>7.0707070707070718E-2</v>
      </c>
      <c r="T652" s="104"/>
    </row>
    <row r="653" spans="1:20" ht="15.75" customHeight="1" x14ac:dyDescent="0.25">
      <c r="A653" s="58">
        <v>1402</v>
      </c>
      <c r="B653" s="59"/>
      <c r="C653" s="59"/>
      <c r="D653" s="59"/>
      <c r="E653" s="59"/>
      <c r="F653" s="59">
        <v>91</v>
      </c>
      <c r="G653" s="59"/>
      <c r="H653" s="59"/>
      <c r="I653" s="59"/>
      <c r="J653" s="59"/>
      <c r="K653" s="144"/>
      <c r="L653" s="101"/>
      <c r="M653" s="102"/>
      <c r="N653" s="103"/>
      <c r="O653" s="67">
        <f>IF(F653=0,"",F653/E652)</f>
        <v>0.98913043478260865</v>
      </c>
      <c r="P653" s="68">
        <v>92</v>
      </c>
      <c r="Q653" s="69">
        <f t="shared" si="107"/>
        <v>1</v>
      </c>
      <c r="R653" s="69">
        <f t="shared" si="108"/>
        <v>0</v>
      </c>
      <c r="T653" s="104"/>
    </row>
    <row r="654" spans="1:20" ht="15.75" customHeight="1" x14ac:dyDescent="0.25">
      <c r="A654" s="58">
        <v>1501</v>
      </c>
      <c r="B654" s="59"/>
      <c r="C654" s="59"/>
      <c r="D654" s="59"/>
      <c r="E654" s="59"/>
      <c r="F654" s="59"/>
      <c r="G654" s="59">
        <v>88</v>
      </c>
      <c r="H654" s="59"/>
      <c r="I654" s="59"/>
      <c r="J654" s="59"/>
      <c r="K654" s="144"/>
      <c r="L654" s="101"/>
      <c r="M654" s="102"/>
      <c r="N654" s="103"/>
      <c r="O654" s="67">
        <f>IF(G654=0,"",G654/F653)</f>
        <v>0.96703296703296704</v>
      </c>
      <c r="P654" s="68">
        <v>90</v>
      </c>
      <c r="Q654" s="69">
        <f t="shared" si="107"/>
        <v>0.97826086956521741</v>
      </c>
      <c r="R654" s="69">
        <f t="shared" si="108"/>
        <v>2.1739130434782594E-2</v>
      </c>
      <c r="T654" s="104"/>
    </row>
    <row r="655" spans="1:20" ht="15.75" customHeight="1" x14ac:dyDescent="0.25">
      <c r="A655" s="58">
        <v>1502</v>
      </c>
      <c r="B655" s="59"/>
      <c r="C655" s="59"/>
      <c r="D655" s="59"/>
      <c r="E655" s="59"/>
      <c r="F655" s="59"/>
      <c r="G655" s="59"/>
      <c r="H655" s="59">
        <v>88</v>
      </c>
      <c r="I655" s="59"/>
      <c r="J655" s="59"/>
      <c r="K655" s="144"/>
      <c r="L655" s="101"/>
      <c r="M655" s="102"/>
      <c r="N655" s="103"/>
      <c r="O655" s="67">
        <f>IF(H655=0,"",H655/G654)</f>
        <v>1</v>
      </c>
      <c r="P655" s="68">
        <v>88</v>
      </c>
      <c r="Q655" s="69">
        <f t="shared" si="107"/>
        <v>0.97777777777777775</v>
      </c>
      <c r="R655" s="69">
        <f t="shared" si="108"/>
        <v>2.2222222222222254E-2</v>
      </c>
      <c r="T655" s="104"/>
    </row>
    <row r="656" spans="1:20" ht="15.75" customHeight="1" x14ac:dyDescent="0.25">
      <c r="A656" s="58">
        <v>1601</v>
      </c>
      <c r="B656" s="59"/>
      <c r="C656" s="59"/>
      <c r="D656" s="59"/>
      <c r="E656" s="59"/>
      <c r="F656" s="59"/>
      <c r="G656" s="59"/>
      <c r="H656" s="59"/>
      <c r="I656" s="59">
        <v>84</v>
      </c>
      <c r="J656" s="59"/>
      <c r="K656" s="144">
        <v>1</v>
      </c>
      <c r="L656" s="101"/>
      <c r="M656" s="102"/>
      <c r="N656" s="103"/>
      <c r="O656" s="67">
        <f>IF(I656=0,"",I656/H655)</f>
        <v>0.95454545454545459</v>
      </c>
      <c r="P656" s="68">
        <v>86</v>
      </c>
      <c r="Q656" s="69">
        <f t="shared" si="107"/>
        <v>0.97727272727272729</v>
      </c>
      <c r="R656" s="69">
        <f t="shared" si="108"/>
        <v>2.2727272727272707E-2</v>
      </c>
      <c r="T656" s="104"/>
    </row>
    <row r="657" spans="1:20" ht="15.75" customHeight="1" x14ac:dyDescent="0.25">
      <c r="A657" s="58">
        <v>1602</v>
      </c>
      <c r="B657" s="59"/>
      <c r="C657" s="59"/>
      <c r="D657" s="59"/>
      <c r="E657" s="59"/>
      <c r="F657" s="59"/>
      <c r="G657" s="59"/>
      <c r="H657" s="59"/>
      <c r="I657" s="59"/>
      <c r="J657" s="59">
        <v>84</v>
      </c>
      <c r="K657" s="144">
        <v>76</v>
      </c>
      <c r="L657" s="101"/>
      <c r="M657" s="102"/>
      <c r="N657" s="103"/>
      <c r="O657" s="71">
        <f>IF(J657=0,"",J657/I656)</f>
        <v>1</v>
      </c>
      <c r="P657" s="68">
        <v>84</v>
      </c>
      <c r="Q657" s="72">
        <f t="shared" si="107"/>
        <v>0.97674418604651159</v>
      </c>
      <c r="R657" s="72">
        <f t="shared" si="108"/>
        <v>2.3255813953488413E-2</v>
      </c>
      <c r="T657" s="104"/>
    </row>
    <row r="658" spans="1:20" ht="15.75" customHeight="1" x14ac:dyDescent="0.25">
      <c r="A658" s="58">
        <v>1701</v>
      </c>
      <c r="B658" s="59"/>
      <c r="C658" s="59"/>
      <c r="D658" s="59"/>
      <c r="E658" s="59"/>
      <c r="F658" s="59"/>
      <c r="G658" s="59"/>
      <c r="H658" s="59">
        <v>1</v>
      </c>
      <c r="I658" s="59"/>
      <c r="J658" s="59">
        <v>1</v>
      </c>
      <c r="K658" s="144"/>
      <c r="L658" s="101"/>
      <c r="M658" s="102"/>
      <c r="N658" s="104"/>
      <c r="O658" s="105"/>
      <c r="P658" s="68"/>
      <c r="Q658" s="106"/>
      <c r="R658" s="107"/>
      <c r="T658" s="104"/>
    </row>
    <row r="659" spans="1:20" ht="15.75" customHeight="1" x14ac:dyDescent="0.25">
      <c r="A659" s="58">
        <v>1702</v>
      </c>
      <c r="B659" s="59"/>
      <c r="C659" s="59"/>
      <c r="D659" s="59"/>
      <c r="E659" s="59"/>
      <c r="F659" s="59"/>
      <c r="G659" s="59"/>
      <c r="H659" s="59"/>
      <c r="I659" s="59"/>
      <c r="J659" s="59"/>
      <c r="K659" s="144"/>
      <c r="L659" s="101"/>
      <c r="M659" s="102"/>
      <c r="N659" s="104"/>
      <c r="O659" s="108"/>
      <c r="P659" s="109"/>
      <c r="Q659" s="110"/>
      <c r="R659" s="108"/>
      <c r="T659" s="104"/>
    </row>
    <row r="660" spans="1:20" ht="15.75" customHeight="1" x14ac:dyDescent="0.25">
      <c r="A660" s="58">
        <v>1801</v>
      </c>
      <c r="B660" s="59"/>
      <c r="C660" s="59"/>
      <c r="D660" s="59"/>
      <c r="E660" s="59"/>
      <c r="F660" s="59"/>
      <c r="G660" s="59"/>
      <c r="H660" s="59"/>
      <c r="I660" s="59"/>
      <c r="J660" s="59"/>
      <c r="K660" s="144"/>
      <c r="L660" s="101"/>
      <c r="M660" s="102"/>
      <c r="N660" s="104"/>
      <c r="O660" s="108"/>
      <c r="P660" s="109"/>
      <c r="Q660" s="110"/>
      <c r="R660" s="108"/>
      <c r="T660" s="104"/>
    </row>
    <row r="661" spans="1:20" ht="15.75" customHeight="1" x14ac:dyDescent="0.25">
      <c r="A661" s="58">
        <v>1802</v>
      </c>
      <c r="B661" s="59"/>
      <c r="C661" s="59"/>
      <c r="D661" s="59"/>
      <c r="E661" s="59"/>
      <c r="F661" s="59"/>
      <c r="G661" s="59"/>
      <c r="H661" s="59"/>
      <c r="I661" s="59"/>
      <c r="J661" s="59"/>
      <c r="K661" s="144"/>
      <c r="L661" s="101"/>
      <c r="M661" s="102"/>
      <c r="N661" s="104"/>
      <c r="O661" s="108"/>
      <c r="P661" s="109"/>
      <c r="Q661" s="110"/>
      <c r="R661" s="108"/>
      <c r="T661" s="104"/>
    </row>
    <row r="662" spans="1:20" ht="15.75" customHeight="1" x14ac:dyDescent="0.25">
      <c r="A662" s="58">
        <v>1901</v>
      </c>
      <c r="B662" s="59"/>
      <c r="C662" s="59"/>
      <c r="D662" s="59"/>
      <c r="E662" s="59"/>
      <c r="F662" s="59"/>
      <c r="G662" s="59"/>
      <c r="H662" s="59"/>
      <c r="I662" s="59"/>
      <c r="J662" s="59"/>
      <c r="K662" s="144"/>
      <c r="L662" s="101"/>
      <c r="M662" s="102"/>
      <c r="N662" s="104"/>
      <c r="O662" s="102"/>
      <c r="P662" s="104"/>
      <c r="Q662" s="146"/>
      <c r="R662" s="108"/>
      <c r="T662" s="104"/>
    </row>
    <row r="663" spans="1:20" ht="15.75" customHeight="1" x14ac:dyDescent="0.25">
      <c r="A663" s="58">
        <v>1902</v>
      </c>
      <c r="B663" s="59"/>
      <c r="C663" s="59"/>
      <c r="D663" s="59"/>
      <c r="E663" s="59"/>
      <c r="F663" s="59"/>
      <c r="G663" s="59"/>
      <c r="H663" s="59"/>
      <c r="I663" s="59"/>
      <c r="J663" s="59"/>
      <c r="K663" s="144"/>
      <c r="L663" s="101"/>
      <c r="M663" s="102"/>
      <c r="N663" s="104"/>
      <c r="O663" s="191" t="s">
        <v>83</v>
      </c>
      <c r="P663" s="82">
        <v>77</v>
      </c>
      <c r="Q663" s="83">
        <f>IF(SUM(K655:K658)=0,"",SUM(K655:K658))</f>
        <v>77</v>
      </c>
      <c r="R663" s="193" t="s">
        <v>11</v>
      </c>
      <c r="T663" s="104"/>
    </row>
    <row r="664" spans="1:20" ht="15.75" customHeight="1" x14ac:dyDescent="0.25">
      <c r="A664" s="58">
        <v>2001</v>
      </c>
      <c r="B664" s="59"/>
      <c r="C664" s="59"/>
      <c r="D664" s="59"/>
      <c r="E664" s="59"/>
      <c r="F664" s="59"/>
      <c r="G664" s="59"/>
      <c r="H664" s="59"/>
      <c r="I664" s="59"/>
      <c r="J664" s="59"/>
      <c r="K664" s="144"/>
      <c r="L664" s="101"/>
      <c r="M664" s="102"/>
      <c r="N664" s="104"/>
      <c r="O664" s="192" t="s">
        <v>85</v>
      </c>
      <c r="P664" s="86">
        <f>IF(P663/B649=0,"",P663/B649)</f>
        <v>0.53472222222222221</v>
      </c>
      <c r="Q664" s="87">
        <f>IF(P663/Q663=0,"",P663/Q663)</f>
        <v>1</v>
      </c>
      <c r="R664" s="194" t="s">
        <v>86</v>
      </c>
      <c r="T664" s="104"/>
    </row>
    <row r="665" spans="1:20" ht="15.75" customHeight="1" x14ac:dyDescent="0.25">
      <c r="A665" s="58">
        <v>2002</v>
      </c>
      <c r="B665" s="195"/>
      <c r="C665" s="195"/>
      <c r="D665" s="195"/>
      <c r="E665" s="195"/>
      <c r="F665" s="195"/>
      <c r="G665" s="195"/>
      <c r="H665" s="195"/>
      <c r="I665" s="195"/>
      <c r="J665" s="195"/>
      <c r="K665" s="144"/>
      <c r="L665" s="147"/>
      <c r="M665" s="148"/>
      <c r="N665" s="149"/>
      <c r="O665" s="90"/>
      <c r="P665" s="91"/>
      <c r="Q665" s="91"/>
      <c r="R665" s="113"/>
      <c r="T665" s="104"/>
    </row>
    <row r="666" spans="1:20" ht="18" customHeight="1" x14ac:dyDescent="0.25">
      <c r="A666" s="28"/>
      <c r="B666" s="280" t="s">
        <v>111</v>
      </c>
      <c r="C666" s="280"/>
      <c r="D666" s="280"/>
      <c r="E666" s="280"/>
      <c r="F666" s="280"/>
      <c r="G666" s="280"/>
      <c r="H666" s="280"/>
      <c r="I666" s="280"/>
      <c r="J666" s="280"/>
      <c r="K666" s="189">
        <f>SUM(K649:K662)</f>
        <v>77</v>
      </c>
      <c r="L666" s="94">
        <f>IF(SUM(K656:K657)=0,"",SUM(K656:K657)/B649)</f>
        <v>0.53472222222222221</v>
      </c>
      <c r="M666" s="94">
        <f>IF(K666=0,"",K666/B649)</f>
        <v>0.53472222222222221</v>
      </c>
      <c r="N666" s="94">
        <f>IF(K657=0,"",M666-L666)</f>
        <v>0</v>
      </c>
      <c r="O666" s="3"/>
      <c r="P666" s="29"/>
      <c r="Q666" s="22"/>
      <c r="R666" s="3"/>
      <c r="T666" s="104"/>
    </row>
    <row r="667" spans="1:20" ht="12.75" customHeight="1" x14ac:dyDescent="0.2">
      <c r="L667" s="3"/>
      <c r="M667" s="3"/>
      <c r="O667" s="3"/>
    </row>
    <row r="668" spans="1:20" ht="12.75" customHeight="1" x14ac:dyDescent="0.2">
      <c r="A668" s="122" t="s">
        <v>127</v>
      </c>
      <c r="L668" s="3"/>
      <c r="M668" s="3"/>
      <c r="O668" s="3"/>
    </row>
    <row r="669" spans="1:20" ht="12.75" x14ac:dyDescent="0.2"/>
  </sheetData>
  <mergeCells count="155">
    <mergeCell ref="B666:J666"/>
    <mergeCell ref="B643:J643"/>
    <mergeCell ref="N578:N579"/>
    <mergeCell ref="O578:O579"/>
    <mergeCell ref="P578:P579"/>
    <mergeCell ref="Q578:Q579"/>
    <mergeCell ref="R578:R579"/>
    <mergeCell ref="B577:J577"/>
    <mergeCell ref="Q647:Q648"/>
    <mergeCell ref="R647:R648"/>
    <mergeCell ref="A578:A579"/>
    <mergeCell ref="B578:J578"/>
    <mergeCell ref="K578:K579"/>
    <mergeCell ref="L578:L579"/>
    <mergeCell ref="M578:M579"/>
    <mergeCell ref="B597:J597"/>
    <mergeCell ref="N647:N648"/>
    <mergeCell ref="O647:O648"/>
    <mergeCell ref="P647:P648"/>
    <mergeCell ref="B646:J646"/>
    <mergeCell ref="A647:A648"/>
    <mergeCell ref="B647:J647"/>
    <mergeCell ref="K647:K648"/>
    <mergeCell ref="L647:L648"/>
    <mergeCell ref="M647:M648"/>
    <mergeCell ref="B574:J574"/>
    <mergeCell ref="N555:N556"/>
    <mergeCell ref="O555:O556"/>
    <mergeCell ref="P555:P556"/>
    <mergeCell ref="Q555:Q556"/>
    <mergeCell ref="R555:R556"/>
    <mergeCell ref="B554:J554"/>
    <mergeCell ref="A555:A556"/>
    <mergeCell ref="B555:J555"/>
    <mergeCell ref="K555:K556"/>
    <mergeCell ref="L555:L556"/>
    <mergeCell ref="M555:M556"/>
    <mergeCell ref="B551:J551"/>
    <mergeCell ref="N532:N533"/>
    <mergeCell ref="O532:O533"/>
    <mergeCell ref="P532:P533"/>
    <mergeCell ref="Q532:Q533"/>
    <mergeCell ref="R532:R533"/>
    <mergeCell ref="B531:J531"/>
    <mergeCell ref="A532:A533"/>
    <mergeCell ref="B532:J532"/>
    <mergeCell ref="K532:K533"/>
    <mergeCell ref="L532:L533"/>
    <mergeCell ref="M532:M533"/>
    <mergeCell ref="B528:J528"/>
    <mergeCell ref="N624:N625"/>
    <mergeCell ref="O624:O625"/>
    <mergeCell ref="P624:P625"/>
    <mergeCell ref="Q624:Q625"/>
    <mergeCell ref="R624:R625"/>
    <mergeCell ref="B623:J623"/>
    <mergeCell ref="A624:A625"/>
    <mergeCell ref="B624:J624"/>
    <mergeCell ref="K624:K625"/>
    <mergeCell ref="L624:L625"/>
    <mergeCell ref="M624:M625"/>
    <mergeCell ref="B620:J620"/>
    <mergeCell ref="N601:N602"/>
    <mergeCell ref="O601:O602"/>
    <mergeCell ref="P601:P602"/>
    <mergeCell ref="Q601:Q602"/>
    <mergeCell ref="R601:R602"/>
    <mergeCell ref="B600:J600"/>
    <mergeCell ref="A601:A602"/>
    <mergeCell ref="B601:J601"/>
    <mergeCell ref="K601:K602"/>
    <mergeCell ref="L601:L602"/>
    <mergeCell ref="M601:M602"/>
    <mergeCell ref="N509:N510"/>
    <mergeCell ref="O509:O510"/>
    <mergeCell ref="P509:P510"/>
    <mergeCell ref="Q509:Q510"/>
    <mergeCell ref="R509:R510"/>
    <mergeCell ref="B508:J508"/>
    <mergeCell ref="A509:A510"/>
    <mergeCell ref="B509:J509"/>
    <mergeCell ref="K509:K510"/>
    <mergeCell ref="L509:L510"/>
    <mergeCell ref="M509:M510"/>
    <mergeCell ref="B505:J505"/>
    <mergeCell ref="N485:N486"/>
    <mergeCell ref="O485:O486"/>
    <mergeCell ref="P485:P486"/>
    <mergeCell ref="Q485:Q486"/>
    <mergeCell ref="R485:R486"/>
    <mergeCell ref="B484:J484"/>
    <mergeCell ref="A485:A486"/>
    <mergeCell ref="B485:J485"/>
    <mergeCell ref="K485:K486"/>
    <mergeCell ref="L485:L486"/>
    <mergeCell ref="M485:M486"/>
    <mergeCell ref="B481:J481"/>
    <mergeCell ref="N462:N463"/>
    <mergeCell ref="O462:O463"/>
    <mergeCell ref="P462:P463"/>
    <mergeCell ref="Q462:Q463"/>
    <mergeCell ref="R462:R463"/>
    <mergeCell ref="B461:J461"/>
    <mergeCell ref="A462:A463"/>
    <mergeCell ref="B462:J462"/>
    <mergeCell ref="K462:K463"/>
    <mergeCell ref="L462:L463"/>
    <mergeCell ref="M462:M463"/>
    <mergeCell ref="B458:J458"/>
    <mergeCell ref="R439:R440"/>
    <mergeCell ref="B439:J439"/>
    <mergeCell ref="K439:K440"/>
    <mergeCell ref="L439:L440"/>
    <mergeCell ref="M439:M440"/>
    <mergeCell ref="N439:N440"/>
    <mergeCell ref="O439:O440"/>
    <mergeCell ref="P439:P440"/>
    <mergeCell ref="Q439:Q440"/>
    <mergeCell ref="B367:J367"/>
    <mergeCell ref="B385:J385"/>
    <mergeCell ref="B402:J402"/>
    <mergeCell ref="B418:J418"/>
    <mergeCell ref="B438:J438"/>
    <mergeCell ref="A203:A204"/>
    <mergeCell ref="D222:J222"/>
    <mergeCell ref="B238:J238"/>
    <mergeCell ref="B256:J256"/>
    <mergeCell ref="B276:J276"/>
    <mergeCell ref="B295:J295"/>
    <mergeCell ref="B313:J313"/>
    <mergeCell ref="B332:J332"/>
    <mergeCell ref="A439:A440"/>
    <mergeCell ref="B3:J3"/>
    <mergeCell ref="AA4:AJ4"/>
    <mergeCell ref="AA23:AJ23"/>
    <mergeCell ref="B25:J25"/>
    <mergeCell ref="AA44:AJ44"/>
    <mergeCell ref="B48:J48"/>
    <mergeCell ref="S60:T60"/>
    <mergeCell ref="Q203:Q204"/>
    <mergeCell ref="R203:R204"/>
    <mergeCell ref="B203:J203"/>
    <mergeCell ref="K203:K204"/>
    <mergeCell ref="L203:L204"/>
    <mergeCell ref="M203:M204"/>
    <mergeCell ref="N203:N204"/>
    <mergeCell ref="O203:O204"/>
    <mergeCell ref="P203:P204"/>
    <mergeCell ref="B72:J72"/>
    <mergeCell ref="B96:J96"/>
    <mergeCell ref="B117:J117"/>
    <mergeCell ref="B139:J139"/>
    <mergeCell ref="B159:J159"/>
    <mergeCell ref="B183:J183"/>
    <mergeCell ref="B349:J349"/>
  </mergeCells>
  <pageMargins left="0.7" right="0.7" top="0.75" bottom="0.75" header="0" footer="0"/>
  <pageSetup orientation="landscape"/>
  <ignoredErrors>
    <ignoredError sqref="A441:A457 A464:A480 A487:A504 A511:A527" numberStoredAsText="1"/>
  </ignoredError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6" ht="12.75" customHeight="1" x14ac:dyDescent="0.2"/>
    <row r="2" spans="1:6" ht="12.75" customHeight="1" x14ac:dyDescent="0.2"/>
    <row r="3" spans="1:6" ht="12.75" customHeight="1" x14ac:dyDescent="0.2"/>
    <row r="4" spans="1:6" ht="12.75" customHeight="1" x14ac:dyDescent="0.3">
      <c r="A4" s="38" t="s">
        <v>90</v>
      </c>
    </row>
    <row r="5" spans="1:6" ht="12.75" customHeight="1" x14ac:dyDescent="0.2">
      <c r="B5" s="285" t="s">
        <v>2</v>
      </c>
      <c r="C5" s="286"/>
      <c r="D5" s="137" t="s">
        <v>11</v>
      </c>
      <c r="F5" s="29" t="s">
        <v>83</v>
      </c>
    </row>
    <row r="6" spans="1:6" ht="25.5" customHeight="1" x14ac:dyDescent="0.2">
      <c r="A6" s="135" t="s">
        <v>10</v>
      </c>
      <c r="B6" s="136">
        <v>1</v>
      </c>
      <c r="C6" s="136">
        <v>2</v>
      </c>
      <c r="D6" s="16"/>
      <c r="E6" s="4" t="s">
        <v>3</v>
      </c>
    </row>
    <row r="7" spans="1:6" ht="12.75" customHeight="1" x14ac:dyDescent="0.2">
      <c r="A7" s="28" t="s">
        <v>54</v>
      </c>
      <c r="B7" s="25">
        <v>10</v>
      </c>
      <c r="C7" s="10"/>
      <c r="D7" s="16"/>
    </row>
    <row r="8" spans="1:6" ht="12.75" customHeight="1" x14ac:dyDescent="0.2">
      <c r="A8" s="28" t="s">
        <v>55</v>
      </c>
      <c r="C8" s="25">
        <v>10</v>
      </c>
      <c r="D8" s="16">
        <v>10</v>
      </c>
    </row>
    <row r="9" spans="1:6" ht="12.75" customHeight="1" x14ac:dyDescent="0.2">
      <c r="D9" s="25">
        <f>SUM(D8)</f>
        <v>10</v>
      </c>
      <c r="E9" s="37">
        <f>D8/B7</f>
        <v>1</v>
      </c>
    </row>
    <row r="10" spans="1:6" ht="12.75" customHeight="1" x14ac:dyDescent="0.2"/>
    <row r="11" spans="1:6" ht="12.75" customHeight="1" x14ac:dyDescent="0.2"/>
    <row r="12" spans="1:6" ht="12.75" customHeight="1" x14ac:dyDescent="0.3">
      <c r="A12" s="38" t="s">
        <v>92</v>
      </c>
    </row>
    <row r="13" spans="1:6" ht="12.75" customHeight="1" x14ac:dyDescent="0.2">
      <c r="B13" s="285" t="s">
        <v>2</v>
      </c>
      <c r="C13" s="286"/>
      <c r="D13" s="137" t="s">
        <v>11</v>
      </c>
      <c r="F13" s="29" t="s">
        <v>83</v>
      </c>
    </row>
    <row r="14" spans="1:6" ht="25.5" customHeight="1" x14ac:dyDescent="0.2">
      <c r="A14" s="135" t="s">
        <v>10</v>
      </c>
      <c r="B14" s="136">
        <v>1</v>
      </c>
      <c r="C14" s="136">
        <v>2</v>
      </c>
      <c r="D14" s="16"/>
      <c r="E14" s="4" t="s">
        <v>3</v>
      </c>
    </row>
    <row r="15" spans="1:6" ht="12.75" customHeight="1" x14ac:dyDescent="0.2">
      <c r="A15" s="28" t="s">
        <v>55</v>
      </c>
      <c r="B15" s="25">
        <v>11</v>
      </c>
      <c r="C15" s="10"/>
      <c r="D15" s="16"/>
    </row>
    <row r="16" spans="1:6" ht="12.75" customHeight="1" x14ac:dyDescent="0.2">
      <c r="A16" s="28" t="s">
        <v>56</v>
      </c>
      <c r="C16" s="25">
        <v>11</v>
      </c>
      <c r="D16" s="16">
        <v>10</v>
      </c>
    </row>
    <row r="17" spans="4:5" ht="12.75" customHeight="1" x14ac:dyDescent="0.2">
      <c r="D17" s="25">
        <f>SUM(D16)</f>
        <v>10</v>
      </c>
      <c r="E17" s="37">
        <f>D16/B15</f>
        <v>0.90909090909090906</v>
      </c>
    </row>
    <row r="18" spans="4:5" ht="12.75" customHeight="1" x14ac:dyDescent="0.2"/>
    <row r="19" spans="4:5" ht="12.75" customHeight="1" x14ac:dyDescent="0.2"/>
    <row r="20" spans="4:5" ht="12.75" customHeight="1" x14ac:dyDescent="0.2"/>
    <row r="21" spans="4:5" ht="12.75" customHeight="1" x14ac:dyDescent="0.2"/>
    <row r="22" spans="4:5" ht="12.75" customHeight="1" x14ac:dyDescent="0.2"/>
    <row r="23" spans="4:5" ht="12.75" customHeight="1" x14ac:dyDescent="0.2"/>
    <row r="24" spans="4:5" ht="12.75" customHeight="1" x14ac:dyDescent="0.2"/>
    <row r="25" spans="4:5" ht="12.75" customHeight="1" x14ac:dyDescent="0.2"/>
    <row r="26" spans="4:5" ht="12.75" customHeight="1" x14ac:dyDescent="0.2"/>
    <row r="27" spans="4:5" ht="12.75" customHeight="1" x14ac:dyDescent="0.2"/>
    <row r="28" spans="4:5" ht="12.75" customHeight="1" x14ac:dyDescent="0.2"/>
    <row r="29" spans="4:5" ht="12.75" customHeight="1" x14ac:dyDescent="0.2"/>
    <row r="30" spans="4:5" ht="12.75" customHeight="1" x14ac:dyDescent="0.2"/>
    <row r="31" spans="4:5" ht="12.75" customHeight="1" x14ac:dyDescent="0.2"/>
    <row r="32" spans="4:5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5:C5"/>
    <mergeCell ref="B13:C13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3">
      <c r="A2" s="38" t="s">
        <v>81</v>
      </c>
    </row>
    <row r="3" spans="1:8" ht="12.75" customHeight="1" x14ac:dyDescent="0.2">
      <c r="B3" s="285" t="s">
        <v>2</v>
      </c>
      <c r="C3" s="286"/>
      <c r="D3" s="1"/>
      <c r="E3" s="1"/>
      <c r="F3" s="137" t="s">
        <v>11</v>
      </c>
      <c r="H3" s="29" t="s">
        <v>83</v>
      </c>
    </row>
    <row r="4" spans="1:8" ht="25.5" customHeight="1" x14ac:dyDescent="0.2">
      <c r="A4" s="135" t="s">
        <v>10</v>
      </c>
      <c r="B4" s="136">
        <v>1</v>
      </c>
      <c r="C4" s="136">
        <v>2</v>
      </c>
      <c r="D4" s="29">
        <v>3</v>
      </c>
      <c r="E4" s="29">
        <v>4</v>
      </c>
      <c r="F4" s="16"/>
      <c r="G4" s="4" t="s">
        <v>3</v>
      </c>
    </row>
    <row r="5" spans="1:8" ht="12.75" customHeight="1" x14ac:dyDescent="0.2">
      <c r="A5" s="28" t="s">
        <v>51</v>
      </c>
      <c r="B5" s="25">
        <v>3</v>
      </c>
      <c r="C5" s="10"/>
      <c r="D5" s="10"/>
      <c r="E5" s="10"/>
      <c r="F5" s="16"/>
    </row>
    <row r="6" spans="1:8" ht="12.75" customHeight="1" x14ac:dyDescent="0.2">
      <c r="A6" s="28" t="s">
        <v>52</v>
      </c>
      <c r="C6" s="25">
        <v>3</v>
      </c>
      <c r="F6" s="16"/>
    </row>
    <row r="7" spans="1:8" ht="12.75" customHeight="1" x14ac:dyDescent="0.2">
      <c r="A7" s="28" t="s">
        <v>53</v>
      </c>
      <c r="D7" s="25">
        <v>3</v>
      </c>
      <c r="F7" s="16"/>
    </row>
    <row r="8" spans="1:8" ht="12.75" customHeight="1" x14ac:dyDescent="0.2">
      <c r="A8" s="28" t="s">
        <v>54</v>
      </c>
      <c r="E8" s="25">
        <v>3</v>
      </c>
      <c r="F8" s="16">
        <v>3</v>
      </c>
    </row>
    <row r="9" spans="1:8" ht="12.75" customHeight="1" x14ac:dyDescent="0.2">
      <c r="F9" s="25">
        <f>SUM(F8)</f>
        <v>3</v>
      </c>
      <c r="G9" s="37">
        <f>F8/B5</f>
        <v>1</v>
      </c>
    </row>
    <row r="10" spans="1:8" ht="12.75" customHeight="1" x14ac:dyDescent="0.2"/>
    <row r="11" spans="1:8" ht="12.75" customHeight="1" x14ac:dyDescent="0.3">
      <c r="A11" s="38" t="s">
        <v>82</v>
      </c>
    </row>
    <row r="12" spans="1:8" ht="12.75" customHeight="1" x14ac:dyDescent="0.2">
      <c r="B12" s="285" t="s">
        <v>2</v>
      </c>
      <c r="C12" s="286"/>
      <c r="D12" s="1"/>
      <c r="E12" s="1"/>
      <c r="F12" s="137" t="s">
        <v>11</v>
      </c>
      <c r="H12" s="29" t="s">
        <v>83</v>
      </c>
    </row>
    <row r="13" spans="1:8" ht="25.5" customHeight="1" x14ac:dyDescent="0.2">
      <c r="A13" s="135" t="s">
        <v>10</v>
      </c>
      <c r="B13" s="136">
        <v>1</v>
      </c>
      <c r="C13" s="136">
        <v>2</v>
      </c>
      <c r="D13" s="29">
        <v>3</v>
      </c>
      <c r="E13" s="29">
        <v>4</v>
      </c>
      <c r="F13" s="16"/>
      <c r="G13" s="4" t="s">
        <v>3</v>
      </c>
    </row>
    <row r="14" spans="1:8" ht="12.75" customHeight="1" x14ac:dyDescent="0.2">
      <c r="A14" s="28" t="s">
        <v>52</v>
      </c>
      <c r="B14" s="25">
        <v>6</v>
      </c>
      <c r="C14" s="10"/>
      <c r="D14" s="10"/>
      <c r="E14" s="10"/>
      <c r="F14" s="16"/>
    </row>
    <row r="15" spans="1:8" ht="12.75" customHeight="1" x14ac:dyDescent="0.2">
      <c r="A15" s="28" t="s">
        <v>53</v>
      </c>
      <c r="C15" s="25">
        <v>6</v>
      </c>
      <c r="F15" s="16"/>
    </row>
    <row r="16" spans="1:8" ht="12.75" customHeight="1" x14ac:dyDescent="0.2">
      <c r="A16" s="28" t="s">
        <v>54</v>
      </c>
      <c r="D16" s="25">
        <v>6</v>
      </c>
      <c r="F16" s="16"/>
    </row>
    <row r="17" spans="1:8" ht="12.75" customHeight="1" x14ac:dyDescent="0.2">
      <c r="A17" s="28" t="s">
        <v>55</v>
      </c>
      <c r="E17" s="25">
        <v>6</v>
      </c>
      <c r="F17" s="16">
        <v>6</v>
      </c>
      <c r="H17" s="25">
        <v>2</v>
      </c>
    </row>
    <row r="18" spans="1:8" ht="12.75" customHeight="1" x14ac:dyDescent="0.2">
      <c r="F18" s="25">
        <f>SUM(F17)</f>
        <v>6</v>
      </c>
      <c r="G18" s="37">
        <f>F17/B14</f>
        <v>1</v>
      </c>
      <c r="H18" s="37">
        <f>H17/B14</f>
        <v>0.33333333333333331</v>
      </c>
    </row>
    <row r="19" spans="1:8" ht="12.75" customHeight="1" x14ac:dyDescent="0.2"/>
    <row r="20" spans="1:8" ht="12.75" customHeight="1" x14ac:dyDescent="0.2"/>
    <row r="21" spans="1:8" ht="12.75" customHeight="1" x14ac:dyDescent="0.2"/>
    <row r="22" spans="1:8" ht="12.75" customHeight="1" x14ac:dyDescent="0.2"/>
    <row r="23" spans="1:8" ht="12.75" customHeight="1" x14ac:dyDescent="0.3">
      <c r="A23" s="38" t="s">
        <v>89</v>
      </c>
    </row>
    <row r="24" spans="1:8" ht="12.75" customHeight="1" x14ac:dyDescent="0.2">
      <c r="B24" s="285" t="s">
        <v>2</v>
      </c>
      <c r="C24" s="286"/>
      <c r="D24" s="1"/>
      <c r="E24" s="1"/>
      <c r="F24" s="137" t="s">
        <v>11</v>
      </c>
      <c r="H24" s="29" t="s">
        <v>83</v>
      </c>
    </row>
    <row r="25" spans="1:8" ht="25.5" customHeight="1" x14ac:dyDescent="0.2">
      <c r="A25" s="135" t="s">
        <v>10</v>
      </c>
      <c r="B25" s="136">
        <v>1</v>
      </c>
      <c r="C25" s="136">
        <v>2</v>
      </c>
      <c r="D25" s="29">
        <v>3</v>
      </c>
      <c r="E25" s="29">
        <v>4</v>
      </c>
      <c r="F25" s="16"/>
      <c r="G25" s="4" t="s">
        <v>3</v>
      </c>
    </row>
    <row r="26" spans="1:8" ht="12.75" customHeight="1" x14ac:dyDescent="0.2">
      <c r="A26" s="28" t="s">
        <v>53</v>
      </c>
      <c r="B26" s="25">
        <v>10</v>
      </c>
      <c r="C26" s="10"/>
      <c r="D26" s="10"/>
      <c r="E26" s="10"/>
      <c r="F26" s="16"/>
    </row>
    <row r="27" spans="1:8" ht="12.75" customHeight="1" x14ac:dyDescent="0.2">
      <c r="A27" s="28" t="s">
        <v>54</v>
      </c>
      <c r="C27" s="25">
        <v>8</v>
      </c>
      <c r="F27" s="16"/>
    </row>
    <row r="28" spans="1:8" ht="12.75" customHeight="1" x14ac:dyDescent="0.2">
      <c r="A28" s="28" t="s">
        <v>55</v>
      </c>
      <c r="D28" s="25">
        <v>8</v>
      </c>
      <c r="F28" s="16"/>
    </row>
    <row r="29" spans="1:8" ht="12.75" customHeight="1" x14ac:dyDescent="0.2">
      <c r="A29" s="28" t="s">
        <v>56</v>
      </c>
      <c r="E29" s="25">
        <v>8</v>
      </c>
      <c r="F29" s="16">
        <v>8</v>
      </c>
      <c r="H29" s="25">
        <v>2</v>
      </c>
    </row>
    <row r="30" spans="1:8" ht="12.75" customHeight="1" x14ac:dyDescent="0.2">
      <c r="F30" s="25">
        <f>SUM(F29)</f>
        <v>8</v>
      </c>
      <c r="G30" s="37">
        <f>F29/B26</f>
        <v>0.8</v>
      </c>
      <c r="H30" s="37">
        <f>H29/B26</f>
        <v>0.2</v>
      </c>
    </row>
    <row r="31" spans="1:8" ht="12.75" customHeight="1" x14ac:dyDescent="0.2"/>
    <row r="32" spans="1:8" ht="12.75" customHeight="1" x14ac:dyDescent="0.2"/>
    <row r="33" spans="1:8" ht="12.75" customHeight="1" x14ac:dyDescent="0.2"/>
    <row r="34" spans="1:8" ht="12.75" customHeight="1" x14ac:dyDescent="0.3">
      <c r="A34" s="38" t="s">
        <v>90</v>
      </c>
    </row>
    <row r="35" spans="1:8" ht="12.75" customHeight="1" x14ac:dyDescent="0.2">
      <c r="B35" s="285" t="s">
        <v>2</v>
      </c>
      <c r="C35" s="286"/>
      <c r="D35" s="1"/>
      <c r="E35" s="1"/>
      <c r="F35" s="137" t="s">
        <v>11</v>
      </c>
      <c r="H35" s="29" t="s">
        <v>83</v>
      </c>
    </row>
    <row r="36" spans="1:8" ht="25.5" customHeight="1" x14ac:dyDescent="0.2">
      <c r="A36" s="135" t="s">
        <v>10</v>
      </c>
      <c r="B36" s="136">
        <v>1</v>
      </c>
      <c r="C36" s="136">
        <v>2</v>
      </c>
      <c r="D36" s="29">
        <v>3</v>
      </c>
      <c r="E36" s="29">
        <v>4</v>
      </c>
      <c r="F36" s="16"/>
      <c r="G36" s="4" t="s">
        <v>3</v>
      </c>
    </row>
    <row r="37" spans="1:8" ht="12.75" customHeight="1" x14ac:dyDescent="0.2">
      <c r="A37" s="28" t="s">
        <v>54</v>
      </c>
      <c r="B37" s="25">
        <v>3</v>
      </c>
      <c r="C37" s="10"/>
      <c r="D37" s="10"/>
      <c r="E37" s="10"/>
      <c r="F37" s="16"/>
    </row>
    <row r="38" spans="1:8" ht="12.75" customHeight="1" x14ac:dyDescent="0.2">
      <c r="A38" s="28" t="s">
        <v>55</v>
      </c>
      <c r="C38" s="25">
        <v>2</v>
      </c>
      <c r="F38" s="16"/>
    </row>
    <row r="39" spans="1:8" ht="12.75" customHeight="1" x14ac:dyDescent="0.2">
      <c r="A39" s="28" t="s">
        <v>56</v>
      </c>
      <c r="D39" s="25">
        <v>2</v>
      </c>
      <c r="F39" s="16"/>
    </row>
    <row r="40" spans="1:8" ht="12.75" customHeight="1" x14ac:dyDescent="0.2">
      <c r="A40" s="28" t="s">
        <v>57</v>
      </c>
      <c r="E40" s="25">
        <v>2</v>
      </c>
      <c r="F40" s="16">
        <v>2</v>
      </c>
    </row>
    <row r="41" spans="1:8" ht="12.75" customHeight="1" x14ac:dyDescent="0.2">
      <c r="F41" s="25">
        <f>SUM(F40)</f>
        <v>2</v>
      </c>
      <c r="G41" s="37">
        <f>F40/B37</f>
        <v>0.66666666666666663</v>
      </c>
    </row>
    <row r="42" spans="1:8" ht="12.75" customHeight="1" x14ac:dyDescent="0.2"/>
    <row r="43" spans="1:8" ht="12.75" customHeight="1" x14ac:dyDescent="0.2"/>
    <row r="44" spans="1:8" ht="12.75" customHeight="1" x14ac:dyDescent="0.3">
      <c r="A44" s="38" t="s">
        <v>92</v>
      </c>
    </row>
    <row r="45" spans="1:8" ht="12.75" customHeight="1" x14ac:dyDescent="0.2">
      <c r="B45" s="285" t="s">
        <v>2</v>
      </c>
      <c r="C45" s="286"/>
      <c r="D45" s="1"/>
      <c r="E45" s="1"/>
      <c r="F45" s="137" t="s">
        <v>11</v>
      </c>
      <c r="H45" s="29" t="s">
        <v>83</v>
      </c>
    </row>
    <row r="46" spans="1:8" ht="25.5" customHeight="1" x14ac:dyDescent="0.2">
      <c r="A46" s="135" t="s">
        <v>10</v>
      </c>
      <c r="B46" s="136">
        <v>1</v>
      </c>
      <c r="C46" s="136">
        <v>2</v>
      </c>
      <c r="D46" s="29">
        <v>3</v>
      </c>
      <c r="E46" s="29">
        <v>4</v>
      </c>
      <c r="F46" s="16"/>
      <c r="G46" s="4" t="s">
        <v>3</v>
      </c>
    </row>
    <row r="47" spans="1:8" ht="12.75" customHeight="1" x14ac:dyDescent="0.2">
      <c r="A47" s="28" t="s">
        <v>55</v>
      </c>
      <c r="B47" s="25">
        <v>9</v>
      </c>
      <c r="C47" s="10"/>
      <c r="D47" s="10"/>
      <c r="E47" s="10"/>
      <c r="F47" s="16"/>
    </row>
    <row r="48" spans="1:8" ht="12.75" customHeight="1" x14ac:dyDescent="0.2">
      <c r="A48" s="28" t="s">
        <v>56</v>
      </c>
      <c r="C48" s="25">
        <v>8</v>
      </c>
      <c r="F48" s="16"/>
    </row>
    <row r="49" spans="1:8" ht="12.75" customHeight="1" x14ac:dyDescent="0.2">
      <c r="A49" s="28" t="s">
        <v>57</v>
      </c>
      <c r="D49" s="25">
        <v>8</v>
      </c>
      <c r="F49" s="16"/>
    </row>
    <row r="50" spans="1:8" ht="12.75" customHeight="1" x14ac:dyDescent="0.2">
      <c r="A50" s="28"/>
      <c r="F50" s="16"/>
    </row>
    <row r="51" spans="1:8" ht="12.75" customHeight="1" x14ac:dyDescent="0.2">
      <c r="F51" s="25">
        <f>SUM(F50)</f>
        <v>0</v>
      </c>
      <c r="G51" s="37">
        <f>F50/B47</f>
        <v>0</v>
      </c>
    </row>
    <row r="52" spans="1:8" ht="12.75" customHeight="1" x14ac:dyDescent="0.2"/>
    <row r="53" spans="1:8" ht="12.75" customHeight="1" x14ac:dyDescent="0.2"/>
    <row r="54" spans="1:8" ht="12.75" customHeight="1" x14ac:dyDescent="0.3">
      <c r="A54" s="38" t="s">
        <v>95</v>
      </c>
    </row>
    <row r="55" spans="1:8" ht="12.75" customHeight="1" x14ac:dyDescent="0.2">
      <c r="B55" s="285" t="s">
        <v>2</v>
      </c>
      <c r="C55" s="286"/>
      <c r="D55" s="1"/>
      <c r="E55" s="1"/>
      <c r="F55" s="137" t="s">
        <v>11</v>
      </c>
      <c r="H55" s="29" t="s">
        <v>83</v>
      </c>
    </row>
    <row r="56" spans="1:8" ht="25.5" customHeight="1" x14ac:dyDescent="0.2">
      <c r="A56" s="135" t="s">
        <v>10</v>
      </c>
      <c r="B56" s="136">
        <v>1</v>
      </c>
      <c r="C56" s="136">
        <v>2</v>
      </c>
      <c r="D56" s="29">
        <v>3</v>
      </c>
      <c r="E56" s="29">
        <v>4</v>
      </c>
      <c r="F56" s="16"/>
      <c r="G56" s="4" t="s">
        <v>3</v>
      </c>
    </row>
    <row r="57" spans="1:8" ht="12.75" customHeight="1" x14ac:dyDescent="0.2">
      <c r="A57" s="28" t="s">
        <v>56</v>
      </c>
      <c r="B57" s="25">
        <v>13</v>
      </c>
      <c r="C57" s="10"/>
      <c r="D57" s="10"/>
      <c r="E57" s="10"/>
      <c r="F57" s="16"/>
    </row>
    <row r="58" spans="1:8" ht="12.75" customHeight="1" x14ac:dyDescent="0.2">
      <c r="A58" s="28" t="s">
        <v>57</v>
      </c>
      <c r="C58" s="25">
        <v>13</v>
      </c>
      <c r="F58" s="16"/>
    </row>
    <row r="59" spans="1:8" ht="12.75" customHeight="1" x14ac:dyDescent="0.2">
      <c r="A59" s="28"/>
      <c r="F59" s="16"/>
    </row>
    <row r="60" spans="1:8" ht="12.75" customHeight="1" x14ac:dyDescent="0.2">
      <c r="A60" s="28"/>
      <c r="F60" s="16"/>
    </row>
    <row r="61" spans="1:8" ht="12.75" customHeight="1" x14ac:dyDescent="0.2">
      <c r="F61" s="25">
        <f>SUM(F60)</f>
        <v>0</v>
      </c>
      <c r="G61" s="37">
        <f>F60/B57</f>
        <v>0</v>
      </c>
    </row>
    <row r="62" spans="1:8" ht="12.75" customHeight="1" x14ac:dyDescent="0.2"/>
    <row r="63" spans="1:8" ht="12.75" customHeight="1" x14ac:dyDescent="0.2"/>
    <row r="64" spans="1:8" ht="12.75" customHeight="1" x14ac:dyDescent="0.2"/>
    <row r="65" spans="1:8" ht="12.75" customHeight="1" x14ac:dyDescent="0.3">
      <c r="A65" s="38" t="s">
        <v>96</v>
      </c>
    </row>
    <row r="66" spans="1:8" ht="12.75" customHeight="1" x14ac:dyDescent="0.2">
      <c r="B66" s="285" t="s">
        <v>2</v>
      </c>
      <c r="C66" s="286"/>
      <c r="D66" s="1"/>
      <c r="E66" s="1"/>
      <c r="F66" s="137" t="s">
        <v>11</v>
      </c>
      <c r="H66" s="29" t="s">
        <v>83</v>
      </c>
    </row>
    <row r="67" spans="1:8" ht="25.5" customHeight="1" x14ac:dyDescent="0.2">
      <c r="A67" s="135" t="s">
        <v>10</v>
      </c>
      <c r="B67" s="136">
        <v>1</v>
      </c>
      <c r="C67" s="136">
        <v>2</v>
      </c>
      <c r="D67" s="29">
        <v>3</v>
      </c>
      <c r="E67" s="29">
        <v>4</v>
      </c>
      <c r="F67" s="16"/>
      <c r="G67" s="4" t="s">
        <v>3</v>
      </c>
    </row>
    <row r="68" spans="1:8" ht="12.75" customHeight="1" x14ac:dyDescent="0.2">
      <c r="A68" s="28" t="s">
        <v>57</v>
      </c>
      <c r="B68" s="25">
        <v>6</v>
      </c>
      <c r="C68" s="10"/>
      <c r="D68" s="10"/>
      <c r="E68" s="10"/>
      <c r="F68" s="16"/>
    </row>
    <row r="69" spans="1:8" ht="12.75" customHeight="1" x14ac:dyDescent="0.2">
      <c r="A69" s="28"/>
      <c r="F69" s="16"/>
    </row>
    <row r="70" spans="1:8" ht="12.75" customHeight="1" x14ac:dyDescent="0.2">
      <c r="A70" s="28"/>
      <c r="F70" s="16"/>
    </row>
    <row r="71" spans="1:8" ht="12.75" customHeight="1" x14ac:dyDescent="0.2">
      <c r="A71" s="28"/>
      <c r="F71" s="16"/>
    </row>
    <row r="72" spans="1:8" ht="12.75" customHeight="1" x14ac:dyDescent="0.2">
      <c r="F72" s="25">
        <f>SUM(F71)</f>
        <v>0</v>
      </c>
      <c r="G72" s="37">
        <f>F71/B68</f>
        <v>0</v>
      </c>
    </row>
    <row r="73" spans="1:8" ht="12.75" customHeight="1" x14ac:dyDescent="0.2"/>
    <row r="74" spans="1:8" ht="12.75" customHeight="1" x14ac:dyDescent="0.2"/>
    <row r="75" spans="1:8" ht="12.75" customHeight="1" x14ac:dyDescent="0.2"/>
    <row r="76" spans="1:8" ht="12.75" customHeight="1" x14ac:dyDescent="0.2"/>
    <row r="77" spans="1:8" ht="12.75" customHeight="1" x14ac:dyDescent="0.2"/>
    <row r="78" spans="1:8" ht="12.75" customHeight="1" x14ac:dyDescent="0.2"/>
    <row r="79" spans="1:8" ht="12.75" customHeight="1" x14ac:dyDescent="0.2"/>
    <row r="80" spans="1:8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7">
    <mergeCell ref="B55:C55"/>
    <mergeCell ref="B66:C66"/>
    <mergeCell ref="B3:C3"/>
    <mergeCell ref="B12:C12"/>
    <mergeCell ref="B24:C24"/>
    <mergeCell ref="B35:C35"/>
    <mergeCell ref="B45:C45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9" ht="12.75" customHeight="1" x14ac:dyDescent="0.2"/>
    <row r="2" spans="1:9" ht="12.75" customHeight="1" x14ac:dyDescent="0.2"/>
    <row r="3" spans="1:9" ht="12.75" customHeight="1" x14ac:dyDescent="0.3">
      <c r="A3" s="38" t="s">
        <v>81</v>
      </c>
    </row>
    <row r="4" spans="1:9" ht="12.75" customHeight="1" x14ac:dyDescent="0.2">
      <c r="B4" s="285" t="s">
        <v>2</v>
      </c>
      <c r="C4" s="286"/>
      <c r="D4" s="286"/>
      <c r="E4" s="1"/>
      <c r="F4" s="1"/>
      <c r="G4" s="137" t="s">
        <v>11</v>
      </c>
      <c r="I4" s="29" t="s">
        <v>83</v>
      </c>
    </row>
    <row r="5" spans="1:9" ht="25.5" customHeight="1" x14ac:dyDescent="0.2">
      <c r="A5" s="135" t="s">
        <v>10</v>
      </c>
      <c r="B5" s="25">
        <v>0</v>
      </c>
      <c r="C5" s="136">
        <v>1</v>
      </c>
      <c r="D5" s="136">
        <v>2</v>
      </c>
      <c r="E5" s="29">
        <v>3</v>
      </c>
      <c r="F5" s="29">
        <v>4</v>
      </c>
      <c r="G5" s="16"/>
      <c r="H5" s="4" t="s">
        <v>3</v>
      </c>
    </row>
    <row r="6" spans="1:9" ht="12.75" customHeight="1" x14ac:dyDescent="0.2">
      <c r="A6" s="28" t="s">
        <v>51</v>
      </c>
      <c r="B6" s="25">
        <v>3</v>
      </c>
      <c r="D6" s="10"/>
      <c r="E6" s="10"/>
      <c r="F6" s="10"/>
      <c r="G6" s="16"/>
    </row>
    <row r="7" spans="1:9" ht="12.75" customHeight="1" x14ac:dyDescent="0.2">
      <c r="A7" s="28" t="s">
        <v>52</v>
      </c>
      <c r="C7" s="25">
        <v>3</v>
      </c>
      <c r="G7" s="16"/>
    </row>
    <row r="8" spans="1:9" ht="12.75" customHeight="1" x14ac:dyDescent="0.2">
      <c r="A8" s="28" t="s">
        <v>53</v>
      </c>
      <c r="D8" s="25">
        <v>3</v>
      </c>
      <c r="G8" s="16"/>
    </row>
    <row r="9" spans="1:9" ht="12.75" customHeight="1" x14ac:dyDescent="0.2">
      <c r="A9" s="28" t="s">
        <v>54</v>
      </c>
      <c r="E9" s="25">
        <v>3</v>
      </c>
      <c r="F9" s="25">
        <v>3</v>
      </c>
      <c r="G9" s="16">
        <v>2</v>
      </c>
      <c r="I9" s="25">
        <v>1</v>
      </c>
    </row>
    <row r="10" spans="1:9" ht="12.75" customHeight="1" x14ac:dyDescent="0.2">
      <c r="A10" s="28" t="s">
        <v>55</v>
      </c>
      <c r="G10" s="16"/>
    </row>
    <row r="11" spans="1:9" ht="12.75" customHeight="1" x14ac:dyDescent="0.2">
      <c r="G11" s="25">
        <f>SUM(G9:G10)</f>
        <v>2</v>
      </c>
      <c r="H11" s="37">
        <f>G9/B6</f>
        <v>0.66666666666666663</v>
      </c>
      <c r="I11" s="37">
        <f>I9/B6</f>
        <v>0.33333333333333331</v>
      </c>
    </row>
    <row r="12" spans="1:9" ht="12.75" customHeight="1" x14ac:dyDescent="0.2"/>
    <row r="13" spans="1:9" ht="12.75" customHeight="1" x14ac:dyDescent="0.2"/>
    <row r="14" spans="1:9" ht="12.75" customHeight="1" x14ac:dyDescent="0.3">
      <c r="A14" s="38" t="s">
        <v>89</v>
      </c>
    </row>
    <row r="15" spans="1:9" ht="12.75" customHeight="1" x14ac:dyDescent="0.2">
      <c r="B15" s="285" t="s">
        <v>2</v>
      </c>
      <c r="C15" s="286"/>
      <c r="D15" s="286"/>
      <c r="E15" s="1"/>
      <c r="F15" s="1"/>
      <c r="G15" s="137" t="s">
        <v>11</v>
      </c>
      <c r="I15" s="29" t="s">
        <v>83</v>
      </c>
    </row>
    <row r="16" spans="1:9" ht="25.5" customHeight="1" x14ac:dyDescent="0.2">
      <c r="A16" s="135" t="s">
        <v>10</v>
      </c>
      <c r="B16" s="25">
        <v>0</v>
      </c>
      <c r="C16" s="136">
        <v>1</v>
      </c>
      <c r="D16" s="136">
        <v>2</v>
      </c>
      <c r="E16" s="29">
        <v>3</v>
      </c>
      <c r="F16" s="29">
        <v>4</v>
      </c>
      <c r="G16" s="16"/>
      <c r="H16" s="4" t="s">
        <v>3</v>
      </c>
    </row>
    <row r="17" spans="1:9" ht="12.75" customHeight="1" x14ac:dyDescent="0.2">
      <c r="A17" s="28" t="s">
        <v>53</v>
      </c>
      <c r="B17" s="25">
        <v>4</v>
      </c>
      <c r="D17" s="10"/>
      <c r="E17" s="10"/>
      <c r="F17" s="10"/>
      <c r="G17" s="16"/>
    </row>
    <row r="18" spans="1:9" ht="12.75" customHeight="1" x14ac:dyDescent="0.2">
      <c r="A18" s="28" t="s">
        <v>54</v>
      </c>
      <c r="C18" s="25">
        <v>4</v>
      </c>
      <c r="G18" s="16"/>
    </row>
    <row r="19" spans="1:9" ht="12.75" customHeight="1" x14ac:dyDescent="0.2">
      <c r="A19" s="28" t="s">
        <v>55</v>
      </c>
      <c r="D19" s="25">
        <v>4</v>
      </c>
      <c r="G19" s="16"/>
    </row>
    <row r="20" spans="1:9" ht="12.75" customHeight="1" x14ac:dyDescent="0.2">
      <c r="A20" s="28" t="s">
        <v>56</v>
      </c>
      <c r="E20" s="25">
        <v>4</v>
      </c>
      <c r="G20" s="16"/>
    </row>
    <row r="21" spans="1:9" ht="12.75" customHeight="1" x14ac:dyDescent="0.2">
      <c r="A21" s="28" t="s">
        <v>57</v>
      </c>
      <c r="F21" s="25">
        <v>4</v>
      </c>
      <c r="G21" s="16">
        <v>3</v>
      </c>
    </row>
    <row r="22" spans="1:9" ht="12.75" customHeight="1" x14ac:dyDescent="0.2">
      <c r="G22" s="25">
        <f>SUM(G21)</f>
        <v>3</v>
      </c>
      <c r="H22" s="37">
        <f>G21/B17</f>
        <v>0.75</v>
      </c>
    </row>
    <row r="23" spans="1:9" ht="12.75" customHeight="1" x14ac:dyDescent="0.2"/>
    <row r="24" spans="1:9" ht="12.75" customHeight="1" x14ac:dyDescent="0.2"/>
    <row r="25" spans="1:9" ht="12.75" customHeight="1" x14ac:dyDescent="0.3">
      <c r="A25" s="38" t="s">
        <v>90</v>
      </c>
    </row>
    <row r="26" spans="1:9" ht="12.75" customHeight="1" x14ac:dyDescent="0.2">
      <c r="B26" s="285" t="s">
        <v>2</v>
      </c>
      <c r="C26" s="286"/>
      <c r="D26" s="286"/>
      <c r="E26" s="1"/>
      <c r="F26" s="1"/>
      <c r="G26" s="137" t="s">
        <v>11</v>
      </c>
      <c r="I26" s="29" t="s">
        <v>83</v>
      </c>
    </row>
    <row r="27" spans="1:9" ht="25.5" customHeight="1" x14ac:dyDescent="0.2">
      <c r="A27" s="135" t="s">
        <v>10</v>
      </c>
      <c r="B27" s="25">
        <v>0</v>
      </c>
      <c r="C27" s="136">
        <v>1</v>
      </c>
      <c r="D27" s="136">
        <v>2</v>
      </c>
      <c r="E27" s="29">
        <v>3</v>
      </c>
      <c r="F27" s="29">
        <v>4</v>
      </c>
      <c r="G27" s="16"/>
      <c r="H27" s="4" t="s">
        <v>3</v>
      </c>
    </row>
    <row r="28" spans="1:9" ht="12.75" customHeight="1" x14ac:dyDescent="0.2">
      <c r="A28" s="28" t="s">
        <v>53</v>
      </c>
      <c r="B28" s="25">
        <v>3</v>
      </c>
      <c r="D28" s="10"/>
      <c r="E28" s="10"/>
      <c r="F28" s="10"/>
      <c r="G28" s="16"/>
    </row>
    <row r="29" spans="1:9" ht="12.75" customHeight="1" x14ac:dyDescent="0.2">
      <c r="A29" s="28" t="s">
        <v>54</v>
      </c>
      <c r="C29" s="25">
        <v>3</v>
      </c>
      <c r="G29" s="16"/>
    </row>
    <row r="30" spans="1:9" ht="12.75" customHeight="1" x14ac:dyDescent="0.2">
      <c r="A30" s="28" t="s">
        <v>55</v>
      </c>
      <c r="D30" s="25">
        <v>3</v>
      </c>
      <c r="G30" s="16"/>
    </row>
    <row r="31" spans="1:9" ht="12.75" customHeight="1" x14ac:dyDescent="0.2">
      <c r="A31" s="28" t="s">
        <v>56</v>
      </c>
      <c r="E31" s="25">
        <v>3</v>
      </c>
      <c r="G31" s="16"/>
    </row>
    <row r="32" spans="1:9" ht="12.75" customHeight="1" x14ac:dyDescent="0.2">
      <c r="A32" s="28" t="s">
        <v>57</v>
      </c>
      <c r="F32" s="25">
        <v>3</v>
      </c>
      <c r="G32" s="16">
        <v>2</v>
      </c>
    </row>
    <row r="33" spans="1:9" ht="12.75" customHeight="1" x14ac:dyDescent="0.2">
      <c r="G33" s="25">
        <f>SUM(G32)</f>
        <v>2</v>
      </c>
      <c r="H33" s="37">
        <f>G32/B28</f>
        <v>0.66666666666666663</v>
      </c>
    </row>
    <row r="34" spans="1:9" ht="12.75" customHeight="1" x14ac:dyDescent="0.2"/>
    <row r="35" spans="1:9" ht="12.75" customHeight="1" x14ac:dyDescent="0.2"/>
    <row r="36" spans="1:9" ht="12.75" customHeight="1" x14ac:dyDescent="0.3">
      <c r="A36" s="38" t="s">
        <v>92</v>
      </c>
    </row>
    <row r="37" spans="1:9" ht="12.75" customHeight="1" x14ac:dyDescent="0.2">
      <c r="B37" s="285" t="s">
        <v>2</v>
      </c>
      <c r="C37" s="286"/>
      <c r="D37" s="286"/>
      <c r="E37" s="1"/>
      <c r="F37" s="1"/>
      <c r="G37" s="137" t="s">
        <v>11</v>
      </c>
      <c r="I37" s="29" t="s">
        <v>83</v>
      </c>
    </row>
    <row r="38" spans="1:9" ht="25.5" customHeight="1" x14ac:dyDescent="0.2">
      <c r="A38" s="135" t="s">
        <v>10</v>
      </c>
      <c r="B38" s="25">
        <v>0</v>
      </c>
      <c r="C38" s="136">
        <v>1</v>
      </c>
      <c r="D38" s="136">
        <v>2</v>
      </c>
      <c r="E38" s="29">
        <v>3</v>
      </c>
      <c r="F38" s="29">
        <v>4</v>
      </c>
      <c r="G38" s="16"/>
      <c r="H38" s="4" t="s">
        <v>3</v>
      </c>
    </row>
    <row r="39" spans="1:9" ht="12.75" customHeight="1" x14ac:dyDescent="0.2">
      <c r="A39" s="28" t="s">
        <v>55</v>
      </c>
      <c r="B39" s="25">
        <v>1</v>
      </c>
      <c r="D39" s="10"/>
      <c r="E39" s="10"/>
      <c r="F39" s="10"/>
      <c r="G39" s="16"/>
    </row>
    <row r="40" spans="1:9" ht="12.75" customHeight="1" x14ac:dyDescent="0.2">
      <c r="A40" s="28" t="s">
        <v>56</v>
      </c>
      <c r="C40" s="25">
        <v>1</v>
      </c>
      <c r="G40" s="16"/>
    </row>
    <row r="41" spans="1:9" ht="12.75" customHeight="1" x14ac:dyDescent="0.2">
      <c r="A41" s="28" t="s">
        <v>57</v>
      </c>
      <c r="D41" s="25">
        <v>1</v>
      </c>
      <c r="G41" s="16"/>
    </row>
    <row r="42" spans="1:9" ht="12.75" customHeight="1" x14ac:dyDescent="0.2">
      <c r="A42" s="28"/>
      <c r="G42" s="16"/>
    </row>
    <row r="43" spans="1:9" ht="12.75" customHeight="1" x14ac:dyDescent="0.2">
      <c r="A43" s="28"/>
      <c r="G43" s="16"/>
    </row>
    <row r="44" spans="1:9" ht="12.75" customHeight="1" x14ac:dyDescent="0.3">
      <c r="A44" s="38" t="s">
        <v>95</v>
      </c>
    </row>
    <row r="45" spans="1:9" ht="12.75" customHeight="1" x14ac:dyDescent="0.2">
      <c r="B45" s="285" t="s">
        <v>2</v>
      </c>
      <c r="C45" s="286"/>
      <c r="D45" s="286"/>
      <c r="E45" s="1"/>
      <c r="F45" s="1"/>
      <c r="G45" s="137" t="s">
        <v>11</v>
      </c>
      <c r="I45" s="29" t="s">
        <v>83</v>
      </c>
    </row>
    <row r="46" spans="1:9" ht="25.5" customHeight="1" x14ac:dyDescent="0.2">
      <c r="A46" s="135" t="s">
        <v>10</v>
      </c>
      <c r="B46" s="25">
        <v>0</v>
      </c>
      <c r="C46" s="136">
        <v>1</v>
      </c>
      <c r="D46" s="136">
        <v>2</v>
      </c>
      <c r="E46" s="29">
        <v>3</v>
      </c>
      <c r="F46" s="29">
        <v>4</v>
      </c>
      <c r="G46" s="16"/>
      <c r="H46" s="4" t="s">
        <v>3</v>
      </c>
    </row>
    <row r="47" spans="1:9" ht="12.75" customHeight="1" x14ac:dyDescent="0.2">
      <c r="A47" s="28" t="s">
        <v>56</v>
      </c>
      <c r="B47" s="25">
        <v>4</v>
      </c>
      <c r="D47" s="10"/>
      <c r="E47" s="10"/>
      <c r="F47" s="10"/>
      <c r="G47" s="16"/>
    </row>
    <row r="48" spans="1:9" ht="12.75" customHeight="1" x14ac:dyDescent="0.2">
      <c r="A48" s="28" t="s">
        <v>57</v>
      </c>
      <c r="C48" s="25">
        <v>4</v>
      </c>
      <c r="G48" s="16"/>
    </row>
    <row r="49" spans="1:7" ht="12.75" customHeight="1" x14ac:dyDescent="0.2">
      <c r="A49" s="28"/>
      <c r="G49" s="16"/>
    </row>
    <row r="50" spans="1:7" ht="12.75" customHeight="1" x14ac:dyDescent="0.2"/>
    <row r="51" spans="1:7" ht="12.75" customHeight="1" x14ac:dyDescent="0.2"/>
    <row r="52" spans="1:7" ht="12.75" customHeight="1" x14ac:dyDescent="0.2"/>
    <row r="53" spans="1:7" ht="12.75" customHeight="1" x14ac:dyDescent="0.2"/>
    <row r="54" spans="1:7" ht="12.75" customHeight="1" x14ac:dyDescent="0.2"/>
    <row r="55" spans="1:7" ht="12.75" customHeight="1" x14ac:dyDescent="0.2"/>
    <row r="56" spans="1:7" ht="12.75" customHeight="1" x14ac:dyDescent="0.2"/>
    <row r="57" spans="1:7" ht="12.75" customHeight="1" x14ac:dyDescent="0.2"/>
    <row r="58" spans="1:7" ht="12.75" customHeight="1" x14ac:dyDescent="0.2"/>
    <row r="59" spans="1:7" ht="12.75" customHeight="1" x14ac:dyDescent="0.2"/>
    <row r="60" spans="1:7" ht="12.75" customHeight="1" x14ac:dyDescent="0.2"/>
    <row r="61" spans="1:7" ht="12.75" customHeight="1" x14ac:dyDescent="0.2"/>
    <row r="62" spans="1:7" ht="12.75" customHeight="1" x14ac:dyDescent="0.2"/>
    <row r="63" spans="1:7" ht="12.75" customHeight="1" x14ac:dyDescent="0.2"/>
    <row r="64" spans="1:7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">
    <mergeCell ref="B4:D4"/>
    <mergeCell ref="B15:D15"/>
    <mergeCell ref="B26:D26"/>
    <mergeCell ref="B37:D37"/>
    <mergeCell ref="B45:D45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3">
      <c r="A3" s="38" t="s">
        <v>81</v>
      </c>
    </row>
    <row r="4" spans="1:8" ht="12.75" customHeight="1" x14ac:dyDescent="0.2">
      <c r="B4" s="281" t="s">
        <v>2</v>
      </c>
      <c r="C4" s="282"/>
      <c r="D4" s="282"/>
      <c r="E4" s="314"/>
      <c r="F4" s="137" t="s">
        <v>11</v>
      </c>
      <c r="H4" s="29" t="s">
        <v>83</v>
      </c>
    </row>
    <row r="5" spans="1:8" ht="25.5" customHeight="1" x14ac:dyDescent="0.2">
      <c r="A5" s="135" t="s">
        <v>10</v>
      </c>
      <c r="B5" s="136">
        <v>1</v>
      </c>
      <c r="C5" s="136">
        <v>2</v>
      </c>
      <c r="D5" s="29">
        <v>3</v>
      </c>
      <c r="E5" s="29">
        <v>4</v>
      </c>
      <c r="F5" s="16"/>
      <c r="G5" s="4" t="s">
        <v>3</v>
      </c>
    </row>
    <row r="6" spans="1:8" ht="12.75" customHeight="1" x14ac:dyDescent="0.2">
      <c r="A6" s="28" t="s">
        <v>51</v>
      </c>
      <c r="B6" s="25">
        <v>5</v>
      </c>
      <c r="C6" s="10"/>
      <c r="D6" s="10"/>
      <c r="E6" s="10"/>
      <c r="F6" s="16"/>
    </row>
    <row r="7" spans="1:8" ht="12.75" customHeight="1" x14ac:dyDescent="0.2">
      <c r="A7" s="28" t="s">
        <v>52</v>
      </c>
      <c r="C7" s="25">
        <v>5</v>
      </c>
      <c r="F7" s="16"/>
    </row>
    <row r="8" spans="1:8" ht="12.75" customHeight="1" x14ac:dyDescent="0.2">
      <c r="A8" s="28" t="s">
        <v>53</v>
      </c>
      <c r="D8" s="25">
        <v>5</v>
      </c>
      <c r="F8" s="16"/>
    </row>
    <row r="9" spans="1:8" ht="12.75" customHeight="1" x14ac:dyDescent="0.2">
      <c r="A9" s="28" t="s">
        <v>54</v>
      </c>
      <c r="E9" s="25">
        <v>5</v>
      </c>
      <c r="F9" s="16">
        <v>5</v>
      </c>
      <c r="H9" s="25">
        <v>3</v>
      </c>
    </row>
    <row r="10" spans="1:8" ht="12.75" customHeight="1" x14ac:dyDescent="0.2">
      <c r="A10" s="28" t="s">
        <v>55</v>
      </c>
      <c r="F10" s="16"/>
    </row>
    <row r="11" spans="1:8" ht="12.75" customHeight="1" x14ac:dyDescent="0.2">
      <c r="F11" s="25">
        <f>SUM(F9:F10)</f>
        <v>5</v>
      </c>
      <c r="G11" s="37">
        <f>F9/B6</f>
        <v>1</v>
      </c>
      <c r="H11" s="37">
        <f>H9/B6</f>
        <v>0.6</v>
      </c>
    </row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3">
      <c r="A15" s="38" t="s">
        <v>82</v>
      </c>
    </row>
    <row r="16" spans="1:8" ht="12.75" customHeight="1" x14ac:dyDescent="0.2">
      <c r="B16" s="281" t="s">
        <v>2</v>
      </c>
      <c r="C16" s="282"/>
      <c r="D16" s="282"/>
      <c r="E16" s="314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52</v>
      </c>
      <c r="B18" s="25">
        <v>1</v>
      </c>
      <c r="C18" s="10"/>
      <c r="D18" s="10"/>
      <c r="E18" s="10"/>
      <c r="F18" s="16"/>
    </row>
    <row r="19" spans="1:8" ht="12.75" customHeight="1" x14ac:dyDescent="0.2">
      <c r="A19" s="28" t="s">
        <v>53</v>
      </c>
      <c r="C19" s="25">
        <v>1</v>
      </c>
      <c r="F19" s="16"/>
    </row>
    <row r="20" spans="1:8" ht="12.75" customHeight="1" x14ac:dyDescent="0.2">
      <c r="A20" s="28" t="s">
        <v>54</v>
      </c>
      <c r="D20" s="25">
        <v>1</v>
      </c>
      <c r="F20" s="16"/>
    </row>
    <row r="21" spans="1:8" ht="12.75" customHeight="1" x14ac:dyDescent="0.2">
      <c r="A21" s="28" t="s">
        <v>55</v>
      </c>
      <c r="F21" s="16"/>
    </row>
    <row r="22" spans="1:8" ht="12.75" customHeight="1" x14ac:dyDescent="0.2">
      <c r="F22" s="16"/>
    </row>
    <row r="23" spans="1:8" ht="12.75" customHeight="1" x14ac:dyDescent="0.2">
      <c r="F23" s="25">
        <f>SUM(F21:F22)</f>
        <v>0</v>
      </c>
      <c r="G23" s="37">
        <f>F21/B18</f>
        <v>0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89</v>
      </c>
    </row>
    <row r="28" spans="1:8" ht="12.75" customHeight="1" x14ac:dyDescent="0.2">
      <c r="B28" s="281" t="s">
        <v>2</v>
      </c>
      <c r="C28" s="282"/>
      <c r="D28" s="282"/>
      <c r="E28" s="314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53</v>
      </c>
      <c r="B30" s="25">
        <v>3</v>
      </c>
      <c r="C30" s="10"/>
      <c r="D30" s="10"/>
      <c r="E30" s="10"/>
      <c r="F30" s="16"/>
    </row>
    <row r="31" spans="1:8" ht="12.75" customHeight="1" x14ac:dyDescent="0.2">
      <c r="A31" s="28" t="s">
        <v>54</v>
      </c>
      <c r="C31" s="25">
        <v>3</v>
      </c>
      <c r="F31" s="16"/>
    </row>
    <row r="32" spans="1:8" ht="12.75" customHeight="1" x14ac:dyDescent="0.2">
      <c r="A32" s="28" t="s">
        <v>55</v>
      </c>
      <c r="D32" s="25">
        <v>3</v>
      </c>
      <c r="F32" s="16"/>
    </row>
    <row r="33" spans="1:7" ht="12.75" customHeight="1" x14ac:dyDescent="0.2">
      <c r="A33" s="28" t="s">
        <v>56</v>
      </c>
      <c r="E33" s="25">
        <v>3</v>
      </c>
      <c r="F33" s="16">
        <v>2</v>
      </c>
    </row>
    <row r="34" spans="1:7" ht="12.75" customHeight="1" x14ac:dyDescent="0.2">
      <c r="F34" s="16"/>
    </row>
    <row r="35" spans="1:7" ht="12.75" customHeight="1" x14ac:dyDescent="0.2">
      <c r="F35" s="25">
        <f>SUM(F33:F34)</f>
        <v>2</v>
      </c>
      <c r="G35" s="37">
        <f>F33/B30</f>
        <v>0.66666666666666663</v>
      </c>
    </row>
    <row r="36" spans="1:7" ht="12.75" customHeight="1" x14ac:dyDescent="0.2"/>
    <row r="37" spans="1:7" ht="12.75" customHeight="1" x14ac:dyDescent="0.2"/>
    <row r="38" spans="1:7" ht="12.75" customHeight="1" x14ac:dyDescent="0.2"/>
    <row r="39" spans="1:7" ht="12.75" customHeight="1" x14ac:dyDescent="0.2"/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3">
      <c r="A3" s="38" t="s">
        <v>81</v>
      </c>
    </row>
    <row r="4" spans="1:8" ht="12.75" customHeight="1" x14ac:dyDescent="0.2">
      <c r="B4" s="281" t="s">
        <v>2</v>
      </c>
      <c r="C4" s="282"/>
      <c r="D4" s="282"/>
      <c r="E4" s="314"/>
      <c r="F4" s="137" t="s">
        <v>11</v>
      </c>
      <c r="H4" s="29" t="s">
        <v>83</v>
      </c>
    </row>
    <row r="5" spans="1:8" ht="25.5" customHeight="1" x14ac:dyDescent="0.2">
      <c r="A5" s="135" t="s">
        <v>10</v>
      </c>
      <c r="B5" s="136">
        <v>1</v>
      </c>
      <c r="C5" s="136">
        <v>2</v>
      </c>
      <c r="D5" s="29">
        <v>3</v>
      </c>
      <c r="E5" s="29">
        <v>4</v>
      </c>
      <c r="F5" s="16"/>
      <c r="G5" s="4" t="s">
        <v>3</v>
      </c>
    </row>
    <row r="6" spans="1:8" ht="12.75" customHeight="1" x14ac:dyDescent="0.2">
      <c r="A6" s="28" t="s">
        <v>51</v>
      </c>
      <c r="B6" s="25">
        <v>4</v>
      </c>
      <c r="C6" s="10"/>
      <c r="D6" s="10"/>
      <c r="E6" s="10"/>
      <c r="F6" s="16"/>
    </row>
    <row r="7" spans="1:8" ht="12.75" customHeight="1" x14ac:dyDescent="0.2">
      <c r="A7" s="28" t="s">
        <v>52</v>
      </c>
      <c r="C7" s="25">
        <v>4</v>
      </c>
      <c r="F7" s="16"/>
    </row>
    <row r="8" spans="1:8" ht="12.75" customHeight="1" x14ac:dyDescent="0.2">
      <c r="A8" s="28" t="s">
        <v>53</v>
      </c>
      <c r="D8" s="25">
        <v>4</v>
      </c>
      <c r="F8" s="16"/>
    </row>
    <row r="9" spans="1:8" ht="12.75" customHeight="1" x14ac:dyDescent="0.2">
      <c r="A9" s="28" t="s">
        <v>54</v>
      </c>
      <c r="E9" s="25">
        <v>3</v>
      </c>
      <c r="F9" s="16">
        <v>3</v>
      </c>
    </row>
    <row r="10" spans="1:8" ht="12.75" customHeight="1" x14ac:dyDescent="0.2">
      <c r="A10" s="28" t="s">
        <v>55</v>
      </c>
      <c r="F10" s="16"/>
    </row>
    <row r="11" spans="1:8" ht="12.75" customHeight="1" x14ac:dyDescent="0.2">
      <c r="F11" s="25">
        <f>SUM(F9:F10)</f>
        <v>3</v>
      </c>
      <c r="G11" s="37">
        <f>F9/B6</f>
        <v>0.75</v>
      </c>
    </row>
    <row r="12" spans="1:8" ht="12.75" customHeight="1" x14ac:dyDescent="0.2"/>
    <row r="13" spans="1:8" ht="12.75" customHeight="1" x14ac:dyDescent="0.2"/>
    <row r="14" spans="1:8" ht="12.75" customHeight="1" x14ac:dyDescent="0.2"/>
    <row r="15" spans="1:8" ht="12.75" customHeight="1" x14ac:dyDescent="0.3">
      <c r="A15" s="38" t="s">
        <v>89</v>
      </c>
    </row>
    <row r="16" spans="1:8" ht="12.75" customHeight="1" x14ac:dyDescent="0.2">
      <c r="B16" s="281" t="s">
        <v>2</v>
      </c>
      <c r="C16" s="282"/>
      <c r="D16" s="282"/>
      <c r="E16" s="314"/>
      <c r="F16" s="137" t="s">
        <v>11</v>
      </c>
      <c r="H16" s="29" t="s">
        <v>83</v>
      </c>
    </row>
    <row r="17" spans="1:8" ht="25.5" customHeight="1" x14ac:dyDescent="0.2">
      <c r="A17" s="135" t="s">
        <v>10</v>
      </c>
      <c r="B17" s="136">
        <v>1</v>
      </c>
      <c r="C17" s="136">
        <v>2</v>
      </c>
      <c r="D17" s="29">
        <v>3</v>
      </c>
      <c r="E17" s="29">
        <v>4</v>
      </c>
      <c r="F17" s="16"/>
      <c r="G17" s="4" t="s">
        <v>3</v>
      </c>
    </row>
    <row r="18" spans="1:8" ht="12.75" customHeight="1" x14ac:dyDescent="0.2">
      <c r="A18" s="28" t="s">
        <v>53</v>
      </c>
      <c r="B18" s="25">
        <v>2</v>
      </c>
      <c r="C18" s="10"/>
      <c r="D18" s="10"/>
      <c r="E18" s="10"/>
      <c r="F18" s="16"/>
    </row>
    <row r="19" spans="1:8" ht="12.75" customHeight="1" x14ac:dyDescent="0.2">
      <c r="A19" s="28" t="s">
        <v>54</v>
      </c>
      <c r="C19" s="25">
        <v>2</v>
      </c>
      <c r="F19" s="16"/>
    </row>
    <row r="20" spans="1:8" ht="12.75" customHeight="1" x14ac:dyDescent="0.2">
      <c r="A20" s="28" t="s">
        <v>55</v>
      </c>
      <c r="D20" s="25">
        <v>2</v>
      </c>
      <c r="F20" s="16"/>
    </row>
    <row r="21" spans="1:8" ht="12.75" customHeight="1" x14ac:dyDescent="0.2">
      <c r="A21" s="28" t="s">
        <v>56</v>
      </c>
      <c r="E21" s="25">
        <v>1</v>
      </c>
      <c r="F21" s="16">
        <v>1</v>
      </c>
    </row>
    <row r="22" spans="1:8" ht="12.75" customHeight="1" x14ac:dyDescent="0.2">
      <c r="A22" s="28" t="s">
        <v>57</v>
      </c>
      <c r="F22" s="16"/>
    </row>
    <row r="23" spans="1:8" ht="12.75" customHeight="1" x14ac:dyDescent="0.2">
      <c r="F23" s="25">
        <f>SUM(F21:F22)</f>
        <v>1</v>
      </c>
      <c r="G23" s="37">
        <f>F21/B18</f>
        <v>0.5</v>
      </c>
    </row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90</v>
      </c>
    </row>
    <row r="28" spans="1:8" ht="12.75" customHeight="1" x14ac:dyDescent="0.2">
      <c r="B28" s="281" t="s">
        <v>2</v>
      </c>
      <c r="C28" s="282"/>
      <c r="D28" s="282"/>
      <c r="E28" s="314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54</v>
      </c>
      <c r="B30" s="25">
        <v>4</v>
      </c>
      <c r="C30" s="10"/>
      <c r="D30" s="10"/>
      <c r="E30" s="10"/>
      <c r="F30" s="16"/>
    </row>
    <row r="31" spans="1:8" ht="12.75" customHeight="1" x14ac:dyDescent="0.2">
      <c r="A31" s="28" t="s">
        <v>55</v>
      </c>
      <c r="C31" s="25">
        <v>4</v>
      </c>
      <c r="F31" s="16"/>
    </row>
    <row r="32" spans="1:8" ht="12.75" customHeight="1" x14ac:dyDescent="0.2">
      <c r="A32" s="28" t="s">
        <v>56</v>
      </c>
      <c r="D32" s="25">
        <v>3</v>
      </c>
      <c r="F32" s="16"/>
    </row>
    <row r="33" spans="1:7" ht="12.75" customHeight="1" x14ac:dyDescent="0.2">
      <c r="A33" s="28" t="s">
        <v>57</v>
      </c>
      <c r="F33" s="16"/>
    </row>
    <row r="34" spans="1:7" ht="12.75" customHeight="1" x14ac:dyDescent="0.2">
      <c r="F34" s="16"/>
    </row>
    <row r="35" spans="1:7" ht="12.75" customHeight="1" x14ac:dyDescent="0.2">
      <c r="F35" s="25">
        <f>SUM(F33:F34)</f>
        <v>0</v>
      </c>
      <c r="G35" s="37">
        <f>F33/B30</f>
        <v>0</v>
      </c>
    </row>
    <row r="36" spans="1:7" ht="12.75" customHeight="1" x14ac:dyDescent="0.2"/>
    <row r="37" spans="1:7" ht="12.75" customHeight="1" x14ac:dyDescent="0.2"/>
    <row r="38" spans="1:7" ht="12.75" customHeight="1" x14ac:dyDescent="0.2"/>
    <row r="39" spans="1:7" ht="12.75" customHeight="1" x14ac:dyDescent="0.2"/>
    <row r="40" spans="1:7" ht="12.75" customHeight="1" x14ac:dyDescent="0.2"/>
    <row r="41" spans="1:7" ht="12.75" customHeight="1" x14ac:dyDescent="0.2"/>
    <row r="42" spans="1:7" ht="12.75" customHeight="1" x14ac:dyDescent="0.2"/>
    <row r="43" spans="1:7" ht="12.75" customHeight="1" x14ac:dyDescent="0.2"/>
    <row r="44" spans="1:7" ht="12.75" customHeight="1" x14ac:dyDescent="0.2"/>
    <row r="45" spans="1:7" ht="12.75" customHeight="1" x14ac:dyDescent="0.2"/>
    <row r="46" spans="1:7" ht="12.75" customHeight="1" x14ac:dyDescent="0.2"/>
    <row r="47" spans="1:7" ht="12.75" customHeight="1" x14ac:dyDescent="0.2"/>
    <row r="48" spans="1:7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E4"/>
    <mergeCell ref="B16:E16"/>
    <mergeCell ref="B28:E28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3">
      <c r="A3" s="38" t="s">
        <v>79</v>
      </c>
    </row>
    <row r="4" spans="1:8" ht="12.75" customHeight="1" x14ac:dyDescent="0.2">
      <c r="B4" s="281" t="s">
        <v>2</v>
      </c>
      <c r="C4" s="282"/>
      <c r="D4" s="282"/>
      <c r="E4" s="314"/>
      <c r="F4" s="137" t="s">
        <v>11</v>
      </c>
      <c r="H4" s="29" t="s">
        <v>83</v>
      </c>
    </row>
    <row r="5" spans="1:8" ht="25.5" customHeight="1" x14ac:dyDescent="0.2">
      <c r="A5" s="135" t="s">
        <v>10</v>
      </c>
      <c r="B5" s="136">
        <v>1</v>
      </c>
      <c r="C5" s="136">
        <v>2</v>
      </c>
      <c r="D5" s="29">
        <v>3</v>
      </c>
      <c r="E5" s="29">
        <v>4</v>
      </c>
      <c r="F5" s="16"/>
      <c r="G5" s="4" t="s">
        <v>3</v>
      </c>
    </row>
    <row r="6" spans="1:8" ht="12.75" customHeight="1" x14ac:dyDescent="0.2">
      <c r="A6" s="28" t="s">
        <v>50</v>
      </c>
      <c r="B6" s="25">
        <v>1</v>
      </c>
      <c r="C6" s="10"/>
      <c r="D6" s="10"/>
      <c r="E6" s="10"/>
      <c r="F6" s="16"/>
    </row>
    <row r="7" spans="1:8" ht="12.75" customHeight="1" x14ac:dyDescent="0.2">
      <c r="A7" s="28" t="s">
        <v>51</v>
      </c>
      <c r="C7" s="25">
        <v>1</v>
      </c>
      <c r="F7" s="16"/>
    </row>
    <row r="8" spans="1:8" ht="12.75" customHeight="1" x14ac:dyDescent="0.2">
      <c r="A8" s="28" t="s">
        <v>52</v>
      </c>
      <c r="D8" s="25">
        <v>1</v>
      </c>
      <c r="F8" s="16"/>
    </row>
    <row r="9" spans="1:8" ht="12.75" customHeight="1" x14ac:dyDescent="0.2">
      <c r="A9" s="28" t="s">
        <v>53</v>
      </c>
      <c r="E9" s="25">
        <v>1</v>
      </c>
      <c r="F9" s="16">
        <v>1</v>
      </c>
    </row>
    <row r="10" spans="1:8" ht="12.75" customHeight="1" x14ac:dyDescent="0.2">
      <c r="A10" s="28"/>
      <c r="F10" s="16"/>
    </row>
    <row r="11" spans="1:8" ht="12.75" customHeight="1" x14ac:dyDescent="0.2">
      <c r="F11" s="25">
        <f>SUM(F9:F10)</f>
        <v>1</v>
      </c>
      <c r="G11" s="37">
        <f>F9/B6</f>
        <v>1</v>
      </c>
    </row>
    <row r="12" spans="1:8" ht="12.75" customHeight="1" x14ac:dyDescent="0.3">
      <c r="A12" s="38" t="s">
        <v>82</v>
      </c>
    </row>
    <row r="13" spans="1:8" ht="12.75" customHeight="1" x14ac:dyDescent="0.2">
      <c r="B13" s="281" t="s">
        <v>2</v>
      </c>
      <c r="C13" s="282"/>
      <c r="D13" s="282"/>
      <c r="E13" s="314"/>
      <c r="F13" s="137" t="s">
        <v>11</v>
      </c>
      <c r="H13" s="29" t="s">
        <v>83</v>
      </c>
    </row>
    <row r="14" spans="1:8" ht="25.5" customHeight="1" x14ac:dyDescent="0.2">
      <c r="A14" s="135" t="s">
        <v>10</v>
      </c>
      <c r="B14" s="136">
        <v>1</v>
      </c>
      <c r="C14" s="136">
        <v>2</v>
      </c>
      <c r="D14" s="29">
        <v>3</v>
      </c>
      <c r="E14" s="29">
        <v>4</v>
      </c>
      <c r="F14" s="16"/>
      <c r="G14" s="4" t="s">
        <v>3</v>
      </c>
    </row>
    <row r="15" spans="1:8" ht="12.75" customHeight="1" x14ac:dyDescent="0.2">
      <c r="A15" s="28" t="s">
        <v>52</v>
      </c>
      <c r="B15" s="25">
        <v>3</v>
      </c>
      <c r="C15" s="10"/>
      <c r="D15" s="10"/>
      <c r="E15" s="10"/>
      <c r="F15" s="16"/>
    </row>
    <row r="16" spans="1:8" ht="12.75" customHeight="1" x14ac:dyDescent="0.2">
      <c r="A16" s="28" t="s">
        <v>53</v>
      </c>
      <c r="C16" s="25">
        <v>3</v>
      </c>
      <c r="F16" s="16"/>
    </row>
    <row r="17" spans="1:8" ht="12.75" customHeight="1" x14ac:dyDescent="0.2">
      <c r="A17" s="28" t="s">
        <v>54</v>
      </c>
      <c r="D17" s="25">
        <v>3</v>
      </c>
      <c r="F17" s="16"/>
    </row>
    <row r="18" spans="1:8" ht="12.75" customHeight="1" x14ac:dyDescent="0.2">
      <c r="A18" s="28" t="s">
        <v>55</v>
      </c>
      <c r="E18" s="25">
        <v>3</v>
      </c>
      <c r="F18" s="16">
        <v>3</v>
      </c>
      <c r="H18" s="25">
        <v>1</v>
      </c>
    </row>
    <row r="19" spans="1:8" ht="12.75" customHeight="1" x14ac:dyDescent="0.2">
      <c r="A19" s="28"/>
      <c r="F19" s="16"/>
    </row>
    <row r="20" spans="1:8" ht="12.75" customHeight="1" x14ac:dyDescent="0.2">
      <c r="F20" s="25">
        <f>SUM(F18:F19)</f>
        <v>3</v>
      </c>
      <c r="G20" s="37">
        <f>F18/B15</f>
        <v>1</v>
      </c>
      <c r="H20" s="37">
        <f>H18/B15</f>
        <v>0.33333333333333331</v>
      </c>
    </row>
    <row r="21" spans="1:8" ht="12.75" customHeight="1" x14ac:dyDescent="0.2"/>
    <row r="22" spans="1:8" ht="12.75" customHeight="1" x14ac:dyDescent="0.2"/>
    <row r="23" spans="1:8" ht="12.75" customHeight="1" x14ac:dyDescent="0.2"/>
    <row r="24" spans="1:8" ht="12.75" customHeight="1" x14ac:dyDescent="0.3">
      <c r="A24" s="38" t="s">
        <v>90</v>
      </c>
    </row>
    <row r="25" spans="1:8" ht="12.75" customHeight="1" x14ac:dyDescent="0.2">
      <c r="B25" s="281" t="s">
        <v>2</v>
      </c>
      <c r="C25" s="282"/>
      <c r="D25" s="282"/>
      <c r="E25" s="314"/>
      <c r="F25" s="137" t="s">
        <v>11</v>
      </c>
      <c r="H25" s="29" t="s">
        <v>83</v>
      </c>
    </row>
    <row r="26" spans="1:8" ht="25.5" customHeight="1" x14ac:dyDescent="0.2">
      <c r="A26" s="135" t="s">
        <v>10</v>
      </c>
      <c r="B26" s="136">
        <v>1</v>
      </c>
      <c r="C26" s="136">
        <v>2</v>
      </c>
      <c r="D26" s="29">
        <v>3</v>
      </c>
      <c r="E26" s="29">
        <v>4</v>
      </c>
      <c r="F26" s="16"/>
      <c r="G26" s="4" t="s">
        <v>3</v>
      </c>
    </row>
    <row r="27" spans="1:8" ht="12.75" customHeight="1" x14ac:dyDescent="0.2">
      <c r="A27" s="28" t="s">
        <v>52</v>
      </c>
      <c r="B27" s="25">
        <v>1</v>
      </c>
      <c r="C27" s="10"/>
      <c r="D27" s="10"/>
      <c r="E27" s="10"/>
      <c r="F27" s="16"/>
    </row>
    <row r="28" spans="1:8" ht="12.75" customHeight="1" x14ac:dyDescent="0.2">
      <c r="A28" s="28" t="s">
        <v>53</v>
      </c>
      <c r="C28" s="25">
        <v>1</v>
      </c>
      <c r="F28" s="16"/>
    </row>
    <row r="29" spans="1:8" ht="12.75" customHeight="1" x14ac:dyDescent="0.2">
      <c r="A29" s="28" t="s">
        <v>54</v>
      </c>
      <c r="D29" s="25">
        <v>1</v>
      </c>
      <c r="F29" s="16"/>
    </row>
    <row r="30" spans="1:8" ht="12.75" customHeight="1" x14ac:dyDescent="0.2">
      <c r="A30" s="28" t="s">
        <v>55</v>
      </c>
      <c r="E30" s="25">
        <v>1</v>
      </c>
      <c r="F30" s="16">
        <v>1</v>
      </c>
    </row>
    <row r="31" spans="1:8" ht="12.75" customHeight="1" x14ac:dyDescent="0.2">
      <c r="A31" s="28"/>
      <c r="F31" s="16"/>
    </row>
    <row r="32" spans="1:8" ht="12.75" customHeight="1" x14ac:dyDescent="0.2">
      <c r="F32" s="25">
        <f>SUM(F30:F31)</f>
        <v>1</v>
      </c>
      <c r="G32" s="37">
        <f>F30/B27</f>
        <v>1</v>
      </c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E4"/>
    <mergeCell ref="B13:E13"/>
    <mergeCell ref="B25:E25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2"/>
    <row r="4" spans="1:8" ht="12.75" customHeight="1" x14ac:dyDescent="0.3">
      <c r="A4" s="38" t="s">
        <v>79</v>
      </c>
    </row>
    <row r="5" spans="1:8" ht="12.75" customHeight="1" x14ac:dyDescent="0.2">
      <c r="B5" s="281" t="s">
        <v>2</v>
      </c>
      <c r="C5" s="282"/>
      <c r="D5" s="282"/>
      <c r="E5" s="314"/>
      <c r="F5" s="137" t="s">
        <v>11</v>
      </c>
      <c r="H5" s="29" t="s">
        <v>83</v>
      </c>
    </row>
    <row r="6" spans="1:8" ht="25.5" customHeight="1" x14ac:dyDescent="0.2">
      <c r="A6" s="135" t="s">
        <v>10</v>
      </c>
      <c r="B6" s="136">
        <v>1</v>
      </c>
      <c r="C6" s="136">
        <v>2</v>
      </c>
      <c r="D6" s="29">
        <v>3</v>
      </c>
      <c r="E6" s="29">
        <v>4</v>
      </c>
      <c r="F6" s="16"/>
      <c r="G6" s="4" t="s">
        <v>3</v>
      </c>
    </row>
    <row r="7" spans="1:8" ht="12.75" customHeight="1" x14ac:dyDescent="0.2">
      <c r="A7" s="28" t="s">
        <v>50</v>
      </c>
      <c r="B7" s="25">
        <v>4</v>
      </c>
      <c r="C7" s="10"/>
      <c r="D7" s="10"/>
      <c r="E7" s="10"/>
      <c r="F7" s="16"/>
    </row>
    <row r="8" spans="1:8" ht="12.75" customHeight="1" x14ac:dyDescent="0.2">
      <c r="A8" s="28" t="s">
        <v>51</v>
      </c>
      <c r="C8" s="25">
        <v>4</v>
      </c>
      <c r="F8" s="16"/>
    </row>
    <row r="9" spans="1:8" ht="12.75" customHeight="1" x14ac:dyDescent="0.2">
      <c r="A9" s="28" t="s">
        <v>52</v>
      </c>
      <c r="D9" s="25">
        <v>4</v>
      </c>
      <c r="F9" s="16"/>
    </row>
    <row r="10" spans="1:8" ht="12.75" customHeight="1" x14ac:dyDescent="0.2">
      <c r="A10" s="28" t="s">
        <v>53</v>
      </c>
      <c r="E10" s="25">
        <v>4</v>
      </c>
      <c r="F10" s="16">
        <v>4</v>
      </c>
    </row>
    <row r="11" spans="1:8" ht="12.75" customHeight="1" x14ac:dyDescent="0.2">
      <c r="A11" s="28"/>
      <c r="F11" s="16"/>
    </row>
    <row r="12" spans="1:8" ht="12.75" customHeight="1" x14ac:dyDescent="0.2">
      <c r="F12" s="25">
        <f>SUM(F10:F11)</f>
        <v>4</v>
      </c>
      <c r="G12" s="37">
        <f>F10/B7</f>
        <v>1</v>
      </c>
    </row>
    <row r="13" spans="1:8" ht="12.75" customHeight="1" x14ac:dyDescent="0.2"/>
    <row r="14" spans="1:8" ht="12.75" customHeight="1" x14ac:dyDescent="0.2"/>
    <row r="15" spans="1:8" ht="12.75" customHeight="1" x14ac:dyDescent="0.2"/>
    <row r="16" spans="1:8" ht="12.75" customHeight="1" x14ac:dyDescent="0.3">
      <c r="A16" s="38" t="s">
        <v>82</v>
      </c>
    </row>
    <row r="17" spans="1:8" ht="12.75" customHeight="1" x14ac:dyDescent="0.2">
      <c r="B17" s="281" t="s">
        <v>2</v>
      </c>
      <c r="C17" s="282"/>
      <c r="D17" s="282"/>
      <c r="E17" s="314"/>
      <c r="F17" s="137" t="s">
        <v>11</v>
      </c>
      <c r="H17" s="29" t="s">
        <v>83</v>
      </c>
    </row>
    <row r="18" spans="1:8" ht="25.5" customHeight="1" x14ac:dyDescent="0.2">
      <c r="A18" s="135" t="s">
        <v>10</v>
      </c>
      <c r="B18" s="136">
        <v>1</v>
      </c>
      <c r="C18" s="136">
        <v>2</v>
      </c>
      <c r="D18" s="29">
        <v>3</v>
      </c>
      <c r="E18" s="29">
        <v>4</v>
      </c>
      <c r="F18" s="16"/>
      <c r="G18" s="4" t="s">
        <v>3</v>
      </c>
    </row>
    <row r="19" spans="1:8" ht="12.75" customHeight="1" x14ac:dyDescent="0.2">
      <c r="A19" s="28" t="s">
        <v>52</v>
      </c>
      <c r="B19" s="25">
        <v>1</v>
      </c>
      <c r="C19" s="10"/>
      <c r="D19" s="10"/>
      <c r="E19" s="10"/>
      <c r="F19" s="16"/>
    </row>
    <row r="20" spans="1:8" ht="12.75" customHeight="1" x14ac:dyDescent="0.2">
      <c r="A20" s="28" t="s">
        <v>53</v>
      </c>
      <c r="C20" s="25">
        <v>1</v>
      </c>
      <c r="F20" s="16"/>
    </row>
    <row r="21" spans="1:8" ht="12.75" customHeight="1" x14ac:dyDescent="0.2">
      <c r="A21" s="28" t="s">
        <v>54</v>
      </c>
      <c r="D21" s="25">
        <v>1</v>
      </c>
      <c r="F21" s="16"/>
    </row>
    <row r="22" spans="1:8" ht="12.75" customHeight="1" x14ac:dyDescent="0.2">
      <c r="A22" s="28" t="s">
        <v>55</v>
      </c>
      <c r="E22" s="25">
        <v>1</v>
      </c>
      <c r="F22" s="16">
        <v>1</v>
      </c>
    </row>
    <row r="23" spans="1:8" ht="12.75" customHeight="1" x14ac:dyDescent="0.2">
      <c r="A23" s="28"/>
      <c r="F23" s="16"/>
    </row>
    <row r="24" spans="1:8" ht="12.75" customHeight="1" x14ac:dyDescent="0.2">
      <c r="F24" s="25">
        <f>SUM(F22:F23)</f>
        <v>1</v>
      </c>
      <c r="G24" s="37">
        <f>F22/B19</f>
        <v>1</v>
      </c>
    </row>
    <row r="25" spans="1:8" ht="12.75" customHeight="1" x14ac:dyDescent="0.2"/>
    <row r="26" spans="1:8" ht="12.75" customHeight="1" x14ac:dyDescent="0.2"/>
    <row r="27" spans="1:8" ht="12.75" customHeight="1" x14ac:dyDescent="0.3">
      <c r="A27" s="38" t="s">
        <v>89</v>
      </c>
    </row>
    <row r="28" spans="1:8" ht="12.75" customHeight="1" x14ac:dyDescent="0.2">
      <c r="B28" s="281" t="s">
        <v>2</v>
      </c>
      <c r="C28" s="282"/>
      <c r="D28" s="282"/>
      <c r="E28" s="314"/>
      <c r="F28" s="137" t="s">
        <v>11</v>
      </c>
      <c r="H28" s="29" t="s">
        <v>83</v>
      </c>
    </row>
    <row r="29" spans="1:8" ht="25.5" customHeight="1" x14ac:dyDescent="0.2">
      <c r="A29" s="135" t="s">
        <v>10</v>
      </c>
      <c r="B29" s="136">
        <v>1</v>
      </c>
      <c r="C29" s="136">
        <v>2</v>
      </c>
      <c r="D29" s="29">
        <v>3</v>
      </c>
      <c r="E29" s="29">
        <v>4</v>
      </c>
      <c r="F29" s="16"/>
      <c r="G29" s="4" t="s">
        <v>3</v>
      </c>
    </row>
    <row r="30" spans="1:8" ht="12.75" customHeight="1" x14ac:dyDescent="0.2">
      <c r="A30" s="28" t="s">
        <v>53</v>
      </c>
      <c r="B30" s="25">
        <v>3</v>
      </c>
      <c r="C30" s="10"/>
      <c r="D30" s="10"/>
      <c r="E30" s="10"/>
      <c r="F30" s="16"/>
    </row>
    <row r="31" spans="1:8" ht="12.75" customHeight="1" x14ac:dyDescent="0.2">
      <c r="A31" s="28" t="s">
        <v>54</v>
      </c>
      <c r="C31" s="25">
        <v>3</v>
      </c>
      <c r="F31" s="16"/>
    </row>
    <row r="32" spans="1:8" ht="12.75" customHeight="1" x14ac:dyDescent="0.2">
      <c r="A32" s="28" t="s">
        <v>55</v>
      </c>
      <c r="D32" s="25">
        <v>3</v>
      </c>
      <c r="F32" s="16"/>
    </row>
    <row r="33" spans="1:8" ht="12.75" customHeight="1" x14ac:dyDescent="0.2">
      <c r="A33" s="28" t="s">
        <v>56</v>
      </c>
      <c r="E33" s="25">
        <v>2</v>
      </c>
      <c r="F33" s="16">
        <v>2</v>
      </c>
      <c r="H33" s="25">
        <v>2</v>
      </c>
    </row>
    <row r="34" spans="1:8" ht="12.75" customHeight="1" x14ac:dyDescent="0.2">
      <c r="A34" s="28"/>
      <c r="F34" s="16"/>
    </row>
    <row r="35" spans="1:8" ht="12.75" customHeight="1" x14ac:dyDescent="0.2">
      <c r="F35" s="25">
        <f>SUM(F33:F34)</f>
        <v>2</v>
      </c>
      <c r="G35" s="37">
        <f>F33/B30</f>
        <v>0.66666666666666663</v>
      </c>
      <c r="H35" s="37">
        <f>H33/B30</f>
        <v>0.66666666666666663</v>
      </c>
    </row>
    <row r="36" spans="1:8" ht="12.75" customHeight="1" x14ac:dyDescent="0.2"/>
    <row r="37" spans="1:8" ht="12.75" customHeight="1" x14ac:dyDescent="0.2"/>
    <row r="38" spans="1:8" ht="12.75" customHeight="1" x14ac:dyDescent="0.3">
      <c r="A38" s="38" t="s">
        <v>92</v>
      </c>
    </row>
    <row r="39" spans="1:8" ht="12.75" customHeight="1" x14ac:dyDescent="0.2">
      <c r="B39" s="281" t="s">
        <v>2</v>
      </c>
      <c r="C39" s="282"/>
      <c r="D39" s="282"/>
      <c r="E39" s="314"/>
      <c r="F39" s="137" t="s">
        <v>11</v>
      </c>
      <c r="H39" s="29" t="s">
        <v>83</v>
      </c>
    </row>
    <row r="40" spans="1:8" ht="25.5" customHeight="1" x14ac:dyDescent="0.2">
      <c r="A40" s="135" t="s">
        <v>10</v>
      </c>
      <c r="B40" s="136">
        <v>1</v>
      </c>
      <c r="C40" s="136">
        <v>2</v>
      </c>
      <c r="D40" s="29">
        <v>3</v>
      </c>
      <c r="E40" s="29">
        <v>4</v>
      </c>
      <c r="F40" s="16"/>
      <c r="G40" s="4" t="s">
        <v>3</v>
      </c>
    </row>
    <row r="41" spans="1:8" ht="12.75" customHeight="1" x14ac:dyDescent="0.2">
      <c r="A41" s="28" t="s">
        <v>55</v>
      </c>
      <c r="B41" s="25">
        <v>5</v>
      </c>
      <c r="C41" s="10"/>
      <c r="D41" s="10"/>
      <c r="E41" s="10"/>
      <c r="F41" s="16"/>
    </row>
    <row r="42" spans="1:8" ht="12.75" customHeight="1" x14ac:dyDescent="0.2">
      <c r="A42" s="28" t="s">
        <v>56</v>
      </c>
      <c r="C42" s="25">
        <v>5</v>
      </c>
      <c r="F42" s="16"/>
    </row>
    <row r="43" spans="1:8" ht="12.75" customHeight="1" x14ac:dyDescent="0.2">
      <c r="A43" s="28" t="s">
        <v>57</v>
      </c>
      <c r="D43" s="25">
        <v>5</v>
      </c>
      <c r="F43" s="16"/>
    </row>
    <row r="44" spans="1:8" ht="12.75" customHeight="1" x14ac:dyDescent="0.2">
      <c r="A44" s="28"/>
      <c r="F44" s="16"/>
    </row>
    <row r="45" spans="1:8" ht="12.75" customHeight="1" x14ac:dyDescent="0.2">
      <c r="A45" s="28"/>
      <c r="F45" s="16"/>
    </row>
    <row r="46" spans="1:8" ht="12.75" customHeight="1" x14ac:dyDescent="0.2">
      <c r="F46" s="25">
        <f>SUM(F44:F45)</f>
        <v>0</v>
      </c>
      <c r="G46" s="37">
        <f>F44/B41</f>
        <v>0</v>
      </c>
    </row>
    <row r="47" spans="1:8" ht="12.75" customHeight="1" x14ac:dyDescent="0.2"/>
    <row r="48" spans="1:8" ht="12.75" customHeight="1" x14ac:dyDescent="0.2"/>
    <row r="49" spans="1:8" ht="12.75" customHeight="1" x14ac:dyDescent="0.3">
      <c r="A49" s="38" t="s">
        <v>96</v>
      </c>
    </row>
    <row r="50" spans="1:8" ht="12.75" customHeight="1" x14ac:dyDescent="0.2">
      <c r="B50" s="281" t="s">
        <v>2</v>
      </c>
      <c r="C50" s="282"/>
      <c r="D50" s="282"/>
      <c r="E50" s="314"/>
      <c r="F50" s="137" t="s">
        <v>11</v>
      </c>
      <c r="H50" s="29" t="s">
        <v>83</v>
      </c>
    </row>
    <row r="51" spans="1:8" ht="25.5" customHeight="1" x14ac:dyDescent="0.2">
      <c r="A51" s="135" t="s">
        <v>10</v>
      </c>
      <c r="B51" s="136">
        <v>1</v>
      </c>
      <c r="C51" s="136">
        <v>2</v>
      </c>
      <c r="D51" s="29">
        <v>3</v>
      </c>
      <c r="E51" s="29">
        <v>4</v>
      </c>
      <c r="F51" s="16"/>
      <c r="G51" s="4" t="s">
        <v>3</v>
      </c>
    </row>
    <row r="52" spans="1:8" ht="12.75" customHeight="1" x14ac:dyDescent="0.2">
      <c r="A52" s="28" t="s">
        <v>57</v>
      </c>
      <c r="B52" s="25">
        <v>5</v>
      </c>
      <c r="C52" s="10"/>
      <c r="D52" s="10"/>
      <c r="E52" s="10"/>
      <c r="F52" s="16"/>
    </row>
    <row r="53" spans="1:8" ht="12.75" customHeight="1" x14ac:dyDescent="0.2">
      <c r="A53" s="28"/>
      <c r="F53" s="16"/>
    </row>
    <row r="54" spans="1:8" ht="12.75" customHeight="1" x14ac:dyDescent="0.2">
      <c r="F54" s="16"/>
    </row>
    <row r="55" spans="1:8" ht="12.75" customHeight="1" x14ac:dyDescent="0.2">
      <c r="A55" s="28"/>
      <c r="F55" s="16"/>
    </row>
    <row r="56" spans="1:8" ht="12.75" customHeight="1" x14ac:dyDescent="0.2">
      <c r="A56" s="28"/>
      <c r="F56" s="16"/>
    </row>
    <row r="57" spans="1:8" ht="12.75" customHeight="1" x14ac:dyDescent="0.2">
      <c r="F57" s="25">
        <f>SUM(F55:F56)</f>
        <v>0</v>
      </c>
      <c r="G57" s="37">
        <f>F55/B52</f>
        <v>0</v>
      </c>
    </row>
    <row r="58" spans="1:8" ht="12.75" customHeight="1" x14ac:dyDescent="0.2"/>
    <row r="59" spans="1:8" ht="12.75" customHeight="1" x14ac:dyDescent="0.2"/>
    <row r="60" spans="1:8" ht="12.75" customHeight="1" x14ac:dyDescent="0.2"/>
    <row r="61" spans="1:8" ht="12.75" customHeight="1" x14ac:dyDescent="0.2"/>
    <row r="62" spans="1:8" ht="12.75" customHeight="1" x14ac:dyDescent="0.2"/>
    <row r="63" spans="1:8" ht="12.75" customHeight="1" x14ac:dyDescent="0.2"/>
    <row r="64" spans="1:8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">
    <mergeCell ref="B5:E5"/>
    <mergeCell ref="B17:E17"/>
    <mergeCell ref="B28:E28"/>
    <mergeCell ref="B39:E39"/>
    <mergeCell ref="B50:E50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1000"/>
  <sheetViews>
    <sheetView workbookViewId="0"/>
  </sheetViews>
  <sheetFormatPr baseColWidth="10" defaultColWidth="12.5703125" defaultRowHeight="15" customHeight="1" x14ac:dyDescent="0.2"/>
  <cols>
    <col min="1" max="26" width="10" customWidth="1"/>
  </cols>
  <sheetData>
    <row r="1" spans="1:8" ht="12.75" customHeight="1" x14ac:dyDescent="0.2"/>
    <row r="2" spans="1:8" ht="12.75" customHeight="1" x14ac:dyDescent="0.2"/>
    <row r="3" spans="1:8" ht="12.75" customHeight="1" x14ac:dyDescent="0.2"/>
    <row r="4" spans="1:8" ht="12.75" customHeight="1" x14ac:dyDescent="0.2"/>
    <row r="5" spans="1:8" ht="12.75" customHeight="1" x14ac:dyDescent="0.3">
      <c r="A5" s="38" t="s">
        <v>81</v>
      </c>
    </row>
    <row r="6" spans="1:8" ht="12.75" customHeight="1" x14ac:dyDescent="0.2">
      <c r="B6" s="281" t="s">
        <v>2</v>
      </c>
      <c r="C6" s="282"/>
      <c r="D6" s="282"/>
      <c r="E6" s="314"/>
      <c r="F6" s="137" t="s">
        <v>11</v>
      </c>
      <c r="H6" s="29" t="s">
        <v>83</v>
      </c>
    </row>
    <row r="7" spans="1:8" ht="25.5" customHeight="1" x14ac:dyDescent="0.2">
      <c r="A7" s="135" t="s">
        <v>10</v>
      </c>
      <c r="B7" s="136">
        <v>1</v>
      </c>
      <c r="C7" s="136">
        <v>2</v>
      </c>
      <c r="D7" s="29">
        <v>3</v>
      </c>
      <c r="E7" s="29">
        <v>4</v>
      </c>
      <c r="F7" s="16"/>
      <c r="G7" s="4" t="s">
        <v>3</v>
      </c>
    </row>
    <row r="8" spans="1:8" ht="12.75" customHeight="1" x14ac:dyDescent="0.2">
      <c r="A8" s="28" t="s">
        <v>51</v>
      </c>
      <c r="B8" s="25">
        <v>7</v>
      </c>
      <c r="C8" s="10"/>
      <c r="D8" s="10"/>
      <c r="E8" s="10"/>
      <c r="F8" s="16"/>
    </row>
    <row r="9" spans="1:8" ht="12.75" customHeight="1" x14ac:dyDescent="0.2">
      <c r="A9" s="28" t="s">
        <v>52</v>
      </c>
      <c r="C9" s="25">
        <v>7</v>
      </c>
      <c r="F9" s="16"/>
    </row>
    <row r="10" spans="1:8" ht="12.75" customHeight="1" x14ac:dyDescent="0.2">
      <c r="A10" s="28" t="s">
        <v>53</v>
      </c>
      <c r="D10" s="25">
        <v>7</v>
      </c>
      <c r="F10" s="16"/>
    </row>
    <row r="11" spans="1:8" ht="12.75" customHeight="1" x14ac:dyDescent="0.2">
      <c r="A11" s="28" t="s">
        <v>54</v>
      </c>
      <c r="E11" s="25">
        <v>6</v>
      </c>
      <c r="F11" s="16">
        <v>4</v>
      </c>
    </row>
    <row r="12" spans="1:8" ht="12.75" customHeight="1" x14ac:dyDescent="0.2">
      <c r="A12" s="28" t="s">
        <v>55</v>
      </c>
      <c r="F12" s="16">
        <v>1</v>
      </c>
    </row>
    <row r="13" spans="1:8" ht="12.75" customHeight="1" x14ac:dyDescent="0.2">
      <c r="F13" s="25">
        <f>SUM(F11:F12)</f>
        <v>5</v>
      </c>
      <c r="G13" s="37">
        <f>F11/B8</f>
        <v>0.5714285714285714</v>
      </c>
    </row>
    <row r="14" spans="1:8" ht="12.75" customHeight="1" x14ac:dyDescent="0.2"/>
    <row r="15" spans="1:8" ht="12.75" customHeight="1" x14ac:dyDescent="0.2"/>
    <row r="16" spans="1:8" ht="12.75" customHeight="1" x14ac:dyDescent="0.2"/>
    <row r="17" spans="1:8" ht="12.75" customHeight="1" x14ac:dyDescent="0.3">
      <c r="A17" s="38" t="s">
        <v>89</v>
      </c>
    </row>
    <row r="18" spans="1:8" ht="12.75" customHeight="1" x14ac:dyDescent="0.2">
      <c r="B18" s="281" t="s">
        <v>2</v>
      </c>
      <c r="C18" s="282"/>
      <c r="D18" s="282"/>
      <c r="E18" s="314"/>
      <c r="F18" s="137" t="s">
        <v>11</v>
      </c>
      <c r="H18" s="29" t="s">
        <v>83</v>
      </c>
    </row>
    <row r="19" spans="1:8" ht="25.5" customHeight="1" x14ac:dyDescent="0.2">
      <c r="A19" s="135" t="s">
        <v>10</v>
      </c>
      <c r="B19" s="136">
        <v>1</v>
      </c>
      <c r="C19" s="136">
        <v>2</v>
      </c>
      <c r="D19" s="29">
        <v>3</v>
      </c>
      <c r="E19" s="29">
        <v>4</v>
      </c>
      <c r="F19" s="16"/>
      <c r="G19" s="4" t="s">
        <v>3</v>
      </c>
    </row>
    <row r="20" spans="1:8" ht="12.75" customHeight="1" x14ac:dyDescent="0.2">
      <c r="A20" s="28" t="s">
        <v>53</v>
      </c>
      <c r="B20" s="25">
        <v>9</v>
      </c>
      <c r="C20" s="10"/>
      <c r="D20" s="10"/>
      <c r="E20" s="10"/>
      <c r="F20" s="16"/>
    </row>
    <row r="21" spans="1:8" ht="12.75" customHeight="1" x14ac:dyDescent="0.2">
      <c r="A21" s="28" t="s">
        <v>54</v>
      </c>
      <c r="C21" s="25">
        <v>9</v>
      </c>
      <c r="F21" s="16"/>
    </row>
    <row r="22" spans="1:8" ht="12.75" customHeight="1" x14ac:dyDescent="0.2">
      <c r="A22" s="28" t="s">
        <v>55</v>
      </c>
      <c r="D22" s="25">
        <v>9</v>
      </c>
      <c r="F22" s="16"/>
    </row>
    <row r="23" spans="1:8" ht="12.75" customHeight="1" x14ac:dyDescent="0.2">
      <c r="A23" s="28" t="s">
        <v>56</v>
      </c>
      <c r="E23" s="25">
        <v>9</v>
      </c>
      <c r="F23" s="16">
        <v>8</v>
      </c>
      <c r="H23" s="25">
        <v>2</v>
      </c>
    </row>
    <row r="24" spans="1:8" ht="12.75" customHeight="1" x14ac:dyDescent="0.2">
      <c r="A24" s="28"/>
      <c r="F24" s="16"/>
    </row>
    <row r="25" spans="1:8" ht="12.75" customHeight="1" x14ac:dyDescent="0.2">
      <c r="F25" s="25">
        <f>SUM(F23:F24)</f>
        <v>8</v>
      </c>
      <c r="G25" s="37">
        <f>F23/B20</f>
        <v>0.88888888888888884</v>
      </c>
      <c r="H25" s="37">
        <f>H23/B20</f>
        <v>0.22222222222222221</v>
      </c>
    </row>
    <row r="26" spans="1:8" ht="12.75" customHeight="1" x14ac:dyDescent="0.2"/>
    <row r="27" spans="1:8" ht="12.75" customHeight="1" x14ac:dyDescent="0.2"/>
    <row r="28" spans="1:8" ht="12.75" customHeight="1" x14ac:dyDescent="0.3">
      <c r="A28" s="38" t="s">
        <v>92</v>
      </c>
    </row>
    <row r="29" spans="1:8" ht="12.75" customHeight="1" x14ac:dyDescent="0.2">
      <c r="B29" s="281" t="s">
        <v>2</v>
      </c>
      <c r="C29" s="282"/>
      <c r="D29" s="282"/>
      <c r="E29" s="314"/>
      <c r="F29" s="137" t="s">
        <v>11</v>
      </c>
      <c r="H29" s="29" t="s">
        <v>83</v>
      </c>
    </row>
    <row r="30" spans="1:8" ht="25.5" customHeight="1" x14ac:dyDescent="0.2">
      <c r="A30" s="135" t="s">
        <v>10</v>
      </c>
      <c r="B30" s="136">
        <v>1</v>
      </c>
      <c r="C30" s="136">
        <v>2</v>
      </c>
      <c r="D30" s="29">
        <v>3</v>
      </c>
      <c r="E30" s="29">
        <v>4</v>
      </c>
      <c r="F30" s="16"/>
      <c r="G30" s="4" t="s">
        <v>3</v>
      </c>
    </row>
    <row r="31" spans="1:8" ht="12.75" customHeight="1" x14ac:dyDescent="0.2">
      <c r="A31" s="28" t="s">
        <v>55</v>
      </c>
      <c r="B31" s="25">
        <v>5</v>
      </c>
      <c r="C31" s="10"/>
      <c r="D31" s="10"/>
      <c r="E31" s="10"/>
      <c r="F31" s="16"/>
    </row>
    <row r="32" spans="1:8" ht="12.75" customHeight="1" x14ac:dyDescent="0.2">
      <c r="A32" s="28" t="s">
        <v>56</v>
      </c>
      <c r="C32" s="25">
        <v>4</v>
      </c>
      <c r="F32" s="16"/>
    </row>
    <row r="33" spans="1:8" ht="12.75" customHeight="1" x14ac:dyDescent="0.2">
      <c r="A33" s="28" t="s">
        <v>57</v>
      </c>
      <c r="D33" s="25">
        <v>3</v>
      </c>
      <c r="F33" s="16"/>
    </row>
    <row r="34" spans="1:8" ht="12.75" customHeight="1" x14ac:dyDescent="0.2">
      <c r="A34" s="28"/>
      <c r="F34" s="16"/>
    </row>
    <row r="35" spans="1:8" ht="12.75" customHeight="1" x14ac:dyDescent="0.2">
      <c r="A35" s="28"/>
      <c r="F35" s="16"/>
    </row>
    <row r="36" spans="1:8" ht="12.75" customHeight="1" x14ac:dyDescent="0.2">
      <c r="F36" s="25">
        <f>SUM(F34:F35)</f>
        <v>0</v>
      </c>
      <c r="G36" s="37">
        <f>F34/B31</f>
        <v>0</v>
      </c>
    </row>
    <row r="37" spans="1:8" ht="12.75" customHeight="1" x14ac:dyDescent="0.2"/>
    <row r="38" spans="1:8" ht="12.75" customHeight="1" x14ac:dyDescent="0.3">
      <c r="A38" s="38" t="s">
        <v>96</v>
      </c>
    </row>
    <row r="39" spans="1:8" ht="12.75" customHeight="1" x14ac:dyDescent="0.2">
      <c r="B39" s="281" t="s">
        <v>2</v>
      </c>
      <c r="C39" s="282"/>
      <c r="D39" s="282"/>
      <c r="E39" s="314"/>
      <c r="F39" s="137" t="s">
        <v>11</v>
      </c>
      <c r="H39" s="29" t="s">
        <v>83</v>
      </c>
    </row>
    <row r="40" spans="1:8" ht="25.5" customHeight="1" x14ac:dyDescent="0.2">
      <c r="A40" s="135" t="s">
        <v>10</v>
      </c>
      <c r="B40" s="136">
        <v>1</v>
      </c>
      <c r="C40" s="136">
        <v>2</v>
      </c>
      <c r="D40" s="29">
        <v>3</v>
      </c>
      <c r="E40" s="29">
        <v>4</v>
      </c>
      <c r="F40" s="16"/>
      <c r="G40" s="4" t="s">
        <v>3</v>
      </c>
    </row>
    <row r="41" spans="1:8" ht="12.75" customHeight="1" x14ac:dyDescent="0.2">
      <c r="A41" s="28" t="s">
        <v>57</v>
      </c>
      <c r="B41" s="25">
        <v>5</v>
      </c>
      <c r="C41" s="10"/>
      <c r="D41" s="10"/>
      <c r="E41" s="10"/>
      <c r="F41" s="16"/>
    </row>
    <row r="42" spans="1:8" ht="12.75" customHeight="1" x14ac:dyDescent="0.2"/>
    <row r="43" spans="1:8" ht="12.75" customHeight="1" x14ac:dyDescent="0.2"/>
    <row r="44" spans="1:8" ht="12.75" customHeight="1" x14ac:dyDescent="0.2"/>
    <row r="45" spans="1:8" ht="12.75" customHeight="1" x14ac:dyDescent="0.2"/>
    <row r="46" spans="1:8" ht="12.75" customHeight="1" x14ac:dyDescent="0.2"/>
    <row r="47" spans="1:8" ht="12.75" customHeight="1" x14ac:dyDescent="0.2"/>
    <row r="48" spans="1: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">
    <mergeCell ref="B6:E6"/>
    <mergeCell ref="B18:E18"/>
    <mergeCell ref="B29:E29"/>
    <mergeCell ref="B39:E39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5.28515625" customWidth="1"/>
    <col min="3" max="3" width="5" customWidth="1"/>
    <col min="4" max="4" width="6.85546875" customWidth="1"/>
    <col min="5" max="5" width="4.85546875" customWidth="1"/>
    <col min="6" max="6" width="4.5703125" customWidth="1"/>
    <col min="7" max="9" width="5.140625" customWidth="1"/>
    <col min="10" max="26" width="10" customWidth="1"/>
  </cols>
  <sheetData>
    <row r="1" spans="1:12" ht="12.75" customHeight="1" x14ac:dyDescent="0.2"/>
    <row r="2" spans="1:12" ht="12.75" customHeight="1" x14ac:dyDescent="0.2"/>
    <row r="3" spans="1:12" ht="12.75" customHeight="1" x14ac:dyDescent="0.2"/>
    <row r="4" spans="1:12" ht="12.75" customHeight="1" x14ac:dyDescent="0.2"/>
    <row r="5" spans="1:12" ht="12.75" customHeight="1" x14ac:dyDescent="0.3">
      <c r="A5" s="38" t="s">
        <v>77</v>
      </c>
    </row>
    <row r="6" spans="1:12" ht="12.75" customHeight="1" x14ac:dyDescent="0.2">
      <c r="B6" s="281" t="s">
        <v>2</v>
      </c>
      <c r="C6" s="282"/>
      <c r="D6" s="282"/>
      <c r="E6" s="314"/>
      <c r="F6" s="158"/>
      <c r="G6" s="158"/>
      <c r="H6" s="158"/>
      <c r="I6" s="158"/>
      <c r="J6" s="137" t="s">
        <v>11</v>
      </c>
      <c r="L6" s="29" t="s">
        <v>83</v>
      </c>
    </row>
    <row r="7" spans="1:12" ht="25.5" customHeight="1" x14ac:dyDescent="0.2">
      <c r="A7" s="135" t="s">
        <v>10</v>
      </c>
      <c r="B7" s="136">
        <v>1</v>
      </c>
      <c r="C7" s="136">
        <v>2</v>
      </c>
      <c r="D7" s="29">
        <v>3</v>
      </c>
      <c r="E7" s="29">
        <v>4</v>
      </c>
      <c r="F7" s="29">
        <v>5</v>
      </c>
      <c r="G7" s="29">
        <v>6</v>
      </c>
      <c r="H7" s="29">
        <v>7</v>
      </c>
      <c r="I7" s="29">
        <v>8</v>
      </c>
      <c r="J7" s="16"/>
      <c r="K7" s="4" t="s">
        <v>3</v>
      </c>
    </row>
    <row r="8" spans="1:12" ht="12.75" customHeight="1" x14ac:dyDescent="0.2">
      <c r="A8" s="28" t="s">
        <v>48</v>
      </c>
      <c r="B8" s="25">
        <v>3</v>
      </c>
      <c r="C8" s="10"/>
      <c r="D8" s="10"/>
      <c r="E8" s="10"/>
      <c r="F8" s="10"/>
      <c r="G8" s="10"/>
      <c r="H8" s="10"/>
      <c r="I8" s="10"/>
      <c r="J8" s="16"/>
    </row>
    <row r="9" spans="1:12" ht="12.75" customHeight="1" x14ac:dyDescent="0.2">
      <c r="A9" s="28" t="s">
        <v>49</v>
      </c>
      <c r="C9" s="25">
        <v>3</v>
      </c>
      <c r="J9" s="16"/>
    </row>
    <row r="10" spans="1:12" ht="12.75" customHeight="1" x14ac:dyDescent="0.2">
      <c r="A10" s="28" t="s">
        <v>50</v>
      </c>
      <c r="D10" s="25">
        <v>3</v>
      </c>
      <c r="J10" s="16"/>
    </row>
    <row r="11" spans="1:12" ht="12.75" customHeight="1" x14ac:dyDescent="0.2">
      <c r="A11" s="28" t="s">
        <v>51</v>
      </c>
      <c r="E11" s="25">
        <v>3</v>
      </c>
      <c r="J11" s="16"/>
    </row>
    <row r="12" spans="1:12" ht="12.75" customHeight="1" x14ac:dyDescent="0.2">
      <c r="A12" s="28" t="s">
        <v>52</v>
      </c>
      <c r="F12" s="25">
        <v>3</v>
      </c>
      <c r="J12" s="16"/>
    </row>
    <row r="13" spans="1:12" ht="12.75" customHeight="1" x14ac:dyDescent="0.2">
      <c r="A13" s="28" t="s">
        <v>53</v>
      </c>
      <c r="G13" s="25">
        <v>3</v>
      </c>
      <c r="J13" s="16"/>
    </row>
    <row r="14" spans="1:12" ht="12.75" customHeight="1" x14ac:dyDescent="0.2">
      <c r="A14" s="28" t="s">
        <v>54</v>
      </c>
      <c r="H14" s="25">
        <v>3</v>
      </c>
      <c r="J14" s="16"/>
    </row>
    <row r="15" spans="1:12" ht="12.75" customHeight="1" x14ac:dyDescent="0.2">
      <c r="A15" s="28" t="s">
        <v>55</v>
      </c>
      <c r="I15" s="25">
        <v>3</v>
      </c>
      <c r="J15" s="16">
        <v>2</v>
      </c>
      <c r="L15" s="25">
        <v>1</v>
      </c>
    </row>
    <row r="16" spans="1:12" ht="12.75" customHeight="1" x14ac:dyDescent="0.2">
      <c r="J16" s="25">
        <f>SUM(J15)</f>
        <v>2</v>
      </c>
      <c r="K16" s="37">
        <f>J15/B8</f>
        <v>0.66666666666666663</v>
      </c>
      <c r="L16" s="37">
        <f>L15/B8</f>
        <v>0.33333333333333331</v>
      </c>
    </row>
    <row r="17" spans="1:12" ht="12.75" customHeight="1" x14ac:dyDescent="0.2"/>
    <row r="18" spans="1:12" ht="12.75" customHeight="1" x14ac:dyDescent="0.2"/>
    <row r="19" spans="1:12" ht="12.75" customHeight="1" x14ac:dyDescent="0.2"/>
    <row r="20" spans="1:12" ht="12.75" customHeight="1" x14ac:dyDescent="0.3">
      <c r="A20" s="38" t="s">
        <v>78</v>
      </c>
    </row>
    <row r="21" spans="1:12" ht="12.75" customHeight="1" x14ac:dyDescent="0.2">
      <c r="B21" s="281" t="s">
        <v>2</v>
      </c>
      <c r="C21" s="282"/>
      <c r="D21" s="282"/>
      <c r="E21" s="314"/>
      <c r="F21" s="158"/>
      <c r="G21" s="158"/>
      <c r="H21" s="158"/>
      <c r="I21" s="158"/>
      <c r="J21" s="137" t="s">
        <v>11</v>
      </c>
      <c r="L21" s="29" t="s">
        <v>83</v>
      </c>
    </row>
    <row r="22" spans="1:12" ht="25.5" customHeight="1" x14ac:dyDescent="0.2">
      <c r="A22" s="135" t="s">
        <v>10</v>
      </c>
      <c r="B22" s="136">
        <v>1</v>
      </c>
      <c r="C22" s="136">
        <v>2</v>
      </c>
      <c r="D22" s="29">
        <v>3</v>
      </c>
      <c r="E22" s="29">
        <v>4</v>
      </c>
      <c r="F22" s="29">
        <v>5</v>
      </c>
      <c r="G22" s="29">
        <v>6</v>
      </c>
      <c r="H22" s="29">
        <v>7</v>
      </c>
      <c r="I22" s="29">
        <v>8</v>
      </c>
      <c r="J22" s="16"/>
      <c r="K22" s="4" t="s">
        <v>3</v>
      </c>
    </row>
    <row r="23" spans="1:12" ht="12.75" customHeight="1" x14ac:dyDescent="0.2">
      <c r="A23" s="28" t="s">
        <v>49</v>
      </c>
      <c r="B23" s="25">
        <v>4</v>
      </c>
      <c r="C23" s="10"/>
      <c r="D23" s="10"/>
      <c r="E23" s="10"/>
      <c r="F23" s="10"/>
      <c r="G23" s="10"/>
      <c r="H23" s="10"/>
      <c r="I23" s="10"/>
      <c r="J23" s="16"/>
    </row>
    <row r="24" spans="1:12" ht="12.75" customHeight="1" x14ac:dyDescent="0.2">
      <c r="A24" s="28" t="s">
        <v>50</v>
      </c>
      <c r="C24" s="25">
        <v>4</v>
      </c>
      <c r="J24" s="16"/>
    </row>
    <row r="25" spans="1:12" ht="12.75" customHeight="1" x14ac:dyDescent="0.2">
      <c r="A25" s="28" t="s">
        <v>51</v>
      </c>
      <c r="D25" s="25">
        <v>4</v>
      </c>
      <c r="J25" s="16"/>
    </row>
    <row r="26" spans="1:12" ht="12.75" customHeight="1" x14ac:dyDescent="0.2">
      <c r="A26" s="28" t="s">
        <v>52</v>
      </c>
      <c r="E26" s="25">
        <v>4</v>
      </c>
      <c r="J26" s="16"/>
    </row>
    <row r="27" spans="1:12" ht="12.75" customHeight="1" x14ac:dyDescent="0.2">
      <c r="A27" s="28" t="s">
        <v>53</v>
      </c>
      <c r="F27" s="25">
        <v>4</v>
      </c>
      <c r="J27" s="16"/>
    </row>
    <row r="28" spans="1:12" ht="12.75" customHeight="1" x14ac:dyDescent="0.2">
      <c r="A28" s="28" t="s">
        <v>54</v>
      </c>
      <c r="G28" s="25">
        <v>4</v>
      </c>
      <c r="J28" s="16"/>
    </row>
    <row r="29" spans="1:12" ht="12.75" customHeight="1" x14ac:dyDescent="0.2">
      <c r="A29" s="28" t="s">
        <v>55</v>
      </c>
      <c r="H29" s="25">
        <v>4</v>
      </c>
      <c r="J29" s="16"/>
    </row>
    <row r="30" spans="1:12" ht="12.75" customHeight="1" x14ac:dyDescent="0.2">
      <c r="A30" s="28" t="s">
        <v>56</v>
      </c>
      <c r="I30" s="25">
        <v>4</v>
      </c>
      <c r="J30" s="16">
        <v>4</v>
      </c>
    </row>
    <row r="31" spans="1:12" ht="12.75" customHeight="1" x14ac:dyDescent="0.2">
      <c r="J31" s="25">
        <f>SUM(J30)</f>
        <v>4</v>
      </c>
      <c r="K31" s="37">
        <f>J30/B23</f>
        <v>1</v>
      </c>
    </row>
    <row r="32" spans="1:12" ht="12.75" customHeight="1" x14ac:dyDescent="0.2"/>
    <row r="33" spans="1:12" ht="12.75" customHeight="1" x14ac:dyDescent="0.2"/>
    <row r="34" spans="1:12" ht="12.75" customHeight="1" x14ac:dyDescent="0.3">
      <c r="A34" s="38" t="s">
        <v>79</v>
      </c>
    </row>
    <row r="35" spans="1:12" ht="12.75" customHeight="1" x14ac:dyDescent="0.2">
      <c r="B35" s="281" t="s">
        <v>2</v>
      </c>
      <c r="C35" s="282"/>
      <c r="D35" s="282"/>
      <c r="E35" s="314"/>
      <c r="F35" s="158"/>
      <c r="G35" s="158"/>
      <c r="H35" s="158"/>
      <c r="I35" s="158"/>
      <c r="J35" s="137" t="s">
        <v>11</v>
      </c>
      <c r="L35" s="29" t="s">
        <v>83</v>
      </c>
    </row>
    <row r="36" spans="1:12" ht="25.5" customHeight="1" x14ac:dyDescent="0.2">
      <c r="A36" s="135" t="s">
        <v>10</v>
      </c>
      <c r="B36" s="136">
        <v>1</v>
      </c>
      <c r="C36" s="136">
        <v>2</v>
      </c>
      <c r="D36" s="29">
        <v>3</v>
      </c>
      <c r="E36" s="29">
        <v>4</v>
      </c>
      <c r="F36" s="29">
        <v>5</v>
      </c>
      <c r="G36" s="29">
        <v>6</v>
      </c>
      <c r="H36" s="29">
        <v>7</v>
      </c>
      <c r="I36" s="29">
        <v>8</v>
      </c>
      <c r="J36" s="16"/>
      <c r="K36" s="4" t="s">
        <v>3</v>
      </c>
    </row>
    <row r="37" spans="1:12" ht="12.75" customHeight="1" x14ac:dyDescent="0.2">
      <c r="A37" s="28" t="s">
        <v>50</v>
      </c>
      <c r="B37" s="25">
        <v>5</v>
      </c>
      <c r="C37" s="10"/>
      <c r="D37" s="10"/>
      <c r="E37" s="10"/>
      <c r="F37" s="10"/>
      <c r="G37" s="10"/>
      <c r="H37" s="10"/>
      <c r="I37" s="10"/>
      <c r="J37" s="16"/>
    </row>
    <row r="38" spans="1:12" ht="12.75" customHeight="1" x14ac:dyDescent="0.2">
      <c r="A38" s="28" t="s">
        <v>51</v>
      </c>
      <c r="C38" s="25">
        <v>5</v>
      </c>
      <c r="J38" s="16"/>
    </row>
    <row r="39" spans="1:12" ht="12.75" customHeight="1" x14ac:dyDescent="0.2">
      <c r="A39" s="28" t="s">
        <v>52</v>
      </c>
      <c r="D39" s="25">
        <v>5</v>
      </c>
      <c r="J39" s="16"/>
    </row>
    <row r="40" spans="1:12" ht="12.75" customHeight="1" x14ac:dyDescent="0.2">
      <c r="A40" s="28" t="s">
        <v>53</v>
      </c>
      <c r="E40" s="25">
        <v>5</v>
      </c>
      <c r="J40" s="16"/>
    </row>
    <row r="41" spans="1:12" ht="12.75" customHeight="1" x14ac:dyDescent="0.2">
      <c r="A41" s="28" t="s">
        <v>54</v>
      </c>
      <c r="F41" s="25">
        <v>5</v>
      </c>
      <c r="J41" s="16"/>
    </row>
    <row r="42" spans="1:12" ht="12.75" customHeight="1" x14ac:dyDescent="0.2">
      <c r="A42" s="28" t="s">
        <v>55</v>
      </c>
      <c r="G42" s="25">
        <v>5</v>
      </c>
      <c r="J42" s="16"/>
    </row>
    <row r="43" spans="1:12" ht="12.75" customHeight="1" x14ac:dyDescent="0.2">
      <c r="A43" s="28" t="s">
        <v>56</v>
      </c>
      <c r="H43" s="25">
        <v>4</v>
      </c>
      <c r="J43" s="16"/>
    </row>
    <row r="44" spans="1:12" ht="12.75" customHeight="1" x14ac:dyDescent="0.2">
      <c r="A44" s="28" t="s">
        <v>57</v>
      </c>
      <c r="I44" s="25">
        <v>4</v>
      </c>
      <c r="J44" s="16">
        <v>4</v>
      </c>
    </row>
    <row r="45" spans="1:12" ht="12.75" customHeight="1" x14ac:dyDescent="0.2">
      <c r="J45" s="25">
        <f>SUM(J44)</f>
        <v>4</v>
      </c>
      <c r="K45" s="37">
        <f>J44/B37</f>
        <v>0.8</v>
      </c>
    </row>
    <row r="46" spans="1:12" ht="12.75" customHeight="1" x14ac:dyDescent="0.2"/>
    <row r="47" spans="1:12" ht="12.75" customHeight="1" x14ac:dyDescent="0.3">
      <c r="A47" s="38" t="s">
        <v>81</v>
      </c>
    </row>
    <row r="48" spans="1:12" ht="12.75" customHeight="1" x14ac:dyDescent="0.2">
      <c r="B48" s="281" t="s">
        <v>2</v>
      </c>
      <c r="C48" s="282"/>
      <c r="D48" s="282"/>
      <c r="E48" s="314"/>
      <c r="F48" s="158"/>
      <c r="G48" s="158"/>
      <c r="H48" s="158"/>
      <c r="I48" s="158"/>
      <c r="J48" s="137" t="s">
        <v>11</v>
      </c>
      <c r="L48" s="29" t="s">
        <v>83</v>
      </c>
    </row>
    <row r="49" spans="1:11" ht="25.5" customHeight="1" x14ac:dyDescent="0.2">
      <c r="A49" s="135" t="s">
        <v>10</v>
      </c>
      <c r="B49" s="136">
        <v>1</v>
      </c>
      <c r="C49" s="136">
        <v>2</v>
      </c>
      <c r="D49" s="29">
        <v>3</v>
      </c>
      <c r="E49" s="29">
        <v>4</v>
      </c>
      <c r="F49" s="29">
        <v>5</v>
      </c>
      <c r="G49" s="29">
        <v>6</v>
      </c>
      <c r="H49" s="29">
        <v>7</v>
      </c>
      <c r="I49" s="29">
        <v>8</v>
      </c>
      <c r="J49" s="16"/>
      <c r="K49" s="4" t="s">
        <v>3</v>
      </c>
    </row>
    <row r="50" spans="1:11" ht="12.75" customHeight="1" x14ac:dyDescent="0.2">
      <c r="A50" s="28" t="s">
        <v>51</v>
      </c>
      <c r="B50" s="25">
        <v>2</v>
      </c>
      <c r="C50" s="10"/>
      <c r="D50" s="10"/>
      <c r="E50" s="10"/>
      <c r="F50" s="10"/>
      <c r="G50" s="10"/>
      <c r="H50" s="10"/>
      <c r="I50" s="10"/>
      <c r="J50" s="16"/>
    </row>
    <row r="51" spans="1:11" ht="12.75" customHeight="1" x14ac:dyDescent="0.2">
      <c r="A51" s="28" t="s">
        <v>52</v>
      </c>
      <c r="C51" s="25">
        <v>2</v>
      </c>
      <c r="J51" s="16"/>
    </row>
    <row r="52" spans="1:11" ht="12.75" customHeight="1" x14ac:dyDescent="0.2">
      <c r="A52" s="28" t="s">
        <v>53</v>
      </c>
      <c r="D52" s="25">
        <v>2</v>
      </c>
      <c r="J52" s="16"/>
    </row>
    <row r="53" spans="1:11" ht="12.75" customHeight="1" x14ac:dyDescent="0.2">
      <c r="A53" s="28" t="s">
        <v>54</v>
      </c>
      <c r="E53" s="25">
        <v>1</v>
      </c>
      <c r="J53" s="16"/>
    </row>
    <row r="54" spans="1:11" ht="12.75" customHeight="1" x14ac:dyDescent="0.2">
      <c r="A54" s="28" t="s">
        <v>55</v>
      </c>
      <c r="F54" s="25">
        <v>1</v>
      </c>
      <c r="J54" s="16"/>
    </row>
    <row r="55" spans="1:11" ht="12.75" customHeight="1" x14ac:dyDescent="0.2">
      <c r="A55" s="28" t="s">
        <v>56</v>
      </c>
      <c r="G55" s="25">
        <v>1</v>
      </c>
      <c r="J55" s="16"/>
    </row>
    <row r="56" spans="1:11" ht="12.75" customHeight="1" x14ac:dyDescent="0.2">
      <c r="A56" s="28" t="s">
        <v>57</v>
      </c>
      <c r="H56" s="25">
        <v>1</v>
      </c>
      <c r="J56" s="16"/>
    </row>
    <row r="57" spans="1:11" ht="12.75" customHeight="1" x14ac:dyDescent="0.2">
      <c r="J57" s="16"/>
    </row>
    <row r="58" spans="1:11" ht="12.75" customHeight="1" x14ac:dyDescent="0.2"/>
    <row r="59" spans="1:11" ht="12.75" customHeight="1" x14ac:dyDescent="0.2"/>
    <row r="60" spans="1:11" ht="12.75" customHeight="1" x14ac:dyDescent="0.2"/>
    <row r="61" spans="1:11" ht="12.75" customHeight="1" x14ac:dyDescent="0.2"/>
    <row r="62" spans="1:11" ht="12.75" customHeight="1" x14ac:dyDescent="0.2"/>
    <row r="63" spans="1:11" ht="12.75" customHeight="1" x14ac:dyDescent="0.2"/>
    <row r="64" spans="1:11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">
    <mergeCell ref="B6:E6"/>
    <mergeCell ref="B21:E21"/>
    <mergeCell ref="B35:E35"/>
    <mergeCell ref="B48:E48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4.7109375" customWidth="1"/>
    <col min="3" max="3" width="5.85546875" customWidth="1"/>
    <col min="4" max="4" width="5" customWidth="1"/>
    <col min="5" max="5" width="6.28515625" customWidth="1"/>
    <col min="6" max="6" width="4.42578125" customWidth="1"/>
    <col min="7" max="9" width="4.140625" customWidth="1"/>
    <col min="10" max="26" width="10" customWidth="1"/>
  </cols>
  <sheetData>
    <row r="1" spans="1:12" ht="12.75" customHeight="1" x14ac:dyDescent="0.2"/>
    <row r="2" spans="1:12" ht="12.75" customHeight="1" x14ac:dyDescent="0.2"/>
    <row r="3" spans="1:12" ht="12.75" customHeight="1" x14ac:dyDescent="0.3">
      <c r="A3" s="38" t="s">
        <v>79</v>
      </c>
    </row>
    <row r="4" spans="1:12" ht="12.75" customHeight="1" x14ac:dyDescent="0.2">
      <c r="B4" s="281" t="s">
        <v>2</v>
      </c>
      <c r="C4" s="282"/>
      <c r="D4" s="282"/>
      <c r="E4" s="314"/>
      <c r="F4" s="158"/>
      <c r="G4" s="158"/>
      <c r="H4" s="158"/>
      <c r="I4" s="158"/>
      <c r="J4" s="137" t="s">
        <v>11</v>
      </c>
      <c r="L4" s="29" t="s">
        <v>83</v>
      </c>
    </row>
    <row r="5" spans="1:12" ht="25.5" customHeight="1" x14ac:dyDescent="0.2">
      <c r="A5" s="135" t="s">
        <v>10</v>
      </c>
      <c r="B5" s="136">
        <v>1</v>
      </c>
      <c r="C5" s="136">
        <v>2</v>
      </c>
      <c r="D5" s="29">
        <v>3</v>
      </c>
      <c r="E5" s="29">
        <v>4</v>
      </c>
      <c r="F5" s="29">
        <v>5</v>
      </c>
      <c r="G5" s="29">
        <v>6</v>
      </c>
      <c r="H5" s="29">
        <v>7</v>
      </c>
      <c r="I5" s="29">
        <v>8</v>
      </c>
      <c r="J5" s="16"/>
      <c r="K5" s="4" t="s">
        <v>3</v>
      </c>
    </row>
    <row r="6" spans="1:12" ht="12.75" customHeight="1" x14ac:dyDescent="0.2">
      <c r="A6" s="28" t="s">
        <v>50</v>
      </c>
      <c r="B6" s="25">
        <v>6</v>
      </c>
      <c r="C6" s="10"/>
      <c r="D6" s="10"/>
      <c r="E6" s="10"/>
      <c r="F6" s="10"/>
      <c r="G6" s="10"/>
      <c r="H6" s="10"/>
      <c r="I6" s="10"/>
      <c r="J6" s="16"/>
    </row>
    <row r="7" spans="1:12" ht="12.75" customHeight="1" x14ac:dyDescent="0.2">
      <c r="A7" s="28" t="s">
        <v>51</v>
      </c>
      <c r="C7" s="25">
        <v>6</v>
      </c>
      <c r="J7" s="16"/>
    </row>
    <row r="8" spans="1:12" ht="12.75" customHeight="1" x14ac:dyDescent="0.2">
      <c r="A8" s="28" t="s">
        <v>52</v>
      </c>
      <c r="D8" s="25">
        <v>6</v>
      </c>
      <c r="J8" s="16"/>
    </row>
    <row r="9" spans="1:12" ht="12.75" customHeight="1" x14ac:dyDescent="0.2">
      <c r="A9" s="28" t="s">
        <v>53</v>
      </c>
      <c r="E9" s="25">
        <v>6</v>
      </c>
      <c r="J9" s="16"/>
    </row>
    <row r="10" spans="1:12" ht="12.75" customHeight="1" x14ac:dyDescent="0.2">
      <c r="A10" s="28" t="s">
        <v>54</v>
      </c>
      <c r="F10" s="25">
        <v>6</v>
      </c>
      <c r="J10" s="16"/>
    </row>
    <row r="11" spans="1:12" ht="12.75" customHeight="1" x14ac:dyDescent="0.2">
      <c r="A11" s="28" t="s">
        <v>55</v>
      </c>
      <c r="G11" s="25">
        <v>6</v>
      </c>
      <c r="J11" s="16"/>
    </row>
    <row r="12" spans="1:12" ht="12.75" customHeight="1" x14ac:dyDescent="0.2">
      <c r="A12" s="28" t="s">
        <v>56</v>
      </c>
      <c r="H12" s="25">
        <v>6</v>
      </c>
      <c r="J12" s="16"/>
    </row>
    <row r="13" spans="1:12" ht="12.75" customHeight="1" x14ac:dyDescent="0.2">
      <c r="A13" s="28" t="s">
        <v>57</v>
      </c>
      <c r="I13" s="25">
        <v>6</v>
      </c>
      <c r="J13" s="16"/>
    </row>
    <row r="14" spans="1:12" ht="12.75" customHeight="1" x14ac:dyDescent="0.2">
      <c r="K14" s="37">
        <f>J11/B6</f>
        <v>0</v>
      </c>
    </row>
    <row r="15" spans="1:12" ht="12.75" customHeight="1" x14ac:dyDescent="0.2"/>
    <row r="16" spans="1:12" ht="12.75" customHeight="1" x14ac:dyDescent="0.2"/>
    <row r="17" spans="1:12" ht="12.75" customHeight="1" x14ac:dyDescent="0.2"/>
    <row r="18" spans="1:12" ht="12.75" customHeight="1" x14ac:dyDescent="0.2"/>
    <row r="19" spans="1:12" ht="12.75" customHeight="1" x14ac:dyDescent="0.2"/>
    <row r="20" spans="1:12" ht="12.75" customHeight="1" x14ac:dyDescent="0.3">
      <c r="A20" s="38" t="s">
        <v>79</v>
      </c>
    </row>
    <row r="21" spans="1:12" ht="12.75" customHeight="1" x14ac:dyDescent="0.2">
      <c r="B21" s="281" t="s">
        <v>2</v>
      </c>
      <c r="C21" s="282"/>
      <c r="D21" s="282"/>
      <c r="E21" s="314"/>
      <c r="F21" s="158"/>
      <c r="G21" s="158"/>
      <c r="H21" s="158"/>
      <c r="I21" s="158"/>
      <c r="J21" s="137" t="s">
        <v>11</v>
      </c>
      <c r="L21" s="29" t="s">
        <v>83</v>
      </c>
    </row>
    <row r="22" spans="1:12" ht="25.5" customHeight="1" x14ac:dyDescent="0.2">
      <c r="A22" s="135" t="s">
        <v>10</v>
      </c>
      <c r="B22" s="136">
        <v>1</v>
      </c>
      <c r="C22" s="136">
        <v>2</v>
      </c>
      <c r="D22" s="29">
        <v>3</v>
      </c>
      <c r="E22" s="29">
        <v>4</v>
      </c>
      <c r="F22" s="29">
        <v>5</v>
      </c>
      <c r="G22" s="29">
        <v>6</v>
      </c>
      <c r="H22" s="29">
        <v>7</v>
      </c>
      <c r="I22" s="29">
        <v>8</v>
      </c>
      <c r="J22" s="16"/>
      <c r="K22" s="4" t="s">
        <v>3</v>
      </c>
    </row>
    <row r="23" spans="1:12" ht="12.75" customHeight="1" x14ac:dyDescent="0.2">
      <c r="A23" s="28" t="s">
        <v>50</v>
      </c>
      <c r="B23" s="25">
        <v>6</v>
      </c>
      <c r="C23" s="10"/>
      <c r="D23" s="10"/>
      <c r="E23" s="10"/>
      <c r="F23" s="10"/>
      <c r="G23" s="10"/>
      <c r="H23" s="10"/>
      <c r="I23" s="10"/>
      <c r="J23" s="16"/>
    </row>
    <row r="24" spans="1:12" ht="12.75" customHeight="1" x14ac:dyDescent="0.2">
      <c r="A24" s="28" t="s">
        <v>51</v>
      </c>
      <c r="C24" s="25">
        <v>6</v>
      </c>
      <c r="J24" s="16"/>
    </row>
    <row r="25" spans="1:12" ht="12.75" customHeight="1" x14ac:dyDescent="0.2">
      <c r="A25" s="28" t="s">
        <v>52</v>
      </c>
      <c r="D25" s="25">
        <v>6</v>
      </c>
      <c r="J25" s="16"/>
    </row>
    <row r="26" spans="1:12" ht="12.75" customHeight="1" x14ac:dyDescent="0.2">
      <c r="A26" s="28" t="s">
        <v>53</v>
      </c>
      <c r="E26" s="25">
        <v>6</v>
      </c>
      <c r="J26" s="16"/>
    </row>
    <row r="27" spans="1:12" ht="12.75" customHeight="1" x14ac:dyDescent="0.2">
      <c r="A27" s="28" t="s">
        <v>54</v>
      </c>
      <c r="F27" s="25">
        <v>6</v>
      </c>
      <c r="J27" s="16"/>
    </row>
    <row r="28" spans="1:12" ht="12.75" customHeight="1" x14ac:dyDescent="0.2">
      <c r="A28" s="28" t="s">
        <v>55</v>
      </c>
      <c r="G28" s="25">
        <v>6</v>
      </c>
      <c r="J28" s="16"/>
    </row>
    <row r="29" spans="1:12" ht="12.75" customHeight="1" x14ac:dyDescent="0.2">
      <c r="A29" s="28" t="s">
        <v>56</v>
      </c>
      <c r="H29" s="25">
        <v>6</v>
      </c>
      <c r="J29" s="16"/>
    </row>
    <row r="30" spans="1:12" ht="12.75" customHeight="1" x14ac:dyDescent="0.2">
      <c r="A30" s="28" t="s">
        <v>57</v>
      </c>
      <c r="I30" s="25">
        <v>6</v>
      </c>
      <c r="J30" s="16"/>
    </row>
    <row r="31" spans="1:12" ht="12.75" customHeight="1" x14ac:dyDescent="0.2">
      <c r="K31" s="37">
        <f>J28/B23</f>
        <v>0</v>
      </c>
    </row>
    <row r="32" spans="1:12" ht="12.75" customHeight="1" x14ac:dyDescent="0.2"/>
    <row r="33" spans="1:12" ht="12.75" customHeight="1" x14ac:dyDescent="0.2"/>
    <row r="34" spans="1:12" ht="12.75" customHeight="1" x14ac:dyDescent="0.3">
      <c r="A34" s="38" t="s">
        <v>82</v>
      </c>
    </row>
    <row r="35" spans="1:12" ht="12.75" customHeight="1" x14ac:dyDescent="0.2">
      <c r="B35" s="281" t="s">
        <v>2</v>
      </c>
      <c r="C35" s="282"/>
      <c r="D35" s="282"/>
      <c r="E35" s="314"/>
      <c r="F35" s="158"/>
      <c r="G35" s="158"/>
      <c r="H35" s="158"/>
      <c r="I35" s="158"/>
      <c r="J35" s="137" t="s">
        <v>11</v>
      </c>
      <c r="L35" s="29" t="s">
        <v>83</v>
      </c>
    </row>
    <row r="36" spans="1:12" ht="25.5" customHeight="1" x14ac:dyDescent="0.2">
      <c r="A36" s="135" t="s">
        <v>10</v>
      </c>
      <c r="B36" s="136">
        <v>1</v>
      </c>
      <c r="C36" s="136">
        <v>2</v>
      </c>
      <c r="D36" s="29">
        <v>3</v>
      </c>
      <c r="E36" s="29">
        <v>4</v>
      </c>
      <c r="F36" s="29">
        <v>5</v>
      </c>
      <c r="G36" s="29">
        <v>6</v>
      </c>
      <c r="H36" s="29">
        <v>7</v>
      </c>
      <c r="I36" s="29">
        <v>8</v>
      </c>
      <c r="J36" s="16"/>
      <c r="K36" s="4" t="s">
        <v>3</v>
      </c>
    </row>
    <row r="37" spans="1:12" ht="12.75" customHeight="1" x14ac:dyDescent="0.2">
      <c r="A37" s="28" t="s">
        <v>52</v>
      </c>
      <c r="B37" s="25">
        <v>6</v>
      </c>
      <c r="C37" s="10"/>
      <c r="D37" s="10"/>
      <c r="E37" s="10"/>
      <c r="F37" s="10"/>
      <c r="G37" s="10"/>
      <c r="H37" s="10"/>
      <c r="I37" s="10"/>
      <c r="J37" s="16"/>
    </row>
    <row r="38" spans="1:12" ht="12.75" customHeight="1" x14ac:dyDescent="0.2">
      <c r="A38" s="28" t="s">
        <v>53</v>
      </c>
      <c r="C38" s="25">
        <v>6</v>
      </c>
      <c r="J38" s="16"/>
    </row>
    <row r="39" spans="1:12" ht="12.75" customHeight="1" x14ac:dyDescent="0.2">
      <c r="A39" s="28" t="s">
        <v>54</v>
      </c>
      <c r="D39" s="25">
        <v>6</v>
      </c>
      <c r="J39" s="16"/>
    </row>
    <row r="40" spans="1:12" ht="12.75" customHeight="1" x14ac:dyDescent="0.2">
      <c r="A40" s="28" t="s">
        <v>55</v>
      </c>
      <c r="E40" s="25">
        <v>6</v>
      </c>
      <c r="J40" s="16">
        <v>6</v>
      </c>
    </row>
    <row r="41" spans="1:12" ht="12.75" customHeight="1" x14ac:dyDescent="0.2">
      <c r="A41" s="28" t="s">
        <v>56</v>
      </c>
      <c r="F41" s="25">
        <v>4</v>
      </c>
      <c r="J41" s="16"/>
    </row>
    <row r="42" spans="1:12" ht="12.75" customHeight="1" x14ac:dyDescent="0.2">
      <c r="A42" s="28" t="s">
        <v>57</v>
      </c>
      <c r="G42" s="25">
        <v>4</v>
      </c>
      <c r="J42" s="16"/>
    </row>
    <row r="43" spans="1:12" ht="12.75" customHeight="1" x14ac:dyDescent="0.2">
      <c r="J43" s="16"/>
    </row>
    <row r="44" spans="1:12" ht="12.75" customHeight="1" x14ac:dyDescent="0.2">
      <c r="J44" s="16"/>
    </row>
    <row r="45" spans="1:12" ht="12.75" customHeight="1" x14ac:dyDescent="0.2">
      <c r="K45" s="37">
        <f>J40/B37</f>
        <v>1</v>
      </c>
    </row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4:E4"/>
    <mergeCell ref="B21:E21"/>
    <mergeCell ref="B35:E35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</sheetPr>
  <dimension ref="A1:W998"/>
  <sheetViews>
    <sheetView topLeftCell="A506" workbookViewId="0">
      <selection activeCell="U497" sqref="U497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20" width="11.5703125" customWidth="1"/>
    <col min="21" max="26" width="10" customWidth="1"/>
  </cols>
  <sheetData>
    <row r="1" spans="1:20" ht="12.7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184"/>
      <c r="L1" s="3"/>
      <c r="M1" s="3"/>
      <c r="N1" s="29"/>
      <c r="O1" s="3"/>
      <c r="P1" s="29"/>
      <c r="Q1" s="29"/>
      <c r="R1" s="29"/>
    </row>
    <row r="2" spans="1:20" ht="12.75" customHeight="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184"/>
      <c r="L2" s="3"/>
      <c r="M2" s="3"/>
      <c r="N2" s="29"/>
      <c r="O2" s="3"/>
      <c r="P2" s="29"/>
      <c r="Q2" s="29"/>
      <c r="R2" s="29"/>
    </row>
    <row r="3" spans="1:20" ht="26.25" x14ac:dyDescent="0.4">
      <c r="A3" s="2"/>
      <c r="B3" s="270" t="s">
        <v>99</v>
      </c>
      <c r="C3" s="271"/>
      <c r="D3" s="271"/>
      <c r="E3" s="271"/>
      <c r="F3" s="271"/>
      <c r="G3" s="271"/>
      <c r="H3" s="271"/>
      <c r="I3" s="271"/>
      <c r="J3" s="271"/>
      <c r="K3" s="179" t="s">
        <v>87</v>
      </c>
      <c r="L3" s="57"/>
      <c r="M3" s="57"/>
      <c r="N3" s="29"/>
      <c r="O3" s="3"/>
      <c r="P3" s="29"/>
      <c r="Q3" s="29"/>
      <c r="R3" s="29"/>
    </row>
    <row r="4" spans="1:20" ht="20.25" x14ac:dyDescent="0.2">
      <c r="A4" s="272" t="s">
        <v>10</v>
      </c>
      <c r="B4" s="273" t="s">
        <v>100</v>
      </c>
      <c r="C4" s="274"/>
      <c r="D4" s="274"/>
      <c r="E4" s="274"/>
      <c r="F4" s="274"/>
      <c r="G4" s="274"/>
      <c r="H4" s="274"/>
      <c r="I4" s="274"/>
      <c r="J4" s="275"/>
      <c r="K4" s="276" t="s">
        <v>11</v>
      </c>
      <c r="L4" s="269" t="s">
        <v>3</v>
      </c>
      <c r="M4" s="269" t="s">
        <v>4</v>
      </c>
      <c r="N4" s="278" t="s">
        <v>5</v>
      </c>
      <c r="O4" s="269" t="s">
        <v>6</v>
      </c>
      <c r="P4" s="267" t="s">
        <v>7</v>
      </c>
      <c r="Q4" s="267" t="s">
        <v>8</v>
      </c>
      <c r="R4" s="269" t="s">
        <v>101</v>
      </c>
    </row>
    <row r="5" spans="1:20" ht="15.75" customHeight="1" x14ac:dyDescent="0.25">
      <c r="A5" s="268"/>
      <c r="B5" s="58" t="s">
        <v>102</v>
      </c>
      <c r="C5" s="58" t="s">
        <v>103</v>
      </c>
      <c r="D5" s="58" t="s">
        <v>104</v>
      </c>
      <c r="E5" s="58" t="s">
        <v>105</v>
      </c>
      <c r="F5" s="58" t="s">
        <v>106</v>
      </c>
      <c r="G5" s="58" t="s">
        <v>107</v>
      </c>
      <c r="H5" s="58" t="s">
        <v>108</v>
      </c>
      <c r="I5" s="58" t="s">
        <v>109</v>
      </c>
      <c r="J5" s="58" t="s">
        <v>110</v>
      </c>
      <c r="K5" s="277"/>
      <c r="L5" s="268"/>
      <c r="M5" s="268"/>
      <c r="N5" s="268"/>
      <c r="O5" s="268"/>
      <c r="P5" s="268"/>
      <c r="Q5" s="268"/>
      <c r="R5" s="268"/>
      <c r="T5" s="104"/>
    </row>
    <row r="6" spans="1:20" ht="15.75" customHeight="1" x14ac:dyDescent="0.25">
      <c r="A6" s="58">
        <v>1301</v>
      </c>
      <c r="B6" s="59">
        <v>102</v>
      </c>
      <c r="C6" s="59"/>
      <c r="D6" s="59"/>
      <c r="E6" s="59"/>
      <c r="F6" s="59"/>
      <c r="G6" s="59"/>
      <c r="H6" s="59"/>
      <c r="I6" s="59"/>
      <c r="J6" s="59"/>
      <c r="K6" s="144"/>
      <c r="L6" s="96"/>
      <c r="M6" s="97"/>
      <c r="N6" s="98"/>
      <c r="O6" s="62"/>
      <c r="P6" s="63">
        <f>B6</f>
        <v>102</v>
      </c>
      <c r="Q6" s="64"/>
      <c r="R6" s="62"/>
      <c r="T6" s="104"/>
    </row>
    <row r="7" spans="1:20" ht="15.75" customHeight="1" x14ac:dyDescent="0.25">
      <c r="A7" s="58">
        <v>1302</v>
      </c>
      <c r="B7" s="59"/>
      <c r="C7" s="59">
        <v>73</v>
      </c>
      <c r="D7" s="59"/>
      <c r="E7" s="59"/>
      <c r="F7" s="59"/>
      <c r="G7" s="59"/>
      <c r="H7" s="59"/>
      <c r="I7" s="59"/>
      <c r="J7" s="59"/>
      <c r="K7" s="144"/>
      <c r="L7" s="101"/>
      <c r="M7" s="102"/>
      <c r="N7" s="103"/>
      <c r="O7" s="67">
        <f>IF(C7=0,"",C7/B6)</f>
        <v>0.71568627450980393</v>
      </c>
      <c r="P7" s="68">
        <v>73</v>
      </c>
      <c r="Q7" s="69">
        <f t="shared" ref="Q7:Q14" si="0">IF(P7=0,"",P7/P6)</f>
        <v>0.71568627450980393</v>
      </c>
      <c r="R7" s="69">
        <f t="shared" ref="R7:R14" si="1">IF(P7=0,"",100%-Q7)</f>
        <v>0.28431372549019607</v>
      </c>
      <c r="T7" s="104"/>
    </row>
    <row r="8" spans="1:20" ht="15.75" customHeight="1" x14ac:dyDescent="0.25">
      <c r="A8" s="58">
        <v>1401</v>
      </c>
      <c r="B8" s="59"/>
      <c r="C8" s="59"/>
      <c r="D8" s="59">
        <v>59</v>
      </c>
      <c r="E8" s="59"/>
      <c r="F8" s="59"/>
      <c r="G8" s="59"/>
      <c r="H8" s="59"/>
      <c r="I8" s="59"/>
      <c r="J8" s="59"/>
      <c r="K8" s="144"/>
      <c r="L8" s="101"/>
      <c r="M8" s="102"/>
      <c r="N8" s="103"/>
      <c r="O8" s="67">
        <f>IF(D8=0,"",D8/C7)</f>
        <v>0.80821917808219179</v>
      </c>
      <c r="P8" s="68">
        <v>69</v>
      </c>
      <c r="Q8" s="69">
        <f t="shared" si="0"/>
        <v>0.9452054794520548</v>
      </c>
      <c r="R8" s="69">
        <f t="shared" si="1"/>
        <v>5.4794520547945202E-2</v>
      </c>
      <c r="T8" s="70"/>
    </row>
    <row r="9" spans="1:20" ht="15.75" customHeight="1" x14ac:dyDescent="0.25">
      <c r="A9" s="58">
        <v>1402</v>
      </c>
      <c r="B9" s="59"/>
      <c r="C9" s="59"/>
      <c r="D9" s="59"/>
      <c r="E9" s="59">
        <v>46</v>
      </c>
      <c r="F9" s="59"/>
      <c r="G9" s="59"/>
      <c r="H9" s="59"/>
      <c r="I9" s="59"/>
      <c r="J9" s="59"/>
      <c r="K9" s="144"/>
      <c r="L9" s="101"/>
      <c r="M9" s="102"/>
      <c r="N9" s="103"/>
      <c r="O9" s="67">
        <f>IF(E9=0,"",E9/D8)</f>
        <v>0.77966101694915257</v>
      </c>
      <c r="P9" s="68">
        <v>65</v>
      </c>
      <c r="Q9" s="69">
        <f t="shared" si="0"/>
        <v>0.94202898550724634</v>
      </c>
      <c r="R9" s="69">
        <f t="shared" si="1"/>
        <v>5.7971014492753659E-2</v>
      </c>
      <c r="T9" s="104"/>
    </row>
    <row r="10" spans="1:20" ht="15.75" customHeight="1" x14ac:dyDescent="0.25">
      <c r="A10" s="58">
        <v>1501</v>
      </c>
      <c r="B10" s="59"/>
      <c r="C10" s="59"/>
      <c r="D10" s="59"/>
      <c r="E10" s="59"/>
      <c r="F10" s="59">
        <v>42</v>
      </c>
      <c r="G10" s="59"/>
      <c r="H10" s="59"/>
      <c r="I10" s="59"/>
      <c r="J10" s="59"/>
      <c r="K10" s="144"/>
      <c r="L10" s="101"/>
      <c r="M10" s="102"/>
      <c r="N10" s="103"/>
      <c r="O10" s="67">
        <f>IF(F10=0,"",F10/E9)</f>
        <v>0.91304347826086951</v>
      </c>
      <c r="P10" s="68">
        <v>63</v>
      </c>
      <c r="Q10" s="69">
        <f t="shared" si="0"/>
        <v>0.96923076923076923</v>
      </c>
      <c r="R10" s="69">
        <f t="shared" si="1"/>
        <v>3.0769230769230771E-2</v>
      </c>
      <c r="T10" s="104"/>
    </row>
    <row r="11" spans="1:20" ht="15.75" customHeight="1" x14ac:dyDescent="0.25">
      <c r="A11" s="58">
        <v>1502</v>
      </c>
      <c r="B11" s="59"/>
      <c r="C11" s="59"/>
      <c r="D11" s="59"/>
      <c r="E11" s="59"/>
      <c r="F11" s="59"/>
      <c r="G11" s="59">
        <v>37</v>
      </c>
      <c r="H11" s="59"/>
      <c r="I11" s="59"/>
      <c r="J11" s="59"/>
      <c r="K11" s="144"/>
      <c r="L11" s="101"/>
      <c r="M11" s="102"/>
      <c r="N11" s="103"/>
      <c r="O11" s="67">
        <f>IF(G11=0,"",G11/F10)</f>
        <v>0.88095238095238093</v>
      </c>
      <c r="P11" s="68">
        <v>58</v>
      </c>
      <c r="Q11" s="69">
        <f t="shared" si="0"/>
        <v>0.92063492063492058</v>
      </c>
      <c r="R11" s="69">
        <f t="shared" si="1"/>
        <v>7.9365079365079416E-2</v>
      </c>
      <c r="T11" s="104"/>
    </row>
    <row r="12" spans="1:20" ht="15.75" customHeight="1" x14ac:dyDescent="0.25">
      <c r="A12" s="58">
        <v>1601</v>
      </c>
      <c r="B12" s="59"/>
      <c r="C12" s="59"/>
      <c r="D12" s="59"/>
      <c r="E12" s="59"/>
      <c r="F12" s="59"/>
      <c r="G12" s="59"/>
      <c r="H12" s="59">
        <v>37</v>
      </c>
      <c r="I12" s="59"/>
      <c r="J12" s="59"/>
      <c r="K12" s="144"/>
      <c r="L12" s="101"/>
      <c r="M12" s="102"/>
      <c r="N12" s="103"/>
      <c r="O12" s="67">
        <f>IF(H12=0,"",H12/G11)</f>
        <v>1</v>
      </c>
      <c r="P12" s="68">
        <v>55</v>
      </c>
      <c r="Q12" s="69">
        <f t="shared" si="0"/>
        <v>0.94827586206896552</v>
      </c>
      <c r="R12" s="69">
        <f t="shared" si="1"/>
        <v>5.1724137931034475E-2</v>
      </c>
      <c r="T12" s="104"/>
    </row>
    <row r="13" spans="1:20" ht="15.75" customHeight="1" x14ac:dyDescent="0.25">
      <c r="A13" s="58">
        <v>1602</v>
      </c>
      <c r="B13" s="59"/>
      <c r="C13" s="59"/>
      <c r="D13" s="59"/>
      <c r="E13" s="59"/>
      <c r="F13" s="59"/>
      <c r="G13" s="59"/>
      <c r="H13" s="59"/>
      <c r="I13" s="59">
        <v>35</v>
      </c>
      <c r="J13" s="59"/>
      <c r="K13" s="144"/>
      <c r="L13" s="101"/>
      <c r="M13" s="102"/>
      <c r="N13" s="103"/>
      <c r="O13" s="67">
        <f>IF(I13=0,"",I13/H12)</f>
        <v>0.94594594594594594</v>
      </c>
      <c r="P13" s="68">
        <v>53</v>
      </c>
      <c r="Q13" s="69">
        <f t="shared" si="0"/>
        <v>0.96363636363636362</v>
      </c>
      <c r="R13" s="69">
        <f t="shared" si="1"/>
        <v>3.6363636363636376E-2</v>
      </c>
      <c r="T13" s="104"/>
    </row>
    <row r="14" spans="1:20" ht="15.75" customHeight="1" x14ac:dyDescent="0.25">
      <c r="A14" s="58">
        <v>1701</v>
      </c>
      <c r="B14" s="59"/>
      <c r="C14" s="59"/>
      <c r="D14" s="59"/>
      <c r="E14" s="59"/>
      <c r="F14" s="59"/>
      <c r="G14" s="59"/>
      <c r="H14" s="59"/>
      <c r="I14" s="59"/>
      <c r="J14" s="59">
        <v>33</v>
      </c>
      <c r="K14" s="144">
        <v>29</v>
      </c>
      <c r="L14" s="101"/>
      <c r="M14" s="102"/>
      <c r="N14" s="103"/>
      <c r="O14" s="71">
        <f>IF(J14=0,"",J14/I13)</f>
        <v>0.94285714285714284</v>
      </c>
      <c r="P14" s="68">
        <v>52</v>
      </c>
      <c r="Q14" s="72">
        <f t="shared" si="0"/>
        <v>0.98113207547169812</v>
      </c>
      <c r="R14" s="72">
        <f t="shared" si="1"/>
        <v>1.8867924528301883E-2</v>
      </c>
      <c r="T14" s="104"/>
    </row>
    <row r="15" spans="1:20" ht="15.75" customHeight="1" x14ac:dyDescent="0.25">
      <c r="A15" s="58">
        <v>1702</v>
      </c>
      <c r="B15" s="59"/>
      <c r="C15" s="59"/>
      <c r="D15" s="59"/>
      <c r="E15" s="59"/>
      <c r="F15" s="59"/>
      <c r="G15" s="59"/>
      <c r="H15" s="59"/>
      <c r="I15" s="59"/>
      <c r="J15" s="59">
        <v>11</v>
      </c>
      <c r="K15" s="144">
        <v>7</v>
      </c>
      <c r="L15" s="101"/>
      <c r="M15" s="102"/>
      <c r="N15" s="104"/>
      <c r="O15" s="105"/>
      <c r="P15" s="68">
        <v>20</v>
      </c>
      <c r="Q15" s="106"/>
      <c r="R15" s="107"/>
      <c r="T15" s="104"/>
    </row>
    <row r="16" spans="1:20" ht="15.75" customHeight="1" x14ac:dyDescent="0.25">
      <c r="A16" s="58">
        <v>1801</v>
      </c>
      <c r="B16" s="59"/>
      <c r="C16" s="59"/>
      <c r="D16" s="59"/>
      <c r="E16" s="59"/>
      <c r="F16" s="59"/>
      <c r="G16" s="59"/>
      <c r="H16" s="59"/>
      <c r="I16" s="59"/>
      <c r="J16" s="59">
        <v>9</v>
      </c>
      <c r="K16" s="144">
        <v>6</v>
      </c>
      <c r="L16" s="101"/>
      <c r="M16" s="102"/>
      <c r="N16" s="104"/>
      <c r="O16" s="108"/>
      <c r="P16" s="109">
        <v>13</v>
      </c>
      <c r="Q16" s="110"/>
      <c r="R16" s="108"/>
      <c r="T16" s="104"/>
    </row>
    <row r="17" spans="1:20" ht="15.75" customHeight="1" x14ac:dyDescent="0.25">
      <c r="A17" s="58">
        <v>1802</v>
      </c>
      <c r="B17" s="59"/>
      <c r="C17" s="59"/>
      <c r="D17" s="59"/>
      <c r="E17" s="59"/>
      <c r="F17" s="59"/>
      <c r="G17" s="59"/>
      <c r="H17" s="59"/>
      <c r="I17" s="59"/>
      <c r="J17" s="59">
        <v>4</v>
      </c>
      <c r="K17" s="144">
        <v>1</v>
      </c>
      <c r="L17" s="101"/>
      <c r="M17" s="102"/>
      <c r="N17" s="104"/>
      <c r="O17" s="108"/>
      <c r="P17" s="109">
        <v>5</v>
      </c>
      <c r="Q17" s="110"/>
      <c r="R17" s="108"/>
      <c r="T17" s="104"/>
    </row>
    <row r="18" spans="1:20" ht="15.75" customHeight="1" x14ac:dyDescent="0.25">
      <c r="A18" s="58">
        <v>1901</v>
      </c>
      <c r="B18" s="59"/>
      <c r="C18" s="59"/>
      <c r="D18" s="59"/>
      <c r="E18" s="59"/>
      <c r="F18" s="59"/>
      <c r="G18" s="59"/>
      <c r="H18" s="59"/>
      <c r="I18" s="59"/>
      <c r="J18" s="59">
        <v>3</v>
      </c>
      <c r="K18" s="144">
        <v>3</v>
      </c>
      <c r="L18" s="101"/>
      <c r="M18" s="102"/>
      <c r="N18" s="104"/>
      <c r="O18" s="108"/>
      <c r="P18" s="109">
        <v>3</v>
      </c>
      <c r="Q18" s="110"/>
      <c r="R18" s="108"/>
      <c r="T18" s="104"/>
    </row>
    <row r="19" spans="1:20" ht="15.75" customHeight="1" x14ac:dyDescent="0.25">
      <c r="A19" s="58">
        <v>1902</v>
      </c>
      <c r="B19" s="59"/>
      <c r="C19" s="59"/>
      <c r="D19" s="59"/>
      <c r="E19" s="59"/>
      <c r="F19" s="59"/>
      <c r="G19" s="59"/>
      <c r="H19" s="59"/>
      <c r="I19" s="59"/>
      <c r="J19" s="59"/>
      <c r="K19" s="144"/>
      <c r="L19" s="101"/>
      <c r="M19" s="102"/>
      <c r="N19" s="104"/>
      <c r="O19" s="102"/>
      <c r="P19" s="104"/>
      <c r="Q19" s="146"/>
      <c r="R19" s="108"/>
      <c r="T19" s="104"/>
    </row>
    <row r="20" spans="1:20" ht="15.75" customHeight="1" x14ac:dyDescent="0.25">
      <c r="A20" s="58">
        <v>2001</v>
      </c>
      <c r="B20" s="59"/>
      <c r="C20" s="59"/>
      <c r="D20" s="59"/>
      <c r="E20" s="59"/>
      <c r="F20" s="59"/>
      <c r="G20" s="59"/>
      <c r="H20" s="59"/>
      <c r="I20" s="59"/>
      <c r="J20" s="59"/>
      <c r="K20" s="144"/>
      <c r="L20" s="101"/>
      <c r="M20" s="102"/>
      <c r="N20" s="104"/>
      <c r="O20" s="191" t="s">
        <v>83</v>
      </c>
      <c r="P20" s="82">
        <v>21</v>
      </c>
      <c r="Q20" s="83">
        <f>K23</f>
        <v>46</v>
      </c>
      <c r="R20" s="193" t="s">
        <v>11</v>
      </c>
      <c r="T20" s="104"/>
    </row>
    <row r="21" spans="1:20" ht="15.75" customHeight="1" x14ac:dyDescent="0.25">
      <c r="A21" s="58">
        <v>2002</v>
      </c>
      <c r="B21" s="59"/>
      <c r="C21" s="59"/>
      <c r="D21" s="59"/>
      <c r="E21" s="59"/>
      <c r="F21" s="59"/>
      <c r="G21" s="59"/>
      <c r="H21" s="59"/>
      <c r="I21" s="59"/>
      <c r="J21" s="59"/>
      <c r="K21" s="144"/>
      <c r="L21" s="101"/>
      <c r="M21" s="102"/>
      <c r="N21" s="104"/>
      <c r="O21" s="192" t="s">
        <v>85</v>
      </c>
      <c r="P21" s="86">
        <f>IF(P20/B6=0,"",P20/B6)</f>
        <v>0.20588235294117646</v>
      </c>
      <c r="Q21" s="87">
        <f>IF(P20/Q20=0,"",P20/Q20)</f>
        <v>0.45652173913043476</v>
      </c>
      <c r="R21" s="194" t="s">
        <v>86</v>
      </c>
      <c r="T21" s="104"/>
    </row>
    <row r="22" spans="1:20" ht="15.75" customHeight="1" x14ac:dyDescent="0.25">
      <c r="A22" s="58">
        <v>2101</v>
      </c>
      <c r="B22" s="59"/>
      <c r="C22" s="59"/>
      <c r="D22" s="59"/>
      <c r="E22" s="59"/>
      <c r="F22" s="59"/>
      <c r="G22" s="59"/>
      <c r="H22" s="59"/>
      <c r="I22" s="59"/>
      <c r="J22" s="59"/>
      <c r="K22" s="144"/>
      <c r="L22" s="147"/>
      <c r="M22" s="148"/>
      <c r="N22" s="149"/>
      <c r="O22" s="90"/>
      <c r="P22" s="91"/>
      <c r="Q22" s="91"/>
      <c r="R22" s="113"/>
      <c r="T22" s="104"/>
    </row>
    <row r="23" spans="1:20" ht="18" customHeight="1" x14ac:dyDescent="0.25">
      <c r="A23" s="28"/>
      <c r="B23" s="280" t="s">
        <v>111</v>
      </c>
      <c r="C23" s="280"/>
      <c r="D23" s="280"/>
      <c r="E23" s="280"/>
      <c r="F23" s="280"/>
      <c r="G23" s="280"/>
      <c r="H23" s="280"/>
      <c r="I23" s="280"/>
      <c r="J23" s="280"/>
      <c r="K23" s="93">
        <f>SUM(K6:K19)</f>
        <v>46</v>
      </c>
      <c r="L23" s="94">
        <f>IF(SUM(K13:K14)=0,"",SUM(K13:K14)/B6)</f>
        <v>0.28431372549019607</v>
      </c>
      <c r="M23" s="94">
        <f>IF(K23=0,"",K23/B6)</f>
        <v>0.45098039215686275</v>
      </c>
      <c r="N23" s="94">
        <f>IF(K14=0,"",M23-L23)</f>
        <v>0.16666666666666669</v>
      </c>
      <c r="O23" s="3"/>
      <c r="P23" s="29"/>
      <c r="Q23" s="22"/>
      <c r="R23" s="3"/>
      <c r="T23" s="104"/>
    </row>
    <row r="24" spans="1:20" ht="12.75" customHeight="1" x14ac:dyDescent="0.2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184"/>
      <c r="L24" s="3"/>
      <c r="M24" s="3"/>
      <c r="N24" s="29" t="s">
        <v>27</v>
      </c>
      <c r="O24" s="3"/>
      <c r="P24" s="29"/>
      <c r="Q24" s="29"/>
      <c r="R24" s="29"/>
    </row>
    <row r="25" spans="1:20" ht="12.75" customHeight="1" x14ac:dyDescent="0.2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184"/>
      <c r="L25" s="3"/>
      <c r="M25" s="3"/>
      <c r="N25" s="29"/>
      <c r="O25" s="3"/>
      <c r="P25" s="29"/>
      <c r="Q25" s="29"/>
      <c r="R25" s="29"/>
    </row>
    <row r="26" spans="1:20" ht="26.25" customHeight="1" x14ac:dyDescent="0.4">
      <c r="A26" s="2"/>
      <c r="B26" s="270" t="s">
        <v>99</v>
      </c>
      <c r="C26" s="271"/>
      <c r="D26" s="271"/>
      <c r="E26" s="271"/>
      <c r="F26" s="271"/>
      <c r="G26" s="271"/>
      <c r="H26" s="271"/>
      <c r="I26" s="271"/>
      <c r="J26" s="271"/>
      <c r="K26" s="179" t="s">
        <v>88</v>
      </c>
      <c r="L26" s="57"/>
      <c r="M26" s="57"/>
      <c r="N26" s="29"/>
      <c r="O26" s="3"/>
      <c r="P26" s="29"/>
      <c r="Q26" s="29"/>
      <c r="R26" s="29"/>
    </row>
    <row r="27" spans="1:20" ht="20.25" customHeight="1" x14ac:dyDescent="0.2">
      <c r="A27" s="272" t="s">
        <v>10</v>
      </c>
      <c r="B27" s="273" t="s">
        <v>100</v>
      </c>
      <c r="C27" s="274"/>
      <c r="D27" s="274"/>
      <c r="E27" s="274"/>
      <c r="F27" s="274"/>
      <c r="G27" s="274"/>
      <c r="H27" s="274"/>
      <c r="I27" s="274"/>
      <c r="J27" s="275"/>
      <c r="K27" s="276" t="s">
        <v>11</v>
      </c>
      <c r="L27" s="269" t="s">
        <v>3</v>
      </c>
      <c r="M27" s="269" t="s">
        <v>4</v>
      </c>
      <c r="N27" s="278" t="s">
        <v>5</v>
      </c>
      <c r="O27" s="269" t="s">
        <v>6</v>
      </c>
      <c r="P27" s="267" t="s">
        <v>7</v>
      </c>
      <c r="Q27" s="267" t="s">
        <v>8</v>
      </c>
      <c r="R27" s="269" t="s">
        <v>101</v>
      </c>
    </row>
    <row r="28" spans="1:20" ht="15.75" customHeight="1" x14ac:dyDescent="0.25">
      <c r="A28" s="268"/>
      <c r="B28" s="58" t="s">
        <v>102</v>
      </c>
      <c r="C28" s="58" t="s">
        <v>103</v>
      </c>
      <c r="D28" s="58" t="s">
        <v>104</v>
      </c>
      <c r="E28" s="58" t="s">
        <v>105</v>
      </c>
      <c r="F28" s="58" t="s">
        <v>106</v>
      </c>
      <c r="G28" s="58" t="s">
        <v>107</v>
      </c>
      <c r="H28" s="58" t="s">
        <v>108</v>
      </c>
      <c r="I28" s="58" t="s">
        <v>109</v>
      </c>
      <c r="J28" s="58" t="s">
        <v>110</v>
      </c>
      <c r="K28" s="277"/>
      <c r="L28" s="268"/>
      <c r="M28" s="268"/>
      <c r="N28" s="268"/>
      <c r="O28" s="268"/>
      <c r="P28" s="268"/>
      <c r="Q28" s="268"/>
      <c r="R28" s="268"/>
      <c r="T28" s="104"/>
    </row>
    <row r="29" spans="1:20" ht="15.75" customHeight="1" x14ac:dyDescent="0.25">
      <c r="A29" s="58">
        <v>1302</v>
      </c>
      <c r="B29" s="59">
        <v>130</v>
      </c>
      <c r="C29" s="59"/>
      <c r="D29" s="59"/>
      <c r="E29" s="59"/>
      <c r="F29" s="59"/>
      <c r="G29" s="59"/>
      <c r="H29" s="59"/>
      <c r="I29" s="59"/>
      <c r="J29" s="59"/>
      <c r="K29" s="144"/>
      <c r="L29" s="96"/>
      <c r="M29" s="97"/>
      <c r="N29" s="98"/>
      <c r="O29" s="62"/>
      <c r="P29" s="63">
        <f>B29</f>
        <v>130</v>
      </c>
      <c r="Q29" s="64"/>
      <c r="R29" s="62"/>
      <c r="T29" s="104"/>
    </row>
    <row r="30" spans="1:20" ht="15.75" customHeight="1" x14ac:dyDescent="0.25">
      <c r="A30" s="58">
        <v>1401</v>
      </c>
      <c r="B30" s="59"/>
      <c r="C30" s="59">
        <v>103</v>
      </c>
      <c r="D30" s="59"/>
      <c r="E30" s="59"/>
      <c r="F30" s="59"/>
      <c r="G30" s="59"/>
      <c r="H30" s="59"/>
      <c r="I30" s="59"/>
      <c r="J30" s="59"/>
      <c r="K30" s="144"/>
      <c r="L30" s="101"/>
      <c r="M30" s="102"/>
      <c r="N30" s="103"/>
      <c r="O30" s="67">
        <f>IF(C30=0,"",C30/B29)</f>
        <v>0.79230769230769227</v>
      </c>
      <c r="P30" s="68">
        <v>103</v>
      </c>
      <c r="Q30" s="69">
        <f t="shared" ref="Q30:Q37" si="2">IF(P30=0,"",P30/P29)</f>
        <v>0.79230769230769227</v>
      </c>
      <c r="R30" s="69">
        <f t="shared" ref="R30:R37" si="3">IF(P30=0,"",100%-Q30)</f>
        <v>0.20769230769230773</v>
      </c>
      <c r="T30" s="104"/>
    </row>
    <row r="31" spans="1:20" ht="15.75" customHeight="1" x14ac:dyDescent="0.25">
      <c r="A31" s="58">
        <v>1402</v>
      </c>
      <c r="B31" s="59"/>
      <c r="C31" s="59"/>
      <c r="D31" s="59">
        <v>87</v>
      </c>
      <c r="E31" s="59"/>
      <c r="F31" s="59"/>
      <c r="G31" s="59"/>
      <c r="H31" s="59"/>
      <c r="I31" s="59"/>
      <c r="J31" s="59"/>
      <c r="K31" s="144"/>
      <c r="L31" s="101"/>
      <c r="M31" s="102"/>
      <c r="N31" s="103"/>
      <c r="O31" s="67">
        <f>IF(D31=0,"",D31/C30)</f>
        <v>0.84466019417475724</v>
      </c>
      <c r="P31" s="68">
        <v>95</v>
      </c>
      <c r="Q31" s="69">
        <f t="shared" si="2"/>
        <v>0.92233009708737868</v>
      </c>
      <c r="R31" s="69">
        <f t="shared" si="3"/>
        <v>7.7669902912621325E-2</v>
      </c>
      <c r="T31" s="70"/>
    </row>
    <row r="32" spans="1:20" ht="15.75" customHeight="1" x14ac:dyDescent="0.25">
      <c r="A32" s="58">
        <v>1501</v>
      </c>
      <c r="B32" s="59"/>
      <c r="C32" s="59"/>
      <c r="D32" s="59"/>
      <c r="E32" s="59">
        <v>76</v>
      </c>
      <c r="F32" s="59"/>
      <c r="G32" s="59"/>
      <c r="H32" s="59"/>
      <c r="I32" s="59"/>
      <c r="J32" s="59"/>
      <c r="K32" s="144"/>
      <c r="L32" s="101"/>
      <c r="M32" s="102"/>
      <c r="N32" s="103"/>
      <c r="O32" s="67">
        <f>IF(E32=0,"",E32/D31)</f>
        <v>0.87356321839080464</v>
      </c>
      <c r="P32" s="68">
        <v>92</v>
      </c>
      <c r="Q32" s="69">
        <f t="shared" si="2"/>
        <v>0.96842105263157896</v>
      </c>
      <c r="R32" s="69">
        <f t="shared" si="3"/>
        <v>3.157894736842104E-2</v>
      </c>
      <c r="T32" s="104"/>
    </row>
    <row r="33" spans="1:20" ht="15.75" customHeight="1" x14ac:dyDescent="0.25">
      <c r="A33" s="58">
        <v>1502</v>
      </c>
      <c r="B33" s="59"/>
      <c r="C33" s="59"/>
      <c r="D33" s="59"/>
      <c r="E33" s="59"/>
      <c r="F33" s="59">
        <v>74</v>
      </c>
      <c r="G33" s="59"/>
      <c r="H33" s="59"/>
      <c r="I33" s="59"/>
      <c r="J33" s="59"/>
      <c r="K33" s="144"/>
      <c r="L33" s="101"/>
      <c r="M33" s="102"/>
      <c r="N33" s="103"/>
      <c r="O33" s="67">
        <f>IF(F33=0,"",F33/E32)</f>
        <v>0.97368421052631582</v>
      </c>
      <c r="P33" s="68">
        <v>91</v>
      </c>
      <c r="Q33" s="69">
        <f t="shared" si="2"/>
        <v>0.98913043478260865</v>
      </c>
      <c r="R33" s="69">
        <f t="shared" si="3"/>
        <v>1.0869565217391353E-2</v>
      </c>
      <c r="T33" s="104"/>
    </row>
    <row r="34" spans="1:20" ht="15.75" customHeight="1" x14ac:dyDescent="0.25">
      <c r="A34" s="58">
        <v>1601</v>
      </c>
      <c r="B34" s="59"/>
      <c r="C34" s="59"/>
      <c r="D34" s="59"/>
      <c r="E34" s="59"/>
      <c r="F34" s="59"/>
      <c r="G34" s="59">
        <v>73</v>
      </c>
      <c r="H34" s="59"/>
      <c r="I34" s="59"/>
      <c r="J34" s="59"/>
      <c r="K34" s="144"/>
      <c r="L34" s="101"/>
      <c r="M34" s="102"/>
      <c r="N34" s="103"/>
      <c r="O34" s="67">
        <f>IF(G34=0,"",G34/F33)</f>
        <v>0.98648648648648651</v>
      </c>
      <c r="P34" s="68">
        <v>89</v>
      </c>
      <c r="Q34" s="69">
        <f t="shared" si="2"/>
        <v>0.97802197802197799</v>
      </c>
      <c r="R34" s="69">
        <f t="shared" si="3"/>
        <v>2.1978021978022011E-2</v>
      </c>
      <c r="T34" s="104"/>
    </row>
    <row r="35" spans="1:20" ht="15.75" customHeight="1" x14ac:dyDescent="0.25">
      <c r="A35" s="58">
        <v>1602</v>
      </c>
      <c r="B35" s="59"/>
      <c r="C35" s="59"/>
      <c r="D35" s="59"/>
      <c r="E35" s="59"/>
      <c r="F35" s="59"/>
      <c r="G35" s="59"/>
      <c r="H35" s="59">
        <v>71</v>
      </c>
      <c r="I35" s="59"/>
      <c r="J35" s="59"/>
      <c r="K35" s="144"/>
      <c r="L35" s="101"/>
      <c r="M35" s="102"/>
      <c r="N35" s="103"/>
      <c r="O35" s="67">
        <f>IF(H35=0,"",H35/G34)</f>
        <v>0.9726027397260274</v>
      </c>
      <c r="P35" s="68">
        <v>89</v>
      </c>
      <c r="Q35" s="69">
        <f t="shared" si="2"/>
        <v>1</v>
      </c>
      <c r="R35" s="69">
        <f t="shared" si="3"/>
        <v>0</v>
      </c>
      <c r="T35" s="104"/>
    </row>
    <row r="36" spans="1:20" ht="15.75" customHeight="1" x14ac:dyDescent="0.25">
      <c r="A36" s="58">
        <v>1701</v>
      </c>
      <c r="B36" s="59"/>
      <c r="C36" s="59"/>
      <c r="D36" s="59"/>
      <c r="E36" s="59"/>
      <c r="F36" s="59"/>
      <c r="G36" s="59"/>
      <c r="H36" s="59"/>
      <c r="I36" s="59">
        <v>69</v>
      </c>
      <c r="J36" s="59"/>
      <c r="K36" s="144">
        <v>1</v>
      </c>
      <c r="L36" s="101"/>
      <c r="M36" s="102"/>
      <c r="N36" s="103"/>
      <c r="O36" s="67">
        <f>IF(I36=0,"",I36/H35)</f>
        <v>0.971830985915493</v>
      </c>
      <c r="P36" s="68">
        <v>83</v>
      </c>
      <c r="Q36" s="69">
        <f t="shared" si="2"/>
        <v>0.93258426966292129</v>
      </c>
      <c r="R36" s="69">
        <f t="shared" si="3"/>
        <v>6.7415730337078705E-2</v>
      </c>
      <c r="T36" s="104"/>
    </row>
    <row r="37" spans="1:20" ht="15.75" customHeight="1" x14ac:dyDescent="0.25">
      <c r="A37" s="58">
        <v>1702</v>
      </c>
      <c r="B37" s="59"/>
      <c r="C37" s="59"/>
      <c r="D37" s="59"/>
      <c r="E37" s="59"/>
      <c r="F37" s="59"/>
      <c r="G37" s="59"/>
      <c r="H37" s="59"/>
      <c r="I37" s="59"/>
      <c r="J37" s="59">
        <v>66</v>
      </c>
      <c r="K37" s="144">
        <v>57</v>
      </c>
      <c r="L37" s="101"/>
      <c r="M37" s="102"/>
      <c r="N37" s="103"/>
      <c r="O37" s="71">
        <f>IF(J37=0,"",J37/I36)</f>
        <v>0.95652173913043481</v>
      </c>
      <c r="P37" s="68">
        <v>81</v>
      </c>
      <c r="Q37" s="72">
        <f t="shared" si="2"/>
        <v>0.97590361445783136</v>
      </c>
      <c r="R37" s="72">
        <f t="shared" si="3"/>
        <v>2.4096385542168641E-2</v>
      </c>
      <c r="T37" s="104"/>
    </row>
    <row r="38" spans="1:20" ht="15.75" customHeight="1" x14ac:dyDescent="0.25">
      <c r="A38" s="58">
        <v>1801</v>
      </c>
      <c r="B38" s="59"/>
      <c r="C38" s="59"/>
      <c r="D38" s="59"/>
      <c r="E38" s="59"/>
      <c r="F38" s="59"/>
      <c r="G38" s="59"/>
      <c r="H38" s="59"/>
      <c r="I38" s="59"/>
      <c r="J38" s="59">
        <v>11</v>
      </c>
      <c r="K38" s="144">
        <v>8</v>
      </c>
      <c r="L38" s="101"/>
      <c r="M38" s="102"/>
      <c r="N38" s="104"/>
      <c r="O38" s="105"/>
      <c r="P38" s="68">
        <v>20</v>
      </c>
      <c r="Q38" s="106"/>
      <c r="R38" s="107"/>
      <c r="T38" s="104"/>
    </row>
    <row r="39" spans="1:20" ht="15.75" customHeight="1" x14ac:dyDescent="0.25">
      <c r="A39" s="58">
        <v>1802</v>
      </c>
      <c r="B39" s="59"/>
      <c r="C39" s="59"/>
      <c r="D39" s="59"/>
      <c r="E39" s="59"/>
      <c r="F39" s="59"/>
      <c r="G39" s="59"/>
      <c r="H39" s="59"/>
      <c r="I39" s="59"/>
      <c r="J39" s="59">
        <v>9</v>
      </c>
      <c r="K39" s="144">
        <v>1</v>
      </c>
      <c r="L39" s="101"/>
      <c r="M39" s="102"/>
      <c r="N39" s="104"/>
      <c r="O39" s="108"/>
      <c r="P39" s="109">
        <v>9</v>
      </c>
      <c r="Q39" s="110"/>
      <c r="R39" s="108"/>
      <c r="T39" s="104"/>
    </row>
    <row r="40" spans="1:20" ht="15.75" customHeight="1" x14ac:dyDescent="0.25">
      <c r="A40" s="58">
        <v>1901</v>
      </c>
      <c r="B40" s="59"/>
      <c r="C40" s="59"/>
      <c r="D40" s="59"/>
      <c r="E40" s="59"/>
      <c r="F40" s="59"/>
      <c r="G40" s="59"/>
      <c r="H40" s="59"/>
      <c r="I40" s="59"/>
      <c r="J40" s="59">
        <v>9</v>
      </c>
      <c r="K40" s="144">
        <v>4</v>
      </c>
      <c r="L40" s="101"/>
      <c r="M40" s="102"/>
      <c r="N40" s="104"/>
      <c r="O40" s="108"/>
      <c r="P40" s="196">
        <v>10</v>
      </c>
      <c r="Q40" s="110"/>
      <c r="R40" s="108"/>
      <c r="T40" s="104"/>
    </row>
    <row r="41" spans="1:20" ht="15.75" customHeight="1" x14ac:dyDescent="0.25">
      <c r="A41" s="58">
        <v>1902</v>
      </c>
      <c r="B41" s="59"/>
      <c r="C41" s="59"/>
      <c r="D41" s="59"/>
      <c r="E41" s="59"/>
      <c r="F41" s="59"/>
      <c r="G41" s="59"/>
      <c r="H41" s="59"/>
      <c r="I41" s="59"/>
      <c r="J41" s="59">
        <v>4</v>
      </c>
      <c r="K41" s="144"/>
      <c r="L41" s="101"/>
      <c r="M41" s="102"/>
      <c r="N41" s="104"/>
      <c r="O41" s="205"/>
      <c r="P41" s="198">
        <v>4</v>
      </c>
      <c r="Q41" s="206"/>
      <c r="R41" s="108"/>
      <c r="T41" s="104"/>
    </row>
    <row r="42" spans="1:20" ht="15.75" customHeight="1" x14ac:dyDescent="0.25">
      <c r="A42" s="58">
        <v>2001</v>
      </c>
      <c r="B42" s="59"/>
      <c r="C42" s="59"/>
      <c r="D42" s="59"/>
      <c r="E42" s="59"/>
      <c r="F42" s="59"/>
      <c r="G42" s="59"/>
      <c r="H42" s="59"/>
      <c r="I42" s="59"/>
      <c r="J42" s="59">
        <v>4</v>
      </c>
      <c r="K42" s="144">
        <v>4</v>
      </c>
      <c r="L42" s="101"/>
      <c r="M42" s="102"/>
      <c r="N42" s="104"/>
      <c r="O42" s="205"/>
      <c r="P42" s="198">
        <v>4</v>
      </c>
      <c r="Q42" s="206"/>
      <c r="R42" s="108"/>
      <c r="T42" s="104"/>
    </row>
    <row r="43" spans="1:20" ht="15.75" customHeight="1" x14ac:dyDescent="0.25">
      <c r="A43" s="58">
        <v>2002</v>
      </c>
      <c r="B43" s="59"/>
      <c r="C43" s="59"/>
      <c r="D43" s="59"/>
      <c r="E43" s="59"/>
      <c r="F43" s="59"/>
      <c r="G43" s="59"/>
      <c r="H43" s="59"/>
      <c r="I43" s="59"/>
      <c r="J43" s="59"/>
      <c r="K43" s="144"/>
      <c r="L43" s="101"/>
      <c r="M43" s="102"/>
      <c r="N43" s="104"/>
      <c r="O43" s="191" t="s">
        <v>83</v>
      </c>
      <c r="P43" s="197">
        <v>48</v>
      </c>
      <c r="Q43" s="83">
        <f>K46</f>
        <v>75</v>
      </c>
      <c r="R43" s="193" t="s">
        <v>11</v>
      </c>
      <c r="T43" s="104"/>
    </row>
    <row r="44" spans="1:20" ht="15.75" customHeight="1" x14ac:dyDescent="0.25">
      <c r="A44" s="58">
        <v>2101</v>
      </c>
      <c r="B44" s="59"/>
      <c r="C44" s="59"/>
      <c r="D44" s="59"/>
      <c r="E44" s="59"/>
      <c r="F44" s="59"/>
      <c r="G44" s="59"/>
      <c r="H44" s="59"/>
      <c r="I44" s="59"/>
      <c r="J44" s="59"/>
      <c r="K44" s="144"/>
      <c r="L44" s="101"/>
      <c r="M44" s="102"/>
      <c r="N44" s="104"/>
      <c r="O44" s="192" t="s">
        <v>85</v>
      </c>
      <c r="P44" s="86">
        <f>IF(P43/B29=0,"",P43/B29)</f>
        <v>0.36923076923076925</v>
      </c>
      <c r="Q44" s="87">
        <f>IF(P43/Q43=0,"",P43/Q43)</f>
        <v>0.64</v>
      </c>
      <c r="R44" s="194" t="s">
        <v>86</v>
      </c>
      <c r="T44" s="104"/>
    </row>
    <row r="45" spans="1:20" ht="15.75" customHeight="1" x14ac:dyDescent="0.25">
      <c r="A45" s="58">
        <v>2102</v>
      </c>
      <c r="B45" s="59"/>
      <c r="C45" s="59"/>
      <c r="D45" s="59"/>
      <c r="E45" s="59"/>
      <c r="F45" s="59"/>
      <c r="G45" s="59"/>
      <c r="H45" s="59"/>
      <c r="I45" s="59"/>
      <c r="J45" s="59"/>
      <c r="K45" s="144"/>
      <c r="L45" s="147"/>
      <c r="M45" s="148"/>
      <c r="N45" s="149"/>
      <c r="O45" s="90"/>
      <c r="P45" s="91"/>
      <c r="Q45" s="91"/>
      <c r="R45" s="113"/>
      <c r="T45" s="104"/>
    </row>
    <row r="46" spans="1:20" ht="18" customHeight="1" x14ac:dyDescent="0.25">
      <c r="A46" s="28"/>
      <c r="B46" s="280" t="s">
        <v>111</v>
      </c>
      <c r="C46" s="280"/>
      <c r="D46" s="280"/>
      <c r="E46" s="280"/>
      <c r="F46" s="280"/>
      <c r="G46" s="280"/>
      <c r="H46" s="280"/>
      <c r="I46" s="280"/>
      <c r="J46" s="280"/>
      <c r="K46" s="93">
        <f>SUM(K29:K42)</f>
        <v>75</v>
      </c>
      <c r="L46" s="94">
        <f>IF(SUM(K36:K37)=0,"",SUM(K36:K37)/B29)</f>
        <v>0.44615384615384618</v>
      </c>
      <c r="M46" s="94">
        <f>IF(K46=0,"",K46/B29)</f>
        <v>0.57692307692307687</v>
      </c>
      <c r="N46" s="94">
        <f>IF(K37=0,"0%",M46-L46)</f>
        <v>0.13076923076923069</v>
      </c>
      <c r="O46" s="3"/>
      <c r="P46" s="29"/>
      <c r="Q46" s="22"/>
      <c r="R46" s="3"/>
      <c r="T46" s="104"/>
    </row>
    <row r="47" spans="1:20" ht="12.75" customHeight="1" x14ac:dyDescent="0.2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184"/>
      <c r="L47" s="3"/>
      <c r="M47" s="3"/>
      <c r="N47" s="29"/>
      <c r="O47" s="3"/>
      <c r="P47" s="29"/>
      <c r="Q47" s="29"/>
      <c r="R47" s="29"/>
    </row>
    <row r="48" spans="1:20" ht="12.75" customHeight="1" x14ac:dyDescent="0.2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184"/>
      <c r="L48" s="3"/>
      <c r="M48" s="3"/>
      <c r="N48" s="29"/>
      <c r="O48" s="3"/>
      <c r="P48" s="29"/>
      <c r="Q48" s="29"/>
      <c r="R48" s="29"/>
    </row>
    <row r="49" spans="1:20" ht="26.25" customHeight="1" x14ac:dyDescent="0.4">
      <c r="A49" s="2"/>
      <c r="B49" s="270" t="s">
        <v>99</v>
      </c>
      <c r="C49" s="271"/>
      <c r="D49" s="271"/>
      <c r="E49" s="271"/>
      <c r="F49" s="271"/>
      <c r="G49" s="271"/>
      <c r="H49" s="271"/>
      <c r="I49" s="271"/>
      <c r="J49" s="271"/>
      <c r="K49" s="179" t="s">
        <v>91</v>
      </c>
      <c r="L49" s="57"/>
      <c r="M49" s="57"/>
      <c r="N49" s="29"/>
      <c r="O49" s="3"/>
      <c r="P49" s="29"/>
      <c r="Q49" s="29"/>
      <c r="R49" s="29"/>
    </row>
    <row r="50" spans="1:20" ht="20.25" customHeight="1" x14ac:dyDescent="0.2">
      <c r="A50" s="272" t="s">
        <v>10</v>
      </c>
      <c r="B50" s="273" t="s">
        <v>100</v>
      </c>
      <c r="C50" s="274"/>
      <c r="D50" s="274"/>
      <c r="E50" s="274"/>
      <c r="F50" s="274"/>
      <c r="G50" s="274"/>
      <c r="H50" s="274"/>
      <c r="I50" s="274"/>
      <c r="J50" s="275"/>
      <c r="K50" s="276" t="s">
        <v>11</v>
      </c>
      <c r="L50" s="269" t="s">
        <v>3</v>
      </c>
      <c r="M50" s="269" t="s">
        <v>4</v>
      </c>
      <c r="N50" s="278" t="s">
        <v>5</v>
      </c>
      <c r="O50" s="269" t="s">
        <v>6</v>
      </c>
      <c r="P50" s="267" t="s">
        <v>7</v>
      </c>
      <c r="Q50" s="267" t="s">
        <v>8</v>
      </c>
      <c r="R50" s="269" t="s">
        <v>101</v>
      </c>
    </row>
    <row r="51" spans="1:20" ht="15.75" customHeight="1" x14ac:dyDescent="0.25">
      <c r="A51" s="268"/>
      <c r="B51" s="58" t="s">
        <v>102</v>
      </c>
      <c r="C51" s="58" t="s">
        <v>103</v>
      </c>
      <c r="D51" s="58" t="s">
        <v>104</v>
      </c>
      <c r="E51" s="58" t="s">
        <v>105</v>
      </c>
      <c r="F51" s="58" t="s">
        <v>106</v>
      </c>
      <c r="G51" s="58" t="s">
        <v>107</v>
      </c>
      <c r="H51" s="58" t="s">
        <v>108</v>
      </c>
      <c r="I51" s="58" t="s">
        <v>109</v>
      </c>
      <c r="J51" s="58" t="s">
        <v>110</v>
      </c>
      <c r="K51" s="277"/>
      <c r="L51" s="268"/>
      <c r="M51" s="268"/>
      <c r="N51" s="268"/>
      <c r="O51" s="268"/>
      <c r="P51" s="268"/>
      <c r="Q51" s="268"/>
      <c r="R51" s="268"/>
      <c r="T51" s="104"/>
    </row>
    <row r="52" spans="1:20" ht="15.75" customHeight="1" x14ac:dyDescent="0.25">
      <c r="A52" s="58">
        <v>1401</v>
      </c>
      <c r="B52" s="59">
        <v>80</v>
      </c>
      <c r="C52" s="59"/>
      <c r="D52" s="59"/>
      <c r="E52" s="59"/>
      <c r="F52" s="59"/>
      <c r="G52" s="59"/>
      <c r="H52" s="59"/>
      <c r="I52" s="59"/>
      <c r="J52" s="59"/>
      <c r="K52" s="144"/>
      <c r="L52" s="96"/>
      <c r="M52" s="97"/>
      <c r="N52" s="98"/>
      <c r="O52" s="62"/>
      <c r="P52" s="63">
        <f>B52</f>
        <v>80</v>
      </c>
      <c r="Q52" s="64"/>
      <c r="R52" s="62"/>
      <c r="T52" s="104"/>
    </row>
    <row r="53" spans="1:20" ht="15.75" customHeight="1" x14ac:dyDescent="0.25">
      <c r="A53" s="58">
        <v>1402</v>
      </c>
      <c r="B53" s="59"/>
      <c r="C53" s="59">
        <v>62</v>
      </c>
      <c r="D53" s="59"/>
      <c r="E53" s="59"/>
      <c r="F53" s="59"/>
      <c r="G53" s="59"/>
      <c r="H53" s="59"/>
      <c r="I53" s="59"/>
      <c r="J53" s="59"/>
      <c r="K53" s="144"/>
      <c r="L53" s="101"/>
      <c r="M53" s="102"/>
      <c r="N53" s="103"/>
      <c r="O53" s="67">
        <f>IF(C53=0,"",C53/B52)</f>
        <v>0.77500000000000002</v>
      </c>
      <c r="P53" s="68">
        <v>62</v>
      </c>
      <c r="Q53" s="69">
        <f t="shared" ref="Q53:Q60" si="4">IF(P53=0,"",P53/P52)</f>
        <v>0.77500000000000002</v>
      </c>
      <c r="R53" s="69">
        <f t="shared" ref="R53:R60" si="5">IF(P53=0,"",100%-Q53)</f>
        <v>0.22499999999999998</v>
      </c>
      <c r="T53" s="104"/>
    </row>
    <row r="54" spans="1:20" ht="15.75" customHeight="1" x14ac:dyDescent="0.25">
      <c r="A54" s="58">
        <v>1501</v>
      </c>
      <c r="B54" s="59"/>
      <c r="C54" s="59"/>
      <c r="D54" s="59">
        <v>53</v>
      </c>
      <c r="E54" s="59"/>
      <c r="F54" s="59"/>
      <c r="G54" s="59"/>
      <c r="H54" s="59"/>
      <c r="I54" s="59"/>
      <c r="J54" s="59"/>
      <c r="K54" s="144"/>
      <c r="L54" s="101"/>
      <c r="M54" s="102"/>
      <c r="N54" s="103"/>
      <c r="O54" s="67">
        <f>IF(D54=0,"",D54/C53)</f>
        <v>0.85483870967741937</v>
      </c>
      <c r="P54" s="68">
        <v>60</v>
      </c>
      <c r="Q54" s="69">
        <f t="shared" si="4"/>
        <v>0.967741935483871</v>
      </c>
      <c r="R54" s="69">
        <f t="shared" si="5"/>
        <v>3.2258064516129004E-2</v>
      </c>
      <c r="T54" s="70"/>
    </row>
    <row r="55" spans="1:20" ht="15.75" customHeight="1" x14ac:dyDescent="0.25">
      <c r="A55" s="58">
        <v>1502</v>
      </c>
      <c r="B55" s="59"/>
      <c r="C55" s="59"/>
      <c r="D55" s="59"/>
      <c r="E55" s="59">
        <v>43</v>
      </c>
      <c r="F55" s="59"/>
      <c r="G55" s="59"/>
      <c r="H55" s="59"/>
      <c r="I55" s="59"/>
      <c r="J55" s="59"/>
      <c r="K55" s="144"/>
      <c r="L55" s="101"/>
      <c r="M55" s="102"/>
      <c r="N55" s="103"/>
      <c r="O55" s="67">
        <f>IF(E55=0,"",E55/D54)</f>
        <v>0.81132075471698117</v>
      </c>
      <c r="P55" s="68">
        <v>55</v>
      </c>
      <c r="Q55" s="69">
        <f t="shared" si="4"/>
        <v>0.91666666666666663</v>
      </c>
      <c r="R55" s="69">
        <f t="shared" si="5"/>
        <v>8.333333333333337E-2</v>
      </c>
      <c r="T55" s="104"/>
    </row>
    <row r="56" spans="1:20" ht="15.75" customHeight="1" x14ac:dyDescent="0.25">
      <c r="A56" s="58">
        <v>1601</v>
      </c>
      <c r="B56" s="59"/>
      <c r="C56" s="59"/>
      <c r="D56" s="59"/>
      <c r="E56" s="59"/>
      <c r="F56" s="59">
        <v>34</v>
      </c>
      <c r="G56" s="59"/>
      <c r="H56" s="59"/>
      <c r="I56" s="59"/>
      <c r="J56" s="59"/>
      <c r="K56" s="144"/>
      <c r="L56" s="101"/>
      <c r="M56" s="102"/>
      <c r="N56" s="103"/>
      <c r="O56" s="67">
        <f>IF(F56=0,"",F56/E55)</f>
        <v>0.79069767441860461</v>
      </c>
      <c r="P56" s="68">
        <v>52</v>
      </c>
      <c r="Q56" s="69">
        <f t="shared" si="4"/>
        <v>0.94545454545454544</v>
      </c>
      <c r="R56" s="69">
        <f t="shared" si="5"/>
        <v>5.4545454545454564E-2</v>
      </c>
      <c r="T56" s="104"/>
    </row>
    <row r="57" spans="1:20" ht="15.75" customHeight="1" x14ac:dyDescent="0.25">
      <c r="A57" s="58">
        <v>1602</v>
      </c>
      <c r="B57" s="59"/>
      <c r="C57" s="59"/>
      <c r="D57" s="59"/>
      <c r="E57" s="59"/>
      <c r="F57" s="59"/>
      <c r="G57" s="59">
        <v>31</v>
      </c>
      <c r="H57" s="59"/>
      <c r="I57" s="59"/>
      <c r="J57" s="59"/>
      <c r="K57" s="144"/>
      <c r="L57" s="101"/>
      <c r="M57" s="102"/>
      <c r="N57" s="103"/>
      <c r="O57" s="67">
        <f>IF(G57=0,"",G57/F56)</f>
        <v>0.91176470588235292</v>
      </c>
      <c r="P57" s="68">
        <v>46</v>
      </c>
      <c r="Q57" s="69">
        <f t="shared" si="4"/>
        <v>0.88461538461538458</v>
      </c>
      <c r="R57" s="69">
        <f t="shared" si="5"/>
        <v>0.11538461538461542</v>
      </c>
      <c r="T57" s="104"/>
    </row>
    <row r="58" spans="1:20" ht="15.75" customHeight="1" x14ac:dyDescent="0.25">
      <c r="A58" s="58">
        <v>1701</v>
      </c>
      <c r="B58" s="59"/>
      <c r="C58" s="59"/>
      <c r="D58" s="59"/>
      <c r="E58" s="59"/>
      <c r="F58" s="59"/>
      <c r="G58" s="59"/>
      <c r="H58" s="59">
        <v>31</v>
      </c>
      <c r="I58" s="59"/>
      <c r="J58" s="59"/>
      <c r="K58" s="144"/>
      <c r="L58" s="101"/>
      <c r="M58" s="102"/>
      <c r="N58" s="103"/>
      <c r="O58" s="67">
        <f>IF(H58=0,"",H58/G57)</f>
        <v>1</v>
      </c>
      <c r="P58" s="68">
        <v>46</v>
      </c>
      <c r="Q58" s="69">
        <f t="shared" si="4"/>
        <v>1</v>
      </c>
      <c r="R58" s="69">
        <f t="shared" si="5"/>
        <v>0</v>
      </c>
      <c r="T58" s="104"/>
    </row>
    <row r="59" spans="1:20" ht="15.75" customHeight="1" x14ac:dyDescent="0.25">
      <c r="A59" s="58">
        <v>1702</v>
      </c>
      <c r="B59" s="59"/>
      <c r="C59" s="59"/>
      <c r="D59" s="59"/>
      <c r="E59" s="59"/>
      <c r="F59" s="59"/>
      <c r="G59" s="59"/>
      <c r="H59" s="59"/>
      <c r="I59" s="59">
        <v>29</v>
      </c>
      <c r="J59" s="59"/>
      <c r="K59" s="144"/>
      <c r="L59" s="101"/>
      <c r="M59" s="102"/>
      <c r="N59" s="103"/>
      <c r="O59" s="67">
        <f>IF(I59=0,"",I59/H58)</f>
        <v>0.93548387096774188</v>
      </c>
      <c r="P59" s="68">
        <v>44</v>
      </c>
      <c r="Q59" s="69">
        <f t="shared" si="4"/>
        <v>0.95652173913043481</v>
      </c>
      <c r="R59" s="69">
        <f t="shared" si="5"/>
        <v>4.3478260869565188E-2</v>
      </c>
      <c r="T59" s="104"/>
    </row>
    <row r="60" spans="1:20" ht="15.75" customHeight="1" x14ac:dyDescent="0.25">
      <c r="A60" s="58">
        <v>1801</v>
      </c>
      <c r="B60" s="59"/>
      <c r="C60" s="59"/>
      <c r="D60" s="59"/>
      <c r="E60" s="59"/>
      <c r="F60" s="59"/>
      <c r="G60" s="59"/>
      <c r="H60" s="59"/>
      <c r="I60" s="59"/>
      <c r="J60" s="59">
        <v>27</v>
      </c>
      <c r="K60" s="144">
        <v>17</v>
      </c>
      <c r="L60" s="101"/>
      <c r="M60" s="102"/>
      <c r="N60" s="103"/>
      <c r="O60" s="71">
        <f>IF(J60=0,"",J60/I59)</f>
        <v>0.93103448275862066</v>
      </c>
      <c r="P60" s="68">
        <v>44</v>
      </c>
      <c r="Q60" s="72">
        <f t="shared" si="4"/>
        <v>1</v>
      </c>
      <c r="R60" s="72">
        <f t="shared" si="5"/>
        <v>0</v>
      </c>
      <c r="T60" s="104"/>
    </row>
    <row r="61" spans="1:20" ht="15.75" customHeight="1" x14ac:dyDescent="0.25">
      <c r="A61" s="58">
        <v>1802</v>
      </c>
      <c r="B61" s="59"/>
      <c r="C61" s="59"/>
      <c r="D61" s="59"/>
      <c r="E61" s="59"/>
      <c r="F61" s="59"/>
      <c r="G61" s="59"/>
      <c r="H61" s="59"/>
      <c r="I61" s="59"/>
      <c r="J61" s="59">
        <v>16</v>
      </c>
      <c r="K61" s="144">
        <v>13</v>
      </c>
      <c r="L61" s="101"/>
      <c r="M61" s="102"/>
      <c r="N61" s="104"/>
      <c r="O61" s="105"/>
      <c r="P61" s="68">
        <v>24</v>
      </c>
      <c r="Q61" s="106"/>
      <c r="R61" s="107"/>
      <c r="T61" s="104"/>
    </row>
    <row r="62" spans="1:20" ht="15.75" customHeight="1" x14ac:dyDescent="0.25">
      <c r="A62" s="58">
        <v>1901</v>
      </c>
      <c r="B62" s="59"/>
      <c r="C62" s="59"/>
      <c r="D62" s="59"/>
      <c r="E62" s="59"/>
      <c r="F62" s="59"/>
      <c r="G62" s="59"/>
      <c r="H62" s="59"/>
      <c r="I62" s="59"/>
      <c r="J62" s="59">
        <v>10</v>
      </c>
      <c r="K62" s="144">
        <v>6</v>
      </c>
      <c r="L62" s="101"/>
      <c r="M62" s="102"/>
      <c r="N62" s="104"/>
      <c r="O62" s="108"/>
      <c r="P62" s="109">
        <v>12</v>
      </c>
      <c r="Q62" s="110"/>
      <c r="R62" s="108"/>
      <c r="T62" s="104"/>
    </row>
    <row r="63" spans="1:20" ht="15.75" customHeight="1" x14ac:dyDescent="0.25">
      <c r="A63" s="58">
        <v>1902</v>
      </c>
      <c r="B63" s="59"/>
      <c r="C63" s="59"/>
      <c r="D63" s="59"/>
      <c r="E63" s="59"/>
      <c r="F63" s="59"/>
      <c r="G63" s="59"/>
      <c r="H63" s="59"/>
      <c r="I63" s="59"/>
      <c r="J63" s="59">
        <v>3</v>
      </c>
      <c r="K63" s="144">
        <v>1</v>
      </c>
      <c r="L63" s="101"/>
      <c r="M63" s="102"/>
      <c r="N63" s="104"/>
      <c r="O63" s="108"/>
      <c r="P63" s="109">
        <v>4</v>
      </c>
      <c r="Q63" s="110"/>
      <c r="R63" s="108"/>
      <c r="T63" s="104"/>
    </row>
    <row r="64" spans="1:20" ht="15.75" customHeight="1" x14ac:dyDescent="0.25">
      <c r="A64" s="58">
        <v>2001</v>
      </c>
      <c r="B64" s="59"/>
      <c r="C64" s="59"/>
      <c r="D64" s="59"/>
      <c r="E64" s="59"/>
      <c r="F64" s="59"/>
      <c r="G64" s="59"/>
      <c r="H64" s="59"/>
      <c r="I64" s="59"/>
      <c r="J64" s="59">
        <v>2</v>
      </c>
      <c r="K64" s="144">
        <v>2</v>
      </c>
      <c r="L64" s="101"/>
      <c r="M64" s="102"/>
      <c r="N64" s="104"/>
      <c r="O64" s="108"/>
      <c r="P64" s="109">
        <v>2</v>
      </c>
      <c r="Q64" s="110"/>
      <c r="R64" s="108"/>
      <c r="T64" s="104"/>
    </row>
    <row r="65" spans="1:20" ht="15.75" customHeight="1" x14ac:dyDescent="0.25">
      <c r="A65" s="58">
        <v>2002</v>
      </c>
      <c r="B65" s="59"/>
      <c r="C65" s="59"/>
      <c r="D65" s="59"/>
      <c r="E65" s="59"/>
      <c r="F65" s="59"/>
      <c r="G65" s="59"/>
      <c r="H65" s="59"/>
      <c r="I65" s="59"/>
      <c r="J65" s="59"/>
      <c r="K65" s="144"/>
      <c r="L65" s="101"/>
      <c r="M65" s="102"/>
      <c r="N65" s="104"/>
      <c r="O65" s="102"/>
      <c r="P65" s="104"/>
      <c r="Q65" s="146"/>
      <c r="R65" s="108"/>
      <c r="T65" s="104"/>
    </row>
    <row r="66" spans="1:20" ht="15.75" customHeight="1" x14ac:dyDescent="0.25">
      <c r="A66" s="58">
        <v>2101</v>
      </c>
      <c r="B66" s="59"/>
      <c r="C66" s="59"/>
      <c r="D66" s="59"/>
      <c r="E66" s="59"/>
      <c r="F66" s="59"/>
      <c r="G66" s="59"/>
      <c r="H66" s="59"/>
      <c r="I66" s="59"/>
      <c r="J66" s="59"/>
      <c r="K66" s="144"/>
      <c r="L66" s="101"/>
      <c r="M66" s="102"/>
      <c r="N66" s="104"/>
      <c r="O66" s="191" t="s">
        <v>83</v>
      </c>
      <c r="P66" s="82">
        <v>22</v>
      </c>
      <c r="Q66" s="83">
        <f>K69</f>
        <v>39</v>
      </c>
      <c r="R66" s="193" t="s">
        <v>11</v>
      </c>
      <c r="T66" s="104"/>
    </row>
    <row r="67" spans="1:20" ht="15.75" customHeight="1" x14ac:dyDescent="0.25">
      <c r="A67" s="58">
        <v>2102</v>
      </c>
      <c r="B67" s="59"/>
      <c r="C67" s="59"/>
      <c r="D67" s="59"/>
      <c r="E67" s="59"/>
      <c r="F67" s="59"/>
      <c r="G67" s="59"/>
      <c r="H67" s="59"/>
      <c r="I67" s="59"/>
      <c r="J67" s="59"/>
      <c r="K67" s="144"/>
      <c r="L67" s="101"/>
      <c r="M67" s="102"/>
      <c r="N67" s="104"/>
      <c r="O67" s="192" t="s">
        <v>85</v>
      </c>
      <c r="P67" s="86">
        <f>IF(P66/B52=0,"",P66/B52)</f>
        <v>0.27500000000000002</v>
      </c>
      <c r="Q67" s="87">
        <f>IF(P66/Q66=0,"",P66/Q66)</f>
        <v>0.5641025641025641</v>
      </c>
      <c r="R67" s="194" t="s">
        <v>86</v>
      </c>
      <c r="T67" s="104"/>
    </row>
    <row r="68" spans="1:20" ht="15.75" customHeight="1" x14ac:dyDescent="0.25">
      <c r="A68" s="58">
        <v>2201</v>
      </c>
      <c r="B68" s="59"/>
      <c r="C68" s="59"/>
      <c r="D68" s="59"/>
      <c r="E68" s="59"/>
      <c r="F68" s="59"/>
      <c r="G68" s="59"/>
      <c r="H68" s="59"/>
      <c r="I68" s="59"/>
      <c r="J68" s="59"/>
      <c r="K68" s="144"/>
      <c r="L68" s="147"/>
      <c r="M68" s="148"/>
      <c r="N68" s="149"/>
      <c r="O68" s="90"/>
      <c r="P68" s="91"/>
      <c r="Q68" s="91"/>
      <c r="R68" s="113"/>
      <c r="T68" s="104"/>
    </row>
    <row r="69" spans="1:20" ht="18" customHeight="1" x14ac:dyDescent="0.25">
      <c r="A69" s="28"/>
      <c r="B69" s="280" t="s">
        <v>111</v>
      </c>
      <c r="C69" s="280"/>
      <c r="D69" s="280"/>
      <c r="E69" s="280"/>
      <c r="F69" s="280"/>
      <c r="G69" s="280"/>
      <c r="H69" s="280"/>
      <c r="I69" s="280"/>
      <c r="J69" s="280"/>
      <c r="K69" s="93">
        <f>SUM(K52:K65)</f>
        <v>39</v>
      </c>
      <c r="L69" s="94">
        <f>IF(SUM(K58:K60)=0,"",SUM(K58:K60)/B52)</f>
        <v>0.21249999999999999</v>
      </c>
      <c r="M69" s="94">
        <f>IF(K69=0,"",K69/B52)</f>
        <v>0.48749999999999999</v>
      </c>
      <c r="N69" s="94">
        <f>IF(K60=0,"",M69-L69)</f>
        <v>0.27500000000000002</v>
      </c>
      <c r="O69" s="3"/>
      <c r="P69" s="29"/>
      <c r="Q69" s="22"/>
      <c r="R69" s="3"/>
      <c r="T69" s="104"/>
    </row>
    <row r="70" spans="1:20" ht="12.75" customHeight="1" x14ac:dyDescent="0.2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184"/>
      <c r="L70" s="3"/>
      <c r="M70" s="3"/>
      <c r="N70" s="29"/>
      <c r="O70" s="3"/>
      <c r="P70" s="29"/>
      <c r="Q70" s="29"/>
      <c r="R70" s="29"/>
    </row>
    <row r="71" spans="1:20" ht="12.75" customHeight="1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184"/>
      <c r="L71" s="3"/>
      <c r="M71" s="3"/>
      <c r="N71" s="29"/>
      <c r="O71" s="3"/>
      <c r="P71" s="29"/>
      <c r="Q71" s="29"/>
      <c r="R71" s="29"/>
    </row>
    <row r="72" spans="1:20" ht="26.25" customHeight="1" x14ac:dyDescent="0.4">
      <c r="A72" s="2"/>
      <c r="B72" s="270" t="s">
        <v>99</v>
      </c>
      <c r="C72" s="271"/>
      <c r="D72" s="271"/>
      <c r="E72" s="271"/>
      <c r="F72" s="271"/>
      <c r="G72" s="271"/>
      <c r="H72" s="271"/>
      <c r="I72" s="271"/>
      <c r="J72" s="271"/>
      <c r="K72" s="179" t="s">
        <v>93</v>
      </c>
      <c r="L72" s="57"/>
      <c r="M72" s="57"/>
      <c r="N72" s="29"/>
      <c r="O72" s="3"/>
      <c r="P72" s="29"/>
      <c r="Q72" s="29"/>
      <c r="R72" s="29"/>
    </row>
    <row r="73" spans="1:20" ht="20.25" customHeight="1" x14ac:dyDescent="0.2">
      <c r="A73" s="272" t="s">
        <v>10</v>
      </c>
      <c r="B73" s="273" t="s">
        <v>100</v>
      </c>
      <c r="C73" s="274"/>
      <c r="D73" s="274"/>
      <c r="E73" s="274"/>
      <c r="F73" s="274"/>
      <c r="G73" s="274"/>
      <c r="H73" s="274"/>
      <c r="I73" s="274"/>
      <c r="J73" s="275"/>
      <c r="K73" s="276" t="s">
        <v>11</v>
      </c>
      <c r="L73" s="269" t="s">
        <v>3</v>
      </c>
      <c r="M73" s="269" t="s">
        <v>4</v>
      </c>
      <c r="N73" s="278" t="s">
        <v>5</v>
      </c>
      <c r="O73" s="269" t="s">
        <v>6</v>
      </c>
      <c r="P73" s="267" t="s">
        <v>7</v>
      </c>
      <c r="Q73" s="267" t="s">
        <v>8</v>
      </c>
      <c r="R73" s="269" t="s">
        <v>101</v>
      </c>
    </row>
    <row r="74" spans="1:20" ht="15.75" customHeight="1" x14ac:dyDescent="0.25">
      <c r="A74" s="268"/>
      <c r="B74" s="58" t="s">
        <v>102</v>
      </c>
      <c r="C74" s="58" t="s">
        <v>103</v>
      </c>
      <c r="D74" s="58" t="s">
        <v>104</v>
      </c>
      <c r="E74" s="58" t="s">
        <v>105</v>
      </c>
      <c r="F74" s="58" t="s">
        <v>106</v>
      </c>
      <c r="G74" s="58" t="s">
        <v>107</v>
      </c>
      <c r="H74" s="58" t="s">
        <v>108</v>
      </c>
      <c r="I74" s="58" t="s">
        <v>109</v>
      </c>
      <c r="J74" s="58" t="s">
        <v>110</v>
      </c>
      <c r="K74" s="277"/>
      <c r="L74" s="268"/>
      <c r="M74" s="268"/>
      <c r="N74" s="268"/>
      <c r="O74" s="268"/>
      <c r="P74" s="268"/>
      <c r="Q74" s="268"/>
      <c r="R74" s="268"/>
      <c r="T74" s="104"/>
    </row>
    <row r="75" spans="1:20" ht="15.75" customHeight="1" x14ac:dyDescent="0.25">
      <c r="A75" s="58">
        <v>1402</v>
      </c>
      <c r="B75" s="59">
        <v>129</v>
      </c>
      <c r="C75" s="59"/>
      <c r="D75" s="59"/>
      <c r="E75" s="59"/>
      <c r="F75" s="59"/>
      <c r="G75" s="59"/>
      <c r="H75" s="59"/>
      <c r="I75" s="59"/>
      <c r="J75" s="59"/>
      <c r="K75" s="144"/>
      <c r="L75" s="96"/>
      <c r="M75" s="97"/>
      <c r="N75" s="98"/>
      <c r="O75" s="62"/>
      <c r="P75" s="63">
        <f>B75</f>
        <v>129</v>
      </c>
      <c r="Q75" s="64"/>
      <c r="R75" s="62"/>
      <c r="T75" s="104"/>
    </row>
    <row r="76" spans="1:20" ht="15.75" customHeight="1" x14ac:dyDescent="0.25">
      <c r="A76" s="58">
        <v>1501</v>
      </c>
      <c r="B76" s="59"/>
      <c r="C76" s="59">
        <v>94</v>
      </c>
      <c r="D76" s="59"/>
      <c r="E76" s="59"/>
      <c r="F76" s="59"/>
      <c r="G76" s="59"/>
      <c r="H76" s="59"/>
      <c r="I76" s="59"/>
      <c r="J76" s="59"/>
      <c r="K76" s="144"/>
      <c r="L76" s="101"/>
      <c r="M76" s="102"/>
      <c r="N76" s="103"/>
      <c r="O76" s="67">
        <f>IF(C76=0,"",C76/B75)</f>
        <v>0.72868217054263562</v>
      </c>
      <c r="P76" s="68">
        <v>94</v>
      </c>
      <c r="Q76" s="69">
        <f t="shared" ref="Q76:Q83" si="6">IF(P76=0,"",P76/P75)</f>
        <v>0.72868217054263562</v>
      </c>
      <c r="R76" s="69">
        <f t="shared" ref="R76:R83" si="7">IF(P76=0,"",100%-Q76)</f>
        <v>0.27131782945736438</v>
      </c>
      <c r="T76" s="104"/>
    </row>
    <row r="77" spans="1:20" ht="15.75" customHeight="1" x14ac:dyDescent="0.25">
      <c r="A77" s="58">
        <v>1502</v>
      </c>
      <c r="B77" s="59"/>
      <c r="C77" s="59"/>
      <c r="D77" s="59">
        <v>81</v>
      </c>
      <c r="E77" s="59"/>
      <c r="F77" s="59"/>
      <c r="G77" s="59"/>
      <c r="H77" s="59"/>
      <c r="I77" s="59"/>
      <c r="J77" s="59"/>
      <c r="K77" s="144"/>
      <c r="L77" s="101"/>
      <c r="M77" s="102"/>
      <c r="N77" s="103"/>
      <c r="O77" s="67">
        <f>IF(D77=0,"",D77/C76)</f>
        <v>0.86170212765957444</v>
      </c>
      <c r="P77" s="68">
        <v>89</v>
      </c>
      <c r="Q77" s="69">
        <f t="shared" si="6"/>
        <v>0.94680851063829785</v>
      </c>
      <c r="R77" s="69">
        <f t="shared" si="7"/>
        <v>5.3191489361702149E-2</v>
      </c>
      <c r="T77" s="70"/>
    </row>
    <row r="78" spans="1:20" ht="15.75" customHeight="1" x14ac:dyDescent="0.25">
      <c r="A78" s="58">
        <v>1601</v>
      </c>
      <c r="B78" s="59"/>
      <c r="C78" s="59"/>
      <c r="D78" s="59"/>
      <c r="E78" s="59">
        <v>73</v>
      </c>
      <c r="F78" s="59"/>
      <c r="G78" s="59"/>
      <c r="H78" s="59"/>
      <c r="I78" s="59"/>
      <c r="J78" s="59"/>
      <c r="K78" s="144"/>
      <c r="L78" s="101"/>
      <c r="M78" s="102"/>
      <c r="N78" s="103"/>
      <c r="O78" s="67">
        <f>IF(E78=0,"",E78/D77)</f>
        <v>0.90123456790123457</v>
      </c>
      <c r="P78" s="68">
        <v>86</v>
      </c>
      <c r="Q78" s="69">
        <f t="shared" si="6"/>
        <v>0.9662921348314607</v>
      </c>
      <c r="R78" s="69">
        <f t="shared" si="7"/>
        <v>3.3707865168539297E-2</v>
      </c>
      <c r="T78" s="104"/>
    </row>
    <row r="79" spans="1:20" ht="15.75" customHeight="1" x14ac:dyDescent="0.25">
      <c r="A79" s="58">
        <v>1602</v>
      </c>
      <c r="B79" s="59"/>
      <c r="C79" s="59"/>
      <c r="D79" s="59"/>
      <c r="E79" s="59"/>
      <c r="F79" s="59">
        <v>65</v>
      </c>
      <c r="G79" s="59"/>
      <c r="H79" s="59"/>
      <c r="I79" s="59"/>
      <c r="J79" s="59"/>
      <c r="K79" s="144"/>
      <c r="L79" s="101"/>
      <c r="M79" s="102"/>
      <c r="N79" s="103"/>
      <c r="O79" s="67">
        <f>IF(F79=0,"",F79/E78)</f>
        <v>0.8904109589041096</v>
      </c>
      <c r="P79" s="68">
        <v>78</v>
      </c>
      <c r="Q79" s="69">
        <f t="shared" si="6"/>
        <v>0.90697674418604646</v>
      </c>
      <c r="R79" s="69">
        <f t="shared" si="7"/>
        <v>9.3023255813953543E-2</v>
      </c>
      <c r="T79" s="104"/>
    </row>
    <row r="80" spans="1:20" ht="15.75" customHeight="1" x14ac:dyDescent="0.25">
      <c r="A80" s="58">
        <v>1701</v>
      </c>
      <c r="B80" s="59"/>
      <c r="C80" s="59"/>
      <c r="D80" s="59"/>
      <c r="E80" s="59"/>
      <c r="F80" s="59"/>
      <c r="G80" s="59">
        <v>61</v>
      </c>
      <c r="H80" s="59"/>
      <c r="I80" s="59"/>
      <c r="J80" s="59"/>
      <c r="K80" s="144"/>
      <c r="L80" s="101"/>
      <c r="M80" s="102"/>
      <c r="N80" s="103"/>
      <c r="O80" s="67">
        <f>IF(G80=0,"",G80/F79)</f>
        <v>0.93846153846153846</v>
      </c>
      <c r="P80" s="68">
        <v>78</v>
      </c>
      <c r="Q80" s="69">
        <f t="shared" si="6"/>
        <v>1</v>
      </c>
      <c r="R80" s="69">
        <f t="shared" si="7"/>
        <v>0</v>
      </c>
      <c r="T80" s="104"/>
    </row>
    <row r="81" spans="1:20" ht="15.75" customHeight="1" x14ac:dyDescent="0.25">
      <c r="A81" s="58">
        <v>1702</v>
      </c>
      <c r="B81" s="59"/>
      <c r="C81" s="59"/>
      <c r="D81" s="59"/>
      <c r="E81" s="59"/>
      <c r="F81" s="59"/>
      <c r="G81" s="59"/>
      <c r="H81" s="59">
        <v>55</v>
      </c>
      <c r="I81" s="59"/>
      <c r="J81" s="59"/>
      <c r="K81" s="144">
        <v>1</v>
      </c>
      <c r="L81" s="101"/>
      <c r="M81" s="102"/>
      <c r="N81" s="103"/>
      <c r="O81" s="67">
        <f>IF(H81=0,"",H81/G80)</f>
        <v>0.90163934426229508</v>
      </c>
      <c r="P81" s="68">
        <v>73</v>
      </c>
      <c r="Q81" s="69">
        <f t="shared" si="6"/>
        <v>0.9358974358974359</v>
      </c>
      <c r="R81" s="69">
        <f t="shared" si="7"/>
        <v>6.4102564102564097E-2</v>
      </c>
      <c r="T81" s="104"/>
    </row>
    <row r="82" spans="1:20" ht="15.75" customHeight="1" x14ac:dyDescent="0.25">
      <c r="A82" s="58">
        <v>1801</v>
      </c>
      <c r="B82" s="59"/>
      <c r="C82" s="59"/>
      <c r="D82" s="59"/>
      <c r="E82" s="59"/>
      <c r="F82" s="59"/>
      <c r="G82" s="59"/>
      <c r="H82" s="59"/>
      <c r="I82" s="59">
        <v>54</v>
      </c>
      <c r="J82" s="59"/>
      <c r="K82" s="144">
        <v>1</v>
      </c>
      <c r="L82" s="101"/>
      <c r="M82" s="102"/>
      <c r="N82" s="103"/>
      <c r="O82" s="67">
        <f>IF(I82=0,"",I82/H81)</f>
        <v>0.98181818181818181</v>
      </c>
      <c r="P82" s="68">
        <v>69</v>
      </c>
      <c r="Q82" s="69">
        <f t="shared" si="6"/>
        <v>0.9452054794520548</v>
      </c>
      <c r="R82" s="69">
        <f t="shared" si="7"/>
        <v>5.4794520547945202E-2</v>
      </c>
      <c r="T82" s="104"/>
    </row>
    <row r="83" spans="1:20" ht="15.75" customHeight="1" x14ac:dyDescent="0.25">
      <c r="A83" s="58">
        <v>1802</v>
      </c>
      <c r="B83" s="59"/>
      <c r="C83" s="59"/>
      <c r="D83" s="59"/>
      <c r="E83" s="59"/>
      <c r="F83" s="59"/>
      <c r="G83" s="59"/>
      <c r="H83" s="59"/>
      <c r="I83" s="59"/>
      <c r="J83" s="59">
        <v>51</v>
      </c>
      <c r="K83" s="144">
        <v>14</v>
      </c>
      <c r="L83" s="101"/>
      <c r="M83" s="102"/>
      <c r="N83" s="103"/>
      <c r="O83" s="71">
        <f>IF(J83=0,"",J83/I82)</f>
        <v>0.94444444444444442</v>
      </c>
      <c r="P83" s="68">
        <v>68</v>
      </c>
      <c r="Q83" s="72">
        <f t="shared" si="6"/>
        <v>0.98550724637681164</v>
      </c>
      <c r="R83" s="72">
        <f t="shared" si="7"/>
        <v>1.4492753623188359E-2</v>
      </c>
      <c r="T83" s="104"/>
    </row>
    <row r="84" spans="1:20" ht="15.75" customHeight="1" x14ac:dyDescent="0.25">
      <c r="A84" s="58">
        <v>1901</v>
      </c>
      <c r="B84" s="59"/>
      <c r="C84" s="59"/>
      <c r="D84" s="59"/>
      <c r="E84" s="59"/>
      <c r="F84" s="59"/>
      <c r="G84" s="59"/>
      <c r="H84" s="59"/>
      <c r="I84" s="59"/>
      <c r="J84" s="59">
        <v>16</v>
      </c>
      <c r="K84" s="144">
        <v>9</v>
      </c>
      <c r="L84" s="101"/>
      <c r="M84" s="102"/>
      <c r="N84" s="104"/>
      <c r="O84" s="105"/>
      <c r="P84" s="68">
        <v>23</v>
      </c>
      <c r="Q84" s="106"/>
      <c r="R84" s="107"/>
      <c r="T84" s="104"/>
    </row>
    <row r="85" spans="1:20" ht="15.75" customHeight="1" x14ac:dyDescent="0.25">
      <c r="A85" s="58">
        <v>1902</v>
      </c>
      <c r="B85" s="59"/>
      <c r="C85" s="59"/>
      <c r="D85" s="59"/>
      <c r="E85" s="59"/>
      <c r="F85" s="59"/>
      <c r="G85" s="59"/>
      <c r="H85" s="59"/>
      <c r="I85" s="59"/>
      <c r="J85" s="59">
        <v>10</v>
      </c>
      <c r="K85" s="144">
        <v>6</v>
      </c>
      <c r="L85" s="101"/>
      <c r="M85" s="102"/>
      <c r="N85" s="104"/>
      <c r="O85" s="108"/>
      <c r="P85" s="109">
        <v>12</v>
      </c>
      <c r="Q85" s="110"/>
      <c r="R85" s="108"/>
      <c r="T85" s="104"/>
    </row>
    <row r="86" spans="1:20" ht="15.75" customHeight="1" x14ac:dyDescent="0.25">
      <c r="A86" s="58">
        <v>2001</v>
      </c>
      <c r="B86" s="59"/>
      <c r="C86" s="59"/>
      <c r="D86" s="59"/>
      <c r="E86" s="59"/>
      <c r="F86" s="59"/>
      <c r="G86" s="59"/>
      <c r="H86" s="59"/>
      <c r="I86" s="59"/>
      <c r="J86" s="59">
        <v>3</v>
      </c>
      <c r="K86" s="144">
        <v>2</v>
      </c>
      <c r="L86" s="101"/>
      <c r="M86" s="102"/>
      <c r="N86" s="104"/>
      <c r="O86" s="108"/>
      <c r="P86" s="109">
        <v>4</v>
      </c>
      <c r="Q86" s="110"/>
      <c r="R86" s="108"/>
      <c r="T86" s="104"/>
    </row>
    <row r="87" spans="1:20" ht="15.75" customHeight="1" x14ac:dyDescent="0.25">
      <c r="A87" s="58">
        <v>2002</v>
      </c>
      <c r="B87" s="59"/>
      <c r="C87" s="59"/>
      <c r="D87" s="59"/>
      <c r="E87" s="59"/>
      <c r="F87" s="59"/>
      <c r="G87" s="59"/>
      <c r="H87" s="59"/>
      <c r="I87" s="59"/>
      <c r="J87" s="59">
        <v>2</v>
      </c>
      <c r="K87" s="144">
        <v>1</v>
      </c>
      <c r="L87" s="101"/>
      <c r="M87" s="102"/>
      <c r="N87" s="104"/>
      <c r="O87" s="108"/>
      <c r="P87" s="196">
        <v>2</v>
      </c>
      <c r="Q87" s="110"/>
      <c r="R87" s="108"/>
      <c r="T87" s="104"/>
    </row>
    <row r="88" spans="1:20" ht="15.75" customHeight="1" x14ac:dyDescent="0.25">
      <c r="A88" s="58">
        <v>2101</v>
      </c>
      <c r="B88" s="59"/>
      <c r="C88" s="59"/>
      <c r="D88" s="59"/>
      <c r="E88" s="59"/>
      <c r="F88" s="59"/>
      <c r="G88" s="59"/>
      <c r="H88" s="59"/>
      <c r="I88" s="59"/>
      <c r="J88" s="59">
        <v>1</v>
      </c>
      <c r="K88" s="144">
        <v>1</v>
      </c>
      <c r="L88" s="101"/>
      <c r="M88" s="102"/>
      <c r="N88" s="104"/>
      <c r="O88" s="102"/>
      <c r="P88" s="198">
        <v>1</v>
      </c>
      <c r="Q88" s="146"/>
      <c r="R88" s="108"/>
      <c r="T88" s="104"/>
    </row>
    <row r="89" spans="1:20" ht="15.75" customHeight="1" x14ac:dyDescent="0.25">
      <c r="A89" s="58">
        <v>2102</v>
      </c>
      <c r="B89" s="59"/>
      <c r="C89" s="59"/>
      <c r="D89" s="59"/>
      <c r="E89" s="59"/>
      <c r="F89" s="59"/>
      <c r="G89" s="59"/>
      <c r="H89" s="59"/>
      <c r="I89" s="59"/>
      <c r="J89" s="59"/>
      <c r="K89" s="144"/>
      <c r="L89" s="101"/>
      <c r="M89" s="102"/>
      <c r="N89" s="104"/>
      <c r="O89" s="191" t="s">
        <v>83</v>
      </c>
      <c r="P89" s="197">
        <v>45</v>
      </c>
      <c r="Q89" s="167">
        <f>K92</f>
        <v>35</v>
      </c>
      <c r="R89" s="193" t="s">
        <v>11</v>
      </c>
      <c r="T89" s="104"/>
    </row>
    <row r="90" spans="1:20" ht="15.75" customHeight="1" x14ac:dyDescent="0.25">
      <c r="A90" s="58">
        <v>2201</v>
      </c>
      <c r="B90" s="59"/>
      <c r="C90" s="59"/>
      <c r="D90" s="59"/>
      <c r="E90" s="59"/>
      <c r="F90" s="59"/>
      <c r="G90" s="59"/>
      <c r="H90" s="59"/>
      <c r="I90" s="59"/>
      <c r="J90" s="59"/>
      <c r="K90" s="144"/>
      <c r="L90" s="101"/>
      <c r="M90" s="102"/>
      <c r="N90" s="104"/>
      <c r="O90" s="192" t="s">
        <v>85</v>
      </c>
      <c r="P90" s="86">
        <f>IF(P89/B75=0,"",P89/B75)</f>
        <v>0.34883720930232559</v>
      </c>
      <c r="Q90" s="169">
        <f>IF(P89/Q89=0,"",P89/Q89)</f>
        <v>1.2857142857142858</v>
      </c>
      <c r="R90" s="194" t="s">
        <v>86</v>
      </c>
      <c r="T90" s="104"/>
    </row>
    <row r="91" spans="1:20" ht="15.75" customHeight="1" x14ac:dyDescent="0.25">
      <c r="A91" s="58">
        <v>2202</v>
      </c>
      <c r="B91" s="59"/>
      <c r="C91" s="59"/>
      <c r="D91" s="59"/>
      <c r="E91" s="59"/>
      <c r="F91" s="59"/>
      <c r="G91" s="59"/>
      <c r="H91" s="59"/>
      <c r="I91" s="59"/>
      <c r="J91" s="59"/>
      <c r="K91" s="144"/>
      <c r="L91" s="147"/>
      <c r="M91" s="148"/>
      <c r="N91" s="149"/>
      <c r="O91" s="90"/>
      <c r="P91" s="91"/>
      <c r="Q91" s="91"/>
      <c r="R91" s="113"/>
      <c r="T91" s="104"/>
    </row>
    <row r="92" spans="1:20" ht="18" customHeight="1" x14ac:dyDescent="0.25">
      <c r="A92" s="28"/>
      <c r="B92" s="280" t="s">
        <v>111</v>
      </c>
      <c r="C92" s="280"/>
      <c r="D92" s="280"/>
      <c r="E92" s="280"/>
      <c r="F92" s="280"/>
      <c r="G92" s="280"/>
      <c r="H92" s="280"/>
      <c r="I92" s="280"/>
      <c r="J92" s="280"/>
      <c r="K92" s="93">
        <f>SUM(K75:K88)</f>
        <v>35</v>
      </c>
      <c r="L92" s="94">
        <f>IF(SUM(K81:K83)=0,"",SUM(K81:K83)/B75)</f>
        <v>0.12403100775193798</v>
      </c>
      <c r="M92" s="94">
        <f>IF(K92=0,"",K92/B75)</f>
        <v>0.27131782945736432</v>
      </c>
      <c r="N92" s="94">
        <f>IF(K83=0,"",M92-L92)</f>
        <v>0.14728682170542634</v>
      </c>
      <c r="O92" s="3"/>
      <c r="P92" s="29"/>
      <c r="Q92" s="22"/>
      <c r="R92" s="3"/>
      <c r="T92" s="104"/>
    </row>
    <row r="93" spans="1:20" ht="12.75" customHeight="1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184"/>
      <c r="L93" s="3"/>
      <c r="M93" s="3"/>
      <c r="N93" s="29"/>
      <c r="O93" s="3"/>
      <c r="P93" s="29"/>
      <c r="Q93" s="29"/>
      <c r="R93" s="29"/>
    </row>
    <row r="94" spans="1:20" ht="12.75" customHeight="1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184"/>
      <c r="L94" s="3"/>
      <c r="M94" s="3"/>
      <c r="N94" s="29"/>
      <c r="O94" s="3"/>
      <c r="P94" s="29"/>
      <c r="Q94" s="29"/>
      <c r="R94" s="29"/>
    </row>
    <row r="95" spans="1:20" ht="26.25" customHeight="1" x14ac:dyDescent="0.4">
      <c r="A95" s="2"/>
      <c r="B95" s="270" t="s">
        <v>99</v>
      </c>
      <c r="C95" s="271"/>
      <c r="D95" s="271"/>
      <c r="E95" s="271"/>
      <c r="F95" s="271"/>
      <c r="G95" s="271"/>
      <c r="H95" s="271"/>
      <c r="I95" s="271"/>
      <c r="J95" s="271"/>
      <c r="K95" s="179" t="s">
        <v>94</v>
      </c>
      <c r="L95" s="57"/>
      <c r="M95" s="57"/>
      <c r="N95" s="29"/>
      <c r="O95" s="3"/>
      <c r="P95" s="29"/>
      <c r="Q95" s="29"/>
      <c r="R95" s="29"/>
    </row>
    <row r="96" spans="1:20" ht="20.25" customHeight="1" x14ac:dyDescent="0.2">
      <c r="A96" s="272" t="s">
        <v>10</v>
      </c>
      <c r="B96" s="273" t="s">
        <v>100</v>
      </c>
      <c r="C96" s="274"/>
      <c r="D96" s="274"/>
      <c r="E96" s="274"/>
      <c r="F96" s="274"/>
      <c r="G96" s="274"/>
      <c r="H96" s="274"/>
      <c r="I96" s="274"/>
      <c r="J96" s="275"/>
      <c r="K96" s="276" t="s">
        <v>11</v>
      </c>
      <c r="L96" s="269" t="s">
        <v>3</v>
      </c>
      <c r="M96" s="269" t="s">
        <v>4</v>
      </c>
      <c r="N96" s="278" t="s">
        <v>5</v>
      </c>
      <c r="O96" s="269" t="s">
        <v>6</v>
      </c>
      <c r="P96" s="267" t="s">
        <v>7</v>
      </c>
      <c r="Q96" s="267" t="s">
        <v>8</v>
      </c>
      <c r="R96" s="269" t="s">
        <v>101</v>
      </c>
    </row>
    <row r="97" spans="1:20" ht="15.75" customHeight="1" x14ac:dyDescent="0.25">
      <c r="A97" s="268"/>
      <c r="B97" s="58" t="s">
        <v>102</v>
      </c>
      <c r="C97" s="58" t="s">
        <v>103</v>
      </c>
      <c r="D97" s="58" t="s">
        <v>104</v>
      </c>
      <c r="E97" s="58" t="s">
        <v>105</v>
      </c>
      <c r="F97" s="58" t="s">
        <v>106</v>
      </c>
      <c r="G97" s="58" t="s">
        <v>107</v>
      </c>
      <c r="H97" s="58" t="s">
        <v>108</v>
      </c>
      <c r="I97" s="58" t="s">
        <v>109</v>
      </c>
      <c r="J97" s="58" t="s">
        <v>110</v>
      </c>
      <c r="K97" s="277"/>
      <c r="L97" s="268"/>
      <c r="M97" s="268"/>
      <c r="N97" s="268"/>
      <c r="O97" s="268"/>
      <c r="P97" s="268"/>
      <c r="Q97" s="268"/>
      <c r="R97" s="268"/>
      <c r="T97" s="104"/>
    </row>
    <row r="98" spans="1:20" ht="15.75" customHeight="1" x14ac:dyDescent="0.25">
      <c r="A98" s="58">
        <v>1501</v>
      </c>
      <c r="B98" s="59">
        <v>96</v>
      </c>
      <c r="C98" s="59"/>
      <c r="D98" s="59"/>
      <c r="E98" s="59"/>
      <c r="F98" s="59"/>
      <c r="G98" s="59"/>
      <c r="H98" s="59"/>
      <c r="I98" s="59"/>
      <c r="J98" s="59"/>
      <c r="K98" s="144"/>
      <c r="L98" s="96"/>
      <c r="M98" s="97"/>
      <c r="N98" s="98"/>
      <c r="O98" s="62"/>
      <c r="P98" s="63">
        <f>B98</f>
        <v>96</v>
      </c>
      <c r="Q98" s="64"/>
      <c r="R98" s="62"/>
      <c r="T98" s="104"/>
    </row>
    <row r="99" spans="1:20" ht="15.75" customHeight="1" x14ac:dyDescent="0.25">
      <c r="A99" s="58">
        <v>1502</v>
      </c>
      <c r="B99" s="59"/>
      <c r="C99" s="59">
        <v>58</v>
      </c>
      <c r="D99" s="59"/>
      <c r="E99" s="59"/>
      <c r="F99" s="59"/>
      <c r="G99" s="59"/>
      <c r="H99" s="59"/>
      <c r="I99" s="59"/>
      <c r="J99" s="59"/>
      <c r="K99" s="144"/>
      <c r="L99" s="101"/>
      <c r="M99" s="102"/>
      <c r="N99" s="103"/>
      <c r="O99" s="67">
        <f>IF(C99=0,"",C99/B98)</f>
        <v>0.60416666666666663</v>
      </c>
      <c r="P99" s="68">
        <v>58</v>
      </c>
      <c r="Q99" s="69">
        <f t="shared" ref="Q99:Q106" si="8">IF(P99=0,"",P99/P98)</f>
        <v>0.60416666666666663</v>
      </c>
      <c r="R99" s="69">
        <f t="shared" ref="R99:R106" si="9">IF(P99=0,"",100%-Q99)</f>
        <v>0.39583333333333337</v>
      </c>
      <c r="T99" s="104"/>
    </row>
    <row r="100" spans="1:20" ht="15.75" customHeight="1" x14ac:dyDescent="0.25">
      <c r="A100" s="58">
        <v>1601</v>
      </c>
      <c r="B100" s="59"/>
      <c r="C100" s="59"/>
      <c r="D100" s="59">
        <v>51</v>
      </c>
      <c r="E100" s="59"/>
      <c r="F100" s="59"/>
      <c r="G100" s="59"/>
      <c r="H100" s="59"/>
      <c r="I100" s="59"/>
      <c r="J100" s="59"/>
      <c r="K100" s="144"/>
      <c r="L100" s="101"/>
      <c r="M100" s="102"/>
      <c r="N100" s="103"/>
      <c r="O100" s="67">
        <f>IF(D100=0,"",D100/C99)</f>
        <v>0.87931034482758619</v>
      </c>
      <c r="P100" s="68">
        <v>56</v>
      </c>
      <c r="Q100" s="69">
        <f t="shared" si="8"/>
        <v>0.96551724137931039</v>
      </c>
      <c r="R100" s="69">
        <f t="shared" si="9"/>
        <v>3.4482758620689613E-2</v>
      </c>
      <c r="T100" s="70"/>
    </row>
    <row r="101" spans="1:20" ht="15.75" customHeight="1" x14ac:dyDescent="0.25">
      <c r="A101" s="58">
        <v>1602</v>
      </c>
      <c r="B101" s="59"/>
      <c r="C101" s="59"/>
      <c r="D101" s="59"/>
      <c r="E101" s="59">
        <v>35</v>
      </c>
      <c r="F101" s="59"/>
      <c r="G101" s="59"/>
      <c r="H101" s="59"/>
      <c r="I101" s="59"/>
      <c r="J101" s="59"/>
      <c r="K101" s="144"/>
      <c r="L101" s="101"/>
      <c r="M101" s="102"/>
      <c r="N101" s="103"/>
      <c r="O101" s="67">
        <f>IF(E101=0,"",E101/D100)</f>
        <v>0.68627450980392157</v>
      </c>
      <c r="P101" s="68">
        <v>51</v>
      </c>
      <c r="Q101" s="69">
        <f t="shared" si="8"/>
        <v>0.9107142857142857</v>
      </c>
      <c r="R101" s="69">
        <f t="shared" si="9"/>
        <v>8.9285714285714302E-2</v>
      </c>
      <c r="T101" s="104"/>
    </row>
    <row r="102" spans="1:20" ht="15.75" customHeight="1" x14ac:dyDescent="0.25">
      <c r="A102" s="58">
        <v>1701</v>
      </c>
      <c r="B102" s="59"/>
      <c r="C102" s="59"/>
      <c r="D102" s="59"/>
      <c r="E102" s="59"/>
      <c r="F102" s="59">
        <v>31</v>
      </c>
      <c r="G102" s="59"/>
      <c r="H102" s="59"/>
      <c r="I102" s="59"/>
      <c r="J102" s="59"/>
      <c r="K102" s="144"/>
      <c r="L102" s="101"/>
      <c r="M102" s="102"/>
      <c r="N102" s="103"/>
      <c r="O102" s="67">
        <f>IF(F102=0,"",F102/E101)</f>
        <v>0.88571428571428568</v>
      </c>
      <c r="P102" s="68">
        <v>48</v>
      </c>
      <c r="Q102" s="69">
        <f t="shared" si="8"/>
        <v>0.94117647058823528</v>
      </c>
      <c r="R102" s="69">
        <f t="shared" si="9"/>
        <v>5.8823529411764719E-2</v>
      </c>
      <c r="T102" s="104"/>
    </row>
    <row r="103" spans="1:20" ht="15.75" customHeight="1" x14ac:dyDescent="0.25">
      <c r="A103" s="58">
        <v>1702</v>
      </c>
      <c r="B103" s="59"/>
      <c r="C103" s="59"/>
      <c r="D103" s="59"/>
      <c r="E103" s="59"/>
      <c r="F103" s="59"/>
      <c r="G103" s="59">
        <v>30</v>
      </c>
      <c r="H103" s="59"/>
      <c r="I103" s="59"/>
      <c r="J103" s="59"/>
      <c r="K103" s="144"/>
      <c r="L103" s="101"/>
      <c r="M103" s="102"/>
      <c r="N103" s="103"/>
      <c r="O103" s="67">
        <f>IF(G103=0,"",G103/F102)</f>
        <v>0.967741935483871</v>
      </c>
      <c r="P103" s="68">
        <v>45</v>
      </c>
      <c r="Q103" s="69">
        <f t="shared" si="8"/>
        <v>0.9375</v>
      </c>
      <c r="R103" s="69">
        <f t="shared" si="9"/>
        <v>6.25E-2</v>
      </c>
      <c r="T103" s="104"/>
    </row>
    <row r="104" spans="1:20" ht="15.75" customHeight="1" x14ac:dyDescent="0.25">
      <c r="A104" s="58">
        <v>1801</v>
      </c>
      <c r="B104" s="59"/>
      <c r="C104" s="59"/>
      <c r="D104" s="59"/>
      <c r="E104" s="59"/>
      <c r="F104" s="59"/>
      <c r="G104" s="59"/>
      <c r="H104" s="59">
        <v>30</v>
      </c>
      <c r="I104" s="59"/>
      <c r="J104" s="59"/>
      <c r="K104" s="144"/>
      <c r="L104" s="101"/>
      <c r="M104" s="102"/>
      <c r="N104" s="103"/>
      <c r="O104" s="67">
        <f>IF(H104=0,"",H104/G103)</f>
        <v>1</v>
      </c>
      <c r="P104" s="68">
        <v>45</v>
      </c>
      <c r="Q104" s="69">
        <f t="shared" si="8"/>
        <v>1</v>
      </c>
      <c r="R104" s="69">
        <f t="shared" si="9"/>
        <v>0</v>
      </c>
      <c r="T104" s="104"/>
    </row>
    <row r="105" spans="1:20" ht="15.75" customHeight="1" x14ac:dyDescent="0.25">
      <c r="A105" s="58">
        <v>1802</v>
      </c>
      <c r="B105" s="59"/>
      <c r="C105" s="59"/>
      <c r="D105" s="59"/>
      <c r="E105" s="59"/>
      <c r="F105" s="59"/>
      <c r="G105" s="59"/>
      <c r="H105" s="59"/>
      <c r="I105" s="59">
        <v>30</v>
      </c>
      <c r="J105" s="59"/>
      <c r="K105" s="144"/>
      <c r="L105" s="101"/>
      <c r="M105" s="102"/>
      <c r="N105" s="103"/>
      <c r="O105" s="67">
        <f>IF(I105=0,"",I105/H104)</f>
        <v>1</v>
      </c>
      <c r="P105" s="68">
        <v>41</v>
      </c>
      <c r="Q105" s="69">
        <f t="shared" si="8"/>
        <v>0.91111111111111109</v>
      </c>
      <c r="R105" s="69">
        <f t="shared" si="9"/>
        <v>8.8888888888888906E-2</v>
      </c>
      <c r="T105" s="104"/>
    </row>
    <row r="106" spans="1:20" ht="15.75" customHeight="1" x14ac:dyDescent="0.25">
      <c r="A106" s="58">
        <v>1901</v>
      </c>
      <c r="B106" s="59"/>
      <c r="C106" s="59"/>
      <c r="D106" s="59"/>
      <c r="E106" s="59"/>
      <c r="F106" s="59"/>
      <c r="G106" s="59"/>
      <c r="H106" s="59"/>
      <c r="I106" s="59"/>
      <c r="J106" s="59">
        <v>25</v>
      </c>
      <c r="K106" s="144">
        <v>21</v>
      </c>
      <c r="L106" s="101"/>
      <c r="M106" s="102"/>
      <c r="N106" s="103"/>
      <c r="O106" s="71">
        <f>IF(J106=0,"",J106/I105)</f>
        <v>0.83333333333333337</v>
      </c>
      <c r="P106" s="68">
        <v>41</v>
      </c>
      <c r="Q106" s="72">
        <f t="shared" si="8"/>
        <v>1</v>
      </c>
      <c r="R106" s="72">
        <f t="shared" si="9"/>
        <v>0</v>
      </c>
      <c r="T106" s="104"/>
    </row>
    <row r="107" spans="1:20" ht="15.75" customHeight="1" x14ac:dyDescent="0.25">
      <c r="A107" s="58">
        <v>1902</v>
      </c>
      <c r="B107" s="59"/>
      <c r="C107" s="59"/>
      <c r="D107" s="59"/>
      <c r="E107" s="59"/>
      <c r="F107" s="59"/>
      <c r="G107" s="59"/>
      <c r="H107" s="59"/>
      <c r="I107" s="59"/>
      <c r="J107" s="59">
        <v>16</v>
      </c>
      <c r="K107" s="144">
        <v>8</v>
      </c>
      <c r="L107" s="101"/>
      <c r="M107" s="102"/>
      <c r="N107" s="104"/>
      <c r="O107" s="105"/>
      <c r="P107" s="68">
        <v>18</v>
      </c>
      <c r="Q107" s="106"/>
      <c r="R107" s="107"/>
      <c r="T107" s="104"/>
    </row>
    <row r="108" spans="1:20" ht="15.75" customHeight="1" x14ac:dyDescent="0.25">
      <c r="A108" s="58">
        <v>2001</v>
      </c>
      <c r="B108" s="59"/>
      <c r="C108" s="59"/>
      <c r="D108" s="59"/>
      <c r="E108" s="59"/>
      <c r="F108" s="59"/>
      <c r="G108" s="59"/>
      <c r="H108" s="59"/>
      <c r="I108" s="59"/>
      <c r="J108" s="59">
        <v>5</v>
      </c>
      <c r="K108" s="144">
        <v>5</v>
      </c>
      <c r="L108" s="101"/>
      <c r="M108" s="102"/>
      <c r="N108" s="104"/>
      <c r="O108" s="108"/>
      <c r="P108" s="109">
        <v>7</v>
      </c>
      <c r="Q108" s="110"/>
      <c r="R108" s="108"/>
      <c r="T108" s="104"/>
    </row>
    <row r="109" spans="1:20" ht="15.75" customHeight="1" x14ac:dyDescent="0.25">
      <c r="A109" s="58">
        <v>2002</v>
      </c>
      <c r="B109" s="59"/>
      <c r="C109" s="59"/>
      <c r="D109" s="59"/>
      <c r="E109" s="59"/>
      <c r="F109" s="59"/>
      <c r="G109" s="59"/>
      <c r="H109" s="59"/>
      <c r="I109" s="59"/>
      <c r="J109" s="59">
        <v>3</v>
      </c>
      <c r="K109" s="144">
        <v>2</v>
      </c>
      <c r="L109" s="101"/>
      <c r="M109" s="102"/>
      <c r="N109" s="104"/>
      <c r="O109" s="108"/>
      <c r="P109" s="109">
        <v>3</v>
      </c>
      <c r="Q109" s="110"/>
      <c r="R109" s="108"/>
      <c r="T109" s="104"/>
    </row>
    <row r="110" spans="1:20" ht="15.75" customHeight="1" x14ac:dyDescent="0.25">
      <c r="A110" s="58">
        <v>2101</v>
      </c>
      <c r="B110" s="59"/>
      <c r="C110" s="59"/>
      <c r="D110" s="59"/>
      <c r="E110" s="59"/>
      <c r="F110" s="59"/>
      <c r="G110" s="59"/>
      <c r="H110" s="59"/>
      <c r="I110" s="59"/>
      <c r="J110" s="59">
        <v>1</v>
      </c>
      <c r="K110" s="144">
        <v>1</v>
      </c>
      <c r="L110" s="101"/>
      <c r="M110" s="102"/>
      <c r="N110" s="104"/>
      <c r="O110" s="108"/>
      <c r="P110" s="109">
        <v>1</v>
      </c>
      <c r="Q110" s="110"/>
      <c r="R110" s="108"/>
      <c r="T110" s="104"/>
    </row>
    <row r="111" spans="1:20" ht="15.75" customHeight="1" x14ac:dyDescent="0.25">
      <c r="A111" s="58">
        <v>2102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144"/>
      <c r="L111" s="101"/>
      <c r="M111" s="102"/>
      <c r="N111" s="104"/>
      <c r="O111" s="102"/>
      <c r="P111" s="104"/>
      <c r="Q111" s="146"/>
      <c r="R111" s="108"/>
      <c r="T111" s="104"/>
    </row>
    <row r="112" spans="1:20" ht="15.75" customHeight="1" x14ac:dyDescent="0.25">
      <c r="A112" s="58">
        <v>2201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144"/>
      <c r="L112" s="101"/>
      <c r="M112" s="102"/>
      <c r="N112" s="104"/>
      <c r="O112" s="191" t="s">
        <v>83</v>
      </c>
      <c r="P112" s="82">
        <v>22</v>
      </c>
      <c r="Q112" s="83">
        <f>K115</f>
        <v>37</v>
      </c>
      <c r="R112" s="193" t="s">
        <v>11</v>
      </c>
      <c r="T112" s="104"/>
    </row>
    <row r="113" spans="1:20" ht="15.75" customHeight="1" x14ac:dyDescent="0.25">
      <c r="A113" s="58">
        <v>2202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144"/>
      <c r="L113" s="101"/>
      <c r="M113" s="102"/>
      <c r="N113" s="104"/>
      <c r="O113" s="192" t="s">
        <v>85</v>
      </c>
      <c r="P113" s="86">
        <f>P112/B98</f>
        <v>0.22916666666666666</v>
      </c>
      <c r="Q113" s="87">
        <f>P112/Q112</f>
        <v>0.59459459459459463</v>
      </c>
      <c r="R113" s="194" t="s">
        <v>86</v>
      </c>
      <c r="T113" s="104"/>
    </row>
    <row r="114" spans="1:20" ht="15.75" customHeight="1" x14ac:dyDescent="0.25">
      <c r="A114" s="58">
        <v>2301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144"/>
      <c r="L114" s="147"/>
      <c r="M114" s="148"/>
      <c r="N114" s="149"/>
      <c r="O114" s="90"/>
      <c r="P114" s="91"/>
      <c r="Q114" s="91"/>
      <c r="R114" s="113"/>
      <c r="T114" s="104"/>
    </row>
    <row r="115" spans="1:20" ht="18" customHeight="1" x14ac:dyDescent="0.25">
      <c r="A115" s="28"/>
      <c r="B115" s="280" t="s">
        <v>111</v>
      </c>
      <c r="C115" s="280"/>
      <c r="D115" s="280"/>
      <c r="E115" s="280"/>
      <c r="F115" s="280"/>
      <c r="G115" s="280"/>
      <c r="H115" s="280"/>
      <c r="I115" s="280"/>
      <c r="J115" s="280"/>
      <c r="K115" s="93">
        <f>SUM(K98:K111)</f>
        <v>37</v>
      </c>
      <c r="L115" s="94">
        <f>IF(K106=0,"",K106/B98)</f>
        <v>0.21875</v>
      </c>
      <c r="M115" s="94">
        <f>IF(K115=0,"",K115/B98)</f>
        <v>0.38541666666666669</v>
      </c>
      <c r="N115" s="94">
        <f>IF(K106=0,"",M115-L115)</f>
        <v>0.16666666666666669</v>
      </c>
      <c r="O115" s="3"/>
      <c r="P115" s="29"/>
      <c r="Q115" s="22"/>
      <c r="R115" s="3"/>
      <c r="T115" s="104"/>
    </row>
    <row r="116" spans="1:20" ht="14.25" customHeight="1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184"/>
      <c r="L116" s="29"/>
      <c r="M116" s="29"/>
      <c r="N116" s="29"/>
      <c r="O116" s="29"/>
      <c r="P116" s="29"/>
      <c r="Q116" s="29"/>
      <c r="R116" s="29"/>
      <c r="T116" s="104"/>
    </row>
    <row r="117" spans="1:20" ht="14.25" customHeight="1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184"/>
      <c r="L117" s="3"/>
      <c r="M117" s="3"/>
      <c r="N117" s="29"/>
      <c r="O117" s="3"/>
      <c r="P117" s="29"/>
      <c r="Q117" s="29"/>
      <c r="R117" s="29"/>
      <c r="T117" s="104"/>
    </row>
    <row r="118" spans="1:20" ht="26.25" customHeight="1" x14ac:dyDescent="0.4">
      <c r="A118" s="2"/>
      <c r="B118" s="270" t="s">
        <v>99</v>
      </c>
      <c r="C118" s="271"/>
      <c r="D118" s="271"/>
      <c r="E118" s="271"/>
      <c r="F118" s="271"/>
      <c r="G118" s="271"/>
      <c r="H118" s="271"/>
      <c r="I118" s="271"/>
      <c r="J118" s="271"/>
      <c r="K118" s="179" t="s">
        <v>97</v>
      </c>
      <c r="L118" s="57"/>
      <c r="M118" s="57"/>
      <c r="N118" s="29"/>
      <c r="O118" s="3"/>
      <c r="P118" s="29"/>
      <c r="Q118" s="29"/>
      <c r="R118" s="29"/>
    </row>
    <row r="119" spans="1:20" ht="20.25" customHeight="1" x14ac:dyDescent="0.2">
      <c r="A119" s="272" t="s">
        <v>10</v>
      </c>
      <c r="B119" s="273" t="s">
        <v>100</v>
      </c>
      <c r="C119" s="274"/>
      <c r="D119" s="274"/>
      <c r="E119" s="274"/>
      <c r="F119" s="274"/>
      <c r="G119" s="274"/>
      <c r="H119" s="274"/>
      <c r="I119" s="274"/>
      <c r="J119" s="275"/>
      <c r="K119" s="276" t="s">
        <v>11</v>
      </c>
      <c r="L119" s="269" t="s">
        <v>3</v>
      </c>
      <c r="M119" s="269" t="s">
        <v>4</v>
      </c>
      <c r="N119" s="278" t="s">
        <v>5</v>
      </c>
      <c r="O119" s="269" t="s">
        <v>6</v>
      </c>
      <c r="P119" s="289" t="s">
        <v>7</v>
      </c>
      <c r="Q119" s="267" t="s">
        <v>8</v>
      </c>
      <c r="R119" s="269" t="s">
        <v>101</v>
      </c>
      <c r="T119" s="104"/>
    </row>
    <row r="120" spans="1:20" ht="15.75" customHeight="1" x14ac:dyDescent="0.25">
      <c r="A120" s="268"/>
      <c r="B120" s="58" t="s">
        <v>102</v>
      </c>
      <c r="C120" s="58" t="s">
        <v>103</v>
      </c>
      <c r="D120" s="58" t="s">
        <v>104</v>
      </c>
      <c r="E120" s="58" t="s">
        <v>105</v>
      </c>
      <c r="F120" s="58" t="s">
        <v>106</v>
      </c>
      <c r="G120" s="58" t="s">
        <v>107</v>
      </c>
      <c r="H120" s="58" t="s">
        <v>108</v>
      </c>
      <c r="I120" s="58" t="s">
        <v>109</v>
      </c>
      <c r="J120" s="58" t="s">
        <v>110</v>
      </c>
      <c r="K120" s="277"/>
      <c r="L120" s="268"/>
      <c r="M120" s="268"/>
      <c r="N120" s="268"/>
      <c r="O120" s="268"/>
      <c r="P120" s="268"/>
      <c r="Q120" s="268"/>
      <c r="R120" s="268"/>
      <c r="T120" s="104"/>
    </row>
    <row r="121" spans="1:20" ht="15.75" customHeight="1" x14ac:dyDescent="0.25">
      <c r="A121" s="58">
        <v>1502</v>
      </c>
      <c r="B121" s="59">
        <v>129</v>
      </c>
      <c r="C121" s="59"/>
      <c r="D121" s="59"/>
      <c r="E121" s="59"/>
      <c r="F121" s="59"/>
      <c r="G121" s="59"/>
      <c r="H121" s="59"/>
      <c r="I121" s="59"/>
      <c r="J121" s="59"/>
      <c r="K121" s="144"/>
      <c r="L121" s="96"/>
      <c r="M121" s="97"/>
      <c r="N121" s="98"/>
      <c r="O121" s="62"/>
      <c r="P121" s="63">
        <f>B121</f>
        <v>129</v>
      </c>
      <c r="Q121" s="64"/>
      <c r="R121" s="62"/>
      <c r="T121" s="104"/>
    </row>
    <row r="122" spans="1:20" ht="15.75" customHeight="1" x14ac:dyDescent="0.25">
      <c r="A122" s="58">
        <v>1601</v>
      </c>
      <c r="B122" s="59"/>
      <c r="C122" s="59">
        <v>100</v>
      </c>
      <c r="D122" s="59"/>
      <c r="E122" s="59"/>
      <c r="F122" s="59"/>
      <c r="G122" s="59"/>
      <c r="H122" s="59"/>
      <c r="I122" s="59"/>
      <c r="J122" s="59"/>
      <c r="K122" s="144"/>
      <c r="L122" s="101"/>
      <c r="M122" s="102"/>
      <c r="N122" s="103"/>
      <c r="O122" s="67">
        <f>IF(C122=0,"",C122/B121)</f>
        <v>0.77519379844961245</v>
      </c>
      <c r="P122" s="68">
        <v>100</v>
      </c>
      <c r="Q122" s="69">
        <f t="shared" ref="Q122:Q129" si="10">IF(P122=0,"",P122/P121)</f>
        <v>0.77519379844961245</v>
      </c>
      <c r="R122" s="69">
        <f t="shared" ref="R122:R129" si="11">IF(P122=0,"",100%-Q122)</f>
        <v>0.22480620155038755</v>
      </c>
      <c r="T122" s="104"/>
    </row>
    <row r="123" spans="1:20" ht="15.75" customHeight="1" x14ac:dyDescent="0.25">
      <c r="A123" s="58">
        <v>1602</v>
      </c>
      <c r="B123" s="59"/>
      <c r="C123" s="59"/>
      <c r="D123" s="59">
        <v>90</v>
      </c>
      <c r="E123" s="59"/>
      <c r="F123" s="59"/>
      <c r="G123" s="59"/>
      <c r="H123" s="59"/>
      <c r="I123" s="59"/>
      <c r="J123" s="59"/>
      <c r="K123" s="144"/>
      <c r="L123" s="101"/>
      <c r="M123" s="102"/>
      <c r="N123" s="103"/>
      <c r="O123" s="67">
        <f>IF(D123=0,"",D123/C122)</f>
        <v>0.9</v>
      </c>
      <c r="P123" s="68">
        <v>90</v>
      </c>
      <c r="Q123" s="69">
        <f t="shared" si="10"/>
        <v>0.9</v>
      </c>
      <c r="R123" s="69">
        <f t="shared" si="11"/>
        <v>9.9999999999999978E-2</v>
      </c>
      <c r="T123" s="70"/>
    </row>
    <row r="124" spans="1:20" ht="15.75" customHeight="1" x14ac:dyDescent="0.25">
      <c r="A124" s="58">
        <v>1701</v>
      </c>
      <c r="B124" s="59"/>
      <c r="C124" s="59"/>
      <c r="D124" s="59"/>
      <c r="E124" s="59">
        <v>69</v>
      </c>
      <c r="F124" s="59"/>
      <c r="G124" s="59"/>
      <c r="H124" s="59"/>
      <c r="I124" s="59"/>
      <c r="J124" s="59"/>
      <c r="K124" s="144"/>
      <c r="L124" s="101"/>
      <c r="M124" s="102"/>
      <c r="N124" s="103"/>
      <c r="O124" s="67">
        <f>IF(E124=0,"",E124/D123)</f>
        <v>0.76666666666666672</v>
      </c>
      <c r="P124" s="68">
        <v>86</v>
      </c>
      <c r="Q124" s="69">
        <f t="shared" si="10"/>
        <v>0.9555555555555556</v>
      </c>
      <c r="R124" s="69">
        <f t="shared" si="11"/>
        <v>4.4444444444444398E-2</v>
      </c>
      <c r="T124" s="104"/>
    </row>
    <row r="125" spans="1:20" ht="15.75" customHeight="1" x14ac:dyDescent="0.25">
      <c r="A125" s="58">
        <v>1702</v>
      </c>
      <c r="B125" s="59"/>
      <c r="C125" s="59"/>
      <c r="D125" s="59"/>
      <c r="E125" s="59"/>
      <c r="F125" s="59">
        <v>61</v>
      </c>
      <c r="G125" s="59"/>
      <c r="H125" s="59"/>
      <c r="I125" s="59"/>
      <c r="J125" s="59"/>
      <c r="K125" s="144"/>
      <c r="L125" s="101"/>
      <c r="M125" s="102"/>
      <c r="N125" s="103"/>
      <c r="O125" s="67">
        <f>IF(F125=0,"",F125/E124)</f>
        <v>0.88405797101449279</v>
      </c>
      <c r="P125" s="68">
        <v>82</v>
      </c>
      <c r="Q125" s="69">
        <f t="shared" si="10"/>
        <v>0.95348837209302328</v>
      </c>
      <c r="R125" s="69">
        <f t="shared" si="11"/>
        <v>4.6511627906976716E-2</v>
      </c>
      <c r="T125" s="104"/>
    </row>
    <row r="126" spans="1:20" ht="15.75" customHeight="1" x14ac:dyDescent="0.25">
      <c r="A126" s="58">
        <v>1801</v>
      </c>
      <c r="B126" s="59"/>
      <c r="C126" s="59"/>
      <c r="D126" s="59"/>
      <c r="E126" s="59"/>
      <c r="F126" s="59"/>
      <c r="G126" s="59">
        <v>56</v>
      </c>
      <c r="H126" s="59"/>
      <c r="I126" s="59"/>
      <c r="J126" s="59"/>
      <c r="K126" s="144"/>
      <c r="L126" s="101"/>
      <c r="M126" s="102"/>
      <c r="N126" s="103"/>
      <c r="O126" s="67">
        <f>IF(G126=0,"",G126/F125)</f>
        <v>0.91803278688524592</v>
      </c>
      <c r="P126" s="68">
        <v>78</v>
      </c>
      <c r="Q126" s="69">
        <f t="shared" si="10"/>
        <v>0.95121951219512191</v>
      </c>
      <c r="R126" s="69">
        <f t="shared" si="11"/>
        <v>4.8780487804878092E-2</v>
      </c>
      <c r="T126" s="104"/>
    </row>
    <row r="127" spans="1:20" ht="15.75" customHeight="1" x14ac:dyDescent="0.25">
      <c r="A127" s="58">
        <v>1802</v>
      </c>
      <c r="B127" s="59"/>
      <c r="C127" s="59"/>
      <c r="D127" s="59"/>
      <c r="E127" s="59"/>
      <c r="F127" s="59"/>
      <c r="G127" s="59"/>
      <c r="H127" s="59">
        <v>53</v>
      </c>
      <c r="I127" s="59"/>
      <c r="J127" s="59"/>
      <c r="K127" s="144"/>
      <c r="L127" s="101"/>
      <c r="M127" s="102"/>
      <c r="N127" s="103"/>
      <c r="O127" s="67">
        <f>IF(H127=0,"",H127/G126)</f>
        <v>0.9464285714285714</v>
      </c>
      <c r="P127" s="68">
        <v>74</v>
      </c>
      <c r="Q127" s="69">
        <f t="shared" si="10"/>
        <v>0.94871794871794868</v>
      </c>
      <c r="R127" s="69">
        <f t="shared" si="11"/>
        <v>5.1282051282051322E-2</v>
      </c>
      <c r="T127" s="104"/>
    </row>
    <row r="128" spans="1:20" ht="15.75" customHeight="1" x14ac:dyDescent="0.25">
      <c r="A128" s="58">
        <v>1901</v>
      </c>
      <c r="B128" s="59"/>
      <c r="C128" s="59"/>
      <c r="D128" s="59"/>
      <c r="E128" s="59"/>
      <c r="F128" s="59"/>
      <c r="G128" s="59"/>
      <c r="H128" s="59"/>
      <c r="I128" s="59">
        <v>53</v>
      </c>
      <c r="J128" s="59"/>
      <c r="K128" s="144"/>
      <c r="L128" s="101"/>
      <c r="M128" s="102"/>
      <c r="N128" s="103"/>
      <c r="O128" s="67">
        <f>IF(I128=0,"",I128/H127)</f>
        <v>1</v>
      </c>
      <c r="P128" s="68">
        <v>70</v>
      </c>
      <c r="Q128" s="69">
        <f t="shared" si="10"/>
        <v>0.94594594594594594</v>
      </c>
      <c r="R128" s="69">
        <f t="shared" si="11"/>
        <v>5.4054054054054057E-2</v>
      </c>
      <c r="T128" s="104"/>
    </row>
    <row r="129" spans="1:20" ht="15.75" customHeight="1" x14ac:dyDescent="0.25">
      <c r="A129" s="58">
        <v>1902</v>
      </c>
      <c r="B129" s="59"/>
      <c r="C129" s="59"/>
      <c r="D129" s="59"/>
      <c r="E129" s="59"/>
      <c r="F129" s="59"/>
      <c r="G129" s="59"/>
      <c r="H129" s="59"/>
      <c r="I129" s="59"/>
      <c r="J129" s="59">
        <v>47</v>
      </c>
      <c r="K129" s="144">
        <v>36</v>
      </c>
      <c r="L129" s="101"/>
      <c r="M129" s="102"/>
      <c r="N129" s="103"/>
      <c r="O129" s="71">
        <f>IF(J129=0,"",J129/I128)</f>
        <v>0.8867924528301887</v>
      </c>
      <c r="P129" s="68">
        <v>69</v>
      </c>
      <c r="Q129" s="72">
        <f t="shared" si="10"/>
        <v>0.98571428571428577</v>
      </c>
      <c r="R129" s="72">
        <f t="shared" si="11"/>
        <v>1.4285714285714235E-2</v>
      </c>
      <c r="T129" s="104"/>
    </row>
    <row r="130" spans="1:20" ht="15.75" customHeight="1" x14ac:dyDescent="0.25">
      <c r="A130" s="58">
        <v>2001</v>
      </c>
      <c r="B130" s="59"/>
      <c r="C130" s="59"/>
      <c r="D130" s="59"/>
      <c r="E130" s="59"/>
      <c r="F130" s="59"/>
      <c r="G130" s="59"/>
      <c r="H130" s="59"/>
      <c r="I130" s="59"/>
      <c r="J130" s="59">
        <v>20</v>
      </c>
      <c r="K130" s="144">
        <v>17</v>
      </c>
      <c r="L130" s="101"/>
      <c r="M130" s="102"/>
      <c r="N130" s="104"/>
      <c r="O130" s="105"/>
      <c r="P130" s="68">
        <v>26</v>
      </c>
      <c r="Q130" s="106"/>
      <c r="R130" s="107"/>
      <c r="T130" s="104"/>
    </row>
    <row r="131" spans="1:20" ht="15.75" customHeight="1" x14ac:dyDescent="0.25">
      <c r="A131" s="58">
        <v>2002</v>
      </c>
      <c r="B131" s="59"/>
      <c r="C131" s="59"/>
      <c r="D131" s="59"/>
      <c r="E131" s="59"/>
      <c r="F131" s="59"/>
      <c r="G131" s="59"/>
      <c r="H131" s="59"/>
      <c r="I131" s="59"/>
      <c r="J131" s="59">
        <v>3</v>
      </c>
      <c r="K131" s="144">
        <v>3</v>
      </c>
      <c r="L131" s="101"/>
      <c r="M131" s="102"/>
      <c r="N131" s="104"/>
      <c r="O131" s="108"/>
      <c r="P131" s="109">
        <v>7</v>
      </c>
      <c r="Q131" s="110"/>
      <c r="R131" s="108"/>
      <c r="T131" s="104"/>
    </row>
    <row r="132" spans="1:20" ht="15.75" customHeight="1" x14ac:dyDescent="0.25">
      <c r="A132" s="58">
        <v>2101</v>
      </c>
      <c r="B132" s="59"/>
      <c r="C132" s="59"/>
      <c r="D132" s="59"/>
      <c r="E132" s="59"/>
      <c r="F132" s="59"/>
      <c r="G132" s="59"/>
      <c r="H132" s="59"/>
      <c r="I132" s="59"/>
      <c r="J132" s="59">
        <v>3</v>
      </c>
      <c r="K132" s="144">
        <v>3</v>
      </c>
      <c r="L132" s="101"/>
      <c r="M132" s="102"/>
      <c r="N132" s="104"/>
      <c r="O132" s="108"/>
      <c r="P132" s="109">
        <v>3</v>
      </c>
      <c r="Q132" s="110"/>
      <c r="R132" s="108"/>
      <c r="T132" s="104"/>
    </row>
    <row r="133" spans="1:20" ht="15.75" customHeight="1" x14ac:dyDescent="0.25">
      <c r="A133" s="58">
        <v>2102</v>
      </c>
      <c r="B133" s="59"/>
      <c r="C133" s="59"/>
      <c r="D133" s="59"/>
      <c r="E133" s="59"/>
      <c r="F133" s="59"/>
      <c r="G133" s="59"/>
      <c r="H133" s="59"/>
      <c r="I133" s="59"/>
      <c r="J133" s="59">
        <v>1</v>
      </c>
      <c r="K133" s="144"/>
      <c r="L133" s="101"/>
      <c r="M133" s="102"/>
      <c r="N133" s="104"/>
      <c r="O133" s="108"/>
      <c r="P133" s="109">
        <v>1</v>
      </c>
      <c r="Q133" s="110"/>
      <c r="R133" s="108"/>
      <c r="T133" s="104"/>
    </row>
    <row r="134" spans="1:20" ht="15.75" customHeight="1" x14ac:dyDescent="0.25">
      <c r="A134" s="58">
        <v>2201</v>
      </c>
      <c r="B134" s="59"/>
      <c r="C134" s="59"/>
      <c r="D134" s="59"/>
      <c r="E134" s="59"/>
      <c r="F134" s="59"/>
      <c r="G134" s="59"/>
      <c r="H134" s="59"/>
      <c r="I134" s="59"/>
      <c r="J134" s="59"/>
      <c r="K134" s="144"/>
      <c r="L134" s="101"/>
      <c r="M134" s="102"/>
      <c r="N134" s="104"/>
      <c r="O134" s="102"/>
      <c r="P134" s="104"/>
      <c r="Q134" s="146"/>
      <c r="R134" s="108"/>
      <c r="T134" s="104"/>
    </row>
    <row r="135" spans="1:20" ht="15.75" customHeight="1" x14ac:dyDescent="0.25">
      <c r="A135" s="58">
        <v>2202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144"/>
      <c r="L135" s="101"/>
      <c r="M135" s="102"/>
      <c r="N135" s="104"/>
      <c r="O135" s="191" t="s">
        <v>83</v>
      </c>
      <c r="P135" s="82">
        <v>37</v>
      </c>
      <c r="Q135" s="83">
        <f>K138</f>
        <v>59</v>
      </c>
      <c r="R135" s="193" t="s">
        <v>11</v>
      </c>
      <c r="T135" s="104"/>
    </row>
    <row r="136" spans="1:20" ht="15.75" customHeight="1" x14ac:dyDescent="0.25">
      <c r="A136" s="58">
        <v>2301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144"/>
      <c r="L136" s="101"/>
      <c r="M136" s="102"/>
      <c r="N136" s="104"/>
      <c r="O136" s="192" t="s">
        <v>85</v>
      </c>
      <c r="P136" s="86">
        <f>IF(P135/B121=0,"",P135/B121)</f>
        <v>0.2868217054263566</v>
      </c>
      <c r="Q136" s="87">
        <f>IF(P135/Q135=0,"",P135/Q135)</f>
        <v>0.6271186440677966</v>
      </c>
      <c r="R136" s="194" t="s">
        <v>86</v>
      </c>
      <c r="T136" s="104"/>
    </row>
    <row r="137" spans="1:20" ht="15.75" customHeight="1" x14ac:dyDescent="0.25">
      <c r="A137" s="58">
        <v>2302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144"/>
      <c r="L137" s="147"/>
      <c r="M137" s="148"/>
      <c r="N137" s="149"/>
      <c r="O137" s="90"/>
      <c r="P137" s="91"/>
      <c r="Q137" s="91"/>
      <c r="R137" s="113"/>
      <c r="T137" s="104"/>
    </row>
    <row r="138" spans="1:20" ht="18" customHeight="1" x14ac:dyDescent="0.25">
      <c r="A138" s="28"/>
      <c r="B138" s="280" t="s">
        <v>111</v>
      </c>
      <c r="C138" s="280"/>
      <c r="D138" s="280"/>
      <c r="E138" s="280"/>
      <c r="F138" s="280"/>
      <c r="G138" s="280"/>
      <c r="H138" s="280"/>
      <c r="I138" s="280"/>
      <c r="J138" s="280"/>
      <c r="K138" s="93">
        <f>SUM(K121:K134)</f>
        <v>59</v>
      </c>
      <c r="L138" s="94">
        <f>IF(K129=0,"",K129/B121)</f>
        <v>0.27906976744186046</v>
      </c>
      <c r="M138" s="94">
        <f>IF(K138=0,"",K138/B121)</f>
        <v>0.4573643410852713</v>
      </c>
      <c r="N138" s="94">
        <f>IF(K129=0,"",M138-L138)</f>
        <v>0.17829457364341084</v>
      </c>
      <c r="O138" s="3"/>
      <c r="P138" s="29"/>
      <c r="Q138" s="22"/>
      <c r="R138" s="3"/>
      <c r="T138" s="104"/>
    </row>
    <row r="139" spans="1:20" ht="14.25" customHeight="1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184"/>
      <c r="L139" s="3"/>
      <c r="M139" s="3"/>
      <c r="N139" s="29"/>
      <c r="O139" s="3"/>
      <c r="P139" s="29"/>
      <c r="Q139" s="29"/>
      <c r="R139" s="29"/>
      <c r="T139" s="104"/>
    </row>
    <row r="140" spans="1:20" ht="14.25" customHeight="1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184"/>
      <c r="L140" s="3"/>
      <c r="M140" s="3"/>
      <c r="N140" s="29"/>
      <c r="O140" s="3"/>
      <c r="P140" s="29"/>
      <c r="Q140" s="29"/>
      <c r="R140" s="29"/>
      <c r="T140" s="104"/>
    </row>
    <row r="141" spans="1:20" ht="26.25" customHeight="1" x14ac:dyDescent="0.4">
      <c r="A141" s="2"/>
      <c r="B141" s="270" t="s">
        <v>99</v>
      </c>
      <c r="C141" s="271"/>
      <c r="D141" s="271"/>
      <c r="E141" s="271"/>
      <c r="F141" s="271"/>
      <c r="G141" s="271"/>
      <c r="H141" s="271"/>
      <c r="I141" s="271"/>
      <c r="J141" s="271"/>
      <c r="K141" s="179" t="s">
        <v>98</v>
      </c>
      <c r="L141" s="57"/>
      <c r="M141" s="57"/>
      <c r="N141" s="29"/>
      <c r="O141" s="3"/>
      <c r="P141" s="29"/>
      <c r="Q141" s="29"/>
      <c r="R141" s="29"/>
    </row>
    <row r="142" spans="1:20" ht="20.25" customHeight="1" x14ac:dyDescent="0.2">
      <c r="A142" s="272" t="s">
        <v>10</v>
      </c>
      <c r="B142" s="273" t="s">
        <v>100</v>
      </c>
      <c r="C142" s="274"/>
      <c r="D142" s="274"/>
      <c r="E142" s="274"/>
      <c r="F142" s="274"/>
      <c r="G142" s="274"/>
      <c r="H142" s="274"/>
      <c r="I142" s="274"/>
      <c r="J142" s="275"/>
      <c r="K142" s="276" t="s">
        <v>11</v>
      </c>
      <c r="L142" s="269" t="s">
        <v>3</v>
      </c>
      <c r="M142" s="269" t="s">
        <v>4</v>
      </c>
      <c r="N142" s="278" t="s">
        <v>5</v>
      </c>
      <c r="O142" s="269" t="s">
        <v>6</v>
      </c>
      <c r="P142" s="267" t="s">
        <v>7</v>
      </c>
      <c r="Q142" s="267" t="s">
        <v>8</v>
      </c>
      <c r="R142" s="269" t="s">
        <v>101</v>
      </c>
      <c r="T142" s="104"/>
    </row>
    <row r="143" spans="1:20" ht="15.75" customHeight="1" x14ac:dyDescent="0.25">
      <c r="A143" s="268"/>
      <c r="B143" s="58" t="s">
        <v>102</v>
      </c>
      <c r="C143" s="58" t="s">
        <v>103</v>
      </c>
      <c r="D143" s="58" t="s">
        <v>104</v>
      </c>
      <c r="E143" s="58" t="s">
        <v>105</v>
      </c>
      <c r="F143" s="58" t="s">
        <v>106</v>
      </c>
      <c r="G143" s="58" t="s">
        <v>107</v>
      </c>
      <c r="H143" s="58" t="s">
        <v>108</v>
      </c>
      <c r="I143" s="58" t="s">
        <v>109</v>
      </c>
      <c r="J143" s="58" t="s">
        <v>110</v>
      </c>
      <c r="K143" s="277"/>
      <c r="L143" s="268"/>
      <c r="M143" s="268"/>
      <c r="N143" s="268"/>
      <c r="O143" s="268"/>
      <c r="P143" s="268"/>
      <c r="Q143" s="268"/>
      <c r="R143" s="268"/>
      <c r="T143" s="104"/>
    </row>
    <row r="144" spans="1:20" ht="15.75" customHeight="1" x14ac:dyDescent="0.25">
      <c r="A144" s="58">
        <v>1601</v>
      </c>
      <c r="B144" s="59">
        <v>85</v>
      </c>
      <c r="C144" s="59"/>
      <c r="D144" s="59"/>
      <c r="E144" s="59"/>
      <c r="F144" s="59"/>
      <c r="G144" s="59"/>
      <c r="H144" s="59"/>
      <c r="I144" s="59"/>
      <c r="J144" s="59"/>
      <c r="K144" s="144"/>
      <c r="L144" s="96"/>
      <c r="M144" s="97"/>
      <c r="N144" s="98"/>
      <c r="O144" s="62"/>
      <c r="P144" s="63">
        <f>B144</f>
        <v>85</v>
      </c>
      <c r="Q144" s="64"/>
      <c r="R144" s="62"/>
      <c r="T144" s="104"/>
    </row>
    <row r="145" spans="1:20" ht="15.75" customHeight="1" x14ac:dyDescent="0.25">
      <c r="A145" s="58">
        <v>1602</v>
      </c>
      <c r="B145" s="59"/>
      <c r="C145" s="59">
        <v>57</v>
      </c>
      <c r="D145" s="59"/>
      <c r="E145" s="59"/>
      <c r="F145" s="59"/>
      <c r="G145" s="59"/>
      <c r="H145" s="59"/>
      <c r="I145" s="59"/>
      <c r="J145" s="59"/>
      <c r="K145" s="144"/>
      <c r="L145" s="101"/>
      <c r="M145" s="102"/>
      <c r="N145" s="103"/>
      <c r="O145" s="67">
        <f>IF(C145=0,"",C145/B144)</f>
        <v>0.6705882352941176</v>
      </c>
      <c r="P145" s="68">
        <v>57</v>
      </c>
      <c r="Q145" s="69">
        <f t="shared" ref="Q145:Q152" si="12">IF(P145=0,"",P145/P144)</f>
        <v>0.6705882352941176</v>
      </c>
      <c r="R145" s="69">
        <f t="shared" ref="R145:R152" si="13">IF(P145=0,"",100%-Q145)</f>
        <v>0.3294117647058824</v>
      </c>
      <c r="T145" s="104"/>
    </row>
    <row r="146" spans="1:20" ht="15.75" customHeight="1" x14ac:dyDescent="0.25">
      <c r="A146" s="58">
        <v>1701</v>
      </c>
      <c r="B146" s="59"/>
      <c r="C146" s="59"/>
      <c r="D146" s="59">
        <v>42</v>
      </c>
      <c r="E146" s="59"/>
      <c r="F146" s="59"/>
      <c r="G146" s="59"/>
      <c r="H146" s="59"/>
      <c r="I146" s="59"/>
      <c r="J146" s="59"/>
      <c r="K146" s="144"/>
      <c r="L146" s="101"/>
      <c r="M146" s="102"/>
      <c r="N146" s="103"/>
      <c r="O146" s="67">
        <f>IF(D146=0,"",D146/C145)</f>
        <v>0.73684210526315785</v>
      </c>
      <c r="P146" s="68">
        <v>54</v>
      </c>
      <c r="Q146" s="69">
        <f t="shared" si="12"/>
        <v>0.94736842105263153</v>
      </c>
      <c r="R146" s="69">
        <f t="shared" si="13"/>
        <v>5.2631578947368474E-2</v>
      </c>
      <c r="T146" s="70"/>
    </row>
    <row r="147" spans="1:20" ht="15.75" customHeight="1" x14ac:dyDescent="0.25">
      <c r="A147" s="58">
        <v>1702</v>
      </c>
      <c r="B147" s="59"/>
      <c r="C147" s="59"/>
      <c r="D147" s="59"/>
      <c r="E147" s="59">
        <v>32</v>
      </c>
      <c r="F147" s="59"/>
      <c r="G147" s="59"/>
      <c r="H147" s="59"/>
      <c r="I147" s="59"/>
      <c r="J147" s="59"/>
      <c r="K147" s="144"/>
      <c r="L147" s="101"/>
      <c r="M147" s="102"/>
      <c r="N147" s="103"/>
      <c r="O147" s="67">
        <f>IF(E147=0,"",E147/D146)</f>
        <v>0.76190476190476186</v>
      </c>
      <c r="P147" s="68">
        <v>41</v>
      </c>
      <c r="Q147" s="69">
        <f t="shared" si="12"/>
        <v>0.7592592592592593</v>
      </c>
      <c r="R147" s="69">
        <f t="shared" si="13"/>
        <v>0.2407407407407407</v>
      </c>
      <c r="T147" s="104"/>
    </row>
    <row r="148" spans="1:20" ht="15.75" customHeight="1" x14ac:dyDescent="0.25">
      <c r="A148" s="58">
        <v>1801</v>
      </c>
      <c r="B148" s="59"/>
      <c r="C148" s="59"/>
      <c r="D148" s="59"/>
      <c r="E148" s="59"/>
      <c r="F148" s="59">
        <v>25</v>
      </c>
      <c r="G148" s="59"/>
      <c r="H148" s="59"/>
      <c r="I148" s="59"/>
      <c r="J148" s="59"/>
      <c r="K148" s="144"/>
      <c r="L148" s="101"/>
      <c r="M148" s="102"/>
      <c r="N148" s="103"/>
      <c r="O148" s="67">
        <f>IF(F148=0,"",F148/E147)</f>
        <v>0.78125</v>
      </c>
      <c r="P148" s="68">
        <v>38</v>
      </c>
      <c r="Q148" s="69">
        <f t="shared" si="12"/>
        <v>0.92682926829268297</v>
      </c>
      <c r="R148" s="69">
        <f t="shared" si="13"/>
        <v>7.3170731707317027E-2</v>
      </c>
      <c r="T148" s="104"/>
    </row>
    <row r="149" spans="1:20" ht="15.75" customHeight="1" x14ac:dyDescent="0.25">
      <c r="A149" s="58">
        <v>1802</v>
      </c>
      <c r="B149" s="59"/>
      <c r="C149" s="59"/>
      <c r="D149" s="59"/>
      <c r="E149" s="59"/>
      <c r="F149" s="59"/>
      <c r="G149" s="59">
        <v>24</v>
      </c>
      <c r="H149" s="59"/>
      <c r="I149" s="59"/>
      <c r="J149" s="59"/>
      <c r="K149" s="144"/>
      <c r="L149" s="101"/>
      <c r="M149" s="102"/>
      <c r="N149" s="103"/>
      <c r="O149" s="67">
        <f>IF(G149=0,"",G149/F148)</f>
        <v>0.96</v>
      </c>
      <c r="P149" s="68">
        <v>34</v>
      </c>
      <c r="Q149" s="69">
        <f t="shared" si="12"/>
        <v>0.89473684210526316</v>
      </c>
      <c r="R149" s="69">
        <f t="shared" si="13"/>
        <v>0.10526315789473684</v>
      </c>
      <c r="T149" s="104"/>
    </row>
    <row r="150" spans="1:20" ht="15.75" customHeight="1" x14ac:dyDescent="0.25">
      <c r="A150" s="58">
        <v>1901</v>
      </c>
      <c r="B150" s="59"/>
      <c r="C150" s="59"/>
      <c r="D150" s="59"/>
      <c r="E150" s="59"/>
      <c r="F150" s="59"/>
      <c r="G150" s="59"/>
      <c r="H150" s="59">
        <v>24</v>
      </c>
      <c r="I150" s="59"/>
      <c r="J150" s="59"/>
      <c r="K150" s="144"/>
      <c r="L150" s="101"/>
      <c r="M150" s="102"/>
      <c r="N150" s="103"/>
      <c r="O150" s="67">
        <f>IF(H150=0,"",H150/G149)</f>
        <v>1</v>
      </c>
      <c r="P150" s="68">
        <v>32</v>
      </c>
      <c r="Q150" s="69">
        <f t="shared" si="12"/>
        <v>0.94117647058823528</v>
      </c>
      <c r="R150" s="69">
        <f t="shared" si="13"/>
        <v>5.8823529411764719E-2</v>
      </c>
      <c r="T150" s="104"/>
    </row>
    <row r="151" spans="1:20" ht="15.75" customHeight="1" x14ac:dyDescent="0.25">
      <c r="A151" s="58">
        <v>1902</v>
      </c>
      <c r="B151" s="59"/>
      <c r="C151" s="59"/>
      <c r="D151" s="59"/>
      <c r="E151" s="59"/>
      <c r="F151" s="59"/>
      <c r="G151" s="59"/>
      <c r="H151" s="59"/>
      <c r="I151" s="59">
        <v>23</v>
      </c>
      <c r="J151" s="59"/>
      <c r="K151" s="144"/>
      <c r="L151" s="101"/>
      <c r="M151" s="102"/>
      <c r="N151" s="103"/>
      <c r="O151" s="67">
        <f>IF(I151=0,"",I151/H150)</f>
        <v>0.95833333333333337</v>
      </c>
      <c r="P151" s="68">
        <v>32</v>
      </c>
      <c r="Q151" s="69">
        <f t="shared" si="12"/>
        <v>1</v>
      </c>
      <c r="R151" s="69">
        <f t="shared" si="13"/>
        <v>0</v>
      </c>
      <c r="T151" s="104"/>
    </row>
    <row r="152" spans="1:20" ht="15.75" customHeight="1" x14ac:dyDescent="0.25">
      <c r="A152" s="58">
        <v>2001</v>
      </c>
      <c r="B152" s="59"/>
      <c r="C152" s="59"/>
      <c r="D152" s="59"/>
      <c r="E152" s="59"/>
      <c r="F152" s="59"/>
      <c r="G152" s="59"/>
      <c r="H152" s="59"/>
      <c r="I152" s="59"/>
      <c r="J152" s="59">
        <v>20</v>
      </c>
      <c r="K152" s="144">
        <v>20</v>
      </c>
      <c r="L152" s="101"/>
      <c r="M152" s="102"/>
      <c r="N152" s="103"/>
      <c r="O152" s="71">
        <f>IF(J152=0,"",J152/I151)</f>
        <v>0.86956521739130432</v>
      </c>
      <c r="P152" s="68">
        <v>31</v>
      </c>
      <c r="Q152" s="72">
        <f t="shared" si="12"/>
        <v>0.96875</v>
      </c>
      <c r="R152" s="72">
        <f t="shared" si="13"/>
        <v>3.125E-2</v>
      </c>
    </row>
    <row r="153" spans="1:20" ht="15.75" customHeight="1" x14ac:dyDescent="0.25">
      <c r="A153" s="58">
        <v>2002</v>
      </c>
      <c r="B153" s="59"/>
      <c r="C153" s="59"/>
      <c r="D153" s="59"/>
      <c r="E153" s="59"/>
      <c r="F153" s="59"/>
      <c r="G153" s="59"/>
      <c r="H153" s="59"/>
      <c r="I153" s="59"/>
      <c r="J153" s="59">
        <v>10</v>
      </c>
      <c r="K153" s="144">
        <v>7</v>
      </c>
      <c r="L153" s="101"/>
      <c r="M153" s="102"/>
      <c r="N153" s="104"/>
      <c r="O153" s="105"/>
      <c r="P153" s="68">
        <v>12</v>
      </c>
      <c r="Q153" s="106"/>
      <c r="R153" s="107"/>
    </row>
    <row r="154" spans="1:20" ht="15.75" customHeight="1" x14ac:dyDescent="0.25">
      <c r="A154" s="58">
        <v>2101</v>
      </c>
      <c r="B154" s="59"/>
      <c r="C154" s="59"/>
      <c r="D154" s="59"/>
      <c r="E154" s="59"/>
      <c r="F154" s="59"/>
      <c r="G154" s="59"/>
      <c r="H154" s="59"/>
      <c r="I154" s="59"/>
      <c r="J154" s="59">
        <v>4</v>
      </c>
      <c r="K154" s="144">
        <v>1</v>
      </c>
      <c r="L154" s="101"/>
      <c r="M154" s="102"/>
      <c r="N154" s="104"/>
      <c r="O154" s="108"/>
      <c r="P154" s="109">
        <v>4</v>
      </c>
      <c r="Q154" s="110"/>
      <c r="R154" s="108"/>
    </row>
    <row r="155" spans="1:20" ht="15.75" customHeight="1" x14ac:dyDescent="0.25">
      <c r="A155" s="58">
        <v>2102</v>
      </c>
      <c r="B155" s="59"/>
      <c r="C155" s="59"/>
      <c r="D155" s="59"/>
      <c r="E155" s="59"/>
      <c r="F155" s="59"/>
      <c r="G155" s="59"/>
      <c r="H155" s="59"/>
      <c r="I155" s="59"/>
      <c r="J155" s="59">
        <v>1</v>
      </c>
      <c r="K155" s="144">
        <v>1</v>
      </c>
      <c r="L155" s="101"/>
      <c r="M155" s="102"/>
      <c r="N155" s="104"/>
      <c r="O155" s="108"/>
      <c r="P155" s="109">
        <v>2</v>
      </c>
      <c r="Q155" s="110"/>
      <c r="R155" s="108"/>
    </row>
    <row r="156" spans="1:20" ht="15.75" customHeight="1" x14ac:dyDescent="0.25">
      <c r="A156" s="58">
        <v>2201</v>
      </c>
      <c r="B156" s="59"/>
      <c r="C156" s="59"/>
      <c r="D156" s="59"/>
      <c r="E156" s="59"/>
      <c r="F156" s="59"/>
      <c r="G156" s="59"/>
      <c r="H156" s="59"/>
      <c r="I156" s="59"/>
      <c r="J156" s="59">
        <v>1</v>
      </c>
      <c r="K156" s="144"/>
      <c r="L156" s="101"/>
      <c r="M156" s="102"/>
      <c r="N156" s="104"/>
      <c r="O156" s="108"/>
      <c r="P156" s="196">
        <v>1</v>
      </c>
      <c r="Q156" s="110"/>
      <c r="R156" s="108"/>
    </row>
    <row r="157" spans="1:20" ht="15.75" customHeight="1" x14ac:dyDescent="0.25">
      <c r="A157" s="58">
        <v>2202</v>
      </c>
      <c r="B157" s="59"/>
      <c r="C157" s="59"/>
      <c r="D157" s="59"/>
      <c r="E157" s="59"/>
      <c r="F157" s="59"/>
      <c r="G157" s="59"/>
      <c r="H157" s="59"/>
      <c r="I157" s="59"/>
      <c r="J157" s="59">
        <v>1</v>
      </c>
      <c r="K157" s="144"/>
      <c r="L157" s="101"/>
      <c r="M157" s="102"/>
      <c r="N157" s="104"/>
      <c r="O157" s="102"/>
      <c r="P157" s="198">
        <v>1</v>
      </c>
      <c r="Q157" s="146"/>
      <c r="R157" s="108"/>
    </row>
    <row r="158" spans="1:20" ht="15.75" customHeight="1" x14ac:dyDescent="0.25">
      <c r="A158" s="58">
        <v>2301</v>
      </c>
      <c r="B158" s="59"/>
      <c r="C158" s="59"/>
      <c r="D158" s="59"/>
      <c r="E158" s="59"/>
      <c r="F158" s="59"/>
      <c r="G158" s="59"/>
      <c r="H158" s="59"/>
      <c r="I158" s="59"/>
      <c r="J158" s="59">
        <v>1</v>
      </c>
      <c r="K158" s="144">
        <v>1</v>
      </c>
      <c r="L158" s="101"/>
      <c r="M158" s="102"/>
      <c r="N158" s="104"/>
      <c r="O158" s="191" t="s">
        <v>83</v>
      </c>
      <c r="P158" s="197">
        <v>15</v>
      </c>
      <c r="Q158" s="83">
        <f>K161</f>
        <v>30</v>
      </c>
      <c r="R158" s="193" t="s">
        <v>11</v>
      </c>
    </row>
    <row r="159" spans="1:20" ht="15.75" customHeight="1" x14ac:dyDescent="0.25">
      <c r="A159" s="58">
        <v>2302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101"/>
      <c r="M159" s="102"/>
      <c r="N159" s="104"/>
      <c r="O159" s="192" t="s">
        <v>85</v>
      </c>
      <c r="P159" s="86">
        <f>IF(P158/B144=0,"",P158/B144)</f>
        <v>0.17647058823529413</v>
      </c>
      <c r="Q159" s="87">
        <f>IF(P158/Q158=0,"",P158/Q158)</f>
        <v>0.5</v>
      </c>
      <c r="R159" s="194" t="s">
        <v>86</v>
      </c>
    </row>
    <row r="160" spans="1:20" ht="15.75" customHeight="1" x14ac:dyDescent="0.25">
      <c r="A160" s="58">
        <v>2401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147"/>
      <c r="M160" s="148"/>
      <c r="N160" s="149"/>
      <c r="O160" s="90"/>
      <c r="P160" s="91"/>
      <c r="Q160" s="91"/>
      <c r="R160" s="113"/>
    </row>
    <row r="161" spans="1:20" ht="18" customHeight="1" x14ac:dyDescent="0.25">
      <c r="A161" s="28"/>
      <c r="B161" s="280" t="s">
        <v>111</v>
      </c>
      <c r="C161" s="280"/>
      <c r="D161" s="280"/>
      <c r="E161" s="280"/>
      <c r="F161" s="280"/>
      <c r="G161" s="280"/>
      <c r="H161" s="280"/>
      <c r="I161" s="280"/>
      <c r="J161" s="280"/>
      <c r="K161" s="93">
        <f>SUM(K144:K158)</f>
        <v>30</v>
      </c>
      <c r="L161" s="94">
        <f>IF(K152=0,"",K152/B144)</f>
        <v>0.23529411764705882</v>
      </c>
      <c r="M161" s="94">
        <f>IF(K161=0,"",K161/B144)</f>
        <v>0.35294117647058826</v>
      </c>
      <c r="N161" s="94">
        <f>IF(K152=0,"",M161-L161)</f>
        <v>0.11764705882352944</v>
      </c>
      <c r="O161" s="3"/>
      <c r="P161" s="29"/>
      <c r="Q161" s="22"/>
      <c r="R161" s="3"/>
    </row>
    <row r="162" spans="1:20" ht="12.75" customHeight="1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184"/>
      <c r="L162" s="3"/>
      <c r="M162" s="3"/>
      <c r="N162" s="29"/>
      <c r="O162" s="3"/>
      <c r="P162" s="29"/>
      <c r="Q162" s="29"/>
      <c r="R162" s="29"/>
    </row>
    <row r="163" spans="1:20" ht="12.75" customHeight="1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184"/>
      <c r="L163" s="3"/>
      <c r="M163" s="3"/>
      <c r="N163" s="29"/>
      <c r="O163" s="3"/>
      <c r="P163" s="29"/>
      <c r="Q163" s="29"/>
      <c r="R163" s="29"/>
    </row>
    <row r="164" spans="1:20" ht="26.25" customHeight="1" x14ac:dyDescent="0.4">
      <c r="A164" s="2"/>
      <c r="B164" s="270" t="s">
        <v>99</v>
      </c>
      <c r="C164" s="271"/>
      <c r="D164" s="271"/>
      <c r="E164" s="271"/>
      <c r="F164" s="271"/>
      <c r="G164" s="271"/>
      <c r="H164" s="271"/>
      <c r="I164" s="271"/>
      <c r="J164" s="271"/>
      <c r="K164" s="179" t="s">
        <v>112</v>
      </c>
      <c r="L164" s="57"/>
      <c r="M164" s="57"/>
      <c r="N164" s="29"/>
      <c r="O164" s="3"/>
      <c r="P164" s="29"/>
      <c r="Q164" s="29"/>
      <c r="R164" s="29"/>
    </row>
    <row r="165" spans="1:20" ht="20.25" customHeight="1" x14ac:dyDescent="0.2">
      <c r="A165" s="272" t="s">
        <v>10</v>
      </c>
      <c r="B165" s="273" t="s">
        <v>100</v>
      </c>
      <c r="C165" s="274"/>
      <c r="D165" s="274"/>
      <c r="E165" s="274"/>
      <c r="F165" s="274"/>
      <c r="G165" s="274"/>
      <c r="H165" s="274"/>
      <c r="I165" s="274"/>
      <c r="J165" s="275"/>
      <c r="K165" s="276" t="s">
        <v>11</v>
      </c>
      <c r="L165" s="269" t="s">
        <v>3</v>
      </c>
      <c r="M165" s="269" t="s">
        <v>4</v>
      </c>
      <c r="N165" s="278" t="s">
        <v>5</v>
      </c>
      <c r="O165" s="269" t="s">
        <v>6</v>
      </c>
      <c r="P165" s="267" t="s">
        <v>7</v>
      </c>
      <c r="Q165" s="267" t="s">
        <v>8</v>
      </c>
      <c r="R165" s="269" t="s">
        <v>101</v>
      </c>
    </row>
    <row r="166" spans="1:20" ht="15.75" customHeight="1" x14ac:dyDescent="0.25">
      <c r="A166" s="268"/>
      <c r="B166" s="58" t="s">
        <v>102</v>
      </c>
      <c r="C166" s="58" t="s">
        <v>103</v>
      </c>
      <c r="D166" s="58" t="s">
        <v>104</v>
      </c>
      <c r="E166" s="58" t="s">
        <v>105</v>
      </c>
      <c r="F166" s="58" t="s">
        <v>106</v>
      </c>
      <c r="G166" s="58" t="s">
        <v>107</v>
      </c>
      <c r="H166" s="58" t="s">
        <v>108</v>
      </c>
      <c r="I166" s="58" t="s">
        <v>109</v>
      </c>
      <c r="J166" s="58" t="s">
        <v>110</v>
      </c>
      <c r="K166" s="277"/>
      <c r="L166" s="268"/>
      <c r="M166" s="268"/>
      <c r="N166" s="268"/>
      <c r="O166" s="268"/>
      <c r="P166" s="268"/>
      <c r="Q166" s="268"/>
      <c r="R166" s="268"/>
    </row>
    <row r="167" spans="1:20" ht="15.75" customHeight="1" x14ac:dyDescent="0.25">
      <c r="A167" s="58">
        <v>1602</v>
      </c>
      <c r="B167" s="59">
        <v>143</v>
      </c>
      <c r="C167" s="59"/>
      <c r="D167" s="59"/>
      <c r="E167" s="59"/>
      <c r="F167" s="59"/>
      <c r="G167" s="59"/>
      <c r="H167" s="59"/>
      <c r="I167" s="59"/>
      <c r="J167" s="59"/>
      <c r="K167" s="144"/>
      <c r="L167" s="96"/>
      <c r="M167" s="97"/>
      <c r="N167" s="98"/>
      <c r="O167" s="62"/>
      <c r="P167" s="63">
        <f>B167</f>
        <v>143</v>
      </c>
      <c r="Q167" s="64"/>
      <c r="R167" s="62"/>
    </row>
    <row r="168" spans="1:20" ht="15.75" customHeight="1" x14ac:dyDescent="0.25">
      <c r="A168" s="58">
        <v>1701</v>
      </c>
      <c r="B168" s="59"/>
      <c r="C168" s="59">
        <v>96</v>
      </c>
      <c r="D168" s="59"/>
      <c r="E168" s="59"/>
      <c r="F168" s="59"/>
      <c r="G168" s="59"/>
      <c r="H168" s="59"/>
      <c r="I168" s="59"/>
      <c r="J168" s="59"/>
      <c r="K168" s="144"/>
      <c r="L168" s="101"/>
      <c r="M168" s="102"/>
      <c r="N168" s="103"/>
      <c r="O168" s="67">
        <f>IF(C168=0,"",C168/B167)</f>
        <v>0.67132867132867136</v>
      </c>
      <c r="P168" s="68">
        <v>96</v>
      </c>
      <c r="Q168" s="69">
        <f t="shared" ref="Q168:Q175" si="14">IF(P168=0,"",P168/P167)</f>
        <v>0.67132867132867136</v>
      </c>
      <c r="R168" s="69">
        <f t="shared" ref="R168:R175" si="15">IF(P168=0,"",100%-Q168)</f>
        <v>0.32867132867132864</v>
      </c>
    </row>
    <row r="169" spans="1:20" ht="15.75" customHeight="1" x14ac:dyDescent="0.25">
      <c r="A169" s="58">
        <v>1702</v>
      </c>
      <c r="B169" s="59"/>
      <c r="C169" s="59"/>
      <c r="D169" s="59">
        <v>79</v>
      </c>
      <c r="E169" s="59"/>
      <c r="F169" s="59"/>
      <c r="G169" s="59"/>
      <c r="H169" s="59"/>
      <c r="I169" s="59"/>
      <c r="J169" s="59"/>
      <c r="K169" s="144"/>
      <c r="L169" s="101"/>
      <c r="M169" s="102"/>
      <c r="N169" s="103"/>
      <c r="O169" s="67">
        <f>IF(D169=0,"",D169/C168)</f>
        <v>0.82291666666666663</v>
      </c>
      <c r="P169" s="68">
        <v>83</v>
      </c>
      <c r="Q169" s="69">
        <f t="shared" si="14"/>
        <v>0.86458333333333337</v>
      </c>
      <c r="R169" s="69">
        <f t="shared" si="15"/>
        <v>0.13541666666666663</v>
      </c>
      <c r="T169" s="70"/>
    </row>
    <row r="170" spans="1:20" ht="15.75" customHeight="1" x14ac:dyDescent="0.25">
      <c r="A170" s="58">
        <v>1801</v>
      </c>
      <c r="B170" s="59"/>
      <c r="C170" s="59"/>
      <c r="D170" s="59"/>
      <c r="E170" s="59">
        <v>63</v>
      </c>
      <c r="F170" s="59"/>
      <c r="G170" s="59"/>
      <c r="H170" s="59"/>
      <c r="I170" s="59"/>
      <c r="J170" s="59"/>
      <c r="K170" s="144"/>
      <c r="L170" s="101"/>
      <c r="M170" s="102"/>
      <c r="N170" s="103"/>
      <c r="O170" s="67">
        <f>IF(E170=0,"",E170/D169)</f>
        <v>0.79746835443037978</v>
      </c>
      <c r="P170" s="68">
        <v>77</v>
      </c>
      <c r="Q170" s="69">
        <f t="shared" si="14"/>
        <v>0.92771084337349397</v>
      </c>
      <c r="R170" s="69">
        <f t="shared" si="15"/>
        <v>7.2289156626506035E-2</v>
      </c>
      <c r="T170" s="104"/>
    </row>
    <row r="171" spans="1:20" ht="15.75" customHeight="1" x14ac:dyDescent="0.25">
      <c r="A171" s="58">
        <v>1802</v>
      </c>
      <c r="B171" s="59"/>
      <c r="C171" s="59"/>
      <c r="D171" s="59"/>
      <c r="E171" s="59"/>
      <c r="F171" s="59">
        <v>62</v>
      </c>
      <c r="G171" s="59"/>
      <c r="H171" s="59"/>
      <c r="I171" s="59"/>
      <c r="J171" s="59"/>
      <c r="K171" s="144"/>
      <c r="L171" s="101"/>
      <c r="M171" s="102"/>
      <c r="N171" s="103"/>
      <c r="O171" s="67">
        <f>IF(F171=0,"",F171/E170)</f>
        <v>0.98412698412698407</v>
      </c>
      <c r="P171" s="68">
        <v>73</v>
      </c>
      <c r="Q171" s="69">
        <f t="shared" si="14"/>
        <v>0.94805194805194803</v>
      </c>
      <c r="R171" s="69">
        <f t="shared" si="15"/>
        <v>5.1948051948051965E-2</v>
      </c>
      <c r="T171" s="104"/>
    </row>
    <row r="172" spans="1:20" ht="15.75" customHeight="1" x14ac:dyDescent="0.25">
      <c r="A172" s="58">
        <v>1901</v>
      </c>
      <c r="B172" s="59"/>
      <c r="C172" s="59"/>
      <c r="D172" s="59"/>
      <c r="E172" s="59"/>
      <c r="F172" s="59"/>
      <c r="G172" s="59">
        <v>61</v>
      </c>
      <c r="H172" s="59"/>
      <c r="I172" s="59"/>
      <c r="J172" s="59"/>
      <c r="K172" s="144"/>
      <c r="L172" s="101"/>
      <c r="M172" s="102"/>
      <c r="N172" s="103"/>
      <c r="O172" s="67">
        <f>IF(G172=0,"",G172/F171)</f>
        <v>0.9838709677419355</v>
      </c>
      <c r="P172" s="68">
        <v>71</v>
      </c>
      <c r="Q172" s="69">
        <f t="shared" si="14"/>
        <v>0.9726027397260274</v>
      </c>
      <c r="R172" s="69">
        <f t="shared" si="15"/>
        <v>2.7397260273972601E-2</v>
      </c>
      <c r="T172" s="104"/>
    </row>
    <row r="173" spans="1:20" ht="15.75" customHeight="1" x14ac:dyDescent="0.25">
      <c r="A173" s="58">
        <v>1902</v>
      </c>
      <c r="B173" s="59"/>
      <c r="C173" s="59"/>
      <c r="D173" s="59"/>
      <c r="E173" s="59"/>
      <c r="F173" s="59"/>
      <c r="G173" s="59"/>
      <c r="H173" s="59">
        <v>60</v>
      </c>
      <c r="I173" s="59"/>
      <c r="J173" s="59"/>
      <c r="K173" s="144"/>
      <c r="L173" s="101"/>
      <c r="M173" s="102"/>
      <c r="N173" s="103"/>
      <c r="O173" s="67">
        <f>IF(H173=0,"",H173/G172)</f>
        <v>0.98360655737704916</v>
      </c>
      <c r="P173" s="68">
        <v>70</v>
      </c>
      <c r="Q173" s="69">
        <f t="shared" si="14"/>
        <v>0.9859154929577465</v>
      </c>
      <c r="R173" s="69">
        <f t="shared" si="15"/>
        <v>1.4084507042253502E-2</v>
      </c>
      <c r="T173" s="104"/>
    </row>
    <row r="174" spans="1:20" ht="15.75" customHeight="1" x14ac:dyDescent="0.25">
      <c r="A174" s="58">
        <v>2001</v>
      </c>
      <c r="B174" s="59"/>
      <c r="C174" s="59"/>
      <c r="D174" s="59"/>
      <c r="E174" s="59"/>
      <c r="F174" s="59"/>
      <c r="G174" s="59"/>
      <c r="H174" s="59"/>
      <c r="I174" s="59">
        <v>60</v>
      </c>
      <c r="J174" s="59"/>
      <c r="K174" s="144"/>
      <c r="L174" s="101"/>
      <c r="M174" s="102"/>
      <c r="N174" s="103"/>
      <c r="O174" s="67">
        <f>IF(I174=0,"",I174/H173)</f>
        <v>1</v>
      </c>
      <c r="P174" s="68">
        <v>69</v>
      </c>
      <c r="Q174" s="69">
        <f t="shared" si="14"/>
        <v>0.98571428571428577</v>
      </c>
      <c r="R174" s="69">
        <f t="shared" si="15"/>
        <v>1.4285714285714235E-2</v>
      </c>
      <c r="T174" s="104"/>
    </row>
    <row r="175" spans="1:20" ht="15.75" customHeight="1" x14ac:dyDescent="0.25">
      <c r="A175" s="58">
        <v>2002</v>
      </c>
      <c r="B175" s="59"/>
      <c r="C175" s="59"/>
      <c r="D175" s="59"/>
      <c r="E175" s="59"/>
      <c r="F175" s="59"/>
      <c r="G175" s="59"/>
      <c r="H175" s="59"/>
      <c r="I175" s="59"/>
      <c r="J175" s="59">
        <v>58</v>
      </c>
      <c r="K175" s="144">
        <v>51</v>
      </c>
      <c r="L175" s="101"/>
      <c r="M175" s="102"/>
      <c r="N175" s="103"/>
      <c r="O175" s="71">
        <f>IF(J175=0,"",J175/I174)</f>
        <v>0.96666666666666667</v>
      </c>
      <c r="P175" s="68">
        <v>68</v>
      </c>
      <c r="Q175" s="72">
        <f t="shared" si="14"/>
        <v>0.98550724637681164</v>
      </c>
      <c r="R175" s="72">
        <f t="shared" si="15"/>
        <v>1.4492753623188359E-2</v>
      </c>
      <c r="T175" s="104"/>
    </row>
    <row r="176" spans="1:20" ht="15.75" customHeight="1" x14ac:dyDescent="0.25">
      <c r="A176" s="58">
        <v>2101</v>
      </c>
      <c r="B176" s="59"/>
      <c r="C176" s="59"/>
      <c r="D176" s="59"/>
      <c r="E176" s="59"/>
      <c r="F176" s="59"/>
      <c r="G176" s="59"/>
      <c r="H176" s="59"/>
      <c r="I176" s="59"/>
      <c r="J176" s="59">
        <v>13</v>
      </c>
      <c r="K176" s="144">
        <v>10</v>
      </c>
      <c r="L176" s="101"/>
      <c r="M176" s="102"/>
      <c r="N176" s="104"/>
      <c r="O176" s="105"/>
      <c r="P176" s="68">
        <v>15</v>
      </c>
      <c r="Q176" s="106"/>
      <c r="R176" s="107"/>
      <c r="T176" s="104"/>
    </row>
    <row r="177" spans="1:20" ht="15.75" customHeight="1" x14ac:dyDescent="0.25">
      <c r="A177" s="58">
        <v>2102</v>
      </c>
      <c r="B177" s="59"/>
      <c r="C177" s="59"/>
      <c r="D177" s="59"/>
      <c r="E177" s="59"/>
      <c r="F177" s="59"/>
      <c r="G177" s="59"/>
      <c r="H177" s="59"/>
      <c r="I177" s="59"/>
      <c r="J177" s="59">
        <v>4</v>
      </c>
      <c r="K177" s="144">
        <v>1</v>
      </c>
      <c r="L177" s="101"/>
      <c r="M177" s="102"/>
      <c r="N177" s="104"/>
      <c r="O177" s="108"/>
      <c r="P177" s="109">
        <v>5</v>
      </c>
      <c r="Q177" s="110"/>
      <c r="R177" s="108"/>
      <c r="T177" s="104"/>
    </row>
    <row r="178" spans="1:20" ht="15.75" customHeight="1" x14ac:dyDescent="0.25">
      <c r="A178" s="58">
        <v>2201</v>
      </c>
      <c r="B178" s="59"/>
      <c r="C178" s="59"/>
      <c r="D178" s="59"/>
      <c r="E178" s="59"/>
      <c r="F178" s="59"/>
      <c r="G178" s="59"/>
      <c r="H178" s="59"/>
      <c r="I178" s="59"/>
      <c r="J178" s="59">
        <v>4</v>
      </c>
      <c r="K178" s="144">
        <v>2</v>
      </c>
      <c r="L178" s="101"/>
      <c r="M178" s="102"/>
      <c r="N178" s="104"/>
      <c r="O178" s="108"/>
      <c r="P178" s="109">
        <v>4</v>
      </c>
      <c r="Q178" s="110"/>
      <c r="R178" s="108"/>
      <c r="T178" s="104"/>
    </row>
    <row r="179" spans="1:20" ht="15.75" customHeight="1" x14ac:dyDescent="0.25">
      <c r="A179" s="58">
        <v>2202</v>
      </c>
      <c r="B179" s="59"/>
      <c r="C179" s="59"/>
      <c r="D179" s="59"/>
      <c r="E179" s="59"/>
      <c r="F179" s="59"/>
      <c r="G179" s="59"/>
      <c r="H179" s="59"/>
      <c r="I179" s="59"/>
      <c r="J179" s="59">
        <v>2</v>
      </c>
      <c r="K179" s="144">
        <v>1</v>
      </c>
      <c r="L179" s="101"/>
      <c r="M179" s="102"/>
      <c r="N179" s="104"/>
      <c r="O179" s="108"/>
      <c r="P179" s="196">
        <v>2</v>
      </c>
      <c r="Q179" s="110"/>
      <c r="R179" s="108"/>
      <c r="T179" s="104"/>
    </row>
    <row r="180" spans="1:20" ht="15.75" customHeight="1" x14ac:dyDescent="0.25">
      <c r="A180" s="58">
        <v>2301</v>
      </c>
      <c r="B180" s="59"/>
      <c r="C180" s="59"/>
      <c r="D180" s="59"/>
      <c r="E180" s="59"/>
      <c r="F180" s="59"/>
      <c r="G180" s="59"/>
      <c r="H180" s="59"/>
      <c r="I180" s="59"/>
      <c r="J180" s="59">
        <v>1</v>
      </c>
      <c r="K180" s="144"/>
      <c r="L180" s="101"/>
      <c r="M180" s="102"/>
      <c r="N180" s="104"/>
      <c r="O180" s="102"/>
      <c r="P180" s="198">
        <v>1</v>
      </c>
      <c r="Q180" s="146"/>
      <c r="R180" s="108"/>
      <c r="T180" s="104"/>
    </row>
    <row r="181" spans="1:20" ht="15.75" customHeight="1" x14ac:dyDescent="0.25">
      <c r="A181" s="58">
        <v>2302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144"/>
      <c r="L181" s="101"/>
      <c r="M181" s="102"/>
      <c r="N181" s="104"/>
      <c r="O181" s="191" t="s">
        <v>83</v>
      </c>
      <c r="P181" s="197">
        <v>54</v>
      </c>
      <c r="Q181" s="83">
        <f>K184</f>
        <v>65</v>
      </c>
      <c r="R181" s="193" t="s">
        <v>11</v>
      </c>
      <c r="T181" s="104"/>
    </row>
    <row r="182" spans="1:20" ht="15.75" customHeight="1" x14ac:dyDescent="0.25">
      <c r="A182" s="58">
        <v>2401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144"/>
      <c r="L182" s="101"/>
      <c r="M182" s="102"/>
      <c r="N182" s="104"/>
      <c r="O182" s="192" t="s">
        <v>85</v>
      </c>
      <c r="P182" s="86">
        <f>IF(P181/B167=0,"",P181/B167)</f>
        <v>0.3776223776223776</v>
      </c>
      <c r="Q182" s="87">
        <f>IF(P181/Q181=0,"",P181/Q181)</f>
        <v>0.83076923076923082</v>
      </c>
      <c r="R182" s="194" t="s">
        <v>86</v>
      </c>
      <c r="T182" s="104"/>
    </row>
    <row r="183" spans="1:20" ht="15.75" customHeight="1" x14ac:dyDescent="0.25">
      <c r="A183" s="58">
        <v>2402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144"/>
      <c r="L183" s="147"/>
      <c r="M183" s="148"/>
      <c r="N183" s="149"/>
      <c r="O183" s="90"/>
      <c r="P183" s="91"/>
      <c r="Q183" s="91"/>
      <c r="R183" s="113"/>
      <c r="T183" s="104"/>
    </row>
    <row r="184" spans="1:20" ht="18" customHeight="1" x14ac:dyDescent="0.25">
      <c r="A184" s="28"/>
      <c r="B184" s="280" t="s">
        <v>111</v>
      </c>
      <c r="C184" s="280"/>
      <c r="D184" s="280"/>
      <c r="E184" s="280"/>
      <c r="F184" s="280"/>
      <c r="G184" s="280"/>
      <c r="H184" s="280"/>
      <c r="I184" s="280"/>
      <c r="J184" s="280"/>
      <c r="K184" s="93">
        <f>SUM(K167:K180)</f>
        <v>65</v>
      </c>
      <c r="L184" s="94">
        <f>IF(K175=0,"",K175/B167)</f>
        <v>0.35664335664335667</v>
      </c>
      <c r="M184" s="94">
        <f>IF(K184=0,"",K184/B167)</f>
        <v>0.45454545454545453</v>
      </c>
      <c r="N184" s="94">
        <f>IF(K175=0,"",M184-L184)</f>
        <v>9.7902097902097862E-2</v>
      </c>
      <c r="O184" s="3"/>
      <c r="P184" s="29"/>
      <c r="Q184" s="22"/>
      <c r="R184" s="3"/>
      <c r="T184" s="104"/>
    </row>
    <row r="185" spans="1:20" ht="14.25" customHeight="1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184"/>
      <c r="L185" s="29"/>
      <c r="M185" s="29"/>
      <c r="N185" s="29"/>
      <c r="O185" s="29"/>
      <c r="P185" s="29"/>
      <c r="Q185" s="29"/>
      <c r="R185" s="29"/>
      <c r="T185" s="104"/>
    </row>
    <row r="186" spans="1:20" ht="14.25" customHeight="1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184"/>
      <c r="L186" s="29"/>
      <c r="M186" s="29"/>
      <c r="N186" s="29"/>
      <c r="O186" s="29"/>
      <c r="P186" s="29"/>
      <c r="Q186" s="29"/>
      <c r="R186" s="29"/>
      <c r="T186" s="104"/>
    </row>
    <row r="187" spans="1:20" ht="26.25" customHeight="1" x14ac:dyDescent="0.4">
      <c r="A187" s="2"/>
      <c r="B187" s="270" t="s">
        <v>99</v>
      </c>
      <c r="C187" s="271"/>
      <c r="D187" s="271"/>
      <c r="E187" s="271"/>
      <c r="F187" s="271"/>
      <c r="G187" s="271"/>
      <c r="H187" s="271"/>
      <c r="I187" s="271"/>
      <c r="J187" s="271"/>
      <c r="K187" s="179" t="s">
        <v>113</v>
      </c>
      <c r="L187" s="57"/>
      <c r="M187" s="57"/>
      <c r="N187" s="29"/>
      <c r="O187" s="3"/>
      <c r="P187" s="29"/>
      <c r="Q187" s="29"/>
      <c r="R187" s="29"/>
    </row>
    <row r="188" spans="1:20" ht="20.25" customHeight="1" x14ac:dyDescent="0.2">
      <c r="A188" s="272" t="s">
        <v>10</v>
      </c>
      <c r="B188" s="273" t="s">
        <v>100</v>
      </c>
      <c r="C188" s="274"/>
      <c r="D188" s="274"/>
      <c r="E188" s="274"/>
      <c r="F188" s="274"/>
      <c r="G188" s="274"/>
      <c r="H188" s="274"/>
      <c r="I188" s="274"/>
      <c r="J188" s="275"/>
      <c r="K188" s="276" t="s">
        <v>11</v>
      </c>
      <c r="L188" s="269" t="s">
        <v>3</v>
      </c>
      <c r="M188" s="269" t="s">
        <v>4</v>
      </c>
      <c r="N188" s="278" t="s">
        <v>5</v>
      </c>
      <c r="O188" s="269" t="s">
        <v>6</v>
      </c>
      <c r="P188" s="267" t="s">
        <v>7</v>
      </c>
      <c r="Q188" s="267" t="s">
        <v>8</v>
      </c>
      <c r="R188" s="269" t="s">
        <v>101</v>
      </c>
      <c r="T188" s="104"/>
    </row>
    <row r="189" spans="1:20" ht="15.75" customHeight="1" x14ac:dyDescent="0.25">
      <c r="A189" s="268"/>
      <c r="B189" s="58" t="s">
        <v>102</v>
      </c>
      <c r="C189" s="58" t="s">
        <v>103</v>
      </c>
      <c r="D189" s="58" t="s">
        <v>104</v>
      </c>
      <c r="E189" s="58" t="s">
        <v>105</v>
      </c>
      <c r="F189" s="58" t="s">
        <v>106</v>
      </c>
      <c r="G189" s="58" t="s">
        <v>107</v>
      </c>
      <c r="H189" s="58" t="s">
        <v>108</v>
      </c>
      <c r="I189" s="58" t="s">
        <v>109</v>
      </c>
      <c r="J189" s="58" t="s">
        <v>110</v>
      </c>
      <c r="K189" s="277"/>
      <c r="L189" s="268"/>
      <c r="M189" s="268"/>
      <c r="N189" s="268"/>
      <c r="O189" s="268"/>
      <c r="P189" s="268"/>
      <c r="Q189" s="268"/>
      <c r="R189" s="268"/>
      <c r="T189" s="104"/>
    </row>
    <row r="190" spans="1:20" ht="15.75" customHeight="1" x14ac:dyDescent="0.25">
      <c r="A190" s="58">
        <v>1701</v>
      </c>
      <c r="B190" s="59">
        <v>79</v>
      </c>
      <c r="C190" s="59"/>
      <c r="D190" s="59"/>
      <c r="E190" s="59"/>
      <c r="F190" s="59"/>
      <c r="G190" s="59"/>
      <c r="H190" s="59"/>
      <c r="I190" s="59"/>
      <c r="J190" s="59"/>
      <c r="K190" s="144"/>
      <c r="L190" s="96"/>
      <c r="M190" s="97"/>
      <c r="N190" s="98"/>
      <c r="O190" s="99"/>
      <c r="P190" s="63">
        <f>B190</f>
        <v>79</v>
      </c>
      <c r="Q190" s="100"/>
      <c r="R190" s="99"/>
      <c r="T190" s="104"/>
    </row>
    <row r="191" spans="1:20" ht="15.75" customHeight="1" x14ac:dyDescent="0.25">
      <c r="A191" s="58">
        <v>1702</v>
      </c>
      <c r="B191" s="59"/>
      <c r="C191" s="59">
        <v>74</v>
      </c>
      <c r="D191" s="59"/>
      <c r="E191" s="59"/>
      <c r="F191" s="59"/>
      <c r="G191" s="59"/>
      <c r="H191" s="59"/>
      <c r="I191" s="59"/>
      <c r="J191" s="59"/>
      <c r="K191" s="144"/>
      <c r="L191" s="101"/>
      <c r="M191" s="102"/>
      <c r="N191" s="103"/>
      <c r="O191" s="67">
        <f>IF(C191=0,"",C191/B190)</f>
        <v>0.93670886075949367</v>
      </c>
      <c r="P191" s="68">
        <v>54</v>
      </c>
      <c r="Q191" s="69">
        <f t="shared" ref="Q191:Q198" si="16">IF(P191=0,"",P191/P190)</f>
        <v>0.68354430379746833</v>
      </c>
      <c r="R191" s="69">
        <f t="shared" ref="R191:R198" si="17">IF(P191=0,"",100%-Q191)</f>
        <v>0.31645569620253167</v>
      </c>
      <c r="T191" s="104"/>
    </row>
    <row r="192" spans="1:20" ht="15.75" customHeight="1" x14ac:dyDescent="0.25">
      <c r="A192" s="58">
        <v>1801</v>
      </c>
      <c r="B192" s="59"/>
      <c r="C192" s="59"/>
      <c r="D192" s="59">
        <v>43</v>
      </c>
      <c r="E192" s="59"/>
      <c r="F192" s="59"/>
      <c r="G192" s="59"/>
      <c r="H192" s="59"/>
      <c r="I192" s="59"/>
      <c r="J192" s="59"/>
      <c r="K192" s="144"/>
      <c r="L192" s="101"/>
      <c r="M192" s="102"/>
      <c r="N192" s="103"/>
      <c r="O192" s="67">
        <f>IF(D192=0,"",D192/C191)</f>
        <v>0.58108108108108103</v>
      </c>
      <c r="P192" s="68">
        <v>50</v>
      </c>
      <c r="Q192" s="69">
        <f t="shared" si="16"/>
        <v>0.92592592592592593</v>
      </c>
      <c r="R192" s="69">
        <f t="shared" si="17"/>
        <v>7.407407407407407E-2</v>
      </c>
      <c r="T192" s="70"/>
    </row>
    <row r="193" spans="1:20" ht="15.75" customHeight="1" x14ac:dyDescent="0.25">
      <c r="A193" s="58">
        <v>1802</v>
      </c>
      <c r="B193" s="59"/>
      <c r="C193" s="59"/>
      <c r="D193" s="59"/>
      <c r="E193" s="59">
        <v>34</v>
      </c>
      <c r="F193" s="59"/>
      <c r="G193" s="59"/>
      <c r="H193" s="59"/>
      <c r="I193" s="59"/>
      <c r="J193" s="59"/>
      <c r="K193" s="144"/>
      <c r="L193" s="101"/>
      <c r="M193" s="102"/>
      <c r="N193" s="103"/>
      <c r="O193" s="67">
        <f>IF(E193=0,"",E193/D192)</f>
        <v>0.79069767441860461</v>
      </c>
      <c r="P193" s="68">
        <v>44</v>
      </c>
      <c r="Q193" s="69">
        <f t="shared" si="16"/>
        <v>0.88</v>
      </c>
      <c r="R193" s="69">
        <f t="shared" si="17"/>
        <v>0.12</v>
      </c>
      <c r="T193" s="104"/>
    </row>
    <row r="194" spans="1:20" ht="15.75" customHeight="1" x14ac:dyDescent="0.25">
      <c r="A194" s="58">
        <v>1901</v>
      </c>
      <c r="B194" s="59"/>
      <c r="C194" s="59"/>
      <c r="D194" s="59"/>
      <c r="E194" s="59"/>
      <c r="F194" s="59">
        <v>30</v>
      </c>
      <c r="G194" s="59"/>
      <c r="H194" s="59"/>
      <c r="I194" s="59"/>
      <c r="J194" s="59"/>
      <c r="K194" s="144"/>
      <c r="L194" s="101"/>
      <c r="M194" s="102"/>
      <c r="N194" s="103"/>
      <c r="O194" s="67">
        <f>IF(F194=0,"",F194/E193)</f>
        <v>0.88235294117647056</v>
      </c>
      <c r="P194" s="68">
        <v>41</v>
      </c>
      <c r="Q194" s="69">
        <f t="shared" si="16"/>
        <v>0.93181818181818177</v>
      </c>
      <c r="R194" s="69">
        <f t="shared" si="17"/>
        <v>6.8181818181818232E-2</v>
      </c>
    </row>
    <row r="195" spans="1:20" ht="15.75" customHeight="1" x14ac:dyDescent="0.25">
      <c r="A195" s="58">
        <v>1902</v>
      </c>
      <c r="B195" s="59"/>
      <c r="C195" s="59"/>
      <c r="D195" s="59"/>
      <c r="E195" s="59"/>
      <c r="F195" s="59"/>
      <c r="G195" s="59">
        <v>29</v>
      </c>
      <c r="H195" s="59"/>
      <c r="I195" s="59"/>
      <c r="J195" s="59"/>
      <c r="K195" s="144"/>
      <c r="L195" s="101"/>
      <c r="M195" s="102"/>
      <c r="N195" s="103"/>
      <c r="O195" s="67">
        <f>IF(G195=0,"",G195/F194)</f>
        <v>0.96666666666666667</v>
      </c>
      <c r="P195" s="68">
        <v>39</v>
      </c>
      <c r="Q195" s="69">
        <f t="shared" si="16"/>
        <v>0.95121951219512191</v>
      </c>
      <c r="R195" s="69">
        <f t="shared" si="17"/>
        <v>4.8780487804878092E-2</v>
      </c>
    </row>
    <row r="196" spans="1:20" ht="15.75" customHeight="1" x14ac:dyDescent="0.25">
      <c r="A196" s="58">
        <v>2001</v>
      </c>
      <c r="B196" s="59"/>
      <c r="C196" s="59"/>
      <c r="D196" s="59"/>
      <c r="E196" s="59"/>
      <c r="F196" s="59"/>
      <c r="G196" s="59"/>
      <c r="H196" s="59">
        <v>27</v>
      </c>
      <c r="I196" s="59"/>
      <c r="J196" s="59"/>
      <c r="K196" s="144"/>
      <c r="L196" s="101"/>
      <c r="M196" s="102"/>
      <c r="N196" s="103"/>
      <c r="O196" s="67">
        <f>IF(H196=0,"",H196/G195)</f>
        <v>0.93103448275862066</v>
      </c>
      <c r="P196" s="68">
        <v>36</v>
      </c>
      <c r="Q196" s="69">
        <f t="shared" si="16"/>
        <v>0.92307692307692313</v>
      </c>
      <c r="R196" s="69">
        <f t="shared" si="17"/>
        <v>7.6923076923076872E-2</v>
      </c>
    </row>
    <row r="197" spans="1:20" ht="15.75" customHeight="1" x14ac:dyDescent="0.25">
      <c r="A197" s="58">
        <v>2002</v>
      </c>
      <c r="B197" s="59"/>
      <c r="C197" s="59"/>
      <c r="D197" s="59"/>
      <c r="E197" s="59"/>
      <c r="F197" s="59"/>
      <c r="G197" s="59"/>
      <c r="H197" s="59"/>
      <c r="I197" s="59">
        <v>27</v>
      </c>
      <c r="J197" s="59"/>
      <c r="K197" s="144"/>
      <c r="L197" s="101"/>
      <c r="M197" s="102"/>
      <c r="N197" s="103"/>
      <c r="O197" s="67">
        <f>IF(I197=0,"",I197/H196)</f>
        <v>1</v>
      </c>
      <c r="P197" s="68">
        <v>36</v>
      </c>
      <c r="Q197" s="69">
        <f t="shared" si="16"/>
        <v>1</v>
      </c>
      <c r="R197" s="69">
        <f t="shared" si="17"/>
        <v>0</v>
      </c>
    </row>
    <row r="198" spans="1:20" ht="15.75" customHeight="1" x14ac:dyDescent="0.25">
      <c r="A198" s="58">
        <v>2101</v>
      </c>
      <c r="B198" s="59"/>
      <c r="C198" s="59"/>
      <c r="D198" s="59"/>
      <c r="E198" s="59"/>
      <c r="F198" s="59"/>
      <c r="G198" s="59"/>
      <c r="H198" s="59"/>
      <c r="I198" s="59"/>
      <c r="J198" s="59">
        <v>24</v>
      </c>
      <c r="K198" s="144">
        <v>22</v>
      </c>
      <c r="L198" s="101"/>
      <c r="M198" s="102"/>
      <c r="N198" s="103"/>
      <c r="O198" s="71">
        <f>IF(J198=0,"",J198/I197)</f>
        <v>0.88888888888888884</v>
      </c>
      <c r="P198" s="68">
        <v>35</v>
      </c>
      <c r="Q198" s="72">
        <f t="shared" si="16"/>
        <v>0.97222222222222221</v>
      </c>
      <c r="R198" s="72">
        <f t="shared" si="17"/>
        <v>2.777777777777779E-2</v>
      </c>
    </row>
    <row r="199" spans="1:20" ht="15.75" customHeight="1" x14ac:dyDescent="0.25">
      <c r="A199" s="58">
        <v>2102</v>
      </c>
      <c r="B199" s="59"/>
      <c r="C199" s="59"/>
      <c r="D199" s="59"/>
      <c r="E199" s="59"/>
      <c r="F199" s="59"/>
      <c r="G199" s="59"/>
      <c r="H199" s="59"/>
      <c r="I199" s="59"/>
      <c r="J199" s="59">
        <v>11</v>
      </c>
      <c r="K199" s="144">
        <v>4</v>
      </c>
      <c r="L199" s="101"/>
      <c r="M199" s="102"/>
      <c r="N199" s="104"/>
      <c r="O199" s="129"/>
      <c r="P199" s="68">
        <v>12</v>
      </c>
      <c r="Q199" s="130"/>
      <c r="R199" s="131"/>
    </row>
    <row r="200" spans="1:20" ht="15.75" customHeight="1" x14ac:dyDescent="0.25">
      <c r="A200" s="58">
        <v>2201</v>
      </c>
      <c r="B200" s="59"/>
      <c r="C200" s="59"/>
      <c r="D200" s="59"/>
      <c r="E200" s="59"/>
      <c r="F200" s="59"/>
      <c r="G200" s="59"/>
      <c r="H200" s="59"/>
      <c r="I200" s="59"/>
      <c r="J200" s="59">
        <v>4</v>
      </c>
      <c r="K200" s="144">
        <v>4</v>
      </c>
      <c r="L200" s="101"/>
      <c r="M200" s="102"/>
      <c r="N200" s="104"/>
      <c r="O200" s="108"/>
      <c r="P200" s="109">
        <v>7</v>
      </c>
      <c r="Q200" s="110"/>
      <c r="R200" s="108"/>
    </row>
    <row r="201" spans="1:20" ht="15.75" customHeight="1" x14ac:dyDescent="0.25">
      <c r="A201" s="58">
        <v>2202</v>
      </c>
      <c r="B201" s="59"/>
      <c r="C201" s="59"/>
      <c r="D201" s="59"/>
      <c r="E201" s="59"/>
      <c r="F201" s="59"/>
      <c r="G201" s="59"/>
      <c r="H201" s="59"/>
      <c r="I201" s="59"/>
      <c r="J201" s="59">
        <v>2</v>
      </c>
      <c r="K201" s="144">
        <v>3</v>
      </c>
      <c r="L201" s="101"/>
      <c r="M201" s="102"/>
      <c r="N201" s="104"/>
      <c r="O201" s="108"/>
      <c r="P201" s="109">
        <v>3</v>
      </c>
      <c r="Q201" s="110"/>
      <c r="R201" s="108"/>
    </row>
    <row r="202" spans="1:20" ht="15.75" customHeight="1" x14ac:dyDescent="0.25">
      <c r="A202" s="58">
        <v>2301</v>
      </c>
      <c r="B202" s="59"/>
      <c r="C202" s="59"/>
      <c r="D202" s="59"/>
      <c r="E202" s="59"/>
      <c r="F202" s="59"/>
      <c r="G202" s="59"/>
      <c r="H202" s="59"/>
      <c r="I202" s="59"/>
      <c r="J202" s="59"/>
      <c r="K202" s="144"/>
      <c r="L202" s="101"/>
      <c r="M202" s="102"/>
      <c r="N202" s="104"/>
      <c r="O202" s="108"/>
      <c r="P202" s="109"/>
      <c r="Q202" s="110"/>
      <c r="R202" s="108"/>
    </row>
    <row r="203" spans="1:20" ht="15.75" customHeight="1" x14ac:dyDescent="0.25">
      <c r="A203" s="58">
        <v>2302</v>
      </c>
      <c r="B203" s="59"/>
      <c r="C203" s="59"/>
      <c r="D203" s="59"/>
      <c r="E203" s="59"/>
      <c r="F203" s="59"/>
      <c r="G203" s="59"/>
      <c r="H203" s="59"/>
      <c r="I203" s="59"/>
      <c r="J203" s="59"/>
      <c r="K203" s="144"/>
      <c r="L203" s="101"/>
      <c r="M203" s="102"/>
      <c r="N203" s="104"/>
      <c r="O203" s="102"/>
      <c r="P203" s="104"/>
      <c r="Q203" s="146"/>
      <c r="R203" s="108"/>
    </row>
    <row r="204" spans="1:20" ht="15.75" customHeight="1" x14ac:dyDescent="0.25">
      <c r="A204" s="58">
        <v>2401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144"/>
      <c r="L204" s="101"/>
      <c r="M204" s="102"/>
      <c r="N204" s="104"/>
      <c r="O204" s="191" t="s">
        <v>83</v>
      </c>
      <c r="P204" s="82">
        <v>17</v>
      </c>
      <c r="Q204" s="83">
        <f>K207</f>
        <v>33</v>
      </c>
      <c r="R204" s="193" t="s">
        <v>11</v>
      </c>
    </row>
    <row r="205" spans="1:20" ht="15.75" customHeight="1" x14ac:dyDescent="0.25">
      <c r="A205" s="58">
        <v>2402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144"/>
      <c r="L205" s="101"/>
      <c r="M205" s="102"/>
      <c r="N205" s="104"/>
      <c r="O205" s="192" t="s">
        <v>85</v>
      </c>
      <c r="P205" s="86">
        <f>IF(P204/B190=0,"",P204/B190)</f>
        <v>0.21518987341772153</v>
      </c>
      <c r="Q205" s="87">
        <f>IF(P204/Q204=0,"",P204/Q204)</f>
        <v>0.51515151515151514</v>
      </c>
      <c r="R205" s="194" t="s">
        <v>86</v>
      </c>
    </row>
    <row r="206" spans="1:20" ht="15.75" customHeight="1" x14ac:dyDescent="0.25">
      <c r="A206" s="58">
        <v>2501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144"/>
      <c r="L206" s="147"/>
      <c r="M206" s="148"/>
      <c r="N206" s="149"/>
      <c r="O206" s="90"/>
      <c r="P206" s="91"/>
      <c r="Q206" s="91"/>
      <c r="R206" s="113"/>
    </row>
    <row r="207" spans="1:20" ht="18" customHeight="1" x14ac:dyDescent="0.25">
      <c r="A207" s="28"/>
      <c r="B207" s="280" t="s">
        <v>111</v>
      </c>
      <c r="C207" s="280"/>
      <c r="D207" s="280"/>
      <c r="E207" s="280"/>
      <c r="F207" s="280"/>
      <c r="G207" s="280"/>
      <c r="H207" s="280"/>
      <c r="I207" s="280"/>
      <c r="J207" s="280"/>
      <c r="K207" s="93">
        <f>SUM(K190:K203)</f>
        <v>33</v>
      </c>
      <c r="L207" s="94">
        <f>IF(K198=0,"",K198/B190)</f>
        <v>0.27848101265822783</v>
      </c>
      <c r="M207" s="94">
        <f>IF(K207=0,"",K207/B190)</f>
        <v>0.41772151898734178</v>
      </c>
      <c r="N207" s="94">
        <f>IF(K198=0,"",M207-L207)</f>
        <v>0.13924050632911394</v>
      </c>
      <c r="O207" s="3"/>
      <c r="P207" s="29"/>
      <c r="Q207" s="22"/>
      <c r="R207" s="3"/>
    </row>
    <row r="208" spans="1:20" ht="12.75" customHeight="1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184"/>
      <c r="L208" s="3"/>
      <c r="M208" s="3"/>
      <c r="N208" s="29"/>
      <c r="O208" s="3"/>
      <c r="P208" s="29"/>
      <c r="Q208" s="29"/>
      <c r="R208" s="29"/>
    </row>
    <row r="209" spans="1:22" ht="12.75" customHeight="1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184"/>
      <c r="L209" s="3"/>
      <c r="M209" s="3"/>
      <c r="N209" s="29"/>
      <c r="O209" s="3"/>
      <c r="P209" s="29"/>
      <c r="Q209" s="29"/>
      <c r="R209" s="29"/>
    </row>
    <row r="210" spans="1:22" ht="26.25" customHeight="1" x14ac:dyDescent="0.4">
      <c r="A210" s="2"/>
      <c r="B210" s="270" t="s">
        <v>99</v>
      </c>
      <c r="C210" s="271"/>
      <c r="D210" s="271"/>
      <c r="E210" s="271"/>
      <c r="F210" s="271"/>
      <c r="G210" s="271"/>
      <c r="H210" s="271"/>
      <c r="I210" s="271"/>
      <c r="J210" s="271"/>
      <c r="K210" s="179" t="s">
        <v>114</v>
      </c>
      <c r="L210" s="57"/>
      <c r="M210" s="57"/>
      <c r="N210" s="29"/>
      <c r="O210" s="3"/>
      <c r="P210" s="29"/>
      <c r="Q210" s="29"/>
      <c r="R210" s="29"/>
      <c r="V210" s="165"/>
    </row>
    <row r="211" spans="1:22" ht="20.25" customHeight="1" x14ac:dyDescent="0.2">
      <c r="A211" s="272" t="s">
        <v>10</v>
      </c>
      <c r="B211" s="273" t="s">
        <v>100</v>
      </c>
      <c r="C211" s="274"/>
      <c r="D211" s="274"/>
      <c r="E211" s="274"/>
      <c r="F211" s="274"/>
      <c r="G211" s="274"/>
      <c r="H211" s="274"/>
      <c r="I211" s="274"/>
      <c r="J211" s="275"/>
      <c r="K211" s="276" t="s">
        <v>11</v>
      </c>
      <c r="L211" s="269" t="s">
        <v>3</v>
      </c>
      <c r="M211" s="269" t="s">
        <v>4</v>
      </c>
      <c r="N211" s="278" t="s">
        <v>5</v>
      </c>
      <c r="O211" s="269" t="s">
        <v>6</v>
      </c>
      <c r="P211" s="267" t="s">
        <v>7</v>
      </c>
      <c r="Q211" s="267" t="s">
        <v>8</v>
      </c>
      <c r="R211" s="269" t="s">
        <v>101</v>
      </c>
    </row>
    <row r="212" spans="1:22" ht="15.75" customHeight="1" x14ac:dyDescent="0.25">
      <c r="A212" s="268"/>
      <c r="B212" s="58" t="s">
        <v>102</v>
      </c>
      <c r="C212" s="58" t="s">
        <v>103</v>
      </c>
      <c r="D212" s="58" t="s">
        <v>104</v>
      </c>
      <c r="E212" s="58" t="s">
        <v>105</v>
      </c>
      <c r="F212" s="58" t="s">
        <v>106</v>
      </c>
      <c r="G212" s="58" t="s">
        <v>107</v>
      </c>
      <c r="H212" s="58" t="s">
        <v>108</v>
      </c>
      <c r="I212" s="58" t="s">
        <v>109</v>
      </c>
      <c r="J212" s="58" t="s">
        <v>110</v>
      </c>
      <c r="K212" s="277"/>
      <c r="L212" s="268"/>
      <c r="M212" s="268"/>
      <c r="N212" s="268"/>
      <c r="O212" s="268"/>
      <c r="P212" s="268"/>
      <c r="Q212" s="268"/>
      <c r="R212" s="268"/>
    </row>
    <row r="213" spans="1:22" ht="15.75" customHeight="1" x14ac:dyDescent="0.25">
      <c r="A213" s="58">
        <v>1702</v>
      </c>
      <c r="B213" s="59">
        <v>140</v>
      </c>
      <c r="C213" s="59"/>
      <c r="D213" s="59"/>
      <c r="E213" s="59"/>
      <c r="F213" s="59"/>
      <c r="G213" s="59"/>
      <c r="H213" s="59"/>
      <c r="I213" s="59"/>
      <c r="J213" s="59"/>
      <c r="K213" s="144"/>
      <c r="L213" s="96"/>
      <c r="M213" s="97"/>
      <c r="N213" s="98"/>
      <c r="O213" s="99"/>
      <c r="P213" s="63">
        <f>B213</f>
        <v>140</v>
      </c>
      <c r="Q213" s="100"/>
      <c r="R213" s="99"/>
    </row>
    <row r="214" spans="1:22" ht="15.75" customHeight="1" x14ac:dyDescent="0.25">
      <c r="A214" s="58">
        <v>1801</v>
      </c>
      <c r="B214" s="59"/>
      <c r="C214" s="59">
        <v>99</v>
      </c>
      <c r="D214" s="59"/>
      <c r="E214" s="59"/>
      <c r="F214" s="59"/>
      <c r="G214" s="59"/>
      <c r="H214" s="59"/>
      <c r="I214" s="59"/>
      <c r="J214" s="59"/>
      <c r="K214" s="144"/>
      <c r="L214" s="101"/>
      <c r="M214" s="102"/>
      <c r="N214" s="103"/>
      <c r="O214" s="67">
        <f>IF(C214=0,"",C214/B213)</f>
        <v>0.70714285714285718</v>
      </c>
      <c r="P214" s="68">
        <v>99</v>
      </c>
      <c r="Q214" s="69">
        <f t="shared" ref="Q214:Q221" si="18">IF(P214=0,"",P214/P213)</f>
        <v>0.70714285714285718</v>
      </c>
      <c r="R214" s="69">
        <f t="shared" ref="R214:R221" si="19">IF(P214=0,"",100%-Q214)</f>
        <v>0.29285714285714282</v>
      </c>
    </row>
    <row r="215" spans="1:22" ht="15.75" customHeight="1" x14ac:dyDescent="0.25">
      <c r="A215" s="58">
        <v>1802</v>
      </c>
      <c r="B215" s="59"/>
      <c r="C215" s="59"/>
      <c r="D215" s="59">
        <v>79</v>
      </c>
      <c r="E215" s="59"/>
      <c r="F215" s="59"/>
      <c r="G215" s="59"/>
      <c r="H215" s="59"/>
      <c r="I215" s="59"/>
      <c r="J215" s="59"/>
      <c r="K215" s="144"/>
      <c r="L215" s="101"/>
      <c r="M215" s="102"/>
      <c r="N215" s="103"/>
      <c r="O215" s="67">
        <f>IF(D215=0,"",D215/C214)</f>
        <v>0.79797979797979801</v>
      </c>
      <c r="P215" s="68">
        <v>86</v>
      </c>
      <c r="Q215" s="69">
        <f t="shared" si="18"/>
        <v>0.86868686868686873</v>
      </c>
      <c r="R215" s="69">
        <f t="shared" si="19"/>
        <v>0.13131313131313127</v>
      </c>
      <c r="S215" s="8">
        <f>P215/P213</f>
        <v>0.61428571428571432</v>
      </c>
    </row>
    <row r="216" spans="1:22" ht="15.75" customHeight="1" x14ac:dyDescent="0.25">
      <c r="A216" s="58">
        <v>1901</v>
      </c>
      <c r="B216" s="59"/>
      <c r="C216" s="59"/>
      <c r="D216" s="59"/>
      <c r="E216" s="59">
        <v>73</v>
      </c>
      <c r="F216" s="59"/>
      <c r="G216" s="59"/>
      <c r="H216" s="59"/>
      <c r="I216" s="59"/>
      <c r="J216" s="59"/>
      <c r="K216" s="144"/>
      <c r="L216" s="101"/>
      <c r="M216" s="102"/>
      <c r="N216" s="103"/>
      <c r="O216" s="67">
        <f>IF(E216=0,"",E216/D215)</f>
        <v>0.92405063291139244</v>
      </c>
      <c r="P216" s="68">
        <v>80</v>
      </c>
      <c r="Q216" s="69">
        <f t="shared" si="18"/>
        <v>0.93023255813953487</v>
      </c>
      <c r="R216" s="69">
        <f t="shared" si="19"/>
        <v>6.9767441860465129E-2</v>
      </c>
    </row>
    <row r="217" spans="1:22" ht="15.75" customHeight="1" x14ac:dyDescent="0.25">
      <c r="A217" s="58">
        <v>1902</v>
      </c>
      <c r="B217" s="59"/>
      <c r="C217" s="59"/>
      <c r="D217" s="59"/>
      <c r="E217" s="59"/>
      <c r="F217" s="59">
        <v>67</v>
      </c>
      <c r="G217" s="59"/>
      <c r="H217" s="59"/>
      <c r="I217" s="59"/>
      <c r="J217" s="59"/>
      <c r="K217" s="144"/>
      <c r="L217" s="101"/>
      <c r="M217" s="102"/>
      <c r="N217" s="103"/>
      <c r="O217" s="67">
        <f>IF(F217=0,"",F217/E216)</f>
        <v>0.9178082191780822</v>
      </c>
      <c r="P217" s="68">
        <v>78</v>
      </c>
      <c r="Q217" s="69">
        <f t="shared" si="18"/>
        <v>0.97499999999999998</v>
      </c>
      <c r="R217" s="69">
        <f t="shared" si="19"/>
        <v>2.5000000000000022E-2</v>
      </c>
    </row>
    <row r="218" spans="1:22" ht="15.75" customHeight="1" x14ac:dyDescent="0.25">
      <c r="A218" s="58">
        <v>2001</v>
      </c>
      <c r="B218" s="59"/>
      <c r="C218" s="59"/>
      <c r="D218" s="59"/>
      <c r="E218" s="59"/>
      <c r="F218" s="59"/>
      <c r="G218" s="59">
        <v>63</v>
      </c>
      <c r="H218" s="59"/>
      <c r="I218" s="59"/>
      <c r="J218" s="59"/>
      <c r="K218" s="144"/>
      <c r="L218" s="101"/>
      <c r="M218" s="102"/>
      <c r="N218" s="103"/>
      <c r="O218" s="67">
        <f>IF(G218=0,"",G218/F217)</f>
        <v>0.94029850746268662</v>
      </c>
      <c r="P218" s="68">
        <v>74</v>
      </c>
      <c r="Q218" s="69">
        <f t="shared" si="18"/>
        <v>0.94871794871794868</v>
      </c>
      <c r="R218" s="69">
        <f t="shared" si="19"/>
        <v>5.1282051282051322E-2</v>
      </c>
    </row>
    <row r="219" spans="1:22" ht="15.75" customHeight="1" x14ac:dyDescent="0.25">
      <c r="A219" s="58">
        <v>2002</v>
      </c>
      <c r="B219" s="59"/>
      <c r="C219" s="59"/>
      <c r="D219" s="59"/>
      <c r="E219" s="59"/>
      <c r="F219" s="59"/>
      <c r="G219" s="59"/>
      <c r="H219" s="59">
        <v>63</v>
      </c>
      <c r="I219" s="59"/>
      <c r="J219" s="59"/>
      <c r="K219" s="144"/>
      <c r="L219" s="101"/>
      <c r="M219" s="102"/>
      <c r="N219" s="103"/>
      <c r="O219" s="67">
        <f>IF(H219=0,"",H219/G218)</f>
        <v>1</v>
      </c>
      <c r="P219" s="68">
        <v>73</v>
      </c>
      <c r="Q219" s="69">
        <f t="shared" si="18"/>
        <v>0.98648648648648651</v>
      </c>
      <c r="R219" s="69">
        <f t="shared" si="19"/>
        <v>1.3513513513513487E-2</v>
      </c>
    </row>
    <row r="220" spans="1:22" ht="15.75" customHeight="1" x14ac:dyDescent="0.25">
      <c r="A220" s="58">
        <v>2101</v>
      </c>
      <c r="B220" s="59"/>
      <c r="C220" s="59"/>
      <c r="D220" s="59"/>
      <c r="E220" s="59"/>
      <c r="F220" s="59"/>
      <c r="G220" s="59"/>
      <c r="H220" s="59"/>
      <c r="I220" s="59">
        <v>61</v>
      </c>
      <c r="J220" s="59"/>
      <c r="K220" s="144"/>
      <c r="L220" s="101"/>
      <c r="M220" s="102"/>
      <c r="N220" s="103"/>
      <c r="O220" s="67">
        <f>IF(I220=0,"",I220/H219)</f>
        <v>0.96825396825396826</v>
      </c>
      <c r="P220" s="68">
        <v>72</v>
      </c>
      <c r="Q220" s="69">
        <f t="shared" si="18"/>
        <v>0.98630136986301364</v>
      </c>
      <c r="R220" s="69">
        <f t="shared" si="19"/>
        <v>1.3698630136986356E-2</v>
      </c>
    </row>
    <row r="221" spans="1:22" ht="15.75" customHeight="1" x14ac:dyDescent="0.25">
      <c r="A221" s="58">
        <v>2102</v>
      </c>
      <c r="B221" s="59"/>
      <c r="C221" s="59"/>
      <c r="D221" s="59"/>
      <c r="E221" s="59"/>
      <c r="F221" s="59"/>
      <c r="G221" s="59"/>
      <c r="H221" s="59"/>
      <c r="I221" s="59"/>
      <c r="J221" s="59">
        <v>59</v>
      </c>
      <c r="K221" s="144">
        <v>53</v>
      </c>
      <c r="L221" s="101"/>
      <c r="M221" s="102"/>
      <c r="N221" s="103"/>
      <c r="O221" s="71">
        <f>IF(J221=0,"",J221/I220)</f>
        <v>0.96721311475409832</v>
      </c>
      <c r="P221" s="68">
        <v>70</v>
      </c>
      <c r="Q221" s="72">
        <f t="shared" si="18"/>
        <v>0.97222222222222221</v>
      </c>
      <c r="R221" s="72">
        <f t="shared" si="19"/>
        <v>2.777777777777779E-2</v>
      </c>
    </row>
    <row r="222" spans="1:22" ht="15.75" customHeight="1" x14ac:dyDescent="0.25">
      <c r="A222" s="58">
        <v>2201</v>
      </c>
      <c r="B222" s="59"/>
      <c r="C222" s="59"/>
      <c r="D222" s="59"/>
      <c r="E222" s="59"/>
      <c r="F222" s="59"/>
      <c r="G222" s="59"/>
      <c r="H222" s="59"/>
      <c r="I222" s="59"/>
      <c r="J222" s="59">
        <v>10</v>
      </c>
      <c r="K222" s="144">
        <v>9</v>
      </c>
      <c r="L222" s="101"/>
      <c r="M222" s="102"/>
      <c r="N222" s="104"/>
      <c r="O222" s="105"/>
      <c r="P222" s="68">
        <v>17</v>
      </c>
      <c r="Q222" s="106"/>
      <c r="R222" s="107"/>
    </row>
    <row r="223" spans="1:22" ht="15.75" customHeight="1" x14ac:dyDescent="0.25">
      <c r="A223" s="58">
        <v>2202</v>
      </c>
      <c r="B223" s="59"/>
      <c r="C223" s="59"/>
      <c r="D223" s="59"/>
      <c r="E223" s="59"/>
      <c r="F223" s="59"/>
      <c r="G223" s="59"/>
      <c r="H223" s="59"/>
      <c r="I223" s="59"/>
      <c r="J223" s="59">
        <v>5</v>
      </c>
      <c r="K223" s="144">
        <v>2</v>
      </c>
      <c r="L223" s="101"/>
      <c r="M223" s="102"/>
      <c r="N223" s="104"/>
      <c r="O223" s="108"/>
      <c r="P223" s="109">
        <v>9</v>
      </c>
      <c r="Q223" s="110"/>
      <c r="R223" s="108"/>
    </row>
    <row r="224" spans="1:22" ht="15.75" customHeight="1" x14ac:dyDescent="0.25">
      <c r="A224" s="58">
        <v>2301</v>
      </c>
      <c r="B224" s="59"/>
      <c r="C224" s="59"/>
      <c r="D224" s="59"/>
      <c r="E224" s="59"/>
      <c r="F224" s="59"/>
      <c r="G224" s="59"/>
      <c r="H224" s="59"/>
      <c r="I224" s="59"/>
      <c r="J224" s="59">
        <v>6</v>
      </c>
      <c r="K224" s="144">
        <v>4</v>
      </c>
      <c r="L224" s="101"/>
      <c r="M224" s="102"/>
      <c r="N224" s="104"/>
      <c r="O224" s="108"/>
      <c r="P224" s="109">
        <v>6</v>
      </c>
      <c r="Q224" s="110"/>
      <c r="R224" s="108"/>
    </row>
    <row r="225" spans="1:19" ht="15.75" customHeight="1" x14ac:dyDescent="0.25">
      <c r="A225" s="58">
        <v>2302</v>
      </c>
      <c r="B225" s="59"/>
      <c r="C225" s="59"/>
      <c r="D225" s="59"/>
      <c r="E225" s="59"/>
      <c r="F225" s="59"/>
      <c r="G225" s="59"/>
      <c r="H225" s="59"/>
      <c r="I225" s="59"/>
      <c r="J225" s="59">
        <v>2</v>
      </c>
      <c r="K225" s="144">
        <v>1</v>
      </c>
      <c r="L225" s="101"/>
      <c r="M225" s="102"/>
      <c r="N225" s="104"/>
      <c r="O225" s="108"/>
      <c r="P225" s="196">
        <v>2</v>
      </c>
      <c r="Q225" s="110"/>
      <c r="R225" s="108"/>
    </row>
    <row r="226" spans="1:19" ht="15.75" customHeight="1" x14ac:dyDescent="0.25">
      <c r="A226" s="58">
        <v>2401</v>
      </c>
      <c r="B226" s="59"/>
      <c r="C226" s="59"/>
      <c r="D226" s="59"/>
      <c r="E226" s="59"/>
      <c r="F226" s="59"/>
      <c r="G226" s="59"/>
      <c r="H226" s="59"/>
      <c r="I226" s="59"/>
      <c r="J226" s="59">
        <v>1</v>
      </c>
      <c r="K226" s="144">
        <v>1</v>
      </c>
      <c r="L226" s="101"/>
      <c r="M226" s="102"/>
      <c r="N226" s="104"/>
      <c r="O226" s="102"/>
      <c r="P226" s="198">
        <v>1</v>
      </c>
      <c r="Q226" s="146"/>
      <c r="R226" s="108"/>
    </row>
    <row r="227" spans="1:19" ht="15.75" customHeight="1" x14ac:dyDescent="0.25">
      <c r="A227" s="58">
        <v>2402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144"/>
      <c r="L227" s="101"/>
      <c r="M227" s="102"/>
      <c r="N227" s="104"/>
      <c r="O227" s="191" t="s">
        <v>83</v>
      </c>
      <c r="P227" s="197">
        <v>38</v>
      </c>
      <c r="Q227" s="83">
        <f>K230</f>
        <v>70</v>
      </c>
      <c r="R227" s="193" t="s">
        <v>11</v>
      </c>
    </row>
    <row r="228" spans="1:19" ht="15.75" customHeight="1" x14ac:dyDescent="0.25">
      <c r="A228" s="58">
        <v>2501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144"/>
      <c r="L228" s="101"/>
      <c r="M228" s="102"/>
      <c r="N228" s="104"/>
      <c r="O228" s="192" t="s">
        <v>85</v>
      </c>
      <c r="P228" s="86">
        <f>IF(P227/B213=0,"",P227/B213)</f>
        <v>0.27142857142857141</v>
      </c>
      <c r="Q228" s="87">
        <f>IF(P227/Q227=0,"",P227/Q227)</f>
        <v>0.54285714285714282</v>
      </c>
      <c r="R228" s="194" t="s">
        <v>86</v>
      </c>
    </row>
    <row r="229" spans="1:19" ht="15.75" customHeight="1" x14ac:dyDescent="0.25">
      <c r="A229" s="58">
        <v>2502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144"/>
      <c r="L229" s="147"/>
      <c r="M229" s="148"/>
      <c r="N229" s="149"/>
      <c r="O229" s="90"/>
      <c r="P229" s="91"/>
      <c r="Q229" s="91"/>
      <c r="R229" s="113"/>
    </row>
    <row r="230" spans="1:19" ht="18" customHeight="1" x14ac:dyDescent="0.25">
      <c r="A230" s="28"/>
      <c r="B230" s="280" t="s">
        <v>111</v>
      </c>
      <c r="C230" s="280"/>
      <c r="D230" s="280"/>
      <c r="E230" s="280"/>
      <c r="F230" s="280"/>
      <c r="G230" s="280"/>
      <c r="H230" s="280"/>
      <c r="I230" s="280"/>
      <c r="J230" s="280"/>
      <c r="K230" s="93">
        <f>SUM(K213:K226)</f>
        <v>70</v>
      </c>
      <c r="L230" s="94">
        <f>IF(K221=0,"",K221/B213)</f>
        <v>0.37857142857142856</v>
      </c>
      <c r="M230" s="94">
        <f>IF(K230=0,"",K230/B213)</f>
        <v>0.5</v>
      </c>
      <c r="N230" s="94">
        <f>IF(K221=0,"",M230-L230)</f>
        <v>0.12142857142857144</v>
      </c>
      <c r="O230" s="3"/>
      <c r="P230" s="29"/>
      <c r="Q230" s="22"/>
      <c r="R230" s="3"/>
    </row>
    <row r="231" spans="1:19" ht="18" customHeight="1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184"/>
      <c r="L231" s="3"/>
      <c r="M231" s="3"/>
      <c r="N231" s="29"/>
      <c r="O231" s="3"/>
      <c r="P231" s="29"/>
      <c r="Q231" s="29"/>
      <c r="R231" s="29"/>
    </row>
    <row r="232" spans="1:19" ht="12.75" customHeight="1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184"/>
      <c r="L232" s="3"/>
      <c r="M232" s="3"/>
      <c r="N232" s="29"/>
      <c r="O232" s="3"/>
      <c r="P232" s="29"/>
      <c r="Q232" s="29"/>
      <c r="R232" s="29"/>
    </row>
    <row r="233" spans="1:19" ht="26.25" customHeight="1" x14ac:dyDescent="0.4">
      <c r="A233" s="2"/>
      <c r="B233" s="270" t="s">
        <v>99</v>
      </c>
      <c r="C233" s="271"/>
      <c r="D233" s="271"/>
      <c r="E233" s="271"/>
      <c r="F233" s="271"/>
      <c r="G233" s="271"/>
      <c r="H233" s="271"/>
      <c r="I233" s="271"/>
      <c r="J233" s="271"/>
      <c r="K233" s="179" t="s">
        <v>115</v>
      </c>
      <c r="L233" s="57"/>
      <c r="M233" s="57"/>
      <c r="N233" s="29"/>
      <c r="O233" s="3"/>
      <c r="P233" s="29"/>
      <c r="Q233" s="29"/>
      <c r="R233" s="29"/>
    </row>
    <row r="234" spans="1:19" ht="20.25" customHeight="1" x14ac:dyDescent="0.2">
      <c r="A234" s="272" t="s">
        <v>10</v>
      </c>
      <c r="B234" s="273" t="s">
        <v>100</v>
      </c>
      <c r="C234" s="274"/>
      <c r="D234" s="274"/>
      <c r="E234" s="274"/>
      <c r="F234" s="274"/>
      <c r="G234" s="274"/>
      <c r="H234" s="274"/>
      <c r="I234" s="274"/>
      <c r="J234" s="275"/>
      <c r="K234" s="276" t="s">
        <v>11</v>
      </c>
      <c r="L234" s="269" t="s">
        <v>3</v>
      </c>
      <c r="M234" s="269" t="s">
        <v>4</v>
      </c>
      <c r="N234" s="278" t="s">
        <v>5</v>
      </c>
      <c r="O234" s="269" t="s">
        <v>6</v>
      </c>
      <c r="P234" s="267" t="s">
        <v>7</v>
      </c>
      <c r="Q234" s="267" t="s">
        <v>8</v>
      </c>
      <c r="R234" s="269" t="s">
        <v>101</v>
      </c>
    </row>
    <row r="235" spans="1:19" ht="15.75" customHeight="1" x14ac:dyDescent="0.25">
      <c r="A235" s="268"/>
      <c r="B235" s="58" t="s">
        <v>102</v>
      </c>
      <c r="C235" s="58" t="s">
        <v>103</v>
      </c>
      <c r="D235" s="58" t="s">
        <v>104</v>
      </c>
      <c r="E235" s="58" t="s">
        <v>105</v>
      </c>
      <c r="F235" s="58" t="s">
        <v>106</v>
      </c>
      <c r="G235" s="58" t="s">
        <v>107</v>
      </c>
      <c r="H235" s="58" t="s">
        <v>108</v>
      </c>
      <c r="I235" s="58" t="s">
        <v>109</v>
      </c>
      <c r="J235" s="58" t="s">
        <v>110</v>
      </c>
      <c r="K235" s="277"/>
      <c r="L235" s="268"/>
      <c r="M235" s="268"/>
      <c r="N235" s="268"/>
      <c r="O235" s="268"/>
      <c r="P235" s="268"/>
      <c r="Q235" s="268"/>
      <c r="R235" s="268"/>
    </row>
    <row r="236" spans="1:19" ht="15.75" customHeight="1" x14ac:dyDescent="0.25">
      <c r="A236" s="58">
        <v>1801</v>
      </c>
      <c r="B236" s="59">
        <v>58</v>
      </c>
      <c r="C236" s="59"/>
      <c r="D236" s="59"/>
      <c r="E236" s="59"/>
      <c r="F236" s="59"/>
      <c r="G236" s="59"/>
      <c r="H236" s="59"/>
      <c r="I236" s="59"/>
      <c r="J236" s="59"/>
      <c r="K236" s="144"/>
      <c r="L236" s="96"/>
      <c r="M236" s="97"/>
      <c r="N236" s="98"/>
      <c r="O236" s="99"/>
      <c r="P236" s="63">
        <f>B236</f>
        <v>58</v>
      </c>
      <c r="Q236" s="100"/>
      <c r="R236" s="99"/>
    </row>
    <row r="237" spans="1:19" ht="15.75" customHeight="1" x14ac:dyDescent="0.25">
      <c r="A237" s="58">
        <v>1802</v>
      </c>
      <c r="B237" s="59"/>
      <c r="C237" s="59">
        <v>36</v>
      </c>
      <c r="D237" s="59"/>
      <c r="E237" s="59"/>
      <c r="F237" s="59"/>
      <c r="G237" s="59"/>
      <c r="H237" s="59"/>
      <c r="I237" s="59"/>
      <c r="J237" s="59"/>
      <c r="K237" s="144"/>
      <c r="L237" s="101"/>
      <c r="M237" s="102"/>
      <c r="N237" s="103"/>
      <c r="O237" s="67">
        <f>IF(C237=0,"",C237/B236)</f>
        <v>0.62068965517241381</v>
      </c>
      <c r="P237" s="68">
        <v>36</v>
      </c>
      <c r="Q237" s="69">
        <f t="shared" ref="Q237:Q244" si="20">IF(P237=0,"",P237/P236)</f>
        <v>0.62068965517241381</v>
      </c>
      <c r="R237" s="69">
        <f t="shared" ref="R237:R244" si="21">IF(P237=0,"",100%-Q237)</f>
        <v>0.37931034482758619</v>
      </c>
    </row>
    <row r="238" spans="1:19" ht="15.75" customHeight="1" x14ac:dyDescent="0.25">
      <c r="A238" s="58">
        <v>1901</v>
      </c>
      <c r="B238" s="59"/>
      <c r="C238" s="59"/>
      <c r="D238" s="59">
        <v>35</v>
      </c>
      <c r="E238" s="59"/>
      <c r="F238" s="59"/>
      <c r="G238" s="59"/>
      <c r="H238" s="59"/>
      <c r="I238" s="59"/>
      <c r="J238" s="59"/>
      <c r="K238" s="144"/>
      <c r="L238" s="101"/>
      <c r="M238" s="102"/>
      <c r="N238" s="103"/>
      <c r="O238" s="67">
        <f>IF(D238=0,"",D238/C237)</f>
        <v>0.97222222222222221</v>
      </c>
      <c r="P238" s="68">
        <v>36</v>
      </c>
      <c r="Q238" s="69">
        <f t="shared" si="20"/>
        <v>1</v>
      </c>
      <c r="R238" s="69">
        <f t="shared" si="21"/>
        <v>0</v>
      </c>
      <c r="S238" s="8">
        <f>P238/P236</f>
        <v>0.62068965517241381</v>
      </c>
    </row>
    <row r="239" spans="1:19" ht="15.75" customHeight="1" x14ac:dyDescent="0.25">
      <c r="A239" s="58">
        <v>1902</v>
      </c>
      <c r="B239" s="59"/>
      <c r="C239" s="59"/>
      <c r="D239" s="59"/>
      <c r="E239" s="59">
        <v>33</v>
      </c>
      <c r="F239" s="59"/>
      <c r="G239" s="59"/>
      <c r="H239" s="59"/>
      <c r="I239" s="59"/>
      <c r="J239" s="59"/>
      <c r="K239" s="144"/>
      <c r="L239" s="101"/>
      <c r="M239" s="102"/>
      <c r="N239" s="103"/>
      <c r="O239" s="67">
        <f>IF(E239=0,"",E239/D238)</f>
        <v>0.94285714285714284</v>
      </c>
      <c r="P239" s="68">
        <v>36</v>
      </c>
      <c r="Q239" s="69">
        <f t="shared" si="20"/>
        <v>1</v>
      </c>
      <c r="R239" s="69">
        <f t="shared" si="21"/>
        <v>0</v>
      </c>
    </row>
    <row r="240" spans="1:19" ht="15.75" customHeight="1" x14ac:dyDescent="0.25">
      <c r="A240" s="58">
        <v>2001</v>
      </c>
      <c r="B240" s="59"/>
      <c r="C240" s="59"/>
      <c r="D240" s="59"/>
      <c r="E240" s="59"/>
      <c r="F240" s="59">
        <v>29</v>
      </c>
      <c r="G240" s="59"/>
      <c r="H240" s="59"/>
      <c r="I240" s="59"/>
      <c r="J240" s="59"/>
      <c r="K240" s="144"/>
      <c r="L240" s="101"/>
      <c r="M240" s="102"/>
      <c r="N240" s="103"/>
      <c r="O240" s="67">
        <f>IF(F240=0,"",F240/E239)</f>
        <v>0.87878787878787878</v>
      </c>
      <c r="P240" s="68">
        <v>32</v>
      </c>
      <c r="Q240" s="69">
        <f t="shared" si="20"/>
        <v>0.88888888888888884</v>
      </c>
      <c r="R240" s="69">
        <f t="shared" si="21"/>
        <v>0.11111111111111116</v>
      </c>
    </row>
    <row r="241" spans="1:23" ht="15.75" customHeight="1" x14ac:dyDescent="0.25">
      <c r="A241" s="58">
        <v>2002</v>
      </c>
      <c r="B241" s="59"/>
      <c r="C241" s="59"/>
      <c r="D241" s="59"/>
      <c r="E241" s="59"/>
      <c r="F241" s="59"/>
      <c r="G241" s="59">
        <v>28</v>
      </c>
      <c r="H241" s="59"/>
      <c r="I241" s="59"/>
      <c r="J241" s="59"/>
      <c r="K241" s="144"/>
      <c r="L241" s="101"/>
      <c r="M241" s="102"/>
      <c r="N241" s="103"/>
      <c r="O241" s="67">
        <f>IF(G241=0,"",G241/F240)</f>
        <v>0.96551724137931039</v>
      </c>
      <c r="P241" s="68">
        <v>32</v>
      </c>
      <c r="Q241" s="69">
        <f t="shared" si="20"/>
        <v>1</v>
      </c>
      <c r="R241" s="69">
        <f t="shared" si="21"/>
        <v>0</v>
      </c>
    </row>
    <row r="242" spans="1:23" ht="15.75" customHeight="1" x14ac:dyDescent="0.25">
      <c r="A242" s="58">
        <v>2101</v>
      </c>
      <c r="B242" s="59"/>
      <c r="C242" s="59"/>
      <c r="D242" s="59"/>
      <c r="E242" s="59"/>
      <c r="F242" s="59"/>
      <c r="G242" s="59"/>
      <c r="H242" s="59">
        <v>26</v>
      </c>
      <c r="I242" s="59"/>
      <c r="J242" s="59"/>
      <c r="K242" s="144"/>
      <c r="L242" s="101"/>
      <c r="M242" s="102"/>
      <c r="N242" s="103"/>
      <c r="O242" s="67">
        <f>IF(H242=0,"",H242/G241)</f>
        <v>0.9285714285714286</v>
      </c>
      <c r="P242" s="68">
        <v>30</v>
      </c>
      <c r="Q242" s="69">
        <f t="shared" si="20"/>
        <v>0.9375</v>
      </c>
      <c r="R242" s="69">
        <f t="shared" si="21"/>
        <v>6.25E-2</v>
      </c>
    </row>
    <row r="243" spans="1:23" ht="15.75" customHeight="1" x14ac:dyDescent="0.25">
      <c r="A243" s="58">
        <v>2102</v>
      </c>
      <c r="B243" s="59"/>
      <c r="C243" s="59"/>
      <c r="D243" s="59"/>
      <c r="E243" s="59"/>
      <c r="F243" s="59"/>
      <c r="G243" s="59"/>
      <c r="H243" s="59"/>
      <c r="I243" s="59">
        <v>23</v>
      </c>
      <c r="J243" s="59"/>
      <c r="K243" s="144"/>
      <c r="L243" s="101"/>
      <c r="M243" s="102"/>
      <c r="N243" s="103"/>
      <c r="O243" s="67">
        <f>IF(I243=0,"",I243/H242)</f>
        <v>0.88461538461538458</v>
      </c>
      <c r="P243" s="68">
        <v>30</v>
      </c>
      <c r="Q243" s="69">
        <f t="shared" si="20"/>
        <v>1</v>
      </c>
      <c r="R243" s="69">
        <f t="shared" si="21"/>
        <v>0</v>
      </c>
    </row>
    <row r="244" spans="1:23" ht="15.75" customHeight="1" x14ac:dyDescent="0.25">
      <c r="A244" s="58">
        <v>2201</v>
      </c>
      <c r="B244" s="59"/>
      <c r="C244" s="59"/>
      <c r="D244" s="59"/>
      <c r="E244" s="59"/>
      <c r="F244" s="59"/>
      <c r="G244" s="59"/>
      <c r="H244" s="59"/>
      <c r="I244" s="59"/>
      <c r="J244" s="59">
        <v>21</v>
      </c>
      <c r="K244" s="144">
        <v>20</v>
      </c>
      <c r="L244" s="101"/>
      <c r="M244" s="102"/>
      <c r="N244" s="103"/>
      <c r="O244" s="71">
        <f>IF(J244=0,"",J244/I243)</f>
        <v>0.91304347826086951</v>
      </c>
      <c r="P244" s="68">
        <v>28</v>
      </c>
      <c r="Q244" s="72">
        <f t="shared" si="20"/>
        <v>0.93333333333333335</v>
      </c>
      <c r="R244" s="72">
        <f t="shared" si="21"/>
        <v>6.6666666666666652E-2</v>
      </c>
    </row>
    <row r="245" spans="1:23" ht="15.75" customHeight="1" x14ac:dyDescent="0.25">
      <c r="A245" s="58">
        <v>2202</v>
      </c>
      <c r="B245" s="59"/>
      <c r="C245" s="59"/>
      <c r="D245" s="59"/>
      <c r="E245" s="59"/>
      <c r="F245" s="59"/>
      <c r="G245" s="59"/>
      <c r="H245" s="59"/>
      <c r="I245" s="59"/>
      <c r="J245" s="59">
        <v>5</v>
      </c>
      <c r="K245" s="144">
        <v>2</v>
      </c>
      <c r="L245" s="101"/>
      <c r="M245" s="102"/>
      <c r="N245" s="104"/>
      <c r="O245" s="105"/>
      <c r="P245" s="68">
        <v>8</v>
      </c>
      <c r="Q245" s="106"/>
      <c r="R245" s="107"/>
    </row>
    <row r="246" spans="1:23" ht="15.75" customHeight="1" x14ac:dyDescent="0.25">
      <c r="A246" s="58">
        <v>2301</v>
      </c>
      <c r="B246" s="59"/>
      <c r="C246" s="59"/>
      <c r="D246" s="59"/>
      <c r="E246" s="59"/>
      <c r="F246" s="59"/>
      <c r="G246" s="59"/>
      <c r="H246" s="59"/>
      <c r="I246" s="59"/>
      <c r="J246" s="59">
        <v>5</v>
      </c>
      <c r="K246" s="144">
        <v>4</v>
      </c>
      <c r="L246" s="101"/>
      <c r="M246" s="102"/>
      <c r="N246" s="104"/>
      <c r="O246" s="108"/>
      <c r="P246" s="109">
        <v>6</v>
      </c>
      <c r="Q246" s="110"/>
      <c r="R246" s="108"/>
    </row>
    <row r="247" spans="1:23" ht="15.75" customHeight="1" x14ac:dyDescent="0.25">
      <c r="A247" s="58">
        <v>2302</v>
      </c>
      <c r="B247" s="59"/>
      <c r="C247" s="59"/>
      <c r="D247" s="59"/>
      <c r="E247" s="59"/>
      <c r="F247" s="59"/>
      <c r="G247" s="59"/>
      <c r="H247" s="59"/>
      <c r="I247" s="59"/>
      <c r="J247" s="59">
        <v>2</v>
      </c>
      <c r="K247" s="144">
        <v>1</v>
      </c>
      <c r="L247" s="101"/>
      <c r="M247" s="102"/>
      <c r="N247" s="104"/>
      <c r="O247" s="108"/>
      <c r="P247" s="109">
        <v>2</v>
      </c>
      <c r="Q247" s="110"/>
      <c r="R247" s="108"/>
    </row>
    <row r="248" spans="1:23" ht="15.75" customHeight="1" x14ac:dyDescent="0.25">
      <c r="A248" s="58">
        <v>2401</v>
      </c>
      <c r="B248" s="59"/>
      <c r="C248" s="59"/>
      <c r="D248" s="59"/>
      <c r="E248" s="59"/>
      <c r="F248" s="59"/>
      <c r="G248" s="59"/>
      <c r="H248" s="59"/>
      <c r="I248" s="59"/>
      <c r="J248" s="59">
        <v>1</v>
      </c>
      <c r="K248" s="144">
        <v>1</v>
      </c>
      <c r="L248" s="101"/>
      <c r="M248" s="102"/>
      <c r="N248" s="104"/>
      <c r="O248" s="108"/>
      <c r="P248" s="109">
        <v>1</v>
      </c>
      <c r="Q248" s="110"/>
      <c r="R248" s="108"/>
    </row>
    <row r="249" spans="1:23" ht="15.75" customHeight="1" x14ac:dyDescent="0.25">
      <c r="A249" s="58">
        <v>2402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144"/>
      <c r="L249" s="101"/>
      <c r="M249" s="102"/>
      <c r="N249" s="104"/>
      <c r="O249" s="102"/>
      <c r="P249" s="104"/>
      <c r="Q249" s="146"/>
      <c r="R249" s="108"/>
    </row>
    <row r="250" spans="1:23" ht="15.75" customHeight="1" x14ac:dyDescent="0.25">
      <c r="A250" s="58">
        <v>2501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144"/>
      <c r="L250" s="101"/>
      <c r="M250" s="102"/>
      <c r="N250" s="104"/>
      <c r="O250" s="191" t="s">
        <v>83</v>
      </c>
      <c r="P250" s="82">
        <v>19</v>
      </c>
      <c r="Q250" s="83">
        <f>K253</f>
        <v>28</v>
      </c>
      <c r="R250" s="193" t="s">
        <v>11</v>
      </c>
    </row>
    <row r="251" spans="1:23" ht="15.75" customHeight="1" x14ac:dyDescent="0.25">
      <c r="A251" s="58">
        <v>2502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144"/>
      <c r="L251" s="101"/>
      <c r="M251" s="102"/>
      <c r="N251" s="104"/>
      <c r="O251" s="192" t="s">
        <v>85</v>
      </c>
      <c r="P251" s="86">
        <f>IF(P250/B236=0,"",P250/B236)</f>
        <v>0.32758620689655171</v>
      </c>
      <c r="Q251" s="87">
        <f>IF(P250/Q250=0,"",P250/Q250)</f>
        <v>0.6785714285714286</v>
      </c>
      <c r="R251" s="194" t="s">
        <v>86</v>
      </c>
    </row>
    <row r="252" spans="1:23" ht="15.75" customHeight="1" x14ac:dyDescent="0.25">
      <c r="A252" s="58">
        <v>2601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144"/>
      <c r="L252" s="147"/>
      <c r="M252" s="148"/>
      <c r="N252" s="149"/>
      <c r="O252" s="90"/>
      <c r="P252" s="91"/>
      <c r="Q252" s="91"/>
      <c r="R252" s="113"/>
    </row>
    <row r="253" spans="1:23" ht="18" customHeight="1" x14ac:dyDescent="0.25">
      <c r="A253" s="28"/>
      <c r="B253" s="280" t="s">
        <v>111</v>
      </c>
      <c r="C253" s="280"/>
      <c r="D253" s="280"/>
      <c r="E253" s="280"/>
      <c r="F253" s="280"/>
      <c r="G253" s="280"/>
      <c r="H253" s="280"/>
      <c r="I253" s="280"/>
      <c r="J253" s="280"/>
      <c r="K253" s="93">
        <f>SUM(K236:K249)</f>
        <v>28</v>
      </c>
      <c r="L253" s="94">
        <f>IF(K244=0,"",K244/B236)</f>
        <v>0.34482758620689657</v>
      </c>
      <c r="M253" s="94">
        <f>IF(K253=0,"",K253/B236)</f>
        <v>0.48275862068965519</v>
      </c>
      <c r="N253" s="94">
        <f>IF(K244=0,"",M253-L253)</f>
        <v>0.13793103448275862</v>
      </c>
      <c r="O253" s="3"/>
      <c r="P253" s="29"/>
      <c r="Q253" s="22"/>
      <c r="R253" s="3"/>
    </row>
    <row r="254" spans="1:23" ht="12.75" customHeight="1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184"/>
      <c r="L254" s="3"/>
      <c r="M254" s="3"/>
      <c r="N254" s="29"/>
      <c r="O254" s="3"/>
      <c r="P254" s="29"/>
      <c r="Q254" s="29"/>
      <c r="R254" s="29"/>
    </row>
    <row r="255" spans="1:23" ht="12.75" customHeight="1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184"/>
      <c r="L255" s="3"/>
      <c r="M255" s="3"/>
      <c r="N255" s="29"/>
      <c r="O255" s="3"/>
      <c r="P255" s="29"/>
      <c r="Q255" s="29"/>
      <c r="R255" s="29"/>
    </row>
    <row r="256" spans="1:23" ht="26.25" customHeight="1" x14ac:dyDescent="0.4">
      <c r="A256" s="2"/>
      <c r="B256" s="270" t="s">
        <v>99</v>
      </c>
      <c r="C256" s="271"/>
      <c r="D256" s="271"/>
      <c r="E256" s="271"/>
      <c r="F256" s="271"/>
      <c r="G256" s="271"/>
      <c r="H256" s="271"/>
      <c r="I256" s="271"/>
      <c r="J256" s="271"/>
      <c r="K256" s="179" t="s">
        <v>116</v>
      </c>
      <c r="L256" s="57"/>
      <c r="M256" s="57"/>
      <c r="N256" s="29"/>
      <c r="O256" s="3"/>
      <c r="P256" s="29"/>
      <c r="Q256" s="29"/>
      <c r="R256" s="29"/>
      <c r="W256" s="164"/>
    </row>
    <row r="257" spans="1:19" ht="20.25" customHeight="1" x14ac:dyDescent="0.2">
      <c r="A257" s="272" t="s">
        <v>10</v>
      </c>
      <c r="B257" s="273" t="s">
        <v>100</v>
      </c>
      <c r="C257" s="274"/>
      <c r="D257" s="274"/>
      <c r="E257" s="274"/>
      <c r="F257" s="274"/>
      <c r="G257" s="274"/>
      <c r="H257" s="274"/>
      <c r="I257" s="274"/>
      <c r="J257" s="275"/>
      <c r="K257" s="276" t="s">
        <v>11</v>
      </c>
      <c r="L257" s="269" t="s">
        <v>3</v>
      </c>
      <c r="M257" s="269" t="s">
        <v>4</v>
      </c>
      <c r="N257" s="278" t="s">
        <v>5</v>
      </c>
      <c r="O257" s="269" t="s">
        <v>6</v>
      </c>
      <c r="P257" s="267" t="s">
        <v>7</v>
      </c>
      <c r="Q257" s="267" t="s">
        <v>8</v>
      </c>
      <c r="R257" s="269" t="s">
        <v>101</v>
      </c>
    </row>
    <row r="258" spans="1:19" ht="15.75" customHeight="1" x14ac:dyDescent="0.25">
      <c r="A258" s="268"/>
      <c r="B258" s="58" t="s">
        <v>102</v>
      </c>
      <c r="C258" s="58" t="s">
        <v>103</v>
      </c>
      <c r="D258" s="58" t="s">
        <v>104</v>
      </c>
      <c r="E258" s="58" t="s">
        <v>105</v>
      </c>
      <c r="F258" s="58" t="s">
        <v>106</v>
      </c>
      <c r="G258" s="58" t="s">
        <v>107</v>
      </c>
      <c r="H258" s="58" t="s">
        <v>108</v>
      </c>
      <c r="I258" s="58" t="s">
        <v>109</v>
      </c>
      <c r="J258" s="58" t="s">
        <v>110</v>
      </c>
      <c r="K258" s="277"/>
      <c r="L258" s="268"/>
      <c r="M258" s="268"/>
      <c r="N258" s="268"/>
      <c r="O258" s="268"/>
      <c r="P258" s="268"/>
      <c r="Q258" s="268"/>
      <c r="R258" s="268"/>
    </row>
    <row r="259" spans="1:19" ht="15.75" customHeight="1" x14ac:dyDescent="0.25">
      <c r="A259" s="58">
        <v>1802</v>
      </c>
      <c r="B259" s="59">
        <v>158</v>
      </c>
      <c r="C259" s="59"/>
      <c r="D259" s="59"/>
      <c r="E259" s="59"/>
      <c r="F259" s="59"/>
      <c r="G259" s="59"/>
      <c r="H259" s="59"/>
      <c r="I259" s="59"/>
      <c r="J259" s="59"/>
      <c r="K259" s="144"/>
      <c r="L259" s="96"/>
      <c r="M259" s="97"/>
      <c r="N259" s="98"/>
      <c r="O259" s="99"/>
      <c r="P259" s="63">
        <f>B259</f>
        <v>158</v>
      </c>
      <c r="Q259" s="100"/>
      <c r="R259" s="99"/>
    </row>
    <row r="260" spans="1:19" ht="15.75" customHeight="1" x14ac:dyDescent="0.25">
      <c r="A260" s="58">
        <v>1901</v>
      </c>
      <c r="B260" s="59"/>
      <c r="C260" s="59">
        <v>115</v>
      </c>
      <c r="D260" s="59"/>
      <c r="E260" s="59"/>
      <c r="F260" s="59"/>
      <c r="G260" s="59"/>
      <c r="H260" s="59"/>
      <c r="I260" s="59"/>
      <c r="J260" s="59"/>
      <c r="K260" s="144"/>
      <c r="L260" s="101"/>
      <c r="M260" s="102"/>
      <c r="N260" s="103"/>
      <c r="O260" s="67">
        <f>IF(C260=0,"",C260/B259)</f>
        <v>0.72784810126582278</v>
      </c>
      <c r="P260" s="68">
        <v>115</v>
      </c>
      <c r="Q260" s="69">
        <f t="shared" ref="Q260:Q267" si="22">IF(P260=0,"",P260/P259)</f>
        <v>0.72784810126582278</v>
      </c>
      <c r="R260" s="69">
        <f t="shared" ref="R260:R267" si="23">IF(P260=0,"",100%-Q260)</f>
        <v>0.27215189873417722</v>
      </c>
    </row>
    <row r="261" spans="1:19" ht="15.75" customHeight="1" x14ac:dyDescent="0.25">
      <c r="A261" s="58">
        <v>1902</v>
      </c>
      <c r="B261" s="59"/>
      <c r="C261" s="59"/>
      <c r="D261" s="59">
        <v>88</v>
      </c>
      <c r="E261" s="59"/>
      <c r="F261" s="59"/>
      <c r="G261" s="59"/>
      <c r="H261" s="59"/>
      <c r="I261" s="59"/>
      <c r="J261" s="59"/>
      <c r="K261" s="144"/>
      <c r="L261" s="101"/>
      <c r="M261" s="102"/>
      <c r="N261" s="103"/>
      <c r="O261" s="67">
        <f>IF(D261=0,"",D261/C260)</f>
        <v>0.76521739130434785</v>
      </c>
      <c r="P261" s="68">
        <v>105</v>
      </c>
      <c r="Q261" s="69">
        <f t="shared" si="22"/>
        <v>0.91304347826086951</v>
      </c>
      <c r="R261" s="69">
        <f t="shared" si="23"/>
        <v>8.6956521739130488E-2</v>
      </c>
      <c r="S261" s="8">
        <f>P261/P259</f>
        <v>0.66455696202531644</v>
      </c>
    </row>
    <row r="262" spans="1:19" ht="15.75" customHeight="1" x14ac:dyDescent="0.25">
      <c r="A262" s="58">
        <v>2001</v>
      </c>
      <c r="B262" s="59"/>
      <c r="C262" s="59"/>
      <c r="D262" s="59"/>
      <c r="E262" s="59">
        <v>80</v>
      </c>
      <c r="F262" s="59"/>
      <c r="G262" s="59"/>
      <c r="H262" s="59"/>
      <c r="I262" s="59"/>
      <c r="J262" s="59"/>
      <c r="K262" s="144"/>
      <c r="L262" s="101"/>
      <c r="M262" s="102"/>
      <c r="N262" s="103"/>
      <c r="O262" s="67">
        <f>IF(E262=0,"",E262/D261)</f>
        <v>0.90909090909090906</v>
      </c>
      <c r="P262" s="68">
        <v>99</v>
      </c>
      <c r="Q262" s="69">
        <f t="shared" si="22"/>
        <v>0.94285714285714284</v>
      </c>
      <c r="R262" s="69">
        <f t="shared" si="23"/>
        <v>5.7142857142857162E-2</v>
      </c>
    </row>
    <row r="263" spans="1:19" ht="15.75" customHeight="1" x14ac:dyDescent="0.25">
      <c r="A263" s="58">
        <v>2002</v>
      </c>
      <c r="B263" s="59"/>
      <c r="C263" s="59"/>
      <c r="D263" s="59"/>
      <c r="E263" s="59"/>
      <c r="F263" s="59">
        <v>78</v>
      </c>
      <c r="G263" s="59"/>
      <c r="H263" s="59"/>
      <c r="I263" s="59"/>
      <c r="J263" s="59"/>
      <c r="K263" s="144"/>
      <c r="L263" s="101"/>
      <c r="M263" s="102"/>
      <c r="N263" s="103"/>
      <c r="O263" s="67">
        <f>IF(F263=0,"",F263/E262)</f>
        <v>0.97499999999999998</v>
      </c>
      <c r="P263" s="68">
        <v>97</v>
      </c>
      <c r="Q263" s="69">
        <f t="shared" si="22"/>
        <v>0.97979797979797978</v>
      </c>
      <c r="R263" s="69">
        <f t="shared" si="23"/>
        <v>2.0202020202020221E-2</v>
      </c>
    </row>
    <row r="264" spans="1:19" ht="15.75" customHeight="1" x14ac:dyDescent="0.25">
      <c r="A264" s="58">
        <v>2101</v>
      </c>
      <c r="B264" s="59"/>
      <c r="C264" s="59"/>
      <c r="D264" s="59"/>
      <c r="E264" s="59"/>
      <c r="F264" s="59"/>
      <c r="G264" s="59">
        <v>73</v>
      </c>
      <c r="H264" s="59"/>
      <c r="I264" s="59"/>
      <c r="J264" s="59"/>
      <c r="K264" s="144"/>
      <c r="L264" s="101"/>
      <c r="M264" s="102"/>
      <c r="N264" s="103"/>
      <c r="O264" s="67">
        <f>IF(G264=0,"",G264/F263)</f>
        <v>0.9358974358974359</v>
      </c>
      <c r="P264" s="68">
        <v>93</v>
      </c>
      <c r="Q264" s="69">
        <f t="shared" si="22"/>
        <v>0.95876288659793818</v>
      </c>
      <c r="R264" s="69">
        <f t="shared" si="23"/>
        <v>4.123711340206182E-2</v>
      </c>
    </row>
    <row r="265" spans="1:19" ht="15.75" customHeight="1" x14ac:dyDescent="0.25">
      <c r="A265" s="58">
        <v>2102</v>
      </c>
      <c r="B265" s="59"/>
      <c r="C265" s="59"/>
      <c r="D265" s="59"/>
      <c r="E265" s="59"/>
      <c r="F265" s="59"/>
      <c r="G265" s="59"/>
      <c r="H265" s="59">
        <v>70</v>
      </c>
      <c r="I265" s="59"/>
      <c r="J265" s="59"/>
      <c r="K265" s="144"/>
      <c r="L265" s="101"/>
      <c r="M265" s="102"/>
      <c r="N265" s="103"/>
      <c r="O265" s="67">
        <f>IF(H265=0,"",H265/G264)</f>
        <v>0.95890410958904104</v>
      </c>
      <c r="P265" s="68">
        <v>88</v>
      </c>
      <c r="Q265" s="69">
        <f t="shared" si="22"/>
        <v>0.94623655913978499</v>
      </c>
      <c r="R265" s="69">
        <f t="shared" si="23"/>
        <v>5.3763440860215006E-2</v>
      </c>
    </row>
    <row r="266" spans="1:19" ht="15.75" customHeight="1" x14ac:dyDescent="0.25">
      <c r="A266" s="58">
        <v>2201</v>
      </c>
      <c r="B266" s="59"/>
      <c r="C266" s="59"/>
      <c r="D266" s="59"/>
      <c r="E266" s="59"/>
      <c r="F266" s="59"/>
      <c r="G266" s="59"/>
      <c r="H266" s="59"/>
      <c r="I266" s="59">
        <v>62</v>
      </c>
      <c r="J266" s="59"/>
      <c r="K266" s="144"/>
      <c r="L266" s="101"/>
      <c r="M266" s="102"/>
      <c r="N266" s="103"/>
      <c r="O266" s="67">
        <f>IF(I266=0,"",I266/H265)</f>
        <v>0.88571428571428568</v>
      </c>
      <c r="P266" s="68">
        <v>85</v>
      </c>
      <c r="Q266" s="69">
        <f t="shared" si="22"/>
        <v>0.96590909090909094</v>
      </c>
      <c r="R266" s="69">
        <f t="shared" si="23"/>
        <v>3.4090909090909061E-2</v>
      </c>
    </row>
    <row r="267" spans="1:19" ht="15.75" customHeight="1" x14ac:dyDescent="0.25">
      <c r="A267" s="58">
        <v>2202</v>
      </c>
      <c r="B267" s="59"/>
      <c r="C267" s="59"/>
      <c r="D267" s="59"/>
      <c r="E267" s="59"/>
      <c r="F267" s="59"/>
      <c r="G267" s="59"/>
      <c r="H267" s="59"/>
      <c r="I267" s="59"/>
      <c r="J267" s="59">
        <v>59</v>
      </c>
      <c r="K267" s="144">
        <v>52</v>
      </c>
      <c r="L267" s="101"/>
      <c r="M267" s="102"/>
      <c r="N267" s="103"/>
      <c r="O267" s="71">
        <f>IF(J267=0,"",J267/I266)</f>
        <v>0.95161290322580649</v>
      </c>
      <c r="P267" s="68">
        <v>83</v>
      </c>
      <c r="Q267" s="72">
        <f t="shared" si="22"/>
        <v>0.97647058823529409</v>
      </c>
      <c r="R267" s="72">
        <f t="shared" si="23"/>
        <v>2.352941176470591E-2</v>
      </c>
    </row>
    <row r="268" spans="1:19" ht="15.75" customHeight="1" x14ac:dyDescent="0.25">
      <c r="A268" s="58">
        <v>2301</v>
      </c>
      <c r="B268" s="59"/>
      <c r="C268" s="59"/>
      <c r="D268" s="59"/>
      <c r="E268" s="59"/>
      <c r="F268" s="59"/>
      <c r="G268" s="59"/>
      <c r="H268" s="59"/>
      <c r="I268" s="59"/>
      <c r="J268" s="59">
        <v>21</v>
      </c>
      <c r="K268" s="144">
        <v>16</v>
      </c>
      <c r="L268" s="101"/>
      <c r="M268" s="102"/>
      <c r="N268" s="104"/>
      <c r="O268" s="129"/>
      <c r="P268" s="68">
        <v>29</v>
      </c>
      <c r="Q268" s="106"/>
      <c r="R268" s="107"/>
    </row>
    <row r="269" spans="1:19" ht="15.75" customHeight="1" x14ac:dyDescent="0.25">
      <c r="A269" s="58">
        <v>2302</v>
      </c>
      <c r="B269" s="59"/>
      <c r="C269" s="59"/>
      <c r="D269" s="59"/>
      <c r="E269" s="59"/>
      <c r="F269" s="59"/>
      <c r="G269" s="59"/>
      <c r="H269" s="59"/>
      <c r="I269" s="59"/>
      <c r="J269" s="59">
        <v>9</v>
      </c>
      <c r="K269" s="144">
        <v>4</v>
      </c>
      <c r="L269" s="101"/>
      <c r="M269" s="102"/>
      <c r="N269" s="104"/>
      <c r="O269" s="108"/>
      <c r="P269" s="196">
        <v>12</v>
      </c>
      <c r="Q269" s="110"/>
      <c r="R269" s="108"/>
    </row>
    <row r="270" spans="1:19" ht="15.75" customHeight="1" x14ac:dyDescent="0.25">
      <c r="A270" s="58">
        <v>2401</v>
      </c>
      <c r="B270" s="59"/>
      <c r="C270" s="59"/>
      <c r="D270" s="59"/>
      <c r="E270" s="59"/>
      <c r="F270" s="59"/>
      <c r="G270" s="59"/>
      <c r="H270" s="59"/>
      <c r="I270" s="59"/>
      <c r="J270" s="59">
        <v>3</v>
      </c>
      <c r="K270" s="144">
        <v>2</v>
      </c>
      <c r="L270" s="101"/>
      <c r="M270" s="102"/>
      <c r="N270" s="104"/>
      <c r="O270" s="205"/>
      <c r="P270" s="198">
        <v>4</v>
      </c>
      <c r="Q270" s="206"/>
      <c r="R270" s="108"/>
    </row>
    <row r="271" spans="1:19" ht="15.75" customHeight="1" x14ac:dyDescent="0.25">
      <c r="A271" s="58">
        <v>2402</v>
      </c>
      <c r="B271" s="59"/>
      <c r="C271" s="59"/>
      <c r="D271" s="59"/>
      <c r="E271" s="59"/>
      <c r="F271" s="59"/>
      <c r="G271" s="59"/>
      <c r="H271" s="59"/>
      <c r="I271" s="59"/>
      <c r="J271" s="59">
        <v>3</v>
      </c>
      <c r="K271" s="144">
        <v>3</v>
      </c>
      <c r="L271" s="101"/>
      <c r="M271" s="102"/>
      <c r="N271" s="104"/>
      <c r="O271" s="205"/>
      <c r="P271" s="198">
        <v>4</v>
      </c>
      <c r="Q271" s="206"/>
      <c r="R271" s="108"/>
    </row>
    <row r="272" spans="1:19" ht="15.75" customHeight="1" x14ac:dyDescent="0.25">
      <c r="A272" s="58">
        <v>2501</v>
      </c>
      <c r="B272" s="59"/>
      <c r="C272" s="59"/>
      <c r="D272" s="59"/>
      <c r="E272" s="59"/>
      <c r="F272" s="59"/>
      <c r="G272" s="59"/>
      <c r="H272" s="59"/>
      <c r="I272" s="59"/>
      <c r="J272" s="59">
        <v>1</v>
      </c>
      <c r="K272" s="144"/>
      <c r="L272" s="101"/>
      <c r="M272" s="102"/>
      <c r="N272" s="104"/>
      <c r="O272" s="191" t="s">
        <v>83</v>
      </c>
      <c r="P272" s="197">
        <v>45</v>
      </c>
      <c r="Q272" s="83">
        <f>K275</f>
        <v>77</v>
      </c>
      <c r="R272" s="193" t="s">
        <v>11</v>
      </c>
    </row>
    <row r="273" spans="1:19" ht="15.75" customHeight="1" x14ac:dyDescent="0.25">
      <c r="A273" s="58">
        <v>2502</v>
      </c>
      <c r="B273" s="59"/>
      <c r="C273" s="59"/>
      <c r="D273" s="59"/>
      <c r="E273" s="59"/>
      <c r="F273" s="59"/>
      <c r="G273" s="59"/>
      <c r="H273" s="59"/>
      <c r="I273" s="59"/>
      <c r="J273" s="59"/>
      <c r="K273" s="144"/>
      <c r="L273" s="101"/>
      <c r="M273" s="102"/>
      <c r="N273" s="104"/>
      <c r="O273" s="192" t="s">
        <v>85</v>
      </c>
      <c r="P273" s="86">
        <f>IF(P272/B259=0,"",P272/B259)</f>
        <v>0.2848101265822785</v>
      </c>
      <c r="Q273" s="87">
        <f>IF(P272/Q272=0,"",P272/Q272)</f>
        <v>0.58441558441558439</v>
      </c>
      <c r="R273" s="194" t="s">
        <v>86</v>
      </c>
    </row>
    <row r="274" spans="1:19" ht="15.75" customHeight="1" x14ac:dyDescent="0.25">
      <c r="A274" s="58">
        <v>2601</v>
      </c>
      <c r="B274" s="59"/>
      <c r="C274" s="59"/>
      <c r="D274" s="59"/>
      <c r="E274" s="59"/>
      <c r="F274" s="59"/>
      <c r="G274" s="59"/>
      <c r="H274" s="59"/>
      <c r="I274" s="59"/>
      <c r="J274" s="59"/>
      <c r="K274" s="144"/>
      <c r="L274" s="147"/>
      <c r="M274" s="148"/>
      <c r="N274" s="149"/>
      <c r="O274" s="90"/>
      <c r="P274" s="91"/>
      <c r="Q274" s="91"/>
      <c r="R274" s="113"/>
    </row>
    <row r="275" spans="1:19" ht="18" customHeight="1" x14ac:dyDescent="0.25">
      <c r="A275" s="28"/>
      <c r="B275" s="280" t="s">
        <v>111</v>
      </c>
      <c r="C275" s="280"/>
      <c r="D275" s="280"/>
      <c r="E275" s="280"/>
      <c r="F275" s="280"/>
      <c r="G275" s="280"/>
      <c r="H275" s="280"/>
      <c r="I275" s="280"/>
      <c r="J275" s="280"/>
      <c r="K275" s="93">
        <f>SUM(K259:K271)</f>
        <v>77</v>
      </c>
      <c r="L275" s="94">
        <f>IF(K267=0,"",K267/B259)</f>
        <v>0.32911392405063289</v>
      </c>
      <c r="M275" s="94">
        <f>IF(K275=0,"",K275/B259)</f>
        <v>0.48734177215189872</v>
      </c>
      <c r="N275" s="94">
        <f>IF(K267=0,"",M275-L275)</f>
        <v>0.15822784810126583</v>
      </c>
      <c r="O275" s="3"/>
      <c r="P275" s="29"/>
      <c r="Q275" s="22"/>
      <c r="R275" s="3"/>
    </row>
    <row r="276" spans="1:19" ht="12.75" customHeight="1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184"/>
      <c r="L276" s="3"/>
      <c r="M276" s="3"/>
      <c r="N276" s="29"/>
      <c r="O276" s="3"/>
      <c r="P276" s="29"/>
      <c r="Q276" s="29"/>
      <c r="R276" s="29"/>
    </row>
    <row r="277" spans="1:19" ht="12.75" customHeight="1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184"/>
      <c r="L277" s="3"/>
      <c r="M277" s="3"/>
      <c r="N277" s="29"/>
      <c r="O277" s="3"/>
      <c r="P277" s="29"/>
      <c r="Q277" s="29"/>
      <c r="R277" s="29"/>
    </row>
    <row r="278" spans="1:19" ht="26.25" customHeight="1" x14ac:dyDescent="0.4">
      <c r="A278" s="2"/>
      <c r="B278" s="270" t="s">
        <v>99</v>
      </c>
      <c r="C278" s="271"/>
      <c r="D278" s="271"/>
      <c r="E278" s="271"/>
      <c r="F278" s="271"/>
      <c r="G278" s="271"/>
      <c r="H278" s="271"/>
      <c r="I278" s="271"/>
      <c r="J278" s="271"/>
      <c r="K278" s="179" t="s">
        <v>117</v>
      </c>
      <c r="L278" s="57"/>
      <c r="M278" s="57"/>
      <c r="N278" s="29"/>
      <c r="O278" s="3"/>
      <c r="P278" s="29"/>
      <c r="Q278" s="29"/>
      <c r="R278" s="29"/>
    </row>
    <row r="279" spans="1:19" ht="20.25" customHeight="1" x14ac:dyDescent="0.2">
      <c r="A279" s="272" t="s">
        <v>10</v>
      </c>
      <c r="B279" s="273" t="s">
        <v>100</v>
      </c>
      <c r="C279" s="274"/>
      <c r="D279" s="274"/>
      <c r="E279" s="274"/>
      <c r="F279" s="274"/>
      <c r="G279" s="274"/>
      <c r="H279" s="274"/>
      <c r="I279" s="274"/>
      <c r="J279" s="275"/>
      <c r="K279" s="276" t="s">
        <v>11</v>
      </c>
      <c r="L279" s="269" t="s">
        <v>3</v>
      </c>
      <c r="M279" s="269" t="s">
        <v>4</v>
      </c>
      <c r="N279" s="278" t="s">
        <v>5</v>
      </c>
      <c r="O279" s="269" t="s">
        <v>6</v>
      </c>
      <c r="P279" s="267" t="s">
        <v>7</v>
      </c>
      <c r="Q279" s="267" t="s">
        <v>8</v>
      </c>
      <c r="R279" s="269" t="s">
        <v>101</v>
      </c>
    </row>
    <row r="280" spans="1:19" ht="15.75" customHeight="1" x14ac:dyDescent="0.25">
      <c r="A280" s="268"/>
      <c r="B280" s="58" t="s">
        <v>102</v>
      </c>
      <c r="C280" s="58" t="s">
        <v>103</v>
      </c>
      <c r="D280" s="58" t="s">
        <v>104</v>
      </c>
      <c r="E280" s="58" t="s">
        <v>105</v>
      </c>
      <c r="F280" s="58" t="s">
        <v>106</v>
      </c>
      <c r="G280" s="58" t="s">
        <v>107</v>
      </c>
      <c r="H280" s="58" t="s">
        <v>108</v>
      </c>
      <c r="I280" s="58" t="s">
        <v>109</v>
      </c>
      <c r="J280" s="58" t="s">
        <v>110</v>
      </c>
      <c r="K280" s="277"/>
      <c r="L280" s="268"/>
      <c r="M280" s="268"/>
      <c r="N280" s="268"/>
      <c r="O280" s="268"/>
      <c r="P280" s="268"/>
      <c r="Q280" s="268"/>
      <c r="R280" s="268"/>
    </row>
    <row r="281" spans="1:19" ht="15.75" customHeight="1" x14ac:dyDescent="0.25">
      <c r="A281" s="58">
        <v>1901</v>
      </c>
      <c r="B281" s="59">
        <v>72</v>
      </c>
      <c r="C281" s="59"/>
      <c r="D281" s="59"/>
      <c r="E281" s="59"/>
      <c r="F281" s="59"/>
      <c r="G281" s="59"/>
      <c r="H281" s="59"/>
      <c r="I281" s="59"/>
      <c r="J281" s="59"/>
      <c r="K281" s="144"/>
      <c r="L281" s="96"/>
      <c r="M281" s="97"/>
      <c r="N281" s="98"/>
      <c r="O281" s="99"/>
      <c r="P281" s="63">
        <f>B281</f>
        <v>72</v>
      </c>
      <c r="Q281" s="100"/>
      <c r="R281" s="99"/>
    </row>
    <row r="282" spans="1:19" ht="15.75" customHeight="1" x14ac:dyDescent="0.25">
      <c r="A282" s="58">
        <v>1902</v>
      </c>
      <c r="B282" s="59"/>
      <c r="C282" s="59">
        <v>54</v>
      </c>
      <c r="D282" s="59"/>
      <c r="E282" s="59"/>
      <c r="F282" s="59"/>
      <c r="G282" s="59"/>
      <c r="H282" s="59"/>
      <c r="I282" s="59"/>
      <c r="J282" s="59"/>
      <c r="K282" s="144"/>
      <c r="L282" s="101"/>
      <c r="M282" s="102"/>
      <c r="N282" s="103"/>
      <c r="O282" s="67">
        <f>IF(C282=0,"",C282/B281)</f>
        <v>0.75</v>
      </c>
      <c r="P282" s="68">
        <v>54</v>
      </c>
      <c r="Q282" s="69">
        <f t="shared" ref="Q282:Q289" si="24">IF(P282=0,"",P282/P281)</f>
        <v>0.75</v>
      </c>
      <c r="R282" s="69">
        <f t="shared" ref="R282:R289" si="25">IF(P282=0,"",100%-Q282)</f>
        <v>0.25</v>
      </c>
    </row>
    <row r="283" spans="1:19" ht="15.75" customHeight="1" x14ac:dyDescent="0.25">
      <c r="A283" s="58">
        <v>2001</v>
      </c>
      <c r="B283" s="59"/>
      <c r="C283" s="59"/>
      <c r="D283" s="59">
        <v>44</v>
      </c>
      <c r="E283" s="59"/>
      <c r="F283" s="59"/>
      <c r="G283" s="59"/>
      <c r="H283" s="59"/>
      <c r="I283" s="59"/>
      <c r="J283" s="59"/>
      <c r="K283" s="144"/>
      <c r="L283" s="101"/>
      <c r="M283" s="102"/>
      <c r="N283" s="103"/>
      <c r="O283" s="67">
        <f>IF(D283=0,"",D283/C282)</f>
        <v>0.81481481481481477</v>
      </c>
      <c r="P283" s="68">
        <v>49</v>
      </c>
      <c r="Q283" s="69">
        <f t="shared" si="24"/>
        <v>0.90740740740740744</v>
      </c>
      <c r="R283" s="69">
        <f t="shared" si="25"/>
        <v>9.259259259259256E-2</v>
      </c>
      <c r="S283" s="8">
        <f>P283/P281</f>
        <v>0.68055555555555558</v>
      </c>
    </row>
    <row r="284" spans="1:19" ht="15.75" customHeight="1" x14ac:dyDescent="0.25">
      <c r="A284" s="58">
        <v>2002</v>
      </c>
      <c r="B284" s="59"/>
      <c r="C284" s="59"/>
      <c r="D284" s="59"/>
      <c r="E284" s="59">
        <v>41</v>
      </c>
      <c r="F284" s="59"/>
      <c r="G284" s="59"/>
      <c r="H284" s="59"/>
      <c r="I284" s="59"/>
      <c r="J284" s="59"/>
      <c r="K284" s="144"/>
      <c r="L284" s="101"/>
      <c r="M284" s="102"/>
      <c r="N284" s="103"/>
      <c r="O284" s="67">
        <f>IF(E284=0,"",E284/D283)</f>
        <v>0.93181818181818177</v>
      </c>
      <c r="P284" s="68">
        <v>47</v>
      </c>
      <c r="Q284" s="69">
        <f t="shared" si="24"/>
        <v>0.95918367346938771</v>
      </c>
      <c r="R284" s="69">
        <f t="shared" si="25"/>
        <v>4.081632653061229E-2</v>
      </c>
    </row>
    <row r="285" spans="1:19" ht="15.75" customHeight="1" x14ac:dyDescent="0.25">
      <c r="A285" s="58">
        <v>2101</v>
      </c>
      <c r="B285" s="59"/>
      <c r="C285" s="59"/>
      <c r="D285" s="59"/>
      <c r="E285" s="59"/>
      <c r="F285" s="59">
        <v>38</v>
      </c>
      <c r="G285" s="59"/>
      <c r="H285" s="59"/>
      <c r="I285" s="59"/>
      <c r="J285" s="59"/>
      <c r="K285" s="144"/>
      <c r="L285" s="101"/>
      <c r="M285" s="102"/>
      <c r="N285" s="103"/>
      <c r="O285" s="67">
        <f>IF(F285=0,"",F285/E284)</f>
        <v>0.92682926829268297</v>
      </c>
      <c r="P285" s="68">
        <v>44</v>
      </c>
      <c r="Q285" s="69">
        <f t="shared" si="24"/>
        <v>0.93617021276595747</v>
      </c>
      <c r="R285" s="69">
        <f t="shared" si="25"/>
        <v>6.3829787234042534E-2</v>
      </c>
    </row>
    <row r="286" spans="1:19" ht="15.75" customHeight="1" x14ac:dyDescent="0.25">
      <c r="A286" s="58">
        <v>2102</v>
      </c>
      <c r="B286" s="59"/>
      <c r="C286" s="59"/>
      <c r="D286" s="59"/>
      <c r="E286" s="59"/>
      <c r="F286" s="59"/>
      <c r="G286" s="59">
        <v>36</v>
      </c>
      <c r="H286" s="59"/>
      <c r="I286" s="59"/>
      <c r="J286" s="59"/>
      <c r="K286" s="144"/>
      <c r="L286" s="101"/>
      <c r="M286" s="102"/>
      <c r="N286" s="103"/>
      <c r="O286" s="67">
        <f>IF(G286=0,"",G286/F285)</f>
        <v>0.94736842105263153</v>
      </c>
      <c r="P286" s="68">
        <v>42</v>
      </c>
      <c r="Q286" s="69">
        <f t="shared" si="24"/>
        <v>0.95454545454545459</v>
      </c>
      <c r="R286" s="69">
        <f t="shared" si="25"/>
        <v>4.5454545454545414E-2</v>
      </c>
    </row>
    <row r="287" spans="1:19" ht="15.75" customHeight="1" x14ac:dyDescent="0.25">
      <c r="A287" s="58">
        <v>2201</v>
      </c>
      <c r="B287" s="59"/>
      <c r="C287" s="59"/>
      <c r="D287" s="59"/>
      <c r="E287" s="59"/>
      <c r="F287" s="59"/>
      <c r="G287" s="59"/>
      <c r="H287" s="59">
        <v>34</v>
      </c>
      <c r="I287" s="59"/>
      <c r="J287" s="59"/>
      <c r="K287" s="144"/>
      <c r="L287" s="101"/>
      <c r="M287" s="102"/>
      <c r="N287" s="103"/>
      <c r="O287" s="67">
        <f>IF(H287=0,"",H287/G286)</f>
        <v>0.94444444444444442</v>
      </c>
      <c r="P287" s="68">
        <v>42</v>
      </c>
      <c r="Q287" s="69">
        <f t="shared" si="24"/>
        <v>1</v>
      </c>
      <c r="R287" s="69">
        <f t="shared" si="25"/>
        <v>0</v>
      </c>
    </row>
    <row r="288" spans="1:19" ht="15.75" customHeight="1" x14ac:dyDescent="0.25">
      <c r="A288" s="58">
        <v>2202</v>
      </c>
      <c r="B288" s="59"/>
      <c r="C288" s="59"/>
      <c r="D288" s="59"/>
      <c r="E288" s="59"/>
      <c r="F288" s="59"/>
      <c r="G288" s="59"/>
      <c r="H288" s="59"/>
      <c r="I288" s="59">
        <v>30</v>
      </c>
      <c r="J288" s="59"/>
      <c r="K288" s="144">
        <v>1</v>
      </c>
      <c r="L288" s="101"/>
      <c r="M288" s="102"/>
      <c r="N288" s="103"/>
      <c r="O288" s="67">
        <f>IF(I288=0,"",I288/H287)</f>
        <v>0.88235294117647056</v>
      </c>
      <c r="P288" s="68">
        <v>41</v>
      </c>
      <c r="Q288" s="69">
        <f t="shared" si="24"/>
        <v>0.97619047619047616</v>
      </c>
      <c r="R288" s="69">
        <f t="shared" si="25"/>
        <v>2.3809523809523836E-2</v>
      </c>
    </row>
    <row r="289" spans="1:18" ht="15.75" customHeight="1" x14ac:dyDescent="0.25">
      <c r="A289" s="58">
        <v>2301</v>
      </c>
      <c r="B289" s="59"/>
      <c r="C289" s="59"/>
      <c r="D289" s="59"/>
      <c r="E289" s="59"/>
      <c r="F289" s="59"/>
      <c r="G289" s="59"/>
      <c r="H289" s="59"/>
      <c r="I289" s="59"/>
      <c r="J289" s="59">
        <v>30</v>
      </c>
      <c r="K289" s="144">
        <v>27</v>
      </c>
      <c r="L289" s="101"/>
      <c r="M289" s="102"/>
      <c r="N289" s="103"/>
      <c r="O289" s="71">
        <f>IF(J289=0,"",J289/I288)</f>
        <v>1</v>
      </c>
      <c r="P289" s="68">
        <v>41</v>
      </c>
      <c r="Q289" s="72">
        <f t="shared" si="24"/>
        <v>1</v>
      </c>
      <c r="R289" s="72">
        <f t="shared" si="25"/>
        <v>0</v>
      </c>
    </row>
    <row r="290" spans="1:18" ht="15.75" customHeight="1" x14ac:dyDescent="0.25">
      <c r="A290" s="58">
        <v>2302</v>
      </c>
      <c r="B290" s="59"/>
      <c r="C290" s="59"/>
      <c r="D290" s="59"/>
      <c r="E290" s="59"/>
      <c r="F290" s="59"/>
      <c r="G290" s="59"/>
      <c r="H290" s="59"/>
      <c r="I290" s="59"/>
      <c r="J290" s="59">
        <v>9</v>
      </c>
      <c r="K290" s="144">
        <v>7</v>
      </c>
      <c r="L290" s="101"/>
      <c r="M290" s="102"/>
      <c r="N290" s="104"/>
      <c r="O290" s="129"/>
      <c r="P290" s="68">
        <v>13</v>
      </c>
      <c r="Q290" s="106"/>
      <c r="R290" s="107"/>
    </row>
    <row r="291" spans="1:18" ht="15.75" customHeight="1" x14ac:dyDescent="0.25">
      <c r="A291" s="58">
        <v>2401</v>
      </c>
      <c r="B291" s="59"/>
      <c r="C291" s="59"/>
      <c r="D291" s="59"/>
      <c r="E291" s="59"/>
      <c r="F291" s="59"/>
      <c r="G291" s="59"/>
      <c r="H291" s="59"/>
      <c r="I291" s="59"/>
      <c r="J291" s="59">
        <v>2</v>
      </c>
      <c r="K291" s="144">
        <v>1</v>
      </c>
      <c r="L291" s="101"/>
      <c r="M291" s="102"/>
      <c r="N291" s="104"/>
      <c r="O291" s="108"/>
      <c r="P291" s="109">
        <v>4</v>
      </c>
      <c r="Q291" s="110"/>
      <c r="R291" s="108"/>
    </row>
    <row r="292" spans="1:18" ht="15.75" customHeight="1" x14ac:dyDescent="0.25">
      <c r="A292" s="58">
        <v>2402</v>
      </c>
      <c r="B292" s="59"/>
      <c r="C292" s="59"/>
      <c r="D292" s="59"/>
      <c r="E292" s="59"/>
      <c r="F292" s="59"/>
      <c r="G292" s="59"/>
      <c r="H292" s="59"/>
      <c r="I292" s="59"/>
      <c r="J292" s="59">
        <v>3</v>
      </c>
      <c r="K292" s="144">
        <v>1</v>
      </c>
      <c r="L292" s="101"/>
      <c r="M292" s="102"/>
      <c r="N292" s="104"/>
      <c r="O292" s="108"/>
      <c r="P292" s="196">
        <v>4</v>
      </c>
      <c r="Q292" s="110"/>
      <c r="R292" s="108"/>
    </row>
    <row r="293" spans="1:18" ht="15.75" customHeight="1" x14ac:dyDescent="0.25">
      <c r="A293" s="58">
        <v>2501</v>
      </c>
      <c r="B293" s="59"/>
      <c r="C293" s="59"/>
      <c r="D293" s="59"/>
      <c r="E293" s="59"/>
      <c r="F293" s="59"/>
      <c r="G293" s="59"/>
      <c r="H293" s="59"/>
      <c r="I293" s="59"/>
      <c r="J293" s="59">
        <v>3</v>
      </c>
      <c r="K293" s="144">
        <v>1</v>
      </c>
      <c r="L293" s="101"/>
      <c r="M293" s="102"/>
      <c r="N293" s="104"/>
      <c r="O293" s="102"/>
      <c r="P293" s="198">
        <v>3</v>
      </c>
      <c r="Q293" s="146"/>
      <c r="R293" s="108"/>
    </row>
    <row r="294" spans="1:18" ht="15.75" customHeight="1" x14ac:dyDescent="0.25">
      <c r="A294" s="58">
        <v>2502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144"/>
      <c r="L294" s="101"/>
      <c r="M294" s="102"/>
      <c r="N294" s="104"/>
      <c r="O294" s="191" t="s">
        <v>83</v>
      </c>
      <c r="P294" s="197">
        <v>18</v>
      </c>
      <c r="Q294" s="83">
        <f>K297</f>
        <v>38</v>
      </c>
      <c r="R294" s="193" t="s">
        <v>11</v>
      </c>
    </row>
    <row r="295" spans="1:18" ht="15.75" customHeight="1" x14ac:dyDescent="0.25">
      <c r="A295" s="58">
        <v>2601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144"/>
      <c r="L295" s="101"/>
      <c r="M295" s="102"/>
      <c r="N295" s="104"/>
      <c r="O295" s="192" t="s">
        <v>85</v>
      </c>
      <c r="P295" s="86">
        <f>IF(P294/B281=0,"",P294/B281)</f>
        <v>0.25</v>
      </c>
      <c r="Q295" s="87">
        <f>IF(P294/Q294=0,"",P294/Q294)</f>
        <v>0.47368421052631576</v>
      </c>
      <c r="R295" s="194" t="s">
        <v>86</v>
      </c>
    </row>
    <row r="296" spans="1:18" ht="15.75" customHeight="1" x14ac:dyDescent="0.25">
      <c r="A296" s="58">
        <v>2602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144"/>
      <c r="L296" s="147"/>
      <c r="M296" s="148"/>
      <c r="N296" s="149"/>
      <c r="O296" s="90"/>
      <c r="P296" s="91"/>
      <c r="Q296" s="91"/>
      <c r="R296" s="113"/>
    </row>
    <row r="297" spans="1:18" ht="18" customHeight="1" x14ac:dyDescent="0.25">
      <c r="A297" s="28"/>
      <c r="B297" s="280" t="s">
        <v>111</v>
      </c>
      <c r="C297" s="280"/>
      <c r="D297" s="280"/>
      <c r="E297" s="280"/>
      <c r="F297" s="280"/>
      <c r="G297" s="280"/>
      <c r="H297" s="280"/>
      <c r="I297" s="280"/>
      <c r="J297" s="280"/>
      <c r="K297" s="93">
        <f>SUM(K281:K293)</f>
        <v>38</v>
      </c>
      <c r="L297" s="94">
        <f>((SUM(K288:K289))/B281)</f>
        <v>0.3888888888888889</v>
      </c>
      <c r="M297" s="94">
        <f>IF(K297=0,"",K297/B281)</f>
        <v>0.52777777777777779</v>
      </c>
      <c r="N297" s="94">
        <f>M297-L297</f>
        <v>0.1388888888888889</v>
      </c>
      <c r="O297" s="3"/>
      <c r="P297" s="29"/>
      <c r="Q297" s="22"/>
      <c r="R297" s="3"/>
    </row>
    <row r="298" spans="1:18" ht="12.75" customHeight="1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184"/>
      <c r="L298" s="3"/>
      <c r="M298" s="3"/>
      <c r="N298" s="29"/>
      <c r="O298" s="3"/>
      <c r="P298" s="29"/>
      <c r="Q298" s="29"/>
      <c r="R298" s="29"/>
    </row>
    <row r="299" spans="1:18" ht="12.75" customHeight="1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184"/>
      <c r="L299" s="3"/>
      <c r="M299" s="3"/>
      <c r="N299" s="29"/>
      <c r="O299" s="3"/>
      <c r="P299" s="29"/>
      <c r="Q299" s="29"/>
      <c r="R299" s="29"/>
    </row>
    <row r="300" spans="1:18" ht="26.25" customHeight="1" x14ac:dyDescent="0.4">
      <c r="A300" s="2"/>
      <c r="B300" s="270" t="s">
        <v>99</v>
      </c>
      <c r="C300" s="271"/>
      <c r="D300" s="271"/>
      <c r="E300" s="271"/>
      <c r="F300" s="271"/>
      <c r="G300" s="271"/>
      <c r="H300" s="271"/>
      <c r="I300" s="271"/>
      <c r="J300" s="271"/>
      <c r="K300" s="179" t="s">
        <v>118</v>
      </c>
      <c r="L300" s="57"/>
      <c r="M300" s="57"/>
      <c r="N300" s="29"/>
      <c r="O300" s="3"/>
      <c r="P300" s="29"/>
      <c r="Q300" s="29"/>
      <c r="R300" s="29"/>
    </row>
    <row r="301" spans="1:18" ht="20.25" customHeight="1" x14ac:dyDescent="0.2">
      <c r="A301" s="272" t="s">
        <v>10</v>
      </c>
      <c r="B301" s="273" t="s">
        <v>100</v>
      </c>
      <c r="C301" s="274"/>
      <c r="D301" s="274"/>
      <c r="E301" s="274"/>
      <c r="F301" s="274"/>
      <c r="G301" s="274"/>
      <c r="H301" s="274"/>
      <c r="I301" s="274"/>
      <c r="J301" s="275"/>
      <c r="K301" s="276" t="s">
        <v>11</v>
      </c>
      <c r="L301" s="269" t="s">
        <v>3</v>
      </c>
      <c r="M301" s="269" t="s">
        <v>4</v>
      </c>
      <c r="N301" s="278" t="s">
        <v>5</v>
      </c>
      <c r="O301" s="269" t="s">
        <v>6</v>
      </c>
      <c r="P301" s="267" t="s">
        <v>7</v>
      </c>
      <c r="Q301" s="267" t="s">
        <v>8</v>
      </c>
      <c r="R301" s="269" t="s">
        <v>101</v>
      </c>
    </row>
    <row r="302" spans="1:18" ht="15.75" customHeight="1" x14ac:dyDescent="0.25">
      <c r="A302" s="268"/>
      <c r="B302" s="58" t="s">
        <v>102</v>
      </c>
      <c r="C302" s="58" t="s">
        <v>103</v>
      </c>
      <c r="D302" s="58" t="s">
        <v>104</v>
      </c>
      <c r="E302" s="58" t="s">
        <v>105</v>
      </c>
      <c r="F302" s="58" t="s">
        <v>106</v>
      </c>
      <c r="G302" s="58" t="s">
        <v>107</v>
      </c>
      <c r="H302" s="58" t="s">
        <v>108</v>
      </c>
      <c r="I302" s="58" t="s">
        <v>109</v>
      </c>
      <c r="J302" s="58" t="s">
        <v>110</v>
      </c>
      <c r="K302" s="277"/>
      <c r="L302" s="268"/>
      <c r="M302" s="268"/>
      <c r="N302" s="268"/>
      <c r="O302" s="268"/>
      <c r="P302" s="268"/>
      <c r="Q302" s="268"/>
      <c r="R302" s="268"/>
    </row>
    <row r="303" spans="1:18" ht="15.75" customHeight="1" x14ac:dyDescent="0.25">
      <c r="A303" s="58">
        <v>1902</v>
      </c>
      <c r="B303" s="59">
        <v>133</v>
      </c>
      <c r="C303" s="59"/>
      <c r="D303" s="59"/>
      <c r="E303" s="59"/>
      <c r="F303" s="59"/>
      <c r="G303" s="59"/>
      <c r="H303" s="59"/>
      <c r="I303" s="59"/>
      <c r="J303" s="59"/>
      <c r="K303" s="144"/>
      <c r="L303" s="96"/>
      <c r="M303" s="97"/>
      <c r="N303" s="98"/>
      <c r="O303" s="99"/>
      <c r="P303" s="63">
        <f>B303</f>
        <v>133</v>
      </c>
      <c r="Q303" s="100"/>
      <c r="R303" s="99"/>
    </row>
    <row r="304" spans="1:18" ht="15.75" customHeight="1" x14ac:dyDescent="0.25">
      <c r="A304" s="58">
        <v>2001</v>
      </c>
      <c r="B304" s="59"/>
      <c r="C304" s="59">
        <v>109</v>
      </c>
      <c r="D304" s="59"/>
      <c r="E304" s="59"/>
      <c r="F304" s="59"/>
      <c r="G304" s="59"/>
      <c r="H304" s="59"/>
      <c r="I304" s="59"/>
      <c r="J304" s="59"/>
      <c r="K304" s="144"/>
      <c r="L304" s="101"/>
      <c r="M304" s="102"/>
      <c r="N304" s="103"/>
      <c r="O304" s="67">
        <f>IF(C304=0,"",C304/B303)</f>
        <v>0.81954887218045114</v>
      </c>
      <c r="P304" s="68">
        <v>109</v>
      </c>
      <c r="Q304" s="69">
        <f t="shared" ref="Q304:Q311" si="26">IF(P304=0,"",P304/P303)</f>
        <v>0.81954887218045114</v>
      </c>
      <c r="R304" s="69">
        <f t="shared" ref="R304:R311" si="27">IF(P304=0,"",100%-Q304)</f>
        <v>0.18045112781954886</v>
      </c>
    </row>
    <row r="305" spans="1:19" ht="15.75" customHeight="1" x14ac:dyDescent="0.25">
      <c r="A305" s="58">
        <v>2002</v>
      </c>
      <c r="B305" s="59"/>
      <c r="C305" s="59"/>
      <c r="D305" s="59">
        <v>102</v>
      </c>
      <c r="E305" s="59"/>
      <c r="F305" s="59"/>
      <c r="G305" s="59"/>
      <c r="H305" s="59"/>
      <c r="I305" s="59"/>
      <c r="J305" s="59"/>
      <c r="K305" s="144"/>
      <c r="L305" s="101"/>
      <c r="M305" s="102"/>
      <c r="N305" s="103"/>
      <c r="O305" s="67">
        <f>IF(D305=0,"",D305/C304)</f>
        <v>0.93577981651376152</v>
      </c>
      <c r="P305" s="68">
        <v>102</v>
      </c>
      <c r="Q305" s="69">
        <f t="shared" si="26"/>
        <v>0.93577981651376152</v>
      </c>
      <c r="R305" s="69">
        <f t="shared" si="27"/>
        <v>6.422018348623848E-2</v>
      </c>
      <c r="S305" s="8">
        <f>P305/P303</f>
        <v>0.76691729323308266</v>
      </c>
    </row>
    <row r="306" spans="1:19" ht="15.75" customHeight="1" x14ac:dyDescent="0.25">
      <c r="A306" s="58">
        <v>2101</v>
      </c>
      <c r="B306" s="59"/>
      <c r="C306" s="59"/>
      <c r="D306" s="59"/>
      <c r="E306" s="59">
        <v>95</v>
      </c>
      <c r="F306" s="59"/>
      <c r="G306" s="59"/>
      <c r="H306" s="59"/>
      <c r="I306" s="59"/>
      <c r="J306" s="59"/>
      <c r="K306" s="144"/>
      <c r="L306" s="101"/>
      <c r="M306" s="102"/>
      <c r="N306" s="103"/>
      <c r="O306" s="67">
        <f>IF(E306=0,"",E306/D305)</f>
        <v>0.93137254901960786</v>
      </c>
      <c r="P306" s="68">
        <v>101</v>
      </c>
      <c r="Q306" s="69">
        <f t="shared" si="26"/>
        <v>0.99019607843137258</v>
      </c>
      <c r="R306" s="69">
        <f t="shared" si="27"/>
        <v>9.8039215686274161E-3</v>
      </c>
    </row>
    <row r="307" spans="1:19" ht="15.75" customHeight="1" x14ac:dyDescent="0.25">
      <c r="A307" s="58">
        <v>2102</v>
      </c>
      <c r="B307" s="59"/>
      <c r="C307" s="59"/>
      <c r="D307" s="59"/>
      <c r="E307" s="59"/>
      <c r="F307" s="59">
        <v>87</v>
      </c>
      <c r="G307" s="59"/>
      <c r="H307" s="59"/>
      <c r="I307" s="59"/>
      <c r="J307" s="59"/>
      <c r="K307" s="144"/>
      <c r="L307" s="101"/>
      <c r="M307" s="102"/>
      <c r="N307" s="103"/>
      <c r="O307" s="67">
        <f>IF(F307=0,"",F307/E306)</f>
        <v>0.91578947368421049</v>
      </c>
      <c r="P307" s="68">
        <v>94</v>
      </c>
      <c r="Q307" s="69">
        <f t="shared" si="26"/>
        <v>0.93069306930693074</v>
      </c>
      <c r="R307" s="69">
        <f t="shared" si="27"/>
        <v>6.9306930693069257E-2</v>
      </c>
    </row>
    <row r="308" spans="1:19" ht="15.75" customHeight="1" x14ac:dyDescent="0.25">
      <c r="A308" s="58">
        <v>2201</v>
      </c>
      <c r="B308" s="59"/>
      <c r="C308" s="59"/>
      <c r="D308" s="59"/>
      <c r="E308" s="59"/>
      <c r="F308" s="59"/>
      <c r="G308" s="59">
        <v>74</v>
      </c>
      <c r="H308" s="59"/>
      <c r="I308" s="59"/>
      <c r="J308" s="59"/>
      <c r="K308" s="144"/>
      <c r="L308" s="101"/>
      <c r="M308" s="102"/>
      <c r="N308" s="103"/>
      <c r="O308" s="67">
        <f>IF(G308=0,"",G308/F307)</f>
        <v>0.85057471264367812</v>
      </c>
      <c r="P308" s="68">
        <v>90</v>
      </c>
      <c r="Q308" s="69">
        <f t="shared" si="26"/>
        <v>0.95744680851063835</v>
      </c>
      <c r="R308" s="69">
        <f t="shared" si="27"/>
        <v>4.2553191489361653E-2</v>
      </c>
    </row>
    <row r="309" spans="1:19" ht="15.75" customHeight="1" x14ac:dyDescent="0.25">
      <c r="A309" s="58">
        <v>2202</v>
      </c>
      <c r="B309" s="59"/>
      <c r="C309" s="59"/>
      <c r="D309" s="59"/>
      <c r="E309" s="59"/>
      <c r="F309" s="59"/>
      <c r="G309" s="59"/>
      <c r="H309" s="59">
        <v>70</v>
      </c>
      <c r="I309" s="59"/>
      <c r="J309" s="59"/>
      <c r="K309" s="144"/>
      <c r="L309" s="101"/>
      <c r="M309" s="102"/>
      <c r="N309" s="103"/>
      <c r="O309" s="67">
        <f>IF(H309=0,"",H309/G308)</f>
        <v>0.94594594594594594</v>
      </c>
      <c r="P309" s="68">
        <v>90</v>
      </c>
      <c r="Q309" s="69">
        <f t="shared" si="26"/>
        <v>1</v>
      </c>
      <c r="R309" s="69">
        <f t="shared" si="27"/>
        <v>0</v>
      </c>
    </row>
    <row r="310" spans="1:19" ht="15.75" customHeight="1" x14ac:dyDescent="0.25">
      <c r="A310" s="58">
        <v>2301</v>
      </c>
      <c r="B310" s="59"/>
      <c r="C310" s="59"/>
      <c r="D310" s="59"/>
      <c r="E310" s="59"/>
      <c r="F310" s="59"/>
      <c r="G310" s="59"/>
      <c r="H310" s="59"/>
      <c r="I310" s="59">
        <v>69</v>
      </c>
      <c r="J310" s="59"/>
      <c r="K310" s="144">
        <v>1</v>
      </c>
      <c r="L310" s="101"/>
      <c r="M310" s="102"/>
      <c r="N310" s="103"/>
      <c r="O310" s="67">
        <f>IF(I310=0,"",I310/H309)</f>
        <v>0.98571428571428577</v>
      </c>
      <c r="P310" s="68">
        <v>90</v>
      </c>
      <c r="Q310" s="69">
        <f t="shared" si="26"/>
        <v>1</v>
      </c>
      <c r="R310" s="69">
        <f t="shared" si="27"/>
        <v>0</v>
      </c>
    </row>
    <row r="311" spans="1:19" ht="15.75" customHeight="1" x14ac:dyDescent="0.25">
      <c r="A311" s="58">
        <v>2302</v>
      </c>
      <c r="B311" s="59"/>
      <c r="C311" s="59"/>
      <c r="D311" s="59"/>
      <c r="E311" s="59"/>
      <c r="F311" s="59"/>
      <c r="G311" s="59"/>
      <c r="H311" s="59"/>
      <c r="I311" s="59"/>
      <c r="J311" s="59">
        <v>64</v>
      </c>
      <c r="K311" s="144">
        <v>46</v>
      </c>
      <c r="L311" s="101"/>
      <c r="M311" s="102"/>
      <c r="N311" s="103"/>
      <c r="O311" s="71">
        <f>IF(J311=0,"",J311/I310)</f>
        <v>0.92753623188405798</v>
      </c>
      <c r="P311" s="68">
        <v>88</v>
      </c>
      <c r="Q311" s="72">
        <f t="shared" si="26"/>
        <v>0.97777777777777775</v>
      </c>
      <c r="R311" s="72">
        <f t="shared" si="27"/>
        <v>2.2222222222222254E-2</v>
      </c>
    </row>
    <row r="312" spans="1:19" ht="15.75" customHeight="1" x14ac:dyDescent="0.25">
      <c r="A312" s="58">
        <v>2401</v>
      </c>
      <c r="B312" s="59"/>
      <c r="C312" s="59"/>
      <c r="D312" s="59"/>
      <c r="E312" s="59"/>
      <c r="F312" s="59"/>
      <c r="G312" s="59"/>
      <c r="H312" s="59"/>
      <c r="I312" s="59"/>
      <c r="J312" s="59">
        <v>18</v>
      </c>
      <c r="K312" s="144">
        <v>18</v>
      </c>
      <c r="L312" s="101"/>
      <c r="M312" s="102"/>
      <c r="N312" s="104"/>
      <c r="O312" s="129"/>
      <c r="P312" s="68">
        <v>35</v>
      </c>
      <c r="Q312" s="106"/>
      <c r="R312" s="107"/>
    </row>
    <row r="313" spans="1:19" ht="15.75" customHeight="1" x14ac:dyDescent="0.25">
      <c r="A313" s="58">
        <v>2402</v>
      </c>
      <c r="B313" s="59"/>
      <c r="C313" s="59"/>
      <c r="D313" s="59"/>
      <c r="E313" s="59"/>
      <c r="F313" s="59"/>
      <c r="G313" s="59"/>
      <c r="H313" s="59"/>
      <c r="I313" s="59"/>
      <c r="J313" s="59">
        <v>11</v>
      </c>
      <c r="K313" s="144">
        <v>6</v>
      </c>
      <c r="L313" s="101"/>
      <c r="M313" s="102"/>
      <c r="N313" s="104"/>
      <c r="O313" s="108"/>
      <c r="P313" s="109">
        <v>18</v>
      </c>
      <c r="Q313" s="110"/>
      <c r="R313" s="108"/>
    </row>
    <row r="314" spans="1:19" ht="15.75" customHeight="1" x14ac:dyDescent="0.25">
      <c r="A314" s="58">
        <v>2501</v>
      </c>
      <c r="B314" s="59"/>
      <c r="C314" s="59"/>
      <c r="D314" s="59"/>
      <c r="E314" s="59"/>
      <c r="F314" s="59"/>
      <c r="G314" s="59"/>
      <c r="H314" s="59"/>
      <c r="I314" s="59"/>
      <c r="J314" s="59">
        <v>9</v>
      </c>
      <c r="K314" s="144">
        <v>7</v>
      </c>
      <c r="L314" s="101"/>
      <c r="M314" s="102"/>
      <c r="N314" s="104"/>
      <c r="O314" s="108"/>
      <c r="P314" s="109">
        <v>11</v>
      </c>
      <c r="Q314" s="110"/>
      <c r="R314" s="108"/>
    </row>
    <row r="315" spans="1:19" ht="15.75" customHeight="1" x14ac:dyDescent="0.25">
      <c r="A315" s="58">
        <v>2502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144"/>
      <c r="L315" s="101"/>
      <c r="M315" s="102"/>
      <c r="N315" s="104"/>
      <c r="O315" s="102"/>
      <c r="P315" s="104"/>
      <c r="Q315" s="146"/>
      <c r="R315" s="108"/>
    </row>
    <row r="316" spans="1:19" ht="15.75" customHeight="1" x14ac:dyDescent="0.25">
      <c r="A316" s="58">
        <v>2601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144"/>
      <c r="L316" s="101"/>
      <c r="M316" s="102"/>
      <c r="N316" s="104"/>
      <c r="O316" s="191" t="s">
        <v>83</v>
      </c>
      <c r="P316" s="82">
        <v>11</v>
      </c>
      <c r="Q316" s="83">
        <f>K319</f>
        <v>78</v>
      </c>
      <c r="R316" s="193" t="s">
        <v>11</v>
      </c>
    </row>
    <row r="317" spans="1:19" ht="15.75" customHeight="1" x14ac:dyDescent="0.25">
      <c r="A317" s="58">
        <v>2602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144"/>
      <c r="L317" s="101"/>
      <c r="M317" s="102"/>
      <c r="N317" s="104"/>
      <c r="O317" s="192" t="s">
        <v>85</v>
      </c>
      <c r="P317" s="86">
        <f>IF(P316/B303=0,"",P316/B303)</f>
        <v>8.2706766917293228E-2</v>
      </c>
      <c r="Q317" s="87">
        <f>IF(P316/Q316=0,"",P316/Q316)</f>
        <v>0.14102564102564102</v>
      </c>
      <c r="R317" s="194" t="s">
        <v>86</v>
      </c>
    </row>
    <row r="318" spans="1:19" ht="15.75" customHeight="1" x14ac:dyDescent="0.25">
      <c r="A318" s="58">
        <v>2701</v>
      </c>
      <c r="B318" s="59"/>
      <c r="C318" s="59"/>
      <c r="D318" s="59"/>
      <c r="E318" s="59"/>
      <c r="F318" s="59"/>
      <c r="G318" s="59"/>
      <c r="H318" s="59"/>
      <c r="I318" s="59"/>
      <c r="J318" s="59"/>
      <c r="K318" s="144"/>
      <c r="L318" s="147"/>
      <c r="M318" s="148"/>
      <c r="N318" s="149"/>
      <c r="O318" s="90"/>
      <c r="P318" s="91"/>
      <c r="Q318" s="91"/>
      <c r="R318" s="113"/>
    </row>
    <row r="319" spans="1:19" ht="18" customHeight="1" x14ac:dyDescent="0.25">
      <c r="A319" s="28"/>
      <c r="B319" s="280" t="s">
        <v>111</v>
      </c>
      <c r="C319" s="280"/>
      <c r="D319" s="280"/>
      <c r="E319" s="280"/>
      <c r="F319" s="280"/>
      <c r="G319" s="280"/>
      <c r="H319" s="280"/>
      <c r="I319" s="280"/>
      <c r="J319" s="280"/>
      <c r="K319" s="93">
        <f>SUM(K303:K315)</f>
        <v>78</v>
      </c>
      <c r="L319" s="94">
        <f>((SUM(K310:K311))/B303)</f>
        <v>0.35338345864661652</v>
      </c>
      <c r="M319" s="94">
        <f>IF(K319=0,"",K319/B303)</f>
        <v>0.5864661654135338</v>
      </c>
      <c r="N319" s="94">
        <f>IF(K311=0,"",M319-L319)</f>
        <v>0.23308270676691728</v>
      </c>
      <c r="O319" s="3"/>
      <c r="P319" s="29"/>
      <c r="Q319" s="22"/>
      <c r="R319" s="3"/>
    </row>
    <row r="320" spans="1:19" ht="12.75" customHeight="1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184"/>
      <c r="L320" s="3"/>
      <c r="M320" s="3"/>
      <c r="N320" s="29"/>
      <c r="O320" s="3"/>
      <c r="P320" s="29"/>
      <c r="Q320" s="29"/>
      <c r="R320" s="29"/>
    </row>
    <row r="321" spans="1:19" ht="12.75" customHeight="1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184"/>
      <c r="L321" s="3"/>
      <c r="M321" s="3"/>
      <c r="N321" s="29"/>
      <c r="O321" s="3"/>
      <c r="P321" s="29"/>
      <c r="Q321" s="29"/>
      <c r="R321" s="29"/>
    </row>
    <row r="322" spans="1:19" ht="26.25" customHeight="1" x14ac:dyDescent="0.4">
      <c r="A322" s="2"/>
      <c r="B322" s="270" t="s">
        <v>99</v>
      </c>
      <c r="C322" s="271"/>
      <c r="D322" s="271"/>
      <c r="E322" s="271"/>
      <c r="F322" s="271"/>
      <c r="G322" s="271"/>
      <c r="H322" s="271"/>
      <c r="I322" s="271"/>
      <c r="J322" s="271"/>
      <c r="K322" s="179" t="s">
        <v>119</v>
      </c>
      <c r="L322" s="57"/>
      <c r="M322" s="57"/>
      <c r="N322" s="29"/>
      <c r="O322" s="3"/>
      <c r="P322" s="29"/>
      <c r="Q322" s="29"/>
      <c r="R322" s="29"/>
    </row>
    <row r="323" spans="1:19" ht="20.25" customHeight="1" x14ac:dyDescent="0.2">
      <c r="A323" s="272" t="s">
        <v>10</v>
      </c>
      <c r="B323" s="273" t="s">
        <v>100</v>
      </c>
      <c r="C323" s="274"/>
      <c r="D323" s="274"/>
      <c r="E323" s="274"/>
      <c r="F323" s="274"/>
      <c r="G323" s="274"/>
      <c r="H323" s="274"/>
      <c r="I323" s="274"/>
      <c r="J323" s="275"/>
      <c r="K323" s="276" t="s">
        <v>11</v>
      </c>
      <c r="L323" s="269" t="s">
        <v>3</v>
      </c>
      <c r="M323" s="269" t="s">
        <v>4</v>
      </c>
      <c r="N323" s="278" t="s">
        <v>5</v>
      </c>
      <c r="O323" s="269" t="s">
        <v>6</v>
      </c>
      <c r="P323" s="267" t="s">
        <v>7</v>
      </c>
      <c r="Q323" s="267" t="s">
        <v>8</v>
      </c>
      <c r="R323" s="269" t="s">
        <v>101</v>
      </c>
    </row>
    <row r="324" spans="1:19" ht="15.75" customHeight="1" x14ac:dyDescent="0.25">
      <c r="A324" s="268"/>
      <c r="B324" s="58" t="s">
        <v>102</v>
      </c>
      <c r="C324" s="58" t="s">
        <v>103</v>
      </c>
      <c r="D324" s="58" t="s">
        <v>104</v>
      </c>
      <c r="E324" s="58" t="s">
        <v>105</v>
      </c>
      <c r="F324" s="58" t="s">
        <v>106</v>
      </c>
      <c r="G324" s="58" t="s">
        <v>107</v>
      </c>
      <c r="H324" s="58" t="s">
        <v>108</v>
      </c>
      <c r="I324" s="58" t="s">
        <v>109</v>
      </c>
      <c r="J324" s="58" t="s">
        <v>110</v>
      </c>
      <c r="K324" s="277"/>
      <c r="L324" s="268"/>
      <c r="M324" s="268"/>
      <c r="N324" s="268"/>
      <c r="O324" s="268"/>
      <c r="P324" s="268"/>
      <c r="Q324" s="268"/>
      <c r="R324" s="268"/>
    </row>
    <row r="325" spans="1:19" ht="15.75" customHeight="1" x14ac:dyDescent="0.25">
      <c r="A325" s="58">
        <v>2001</v>
      </c>
      <c r="B325" s="59">
        <v>66</v>
      </c>
      <c r="C325" s="59"/>
      <c r="D325" s="59"/>
      <c r="E325" s="59"/>
      <c r="F325" s="59"/>
      <c r="G325" s="59"/>
      <c r="H325" s="59"/>
      <c r="I325" s="59"/>
      <c r="J325" s="59"/>
      <c r="K325" s="144"/>
      <c r="L325" s="96"/>
      <c r="M325" s="97"/>
      <c r="N325" s="98"/>
      <c r="O325" s="99"/>
      <c r="P325" s="63">
        <f>B325</f>
        <v>66</v>
      </c>
      <c r="Q325" s="100"/>
      <c r="R325" s="99"/>
    </row>
    <row r="326" spans="1:19" ht="15.75" customHeight="1" x14ac:dyDescent="0.25">
      <c r="A326" s="58">
        <v>2002</v>
      </c>
      <c r="B326" s="59"/>
      <c r="C326" s="59">
        <v>48</v>
      </c>
      <c r="D326" s="59"/>
      <c r="E326" s="59"/>
      <c r="F326" s="59"/>
      <c r="G326" s="59"/>
      <c r="H326" s="59"/>
      <c r="I326" s="59"/>
      <c r="J326" s="59"/>
      <c r="K326" s="144"/>
      <c r="L326" s="101"/>
      <c r="M326" s="102"/>
      <c r="N326" s="103"/>
      <c r="O326" s="67">
        <f>IF(C326=0,"",C326/B325)</f>
        <v>0.72727272727272729</v>
      </c>
      <c r="P326" s="68">
        <v>49</v>
      </c>
      <c r="Q326" s="69">
        <f t="shared" ref="Q326:Q333" si="28">IF(P326=0,"",P326/P325)</f>
        <v>0.74242424242424243</v>
      </c>
      <c r="R326" s="69">
        <f t="shared" ref="R326:R333" si="29">IF(P326=0,"",100%-Q326)</f>
        <v>0.25757575757575757</v>
      </c>
    </row>
    <row r="327" spans="1:19" ht="15.75" customHeight="1" x14ac:dyDescent="0.25">
      <c r="A327" s="58">
        <v>2101</v>
      </c>
      <c r="B327" s="59"/>
      <c r="C327" s="59"/>
      <c r="D327" s="59">
        <v>40</v>
      </c>
      <c r="E327" s="59"/>
      <c r="F327" s="59"/>
      <c r="G327" s="59"/>
      <c r="H327" s="59"/>
      <c r="I327" s="59"/>
      <c r="J327" s="59"/>
      <c r="K327" s="144"/>
      <c r="L327" s="101"/>
      <c r="M327" s="102"/>
      <c r="N327" s="103"/>
      <c r="O327" s="67">
        <f>IF(D327=0,"",D327/C326)</f>
        <v>0.83333333333333337</v>
      </c>
      <c r="P327" s="68">
        <v>49</v>
      </c>
      <c r="Q327" s="69">
        <f t="shared" si="28"/>
        <v>1</v>
      </c>
      <c r="R327" s="69">
        <f t="shared" si="29"/>
        <v>0</v>
      </c>
      <c r="S327" s="8">
        <f>P327/P325</f>
        <v>0.74242424242424243</v>
      </c>
    </row>
    <row r="328" spans="1:19" ht="15.75" customHeight="1" x14ac:dyDescent="0.25">
      <c r="A328" s="58">
        <v>2102</v>
      </c>
      <c r="B328" s="59"/>
      <c r="C328" s="59"/>
      <c r="D328" s="59"/>
      <c r="E328" s="59">
        <v>33</v>
      </c>
      <c r="F328" s="59"/>
      <c r="G328" s="59"/>
      <c r="H328" s="59"/>
      <c r="I328" s="59"/>
      <c r="J328" s="59"/>
      <c r="K328" s="144"/>
      <c r="L328" s="101"/>
      <c r="M328" s="102"/>
      <c r="N328" s="103"/>
      <c r="O328" s="67">
        <f>IF(E328=0,"",E328/D327)</f>
        <v>0.82499999999999996</v>
      </c>
      <c r="P328" s="68">
        <v>41</v>
      </c>
      <c r="Q328" s="69">
        <f t="shared" si="28"/>
        <v>0.83673469387755106</v>
      </c>
      <c r="R328" s="69">
        <f t="shared" si="29"/>
        <v>0.16326530612244894</v>
      </c>
    </row>
    <row r="329" spans="1:19" ht="15.75" customHeight="1" x14ac:dyDescent="0.25">
      <c r="A329" s="58">
        <v>2201</v>
      </c>
      <c r="B329" s="59"/>
      <c r="C329" s="59"/>
      <c r="D329" s="59"/>
      <c r="E329" s="59"/>
      <c r="F329" s="59">
        <v>31</v>
      </c>
      <c r="G329" s="59"/>
      <c r="H329" s="59"/>
      <c r="I329" s="59"/>
      <c r="J329" s="59"/>
      <c r="K329" s="144"/>
      <c r="L329" s="101"/>
      <c r="M329" s="102"/>
      <c r="N329" s="103"/>
      <c r="O329" s="67">
        <f>IF(F329=0,"",F329/E328)</f>
        <v>0.93939393939393945</v>
      </c>
      <c r="P329" s="68">
        <v>38</v>
      </c>
      <c r="Q329" s="69">
        <f t="shared" si="28"/>
        <v>0.92682926829268297</v>
      </c>
      <c r="R329" s="69">
        <f t="shared" si="29"/>
        <v>7.3170731707317027E-2</v>
      </c>
    </row>
    <row r="330" spans="1:19" ht="15.75" customHeight="1" x14ac:dyDescent="0.25">
      <c r="A330" s="58">
        <v>2202</v>
      </c>
      <c r="B330" s="59"/>
      <c r="C330" s="59"/>
      <c r="D330" s="59"/>
      <c r="E330" s="59"/>
      <c r="F330" s="59"/>
      <c r="G330" s="59">
        <v>31</v>
      </c>
      <c r="H330" s="59"/>
      <c r="I330" s="59"/>
      <c r="J330" s="59"/>
      <c r="K330" s="144"/>
      <c r="L330" s="101"/>
      <c r="M330" s="102"/>
      <c r="N330" s="103"/>
      <c r="O330" s="67">
        <f>IF(G330=0,"",G330/F329)</f>
        <v>1</v>
      </c>
      <c r="P330" s="68">
        <v>38</v>
      </c>
      <c r="Q330" s="69">
        <f t="shared" si="28"/>
        <v>1</v>
      </c>
      <c r="R330" s="69">
        <f t="shared" si="29"/>
        <v>0</v>
      </c>
    </row>
    <row r="331" spans="1:19" ht="15.75" customHeight="1" x14ac:dyDescent="0.25">
      <c r="A331" s="58">
        <v>2301</v>
      </c>
      <c r="B331" s="59"/>
      <c r="C331" s="59"/>
      <c r="D331" s="59"/>
      <c r="E331" s="59"/>
      <c r="F331" s="59"/>
      <c r="G331" s="59"/>
      <c r="H331" s="59">
        <v>31</v>
      </c>
      <c r="I331" s="59"/>
      <c r="J331" s="59"/>
      <c r="K331" s="144">
        <v>1</v>
      </c>
      <c r="L331" s="101"/>
      <c r="M331" s="102"/>
      <c r="N331" s="103"/>
      <c r="O331" s="67">
        <f>IF(H331=0,"",H331/G330)</f>
        <v>1</v>
      </c>
      <c r="P331" s="68">
        <v>37</v>
      </c>
      <c r="Q331" s="69">
        <f t="shared" si="28"/>
        <v>0.97368421052631582</v>
      </c>
      <c r="R331" s="69">
        <f t="shared" si="29"/>
        <v>2.6315789473684181E-2</v>
      </c>
    </row>
    <row r="332" spans="1:19" ht="15.75" customHeight="1" x14ac:dyDescent="0.25">
      <c r="A332" s="58">
        <v>2302</v>
      </c>
      <c r="B332" s="59"/>
      <c r="C332" s="59"/>
      <c r="D332" s="59"/>
      <c r="E332" s="59"/>
      <c r="F332" s="59"/>
      <c r="G332" s="59"/>
      <c r="H332" s="59"/>
      <c r="I332" s="59">
        <v>31</v>
      </c>
      <c r="J332" s="59"/>
      <c r="K332" s="144"/>
      <c r="L332" s="101"/>
      <c r="M332" s="102"/>
      <c r="N332" s="103"/>
      <c r="O332" s="67">
        <f>IF(I332=0,"",I332/H331)</f>
        <v>1</v>
      </c>
      <c r="P332" s="68">
        <v>35</v>
      </c>
      <c r="Q332" s="69">
        <f t="shared" si="28"/>
        <v>0.94594594594594594</v>
      </c>
      <c r="R332" s="69">
        <f t="shared" si="29"/>
        <v>5.4054054054054057E-2</v>
      </c>
    </row>
    <row r="333" spans="1:19" ht="15.75" customHeight="1" x14ac:dyDescent="0.25">
      <c r="A333" s="58">
        <v>2401</v>
      </c>
      <c r="B333" s="59"/>
      <c r="C333" s="59"/>
      <c r="D333" s="59"/>
      <c r="E333" s="59"/>
      <c r="F333" s="59"/>
      <c r="G333" s="59"/>
      <c r="H333" s="59"/>
      <c r="I333" s="59"/>
      <c r="J333" s="59">
        <v>6</v>
      </c>
      <c r="K333" s="208">
        <v>25</v>
      </c>
      <c r="L333" s="101"/>
      <c r="M333" s="102"/>
      <c r="N333" s="103"/>
      <c r="O333" s="71">
        <f>IF(J333=0,"",J333/I332)</f>
        <v>0.19354838709677419</v>
      </c>
      <c r="P333" s="68">
        <v>20</v>
      </c>
      <c r="Q333" s="72">
        <f t="shared" si="28"/>
        <v>0.5714285714285714</v>
      </c>
      <c r="R333" s="72">
        <f t="shared" si="29"/>
        <v>0.4285714285714286</v>
      </c>
    </row>
    <row r="334" spans="1:19" ht="15.75" customHeight="1" x14ac:dyDescent="0.25">
      <c r="A334" s="58">
        <v>2402</v>
      </c>
      <c r="B334" s="59"/>
      <c r="C334" s="59"/>
      <c r="D334" s="59"/>
      <c r="E334" s="59"/>
      <c r="F334" s="59"/>
      <c r="G334" s="59"/>
      <c r="H334" s="59"/>
      <c r="I334" s="59"/>
      <c r="J334" s="59">
        <v>4</v>
      </c>
      <c r="K334" s="144">
        <v>3</v>
      </c>
      <c r="L334" s="101"/>
      <c r="M334" s="102"/>
      <c r="N334" s="104"/>
      <c r="O334" s="129"/>
      <c r="P334" s="68">
        <v>9</v>
      </c>
      <c r="Q334" s="106"/>
      <c r="R334" s="107"/>
    </row>
    <row r="335" spans="1:19" ht="15.75" customHeight="1" x14ac:dyDescent="0.25">
      <c r="A335" s="58">
        <v>2501</v>
      </c>
      <c r="B335" s="59"/>
      <c r="C335" s="59"/>
      <c r="D335" s="59"/>
      <c r="E335" s="59"/>
      <c r="F335" s="59"/>
      <c r="G335" s="59"/>
      <c r="H335" s="59"/>
      <c r="I335" s="59"/>
      <c r="J335" s="59">
        <v>4</v>
      </c>
      <c r="K335" s="144">
        <v>4</v>
      </c>
      <c r="L335" s="101"/>
      <c r="M335" s="102"/>
      <c r="N335" s="104"/>
      <c r="O335" s="108"/>
      <c r="P335" s="109">
        <v>6</v>
      </c>
      <c r="Q335" s="110"/>
      <c r="R335" s="108"/>
    </row>
    <row r="336" spans="1:19" ht="15.75" customHeight="1" x14ac:dyDescent="0.25">
      <c r="A336" s="58">
        <v>2502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144"/>
      <c r="L336" s="101"/>
      <c r="M336" s="102"/>
      <c r="N336" s="104"/>
      <c r="O336" s="108"/>
      <c r="P336" s="109"/>
      <c r="Q336" s="110"/>
      <c r="R336" s="108"/>
    </row>
    <row r="337" spans="1:19" ht="15.75" customHeight="1" x14ac:dyDescent="0.25">
      <c r="A337" s="58">
        <v>2601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144"/>
      <c r="L337" s="101"/>
      <c r="M337" s="102"/>
      <c r="N337" s="104"/>
      <c r="O337" s="102"/>
      <c r="P337" s="104"/>
      <c r="Q337" s="146"/>
      <c r="R337" s="108"/>
    </row>
    <row r="338" spans="1:19" ht="15.75" customHeight="1" x14ac:dyDescent="0.25">
      <c r="A338" s="58">
        <v>2602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144"/>
      <c r="L338" s="101"/>
      <c r="M338" s="102"/>
      <c r="N338" s="104"/>
      <c r="O338" s="191" t="s">
        <v>83</v>
      </c>
      <c r="P338" s="82">
        <v>2</v>
      </c>
      <c r="Q338" s="260">
        <f>IF(SUM(K331:K334)=0,"",SUM(K331:K334))</f>
        <v>29</v>
      </c>
      <c r="R338" s="193" t="s">
        <v>11</v>
      </c>
    </row>
    <row r="339" spans="1:19" ht="15.75" customHeight="1" x14ac:dyDescent="0.25">
      <c r="A339" s="58">
        <v>2701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144"/>
      <c r="L339" s="101"/>
      <c r="M339" s="102"/>
      <c r="N339" s="104"/>
      <c r="O339" s="192" t="s">
        <v>85</v>
      </c>
      <c r="P339" s="86">
        <f>IF(P338/B325=0,"",P338/B325)</f>
        <v>3.0303030303030304E-2</v>
      </c>
      <c r="Q339" s="87">
        <f>IF(P338/Q338=0,"",P338/Q338)</f>
        <v>6.8965517241379309E-2</v>
      </c>
      <c r="R339" s="194" t="s">
        <v>86</v>
      </c>
    </row>
    <row r="340" spans="1:19" ht="15.75" customHeight="1" x14ac:dyDescent="0.25">
      <c r="A340" s="58">
        <v>2702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144"/>
      <c r="L340" s="147"/>
      <c r="M340" s="148"/>
      <c r="N340" s="149"/>
      <c r="O340" s="90"/>
      <c r="P340" s="91"/>
      <c r="Q340" s="91"/>
      <c r="R340" s="113"/>
    </row>
    <row r="341" spans="1:19" ht="18" customHeight="1" x14ac:dyDescent="0.25">
      <c r="A341" s="28"/>
      <c r="B341" s="280" t="s">
        <v>111</v>
      </c>
      <c r="C341" s="280"/>
      <c r="D341" s="280"/>
      <c r="E341" s="280"/>
      <c r="F341" s="280"/>
      <c r="G341" s="280"/>
      <c r="H341" s="280"/>
      <c r="I341" s="280"/>
      <c r="J341" s="280"/>
      <c r="K341" s="93">
        <f>SUM(K325:K337)</f>
        <v>33</v>
      </c>
      <c r="L341" s="94">
        <f>IF(K333=0,"",K333/B325)</f>
        <v>0.37878787878787878</v>
      </c>
      <c r="M341" s="94">
        <f>IF(K341=0,"",K341/B325)</f>
        <v>0.5</v>
      </c>
      <c r="N341" s="94">
        <f>IF(K333=0,"",M341-L341)</f>
        <v>0.12121212121212122</v>
      </c>
      <c r="O341" s="3"/>
      <c r="P341" s="29"/>
      <c r="Q341" s="22"/>
      <c r="R341" s="3"/>
    </row>
    <row r="342" spans="1:19" ht="12.75" customHeight="1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184"/>
      <c r="L342" s="3"/>
      <c r="M342" s="3"/>
      <c r="N342" s="29"/>
      <c r="O342" s="3"/>
      <c r="P342" s="29"/>
      <c r="Q342" s="29"/>
      <c r="R342" s="29"/>
    </row>
    <row r="343" spans="1:19" ht="12.75" customHeight="1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184"/>
      <c r="L343" s="3"/>
      <c r="M343" s="3"/>
      <c r="N343" s="29"/>
      <c r="O343" s="3"/>
      <c r="P343" s="29"/>
      <c r="Q343" s="29"/>
      <c r="R343" s="29"/>
    </row>
    <row r="344" spans="1:19" ht="26.25" customHeight="1" x14ac:dyDescent="0.4">
      <c r="A344" s="2"/>
      <c r="B344" s="270" t="s">
        <v>99</v>
      </c>
      <c r="C344" s="271"/>
      <c r="D344" s="271"/>
      <c r="E344" s="271"/>
      <c r="F344" s="271"/>
      <c r="G344" s="271"/>
      <c r="H344" s="271"/>
      <c r="I344" s="271"/>
      <c r="J344" s="271"/>
      <c r="K344" s="179" t="s">
        <v>120</v>
      </c>
      <c r="L344" s="57"/>
      <c r="M344" s="57"/>
      <c r="N344" s="29"/>
      <c r="O344" s="3"/>
      <c r="P344" s="29"/>
      <c r="Q344" s="29"/>
      <c r="R344" s="29"/>
    </row>
    <row r="345" spans="1:19" ht="20.25" customHeight="1" x14ac:dyDescent="0.2">
      <c r="A345" s="272" t="s">
        <v>10</v>
      </c>
      <c r="B345" s="273" t="s">
        <v>100</v>
      </c>
      <c r="C345" s="274"/>
      <c r="D345" s="274"/>
      <c r="E345" s="274"/>
      <c r="F345" s="274"/>
      <c r="G345" s="274"/>
      <c r="H345" s="274"/>
      <c r="I345" s="274"/>
      <c r="J345" s="275"/>
      <c r="K345" s="276" t="s">
        <v>11</v>
      </c>
      <c r="L345" s="269" t="s">
        <v>3</v>
      </c>
      <c r="M345" s="269" t="s">
        <v>4</v>
      </c>
      <c r="N345" s="278" t="s">
        <v>5</v>
      </c>
      <c r="O345" s="269" t="s">
        <v>6</v>
      </c>
      <c r="P345" s="267" t="s">
        <v>7</v>
      </c>
      <c r="Q345" s="267" t="s">
        <v>8</v>
      </c>
      <c r="R345" s="269" t="s">
        <v>101</v>
      </c>
    </row>
    <row r="346" spans="1:19" ht="15.75" customHeight="1" x14ac:dyDescent="0.25">
      <c r="A346" s="268"/>
      <c r="B346" s="58" t="s">
        <v>102</v>
      </c>
      <c r="C346" s="58" t="s">
        <v>103</v>
      </c>
      <c r="D346" s="58" t="s">
        <v>104</v>
      </c>
      <c r="E346" s="58" t="s">
        <v>105</v>
      </c>
      <c r="F346" s="58" t="s">
        <v>106</v>
      </c>
      <c r="G346" s="58" t="s">
        <v>107</v>
      </c>
      <c r="H346" s="58" t="s">
        <v>108</v>
      </c>
      <c r="I346" s="58" t="s">
        <v>109</v>
      </c>
      <c r="J346" s="58" t="s">
        <v>110</v>
      </c>
      <c r="K346" s="277"/>
      <c r="L346" s="268"/>
      <c r="M346" s="268"/>
      <c r="N346" s="268"/>
      <c r="O346" s="268"/>
      <c r="P346" s="268"/>
      <c r="Q346" s="268"/>
      <c r="R346" s="268"/>
    </row>
    <row r="347" spans="1:19" ht="15.75" customHeight="1" x14ac:dyDescent="0.25">
      <c r="A347" s="58">
        <v>2002</v>
      </c>
      <c r="B347" s="59">
        <v>117</v>
      </c>
      <c r="C347" s="59"/>
      <c r="D347" s="59"/>
      <c r="E347" s="59"/>
      <c r="F347" s="59"/>
      <c r="G347" s="59"/>
      <c r="H347" s="59"/>
      <c r="I347" s="59"/>
      <c r="J347" s="59"/>
      <c r="K347" s="144"/>
      <c r="L347" s="96"/>
      <c r="M347" s="97"/>
      <c r="N347" s="98"/>
      <c r="O347" s="99"/>
      <c r="P347" s="63">
        <f>B347</f>
        <v>117</v>
      </c>
      <c r="Q347" s="100"/>
      <c r="R347" s="99"/>
    </row>
    <row r="348" spans="1:19" ht="15.75" customHeight="1" x14ac:dyDescent="0.25">
      <c r="A348" s="58">
        <v>2101</v>
      </c>
      <c r="B348" s="59"/>
      <c r="C348" s="59">
        <v>82</v>
      </c>
      <c r="D348" s="59"/>
      <c r="E348" s="59"/>
      <c r="F348" s="59"/>
      <c r="G348" s="59"/>
      <c r="H348" s="59"/>
      <c r="I348" s="59"/>
      <c r="J348" s="59"/>
      <c r="K348" s="144"/>
      <c r="L348" s="101"/>
      <c r="M348" s="102"/>
      <c r="N348" s="103"/>
      <c r="O348" s="67">
        <f>IF(C348=0,"",C348/B347)</f>
        <v>0.70085470085470081</v>
      </c>
      <c r="P348" s="68">
        <v>82</v>
      </c>
      <c r="Q348" s="69">
        <f t="shared" ref="Q348:Q355" si="30">IF(P348=0,"",P348/P347)</f>
        <v>0.70085470085470081</v>
      </c>
      <c r="R348" s="69">
        <f t="shared" ref="R348:R355" si="31">IF(P348=0,"",100%-Q348)</f>
        <v>0.29914529914529919</v>
      </c>
    </row>
    <row r="349" spans="1:19" ht="15.75" customHeight="1" x14ac:dyDescent="0.25">
      <c r="A349" s="58">
        <v>2102</v>
      </c>
      <c r="B349" s="59"/>
      <c r="C349" s="59"/>
      <c r="D349" s="59">
        <v>70</v>
      </c>
      <c r="E349" s="59"/>
      <c r="F349" s="59"/>
      <c r="G349" s="59"/>
      <c r="H349" s="59"/>
      <c r="I349" s="59"/>
      <c r="J349" s="59"/>
      <c r="K349" s="144"/>
      <c r="L349" s="101"/>
      <c r="M349" s="102"/>
      <c r="N349" s="103"/>
      <c r="O349" s="67">
        <f>IF(D349=0,"",D349/C348)</f>
        <v>0.85365853658536583</v>
      </c>
      <c r="P349" s="68">
        <v>73</v>
      </c>
      <c r="Q349" s="69">
        <f t="shared" si="30"/>
        <v>0.8902439024390244</v>
      </c>
      <c r="R349" s="69">
        <f t="shared" si="31"/>
        <v>0.1097560975609756</v>
      </c>
      <c r="S349" s="8">
        <f>P349/P347</f>
        <v>0.62393162393162394</v>
      </c>
    </row>
    <row r="350" spans="1:19" ht="15.75" customHeight="1" x14ac:dyDescent="0.25">
      <c r="A350" s="58">
        <v>2201</v>
      </c>
      <c r="B350" s="59"/>
      <c r="C350" s="59"/>
      <c r="D350" s="59"/>
      <c r="E350" s="59">
        <v>66</v>
      </c>
      <c r="F350" s="59"/>
      <c r="G350" s="59"/>
      <c r="H350" s="59"/>
      <c r="I350" s="59"/>
      <c r="J350" s="59"/>
      <c r="K350" s="144"/>
      <c r="L350" s="101"/>
      <c r="M350" s="102"/>
      <c r="N350" s="103"/>
      <c r="O350" s="67">
        <f>IF(E350=0,"",E350/D349)</f>
        <v>0.94285714285714284</v>
      </c>
      <c r="P350" s="68">
        <v>70</v>
      </c>
      <c r="Q350" s="69">
        <f t="shared" si="30"/>
        <v>0.95890410958904104</v>
      </c>
      <c r="R350" s="69">
        <f t="shared" si="31"/>
        <v>4.1095890410958957E-2</v>
      </c>
    </row>
    <row r="351" spans="1:19" ht="15.75" customHeight="1" x14ac:dyDescent="0.25">
      <c r="A351" s="58">
        <v>2202</v>
      </c>
      <c r="B351" s="59"/>
      <c r="C351" s="59"/>
      <c r="D351" s="59"/>
      <c r="E351" s="59"/>
      <c r="F351" s="59">
        <v>64</v>
      </c>
      <c r="G351" s="59"/>
      <c r="H351" s="59"/>
      <c r="I351" s="59"/>
      <c r="J351" s="59"/>
      <c r="K351" s="144"/>
      <c r="L351" s="101"/>
      <c r="M351" s="102"/>
      <c r="N351" s="103"/>
      <c r="O351" s="67">
        <f>IF(F351=0,"",F351/E350)</f>
        <v>0.96969696969696972</v>
      </c>
      <c r="P351" s="68">
        <v>69</v>
      </c>
      <c r="Q351" s="69">
        <f t="shared" si="30"/>
        <v>0.98571428571428577</v>
      </c>
      <c r="R351" s="69">
        <f t="shared" si="31"/>
        <v>1.4285714285714235E-2</v>
      </c>
    </row>
    <row r="352" spans="1:19" ht="15.75" customHeight="1" x14ac:dyDescent="0.25">
      <c r="A352" s="58">
        <v>2301</v>
      </c>
      <c r="B352" s="59"/>
      <c r="C352" s="59"/>
      <c r="D352" s="59"/>
      <c r="E352" s="59"/>
      <c r="F352" s="59"/>
      <c r="G352" s="59">
        <v>63</v>
      </c>
      <c r="H352" s="59"/>
      <c r="I352" s="59"/>
      <c r="J352" s="59"/>
      <c r="K352" s="144"/>
      <c r="L352" s="101"/>
      <c r="M352" s="102"/>
      <c r="N352" s="103"/>
      <c r="O352" s="67">
        <f>IF(G352=0,"",G352/F351)</f>
        <v>0.984375</v>
      </c>
      <c r="P352" s="68">
        <v>68</v>
      </c>
      <c r="Q352" s="69">
        <f t="shared" si="30"/>
        <v>0.98550724637681164</v>
      </c>
      <c r="R352" s="69">
        <f t="shared" si="31"/>
        <v>1.4492753623188359E-2</v>
      </c>
    </row>
    <row r="353" spans="1:18" ht="15.75" customHeight="1" x14ac:dyDescent="0.25">
      <c r="A353" s="58">
        <v>2302</v>
      </c>
      <c r="B353" s="59"/>
      <c r="C353" s="59"/>
      <c r="D353" s="59"/>
      <c r="E353" s="59"/>
      <c r="F353" s="59"/>
      <c r="G353" s="59"/>
      <c r="H353" s="59">
        <v>62</v>
      </c>
      <c r="I353" s="59"/>
      <c r="J353" s="59"/>
      <c r="K353" s="144"/>
      <c r="L353" s="101"/>
      <c r="M353" s="102"/>
      <c r="N353" s="103"/>
      <c r="O353" s="67">
        <f>IF(H353=0,"",H353/G352)</f>
        <v>0.98412698412698407</v>
      </c>
      <c r="P353" s="68">
        <v>68</v>
      </c>
      <c r="Q353" s="69">
        <f t="shared" si="30"/>
        <v>1</v>
      </c>
      <c r="R353" s="69">
        <f t="shared" si="31"/>
        <v>0</v>
      </c>
    </row>
    <row r="354" spans="1:18" ht="15.75" customHeight="1" x14ac:dyDescent="0.25">
      <c r="A354" s="58">
        <v>2401</v>
      </c>
      <c r="B354" s="59"/>
      <c r="C354" s="59"/>
      <c r="D354" s="59"/>
      <c r="E354" s="59"/>
      <c r="F354" s="59"/>
      <c r="G354" s="59"/>
      <c r="H354" s="59"/>
      <c r="I354" s="59">
        <v>62</v>
      </c>
      <c r="J354" s="59"/>
      <c r="K354" s="144"/>
      <c r="L354" s="101"/>
      <c r="M354" s="102"/>
      <c r="N354" s="103"/>
      <c r="O354" s="67">
        <f>IF(I354=0,"",I354/H353)</f>
        <v>1</v>
      </c>
      <c r="P354" s="68">
        <v>68</v>
      </c>
      <c r="Q354" s="69">
        <f t="shared" si="30"/>
        <v>1</v>
      </c>
      <c r="R354" s="69">
        <f t="shared" si="31"/>
        <v>0</v>
      </c>
    </row>
    <row r="355" spans="1:18" ht="15.75" customHeight="1" x14ac:dyDescent="0.25">
      <c r="A355" s="58">
        <v>2402</v>
      </c>
      <c r="B355" s="59"/>
      <c r="C355" s="59"/>
      <c r="D355" s="59"/>
      <c r="E355" s="59"/>
      <c r="F355" s="59"/>
      <c r="G355" s="59"/>
      <c r="H355" s="59"/>
      <c r="I355" s="59"/>
      <c r="J355" s="59">
        <v>59</v>
      </c>
      <c r="K355" s="144">
        <v>50</v>
      </c>
      <c r="L355" s="101"/>
      <c r="M355" s="102"/>
      <c r="N355" s="103"/>
      <c r="O355" s="71">
        <f>IF(J355=0,"",J355/I354)</f>
        <v>0.95161290322580649</v>
      </c>
      <c r="P355" s="68">
        <v>67</v>
      </c>
      <c r="Q355" s="72">
        <f t="shared" si="30"/>
        <v>0.98529411764705888</v>
      </c>
      <c r="R355" s="72">
        <f t="shared" si="31"/>
        <v>1.4705882352941124E-2</v>
      </c>
    </row>
    <row r="356" spans="1:18" ht="15.75" customHeight="1" x14ac:dyDescent="0.25">
      <c r="A356" s="58">
        <v>2501</v>
      </c>
      <c r="B356" s="59"/>
      <c r="C356" s="59"/>
      <c r="D356" s="59"/>
      <c r="E356" s="59"/>
      <c r="F356" s="59"/>
      <c r="G356" s="59"/>
      <c r="H356" s="59"/>
      <c r="I356" s="59"/>
      <c r="J356" s="59">
        <v>12</v>
      </c>
      <c r="K356" s="144">
        <v>6</v>
      </c>
      <c r="L356" s="101"/>
      <c r="M356" s="102"/>
      <c r="N356" s="104"/>
      <c r="O356" s="129"/>
      <c r="P356" s="68">
        <v>15</v>
      </c>
      <c r="Q356" s="106"/>
      <c r="R356" s="107"/>
    </row>
    <row r="357" spans="1:18" ht="15.75" customHeight="1" x14ac:dyDescent="0.25">
      <c r="A357" s="58">
        <v>2502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144"/>
      <c r="L357" s="101"/>
      <c r="M357" s="102"/>
      <c r="N357" s="104"/>
      <c r="O357" s="108"/>
      <c r="P357" s="109"/>
      <c r="Q357" s="110"/>
      <c r="R357" s="108"/>
    </row>
    <row r="358" spans="1:18" ht="15.75" customHeight="1" x14ac:dyDescent="0.25">
      <c r="A358" s="58">
        <v>2601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144"/>
      <c r="L358" s="101"/>
      <c r="M358" s="102"/>
      <c r="N358" s="104"/>
      <c r="O358" s="108"/>
      <c r="P358" s="109"/>
      <c r="Q358" s="110"/>
      <c r="R358" s="108"/>
    </row>
    <row r="359" spans="1:18" ht="15.75" customHeight="1" x14ac:dyDescent="0.25">
      <c r="A359" s="58">
        <v>2602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144"/>
      <c r="L359" s="101"/>
      <c r="M359" s="102"/>
      <c r="N359" s="104"/>
      <c r="O359" s="102"/>
      <c r="P359" s="104"/>
      <c r="Q359" s="146"/>
      <c r="R359" s="108"/>
    </row>
    <row r="360" spans="1:18" ht="15.75" customHeight="1" x14ac:dyDescent="0.25">
      <c r="A360" s="58">
        <v>2701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144"/>
      <c r="L360" s="101"/>
      <c r="M360" s="102"/>
      <c r="N360" s="104"/>
      <c r="O360" s="191" t="s">
        <v>83</v>
      </c>
      <c r="P360" s="82">
        <v>2</v>
      </c>
      <c r="Q360" s="83">
        <f>IF(SUM(K353:K356)=0,"",SUM(K353:K356))</f>
        <v>56</v>
      </c>
      <c r="R360" s="193" t="s">
        <v>11</v>
      </c>
    </row>
    <row r="361" spans="1:18" ht="15.75" customHeight="1" x14ac:dyDescent="0.25">
      <c r="A361" s="58">
        <v>2702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144"/>
      <c r="L361" s="101"/>
      <c r="M361" s="102"/>
      <c r="N361" s="104"/>
      <c r="O361" s="192" t="s">
        <v>85</v>
      </c>
      <c r="P361" s="86">
        <f>IF(P360/B347=0,"",P360/B347)</f>
        <v>1.7094017094017096E-2</v>
      </c>
      <c r="Q361" s="87">
        <f>IF(P360/Q360=0,"",P360/Q360)</f>
        <v>3.5714285714285712E-2</v>
      </c>
      <c r="R361" s="194" t="s">
        <v>86</v>
      </c>
    </row>
    <row r="362" spans="1:18" ht="15.75" customHeight="1" x14ac:dyDescent="0.25">
      <c r="A362" s="58">
        <v>2801</v>
      </c>
      <c r="B362" s="59"/>
      <c r="C362" s="59"/>
      <c r="D362" s="59"/>
      <c r="E362" s="59"/>
      <c r="F362" s="59"/>
      <c r="G362" s="59"/>
      <c r="H362" s="59"/>
      <c r="I362" s="59"/>
      <c r="J362" s="59"/>
      <c r="K362" s="144"/>
      <c r="L362" s="147"/>
      <c r="M362" s="148"/>
      <c r="N362" s="149"/>
      <c r="O362" s="90"/>
      <c r="P362" s="91"/>
      <c r="Q362" s="91"/>
      <c r="R362" s="113"/>
    </row>
    <row r="363" spans="1:18" ht="18" customHeight="1" x14ac:dyDescent="0.25">
      <c r="A363" s="28"/>
      <c r="B363" s="280" t="s">
        <v>111</v>
      </c>
      <c r="C363" s="280"/>
      <c r="D363" s="280"/>
      <c r="E363" s="280"/>
      <c r="F363" s="280"/>
      <c r="G363" s="280"/>
      <c r="H363" s="280"/>
      <c r="I363" s="280"/>
      <c r="J363" s="280"/>
      <c r="K363" s="93">
        <f>SUM(K347:K359)</f>
        <v>56</v>
      </c>
      <c r="L363" s="94">
        <f>IF(K355=0,"",K355/B347)</f>
        <v>0.42735042735042733</v>
      </c>
      <c r="M363" s="94">
        <f>IF(K363=0,"",K363/B347)</f>
        <v>0.47863247863247865</v>
      </c>
      <c r="N363" s="94">
        <f>IF(K355=0,"",M363-L363)</f>
        <v>5.1282051282051322E-2</v>
      </c>
      <c r="O363" s="3"/>
      <c r="P363" s="29"/>
      <c r="Q363" s="22"/>
      <c r="R363" s="3"/>
    </row>
    <row r="364" spans="1:18" ht="12.75" customHeight="1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184"/>
      <c r="L364" s="3"/>
      <c r="M364" s="3"/>
      <c r="N364" s="29"/>
      <c r="O364" s="3"/>
      <c r="P364" s="29"/>
      <c r="Q364" s="29"/>
      <c r="R364" s="29"/>
    </row>
    <row r="365" spans="1:18" ht="12.75" customHeight="1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184"/>
      <c r="L365" s="3"/>
      <c r="M365" s="3"/>
      <c r="N365" s="29"/>
      <c r="O365" s="3"/>
      <c r="P365" s="29"/>
      <c r="Q365" s="29"/>
      <c r="R365" s="29"/>
    </row>
    <row r="366" spans="1:18" ht="26.25" x14ac:dyDescent="0.4">
      <c r="A366" s="2"/>
      <c r="B366" s="270" t="s">
        <v>99</v>
      </c>
      <c r="C366" s="271"/>
      <c r="D366" s="271"/>
      <c r="E366" s="271"/>
      <c r="F366" s="271"/>
      <c r="G366" s="271"/>
      <c r="H366" s="271"/>
      <c r="I366" s="271"/>
      <c r="J366" s="271"/>
      <c r="K366" s="179" t="s">
        <v>121</v>
      </c>
      <c r="L366" s="57"/>
      <c r="M366" s="57"/>
      <c r="N366" s="29"/>
      <c r="O366" s="3"/>
      <c r="P366" s="29"/>
      <c r="Q366" s="29"/>
      <c r="R366" s="29"/>
    </row>
    <row r="367" spans="1:18" ht="20.25" x14ac:dyDescent="0.2">
      <c r="A367" s="272" t="s">
        <v>10</v>
      </c>
      <c r="B367" s="273" t="s">
        <v>100</v>
      </c>
      <c r="C367" s="274"/>
      <c r="D367" s="274"/>
      <c r="E367" s="274"/>
      <c r="F367" s="274"/>
      <c r="G367" s="274"/>
      <c r="H367" s="274"/>
      <c r="I367" s="274"/>
      <c r="J367" s="275"/>
      <c r="K367" s="276" t="s">
        <v>11</v>
      </c>
      <c r="L367" s="269" t="s">
        <v>3</v>
      </c>
      <c r="M367" s="269" t="s">
        <v>4</v>
      </c>
      <c r="N367" s="278" t="s">
        <v>5</v>
      </c>
      <c r="O367" s="269" t="s">
        <v>6</v>
      </c>
      <c r="P367" s="267" t="s">
        <v>7</v>
      </c>
      <c r="Q367" s="267" t="s">
        <v>8</v>
      </c>
      <c r="R367" s="269" t="s">
        <v>101</v>
      </c>
    </row>
    <row r="368" spans="1:18" ht="15.75" x14ac:dyDescent="0.25">
      <c r="A368" s="268"/>
      <c r="B368" s="58" t="s">
        <v>102</v>
      </c>
      <c r="C368" s="58" t="s">
        <v>103</v>
      </c>
      <c r="D368" s="58" t="s">
        <v>104</v>
      </c>
      <c r="E368" s="58" t="s">
        <v>105</v>
      </c>
      <c r="F368" s="58" t="s">
        <v>106</v>
      </c>
      <c r="G368" s="58" t="s">
        <v>107</v>
      </c>
      <c r="H368" s="58" t="s">
        <v>108</v>
      </c>
      <c r="I368" s="58" t="s">
        <v>109</v>
      </c>
      <c r="J368" s="58" t="s">
        <v>110</v>
      </c>
      <c r="K368" s="277"/>
      <c r="L368" s="268"/>
      <c r="M368" s="268"/>
      <c r="N368" s="268"/>
      <c r="O368" s="268"/>
      <c r="P368" s="268"/>
      <c r="Q368" s="268"/>
      <c r="R368" s="268"/>
    </row>
    <row r="369" spans="1:22" ht="15.75" x14ac:dyDescent="0.25">
      <c r="A369" s="58">
        <v>2101</v>
      </c>
      <c r="B369" s="59">
        <v>81</v>
      </c>
      <c r="C369" s="59"/>
      <c r="D369" s="59"/>
      <c r="E369" s="59"/>
      <c r="F369" s="59"/>
      <c r="G369" s="59"/>
      <c r="H369" s="59"/>
      <c r="I369" s="59"/>
      <c r="J369" s="59"/>
      <c r="K369" s="144"/>
      <c r="L369" s="96"/>
      <c r="M369" s="97"/>
      <c r="N369" s="98"/>
      <c r="O369" s="99"/>
      <c r="P369" s="63">
        <f>B369</f>
        <v>81</v>
      </c>
      <c r="Q369" s="100"/>
      <c r="R369" s="99"/>
    </row>
    <row r="370" spans="1:22" ht="15.75" x14ac:dyDescent="0.25">
      <c r="A370" s="58">
        <v>2102</v>
      </c>
      <c r="B370" s="59"/>
      <c r="C370" s="59">
        <v>55</v>
      </c>
      <c r="D370" s="59"/>
      <c r="E370" s="59"/>
      <c r="F370" s="59"/>
      <c r="G370" s="59"/>
      <c r="H370" s="59"/>
      <c r="I370" s="59"/>
      <c r="J370" s="59"/>
      <c r="K370" s="144"/>
      <c r="L370" s="101"/>
      <c r="M370" s="102"/>
      <c r="N370" s="103"/>
      <c r="O370" s="67">
        <f>IF(C370=0,"",C370/B369)</f>
        <v>0.67901234567901236</v>
      </c>
      <c r="P370" s="68">
        <v>56</v>
      </c>
      <c r="Q370" s="69">
        <f t="shared" ref="Q370:Q377" si="32">IF(P370=0,"",P370/P369)</f>
        <v>0.69135802469135799</v>
      </c>
      <c r="R370" s="69">
        <f t="shared" ref="R370:R377" si="33">IF(P370=0,"",100%-Q370)</f>
        <v>0.30864197530864201</v>
      </c>
    </row>
    <row r="371" spans="1:22" ht="15.75" x14ac:dyDescent="0.25">
      <c r="A371" s="58">
        <v>2201</v>
      </c>
      <c r="B371" s="59"/>
      <c r="C371" s="59"/>
      <c r="D371" s="59">
        <v>44</v>
      </c>
      <c r="E371" s="59"/>
      <c r="F371" s="59"/>
      <c r="G371" s="59"/>
      <c r="H371" s="59"/>
      <c r="I371" s="59"/>
      <c r="J371" s="59"/>
      <c r="K371" s="144"/>
      <c r="L371" s="101"/>
      <c r="M371" s="102"/>
      <c r="N371" s="103"/>
      <c r="O371" s="67">
        <f>IF(D371=0,"",D371/C370)</f>
        <v>0.8</v>
      </c>
      <c r="P371" s="68">
        <v>46</v>
      </c>
      <c r="Q371" s="69">
        <f t="shared" si="32"/>
        <v>0.8214285714285714</v>
      </c>
      <c r="R371" s="69">
        <f t="shared" si="33"/>
        <v>0.1785714285714286</v>
      </c>
      <c r="S371" s="8">
        <f>P371/P369</f>
        <v>0.5679012345679012</v>
      </c>
    </row>
    <row r="372" spans="1:22" ht="15.75" x14ac:dyDescent="0.25">
      <c r="A372" s="58">
        <v>2202</v>
      </c>
      <c r="B372" s="59"/>
      <c r="C372" s="59"/>
      <c r="D372" s="59"/>
      <c r="E372" s="59">
        <v>38</v>
      </c>
      <c r="F372" s="59"/>
      <c r="G372" s="59"/>
      <c r="H372" s="59"/>
      <c r="I372" s="59"/>
      <c r="J372" s="59"/>
      <c r="K372" s="144"/>
      <c r="L372" s="101"/>
      <c r="M372" s="102"/>
      <c r="N372" s="103"/>
      <c r="O372" s="67">
        <f>IF(E372=0,"",E372/D371)</f>
        <v>0.86363636363636365</v>
      </c>
      <c r="P372" s="68">
        <v>43</v>
      </c>
      <c r="Q372" s="69">
        <f t="shared" si="32"/>
        <v>0.93478260869565222</v>
      </c>
      <c r="R372" s="69">
        <f t="shared" si="33"/>
        <v>6.5217391304347783E-2</v>
      </c>
    </row>
    <row r="373" spans="1:22" ht="15.75" x14ac:dyDescent="0.25">
      <c r="A373" s="58">
        <v>2301</v>
      </c>
      <c r="B373" s="59"/>
      <c r="C373" s="59"/>
      <c r="D373" s="59"/>
      <c r="E373" s="59"/>
      <c r="F373" s="59">
        <v>37</v>
      </c>
      <c r="G373" s="59"/>
      <c r="H373" s="59"/>
      <c r="I373" s="59"/>
      <c r="J373" s="59"/>
      <c r="K373" s="144"/>
      <c r="L373" s="101"/>
      <c r="M373" s="102"/>
      <c r="N373" s="103"/>
      <c r="O373" s="67">
        <f>IF(F373=0,"",F373/E372)</f>
        <v>0.97368421052631582</v>
      </c>
      <c r="P373" s="68">
        <v>42</v>
      </c>
      <c r="Q373" s="69">
        <f t="shared" si="32"/>
        <v>0.97674418604651159</v>
      </c>
      <c r="R373" s="69">
        <f t="shared" si="33"/>
        <v>2.3255813953488413E-2</v>
      </c>
    </row>
    <row r="374" spans="1:22" ht="15.75" x14ac:dyDescent="0.25">
      <c r="A374" s="58">
        <v>2302</v>
      </c>
      <c r="B374" s="59"/>
      <c r="C374" s="59"/>
      <c r="D374" s="59"/>
      <c r="E374" s="59"/>
      <c r="F374" s="59"/>
      <c r="G374" s="59">
        <v>36</v>
      </c>
      <c r="H374" s="59"/>
      <c r="I374" s="59"/>
      <c r="J374" s="59"/>
      <c r="K374" s="144"/>
      <c r="L374" s="101"/>
      <c r="M374" s="102"/>
      <c r="N374" s="103"/>
      <c r="O374" s="67">
        <f>IF(G374=0,"",G374/F373)</f>
        <v>0.97297297297297303</v>
      </c>
      <c r="P374" s="68">
        <v>38</v>
      </c>
      <c r="Q374" s="69">
        <f t="shared" si="32"/>
        <v>0.90476190476190477</v>
      </c>
      <c r="R374" s="69">
        <f t="shared" si="33"/>
        <v>9.5238095238095233E-2</v>
      </c>
    </row>
    <row r="375" spans="1:22" ht="15.75" x14ac:dyDescent="0.25">
      <c r="A375" s="58">
        <v>2401</v>
      </c>
      <c r="B375" s="59"/>
      <c r="C375" s="59"/>
      <c r="D375" s="59"/>
      <c r="E375" s="59"/>
      <c r="F375" s="59"/>
      <c r="G375" s="59"/>
      <c r="H375" s="59">
        <v>36</v>
      </c>
      <c r="I375" s="59"/>
      <c r="J375" s="59"/>
      <c r="K375" s="144"/>
      <c r="L375" s="101"/>
      <c r="M375" s="102"/>
      <c r="N375" s="103"/>
      <c r="O375" s="67">
        <f>IF(H375=0,"",H375/G374)</f>
        <v>1</v>
      </c>
      <c r="P375" s="68">
        <v>38</v>
      </c>
      <c r="Q375" s="69">
        <f t="shared" si="32"/>
        <v>1</v>
      </c>
      <c r="R375" s="69">
        <f t="shared" si="33"/>
        <v>0</v>
      </c>
    </row>
    <row r="376" spans="1:22" ht="15.75" x14ac:dyDescent="0.25">
      <c r="A376" s="58">
        <v>2402</v>
      </c>
      <c r="B376" s="59"/>
      <c r="C376" s="59"/>
      <c r="D376" s="59"/>
      <c r="E376" s="59"/>
      <c r="F376" s="59"/>
      <c r="G376" s="59"/>
      <c r="H376" s="59"/>
      <c r="I376" s="59">
        <v>35</v>
      </c>
      <c r="J376" s="59"/>
      <c r="K376" s="144"/>
      <c r="L376" s="101"/>
      <c r="M376" s="102"/>
      <c r="N376" s="103"/>
      <c r="O376" s="67">
        <f>IF(I376=0,"",I376/H375)</f>
        <v>0.97222222222222221</v>
      </c>
      <c r="P376" s="68">
        <v>38</v>
      </c>
      <c r="Q376" s="69">
        <f t="shared" si="32"/>
        <v>1</v>
      </c>
      <c r="R376" s="69">
        <f t="shared" si="33"/>
        <v>0</v>
      </c>
    </row>
    <row r="377" spans="1:22" ht="15.75" x14ac:dyDescent="0.25">
      <c r="A377" s="58">
        <v>2501</v>
      </c>
      <c r="B377" s="59"/>
      <c r="C377" s="59"/>
      <c r="D377" s="59"/>
      <c r="E377" s="59"/>
      <c r="F377" s="59"/>
      <c r="G377" s="59"/>
      <c r="H377" s="59"/>
      <c r="I377" s="59"/>
      <c r="J377" s="59">
        <v>33</v>
      </c>
      <c r="K377" s="144">
        <v>21</v>
      </c>
      <c r="L377" s="101"/>
      <c r="M377" s="102"/>
      <c r="N377" s="103"/>
      <c r="O377" s="71">
        <f>IF(J377=0,"",J377/I376)</f>
        <v>0.94285714285714284</v>
      </c>
      <c r="P377" s="68">
        <v>38</v>
      </c>
      <c r="Q377" s="72">
        <f t="shared" si="32"/>
        <v>1</v>
      </c>
      <c r="R377" s="72">
        <f t="shared" si="33"/>
        <v>0</v>
      </c>
    </row>
    <row r="378" spans="1:22" ht="15.75" x14ac:dyDescent="0.25">
      <c r="A378" s="58">
        <v>2502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144"/>
      <c r="L378" s="101"/>
      <c r="M378" s="102"/>
      <c r="N378" s="104"/>
      <c r="O378" s="129"/>
      <c r="P378" s="68"/>
      <c r="Q378" s="106"/>
      <c r="R378" s="107"/>
    </row>
    <row r="379" spans="1:22" ht="15.75" x14ac:dyDescent="0.25">
      <c r="A379" s="58">
        <v>2601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144"/>
      <c r="L379" s="101"/>
      <c r="M379" s="102"/>
      <c r="N379" s="104"/>
      <c r="O379" s="108"/>
      <c r="P379" s="109"/>
      <c r="Q379" s="110"/>
      <c r="R379" s="108"/>
    </row>
    <row r="380" spans="1:22" ht="15.75" x14ac:dyDescent="0.25">
      <c r="A380" s="58">
        <v>2602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144"/>
      <c r="L380" s="101"/>
      <c r="M380" s="102"/>
      <c r="N380" s="104"/>
      <c r="O380" s="108"/>
      <c r="P380" s="109"/>
      <c r="Q380" s="110"/>
      <c r="R380" s="108"/>
    </row>
    <row r="381" spans="1:22" ht="15.75" x14ac:dyDescent="0.25">
      <c r="A381" s="58">
        <v>2701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144"/>
      <c r="L381" s="101"/>
      <c r="M381" s="102"/>
      <c r="N381" s="104"/>
      <c r="O381" s="102"/>
      <c r="P381" s="104"/>
      <c r="Q381" s="146"/>
      <c r="R381" s="108"/>
    </row>
    <row r="382" spans="1:22" ht="15.75" x14ac:dyDescent="0.25">
      <c r="A382" s="58">
        <v>2702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144"/>
      <c r="L382" s="101"/>
      <c r="M382" s="102"/>
      <c r="N382" s="104"/>
      <c r="O382" s="191" t="s">
        <v>83</v>
      </c>
      <c r="P382" s="82"/>
      <c r="Q382" s="83">
        <f>IF(SUM(K375:K378)=0,"",SUM(K375:K378))</f>
        <v>21</v>
      </c>
      <c r="R382" s="193" t="s">
        <v>11</v>
      </c>
    </row>
    <row r="383" spans="1:22" ht="15.75" x14ac:dyDescent="0.25">
      <c r="A383" s="58">
        <v>2801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144"/>
      <c r="L383" s="101"/>
      <c r="M383" s="102"/>
      <c r="N383" s="104"/>
      <c r="O383" s="192" t="s">
        <v>85</v>
      </c>
      <c r="P383" s="86" t="str">
        <f>IF(P382/B369=0,"",P382/B369)</f>
        <v/>
      </c>
      <c r="Q383" s="87" t="str">
        <f>IF(P382/Q382=0,"",P382/Q382)</f>
        <v/>
      </c>
      <c r="R383" s="194" t="s">
        <v>86</v>
      </c>
      <c r="V383" s="166"/>
    </row>
    <row r="384" spans="1:22" ht="15.75" x14ac:dyDescent="0.25">
      <c r="A384" s="58">
        <v>2802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144"/>
      <c r="L384" s="147"/>
      <c r="M384" s="148"/>
      <c r="N384" s="149"/>
      <c r="O384" s="90"/>
      <c r="P384" s="91"/>
      <c r="Q384" s="91"/>
      <c r="R384" s="113"/>
    </row>
    <row r="385" spans="1:19" ht="18" customHeight="1" x14ac:dyDescent="0.25">
      <c r="A385" s="28"/>
      <c r="B385" s="280" t="s">
        <v>111</v>
      </c>
      <c r="C385" s="280"/>
      <c r="D385" s="280"/>
      <c r="E385" s="280"/>
      <c r="F385" s="280"/>
      <c r="G385" s="280"/>
      <c r="H385" s="280"/>
      <c r="I385" s="280"/>
      <c r="J385" s="280"/>
      <c r="K385" s="93">
        <f>SUM(K369:K381)</f>
        <v>21</v>
      </c>
      <c r="L385" s="94">
        <f>IF(K377=0,"",K377/B369)</f>
        <v>0.25925925925925924</v>
      </c>
      <c r="M385" s="94">
        <f>IF(K385=0,"",K385/B369)</f>
        <v>0.25925925925925924</v>
      </c>
      <c r="N385" s="94">
        <f>IF(K377=0,"",M385-L385)</f>
        <v>0</v>
      </c>
      <c r="O385" s="3"/>
      <c r="P385" s="29"/>
      <c r="Q385" s="22"/>
      <c r="R385" s="3"/>
    </row>
    <row r="386" spans="1:19" ht="12.75" customHeight="1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184"/>
      <c r="L386" s="3"/>
      <c r="M386" s="3"/>
      <c r="N386" s="29"/>
      <c r="O386" s="3"/>
      <c r="P386" s="29"/>
      <c r="Q386" s="29"/>
      <c r="R386" s="29"/>
    </row>
    <row r="387" spans="1:19" ht="12.75" customHeight="1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184"/>
      <c r="L387" s="3"/>
      <c r="M387" s="3"/>
      <c r="N387" s="29"/>
      <c r="O387" s="3"/>
      <c r="P387" s="29"/>
      <c r="Q387" s="29"/>
      <c r="R387" s="29"/>
    </row>
    <row r="388" spans="1:19" ht="26.25" x14ac:dyDescent="0.4">
      <c r="A388" s="2"/>
      <c r="B388" s="270" t="s">
        <v>99</v>
      </c>
      <c r="C388" s="271"/>
      <c r="D388" s="271"/>
      <c r="E388" s="271"/>
      <c r="F388" s="271"/>
      <c r="G388" s="271"/>
      <c r="H388" s="271"/>
      <c r="I388" s="271"/>
      <c r="J388" s="271"/>
      <c r="K388" s="179" t="s">
        <v>122</v>
      </c>
      <c r="L388" s="57"/>
      <c r="M388" s="57"/>
      <c r="N388" s="29"/>
      <c r="O388" s="3"/>
      <c r="P388" s="29"/>
      <c r="Q388" s="29"/>
      <c r="R388" s="29"/>
      <c r="S388" s="120"/>
    </row>
    <row r="389" spans="1:19" ht="20.25" x14ac:dyDescent="0.2">
      <c r="A389" s="272" t="s">
        <v>10</v>
      </c>
      <c r="B389" s="273" t="s">
        <v>100</v>
      </c>
      <c r="C389" s="274"/>
      <c r="D389" s="274"/>
      <c r="E389" s="274"/>
      <c r="F389" s="274"/>
      <c r="G389" s="274"/>
      <c r="H389" s="274"/>
      <c r="I389" s="274"/>
      <c r="J389" s="275"/>
      <c r="K389" s="276" t="s">
        <v>11</v>
      </c>
      <c r="L389" s="269" t="s">
        <v>3</v>
      </c>
      <c r="M389" s="269" t="s">
        <v>4</v>
      </c>
      <c r="N389" s="278" t="s">
        <v>5</v>
      </c>
      <c r="O389" s="269" t="s">
        <v>6</v>
      </c>
      <c r="P389" s="267" t="s">
        <v>7</v>
      </c>
      <c r="Q389" s="267" t="s">
        <v>8</v>
      </c>
      <c r="R389" s="269" t="s">
        <v>101</v>
      </c>
      <c r="S389" s="120"/>
    </row>
    <row r="390" spans="1:19" ht="15.75" x14ac:dyDescent="0.25">
      <c r="A390" s="268"/>
      <c r="B390" s="58" t="s">
        <v>102</v>
      </c>
      <c r="C390" s="58" t="s">
        <v>103</v>
      </c>
      <c r="D390" s="58" t="s">
        <v>104</v>
      </c>
      <c r="E390" s="58" t="s">
        <v>105</v>
      </c>
      <c r="F390" s="58" t="s">
        <v>106</v>
      </c>
      <c r="G390" s="58" t="s">
        <v>107</v>
      </c>
      <c r="H390" s="58" t="s">
        <v>108</v>
      </c>
      <c r="I390" s="58" t="s">
        <v>109</v>
      </c>
      <c r="J390" s="58" t="s">
        <v>110</v>
      </c>
      <c r="K390" s="277"/>
      <c r="L390" s="268"/>
      <c r="M390" s="268"/>
      <c r="N390" s="268"/>
      <c r="O390" s="268"/>
      <c r="P390" s="268"/>
      <c r="Q390" s="268"/>
      <c r="R390" s="268"/>
      <c r="S390" s="120"/>
    </row>
    <row r="391" spans="1:19" ht="15.75" x14ac:dyDescent="0.25">
      <c r="A391" s="58">
        <v>2102</v>
      </c>
      <c r="B391" s="59">
        <v>113</v>
      </c>
      <c r="C391" s="59"/>
      <c r="D391" s="59"/>
      <c r="E391" s="59"/>
      <c r="F391" s="59"/>
      <c r="G391" s="59"/>
      <c r="H391" s="59"/>
      <c r="I391" s="59"/>
      <c r="J391" s="59"/>
      <c r="K391" s="144"/>
      <c r="L391" s="96"/>
      <c r="M391" s="97"/>
      <c r="N391" s="98"/>
      <c r="O391" s="99"/>
      <c r="P391" s="63">
        <f>B391</f>
        <v>113</v>
      </c>
      <c r="Q391" s="100"/>
      <c r="R391" s="99"/>
      <c r="S391" s="120"/>
    </row>
    <row r="392" spans="1:19" ht="15.75" x14ac:dyDescent="0.25">
      <c r="A392" s="58">
        <v>2201</v>
      </c>
      <c r="B392" s="59"/>
      <c r="C392" s="59">
        <v>82</v>
      </c>
      <c r="D392" s="59"/>
      <c r="E392" s="59"/>
      <c r="F392" s="59"/>
      <c r="G392" s="59"/>
      <c r="H392" s="59"/>
      <c r="I392" s="59"/>
      <c r="J392" s="59"/>
      <c r="K392" s="144"/>
      <c r="L392" s="101"/>
      <c r="M392" s="102"/>
      <c r="N392" s="103"/>
      <c r="O392" s="67">
        <f>IF(C392=0,"",C392/B391)</f>
        <v>0.72566371681415931</v>
      </c>
      <c r="P392" s="68">
        <v>84</v>
      </c>
      <c r="Q392" s="69">
        <f t="shared" ref="Q392:Q399" si="34">IF(P392=0,"",P392/P391)</f>
        <v>0.74336283185840712</v>
      </c>
      <c r="R392" s="69">
        <f t="shared" ref="R392:R399" si="35">IF(P392=0,"",100%-Q392)</f>
        <v>0.25663716814159288</v>
      </c>
      <c r="S392" s="120"/>
    </row>
    <row r="393" spans="1:19" ht="15.75" x14ac:dyDescent="0.25">
      <c r="A393" s="58">
        <v>2202</v>
      </c>
      <c r="B393" s="59"/>
      <c r="C393" s="59"/>
      <c r="D393" s="59">
        <v>71</v>
      </c>
      <c r="E393" s="59"/>
      <c r="F393" s="59"/>
      <c r="G393" s="59"/>
      <c r="H393" s="59"/>
      <c r="I393" s="59"/>
      <c r="J393" s="59"/>
      <c r="K393" s="144"/>
      <c r="L393" s="101"/>
      <c r="M393" s="102"/>
      <c r="N393" s="103"/>
      <c r="O393" s="67">
        <f>IF(D393=0,"",D393/C392)</f>
        <v>0.86585365853658536</v>
      </c>
      <c r="P393" s="68">
        <v>76</v>
      </c>
      <c r="Q393" s="69">
        <f t="shared" si="34"/>
        <v>0.90476190476190477</v>
      </c>
      <c r="R393" s="69">
        <f t="shared" si="35"/>
        <v>9.5238095238095233E-2</v>
      </c>
      <c r="S393" s="8">
        <f>P393/P391</f>
        <v>0.67256637168141598</v>
      </c>
    </row>
    <row r="394" spans="1:19" ht="15.75" x14ac:dyDescent="0.25">
      <c r="A394" s="58">
        <v>2301</v>
      </c>
      <c r="B394" s="59"/>
      <c r="C394" s="59"/>
      <c r="D394" s="59"/>
      <c r="E394" s="59">
        <v>62</v>
      </c>
      <c r="F394" s="59"/>
      <c r="G394" s="59"/>
      <c r="H394" s="59"/>
      <c r="I394" s="59"/>
      <c r="J394" s="59"/>
      <c r="K394" s="144"/>
      <c r="L394" s="101"/>
      <c r="M394" s="102"/>
      <c r="N394" s="103"/>
      <c r="O394" s="67">
        <f>IF(E394=0,"",E394/D393)</f>
        <v>0.87323943661971826</v>
      </c>
      <c r="P394" s="68">
        <v>70</v>
      </c>
      <c r="Q394" s="69">
        <f t="shared" si="34"/>
        <v>0.92105263157894735</v>
      </c>
      <c r="R394" s="69">
        <f t="shared" si="35"/>
        <v>7.8947368421052655E-2</v>
      </c>
      <c r="S394" s="120"/>
    </row>
    <row r="395" spans="1:19" ht="15.75" x14ac:dyDescent="0.25">
      <c r="A395" s="58">
        <v>2302</v>
      </c>
      <c r="B395" s="59"/>
      <c r="C395" s="59"/>
      <c r="D395" s="59"/>
      <c r="E395" s="59"/>
      <c r="F395" s="59">
        <v>60</v>
      </c>
      <c r="G395" s="59"/>
      <c r="H395" s="59"/>
      <c r="I395" s="59"/>
      <c r="J395" s="59"/>
      <c r="K395" s="144"/>
      <c r="L395" s="101"/>
      <c r="M395" s="102"/>
      <c r="N395" s="103"/>
      <c r="O395" s="67">
        <f>IF(F395=0,"",F395/E394)</f>
        <v>0.967741935483871</v>
      </c>
      <c r="P395" s="68">
        <v>67</v>
      </c>
      <c r="Q395" s="69">
        <f t="shared" si="34"/>
        <v>0.95714285714285718</v>
      </c>
      <c r="R395" s="69">
        <f t="shared" si="35"/>
        <v>4.2857142857142816E-2</v>
      </c>
      <c r="S395" s="120"/>
    </row>
    <row r="396" spans="1:19" ht="15.75" x14ac:dyDescent="0.25">
      <c r="A396" s="58">
        <v>2401</v>
      </c>
      <c r="B396" s="59"/>
      <c r="C396" s="59"/>
      <c r="D396" s="59"/>
      <c r="E396" s="59"/>
      <c r="F396" s="59"/>
      <c r="G396" s="59">
        <v>60</v>
      </c>
      <c r="H396" s="59"/>
      <c r="I396" s="59"/>
      <c r="J396" s="59"/>
      <c r="K396" s="144"/>
      <c r="L396" s="101"/>
      <c r="M396" s="102"/>
      <c r="N396" s="103"/>
      <c r="O396" s="67">
        <f>IF(G396=0,"",G396/F395)</f>
        <v>1</v>
      </c>
      <c r="P396" s="68">
        <v>66</v>
      </c>
      <c r="Q396" s="69">
        <f t="shared" si="34"/>
        <v>0.9850746268656716</v>
      </c>
      <c r="R396" s="69">
        <f t="shared" si="35"/>
        <v>1.4925373134328401E-2</v>
      </c>
      <c r="S396" s="120"/>
    </row>
    <row r="397" spans="1:19" ht="15.75" x14ac:dyDescent="0.25">
      <c r="A397" s="58">
        <v>2402</v>
      </c>
      <c r="B397" s="59"/>
      <c r="C397" s="59"/>
      <c r="D397" s="59"/>
      <c r="E397" s="59"/>
      <c r="F397" s="59"/>
      <c r="G397" s="59"/>
      <c r="H397" s="59">
        <v>53</v>
      </c>
      <c r="I397" s="59"/>
      <c r="J397" s="59"/>
      <c r="K397" s="144"/>
      <c r="L397" s="101"/>
      <c r="M397" s="102"/>
      <c r="N397" s="103"/>
      <c r="O397" s="67">
        <f>IF(H397=0,"",H397/G396)</f>
        <v>0.8833333333333333</v>
      </c>
      <c r="P397" s="68">
        <v>63</v>
      </c>
      <c r="Q397" s="69">
        <f t="shared" si="34"/>
        <v>0.95454545454545459</v>
      </c>
      <c r="R397" s="69">
        <f t="shared" si="35"/>
        <v>4.5454545454545414E-2</v>
      </c>
      <c r="S397" s="120"/>
    </row>
    <row r="398" spans="1:19" ht="15.75" x14ac:dyDescent="0.25">
      <c r="A398" s="58">
        <v>2501</v>
      </c>
      <c r="B398" s="59"/>
      <c r="C398" s="59"/>
      <c r="D398" s="59"/>
      <c r="E398" s="59"/>
      <c r="F398" s="59"/>
      <c r="G398" s="59"/>
      <c r="H398" s="59"/>
      <c r="I398" s="59">
        <v>52</v>
      </c>
      <c r="J398" s="59"/>
      <c r="K398" s="144"/>
      <c r="L398" s="101"/>
      <c r="M398" s="102"/>
      <c r="N398" s="103"/>
      <c r="O398" s="67">
        <f>IF(I398=0,"",I398/H397)</f>
        <v>0.98113207547169812</v>
      </c>
      <c r="P398" s="68">
        <v>63</v>
      </c>
      <c r="Q398" s="69">
        <f t="shared" si="34"/>
        <v>1</v>
      </c>
      <c r="R398" s="69">
        <f t="shared" si="35"/>
        <v>0</v>
      </c>
      <c r="S398" s="120"/>
    </row>
    <row r="399" spans="1:19" ht="15.75" x14ac:dyDescent="0.25">
      <c r="A399" s="58">
        <v>2502</v>
      </c>
      <c r="B399" s="59"/>
      <c r="C399" s="59"/>
      <c r="D399" s="59"/>
      <c r="E399" s="59"/>
      <c r="F399" s="59"/>
      <c r="G399" s="59"/>
      <c r="H399" s="59"/>
      <c r="I399" s="59"/>
      <c r="J399" s="59">
        <v>52</v>
      </c>
      <c r="K399" s="144">
        <v>3</v>
      </c>
      <c r="L399" s="101"/>
      <c r="M399" s="102"/>
      <c r="N399" s="103"/>
      <c r="O399" s="71">
        <f>IF(J399=0,"",J399/I398)</f>
        <v>1</v>
      </c>
      <c r="P399" s="68">
        <v>63</v>
      </c>
      <c r="Q399" s="72">
        <f t="shared" si="34"/>
        <v>1</v>
      </c>
      <c r="R399" s="72">
        <f t="shared" si="35"/>
        <v>0</v>
      </c>
      <c r="S399" s="120"/>
    </row>
    <row r="400" spans="1:19" ht="15.75" x14ac:dyDescent="0.25">
      <c r="A400" s="58">
        <v>2601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101"/>
      <c r="M400" s="102"/>
      <c r="N400" s="104"/>
      <c r="O400" s="129"/>
      <c r="P400" s="68"/>
      <c r="Q400" s="106"/>
      <c r="R400" s="107"/>
      <c r="S400" s="120"/>
    </row>
    <row r="401" spans="1:19" ht="15.75" x14ac:dyDescent="0.25">
      <c r="A401" s="58">
        <v>2602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101"/>
      <c r="M401" s="102"/>
      <c r="N401" s="104"/>
      <c r="O401" s="108"/>
      <c r="P401" s="109"/>
      <c r="Q401" s="110"/>
      <c r="R401" s="108"/>
      <c r="S401" s="120"/>
    </row>
    <row r="402" spans="1:19" ht="15.75" x14ac:dyDescent="0.25">
      <c r="A402" s="58">
        <v>2701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144"/>
      <c r="L402" s="101"/>
      <c r="M402" s="102"/>
      <c r="N402" s="104"/>
      <c r="O402" s="108"/>
      <c r="P402" s="109"/>
      <c r="Q402" s="110"/>
      <c r="R402" s="108"/>
      <c r="S402" s="120"/>
    </row>
    <row r="403" spans="1:19" ht="15.75" x14ac:dyDescent="0.25">
      <c r="A403" s="58">
        <v>2702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144"/>
      <c r="L403" s="101"/>
      <c r="M403" s="102"/>
      <c r="N403" s="104"/>
      <c r="O403" s="102"/>
      <c r="P403" s="104"/>
      <c r="Q403" s="146"/>
      <c r="R403" s="108"/>
      <c r="S403" s="120"/>
    </row>
    <row r="404" spans="1:19" ht="15.75" x14ac:dyDescent="0.25">
      <c r="A404" s="58">
        <v>2801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144"/>
      <c r="L404" s="101"/>
      <c r="M404" s="102"/>
      <c r="N404" s="104"/>
      <c r="O404" s="191" t="s">
        <v>83</v>
      </c>
      <c r="P404" s="82"/>
      <c r="Q404" s="83">
        <f>IF(SUM(K397:K400)=0,"",SUM(K397:K400))</f>
        <v>3</v>
      </c>
      <c r="R404" s="193" t="s">
        <v>11</v>
      </c>
      <c r="S404" s="120"/>
    </row>
    <row r="405" spans="1:19" ht="15.75" x14ac:dyDescent="0.25">
      <c r="A405" s="58">
        <v>2802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144"/>
      <c r="L405" s="101"/>
      <c r="M405" s="102"/>
      <c r="N405" s="104"/>
      <c r="O405" s="192" t="s">
        <v>85</v>
      </c>
      <c r="P405" s="86" t="str">
        <f>IF(P404/B391=0,"",P404/B391)</f>
        <v/>
      </c>
      <c r="Q405" s="87" t="str">
        <f>IF(P404/Q404=0,"",P404/Q404)</f>
        <v/>
      </c>
      <c r="R405" s="194" t="s">
        <v>86</v>
      </c>
      <c r="S405" s="120"/>
    </row>
    <row r="406" spans="1:19" ht="15.75" x14ac:dyDescent="0.25">
      <c r="A406" s="58">
        <v>2901</v>
      </c>
      <c r="B406" s="59"/>
      <c r="C406" s="59"/>
      <c r="D406" s="59"/>
      <c r="E406" s="59"/>
      <c r="F406" s="59"/>
      <c r="G406" s="59"/>
      <c r="H406" s="59"/>
      <c r="I406" s="59"/>
      <c r="J406" s="59"/>
      <c r="K406" s="144"/>
      <c r="L406" s="147"/>
      <c r="M406" s="148"/>
      <c r="N406" s="149"/>
      <c r="O406" s="90"/>
      <c r="P406" s="91"/>
      <c r="Q406" s="91"/>
      <c r="R406" s="113"/>
      <c r="S406" s="120"/>
    </row>
    <row r="407" spans="1:19" ht="18" customHeight="1" x14ac:dyDescent="0.25">
      <c r="A407" s="28"/>
      <c r="B407" s="280" t="s">
        <v>111</v>
      </c>
      <c r="C407" s="280"/>
      <c r="D407" s="280"/>
      <c r="E407" s="280"/>
      <c r="F407" s="280"/>
      <c r="G407" s="280"/>
      <c r="H407" s="280"/>
      <c r="I407" s="280"/>
      <c r="J407" s="280"/>
      <c r="K407" s="93">
        <f>SUM(K391:K403)</f>
        <v>3</v>
      </c>
      <c r="L407" s="94">
        <f>IF(K399=0,"",K399/B391)</f>
        <v>2.6548672566371681E-2</v>
      </c>
      <c r="M407" s="94">
        <f>IF(K407=0,"",K407/B391)</f>
        <v>2.6548672566371681E-2</v>
      </c>
      <c r="N407" s="94">
        <f>IF(K399=0,"",M407-L407)</f>
        <v>0</v>
      </c>
      <c r="O407" s="3"/>
      <c r="P407" s="29"/>
      <c r="Q407" s="22"/>
      <c r="R407" s="3"/>
      <c r="S407" s="120"/>
    </row>
    <row r="408" spans="1:19" ht="12.75" customHeight="1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184"/>
      <c r="L408" s="3"/>
      <c r="M408" s="3"/>
      <c r="N408" s="29"/>
      <c r="O408" s="3"/>
      <c r="P408" s="29"/>
      <c r="Q408" s="29"/>
      <c r="R408" s="29"/>
    </row>
    <row r="409" spans="1:19" ht="12.75" customHeight="1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184"/>
      <c r="L409" s="3"/>
      <c r="M409" s="3"/>
      <c r="N409" s="29"/>
      <c r="O409" s="3"/>
      <c r="P409" s="29"/>
      <c r="Q409" s="29"/>
      <c r="R409" s="29"/>
    </row>
    <row r="410" spans="1:19" ht="26.25" x14ac:dyDescent="0.4">
      <c r="A410" s="2"/>
      <c r="B410" s="270" t="s">
        <v>99</v>
      </c>
      <c r="C410" s="271"/>
      <c r="D410" s="271"/>
      <c r="E410" s="271"/>
      <c r="F410" s="271"/>
      <c r="G410" s="271"/>
      <c r="H410" s="271"/>
      <c r="I410" s="271"/>
      <c r="J410" s="271"/>
      <c r="K410" s="179" t="s">
        <v>123</v>
      </c>
      <c r="L410" s="57"/>
      <c r="M410" s="57"/>
      <c r="N410" s="29"/>
      <c r="O410" s="3"/>
      <c r="P410" s="29"/>
      <c r="Q410" s="29"/>
      <c r="R410" s="29"/>
      <c r="S410" s="120"/>
    </row>
    <row r="411" spans="1:19" ht="20.25" x14ac:dyDescent="0.2">
      <c r="A411" s="272" t="s">
        <v>10</v>
      </c>
      <c r="B411" s="273" t="s">
        <v>100</v>
      </c>
      <c r="C411" s="274"/>
      <c r="D411" s="274"/>
      <c r="E411" s="274"/>
      <c r="F411" s="274"/>
      <c r="G411" s="274"/>
      <c r="H411" s="274"/>
      <c r="I411" s="274"/>
      <c r="J411" s="275"/>
      <c r="K411" s="276" t="s">
        <v>11</v>
      </c>
      <c r="L411" s="269" t="s">
        <v>3</v>
      </c>
      <c r="M411" s="269" t="s">
        <v>4</v>
      </c>
      <c r="N411" s="278" t="s">
        <v>5</v>
      </c>
      <c r="O411" s="269" t="s">
        <v>6</v>
      </c>
      <c r="P411" s="267" t="s">
        <v>7</v>
      </c>
      <c r="Q411" s="267" t="s">
        <v>8</v>
      </c>
      <c r="R411" s="269" t="s">
        <v>101</v>
      </c>
      <c r="S411" s="120"/>
    </row>
    <row r="412" spans="1:19" ht="15.75" x14ac:dyDescent="0.25">
      <c r="A412" s="268"/>
      <c r="B412" s="58" t="s">
        <v>102</v>
      </c>
      <c r="C412" s="58" t="s">
        <v>103</v>
      </c>
      <c r="D412" s="58" t="s">
        <v>104</v>
      </c>
      <c r="E412" s="58" t="s">
        <v>105</v>
      </c>
      <c r="F412" s="58" t="s">
        <v>106</v>
      </c>
      <c r="G412" s="58" t="s">
        <v>107</v>
      </c>
      <c r="H412" s="58" t="s">
        <v>108</v>
      </c>
      <c r="I412" s="58" t="s">
        <v>109</v>
      </c>
      <c r="J412" s="58" t="s">
        <v>110</v>
      </c>
      <c r="K412" s="277"/>
      <c r="L412" s="268"/>
      <c r="M412" s="268"/>
      <c r="N412" s="268"/>
      <c r="O412" s="268"/>
      <c r="P412" s="268"/>
      <c r="Q412" s="268"/>
      <c r="R412" s="268"/>
      <c r="S412" s="120"/>
    </row>
    <row r="413" spans="1:19" ht="15.75" customHeight="1" x14ac:dyDescent="0.25">
      <c r="A413" s="58">
        <v>2201</v>
      </c>
      <c r="B413" s="59">
        <v>94</v>
      </c>
      <c r="C413" s="59"/>
      <c r="D413" s="59"/>
      <c r="E413" s="59"/>
      <c r="F413" s="59"/>
      <c r="G413" s="59"/>
      <c r="H413" s="59"/>
      <c r="I413" s="59"/>
      <c r="J413" s="59"/>
      <c r="K413" s="144"/>
      <c r="L413" s="96"/>
      <c r="M413" s="97"/>
      <c r="N413" s="98"/>
      <c r="O413" s="99"/>
      <c r="P413" s="63">
        <f>B413</f>
        <v>94</v>
      </c>
      <c r="Q413" s="100"/>
      <c r="R413" s="99"/>
      <c r="S413" s="120"/>
    </row>
    <row r="414" spans="1:19" ht="15.75" customHeight="1" x14ac:dyDescent="0.25">
      <c r="A414" s="58">
        <v>2202</v>
      </c>
      <c r="B414" s="59"/>
      <c r="C414" s="59">
        <v>71</v>
      </c>
      <c r="D414" s="59"/>
      <c r="E414" s="59"/>
      <c r="F414" s="59"/>
      <c r="G414" s="59"/>
      <c r="H414" s="59"/>
      <c r="I414" s="59"/>
      <c r="J414" s="59"/>
      <c r="K414" s="144"/>
      <c r="L414" s="101"/>
      <c r="M414" s="102"/>
      <c r="N414" s="103"/>
      <c r="O414" s="67">
        <f>IF(C414=0,"",C414/B413)</f>
        <v>0.75531914893617025</v>
      </c>
      <c r="P414" s="68">
        <v>71</v>
      </c>
      <c r="Q414" s="69">
        <f t="shared" ref="Q414:Q421" si="36">IF(P414=0,"",P414/P413)</f>
        <v>0.75531914893617025</v>
      </c>
      <c r="R414" s="69">
        <f t="shared" ref="R414:R421" si="37">IF(P414=0,"",100%-Q414)</f>
        <v>0.24468085106382975</v>
      </c>
      <c r="S414" s="120"/>
    </row>
    <row r="415" spans="1:19" ht="15.75" customHeight="1" x14ac:dyDescent="0.25">
      <c r="A415" s="58">
        <v>2301</v>
      </c>
      <c r="B415" s="59"/>
      <c r="C415" s="59"/>
      <c r="D415" s="59">
        <v>66</v>
      </c>
      <c r="E415" s="59"/>
      <c r="F415" s="59"/>
      <c r="G415" s="59"/>
      <c r="H415" s="59"/>
      <c r="I415" s="59"/>
      <c r="J415" s="59"/>
      <c r="K415" s="144"/>
      <c r="L415" s="101"/>
      <c r="M415" s="102"/>
      <c r="N415" s="103"/>
      <c r="O415" s="67">
        <f>IF(D415=0,"",D415/C414)</f>
        <v>0.92957746478873238</v>
      </c>
      <c r="P415" s="68">
        <v>68</v>
      </c>
      <c r="Q415" s="69">
        <f t="shared" si="36"/>
        <v>0.95774647887323938</v>
      </c>
      <c r="R415" s="69">
        <f t="shared" si="37"/>
        <v>4.2253521126760618E-2</v>
      </c>
      <c r="S415" s="8">
        <f>P415/P413</f>
        <v>0.72340425531914898</v>
      </c>
    </row>
    <row r="416" spans="1:19" ht="15.75" customHeight="1" x14ac:dyDescent="0.25">
      <c r="A416" s="58">
        <v>2302</v>
      </c>
      <c r="B416" s="59"/>
      <c r="C416" s="59"/>
      <c r="D416" s="59"/>
      <c r="E416" s="59">
        <v>55</v>
      </c>
      <c r="F416" s="59"/>
      <c r="G416" s="59"/>
      <c r="H416" s="59"/>
      <c r="I416" s="59"/>
      <c r="J416" s="59"/>
      <c r="K416" s="144"/>
      <c r="L416" s="101"/>
      <c r="M416" s="102"/>
      <c r="N416" s="103"/>
      <c r="O416" s="67">
        <f>IF(E416=0,"",E416/D415)</f>
        <v>0.83333333333333337</v>
      </c>
      <c r="P416" s="68">
        <v>65</v>
      </c>
      <c r="Q416" s="69">
        <f t="shared" si="36"/>
        <v>0.95588235294117652</v>
      </c>
      <c r="R416" s="69">
        <f t="shared" si="37"/>
        <v>4.4117647058823484E-2</v>
      </c>
      <c r="S416" s="120"/>
    </row>
    <row r="417" spans="1:19" ht="15.75" customHeight="1" x14ac:dyDescent="0.25">
      <c r="A417" s="58">
        <v>2401</v>
      </c>
      <c r="B417" s="59"/>
      <c r="C417" s="59"/>
      <c r="D417" s="59"/>
      <c r="E417" s="59"/>
      <c r="F417" s="59">
        <v>53</v>
      </c>
      <c r="G417" s="59"/>
      <c r="H417" s="59"/>
      <c r="I417" s="59"/>
      <c r="J417" s="59"/>
      <c r="K417" s="144"/>
      <c r="L417" s="101"/>
      <c r="M417" s="102"/>
      <c r="N417" s="103"/>
      <c r="O417" s="67">
        <f>IF(F417=0,"",F417/E416)</f>
        <v>0.96363636363636362</v>
      </c>
      <c r="P417" s="68">
        <v>61</v>
      </c>
      <c r="Q417" s="69">
        <f t="shared" si="36"/>
        <v>0.93846153846153846</v>
      </c>
      <c r="R417" s="69">
        <f t="shared" si="37"/>
        <v>6.1538461538461542E-2</v>
      </c>
      <c r="S417" s="120"/>
    </row>
    <row r="418" spans="1:19" ht="15.75" customHeight="1" x14ac:dyDescent="0.25">
      <c r="A418" s="58">
        <v>2402</v>
      </c>
      <c r="B418" s="59"/>
      <c r="C418" s="59"/>
      <c r="D418" s="59"/>
      <c r="E418" s="59"/>
      <c r="F418" s="59"/>
      <c r="G418" s="59">
        <v>48</v>
      </c>
      <c r="H418" s="59"/>
      <c r="I418" s="59"/>
      <c r="J418" s="59"/>
      <c r="K418" s="144"/>
      <c r="L418" s="101"/>
      <c r="M418" s="102"/>
      <c r="N418" s="103"/>
      <c r="O418" s="67">
        <f>IF(G418=0,"",G418/F417)</f>
        <v>0.90566037735849059</v>
      </c>
      <c r="P418" s="68">
        <v>59</v>
      </c>
      <c r="Q418" s="69">
        <f t="shared" si="36"/>
        <v>0.96721311475409832</v>
      </c>
      <c r="R418" s="69">
        <f t="shared" si="37"/>
        <v>3.2786885245901676E-2</v>
      </c>
      <c r="S418" s="120"/>
    </row>
    <row r="419" spans="1:19" ht="15.75" customHeight="1" x14ac:dyDescent="0.25">
      <c r="A419" s="58">
        <v>2501</v>
      </c>
      <c r="B419" s="59"/>
      <c r="C419" s="59"/>
      <c r="D419" s="59"/>
      <c r="E419" s="59"/>
      <c r="F419" s="59"/>
      <c r="G419" s="59"/>
      <c r="H419" s="59">
        <v>47</v>
      </c>
      <c r="I419" s="59"/>
      <c r="J419" s="59"/>
      <c r="K419" s="144"/>
      <c r="L419" s="101"/>
      <c r="M419" s="102"/>
      <c r="N419" s="103"/>
      <c r="O419" s="67">
        <f>IF(H419=0,"",H419/G418)</f>
        <v>0.97916666666666663</v>
      </c>
      <c r="P419" s="68">
        <v>56</v>
      </c>
      <c r="Q419" s="69">
        <f t="shared" si="36"/>
        <v>0.94915254237288138</v>
      </c>
      <c r="R419" s="69">
        <f t="shared" si="37"/>
        <v>5.084745762711862E-2</v>
      </c>
      <c r="S419" s="120"/>
    </row>
    <row r="420" spans="1:19" ht="15.75" customHeight="1" x14ac:dyDescent="0.25">
      <c r="A420" s="58">
        <v>2502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144"/>
      <c r="L420" s="101"/>
      <c r="M420" s="102"/>
      <c r="N420" s="103"/>
      <c r="O420" s="67" t="str">
        <f>IF(I420=0,"",I420/H419)</f>
        <v/>
      </c>
      <c r="P420" s="68"/>
      <c r="Q420" s="69" t="str">
        <f t="shared" si="36"/>
        <v/>
      </c>
      <c r="R420" s="69" t="str">
        <f t="shared" si="37"/>
        <v/>
      </c>
      <c r="S420" s="120"/>
    </row>
    <row r="421" spans="1:19" ht="15.75" customHeight="1" x14ac:dyDescent="0.25">
      <c r="A421" s="58">
        <v>2601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101"/>
      <c r="M421" s="102"/>
      <c r="N421" s="103"/>
      <c r="O421" s="71" t="str">
        <f>IF(J421=0,"",J421/I420)</f>
        <v/>
      </c>
      <c r="P421" s="68"/>
      <c r="Q421" s="72" t="str">
        <f t="shared" si="36"/>
        <v/>
      </c>
      <c r="R421" s="72" t="str">
        <f t="shared" si="37"/>
        <v/>
      </c>
      <c r="S421" s="120"/>
    </row>
    <row r="422" spans="1:19" ht="15.75" customHeight="1" x14ac:dyDescent="0.25">
      <c r="A422" s="58">
        <v>2602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101"/>
      <c r="M422" s="102"/>
      <c r="N422" s="104"/>
      <c r="O422" s="129"/>
      <c r="P422" s="68"/>
      <c r="Q422" s="106"/>
      <c r="R422" s="107"/>
      <c r="S422" s="120"/>
    </row>
    <row r="423" spans="1:19" ht="15.75" customHeight="1" x14ac:dyDescent="0.25">
      <c r="A423" s="58">
        <v>2701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101"/>
      <c r="M423" s="102"/>
      <c r="N423" s="104"/>
      <c r="O423" s="108"/>
      <c r="P423" s="109"/>
      <c r="Q423" s="110"/>
      <c r="R423" s="108"/>
      <c r="S423" s="120"/>
    </row>
    <row r="424" spans="1:19" ht="15.75" customHeight="1" x14ac:dyDescent="0.25">
      <c r="A424" s="58">
        <v>2702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101"/>
      <c r="M424" s="102"/>
      <c r="N424" s="104"/>
      <c r="O424" s="108"/>
      <c r="P424" s="109"/>
      <c r="Q424" s="110"/>
      <c r="R424" s="108"/>
      <c r="S424" s="120"/>
    </row>
    <row r="425" spans="1:19" ht="15.75" customHeight="1" x14ac:dyDescent="0.25">
      <c r="A425" s="58">
        <v>2801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144"/>
      <c r="L425" s="101"/>
      <c r="M425" s="102"/>
      <c r="N425" s="104"/>
      <c r="O425" s="102"/>
      <c r="P425" s="104"/>
      <c r="Q425" s="146"/>
      <c r="R425" s="108"/>
      <c r="S425" s="120"/>
    </row>
    <row r="426" spans="1:19" ht="15.75" customHeight="1" x14ac:dyDescent="0.25">
      <c r="A426" s="58">
        <v>2802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144"/>
      <c r="L426" s="101"/>
      <c r="M426" s="102"/>
      <c r="N426" s="104"/>
      <c r="O426" s="191" t="s">
        <v>83</v>
      </c>
      <c r="P426" s="82"/>
      <c r="Q426" s="83" t="str">
        <f>IF(SUM(K419:K422)=0,"",SUM(K419:K422))</f>
        <v/>
      </c>
      <c r="R426" s="193" t="s">
        <v>11</v>
      </c>
      <c r="S426" s="120"/>
    </row>
    <row r="427" spans="1:19" ht="15.75" customHeight="1" x14ac:dyDescent="0.25">
      <c r="A427" s="58">
        <v>2901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144"/>
      <c r="L427" s="101"/>
      <c r="M427" s="102"/>
      <c r="N427" s="104"/>
      <c r="O427" s="192" t="s">
        <v>85</v>
      </c>
      <c r="P427" s="86" t="str">
        <f>IF(P426/B413=0,"",P426/B413)</f>
        <v/>
      </c>
      <c r="Q427" s="87" t="e">
        <f>IF(P426/Q426=0,"",P426/Q426)</f>
        <v>#VALUE!</v>
      </c>
      <c r="R427" s="194" t="s">
        <v>86</v>
      </c>
      <c r="S427" s="120"/>
    </row>
    <row r="428" spans="1:19" ht="15.75" customHeight="1" x14ac:dyDescent="0.25">
      <c r="A428" s="58">
        <v>2902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144"/>
      <c r="L428" s="147"/>
      <c r="M428" s="148"/>
      <c r="N428" s="149"/>
      <c r="O428" s="90"/>
      <c r="P428" s="91"/>
      <c r="Q428" s="91"/>
      <c r="R428" s="113"/>
      <c r="S428" s="120"/>
    </row>
    <row r="429" spans="1:19" ht="18" customHeight="1" x14ac:dyDescent="0.25">
      <c r="A429" s="28"/>
      <c r="B429" s="280" t="s">
        <v>111</v>
      </c>
      <c r="C429" s="280"/>
      <c r="D429" s="280"/>
      <c r="E429" s="280"/>
      <c r="F429" s="280"/>
      <c r="G429" s="280"/>
      <c r="H429" s="280"/>
      <c r="I429" s="280"/>
      <c r="J429" s="280"/>
      <c r="K429" s="93">
        <f>SUM(K413:K425)</f>
        <v>0</v>
      </c>
      <c r="L429" s="94" t="str">
        <f>IF(K421=0,"",K421/B413)</f>
        <v/>
      </c>
      <c r="M429" s="94" t="str">
        <f>IF(K429=0,"",K429/B413)</f>
        <v/>
      </c>
      <c r="N429" s="94" t="str">
        <f>IF(K421=0,"",M429-L429)</f>
        <v/>
      </c>
      <c r="O429" s="3"/>
      <c r="P429" s="29"/>
      <c r="Q429" s="22"/>
      <c r="R429" s="3"/>
      <c r="S429" s="120"/>
    </row>
    <row r="430" spans="1:19" ht="12.75" customHeight="1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184"/>
      <c r="L430" s="3"/>
      <c r="M430" s="3"/>
      <c r="N430" s="29"/>
      <c r="O430" s="3"/>
      <c r="P430" s="29"/>
      <c r="Q430" s="29"/>
      <c r="R430" s="29"/>
    </row>
    <row r="431" spans="1:19" ht="12.75" customHeight="1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184"/>
      <c r="L431" s="3"/>
      <c r="M431" s="3"/>
      <c r="N431" s="29"/>
      <c r="O431" s="3"/>
      <c r="P431" s="29"/>
      <c r="Q431" s="29"/>
      <c r="R431" s="29"/>
    </row>
    <row r="432" spans="1:19" ht="26.25" x14ac:dyDescent="0.4">
      <c r="A432" s="2"/>
      <c r="B432" s="270" t="s">
        <v>99</v>
      </c>
      <c r="C432" s="271"/>
      <c r="D432" s="271"/>
      <c r="E432" s="271"/>
      <c r="F432" s="271"/>
      <c r="G432" s="271"/>
      <c r="H432" s="271"/>
      <c r="I432" s="271"/>
      <c r="J432" s="271"/>
      <c r="K432" s="179" t="s">
        <v>124</v>
      </c>
      <c r="L432" s="57"/>
      <c r="M432" s="57"/>
      <c r="N432" s="29"/>
      <c r="O432" s="3"/>
      <c r="P432" s="29"/>
      <c r="Q432" s="29"/>
      <c r="R432" s="29"/>
      <c r="S432" s="120"/>
    </row>
    <row r="433" spans="1:19" ht="20.25" x14ac:dyDescent="0.2">
      <c r="A433" s="272" t="s">
        <v>10</v>
      </c>
      <c r="B433" s="273" t="s">
        <v>100</v>
      </c>
      <c r="C433" s="274"/>
      <c r="D433" s="274"/>
      <c r="E433" s="274"/>
      <c r="F433" s="274"/>
      <c r="G433" s="274"/>
      <c r="H433" s="274"/>
      <c r="I433" s="274"/>
      <c r="J433" s="275"/>
      <c r="K433" s="276" t="s">
        <v>11</v>
      </c>
      <c r="L433" s="269" t="s">
        <v>3</v>
      </c>
      <c r="M433" s="269" t="s">
        <v>4</v>
      </c>
      <c r="N433" s="278" t="s">
        <v>5</v>
      </c>
      <c r="O433" s="269" t="s">
        <v>6</v>
      </c>
      <c r="P433" s="267" t="s">
        <v>7</v>
      </c>
      <c r="Q433" s="267" t="s">
        <v>8</v>
      </c>
      <c r="R433" s="269" t="s">
        <v>101</v>
      </c>
      <c r="S433" s="120"/>
    </row>
    <row r="434" spans="1:19" ht="15.75" x14ac:dyDescent="0.25">
      <c r="A434" s="268"/>
      <c r="B434" s="58" t="s">
        <v>102</v>
      </c>
      <c r="C434" s="58" t="s">
        <v>103</v>
      </c>
      <c r="D434" s="58" t="s">
        <v>104</v>
      </c>
      <c r="E434" s="58" t="s">
        <v>105</v>
      </c>
      <c r="F434" s="58" t="s">
        <v>106</v>
      </c>
      <c r="G434" s="58" t="s">
        <v>107</v>
      </c>
      <c r="H434" s="58" t="s">
        <v>108</v>
      </c>
      <c r="I434" s="58" t="s">
        <v>109</v>
      </c>
      <c r="J434" s="58" t="s">
        <v>110</v>
      </c>
      <c r="K434" s="277"/>
      <c r="L434" s="268"/>
      <c r="M434" s="268"/>
      <c r="N434" s="268"/>
      <c r="O434" s="268"/>
      <c r="P434" s="268"/>
      <c r="Q434" s="268"/>
      <c r="R434" s="268"/>
      <c r="S434" s="120"/>
    </row>
    <row r="435" spans="1:19" ht="15.75" customHeight="1" x14ac:dyDescent="0.25">
      <c r="A435" s="58">
        <v>2202</v>
      </c>
      <c r="B435" s="59">
        <v>94</v>
      </c>
      <c r="C435" s="59"/>
      <c r="D435" s="59"/>
      <c r="E435" s="59"/>
      <c r="F435" s="59"/>
      <c r="G435" s="59"/>
      <c r="H435" s="59"/>
      <c r="I435" s="59"/>
      <c r="J435" s="59"/>
      <c r="K435" s="144"/>
      <c r="L435" s="96"/>
      <c r="M435" s="97"/>
      <c r="N435" s="98"/>
      <c r="O435" s="99"/>
      <c r="P435" s="63">
        <f>B435</f>
        <v>94</v>
      </c>
      <c r="Q435" s="100"/>
      <c r="R435" s="99"/>
      <c r="S435" s="120"/>
    </row>
    <row r="436" spans="1:19" ht="15.75" customHeight="1" x14ac:dyDescent="0.25">
      <c r="A436" s="58">
        <v>2301</v>
      </c>
      <c r="B436" s="59"/>
      <c r="C436" s="59">
        <v>74</v>
      </c>
      <c r="D436" s="59"/>
      <c r="E436" s="59"/>
      <c r="F436" s="59"/>
      <c r="G436" s="59"/>
      <c r="H436" s="59"/>
      <c r="I436" s="59"/>
      <c r="J436" s="59"/>
      <c r="K436" s="144"/>
      <c r="L436" s="101"/>
      <c r="M436" s="102"/>
      <c r="N436" s="103"/>
      <c r="O436" s="67">
        <f>IF(C436=0,"",C436/B435)</f>
        <v>0.78723404255319152</v>
      </c>
      <c r="P436" s="68">
        <v>76</v>
      </c>
      <c r="Q436" s="69">
        <f t="shared" ref="Q436:Q443" si="38">IF(P436=0,"",P436/P435)</f>
        <v>0.80851063829787229</v>
      </c>
      <c r="R436" s="69">
        <f t="shared" ref="R436:R443" si="39">IF(P436=0,"",100%-Q436)</f>
        <v>0.19148936170212771</v>
      </c>
      <c r="S436" s="120"/>
    </row>
    <row r="437" spans="1:19" ht="15.75" customHeight="1" x14ac:dyDescent="0.25">
      <c r="A437" s="58">
        <v>2302</v>
      </c>
      <c r="B437" s="59"/>
      <c r="C437" s="59"/>
      <c r="D437" s="59">
        <v>67</v>
      </c>
      <c r="E437" s="59"/>
      <c r="F437" s="59"/>
      <c r="G437" s="59"/>
      <c r="H437" s="59"/>
      <c r="I437" s="59"/>
      <c r="J437" s="59"/>
      <c r="K437" s="144"/>
      <c r="L437" s="101"/>
      <c r="M437" s="102"/>
      <c r="N437" s="103"/>
      <c r="O437" s="67">
        <f>IF(D437=0,"",D437/C436)</f>
        <v>0.90540540540540537</v>
      </c>
      <c r="P437" s="68">
        <v>71</v>
      </c>
      <c r="Q437" s="69">
        <f t="shared" si="38"/>
        <v>0.93421052631578949</v>
      </c>
      <c r="R437" s="69">
        <f t="shared" si="39"/>
        <v>6.5789473684210509E-2</v>
      </c>
      <c r="S437" s="8">
        <f>P437/P435</f>
        <v>0.75531914893617025</v>
      </c>
    </row>
    <row r="438" spans="1:19" ht="15.75" customHeight="1" x14ac:dyDescent="0.25">
      <c r="A438" s="58">
        <v>2401</v>
      </c>
      <c r="B438" s="59"/>
      <c r="C438" s="59"/>
      <c r="D438" s="59"/>
      <c r="E438" s="59">
        <v>66</v>
      </c>
      <c r="F438" s="59"/>
      <c r="G438" s="59"/>
      <c r="H438" s="59"/>
      <c r="I438" s="59"/>
      <c r="J438" s="59"/>
      <c r="K438" s="144"/>
      <c r="L438" s="101"/>
      <c r="M438" s="102"/>
      <c r="N438" s="103"/>
      <c r="O438" s="67">
        <f>IF(E438=0,"",E438/D437)</f>
        <v>0.9850746268656716</v>
      </c>
      <c r="P438" s="68">
        <v>70</v>
      </c>
      <c r="Q438" s="69">
        <f t="shared" si="38"/>
        <v>0.9859154929577465</v>
      </c>
      <c r="R438" s="69">
        <f t="shared" si="39"/>
        <v>1.4084507042253502E-2</v>
      </c>
      <c r="S438" s="120"/>
    </row>
    <row r="439" spans="1:19" ht="15.75" customHeight="1" x14ac:dyDescent="0.25">
      <c r="A439" s="58">
        <v>2402</v>
      </c>
      <c r="B439" s="59"/>
      <c r="C439" s="59"/>
      <c r="D439" s="59"/>
      <c r="E439" s="59"/>
      <c r="F439" s="59">
        <v>64</v>
      </c>
      <c r="G439" s="59"/>
      <c r="H439" s="59"/>
      <c r="I439" s="59"/>
      <c r="J439" s="59"/>
      <c r="K439" s="144"/>
      <c r="L439" s="101"/>
      <c r="M439" s="102"/>
      <c r="N439" s="103"/>
      <c r="O439" s="67">
        <f>IF(F439=0,"",F439/E438)</f>
        <v>0.96969696969696972</v>
      </c>
      <c r="P439" s="68">
        <v>69</v>
      </c>
      <c r="Q439" s="69">
        <f t="shared" si="38"/>
        <v>0.98571428571428577</v>
      </c>
      <c r="R439" s="69">
        <f t="shared" si="39"/>
        <v>1.4285714285714235E-2</v>
      </c>
      <c r="S439" s="120"/>
    </row>
    <row r="440" spans="1:19" ht="15.75" customHeight="1" x14ac:dyDescent="0.25">
      <c r="A440" s="58">
        <v>2501</v>
      </c>
      <c r="B440" s="59"/>
      <c r="C440" s="59"/>
      <c r="D440" s="59"/>
      <c r="E440" s="59"/>
      <c r="F440" s="59"/>
      <c r="G440" s="59">
        <v>64</v>
      </c>
      <c r="H440" s="59"/>
      <c r="I440" s="59"/>
      <c r="J440" s="59"/>
      <c r="K440" s="144"/>
      <c r="L440" s="101"/>
      <c r="M440" s="102"/>
      <c r="N440" s="103"/>
      <c r="O440" s="67">
        <f>IF(G440=0,"",G440/F439)</f>
        <v>1</v>
      </c>
      <c r="P440" s="68">
        <v>68</v>
      </c>
      <c r="Q440" s="69">
        <f t="shared" si="38"/>
        <v>0.98550724637681164</v>
      </c>
      <c r="R440" s="69">
        <f t="shared" si="39"/>
        <v>1.4492753623188359E-2</v>
      </c>
      <c r="S440" s="120"/>
    </row>
    <row r="441" spans="1:19" ht="15.75" customHeight="1" x14ac:dyDescent="0.25">
      <c r="A441" s="58">
        <v>2502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101"/>
      <c r="M441" s="102"/>
      <c r="N441" s="103"/>
      <c r="O441" s="67" t="str">
        <f>IF(H441=0,"",H441/G440)</f>
        <v/>
      </c>
      <c r="P441" s="68"/>
      <c r="Q441" s="69" t="str">
        <f t="shared" si="38"/>
        <v/>
      </c>
      <c r="R441" s="69" t="str">
        <f t="shared" si="39"/>
        <v/>
      </c>
      <c r="S441" s="120"/>
    </row>
    <row r="442" spans="1:19" ht="15.75" customHeight="1" x14ac:dyDescent="0.25">
      <c r="A442" s="58">
        <v>2601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101"/>
      <c r="M442" s="102"/>
      <c r="N442" s="103"/>
      <c r="O442" s="67" t="str">
        <f>IF(I442=0,"",I442/H441)</f>
        <v/>
      </c>
      <c r="P442" s="68"/>
      <c r="Q442" s="69" t="str">
        <f t="shared" si="38"/>
        <v/>
      </c>
      <c r="R442" s="69" t="str">
        <f t="shared" si="39"/>
        <v/>
      </c>
      <c r="S442" s="120"/>
    </row>
    <row r="443" spans="1:19" ht="15.75" customHeight="1" x14ac:dyDescent="0.25">
      <c r="A443" s="58">
        <v>2602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101"/>
      <c r="M443" s="102"/>
      <c r="N443" s="103"/>
      <c r="O443" s="71" t="str">
        <f>IF(J443=0,"",J443/I442)</f>
        <v/>
      </c>
      <c r="P443" s="68"/>
      <c r="Q443" s="72" t="str">
        <f t="shared" si="38"/>
        <v/>
      </c>
      <c r="R443" s="72" t="str">
        <f t="shared" si="39"/>
        <v/>
      </c>
      <c r="S443" s="120"/>
    </row>
    <row r="444" spans="1:19" ht="15.75" customHeight="1" x14ac:dyDescent="0.25">
      <c r="A444" s="58">
        <v>2701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144"/>
      <c r="L444" s="101"/>
      <c r="M444" s="102"/>
      <c r="N444" s="104"/>
      <c r="O444" s="129"/>
      <c r="P444" s="68"/>
      <c r="Q444" s="106"/>
      <c r="R444" s="107"/>
      <c r="S444" s="120"/>
    </row>
    <row r="445" spans="1:19" ht="15.75" customHeight="1" x14ac:dyDescent="0.25">
      <c r="A445" s="58">
        <v>2702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101"/>
      <c r="M445" s="102"/>
      <c r="N445" s="104"/>
      <c r="O445" s="108"/>
      <c r="P445" s="109"/>
      <c r="Q445" s="110"/>
      <c r="R445" s="108"/>
      <c r="S445" s="120"/>
    </row>
    <row r="446" spans="1:19" ht="15.75" customHeight="1" x14ac:dyDescent="0.25">
      <c r="A446" s="58">
        <v>2801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101"/>
      <c r="M446" s="102"/>
      <c r="N446" s="104"/>
      <c r="O446" s="108"/>
      <c r="P446" s="109"/>
      <c r="Q446" s="110"/>
      <c r="R446" s="108"/>
      <c r="S446" s="120"/>
    </row>
    <row r="447" spans="1:19" ht="15.75" customHeight="1" x14ac:dyDescent="0.25">
      <c r="A447" s="58">
        <v>2802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101"/>
      <c r="M447" s="102"/>
      <c r="N447" s="104"/>
      <c r="O447" s="102"/>
      <c r="P447" s="104"/>
      <c r="Q447" s="146"/>
      <c r="R447" s="108"/>
      <c r="S447" s="120"/>
    </row>
    <row r="448" spans="1:19" ht="15.75" customHeight="1" x14ac:dyDescent="0.25">
      <c r="A448" s="58">
        <v>2901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101"/>
      <c r="M448" s="102"/>
      <c r="N448" s="104"/>
      <c r="O448" s="191" t="s">
        <v>83</v>
      </c>
      <c r="P448" s="82"/>
      <c r="Q448" s="83" t="str">
        <f>IF(SUM(K441:K444)=0,"",SUM(K441:K444))</f>
        <v/>
      </c>
      <c r="R448" s="193" t="s">
        <v>11</v>
      </c>
      <c r="S448" s="120"/>
    </row>
    <row r="449" spans="1:19" ht="15.75" customHeight="1" x14ac:dyDescent="0.25">
      <c r="A449" s="58">
        <v>2902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144"/>
      <c r="L449" s="101"/>
      <c r="M449" s="102"/>
      <c r="N449" s="104"/>
      <c r="O449" s="192" t="s">
        <v>85</v>
      </c>
      <c r="P449" s="86" t="str">
        <f>IF(P448/B435=0,"",P448/B435)</f>
        <v/>
      </c>
      <c r="Q449" s="87" t="e">
        <f>IF(P448/Q448=0,"",P448/Q448)</f>
        <v>#VALUE!</v>
      </c>
      <c r="R449" s="194" t="s">
        <v>86</v>
      </c>
      <c r="S449" s="120"/>
    </row>
    <row r="450" spans="1:19" ht="15.75" customHeight="1" x14ac:dyDescent="0.25">
      <c r="A450" s="58">
        <v>3001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144"/>
      <c r="L450" s="147"/>
      <c r="M450" s="148"/>
      <c r="N450" s="149"/>
      <c r="O450" s="90"/>
      <c r="P450" s="91"/>
      <c r="Q450" s="91"/>
      <c r="R450" s="113"/>
      <c r="S450" s="120"/>
    </row>
    <row r="451" spans="1:19" ht="18" customHeight="1" x14ac:dyDescent="0.25">
      <c r="A451" s="28"/>
      <c r="B451" s="280" t="s">
        <v>111</v>
      </c>
      <c r="C451" s="280"/>
      <c r="D451" s="280"/>
      <c r="E451" s="280"/>
      <c r="F451" s="280"/>
      <c r="G451" s="280"/>
      <c r="H451" s="280"/>
      <c r="I451" s="280"/>
      <c r="J451" s="280"/>
      <c r="K451" s="93">
        <f>SUM(K435:K447)</f>
        <v>0</v>
      </c>
      <c r="L451" s="94" t="str">
        <f>IF(K443=0,"",K443/B435)</f>
        <v/>
      </c>
      <c r="M451" s="94" t="str">
        <f>IF(K451=0,"",K451/B435)</f>
        <v/>
      </c>
      <c r="N451" s="94" t="str">
        <f>IF(K443=0,"",M451-L451)</f>
        <v/>
      </c>
      <c r="O451" s="3"/>
      <c r="P451" s="29"/>
      <c r="Q451" s="22"/>
      <c r="R451" s="3"/>
      <c r="S451" s="120"/>
    </row>
    <row r="452" spans="1:19" ht="12.75" customHeight="1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184"/>
      <c r="L452" s="3"/>
      <c r="M452" s="3"/>
      <c r="N452" s="29"/>
      <c r="O452" s="3"/>
      <c r="P452" s="29"/>
      <c r="Q452" s="29"/>
      <c r="R452" s="29"/>
    </row>
    <row r="453" spans="1:19" ht="12.75" customHeight="1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184"/>
      <c r="L453" s="3"/>
      <c r="M453" s="3"/>
      <c r="N453" s="29"/>
      <c r="O453" s="3"/>
      <c r="P453" s="29"/>
      <c r="Q453" s="29"/>
      <c r="R453" s="29"/>
    </row>
    <row r="454" spans="1:19" ht="26.25" x14ac:dyDescent="0.4">
      <c r="A454" s="2"/>
      <c r="B454" s="270" t="s">
        <v>99</v>
      </c>
      <c r="C454" s="271"/>
      <c r="D454" s="271"/>
      <c r="E454" s="271"/>
      <c r="F454" s="271"/>
      <c r="G454" s="271"/>
      <c r="H454" s="271"/>
      <c r="I454" s="271"/>
      <c r="J454" s="271"/>
      <c r="K454" s="179" t="s">
        <v>142</v>
      </c>
      <c r="L454" s="57"/>
      <c r="M454" s="57"/>
      <c r="N454" s="29"/>
      <c r="O454" s="3"/>
      <c r="P454" s="29"/>
      <c r="Q454" s="29"/>
      <c r="R454" s="29"/>
      <c r="S454" s="120"/>
    </row>
    <row r="455" spans="1:19" ht="20.25" x14ac:dyDescent="0.2">
      <c r="A455" s="272" t="s">
        <v>10</v>
      </c>
      <c r="B455" s="273" t="s">
        <v>100</v>
      </c>
      <c r="C455" s="274"/>
      <c r="D455" s="274"/>
      <c r="E455" s="274"/>
      <c r="F455" s="274"/>
      <c r="G455" s="274"/>
      <c r="H455" s="274"/>
      <c r="I455" s="274"/>
      <c r="J455" s="275"/>
      <c r="K455" s="276" t="s">
        <v>11</v>
      </c>
      <c r="L455" s="269" t="s">
        <v>3</v>
      </c>
      <c r="M455" s="269" t="s">
        <v>4</v>
      </c>
      <c r="N455" s="278" t="s">
        <v>5</v>
      </c>
      <c r="O455" s="269" t="s">
        <v>6</v>
      </c>
      <c r="P455" s="267" t="s">
        <v>7</v>
      </c>
      <c r="Q455" s="267" t="s">
        <v>8</v>
      </c>
      <c r="R455" s="269" t="s">
        <v>101</v>
      </c>
      <c r="S455" s="120"/>
    </row>
    <row r="456" spans="1:19" ht="15.75" x14ac:dyDescent="0.25">
      <c r="A456" s="268"/>
      <c r="B456" s="58" t="s">
        <v>102</v>
      </c>
      <c r="C456" s="58" t="s">
        <v>103</v>
      </c>
      <c r="D456" s="58" t="s">
        <v>104</v>
      </c>
      <c r="E456" s="58" t="s">
        <v>105</v>
      </c>
      <c r="F456" s="58" t="s">
        <v>106</v>
      </c>
      <c r="G456" s="58" t="s">
        <v>107</v>
      </c>
      <c r="H456" s="58" t="s">
        <v>108</v>
      </c>
      <c r="I456" s="58" t="s">
        <v>109</v>
      </c>
      <c r="J456" s="58" t="s">
        <v>110</v>
      </c>
      <c r="K456" s="277"/>
      <c r="L456" s="268"/>
      <c r="M456" s="268"/>
      <c r="N456" s="268"/>
      <c r="O456" s="268"/>
      <c r="P456" s="268"/>
      <c r="Q456" s="268"/>
      <c r="R456" s="268"/>
      <c r="S456" s="120"/>
    </row>
    <row r="457" spans="1:19" ht="15.75" x14ac:dyDescent="0.25">
      <c r="A457" s="58">
        <v>2301</v>
      </c>
      <c r="B457" s="59">
        <v>102</v>
      </c>
      <c r="C457" s="59"/>
      <c r="D457" s="59"/>
      <c r="E457" s="59"/>
      <c r="F457" s="59"/>
      <c r="G457" s="59"/>
      <c r="H457" s="59"/>
      <c r="I457" s="59"/>
      <c r="J457" s="59"/>
      <c r="K457" s="144"/>
      <c r="L457" s="96"/>
      <c r="M457" s="97"/>
      <c r="N457" s="98"/>
      <c r="O457" s="99"/>
      <c r="P457" s="63">
        <f>B457</f>
        <v>102</v>
      </c>
      <c r="Q457" s="100"/>
      <c r="R457" s="99"/>
      <c r="S457" s="120"/>
    </row>
    <row r="458" spans="1:19" ht="15.75" x14ac:dyDescent="0.25">
      <c r="A458" s="58">
        <v>2302</v>
      </c>
      <c r="B458" s="59"/>
      <c r="C458" s="59">
        <v>75</v>
      </c>
      <c r="D458" s="59"/>
      <c r="E458" s="59"/>
      <c r="F458" s="59"/>
      <c r="G458" s="59"/>
      <c r="H458" s="59"/>
      <c r="I458" s="59"/>
      <c r="J458" s="59"/>
      <c r="K458" s="144"/>
      <c r="L458" s="101"/>
      <c r="M458" s="102"/>
      <c r="N458" s="103"/>
      <c r="O458" s="67">
        <f>IF(C458=0,"",C458/B457)</f>
        <v>0.73529411764705888</v>
      </c>
      <c r="P458" s="68">
        <v>80</v>
      </c>
      <c r="Q458" s="69">
        <f t="shared" ref="Q458:Q465" si="40">IF(P458=0,"",P458/P457)</f>
        <v>0.78431372549019607</v>
      </c>
      <c r="R458" s="69">
        <f t="shared" ref="R458:R465" si="41">IF(P458=0,"",100%-Q458)</f>
        <v>0.21568627450980393</v>
      </c>
      <c r="S458" s="120"/>
    </row>
    <row r="459" spans="1:19" ht="15.75" x14ac:dyDescent="0.25">
      <c r="A459" s="58">
        <v>2401</v>
      </c>
      <c r="B459" s="59"/>
      <c r="C459" s="59"/>
      <c r="D459" s="59">
        <v>61</v>
      </c>
      <c r="E459" s="59"/>
      <c r="F459" s="59"/>
      <c r="G459" s="59"/>
      <c r="H459" s="59"/>
      <c r="I459" s="59"/>
      <c r="J459" s="59"/>
      <c r="K459" s="144"/>
      <c r="L459" s="101"/>
      <c r="M459" s="102"/>
      <c r="N459" s="103"/>
      <c r="O459" s="67">
        <f>IF(D459=0,"",D459/C458)</f>
        <v>0.81333333333333335</v>
      </c>
      <c r="P459" s="68">
        <v>71</v>
      </c>
      <c r="Q459" s="69">
        <f t="shared" si="40"/>
        <v>0.88749999999999996</v>
      </c>
      <c r="R459" s="69">
        <f t="shared" si="41"/>
        <v>0.11250000000000004</v>
      </c>
      <c r="S459" s="8">
        <f>P459/P457</f>
        <v>0.69607843137254899</v>
      </c>
    </row>
    <row r="460" spans="1:19" ht="15.75" x14ac:dyDescent="0.25">
      <c r="A460" s="58">
        <v>2402</v>
      </c>
      <c r="B460" s="59"/>
      <c r="C460" s="59"/>
      <c r="D460" s="59"/>
      <c r="E460" s="59">
        <v>47</v>
      </c>
      <c r="F460" s="59"/>
      <c r="G460" s="59"/>
      <c r="H460" s="59"/>
      <c r="I460" s="59"/>
      <c r="J460" s="59"/>
      <c r="K460" s="144"/>
      <c r="L460" s="101"/>
      <c r="M460" s="102"/>
      <c r="N460" s="103"/>
      <c r="O460" s="67">
        <f>IF(E460=0,"",E460/D459)</f>
        <v>0.77049180327868849</v>
      </c>
      <c r="P460" s="68">
        <v>65</v>
      </c>
      <c r="Q460" s="69">
        <f t="shared" si="40"/>
        <v>0.91549295774647887</v>
      </c>
      <c r="R460" s="69">
        <f t="shared" si="41"/>
        <v>8.4507042253521125E-2</v>
      </c>
      <c r="S460" s="120"/>
    </row>
    <row r="461" spans="1:19" ht="15.75" x14ac:dyDescent="0.25">
      <c r="A461" s="58">
        <v>2501</v>
      </c>
      <c r="B461" s="59"/>
      <c r="C461" s="59"/>
      <c r="D461" s="59"/>
      <c r="E461" s="59"/>
      <c r="F461" s="59">
        <v>46</v>
      </c>
      <c r="G461" s="59"/>
      <c r="H461" s="59"/>
      <c r="I461" s="59"/>
      <c r="J461" s="59"/>
      <c r="K461" s="144"/>
      <c r="L461" s="101"/>
      <c r="M461" s="102"/>
      <c r="N461" s="103"/>
      <c r="O461" s="67">
        <f>IF(F461=0,"",F461/E460)</f>
        <v>0.97872340425531912</v>
      </c>
      <c r="P461" s="68">
        <v>62</v>
      </c>
      <c r="Q461" s="69">
        <f t="shared" si="40"/>
        <v>0.9538461538461539</v>
      </c>
      <c r="R461" s="69">
        <f t="shared" si="41"/>
        <v>4.6153846153846101E-2</v>
      </c>
      <c r="S461" s="120"/>
    </row>
    <row r="462" spans="1:19" ht="15.75" x14ac:dyDescent="0.25">
      <c r="A462" s="58">
        <v>2502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144"/>
      <c r="L462" s="101"/>
      <c r="M462" s="102"/>
      <c r="N462" s="103"/>
      <c r="O462" s="67" t="str">
        <f>IF(G462=0,"",G462/F461)</f>
        <v/>
      </c>
      <c r="P462" s="68"/>
      <c r="Q462" s="69" t="str">
        <f t="shared" si="40"/>
        <v/>
      </c>
      <c r="R462" s="69" t="str">
        <f t="shared" si="41"/>
        <v/>
      </c>
      <c r="S462" s="120"/>
    </row>
    <row r="463" spans="1:19" ht="15.75" x14ac:dyDescent="0.25">
      <c r="A463" s="58">
        <v>2601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144"/>
      <c r="L463" s="101"/>
      <c r="M463" s="102"/>
      <c r="N463" s="103"/>
      <c r="O463" s="67" t="str">
        <f>IF(H463=0,"",H463/G462)</f>
        <v/>
      </c>
      <c r="P463" s="68"/>
      <c r="Q463" s="69" t="str">
        <f t="shared" si="40"/>
        <v/>
      </c>
      <c r="R463" s="69" t="str">
        <f t="shared" si="41"/>
        <v/>
      </c>
      <c r="S463" s="120"/>
    </row>
    <row r="464" spans="1:19" ht="15.75" x14ac:dyDescent="0.25">
      <c r="A464" s="58">
        <v>2602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144"/>
      <c r="L464" s="101"/>
      <c r="M464" s="102"/>
      <c r="N464" s="103"/>
      <c r="O464" s="67" t="str">
        <f>IF(I464=0,"",I464/H463)</f>
        <v/>
      </c>
      <c r="P464" s="68"/>
      <c r="Q464" s="69" t="str">
        <f t="shared" si="40"/>
        <v/>
      </c>
      <c r="R464" s="69" t="str">
        <f t="shared" si="41"/>
        <v/>
      </c>
      <c r="S464" s="120"/>
    </row>
    <row r="465" spans="1:19" ht="15.75" x14ac:dyDescent="0.25">
      <c r="A465" s="58">
        <v>2701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144"/>
      <c r="L465" s="101"/>
      <c r="M465" s="102"/>
      <c r="N465" s="103"/>
      <c r="O465" s="71" t="str">
        <f>IF(J465=0,"",J465/I464)</f>
        <v/>
      </c>
      <c r="P465" s="68"/>
      <c r="Q465" s="72" t="str">
        <f t="shared" si="40"/>
        <v/>
      </c>
      <c r="R465" s="72" t="str">
        <f t="shared" si="41"/>
        <v/>
      </c>
      <c r="S465" s="120"/>
    </row>
    <row r="466" spans="1:19" ht="15.75" x14ac:dyDescent="0.25">
      <c r="A466" s="58">
        <v>2702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/>
      <c r="L466" s="101"/>
      <c r="M466" s="102"/>
      <c r="N466" s="104"/>
      <c r="O466" s="129"/>
      <c r="P466" s="68"/>
      <c r="Q466" s="106"/>
      <c r="R466" s="107"/>
      <c r="S466" s="120"/>
    </row>
    <row r="467" spans="1:19" ht="15.75" x14ac:dyDescent="0.25">
      <c r="A467" s="58">
        <v>2801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144"/>
      <c r="L467" s="101"/>
      <c r="M467" s="102"/>
      <c r="N467" s="104"/>
      <c r="O467" s="108"/>
      <c r="P467" s="109"/>
      <c r="Q467" s="110"/>
      <c r="R467" s="108"/>
      <c r="S467" s="120"/>
    </row>
    <row r="468" spans="1:19" ht="15.75" x14ac:dyDescent="0.25">
      <c r="A468" s="58">
        <v>2802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144"/>
      <c r="L468" s="101"/>
      <c r="M468" s="102"/>
      <c r="N468" s="104"/>
      <c r="O468" s="108"/>
      <c r="P468" s="109"/>
      <c r="Q468" s="110"/>
      <c r="R468" s="108"/>
      <c r="S468" s="120"/>
    </row>
    <row r="469" spans="1:19" ht="15.75" x14ac:dyDescent="0.25">
      <c r="A469" s="58">
        <v>2901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144"/>
      <c r="L469" s="101"/>
      <c r="M469" s="102"/>
      <c r="N469" s="104"/>
      <c r="O469" s="102"/>
      <c r="P469" s="104"/>
      <c r="Q469" s="146"/>
      <c r="R469" s="108"/>
      <c r="S469" s="120"/>
    </row>
    <row r="470" spans="1:19" ht="15.75" x14ac:dyDescent="0.25">
      <c r="A470" s="58">
        <v>2902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144"/>
      <c r="L470" s="101"/>
      <c r="M470" s="102"/>
      <c r="N470" s="104"/>
      <c r="O470" s="191" t="s">
        <v>83</v>
      </c>
      <c r="P470" s="82"/>
      <c r="Q470" s="83" t="str">
        <f>IF(SUM(K463:K466)=0,"",SUM(K463:K466))</f>
        <v/>
      </c>
      <c r="R470" s="193" t="s">
        <v>11</v>
      </c>
      <c r="S470" s="120"/>
    </row>
    <row r="471" spans="1:19" ht="15.75" x14ac:dyDescent="0.25">
      <c r="A471" s="58">
        <v>3001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144"/>
      <c r="L471" s="101"/>
      <c r="M471" s="102"/>
      <c r="N471" s="104"/>
      <c r="O471" s="192" t="s">
        <v>85</v>
      </c>
      <c r="P471" s="86" t="str">
        <f>IF(P470/B457=0,"",P470/B457)</f>
        <v/>
      </c>
      <c r="Q471" s="87" t="e">
        <f>IF(P470/Q470=0,"",P470/Q470)</f>
        <v>#VALUE!</v>
      </c>
      <c r="R471" s="194" t="s">
        <v>86</v>
      </c>
      <c r="S471" s="120"/>
    </row>
    <row r="472" spans="1:19" ht="15.75" x14ac:dyDescent="0.25">
      <c r="A472" s="58">
        <v>3002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144"/>
      <c r="L472" s="147"/>
      <c r="M472" s="148"/>
      <c r="N472" s="149"/>
      <c r="O472" s="90"/>
      <c r="P472" s="91"/>
      <c r="Q472" s="91"/>
      <c r="R472" s="113"/>
      <c r="S472" s="120"/>
    </row>
    <row r="473" spans="1:19" ht="18" customHeight="1" x14ac:dyDescent="0.25">
      <c r="A473" s="28"/>
      <c r="B473" s="280" t="s">
        <v>111</v>
      </c>
      <c r="C473" s="280"/>
      <c r="D473" s="280"/>
      <c r="E473" s="280"/>
      <c r="F473" s="280"/>
      <c r="G473" s="280"/>
      <c r="H473" s="280"/>
      <c r="I473" s="280"/>
      <c r="J473" s="280"/>
      <c r="K473" s="93">
        <f>SUM(K457:K469)</f>
        <v>0</v>
      </c>
      <c r="L473" s="94" t="str">
        <f>IF(K465=0,"",K465/B457)</f>
        <v/>
      </c>
      <c r="M473" s="94" t="str">
        <f>IF(K473=0,"",K473/B457)</f>
        <v/>
      </c>
      <c r="N473" s="94" t="str">
        <f>IF(K465=0,"",M473-L473)</f>
        <v/>
      </c>
      <c r="O473" s="3"/>
      <c r="P473" s="29"/>
      <c r="Q473" s="22"/>
      <c r="R473" s="3"/>
      <c r="S473" s="120"/>
    </row>
    <row r="474" spans="1:19" ht="12.75" customHeight="1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184"/>
      <c r="L474" s="3"/>
      <c r="M474" s="3"/>
      <c r="N474" s="29"/>
      <c r="O474" s="3"/>
      <c r="P474" s="29"/>
      <c r="Q474" s="29"/>
      <c r="R474" s="29"/>
    </row>
    <row r="475" spans="1:19" ht="12.75" customHeight="1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184"/>
      <c r="L475" s="3"/>
      <c r="M475" s="3"/>
      <c r="N475" s="29"/>
      <c r="O475" s="3"/>
      <c r="P475" s="29"/>
      <c r="Q475" s="29"/>
      <c r="R475" s="29"/>
    </row>
    <row r="476" spans="1:19" ht="26.25" x14ac:dyDescent="0.4">
      <c r="A476" s="2"/>
      <c r="B476" s="270" t="s">
        <v>99</v>
      </c>
      <c r="C476" s="271"/>
      <c r="D476" s="271"/>
      <c r="E476" s="271"/>
      <c r="F476" s="271"/>
      <c r="G476" s="271"/>
      <c r="H476" s="271"/>
      <c r="I476" s="271"/>
      <c r="J476" s="271"/>
      <c r="K476" s="179" t="s">
        <v>143</v>
      </c>
      <c r="L476" s="57"/>
      <c r="M476" s="57"/>
      <c r="N476" s="29"/>
      <c r="O476" s="3"/>
      <c r="P476" s="29"/>
      <c r="Q476" s="29"/>
      <c r="R476" s="29"/>
      <c r="S476" s="120"/>
    </row>
    <row r="477" spans="1:19" ht="20.25" x14ac:dyDescent="0.2">
      <c r="A477" s="272" t="s">
        <v>10</v>
      </c>
      <c r="B477" s="273" t="s">
        <v>100</v>
      </c>
      <c r="C477" s="274"/>
      <c r="D477" s="274"/>
      <c r="E477" s="274"/>
      <c r="F477" s="274"/>
      <c r="G477" s="274"/>
      <c r="H477" s="274"/>
      <c r="I477" s="274"/>
      <c r="J477" s="275"/>
      <c r="K477" s="276" t="s">
        <v>11</v>
      </c>
      <c r="L477" s="269" t="s">
        <v>3</v>
      </c>
      <c r="M477" s="269" t="s">
        <v>4</v>
      </c>
      <c r="N477" s="278" t="s">
        <v>5</v>
      </c>
      <c r="O477" s="269" t="s">
        <v>6</v>
      </c>
      <c r="P477" s="267" t="s">
        <v>7</v>
      </c>
      <c r="Q477" s="267" t="s">
        <v>8</v>
      </c>
      <c r="R477" s="269" t="s">
        <v>101</v>
      </c>
      <c r="S477" s="120"/>
    </row>
    <row r="478" spans="1:19" ht="15.75" x14ac:dyDescent="0.25">
      <c r="A478" s="268"/>
      <c r="B478" s="58" t="s">
        <v>102</v>
      </c>
      <c r="C478" s="58" t="s">
        <v>103</v>
      </c>
      <c r="D478" s="58" t="s">
        <v>104</v>
      </c>
      <c r="E478" s="58" t="s">
        <v>105</v>
      </c>
      <c r="F478" s="58" t="s">
        <v>106</v>
      </c>
      <c r="G478" s="58" t="s">
        <v>107</v>
      </c>
      <c r="H478" s="58" t="s">
        <v>108</v>
      </c>
      <c r="I478" s="58" t="s">
        <v>109</v>
      </c>
      <c r="J478" s="58" t="s">
        <v>110</v>
      </c>
      <c r="K478" s="277"/>
      <c r="L478" s="268"/>
      <c r="M478" s="268"/>
      <c r="N478" s="268"/>
      <c r="O478" s="268"/>
      <c r="P478" s="268"/>
      <c r="Q478" s="268"/>
      <c r="R478" s="268"/>
      <c r="S478" s="120"/>
    </row>
    <row r="479" spans="1:19" ht="15.75" x14ac:dyDescent="0.25">
      <c r="A479" s="58">
        <v>2302</v>
      </c>
      <c r="B479" s="59">
        <v>126</v>
      </c>
      <c r="C479" s="59"/>
      <c r="D479" s="59"/>
      <c r="E479" s="59"/>
      <c r="F479" s="59"/>
      <c r="G479" s="59"/>
      <c r="H479" s="59"/>
      <c r="I479" s="59"/>
      <c r="J479" s="59"/>
      <c r="K479" s="144"/>
      <c r="L479" s="96"/>
      <c r="M479" s="97"/>
      <c r="N479" s="98"/>
      <c r="O479" s="99"/>
      <c r="P479" s="63">
        <f>B479</f>
        <v>126</v>
      </c>
      <c r="Q479" s="100"/>
      <c r="R479" s="99"/>
      <c r="S479" s="120"/>
    </row>
    <row r="480" spans="1:19" ht="15.75" x14ac:dyDescent="0.25">
      <c r="A480" s="58">
        <v>2401</v>
      </c>
      <c r="B480" s="59"/>
      <c r="C480" s="59">
        <v>96</v>
      </c>
      <c r="D480" s="59"/>
      <c r="E480" s="59"/>
      <c r="F480" s="59"/>
      <c r="G480" s="59"/>
      <c r="H480" s="59"/>
      <c r="I480" s="59"/>
      <c r="J480" s="59"/>
      <c r="K480" s="144"/>
      <c r="L480" s="101"/>
      <c r="M480" s="102"/>
      <c r="N480" s="103"/>
      <c r="O480" s="67">
        <f>IF(C480=0,"",C480/B479)</f>
        <v>0.76190476190476186</v>
      </c>
      <c r="P480" s="68">
        <v>99</v>
      </c>
      <c r="Q480" s="69">
        <f t="shared" ref="Q480:Q487" si="42">IF(P480=0,"",P480/P479)</f>
        <v>0.7857142857142857</v>
      </c>
      <c r="R480" s="69">
        <f t="shared" ref="R480:R487" si="43">IF(P480=0,"",100%-Q480)</f>
        <v>0.2142857142857143</v>
      </c>
      <c r="S480" s="120"/>
    </row>
    <row r="481" spans="1:19" ht="15.75" x14ac:dyDescent="0.25">
      <c r="A481" s="58">
        <v>2402</v>
      </c>
      <c r="B481" s="59"/>
      <c r="C481" s="59"/>
      <c r="D481" s="59">
        <v>90</v>
      </c>
      <c r="E481" s="59"/>
      <c r="F481" s="59"/>
      <c r="G481" s="59"/>
      <c r="H481" s="59"/>
      <c r="I481" s="59"/>
      <c r="J481" s="59"/>
      <c r="K481" s="144"/>
      <c r="L481" s="101"/>
      <c r="M481" s="102"/>
      <c r="N481" s="103"/>
      <c r="O481" s="67">
        <f>IF(D481=0,"",D481/C480)</f>
        <v>0.9375</v>
      </c>
      <c r="P481" s="68">
        <v>92</v>
      </c>
      <c r="Q481" s="69">
        <f t="shared" si="42"/>
        <v>0.92929292929292928</v>
      </c>
      <c r="R481" s="69">
        <f t="shared" si="43"/>
        <v>7.0707070707070718E-2</v>
      </c>
      <c r="S481" s="8">
        <f>P481/P479</f>
        <v>0.73015873015873012</v>
      </c>
    </row>
    <row r="482" spans="1:19" ht="15.75" x14ac:dyDescent="0.25">
      <c r="A482" s="58">
        <v>2501</v>
      </c>
      <c r="B482" s="59"/>
      <c r="C482" s="59"/>
      <c r="D482" s="59"/>
      <c r="E482" s="59">
        <v>84</v>
      </c>
      <c r="F482" s="59"/>
      <c r="G482" s="59"/>
      <c r="H482" s="59"/>
      <c r="I482" s="59"/>
      <c r="J482" s="59"/>
      <c r="K482" s="144"/>
      <c r="L482" s="101"/>
      <c r="M482" s="102"/>
      <c r="N482" s="103"/>
      <c r="O482" s="67">
        <f>IF(E482=0,"",E482/D481)</f>
        <v>0.93333333333333335</v>
      </c>
      <c r="P482" s="68">
        <v>91</v>
      </c>
      <c r="Q482" s="69">
        <f t="shared" si="42"/>
        <v>0.98913043478260865</v>
      </c>
      <c r="R482" s="69">
        <f t="shared" si="43"/>
        <v>1.0869565217391353E-2</v>
      </c>
      <c r="S482" s="120"/>
    </row>
    <row r="483" spans="1:19" ht="15.75" x14ac:dyDescent="0.25">
      <c r="A483" s="58">
        <v>2502</v>
      </c>
      <c r="B483" s="59"/>
      <c r="C483" s="59"/>
      <c r="D483" s="59"/>
      <c r="E483" s="59"/>
      <c r="F483" s="59"/>
      <c r="G483" s="59"/>
      <c r="H483" s="59"/>
      <c r="I483" s="59"/>
      <c r="J483" s="59"/>
      <c r="K483" s="144"/>
      <c r="L483" s="101"/>
      <c r="M483" s="102"/>
      <c r="N483" s="103"/>
      <c r="O483" s="67" t="str">
        <f>IF(F483=0,"",F483/E482)</f>
        <v/>
      </c>
      <c r="P483" s="68"/>
      <c r="Q483" s="69" t="str">
        <f t="shared" si="42"/>
        <v/>
      </c>
      <c r="R483" s="69" t="str">
        <f t="shared" si="43"/>
        <v/>
      </c>
      <c r="S483" s="120"/>
    </row>
    <row r="484" spans="1:19" ht="15.75" x14ac:dyDescent="0.25">
      <c r="A484" s="58">
        <v>2601</v>
      </c>
      <c r="B484" s="59"/>
      <c r="C484" s="59"/>
      <c r="D484" s="59"/>
      <c r="E484" s="59"/>
      <c r="F484" s="59"/>
      <c r="G484" s="59"/>
      <c r="H484" s="59"/>
      <c r="I484" s="59"/>
      <c r="J484" s="59"/>
      <c r="K484" s="144"/>
      <c r="L484" s="101"/>
      <c r="M484" s="102"/>
      <c r="N484" s="103"/>
      <c r="O484" s="67" t="str">
        <f>IF(G484=0,"",G484/F483)</f>
        <v/>
      </c>
      <c r="P484" s="68"/>
      <c r="Q484" s="69" t="str">
        <f t="shared" si="42"/>
        <v/>
      </c>
      <c r="R484" s="69" t="str">
        <f t="shared" si="43"/>
        <v/>
      </c>
      <c r="S484" s="120"/>
    </row>
    <row r="485" spans="1:19" ht="15.75" x14ac:dyDescent="0.25">
      <c r="A485" s="58">
        <v>2602</v>
      </c>
      <c r="B485" s="59"/>
      <c r="C485" s="59"/>
      <c r="D485" s="59"/>
      <c r="E485" s="59"/>
      <c r="F485" s="59"/>
      <c r="G485" s="59"/>
      <c r="H485" s="59"/>
      <c r="I485" s="59"/>
      <c r="J485" s="59"/>
      <c r="K485" s="144"/>
      <c r="L485" s="101"/>
      <c r="M485" s="102"/>
      <c r="N485" s="103"/>
      <c r="O485" s="67" t="str">
        <f>IF(H485=0,"",H485/G484)</f>
        <v/>
      </c>
      <c r="P485" s="68"/>
      <c r="Q485" s="69" t="str">
        <f t="shared" si="42"/>
        <v/>
      </c>
      <c r="R485" s="69" t="str">
        <f t="shared" si="43"/>
        <v/>
      </c>
      <c r="S485" s="120"/>
    </row>
    <row r="486" spans="1:19" ht="15.75" x14ac:dyDescent="0.25">
      <c r="A486" s="58">
        <v>2701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144"/>
      <c r="L486" s="101"/>
      <c r="M486" s="102"/>
      <c r="N486" s="103"/>
      <c r="O486" s="67" t="str">
        <f>IF(I486=0,"",I486/H485)</f>
        <v/>
      </c>
      <c r="P486" s="68"/>
      <c r="Q486" s="69" t="str">
        <f t="shared" si="42"/>
        <v/>
      </c>
      <c r="R486" s="69" t="str">
        <f t="shared" si="43"/>
        <v/>
      </c>
      <c r="S486" s="120"/>
    </row>
    <row r="487" spans="1:19" ht="15.75" x14ac:dyDescent="0.25">
      <c r="A487" s="58">
        <v>2702</v>
      </c>
      <c r="B487" s="59"/>
      <c r="C487" s="59"/>
      <c r="D487" s="59"/>
      <c r="E487" s="59"/>
      <c r="F487" s="59"/>
      <c r="G487" s="59"/>
      <c r="H487" s="59"/>
      <c r="I487" s="59"/>
      <c r="J487" s="59"/>
      <c r="K487" s="144"/>
      <c r="L487" s="101"/>
      <c r="M487" s="102"/>
      <c r="N487" s="103"/>
      <c r="O487" s="71" t="str">
        <f>IF(J487=0,"",J487/I486)</f>
        <v/>
      </c>
      <c r="P487" s="68"/>
      <c r="Q487" s="72" t="str">
        <f t="shared" si="42"/>
        <v/>
      </c>
      <c r="R487" s="72" t="str">
        <f t="shared" si="43"/>
        <v/>
      </c>
      <c r="S487" s="120"/>
    </row>
    <row r="488" spans="1:19" ht="15.75" x14ac:dyDescent="0.25">
      <c r="A488" s="58">
        <v>2801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144"/>
      <c r="L488" s="101"/>
      <c r="M488" s="102"/>
      <c r="N488" s="104"/>
      <c r="O488" s="129"/>
      <c r="P488" s="68"/>
      <c r="Q488" s="106"/>
      <c r="R488" s="107"/>
      <c r="S488" s="120"/>
    </row>
    <row r="489" spans="1:19" ht="15.75" x14ac:dyDescent="0.25">
      <c r="A489" s="58">
        <v>2802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144"/>
      <c r="L489" s="101"/>
      <c r="M489" s="102"/>
      <c r="N489" s="104"/>
      <c r="O489" s="108"/>
      <c r="P489" s="109"/>
      <c r="Q489" s="110"/>
      <c r="R489" s="108"/>
      <c r="S489" s="120"/>
    </row>
    <row r="490" spans="1:19" ht="15.75" x14ac:dyDescent="0.25">
      <c r="A490" s="58">
        <v>2901</v>
      </c>
      <c r="B490" s="59"/>
      <c r="C490" s="59"/>
      <c r="D490" s="59"/>
      <c r="E490" s="59"/>
      <c r="F490" s="59"/>
      <c r="G490" s="59"/>
      <c r="H490" s="59"/>
      <c r="I490" s="59"/>
      <c r="J490" s="59"/>
      <c r="K490" s="144"/>
      <c r="L490" s="101"/>
      <c r="M490" s="102"/>
      <c r="N490" s="104"/>
      <c r="O490" s="108"/>
      <c r="P490" s="109"/>
      <c r="Q490" s="110"/>
      <c r="R490" s="108"/>
      <c r="S490" s="120"/>
    </row>
    <row r="491" spans="1:19" ht="15.75" x14ac:dyDescent="0.25">
      <c r="A491" s="58">
        <v>2902</v>
      </c>
      <c r="B491" s="59"/>
      <c r="C491" s="59"/>
      <c r="D491" s="59"/>
      <c r="E491" s="59"/>
      <c r="F491" s="59"/>
      <c r="G491" s="59"/>
      <c r="H491" s="59"/>
      <c r="I491" s="59"/>
      <c r="J491" s="59"/>
      <c r="K491" s="144"/>
      <c r="L491" s="101"/>
      <c r="M491" s="102"/>
      <c r="N491" s="104"/>
      <c r="O491" s="102"/>
      <c r="P491" s="104"/>
      <c r="Q491" s="146"/>
      <c r="R491" s="108"/>
      <c r="S491" s="120"/>
    </row>
    <row r="492" spans="1:19" ht="15.75" x14ac:dyDescent="0.25">
      <c r="A492" s="58">
        <v>3001</v>
      </c>
      <c r="B492" s="59"/>
      <c r="C492" s="59"/>
      <c r="D492" s="59"/>
      <c r="E492" s="59"/>
      <c r="F492" s="59"/>
      <c r="G492" s="59"/>
      <c r="H492" s="59"/>
      <c r="I492" s="59"/>
      <c r="J492" s="59"/>
      <c r="K492" s="144"/>
      <c r="L492" s="101"/>
      <c r="M492" s="102"/>
      <c r="N492" s="104"/>
      <c r="O492" s="191" t="s">
        <v>83</v>
      </c>
      <c r="P492" s="82"/>
      <c r="Q492" s="83" t="str">
        <f>IF(SUM(K485:K488)=0,"",SUM(K485:K488))</f>
        <v/>
      </c>
      <c r="R492" s="193" t="s">
        <v>11</v>
      </c>
      <c r="S492" s="120"/>
    </row>
    <row r="493" spans="1:19" ht="15.75" x14ac:dyDescent="0.25">
      <c r="A493" s="58">
        <v>3002</v>
      </c>
      <c r="B493" s="59"/>
      <c r="C493" s="59"/>
      <c r="D493" s="59"/>
      <c r="E493" s="59"/>
      <c r="F493" s="59"/>
      <c r="G493" s="59"/>
      <c r="H493" s="59"/>
      <c r="I493" s="59"/>
      <c r="J493" s="59"/>
      <c r="K493" s="144"/>
      <c r="L493" s="101"/>
      <c r="M493" s="102"/>
      <c r="N493" s="104"/>
      <c r="O493" s="192" t="s">
        <v>85</v>
      </c>
      <c r="P493" s="86" t="str">
        <f>IF(P492/B479=0,"",P492/B479)</f>
        <v/>
      </c>
      <c r="Q493" s="87" t="e">
        <f>IF(P492/Q492=0,"",P492/Q492)</f>
        <v>#VALUE!</v>
      </c>
      <c r="R493" s="194" t="s">
        <v>86</v>
      </c>
      <c r="S493" s="120"/>
    </row>
    <row r="494" spans="1:19" ht="15.75" x14ac:dyDescent="0.25">
      <c r="A494" s="58">
        <v>3101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144"/>
      <c r="L494" s="147"/>
      <c r="M494" s="148"/>
      <c r="N494" s="149"/>
      <c r="O494" s="90"/>
      <c r="P494" s="91"/>
      <c r="Q494" s="91"/>
      <c r="R494" s="113"/>
      <c r="S494" s="120"/>
    </row>
    <row r="495" spans="1:19" ht="18" customHeight="1" x14ac:dyDescent="0.25">
      <c r="A495" s="28"/>
      <c r="B495" s="280" t="s">
        <v>111</v>
      </c>
      <c r="C495" s="280"/>
      <c r="D495" s="280"/>
      <c r="E495" s="280"/>
      <c r="F495" s="280"/>
      <c r="G495" s="280"/>
      <c r="H495" s="280"/>
      <c r="I495" s="280"/>
      <c r="J495" s="280"/>
      <c r="K495" s="93">
        <f>SUM(K479:K491)</f>
        <v>0</v>
      </c>
      <c r="L495" s="94" t="str">
        <f>IF(K487=0,"",K487/B479)</f>
        <v/>
      </c>
      <c r="M495" s="94" t="str">
        <f>IF(K495=0,"",K495/B479)</f>
        <v/>
      </c>
      <c r="N495" s="94" t="str">
        <f>IF(K487=0,"",M495-L495)</f>
        <v/>
      </c>
      <c r="O495" s="3"/>
      <c r="P495" s="29"/>
      <c r="Q495" s="22"/>
      <c r="R495" s="3"/>
      <c r="S495" s="120"/>
    </row>
    <row r="496" spans="1:19" ht="12.75" customHeight="1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184"/>
      <c r="L496" s="3"/>
      <c r="M496" s="3"/>
      <c r="N496" s="29"/>
      <c r="O496" s="3"/>
      <c r="P496" s="29"/>
      <c r="Q496" s="29"/>
      <c r="R496" s="29"/>
    </row>
    <row r="497" spans="1:19" ht="12.75" customHeight="1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184"/>
      <c r="L497" s="3"/>
      <c r="M497" s="3"/>
      <c r="N497" s="29"/>
      <c r="O497" s="3"/>
      <c r="P497" s="29"/>
      <c r="Q497" s="29"/>
      <c r="R497" s="29"/>
    </row>
    <row r="498" spans="1:19" ht="26.25" x14ac:dyDescent="0.4">
      <c r="A498" s="2"/>
      <c r="B498" s="270" t="s">
        <v>99</v>
      </c>
      <c r="C498" s="271"/>
      <c r="D498" s="271"/>
      <c r="E498" s="271"/>
      <c r="F498" s="271"/>
      <c r="G498" s="271"/>
      <c r="H498" s="271"/>
      <c r="I498" s="271"/>
      <c r="J498" s="271"/>
      <c r="K498" s="179" t="s">
        <v>144</v>
      </c>
      <c r="L498" s="57"/>
      <c r="M498" s="57"/>
      <c r="N498" s="29"/>
      <c r="O498" s="3"/>
      <c r="P498" s="29"/>
      <c r="Q498" s="29"/>
      <c r="R498" s="29"/>
      <c r="S498" s="120"/>
    </row>
    <row r="499" spans="1:19" ht="20.25" x14ac:dyDescent="0.2">
      <c r="A499" s="272" t="s">
        <v>10</v>
      </c>
      <c r="B499" s="273" t="s">
        <v>100</v>
      </c>
      <c r="C499" s="274"/>
      <c r="D499" s="274"/>
      <c r="E499" s="274"/>
      <c r="F499" s="274"/>
      <c r="G499" s="274"/>
      <c r="H499" s="274"/>
      <c r="I499" s="274"/>
      <c r="J499" s="275"/>
      <c r="K499" s="276" t="s">
        <v>11</v>
      </c>
      <c r="L499" s="269" t="s">
        <v>3</v>
      </c>
      <c r="M499" s="269" t="s">
        <v>4</v>
      </c>
      <c r="N499" s="278" t="s">
        <v>5</v>
      </c>
      <c r="O499" s="269" t="s">
        <v>6</v>
      </c>
      <c r="P499" s="267" t="s">
        <v>7</v>
      </c>
      <c r="Q499" s="267" t="s">
        <v>8</v>
      </c>
      <c r="R499" s="269" t="s">
        <v>101</v>
      </c>
      <c r="S499" s="120"/>
    </row>
    <row r="500" spans="1:19" ht="15.75" x14ac:dyDescent="0.25">
      <c r="A500" s="268"/>
      <c r="B500" s="58" t="s">
        <v>102</v>
      </c>
      <c r="C500" s="58" t="s">
        <v>103</v>
      </c>
      <c r="D500" s="58" t="s">
        <v>104</v>
      </c>
      <c r="E500" s="58" t="s">
        <v>105</v>
      </c>
      <c r="F500" s="58" t="s">
        <v>106</v>
      </c>
      <c r="G500" s="58" t="s">
        <v>107</v>
      </c>
      <c r="H500" s="58" t="s">
        <v>108</v>
      </c>
      <c r="I500" s="58" t="s">
        <v>109</v>
      </c>
      <c r="J500" s="58" t="s">
        <v>110</v>
      </c>
      <c r="K500" s="277"/>
      <c r="L500" s="268"/>
      <c r="M500" s="268"/>
      <c r="N500" s="268"/>
      <c r="O500" s="268"/>
      <c r="P500" s="268"/>
      <c r="Q500" s="268"/>
      <c r="R500" s="268"/>
      <c r="S500" s="120"/>
    </row>
    <row r="501" spans="1:19" ht="15.75" x14ac:dyDescent="0.25">
      <c r="A501" s="58">
        <v>2401</v>
      </c>
      <c r="B501" s="59">
        <v>111</v>
      </c>
      <c r="C501" s="59"/>
      <c r="D501" s="59"/>
      <c r="E501" s="59"/>
      <c r="F501" s="59"/>
      <c r="G501" s="59"/>
      <c r="H501" s="59"/>
      <c r="I501" s="59"/>
      <c r="J501" s="59"/>
      <c r="K501" s="144"/>
      <c r="L501" s="96"/>
      <c r="M501" s="97"/>
      <c r="N501" s="98"/>
      <c r="O501" s="99"/>
      <c r="P501" s="63">
        <f>B501</f>
        <v>111</v>
      </c>
      <c r="Q501" s="100"/>
      <c r="R501" s="99"/>
      <c r="S501" s="120"/>
    </row>
    <row r="502" spans="1:19" ht="15.75" x14ac:dyDescent="0.25">
      <c r="A502" s="58">
        <v>2402</v>
      </c>
      <c r="B502" s="59"/>
      <c r="C502" s="59">
        <v>79</v>
      </c>
      <c r="D502" s="59"/>
      <c r="E502" s="59"/>
      <c r="F502" s="59"/>
      <c r="G502" s="59"/>
      <c r="H502" s="59"/>
      <c r="I502" s="59"/>
      <c r="J502" s="59"/>
      <c r="K502" s="144"/>
      <c r="L502" s="101"/>
      <c r="M502" s="102"/>
      <c r="N502" s="103"/>
      <c r="O502" s="67">
        <f>IF(C502=0,"",C502/B501)</f>
        <v>0.71171171171171166</v>
      </c>
      <c r="P502" s="68">
        <v>81</v>
      </c>
      <c r="Q502" s="69">
        <f t="shared" ref="Q502:Q509" si="44">IF(P502=0,"",P502/P501)</f>
        <v>0.72972972972972971</v>
      </c>
      <c r="R502" s="69">
        <f t="shared" ref="R502:R509" si="45">IF(P502=0,"",100%-Q502)</f>
        <v>0.27027027027027029</v>
      </c>
      <c r="S502" s="120"/>
    </row>
    <row r="503" spans="1:19" ht="15.75" x14ac:dyDescent="0.25">
      <c r="A503" s="58">
        <v>2501</v>
      </c>
      <c r="B503" s="59"/>
      <c r="C503" s="59"/>
      <c r="D503" s="59">
        <v>72</v>
      </c>
      <c r="E503" s="59"/>
      <c r="F503" s="59"/>
      <c r="G503" s="59"/>
      <c r="H503" s="59"/>
      <c r="I503" s="59"/>
      <c r="J503" s="59"/>
      <c r="K503" s="144"/>
      <c r="L503" s="101"/>
      <c r="M503" s="102"/>
      <c r="N503" s="103"/>
      <c r="O503" s="67">
        <f>IF(D503=0,"",D503/C502)</f>
        <v>0.91139240506329111</v>
      </c>
      <c r="P503" s="68">
        <v>79</v>
      </c>
      <c r="Q503" s="69">
        <f t="shared" si="44"/>
        <v>0.97530864197530864</v>
      </c>
      <c r="R503" s="69">
        <f t="shared" si="45"/>
        <v>2.4691358024691357E-2</v>
      </c>
      <c r="S503" s="8">
        <f>P503/P501</f>
        <v>0.71171171171171166</v>
      </c>
    </row>
    <row r="504" spans="1:19" ht="15.75" x14ac:dyDescent="0.25">
      <c r="A504" s="58">
        <v>2502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144"/>
      <c r="L504" s="101"/>
      <c r="M504" s="102"/>
      <c r="N504" s="103"/>
      <c r="O504" s="67" t="str">
        <f>IF(E504=0,"",E504/D503)</f>
        <v/>
      </c>
      <c r="P504" s="68"/>
      <c r="Q504" s="69" t="str">
        <f t="shared" si="44"/>
        <v/>
      </c>
      <c r="R504" s="69" t="str">
        <f t="shared" si="45"/>
        <v/>
      </c>
      <c r="S504" s="120"/>
    </row>
    <row r="505" spans="1:19" ht="15.75" x14ac:dyDescent="0.25">
      <c r="A505" s="58">
        <v>2601</v>
      </c>
      <c r="B505" s="59"/>
      <c r="C505" s="59"/>
      <c r="D505" s="59"/>
      <c r="E505" s="59"/>
      <c r="F505" s="59"/>
      <c r="G505" s="59"/>
      <c r="H505" s="59"/>
      <c r="I505" s="59"/>
      <c r="J505" s="59"/>
      <c r="K505" s="144"/>
      <c r="L505" s="101"/>
      <c r="M505" s="102"/>
      <c r="N505" s="103"/>
      <c r="O505" s="67" t="str">
        <f>IF(F505=0,"",F505/E504)</f>
        <v/>
      </c>
      <c r="P505" s="68"/>
      <c r="Q505" s="69" t="str">
        <f t="shared" si="44"/>
        <v/>
      </c>
      <c r="R505" s="69" t="str">
        <f t="shared" si="45"/>
        <v/>
      </c>
      <c r="S505" s="120"/>
    </row>
    <row r="506" spans="1:19" ht="15.75" x14ac:dyDescent="0.25">
      <c r="A506" s="58">
        <v>2602</v>
      </c>
      <c r="B506" s="59"/>
      <c r="C506" s="59"/>
      <c r="D506" s="59"/>
      <c r="E506" s="59"/>
      <c r="F506" s="59"/>
      <c r="G506" s="59"/>
      <c r="H506" s="59"/>
      <c r="I506" s="59"/>
      <c r="J506" s="59"/>
      <c r="K506" s="144"/>
      <c r="L506" s="101"/>
      <c r="M506" s="102"/>
      <c r="N506" s="103"/>
      <c r="O506" s="67" t="str">
        <f>IF(G506=0,"",G506/F505)</f>
        <v/>
      </c>
      <c r="P506" s="68"/>
      <c r="Q506" s="69" t="str">
        <f t="shared" si="44"/>
        <v/>
      </c>
      <c r="R506" s="69" t="str">
        <f t="shared" si="45"/>
        <v/>
      </c>
      <c r="S506" s="120"/>
    </row>
    <row r="507" spans="1:19" ht="15.75" x14ac:dyDescent="0.25">
      <c r="A507" s="58">
        <v>2701</v>
      </c>
      <c r="B507" s="59"/>
      <c r="C507" s="59"/>
      <c r="D507" s="59"/>
      <c r="E507" s="59"/>
      <c r="F507" s="59"/>
      <c r="G507" s="59"/>
      <c r="H507" s="59"/>
      <c r="I507" s="59"/>
      <c r="J507" s="59"/>
      <c r="K507" s="144"/>
      <c r="L507" s="101"/>
      <c r="M507" s="102"/>
      <c r="N507" s="103"/>
      <c r="O507" s="67" t="str">
        <f>IF(H507=0,"",H507/G506)</f>
        <v/>
      </c>
      <c r="P507" s="68"/>
      <c r="Q507" s="69" t="str">
        <f t="shared" si="44"/>
        <v/>
      </c>
      <c r="R507" s="69" t="str">
        <f t="shared" si="45"/>
        <v/>
      </c>
      <c r="S507" s="120"/>
    </row>
    <row r="508" spans="1:19" ht="15.75" x14ac:dyDescent="0.25">
      <c r="A508" s="58">
        <v>2702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144"/>
      <c r="L508" s="101"/>
      <c r="M508" s="102"/>
      <c r="N508" s="103"/>
      <c r="O508" s="67" t="str">
        <f>IF(I508=0,"",I508/H507)</f>
        <v/>
      </c>
      <c r="P508" s="68"/>
      <c r="Q508" s="69" t="str">
        <f t="shared" si="44"/>
        <v/>
      </c>
      <c r="R508" s="69" t="str">
        <f t="shared" si="45"/>
        <v/>
      </c>
      <c r="S508" s="120"/>
    </row>
    <row r="509" spans="1:19" ht="15.75" x14ac:dyDescent="0.25">
      <c r="A509" s="58">
        <v>2801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144"/>
      <c r="L509" s="101"/>
      <c r="M509" s="102"/>
      <c r="N509" s="103"/>
      <c r="O509" s="71" t="str">
        <f>IF(J509=0,"",J509/I508)</f>
        <v/>
      </c>
      <c r="P509" s="68"/>
      <c r="Q509" s="72" t="str">
        <f t="shared" si="44"/>
        <v/>
      </c>
      <c r="R509" s="72" t="str">
        <f t="shared" si="45"/>
        <v/>
      </c>
      <c r="S509" s="120"/>
    </row>
    <row r="510" spans="1:19" ht="15.75" x14ac:dyDescent="0.25">
      <c r="A510" s="58">
        <v>2802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144"/>
      <c r="L510" s="101"/>
      <c r="M510" s="102"/>
      <c r="N510" s="104"/>
      <c r="O510" s="129"/>
      <c r="P510" s="68"/>
      <c r="Q510" s="106"/>
      <c r="R510" s="107"/>
      <c r="S510" s="120"/>
    </row>
    <row r="511" spans="1:19" ht="15.75" x14ac:dyDescent="0.25">
      <c r="A511" s="58">
        <v>2901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144"/>
      <c r="L511" s="101"/>
      <c r="M511" s="102"/>
      <c r="N511" s="104"/>
      <c r="O511" s="108"/>
      <c r="P511" s="109"/>
      <c r="Q511" s="110"/>
      <c r="R511" s="108"/>
      <c r="S511" s="120"/>
    </row>
    <row r="512" spans="1:19" ht="15.75" x14ac:dyDescent="0.25">
      <c r="A512" s="58">
        <v>2902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101"/>
      <c r="M512" s="102"/>
      <c r="N512" s="104"/>
      <c r="O512" s="108"/>
      <c r="P512" s="109"/>
      <c r="Q512" s="110"/>
      <c r="R512" s="108"/>
      <c r="S512" s="120"/>
    </row>
    <row r="513" spans="1:19" ht="15.75" x14ac:dyDescent="0.25">
      <c r="A513" s="58">
        <v>3001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144"/>
      <c r="L513" s="101"/>
      <c r="M513" s="102"/>
      <c r="N513" s="104"/>
      <c r="O513" s="102"/>
      <c r="P513" s="104"/>
      <c r="Q513" s="146"/>
      <c r="R513" s="108"/>
      <c r="S513" s="120"/>
    </row>
    <row r="514" spans="1:19" ht="15.75" x14ac:dyDescent="0.25">
      <c r="A514" s="58">
        <v>3002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144"/>
      <c r="L514" s="101"/>
      <c r="M514" s="102"/>
      <c r="N514" s="104"/>
      <c r="O514" s="191" t="s">
        <v>83</v>
      </c>
      <c r="P514" s="82"/>
      <c r="Q514" s="83" t="str">
        <f>IF(SUM(K507:K510)=0,"",SUM(K507:K510))</f>
        <v/>
      </c>
      <c r="R514" s="193" t="s">
        <v>11</v>
      </c>
      <c r="S514" s="120"/>
    </row>
    <row r="515" spans="1:19" ht="15.75" x14ac:dyDescent="0.25">
      <c r="A515" s="58">
        <v>3101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144"/>
      <c r="L515" s="101"/>
      <c r="M515" s="102"/>
      <c r="N515" s="104"/>
      <c r="O515" s="192" t="s">
        <v>85</v>
      </c>
      <c r="P515" s="86" t="str">
        <f>IF(P514/B501=0,"",P514/B501)</f>
        <v/>
      </c>
      <c r="Q515" s="87" t="e">
        <f>IF(P514/Q514=0,"",P514/Q514)</f>
        <v>#VALUE!</v>
      </c>
      <c r="R515" s="194" t="s">
        <v>86</v>
      </c>
      <c r="S515" s="120"/>
    </row>
    <row r="516" spans="1:19" ht="15.75" x14ac:dyDescent="0.25">
      <c r="A516" s="58">
        <v>3102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144"/>
      <c r="L516" s="147"/>
      <c r="M516" s="148"/>
      <c r="N516" s="149"/>
      <c r="O516" s="90"/>
      <c r="P516" s="91"/>
      <c r="Q516" s="91"/>
      <c r="R516" s="113"/>
      <c r="S516" s="120"/>
    </row>
    <row r="517" spans="1:19" ht="18" customHeight="1" x14ac:dyDescent="0.25">
      <c r="A517" s="28"/>
      <c r="B517" s="280" t="s">
        <v>111</v>
      </c>
      <c r="C517" s="280"/>
      <c r="D517" s="280"/>
      <c r="E517" s="280"/>
      <c r="F517" s="280"/>
      <c r="G517" s="280"/>
      <c r="H517" s="280"/>
      <c r="I517" s="280"/>
      <c r="J517" s="280"/>
      <c r="K517" s="93">
        <f>SUM(K501:K513)</f>
        <v>0</v>
      </c>
      <c r="L517" s="94" t="str">
        <f>IF(K509=0,"",K509/B501)</f>
        <v/>
      </c>
      <c r="M517" s="94" t="str">
        <f>IF(K517=0,"",K517/B501)</f>
        <v/>
      </c>
      <c r="N517" s="94" t="str">
        <f>IF(K509=0,"",M517-L517)</f>
        <v/>
      </c>
      <c r="O517" s="3"/>
      <c r="P517" s="29"/>
      <c r="Q517" s="22"/>
      <c r="R517" s="3"/>
      <c r="S517" s="120"/>
    </row>
    <row r="518" spans="1:19" ht="12.75" customHeight="1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184"/>
      <c r="L518" s="3"/>
      <c r="M518" s="3"/>
      <c r="N518" s="29"/>
      <c r="O518" s="3"/>
      <c r="P518" s="29"/>
      <c r="Q518" s="29"/>
      <c r="R518" s="29"/>
    </row>
    <row r="519" spans="1:19" ht="12.75" customHeight="1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184"/>
      <c r="L519" s="3"/>
      <c r="M519" s="3"/>
      <c r="N519" s="29"/>
      <c r="O519" s="3"/>
      <c r="P519" s="29"/>
      <c r="Q519" s="29"/>
      <c r="R519" s="29"/>
    </row>
    <row r="520" spans="1:19" ht="26.25" x14ac:dyDescent="0.4">
      <c r="A520" s="2"/>
      <c r="B520" s="270" t="s">
        <v>99</v>
      </c>
      <c r="C520" s="271"/>
      <c r="D520" s="271"/>
      <c r="E520" s="271"/>
      <c r="F520" s="271"/>
      <c r="G520" s="271"/>
      <c r="H520" s="271"/>
      <c r="I520" s="271"/>
      <c r="J520" s="271"/>
      <c r="K520" s="179" t="s">
        <v>145</v>
      </c>
      <c r="L520" s="57"/>
      <c r="M520" s="57"/>
      <c r="N520" s="29"/>
      <c r="O520" s="3"/>
      <c r="P520" s="29"/>
      <c r="Q520" s="29"/>
      <c r="R520" s="29"/>
      <c r="S520" s="120"/>
    </row>
    <row r="521" spans="1:19" ht="20.25" x14ac:dyDescent="0.2">
      <c r="A521" s="272" t="s">
        <v>10</v>
      </c>
      <c r="B521" s="273" t="s">
        <v>100</v>
      </c>
      <c r="C521" s="274"/>
      <c r="D521" s="274"/>
      <c r="E521" s="274"/>
      <c r="F521" s="274"/>
      <c r="G521" s="274"/>
      <c r="H521" s="274"/>
      <c r="I521" s="274"/>
      <c r="J521" s="275"/>
      <c r="K521" s="276" t="s">
        <v>11</v>
      </c>
      <c r="L521" s="269" t="s">
        <v>3</v>
      </c>
      <c r="M521" s="269" t="s">
        <v>4</v>
      </c>
      <c r="N521" s="278" t="s">
        <v>5</v>
      </c>
      <c r="O521" s="269" t="s">
        <v>6</v>
      </c>
      <c r="P521" s="267" t="s">
        <v>7</v>
      </c>
      <c r="Q521" s="267" t="s">
        <v>8</v>
      </c>
      <c r="R521" s="269" t="s">
        <v>101</v>
      </c>
      <c r="S521" s="120"/>
    </row>
    <row r="522" spans="1:19" ht="15.75" x14ac:dyDescent="0.25">
      <c r="A522" s="268"/>
      <c r="B522" s="58" t="s">
        <v>102</v>
      </c>
      <c r="C522" s="58" t="s">
        <v>103</v>
      </c>
      <c r="D522" s="58" t="s">
        <v>104</v>
      </c>
      <c r="E522" s="58" t="s">
        <v>105</v>
      </c>
      <c r="F522" s="58" t="s">
        <v>106</v>
      </c>
      <c r="G522" s="58" t="s">
        <v>107</v>
      </c>
      <c r="H522" s="58" t="s">
        <v>108</v>
      </c>
      <c r="I522" s="58" t="s">
        <v>109</v>
      </c>
      <c r="J522" s="58" t="s">
        <v>110</v>
      </c>
      <c r="K522" s="277"/>
      <c r="L522" s="268"/>
      <c r="M522" s="268"/>
      <c r="N522" s="268"/>
      <c r="O522" s="268"/>
      <c r="P522" s="268"/>
      <c r="Q522" s="268"/>
      <c r="R522" s="268"/>
      <c r="S522" s="120"/>
    </row>
    <row r="523" spans="1:19" ht="15.75" customHeight="1" x14ac:dyDescent="0.25">
      <c r="A523" s="58">
        <v>2402</v>
      </c>
      <c r="B523" s="59">
        <v>140</v>
      </c>
      <c r="C523" s="59"/>
      <c r="D523" s="59"/>
      <c r="E523" s="59"/>
      <c r="F523" s="59"/>
      <c r="G523" s="59"/>
      <c r="H523" s="59"/>
      <c r="I523" s="59"/>
      <c r="J523" s="59"/>
      <c r="K523" s="144"/>
      <c r="L523" s="96"/>
      <c r="M523" s="97"/>
      <c r="N523" s="98"/>
      <c r="O523" s="99"/>
      <c r="P523" s="63">
        <f>B523</f>
        <v>140</v>
      </c>
      <c r="Q523" s="100"/>
      <c r="R523" s="99"/>
      <c r="S523" s="120"/>
    </row>
    <row r="524" spans="1:19" ht="15.75" customHeight="1" x14ac:dyDescent="0.25">
      <c r="A524" s="58">
        <v>2501</v>
      </c>
      <c r="B524" s="59"/>
      <c r="C524" s="59">
        <v>121</v>
      </c>
      <c r="D524" s="59"/>
      <c r="E524" s="59"/>
      <c r="F524" s="59"/>
      <c r="G524" s="59"/>
      <c r="H524" s="59"/>
      <c r="I524" s="59"/>
      <c r="J524" s="59"/>
      <c r="K524" s="144"/>
      <c r="L524" s="101"/>
      <c r="M524" s="102"/>
      <c r="N524" s="103"/>
      <c r="O524" s="67">
        <f>IF(C524=0,"",C524/B523)</f>
        <v>0.86428571428571432</v>
      </c>
      <c r="P524" s="68">
        <v>122</v>
      </c>
      <c r="Q524" s="69">
        <f t="shared" ref="Q524:Q531" si="46">IF(P524=0,"",P524/P523)</f>
        <v>0.87142857142857144</v>
      </c>
      <c r="R524" s="69">
        <f t="shared" ref="R524:R531" si="47">IF(P524=0,"",100%-Q524)</f>
        <v>0.12857142857142856</v>
      </c>
      <c r="S524" s="120"/>
    </row>
    <row r="525" spans="1:19" ht="15.75" customHeight="1" x14ac:dyDescent="0.25">
      <c r="A525" s="58">
        <v>2502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144"/>
      <c r="L525" s="101"/>
      <c r="M525" s="102"/>
      <c r="N525" s="103"/>
      <c r="O525" s="67" t="str">
        <f>IF(D525=0,"",D525/C524)</f>
        <v/>
      </c>
      <c r="P525" s="68"/>
      <c r="Q525" s="69" t="str">
        <f t="shared" si="46"/>
        <v/>
      </c>
      <c r="R525" s="69" t="str">
        <f t="shared" si="47"/>
        <v/>
      </c>
      <c r="S525" s="8">
        <f>P525/P523</f>
        <v>0</v>
      </c>
    </row>
    <row r="526" spans="1:19" ht="15.75" customHeight="1" x14ac:dyDescent="0.25">
      <c r="A526" s="58">
        <v>2601</v>
      </c>
      <c r="B526" s="59"/>
      <c r="C526" s="59"/>
      <c r="D526" s="59"/>
      <c r="E526" s="59"/>
      <c r="F526" s="59"/>
      <c r="G526" s="59"/>
      <c r="H526" s="59"/>
      <c r="I526" s="59"/>
      <c r="J526" s="59"/>
      <c r="K526" s="144"/>
      <c r="L526" s="101"/>
      <c r="M526" s="102"/>
      <c r="N526" s="103"/>
      <c r="O526" s="67" t="str">
        <f>IF(E526=0,"",E526/D525)</f>
        <v/>
      </c>
      <c r="P526" s="68"/>
      <c r="Q526" s="69" t="str">
        <f t="shared" si="46"/>
        <v/>
      </c>
      <c r="R526" s="69" t="str">
        <f t="shared" si="47"/>
        <v/>
      </c>
      <c r="S526" s="120"/>
    </row>
    <row r="527" spans="1:19" ht="15.75" customHeight="1" x14ac:dyDescent="0.25">
      <c r="A527" s="58">
        <v>2602</v>
      </c>
      <c r="B527" s="59"/>
      <c r="C527" s="59"/>
      <c r="D527" s="59"/>
      <c r="E527" s="59"/>
      <c r="F527" s="59"/>
      <c r="G527" s="59"/>
      <c r="H527" s="59"/>
      <c r="I527" s="59"/>
      <c r="J527" s="59"/>
      <c r="K527" s="144"/>
      <c r="L527" s="101"/>
      <c r="M527" s="102"/>
      <c r="N527" s="103"/>
      <c r="O527" s="67" t="str">
        <f>IF(F527=0,"",F527/E526)</f>
        <v/>
      </c>
      <c r="P527" s="68"/>
      <c r="Q527" s="69" t="str">
        <f t="shared" si="46"/>
        <v/>
      </c>
      <c r="R527" s="69" t="str">
        <f t="shared" si="47"/>
        <v/>
      </c>
      <c r="S527" s="120"/>
    </row>
    <row r="528" spans="1:19" ht="15.75" customHeight="1" x14ac:dyDescent="0.25">
      <c r="A528" s="58">
        <v>2701</v>
      </c>
      <c r="B528" s="59"/>
      <c r="C528" s="59"/>
      <c r="D528" s="59"/>
      <c r="E528" s="59"/>
      <c r="F528" s="59"/>
      <c r="G528" s="59"/>
      <c r="H528" s="59"/>
      <c r="I528" s="59"/>
      <c r="J528" s="59"/>
      <c r="K528" s="144"/>
      <c r="L528" s="101"/>
      <c r="M528" s="102"/>
      <c r="N528" s="103"/>
      <c r="O528" s="67" t="str">
        <f>IF(G528=0,"",G528/F527)</f>
        <v/>
      </c>
      <c r="P528" s="68"/>
      <c r="Q528" s="69" t="str">
        <f t="shared" si="46"/>
        <v/>
      </c>
      <c r="R528" s="69" t="str">
        <f t="shared" si="47"/>
        <v/>
      </c>
      <c r="S528" s="120"/>
    </row>
    <row r="529" spans="1:19" ht="15.75" customHeight="1" x14ac:dyDescent="0.25">
      <c r="A529" s="58">
        <v>2702</v>
      </c>
      <c r="B529" s="59"/>
      <c r="C529" s="59"/>
      <c r="D529" s="59"/>
      <c r="E529" s="59"/>
      <c r="F529" s="59"/>
      <c r="G529" s="59"/>
      <c r="H529" s="59"/>
      <c r="I529" s="59"/>
      <c r="J529" s="59"/>
      <c r="K529" s="144"/>
      <c r="L529" s="101"/>
      <c r="M529" s="102"/>
      <c r="N529" s="103"/>
      <c r="O529" s="67" t="str">
        <f>IF(H529=0,"",H529/G528)</f>
        <v/>
      </c>
      <c r="P529" s="68"/>
      <c r="Q529" s="69" t="str">
        <f t="shared" si="46"/>
        <v/>
      </c>
      <c r="R529" s="69" t="str">
        <f t="shared" si="47"/>
        <v/>
      </c>
      <c r="S529" s="120"/>
    </row>
    <row r="530" spans="1:19" ht="15.75" customHeight="1" x14ac:dyDescent="0.25">
      <c r="A530" s="58">
        <v>2801</v>
      </c>
      <c r="B530" s="59"/>
      <c r="C530" s="59"/>
      <c r="D530" s="59"/>
      <c r="E530" s="59"/>
      <c r="F530" s="59"/>
      <c r="G530" s="59"/>
      <c r="H530" s="59"/>
      <c r="I530" s="59"/>
      <c r="J530" s="59"/>
      <c r="K530" s="144"/>
      <c r="L530" s="101"/>
      <c r="M530" s="102"/>
      <c r="N530" s="103"/>
      <c r="O530" s="67" t="str">
        <f>IF(I530=0,"",I530/H529)</f>
        <v/>
      </c>
      <c r="P530" s="68"/>
      <c r="Q530" s="69" t="str">
        <f t="shared" si="46"/>
        <v/>
      </c>
      <c r="R530" s="69" t="str">
        <f t="shared" si="47"/>
        <v/>
      </c>
      <c r="S530" s="120"/>
    </row>
    <row r="531" spans="1:19" ht="15.75" customHeight="1" x14ac:dyDescent="0.25">
      <c r="A531" s="58">
        <v>2802</v>
      </c>
      <c r="B531" s="59"/>
      <c r="C531" s="59"/>
      <c r="D531" s="59"/>
      <c r="E531" s="59"/>
      <c r="F531" s="59"/>
      <c r="G531" s="59"/>
      <c r="H531" s="59"/>
      <c r="I531" s="59"/>
      <c r="J531" s="59"/>
      <c r="K531" s="144"/>
      <c r="L531" s="101"/>
      <c r="M531" s="102"/>
      <c r="N531" s="103"/>
      <c r="O531" s="71" t="str">
        <f>IF(J531=0,"",J531/I530)</f>
        <v/>
      </c>
      <c r="P531" s="68"/>
      <c r="Q531" s="72" t="str">
        <f t="shared" si="46"/>
        <v/>
      </c>
      <c r="R531" s="72" t="str">
        <f t="shared" si="47"/>
        <v/>
      </c>
      <c r="S531" s="120"/>
    </row>
    <row r="532" spans="1:19" ht="15.75" customHeight="1" x14ac:dyDescent="0.25">
      <c r="A532" s="58">
        <v>2901</v>
      </c>
      <c r="B532" s="59"/>
      <c r="C532" s="59"/>
      <c r="D532" s="59"/>
      <c r="E532" s="59"/>
      <c r="F532" s="59"/>
      <c r="G532" s="59"/>
      <c r="H532" s="59"/>
      <c r="I532" s="59"/>
      <c r="J532" s="59"/>
      <c r="K532" s="144"/>
      <c r="L532" s="101"/>
      <c r="M532" s="102"/>
      <c r="N532" s="104"/>
      <c r="O532" s="129"/>
      <c r="P532" s="68"/>
      <c r="Q532" s="106"/>
      <c r="R532" s="107"/>
      <c r="S532" s="120"/>
    </row>
    <row r="533" spans="1:19" ht="15.75" customHeight="1" x14ac:dyDescent="0.25">
      <c r="A533" s="58">
        <v>2902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144"/>
      <c r="L533" s="101"/>
      <c r="M533" s="102"/>
      <c r="N533" s="104"/>
      <c r="O533" s="108"/>
      <c r="P533" s="109"/>
      <c r="Q533" s="110"/>
      <c r="R533" s="108"/>
      <c r="S533" s="120"/>
    </row>
    <row r="534" spans="1:19" ht="15.75" customHeight="1" x14ac:dyDescent="0.25">
      <c r="A534" s="58">
        <v>3001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144"/>
      <c r="L534" s="101"/>
      <c r="M534" s="102"/>
      <c r="N534" s="104"/>
      <c r="O534" s="108"/>
      <c r="P534" s="109"/>
      <c r="Q534" s="110"/>
      <c r="R534" s="108"/>
      <c r="S534" s="120"/>
    </row>
    <row r="535" spans="1:19" ht="15.75" customHeight="1" x14ac:dyDescent="0.25">
      <c r="A535" s="58">
        <v>3002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144"/>
      <c r="L535" s="101"/>
      <c r="M535" s="102"/>
      <c r="N535" s="104"/>
      <c r="O535" s="102"/>
      <c r="P535" s="104"/>
      <c r="Q535" s="146"/>
      <c r="R535" s="108"/>
      <c r="S535" s="120"/>
    </row>
    <row r="536" spans="1:19" ht="15.75" customHeight="1" x14ac:dyDescent="0.25">
      <c r="A536" s="58">
        <v>3101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144"/>
      <c r="L536" s="101"/>
      <c r="M536" s="102"/>
      <c r="N536" s="104"/>
      <c r="O536" s="191" t="s">
        <v>83</v>
      </c>
      <c r="P536" s="82"/>
      <c r="Q536" s="83" t="str">
        <f>IF(SUM(K529:K532)=0,"",SUM(K529:K532))</f>
        <v/>
      </c>
      <c r="R536" s="193" t="s">
        <v>11</v>
      </c>
      <c r="S536" s="120"/>
    </row>
    <row r="537" spans="1:19" ht="15.75" customHeight="1" x14ac:dyDescent="0.25">
      <c r="A537" s="58">
        <v>3102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144"/>
      <c r="L537" s="101"/>
      <c r="M537" s="102"/>
      <c r="N537" s="104"/>
      <c r="O537" s="192" t="s">
        <v>85</v>
      </c>
      <c r="P537" s="86" t="str">
        <f>IF(P536/B523=0,"",P536/B523)</f>
        <v/>
      </c>
      <c r="Q537" s="87" t="e">
        <f>IF(P536/Q536=0,"",P536/Q536)</f>
        <v>#VALUE!</v>
      </c>
      <c r="R537" s="194" t="s">
        <v>86</v>
      </c>
      <c r="S537" s="120"/>
    </row>
    <row r="538" spans="1:19" ht="15.75" customHeight="1" x14ac:dyDescent="0.25">
      <c r="A538" s="58">
        <v>3201</v>
      </c>
      <c r="B538" s="59"/>
      <c r="C538" s="59"/>
      <c r="D538" s="59"/>
      <c r="E538" s="59"/>
      <c r="F538" s="59"/>
      <c r="G538" s="59"/>
      <c r="H538" s="59"/>
      <c r="I538" s="59"/>
      <c r="J538" s="59"/>
      <c r="K538" s="144"/>
      <c r="L538" s="147"/>
      <c r="M538" s="148"/>
      <c r="N538" s="149"/>
      <c r="O538" s="90"/>
      <c r="P538" s="91"/>
      <c r="Q538" s="91"/>
      <c r="R538" s="113"/>
      <c r="S538" s="120"/>
    </row>
    <row r="539" spans="1:19" ht="18" customHeight="1" x14ac:dyDescent="0.25">
      <c r="A539" s="28"/>
      <c r="B539" s="280" t="s">
        <v>111</v>
      </c>
      <c r="C539" s="280"/>
      <c r="D539" s="280"/>
      <c r="E539" s="280"/>
      <c r="F539" s="280"/>
      <c r="G539" s="280"/>
      <c r="H539" s="280"/>
      <c r="I539" s="280"/>
      <c r="J539" s="280"/>
      <c r="K539" s="93">
        <f>SUM(K523:K535)</f>
        <v>0</v>
      </c>
      <c r="L539" s="94" t="str">
        <f>IF(K531=0,"",K531/B523)</f>
        <v/>
      </c>
      <c r="M539" s="94" t="str">
        <f>IF(K539=0,"",K539/B523)</f>
        <v/>
      </c>
      <c r="N539" s="94" t="str">
        <f>IF(K531=0,"",M539-L539)</f>
        <v/>
      </c>
      <c r="O539" s="3"/>
      <c r="P539" s="29"/>
      <c r="Q539" s="22"/>
      <c r="R539" s="3"/>
      <c r="S539" s="120"/>
    </row>
    <row r="540" spans="1:19" ht="12.75" customHeight="1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184"/>
      <c r="L540" s="3"/>
      <c r="M540" s="3"/>
      <c r="N540" s="29"/>
      <c r="O540" s="3"/>
      <c r="P540" s="29"/>
      <c r="Q540" s="29"/>
      <c r="R540" s="29"/>
    </row>
    <row r="541" spans="1:19" ht="12.75" customHeight="1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184"/>
      <c r="L541" s="3"/>
      <c r="M541" s="3"/>
      <c r="N541" s="29"/>
      <c r="O541" s="3"/>
      <c r="P541" s="29"/>
      <c r="Q541" s="29"/>
      <c r="R541" s="29"/>
    </row>
    <row r="542" spans="1:19" ht="26.25" x14ac:dyDescent="0.4">
      <c r="A542" s="2"/>
      <c r="B542" s="270" t="s">
        <v>99</v>
      </c>
      <c r="C542" s="271"/>
      <c r="D542" s="271"/>
      <c r="E542" s="271"/>
      <c r="F542" s="271"/>
      <c r="G542" s="271"/>
      <c r="H542" s="271"/>
      <c r="I542" s="271"/>
      <c r="J542" s="271"/>
      <c r="K542" s="179" t="s">
        <v>146</v>
      </c>
      <c r="L542" s="57"/>
      <c r="M542" s="57"/>
      <c r="N542" s="29"/>
      <c r="O542" s="3"/>
      <c r="P542" s="29"/>
      <c r="Q542" s="29"/>
      <c r="R542" s="29"/>
      <c r="S542" s="120"/>
    </row>
    <row r="543" spans="1:19" ht="20.25" x14ac:dyDescent="0.2">
      <c r="A543" s="272" t="s">
        <v>10</v>
      </c>
      <c r="B543" s="273" t="s">
        <v>100</v>
      </c>
      <c r="C543" s="274"/>
      <c r="D543" s="274"/>
      <c r="E543" s="274"/>
      <c r="F543" s="274"/>
      <c r="G543" s="274"/>
      <c r="H543" s="274"/>
      <c r="I543" s="274"/>
      <c r="J543" s="275"/>
      <c r="K543" s="276" t="s">
        <v>11</v>
      </c>
      <c r="L543" s="269" t="s">
        <v>3</v>
      </c>
      <c r="M543" s="269" t="s">
        <v>4</v>
      </c>
      <c r="N543" s="278" t="s">
        <v>5</v>
      </c>
      <c r="O543" s="269" t="s">
        <v>6</v>
      </c>
      <c r="P543" s="267" t="s">
        <v>7</v>
      </c>
      <c r="Q543" s="267" t="s">
        <v>8</v>
      </c>
      <c r="R543" s="269" t="s">
        <v>101</v>
      </c>
      <c r="S543" s="120"/>
    </row>
    <row r="544" spans="1:19" ht="15.75" x14ac:dyDescent="0.25">
      <c r="A544" s="268"/>
      <c r="B544" s="58" t="s">
        <v>102</v>
      </c>
      <c r="C544" s="58" t="s">
        <v>103</v>
      </c>
      <c r="D544" s="58" t="s">
        <v>104</v>
      </c>
      <c r="E544" s="58" t="s">
        <v>105</v>
      </c>
      <c r="F544" s="58" t="s">
        <v>106</v>
      </c>
      <c r="G544" s="58" t="s">
        <v>107</v>
      </c>
      <c r="H544" s="58" t="s">
        <v>108</v>
      </c>
      <c r="I544" s="58" t="s">
        <v>109</v>
      </c>
      <c r="J544" s="58" t="s">
        <v>110</v>
      </c>
      <c r="K544" s="277"/>
      <c r="L544" s="268"/>
      <c r="M544" s="268"/>
      <c r="N544" s="268"/>
      <c r="O544" s="268"/>
      <c r="P544" s="268"/>
      <c r="Q544" s="268"/>
      <c r="R544" s="268"/>
      <c r="S544" s="120"/>
    </row>
    <row r="545" spans="1:19" ht="15.75" customHeight="1" x14ac:dyDescent="0.25">
      <c r="A545" s="58">
        <v>2501</v>
      </c>
      <c r="B545" s="59">
        <v>109</v>
      </c>
      <c r="C545" s="80"/>
      <c r="D545" s="80"/>
      <c r="E545" s="80"/>
      <c r="F545" s="80"/>
      <c r="G545" s="80"/>
      <c r="H545" s="80"/>
      <c r="I545" s="80"/>
      <c r="J545" s="80"/>
      <c r="K545" s="115"/>
      <c r="L545" s="60"/>
      <c r="M545" s="47"/>
      <c r="N545" s="61"/>
      <c r="O545" s="99"/>
      <c r="P545" s="63">
        <f>B545</f>
        <v>109</v>
      </c>
      <c r="Q545" s="100"/>
      <c r="R545" s="99"/>
      <c r="S545" s="120"/>
    </row>
    <row r="546" spans="1:19" ht="15.75" customHeight="1" x14ac:dyDescent="0.25">
      <c r="A546" s="58">
        <v>2502</v>
      </c>
      <c r="B546" s="80"/>
      <c r="C546" s="80"/>
      <c r="D546" s="80"/>
      <c r="E546" s="80"/>
      <c r="F546" s="80"/>
      <c r="G546" s="80"/>
      <c r="H546" s="80"/>
      <c r="I546" s="80"/>
      <c r="J546" s="80"/>
      <c r="K546" s="115"/>
      <c r="L546" s="65"/>
      <c r="M546" s="3"/>
      <c r="N546" s="66"/>
      <c r="O546" s="67" t="str">
        <f>IF(C546=0,"",C546/B545)</f>
        <v/>
      </c>
      <c r="P546" s="68"/>
      <c r="Q546" s="69" t="str">
        <f t="shared" ref="Q546:Q553" si="48">IF(P546=0,"",P546/P545)</f>
        <v/>
      </c>
      <c r="R546" s="69" t="str">
        <f t="shared" ref="R546:R553" si="49">IF(P546=0,"",100%-Q546)</f>
        <v/>
      </c>
      <c r="S546" s="120"/>
    </row>
    <row r="547" spans="1:19" ht="15.75" customHeight="1" x14ac:dyDescent="0.25">
      <c r="A547" s="58">
        <v>2601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115"/>
      <c r="L547" s="65"/>
      <c r="M547" s="3"/>
      <c r="N547" s="66"/>
      <c r="O547" s="67" t="str">
        <f>IF(D547=0,"",D547/C546)</f>
        <v/>
      </c>
      <c r="P547" s="68"/>
      <c r="Q547" s="69" t="str">
        <f t="shared" si="48"/>
        <v/>
      </c>
      <c r="R547" s="69" t="str">
        <f t="shared" si="49"/>
        <v/>
      </c>
      <c r="S547" s="8">
        <f>P547/P545</f>
        <v>0</v>
      </c>
    </row>
    <row r="548" spans="1:19" ht="15.75" customHeight="1" x14ac:dyDescent="0.25">
      <c r="A548" s="58">
        <v>2602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115"/>
      <c r="L548" s="65"/>
      <c r="M548" s="3"/>
      <c r="N548" s="66"/>
      <c r="O548" s="67" t="str">
        <f>IF(E548=0,"",E548/D547)</f>
        <v/>
      </c>
      <c r="P548" s="68"/>
      <c r="Q548" s="69" t="str">
        <f t="shared" si="48"/>
        <v/>
      </c>
      <c r="R548" s="69" t="str">
        <f t="shared" si="49"/>
        <v/>
      </c>
      <c r="S548" s="120"/>
    </row>
    <row r="549" spans="1:19" ht="15.75" customHeight="1" x14ac:dyDescent="0.25">
      <c r="A549" s="58">
        <v>2701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115"/>
      <c r="L549" s="65"/>
      <c r="M549" s="3"/>
      <c r="N549" s="66"/>
      <c r="O549" s="67" t="str">
        <f>IF(F549=0,"",F549/E548)</f>
        <v/>
      </c>
      <c r="P549" s="68"/>
      <c r="Q549" s="69" t="str">
        <f t="shared" si="48"/>
        <v/>
      </c>
      <c r="R549" s="69" t="str">
        <f t="shared" si="49"/>
        <v/>
      </c>
      <c r="S549" s="120"/>
    </row>
    <row r="550" spans="1:19" ht="15.75" customHeight="1" x14ac:dyDescent="0.25">
      <c r="A550" s="58">
        <v>2702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115"/>
      <c r="L550" s="65"/>
      <c r="M550" s="3"/>
      <c r="N550" s="66"/>
      <c r="O550" s="67" t="str">
        <f>IF(G550=0,"",G550/F549)</f>
        <v/>
      </c>
      <c r="P550" s="68"/>
      <c r="Q550" s="69" t="str">
        <f t="shared" si="48"/>
        <v/>
      </c>
      <c r="R550" s="69" t="str">
        <f t="shared" si="49"/>
        <v/>
      </c>
      <c r="S550" s="120"/>
    </row>
    <row r="551" spans="1:19" ht="15.75" customHeight="1" x14ac:dyDescent="0.25">
      <c r="A551" s="58">
        <v>2801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115"/>
      <c r="L551" s="65"/>
      <c r="M551" s="3"/>
      <c r="N551" s="66"/>
      <c r="O551" s="67" t="str">
        <f>IF(H551=0,"",H551/G550)</f>
        <v/>
      </c>
      <c r="P551" s="68"/>
      <c r="Q551" s="69" t="str">
        <f t="shared" si="48"/>
        <v/>
      </c>
      <c r="R551" s="69" t="str">
        <f t="shared" si="49"/>
        <v/>
      </c>
      <c r="S551" s="120"/>
    </row>
    <row r="552" spans="1:19" ht="15.75" customHeight="1" x14ac:dyDescent="0.25">
      <c r="A552" s="58">
        <v>2802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115"/>
      <c r="L552" s="65"/>
      <c r="M552" s="3"/>
      <c r="N552" s="66"/>
      <c r="O552" s="67" t="str">
        <f>IF(I552=0,"",I552/H551)</f>
        <v/>
      </c>
      <c r="P552" s="68"/>
      <c r="Q552" s="69" t="str">
        <f t="shared" si="48"/>
        <v/>
      </c>
      <c r="R552" s="69" t="str">
        <f t="shared" si="49"/>
        <v/>
      </c>
      <c r="S552" s="120"/>
    </row>
    <row r="553" spans="1:19" ht="15.75" customHeight="1" x14ac:dyDescent="0.25">
      <c r="A553" s="58">
        <v>2901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115"/>
      <c r="L553" s="65"/>
      <c r="M553" s="3"/>
      <c r="N553" s="66"/>
      <c r="O553" s="71" t="str">
        <f>IF(J553=0,"",J553/I552)</f>
        <v/>
      </c>
      <c r="P553" s="68"/>
      <c r="Q553" s="72" t="str">
        <f t="shared" si="48"/>
        <v/>
      </c>
      <c r="R553" s="72" t="str">
        <f t="shared" si="49"/>
        <v/>
      </c>
      <c r="S553" s="120"/>
    </row>
    <row r="554" spans="1:19" ht="15.75" customHeight="1" x14ac:dyDescent="0.25">
      <c r="A554" s="58">
        <v>2902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115"/>
      <c r="L554" s="65"/>
      <c r="M554" s="3"/>
      <c r="N554" s="29"/>
      <c r="O554" s="114"/>
      <c r="P554" s="74"/>
      <c r="Q554" s="75"/>
      <c r="R554" s="76"/>
      <c r="S554" s="120"/>
    </row>
    <row r="555" spans="1:19" ht="15.75" customHeight="1" x14ac:dyDescent="0.25">
      <c r="A555" s="58">
        <v>3001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115"/>
      <c r="L555" s="65"/>
      <c r="M555" s="3"/>
      <c r="N555" s="29"/>
      <c r="O555" s="77"/>
      <c r="P555" s="78"/>
      <c r="Q555" s="79"/>
      <c r="R555" s="77"/>
      <c r="S555" s="120"/>
    </row>
    <row r="556" spans="1:19" ht="15.75" customHeight="1" x14ac:dyDescent="0.25">
      <c r="A556" s="58">
        <v>3002</v>
      </c>
      <c r="B556" s="80"/>
      <c r="C556" s="80"/>
      <c r="D556" s="80"/>
      <c r="E556" s="80"/>
      <c r="F556" s="80"/>
      <c r="G556" s="80"/>
      <c r="H556" s="80"/>
      <c r="I556" s="80"/>
      <c r="J556" s="80"/>
      <c r="K556" s="115"/>
      <c r="L556" s="65"/>
      <c r="M556" s="3"/>
      <c r="N556" s="29"/>
      <c r="O556" s="77"/>
      <c r="P556" s="78"/>
      <c r="Q556" s="79"/>
      <c r="R556" s="77"/>
      <c r="S556" s="120"/>
    </row>
    <row r="557" spans="1:19" ht="15.75" customHeight="1" x14ac:dyDescent="0.25">
      <c r="A557" s="58">
        <v>3101</v>
      </c>
      <c r="B557" s="80"/>
      <c r="C557" s="80"/>
      <c r="D557" s="80"/>
      <c r="E557" s="80"/>
      <c r="F557" s="80"/>
      <c r="G557" s="80"/>
      <c r="H557" s="80"/>
      <c r="I557" s="80"/>
      <c r="J557" s="80"/>
      <c r="K557" s="115"/>
      <c r="L557" s="65"/>
      <c r="M557" s="3"/>
      <c r="N557" s="29"/>
      <c r="O557" s="3"/>
      <c r="P557" s="29"/>
      <c r="Q557" s="22"/>
      <c r="R557" s="77"/>
      <c r="S557" s="120"/>
    </row>
    <row r="558" spans="1:19" ht="15.75" customHeight="1" x14ac:dyDescent="0.25">
      <c r="A558" s="58">
        <v>3102</v>
      </c>
      <c r="B558" s="80"/>
      <c r="C558" s="80"/>
      <c r="D558" s="80"/>
      <c r="E558" s="80"/>
      <c r="F558" s="80"/>
      <c r="G558" s="80"/>
      <c r="H558" s="80"/>
      <c r="I558" s="80"/>
      <c r="J558" s="80"/>
      <c r="K558" s="115"/>
      <c r="L558" s="65"/>
      <c r="M558" s="3"/>
      <c r="N558" s="29"/>
      <c r="O558" s="191" t="s">
        <v>83</v>
      </c>
      <c r="P558" s="82"/>
      <c r="Q558" s="83" t="str">
        <f>IF(SUM(K551:K554)=0,"",SUM(K551:K554))</f>
        <v/>
      </c>
      <c r="R558" s="193" t="s">
        <v>11</v>
      </c>
      <c r="S558" s="120"/>
    </row>
    <row r="559" spans="1:19" ht="15.75" customHeight="1" x14ac:dyDescent="0.25">
      <c r="A559" s="58">
        <v>3201</v>
      </c>
      <c r="B559" s="80"/>
      <c r="C559" s="80"/>
      <c r="D559" s="80"/>
      <c r="E559" s="80"/>
      <c r="F559" s="80"/>
      <c r="G559" s="80"/>
      <c r="H559" s="80"/>
      <c r="I559" s="80"/>
      <c r="J559" s="80"/>
      <c r="K559" s="115"/>
      <c r="L559" s="65"/>
      <c r="M559" s="3"/>
      <c r="N559" s="29"/>
      <c r="O559" s="192" t="s">
        <v>85</v>
      </c>
      <c r="P559" s="86" t="str">
        <f>IF(P558/B545=0,"",P558/B545)</f>
        <v/>
      </c>
      <c r="Q559" s="87" t="e">
        <f>IF(P558/Q558=0,"",P558/Q558)</f>
        <v>#VALUE!</v>
      </c>
      <c r="R559" s="194" t="s">
        <v>86</v>
      </c>
      <c r="S559" s="120"/>
    </row>
    <row r="560" spans="1:19" ht="15.75" customHeight="1" x14ac:dyDescent="0.25">
      <c r="A560" s="58">
        <v>3202</v>
      </c>
      <c r="B560" s="190"/>
      <c r="C560" s="190"/>
      <c r="D560" s="190"/>
      <c r="E560" s="190"/>
      <c r="F560" s="190"/>
      <c r="G560" s="190"/>
      <c r="H560" s="190"/>
      <c r="I560" s="190"/>
      <c r="J560" s="190"/>
      <c r="K560" s="115"/>
      <c r="L560" s="89"/>
      <c r="M560" s="90"/>
      <c r="N560" s="91"/>
      <c r="O560" s="90"/>
      <c r="P560" s="91"/>
      <c r="Q560" s="91"/>
      <c r="R560" s="113"/>
      <c r="S560" s="120"/>
    </row>
    <row r="561" spans="1:19" ht="18" customHeight="1" x14ac:dyDescent="0.25">
      <c r="A561" s="28"/>
      <c r="B561" s="280" t="s">
        <v>111</v>
      </c>
      <c r="C561" s="280"/>
      <c r="D561" s="280"/>
      <c r="E561" s="280"/>
      <c r="F561" s="280"/>
      <c r="G561" s="280"/>
      <c r="H561" s="280"/>
      <c r="I561" s="280"/>
      <c r="J561" s="280"/>
      <c r="K561" s="189">
        <f>SUM(K545:K557)</f>
        <v>0</v>
      </c>
      <c r="L561" s="94" t="str">
        <f>IF(K553=0,"",K553/B545)</f>
        <v/>
      </c>
      <c r="M561" s="94" t="str">
        <f>IF(K561=0,"",K561/B545)</f>
        <v/>
      </c>
      <c r="N561" s="94" t="str">
        <f>IF(K553=0,"",M561-L561)</f>
        <v/>
      </c>
      <c r="O561" s="3"/>
      <c r="P561" s="29"/>
      <c r="Q561" s="22"/>
      <c r="R561" s="3"/>
      <c r="S561" s="120"/>
    </row>
    <row r="562" spans="1:19" ht="12.75" customHeight="1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184"/>
      <c r="L562" s="3"/>
      <c r="M562" s="3"/>
      <c r="N562" s="29"/>
      <c r="O562" s="3"/>
      <c r="P562" s="29"/>
      <c r="Q562" s="29"/>
      <c r="R562" s="29"/>
    </row>
    <row r="563" spans="1:19" ht="12.75" customHeight="1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184"/>
      <c r="L563" s="3"/>
      <c r="M563" s="3"/>
      <c r="N563" s="29"/>
      <c r="O563" s="3"/>
      <c r="P563" s="29"/>
      <c r="Q563" s="29"/>
      <c r="R563" s="29"/>
    </row>
    <row r="564" spans="1:19" ht="12.75" customHeight="1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184"/>
      <c r="L564" s="3"/>
      <c r="M564" s="3"/>
      <c r="N564" s="29"/>
      <c r="O564" s="3"/>
      <c r="P564" s="29"/>
      <c r="Q564" s="29"/>
      <c r="R564" s="29"/>
    </row>
    <row r="565" spans="1:19" ht="12.75" customHeight="1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184"/>
      <c r="L565" s="3"/>
      <c r="M565" s="3"/>
      <c r="N565" s="29"/>
      <c r="O565" s="3"/>
      <c r="P565" s="29"/>
      <c r="Q565" s="29"/>
      <c r="R565" s="29"/>
    </row>
    <row r="566" spans="1:19" ht="12.75" customHeight="1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184"/>
      <c r="L566" s="3"/>
      <c r="M566" s="3"/>
      <c r="N566" s="29"/>
      <c r="O566" s="3"/>
      <c r="P566" s="29"/>
      <c r="Q566" s="29"/>
      <c r="R566" s="29"/>
    </row>
    <row r="567" spans="1:19" ht="12.75" customHeight="1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184"/>
      <c r="L567" s="3"/>
      <c r="M567" s="3"/>
      <c r="N567" s="29"/>
      <c r="O567" s="3"/>
      <c r="P567" s="29"/>
      <c r="Q567" s="29"/>
      <c r="R567" s="29"/>
    </row>
    <row r="568" spans="1:19" ht="12.75" customHeight="1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184"/>
      <c r="L568" s="3"/>
      <c r="M568" s="3"/>
      <c r="N568" s="29"/>
      <c r="O568" s="3"/>
      <c r="P568" s="29"/>
      <c r="Q568" s="29"/>
      <c r="R568" s="29"/>
    </row>
    <row r="569" spans="1:19" ht="12.75" customHeight="1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184"/>
      <c r="L569" s="3"/>
      <c r="M569" s="3"/>
      <c r="N569" s="29"/>
      <c r="O569" s="3"/>
      <c r="P569" s="29"/>
      <c r="Q569" s="29"/>
      <c r="R569" s="29"/>
    </row>
    <row r="570" spans="1:19" ht="12.75" customHeight="1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184"/>
      <c r="L570" s="3"/>
      <c r="M570" s="3"/>
      <c r="N570" s="29"/>
      <c r="O570" s="3"/>
      <c r="P570" s="29"/>
      <c r="Q570" s="29"/>
      <c r="R570" s="29"/>
    </row>
    <row r="571" spans="1:19" ht="12.75" customHeight="1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184"/>
      <c r="L571" s="3"/>
      <c r="M571" s="3"/>
      <c r="N571" s="29"/>
      <c r="O571" s="3"/>
      <c r="P571" s="29"/>
      <c r="Q571" s="29"/>
      <c r="R571" s="29"/>
    </row>
    <row r="572" spans="1:19" ht="12.75" customHeight="1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184"/>
      <c r="L572" s="3"/>
      <c r="M572" s="3"/>
      <c r="N572" s="29"/>
      <c r="O572" s="3"/>
      <c r="P572" s="29"/>
      <c r="Q572" s="29"/>
      <c r="R572" s="29"/>
    </row>
    <row r="573" spans="1:19" ht="12.75" customHeight="1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184"/>
      <c r="L573" s="3"/>
      <c r="M573" s="3"/>
      <c r="N573" s="29"/>
      <c r="O573" s="3"/>
      <c r="P573" s="29"/>
      <c r="Q573" s="29"/>
      <c r="R573" s="29"/>
    </row>
    <row r="574" spans="1:19" ht="12.75" customHeight="1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184"/>
      <c r="L574" s="3"/>
      <c r="M574" s="3"/>
      <c r="N574" s="29"/>
      <c r="O574" s="3"/>
      <c r="P574" s="29"/>
      <c r="Q574" s="29"/>
      <c r="R574" s="29"/>
    </row>
    <row r="575" spans="1:19" ht="12.75" customHeight="1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184"/>
      <c r="L575" s="3"/>
      <c r="M575" s="3"/>
      <c r="N575" s="29"/>
      <c r="O575" s="3"/>
      <c r="P575" s="29"/>
      <c r="Q575" s="29"/>
      <c r="R575" s="29"/>
    </row>
    <row r="576" spans="1:19" ht="12.75" customHeight="1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184"/>
      <c r="L576" s="3"/>
      <c r="M576" s="3"/>
      <c r="N576" s="29"/>
      <c r="O576" s="3"/>
      <c r="P576" s="29"/>
      <c r="Q576" s="29"/>
      <c r="R576" s="29"/>
    </row>
    <row r="577" spans="1:18" ht="12.75" customHeight="1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184"/>
      <c r="L577" s="3"/>
      <c r="M577" s="3"/>
      <c r="N577" s="29"/>
      <c r="O577" s="3"/>
      <c r="P577" s="29"/>
      <c r="Q577" s="29"/>
      <c r="R577" s="29"/>
    </row>
    <row r="578" spans="1:18" ht="12.75" customHeight="1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184"/>
      <c r="L578" s="3"/>
      <c r="M578" s="3"/>
      <c r="N578" s="29"/>
      <c r="O578" s="3"/>
      <c r="P578" s="29"/>
      <c r="Q578" s="29"/>
      <c r="R578" s="29"/>
    </row>
    <row r="579" spans="1:18" ht="12.75" customHeight="1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184"/>
      <c r="L579" s="3"/>
      <c r="M579" s="3"/>
      <c r="N579" s="29"/>
      <c r="O579" s="3"/>
      <c r="P579" s="29"/>
      <c r="Q579" s="29"/>
      <c r="R579" s="29"/>
    </row>
    <row r="580" spans="1:18" ht="12.75" customHeight="1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184"/>
      <c r="L580" s="3"/>
      <c r="M580" s="3"/>
      <c r="N580" s="29"/>
      <c r="O580" s="3"/>
      <c r="P580" s="29"/>
      <c r="Q580" s="29"/>
      <c r="R580" s="29"/>
    </row>
    <row r="581" spans="1:18" ht="12.75" customHeight="1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184"/>
      <c r="L581" s="3"/>
      <c r="M581" s="3"/>
      <c r="N581" s="29"/>
      <c r="O581" s="3"/>
      <c r="P581" s="29"/>
      <c r="Q581" s="29"/>
      <c r="R581" s="29"/>
    </row>
    <row r="582" spans="1:18" ht="12.75" customHeight="1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184"/>
      <c r="L582" s="3"/>
      <c r="M582" s="3"/>
      <c r="N582" s="29"/>
      <c r="O582" s="3"/>
      <c r="P582" s="29"/>
      <c r="Q582" s="29"/>
      <c r="R582" s="29"/>
    </row>
    <row r="583" spans="1:18" ht="12.75" customHeight="1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184"/>
      <c r="L583" s="3"/>
      <c r="M583" s="3"/>
      <c r="N583" s="29"/>
      <c r="O583" s="3"/>
      <c r="P583" s="29"/>
      <c r="Q583" s="29"/>
      <c r="R583" s="29"/>
    </row>
    <row r="584" spans="1:18" ht="12.75" customHeight="1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184"/>
      <c r="L584" s="3"/>
      <c r="M584" s="3"/>
      <c r="N584" s="29"/>
      <c r="O584" s="3"/>
      <c r="P584" s="29"/>
      <c r="Q584" s="29"/>
      <c r="R584" s="29"/>
    </row>
    <row r="585" spans="1:18" ht="12.75" customHeight="1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184"/>
      <c r="L585" s="3"/>
      <c r="M585" s="3"/>
      <c r="N585" s="29"/>
      <c r="O585" s="3"/>
      <c r="P585" s="29"/>
      <c r="Q585" s="29"/>
      <c r="R585" s="29"/>
    </row>
    <row r="586" spans="1:18" ht="12.75" customHeight="1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184"/>
      <c r="L586" s="3"/>
      <c r="M586" s="3"/>
      <c r="N586" s="29"/>
      <c r="O586" s="3"/>
      <c r="P586" s="29"/>
      <c r="Q586" s="29"/>
      <c r="R586" s="29"/>
    </row>
    <row r="587" spans="1:18" ht="12.75" customHeight="1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184"/>
      <c r="L587" s="3"/>
      <c r="M587" s="3"/>
      <c r="N587" s="29"/>
      <c r="O587" s="3"/>
      <c r="P587" s="29"/>
      <c r="Q587" s="29"/>
      <c r="R587" s="29"/>
    </row>
    <row r="588" spans="1:18" ht="12.75" customHeight="1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184"/>
      <c r="L588" s="3"/>
      <c r="M588" s="3"/>
      <c r="N588" s="29"/>
      <c r="O588" s="3"/>
      <c r="P588" s="29"/>
      <c r="Q588" s="29"/>
      <c r="R588" s="29"/>
    </row>
    <row r="589" spans="1:18" ht="12.75" customHeight="1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184"/>
      <c r="L589" s="3"/>
      <c r="M589" s="3"/>
      <c r="N589" s="29"/>
      <c r="O589" s="3"/>
      <c r="P589" s="29"/>
      <c r="Q589" s="29"/>
      <c r="R589" s="29"/>
    </row>
    <row r="590" spans="1:18" ht="12.75" customHeight="1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184"/>
      <c r="L590" s="3"/>
      <c r="M590" s="3"/>
      <c r="N590" s="29"/>
      <c r="O590" s="3"/>
      <c r="P590" s="29"/>
      <c r="Q590" s="29"/>
      <c r="R590" s="29"/>
    </row>
    <row r="591" spans="1:18" ht="12.75" customHeight="1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184"/>
      <c r="L591" s="3"/>
      <c r="M591" s="3"/>
      <c r="N591" s="29"/>
      <c r="O591" s="3"/>
      <c r="P591" s="29"/>
      <c r="Q591" s="29"/>
      <c r="R591" s="29"/>
    </row>
    <row r="592" spans="1:18" ht="12.75" customHeight="1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184"/>
      <c r="L592" s="3"/>
      <c r="M592" s="3"/>
      <c r="N592" s="29"/>
      <c r="O592" s="3"/>
      <c r="P592" s="29"/>
      <c r="Q592" s="29"/>
      <c r="R592" s="29"/>
    </row>
    <row r="593" spans="1:18" ht="12.75" customHeight="1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184"/>
      <c r="L593" s="3"/>
      <c r="M593" s="3"/>
      <c r="N593" s="29"/>
      <c r="O593" s="3"/>
      <c r="P593" s="29"/>
      <c r="Q593" s="29"/>
      <c r="R593" s="29"/>
    </row>
    <row r="594" spans="1:18" ht="12.75" customHeight="1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184"/>
      <c r="L594" s="3"/>
      <c r="M594" s="3"/>
      <c r="N594" s="29"/>
      <c r="O594" s="3"/>
      <c r="P594" s="29"/>
      <c r="Q594" s="29"/>
      <c r="R594" s="29"/>
    </row>
    <row r="595" spans="1:18" ht="12.75" customHeight="1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184"/>
      <c r="L595" s="3"/>
      <c r="M595" s="3"/>
      <c r="N595" s="29"/>
      <c r="O595" s="3"/>
      <c r="P595" s="29"/>
      <c r="Q595" s="29"/>
      <c r="R595" s="29"/>
    </row>
    <row r="596" spans="1:18" ht="12.75" customHeight="1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184"/>
      <c r="L596" s="3"/>
      <c r="M596" s="3"/>
      <c r="N596" s="29"/>
      <c r="O596" s="3"/>
      <c r="P596" s="29"/>
      <c r="Q596" s="29"/>
      <c r="R596" s="29"/>
    </row>
    <row r="597" spans="1:18" ht="12.75" customHeight="1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184"/>
      <c r="L597" s="3"/>
      <c r="M597" s="3"/>
      <c r="N597" s="29"/>
      <c r="O597" s="3"/>
      <c r="P597" s="29"/>
      <c r="Q597" s="29"/>
      <c r="R597" s="29"/>
    </row>
    <row r="598" spans="1:18" ht="12.75" customHeight="1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184"/>
      <c r="L598" s="3"/>
      <c r="M598" s="3"/>
      <c r="N598" s="29"/>
      <c r="O598" s="3"/>
      <c r="P598" s="29"/>
      <c r="Q598" s="29"/>
      <c r="R598" s="29"/>
    </row>
    <row r="599" spans="1:18" ht="12.75" customHeight="1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184"/>
      <c r="L599" s="3"/>
      <c r="M599" s="3"/>
      <c r="N599" s="29"/>
      <c r="O599" s="3"/>
      <c r="P599" s="29"/>
      <c r="Q599" s="29"/>
      <c r="R599" s="29"/>
    </row>
    <row r="600" spans="1:18" ht="12.75" customHeight="1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184"/>
      <c r="L600" s="3"/>
      <c r="M600" s="3"/>
      <c r="N600" s="29"/>
      <c r="O600" s="3"/>
      <c r="P600" s="29"/>
      <c r="Q600" s="29"/>
      <c r="R600" s="29"/>
    </row>
    <row r="601" spans="1:18" ht="12.75" customHeight="1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184"/>
      <c r="L601" s="3"/>
      <c r="M601" s="3"/>
      <c r="N601" s="29"/>
      <c r="O601" s="3"/>
      <c r="P601" s="29"/>
      <c r="Q601" s="29"/>
      <c r="R601" s="29"/>
    </row>
    <row r="602" spans="1:18" ht="12.75" customHeight="1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184"/>
      <c r="L602" s="3"/>
      <c r="M602" s="3"/>
      <c r="N602" s="29"/>
      <c r="O602" s="3"/>
      <c r="P602" s="29"/>
      <c r="Q602" s="29"/>
      <c r="R602" s="29"/>
    </row>
    <row r="603" spans="1:18" ht="12.75" customHeight="1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184"/>
      <c r="L603" s="3"/>
      <c r="M603" s="3"/>
      <c r="N603" s="29"/>
      <c r="O603" s="3"/>
      <c r="P603" s="29"/>
      <c r="Q603" s="29"/>
      <c r="R603" s="29"/>
    </row>
    <row r="604" spans="1:18" ht="12.75" customHeight="1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184"/>
      <c r="L604" s="3"/>
      <c r="M604" s="3"/>
      <c r="N604" s="29"/>
      <c r="O604" s="3"/>
      <c r="P604" s="29"/>
      <c r="Q604" s="29"/>
      <c r="R604" s="29"/>
    </row>
    <row r="605" spans="1:18" ht="12.75" customHeight="1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184"/>
      <c r="L605" s="3"/>
      <c r="M605" s="3"/>
      <c r="N605" s="29"/>
      <c r="O605" s="3"/>
      <c r="P605" s="29"/>
      <c r="Q605" s="29"/>
      <c r="R605" s="29"/>
    </row>
    <row r="606" spans="1:18" ht="12.75" customHeight="1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184"/>
      <c r="L606" s="3"/>
      <c r="M606" s="3"/>
      <c r="N606" s="29"/>
      <c r="O606" s="3"/>
      <c r="P606" s="29"/>
      <c r="Q606" s="29"/>
      <c r="R606" s="29"/>
    </row>
    <row r="607" spans="1:18" ht="12.75" customHeight="1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184"/>
      <c r="L607" s="3"/>
      <c r="M607" s="3"/>
      <c r="N607" s="29"/>
      <c r="O607" s="3"/>
      <c r="P607" s="29"/>
      <c r="Q607" s="29"/>
      <c r="R607" s="29"/>
    </row>
    <row r="608" spans="1:18" ht="12.75" customHeight="1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184"/>
      <c r="L608" s="3"/>
      <c r="M608" s="3"/>
      <c r="N608" s="29"/>
      <c r="O608" s="3"/>
      <c r="P608" s="29"/>
      <c r="Q608" s="29"/>
      <c r="R608" s="29"/>
    </row>
    <row r="609" spans="1:18" ht="12.75" customHeight="1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184"/>
      <c r="L609" s="3"/>
      <c r="M609" s="3"/>
      <c r="N609" s="29"/>
      <c r="O609" s="3"/>
      <c r="P609" s="29"/>
      <c r="Q609" s="29"/>
      <c r="R609" s="29"/>
    </row>
    <row r="610" spans="1:18" ht="12.75" customHeight="1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184"/>
      <c r="L610" s="3"/>
      <c r="M610" s="3"/>
      <c r="N610" s="29"/>
      <c r="O610" s="3"/>
      <c r="P610" s="29"/>
      <c r="Q610" s="29"/>
      <c r="R610" s="29"/>
    </row>
    <row r="611" spans="1:18" ht="12.75" customHeight="1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184"/>
      <c r="L611" s="3"/>
      <c r="M611" s="3"/>
      <c r="N611" s="29"/>
      <c r="O611" s="3"/>
      <c r="P611" s="29"/>
      <c r="Q611" s="29"/>
      <c r="R611" s="29"/>
    </row>
    <row r="612" spans="1:18" ht="12.75" customHeight="1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184"/>
      <c r="L612" s="3"/>
      <c r="M612" s="3"/>
      <c r="N612" s="29"/>
      <c r="O612" s="3"/>
      <c r="P612" s="29"/>
      <c r="Q612" s="29"/>
      <c r="R612" s="29"/>
    </row>
    <row r="613" spans="1:18" ht="12.75" customHeight="1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184"/>
      <c r="L613" s="3"/>
      <c r="M613" s="3"/>
      <c r="N613" s="29"/>
      <c r="O613" s="3"/>
      <c r="P613" s="29"/>
      <c r="Q613" s="29"/>
      <c r="R613" s="29"/>
    </row>
    <row r="614" spans="1:18" ht="12.75" customHeight="1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184"/>
      <c r="L614" s="3"/>
      <c r="M614" s="3"/>
      <c r="N614" s="29"/>
      <c r="O614" s="3"/>
      <c r="P614" s="29"/>
      <c r="Q614" s="29"/>
      <c r="R614" s="29"/>
    </row>
    <row r="615" spans="1:18" ht="12.75" customHeight="1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184"/>
      <c r="L615" s="3"/>
      <c r="M615" s="3"/>
      <c r="N615" s="29"/>
      <c r="O615" s="3"/>
      <c r="P615" s="29"/>
      <c r="Q615" s="29"/>
      <c r="R615" s="29"/>
    </row>
    <row r="616" spans="1:18" ht="12.75" customHeight="1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184"/>
      <c r="L616" s="3"/>
      <c r="M616" s="3"/>
      <c r="N616" s="29"/>
      <c r="O616" s="3"/>
      <c r="P616" s="29"/>
      <c r="Q616" s="29"/>
      <c r="R616" s="29"/>
    </row>
    <row r="617" spans="1:18" ht="12.75" customHeight="1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184"/>
      <c r="L617" s="3"/>
      <c r="M617" s="3"/>
      <c r="N617" s="29"/>
      <c r="O617" s="3"/>
      <c r="P617" s="29"/>
      <c r="Q617" s="29"/>
      <c r="R617" s="29"/>
    </row>
    <row r="618" spans="1:18" ht="12.75" customHeight="1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184"/>
      <c r="L618" s="3"/>
      <c r="M618" s="3"/>
      <c r="N618" s="29"/>
      <c r="O618" s="3"/>
      <c r="P618" s="29"/>
      <c r="Q618" s="29"/>
      <c r="R618" s="29"/>
    </row>
    <row r="619" spans="1:18" ht="12.75" customHeight="1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184"/>
      <c r="L619" s="3"/>
      <c r="M619" s="3"/>
      <c r="N619" s="29"/>
      <c r="O619" s="3"/>
      <c r="P619" s="29"/>
      <c r="Q619" s="29"/>
      <c r="R619" s="29"/>
    </row>
    <row r="620" spans="1:18" ht="12.75" customHeight="1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184"/>
      <c r="L620" s="3"/>
      <c r="M620" s="3"/>
      <c r="N620" s="29"/>
      <c r="O620" s="3"/>
      <c r="P620" s="29"/>
      <c r="Q620" s="29"/>
      <c r="R620" s="29"/>
    </row>
    <row r="621" spans="1:18" ht="12.75" customHeight="1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184"/>
      <c r="L621" s="3"/>
      <c r="M621" s="3"/>
      <c r="N621" s="29"/>
      <c r="O621" s="3"/>
      <c r="P621" s="29"/>
      <c r="Q621" s="29"/>
      <c r="R621" s="29"/>
    </row>
    <row r="622" spans="1:18" ht="12.75" customHeight="1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184"/>
      <c r="L622" s="3"/>
      <c r="M622" s="3"/>
      <c r="N622" s="29"/>
      <c r="O622" s="3"/>
      <c r="P622" s="29"/>
      <c r="Q622" s="29"/>
      <c r="R622" s="29"/>
    </row>
    <row r="623" spans="1:18" ht="12.75" customHeight="1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184"/>
      <c r="L623" s="3"/>
      <c r="M623" s="3"/>
      <c r="N623" s="29"/>
      <c r="O623" s="3"/>
      <c r="P623" s="29"/>
      <c r="Q623" s="29"/>
      <c r="R623" s="29"/>
    </row>
    <row r="624" spans="1:18" ht="12.75" customHeight="1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184"/>
      <c r="L624" s="3"/>
      <c r="M624" s="3"/>
      <c r="N624" s="29"/>
      <c r="O624" s="3"/>
      <c r="P624" s="29"/>
      <c r="Q624" s="29"/>
      <c r="R624" s="29"/>
    </row>
    <row r="625" spans="1:18" ht="12.75" customHeight="1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184"/>
      <c r="L625" s="3"/>
      <c r="M625" s="3"/>
      <c r="N625" s="29"/>
      <c r="O625" s="3"/>
      <c r="P625" s="29"/>
      <c r="Q625" s="29"/>
      <c r="R625" s="29"/>
    </row>
    <row r="626" spans="1:18" ht="12.75" customHeight="1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184"/>
      <c r="L626" s="3"/>
      <c r="M626" s="3"/>
      <c r="N626" s="29"/>
      <c r="O626" s="3"/>
      <c r="P626" s="29"/>
      <c r="Q626" s="29"/>
      <c r="R626" s="29"/>
    </row>
    <row r="627" spans="1:18" ht="12.75" customHeight="1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184"/>
      <c r="L627" s="3"/>
      <c r="M627" s="3"/>
      <c r="N627" s="29"/>
      <c r="O627" s="3"/>
      <c r="P627" s="29"/>
      <c r="Q627" s="29"/>
      <c r="R627" s="29"/>
    </row>
    <row r="628" spans="1:18" ht="12.75" customHeight="1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184"/>
      <c r="L628" s="3"/>
      <c r="M628" s="3"/>
      <c r="N628" s="29"/>
      <c r="O628" s="3"/>
      <c r="P628" s="29"/>
      <c r="Q628" s="29"/>
      <c r="R628" s="29"/>
    </row>
    <row r="629" spans="1:18" ht="12.75" customHeight="1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184"/>
      <c r="L629" s="3"/>
      <c r="M629" s="3"/>
      <c r="N629" s="29"/>
      <c r="O629" s="3"/>
      <c r="P629" s="29"/>
      <c r="Q629" s="29"/>
      <c r="R629" s="29"/>
    </row>
    <row r="630" spans="1:18" ht="12.75" customHeight="1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184"/>
      <c r="L630" s="3"/>
      <c r="M630" s="3"/>
      <c r="N630" s="29"/>
      <c r="O630" s="3"/>
      <c r="P630" s="29"/>
      <c r="Q630" s="29"/>
      <c r="R630" s="29"/>
    </row>
    <row r="631" spans="1:18" ht="12.75" customHeight="1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184"/>
      <c r="L631" s="3"/>
      <c r="M631" s="3"/>
      <c r="N631" s="29"/>
      <c r="O631" s="3"/>
      <c r="P631" s="29"/>
      <c r="Q631" s="29"/>
      <c r="R631" s="29"/>
    </row>
    <row r="632" spans="1:18" ht="12.75" customHeight="1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184"/>
      <c r="L632" s="3"/>
      <c r="M632" s="3"/>
      <c r="N632" s="29"/>
      <c r="O632" s="3"/>
      <c r="P632" s="29"/>
      <c r="Q632" s="29"/>
      <c r="R632" s="29"/>
    </row>
    <row r="633" spans="1:18" ht="12.75" customHeight="1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184"/>
      <c r="L633" s="3"/>
      <c r="M633" s="3"/>
      <c r="N633" s="29"/>
      <c r="O633" s="3"/>
      <c r="P633" s="29"/>
      <c r="Q633" s="29"/>
      <c r="R633" s="29"/>
    </row>
    <row r="634" spans="1:18" ht="12.75" customHeight="1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184"/>
      <c r="L634" s="3"/>
      <c r="M634" s="3"/>
      <c r="N634" s="29"/>
      <c r="O634" s="3"/>
      <c r="P634" s="29"/>
      <c r="Q634" s="29"/>
      <c r="R634" s="29"/>
    </row>
    <row r="635" spans="1:18" ht="12.75" customHeight="1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184"/>
      <c r="L635" s="3"/>
      <c r="M635" s="3"/>
      <c r="N635" s="29"/>
      <c r="O635" s="3"/>
      <c r="P635" s="29"/>
      <c r="Q635" s="29"/>
      <c r="R635" s="29"/>
    </row>
    <row r="636" spans="1:18" ht="12.75" customHeight="1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184"/>
      <c r="L636" s="3"/>
      <c r="M636" s="3"/>
      <c r="N636" s="29"/>
      <c r="O636" s="3"/>
      <c r="P636" s="29"/>
      <c r="Q636" s="29"/>
      <c r="R636" s="29"/>
    </row>
    <row r="637" spans="1:18" ht="12.75" customHeight="1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184"/>
      <c r="L637" s="3"/>
      <c r="M637" s="3"/>
      <c r="N637" s="29"/>
      <c r="O637" s="3"/>
      <c r="P637" s="29"/>
      <c r="Q637" s="29"/>
      <c r="R637" s="29"/>
    </row>
    <row r="638" spans="1:18" ht="12.75" customHeight="1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184"/>
      <c r="L638" s="3"/>
      <c r="M638" s="3"/>
      <c r="N638" s="29"/>
      <c r="O638" s="3"/>
      <c r="P638" s="29"/>
      <c r="Q638" s="29"/>
      <c r="R638" s="29"/>
    </row>
    <row r="639" spans="1:18" ht="12.75" customHeight="1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184"/>
      <c r="L639" s="3"/>
      <c r="M639" s="3"/>
      <c r="N639" s="29"/>
      <c r="O639" s="3"/>
      <c r="P639" s="29"/>
      <c r="Q639" s="29"/>
      <c r="R639" s="29"/>
    </row>
    <row r="640" spans="1:18" ht="12.75" customHeight="1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184"/>
      <c r="L640" s="3"/>
      <c r="M640" s="3"/>
      <c r="N640" s="29"/>
      <c r="O640" s="3"/>
      <c r="P640" s="29"/>
      <c r="Q640" s="29"/>
      <c r="R640" s="29"/>
    </row>
    <row r="641" spans="1:18" ht="12.75" customHeight="1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184"/>
      <c r="L641" s="3"/>
      <c r="M641" s="3"/>
      <c r="N641" s="29"/>
      <c r="O641" s="3"/>
      <c r="P641" s="29"/>
      <c r="Q641" s="29"/>
      <c r="R641" s="29"/>
    </row>
    <row r="642" spans="1:18" ht="12.75" customHeight="1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184"/>
      <c r="L642" s="3"/>
      <c r="M642" s="3"/>
      <c r="N642" s="29"/>
      <c r="O642" s="3"/>
      <c r="P642" s="29"/>
      <c r="Q642" s="29"/>
      <c r="R642" s="29"/>
    </row>
    <row r="643" spans="1:18" ht="12.75" customHeight="1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184"/>
      <c r="L643" s="3"/>
      <c r="M643" s="3"/>
      <c r="N643" s="29"/>
      <c r="O643" s="3"/>
      <c r="P643" s="29"/>
      <c r="Q643" s="29"/>
      <c r="R643" s="29"/>
    </row>
    <row r="644" spans="1:18" ht="12.75" customHeight="1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184"/>
      <c r="L644" s="3"/>
      <c r="M644" s="3"/>
      <c r="N644" s="29"/>
      <c r="O644" s="3"/>
      <c r="P644" s="29"/>
      <c r="Q644" s="29"/>
      <c r="R644" s="29"/>
    </row>
    <row r="645" spans="1:18" ht="12.75" customHeight="1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184"/>
      <c r="L645" s="3"/>
      <c r="M645" s="3"/>
      <c r="N645" s="29"/>
      <c r="O645" s="3"/>
      <c r="P645" s="29"/>
      <c r="Q645" s="29"/>
      <c r="R645" s="29"/>
    </row>
    <row r="646" spans="1:18" ht="12.75" customHeight="1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184"/>
      <c r="L646" s="3"/>
      <c r="M646" s="3"/>
      <c r="N646" s="29"/>
      <c r="O646" s="3"/>
      <c r="P646" s="29"/>
      <c r="Q646" s="29"/>
      <c r="R646" s="29"/>
    </row>
    <row r="647" spans="1:18" ht="12.75" customHeight="1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184"/>
      <c r="L647" s="3"/>
      <c r="M647" s="3"/>
      <c r="N647" s="29"/>
      <c r="O647" s="3"/>
      <c r="P647" s="29"/>
      <c r="Q647" s="29"/>
      <c r="R647" s="29"/>
    </row>
    <row r="648" spans="1:18" ht="12.75" customHeight="1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184"/>
      <c r="L648" s="3"/>
      <c r="M648" s="3"/>
      <c r="N648" s="29"/>
      <c r="O648" s="3"/>
      <c r="P648" s="29"/>
      <c r="Q648" s="29"/>
      <c r="R648" s="29"/>
    </row>
    <row r="649" spans="1:18" ht="12.75" customHeight="1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184"/>
      <c r="L649" s="3"/>
      <c r="M649" s="3"/>
      <c r="N649" s="29"/>
      <c r="O649" s="3"/>
      <c r="P649" s="29"/>
      <c r="Q649" s="29"/>
      <c r="R649" s="29"/>
    </row>
    <row r="650" spans="1:18" ht="12.75" customHeight="1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184"/>
      <c r="L650" s="3"/>
      <c r="M650" s="3"/>
      <c r="N650" s="29"/>
      <c r="O650" s="3"/>
      <c r="P650" s="29"/>
      <c r="Q650" s="29"/>
      <c r="R650" s="29"/>
    </row>
    <row r="651" spans="1:18" ht="12.75" customHeight="1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184"/>
      <c r="L651" s="3"/>
      <c r="M651" s="3"/>
      <c r="N651" s="29"/>
      <c r="O651" s="3"/>
      <c r="P651" s="29"/>
      <c r="Q651" s="29"/>
      <c r="R651" s="29"/>
    </row>
    <row r="652" spans="1:18" ht="12.75" customHeight="1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184"/>
      <c r="L652" s="3"/>
      <c r="M652" s="3"/>
      <c r="N652" s="29"/>
      <c r="O652" s="3"/>
      <c r="P652" s="29"/>
      <c r="Q652" s="29"/>
      <c r="R652" s="29"/>
    </row>
    <row r="653" spans="1:18" ht="12.75" customHeight="1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184"/>
      <c r="L653" s="3"/>
      <c r="M653" s="3"/>
      <c r="N653" s="29"/>
      <c r="O653" s="3"/>
      <c r="P653" s="29"/>
      <c r="Q653" s="29"/>
      <c r="R653" s="29"/>
    </row>
    <row r="654" spans="1:18" ht="12.75" customHeight="1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184"/>
      <c r="L654" s="3"/>
      <c r="M654" s="3"/>
      <c r="N654" s="29"/>
      <c r="O654" s="3"/>
      <c r="P654" s="29"/>
      <c r="Q654" s="29"/>
      <c r="R654" s="29"/>
    </row>
    <row r="655" spans="1:18" ht="12.75" customHeight="1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184"/>
      <c r="L655" s="3"/>
      <c r="M655" s="3"/>
      <c r="N655" s="29"/>
      <c r="O655" s="3"/>
      <c r="P655" s="29"/>
      <c r="Q655" s="29"/>
      <c r="R655" s="29"/>
    </row>
    <row r="656" spans="1:18" ht="12.75" customHeight="1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184"/>
      <c r="L656" s="3"/>
      <c r="M656" s="3"/>
      <c r="N656" s="29"/>
      <c r="O656" s="3"/>
      <c r="P656" s="29"/>
      <c r="Q656" s="29"/>
      <c r="R656" s="29"/>
    </row>
    <row r="657" spans="1:18" ht="12.75" customHeight="1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184"/>
      <c r="L657" s="3"/>
      <c r="M657" s="3"/>
      <c r="N657" s="29"/>
      <c r="O657" s="3"/>
      <c r="P657" s="29"/>
      <c r="Q657" s="29"/>
      <c r="R657" s="29"/>
    </row>
    <row r="658" spans="1:18" ht="12.75" customHeight="1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184"/>
      <c r="L658" s="3"/>
      <c r="M658" s="3"/>
      <c r="N658" s="29"/>
      <c r="O658" s="3"/>
      <c r="P658" s="29"/>
      <c r="Q658" s="29"/>
      <c r="R658" s="29"/>
    </row>
    <row r="659" spans="1:18" ht="12.75" customHeight="1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184"/>
      <c r="L659" s="3"/>
      <c r="M659" s="3"/>
      <c r="N659" s="29"/>
      <c r="O659" s="3"/>
      <c r="P659" s="29"/>
      <c r="Q659" s="29"/>
      <c r="R659" s="29"/>
    </row>
    <row r="660" spans="1:18" ht="12.75" customHeight="1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184"/>
      <c r="L660" s="3"/>
      <c r="M660" s="3"/>
      <c r="N660" s="29"/>
      <c r="O660" s="3"/>
      <c r="P660" s="29"/>
      <c r="Q660" s="29"/>
      <c r="R660" s="29"/>
    </row>
    <row r="661" spans="1:18" ht="12.75" customHeight="1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184"/>
      <c r="L661" s="3"/>
      <c r="M661" s="3"/>
      <c r="N661" s="29"/>
      <c r="O661" s="3"/>
      <c r="P661" s="29"/>
      <c r="Q661" s="29"/>
      <c r="R661" s="29"/>
    </row>
    <row r="662" spans="1:18" ht="12.75" customHeight="1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184"/>
      <c r="L662" s="3"/>
      <c r="M662" s="3"/>
      <c r="N662" s="29"/>
      <c r="O662" s="3"/>
      <c r="P662" s="29"/>
      <c r="Q662" s="29"/>
      <c r="R662" s="29"/>
    </row>
    <row r="663" spans="1:18" ht="12.75" customHeight="1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184"/>
      <c r="L663" s="3"/>
      <c r="M663" s="3"/>
      <c r="N663" s="29"/>
      <c r="O663" s="3"/>
      <c r="P663" s="29"/>
      <c r="Q663" s="29"/>
      <c r="R663" s="29"/>
    </row>
    <row r="664" spans="1:18" ht="12.75" customHeight="1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184"/>
      <c r="L664" s="3"/>
      <c r="M664" s="3"/>
      <c r="N664" s="29"/>
      <c r="O664" s="3"/>
      <c r="P664" s="29"/>
      <c r="Q664" s="29"/>
      <c r="R664" s="29"/>
    </row>
    <row r="665" spans="1:18" ht="12.75" customHeight="1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184"/>
      <c r="L665" s="3"/>
      <c r="M665" s="3"/>
      <c r="N665" s="29"/>
      <c r="O665" s="3"/>
      <c r="P665" s="29"/>
      <c r="Q665" s="29"/>
      <c r="R665" s="29"/>
    </row>
    <row r="666" spans="1:18" ht="12.75" customHeight="1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184"/>
      <c r="L666" s="3"/>
      <c r="M666" s="3"/>
      <c r="N666" s="29"/>
      <c r="O666" s="3"/>
      <c r="P666" s="29"/>
      <c r="Q666" s="29"/>
      <c r="R666" s="29"/>
    </row>
    <row r="667" spans="1:18" ht="12.75" customHeight="1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184"/>
      <c r="L667" s="3"/>
      <c r="M667" s="3"/>
      <c r="N667" s="29"/>
      <c r="O667" s="3"/>
      <c r="P667" s="29"/>
      <c r="Q667" s="29"/>
      <c r="R667" s="29"/>
    </row>
    <row r="668" spans="1:18" ht="12.75" customHeight="1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184"/>
      <c r="L668" s="3"/>
      <c r="M668" s="3"/>
      <c r="N668" s="29"/>
      <c r="O668" s="3"/>
      <c r="P668" s="29"/>
      <c r="Q668" s="29"/>
      <c r="R668" s="29"/>
    </row>
    <row r="669" spans="1:18" ht="12.75" customHeight="1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184"/>
      <c r="L669" s="3"/>
      <c r="M669" s="3"/>
      <c r="N669" s="29"/>
      <c r="O669" s="3"/>
      <c r="P669" s="29"/>
      <c r="Q669" s="29"/>
      <c r="R669" s="29"/>
    </row>
    <row r="670" spans="1:18" ht="12.75" customHeight="1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184"/>
      <c r="L670" s="3"/>
      <c r="M670" s="3"/>
      <c r="N670" s="29"/>
      <c r="O670" s="3"/>
      <c r="P670" s="29"/>
      <c r="Q670" s="29"/>
      <c r="R670" s="29"/>
    </row>
    <row r="671" spans="1:18" ht="12.75" customHeight="1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184"/>
      <c r="L671" s="3"/>
      <c r="M671" s="3"/>
      <c r="N671" s="29"/>
      <c r="O671" s="3"/>
      <c r="P671" s="29"/>
      <c r="Q671" s="29"/>
      <c r="R671" s="29"/>
    </row>
    <row r="672" spans="1:18" ht="12.75" customHeight="1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184"/>
      <c r="L672" s="3"/>
      <c r="M672" s="3"/>
      <c r="N672" s="29"/>
      <c r="O672" s="3"/>
      <c r="P672" s="29"/>
      <c r="Q672" s="29"/>
      <c r="R672" s="29"/>
    </row>
    <row r="673" spans="1:18" ht="12.75" customHeight="1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184"/>
      <c r="L673" s="3"/>
      <c r="M673" s="3"/>
      <c r="N673" s="29"/>
      <c r="O673" s="3"/>
      <c r="P673" s="29"/>
      <c r="Q673" s="29"/>
      <c r="R673" s="29"/>
    </row>
    <row r="674" spans="1:18" ht="12.75" customHeight="1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184"/>
      <c r="L674" s="3"/>
      <c r="M674" s="3"/>
      <c r="N674" s="29"/>
      <c r="O674" s="3"/>
      <c r="P674" s="29"/>
      <c r="Q674" s="29"/>
      <c r="R674" s="29"/>
    </row>
    <row r="675" spans="1:18" ht="12.75" customHeight="1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184"/>
      <c r="L675" s="3"/>
      <c r="M675" s="3"/>
      <c r="N675" s="29"/>
      <c r="O675" s="3"/>
      <c r="P675" s="29"/>
      <c r="Q675" s="29"/>
      <c r="R675" s="29"/>
    </row>
    <row r="676" spans="1:18" ht="12.75" customHeight="1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184"/>
      <c r="L676" s="3"/>
      <c r="M676" s="3"/>
      <c r="N676" s="29"/>
      <c r="O676" s="3"/>
      <c r="P676" s="29"/>
      <c r="Q676" s="29"/>
      <c r="R676" s="29"/>
    </row>
    <row r="677" spans="1:18" ht="12.75" customHeight="1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184"/>
      <c r="L677" s="3"/>
      <c r="M677" s="3"/>
      <c r="N677" s="29"/>
      <c r="O677" s="3"/>
      <c r="P677" s="29"/>
      <c r="Q677" s="29"/>
      <c r="R677" s="29"/>
    </row>
    <row r="678" spans="1:18" ht="12.75" customHeight="1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184"/>
      <c r="L678" s="3"/>
      <c r="M678" s="3"/>
      <c r="N678" s="29"/>
      <c r="O678" s="3"/>
      <c r="P678" s="29"/>
      <c r="Q678" s="29"/>
      <c r="R678" s="29"/>
    </row>
    <row r="679" spans="1:18" ht="12.75" customHeight="1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184"/>
      <c r="L679" s="3"/>
      <c r="M679" s="3"/>
      <c r="N679" s="29"/>
      <c r="O679" s="3"/>
      <c r="P679" s="29"/>
      <c r="Q679" s="29"/>
      <c r="R679" s="29"/>
    </row>
    <row r="680" spans="1:18" ht="12.75" customHeight="1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184"/>
      <c r="L680" s="3"/>
      <c r="M680" s="3"/>
      <c r="N680" s="29"/>
      <c r="O680" s="3"/>
      <c r="P680" s="29"/>
      <c r="Q680" s="29"/>
      <c r="R680" s="29"/>
    </row>
    <row r="681" spans="1:18" ht="12.75" customHeight="1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184"/>
      <c r="L681" s="3"/>
      <c r="M681" s="3"/>
      <c r="N681" s="29"/>
      <c r="O681" s="3"/>
      <c r="P681" s="29"/>
      <c r="Q681" s="29"/>
      <c r="R681" s="29"/>
    </row>
    <row r="682" spans="1:18" ht="12.75" customHeight="1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184"/>
      <c r="L682" s="3"/>
      <c r="M682" s="3"/>
      <c r="N682" s="29"/>
      <c r="O682" s="3"/>
      <c r="P682" s="29"/>
      <c r="Q682" s="29"/>
      <c r="R682" s="29"/>
    </row>
    <row r="683" spans="1:18" ht="12.75" customHeight="1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184"/>
      <c r="L683" s="3"/>
      <c r="M683" s="3"/>
      <c r="N683" s="29"/>
      <c r="O683" s="3"/>
      <c r="P683" s="29"/>
      <c r="Q683" s="29"/>
      <c r="R683" s="29"/>
    </row>
    <row r="684" spans="1:18" ht="12.75" customHeight="1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184"/>
      <c r="L684" s="3"/>
      <c r="M684" s="3"/>
      <c r="N684" s="29"/>
      <c r="O684" s="3"/>
      <c r="P684" s="29"/>
      <c r="Q684" s="29"/>
      <c r="R684" s="29"/>
    </row>
    <row r="685" spans="1:18" ht="12.75" customHeight="1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184"/>
      <c r="L685" s="3"/>
      <c r="M685" s="3"/>
      <c r="N685" s="29"/>
      <c r="O685" s="3"/>
      <c r="P685" s="29"/>
      <c r="Q685" s="29"/>
      <c r="R685" s="29"/>
    </row>
    <row r="686" spans="1:18" ht="12.75" customHeight="1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184"/>
      <c r="L686" s="3"/>
      <c r="M686" s="3"/>
      <c r="N686" s="29"/>
      <c r="O686" s="3"/>
      <c r="P686" s="29"/>
      <c r="Q686" s="29"/>
      <c r="R686" s="29"/>
    </row>
    <row r="687" spans="1:18" ht="12.75" customHeight="1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184"/>
      <c r="L687" s="3"/>
      <c r="M687" s="3"/>
      <c r="N687" s="29"/>
      <c r="O687" s="3"/>
      <c r="P687" s="29"/>
      <c r="Q687" s="29"/>
      <c r="R687" s="29"/>
    </row>
    <row r="688" spans="1:18" ht="12.75" customHeight="1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184"/>
      <c r="L688" s="3"/>
      <c r="M688" s="3"/>
      <c r="N688" s="29"/>
      <c r="O688" s="3"/>
      <c r="P688" s="29"/>
      <c r="Q688" s="29"/>
      <c r="R688" s="29"/>
    </row>
    <row r="689" spans="1:18" ht="12.75" customHeight="1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184"/>
      <c r="L689" s="3"/>
      <c r="M689" s="3"/>
      <c r="N689" s="29"/>
      <c r="O689" s="3"/>
      <c r="P689" s="29"/>
      <c r="Q689" s="29"/>
      <c r="R689" s="29"/>
    </row>
    <row r="690" spans="1:18" ht="12.75" customHeight="1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184"/>
      <c r="L690" s="3"/>
      <c r="M690" s="3"/>
      <c r="N690" s="29"/>
      <c r="O690" s="3"/>
      <c r="P690" s="29"/>
      <c r="Q690" s="29"/>
      <c r="R690" s="29"/>
    </row>
    <row r="691" spans="1:18" ht="12.75" customHeight="1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184"/>
      <c r="L691" s="3"/>
      <c r="M691" s="3"/>
      <c r="N691" s="29"/>
      <c r="O691" s="3"/>
      <c r="P691" s="29"/>
      <c r="Q691" s="29"/>
      <c r="R691" s="29"/>
    </row>
    <row r="692" spans="1:18" ht="12.75" customHeight="1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184"/>
      <c r="L692" s="3"/>
      <c r="M692" s="3"/>
      <c r="N692" s="29"/>
      <c r="O692" s="3"/>
      <c r="P692" s="29"/>
      <c r="Q692" s="29"/>
      <c r="R692" s="29"/>
    </row>
    <row r="693" spans="1:18" ht="12.75" customHeight="1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184"/>
      <c r="L693" s="3"/>
      <c r="M693" s="3"/>
      <c r="N693" s="29"/>
      <c r="O693" s="3"/>
      <c r="P693" s="29"/>
      <c r="Q693" s="29"/>
      <c r="R693" s="29"/>
    </row>
    <row r="694" spans="1:18" ht="12.75" customHeight="1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184"/>
      <c r="L694" s="3"/>
      <c r="M694" s="3"/>
      <c r="N694" s="29"/>
      <c r="O694" s="3"/>
      <c r="P694" s="29"/>
      <c r="Q694" s="29"/>
      <c r="R694" s="29"/>
    </row>
    <row r="695" spans="1:18" ht="12.75" customHeight="1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184"/>
      <c r="L695" s="3"/>
      <c r="M695" s="3"/>
      <c r="N695" s="29"/>
      <c r="O695" s="3"/>
      <c r="P695" s="29"/>
      <c r="Q695" s="29"/>
      <c r="R695" s="29"/>
    </row>
    <row r="696" spans="1:18" ht="12.75" customHeight="1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184"/>
      <c r="L696" s="3"/>
      <c r="M696" s="3"/>
      <c r="N696" s="29"/>
      <c r="O696" s="3"/>
      <c r="P696" s="29"/>
      <c r="Q696" s="29"/>
      <c r="R696" s="29"/>
    </row>
    <row r="697" spans="1:18" ht="12.75" customHeight="1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184"/>
      <c r="L697" s="3"/>
      <c r="M697" s="3"/>
      <c r="N697" s="29"/>
      <c r="O697" s="3"/>
      <c r="P697" s="29"/>
      <c r="Q697" s="29"/>
      <c r="R697" s="29"/>
    </row>
    <row r="698" spans="1:18" ht="12.75" customHeight="1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184"/>
      <c r="L698" s="3"/>
      <c r="M698" s="3"/>
      <c r="N698" s="29"/>
      <c r="O698" s="3"/>
      <c r="P698" s="29"/>
      <c r="Q698" s="29"/>
      <c r="R698" s="29"/>
    </row>
    <row r="699" spans="1:18" ht="12.75" customHeight="1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184"/>
      <c r="L699" s="3"/>
      <c r="M699" s="3"/>
      <c r="N699" s="29"/>
      <c r="O699" s="3"/>
      <c r="P699" s="29"/>
      <c r="Q699" s="29"/>
      <c r="R699" s="29"/>
    </row>
    <row r="700" spans="1:18" ht="12.75" customHeight="1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184"/>
      <c r="L700" s="3"/>
      <c r="M700" s="3"/>
      <c r="N700" s="29"/>
      <c r="O700" s="3"/>
      <c r="P700" s="29"/>
      <c r="Q700" s="29"/>
      <c r="R700" s="29"/>
    </row>
    <row r="701" spans="1:18" ht="12.75" customHeight="1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184"/>
      <c r="L701" s="3"/>
      <c r="M701" s="3"/>
      <c r="N701" s="29"/>
      <c r="O701" s="3"/>
      <c r="P701" s="29"/>
      <c r="Q701" s="29"/>
      <c r="R701" s="29"/>
    </row>
    <row r="702" spans="1:18" ht="12.75" customHeight="1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184"/>
      <c r="L702" s="3"/>
      <c r="M702" s="3"/>
      <c r="N702" s="29"/>
      <c r="O702" s="3"/>
      <c r="P702" s="29"/>
      <c r="Q702" s="29"/>
      <c r="R702" s="29"/>
    </row>
    <row r="703" spans="1:18" ht="12.75" customHeight="1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184"/>
      <c r="L703" s="3"/>
      <c r="M703" s="3"/>
      <c r="N703" s="29"/>
      <c r="O703" s="3"/>
      <c r="P703" s="29"/>
      <c r="Q703" s="29"/>
      <c r="R703" s="29"/>
    </row>
    <row r="704" spans="1:18" ht="12.75" customHeight="1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184"/>
      <c r="L704" s="3"/>
      <c r="M704" s="3"/>
      <c r="N704" s="29"/>
      <c r="O704" s="3"/>
      <c r="P704" s="29"/>
      <c r="Q704" s="29"/>
      <c r="R704" s="29"/>
    </row>
    <row r="705" spans="1:18" ht="12.75" customHeight="1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184"/>
      <c r="L705" s="3"/>
      <c r="M705" s="3"/>
      <c r="N705" s="29"/>
      <c r="O705" s="3"/>
      <c r="P705" s="29"/>
      <c r="Q705" s="29"/>
      <c r="R705" s="29"/>
    </row>
    <row r="706" spans="1:18" ht="12.75" customHeight="1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184"/>
      <c r="L706" s="3"/>
      <c r="M706" s="3"/>
      <c r="N706" s="29"/>
      <c r="O706" s="3"/>
      <c r="P706" s="29"/>
      <c r="Q706" s="29"/>
      <c r="R706" s="29"/>
    </row>
    <row r="707" spans="1:18" ht="12.75" customHeight="1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184"/>
      <c r="L707" s="3"/>
      <c r="M707" s="3"/>
      <c r="N707" s="29"/>
      <c r="O707" s="3"/>
      <c r="P707" s="29"/>
      <c r="Q707" s="29"/>
      <c r="R707" s="29"/>
    </row>
    <row r="708" spans="1:18" ht="12.75" customHeight="1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184"/>
      <c r="L708" s="3"/>
      <c r="M708" s="3"/>
      <c r="N708" s="29"/>
      <c r="O708" s="3"/>
      <c r="P708" s="29"/>
      <c r="Q708" s="29"/>
      <c r="R708" s="29"/>
    </row>
    <row r="709" spans="1:18" ht="12.75" customHeight="1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184"/>
      <c r="L709" s="3"/>
      <c r="M709" s="3"/>
      <c r="N709" s="29"/>
      <c r="O709" s="3"/>
      <c r="P709" s="29"/>
      <c r="Q709" s="29"/>
      <c r="R709" s="29"/>
    </row>
    <row r="710" spans="1:18" ht="12.75" customHeight="1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184"/>
      <c r="L710" s="3"/>
      <c r="M710" s="3"/>
      <c r="N710" s="29"/>
      <c r="O710" s="3"/>
      <c r="P710" s="29"/>
      <c r="Q710" s="29"/>
      <c r="R710" s="29"/>
    </row>
    <row r="711" spans="1:18" ht="12.75" customHeight="1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184"/>
      <c r="L711" s="3"/>
      <c r="M711" s="3"/>
      <c r="N711" s="29"/>
      <c r="O711" s="3"/>
      <c r="P711" s="29"/>
      <c r="Q711" s="29"/>
      <c r="R711" s="29"/>
    </row>
    <row r="712" spans="1:18" ht="12.75" customHeight="1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184"/>
      <c r="L712" s="3"/>
      <c r="M712" s="3"/>
      <c r="N712" s="29"/>
      <c r="O712" s="3"/>
      <c r="P712" s="29"/>
      <c r="Q712" s="29"/>
      <c r="R712" s="29"/>
    </row>
    <row r="713" spans="1:18" ht="12.75" customHeight="1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184"/>
      <c r="L713" s="3"/>
      <c r="M713" s="3"/>
      <c r="N713" s="29"/>
      <c r="O713" s="3"/>
      <c r="P713" s="29"/>
      <c r="Q713" s="29"/>
      <c r="R713" s="29"/>
    </row>
    <row r="714" spans="1:18" ht="12.75" customHeight="1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184"/>
      <c r="L714" s="3"/>
      <c r="M714" s="3"/>
      <c r="N714" s="29"/>
      <c r="O714" s="3"/>
      <c r="P714" s="29"/>
      <c r="Q714" s="29"/>
      <c r="R714" s="29"/>
    </row>
    <row r="715" spans="1:18" ht="12.75" customHeight="1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184"/>
      <c r="L715" s="3"/>
      <c r="M715" s="3"/>
      <c r="N715" s="29"/>
      <c r="O715" s="3"/>
      <c r="P715" s="29"/>
      <c r="Q715" s="29"/>
      <c r="R715" s="29"/>
    </row>
    <row r="716" spans="1:18" ht="12.75" customHeight="1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184"/>
      <c r="L716" s="3"/>
      <c r="M716" s="3"/>
      <c r="N716" s="29"/>
      <c r="O716" s="3"/>
      <c r="P716" s="29"/>
      <c r="Q716" s="29"/>
      <c r="R716" s="29"/>
    </row>
    <row r="717" spans="1:18" ht="12.75" customHeight="1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184"/>
      <c r="L717" s="3"/>
      <c r="M717" s="3"/>
      <c r="N717" s="29"/>
      <c r="O717" s="3"/>
      <c r="P717" s="29"/>
      <c r="Q717" s="29"/>
      <c r="R717" s="29"/>
    </row>
    <row r="718" spans="1:18" ht="12.75" customHeight="1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184"/>
      <c r="L718" s="3"/>
      <c r="M718" s="3"/>
      <c r="N718" s="29"/>
      <c r="O718" s="3"/>
      <c r="P718" s="29"/>
      <c r="Q718" s="29"/>
      <c r="R718" s="29"/>
    </row>
    <row r="719" spans="1:18" ht="12.75" customHeight="1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184"/>
      <c r="L719" s="3"/>
      <c r="M719" s="3"/>
      <c r="N719" s="29"/>
      <c r="O719" s="3"/>
      <c r="P719" s="29"/>
      <c r="Q719" s="29"/>
      <c r="R719" s="29"/>
    </row>
    <row r="720" spans="1:18" ht="12.75" customHeight="1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184"/>
      <c r="L720" s="3"/>
      <c r="M720" s="3"/>
      <c r="N720" s="29"/>
      <c r="O720" s="3"/>
      <c r="P720" s="29"/>
      <c r="Q720" s="29"/>
      <c r="R720" s="29"/>
    </row>
    <row r="721" spans="1:18" ht="12.75" customHeight="1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184"/>
      <c r="L721" s="3"/>
      <c r="M721" s="3"/>
      <c r="N721" s="29"/>
      <c r="O721" s="3"/>
      <c r="P721" s="29"/>
      <c r="Q721" s="29"/>
      <c r="R721" s="29"/>
    </row>
    <row r="722" spans="1:18" ht="12.75" customHeight="1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184"/>
      <c r="L722" s="3"/>
      <c r="M722" s="3"/>
      <c r="N722" s="29"/>
      <c r="O722" s="3"/>
      <c r="P722" s="29"/>
      <c r="Q722" s="29"/>
      <c r="R722" s="29"/>
    </row>
    <row r="723" spans="1:18" ht="12.75" customHeight="1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184"/>
      <c r="L723" s="3"/>
      <c r="M723" s="3"/>
      <c r="N723" s="29"/>
      <c r="O723" s="3"/>
      <c r="P723" s="29"/>
      <c r="Q723" s="29"/>
      <c r="R723" s="29"/>
    </row>
    <row r="724" spans="1:18" ht="12.75" customHeight="1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184"/>
      <c r="L724" s="3"/>
      <c r="M724" s="3"/>
      <c r="N724" s="29"/>
      <c r="O724" s="3"/>
      <c r="P724" s="29"/>
      <c r="Q724" s="29"/>
      <c r="R724" s="29"/>
    </row>
    <row r="725" spans="1:18" ht="12.75" customHeight="1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184"/>
      <c r="L725" s="3"/>
      <c r="M725" s="3"/>
      <c r="N725" s="29"/>
      <c r="O725" s="3"/>
      <c r="P725" s="29"/>
      <c r="Q725" s="29"/>
      <c r="R725" s="29"/>
    </row>
    <row r="726" spans="1:18" ht="12.75" customHeight="1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184"/>
      <c r="L726" s="3"/>
      <c r="M726" s="3"/>
      <c r="N726" s="29"/>
      <c r="O726" s="3"/>
      <c r="P726" s="29"/>
      <c r="Q726" s="29"/>
      <c r="R726" s="29"/>
    </row>
    <row r="727" spans="1:18" ht="12.75" customHeight="1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184"/>
      <c r="L727" s="3"/>
      <c r="M727" s="3"/>
      <c r="N727" s="29"/>
      <c r="O727" s="3"/>
      <c r="P727" s="29"/>
      <c r="Q727" s="29"/>
      <c r="R727" s="29"/>
    </row>
    <row r="728" spans="1:18" ht="12.75" customHeight="1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184"/>
      <c r="L728" s="3"/>
      <c r="M728" s="3"/>
      <c r="N728" s="29"/>
      <c r="O728" s="3"/>
      <c r="P728" s="29"/>
      <c r="Q728" s="29"/>
      <c r="R728" s="29"/>
    </row>
    <row r="729" spans="1:18" ht="12.75" customHeight="1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184"/>
      <c r="L729" s="3"/>
      <c r="M729" s="3"/>
      <c r="N729" s="29"/>
      <c r="O729" s="3"/>
      <c r="P729" s="29"/>
      <c r="Q729" s="29"/>
      <c r="R729" s="29"/>
    </row>
    <row r="730" spans="1:18" ht="12.75" customHeight="1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184"/>
      <c r="L730" s="3"/>
      <c r="M730" s="3"/>
      <c r="N730" s="29"/>
      <c r="O730" s="3"/>
      <c r="P730" s="29"/>
      <c r="Q730" s="29"/>
      <c r="R730" s="29"/>
    </row>
    <row r="731" spans="1:18" ht="12.75" customHeight="1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184"/>
      <c r="L731" s="3"/>
      <c r="M731" s="3"/>
      <c r="N731" s="29"/>
      <c r="O731" s="3"/>
      <c r="P731" s="29"/>
      <c r="Q731" s="29"/>
      <c r="R731" s="29"/>
    </row>
    <row r="732" spans="1:18" ht="12.75" customHeight="1" x14ac:dyDescent="0.2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184"/>
      <c r="L732" s="3"/>
      <c r="M732" s="3"/>
      <c r="N732" s="29"/>
      <c r="O732" s="3"/>
      <c r="P732" s="29"/>
      <c r="Q732" s="29"/>
      <c r="R732" s="29"/>
    </row>
    <row r="733" spans="1:18" ht="12.75" customHeight="1" x14ac:dyDescent="0.2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184"/>
      <c r="L733" s="3"/>
      <c r="M733" s="3"/>
      <c r="N733" s="29"/>
      <c r="O733" s="3"/>
      <c r="P733" s="29"/>
      <c r="Q733" s="29"/>
      <c r="R733" s="29"/>
    </row>
    <row r="734" spans="1:18" ht="12.75" customHeight="1" x14ac:dyDescent="0.2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184"/>
      <c r="L734" s="3"/>
      <c r="M734" s="3"/>
      <c r="N734" s="29"/>
      <c r="O734" s="3"/>
      <c r="P734" s="29"/>
      <c r="Q734" s="29"/>
      <c r="R734" s="29"/>
    </row>
    <row r="735" spans="1:18" ht="12.75" customHeight="1" x14ac:dyDescent="0.2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184"/>
      <c r="L735" s="3"/>
      <c r="M735" s="3"/>
      <c r="N735" s="29"/>
      <c r="O735" s="3"/>
      <c r="P735" s="29"/>
      <c r="Q735" s="29"/>
      <c r="R735" s="29"/>
    </row>
    <row r="736" spans="1:18" ht="12.75" customHeight="1" x14ac:dyDescent="0.2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184"/>
      <c r="L736" s="3"/>
      <c r="M736" s="3"/>
      <c r="N736" s="29"/>
      <c r="O736" s="3"/>
      <c r="P736" s="29"/>
      <c r="Q736" s="29"/>
      <c r="R736" s="29"/>
    </row>
    <row r="737" spans="1:18" ht="12.75" customHeight="1" x14ac:dyDescent="0.2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184"/>
      <c r="L737" s="3"/>
      <c r="M737" s="3"/>
      <c r="N737" s="29"/>
      <c r="O737" s="3"/>
      <c r="P737" s="29"/>
      <c r="Q737" s="29"/>
      <c r="R737" s="29"/>
    </row>
    <row r="738" spans="1:18" ht="12.75" customHeight="1" x14ac:dyDescent="0.2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184"/>
      <c r="L738" s="3"/>
      <c r="M738" s="3"/>
      <c r="N738" s="29"/>
      <c r="O738" s="3"/>
      <c r="P738" s="29"/>
      <c r="Q738" s="29"/>
      <c r="R738" s="29"/>
    </row>
    <row r="739" spans="1:18" ht="12.75" customHeight="1" x14ac:dyDescent="0.2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184"/>
      <c r="L739" s="3"/>
      <c r="M739" s="3"/>
      <c r="N739" s="29"/>
      <c r="O739" s="3"/>
      <c r="P739" s="29"/>
      <c r="Q739" s="29"/>
      <c r="R739" s="29"/>
    </row>
    <row r="740" spans="1:18" ht="12.75" customHeight="1" x14ac:dyDescent="0.2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184"/>
      <c r="L740" s="3"/>
      <c r="M740" s="3"/>
      <c r="N740" s="29"/>
      <c r="O740" s="3"/>
      <c r="P740" s="29"/>
      <c r="Q740" s="29"/>
      <c r="R740" s="29"/>
    </row>
    <row r="741" spans="1:18" ht="12.75" customHeight="1" x14ac:dyDescent="0.2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184"/>
      <c r="L741" s="3"/>
      <c r="M741" s="3"/>
      <c r="N741" s="29"/>
      <c r="O741" s="3"/>
      <c r="P741" s="29"/>
      <c r="Q741" s="29"/>
      <c r="R741" s="29"/>
    </row>
    <row r="742" spans="1:18" ht="12.75" customHeight="1" x14ac:dyDescent="0.2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184"/>
      <c r="L742" s="3"/>
      <c r="M742" s="3"/>
      <c r="N742" s="29"/>
      <c r="O742" s="3"/>
      <c r="P742" s="29"/>
      <c r="Q742" s="29"/>
      <c r="R742" s="29"/>
    </row>
    <row r="743" spans="1:18" ht="12.75" customHeight="1" x14ac:dyDescent="0.2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184"/>
      <c r="L743" s="3"/>
      <c r="M743" s="3"/>
      <c r="N743" s="29"/>
      <c r="O743" s="3"/>
      <c r="P743" s="29"/>
      <c r="Q743" s="29"/>
      <c r="R743" s="29"/>
    </row>
    <row r="744" spans="1:18" ht="12.75" customHeight="1" x14ac:dyDescent="0.2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184"/>
      <c r="L744" s="3"/>
      <c r="M744" s="3"/>
      <c r="N744" s="29"/>
      <c r="O744" s="3"/>
      <c r="P744" s="29"/>
      <c r="Q744" s="29"/>
      <c r="R744" s="29"/>
    </row>
    <row r="745" spans="1:18" ht="12.75" customHeight="1" x14ac:dyDescent="0.2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184"/>
      <c r="L745" s="3"/>
      <c r="M745" s="3"/>
      <c r="N745" s="29"/>
      <c r="O745" s="3"/>
      <c r="P745" s="29"/>
      <c r="Q745" s="29"/>
      <c r="R745" s="29"/>
    </row>
    <row r="746" spans="1:18" ht="12.75" customHeight="1" x14ac:dyDescent="0.2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184"/>
      <c r="L746" s="3"/>
      <c r="M746" s="3"/>
      <c r="N746" s="29"/>
      <c r="O746" s="3"/>
      <c r="P746" s="29"/>
      <c r="Q746" s="29"/>
      <c r="R746" s="29"/>
    </row>
    <row r="747" spans="1:18" ht="12.75" customHeight="1" x14ac:dyDescent="0.2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184"/>
      <c r="L747" s="3"/>
      <c r="M747" s="3"/>
      <c r="N747" s="29"/>
      <c r="O747" s="3"/>
      <c r="P747" s="29"/>
      <c r="Q747" s="29"/>
      <c r="R747" s="29"/>
    </row>
    <row r="748" spans="1:18" ht="12.75" customHeight="1" x14ac:dyDescent="0.2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184"/>
      <c r="L748" s="3"/>
      <c r="M748" s="3"/>
      <c r="N748" s="29"/>
      <c r="O748" s="3"/>
      <c r="P748" s="29"/>
      <c r="Q748" s="29"/>
      <c r="R748" s="29"/>
    </row>
    <row r="749" spans="1:18" ht="12.75" customHeight="1" x14ac:dyDescent="0.2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184"/>
      <c r="L749" s="3"/>
      <c r="M749" s="3"/>
      <c r="N749" s="29"/>
      <c r="O749" s="3"/>
      <c r="P749" s="29"/>
      <c r="Q749" s="29"/>
      <c r="R749" s="29"/>
    </row>
    <row r="750" spans="1:18" ht="12.75" customHeight="1" x14ac:dyDescent="0.2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184"/>
      <c r="L750" s="3"/>
      <c r="M750" s="3"/>
      <c r="N750" s="29"/>
      <c r="O750" s="3"/>
      <c r="P750" s="29"/>
      <c r="Q750" s="29"/>
      <c r="R750" s="29"/>
    </row>
    <row r="751" spans="1:18" ht="12.75" customHeight="1" x14ac:dyDescent="0.2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184"/>
      <c r="L751" s="3"/>
      <c r="M751" s="3"/>
      <c r="N751" s="29"/>
      <c r="O751" s="3"/>
      <c r="P751" s="29"/>
      <c r="Q751" s="29"/>
      <c r="R751" s="29"/>
    </row>
    <row r="752" spans="1:18" ht="12.75" customHeight="1" x14ac:dyDescent="0.2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184"/>
      <c r="L752" s="3"/>
      <c r="M752" s="3"/>
      <c r="N752" s="29"/>
      <c r="O752" s="3"/>
      <c r="P752" s="29"/>
      <c r="Q752" s="29"/>
      <c r="R752" s="29"/>
    </row>
    <row r="753" spans="1:18" ht="12.75" customHeight="1" x14ac:dyDescent="0.2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184"/>
      <c r="L753" s="3"/>
      <c r="M753" s="3"/>
      <c r="N753" s="29"/>
      <c r="O753" s="3"/>
      <c r="P753" s="29"/>
      <c r="Q753" s="29"/>
      <c r="R753" s="29"/>
    </row>
    <row r="754" spans="1:18" ht="12.75" customHeight="1" x14ac:dyDescent="0.2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184"/>
      <c r="L754" s="3"/>
      <c r="M754" s="3"/>
      <c r="N754" s="29"/>
      <c r="O754" s="3"/>
      <c r="P754" s="29"/>
      <c r="Q754" s="29"/>
      <c r="R754" s="29"/>
    </row>
    <row r="755" spans="1:18" ht="12.75" customHeight="1" x14ac:dyDescent="0.2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184"/>
      <c r="L755" s="3"/>
      <c r="M755" s="3"/>
      <c r="N755" s="29"/>
      <c r="O755" s="3"/>
      <c r="P755" s="29"/>
      <c r="Q755" s="29"/>
      <c r="R755" s="29"/>
    </row>
    <row r="756" spans="1:18" ht="12.75" customHeight="1" x14ac:dyDescent="0.2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184"/>
      <c r="L756" s="3"/>
      <c r="M756" s="3"/>
      <c r="N756" s="29"/>
      <c r="O756" s="3"/>
      <c r="P756" s="29"/>
      <c r="Q756" s="29"/>
      <c r="R756" s="29"/>
    </row>
    <row r="757" spans="1:18" ht="12.75" customHeight="1" x14ac:dyDescent="0.2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184"/>
      <c r="L757" s="3"/>
      <c r="M757" s="3"/>
      <c r="N757" s="29"/>
      <c r="O757" s="3"/>
      <c r="P757" s="29"/>
      <c r="Q757" s="29"/>
      <c r="R757" s="29"/>
    </row>
    <row r="758" spans="1:18" ht="12.75" customHeight="1" x14ac:dyDescent="0.2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184"/>
      <c r="L758" s="3"/>
      <c r="M758" s="3"/>
      <c r="N758" s="29"/>
      <c r="O758" s="3"/>
      <c r="P758" s="29"/>
      <c r="Q758" s="29"/>
      <c r="R758" s="29"/>
    </row>
    <row r="759" spans="1:18" ht="12.75" customHeight="1" x14ac:dyDescent="0.2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184"/>
      <c r="L759" s="3"/>
      <c r="M759" s="3"/>
      <c r="N759" s="29"/>
      <c r="O759" s="3"/>
      <c r="P759" s="29"/>
      <c r="Q759" s="29"/>
      <c r="R759" s="29"/>
    </row>
    <row r="760" spans="1:18" ht="12.75" customHeight="1" x14ac:dyDescent="0.2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184"/>
      <c r="L760" s="3"/>
      <c r="M760" s="3"/>
      <c r="N760" s="29"/>
      <c r="O760" s="3"/>
      <c r="P760" s="29"/>
      <c r="Q760" s="29"/>
      <c r="R760" s="29"/>
    </row>
    <row r="761" spans="1:18" ht="12.75" customHeight="1" x14ac:dyDescent="0.2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184"/>
      <c r="L761" s="3"/>
      <c r="M761" s="3"/>
      <c r="N761" s="29"/>
      <c r="O761" s="3"/>
      <c r="P761" s="29"/>
      <c r="Q761" s="29"/>
      <c r="R761" s="29"/>
    </row>
    <row r="762" spans="1:18" ht="12.75" customHeight="1" x14ac:dyDescent="0.2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184"/>
      <c r="L762" s="3"/>
      <c r="M762" s="3"/>
      <c r="N762" s="29"/>
      <c r="O762" s="3"/>
      <c r="P762" s="29"/>
      <c r="Q762" s="29"/>
      <c r="R762" s="29"/>
    </row>
    <row r="763" spans="1:18" ht="12.75" customHeight="1" x14ac:dyDescent="0.2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184"/>
      <c r="L763" s="3"/>
      <c r="M763" s="3"/>
      <c r="N763" s="29"/>
      <c r="O763" s="3"/>
      <c r="P763" s="29"/>
      <c r="Q763" s="29"/>
      <c r="R763" s="29"/>
    </row>
    <row r="764" spans="1:18" ht="12.75" customHeight="1" x14ac:dyDescent="0.2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184"/>
      <c r="L764" s="3"/>
      <c r="M764" s="3"/>
      <c r="N764" s="29"/>
      <c r="O764" s="3"/>
      <c r="P764" s="29"/>
      <c r="Q764" s="29"/>
      <c r="R764" s="29"/>
    </row>
    <row r="765" spans="1:18" ht="12.75" customHeight="1" x14ac:dyDescent="0.2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184"/>
      <c r="L765" s="3"/>
      <c r="M765" s="3"/>
      <c r="N765" s="29"/>
      <c r="O765" s="3"/>
      <c r="P765" s="29"/>
      <c r="Q765" s="29"/>
      <c r="R765" s="29"/>
    </row>
    <row r="766" spans="1:18" ht="12.75" customHeight="1" x14ac:dyDescent="0.2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184"/>
      <c r="L766" s="3"/>
      <c r="M766" s="3"/>
      <c r="N766" s="29"/>
      <c r="O766" s="3"/>
      <c r="P766" s="29"/>
      <c r="Q766" s="29"/>
      <c r="R766" s="29"/>
    </row>
    <row r="767" spans="1:18" ht="12.75" customHeight="1" x14ac:dyDescent="0.2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184"/>
      <c r="L767" s="3"/>
      <c r="M767" s="3"/>
      <c r="N767" s="29"/>
      <c r="O767" s="3"/>
      <c r="P767" s="29"/>
      <c r="Q767" s="29"/>
      <c r="R767" s="29"/>
    </row>
    <row r="768" spans="1:18" ht="12.75" customHeight="1" x14ac:dyDescent="0.2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184"/>
      <c r="L768" s="3"/>
      <c r="M768" s="3"/>
      <c r="N768" s="29"/>
      <c r="O768" s="3"/>
      <c r="P768" s="29"/>
      <c r="Q768" s="29"/>
      <c r="R768" s="29"/>
    </row>
    <row r="769" spans="1:18" ht="12.75" customHeight="1" x14ac:dyDescent="0.2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184"/>
      <c r="L769" s="3"/>
      <c r="M769" s="3"/>
      <c r="N769" s="29"/>
      <c r="O769" s="3"/>
      <c r="P769" s="29"/>
      <c r="Q769" s="29"/>
      <c r="R769" s="29"/>
    </row>
    <row r="770" spans="1:18" ht="12.75" customHeight="1" x14ac:dyDescent="0.2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184"/>
      <c r="L770" s="3"/>
      <c r="M770" s="3"/>
      <c r="N770" s="29"/>
      <c r="O770" s="3"/>
      <c r="P770" s="29"/>
      <c r="Q770" s="29"/>
      <c r="R770" s="29"/>
    </row>
    <row r="771" spans="1:18" ht="12.75" customHeight="1" x14ac:dyDescent="0.2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184"/>
      <c r="L771" s="3"/>
      <c r="M771" s="3"/>
      <c r="N771" s="29"/>
      <c r="O771" s="3"/>
      <c r="P771" s="29"/>
      <c r="Q771" s="29"/>
      <c r="R771" s="29"/>
    </row>
    <row r="772" spans="1:18" ht="12.75" customHeight="1" x14ac:dyDescent="0.2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184"/>
      <c r="L772" s="3"/>
      <c r="M772" s="3"/>
      <c r="N772" s="29"/>
      <c r="O772" s="3"/>
      <c r="P772" s="29"/>
      <c r="Q772" s="29"/>
      <c r="R772" s="29"/>
    </row>
    <row r="773" spans="1:18" ht="12.75" customHeight="1" x14ac:dyDescent="0.2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184"/>
      <c r="L773" s="3"/>
      <c r="M773" s="3"/>
      <c r="N773" s="29"/>
      <c r="O773" s="3"/>
      <c r="P773" s="29"/>
      <c r="Q773" s="29"/>
      <c r="R773" s="29"/>
    </row>
    <row r="774" spans="1:18" ht="12.75" customHeight="1" x14ac:dyDescent="0.2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184"/>
      <c r="L774" s="3"/>
      <c r="M774" s="3"/>
      <c r="N774" s="29"/>
      <c r="O774" s="3"/>
      <c r="P774" s="29"/>
      <c r="Q774" s="29"/>
      <c r="R774" s="29"/>
    </row>
    <row r="775" spans="1:18" ht="12.75" customHeight="1" x14ac:dyDescent="0.2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184"/>
      <c r="L775" s="3"/>
      <c r="M775" s="3"/>
      <c r="N775" s="29"/>
      <c r="O775" s="3"/>
      <c r="P775" s="29"/>
      <c r="Q775" s="29"/>
      <c r="R775" s="29"/>
    </row>
    <row r="776" spans="1:18" ht="12.75" customHeight="1" x14ac:dyDescent="0.2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184"/>
      <c r="L776" s="3"/>
      <c r="M776" s="3"/>
      <c r="N776" s="29"/>
      <c r="O776" s="3"/>
      <c r="P776" s="29"/>
      <c r="Q776" s="29"/>
      <c r="R776" s="29"/>
    </row>
    <row r="777" spans="1:18" ht="12.75" customHeight="1" x14ac:dyDescent="0.2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184"/>
      <c r="L777" s="3"/>
      <c r="M777" s="3"/>
      <c r="N777" s="29"/>
      <c r="O777" s="3"/>
      <c r="P777" s="29"/>
      <c r="Q777" s="29"/>
      <c r="R777" s="29"/>
    </row>
    <row r="778" spans="1:18" ht="12.75" customHeight="1" x14ac:dyDescent="0.2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184"/>
      <c r="L778" s="3"/>
      <c r="M778" s="3"/>
      <c r="N778" s="29"/>
      <c r="O778" s="3"/>
      <c r="P778" s="29"/>
      <c r="Q778" s="29"/>
      <c r="R778" s="29"/>
    </row>
    <row r="779" spans="1:18" ht="12.75" customHeight="1" x14ac:dyDescent="0.2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184"/>
      <c r="L779" s="3"/>
      <c r="M779" s="3"/>
      <c r="N779" s="29"/>
      <c r="O779" s="3"/>
      <c r="P779" s="29"/>
      <c r="Q779" s="29"/>
      <c r="R779" s="29"/>
    </row>
    <row r="780" spans="1:18" ht="12.75" customHeight="1" x14ac:dyDescent="0.2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184"/>
      <c r="L780" s="3"/>
      <c r="M780" s="3"/>
      <c r="N780" s="29"/>
      <c r="O780" s="3"/>
      <c r="P780" s="29"/>
      <c r="Q780" s="29"/>
      <c r="R780" s="29"/>
    </row>
    <row r="781" spans="1:18" ht="12.75" customHeight="1" x14ac:dyDescent="0.2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184"/>
      <c r="L781" s="3"/>
      <c r="M781" s="3"/>
      <c r="N781" s="29"/>
      <c r="O781" s="3"/>
      <c r="P781" s="29"/>
      <c r="Q781" s="29"/>
      <c r="R781" s="29"/>
    </row>
    <row r="782" spans="1:18" ht="12.75" customHeight="1" x14ac:dyDescent="0.2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184"/>
      <c r="L782" s="3"/>
      <c r="M782" s="3"/>
      <c r="N782" s="29"/>
      <c r="O782" s="3"/>
      <c r="P782" s="29"/>
      <c r="Q782" s="29"/>
      <c r="R782" s="29"/>
    </row>
    <row r="783" spans="1:18" ht="12.75" customHeight="1" x14ac:dyDescent="0.2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184"/>
      <c r="L783" s="3"/>
      <c r="M783" s="3"/>
      <c r="N783" s="29"/>
      <c r="O783" s="3"/>
      <c r="P783" s="29"/>
      <c r="Q783" s="29"/>
      <c r="R783" s="29"/>
    </row>
    <row r="784" spans="1:18" ht="12.75" customHeight="1" x14ac:dyDescent="0.2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184"/>
      <c r="L784" s="3"/>
      <c r="M784" s="3"/>
      <c r="N784" s="29"/>
      <c r="O784" s="3"/>
      <c r="P784" s="29"/>
      <c r="Q784" s="29"/>
      <c r="R784" s="29"/>
    </row>
    <row r="785" spans="1:18" ht="12.75" customHeight="1" x14ac:dyDescent="0.2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184"/>
      <c r="L785" s="3"/>
      <c r="M785" s="3"/>
      <c r="N785" s="29"/>
      <c r="O785" s="3"/>
      <c r="P785" s="29"/>
      <c r="Q785" s="29"/>
      <c r="R785" s="29"/>
    </row>
    <row r="786" spans="1:18" ht="12.75" customHeight="1" x14ac:dyDescent="0.2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184"/>
      <c r="L786" s="3"/>
      <c r="M786" s="3"/>
      <c r="N786" s="29"/>
      <c r="O786" s="3"/>
      <c r="P786" s="29"/>
      <c r="Q786" s="29"/>
      <c r="R786" s="29"/>
    </row>
    <row r="787" spans="1:18" ht="12.75" customHeight="1" x14ac:dyDescent="0.2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184"/>
      <c r="L787" s="3"/>
      <c r="M787" s="3"/>
      <c r="N787" s="29"/>
      <c r="O787" s="3"/>
      <c r="P787" s="29"/>
      <c r="Q787" s="29"/>
      <c r="R787" s="29"/>
    </row>
    <row r="788" spans="1:18" ht="12.75" customHeight="1" x14ac:dyDescent="0.2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184"/>
      <c r="L788" s="3"/>
      <c r="M788" s="3"/>
      <c r="N788" s="29"/>
      <c r="O788" s="3"/>
      <c r="P788" s="29"/>
      <c r="Q788" s="29"/>
      <c r="R788" s="29"/>
    </row>
    <row r="789" spans="1:18" ht="12.75" customHeight="1" x14ac:dyDescent="0.2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184"/>
      <c r="L789" s="3"/>
      <c r="M789" s="3"/>
      <c r="N789" s="29"/>
      <c r="O789" s="3"/>
      <c r="P789" s="29"/>
      <c r="Q789" s="29"/>
      <c r="R789" s="29"/>
    </row>
    <row r="790" spans="1:18" ht="12.75" customHeight="1" x14ac:dyDescent="0.2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184"/>
      <c r="L790" s="3"/>
      <c r="M790" s="3"/>
      <c r="N790" s="29"/>
      <c r="O790" s="3"/>
      <c r="P790" s="29"/>
      <c r="Q790" s="29"/>
      <c r="R790" s="29"/>
    </row>
    <row r="791" spans="1:18" ht="12.75" customHeight="1" x14ac:dyDescent="0.2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184"/>
      <c r="L791" s="3"/>
      <c r="M791" s="3"/>
      <c r="N791" s="29"/>
      <c r="O791" s="3"/>
      <c r="P791" s="29"/>
      <c r="Q791" s="29"/>
      <c r="R791" s="29"/>
    </row>
    <row r="792" spans="1:18" ht="12.75" customHeight="1" x14ac:dyDescent="0.2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184"/>
      <c r="L792" s="3"/>
      <c r="M792" s="3"/>
      <c r="N792" s="29"/>
      <c r="O792" s="3"/>
      <c r="P792" s="29"/>
      <c r="Q792" s="29"/>
      <c r="R792" s="29"/>
    </row>
    <row r="793" spans="1:18" ht="12.75" customHeight="1" x14ac:dyDescent="0.2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184"/>
      <c r="L793" s="3"/>
      <c r="M793" s="3"/>
      <c r="N793" s="29"/>
      <c r="O793" s="3"/>
      <c r="P793" s="29"/>
      <c r="Q793" s="29"/>
      <c r="R793" s="29"/>
    </row>
    <row r="794" spans="1:18" ht="12.75" customHeight="1" x14ac:dyDescent="0.2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184"/>
      <c r="L794" s="3"/>
      <c r="M794" s="3"/>
      <c r="N794" s="29"/>
      <c r="O794" s="3"/>
      <c r="P794" s="29"/>
      <c r="Q794" s="29"/>
      <c r="R794" s="29"/>
    </row>
    <row r="795" spans="1:18" ht="12.75" customHeight="1" x14ac:dyDescent="0.2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184"/>
      <c r="L795" s="3"/>
      <c r="M795" s="3"/>
      <c r="N795" s="29"/>
      <c r="O795" s="3"/>
      <c r="P795" s="29"/>
      <c r="Q795" s="29"/>
      <c r="R795" s="29"/>
    </row>
    <row r="796" spans="1:18" ht="12.75" customHeight="1" x14ac:dyDescent="0.2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184"/>
      <c r="L796" s="3"/>
      <c r="M796" s="3"/>
      <c r="N796" s="29"/>
      <c r="O796" s="3"/>
      <c r="P796" s="29"/>
      <c r="Q796" s="29"/>
      <c r="R796" s="29"/>
    </row>
    <row r="797" spans="1:18" ht="12.75" customHeight="1" x14ac:dyDescent="0.2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184"/>
      <c r="L797" s="3"/>
      <c r="M797" s="3"/>
      <c r="N797" s="29"/>
      <c r="O797" s="3"/>
      <c r="P797" s="29"/>
      <c r="Q797" s="29"/>
      <c r="R797" s="29"/>
    </row>
    <row r="798" spans="1:18" ht="12.75" customHeight="1" x14ac:dyDescent="0.2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184"/>
      <c r="L798" s="3"/>
      <c r="M798" s="3"/>
      <c r="N798" s="29"/>
      <c r="O798" s="3"/>
      <c r="P798" s="29"/>
      <c r="Q798" s="29"/>
      <c r="R798" s="29"/>
    </row>
    <row r="799" spans="1:18" ht="12.75" customHeight="1" x14ac:dyDescent="0.2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184"/>
      <c r="L799" s="3"/>
      <c r="M799" s="3"/>
      <c r="N799" s="29"/>
      <c r="O799" s="3"/>
      <c r="P799" s="29"/>
      <c r="Q799" s="29"/>
      <c r="R799" s="29"/>
    </row>
    <row r="800" spans="1:18" ht="12.75" customHeight="1" x14ac:dyDescent="0.2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184"/>
      <c r="L800" s="3"/>
      <c r="M800" s="3"/>
      <c r="N800" s="29"/>
      <c r="O800" s="3"/>
      <c r="P800" s="29"/>
      <c r="Q800" s="29"/>
      <c r="R800" s="29"/>
    </row>
    <row r="801" spans="1:18" ht="12.75" customHeight="1" x14ac:dyDescent="0.2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184"/>
      <c r="L801" s="3"/>
      <c r="M801" s="3"/>
      <c r="N801" s="29"/>
      <c r="O801" s="3"/>
      <c r="P801" s="29"/>
      <c r="Q801" s="29"/>
      <c r="R801" s="29"/>
    </row>
    <row r="802" spans="1:18" ht="12.75" customHeight="1" x14ac:dyDescent="0.2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184"/>
      <c r="L802" s="3"/>
      <c r="M802" s="3"/>
      <c r="N802" s="29"/>
      <c r="O802" s="3"/>
      <c r="P802" s="29"/>
      <c r="Q802" s="29"/>
      <c r="R802" s="29"/>
    </row>
    <row r="803" spans="1:18" ht="12.75" customHeight="1" x14ac:dyDescent="0.2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184"/>
      <c r="L803" s="3"/>
      <c r="M803" s="3"/>
      <c r="N803" s="29"/>
      <c r="O803" s="3"/>
      <c r="P803" s="29"/>
      <c r="Q803" s="29"/>
      <c r="R803" s="29"/>
    </row>
    <row r="804" spans="1:18" ht="12.75" customHeight="1" x14ac:dyDescent="0.2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184"/>
      <c r="L804" s="3"/>
      <c r="M804" s="3"/>
      <c r="N804" s="29"/>
      <c r="O804" s="3"/>
      <c r="P804" s="29"/>
      <c r="Q804" s="29"/>
      <c r="R804" s="29"/>
    </row>
    <row r="805" spans="1:18" ht="12.75" customHeight="1" x14ac:dyDescent="0.2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184"/>
      <c r="L805" s="3"/>
      <c r="M805" s="3"/>
      <c r="N805" s="29"/>
      <c r="O805" s="3"/>
      <c r="P805" s="29"/>
      <c r="Q805" s="29"/>
      <c r="R805" s="29"/>
    </row>
    <row r="806" spans="1:18" ht="12.75" customHeight="1" x14ac:dyDescent="0.2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184"/>
      <c r="L806" s="3"/>
      <c r="M806" s="3"/>
      <c r="N806" s="29"/>
      <c r="O806" s="3"/>
      <c r="P806" s="29"/>
      <c r="Q806" s="29"/>
      <c r="R806" s="29"/>
    </row>
    <row r="807" spans="1:18" ht="12.75" customHeight="1" x14ac:dyDescent="0.2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184"/>
      <c r="L807" s="3"/>
      <c r="M807" s="3"/>
      <c r="N807" s="29"/>
      <c r="O807" s="3"/>
      <c r="P807" s="29"/>
      <c r="Q807" s="29"/>
      <c r="R807" s="29"/>
    </row>
    <row r="808" spans="1:18" ht="12.75" customHeight="1" x14ac:dyDescent="0.2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184"/>
      <c r="L808" s="3"/>
      <c r="M808" s="3"/>
      <c r="N808" s="29"/>
      <c r="O808" s="3"/>
      <c r="P808" s="29"/>
      <c r="Q808" s="29"/>
      <c r="R808" s="29"/>
    </row>
    <row r="809" spans="1:18" ht="12.75" customHeight="1" x14ac:dyDescent="0.2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184"/>
      <c r="L809" s="3"/>
      <c r="M809" s="3"/>
      <c r="N809" s="29"/>
      <c r="O809" s="3"/>
      <c r="P809" s="29"/>
      <c r="Q809" s="29"/>
      <c r="R809" s="29"/>
    </row>
    <row r="810" spans="1:18" ht="12.75" customHeight="1" x14ac:dyDescent="0.2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184"/>
      <c r="L810" s="3"/>
      <c r="M810" s="3"/>
      <c r="N810" s="29"/>
      <c r="O810" s="3"/>
      <c r="P810" s="29"/>
      <c r="Q810" s="29"/>
      <c r="R810" s="29"/>
    </row>
    <row r="811" spans="1:18" ht="12.75" customHeight="1" x14ac:dyDescent="0.2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184"/>
      <c r="L811" s="3"/>
      <c r="M811" s="3"/>
      <c r="N811" s="29"/>
      <c r="O811" s="3"/>
      <c r="P811" s="29"/>
      <c r="Q811" s="29"/>
      <c r="R811" s="29"/>
    </row>
    <row r="812" spans="1:18" ht="12.75" customHeight="1" x14ac:dyDescent="0.2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184"/>
      <c r="L812" s="3"/>
      <c r="M812" s="3"/>
      <c r="N812" s="29"/>
      <c r="O812" s="3"/>
      <c r="P812" s="29"/>
      <c r="Q812" s="29"/>
      <c r="R812" s="29"/>
    </row>
    <row r="813" spans="1:18" ht="12.75" customHeight="1" x14ac:dyDescent="0.2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184"/>
      <c r="L813" s="3"/>
      <c r="M813" s="3"/>
      <c r="N813" s="29"/>
      <c r="O813" s="3"/>
      <c r="P813" s="29"/>
      <c r="Q813" s="29"/>
      <c r="R813" s="29"/>
    </row>
    <row r="814" spans="1:18" ht="12.75" customHeight="1" x14ac:dyDescent="0.2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184"/>
      <c r="L814" s="3"/>
      <c r="M814" s="3"/>
      <c r="N814" s="29"/>
      <c r="O814" s="3"/>
      <c r="P814" s="29"/>
      <c r="Q814" s="29"/>
      <c r="R814" s="29"/>
    </row>
    <row r="815" spans="1:18" ht="12.75" customHeight="1" x14ac:dyDescent="0.2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184"/>
      <c r="L815" s="3"/>
      <c r="M815" s="3"/>
      <c r="N815" s="29"/>
      <c r="O815" s="3"/>
      <c r="P815" s="29"/>
      <c r="Q815" s="29"/>
      <c r="R815" s="29"/>
    </row>
    <row r="816" spans="1:18" ht="12.75" customHeight="1" x14ac:dyDescent="0.2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184"/>
      <c r="L816" s="3"/>
      <c r="M816" s="3"/>
      <c r="N816" s="29"/>
      <c r="O816" s="3"/>
      <c r="P816" s="29"/>
      <c r="Q816" s="29"/>
      <c r="R816" s="29"/>
    </row>
    <row r="817" spans="1:18" ht="12.75" customHeight="1" x14ac:dyDescent="0.2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184"/>
      <c r="L817" s="3"/>
      <c r="M817" s="3"/>
      <c r="N817" s="29"/>
      <c r="O817" s="3"/>
      <c r="P817" s="29"/>
      <c r="Q817" s="29"/>
      <c r="R817" s="29"/>
    </row>
    <row r="818" spans="1:18" ht="12.75" customHeight="1" x14ac:dyDescent="0.2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184"/>
      <c r="L818" s="3"/>
      <c r="M818" s="3"/>
      <c r="N818" s="29"/>
      <c r="O818" s="3"/>
      <c r="P818" s="29"/>
      <c r="Q818" s="29"/>
      <c r="R818" s="29"/>
    </row>
    <row r="819" spans="1:18" ht="12.75" customHeight="1" x14ac:dyDescent="0.2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184"/>
      <c r="L819" s="3"/>
      <c r="M819" s="3"/>
      <c r="N819" s="29"/>
      <c r="O819" s="3"/>
      <c r="P819" s="29"/>
      <c r="Q819" s="29"/>
      <c r="R819" s="29"/>
    </row>
    <row r="820" spans="1:18" ht="12.75" customHeight="1" x14ac:dyDescent="0.2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184"/>
      <c r="L820" s="3"/>
      <c r="M820" s="3"/>
      <c r="N820" s="29"/>
      <c r="O820" s="3"/>
      <c r="P820" s="29"/>
      <c r="Q820" s="29"/>
      <c r="R820" s="29"/>
    </row>
    <row r="821" spans="1:18" ht="12.75" customHeight="1" x14ac:dyDescent="0.2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184"/>
      <c r="L821" s="3"/>
      <c r="M821" s="3"/>
      <c r="N821" s="29"/>
      <c r="O821" s="3"/>
      <c r="P821" s="29"/>
      <c r="Q821" s="29"/>
      <c r="R821" s="29"/>
    </row>
    <row r="822" spans="1:18" ht="12.75" customHeight="1" x14ac:dyDescent="0.2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184"/>
      <c r="L822" s="3"/>
      <c r="M822" s="3"/>
      <c r="N822" s="29"/>
      <c r="O822" s="3"/>
      <c r="P822" s="29"/>
      <c r="Q822" s="29"/>
      <c r="R822" s="29"/>
    </row>
    <row r="823" spans="1:18" ht="12.75" customHeight="1" x14ac:dyDescent="0.2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184"/>
      <c r="L823" s="3"/>
      <c r="M823" s="3"/>
      <c r="N823" s="29"/>
      <c r="O823" s="3"/>
      <c r="P823" s="29"/>
      <c r="Q823" s="29"/>
      <c r="R823" s="29"/>
    </row>
    <row r="824" spans="1:18" ht="12.75" customHeight="1" x14ac:dyDescent="0.2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184"/>
      <c r="L824" s="3"/>
      <c r="M824" s="3"/>
      <c r="N824" s="29"/>
      <c r="O824" s="3"/>
      <c r="P824" s="29"/>
      <c r="Q824" s="29"/>
      <c r="R824" s="29"/>
    </row>
    <row r="825" spans="1:18" ht="12.75" customHeight="1" x14ac:dyDescent="0.2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184"/>
      <c r="L825" s="3"/>
      <c r="M825" s="3"/>
      <c r="N825" s="29"/>
      <c r="O825" s="3"/>
      <c r="P825" s="29"/>
      <c r="Q825" s="29"/>
      <c r="R825" s="29"/>
    </row>
    <row r="826" spans="1:18" ht="12.75" customHeight="1" x14ac:dyDescent="0.2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184"/>
      <c r="L826" s="3"/>
      <c r="M826" s="3"/>
      <c r="N826" s="29"/>
      <c r="O826" s="3"/>
      <c r="P826" s="29"/>
      <c r="Q826" s="29"/>
      <c r="R826" s="29"/>
    </row>
    <row r="827" spans="1:18" ht="12.75" customHeight="1" x14ac:dyDescent="0.2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184"/>
      <c r="L827" s="3"/>
      <c r="M827" s="3"/>
      <c r="N827" s="29"/>
      <c r="O827" s="3"/>
      <c r="P827" s="29"/>
      <c r="Q827" s="29"/>
      <c r="R827" s="29"/>
    </row>
    <row r="828" spans="1:18" ht="12.75" customHeight="1" x14ac:dyDescent="0.2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184"/>
      <c r="L828" s="3"/>
      <c r="M828" s="3"/>
      <c r="N828" s="29"/>
      <c r="O828" s="3"/>
      <c r="P828" s="29"/>
      <c r="Q828" s="29"/>
      <c r="R828" s="29"/>
    </row>
    <row r="829" spans="1:18" ht="12.75" customHeight="1" x14ac:dyDescent="0.2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184"/>
      <c r="L829" s="3"/>
      <c r="M829" s="3"/>
      <c r="N829" s="29"/>
      <c r="O829" s="3"/>
      <c r="P829" s="29"/>
      <c r="Q829" s="29"/>
      <c r="R829" s="29"/>
    </row>
    <row r="830" spans="1:18" ht="12.75" customHeight="1" x14ac:dyDescent="0.2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184"/>
      <c r="L830" s="3"/>
      <c r="M830" s="3"/>
      <c r="N830" s="29"/>
      <c r="O830" s="3"/>
      <c r="P830" s="29"/>
      <c r="Q830" s="29"/>
      <c r="R830" s="29"/>
    </row>
    <row r="831" spans="1:18" ht="12.75" customHeight="1" x14ac:dyDescent="0.2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184"/>
      <c r="L831" s="3"/>
      <c r="M831" s="3"/>
      <c r="N831" s="29"/>
      <c r="O831" s="3"/>
      <c r="P831" s="29"/>
      <c r="Q831" s="29"/>
      <c r="R831" s="29"/>
    </row>
    <row r="832" spans="1:18" ht="12.75" customHeight="1" x14ac:dyDescent="0.2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184"/>
      <c r="L832" s="3"/>
      <c r="M832" s="3"/>
      <c r="N832" s="29"/>
      <c r="O832" s="3"/>
      <c r="P832" s="29"/>
      <c r="Q832" s="29"/>
      <c r="R832" s="29"/>
    </row>
    <row r="833" spans="1:18" ht="12.75" customHeight="1" x14ac:dyDescent="0.2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184"/>
      <c r="L833" s="3"/>
      <c r="M833" s="3"/>
      <c r="N833" s="29"/>
      <c r="O833" s="3"/>
      <c r="P833" s="29"/>
      <c r="Q833" s="29"/>
      <c r="R833" s="29"/>
    </row>
    <row r="834" spans="1:18" ht="12.75" customHeight="1" x14ac:dyDescent="0.2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184"/>
      <c r="L834" s="3"/>
      <c r="M834" s="3"/>
      <c r="N834" s="29"/>
      <c r="O834" s="3"/>
      <c r="P834" s="29"/>
      <c r="Q834" s="29"/>
      <c r="R834" s="29"/>
    </row>
    <row r="835" spans="1:18" ht="12.75" customHeight="1" x14ac:dyDescent="0.2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184"/>
      <c r="L835" s="3"/>
      <c r="M835" s="3"/>
      <c r="N835" s="29"/>
      <c r="O835" s="3"/>
      <c r="P835" s="29"/>
      <c r="Q835" s="29"/>
      <c r="R835" s="29"/>
    </row>
    <row r="836" spans="1:18" ht="12.75" customHeight="1" x14ac:dyDescent="0.2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184"/>
      <c r="L836" s="3"/>
      <c r="M836" s="3"/>
      <c r="N836" s="29"/>
      <c r="O836" s="3"/>
      <c r="P836" s="29"/>
      <c r="Q836" s="29"/>
      <c r="R836" s="29"/>
    </row>
    <row r="837" spans="1:18" ht="12.75" customHeight="1" x14ac:dyDescent="0.2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184"/>
      <c r="L837" s="3"/>
      <c r="M837" s="3"/>
      <c r="N837" s="29"/>
      <c r="O837" s="3"/>
      <c r="P837" s="29"/>
      <c r="Q837" s="29"/>
      <c r="R837" s="29"/>
    </row>
    <row r="838" spans="1:18" ht="12.75" customHeight="1" x14ac:dyDescent="0.2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184"/>
      <c r="L838" s="3"/>
      <c r="M838" s="3"/>
      <c r="N838" s="29"/>
      <c r="O838" s="3"/>
      <c r="P838" s="29"/>
      <c r="Q838" s="29"/>
      <c r="R838" s="29"/>
    </row>
    <row r="839" spans="1:18" ht="12.75" customHeight="1" x14ac:dyDescent="0.2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184"/>
      <c r="L839" s="3"/>
      <c r="M839" s="3"/>
      <c r="N839" s="29"/>
      <c r="O839" s="3"/>
      <c r="P839" s="29"/>
      <c r="Q839" s="29"/>
      <c r="R839" s="29"/>
    </row>
    <row r="840" spans="1:18" ht="12.75" customHeight="1" x14ac:dyDescent="0.2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184"/>
      <c r="L840" s="3"/>
      <c r="M840" s="3"/>
      <c r="N840" s="29"/>
      <c r="O840" s="3"/>
      <c r="P840" s="29"/>
      <c r="Q840" s="29"/>
      <c r="R840" s="29"/>
    </row>
    <row r="841" spans="1:18" ht="12.75" customHeight="1" x14ac:dyDescent="0.2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184"/>
      <c r="L841" s="3"/>
      <c r="M841" s="3"/>
      <c r="N841" s="29"/>
      <c r="O841" s="3"/>
      <c r="P841" s="29"/>
      <c r="Q841" s="29"/>
      <c r="R841" s="29"/>
    </row>
    <row r="842" spans="1:18" ht="12.75" customHeight="1" x14ac:dyDescent="0.2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184"/>
      <c r="L842" s="3"/>
      <c r="M842" s="3"/>
      <c r="N842" s="29"/>
      <c r="O842" s="3"/>
      <c r="P842" s="29"/>
      <c r="Q842" s="29"/>
      <c r="R842" s="29"/>
    </row>
    <row r="843" spans="1:18" ht="12.75" customHeight="1" x14ac:dyDescent="0.2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184"/>
      <c r="L843" s="3"/>
      <c r="M843" s="3"/>
      <c r="N843" s="29"/>
      <c r="O843" s="3"/>
      <c r="P843" s="29"/>
      <c r="Q843" s="29"/>
      <c r="R843" s="29"/>
    </row>
    <row r="844" spans="1:18" ht="12.75" customHeight="1" x14ac:dyDescent="0.2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184"/>
      <c r="L844" s="3"/>
      <c r="M844" s="3"/>
      <c r="N844" s="29"/>
      <c r="O844" s="3"/>
      <c r="P844" s="29"/>
      <c r="Q844" s="29"/>
      <c r="R844" s="29"/>
    </row>
    <row r="845" spans="1:18" ht="12.75" customHeight="1" x14ac:dyDescent="0.2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184"/>
      <c r="L845" s="3"/>
      <c r="M845" s="3"/>
      <c r="N845" s="29"/>
      <c r="O845" s="3"/>
      <c r="P845" s="29"/>
      <c r="Q845" s="29"/>
      <c r="R845" s="29"/>
    </row>
    <row r="846" spans="1:18" ht="12.75" customHeight="1" x14ac:dyDescent="0.2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184"/>
      <c r="L846" s="3"/>
      <c r="M846" s="3"/>
      <c r="N846" s="29"/>
      <c r="O846" s="3"/>
      <c r="P846" s="29"/>
      <c r="Q846" s="29"/>
      <c r="R846" s="29"/>
    </row>
    <row r="847" spans="1:18" ht="12.75" customHeight="1" x14ac:dyDescent="0.2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184"/>
      <c r="L847" s="3"/>
      <c r="M847" s="3"/>
      <c r="N847" s="29"/>
      <c r="O847" s="3"/>
      <c r="P847" s="29"/>
      <c r="Q847" s="29"/>
      <c r="R847" s="29"/>
    </row>
    <row r="848" spans="1:18" ht="12.75" customHeight="1" x14ac:dyDescent="0.2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184"/>
      <c r="L848" s="3"/>
      <c r="M848" s="3"/>
      <c r="N848" s="29"/>
      <c r="O848" s="3"/>
      <c r="P848" s="29"/>
      <c r="Q848" s="29"/>
      <c r="R848" s="29"/>
    </row>
    <row r="849" spans="1:18" ht="12.75" customHeight="1" x14ac:dyDescent="0.2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184"/>
      <c r="L849" s="3"/>
      <c r="M849" s="3"/>
      <c r="N849" s="29"/>
      <c r="O849" s="3"/>
      <c r="P849" s="29"/>
      <c r="Q849" s="29"/>
      <c r="R849" s="29"/>
    </row>
    <row r="850" spans="1:18" ht="12.75" customHeight="1" x14ac:dyDescent="0.2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184"/>
      <c r="L850" s="3"/>
      <c r="M850" s="3"/>
      <c r="N850" s="29"/>
      <c r="O850" s="3"/>
      <c r="P850" s="29"/>
      <c r="Q850" s="29"/>
      <c r="R850" s="29"/>
    </row>
    <row r="851" spans="1:18" ht="12.75" customHeight="1" x14ac:dyDescent="0.2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184"/>
      <c r="L851" s="3"/>
      <c r="M851" s="3"/>
      <c r="N851" s="29"/>
      <c r="O851" s="3"/>
      <c r="P851" s="29"/>
      <c r="Q851" s="29"/>
      <c r="R851" s="29"/>
    </row>
    <row r="852" spans="1:18" ht="12.75" customHeight="1" x14ac:dyDescent="0.2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184"/>
      <c r="L852" s="3"/>
      <c r="M852" s="3"/>
      <c r="N852" s="29"/>
      <c r="O852" s="3"/>
      <c r="P852" s="29"/>
      <c r="Q852" s="29"/>
      <c r="R852" s="29"/>
    </row>
    <row r="853" spans="1:18" ht="12.75" customHeight="1" x14ac:dyDescent="0.2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184"/>
      <c r="L853" s="3"/>
      <c r="M853" s="3"/>
      <c r="N853" s="29"/>
      <c r="O853" s="3"/>
      <c r="P853" s="29"/>
      <c r="Q853" s="29"/>
      <c r="R853" s="29"/>
    </row>
    <row r="854" spans="1:18" ht="12.75" customHeight="1" x14ac:dyDescent="0.2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184"/>
      <c r="L854" s="3"/>
      <c r="M854" s="3"/>
      <c r="N854" s="29"/>
      <c r="O854" s="3"/>
      <c r="P854" s="29"/>
      <c r="Q854" s="29"/>
      <c r="R854" s="29"/>
    </row>
    <row r="855" spans="1:18" ht="12.75" customHeight="1" x14ac:dyDescent="0.2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184"/>
      <c r="L855" s="3"/>
      <c r="M855" s="3"/>
      <c r="N855" s="29"/>
      <c r="O855" s="3"/>
      <c r="P855" s="29"/>
      <c r="Q855" s="29"/>
      <c r="R855" s="29"/>
    </row>
    <row r="856" spans="1:18" ht="12.75" customHeight="1" x14ac:dyDescent="0.2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184"/>
      <c r="L856" s="3"/>
      <c r="M856" s="3"/>
      <c r="N856" s="29"/>
      <c r="O856" s="3"/>
      <c r="P856" s="29"/>
      <c r="Q856" s="29"/>
      <c r="R856" s="29"/>
    </row>
    <row r="857" spans="1:18" ht="12.75" customHeight="1" x14ac:dyDescent="0.2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184"/>
      <c r="L857" s="3"/>
      <c r="M857" s="3"/>
      <c r="N857" s="29"/>
      <c r="O857" s="3"/>
      <c r="P857" s="29"/>
      <c r="Q857" s="29"/>
      <c r="R857" s="29"/>
    </row>
    <row r="858" spans="1:18" ht="12.75" customHeight="1" x14ac:dyDescent="0.2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184"/>
      <c r="L858" s="3"/>
      <c r="M858" s="3"/>
      <c r="N858" s="29"/>
      <c r="O858" s="3"/>
      <c r="P858" s="29"/>
      <c r="Q858" s="29"/>
      <c r="R858" s="29"/>
    </row>
    <row r="859" spans="1:18" ht="12.75" customHeight="1" x14ac:dyDescent="0.2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184"/>
      <c r="L859" s="3"/>
      <c r="M859" s="3"/>
      <c r="N859" s="29"/>
      <c r="O859" s="3"/>
      <c r="P859" s="29"/>
      <c r="Q859" s="29"/>
      <c r="R859" s="29"/>
    </row>
    <row r="860" spans="1:18" ht="12.75" customHeight="1" x14ac:dyDescent="0.2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184"/>
      <c r="L860" s="3"/>
      <c r="M860" s="3"/>
      <c r="N860" s="29"/>
      <c r="O860" s="3"/>
      <c r="P860" s="29"/>
      <c r="Q860" s="29"/>
      <c r="R860" s="29"/>
    </row>
    <row r="861" spans="1:18" ht="12.75" customHeight="1" x14ac:dyDescent="0.2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184"/>
      <c r="L861" s="3"/>
      <c r="M861" s="3"/>
      <c r="N861" s="29"/>
      <c r="O861" s="3"/>
      <c r="P861" s="29"/>
      <c r="Q861" s="29"/>
      <c r="R861" s="29"/>
    </row>
    <row r="862" spans="1:18" ht="12.75" customHeight="1" x14ac:dyDescent="0.2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184"/>
      <c r="L862" s="3"/>
      <c r="M862" s="3"/>
      <c r="N862" s="29"/>
      <c r="O862" s="3"/>
      <c r="P862" s="29"/>
      <c r="Q862" s="29"/>
      <c r="R862" s="29"/>
    </row>
    <row r="863" spans="1:18" ht="12.75" customHeight="1" x14ac:dyDescent="0.2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184"/>
      <c r="L863" s="3"/>
      <c r="M863" s="3"/>
      <c r="N863" s="29"/>
      <c r="O863" s="3"/>
      <c r="P863" s="29"/>
      <c r="Q863" s="29"/>
      <c r="R863" s="29"/>
    </row>
    <row r="864" spans="1:18" ht="12.75" customHeight="1" x14ac:dyDescent="0.2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184"/>
      <c r="L864" s="3"/>
      <c r="M864" s="3"/>
      <c r="N864" s="29"/>
      <c r="O864" s="3"/>
      <c r="P864" s="29"/>
      <c r="Q864" s="29"/>
      <c r="R864" s="29"/>
    </row>
    <row r="865" spans="1:18" ht="12.75" customHeight="1" x14ac:dyDescent="0.2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184"/>
      <c r="L865" s="3"/>
      <c r="M865" s="3"/>
      <c r="N865" s="29"/>
      <c r="O865" s="3"/>
      <c r="P865" s="29"/>
      <c r="Q865" s="29"/>
      <c r="R865" s="29"/>
    </row>
    <row r="866" spans="1:18" ht="12.75" customHeight="1" x14ac:dyDescent="0.2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184"/>
      <c r="L866" s="3"/>
      <c r="M866" s="3"/>
      <c r="N866" s="29"/>
      <c r="O866" s="3"/>
      <c r="P866" s="29"/>
      <c r="Q866" s="29"/>
      <c r="R866" s="29"/>
    </row>
    <row r="867" spans="1:18" ht="12.75" customHeight="1" x14ac:dyDescent="0.2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184"/>
      <c r="L867" s="3"/>
      <c r="M867" s="3"/>
      <c r="N867" s="29"/>
      <c r="O867" s="3"/>
      <c r="P867" s="29"/>
      <c r="Q867" s="29"/>
      <c r="R867" s="29"/>
    </row>
    <row r="868" spans="1:18" ht="12.75" customHeight="1" x14ac:dyDescent="0.2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184"/>
      <c r="L868" s="3"/>
      <c r="M868" s="3"/>
      <c r="N868" s="29"/>
      <c r="O868" s="3"/>
      <c r="P868" s="29"/>
      <c r="Q868" s="29"/>
      <c r="R868" s="29"/>
    </row>
    <row r="869" spans="1:18" ht="12.75" customHeight="1" x14ac:dyDescent="0.2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184"/>
      <c r="L869" s="3"/>
      <c r="M869" s="3"/>
      <c r="N869" s="29"/>
      <c r="O869" s="3"/>
      <c r="P869" s="29"/>
      <c r="Q869" s="29"/>
      <c r="R869" s="29"/>
    </row>
    <row r="870" spans="1:18" ht="12.75" customHeight="1" x14ac:dyDescent="0.2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184"/>
      <c r="L870" s="3"/>
      <c r="M870" s="3"/>
      <c r="N870" s="29"/>
      <c r="O870" s="3"/>
      <c r="P870" s="29"/>
      <c r="Q870" s="29"/>
      <c r="R870" s="29"/>
    </row>
    <row r="871" spans="1:18" ht="12.75" customHeight="1" x14ac:dyDescent="0.2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184"/>
      <c r="L871" s="3"/>
      <c r="M871" s="3"/>
      <c r="N871" s="29"/>
      <c r="O871" s="3"/>
      <c r="P871" s="29"/>
      <c r="Q871" s="29"/>
      <c r="R871" s="29"/>
    </row>
    <row r="872" spans="1:18" ht="12.75" customHeight="1" x14ac:dyDescent="0.2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184"/>
      <c r="L872" s="3"/>
      <c r="M872" s="3"/>
      <c r="N872" s="29"/>
      <c r="O872" s="3"/>
      <c r="P872" s="29"/>
      <c r="Q872" s="29"/>
      <c r="R872" s="29"/>
    </row>
    <row r="873" spans="1:18" ht="12.75" customHeight="1" x14ac:dyDescent="0.2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184"/>
      <c r="L873" s="3"/>
      <c r="M873" s="3"/>
      <c r="N873" s="29"/>
      <c r="O873" s="3"/>
      <c r="P873" s="29"/>
      <c r="Q873" s="29"/>
      <c r="R873" s="29"/>
    </row>
    <row r="874" spans="1:18" ht="12.75" customHeight="1" x14ac:dyDescent="0.2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184"/>
      <c r="L874" s="3"/>
      <c r="M874" s="3"/>
      <c r="N874" s="29"/>
      <c r="O874" s="3"/>
      <c r="P874" s="29"/>
      <c r="Q874" s="29"/>
      <c r="R874" s="29"/>
    </row>
    <row r="875" spans="1:18" ht="12.75" customHeight="1" x14ac:dyDescent="0.2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184"/>
      <c r="L875" s="3"/>
      <c r="M875" s="3"/>
      <c r="N875" s="29"/>
      <c r="O875" s="3"/>
      <c r="P875" s="29"/>
      <c r="Q875" s="29"/>
      <c r="R875" s="29"/>
    </row>
    <row r="876" spans="1:18" ht="12.75" customHeight="1" x14ac:dyDescent="0.2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184"/>
      <c r="L876" s="3"/>
      <c r="M876" s="3"/>
      <c r="N876" s="29"/>
      <c r="O876" s="3"/>
      <c r="P876" s="29"/>
      <c r="Q876" s="29"/>
      <c r="R876" s="29"/>
    </row>
    <row r="877" spans="1:18" ht="12.75" customHeight="1" x14ac:dyDescent="0.2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184"/>
      <c r="L877" s="3"/>
      <c r="M877" s="3"/>
      <c r="N877" s="29"/>
      <c r="O877" s="3"/>
      <c r="P877" s="29"/>
      <c r="Q877" s="29"/>
      <c r="R877" s="29"/>
    </row>
    <row r="878" spans="1:18" ht="12.75" customHeight="1" x14ac:dyDescent="0.2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184"/>
      <c r="L878" s="3"/>
      <c r="M878" s="3"/>
      <c r="N878" s="29"/>
      <c r="O878" s="3"/>
      <c r="P878" s="29"/>
      <c r="Q878" s="29"/>
      <c r="R878" s="29"/>
    </row>
    <row r="879" spans="1:18" ht="12.75" customHeight="1" x14ac:dyDescent="0.2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184"/>
      <c r="L879" s="3"/>
      <c r="M879" s="3"/>
      <c r="N879" s="29"/>
      <c r="O879" s="3"/>
      <c r="P879" s="29"/>
      <c r="Q879" s="29"/>
      <c r="R879" s="29"/>
    </row>
    <row r="880" spans="1:18" ht="12.75" customHeight="1" x14ac:dyDescent="0.2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184"/>
      <c r="L880" s="3"/>
      <c r="M880" s="3"/>
      <c r="N880" s="29"/>
      <c r="O880" s="3"/>
      <c r="P880" s="29"/>
      <c r="Q880" s="29"/>
      <c r="R880" s="29"/>
    </row>
    <row r="881" spans="1:18" ht="12.75" customHeight="1" x14ac:dyDescent="0.2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184"/>
      <c r="L881" s="3"/>
      <c r="M881" s="3"/>
      <c r="N881" s="29"/>
      <c r="O881" s="3"/>
      <c r="P881" s="29"/>
      <c r="Q881" s="29"/>
      <c r="R881" s="29"/>
    </row>
    <row r="882" spans="1:18" ht="12.75" customHeight="1" x14ac:dyDescent="0.2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184"/>
      <c r="L882" s="3"/>
      <c r="M882" s="3"/>
      <c r="N882" s="29"/>
      <c r="O882" s="3"/>
      <c r="P882" s="29"/>
      <c r="Q882" s="29"/>
      <c r="R882" s="29"/>
    </row>
    <row r="883" spans="1:18" ht="12.75" customHeight="1" x14ac:dyDescent="0.2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184"/>
      <c r="L883" s="3"/>
      <c r="M883" s="3"/>
      <c r="N883" s="29"/>
      <c r="O883" s="3"/>
      <c r="P883" s="29"/>
      <c r="Q883" s="29"/>
      <c r="R883" s="29"/>
    </row>
    <row r="884" spans="1:18" ht="12.75" customHeight="1" x14ac:dyDescent="0.2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184"/>
      <c r="L884" s="3"/>
      <c r="M884" s="3"/>
      <c r="N884" s="29"/>
      <c r="O884" s="3"/>
      <c r="P884" s="29"/>
      <c r="Q884" s="29"/>
      <c r="R884" s="29"/>
    </row>
    <row r="885" spans="1:18" ht="12.75" customHeight="1" x14ac:dyDescent="0.2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184"/>
      <c r="L885" s="3"/>
      <c r="M885" s="3"/>
      <c r="N885" s="29"/>
      <c r="O885" s="3"/>
      <c r="P885" s="29"/>
      <c r="Q885" s="29"/>
      <c r="R885" s="29"/>
    </row>
    <row r="886" spans="1:18" ht="12.75" customHeight="1" x14ac:dyDescent="0.2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184"/>
      <c r="L886" s="3"/>
      <c r="M886" s="3"/>
      <c r="N886" s="29"/>
      <c r="O886" s="3"/>
      <c r="P886" s="29"/>
      <c r="Q886" s="29"/>
      <c r="R886" s="29"/>
    </row>
    <row r="887" spans="1:18" ht="12.75" customHeight="1" x14ac:dyDescent="0.2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184"/>
      <c r="L887" s="3"/>
      <c r="M887" s="3"/>
      <c r="N887" s="29"/>
      <c r="O887" s="3"/>
      <c r="P887" s="29"/>
      <c r="Q887" s="29"/>
      <c r="R887" s="29"/>
    </row>
    <row r="888" spans="1:18" ht="12.75" customHeight="1" x14ac:dyDescent="0.2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184"/>
      <c r="L888" s="3"/>
      <c r="M888" s="3"/>
      <c r="N888" s="29"/>
      <c r="O888" s="3"/>
      <c r="P888" s="29"/>
      <c r="Q888" s="29"/>
      <c r="R888" s="29"/>
    </row>
    <row r="889" spans="1:18" ht="12.75" customHeight="1" x14ac:dyDescent="0.2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184"/>
      <c r="L889" s="3"/>
      <c r="M889" s="3"/>
      <c r="N889" s="29"/>
      <c r="O889" s="3"/>
      <c r="P889" s="29"/>
      <c r="Q889" s="29"/>
      <c r="R889" s="29"/>
    </row>
    <row r="890" spans="1:18" ht="12.75" customHeight="1" x14ac:dyDescent="0.2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184"/>
      <c r="L890" s="3"/>
      <c r="M890" s="3"/>
      <c r="N890" s="29"/>
      <c r="O890" s="3"/>
      <c r="P890" s="29"/>
      <c r="Q890" s="29"/>
      <c r="R890" s="29"/>
    </row>
    <row r="891" spans="1:18" ht="12.75" customHeight="1" x14ac:dyDescent="0.2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184"/>
      <c r="L891" s="3"/>
      <c r="M891" s="3"/>
      <c r="N891" s="29"/>
      <c r="O891" s="3"/>
      <c r="P891" s="29"/>
      <c r="Q891" s="29"/>
      <c r="R891" s="29"/>
    </row>
    <row r="892" spans="1:18" ht="12.75" customHeight="1" x14ac:dyDescent="0.2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184"/>
      <c r="L892" s="3"/>
      <c r="M892" s="3"/>
      <c r="N892" s="29"/>
      <c r="O892" s="3"/>
      <c r="P892" s="29"/>
      <c r="Q892" s="29"/>
      <c r="R892" s="29"/>
    </row>
    <row r="893" spans="1:18" ht="12.75" customHeight="1" x14ac:dyDescent="0.2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184"/>
      <c r="L893" s="3"/>
      <c r="M893" s="3"/>
      <c r="N893" s="29"/>
      <c r="O893" s="3"/>
      <c r="P893" s="29"/>
      <c r="Q893" s="29"/>
      <c r="R893" s="29"/>
    </row>
    <row r="894" spans="1:18" ht="12.75" customHeight="1" x14ac:dyDescent="0.2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184"/>
      <c r="L894" s="3"/>
      <c r="M894" s="3"/>
      <c r="N894" s="29"/>
      <c r="O894" s="3"/>
      <c r="P894" s="29"/>
      <c r="Q894" s="29"/>
      <c r="R894" s="29"/>
    </row>
    <row r="895" spans="1:18" ht="12.75" customHeight="1" x14ac:dyDescent="0.2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184"/>
      <c r="L895" s="3"/>
      <c r="M895" s="3"/>
      <c r="N895" s="29"/>
      <c r="O895" s="3"/>
      <c r="P895" s="29"/>
      <c r="Q895" s="29"/>
      <c r="R895" s="29"/>
    </row>
    <row r="896" spans="1:18" ht="12.75" customHeight="1" x14ac:dyDescent="0.2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184"/>
      <c r="L896" s="3"/>
      <c r="M896" s="3"/>
      <c r="N896" s="29"/>
      <c r="O896" s="3"/>
      <c r="P896" s="29"/>
      <c r="Q896" s="29"/>
      <c r="R896" s="29"/>
    </row>
    <row r="897" spans="1:18" ht="12.75" customHeight="1" x14ac:dyDescent="0.2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184"/>
      <c r="L897" s="3"/>
      <c r="M897" s="3"/>
      <c r="N897" s="29"/>
      <c r="O897" s="3"/>
      <c r="P897" s="29"/>
      <c r="Q897" s="29"/>
      <c r="R897" s="29"/>
    </row>
    <row r="898" spans="1:18" ht="12.75" customHeight="1" x14ac:dyDescent="0.2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184"/>
      <c r="L898" s="3"/>
      <c r="M898" s="3"/>
      <c r="N898" s="29"/>
      <c r="O898" s="3"/>
      <c r="P898" s="29"/>
      <c r="Q898" s="29"/>
      <c r="R898" s="29"/>
    </row>
    <row r="899" spans="1:18" ht="12.75" customHeight="1" x14ac:dyDescent="0.2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184"/>
      <c r="L899" s="3"/>
      <c r="M899" s="3"/>
      <c r="N899" s="29"/>
      <c r="O899" s="3"/>
      <c r="P899" s="29"/>
      <c r="Q899" s="29"/>
      <c r="R899" s="29"/>
    </row>
    <row r="900" spans="1:18" ht="12.75" customHeight="1" x14ac:dyDescent="0.2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184"/>
      <c r="L900" s="3"/>
      <c r="M900" s="3"/>
      <c r="N900" s="29"/>
      <c r="O900" s="3"/>
      <c r="P900" s="29"/>
      <c r="Q900" s="29"/>
      <c r="R900" s="29"/>
    </row>
    <row r="901" spans="1:18" ht="12.75" customHeight="1" x14ac:dyDescent="0.2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184"/>
      <c r="L901" s="3"/>
      <c r="M901" s="3"/>
      <c r="N901" s="29"/>
      <c r="O901" s="3"/>
      <c r="P901" s="29"/>
      <c r="Q901" s="29"/>
      <c r="R901" s="29"/>
    </row>
    <row r="902" spans="1:18" ht="12.75" customHeight="1" x14ac:dyDescent="0.2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184"/>
      <c r="L902" s="3"/>
      <c r="M902" s="3"/>
      <c r="N902" s="29"/>
      <c r="O902" s="3"/>
      <c r="P902" s="29"/>
      <c r="Q902" s="29"/>
      <c r="R902" s="29"/>
    </row>
    <row r="903" spans="1:18" ht="12.75" customHeight="1" x14ac:dyDescent="0.2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184"/>
      <c r="L903" s="3"/>
      <c r="M903" s="3"/>
      <c r="N903" s="29"/>
      <c r="O903" s="3"/>
      <c r="P903" s="29"/>
      <c r="Q903" s="29"/>
      <c r="R903" s="29"/>
    </row>
    <row r="904" spans="1:18" ht="12.75" customHeight="1" x14ac:dyDescent="0.2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184"/>
      <c r="L904" s="3"/>
      <c r="M904" s="3"/>
      <c r="N904" s="29"/>
      <c r="O904" s="3"/>
      <c r="P904" s="29"/>
      <c r="Q904" s="29"/>
      <c r="R904" s="29"/>
    </row>
    <row r="905" spans="1:18" ht="12.75" customHeight="1" x14ac:dyDescent="0.2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184"/>
      <c r="L905" s="3"/>
      <c r="M905" s="3"/>
      <c r="N905" s="29"/>
      <c r="O905" s="3"/>
      <c r="P905" s="29"/>
      <c r="Q905" s="29"/>
      <c r="R905" s="29"/>
    </row>
    <row r="906" spans="1:18" ht="12.75" customHeight="1" x14ac:dyDescent="0.2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184"/>
      <c r="L906" s="3"/>
      <c r="M906" s="3"/>
      <c r="N906" s="29"/>
      <c r="O906" s="3"/>
      <c r="P906" s="29"/>
      <c r="Q906" s="29"/>
      <c r="R906" s="29"/>
    </row>
    <row r="907" spans="1:18" ht="12.75" customHeight="1" x14ac:dyDescent="0.2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184"/>
      <c r="L907" s="3"/>
      <c r="M907" s="3"/>
      <c r="N907" s="29"/>
      <c r="O907" s="3"/>
      <c r="P907" s="29"/>
      <c r="Q907" s="29"/>
      <c r="R907" s="29"/>
    </row>
    <row r="908" spans="1:18" ht="12.75" customHeight="1" x14ac:dyDescent="0.2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184"/>
      <c r="L908" s="3"/>
      <c r="M908" s="3"/>
      <c r="N908" s="29"/>
      <c r="O908" s="3"/>
      <c r="P908" s="29"/>
      <c r="Q908" s="29"/>
      <c r="R908" s="29"/>
    </row>
    <row r="909" spans="1:18" ht="12.75" customHeight="1" x14ac:dyDescent="0.2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184"/>
      <c r="L909" s="3"/>
      <c r="M909" s="3"/>
      <c r="N909" s="29"/>
      <c r="O909" s="3"/>
      <c r="P909" s="29"/>
      <c r="Q909" s="29"/>
      <c r="R909" s="29"/>
    </row>
    <row r="910" spans="1:18" ht="12.75" customHeight="1" x14ac:dyDescent="0.2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184"/>
      <c r="L910" s="3"/>
      <c r="M910" s="3"/>
      <c r="N910" s="29"/>
      <c r="O910" s="3"/>
      <c r="P910" s="29"/>
      <c r="Q910" s="29"/>
      <c r="R910" s="29"/>
    </row>
    <row r="911" spans="1:18" ht="12.75" customHeight="1" x14ac:dyDescent="0.2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184"/>
      <c r="L911" s="3"/>
      <c r="M911" s="3"/>
      <c r="N911" s="29"/>
      <c r="O911" s="3"/>
      <c r="P911" s="29"/>
      <c r="Q911" s="29"/>
      <c r="R911" s="29"/>
    </row>
    <row r="912" spans="1:18" ht="12.75" customHeight="1" x14ac:dyDescent="0.2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184"/>
      <c r="L912" s="3"/>
      <c r="M912" s="3"/>
      <c r="N912" s="29"/>
      <c r="O912" s="3"/>
      <c r="P912" s="29"/>
      <c r="Q912" s="29"/>
      <c r="R912" s="29"/>
    </row>
    <row r="913" spans="1:18" ht="12.75" customHeight="1" x14ac:dyDescent="0.2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184"/>
      <c r="L913" s="3"/>
      <c r="M913" s="3"/>
      <c r="N913" s="29"/>
      <c r="O913" s="3"/>
      <c r="P913" s="29"/>
      <c r="Q913" s="29"/>
      <c r="R913" s="29"/>
    </row>
    <row r="914" spans="1:18" ht="12.75" customHeight="1" x14ac:dyDescent="0.2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184"/>
      <c r="L914" s="3"/>
      <c r="M914" s="3"/>
      <c r="N914" s="29"/>
      <c r="O914" s="3"/>
      <c r="P914" s="29"/>
      <c r="Q914" s="29"/>
      <c r="R914" s="29"/>
    </row>
    <row r="915" spans="1:18" ht="12.75" customHeight="1" x14ac:dyDescent="0.2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184"/>
      <c r="L915" s="3"/>
      <c r="M915" s="3"/>
      <c r="N915" s="29"/>
      <c r="O915" s="3"/>
      <c r="P915" s="29"/>
      <c r="Q915" s="29"/>
      <c r="R915" s="29"/>
    </row>
    <row r="916" spans="1:18" ht="12.75" customHeight="1" x14ac:dyDescent="0.2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184"/>
      <c r="L916" s="3"/>
      <c r="M916" s="3"/>
      <c r="N916" s="29"/>
      <c r="O916" s="3"/>
      <c r="P916" s="29"/>
      <c r="Q916" s="29"/>
      <c r="R916" s="29"/>
    </row>
    <row r="917" spans="1:18" ht="12.75" customHeight="1" x14ac:dyDescent="0.2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184"/>
      <c r="L917" s="3"/>
      <c r="M917" s="3"/>
      <c r="N917" s="29"/>
      <c r="O917" s="3"/>
      <c r="P917" s="29"/>
      <c r="Q917" s="29"/>
      <c r="R917" s="29"/>
    </row>
    <row r="918" spans="1:18" ht="12.75" customHeight="1" x14ac:dyDescent="0.2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184"/>
      <c r="L918" s="3"/>
      <c r="M918" s="3"/>
      <c r="N918" s="29"/>
      <c r="O918" s="3"/>
      <c r="P918" s="29"/>
      <c r="Q918" s="29"/>
      <c r="R918" s="29"/>
    </row>
    <row r="919" spans="1:18" ht="12.75" customHeight="1" x14ac:dyDescent="0.2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184"/>
      <c r="L919" s="3"/>
      <c r="M919" s="3"/>
      <c r="N919" s="29"/>
      <c r="O919" s="3"/>
      <c r="P919" s="29"/>
      <c r="Q919" s="29"/>
      <c r="R919" s="29"/>
    </row>
    <row r="920" spans="1:18" ht="12.75" customHeight="1" x14ac:dyDescent="0.2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184"/>
      <c r="L920" s="3"/>
      <c r="M920" s="3"/>
      <c r="N920" s="29"/>
      <c r="O920" s="3"/>
      <c r="P920" s="29"/>
      <c r="Q920" s="29"/>
      <c r="R920" s="29"/>
    </row>
    <row r="921" spans="1:18" ht="12.75" customHeight="1" x14ac:dyDescent="0.2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184"/>
      <c r="L921" s="3"/>
      <c r="M921" s="3"/>
      <c r="N921" s="29"/>
      <c r="O921" s="3"/>
      <c r="P921" s="29"/>
      <c r="Q921" s="29"/>
      <c r="R921" s="29"/>
    </row>
    <row r="922" spans="1:18" ht="12.75" customHeight="1" x14ac:dyDescent="0.2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184"/>
      <c r="L922" s="3"/>
      <c r="M922" s="3"/>
      <c r="N922" s="29"/>
      <c r="O922" s="3"/>
      <c r="P922" s="29"/>
      <c r="Q922" s="29"/>
      <c r="R922" s="29"/>
    </row>
    <row r="923" spans="1:18" ht="12.75" customHeight="1" x14ac:dyDescent="0.2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184"/>
      <c r="L923" s="3"/>
      <c r="M923" s="3"/>
      <c r="N923" s="29"/>
      <c r="O923" s="3"/>
      <c r="P923" s="29"/>
      <c r="Q923" s="29"/>
      <c r="R923" s="29"/>
    </row>
    <row r="924" spans="1:18" ht="12.75" customHeight="1" x14ac:dyDescent="0.2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184"/>
      <c r="L924" s="3"/>
      <c r="M924" s="3"/>
      <c r="N924" s="29"/>
      <c r="O924" s="3"/>
      <c r="P924" s="29"/>
      <c r="Q924" s="29"/>
      <c r="R924" s="29"/>
    </row>
    <row r="925" spans="1:18" ht="12.75" customHeight="1" x14ac:dyDescent="0.2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184"/>
      <c r="L925" s="3"/>
      <c r="M925" s="3"/>
      <c r="N925" s="29"/>
      <c r="O925" s="3"/>
      <c r="P925" s="29"/>
      <c r="Q925" s="29"/>
      <c r="R925" s="29"/>
    </row>
    <row r="926" spans="1:18" ht="12.75" customHeight="1" x14ac:dyDescent="0.2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184"/>
      <c r="L926" s="3"/>
      <c r="M926" s="3"/>
      <c r="N926" s="29"/>
      <c r="O926" s="3"/>
      <c r="P926" s="29"/>
      <c r="Q926" s="29"/>
      <c r="R926" s="29"/>
    </row>
    <row r="927" spans="1:18" ht="12.75" customHeight="1" x14ac:dyDescent="0.2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184"/>
      <c r="L927" s="3"/>
      <c r="M927" s="3"/>
      <c r="N927" s="29"/>
      <c r="O927" s="3"/>
      <c r="P927" s="29"/>
      <c r="Q927" s="29"/>
      <c r="R927" s="29"/>
    </row>
    <row r="928" spans="1:18" ht="12.75" customHeight="1" x14ac:dyDescent="0.2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184"/>
      <c r="L928" s="3"/>
      <c r="M928" s="3"/>
      <c r="N928" s="29"/>
      <c r="O928" s="3"/>
      <c r="P928" s="29"/>
      <c r="Q928" s="29"/>
      <c r="R928" s="29"/>
    </row>
    <row r="929" spans="1:18" ht="12.75" customHeight="1" x14ac:dyDescent="0.2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184"/>
      <c r="L929" s="3"/>
      <c r="M929" s="3"/>
      <c r="N929" s="29"/>
      <c r="O929" s="3"/>
      <c r="P929" s="29"/>
      <c r="Q929" s="29"/>
      <c r="R929" s="29"/>
    </row>
    <row r="930" spans="1:18" ht="12.75" customHeight="1" x14ac:dyDescent="0.2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184"/>
      <c r="L930" s="3"/>
      <c r="M930" s="3"/>
      <c r="N930" s="29"/>
      <c r="O930" s="3"/>
      <c r="P930" s="29"/>
      <c r="Q930" s="29"/>
      <c r="R930" s="29"/>
    </row>
    <row r="931" spans="1:18" ht="12.75" customHeight="1" x14ac:dyDescent="0.2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184"/>
      <c r="L931" s="3"/>
      <c r="M931" s="3"/>
      <c r="N931" s="29"/>
      <c r="O931" s="3"/>
      <c r="P931" s="29"/>
      <c r="Q931" s="29"/>
      <c r="R931" s="29"/>
    </row>
    <row r="932" spans="1:18" ht="12.75" customHeight="1" x14ac:dyDescent="0.2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184"/>
      <c r="L932" s="3"/>
      <c r="M932" s="3"/>
      <c r="N932" s="29"/>
      <c r="O932" s="3"/>
      <c r="P932" s="29"/>
      <c r="Q932" s="29"/>
      <c r="R932" s="29"/>
    </row>
    <row r="933" spans="1:18" ht="12.75" customHeight="1" x14ac:dyDescent="0.2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184"/>
      <c r="L933" s="3"/>
      <c r="M933" s="3"/>
      <c r="N933" s="29"/>
      <c r="O933" s="3"/>
      <c r="P933" s="29"/>
      <c r="Q933" s="29"/>
      <c r="R933" s="29"/>
    </row>
    <row r="934" spans="1:18" ht="12.75" customHeight="1" x14ac:dyDescent="0.2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184"/>
      <c r="L934" s="3"/>
      <c r="M934" s="3"/>
      <c r="N934" s="29"/>
      <c r="O934" s="3"/>
      <c r="P934" s="29"/>
      <c r="Q934" s="29"/>
      <c r="R934" s="29"/>
    </row>
    <row r="935" spans="1:18" ht="12.75" customHeight="1" x14ac:dyDescent="0.2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184"/>
      <c r="L935" s="3"/>
      <c r="M935" s="3"/>
      <c r="N935" s="29"/>
      <c r="O935" s="3"/>
      <c r="P935" s="29"/>
      <c r="Q935" s="29"/>
      <c r="R935" s="29"/>
    </row>
    <row r="936" spans="1:18" ht="12.75" customHeight="1" x14ac:dyDescent="0.2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184"/>
      <c r="L936" s="3"/>
      <c r="M936" s="3"/>
      <c r="N936" s="29"/>
      <c r="O936" s="3"/>
      <c r="P936" s="29"/>
      <c r="Q936" s="29"/>
      <c r="R936" s="29"/>
    </row>
    <row r="937" spans="1:18" ht="12.75" customHeight="1" x14ac:dyDescent="0.2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184"/>
      <c r="L937" s="3"/>
      <c r="M937" s="3"/>
      <c r="N937" s="29"/>
      <c r="O937" s="3"/>
      <c r="P937" s="29"/>
      <c r="Q937" s="29"/>
      <c r="R937" s="29"/>
    </row>
    <row r="938" spans="1:18" ht="12.75" customHeight="1" x14ac:dyDescent="0.2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184"/>
      <c r="L938" s="3"/>
      <c r="M938" s="3"/>
      <c r="N938" s="29"/>
      <c r="O938" s="3"/>
      <c r="P938" s="29"/>
      <c r="Q938" s="29"/>
      <c r="R938" s="29"/>
    </row>
    <row r="939" spans="1:18" ht="12.75" customHeight="1" x14ac:dyDescent="0.2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184"/>
      <c r="L939" s="3"/>
      <c r="M939" s="3"/>
      <c r="N939" s="29"/>
      <c r="O939" s="3"/>
      <c r="P939" s="29"/>
      <c r="Q939" s="29"/>
      <c r="R939" s="29"/>
    </row>
    <row r="940" spans="1:18" ht="12.75" customHeight="1" x14ac:dyDescent="0.2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184"/>
      <c r="L940" s="3"/>
      <c r="M940" s="3"/>
      <c r="N940" s="29"/>
      <c r="O940" s="3"/>
      <c r="P940" s="29"/>
      <c r="Q940" s="29"/>
      <c r="R940" s="29"/>
    </row>
    <row r="941" spans="1:18" ht="12.75" customHeight="1" x14ac:dyDescent="0.2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184"/>
      <c r="L941" s="3"/>
      <c r="M941" s="3"/>
      <c r="N941" s="29"/>
      <c r="O941" s="3"/>
      <c r="P941" s="29"/>
      <c r="Q941" s="29"/>
      <c r="R941" s="29"/>
    </row>
    <row r="942" spans="1:18" ht="12.75" customHeight="1" x14ac:dyDescent="0.2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184"/>
      <c r="L942" s="3"/>
      <c r="M942" s="3"/>
      <c r="N942" s="29"/>
      <c r="O942" s="3"/>
      <c r="P942" s="29"/>
      <c r="Q942" s="29"/>
      <c r="R942" s="29"/>
    </row>
    <row r="943" spans="1:18" ht="12.75" customHeight="1" x14ac:dyDescent="0.2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184"/>
      <c r="L943" s="3"/>
      <c r="M943" s="3"/>
      <c r="N943" s="29"/>
      <c r="O943" s="3"/>
      <c r="P943" s="29"/>
      <c r="Q943" s="29"/>
      <c r="R943" s="29"/>
    </row>
    <row r="944" spans="1:18" ht="12.75" customHeight="1" x14ac:dyDescent="0.2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184"/>
      <c r="L944" s="3"/>
      <c r="M944" s="3"/>
      <c r="N944" s="29"/>
      <c r="O944" s="3"/>
      <c r="P944" s="29"/>
      <c r="Q944" s="29"/>
      <c r="R944" s="29"/>
    </row>
    <row r="945" spans="1:18" ht="12.75" customHeight="1" x14ac:dyDescent="0.2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184"/>
      <c r="L945" s="3"/>
      <c r="M945" s="3"/>
      <c r="N945" s="29"/>
      <c r="O945" s="3"/>
      <c r="P945" s="29"/>
      <c r="Q945" s="29"/>
      <c r="R945" s="29"/>
    </row>
    <row r="946" spans="1:18" ht="12.75" customHeight="1" x14ac:dyDescent="0.2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184"/>
      <c r="L946" s="3"/>
      <c r="M946" s="3"/>
      <c r="N946" s="29"/>
      <c r="O946" s="3"/>
      <c r="P946" s="29"/>
      <c r="Q946" s="29"/>
      <c r="R946" s="29"/>
    </row>
    <row r="947" spans="1:18" ht="12.75" customHeight="1" x14ac:dyDescent="0.2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184"/>
      <c r="L947" s="3"/>
      <c r="M947" s="3"/>
      <c r="N947" s="29"/>
      <c r="O947" s="3"/>
      <c r="P947" s="29"/>
      <c r="Q947" s="29"/>
      <c r="R947" s="29"/>
    </row>
    <row r="948" spans="1:18" ht="12.75" customHeight="1" x14ac:dyDescent="0.2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184"/>
      <c r="L948" s="3"/>
      <c r="M948" s="3"/>
      <c r="N948" s="29"/>
      <c r="O948" s="3"/>
      <c r="P948" s="29"/>
      <c r="Q948" s="29"/>
      <c r="R948" s="29"/>
    </row>
    <row r="949" spans="1:18" ht="12.75" customHeight="1" x14ac:dyDescent="0.2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184"/>
      <c r="L949" s="3"/>
      <c r="M949" s="3"/>
      <c r="N949" s="29"/>
      <c r="O949" s="3"/>
      <c r="P949" s="29"/>
      <c r="Q949" s="29"/>
      <c r="R949" s="29"/>
    </row>
    <row r="950" spans="1:18" ht="12.75" customHeight="1" x14ac:dyDescent="0.2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184"/>
      <c r="L950" s="3"/>
      <c r="M950" s="3"/>
      <c r="N950" s="29"/>
      <c r="O950" s="3"/>
      <c r="P950" s="29"/>
      <c r="Q950" s="29"/>
      <c r="R950" s="29"/>
    </row>
    <row r="951" spans="1:18" ht="12.75" customHeight="1" x14ac:dyDescent="0.2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184"/>
      <c r="L951" s="3"/>
      <c r="M951" s="3"/>
      <c r="N951" s="29"/>
      <c r="O951" s="3"/>
      <c r="P951" s="29"/>
      <c r="Q951" s="29"/>
      <c r="R951" s="29"/>
    </row>
    <row r="952" spans="1:18" ht="12.75" customHeight="1" x14ac:dyDescent="0.2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184"/>
      <c r="L952" s="3"/>
      <c r="M952" s="3"/>
      <c r="N952" s="29"/>
      <c r="O952" s="3"/>
      <c r="P952" s="29"/>
      <c r="Q952" s="29"/>
      <c r="R952" s="29"/>
    </row>
    <row r="953" spans="1:18" ht="12.75" customHeight="1" x14ac:dyDescent="0.2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184"/>
      <c r="L953" s="3"/>
      <c r="M953" s="3"/>
      <c r="N953" s="29"/>
      <c r="O953" s="3"/>
      <c r="P953" s="29"/>
      <c r="Q953" s="29"/>
      <c r="R953" s="29"/>
    </row>
    <row r="954" spans="1:18" ht="12.75" customHeight="1" x14ac:dyDescent="0.2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184"/>
      <c r="L954" s="3"/>
      <c r="M954" s="3"/>
      <c r="N954" s="29"/>
      <c r="O954" s="3"/>
      <c r="P954" s="29"/>
      <c r="Q954" s="29"/>
      <c r="R954" s="29"/>
    </row>
    <row r="955" spans="1:18" ht="12.75" customHeight="1" x14ac:dyDescent="0.2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184"/>
      <c r="L955" s="3"/>
      <c r="M955" s="3"/>
      <c r="N955" s="29"/>
      <c r="O955" s="3"/>
      <c r="P955" s="29"/>
      <c r="Q955" s="29"/>
      <c r="R955" s="29"/>
    </row>
    <row r="956" spans="1:18" ht="12.75" customHeight="1" x14ac:dyDescent="0.2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184"/>
      <c r="L956" s="3"/>
      <c r="M956" s="3"/>
      <c r="N956" s="29"/>
      <c r="O956" s="3"/>
      <c r="P956" s="29"/>
      <c r="Q956" s="29"/>
      <c r="R956" s="29"/>
    </row>
    <row r="957" spans="1:18" ht="12.75" customHeight="1" x14ac:dyDescent="0.2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184"/>
      <c r="L957" s="3"/>
      <c r="M957" s="3"/>
      <c r="N957" s="29"/>
      <c r="O957" s="3"/>
      <c r="P957" s="29"/>
      <c r="Q957" s="29"/>
      <c r="R957" s="29"/>
    </row>
    <row r="958" spans="1:18" ht="12.75" customHeight="1" x14ac:dyDescent="0.2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184"/>
      <c r="L958" s="3"/>
      <c r="M958" s="3"/>
      <c r="N958" s="29"/>
      <c r="O958" s="3"/>
      <c r="P958" s="29"/>
      <c r="Q958" s="29"/>
      <c r="R958" s="29"/>
    </row>
    <row r="959" spans="1:18" ht="12.75" customHeight="1" x14ac:dyDescent="0.2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184"/>
      <c r="L959" s="3"/>
      <c r="M959" s="3"/>
      <c r="N959" s="29"/>
      <c r="O959" s="3"/>
      <c r="P959" s="29"/>
      <c r="Q959" s="29"/>
      <c r="R959" s="29"/>
    </row>
    <row r="960" spans="1:18" ht="12.75" customHeight="1" x14ac:dyDescent="0.2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184"/>
      <c r="L960" s="3"/>
      <c r="M960" s="3"/>
      <c r="N960" s="29"/>
      <c r="O960" s="3"/>
      <c r="P960" s="29"/>
      <c r="Q960" s="29"/>
      <c r="R960" s="29"/>
    </row>
    <row r="961" spans="1:18" ht="12.75" customHeight="1" x14ac:dyDescent="0.2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184"/>
      <c r="L961" s="3"/>
      <c r="M961" s="3"/>
      <c r="N961" s="29"/>
      <c r="O961" s="3"/>
      <c r="P961" s="29"/>
      <c r="Q961" s="29"/>
      <c r="R961" s="29"/>
    </row>
    <row r="962" spans="1:18" ht="12.75" customHeight="1" x14ac:dyDescent="0.2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184"/>
      <c r="L962" s="3"/>
      <c r="M962" s="3"/>
      <c r="N962" s="29"/>
      <c r="O962" s="3"/>
      <c r="P962" s="29"/>
      <c r="Q962" s="29"/>
      <c r="R962" s="29"/>
    </row>
    <row r="963" spans="1:18" ht="12.75" customHeight="1" x14ac:dyDescent="0.2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184"/>
      <c r="L963" s="3"/>
      <c r="M963" s="3"/>
      <c r="N963" s="29"/>
      <c r="O963" s="3"/>
      <c r="P963" s="29"/>
      <c r="Q963" s="29"/>
      <c r="R963" s="29"/>
    </row>
    <row r="964" spans="1:18" ht="12.75" customHeight="1" x14ac:dyDescent="0.2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184"/>
      <c r="L964" s="3"/>
      <c r="M964" s="3"/>
      <c r="N964" s="29"/>
      <c r="O964" s="3"/>
      <c r="P964" s="29"/>
      <c r="Q964" s="29"/>
      <c r="R964" s="29"/>
    </row>
    <row r="965" spans="1:18" ht="12.75" customHeight="1" x14ac:dyDescent="0.2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184"/>
      <c r="L965" s="3"/>
      <c r="M965" s="3"/>
      <c r="N965" s="29"/>
      <c r="O965" s="3"/>
      <c r="P965" s="29"/>
      <c r="Q965" s="29"/>
      <c r="R965" s="29"/>
    </row>
    <row r="966" spans="1:18" ht="12.75" customHeight="1" x14ac:dyDescent="0.2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184"/>
      <c r="L966" s="3"/>
      <c r="M966" s="3"/>
      <c r="N966" s="29"/>
      <c r="O966" s="3"/>
      <c r="P966" s="29"/>
      <c r="Q966" s="29"/>
      <c r="R966" s="29"/>
    </row>
    <row r="967" spans="1:18" ht="12.75" customHeight="1" x14ac:dyDescent="0.2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184"/>
      <c r="L967" s="3"/>
      <c r="M967" s="3"/>
      <c r="N967" s="29"/>
      <c r="O967" s="3"/>
      <c r="P967" s="29"/>
      <c r="Q967" s="29"/>
      <c r="R967" s="29"/>
    </row>
    <row r="968" spans="1:18" ht="12.75" customHeight="1" x14ac:dyDescent="0.2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184"/>
      <c r="L968" s="3"/>
      <c r="M968" s="3"/>
      <c r="N968" s="29"/>
      <c r="O968" s="3"/>
      <c r="P968" s="29"/>
      <c r="Q968" s="29"/>
      <c r="R968" s="29"/>
    </row>
    <row r="969" spans="1:18" ht="12.75" customHeight="1" x14ac:dyDescent="0.2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184"/>
      <c r="L969" s="3"/>
      <c r="M969" s="3"/>
      <c r="N969" s="29"/>
      <c r="O969" s="3"/>
      <c r="P969" s="29"/>
      <c r="Q969" s="29"/>
      <c r="R969" s="29"/>
    </row>
    <row r="970" spans="1:18" ht="12.75" customHeight="1" x14ac:dyDescent="0.2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184"/>
      <c r="L970" s="3"/>
      <c r="M970" s="3"/>
      <c r="N970" s="29"/>
      <c r="O970" s="3"/>
      <c r="P970" s="29"/>
      <c r="Q970" s="29"/>
      <c r="R970" s="29"/>
    </row>
    <row r="971" spans="1:18" ht="12.75" customHeight="1" x14ac:dyDescent="0.2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184"/>
      <c r="L971" s="3"/>
      <c r="M971" s="3"/>
      <c r="N971" s="29"/>
      <c r="O971" s="3"/>
      <c r="P971" s="29"/>
      <c r="Q971" s="29"/>
      <c r="R971" s="29"/>
    </row>
    <row r="972" spans="1:18" ht="12.75" customHeight="1" x14ac:dyDescent="0.2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184"/>
      <c r="L972" s="3"/>
      <c r="M972" s="3"/>
      <c r="N972" s="29"/>
      <c r="O972" s="3"/>
      <c r="P972" s="29"/>
      <c r="Q972" s="29"/>
      <c r="R972" s="29"/>
    </row>
    <row r="973" spans="1:18" ht="12.75" customHeight="1" x14ac:dyDescent="0.2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184"/>
      <c r="L973" s="3"/>
      <c r="M973" s="3"/>
      <c r="N973" s="29"/>
      <c r="O973" s="3"/>
      <c r="P973" s="29"/>
      <c r="Q973" s="29"/>
      <c r="R973" s="29"/>
    </row>
    <row r="974" spans="1:18" ht="12.75" customHeight="1" x14ac:dyDescent="0.2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184"/>
      <c r="L974" s="3"/>
      <c r="M974" s="3"/>
      <c r="N974" s="29"/>
      <c r="O974" s="3"/>
      <c r="P974" s="29"/>
      <c r="Q974" s="29"/>
      <c r="R974" s="29"/>
    </row>
    <row r="975" spans="1:18" ht="12.75" customHeight="1" x14ac:dyDescent="0.2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184"/>
      <c r="L975" s="3"/>
      <c r="M975" s="3"/>
      <c r="N975" s="29"/>
      <c r="O975" s="3"/>
      <c r="P975" s="29"/>
      <c r="Q975" s="29"/>
      <c r="R975" s="29"/>
    </row>
    <row r="976" spans="1:18" ht="12.75" customHeight="1" x14ac:dyDescent="0.2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184"/>
      <c r="L976" s="3"/>
      <c r="M976" s="3"/>
      <c r="N976" s="29"/>
      <c r="O976" s="3"/>
      <c r="P976" s="29"/>
      <c r="Q976" s="29"/>
      <c r="R976" s="29"/>
    </row>
    <row r="977" spans="1:18" ht="12.75" customHeight="1" x14ac:dyDescent="0.2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184"/>
      <c r="L977" s="3"/>
      <c r="M977" s="3"/>
      <c r="N977" s="29"/>
      <c r="O977" s="3"/>
      <c r="P977" s="29"/>
      <c r="Q977" s="29"/>
      <c r="R977" s="29"/>
    </row>
    <row r="978" spans="1:18" ht="12.75" customHeight="1" x14ac:dyDescent="0.2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184"/>
      <c r="L978" s="3"/>
      <c r="M978" s="3"/>
      <c r="N978" s="29"/>
      <c r="O978" s="3"/>
      <c r="P978" s="29"/>
      <c r="Q978" s="29"/>
      <c r="R978" s="29"/>
    </row>
    <row r="979" spans="1:18" ht="12.75" customHeight="1" x14ac:dyDescent="0.2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184"/>
      <c r="L979" s="3"/>
      <c r="M979" s="3"/>
      <c r="N979" s="29"/>
      <c r="O979" s="3"/>
      <c r="P979" s="29"/>
      <c r="Q979" s="29"/>
      <c r="R979" s="29"/>
    </row>
    <row r="980" spans="1:18" ht="12.75" customHeight="1" x14ac:dyDescent="0.2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184"/>
      <c r="L980" s="3"/>
      <c r="M980" s="3"/>
      <c r="N980" s="29"/>
      <c r="O980" s="3"/>
      <c r="P980" s="29"/>
      <c r="Q980" s="29"/>
      <c r="R980" s="29"/>
    </row>
    <row r="981" spans="1:18" ht="12.75" customHeight="1" x14ac:dyDescent="0.2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184"/>
      <c r="L981" s="3"/>
      <c r="M981" s="3"/>
      <c r="N981" s="29"/>
      <c r="O981" s="3"/>
      <c r="P981" s="29"/>
      <c r="Q981" s="29"/>
      <c r="R981" s="29"/>
    </row>
    <row r="982" spans="1:18" ht="12.75" customHeight="1" x14ac:dyDescent="0.2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184"/>
      <c r="L982" s="3"/>
      <c r="M982" s="3"/>
      <c r="N982" s="29"/>
      <c r="O982" s="3"/>
      <c r="P982" s="29"/>
      <c r="Q982" s="29"/>
      <c r="R982" s="29"/>
    </row>
    <row r="983" spans="1:18" ht="12.75" customHeight="1" x14ac:dyDescent="0.2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184"/>
      <c r="L983" s="3"/>
      <c r="M983" s="3"/>
      <c r="N983" s="29"/>
      <c r="O983" s="3"/>
      <c r="P983" s="29"/>
      <c r="Q983" s="29"/>
      <c r="R983" s="29"/>
    </row>
    <row r="984" spans="1:18" ht="12.75" customHeight="1" x14ac:dyDescent="0.2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184"/>
      <c r="L984" s="3"/>
      <c r="M984" s="3"/>
      <c r="N984" s="29"/>
      <c r="O984" s="3"/>
      <c r="P984" s="29"/>
      <c r="Q984" s="29"/>
      <c r="R984" s="29"/>
    </row>
    <row r="985" spans="1:18" ht="12.75" customHeight="1" x14ac:dyDescent="0.2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184"/>
      <c r="L985" s="3"/>
      <c r="M985" s="3"/>
      <c r="N985" s="29"/>
      <c r="O985" s="3"/>
      <c r="P985" s="29"/>
      <c r="Q985" s="29"/>
      <c r="R985" s="29"/>
    </row>
    <row r="986" spans="1:18" ht="12.75" customHeight="1" x14ac:dyDescent="0.2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184"/>
      <c r="L986" s="3"/>
      <c r="M986" s="3"/>
      <c r="N986" s="29"/>
      <c r="O986" s="3"/>
      <c r="P986" s="29"/>
      <c r="Q986" s="29"/>
      <c r="R986" s="29"/>
    </row>
    <row r="987" spans="1:18" ht="12.75" customHeight="1" x14ac:dyDescent="0.2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184"/>
      <c r="L987" s="3"/>
      <c r="M987" s="3"/>
      <c r="N987" s="29"/>
      <c r="O987" s="3"/>
      <c r="P987" s="29"/>
      <c r="Q987" s="29"/>
      <c r="R987" s="29"/>
    </row>
    <row r="988" spans="1:18" ht="12.75" customHeight="1" x14ac:dyDescent="0.2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184"/>
      <c r="L988" s="3"/>
      <c r="M988" s="3"/>
      <c r="N988" s="29"/>
      <c r="O988" s="3"/>
      <c r="P988" s="29"/>
      <c r="Q988" s="29"/>
      <c r="R988" s="29"/>
    </row>
    <row r="989" spans="1:18" ht="12.75" customHeight="1" x14ac:dyDescent="0.2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184"/>
      <c r="L989" s="3"/>
      <c r="M989" s="3"/>
      <c r="N989" s="29"/>
      <c r="O989" s="3"/>
      <c r="P989" s="29"/>
      <c r="Q989" s="29"/>
      <c r="R989" s="29"/>
    </row>
    <row r="990" spans="1:18" ht="12.75" customHeight="1" x14ac:dyDescent="0.2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184"/>
      <c r="L990" s="3"/>
      <c r="M990" s="3"/>
      <c r="N990" s="29"/>
      <c r="O990" s="3"/>
      <c r="P990" s="29"/>
      <c r="Q990" s="29"/>
      <c r="R990" s="29"/>
    </row>
    <row r="991" spans="1:18" ht="12.75" customHeight="1" x14ac:dyDescent="0.2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184"/>
      <c r="L991" s="3"/>
      <c r="M991" s="3"/>
      <c r="N991" s="29"/>
      <c r="O991" s="3"/>
      <c r="P991" s="29"/>
      <c r="Q991" s="29"/>
      <c r="R991" s="29"/>
    </row>
    <row r="992" spans="1:18" ht="12.75" customHeight="1" x14ac:dyDescent="0.2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184"/>
      <c r="L992" s="3"/>
      <c r="M992" s="3"/>
      <c r="N992" s="29"/>
      <c r="O992" s="3"/>
      <c r="P992" s="29"/>
      <c r="Q992" s="29"/>
      <c r="R992" s="29"/>
    </row>
    <row r="993" spans="1:18" ht="12.75" customHeight="1" x14ac:dyDescent="0.2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184"/>
      <c r="L993" s="3"/>
      <c r="M993" s="3"/>
      <c r="N993" s="29"/>
      <c r="O993" s="3"/>
      <c r="P993" s="29"/>
      <c r="Q993" s="29"/>
      <c r="R993" s="29"/>
    </row>
    <row r="994" spans="1:18" ht="12.75" customHeight="1" x14ac:dyDescent="0.2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184"/>
      <c r="L994" s="3"/>
      <c r="M994" s="3"/>
      <c r="N994" s="29"/>
      <c r="O994" s="3"/>
      <c r="P994" s="29"/>
      <c r="Q994" s="29"/>
      <c r="R994" s="29"/>
    </row>
    <row r="995" spans="1:18" ht="12.75" customHeight="1" x14ac:dyDescent="0.2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184"/>
      <c r="L995" s="3"/>
      <c r="M995" s="3"/>
      <c r="N995" s="29"/>
      <c r="O995" s="3"/>
      <c r="P995" s="29"/>
      <c r="Q995" s="29"/>
      <c r="R995" s="29"/>
    </row>
    <row r="996" spans="1:18" ht="12.75" customHeight="1" x14ac:dyDescent="0.2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184"/>
      <c r="L996" s="3"/>
      <c r="M996" s="3"/>
      <c r="N996" s="29"/>
      <c r="O996" s="3"/>
      <c r="P996" s="29"/>
      <c r="Q996" s="29"/>
      <c r="R996" s="29"/>
    </row>
    <row r="997" spans="1:18" ht="12.75" customHeight="1" x14ac:dyDescent="0.2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184"/>
      <c r="L997" s="3"/>
      <c r="M997" s="3"/>
      <c r="N997" s="29"/>
      <c r="O997" s="3"/>
      <c r="P997" s="29"/>
      <c r="Q997" s="29"/>
      <c r="R997" s="29"/>
    </row>
    <row r="998" spans="1:18" ht="12.75" customHeight="1" x14ac:dyDescent="0.2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184"/>
      <c r="L998" s="3"/>
      <c r="M998" s="3"/>
      <c r="N998" s="29"/>
      <c r="O998" s="3"/>
      <c r="P998" s="29"/>
      <c r="Q998" s="29"/>
      <c r="R998" s="29"/>
    </row>
  </sheetData>
  <mergeCells count="300">
    <mergeCell ref="B561:J561"/>
    <mergeCell ref="B539:J539"/>
    <mergeCell ref="B517:J517"/>
    <mergeCell ref="B495:J495"/>
    <mergeCell ref="B473:J473"/>
    <mergeCell ref="B451:J451"/>
    <mergeCell ref="B429:J429"/>
    <mergeCell ref="B407:J407"/>
    <mergeCell ref="B385:J385"/>
    <mergeCell ref="Q543:Q544"/>
    <mergeCell ref="R543:R544"/>
    <mergeCell ref="B542:J542"/>
    <mergeCell ref="A543:A544"/>
    <mergeCell ref="B543:J543"/>
    <mergeCell ref="K543:K544"/>
    <mergeCell ref="L543:L544"/>
    <mergeCell ref="M543:M544"/>
    <mergeCell ref="N543:N544"/>
    <mergeCell ref="O543:O544"/>
    <mergeCell ref="P543:P544"/>
    <mergeCell ref="Q521:Q522"/>
    <mergeCell ref="R521:R522"/>
    <mergeCell ref="B520:J520"/>
    <mergeCell ref="A521:A522"/>
    <mergeCell ref="B521:J521"/>
    <mergeCell ref="K521:K522"/>
    <mergeCell ref="L521:L522"/>
    <mergeCell ref="M521:M522"/>
    <mergeCell ref="N521:N522"/>
    <mergeCell ref="O521:O522"/>
    <mergeCell ref="P521:P522"/>
    <mergeCell ref="Q499:Q500"/>
    <mergeCell ref="R499:R500"/>
    <mergeCell ref="B498:J498"/>
    <mergeCell ref="A499:A500"/>
    <mergeCell ref="B499:J499"/>
    <mergeCell ref="K499:K500"/>
    <mergeCell ref="L499:L500"/>
    <mergeCell ref="M499:M500"/>
    <mergeCell ref="N499:N500"/>
    <mergeCell ref="O499:O500"/>
    <mergeCell ref="P499:P500"/>
    <mergeCell ref="Q477:Q478"/>
    <mergeCell ref="R477:R478"/>
    <mergeCell ref="B476:J476"/>
    <mergeCell ref="A477:A478"/>
    <mergeCell ref="B477:J477"/>
    <mergeCell ref="K477:K478"/>
    <mergeCell ref="L477:L478"/>
    <mergeCell ref="M477:M478"/>
    <mergeCell ref="N477:N478"/>
    <mergeCell ref="O477:O478"/>
    <mergeCell ref="P477:P478"/>
    <mergeCell ref="Q455:Q456"/>
    <mergeCell ref="R455:R456"/>
    <mergeCell ref="B454:J454"/>
    <mergeCell ref="A455:A456"/>
    <mergeCell ref="B455:J455"/>
    <mergeCell ref="K455:K456"/>
    <mergeCell ref="L455:L456"/>
    <mergeCell ref="M455:M456"/>
    <mergeCell ref="N455:N456"/>
    <mergeCell ref="O455:O456"/>
    <mergeCell ref="P455:P456"/>
    <mergeCell ref="P389:P390"/>
    <mergeCell ref="Q389:Q390"/>
    <mergeCell ref="R389:R390"/>
    <mergeCell ref="B388:J388"/>
    <mergeCell ref="A389:A390"/>
    <mergeCell ref="B389:J389"/>
    <mergeCell ref="K389:K390"/>
    <mergeCell ref="L389:L390"/>
    <mergeCell ref="M389:M390"/>
    <mergeCell ref="P367:P368"/>
    <mergeCell ref="Q367:Q368"/>
    <mergeCell ref="R367:R368"/>
    <mergeCell ref="B366:J366"/>
    <mergeCell ref="A367:A368"/>
    <mergeCell ref="B367:J367"/>
    <mergeCell ref="K367:K368"/>
    <mergeCell ref="L367:L368"/>
    <mergeCell ref="M367:M368"/>
    <mergeCell ref="P345:P346"/>
    <mergeCell ref="Q345:Q346"/>
    <mergeCell ref="R345:R346"/>
    <mergeCell ref="B344:J344"/>
    <mergeCell ref="A345:A346"/>
    <mergeCell ref="B345:J345"/>
    <mergeCell ref="K345:K346"/>
    <mergeCell ref="L345:L346"/>
    <mergeCell ref="M345:M346"/>
    <mergeCell ref="P301:P302"/>
    <mergeCell ref="Q301:Q302"/>
    <mergeCell ref="R301:R302"/>
    <mergeCell ref="B300:J300"/>
    <mergeCell ref="A301:A302"/>
    <mergeCell ref="B301:J301"/>
    <mergeCell ref="K301:K302"/>
    <mergeCell ref="L301:L302"/>
    <mergeCell ref="M301:M302"/>
    <mergeCell ref="P323:P324"/>
    <mergeCell ref="Q323:Q324"/>
    <mergeCell ref="R323:R324"/>
    <mergeCell ref="B322:J322"/>
    <mergeCell ref="A323:A324"/>
    <mergeCell ref="B323:J323"/>
    <mergeCell ref="K323:K324"/>
    <mergeCell ref="L323:L324"/>
    <mergeCell ref="M323:M324"/>
    <mergeCell ref="Q234:Q235"/>
    <mergeCell ref="R234:R235"/>
    <mergeCell ref="B233:J233"/>
    <mergeCell ref="R257:R258"/>
    <mergeCell ref="N433:N434"/>
    <mergeCell ref="O433:O434"/>
    <mergeCell ref="P433:P434"/>
    <mergeCell ref="Q433:Q434"/>
    <mergeCell ref="R433:R434"/>
    <mergeCell ref="B432:J432"/>
    <mergeCell ref="R411:R412"/>
    <mergeCell ref="N279:N280"/>
    <mergeCell ref="O279:O280"/>
    <mergeCell ref="P279:P280"/>
    <mergeCell ref="Q279:Q280"/>
    <mergeCell ref="R279:R280"/>
    <mergeCell ref="O257:O258"/>
    <mergeCell ref="P257:P258"/>
    <mergeCell ref="Q257:Q258"/>
    <mergeCell ref="B256:J256"/>
    <mergeCell ref="B341:J341"/>
    <mergeCell ref="L279:L280"/>
    <mergeCell ref="N323:N324"/>
    <mergeCell ref="O323:O324"/>
    <mergeCell ref="A433:A434"/>
    <mergeCell ref="B433:J433"/>
    <mergeCell ref="K433:K434"/>
    <mergeCell ref="L433:L434"/>
    <mergeCell ref="M433:M434"/>
    <mergeCell ref="A411:A412"/>
    <mergeCell ref="A279:A280"/>
    <mergeCell ref="N234:N235"/>
    <mergeCell ref="O234:O235"/>
    <mergeCell ref="N301:N302"/>
    <mergeCell ref="O301:O302"/>
    <mergeCell ref="B363:J363"/>
    <mergeCell ref="N345:N346"/>
    <mergeCell ref="O345:O346"/>
    <mergeCell ref="N367:N368"/>
    <mergeCell ref="O367:O368"/>
    <mergeCell ref="N389:N390"/>
    <mergeCell ref="O389:O390"/>
    <mergeCell ref="B319:J319"/>
    <mergeCell ref="B297:J297"/>
    <mergeCell ref="B275:J275"/>
    <mergeCell ref="B253:J253"/>
    <mergeCell ref="M279:M280"/>
    <mergeCell ref="N411:N412"/>
    <mergeCell ref="Q411:Q412"/>
    <mergeCell ref="B410:J410"/>
    <mergeCell ref="B411:J411"/>
    <mergeCell ref="K411:K412"/>
    <mergeCell ref="L411:L412"/>
    <mergeCell ref="M411:M412"/>
    <mergeCell ref="R50:R51"/>
    <mergeCell ref="R188:R189"/>
    <mergeCell ref="Q211:Q212"/>
    <mergeCell ref="R211:R212"/>
    <mergeCell ref="B210:J210"/>
    <mergeCell ref="N257:N258"/>
    <mergeCell ref="B187:J187"/>
    <mergeCell ref="N142:N143"/>
    <mergeCell ref="O142:O143"/>
    <mergeCell ref="P142:P143"/>
    <mergeCell ref="Q142:Q143"/>
    <mergeCell ref="R142:R143"/>
    <mergeCell ref="B141:J141"/>
    <mergeCell ref="R119:R120"/>
    <mergeCell ref="B118:J118"/>
    <mergeCell ref="B115:J115"/>
    <mergeCell ref="N211:N212"/>
    <mergeCell ref="O211:O212"/>
    <mergeCell ref="A50:A51"/>
    <mergeCell ref="B50:J50"/>
    <mergeCell ref="K50:K51"/>
    <mergeCell ref="L50:L51"/>
    <mergeCell ref="M50:M51"/>
    <mergeCell ref="N27:N28"/>
    <mergeCell ref="O27:O28"/>
    <mergeCell ref="P27:P28"/>
    <mergeCell ref="O411:O412"/>
    <mergeCell ref="P411:P412"/>
    <mergeCell ref="P211:P212"/>
    <mergeCell ref="B278:J278"/>
    <mergeCell ref="B279:J279"/>
    <mergeCell ref="K279:K280"/>
    <mergeCell ref="N188:N189"/>
    <mergeCell ref="O188:O189"/>
    <mergeCell ref="P188:P189"/>
    <mergeCell ref="B257:J257"/>
    <mergeCell ref="K257:K258"/>
    <mergeCell ref="L257:L258"/>
    <mergeCell ref="M257:M258"/>
    <mergeCell ref="P234:P235"/>
    <mergeCell ref="B230:J230"/>
    <mergeCell ref="B207:J207"/>
    <mergeCell ref="B3:J3"/>
    <mergeCell ref="A4:A5"/>
    <mergeCell ref="B4:J4"/>
    <mergeCell ref="K4:K5"/>
    <mergeCell ref="L4:L5"/>
    <mergeCell ref="M4:M5"/>
    <mergeCell ref="N4:N5"/>
    <mergeCell ref="Q27:Q28"/>
    <mergeCell ref="R27:R28"/>
    <mergeCell ref="B26:J26"/>
    <mergeCell ref="A27:A28"/>
    <mergeCell ref="B27:J27"/>
    <mergeCell ref="K27:K28"/>
    <mergeCell ref="L27:L28"/>
    <mergeCell ref="M27:M28"/>
    <mergeCell ref="B188:J188"/>
    <mergeCell ref="K188:K189"/>
    <mergeCell ref="L188:L189"/>
    <mergeCell ref="M188:M189"/>
    <mergeCell ref="O4:O5"/>
    <mergeCell ref="P4:P5"/>
    <mergeCell ref="B23:J23"/>
    <mergeCell ref="Q4:Q5"/>
    <mergeCell ref="R4:R5"/>
    <mergeCell ref="B46:J46"/>
    <mergeCell ref="N50:N51"/>
    <mergeCell ref="O50:O51"/>
    <mergeCell ref="P50:P51"/>
    <mergeCell ref="Q50:Q51"/>
    <mergeCell ref="B49:J49"/>
    <mergeCell ref="B184:J184"/>
    <mergeCell ref="B161:J161"/>
    <mergeCell ref="B138:J138"/>
    <mergeCell ref="N96:N97"/>
    <mergeCell ref="O96:O97"/>
    <mergeCell ref="P96:P97"/>
    <mergeCell ref="Q96:Q97"/>
    <mergeCell ref="R96:R97"/>
    <mergeCell ref="B95:J95"/>
    <mergeCell ref="A257:A258"/>
    <mergeCell ref="N165:N166"/>
    <mergeCell ref="O165:O166"/>
    <mergeCell ref="P165:P166"/>
    <mergeCell ref="Q165:Q166"/>
    <mergeCell ref="R165:R166"/>
    <mergeCell ref="B164:J164"/>
    <mergeCell ref="A165:A166"/>
    <mergeCell ref="B165:J165"/>
    <mergeCell ref="K165:K166"/>
    <mergeCell ref="L165:L166"/>
    <mergeCell ref="M165:M166"/>
    <mergeCell ref="A211:A212"/>
    <mergeCell ref="B211:J211"/>
    <mergeCell ref="K211:K212"/>
    <mergeCell ref="L211:L212"/>
    <mergeCell ref="M211:M212"/>
    <mergeCell ref="Q188:Q189"/>
    <mergeCell ref="A234:A235"/>
    <mergeCell ref="B234:J234"/>
    <mergeCell ref="K234:K235"/>
    <mergeCell ref="L234:L235"/>
    <mergeCell ref="M234:M235"/>
    <mergeCell ref="A188:A189"/>
    <mergeCell ref="A142:A143"/>
    <mergeCell ref="B142:J142"/>
    <mergeCell ref="K142:K143"/>
    <mergeCell ref="L142:L143"/>
    <mergeCell ref="M142:M143"/>
    <mergeCell ref="N119:N120"/>
    <mergeCell ref="O119:O120"/>
    <mergeCell ref="P119:P120"/>
    <mergeCell ref="Q119:Q120"/>
    <mergeCell ref="A119:A120"/>
    <mergeCell ref="B119:J119"/>
    <mergeCell ref="K119:K120"/>
    <mergeCell ref="L119:L120"/>
    <mergeCell ref="M119:M120"/>
    <mergeCell ref="A96:A97"/>
    <mergeCell ref="B96:J96"/>
    <mergeCell ref="K96:K97"/>
    <mergeCell ref="L96:L97"/>
    <mergeCell ref="M96:M97"/>
    <mergeCell ref="B69:J69"/>
    <mergeCell ref="B92:J92"/>
    <mergeCell ref="N73:N74"/>
    <mergeCell ref="O73:O74"/>
    <mergeCell ref="P73:P74"/>
    <mergeCell ref="Q73:Q74"/>
    <mergeCell ref="R73:R74"/>
    <mergeCell ref="B72:J72"/>
    <mergeCell ref="A73:A74"/>
    <mergeCell ref="B73:J73"/>
    <mergeCell ref="K73:K74"/>
    <mergeCell ref="L73:L74"/>
    <mergeCell ref="M73:M74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4.5703125" customWidth="1"/>
    <col min="3" max="3" width="5" customWidth="1"/>
    <col min="4" max="4" width="3" customWidth="1"/>
    <col min="5" max="5" width="5.85546875" customWidth="1"/>
    <col min="6" max="6" width="4" customWidth="1"/>
    <col min="7" max="9" width="4.5703125" customWidth="1"/>
    <col min="10" max="26" width="10" customWidth="1"/>
  </cols>
  <sheetData>
    <row r="1" spans="1:12" ht="12.75" customHeight="1" x14ac:dyDescent="0.2"/>
    <row r="2" spans="1:12" ht="12.75" customHeight="1" x14ac:dyDescent="0.2"/>
    <row r="3" spans="1:12" ht="12.75" customHeight="1" x14ac:dyDescent="0.2"/>
    <row r="4" spans="1:12" ht="12.75" customHeight="1" x14ac:dyDescent="0.2"/>
    <row r="5" spans="1:12" ht="12.75" customHeight="1" x14ac:dyDescent="0.3">
      <c r="A5" s="38" t="s">
        <v>81</v>
      </c>
    </row>
    <row r="6" spans="1:12" ht="12.75" customHeight="1" x14ac:dyDescent="0.2">
      <c r="B6" s="281" t="s">
        <v>2</v>
      </c>
      <c r="C6" s="282"/>
      <c r="D6" s="282"/>
      <c r="E6" s="314"/>
      <c r="F6" s="158"/>
      <c r="G6" s="158"/>
      <c r="H6" s="158"/>
      <c r="I6" s="158"/>
      <c r="J6" s="137" t="s">
        <v>11</v>
      </c>
      <c r="L6" s="29" t="s">
        <v>83</v>
      </c>
    </row>
    <row r="7" spans="1:12" ht="25.5" customHeight="1" x14ac:dyDescent="0.2">
      <c r="A7" s="135" t="s">
        <v>10</v>
      </c>
      <c r="B7" s="136">
        <v>1</v>
      </c>
      <c r="C7" s="136">
        <v>2</v>
      </c>
      <c r="D7" s="29">
        <v>3</v>
      </c>
      <c r="E7" s="29">
        <v>4</v>
      </c>
      <c r="F7" s="29">
        <v>5</v>
      </c>
      <c r="G7" s="29">
        <v>6</v>
      </c>
      <c r="H7" s="29">
        <v>7</v>
      </c>
      <c r="I7" s="29">
        <v>8</v>
      </c>
      <c r="J7" s="16"/>
      <c r="K7" s="4" t="s">
        <v>3</v>
      </c>
    </row>
    <row r="8" spans="1:12" ht="12.75" customHeight="1" x14ac:dyDescent="0.2">
      <c r="A8" s="28" t="s">
        <v>51</v>
      </c>
      <c r="B8" s="25">
        <v>2</v>
      </c>
      <c r="C8" s="10"/>
      <c r="D8" s="10"/>
      <c r="E8" s="10"/>
      <c r="F8" s="10"/>
      <c r="G8" s="10"/>
      <c r="H8" s="10"/>
      <c r="I8" s="10"/>
      <c r="J8" s="16"/>
    </row>
    <row r="9" spans="1:12" ht="12.75" customHeight="1" x14ac:dyDescent="0.2">
      <c r="A9" s="28" t="s">
        <v>52</v>
      </c>
      <c r="C9" s="25">
        <v>2</v>
      </c>
      <c r="J9" s="16"/>
    </row>
    <row r="10" spans="1:12" ht="12.75" customHeight="1" x14ac:dyDescent="0.2">
      <c r="A10" s="28" t="s">
        <v>53</v>
      </c>
      <c r="D10" s="25">
        <v>2</v>
      </c>
      <c r="J10" s="16"/>
    </row>
    <row r="11" spans="1:12" ht="12.75" customHeight="1" x14ac:dyDescent="0.2">
      <c r="A11" s="28" t="s">
        <v>54</v>
      </c>
      <c r="E11" s="25">
        <v>2</v>
      </c>
      <c r="J11" s="16"/>
    </row>
    <row r="12" spans="1:12" ht="12.75" customHeight="1" x14ac:dyDescent="0.2">
      <c r="A12" s="28" t="s">
        <v>55</v>
      </c>
      <c r="F12" s="25">
        <v>2</v>
      </c>
      <c r="J12" s="16"/>
    </row>
    <row r="13" spans="1:12" ht="12.75" customHeight="1" x14ac:dyDescent="0.2">
      <c r="A13" s="28" t="s">
        <v>56</v>
      </c>
      <c r="G13" s="25">
        <v>2</v>
      </c>
      <c r="J13" s="16"/>
    </row>
    <row r="14" spans="1:12" ht="12.75" customHeight="1" x14ac:dyDescent="0.2">
      <c r="A14" s="28" t="s">
        <v>57</v>
      </c>
      <c r="H14" s="25">
        <v>2</v>
      </c>
      <c r="J14" s="16"/>
    </row>
    <row r="15" spans="1:12" ht="12.75" customHeight="1" x14ac:dyDescent="0.2">
      <c r="A15" s="28"/>
      <c r="J15" s="16"/>
    </row>
    <row r="16" spans="1:12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">
    <mergeCell ref="B6:E6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4.28515625" customWidth="1"/>
    <col min="3" max="3" width="5.42578125" customWidth="1"/>
    <col min="4" max="4" width="6.42578125" customWidth="1"/>
    <col min="5" max="5" width="6" customWidth="1"/>
    <col min="6" max="6" width="6.42578125" customWidth="1"/>
    <col min="7" max="7" width="7.28515625" customWidth="1"/>
    <col min="8" max="8" width="8.5703125" customWidth="1"/>
    <col min="9" max="26" width="10" customWidth="1"/>
  </cols>
  <sheetData>
    <row r="1" spans="1:10" ht="12.75" customHeight="1" x14ac:dyDescent="0.2"/>
    <row r="2" spans="1:10" ht="12.75" customHeight="1" x14ac:dyDescent="0.2"/>
    <row r="3" spans="1:10" ht="12.75" customHeight="1" x14ac:dyDescent="0.2"/>
    <row r="4" spans="1:10" ht="12.75" customHeight="1" x14ac:dyDescent="0.2"/>
    <row r="5" spans="1:10" ht="12.75" customHeight="1" x14ac:dyDescent="0.3">
      <c r="A5" s="38" t="s">
        <v>81</v>
      </c>
    </row>
    <row r="6" spans="1:10" ht="12.75" customHeight="1" x14ac:dyDescent="0.2">
      <c r="B6" s="281" t="s">
        <v>2</v>
      </c>
      <c r="C6" s="282"/>
      <c r="D6" s="282"/>
      <c r="E6" s="314"/>
      <c r="F6" s="158"/>
      <c r="G6" s="158"/>
      <c r="H6" s="137" t="s">
        <v>11</v>
      </c>
      <c r="J6" s="29" t="s">
        <v>83</v>
      </c>
    </row>
    <row r="7" spans="1:10" ht="25.5" customHeight="1" x14ac:dyDescent="0.2">
      <c r="A7" s="135" t="s">
        <v>10</v>
      </c>
      <c r="B7" s="136">
        <v>1</v>
      </c>
      <c r="C7" s="136">
        <v>2</v>
      </c>
      <c r="D7" s="29">
        <v>3</v>
      </c>
      <c r="E7" s="29">
        <v>4</v>
      </c>
      <c r="F7" s="29">
        <v>5</v>
      </c>
      <c r="G7" s="29">
        <v>6</v>
      </c>
      <c r="H7" s="16"/>
      <c r="I7" s="4" t="s">
        <v>3</v>
      </c>
    </row>
    <row r="8" spans="1:10" ht="12.75" customHeight="1" x14ac:dyDescent="0.2">
      <c r="A8" s="28" t="s">
        <v>51</v>
      </c>
      <c r="B8" s="25">
        <v>3</v>
      </c>
      <c r="C8" s="10"/>
      <c r="D8" s="10"/>
      <c r="E8" s="10"/>
      <c r="F8" s="10"/>
      <c r="G8" s="10"/>
      <c r="H8" s="16"/>
    </row>
    <row r="9" spans="1:10" ht="12.75" customHeight="1" x14ac:dyDescent="0.2">
      <c r="A9" s="28" t="s">
        <v>52</v>
      </c>
      <c r="C9" s="25">
        <v>3</v>
      </c>
      <c r="H9" s="16"/>
    </row>
    <row r="10" spans="1:10" ht="12.75" customHeight="1" x14ac:dyDescent="0.2">
      <c r="A10" s="28" t="s">
        <v>53</v>
      </c>
      <c r="D10" s="25">
        <v>3</v>
      </c>
      <c r="H10" s="16"/>
    </row>
    <row r="11" spans="1:10" ht="12.75" customHeight="1" x14ac:dyDescent="0.2">
      <c r="A11" s="28" t="s">
        <v>54</v>
      </c>
      <c r="E11" s="25">
        <v>3</v>
      </c>
      <c r="H11" s="16"/>
    </row>
    <row r="12" spans="1:10" ht="12.75" customHeight="1" x14ac:dyDescent="0.2">
      <c r="A12" s="28" t="s">
        <v>55</v>
      </c>
      <c r="F12" s="25">
        <v>3</v>
      </c>
      <c r="H12" s="16"/>
    </row>
    <row r="13" spans="1:10" ht="12.75" customHeight="1" x14ac:dyDescent="0.2">
      <c r="A13" s="28" t="s">
        <v>56</v>
      </c>
      <c r="G13" s="25">
        <v>3</v>
      </c>
      <c r="H13" s="16">
        <v>3</v>
      </c>
      <c r="J13" s="25">
        <v>1</v>
      </c>
    </row>
    <row r="14" spans="1:10" ht="12.75" customHeight="1" x14ac:dyDescent="0.2">
      <c r="A14" s="28" t="s">
        <v>57</v>
      </c>
      <c r="H14" s="16"/>
    </row>
    <row r="15" spans="1:10" ht="12.75" customHeight="1" x14ac:dyDescent="0.2">
      <c r="I15" s="37">
        <f>H13/B8</f>
        <v>1</v>
      </c>
      <c r="J15" s="37">
        <f>J13/B8</f>
        <v>0.33333333333333331</v>
      </c>
    </row>
    <row r="16" spans="1:10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">
    <mergeCell ref="B6:E6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6" customWidth="1"/>
    <col min="3" max="3" width="5.85546875" customWidth="1"/>
    <col min="4" max="5" width="5.5703125" customWidth="1"/>
    <col min="6" max="6" width="5.7109375" customWidth="1"/>
    <col min="7" max="7" width="5.85546875" customWidth="1"/>
    <col min="8" max="26" width="10" customWidth="1"/>
  </cols>
  <sheetData>
    <row r="1" spans="1:10" ht="12.75" customHeight="1" x14ac:dyDescent="0.2"/>
    <row r="2" spans="1:10" ht="12.75" customHeight="1" x14ac:dyDescent="0.2"/>
    <row r="3" spans="1:10" ht="12.75" customHeight="1" x14ac:dyDescent="0.2"/>
    <row r="4" spans="1:10" ht="12.75" customHeight="1" x14ac:dyDescent="0.3">
      <c r="A4" s="38" t="s">
        <v>81</v>
      </c>
    </row>
    <row r="5" spans="1:10" ht="12.75" customHeight="1" x14ac:dyDescent="0.2">
      <c r="B5" s="281" t="s">
        <v>2</v>
      </c>
      <c r="C5" s="282"/>
      <c r="D5" s="282"/>
      <c r="E5" s="314"/>
      <c r="F5" s="158"/>
      <c r="G5" s="158"/>
      <c r="H5" s="137" t="s">
        <v>11</v>
      </c>
      <c r="J5" s="29" t="s">
        <v>83</v>
      </c>
    </row>
    <row r="6" spans="1:10" ht="25.5" customHeight="1" x14ac:dyDescent="0.2">
      <c r="A6" s="135" t="s">
        <v>10</v>
      </c>
      <c r="B6" s="136">
        <v>1</v>
      </c>
      <c r="C6" s="136">
        <v>2</v>
      </c>
      <c r="D6" s="29">
        <v>3</v>
      </c>
      <c r="E6" s="29">
        <v>4</v>
      </c>
      <c r="F6" s="29">
        <v>5</v>
      </c>
      <c r="G6" s="29">
        <v>6</v>
      </c>
      <c r="H6" s="16"/>
      <c r="I6" s="4" t="s">
        <v>3</v>
      </c>
    </row>
    <row r="7" spans="1:10" ht="12.75" customHeight="1" x14ac:dyDescent="0.2">
      <c r="A7" s="28" t="s">
        <v>51</v>
      </c>
      <c r="B7" s="25">
        <v>2</v>
      </c>
      <c r="C7" s="10"/>
      <c r="D7" s="10"/>
      <c r="E7" s="10"/>
      <c r="F7" s="10"/>
      <c r="G7" s="10"/>
      <c r="H7" s="16"/>
    </row>
    <row r="8" spans="1:10" ht="12.75" customHeight="1" x14ac:dyDescent="0.2">
      <c r="A8" s="28" t="s">
        <v>52</v>
      </c>
      <c r="C8" s="25">
        <v>2</v>
      </c>
      <c r="H8" s="16"/>
    </row>
    <row r="9" spans="1:10" ht="12.75" customHeight="1" x14ac:dyDescent="0.2">
      <c r="A9" s="28" t="s">
        <v>53</v>
      </c>
      <c r="D9" s="25">
        <v>2</v>
      </c>
      <c r="H9" s="16"/>
    </row>
    <row r="10" spans="1:10" ht="12.75" customHeight="1" x14ac:dyDescent="0.2">
      <c r="A10" s="28" t="s">
        <v>54</v>
      </c>
      <c r="E10" s="25">
        <v>2</v>
      </c>
      <c r="H10" s="16"/>
    </row>
    <row r="11" spans="1:10" ht="12.75" customHeight="1" x14ac:dyDescent="0.2">
      <c r="A11" s="28" t="s">
        <v>55</v>
      </c>
      <c r="F11" s="25">
        <v>2</v>
      </c>
      <c r="H11" s="16"/>
    </row>
    <row r="12" spans="1:10" ht="12.75" customHeight="1" x14ac:dyDescent="0.2">
      <c r="A12" s="28" t="s">
        <v>56</v>
      </c>
      <c r="G12" s="25">
        <v>2</v>
      </c>
      <c r="H12" s="16">
        <v>2</v>
      </c>
      <c r="J12" s="25">
        <v>2</v>
      </c>
    </row>
    <row r="13" spans="1:10" ht="12.75" customHeight="1" x14ac:dyDescent="0.2">
      <c r="A13" s="28" t="s">
        <v>57</v>
      </c>
      <c r="H13" s="16"/>
    </row>
    <row r="14" spans="1:10" ht="12.75" customHeight="1" x14ac:dyDescent="0.2">
      <c r="I14" s="37">
        <f>H12/B7</f>
        <v>1</v>
      </c>
      <c r="J14" s="37">
        <f>J12/B7</f>
        <v>1</v>
      </c>
    </row>
    <row r="15" spans="1:10" ht="12.75" customHeight="1" x14ac:dyDescent="0.2"/>
    <row r="16" spans="1:10" ht="12.75" customHeight="1" x14ac:dyDescent="0.2">
      <c r="A16" s="315" t="s">
        <v>141</v>
      </c>
      <c r="B16" s="282"/>
      <c r="C16" s="282"/>
      <c r="D16" s="282"/>
      <c r="E16" s="282"/>
      <c r="F16" s="282"/>
      <c r="G16" s="282"/>
      <c r="H16" s="282"/>
    </row>
    <row r="17" spans="1:10" ht="12.75" customHeight="1" x14ac:dyDescent="0.2"/>
    <row r="18" spans="1:10" ht="12.75" customHeight="1" x14ac:dyDescent="0.3">
      <c r="A18" s="38" t="s">
        <v>81</v>
      </c>
    </row>
    <row r="19" spans="1:10" ht="12.75" customHeight="1" x14ac:dyDescent="0.2">
      <c r="B19" s="281" t="s">
        <v>2</v>
      </c>
      <c r="C19" s="282"/>
      <c r="D19" s="282"/>
      <c r="E19" s="314"/>
      <c r="F19" s="158"/>
      <c r="G19" s="158"/>
      <c r="H19" s="137" t="s">
        <v>11</v>
      </c>
      <c r="J19" s="29" t="s">
        <v>83</v>
      </c>
    </row>
    <row r="20" spans="1:10" ht="25.5" customHeight="1" x14ac:dyDescent="0.2">
      <c r="A20" s="135" t="s">
        <v>10</v>
      </c>
      <c r="B20" s="136">
        <v>1</v>
      </c>
      <c r="C20" s="136">
        <v>2</v>
      </c>
      <c r="D20" s="29">
        <v>3</v>
      </c>
      <c r="E20" s="29">
        <v>4</v>
      </c>
      <c r="F20" s="29">
        <v>5</v>
      </c>
      <c r="G20" s="29">
        <v>6</v>
      </c>
      <c r="H20" s="16"/>
      <c r="I20" s="4" t="s">
        <v>3</v>
      </c>
    </row>
    <row r="21" spans="1:10" ht="12.75" customHeight="1" x14ac:dyDescent="0.2">
      <c r="A21" s="28" t="s">
        <v>51</v>
      </c>
      <c r="B21" s="25">
        <v>2</v>
      </c>
      <c r="C21" s="10"/>
      <c r="D21" s="10"/>
      <c r="E21" s="10"/>
      <c r="F21" s="10"/>
      <c r="G21" s="10"/>
      <c r="H21" s="16"/>
    </row>
    <row r="22" spans="1:10" ht="12.75" customHeight="1" x14ac:dyDescent="0.2">
      <c r="A22" s="28" t="s">
        <v>52</v>
      </c>
      <c r="C22" s="25">
        <v>2</v>
      </c>
      <c r="H22" s="16"/>
    </row>
    <row r="23" spans="1:10" ht="12.75" customHeight="1" x14ac:dyDescent="0.2">
      <c r="A23" s="28" t="s">
        <v>53</v>
      </c>
      <c r="D23" s="25">
        <v>2</v>
      </c>
      <c r="H23" s="16"/>
    </row>
    <row r="24" spans="1:10" ht="12.75" customHeight="1" x14ac:dyDescent="0.2">
      <c r="A24" s="28" t="s">
        <v>54</v>
      </c>
      <c r="E24" s="25">
        <v>2</v>
      </c>
      <c r="H24" s="16"/>
    </row>
    <row r="25" spans="1:10" ht="12.75" customHeight="1" x14ac:dyDescent="0.2">
      <c r="A25" s="28" t="s">
        <v>55</v>
      </c>
      <c r="F25" s="25">
        <v>2</v>
      </c>
      <c r="H25" s="16"/>
    </row>
    <row r="26" spans="1:10" ht="12.75" customHeight="1" x14ac:dyDescent="0.2">
      <c r="A26" s="28" t="s">
        <v>56</v>
      </c>
      <c r="G26" s="25">
        <v>2</v>
      </c>
      <c r="H26" s="16">
        <v>2</v>
      </c>
      <c r="J26" s="25">
        <v>2</v>
      </c>
    </row>
    <row r="27" spans="1:10" ht="12.75" customHeight="1" x14ac:dyDescent="0.2">
      <c r="A27" s="28" t="s">
        <v>57</v>
      </c>
      <c r="H27" s="16"/>
    </row>
    <row r="28" spans="1:10" ht="12.75" customHeight="1" x14ac:dyDescent="0.2">
      <c r="I28" s="37">
        <f>H26/B21</f>
        <v>1</v>
      </c>
      <c r="J28" s="37">
        <f>J26/B21</f>
        <v>1</v>
      </c>
    </row>
    <row r="29" spans="1:10" ht="12.75" customHeight="1" x14ac:dyDescent="0.2"/>
    <row r="30" spans="1:10" ht="12.75" customHeight="1" x14ac:dyDescent="0.2"/>
    <row r="31" spans="1:10" ht="12.75" customHeight="1" x14ac:dyDescent="0.2"/>
    <row r="32" spans="1:10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">
    <mergeCell ref="B5:E5"/>
    <mergeCell ref="A16:H16"/>
    <mergeCell ref="B19:E19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00"/>
  <sheetViews>
    <sheetView workbookViewId="0"/>
  </sheetViews>
  <sheetFormatPr baseColWidth="10" defaultColWidth="12.5703125" defaultRowHeight="15" customHeight="1" x14ac:dyDescent="0.2"/>
  <cols>
    <col min="1" max="1" width="10" customWidth="1"/>
    <col min="2" max="2" width="4.7109375" customWidth="1"/>
    <col min="3" max="3" width="3.42578125" customWidth="1"/>
    <col min="4" max="4" width="3.28515625" customWidth="1"/>
    <col min="5" max="5" width="4.7109375" customWidth="1"/>
    <col min="6" max="6" width="4" customWidth="1"/>
    <col min="7" max="7" width="2.5703125" customWidth="1"/>
    <col min="8" max="8" width="7.85546875" customWidth="1"/>
    <col min="9" max="26" width="10" customWidth="1"/>
  </cols>
  <sheetData>
    <row r="1" spans="1:10" ht="12.75" customHeight="1" x14ac:dyDescent="0.2"/>
    <row r="2" spans="1:10" ht="12.75" customHeight="1" x14ac:dyDescent="0.2"/>
    <row r="3" spans="1:10" ht="12.75" customHeight="1" x14ac:dyDescent="0.3">
      <c r="A3" s="38" t="s">
        <v>81</v>
      </c>
    </row>
    <row r="4" spans="1:10" ht="12.75" customHeight="1" x14ac:dyDescent="0.2">
      <c r="B4" s="281" t="s">
        <v>2</v>
      </c>
      <c r="C4" s="282"/>
      <c r="D4" s="282"/>
      <c r="E4" s="314"/>
      <c r="F4" s="158"/>
      <c r="G4" s="158"/>
      <c r="H4" s="137" t="s">
        <v>11</v>
      </c>
      <c r="J4" s="29" t="s">
        <v>83</v>
      </c>
    </row>
    <row r="5" spans="1:10" ht="25.5" customHeight="1" x14ac:dyDescent="0.2">
      <c r="A5" s="135" t="s">
        <v>10</v>
      </c>
      <c r="B5" s="136">
        <v>1</v>
      </c>
      <c r="C5" s="136">
        <v>2</v>
      </c>
      <c r="D5" s="29">
        <v>3</v>
      </c>
      <c r="E5" s="29">
        <v>4</v>
      </c>
      <c r="F5" s="29">
        <v>5</v>
      </c>
      <c r="G5" s="29">
        <v>6</v>
      </c>
      <c r="H5" s="16"/>
      <c r="I5" s="4" t="s">
        <v>3</v>
      </c>
    </row>
    <row r="6" spans="1:10" ht="12.75" customHeight="1" x14ac:dyDescent="0.2">
      <c r="A6" s="28" t="s">
        <v>51</v>
      </c>
      <c r="B6" s="25">
        <v>2</v>
      </c>
      <c r="C6" s="10"/>
      <c r="D6" s="10"/>
      <c r="E6" s="10"/>
      <c r="F6" s="10"/>
      <c r="G6" s="10"/>
      <c r="H6" s="16"/>
    </row>
    <row r="7" spans="1:10" ht="12.75" customHeight="1" x14ac:dyDescent="0.2">
      <c r="A7" s="28" t="s">
        <v>52</v>
      </c>
      <c r="C7" s="25">
        <v>2</v>
      </c>
      <c r="H7" s="16"/>
    </row>
    <row r="8" spans="1:10" ht="12.75" customHeight="1" x14ac:dyDescent="0.2">
      <c r="A8" s="28" t="s">
        <v>53</v>
      </c>
      <c r="D8" s="25">
        <v>2</v>
      </c>
      <c r="H8" s="16"/>
    </row>
    <row r="9" spans="1:10" ht="12.75" customHeight="1" x14ac:dyDescent="0.2">
      <c r="A9" s="28" t="s">
        <v>54</v>
      </c>
      <c r="E9" s="25">
        <v>2</v>
      </c>
      <c r="H9" s="16"/>
    </row>
    <row r="10" spans="1:10" ht="12.75" customHeight="1" x14ac:dyDescent="0.2">
      <c r="A10" s="28" t="s">
        <v>55</v>
      </c>
      <c r="F10" s="25">
        <v>2</v>
      </c>
      <c r="H10" s="16"/>
    </row>
    <row r="11" spans="1:10" ht="12.75" customHeight="1" x14ac:dyDescent="0.2">
      <c r="A11" s="28" t="s">
        <v>56</v>
      </c>
      <c r="G11" s="25">
        <v>2</v>
      </c>
      <c r="H11" s="16">
        <v>2</v>
      </c>
    </row>
    <row r="12" spans="1:10" ht="12.75" customHeight="1" x14ac:dyDescent="0.2">
      <c r="A12" s="28" t="s">
        <v>57</v>
      </c>
      <c r="H12" s="16"/>
    </row>
    <row r="13" spans="1:10" ht="12.75" customHeight="1" x14ac:dyDescent="0.2">
      <c r="I13" s="37">
        <f>H11/B6</f>
        <v>1</v>
      </c>
    </row>
    <row r="14" spans="1:10" ht="12.75" customHeight="1" x14ac:dyDescent="0.2"/>
    <row r="15" spans="1:10" ht="12.75" customHeight="1" x14ac:dyDescent="0.2"/>
    <row r="16" spans="1:10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">
    <mergeCell ref="B4:E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Z20955"/>
  <sheetViews>
    <sheetView topLeftCell="A1113" workbookViewId="0">
      <selection activeCell="B1145" sqref="B1145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20" width="11.7109375" customWidth="1"/>
    <col min="21" max="52" width="10" customWidth="1"/>
  </cols>
  <sheetData>
    <row r="1" spans="1:42" ht="12.75" customHeight="1" x14ac:dyDescent="0.2">
      <c r="L1" s="3"/>
      <c r="M1" s="3"/>
      <c r="O1" s="3"/>
    </row>
    <row r="2" spans="1:42" ht="12.75" customHeight="1" x14ac:dyDescent="0.2">
      <c r="A2" s="2" t="s">
        <v>1</v>
      </c>
      <c r="L2" s="3"/>
      <c r="M2" s="3"/>
      <c r="O2" s="3"/>
    </row>
    <row r="3" spans="1:42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7" t="s">
        <v>3</v>
      </c>
      <c r="M3" s="7" t="s">
        <v>4</v>
      </c>
      <c r="N3" s="49" t="s">
        <v>5</v>
      </c>
      <c r="O3" s="7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 x14ac:dyDescent="0.2">
      <c r="A4" s="50" t="s">
        <v>10</v>
      </c>
      <c r="B4" s="51">
        <v>1</v>
      </c>
      <c r="C4" s="51">
        <v>2</v>
      </c>
      <c r="D4" s="51">
        <v>3</v>
      </c>
      <c r="E4" s="51">
        <v>4</v>
      </c>
      <c r="F4" s="51">
        <v>5</v>
      </c>
      <c r="G4" s="51">
        <v>6</v>
      </c>
      <c r="H4" s="51">
        <v>7</v>
      </c>
      <c r="I4" s="51">
        <v>8</v>
      </c>
      <c r="J4" s="51">
        <v>9</v>
      </c>
      <c r="K4" s="187" t="s">
        <v>11</v>
      </c>
      <c r="L4" s="3"/>
      <c r="M4" s="3"/>
      <c r="O4" s="3"/>
      <c r="P4" s="14"/>
      <c r="Q4" s="14"/>
      <c r="R4" s="3"/>
      <c r="AA4" s="283" t="s">
        <v>12</v>
      </c>
      <c r="AB4" s="282"/>
      <c r="AC4" s="282"/>
      <c r="AD4" s="282"/>
      <c r="AE4" s="282"/>
      <c r="AF4" s="282"/>
      <c r="AG4" s="282"/>
      <c r="AH4" s="282"/>
      <c r="AI4" s="282"/>
      <c r="AJ4" s="282"/>
    </row>
    <row r="5" spans="1:42" ht="12.75" customHeight="1" x14ac:dyDescent="0.2">
      <c r="A5" s="25">
        <v>9701</v>
      </c>
      <c r="B5" s="25">
        <v>10</v>
      </c>
      <c r="K5" s="182"/>
      <c r="L5" s="3"/>
      <c r="M5" s="3"/>
      <c r="O5" s="3"/>
      <c r="P5" s="17">
        <f>B5</f>
        <v>10</v>
      </c>
      <c r="Q5" s="14"/>
      <c r="R5" s="3"/>
      <c r="Z5" s="18" t="s">
        <v>13</v>
      </c>
      <c r="AA5" s="1">
        <v>9701</v>
      </c>
      <c r="AB5" s="19">
        <v>9702</v>
      </c>
      <c r="AC5" s="19">
        <v>9801</v>
      </c>
      <c r="AD5" s="19">
        <v>9802</v>
      </c>
      <c r="AE5" s="19">
        <v>9901</v>
      </c>
      <c r="AF5" s="19">
        <v>9902</v>
      </c>
      <c r="AG5" s="20" t="s">
        <v>14</v>
      </c>
      <c r="AH5" s="20" t="s">
        <v>15</v>
      </c>
      <c r="AI5" s="20" t="s">
        <v>16</v>
      </c>
      <c r="AJ5" s="20" t="s">
        <v>17</v>
      </c>
      <c r="AK5" s="20" t="s">
        <v>18</v>
      </c>
      <c r="AL5" s="20" t="s">
        <v>19</v>
      </c>
      <c r="AM5" s="20" t="s">
        <v>20</v>
      </c>
      <c r="AN5" s="1" t="s">
        <v>21</v>
      </c>
      <c r="AO5" s="20" t="s">
        <v>22</v>
      </c>
      <c r="AP5" s="20" t="s">
        <v>23</v>
      </c>
    </row>
    <row r="6" spans="1:42" ht="12.75" customHeight="1" x14ac:dyDescent="0.2">
      <c r="A6" s="25">
        <v>9702</v>
      </c>
      <c r="C6" s="25">
        <v>10</v>
      </c>
      <c r="K6" s="182"/>
      <c r="L6" s="3"/>
      <c r="M6" s="3"/>
      <c r="O6" s="3">
        <f>C6/B5</f>
        <v>1</v>
      </c>
      <c r="P6" s="21">
        <v>10</v>
      </c>
      <c r="Q6" s="22">
        <f t="shared" ref="Q6:Q16" si="0">P6/P5</f>
        <v>1</v>
      </c>
      <c r="R6" s="3">
        <f t="shared" ref="R6:R16" si="1">100%-Q6</f>
        <v>0</v>
      </c>
      <c r="S6" s="2" t="s">
        <v>3</v>
      </c>
      <c r="Z6" s="23" t="s">
        <v>37</v>
      </c>
      <c r="AA6" s="22">
        <f>C6/B5</f>
        <v>1</v>
      </c>
      <c r="AB6" s="22">
        <f t="shared" ref="AB6:AB13" si="2">O27</f>
        <v>0.88888888888888884</v>
      </c>
      <c r="AC6" s="22">
        <f t="shared" ref="AC6:AC13" si="3">O48</f>
        <v>0.8</v>
      </c>
      <c r="AD6" s="22">
        <f t="shared" ref="AD6:AD13" si="4">O67</f>
        <v>0.81632653061224492</v>
      </c>
      <c r="AE6" s="22">
        <f t="shared" ref="AE6:AE13" si="5">O84</f>
        <v>0.78378378378378377</v>
      </c>
      <c r="AF6" s="24">
        <f t="shared" ref="AF6:AF13" si="6">O103</f>
        <v>0.70769230769230773</v>
      </c>
      <c r="AG6" s="24">
        <f t="shared" ref="AG6:AG13" si="7">O123</f>
        <v>0.375</v>
      </c>
      <c r="AH6" s="24">
        <f t="shared" ref="AH6:AH13" si="8">O140</f>
        <v>0.65714285714285714</v>
      </c>
      <c r="AI6" s="24">
        <f t="shared" ref="AI6:AI13" si="9">O159</f>
        <v>0.56000000000000005</v>
      </c>
      <c r="AJ6" s="24">
        <f t="shared" ref="AJ6:AJ12" si="10">O176</f>
        <v>0.75</v>
      </c>
      <c r="AK6" s="3">
        <f t="shared" ref="AK6:AK11" si="11">O193</f>
        <v>0.30303030303030304</v>
      </c>
      <c r="AL6" s="3">
        <f t="shared" ref="AL6:AL10" si="12">O213</f>
        <v>0.56818181818181823</v>
      </c>
      <c r="AM6" s="3">
        <f t="shared" ref="AM6:AM9" si="13">O232</f>
        <v>0.55000000000000004</v>
      </c>
      <c r="AN6" s="3">
        <f t="shared" ref="AN6:AN8" si="14">O252</f>
        <v>0.52380952380952384</v>
      </c>
      <c r="AO6" s="3">
        <f t="shared" ref="AO6:AO7" si="15">O269</f>
        <v>0.69696969696969702</v>
      </c>
      <c r="AP6" s="3">
        <f>O286</f>
        <v>0.7</v>
      </c>
    </row>
    <row r="7" spans="1:42" ht="12.75" customHeight="1" x14ac:dyDescent="0.2">
      <c r="A7" s="25">
        <v>9801</v>
      </c>
      <c r="D7" s="25">
        <v>10</v>
      </c>
      <c r="K7" s="182"/>
      <c r="L7" s="3"/>
      <c r="M7" s="3"/>
      <c r="O7" s="3">
        <f>D7/C6</f>
        <v>1</v>
      </c>
      <c r="P7" s="21">
        <v>10</v>
      </c>
      <c r="Q7" s="22">
        <f t="shared" si="0"/>
        <v>1</v>
      </c>
      <c r="R7" s="3">
        <f t="shared" si="1"/>
        <v>0</v>
      </c>
      <c r="S7" s="27">
        <v>9701</v>
      </c>
      <c r="T7" s="3">
        <f>L19</f>
        <v>0.7</v>
      </c>
      <c r="Z7" s="23" t="s">
        <v>38</v>
      </c>
      <c r="AA7" s="22">
        <f>D7/C6</f>
        <v>1</v>
      </c>
      <c r="AB7" s="22">
        <f t="shared" si="2"/>
        <v>0.82499999999999996</v>
      </c>
      <c r="AC7" s="22">
        <f t="shared" si="3"/>
        <v>0.875</v>
      </c>
      <c r="AD7" s="22">
        <f t="shared" si="4"/>
        <v>0.82499999999999996</v>
      </c>
      <c r="AE7" s="22">
        <f t="shared" si="5"/>
        <v>0.72413793103448276</v>
      </c>
      <c r="AF7" s="24">
        <f t="shared" si="6"/>
        <v>0.69565217391304346</v>
      </c>
      <c r="AG7" s="24">
        <f t="shared" si="7"/>
        <v>1</v>
      </c>
      <c r="AH7" s="24">
        <f t="shared" si="8"/>
        <v>0.65217391304347827</v>
      </c>
      <c r="AI7" s="24">
        <f t="shared" si="9"/>
        <v>0.8571428571428571</v>
      </c>
      <c r="AJ7" s="24">
        <f t="shared" si="10"/>
        <v>0.8</v>
      </c>
      <c r="AK7" s="3">
        <f t="shared" si="11"/>
        <v>1</v>
      </c>
      <c r="AL7" s="3">
        <f t="shared" si="12"/>
        <v>0.92</v>
      </c>
      <c r="AM7" s="3">
        <f t="shared" si="13"/>
        <v>0.95454545454545459</v>
      </c>
      <c r="AN7" s="3">
        <f t="shared" si="14"/>
        <v>1</v>
      </c>
      <c r="AO7" s="3">
        <f t="shared" si="15"/>
        <v>0.82608695652173914</v>
      </c>
    </row>
    <row r="8" spans="1:42" ht="12.75" customHeight="1" x14ac:dyDescent="0.2">
      <c r="A8" s="25">
        <v>9802</v>
      </c>
      <c r="E8" s="25">
        <v>8</v>
      </c>
      <c r="K8" s="182"/>
      <c r="L8" s="3"/>
      <c r="M8" s="3"/>
      <c r="O8" s="3">
        <f>E8/D7</f>
        <v>0.8</v>
      </c>
      <c r="P8" s="21">
        <v>8</v>
      </c>
      <c r="Q8" s="22">
        <f t="shared" si="0"/>
        <v>0.8</v>
      </c>
      <c r="R8" s="3">
        <f t="shared" si="1"/>
        <v>0.19999999999999996</v>
      </c>
      <c r="S8" s="27">
        <v>9702</v>
      </c>
      <c r="T8" s="3">
        <f>L40</f>
        <v>0</v>
      </c>
      <c r="Z8" s="23" t="s">
        <v>39</v>
      </c>
      <c r="AA8" s="22">
        <f>E8/D7</f>
        <v>0.8</v>
      </c>
      <c r="AB8" s="22">
        <f t="shared" si="2"/>
        <v>0.51515151515151514</v>
      </c>
      <c r="AC8" s="22">
        <f t="shared" si="3"/>
        <v>0.6428571428571429</v>
      </c>
      <c r="AD8" s="22">
        <f t="shared" si="4"/>
        <v>0.75757575757575757</v>
      </c>
      <c r="AE8" s="22">
        <f t="shared" si="5"/>
        <v>0.33333333333333331</v>
      </c>
      <c r="AF8" s="24">
        <f t="shared" si="6"/>
        <v>0.5625</v>
      </c>
      <c r="AG8" s="24">
        <f t="shared" si="7"/>
        <v>0.91666666666666663</v>
      </c>
      <c r="AH8" s="24">
        <f t="shared" si="8"/>
        <v>0.6</v>
      </c>
      <c r="AI8" s="24">
        <f t="shared" si="9"/>
        <v>0.83333333333333337</v>
      </c>
      <c r="AJ8" s="24">
        <f t="shared" si="10"/>
        <v>0.91666666666666663</v>
      </c>
      <c r="AK8" s="3">
        <f t="shared" si="11"/>
        <v>1</v>
      </c>
      <c r="AL8" s="3">
        <f t="shared" si="12"/>
        <v>0.86956521739130432</v>
      </c>
      <c r="AM8" s="3">
        <f t="shared" si="13"/>
        <v>0.95238095238095233</v>
      </c>
      <c r="AN8" s="3">
        <f t="shared" si="14"/>
        <v>0.90909090909090906</v>
      </c>
    </row>
    <row r="9" spans="1:42" ht="12.75" customHeight="1" x14ac:dyDescent="0.2">
      <c r="A9" s="25">
        <v>9901</v>
      </c>
      <c r="F9" s="25">
        <v>8</v>
      </c>
      <c r="K9" s="182"/>
      <c r="L9" s="3"/>
      <c r="M9" s="3"/>
      <c r="O9" s="3">
        <f>F9/E8</f>
        <v>1</v>
      </c>
      <c r="P9" s="21">
        <v>8</v>
      </c>
      <c r="Q9" s="22">
        <f t="shared" si="0"/>
        <v>1</v>
      </c>
      <c r="R9" s="3">
        <f t="shared" si="1"/>
        <v>0</v>
      </c>
      <c r="S9" s="27">
        <v>9801</v>
      </c>
      <c r="T9" s="3">
        <f>L60</f>
        <v>0.15</v>
      </c>
      <c r="Z9" s="23" t="s">
        <v>40</v>
      </c>
      <c r="AA9" s="22">
        <f>F9/E8</f>
        <v>1</v>
      </c>
      <c r="AB9" s="22">
        <f t="shared" si="2"/>
        <v>0.29411764705882354</v>
      </c>
      <c r="AC9" s="22">
        <f t="shared" si="3"/>
        <v>0.55555555555555558</v>
      </c>
      <c r="AD9" s="22">
        <f t="shared" si="4"/>
        <v>0.56000000000000005</v>
      </c>
      <c r="AE9" s="22">
        <f t="shared" si="5"/>
        <v>0.8571428571428571</v>
      </c>
      <c r="AF9" s="24">
        <f t="shared" si="6"/>
        <v>0.83333333333333337</v>
      </c>
      <c r="AG9" s="24">
        <f t="shared" si="7"/>
        <v>0.90909090909090906</v>
      </c>
      <c r="AH9" s="24">
        <f t="shared" si="8"/>
        <v>0.88888888888888884</v>
      </c>
      <c r="AI9" s="24">
        <f t="shared" si="9"/>
        <v>0.6</v>
      </c>
      <c r="AJ9" s="24">
        <f t="shared" si="10"/>
        <v>1</v>
      </c>
      <c r="AK9" s="3">
        <f t="shared" si="11"/>
        <v>0.7</v>
      </c>
      <c r="AL9" s="3">
        <f t="shared" si="12"/>
        <v>1</v>
      </c>
      <c r="AM9" s="3">
        <f t="shared" si="13"/>
        <v>0.65</v>
      </c>
      <c r="AN9" s="3" t="s">
        <v>27</v>
      </c>
    </row>
    <row r="10" spans="1:42" ht="12.75" customHeight="1" x14ac:dyDescent="0.2">
      <c r="A10" s="25">
        <v>9902</v>
      </c>
      <c r="G10" s="25">
        <v>8</v>
      </c>
      <c r="K10" s="182"/>
      <c r="L10" s="3"/>
      <c r="M10" s="3"/>
      <c r="O10" s="3">
        <f>G10/F9</f>
        <v>1</v>
      </c>
      <c r="P10" s="21">
        <v>8</v>
      </c>
      <c r="Q10" s="22">
        <f t="shared" si="0"/>
        <v>1</v>
      </c>
      <c r="R10" s="3">
        <f t="shared" si="1"/>
        <v>0</v>
      </c>
      <c r="S10" s="27">
        <v>9802</v>
      </c>
      <c r="T10" s="3">
        <f>L77</f>
        <v>0.30612244897959184</v>
      </c>
      <c r="Z10" s="23" t="s">
        <v>41</v>
      </c>
      <c r="AA10" s="22">
        <f>G10/F9</f>
        <v>1</v>
      </c>
      <c r="AB10" s="22">
        <f t="shared" si="2"/>
        <v>1</v>
      </c>
      <c r="AC10" s="22">
        <f t="shared" si="3"/>
        <v>0.4</v>
      </c>
      <c r="AD10" s="22">
        <f t="shared" si="4"/>
        <v>1</v>
      </c>
      <c r="AE10" s="22">
        <f t="shared" si="5"/>
        <v>1</v>
      </c>
      <c r="AF10" s="24">
        <f t="shared" si="6"/>
        <v>0.8666666666666667</v>
      </c>
      <c r="AG10" s="24">
        <f t="shared" si="7"/>
        <v>0.9</v>
      </c>
      <c r="AH10" s="24">
        <f t="shared" si="8"/>
        <v>0.75</v>
      </c>
      <c r="AI10" s="24">
        <f t="shared" si="9"/>
        <v>1.1666666666666667</v>
      </c>
      <c r="AJ10" s="24">
        <f t="shared" si="10"/>
        <v>0.95454545454545459</v>
      </c>
      <c r="AK10" s="3">
        <f t="shared" si="11"/>
        <v>0.8571428571428571</v>
      </c>
      <c r="AL10" s="3">
        <f t="shared" si="12"/>
        <v>0.95</v>
      </c>
      <c r="AM10" s="3" t="s">
        <v>27</v>
      </c>
      <c r="AN10" s="3" t="s">
        <v>27</v>
      </c>
    </row>
    <row r="11" spans="1:42" ht="12.75" customHeight="1" x14ac:dyDescent="0.2">
      <c r="A11" s="28" t="s">
        <v>14</v>
      </c>
      <c r="H11" s="25">
        <v>7</v>
      </c>
      <c r="K11" s="182"/>
      <c r="L11" s="3"/>
      <c r="M11" s="3"/>
      <c r="O11" s="3">
        <f>H11/G10</f>
        <v>0.875</v>
      </c>
      <c r="P11" s="21">
        <v>7</v>
      </c>
      <c r="Q11" s="22">
        <f t="shared" si="0"/>
        <v>0.875</v>
      </c>
      <c r="R11" s="3">
        <f t="shared" si="1"/>
        <v>0.125</v>
      </c>
      <c r="S11" s="27">
        <v>9901</v>
      </c>
      <c r="T11" s="3">
        <f>L96</f>
        <v>5.4054054054054057E-2</v>
      </c>
      <c r="Z11" s="26" t="s">
        <v>42</v>
      </c>
      <c r="AA11" s="24">
        <f>H11/G10</f>
        <v>0.875</v>
      </c>
      <c r="AB11" s="22">
        <f t="shared" si="2"/>
        <v>0.8</v>
      </c>
      <c r="AC11" s="22">
        <f t="shared" si="3"/>
        <v>1</v>
      </c>
      <c r="AD11" s="22">
        <f t="shared" si="4"/>
        <v>1</v>
      </c>
      <c r="AE11" s="22">
        <f t="shared" si="5"/>
        <v>1</v>
      </c>
      <c r="AF11" s="24">
        <f t="shared" si="6"/>
        <v>0.84615384615384615</v>
      </c>
      <c r="AG11" s="24">
        <f t="shared" si="7"/>
        <v>1</v>
      </c>
      <c r="AH11" s="24">
        <f t="shared" si="8"/>
        <v>1</v>
      </c>
      <c r="AI11" s="24">
        <f t="shared" si="9"/>
        <v>0.8571428571428571</v>
      </c>
      <c r="AJ11" s="24">
        <f t="shared" si="10"/>
        <v>0.95238095238095233</v>
      </c>
      <c r="AK11" s="3">
        <f t="shared" si="11"/>
        <v>0.83333333333333337</v>
      </c>
      <c r="AL11" s="3" t="s">
        <v>27</v>
      </c>
    </row>
    <row r="12" spans="1:42" ht="12.75" customHeight="1" x14ac:dyDescent="0.2">
      <c r="A12" s="28" t="s">
        <v>15</v>
      </c>
      <c r="I12" s="25">
        <v>7</v>
      </c>
      <c r="K12" s="182"/>
      <c r="L12" s="3"/>
      <c r="M12" s="3"/>
      <c r="O12" s="3">
        <f>I12/H11</f>
        <v>1</v>
      </c>
      <c r="P12" s="21">
        <v>7</v>
      </c>
      <c r="Q12" s="22">
        <f t="shared" si="0"/>
        <v>1</v>
      </c>
      <c r="R12" s="3">
        <f t="shared" si="1"/>
        <v>0</v>
      </c>
      <c r="S12" s="27">
        <v>9902</v>
      </c>
      <c r="T12" s="3">
        <f>L116</f>
        <v>0.16923076923076924</v>
      </c>
      <c r="Z12" s="26" t="s">
        <v>43</v>
      </c>
      <c r="AA12" s="24">
        <f>I12/H11</f>
        <v>1</v>
      </c>
      <c r="AB12" s="22">
        <f t="shared" si="2"/>
        <v>0.75</v>
      </c>
      <c r="AC12" s="22">
        <f t="shared" si="3"/>
        <v>1</v>
      </c>
      <c r="AD12" s="22">
        <f t="shared" si="4"/>
        <v>1</v>
      </c>
      <c r="AE12" s="22">
        <f t="shared" si="5"/>
        <v>1</v>
      </c>
      <c r="AF12" s="24">
        <f t="shared" si="6"/>
        <v>1</v>
      </c>
      <c r="AG12" s="24">
        <f t="shared" si="7"/>
        <v>1</v>
      </c>
      <c r="AH12" s="24">
        <f t="shared" si="8"/>
        <v>1</v>
      </c>
      <c r="AI12" s="24">
        <f t="shared" si="9"/>
        <v>1</v>
      </c>
      <c r="AJ12" s="24">
        <f t="shared" si="10"/>
        <v>0.95</v>
      </c>
      <c r="AK12" s="3" t="s">
        <v>27</v>
      </c>
    </row>
    <row r="13" spans="1:42" ht="12.75" customHeight="1" x14ac:dyDescent="0.2">
      <c r="A13" s="28" t="s">
        <v>16</v>
      </c>
      <c r="J13" s="25">
        <v>7</v>
      </c>
      <c r="K13" s="182">
        <v>7</v>
      </c>
      <c r="L13" s="3"/>
      <c r="M13" s="3"/>
      <c r="O13" s="3">
        <f>J13/I12</f>
        <v>1</v>
      </c>
      <c r="P13" s="21">
        <v>7</v>
      </c>
      <c r="Q13" s="22">
        <f t="shared" si="0"/>
        <v>1</v>
      </c>
      <c r="R13" s="3">
        <f t="shared" si="1"/>
        <v>0</v>
      </c>
      <c r="S13" s="27" t="s">
        <v>14</v>
      </c>
      <c r="T13" s="3">
        <f>L133</f>
        <v>0.28125</v>
      </c>
      <c r="Z13" s="26" t="s">
        <v>44</v>
      </c>
      <c r="AA13" s="24">
        <f>J13/I12</f>
        <v>1</v>
      </c>
      <c r="AB13" s="22">
        <f t="shared" si="2"/>
        <v>1</v>
      </c>
      <c r="AC13" s="22">
        <f t="shared" si="3"/>
        <v>1</v>
      </c>
      <c r="AD13" s="22">
        <f t="shared" si="4"/>
        <v>1.1428571428571428</v>
      </c>
      <c r="AE13" s="22">
        <f t="shared" si="5"/>
        <v>0.83333333333333337</v>
      </c>
      <c r="AF13" s="24">
        <f t="shared" si="6"/>
        <v>1</v>
      </c>
      <c r="AG13" s="24">
        <f t="shared" si="7"/>
        <v>1</v>
      </c>
      <c r="AH13" s="24">
        <f t="shared" si="8"/>
        <v>1</v>
      </c>
      <c r="AI13" s="24">
        <f t="shared" si="9"/>
        <v>0.83333333333333337</v>
      </c>
      <c r="AJ13" s="24" t="s">
        <v>27</v>
      </c>
    </row>
    <row r="14" spans="1:42" ht="12.75" customHeight="1" x14ac:dyDescent="0.2">
      <c r="A14" s="28" t="s">
        <v>17</v>
      </c>
      <c r="K14" s="182"/>
      <c r="L14" s="3"/>
      <c r="M14" s="3"/>
      <c r="O14" s="3"/>
      <c r="P14" s="21"/>
      <c r="Q14" s="22">
        <f t="shared" si="0"/>
        <v>0</v>
      </c>
      <c r="R14" s="3">
        <f t="shared" si="1"/>
        <v>1</v>
      </c>
      <c r="S14" s="27" t="s">
        <v>15</v>
      </c>
      <c r="T14" s="3">
        <f>L151</f>
        <v>0.17142857142857143</v>
      </c>
    </row>
    <row r="15" spans="1:42" ht="12.75" customHeight="1" x14ac:dyDescent="0.2">
      <c r="A15" s="28" t="s">
        <v>18</v>
      </c>
      <c r="K15" s="182"/>
      <c r="L15" s="3"/>
      <c r="M15" s="3"/>
      <c r="O15" s="3"/>
      <c r="P15" s="21"/>
      <c r="Q15" s="22" t="e">
        <f t="shared" si="0"/>
        <v>#DIV/0!</v>
      </c>
      <c r="R15" s="3" t="e">
        <f t="shared" si="1"/>
        <v>#DIV/0!</v>
      </c>
      <c r="S15" s="27" t="s">
        <v>16</v>
      </c>
      <c r="T15" s="3">
        <f>L170</f>
        <v>0.16</v>
      </c>
    </row>
    <row r="16" spans="1:42" ht="12.75" customHeight="1" x14ac:dyDescent="0.2">
      <c r="A16" s="28" t="s">
        <v>19</v>
      </c>
      <c r="K16" s="182"/>
      <c r="L16" s="3"/>
      <c r="M16" s="3"/>
      <c r="O16" s="3"/>
      <c r="P16" s="21"/>
      <c r="Q16" s="22" t="e">
        <f t="shared" si="0"/>
        <v>#DIV/0!</v>
      </c>
      <c r="R16" s="3" t="e">
        <f t="shared" si="1"/>
        <v>#DIV/0!</v>
      </c>
      <c r="S16" s="27" t="s">
        <v>17</v>
      </c>
      <c r="T16" s="3">
        <f>L188</f>
        <v>0.42499999999999999</v>
      </c>
    </row>
    <row r="17" spans="1:42" ht="12.75" customHeight="1" x14ac:dyDescent="0.2">
      <c r="A17" s="28" t="s">
        <v>20</v>
      </c>
      <c r="K17" s="182"/>
      <c r="L17" s="3"/>
      <c r="M17" s="3"/>
      <c r="O17" s="3"/>
      <c r="S17" s="27" t="s">
        <v>18</v>
      </c>
      <c r="T17" s="3">
        <f>L208</f>
        <v>0.12121212121212122</v>
      </c>
    </row>
    <row r="18" spans="1:42" ht="12.75" customHeight="1" x14ac:dyDescent="0.2">
      <c r="A18" s="28" t="s">
        <v>21</v>
      </c>
      <c r="K18" s="182"/>
      <c r="L18" s="3"/>
      <c r="M18" s="3"/>
      <c r="O18" s="3"/>
      <c r="S18" s="27" t="s">
        <v>19</v>
      </c>
      <c r="T18" s="3">
        <f>L227</f>
        <v>0.36363636363636365</v>
      </c>
    </row>
    <row r="19" spans="1:42" ht="12.75" customHeight="1" x14ac:dyDescent="0.2">
      <c r="A19" s="28"/>
      <c r="J19" s="50" t="s">
        <v>33</v>
      </c>
      <c r="K19" s="199">
        <f>SUM(K13:K16)</f>
        <v>7</v>
      </c>
      <c r="L19" s="3">
        <f>K19/B5</f>
        <v>0.7</v>
      </c>
      <c r="M19" s="37">
        <f>K19/B5</f>
        <v>0.7</v>
      </c>
      <c r="N19" s="3">
        <f>M19-L19</f>
        <v>0</v>
      </c>
      <c r="O19" s="3"/>
      <c r="S19" s="27" t="s">
        <v>20</v>
      </c>
    </row>
    <row r="20" spans="1:42" ht="12.75" customHeight="1" x14ac:dyDescent="0.2">
      <c r="L20" s="3"/>
      <c r="M20" s="3"/>
      <c r="O20" s="3"/>
      <c r="S20" s="27" t="s">
        <v>21</v>
      </c>
    </row>
    <row r="21" spans="1:42" ht="12.75" customHeight="1" x14ac:dyDescent="0.2">
      <c r="A21" s="32" t="s">
        <v>34</v>
      </c>
      <c r="B21" s="32"/>
      <c r="C21" s="32"/>
      <c r="D21" s="33"/>
      <c r="E21" s="33"/>
      <c r="F21" s="126">
        <f>K13*9/K19</f>
        <v>9</v>
      </c>
      <c r="H21" s="121"/>
      <c r="L21" s="3"/>
      <c r="M21" s="3"/>
      <c r="O21" s="3"/>
      <c r="P21" s="35"/>
      <c r="S21" s="27" t="s">
        <v>22</v>
      </c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 x14ac:dyDescent="0.2">
      <c r="L22" s="3"/>
      <c r="M22" s="3"/>
      <c r="O22" s="3"/>
      <c r="S22" s="27"/>
      <c r="AA22" s="283" t="s">
        <v>12</v>
      </c>
      <c r="AB22" s="282"/>
      <c r="AC22" s="282"/>
      <c r="AD22" s="282"/>
      <c r="AE22" s="282"/>
      <c r="AF22" s="282"/>
      <c r="AG22" s="282"/>
      <c r="AH22" s="282"/>
      <c r="AI22" s="282"/>
      <c r="AJ22" s="282"/>
    </row>
    <row r="23" spans="1:42" ht="12.75" customHeight="1" x14ac:dyDescent="0.2">
      <c r="A23" s="2" t="s">
        <v>36</v>
      </c>
      <c r="L23" s="3"/>
      <c r="M23" s="3"/>
      <c r="O23" s="3"/>
      <c r="Z23" s="18" t="s">
        <v>13</v>
      </c>
      <c r="AA23" s="1">
        <v>9701</v>
      </c>
      <c r="AB23" s="19">
        <v>9702</v>
      </c>
      <c r="AC23" s="19">
        <v>9801</v>
      </c>
      <c r="AD23" s="19">
        <v>9802</v>
      </c>
      <c r="AE23" s="19">
        <v>9901</v>
      </c>
      <c r="AF23" s="19">
        <v>9902</v>
      </c>
      <c r="AG23" s="20" t="s">
        <v>14</v>
      </c>
      <c r="AH23" s="20" t="s">
        <v>15</v>
      </c>
      <c r="AI23" s="20" t="s">
        <v>16</v>
      </c>
      <c r="AJ23" s="20" t="s">
        <v>17</v>
      </c>
      <c r="AK23" s="20" t="s">
        <v>18</v>
      </c>
      <c r="AL23" s="20" t="s">
        <v>19</v>
      </c>
      <c r="AM23" s="20" t="s">
        <v>20</v>
      </c>
      <c r="AN23" s="20" t="s">
        <v>21</v>
      </c>
      <c r="AO23" s="20" t="s">
        <v>22</v>
      </c>
      <c r="AP23" s="20" t="s">
        <v>23</v>
      </c>
    </row>
    <row r="24" spans="1:42" ht="25.5" customHeight="1" x14ac:dyDescent="0.2">
      <c r="B24" s="285" t="s">
        <v>2</v>
      </c>
      <c r="C24" s="286"/>
      <c r="D24" s="286"/>
      <c r="E24" s="286"/>
      <c r="F24" s="286"/>
      <c r="G24" s="286"/>
      <c r="H24" s="286"/>
      <c r="I24" s="286"/>
      <c r="J24" s="286"/>
      <c r="L24" s="7" t="s">
        <v>3</v>
      </c>
      <c r="M24" s="7" t="s">
        <v>4</v>
      </c>
      <c r="N24" s="49" t="s">
        <v>5</v>
      </c>
      <c r="O24" s="7" t="s">
        <v>6</v>
      </c>
      <c r="P24" s="6" t="s">
        <v>7</v>
      </c>
      <c r="Q24" s="6" t="s">
        <v>8</v>
      </c>
      <c r="R24" s="7" t="s">
        <v>9</v>
      </c>
      <c r="Z24" s="23" t="s">
        <v>37</v>
      </c>
      <c r="AA24" s="22">
        <f t="shared" ref="AA24:AA30" si="16">Q6</f>
        <v>1</v>
      </c>
      <c r="AB24" s="22">
        <f t="shared" ref="AB24:AB30" si="17">Q27</f>
        <v>0.88888888888888884</v>
      </c>
      <c r="AC24" s="22">
        <f t="shared" ref="AC24:AC30" si="18">Q48</f>
        <v>0.8</v>
      </c>
      <c r="AD24" s="22">
        <f t="shared" ref="AD24:AD30" si="19">Q67</f>
        <v>0.83673469387755106</v>
      </c>
      <c r="AE24" s="22">
        <f t="shared" ref="AE24:AE30" si="20">Q84</f>
        <v>0.81081081081081086</v>
      </c>
      <c r="AF24" s="22">
        <f t="shared" ref="AF24:AF30" si="21">Q103</f>
        <v>0.70769230769230773</v>
      </c>
      <c r="AG24" s="22">
        <f t="shared" ref="AG24:AG30" si="22">Q123</f>
        <v>0.375</v>
      </c>
      <c r="AH24" s="22">
        <f t="shared" ref="AH24:AH30" si="23">Q140</f>
        <v>0.65714285714285714</v>
      </c>
      <c r="AI24" s="22">
        <f t="shared" ref="AI24:AI30" si="24">Q159</f>
        <v>0.56000000000000005</v>
      </c>
      <c r="AJ24" s="22">
        <f t="shared" ref="AJ24:AJ30" si="25">Q176</f>
        <v>0.75</v>
      </c>
      <c r="AK24" s="22">
        <f t="shared" ref="AK24:AK29" si="26">Q193</f>
        <v>0.30303030303030304</v>
      </c>
      <c r="AL24" s="22">
        <f t="shared" ref="AL24:AL28" si="27">Q213</f>
        <v>0.59090909090909094</v>
      </c>
      <c r="AM24" s="22">
        <f t="shared" ref="AM24:AM27" si="28">Q232</f>
        <v>0.57499999999999996</v>
      </c>
      <c r="AN24" s="22">
        <f t="shared" ref="AN24:AN26" si="29">Q252</f>
        <v>0.52380952380952384</v>
      </c>
      <c r="AO24" s="22">
        <f t="shared" ref="AO24:AO25" si="30">Q269</f>
        <v>0.69696969696969702</v>
      </c>
      <c r="AP24" s="22">
        <f>Q286</f>
        <v>0.7</v>
      </c>
    </row>
    <row r="25" spans="1:42" ht="12.75" customHeight="1" x14ac:dyDescent="0.2">
      <c r="A25" s="50" t="s">
        <v>10</v>
      </c>
      <c r="B25" s="51">
        <v>1</v>
      </c>
      <c r="C25" s="51">
        <v>2</v>
      </c>
      <c r="D25" s="51">
        <v>3</v>
      </c>
      <c r="E25" s="51">
        <v>4</v>
      </c>
      <c r="F25" s="51">
        <v>5</v>
      </c>
      <c r="G25" s="51">
        <v>6</v>
      </c>
      <c r="H25" s="51">
        <v>7</v>
      </c>
      <c r="I25" s="51">
        <v>8</v>
      </c>
      <c r="J25" s="51">
        <v>9</v>
      </c>
      <c r="K25" s="187" t="s">
        <v>11</v>
      </c>
      <c r="L25" s="3"/>
      <c r="M25" s="3"/>
      <c r="O25" s="3"/>
      <c r="P25" s="14"/>
      <c r="Q25" s="14"/>
      <c r="R25" s="3"/>
      <c r="Z25" s="23" t="s">
        <v>38</v>
      </c>
      <c r="AA25" s="22">
        <f t="shared" si="16"/>
        <v>1</v>
      </c>
      <c r="AB25" s="22">
        <f t="shared" si="17"/>
        <v>0.95</v>
      </c>
      <c r="AC25" s="22">
        <f t="shared" si="18"/>
        <v>0.875</v>
      </c>
      <c r="AD25" s="22">
        <f t="shared" si="19"/>
        <v>0.92682926829268297</v>
      </c>
      <c r="AE25" s="22">
        <f t="shared" si="20"/>
        <v>0.93333333333333335</v>
      </c>
      <c r="AF25" s="22">
        <f t="shared" si="21"/>
        <v>0.86956521739130432</v>
      </c>
      <c r="AG25" s="22">
        <f t="shared" si="22"/>
        <v>1</v>
      </c>
      <c r="AH25" s="22">
        <f t="shared" si="23"/>
        <v>0.91304347826086951</v>
      </c>
      <c r="AI25" s="22">
        <f t="shared" si="24"/>
        <v>0.9285714285714286</v>
      </c>
      <c r="AJ25" s="22">
        <f t="shared" si="25"/>
        <v>0.9</v>
      </c>
      <c r="AK25" s="22">
        <f t="shared" si="26"/>
        <v>1</v>
      </c>
      <c r="AL25" s="22">
        <f t="shared" si="27"/>
        <v>0.88461538461538458</v>
      </c>
      <c r="AM25" s="22">
        <f t="shared" si="28"/>
        <v>1</v>
      </c>
      <c r="AN25" s="22">
        <f t="shared" si="29"/>
        <v>1</v>
      </c>
      <c r="AO25" s="22">
        <f t="shared" si="30"/>
        <v>0.91304347826086951</v>
      </c>
    </row>
    <row r="26" spans="1:42" ht="12.75" customHeight="1" x14ac:dyDescent="0.2">
      <c r="A26" s="25">
        <v>9702</v>
      </c>
      <c r="B26" s="25">
        <v>45</v>
      </c>
      <c r="K26" s="182"/>
      <c r="L26" s="3"/>
      <c r="M26" s="3"/>
      <c r="O26" s="3"/>
      <c r="P26" s="17">
        <f>B26</f>
        <v>45</v>
      </c>
      <c r="Q26" s="14"/>
      <c r="R26" s="3"/>
      <c r="Z26" s="23" t="s">
        <v>39</v>
      </c>
      <c r="AA26" s="22">
        <f t="shared" si="16"/>
        <v>0.8</v>
      </c>
      <c r="AB26" s="22">
        <f t="shared" si="17"/>
        <v>0.97368421052631582</v>
      </c>
      <c r="AC26" s="22">
        <f t="shared" si="18"/>
        <v>0.8571428571428571</v>
      </c>
      <c r="AD26" s="22">
        <f t="shared" si="19"/>
        <v>0.86842105263157898</v>
      </c>
      <c r="AE26" s="22">
        <f t="shared" si="20"/>
        <v>0.7142857142857143</v>
      </c>
      <c r="AF26" s="22">
        <f t="shared" si="21"/>
        <v>0.7</v>
      </c>
      <c r="AG26" s="22">
        <f t="shared" si="22"/>
        <v>1</v>
      </c>
      <c r="AH26" s="22">
        <f t="shared" si="23"/>
        <v>0.90476190476190477</v>
      </c>
      <c r="AI26" s="22">
        <f t="shared" si="24"/>
        <v>1</v>
      </c>
      <c r="AJ26" s="22">
        <f t="shared" si="25"/>
        <v>1</v>
      </c>
      <c r="AK26" s="22">
        <f t="shared" si="26"/>
        <v>1</v>
      </c>
      <c r="AL26" s="22">
        <f t="shared" si="27"/>
        <v>0.95652173913043481</v>
      </c>
      <c r="AM26" s="22">
        <f t="shared" si="28"/>
        <v>0.95652173913043481</v>
      </c>
      <c r="AN26" s="22">
        <f t="shared" si="29"/>
        <v>1</v>
      </c>
      <c r="AO26" s="22" t="s">
        <v>27</v>
      </c>
    </row>
    <row r="27" spans="1:42" ht="12.75" customHeight="1" x14ac:dyDescent="0.2">
      <c r="A27" s="25">
        <v>9801</v>
      </c>
      <c r="C27" s="25">
        <v>40</v>
      </c>
      <c r="K27" s="182"/>
      <c r="L27" s="3"/>
      <c r="M27" s="3"/>
      <c r="O27" s="3">
        <f>C27/B26</f>
        <v>0.88888888888888884</v>
      </c>
      <c r="P27" s="21">
        <v>40</v>
      </c>
      <c r="Q27" s="22">
        <f t="shared" ref="Q27:Q37" si="31">P27/P26</f>
        <v>0.88888888888888884</v>
      </c>
      <c r="R27" s="3">
        <f t="shared" ref="R27:R37" si="32">100%-Q27</f>
        <v>0.11111111111111116</v>
      </c>
      <c r="Z27" s="23" t="s">
        <v>40</v>
      </c>
      <c r="AA27" s="22">
        <f t="shared" si="16"/>
        <v>1</v>
      </c>
      <c r="AB27" s="22">
        <f t="shared" si="17"/>
        <v>0.91891891891891897</v>
      </c>
      <c r="AC27" s="22">
        <f t="shared" si="18"/>
        <v>1</v>
      </c>
      <c r="AD27" s="22">
        <f t="shared" si="19"/>
        <v>0.63636363636363635</v>
      </c>
      <c r="AE27" s="22">
        <f t="shared" si="20"/>
        <v>0.8</v>
      </c>
      <c r="AF27" s="22">
        <f t="shared" si="21"/>
        <v>0.9285714285714286</v>
      </c>
      <c r="AG27" s="22">
        <f t="shared" si="22"/>
        <v>0.91666666666666663</v>
      </c>
      <c r="AH27" s="22">
        <f t="shared" si="23"/>
        <v>0.89473684210526316</v>
      </c>
      <c r="AI27" s="22">
        <f t="shared" si="24"/>
        <v>0.84615384615384615</v>
      </c>
      <c r="AJ27" s="22">
        <f t="shared" si="25"/>
        <v>0.96296296296296291</v>
      </c>
      <c r="AK27" s="22">
        <f t="shared" si="26"/>
        <v>1</v>
      </c>
      <c r="AL27" s="22">
        <f t="shared" si="27"/>
        <v>1</v>
      </c>
      <c r="AM27" s="22">
        <f t="shared" si="28"/>
        <v>1</v>
      </c>
      <c r="AN27" s="22" t="s">
        <v>27</v>
      </c>
      <c r="AO27" s="22" t="s">
        <v>27</v>
      </c>
    </row>
    <row r="28" spans="1:42" ht="12.75" customHeight="1" x14ac:dyDescent="0.2">
      <c r="A28" s="25">
        <v>9802</v>
      </c>
      <c r="D28" s="25">
        <v>33</v>
      </c>
      <c r="K28" s="182"/>
      <c r="L28" s="3"/>
      <c r="M28" s="3"/>
      <c r="O28" s="3">
        <f>D28/C27</f>
        <v>0.82499999999999996</v>
      </c>
      <c r="P28" s="21">
        <v>38</v>
      </c>
      <c r="Q28" s="22">
        <f t="shared" si="31"/>
        <v>0.95</v>
      </c>
      <c r="R28" s="3">
        <f t="shared" si="32"/>
        <v>5.0000000000000044E-2</v>
      </c>
      <c r="Z28" s="23" t="s">
        <v>41</v>
      </c>
      <c r="AA28" s="22">
        <f t="shared" si="16"/>
        <v>1</v>
      </c>
      <c r="AB28" s="22">
        <f t="shared" si="17"/>
        <v>0.94117647058823528</v>
      </c>
      <c r="AC28" s="22">
        <f t="shared" si="18"/>
        <v>0.75</v>
      </c>
      <c r="AD28" s="22">
        <f t="shared" si="19"/>
        <v>0.95238095238095233</v>
      </c>
      <c r="AE28" s="22">
        <f t="shared" si="20"/>
        <v>0.9375</v>
      </c>
      <c r="AF28" s="22">
        <f t="shared" si="21"/>
        <v>0.92307692307692313</v>
      </c>
      <c r="AG28" s="22">
        <f t="shared" si="22"/>
        <v>1</v>
      </c>
      <c r="AH28" s="22">
        <f t="shared" si="23"/>
        <v>1</v>
      </c>
      <c r="AI28" s="22">
        <f t="shared" si="24"/>
        <v>1</v>
      </c>
      <c r="AJ28" s="22">
        <f t="shared" si="25"/>
        <v>0.96153846153846156</v>
      </c>
      <c r="AK28" s="22">
        <f t="shared" si="26"/>
        <v>1</v>
      </c>
      <c r="AL28" s="22">
        <f t="shared" si="27"/>
        <v>1</v>
      </c>
      <c r="AM28" s="22" t="s">
        <v>27</v>
      </c>
      <c r="AN28" s="22" t="s">
        <v>27</v>
      </c>
      <c r="AO28" s="22" t="s">
        <v>27</v>
      </c>
    </row>
    <row r="29" spans="1:42" ht="12.75" customHeight="1" x14ac:dyDescent="0.2">
      <c r="A29" s="25">
        <v>9901</v>
      </c>
      <c r="E29" s="25">
        <v>17</v>
      </c>
      <c r="K29" s="182"/>
      <c r="L29" s="3"/>
      <c r="M29" s="3"/>
      <c r="O29" s="3">
        <f>E29/D28</f>
        <v>0.51515151515151514</v>
      </c>
      <c r="P29" s="21">
        <v>37</v>
      </c>
      <c r="Q29" s="22">
        <f t="shared" si="31"/>
        <v>0.97368421052631582</v>
      </c>
      <c r="R29" s="3">
        <f t="shared" si="32"/>
        <v>2.6315789473684181E-2</v>
      </c>
      <c r="Z29" s="26" t="s">
        <v>42</v>
      </c>
      <c r="AA29" s="22">
        <f t="shared" si="16"/>
        <v>0.875</v>
      </c>
      <c r="AB29" s="22">
        <f t="shared" si="17"/>
        <v>0.84375</v>
      </c>
      <c r="AC29" s="22">
        <f t="shared" si="18"/>
        <v>0.88888888888888884</v>
      </c>
      <c r="AD29" s="22">
        <f t="shared" si="19"/>
        <v>0.95</v>
      </c>
      <c r="AE29" s="22">
        <f t="shared" si="20"/>
        <v>1</v>
      </c>
      <c r="AF29" s="22">
        <f t="shared" si="21"/>
        <v>0.875</v>
      </c>
      <c r="AG29" s="22">
        <f t="shared" si="22"/>
        <v>1</v>
      </c>
      <c r="AH29" s="22">
        <f t="shared" si="23"/>
        <v>0.94117647058823528</v>
      </c>
      <c r="AI29" s="22">
        <f t="shared" si="24"/>
        <v>1</v>
      </c>
      <c r="AJ29" s="22">
        <f t="shared" si="25"/>
        <v>0.92</v>
      </c>
      <c r="AK29" s="22">
        <f t="shared" si="26"/>
        <v>0.8</v>
      </c>
      <c r="AL29" s="22" t="s">
        <v>27</v>
      </c>
      <c r="AM29" s="22" t="s">
        <v>27</v>
      </c>
      <c r="AN29" s="22" t="s">
        <v>27</v>
      </c>
      <c r="AO29" s="22" t="s">
        <v>27</v>
      </c>
    </row>
    <row r="30" spans="1:42" ht="12.75" customHeight="1" x14ac:dyDescent="0.2">
      <c r="A30" s="25">
        <v>9902</v>
      </c>
      <c r="F30" s="25">
        <v>5</v>
      </c>
      <c r="K30" s="182"/>
      <c r="L30" s="3"/>
      <c r="M30" s="3"/>
      <c r="O30" s="3">
        <f>F30/E29</f>
        <v>0.29411764705882354</v>
      </c>
      <c r="P30" s="21">
        <v>34</v>
      </c>
      <c r="Q30" s="22">
        <f t="shared" si="31"/>
        <v>0.91891891891891897</v>
      </c>
      <c r="R30" s="3">
        <f t="shared" si="32"/>
        <v>8.108108108108103E-2</v>
      </c>
      <c r="Z30" s="26" t="s">
        <v>43</v>
      </c>
      <c r="AA30" s="22">
        <f t="shared" si="16"/>
        <v>1</v>
      </c>
      <c r="AB30" s="22">
        <f t="shared" si="17"/>
        <v>0.96296296296296291</v>
      </c>
      <c r="AC30" s="22">
        <f t="shared" si="18"/>
        <v>1</v>
      </c>
      <c r="AD30" s="22">
        <f t="shared" si="19"/>
        <v>0.94736842105263153</v>
      </c>
      <c r="AE30" s="22">
        <f t="shared" si="20"/>
        <v>0.93333333333333335</v>
      </c>
      <c r="AF30" s="22">
        <f t="shared" si="21"/>
        <v>0.95238095238095233</v>
      </c>
      <c r="AG30" s="22">
        <f t="shared" si="22"/>
        <v>0.90909090909090906</v>
      </c>
      <c r="AH30" s="22">
        <f t="shared" si="23"/>
        <v>1</v>
      </c>
      <c r="AI30" s="22">
        <f t="shared" si="24"/>
        <v>1</v>
      </c>
      <c r="AJ30" s="22">
        <f t="shared" si="25"/>
        <v>1.0869565217391304</v>
      </c>
      <c r="AK30" s="22" t="s">
        <v>27</v>
      </c>
      <c r="AL30" s="22" t="s">
        <v>27</v>
      </c>
      <c r="AM30" s="22" t="s">
        <v>27</v>
      </c>
      <c r="AN30" s="22" t="s">
        <v>27</v>
      </c>
      <c r="AO30" s="22" t="s">
        <v>27</v>
      </c>
    </row>
    <row r="31" spans="1:42" ht="12.75" customHeight="1" x14ac:dyDescent="0.2">
      <c r="A31" s="28" t="s">
        <v>14</v>
      </c>
      <c r="G31" s="25">
        <v>5</v>
      </c>
      <c r="K31" s="182"/>
      <c r="L31" s="3"/>
      <c r="M31" s="3"/>
      <c r="O31" s="3">
        <f>G31/F30</f>
        <v>1</v>
      </c>
      <c r="P31" s="21">
        <v>32</v>
      </c>
      <c r="Q31" s="22">
        <f t="shared" si="31"/>
        <v>0.94117647058823528</v>
      </c>
      <c r="R31" s="3">
        <f t="shared" si="32"/>
        <v>5.8823529411764719E-2</v>
      </c>
      <c r="Z31" s="26" t="s">
        <v>44</v>
      </c>
    </row>
    <row r="32" spans="1:42" ht="12.75" customHeight="1" x14ac:dyDescent="0.2">
      <c r="A32" s="28" t="s">
        <v>15</v>
      </c>
      <c r="H32" s="25">
        <v>4</v>
      </c>
      <c r="K32" s="182"/>
      <c r="L32" s="3"/>
      <c r="M32" s="3"/>
      <c r="O32" s="3">
        <f>H32/G31</f>
        <v>0.8</v>
      </c>
      <c r="P32" s="21">
        <v>27</v>
      </c>
      <c r="Q32" s="22">
        <f t="shared" si="31"/>
        <v>0.84375</v>
      </c>
      <c r="R32" s="3">
        <f t="shared" si="32"/>
        <v>0.15625</v>
      </c>
      <c r="S32" s="2" t="s">
        <v>4</v>
      </c>
    </row>
    <row r="33" spans="1:42" ht="12.75" customHeight="1" x14ac:dyDescent="0.2">
      <c r="A33" s="28" t="s">
        <v>16</v>
      </c>
      <c r="I33" s="25">
        <v>3</v>
      </c>
      <c r="K33" s="182"/>
      <c r="L33" s="3"/>
      <c r="M33" s="3"/>
      <c r="O33" s="3">
        <f>I33/H32</f>
        <v>0.75</v>
      </c>
      <c r="P33" s="21">
        <v>26</v>
      </c>
      <c r="Q33" s="22">
        <f t="shared" si="31"/>
        <v>0.96296296296296291</v>
      </c>
      <c r="R33" s="3">
        <f t="shared" si="32"/>
        <v>3.703703703703709E-2</v>
      </c>
      <c r="S33" s="25">
        <v>9701</v>
      </c>
      <c r="T33" s="37">
        <f>M19</f>
        <v>0.7</v>
      </c>
    </row>
    <row r="34" spans="1:42" ht="12.75" customHeight="1" x14ac:dyDescent="0.2">
      <c r="A34" s="28" t="s">
        <v>17</v>
      </c>
      <c r="J34" s="25">
        <v>3</v>
      </c>
      <c r="K34" s="182"/>
      <c r="L34" s="3"/>
      <c r="M34" s="3"/>
      <c r="O34" s="3">
        <f>J34/I33</f>
        <v>1</v>
      </c>
      <c r="P34" s="21">
        <v>24</v>
      </c>
      <c r="Q34" s="22">
        <f t="shared" si="31"/>
        <v>0.92307692307692313</v>
      </c>
      <c r="R34" s="3">
        <f t="shared" si="32"/>
        <v>7.6923076923076872E-2</v>
      </c>
      <c r="S34" s="25">
        <v>9702</v>
      </c>
      <c r="T34" s="37">
        <f>M40</f>
        <v>0.51111111111111107</v>
      </c>
    </row>
    <row r="35" spans="1:42" ht="12.75" customHeight="1" x14ac:dyDescent="0.2">
      <c r="A35" s="28" t="s">
        <v>18</v>
      </c>
      <c r="J35" s="25">
        <v>16</v>
      </c>
      <c r="K35" s="182">
        <v>18</v>
      </c>
      <c r="L35" s="3"/>
      <c r="M35" s="3"/>
      <c r="O35" s="3"/>
      <c r="P35" s="21">
        <v>19</v>
      </c>
      <c r="Q35" s="22">
        <f t="shared" si="31"/>
        <v>0.79166666666666663</v>
      </c>
      <c r="R35" s="3">
        <f t="shared" si="32"/>
        <v>0.20833333333333337</v>
      </c>
      <c r="S35" s="25">
        <v>9801</v>
      </c>
      <c r="T35" s="37">
        <f>M60</f>
        <v>0.4</v>
      </c>
    </row>
    <row r="36" spans="1:42" ht="12.75" customHeight="1" x14ac:dyDescent="0.2">
      <c r="A36" s="28" t="s">
        <v>19</v>
      </c>
      <c r="J36" s="25">
        <v>4</v>
      </c>
      <c r="K36" s="182">
        <v>5</v>
      </c>
      <c r="L36" s="3"/>
      <c r="M36" s="3"/>
      <c r="O36" s="3"/>
      <c r="P36" s="21">
        <v>4</v>
      </c>
      <c r="Q36" s="22">
        <f t="shared" si="31"/>
        <v>0.21052631578947367</v>
      </c>
      <c r="R36" s="3">
        <f t="shared" si="32"/>
        <v>0.78947368421052633</v>
      </c>
      <c r="S36" s="25">
        <v>9802</v>
      </c>
      <c r="T36" s="37">
        <f>M77</f>
        <v>0.36734693877551022</v>
      </c>
    </row>
    <row r="37" spans="1:42" ht="12.75" customHeight="1" x14ac:dyDescent="0.2">
      <c r="A37" s="28" t="s">
        <v>20</v>
      </c>
      <c r="K37" s="182"/>
      <c r="L37" s="3"/>
      <c r="M37" s="3"/>
      <c r="O37" s="3"/>
      <c r="P37" s="21"/>
      <c r="Q37" s="22">
        <f t="shared" si="31"/>
        <v>0</v>
      </c>
      <c r="R37" s="3">
        <f t="shared" si="32"/>
        <v>1</v>
      </c>
      <c r="S37" s="25">
        <v>9901</v>
      </c>
      <c r="T37" s="3">
        <f>M96</f>
        <v>0.29729729729729731</v>
      </c>
    </row>
    <row r="38" spans="1:42" ht="12.75" customHeight="1" x14ac:dyDescent="0.2">
      <c r="A38" s="28" t="s">
        <v>21</v>
      </c>
      <c r="K38" s="182"/>
      <c r="L38" s="3"/>
      <c r="M38" s="3"/>
      <c r="O38" s="3"/>
      <c r="S38" s="25">
        <v>9902</v>
      </c>
      <c r="T38" s="3">
        <f>M116</f>
        <v>0.24615384615384617</v>
      </c>
    </row>
    <row r="39" spans="1:42" ht="12.75" customHeight="1" x14ac:dyDescent="0.2">
      <c r="A39" s="28"/>
      <c r="K39" s="182"/>
      <c r="L39" s="3"/>
      <c r="M39" s="3"/>
      <c r="O39" s="3"/>
      <c r="S39" s="29" t="s">
        <v>14</v>
      </c>
      <c r="T39" s="3">
        <f>M133</f>
        <v>0.3125</v>
      </c>
    </row>
    <row r="40" spans="1:42" ht="12.75" customHeight="1" x14ac:dyDescent="0.2">
      <c r="K40" s="182">
        <f>K35+K36</f>
        <v>23</v>
      </c>
      <c r="L40" s="3">
        <f>K34/B26</f>
        <v>0</v>
      </c>
      <c r="M40" s="3">
        <f>K40/B26</f>
        <v>0.51111111111111107</v>
      </c>
      <c r="N40" s="3">
        <f>M40-L40</f>
        <v>0.51111111111111107</v>
      </c>
      <c r="O40" s="3"/>
      <c r="S40" s="29" t="s">
        <v>15</v>
      </c>
      <c r="T40" s="3">
        <f>M151</f>
        <v>0.45714285714285713</v>
      </c>
      <c r="Z40" s="2"/>
      <c r="AA40" s="8" t="s">
        <v>45</v>
      </c>
      <c r="AB40" s="8"/>
      <c r="AC40" s="8"/>
      <c r="AD40" s="8"/>
      <c r="AE40" s="8"/>
      <c r="AF40" s="8"/>
      <c r="AG40" s="8"/>
      <c r="AH40" s="8"/>
      <c r="AI40" s="8"/>
      <c r="AJ40" s="8"/>
    </row>
    <row r="41" spans="1:42" ht="12.75" customHeight="1" x14ac:dyDescent="0.2">
      <c r="A41" s="32" t="s">
        <v>34</v>
      </c>
      <c r="B41" s="32"/>
      <c r="C41" s="32"/>
      <c r="D41" s="33"/>
      <c r="E41" s="33"/>
      <c r="F41" s="127">
        <f>((K34*9)+(K35*10)+(K36*11))/K40</f>
        <v>10.217391304347826</v>
      </c>
      <c r="L41" s="3"/>
      <c r="M41" s="3"/>
      <c r="O41" s="3"/>
      <c r="S41" s="29" t="s">
        <v>16</v>
      </c>
      <c r="T41" s="3">
        <f>M170</f>
        <v>0.4</v>
      </c>
      <c r="AA41" s="283" t="s">
        <v>12</v>
      </c>
      <c r="AB41" s="282"/>
      <c r="AC41" s="282"/>
      <c r="AD41" s="282"/>
      <c r="AE41" s="282"/>
      <c r="AF41" s="282"/>
      <c r="AG41" s="282"/>
      <c r="AH41" s="282"/>
      <c r="AI41" s="282"/>
      <c r="AJ41" s="282"/>
    </row>
    <row r="42" spans="1:42" ht="12.75" customHeight="1" x14ac:dyDescent="0.2">
      <c r="L42" s="3"/>
      <c r="M42" s="3"/>
      <c r="O42" s="3"/>
      <c r="S42" s="29" t="s">
        <v>17</v>
      </c>
      <c r="T42" s="3">
        <f>M188</f>
        <v>0.55000000000000004</v>
      </c>
      <c r="Z42" s="18" t="s">
        <v>13</v>
      </c>
      <c r="AA42" s="1">
        <v>9701</v>
      </c>
      <c r="AB42" s="19">
        <v>9702</v>
      </c>
      <c r="AC42" s="19">
        <v>9801</v>
      </c>
      <c r="AD42" s="19">
        <v>9802</v>
      </c>
      <c r="AE42" s="19">
        <v>9901</v>
      </c>
      <c r="AF42" s="19">
        <v>9902</v>
      </c>
      <c r="AG42" s="20" t="s">
        <v>14</v>
      </c>
      <c r="AH42" s="20" t="s">
        <v>15</v>
      </c>
      <c r="AI42" s="20" t="s">
        <v>16</v>
      </c>
      <c r="AJ42" s="20" t="s">
        <v>17</v>
      </c>
      <c r="AK42" s="20" t="s">
        <v>18</v>
      </c>
      <c r="AL42" s="20" t="s">
        <v>19</v>
      </c>
      <c r="AM42" s="20" t="s">
        <v>20</v>
      </c>
      <c r="AN42" s="20" t="s">
        <v>21</v>
      </c>
      <c r="AO42" s="20" t="s">
        <v>22</v>
      </c>
      <c r="AP42" s="20" t="s">
        <v>23</v>
      </c>
    </row>
    <row r="43" spans="1:42" ht="12.75" customHeight="1" x14ac:dyDescent="0.2">
      <c r="L43" s="3"/>
      <c r="M43" s="3"/>
      <c r="O43" s="3"/>
      <c r="S43" s="27" t="s">
        <v>18</v>
      </c>
      <c r="T43" s="3">
        <f>M208</f>
        <v>0.24242424242424243</v>
      </c>
      <c r="Z43" s="23" t="s">
        <v>37</v>
      </c>
      <c r="AA43" s="22">
        <f t="shared" ref="AA43:AA49" si="33">R6</f>
        <v>0</v>
      </c>
      <c r="AB43" s="22">
        <f t="shared" ref="AB43:AB49" si="34">R27</f>
        <v>0.11111111111111116</v>
      </c>
      <c r="AC43" s="22">
        <f t="shared" ref="AC43:AC49" si="35">R48</f>
        <v>0.19999999999999996</v>
      </c>
      <c r="AD43" s="22">
        <f t="shared" ref="AD43:AD49" si="36">R67</f>
        <v>0.16326530612244894</v>
      </c>
      <c r="AE43" s="22">
        <f t="shared" ref="AE43:AE49" si="37">R84</f>
        <v>0.18918918918918914</v>
      </c>
      <c r="AF43" s="22">
        <f t="shared" ref="AF43:AF49" si="38">R103</f>
        <v>0.29230769230769227</v>
      </c>
      <c r="AG43" s="22">
        <f t="shared" ref="AG43:AG49" si="39">R123</f>
        <v>0.625</v>
      </c>
      <c r="AH43" s="22">
        <f t="shared" ref="AH43:AH49" si="40">R140</f>
        <v>0.34285714285714286</v>
      </c>
      <c r="AI43" s="22">
        <f t="shared" ref="AI43:AI49" si="41">R159</f>
        <v>0.43999999999999995</v>
      </c>
      <c r="AJ43" s="22">
        <f t="shared" ref="AJ43:AJ49" si="42">R176</f>
        <v>0.25</v>
      </c>
      <c r="AK43" s="3">
        <f t="shared" ref="AK43:AK48" si="43">R193</f>
        <v>0.69696969696969702</v>
      </c>
      <c r="AL43" s="3">
        <f t="shared" ref="AL43:AL47" si="44">R213</f>
        <v>0.40909090909090906</v>
      </c>
      <c r="AM43" s="3">
        <f t="shared" ref="AM43:AM46" si="45">R232</f>
        <v>0.42500000000000004</v>
      </c>
      <c r="AN43" s="3">
        <f t="shared" ref="AN43:AN45" si="46">R252</f>
        <v>0.47619047619047616</v>
      </c>
      <c r="AO43" s="3">
        <f t="shared" ref="AO43:AO44" si="47">R269</f>
        <v>0.30303030303030298</v>
      </c>
      <c r="AP43" s="3">
        <f>R286</f>
        <v>0.30000000000000004</v>
      </c>
    </row>
    <row r="44" spans="1:42" ht="12.75" customHeight="1" x14ac:dyDescent="0.3">
      <c r="A44" s="38" t="s">
        <v>46</v>
      </c>
      <c r="L44" s="3"/>
      <c r="M44" s="3"/>
      <c r="O44" s="3"/>
      <c r="S44" s="27" t="s">
        <v>19</v>
      </c>
      <c r="T44" s="3">
        <f>M227</f>
        <v>0.47727272727272729</v>
      </c>
      <c r="Z44" s="23" t="s">
        <v>38</v>
      </c>
      <c r="AA44" s="22">
        <f t="shared" si="33"/>
        <v>0</v>
      </c>
      <c r="AB44" s="22">
        <f t="shared" si="34"/>
        <v>5.0000000000000044E-2</v>
      </c>
      <c r="AC44" s="22">
        <f t="shared" si="35"/>
        <v>0.125</v>
      </c>
      <c r="AD44" s="22">
        <f t="shared" si="36"/>
        <v>7.3170731707317027E-2</v>
      </c>
      <c r="AE44" s="22">
        <f t="shared" si="37"/>
        <v>6.6666666666666652E-2</v>
      </c>
      <c r="AF44" s="22">
        <f t="shared" si="38"/>
        <v>0.13043478260869568</v>
      </c>
      <c r="AG44" s="22">
        <f t="shared" si="39"/>
        <v>0</v>
      </c>
      <c r="AH44" s="22">
        <f t="shared" si="40"/>
        <v>8.6956521739130488E-2</v>
      </c>
      <c r="AI44" s="22">
        <f t="shared" si="41"/>
        <v>7.1428571428571397E-2</v>
      </c>
      <c r="AJ44" s="22">
        <f t="shared" si="42"/>
        <v>9.9999999999999978E-2</v>
      </c>
      <c r="AK44" s="3">
        <f t="shared" si="43"/>
        <v>0</v>
      </c>
      <c r="AL44" s="3">
        <f t="shared" si="44"/>
        <v>0.11538461538461542</v>
      </c>
      <c r="AM44" s="3">
        <f t="shared" si="45"/>
        <v>0</v>
      </c>
      <c r="AN44" s="3">
        <f t="shared" si="46"/>
        <v>0</v>
      </c>
      <c r="AO44" s="3">
        <f t="shared" si="47"/>
        <v>8.6956521739130488E-2</v>
      </c>
    </row>
    <row r="45" spans="1:42" ht="25.5" customHeight="1" x14ac:dyDescent="0.2">
      <c r="B45" s="285" t="s">
        <v>2</v>
      </c>
      <c r="C45" s="286"/>
      <c r="D45" s="286"/>
      <c r="E45" s="286"/>
      <c r="F45" s="286"/>
      <c r="G45" s="286"/>
      <c r="H45" s="286"/>
      <c r="I45" s="286"/>
      <c r="J45" s="286"/>
      <c r="L45" s="7" t="s">
        <v>3</v>
      </c>
      <c r="M45" s="7" t="s">
        <v>4</v>
      </c>
      <c r="N45" s="49" t="s">
        <v>5</v>
      </c>
      <c r="O45" s="7" t="s">
        <v>6</v>
      </c>
      <c r="P45" s="6" t="s">
        <v>7</v>
      </c>
      <c r="Q45" s="6" t="s">
        <v>8</v>
      </c>
      <c r="R45" s="7" t="s">
        <v>9</v>
      </c>
      <c r="S45" s="27" t="s">
        <v>20</v>
      </c>
      <c r="Z45" s="23" t="s">
        <v>39</v>
      </c>
      <c r="AA45" s="22">
        <f t="shared" si="33"/>
        <v>0.19999999999999996</v>
      </c>
      <c r="AB45" s="22">
        <f t="shared" si="34"/>
        <v>2.6315789473684181E-2</v>
      </c>
      <c r="AC45" s="22">
        <f t="shared" si="35"/>
        <v>0.1428571428571429</v>
      </c>
      <c r="AD45" s="22">
        <f t="shared" si="36"/>
        <v>0.13157894736842102</v>
      </c>
      <c r="AE45" s="22">
        <f t="shared" si="37"/>
        <v>0.2857142857142857</v>
      </c>
      <c r="AF45" s="22">
        <f t="shared" si="38"/>
        <v>0.30000000000000004</v>
      </c>
      <c r="AG45" s="22">
        <f t="shared" si="39"/>
        <v>0</v>
      </c>
      <c r="AH45" s="22">
        <f t="shared" si="40"/>
        <v>9.5238095238095233E-2</v>
      </c>
      <c r="AI45" s="22">
        <f t="shared" si="41"/>
        <v>0</v>
      </c>
      <c r="AJ45" s="22">
        <f t="shared" si="42"/>
        <v>0</v>
      </c>
      <c r="AK45" s="3">
        <f t="shared" si="43"/>
        <v>0</v>
      </c>
      <c r="AL45" s="3">
        <f t="shared" si="44"/>
        <v>4.3478260869565188E-2</v>
      </c>
      <c r="AM45" s="3">
        <f t="shared" si="45"/>
        <v>4.3478260869565188E-2</v>
      </c>
      <c r="AN45" s="3">
        <f t="shared" si="46"/>
        <v>0</v>
      </c>
      <c r="AO45" s="3" t="s">
        <v>27</v>
      </c>
    </row>
    <row r="46" spans="1:42" ht="12.75" customHeight="1" x14ac:dyDescent="0.2">
      <c r="A46" s="50" t="s">
        <v>10</v>
      </c>
      <c r="B46" s="51">
        <v>1</v>
      </c>
      <c r="C46" s="51">
        <v>2</v>
      </c>
      <c r="D46" s="51">
        <v>3</v>
      </c>
      <c r="E46" s="51">
        <v>4</v>
      </c>
      <c r="F46" s="51">
        <v>5</v>
      </c>
      <c r="G46" s="51">
        <v>6</v>
      </c>
      <c r="H46" s="51">
        <v>7</v>
      </c>
      <c r="I46" s="51">
        <v>8</v>
      </c>
      <c r="J46" s="51">
        <v>9</v>
      </c>
      <c r="K46" s="187" t="s">
        <v>11</v>
      </c>
      <c r="L46" s="3"/>
      <c r="M46" s="3"/>
      <c r="O46" s="3"/>
      <c r="P46" s="14"/>
      <c r="Q46" s="14"/>
      <c r="R46" s="3"/>
      <c r="S46" s="27" t="s">
        <v>21</v>
      </c>
      <c r="Z46" s="23" t="s">
        <v>40</v>
      </c>
      <c r="AA46" s="22">
        <f t="shared" si="33"/>
        <v>0</v>
      </c>
      <c r="AB46" s="22">
        <f t="shared" si="34"/>
        <v>8.108108108108103E-2</v>
      </c>
      <c r="AC46" s="22">
        <f t="shared" si="35"/>
        <v>0</v>
      </c>
      <c r="AD46" s="22">
        <f t="shared" si="36"/>
        <v>0.36363636363636365</v>
      </c>
      <c r="AE46" s="22">
        <f t="shared" si="37"/>
        <v>0.19999999999999996</v>
      </c>
      <c r="AF46" s="22">
        <f t="shared" si="38"/>
        <v>7.1428571428571397E-2</v>
      </c>
      <c r="AG46" s="22">
        <f t="shared" si="39"/>
        <v>8.333333333333337E-2</v>
      </c>
      <c r="AH46" s="22">
        <f t="shared" si="40"/>
        <v>0.10526315789473684</v>
      </c>
      <c r="AI46" s="22">
        <f t="shared" si="41"/>
        <v>0.15384615384615385</v>
      </c>
      <c r="AJ46" s="22">
        <f t="shared" si="42"/>
        <v>3.703703703703709E-2</v>
      </c>
      <c r="AK46" s="3">
        <f t="shared" si="43"/>
        <v>0</v>
      </c>
      <c r="AL46" s="3">
        <f t="shared" si="44"/>
        <v>0</v>
      </c>
      <c r="AM46" s="3">
        <f t="shared" si="45"/>
        <v>0</v>
      </c>
      <c r="AN46" s="3" t="s">
        <v>27</v>
      </c>
      <c r="AO46" s="3" t="s">
        <v>27</v>
      </c>
    </row>
    <row r="47" spans="1:42" ht="12.75" customHeight="1" x14ac:dyDescent="0.2">
      <c r="A47" s="25">
        <v>9801</v>
      </c>
      <c r="B47" s="25">
        <v>20</v>
      </c>
      <c r="K47" s="199"/>
      <c r="L47" s="3"/>
      <c r="M47" s="3"/>
      <c r="O47" s="3"/>
      <c r="P47" s="17">
        <f>B47</f>
        <v>20</v>
      </c>
      <c r="Q47" s="14"/>
      <c r="R47" s="3"/>
      <c r="S47" s="27" t="s">
        <v>22</v>
      </c>
      <c r="Z47" s="23" t="s">
        <v>41</v>
      </c>
      <c r="AA47" s="22">
        <f t="shared" si="33"/>
        <v>0</v>
      </c>
      <c r="AB47" s="22">
        <f t="shared" si="34"/>
        <v>5.8823529411764719E-2</v>
      </c>
      <c r="AC47" s="22">
        <f t="shared" si="35"/>
        <v>0.25</v>
      </c>
      <c r="AD47" s="22">
        <f t="shared" si="36"/>
        <v>4.7619047619047672E-2</v>
      </c>
      <c r="AE47" s="22">
        <f t="shared" si="37"/>
        <v>6.25E-2</v>
      </c>
      <c r="AF47" s="22">
        <f t="shared" si="38"/>
        <v>7.6923076923076872E-2</v>
      </c>
      <c r="AG47" s="22">
        <f t="shared" si="39"/>
        <v>0</v>
      </c>
      <c r="AH47" s="22">
        <f t="shared" si="40"/>
        <v>0</v>
      </c>
      <c r="AI47" s="22">
        <f t="shared" si="41"/>
        <v>0</v>
      </c>
      <c r="AJ47" s="22">
        <f t="shared" si="42"/>
        <v>3.8461538461538436E-2</v>
      </c>
      <c r="AK47" s="3">
        <f t="shared" si="43"/>
        <v>0</v>
      </c>
      <c r="AL47" s="3">
        <f t="shared" si="44"/>
        <v>0</v>
      </c>
      <c r="AM47" s="3" t="s">
        <v>27</v>
      </c>
      <c r="AN47" s="3" t="s">
        <v>27</v>
      </c>
      <c r="AO47" s="3" t="s">
        <v>27</v>
      </c>
    </row>
    <row r="48" spans="1:42" ht="12.75" customHeight="1" x14ac:dyDescent="0.2">
      <c r="A48" s="25">
        <v>9802</v>
      </c>
      <c r="C48" s="25">
        <v>16</v>
      </c>
      <c r="K48" s="199"/>
      <c r="L48" s="3"/>
      <c r="M48" s="3"/>
      <c r="O48" s="3">
        <f>C48/B47</f>
        <v>0.8</v>
      </c>
      <c r="P48" s="21">
        <v>16</v>
      </c>
      <c r="Q48" s="22">
        <f t="shared" ref="Q48:Q58" si="48">P48/P47</f>
        <v>0.8</v>
      </c>
      <c r="R48" s="3">
        <f t="shared" ref="R48:R58" si="49">100%-Q48</f>
        <v>0.19999999999999996</v>
      </c>
      <c r="Z48" s="26" t="s">
        <v>42</v>
      </c>
      <c r="AA48" s="22">
        <f t="shared" si="33"/>
        <v>0.125</v>
      </c>
      <c r="AB48" s="22">
        <f t="shared" si="34"/>
        <v>0.15625</v>
      </c>
      <c r="AC48" s="22">
        <f t="shared" si="35"/>
        <v>0.11111111111111116</v>
      </c>
      <c r="AD48" s="22">
        <f t="shared" si="36"/>
        <v>5.0000000000000044E-2</v>
      </c>
      <c r="AE48" s="22">
        <f t="shared" si="37"/>
        <v>0</v>
      </c>
      <c r="AF48" s="22">
        <f t="shared" si="38"/>
        <v>0.125</v>
      </c>
      <c r="AG48" s="22">
        <f t="shared" si="39"/>
        <v>0</v>
      </c>
      <c r="AH48" s="22">
        <f t="shared" si="40"/>
        <v>5.8823529411764719E-2</v>
      </c>
      <c r="AI48" s="22">
        <f t="shared" si="41"/>
        <v>0</v>
      </c>
      <c r="AJ48" s="22">
        <f t="shared" si="42"/>
        <v>7.999999999999996E-2</v>
      </c>
      <c r="AK48" s="3">
        <f t="shared" si="43"/>
        <v>0.19999999999999996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2" ht="12.75" customHeight="1" x14ac:dyDescent="0.2">
      <c r="A49" s="25">
        <v>9901</v>
      </c>
      <c r="D49" s="25">
        <v>14</v>
      </c>
      <c r="K49" s="199"/>
      <c r="L49" s="3"/>
      <c r="M49" s="3"/>
      <c r="O49" s="3">
        <f>D49/C48</f>
        <v>0.875</v>
      </c>
      <c r="P49" s="21">
        <v>14</v>
      </c>
      <c r="Q49" s="22">
        <f t="shared" si="48"/>
        <v>0.875</v>
      </c>
      <c r="R49" s="3">
        <f t="shared" si="49"/>
        <v>0.125</v>
      </c>
      <c r="Z49" s="26" t="s">
        <v>43</v>
      </c>
      <c r="AA49" s="22">
        <f t="shared" si="33"/>
        <v>0</v>
      </c>
      <c r="AB49" s="22">
        <f t="shared" si="34"/>
        <v>3.703703703703709E-2</v>
      </c>
      <c r="AC49" s="22">
        <f t="shared" si="35"/>
        <v>0</v>
      </c>
      <c r="AD49" s="22">
        <f t="shared" si="36"/>
        <v>5.2631578947368474E-2</v>
      </c>
      <c r="AE49" s="22">
        <f t="shared" si="37"/>
        <v>6.6666666666666652E-2</v>
      </c>
      <c r="AF49" s="22">
        <f t="shared" si="38"/>
        <v>4.7619047619047672E-2</v>
      </c>
      <c r="AG49" s="22">
        <f t="shared" si="39"/>
        <v>9.0909090909090939E-2</v>
      </c>
      <c r="AH49" s="22">
        <f t="shared" si="40"/>
        <v>0</v>
      </c>
      <c r="AI49" s="22">
        <f t="shared" si="41"/>
        <v>0</v>
      </c>
      <c r="AJ49" s="22">
        <f t="shared" si="42"/>
        <v>-8.6956521739130377E-2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2" ht="12.75" customHeight="1" x14ac:dyDescent="0.2">
      <c r="A50" s="25">
        <v>9902</v>
      </c>
      <c r="D50" s="25">
        <v>3</v>
      </c>
      <c r="E50" s="25">
        <v>9</v>
      </c>
      <c r="K50" s="199"/>
      <c r="L50" s="3"/>
      <c r="M50" s="3"/>
      <c r="O50" s="3">
        <f>E50/D49</f>
        <v>0.6428571428571429</v>
      </c>
      <c r="P50" s="21">
        <v>12</v>
      </c>
      <c r="Q50" s="22">
        <f t="shared" si="48"/>
        <v>0.8571428571428571</v>
      </c>
      <c r="R50" s="3">
        <f t="shared" si="49"/>
        <v>0.1428571428571429</v>
      </c>
      <c r="Z50" s="26" t="s">
        <v>44</v>
      </c>
      <c r="AA50" s="22"/>
      <c r="AB50" s="22"/>
      <c r="AC50" s="22"/>
      <c r="AD50" s="22"/>
      <c r="AE50" s="24"/>
      <c r="AF50" s="24"/>
      <c r="AG50" s="24"/>
      <c r="AH50" s="24"/>
      <c r="AI50" s="24"/>
      <c r="AJ50" s="24"/>
    </row>
    <row r="51" spans="1:52" ht="12.75" customHeight="1" x14ac:dyDescent="0.2">
      <c r="A51" s="28" t="s">
        <v>14</v>
      </c>
      <c r="E51" s="25">
        <v>7</v>
      </c>
      <c r="F51" s="25">
        <v>5</v>
      </c>
      <c r="K51" s="199"/>
      <c r="L51" s="3"/>
      <c r="M51" s="3"/>
      <c r="O51" s="3">
        <f>F51/E50</f>
        <v>0.55555555555555558</v>
      </c>
      <c r="P51" s="21">
        <v>12</v>
      </c>
      <c r="Q51" s="22">
        <f t="shared" si="48"/>
        <v>1</v>
      </c>
      <c r="R51" s="3">
        <f t="shared" si="49"/>
        <v>0</v>
      </c>
      <c r="Z51" s="39"/>
      <c r="AA51" s="37"/>
      <c r="AB51" s="37"/>
      <c r="AC51" s="37"/>
      <c r="AD51" s="40"/>
      <c r="AE51" s="40"/>
      <c r="AF51" s="40"/>
      <c r="AG51" s="40"/>
      <c r="AH51" s="40"/>
      <c r="AI51" s="40"/>
      <c r="AJ51" s="40"/>
    </row>
    <row r="52" spans="1:52" ht="12.75" customHeight="1" x14ac:dyDescent="0.2">
      <c r="A52" s="28" t="s">
        <v>15</v>
      </c>
      <c r="F52" s="25">
        <v>7</v>
      </c>
      <c r="G52" s="25">
        <v>2</v>
      </c>
      <c r="K52" s="199"/>
      <c r="L52" s="3"/>
      <c r="M52" s="3"/>
      <c r="O52" s="3">
        <f>G52/F51</f>
        <v>0.4</v>
      </c>
      <c r="P52" s="21">
        <v>9</v>
      </c>
      <c r="Q52" s="22">
        <f t="shared" si="48"/>
        <v>0.75</v>
      </c>
      <c r="R52" s="3">
        <f t="shared" si="49"/>
        <v>0.25</v>
      </c>
      <c r="Z52" s="28"/>
      <c r="AA52" s="37"/>
      <c r="AB52" s="37"/>
      <c r="AC52" s="40"/>
      <c r="AD52" s="40"/>
      <c r="AE52" s="40"/>
      <c r="AF52" s="40"/>
      <c r="AG52" s="40"/>
      <c r="AH52" s="40"/>
      <c r="AI52" s="40"/>
      <c r="AJ52" s="40"/>
    </row>
    <row r="53" spans="1:52" ht="12.75" customHeight="1" x14ac:dyDescent="0.2">
      <c r="A53" s="28" t="s">
        <v>16</v>
      </c>
      <c r="G53" s="25">
        <v>6</v>
      </c>
      <c r="H53" s="25">
        <v>2</v>
      </c>
      <c r="K53" s="199"/>
      <c r="L53" s="3"/>
      <c r="M53" s="3"/>
      <c r="O53" s="3">
        <f>H53/G52</f>
        <v>1</v>
      </c>
      <c r="P53" s="21">
        <v>8</v>
      </c>
      <c r="Q53" s="22">
        <f t="shared" si="48"/>
        <v>0.88888888888888884</v>
      </c>
      <c r="R53" s="3">
        <f t="shared" si="49"/>
        <v>0.11111111111111116</v>
      </c>
      <c r="Z53" s="28"/>
      <c r="AA53" s="37"/>
      <c r="AB53" s="40"/>
      <c r="AC53" s="40"/>
      <c r="AD53" s="40"/>
      <c r="AE53" s="40"/>
      <c r="AF53" s="40"/>
      <c r="AG53" s="40"/>
      <c r="AH53" s="40"/>
      <c r="AI53" s="40"/>
      <c r="AJ53" s="40"/>
    </row>
    <row r="54" spans="1:52" ht="12.75" customHeight="1" x14ac:dyDescent="0.2">
      <c r="A54" s="28" t="s">
        <v>17</v>
      </c>
      <c r="H54" s="25">
        <v>6</v>
      </c>
      <c r="I54" s="25">
        <v>2</v>
      </c>
      <c r="K54" s="199"/>
      <c r="L54" s="3"/>
      <c r="M54" s="3"/>
      <c r="O54" s="3">
        <f>I54/H53</f>
        <v>1</v>
      </c>
      <c r="P54" s="21">
        <v>8</v>
      </c>
      <c r="Q54" s="22">
        <f t="shared" si="48"/>
        <v>1</v>
      </c>
      <c r="R54" s="3">
        <f t="shared" si="49"/>
        <v>0</v>
      </c>
      <c r="Z54" s="29"/>
      <c r="AA54" s="8" t="s">
        <v>47</v>
      </c>
      <c r="AB54" s="37"/>
      <c r="AC54" s="37"/>
      <c r="AD54" s="37"/>
      <c r="AE54" s="37"/>
      <c r="AF54" s="37"/>
      <c r="AG54" s="37"/>
      <c r="AH54" s="37"/>
      <c r="AI54" s="37"/>
      <c r="AJ54" s="37"/>
    </row>
    <row r="55" spans="1:52" ht="12.75" customHeight="1" x14ac:dyDescent="0.2">
      <c r="A55" s="28" t="s">
        <v>18</v>
      </c>
      <c r="I55" s="25">
        <v>6</v>
      </c>
      <c r="J55" s="25">
        <v>2</v>
      </c>
      <c r="K55" s="199">
        <v>3</v>
      </c>
      <c r="L55" s="3"/>
      <c r="M55" s="3"/>
      <c r="O55" s="3">
        <f>J55/I54</f>
        <v>1</v>
      </c>
      <c r="P55" s="21">
        <v>8</v>
      </c>
      <c r="Q55" s="22">
        <f t="shared" si="48"/>
        <v>1</v>
      </c>
      <c r="R55" s="3">
        <f t="shared" si="49"/>
        <v>0</v>
      </c>
      <c r="Z55" s="41" t="s">
        <v>13</v>
      </c>
      <c r="AA55" s="42">
        <v>9701</v>
      </c>
      <c r="AB55" s="43">
        <v>9702</v>
      </c>
      <c r="AC55" s="43">
        <v>9801</v>
      </c>
      <c r="AD55" s="43">
        <v>9802</v>
      </c>
      <c r="AE55" s="43">
        <v>9901</v>
      </c>
      <c r="AF55" s="43">
        <v>9902</v>
      </c>
      <c r="AG55" s="44" t="s">
        <v>14</v>
      </c>
      <c r="AH55" s="44" t="s">
        <v>15</v>
      </c>
      <c r="AI55" s="44" t="s">
        <v>16</v>
      </c>
      <c r="AJ55" s="44" t="s">
        <v>17</v>
      </c>
      <c r="AK55" s="44" t="s">
        <v>18</v>
      </c>
      <c r="AL55" s="44" t="s">
        <v>19</v>
      </c>
      <c r="AM55" s="44" t="s">
        <v>20</v>
      </c>
      <c r="AN55" s="44" t="s">
        <v>21</v>
      </c>
      <c r="AO55" s="44" t="s">
        <v>22</v>
      </c>
      <c r="AP55" s="44" t="s">
        <v>23</v>
      </c>
      <c r="AQ55" s="44" t="s">
        <v>48</v>
      </c>
      <c r="AR55" s="44" t="s">
        <v>49</v>
      </c>
      <c r="AS55" s="44" t="s">
        <v>50</v>
      </c>
      <c r="AT55" s="44" t="s">
        <v>51</v>
      </c>
      <c r="AU55" s="44" t="s">
        <v>52</v>
      </c>
      <c r="AV55" s="44" t="s">
        <v>53</v>
      </c>
      <c r="AW55" s="44" t="s">
        <v>54</v>
      </c>
      <c r="AX55" s="44" t="s">
        <v>55</v>
      </c>
      <c r="AY55" s="44" t="s">
        <v>56</v>
      </c>
      <c r="AZ55" s="44" t="s">
        <v>57</v>
      </c>
    </row>
    <row r="56" spans="1:52" ht="12.75" customHeight="1" x14ac:dyDescent="0.3">
      <c r="A56" s="28" t="s">
        <v>19</v>
      </c>
      <c r="J56" s="25">
        <v>5</v>
      </c>
      <c r="K56" s="182">
        <v>5</v>
      </c>
      <c r="L56" s="3"/>
      <c r="M56" s="3"/>
      <c r="O56" s="3"/>
      <c r="P56" s="21">
        <v>3</v>
      </c>
      <c r="Q56" s="22">
        <f t="shared" si="48"/>
        <v>0.375</v>
      </c>
      <c r="R56" s="3">
        <f t="shared" si="49"/>
        <v>0.625</v>
      </c>
      <c r="Z56" s="45" t="s">
        <v>37</v>
      </c>
      <c r="AA56" s="46">
        <f>P7/P5</f>
        <v>1</v>
      </c>
      <c r="AB56" s="46">
        <f>P28/P26</f>
        <v>0.84444444444444444</v>
      </c>
      <c r="AC56" s="46">
        <f>P49/P47</f>
        <v>0.7</v>
      </c>
      <c r="AD56" s="46">
        <f>P68/P66</f>
        <v>0.77551020408163263</v>
      </c>
      <c r="AE56" s="46">
        <f>P85/P83</f>
        <v>0.7567567567567568</v>
      </c>
      <c r="AF56" s="46">
        <f>P104/P102</f>
        <v>0.61538461538461542</v>
      </c>
      <c r="AG56" s="46">
        <f>P124/P122</f>
        <v>0.375</v>
      </c>
      <c r="AH56" s="46">
        <f>P141/P139</f>
        <v>0.6</v>
      </c>
      <c r="AI56" s="46">
        <f>P160/P158</f>
        <v>0.52</v>
      </c>
      <c r="AJ56" s="46">
        <f>P177/P175</f>
        <v>0.67500000000000004</v>
      </c>
      <c r="AK56" s="46">
        <f>P194/P192</f>
        <v>0.30303030303030304</v>
      </c>
      <c r="AL56" s="46">
        <f>P214/P212</f>
        <v>0.52272727272727271</v>
      </c>
      <c r="AM56" s="46">
        <f>P233/P231</f>
        <v>0.57499999999999996</v>
      </c>
      <c r="AN56" s="46">
        <f>P253/P251</f>
        <v>0.52380952380952384</v>
      </c>
      <c r="AO56" s="46">
        <f>P270/P268</f>
        <v>0.63636363636363635</v>
      </c>
      <c r="AP56" s="46">
        <f>P287/P285</f>
        <v>0.73333333333333328</v>
      </c>
      <c r="AQ56" s="46">
        <f>P307/P305</f>
        <v>0.6216216216216216</v>
      </c>
      <c r="AR56" s="46">
        <f>P325/P323</f>
        <v>0.87096774193548387</v>
      </c>
      <c r="AS56" s="46">
        <f>P343/P341</f>
        <v>0.70588235294117652</v>
      </c>
      <c r="AT56" s="46">
        <f>P361/P359</f>
        <v>0.78787878787878785</v>
      </c>
      <c r="AU56" s="46">
        <f>P377/P375</f>
        <v>0.53125</v>
      </c>
      <c r="AV56" s="46">
        <f>P395/P393</f>
        <v>0.65714285714285714</v>
      </c>
      <c r="AW56" s="46">
        <f>P414/P412</f>
        <v>0.58333333333333337</v>
      </c>
      <c r="AX56" s="46">
        <f>P432/P430</f>
        <v>0.81481481481481477</v>
      </c>
      <c r="AY56" s="46">
        <f>P450/P448</f>
        <v>0.4</v>
      </c>
      <c r="AZ56" s="46">
        <f>P468/P466</f>
        <v>0.75862068965517238</v>
      </c>
    </row>
    <row r="57" spans="1:52" ht="12.75" customHeight="1" x14ac:dyDescent="0.2">
      <c r="A57" s="28" t="s">
        <v>20</v>
      </c>
      <c r="K57" s="182"/>
      <c r="L57" s="3"/>
      <c r="M57" s="3"/>
      <c r="O57" s="3"/>
      <c r="P57" s="21"/>
      <c r="Q57" s="22">
        <f t="shared" si="48"/>
        <v>0</v>
      </c>
      <c r="R57" s="3">
        <f t="shared" si="49"/>
        <v>1</v>
      </c>
      <c r="S57" s="284" t="s">
        <v>5</v>
      </c>
      <c r="T57" s="282"/>
      <c r="Z57" s="2"/>
      <c r="AA57" s="8"/>
      <c r="AB57" s="37"/>
      <c r="AC57" s="37"/>
      <c r="AD57" s="37"/>
      <c r="AE57" s="37"/>
      <c r="AF57" s="37"/>
      <c r="AG57" s="37"/>
      <c r="AH57" s="37"/>
      <c r="AI57" s="37"/>
      <c r="AJ57" s="37"/>
    </row>
    <row r="58" spans="1:52" ht="12.75" customHeight="1" x14ac:dyDescent="0.2">
      <c r="A58" s="28" t="s">
        <v>21</v>
      </c>
      <c r="K58" s="182"/>
      <c r="L58" s="3"/>
      <c r="M58" s="3"/>
      <c r="O58" s="3"/>
      <c r="P58" s="21"/>
      <c r="Q58" s="22" t="e">
        <f t="shared" si="48"/>
        <v>#DIV/0!</v>
      </c>
      <c r="R58" s="3" t="e">
        <f t="shared" si="49"/>
        <v>#DIV/0!</v>
      </c>
    </row>
    <row r="59" spans="1:52" ht="12.75" customHeight="1" x14ac:dyDescent="0.2">
      <c r="A59" s="28"/>
      <c r="K59" s="182"/>
      <c r="L59" s="3"/>
      <c r="M59" s="3"/>
      <c r="O59" s="3"/>
      <c r="P59" s="21"/>
      <c r="Q59" s="22"/>
      <c r="R59" s="3"/>
    </row>
    <row r="60" spans="1:52" ht="12.75" customHeight="1" x14ac:dyDescent="0.2">
      <c r="J60" s="2" t="s">
        <v>58</v>
      </c>
      <c r="K60" s="185">
        <f>K56+K55</f>
        <v>8</v>
      </c>
      <c r="L60" s="3">
        <f>K55/B47</f>
        <v>0.15</v>
      </c>
      <c r="M60" s="3">
        <f>K60/B47</f>
        <v>0.4</v>
      </c>
      <c r="N60" s="3">
        <f>M60-L60</f>
        <v>0.25</v>
      </c>
      <c r="O60" s="3"/>
      <c r="S60" s="25">
        <v>9701</v>
      </c>
      <c r="T60" s="3">
        <f>N19</f>
        <v>0</v>
      </c>
    </row>
    <row r="61" spans="1:52" ht="12.75" customHeight="1" x14ac:dyDescent="0.2">
      <c r="A61" s="32" t="s">
        <v>34</v>
      </c>
      <c r="B61" s="32"/>
      <c r="C61" s="32"/>
      <c r="D61" s="33"/>
      <c r="E61" s="33"/>
      <c r="F61" s="127">
        <f>((K55*9)+(K56*10))/K60</f>
        <v>9.625</v>
      </c>
      <c r="L61" s="3"/>
      <c r="M61" s="3"/>
      <c r="O61" s="3"/>
      <c r="S61" s="25">
        <v>9702</v>
      </c>
      <c r="T61" s="3">
        <f>N60</f>
        <v>0.25</v>
      </c>
    </row>
    <row r="62" spans="1:52" ht="12.75" customHeight="1" x14ac:dyDescent="0.2">
      <c r="L62" s="3"/>
      <c r="M62" s="3"/>
      <c r="O62" s="3"/>
      <c r="S62" s="25">
        <v>9801</v>
      </c>
      <c r="T62" s="3">
        <f>N60</f>
        <v>0.25</v>
      </c>
    </row>
    <row r="63" spans="1:52" ht="12.75" customHeight="1" x14ac:dyDescent="0.3">
      <c r="A63" s="38" t="s">
        <v>59</v>
      </c>
      <c r="L63" s="3"/>
      <c r="M63" s="3"/>
      <c r="O63" s="3"/>
      <c r="S63" s="25">
        <v>9802</v>
      </c>
      <c r="T63" s="3">
        <f>N77</f>
        <v>6.122448979591838E-2</v>
      </c>
    </row>
    <row r="64" spans="1:52" ht="25.5" customHeight="1" x14ac:dyDescent="0.2">
      <c r="B64" s="285" t="s">
        <v>2</v>
      </c>
      <c r="C64" s="286"/>
      <c r="D64" s="286"/>
      <c r="E64" s="286"/>
      <c r="F64" s="286"/>
      <c r="G64" s="286"/>
      <c r="H64" s="286"/>
      <c r="I64" s="286"/>
      <c r="J64" s="286"/>
      <c r="L64" s="7" t="s">
        <v>3</v>
      </c>
      <c r="M64" s="7" t="s">
        <v>4</v>
      </c>
      <c r="N64" s="49" t="s">
        <v>5</v>
      </c>
      <c r="O64" s="7" t="s">
        <v>6</v>
      </c>
      <c r="P64" s="6" t="s">
        <v>7</v>
      </c>
      <c r="Q64" s="6" t="s">
        <v>8</v>
      </c>
      <c r="R64" s="7" t="s">
        <v>9</v>
      </c>
      <c r="S64" s="25">
        <v>9901</v>
      </c>
      <c r="T64" s="3">
        <f>N96</f>
        <v>0.24324324324324326</v>
      </c>
    </row>
    <row r="65" spans="1:20" ht="12.75" customHeight="1" x14ac:dyDescent="0.2">
      <c r="A65" s="50" t="s">
        <v>10</v>
      </c>
      <c r="B65" s="51">
        <v>1</v>
      </c>
      <c r="C65" s="51">
        <v>2</v>
      </c>
      <c r="D65" s="51">
        <v>3</v>
      </c>
      <c r="E65" s="51">
        <v>4</v>
      </c>
      <c r="F65" s="51">
        <v>5</v>
      </c>
      <c r="G65" s="51">
        <v>6</v>
      </c>
      <c r="H65" s="51">
        <v>7</v>
      </c>
      <c r="I65" s="51">
        <v>8</v>
      </c>
      <c r="J65" s="51">
        <v>9</v>
      </c>
      <c r="K65" s="187" t="s">
        <v>11</v>
      </c>
      <c r="L65" s="3"/>
      <c r="M65" s="3"/>
      <c r="O65" s="3"/>
      <c r="P65" s="14"/>
      <c r="Q65" s="14"/>
      <c r="R65" s="3"/>
      <c r="S65" s="25">
        <v>9902</v>
      </c>
      <c r="T65" s="3">
        <f>N116</f>
        <v>7.6923076923076927E-2</v>
      </c>
    </row>
    <row r="66" spans="1:20" ht="12.75" customHeight="1" x14ac:dyDescent="0.2">
      <c r="A66" s="25">
        <v>9802</v>
      </c>
      <c r="B66" s="25">
        <v>49</v>
      </c>
      <c r="K66" s="182"/>
      <c r="L66" s="3"/>
      <c r="M66" s="3"/>
      <c r="O66" s="3"/>
      <c r="P66" s="17">
        <f>B66</f>
        <v>49</v>
      </c>
      <c r="Q66" s="14"/>
      <c r="R66" s="3"/>
      <c r="S66" s="29" t="s">
        <v>14</v>
      </c>
      <c r="T66" s="3">
        <f>N133</f>
        <v>3.125E-2</v>
      </c>
    </row>
    <row r="67" spans="1:20" ht="12.75" customHeight="1" x14ac:dyDescent="0.2">
      <c r="A67" s="25">
        <v>9901</v>
      </c>
      <c r="B67" s="25">
        <v>1</v>
      </c>
      <c r="C67" s="25">
        <v>40</v>
      </c>
      <c r="K67" s="182"/>
      <c r="L67" s="3"/>
      <c r="M67" s="3"/>
      <c r="O67" s="3">
        <f>C67/B66</f>
        <v>0.81632653061224492</v>
      </c>
      <c r="P67" s="21">
        <v>41</v>
      </c>
      <c r="Q67" s="22">
        <f t="shared" ref="Q67:Q77" si="50">P67/P66</f>
        <v>0.83673469387755106</v>
      </c>
      <c r="R67" s="3">
        <f t="shared" ref="R67:R77" si="51">100%-Q67</f>
        <v>0.16326530612244894</v>
      </c>
      <c r="S67" s="29" t="s">
        <v>15</v>
      </c>
      <c r="T67" s="3">
        <f>N151</f>
        <v>0.2857142857142857</v>
      </c>
    </row>
    <row r="68" spans="1:20" ht="12.75" customHeight="1" x14ac:dyDescent="0.2">
      <c r="A68" s="25">
        <v>9902</v>
      </c>
      <c r="C68" s="25">
        <v>5</v>
      </c>
      <c r="D68" s="25">
        <v>33</v>
      </c>
      <c r="K68" s="182"/>
      <c r="L68" s="3"/>
      <c r="M68" s="3"/>
      <c r="O68" s="3">
        <f>D68/C67</f>
        <v>0.82499999999999996</v>
      </c>
      <c r="P68" s="21">
        <v>38</v>
      </c>
      <c r="Q68" s="22">
        <f t="shared" si="50"/>
        <v>0.92682926829268297</v>
      </c>
      <c r="R68" s="3">
        <f t="shared" si="51"/>
        <v>7.3170731707317027E-2</v>
      </c>
      <c r="S68" s="29" t="s">
        <v>16</v>
      </c>
      <c r="T68" s="3">
        <f>N170</f>
        <v>0.24000000000000002</v>
      </c>
    </row>
    <row r="69" spans="1:20" ht="12.75" customHeight="1" x14ac:dyDescent="0.2">
      <c r="A69" s="28" t="s">
        <v>14</v>
      </c>
      <c r="D69" s="25">
        <v>8</v>
      </c>
      <c r="E69" s="25">
        <v>25</v>
      </c>
      <c r="K69" s="182"/>
      <c r="L69" s="3"/>
      <c r="M69" s="3"/>
      <c r="O69" s="3">
        <f>E69/D68</f>
        <v>0.75757575757575757</v>
      </c>
      <c r="P69" s="21">
        <v>33</v>
      </c>
      <c r="Q69" s="22">
        <f t="shared" si="50"/>
        <v>0.86842105263157898</v>
      </c>
      <c r="R69" s="3">
        <f t="shared" si="51"/>
        <v>0.13157894736842102</v>
      </c>
      <c r="S69" s="29" t="s">
        <v>17</v>
      </c>
      <c r="T69" s="3">
        <f>N188</f>
        <v>0.12500000000000006</v>
      </c>
    </row>
    <row r="70" spans="1:20" ht="12.75" customHeight="1" x14ac:dyDescent="0.2">
      <c r="A70" s="28" t="s">
        <v>15</v>
      </c>
      <c r="D70" s="25">
        <v>1</v>
      </c>
      <c r="E70" s="25">
        <v>6</v>
      </c>
      <c r="F70" s="25">
        <v>14</v>
      </c>
      <c r="K70" s="182"/>
      <c r="L70" s="3"/>
      <c r="M70" s="3"/>
      <c r="O70" s="3">
        <f>F70/E69</f>
        <v>0.56000000000000005</v>
      </c>
      <c r="P70" s="21">
        <v>21</v>
      </c>
      <c r="Q70" s="22">
        <f t="shared" si="50"/>
        <v>0.63636363636363635</v>
      </c>
      <c r="R70" s="3">
        <f t="shared" si="51"/>
        <v>0.36363636363636365</v>
      </c>
      <c r="S70" s="27" t="s">
        <v>18</v>
      </c>
      <c r="T70" s="3">
        <f>N208</f>
        <v>0.12121212121212122</v>
      </c>
    </row>
    <row r="71" spans="1:20" ht="12.75" customHeight="1" x14ac:dyDescent="0.2">
      <c r="A71" s="28" t="s">
        <v>16</v>
      </c>
      <c r="F71" s="25">
        <v>6</v>
      </c>
      <c r="G71" s="25">
        <v>14</v>
      </c>
      <c r="K71" s="182"/>
      <c r="L71" s="3"/>
      <c r="M71" s="3"/>
      <c r="O71" s="3">
        <f>G71/F70</f>
        <v>1</v>
      </c>
      <c r="P71" s="21">
        <v>20</v>
      </c>
      <c r="Q71" s="22">
        <f t="shared" si="50"/>
        <v>0.95238095238095233</v>
      </c>
      <c r="R71" s="3">
        <f t="shared" si="51"/>
        <v>4.7619047619047672E-2</v>
      </c>
      <c r="S71" s="27" t="s">
        <v>19</v>
      </c>
      <c r="T71" s="3">
        <f>N227</f>
        <v>0.11363636363636365</v>
      </c>
    </row>
    <row r="72" spans="1:20" ht="12.75" customHeight="1" x14ac:dyDescent="0.2">
      <c r="A72" s="28" t="s">
        <v>17</v>
      </c>
      <c r="F72" s="25">
        <v>1</v>
      </c>
      <c r="G72" s="25">
        <v>3</v>
      </c>
      <c r="H72" s="25">
        <v>14</v>
      </c>
      <c r="K72" s="182"/>
      <c r="L72" s="3"/>
      <c r="M72" s="3"/>
      <c r="O72" s="3">
        <f>H72/G71</f>
        <v>1</v>
      </c>
      <c r="P72" s="21">
        <v>19</v>
      </c>
      <c r="Q72" s="22">
        <f t="shared" si="50"/>
        <v>0.95</v>
      </c>
      <c r="R72" s="3">
        <f t="shared" si="51"/>
        <v>5.0000000000000044E-2</v>
      </c>
      <c r="S72" s="27" t="s">
        <v>20</v>
      </c>
    </row>
    <row r="73" spans="1:20" ht="12.75" customHeight="1" x14ac:dyDescent="0.2">
      <c r="A73" s="28" t="s">
        <v>18</v>
      </c>
      <c r="H73" s="25">
        <v>4</v>
      </c>
      <c r="I73" s="25">
        <v>14</v>
      </c>
      <c r="K73" s="182"/>
      <c r="L73" s="3"/>
      <c r="M73" s="3"/>
      <c r="O73" s="3">
        <f>I73/H72</f>
        <v>1</v>
      </c>
      <c r="P73" s="21">
        <v>18</v>
      </c>
      <c r="Q73" s="22">
        <f t="shared" si="50"/>
        <v>0.94736842105263153</v>
      </c>
      <c r="R73" s="3">
        <f t="shared" si="51"/>
        <v>5.2631578947368474E-2</v>
      </c>
      <c r="S73" s="27" t="s">
        <v>21</v>
      </c>
    </row>
    <row r="74" spans="1:20" ht="12.75" customHeight="1" x14ac:dyDescent="0.2">
      <c r="A74" s="28" t="s">
        <v>19</v>
      </c>
      <c r="I74" s="25">
        <v>2</v>
      </c>
      <c r="J74" s="25">
        <v>16</v>
      </c>
      <c r="K74" s="182">
        <v>15</v>
      </c>
      <c r="L74" s="3"/>
      <c r="M74" s="3"/>
      <c r="O74" s="3">
        <f>J74/I73</f>
        <v>1.1428571428571428</v>
      </c>
      <c r="P74" s="21">
        <v>18</v>
      </c>
      <c r="Q74" s="22">
        <f t="shared" si="50"/>
        <v>1</v>
      </c>
      <c r="R74" s="3">
        <f t="shared" si="51"/>
        <v>0</v>
      </c>
      <c r="S74" s="27" t="s">
        <v>22</v>
      </c>
    </row>
    <row r="75" spans="1:20" ht="12.75" customHeight="1" x14ac:dyDescent="0.2">
      <c r="A75" s="28" t="s">
        <v>20</v>
      </c>
      <c r="J75" s="25">
        <v>2</v>
      </c>
      <c r="K75" s="182">
        <v>2</v>
      </c>
      <c r="L75" s="3"/>
      <c r="M75" s="3"/>
      <c r="O75" s="3"/>
      <c r="P75" s="21">
        <v>2</v>
      </c>
      <c r="Q75" s="22">
        <f t="shared" si="50"/>
        <v>0.1111111111111111</v>
      </c>
      <c r="R75" s="3">
        <f t="shared" si="51"/>
        <v>0.88888888888888884</v>
      </c>
    </row>
    <row r="76" spans="1:20" ht="12.75" customHeight="1" x14ac:dyDescent="0.2">
      <c r="A76" s="28" t="s">
        <v>21</v>
      </c>
      <c r="K76" s="182">
        <v>1</v>
      </c>
      <c r="L76" s="3"/>
      <c r="M76" s="3"/>
      <c r="O76" s="3"/>
      <c r="P76" s="21"/>
      <c r="Q76" s="22">
        <f t="shared" si="50"/>
        <v>0</v>
      </c>
      <c r="R76" s="3">
        <f t="shared" si="51"/>
        <v>1</v>
      </c>
    </row>
    <row r="77" spans="1:20" ht="12.75" customHeight="1" x14ac:dyDescent="0.2">
      <c r="K77" s="182">
        <f>SUM(K74:K76)</f>
        <v>18</v>
      </c>
      <c r="L77" s="3">
        <f>K74/B66</f>
        <v>0.30612244897959184</v>
      </c>
      <c r="M77" s="3">
        <f>K77/B66</f>
        <v>0.36734693877551022</v>
      </c>
      <c r="N77" s="3">
        <f>M77-L77</f>
        <v>6.122448979591838E-2</v>
      </c>
      <c r="O77" s="3"/>
      <c r="P77" s="21"/>
      <c r="Q77" s="22" t="e">
        <f t="shared" si="50"/>
        <v>#DIV/0!</v>
      </c>
      <c r="R77" s="3" t="e">
        <f t="shared" si="51"/>
        <v>#DIV/0!</v>
      </c>
    </row>
    <row r="78" spans="1:20" ht="12.75" customHeight="1" x14ac:dyDescent="0.2">
      <c r="A78" s="32" t="s">
        <v>34</v>
      </c>
      <c r="B78" s="32"/>
      <c r="C78" s="32"/>
      <c r="D78" s="33"/>
      <c r="E78" s="33"/>
      <c r="F78" s="127">
        <f>((K74*9)+(K75*10)+(K76*11))/K77</f>
        <v>9.2222222222222214</v>
      </c>
      <c r="L78" s="3"/>
      <c r="M78" s="3"/>
      <c r="O78" s="3"/>
    </row>
    <row r="79" spans="1:20" ht="12.75" customHeight="1" x14ac:dyDescent="0.2">
      <c r="L79" s="3"/>
      <c r="M79" s="3"/>
      <c r="O79" s="3"/>
    </row>
    <row r="80" spans="1:20" ht="12.75" customHeight="1" x14ac:dyDescent="0.3">
      <c r="A80" s="38" t="s">
        <v>60</v>
      </c>
      <c r="L80" s="3"/>
      <c r="M80" s="3"/>
      <c r="O80" s="3"/>
    </row>
    <row r="81" spans="1:18" ht="25.5" customHeight="1" x14ac:dyDescent="0.2">
      <c r="B81" s="285" t="s">
        <v>2</v>
      </c>
      <c r="C81" s="286"/>
      <c r="D81" s="286"/>
      <c r="E81" s="286"/>
      <c r="F81" s="286"/>
      <c r="G81" s="286"/>
      <c r="H81" s="286"/>
      <c r="I81" s="286"/>
      <c r="J81" s="286"/>
      <c r="L81" s="7" t="s">
        <v>3</v>
      </c>
      <c r="M81" s="7" t="s">
        <v>4</v>
      </c>
      <c r="N81" s="49" t="s">
        <v>5</v>
      </c>
      <c r="O81" s="7" t="s">
        <v>6</v>
      </c>
      <c r="P81" s="6" t="s">
        <v>7</v>
      </c>
      <c r="Q81" s="6" t="s">
        <v>8</v>
      </c>
      <c r="R81" s="7" t="s">
        <v>9</v>
      </c>
    </row>
    <row r="82" spans="1:18" ht="12.75" customHeight="1" x14ac:dyDescent="0.2">
      <c r="A82" s="50" t="s">
        <v>10</v>
      </c>
      <c r="B82" s="51">
        <v>1</v>
      </c>
      <c r="C82" s="51">
        <v>2</v>
      </c>
      <c r="D82" s="51">
        <v>3</v>
      </c>
      <c r="E82" s="51">
        <v>4</v>
      </c>
      <c r="F82" s="51">
        <v>5</v>
      </c>
      <c r="G82" s="51">
        <v>6</v>
      </c>
      <c r="H82" s="51">
        <v>7</v>
      </c>
      <c r="I82" s="51">
        <v>8</v>
      </c>
      <c r="J82" s="51">
        <v>9</v>
      </c>
      <c r="K82" s="187" t="s">
        <v>11</v>
      </c>
      <c r="L82" s="3"/>
      <c r="M82" s="3"/>
      <c r="O82" s="3"/>
      <c r="P82" s="14"/>
      <c r="Q82" s="14"/>
      <c r="R82" s="3"/>
    </row>
    <row r="83" spans="1:18" ht="12.75" customHeight="1" x14ac:dyDescent="0.2">
      <c r="A83" s="25">
        <v>9901</v>
      </c>
      <c r="B83" s="25">
        <v>37</v>
      </c>
      <c r="K83" s="182"/>
      <c r="L83" s="3"/>
      <c r="M83" s="3"/>
      <c r="O83" s="3"/>
      <c r="P83" s="17">
        <f>B83</f>
        <v>37</v>
      </c>
      <c r="Q83" s="14"/>
      <c r="R83" s="3"/>
    </row>
    <row r="84" spans="1:18" ht="12.75" customHeight="1" x14ac:dyDescent="0.2">
      <c r="A84" s="25">
        <v>9902</v>
      </c>
      <c r="B84" s="25">
        <v>1</v>
      </c>
      <c r="C84" s="25">
        <v>29</v>
      </c>
      <c r="K84" s="182"/>
      <c r="L84" s="3"/>
      <c r="M84" s="3"/>
      <c r="O84" s="3">
        <f>C84/B83</f>
        <v>0.78378378378378377</v>
      </c>
      <c r="P84" s="21">
        <v>30</v>
      </c>
      <c r="Q84" s="22">
        <f t="shared" ref="Q84:Q92" si="52">P84/P83</f>
        <v>0.81081081081081086</v>
      </c>
      <c r="R84" s="3">
        <f t="shared" ref="R84:R92" si="53">100%-Q84</f>
        <v>0.18918918918918914</v>
      </c>
    </row>
    <row r="85" spans="1:18" ht="12.75" customHeight="1" x14ac:dyDescent="0.2">
      <c r="A85" s="28" t="s">
        <v>14</v>
      </c>
      <c r="B85" s="25">
        <v>2</v>
      </c>
      <c r="C85" s="25">
        <v>5</v>
      </c>
      <c r="D85" s="25">
        <v>21</v>
      </c>
      <c r="K85" s="182"/>
      <c r="L85" s="3"/>
      <c r="M85" s="3"/>
      <c r="O85" s="3">
        <f>D85/C84</f>
        <v>0.72413793103448276</v>
      </c>
      <c r="P85" s="21">
        <v>28</v>
      </c>
      <c r="Q85" s="22">
        <f t="shared" si="52"/>
        <v>0.93333333333333335</v>
      </c>
      <c r="R85" s="3">
        <f t="shared" si="53"/>
        <v>6.6666666666666652E-2</v>
      </c>
    </row>
    <row r="86" spans="1:18" ht="12.75" customHeight="1" x14ac:dyDescent="0.2">
      <c r="A86" s="28" t="s">
        <v>15</v>
      </c>
      <c r="C86" s="25">
        <v>1</v>
      </c>
      <c r="D86" s="25">
        <v>12</v>
      </c>
      <c r="E86" s="25">
        <v>7</v>
      </c>
      <c r="K86" s="182"/>
      <c r="L86" s="3"/>
      <c r="M86" s="3"/>
      <c r="O86" s="3">
        <f>E86/D85</f>
        <v>0.33333333333333331</v>
      </c>
      <c r="P86" s="21">
        <v>20</v>
      </c>
      <c r="Q86" s="22">
        <f t="shared" si="52"/>
        <v>0.7142857142857143</v>
      </c>
      <c r="R86" s="3">
        <f t="shared" si="53"/>
        <v>0.2857142857142857</v>
      </c>
    </row>
    <row r="87" spans="1:18" ht="12.75" customHeight="1" x14ac:dyDescent="0.2">
      <c r="A87" s="28" t="s">
        <v>16</v>
      </c>
      <c r="D87" s="25">
        <v>10</v>
      </c>
      <c r="F87" s="25">
        <v>6</v>
      </c>
      <c r="K87" s="182"/>
      <c r="L87" s="3"/>
      <c r="M87" s="3"/>
      <c r="O87" s="3">
        <f>F87/E86</f>
        <v>0.8571428571428571</v>
      </c>
      <c r="P87" s="21">
        <v>16</v>
      </c>
      <c r="Q87" s="22">
        <f t="shared" si="52"/>
        <v>0.8</v>
      </c>
      <c r="R87" s="3">
        <f t="shared" si="53"/>
        <v>0.19999999999999996</v>
      </c>
    </row>
    <row r="88" spans="1:18" ht="12.75" customHeight="1" x14ac:dyDescent="0.2">
      <c r="A88" s="28" t="s">
        <v>17</v>
      </c>
      <c r="F88" s="25">
        <v>9</v>
      </c>
      <c r="G88" s="25">
        <v>6</v>
      </c>
      <c r="K88" s="182"/>
      <c r="L88" s="3"/>
      <c r="M88" s="3"/>
      <c r="O88" s="3">
        <f>G88/F87</f>
        <v>1</v>
      </c>
      <c r="P88" s="21">
        <v>15</v>
      </c>
      <c r="Q88" s="22">
        <f t="shared" si="52"/>
        <v>0.9375</v>
      </c>
      <c r="R88" s="3">
        <f t="shared" si="53"/>
        <v>6.25E-2</v>
      </c>
    </row>
    <row r="89" spans="1:18" ht="12.75" customHeight="1" x14ac:dyDescent="0.2">
      <c r="A89" s="28" t="s">
        <v>18</v>
      </c>
      <c r="F89" s="25">
        <v>3</v>
      </c>
      <c r="G89" s="25">
        <v>6</v>
      </c>
      <c r="H89" s="25">
        <v>6</v>
      </c>
      <c r="K89" s="182"/>
      <c r="L89" s="3"/>
      <c r="M89" s="3"/>
      <c r="O89" s="3">
        <f>H89/G88</f>
        <v>1</v>
      </c>
      <c r="P89" s="21">
        <v>15</v>
      </c>
      <c r="Q89" s="22">
        <f t="shared" si="52"/>
        <v>1</v>
      </c>
      <c r="R89" s="3">
        <f t="shared" si="53"/>
        <v>0</v>
      </c>
    </row>
    <row r="90" spans="1:18" ht="12.75" customHeight="1" x14ac:dyDescent="0.2">
      <c r="A90" s="28" t="s">
        <v>19</v>
      </c>
      <c r="F90" s="25">
        <v>2</v>
      </c>
      <c r="G90" s="25">
        <v>2</v>
      </c>
      <c r="H90" s="25">
        <v>4</v>
      </c>
      <c r="I90" s="25">
        <v>6</v>
      </c>
      <c r="K90" s="182"/>
      <c r="L90" s="3"/>
      <c r="M90" s="3"/>
      <c r="O90" s="3">
        <f>I90/H89</f>
        <v>1</v>
      </c>
      <c r="P90" s="21">
        <v>14</v>
      </c>
      <c r="Q90" s="22">
        <f t="shared" si="52"/>
        <v>0.93333333333333335</v>
      </c>
      <c r="R90" s="3">
        <f t="shared" si="53"/>
        <v>6.6666666666666652E-2</v>
      </c>
    </row>
    <row r="91" spans="1:18" ht="12.75" customHeight="1" x14ac:dyDescent="0.2">
      <c r="A91" s="28" t="s">
        <v>20</v>
      </c>
      <c r="J91" s="25">
        <v>5</v>
      </c>
      <c r="K91" s="182">
        <v>2</v>
      </c>
      <c r="L91" s="3"/>
      <c r="M91" s="3"/>
      <c r="O91" s="3">
        <f>J91/I90</f>
        <v>0.83333333333333337</v>
      </c>
      <c r="P91" s="21">
        <v>12</v>
      </c>
      <c r="Q91" s="22">
        <f t="shared" si="52"/>
        <v>0.8571428571428571</v>
      </c>
      <c r="R91" s="3">
        <f t="shared" si="53"/>
        <v>0.1428571428571429</v>
      </c>
    </row>
    <row r="92" spans="1:18" ht="12.75" customHeight="1" x14ac:dyDescent="0.2">
      <c r="A92" s="28" t="s">
        <v>21</v>
      </c>
      <c r="J92" s="25">
        <v>4</v>
      </c>
      <c r="K92" s="182">
        <v>3</v>
      </c>
      <c r="L92" s="3"/>
      <c r="M92" s="3"/>
      <c r="O92" s="3"/>
      <c r="P92" s="21">
        <v>9</v>
      </c>
      <c r="Q92" s="22">
        <f t="shared" si="52"/>
        <v>0.75</v>
      </c>
      <c r="R92" s="3">
        <f t="shared" si="53"/>
        <v>0.25</v>
      </c>
    </row>
    <row r="93" spans="1:18" ht="12.75" customHeight="1" x14ac:dyDescent="0.2">
      <c r="A93" s="53" t="s">
        <v>22</v>
      </c>
      <c r="J93" s="25">
        <v>5</v>
      </c>
      <c r="K93" s="182">
        <v>4</v>
      </c>
      <c r="L93" s="3"/>
      <c r="M93" s="3"/>
      <c r="O93" s="3"/>
      <c r="P93" s="21">
        <v>6</v>
      </c>
      <c r="Q93" s="22"/>
      <c r="R93" s="3"/>
    </row>
    <row r="94" spans="1:18" ht="12.75" customHeight="1" x14ac:dyDescent="0.2">
      <c r="A94" s="28" t="s">
        <v>23</v>
      </c>
      <c r="J94" s="25">
        <v>2</v>
      </c>
      <c r="K94" s="182">
        <v>1</v>
      </c>
      <c r="L94" s="3"/>
      <c r="M94" s="3"/>
      <c r="O94" s="3"/>
      <c r="P94" s="21">
        <v>2</v>
      </c>
      <c r="Q94" s="22"/>
      <c r="R94" s="3"/>
    </row>
    <row r="95" spans="1:18" ht="12.75" customHeight="1" x14ac:dyDescent="0.2">
      <c r="A95" s="28" t="s">
        <v>48</v>
      </c>
      <c r="J95" s="25">
        <v>1</v>
      </c>
      <c r="K95" s="182">
        <v>1</v>
      </c>
      <c r="L95" s="3"/>
      <c r="M95" s="3"/>
      <c r="O95" s="3"/>
      <c r="P95" s="21">
        <v>1</v>
      </c>
      <c r="Q95" s="22"/>
      <c r="R95" s="3"/>
    </row>
    <row r="96" spans="1:18" ht="12.75" customHeight="1" x14ac:dyDescent="0.2">
      <c r="K96" s="184">
        <f>SUM(K91:K95)</f>
        <v>11</v>
      </c>
      <c r="L96" s="3">
        <f>K91/B83</f>
        <v>5.4054054054054057E-2</v>
      </c>
      <c r="M96" s="3">
        <f>K96/B83</f>
        <v>0.29729729729729731</v>
      </c>
      <c r="N96" s="3">
        <f>M96-L96</f>
        <v>0.24324324324324326</v>
      </c>
      <c r="O96" s="3"/>
      <c r="P96" s="21"/>
      <c r="Q96" s="22"/>
      <c r="R96" s="3"/>
    </row>
    <row r="97" spans="1:18" ht="12.75" customHeight="1" x14ac:dyDescent="0.2">
      <c r="A97" s="32" t="s">
        <v>34</v>
      </c>
      <c r="B97" s="32"/>
      <c r="C97" s="32"/>
      <c r="D97" s="33"/>
      <c r="E97" s="33"/>
      <c r="F97" s="127">
        <f>((K91*8)+(K92*9)+(K93*10)+(K94*11)+(K95*12))/K96</f>
        <v>9.6363636363636367</v>
      </c>
      <c r="K97" s="184"/>
      <c r="L97" s="3"/>
      <c r="M97" s="3"/>
      <c r="N97" s="3"/>
      <c r="O97" s="3"/>
      <c r="P97" s="21"/>
      <c r="Q97" s="22"/>
      <c r="R97" s="3"/>
    </row>
    <row r="98" spans="1:18" ht="12.75" customHeight="1" x14ac:dyDescent="0.2">
      <c r="L98" s="3"/>
      <c r="M98" s="3"/>
      <c r="O98" s="3"/>
    </row>
    <row r="99" spans="1:18" ht="12.75" customHeight="1" x14ac:dyDescent="0.3">
      <c r="A99" s="38" t="s">
        <v>62</v>
      </c>
      <c r="L99" s="3"/>
      <c r="M99" s="3"/>
      <c r="O99" s="3"/>
    </row>
    <row r="100" spans="1:18" ht="25.5" customHeight="1" x14ac:dyDescent="0.2">
      <c r="B100" s="285" t="s">
        <v>2</v>
      </c>
      <c r="C100" s="286"/>
      <c r="D100" s="286"/>
      <c r="E100" s="286"/>
      <c r="F100" s="286"/>
      <c r="G100" s="286"/>
      <c r="H100" s="286"/>
      <c r="I100" s="286"/>
      <c r="J100" s="286"/>
      <c r="L100" s="7" t="s">
        <v>3</v>
      </c>
      <c r="M100" s="7" t="s">
        <v>4</v>
      </c>
      <c r="N100" s="49" t="s">
        <v>5</v>
      </c>
      <c r="O100" s="7" t="s">
        <v>6</v>
      </c>
      <c r="P100" s="6" t="s">
        <v>7</v>
      </c>
      <c r="Q100" s="6" t="s">
        <v>8</v>
      </c>
      <c r="R100" s="7" t="s">
        <v>9</v>
      </c>
    </row>
    <row r="101" spans="1:18" ht="12.75" customHeight="1" x14ac:dyDescent="0.2">
      <c r="A101" s="50" t="s">
        <v>10</v>
      </c>
      <c r="B101" s="51">
        <v>1</v>
      </c>
      <c r="C101" s="51">
        <v>2</v>
      </c>
      <c r="D101" s="51">
        <v>3</v>
      </c>
      <c r="E101" s="51">
        <v>4</v>
      </c>
      <c r="F101" s="51">
        <v>5</v>
      </c>
      <c r="G101" s="51">
        <v>6</v>
      </c>
      <c r="H101" s="51">
        <v>7</v>
      </c>
      <c r="I101" s="51">
        <v>8</v>
      </c>
      <c r="J101" s="51">
        <v>9</v>
      </c>
      <c r="K101" s="187" t="s">
        <v>11</v>
      </c>
      <c r="L101" s="3"/>
      <c r="M101" s="3"/>
      <c r="O101" s="3"/>
      <c r="P101" s="14"/>
      <c r="Q101" s="14"/>
      <c r="R101" s="3"/>
    </row>
    <row r="102" spans="1:18" ht="12.75" customHeight="1" x14ac:dyDescent="0.2">
      <c r="A102" s="25">
        <v>9902</v>
      </c>
      <c r="B102" s="25">
        <v>65</v>
      </c>
      <c r="K102" s="182"/>
      <c r="L102" s="3"/>
      <c r="M102" s="3"/>
      <c r="O102" s="3"/>
      <c r="P102" s="17">
        <f>B102</f>
        <v>65</v>
      </c>
      <c r="Q102" s="14"/>
      <c r="R102" s="3"/>
    </row>
    <row r="103" spans="1:18" ht="12.75" customHeight="1" x14ac:dyDescent="0.2">
      <c r="A103" s="28" t="s">
        <v>14</v>
      </c>
      <c r="C103" s="25">
        <v>46</v>
      </c>
      <c r="K103" s="182"/>
      <c r="L103" s="3"/>
      <c r="M103" s="3"/>
      <c r="O103" s="3">
        <f>C103/B102</f>
        <v>0.70769230769230773</v>
      </c>
      <c r="P103" s="21">
        <v>46</v>
      </c>
      <c r="Q103" s="22">
        <f t="shared" ref="Q103:Q110" si="54">P103/P102</f>
        <v>0.70769230769230773</v>
      </c>
      <c r="R103" s="3">
        <f t="shared" ref="R103:R110" si="55">100%-Q103</f>
        <v>0.29230769230769227</v>
      </c>
    </row>
    <row r="104" spans="1:18" ht="12.75" customHeight="1" x14ac:dyDescent="0.2">
      <c r="A104" s="28" t="s">
        <v>15</v>
      </c>
      <c r="C104" s="25">
        <v>8</v>
      </c>
      <c r="D104" s="25">
        <v>32</v>
      </c>
      <c r="K104" s="182"/>
      <c r="L104" s="3"/>
      <c r="M104" s="3"/>
      <c r="O104" s="3">
        <f>D104/C103</f>
        <v>0.69565217391304346</v>
      </c>
      <c r="P104" s="21">
        <v>40</v>
      </c>
      <c r="Q104" s="22">
        <f t="shared" si="54"/>
        <v>0.86956521739130432</v>
      </c>
      <c r="R104" s="3">
        <f t="shared" si="55"/>
        <v>0.13043478260869568</v>
      </c>
    </row>
    <row r="105" spans="1:18" ht="12.75" customHeight="1" x14ac:dyDescent="0.2">
      <c r="A105" s="28" t="s">
        <v>16</v>
      </c>
      <c r="D105" s="25">
        <v>10</v>
      </c>
      <c r="E105" s="25">
        <v>18</v>
      </c>
      <c r="K105" s="182"/>
      <c r="L105" s="3"/>
      <c r="M105" s="3"/>
      <c r="O105" s="3">
        <f>E105/D104</f>
        <v>0.5625</v>
      </c>
      <c r="P105" s="21">
        <v>28</v>
      </c>
      <c r="Q105" s="22">
        <f t="shared" si="54"/>
        <v>0.7</v>
      </c>
      <c r="R105" s="3">
        <f t="shared" si="55"/>
        <v>0.30000000000000004</v>
      </c>
    </row>
    <row r="106" spans="1:18" ht="12.75" customHeight="1" x14ac:dyDescent="0.2">
      <c r="A106" s="28" t="s">
        <v>17</v>
      </c>
      <c r="D106" s="25">
        <v>4</v>
      </c>
      <c r="E106" s="25">
        <v>7</v>
      </c>
      <c r="F106" s="25">
        <v>15</v>
      </c>
      <c r="K106" s="182"/>
      <c r="L106" s="3"/>
      <c r="M106" s="3"/>
      <c r="O106" s="3">
        <f>F106/E105</f>
        <v>0.83333333333333337</v>
      </c>
      <c r="P106" s="21">
        <v>26</v>
      </c>
      <c r="Q106" s="22">
        <f t="shared" si="54"/>
        <v>0.9285714285714286</v>
      </c>
      <c r="R106" s="3">
        <f t="shared" si="55"/>
        <v>7.1428571428571397E-2</v>
      </c>
    </row>
    <row r="107" spans="1:18" ht="12.75" customHeight="1" x14ac:dyDescent="0.2">
      <c r="A107" s="28" t="s">
        <v>18</v>
      </c>
      <c r="D107" s="25">
        <v>3</v>
      </c>
      <c r="E107" s="25">
        <v>5</v>
      </c>
      <c r="F107" s="25">
        <v>3</v>
      </c>
      <c r="G107" s="25">
        <v>13</v>
      </c>
      <c r="K107" s="182"/>
      <c r="L107" s="3"/>
      <c r="M107" s="3"/>
      <c r="O107" s="3">
        <f>G107/F106</f>
        <v>0.8666666666666667</v>
      </c>
      <c r="P107" s="21">
        <v>24</v>
      </c>
      <c r="Q107" s="22">
        <f t="shared" si="54"/>
        <v>0.92307692307692313</v>
      </c>
      <c r="R107" s="3">
        <f t="shared" si="55"/>
        <v>7.6923076923076872E-2</v>
      </c>
    </row>
    <row r="108" spans="1:18" ht="12.75" customHeight="1" x14ac:dyDescent="0.2">
      <c r="A108" s="28" t="s">
        <v>19</v>
      </c>
      <c r="E108" s="25">
        <v>5</v>
      </c>
      <c r="F108" s="25">
        <v>1</v>
      </c>
      <c r="G108" s="25">
        <v>4</v>
      </c>
      <c r="H108" s="25">
        <v>11</v>
      </c>
      <c r="K108" s="182"/>
      <c r="L108" s="3"/>
      <c r="M108" s="3"/>
      <c r="O108" s="3">
        <f>H108/G107</f>
        <v>0.84615384615384615</v>
      </c>
      <c r="P108" s="21">
        <v>21</v>
      </c>
      <c r="Q108" s="22">
        <f t="shared" si="54"/>
        <v>0.875</v>
      </c>
      <c r="R108" s="3">
        <f t="shared" si="55"/>
        <v>0.125</v>
      </c>
    </row>
    <row r="109" spans="1:18" ht="12.75" customHeight="1" x14ac:dyDescent="0.2">
      <c r="A109" s="28" t="s">
        <v>20</v>
      </c>
      <c r="I109" s="25">
        <v>11</v>
      </c>
      <c r="K109" s="182"/>
      <c r="L109" s="3"/>
      <c r="M109" s="3"/>
      <c r="O109" s="3">
        <f>H108/I109</f>
        <v>1</v>
      </c>
      <c r="P109" s="21">
        <v>20</v>
      </c>
      <c r="Q109" s="22">
        <f t="shared" si="54"/>
        <v>0.95238095238095233</v>
      </c>
      <c r="R109" s="3">
        <f t="shared" si="55"/>
        <v>4.7619047619047672E-2</v>
      </c>
    </row>
    <row r="110" spans="1:18" ht="12.75" customHeight="1" x14ac:dyDescent="0.2">
      <c r="A110" s="28" t="s">
        <v>21</v>
      </c>
      <c r="J110" s="25">
        <v>11</v>
      </c>
      <c r="K110" s="182">
        <v>11</v>
      </c>
      <c r="L110" s="3"/>
      <c r="M110" s="3"/>
      <c r="O110" s="3">
        <f>J110/I109</f>
        <v>1</v>
      </c>
      <c r="P110" s="21">
        <v>20</v>
      </c>
      <c r="Q110" s="22">
        <f t="shared" si="54"/>
        <v>1</v>
      </c>
      <c r="R110" s="3">
        <f t="shared" si="55"/>
        <v>0</v>
      </c>
    </row>
    <row r="111" spans="1:18" ht="12.75" customHeight="1" x14ac:dyDescent="0.2">
      <c r="A111" s="53" t="s">
        <v>22</v>
      </c>
      <c r="J111" s="25">
        <v>2</v>
      </c>
      <c r="K111" s="182">
        <v>1</v>
      </c>
      <c r="L111" s="3"/>
      <c r="M111" s="3"/>
      <c r="O111" s="3"/>
      <c r="P111" s="21">
        <v>7</v>
      </c>
      <c r="Q111" s="22"/>
      <c r="R111" s="3"/>
    </row>
    <row r="112" spans="1:18" ht="12.75" customHeight="1" x14ac:dyDescent="0.2">
      <c r="A112" s="28" t="s">
        <v>23</v>
      </c>
      <c r="J112" s="25">
        <v>2</v>
      </c>
      <c r="K112" s="182">
        <v>2</v>
      </c>
      <c r="L112" s="3"/>
      <c r="M112" s="3"/>
      <c r="O112" s="3"/>
      <c r="P112" s="21">
        <v>6</v>
      </c>
      <c r="Q112" s="22"/>
      <c r="R112" s="3"/>
    </row>
    <row r="113" spans="1:19" ht="12.75" customHeight="1" x14ac:dyDescent="0.2">
      <c r="A113" s="28" t="s">
        <v>48</v>
      </c>
      <c r="J113" s="25">
        <v>2</v>
      </c>
      <c r="K113" s="182"/>
      <c r="L113" s="3"/>
      <c r="M113" s="3"/>
      <c r="O113" s="3"/>
      <c r="P113" s="21">
        <v>3</v>
      </c>
      <c r="Q113" s="22"/>
      <c r="R113" s="3"/>
    </row>
    <row r="114" spans="1:19" ht="12.75" customHeight="1" x14ac:dyDescent="0.2">
      <c r="A114" s="28" t="s">
        <v>49</v>
      </c>
      <c r="J114" s="25">
        <v>1</v>
      </c>
      <c r="K114" s="182">
        <v>1</v>
      </c>
      <c r="L114" s="3"/>
      <c r="M114" s="3"/>
      <c r="O114" s="3"/>
      <c r="P114" s="21">
        <v>3</v>
      </c>
      <c r="Q114" s="22"/>
      <c r="R114" s="3"/>
    </row>
    <row r="115" spans="1:19" ht="12.75" customHeight="1" x14ac:dyDescent="0.2">
      <c r="A115" s="28" t="s">
        <v>50</v>
      </c>
      <c r="J115" s="25">
        <v>1</v>
      </c>
      <c r="K115" s="182">
        <v>1</v>
      </c>
      <c r="L115" s="3"/>
      <c r="M115" s="3"/>
      <c r="O115" s="3"/>
      <c r="P115" s="21">
        <v>2</v>
      </c>
      <c r="Q115" s="22"/>
      <c r="R115" s="3"/>
    </row>
    <row r="116" spans="1:19" ht="12.75" customHeight="1" x14ac:dyDescent="0.2">
      <c r="A116" s="28"/>
      <c r="K116" s="184">
        <f>SUM(K110:K115)</f>
        <v>16</v>
      </c>
      <c r="L116" s="3">
        <f>K110/B102</f>
        <v>0.16923076923076924</v>
      </c>
      <c r="M116" s="3">
        <f>K116/B102</f>
        <v>0.24615384615384617</v>
      </c>
      <c r="N116" s="3">
        <f>M116-L116</f>
        <v>7.6923076923076927E-2</v>
      </c>
      <c r="O116" s="3"/>
      <c r="P116" s="21"/>
      <c r="Q116" s="22"/>
      <c r="R116" s="3"/>
    </row>
    <row r="117" spans="1:19" ht="12.75" customHeight="1" x14ac:dyDescent="0.2">
      <c r="A117" s="32" t="s">
        <v>34</v>
      </c>
      <c r="B117" s="32"/>
      <c r="C117" s="32"/>
      <c r="D117" s="33"/>
      <c r="E117" s="33"/>
      <c r="F117" s="127">
        <f>((K110*9)+(K111*10)+(K112*11))/K116</f>
        <v>8.1875</v>
      </c>
      <c r="L117" s="3"/>
      <c r="M117" s="3"/>
      <c r="O117" s="3"/>
      <c r="P117" s="21"/>
      <c r="Q117" s="22"/>
      <c r="R117" s="3"/>
    </row>
    <row r="118" spans="1:19" ht="12.75" customHeight="1" x14ac:dyDescent="0.2">
      <c r="L118" s="3"/>
      <c r="M118" s="3"/>
      <c r="O118" s="3"/>
      <c r="Q118" s="25">
        <f>B102+B122</f>
        <v>97</v>
      </c>
      <c r="R118" s="25">
        <f>K110+K130</f>
        <v>20</v>
      </c>
      <c r="S118" s="37">
        <f>R118/Q118</f>
        <v>0.20618556701030927</v>
      </c>
    </row>
    <row r="119" spans="1:19" ht="12.75" customHeight="1" x14ac:dyDescent="0.3">
      <c r="A119" s="38" t="s">
        <v>63</v>
      </c>
      <c r="L119" s="3"/>
      <c r="M119" s="3"/>
      <c r="O119" s="3"/>
    </row>
    <row r="120" spans="1:19" ht="25.5" customHeight="1" x14ac:dyDescent="0.2">
      <c r="B120" s="285" t="s">
        <v>2</v>
      </c>
      <c r="C120" s="286"/>
      <c r="D120" s="286"/>
      <c r="E120" s="286"/>
      <c r="F120" s="286"/>
      <c r="G120" s="286"/>
      <c r="H120" s="286"/>
      <c r="I120" s="286"/>
      <c r="J120" s="286"/>
      <c r="L120" s="7" t="s">
        <v>3</v>
      </c>
      <c r="M120" s="7" t="s">
        <v>4</v>
      </c>
      <c r="N120" s="49" t="s">
        <v>5</v>
      </c>
      <c r="O120" s="7" t="s">
        <v>6</v>
      </c>
      <c r="P120" s="6" t="s">
        <v>7</v>
      </c>
      <c r="Q120" s="6" t="s">
        <v>8</v>
      </c>
      <c r="R120" s="7" t="s">
        <v>9</v>
      </c>
    </row>
    <row r="121" spans="1:19" ht="12.75" customHeight="1" x14ac:dyDescent="0.2">
      <c r="A121" s="50" t="s">
        <v>10</v>
      </c>
      <c r="B121" s="51">
        <v>1</v>
      </c>
      <c r="C121" s="51">
        <v>2</v>
      </c>
      <c r="D121" s="51">
        <v>3</v>
      </c>
      <c r="E121" s="51">
        <v>4</v>
      </c>
      <c r="F121" s="51">
        <v>5</v>
      </c>
      <c r="G121" s="51">
        <v>6</v>
      </c>
      <c r="H121" s="51">
        <v>7</v>
      </c>
      <c r="I121" s="51">
        <v>8</v>
      </c>
      <c r="J121" s="51">
        <v>9</v>
      </c>
      <c r="K121" s="187" t="s">
        <v>11</v>
      </c>
      <c r="L121" s="3"/>
      <c r="M121" s="3"/>
      <c r="O121" s="3"/>
      <c r="P121" s="14"/>
      <c r="Q121" s="14"/>
      <c r="R121" s="3"/>
    </row>
    <row r="122" spans="1:19" ht="12.75" customHeight="1" x14ac:dyDescent="0.2">
      <c r="A122" s="28" t="s">
        <v>14</v>
      </c>
      <c r="B122" s="25">
        <v>32</v>
      </c>
      <c r="K122" s="182"/>
      <c r="L122" s="3"/>
      <c r="M122" s="3"/>
      <c r="O122" s="3"/>
      <c r="P122" s="17">
        <f>B122</f>
        <v>32</v>
      </c>
      <c r="Q122" s="14"/>
      <c r="R122" s="3"/>
    </row>
    <row r="123" spans="1:19" ht="12.75" customHeight="1" x14ac:dyDescent="0.2">
      <c r="A123" s="28" t="s">
        <v>15</v>
      </c>
      <c r="C123" s="25">
        <v>12</v>
      </c>
      <c r="K123" s="182"/>
      <c r="L123" s="3"/>
      <c r="M123" s="3"/>
      <c r="O123" s="3">
        <f>C123/B122</f>
        <v>0.375</v>
      </c>
      <c r="P123" s="21">
        <v>12</v>
      </c>
      <c r="Q123" s="22">
        <f t="shared" ref="Q123:Q130" si="56">P123/P122</f>
        <v>0.375</v>
      </c>
      <c r="R123" s="3">
        <f t="shared" ref="R123:R130" si="57">100%-Q123</f>
        <v>0.625</v>
      </c>
    </row>
    <row r="124" spans="1:19" ht="12.75" customHeight="1" x14ac:dyDescent="0.2">
      <c r="A124" s="28" t="s">
        <v>16</v>
      </c>
      <c r="D124" s="25">
        <v>12</v>
      </c>
      <c r="K124" s="182"/>
      <c r="L124" s="3"/>
      <c r="M124" s="3"/>
      <c r="O124" s="3">
        <f>D124/C123</f>
        <v>1</v>
      </c>
      <c r="P124" s="21">
        <v>12</v>
      </c>
      <c r="Q124" s="22">
        <f t="shared" si="56"/>
        <v>1</v>
      </c>
      <c r="R124" s="3">
        <f t="shared" si="57"/>
        <v>0</v>
      </c>
    </row>
    <row r="125" spans="1:19" ht="12.75" customHeight="1" x14ac:dyDescent="0.2">
      <c r="A125" s="28" t="s">
        <v>17</v>
      </c>
      <c r="D125" s="25">
        <v>1</v>
      </c>
      <c r="E125" s="25">
        <v>11</v>
      </c>
      <c r="K125" s="182"/>
      <c r="L125" s="3"/>
      <c r="M125" s="3"/>
      <c r="O125" s="3">
        <f>E125/D124</f>
        <v>0.91666666666666663</v>
      </c>
      <c r="P125" s="21">
        <v>12</v>
      </c>
      <c r="Q125" s="22">
        <f t="shared" si="56"/>
        <v>1</v>
      </c>
      <c r="R125" s="3">
        <f t="shared" si="57"/>
        <v>0</v>
      </c>
    </row>
    <row r="126" spans="1:19" ht="12.75" customHeight="1" x14ac:dyDescent="0.2">
      <c r="A126" s="28" t="s">
        <v>18</v>
      </c>
      <c r="E126" s="25">
        <v>1</v>
      </c>
      <c r="F126" s="25">
        <v>10</v>
      </c>
      <c r="K126" s="182"/>
      <c r="L126" s="3"/>
      <c r="M126" s="3"/>
      <c r="O126" s="3">
        <f>F126/E125</f>
        <v>0.90909090909090906</v>
      </c>
      <c r="P126" s="21">
        <v>11</v>
      </c>
      <c r="Q126" s="22">
        <f t="shared" si="56"/>
        <v>0.91666666666666663</v>
      </c>
      <c r="R126" s="3">
        <f t="shared" si="57"/>
        <v>8.333333333333337E-2</v>
      </c>
    </row>
    <row r="127" spans="1:19" ht="12.75" customHeight="1" x14ac:dyDescent="0.2">
      <c r="A127" s="28" t="s">
        <v>19</v>
      </c>
      <c r="F127" s="25">
        <v>2</v>
      </c>
      <c r="G127" s="25">
        <v>9</v>
      </c>
      <c r="K127" s="182"/>
      <c r="L127" s="3"/>
      <c r="M127" s="3"/>
      <c r="O127" s="3">
        <f>G127/F126</f>
        <v>0.9</v>
      </c>
      <c r="P127" s="21">
        <v>11</v>
      </c>
      <c r="Q127" s="22">
        <f t="shared" si="56"/>
        <v>1</v>
      </c>
      <c r="R127" s="3">
        <f t="shared" si="57"/>
        <v>0</v>
      </c>
    </row>
    <row r="128" spans="1:19" ht="12.75" customHeight="1" x14ac:dyDescent="0.2">
      <c r="A128" s="28" t="s">
        <v>20</v>
      </c>
      <c r="H128" s="25">
        <v>9</v>
      </c>
      <c r="K128" s="182"/>
      <c r="L128" s="3"/>
      <c r="M128" s="3"/>
      <c r="O128" s="3">
        <f>H128/G127</f>
        <v>1</v>
      </c>
      <c r="P128" s="21">
        <v>11</v>
      </c>
      <c r="Q128" s="22">
        <f t="shared" si="56"/>
        <v>1</v>
      </c>
      <c r="R128" s="3">
        <f t="shared" si="57"/>
        <v>0</v>
      </c>
    </row>
    <row r="129" spans="1:18" ht="12.75" customHeight="1" x14ac:dyDescent="0.2">
      <c r="A129" s="28" t="s">
        <v>21</v>
      </c>
      <c r="I129" s="25">
        <v>9</v>
      </c>
      <c r="K129" s="182"/>
      <c r="L129" s="3"/>
      <c r="M129" s="3"/>
      <c r="O129" s="3">
        <f>I129/H128</f>
        <v>1</v>
      </c>
      <c r="P129" s="21">
        <v>10</v>
      </c>
      <c r="Q129" s="22">
        <f t="shared" si="56"/>
        <v>0.90909090909090906</v>
      </c>
      <c r="R129" s="3">
        <f t="shared" si="57"/>
        <v>9.0909090909090939E-2</v>
      </c>
    </row>
    <row r="130" spans="1:18" ht="12.75" customHeight="1" x14ac:dyDescent="0.2">
      <c r="A130" s="53" t="s">
        <v>22</v>
      </c>
      <c r="J130" s="25">
        <v>9</v>
      </c>
      <c r="K130" s="182">
        <v>9</v>
      </c>
      <c r="L130" s="3"/>
      <c r="M130" s="3"/>
      <c r="O130" s="3">
        <f>J130/I129</f>
        <v>1</v>
      </c>
      <c r="P130" s="21">
        <v>10</v>
      </c>
      <c r="Q130" s="22">
        <f t="shared" si="56"/>
        <v>1</v>
      </c>
      <c r="R130" s="3">
        <f t="shared" si="57"/>
        <v>0</v>
      </c>
    </row>
    <row r="131" spans="1:18" ht="12.75" customHeight="1" x14ac:dyDescent="0.2">
      <c r="A131" s="28" t="s">
        <v>23</v>
      </c>
      <c r="J131" s="25">
        <v>1</v>
      </c>
      <c r="K131" s="182">
        <v>1</v>
      </c>
      <c r="L131" s="3"/>
      <c r="M131" s="3"/>
      <c r="O131" s="3"/>
      <c r="P131" s="21"/>
      <c r="Q131" s="22"/>
      <c r="R131" s="3"/>
    </row>
    <row r="132" spans="1:18" ht="12.75" customHeight="1" x14ac:dyDescent="0.2">
      <c r="A132" s="53"/>
      <c r="K132" s="182"/>
      <c r="L132" s="3"/>
      <c r="M132" s="3"/>
      <c r="O132" s="3"/>
      <c r="P132" s="21"/>
      <c r="Q132" s="22"/>
      <c r="R132" s="3"/>
    </row>
    <row r="133" spans="1:18" ht="12.75" customHeight="1" x14ac:dyDescent="0.2">
      <c r="A133" s="53"/>
      <c r="K133" s="184">
        <f>SUM(K130:K132)</f>
        <v>10</v>
      </c>
      <c r="L133" s="3">
        <f>K130/B122</f>
        <v>0.28125</v>
      </c>
      <c r="M133" s="3">
        <f>K133/B122</f>
        <v>0.3125</v>
      </c>
      <c r="N133" s="3">
        <f>M133-L133</f>
        <v>3.125E-2</v>
      </c>
      <c r="O133" s="3"/>
    </row>
    <row r="134" spans="1:18" ht="12.75" customHeight="1" x14ac:dyDescent="0.2">
      <c r="A134" s="32" t="s">
        <v>34</v>
      </c>
      <c r="B134" s="32"/>
      <c r="C134" s="32"/>
      <c r="D134" s="33"/>
      <c r="E134" s="33"/>
      <c r="F134" s="127">
        <f>((K130*9)+(K131*10))/K133</f>
        <v>9.1</v>
      </c>
      <c r="K134" s="184"/>
      <c r="L134" s="3"/>
      <c r="M134" s="3"/>
      <c r="N134" s="3"/>
      <c r="O134" s="3"/>
    </row>
    <row r="135" spans="1:18" ht="12.75" customHeight="1" x14ac:dyDescent="0.2">
      <c r="A135" s="53"/>
      <c r="K135" s="184"/>
      <c r="L135" s="3"/>
      <c r="M135" s="3"/>
      <c r="N135" s="3"/>
      <c r="O135" s="3"/>
    </row>
    <row r="136" spans="1:18" ht="12.75" customHeight="1" x14ac:dyDescent="0.3">
      <c r="A136" s="38" t="s">
        <v>64</v>
      </c>
      <c r="L136" s="3"/>
      <c r="M136" s="3"/>
      <c r="O136" s="3"/>
    </row>
    <row r="137" spans="1:18" ht="25.5" customHeight="1" x14ac:dyDescent="0.2">
      <c r="B137" s="285" t="s">
        <v>2</v>
      </c>
      <c r="C137" s="286"/>
      <c r="D137" s="286"/>
      <c r="E137" s="286"/>
      <c r="F137" s="286"/>
      <c r="G137" s="286"/>
      <c r="H137" s="286"/>
      <c r="I137" s="286"/>
      <c r="J137" s="286"/>
      <c r="L137" s="7" t="s">
        <v>3</v>
      </c>
      <c r="M137" s="7" t="s">
        <v>4</v>
      </c>
      <c r="N137" s="49" t="s">
        <v>5</v>
      </c>
      <c r="O137" s="7" t="s">
        <v>6</v>
      </c>
      <c r="P137" s="6" t="s">
        <v>7</v>
      </c>
      <c r="Q137" s="6" t="s">
        <v>8</v>
      </c>
      <c r="R137" s="7" t="s">
        <v>9</v>
      </c>
    </row>
    <row r="138" spans="1:18" ht="12.75" customHeight="1" x14ac:dyDescent="0.2">
      <c r="A138" s="50" t="s">
        <v>10</v>
      </c>
      <c r="B138" s="51">
        <v>1</v>
      </c>
      <c r="C138" s="51">
        <v>2</v>
      </c>
      <c r="D138" s="51">
        <v>3</v>
      </c>
      <c r="E138" s="51">
        <v>4</v>
      </c>
      <c r="F138" s="51">
        <v>5</v>
      </c>
      <c r="G138" s="51">
        <v>6</v>
      </c>
      <c r="H138" s="51">
        <v>7</v>
      </c>
      <c r="I138" s="51">
        <v>8</v>
      </c>
      <c r="J138" s="51">
        <v>9</v>
      </c>
      <c r="K138" s="187" t="s">
        <v>11</v>
      </c>
      <c r="L138" s="3"/>
      <c r="M138" s="3"/>
      <c r="O138" s="3"/>
      <c r="P138" s="14"/>
      <c r="Q138" s="14"/>
      <c r="R138" s="3"/>
    </row>
    <row r="139" spans="1:18" ht="12.75" customHeight="1" x14ac:dyDescent="0.2">
      <c r="A139" s="28" t="s">
        <v>15</v>
      </c>
      <c r="B139" s="25">
        <v>35</v>
      </c>
      <c r="K139" s="182"/>
      <c r="L139" s="3"/>
      <c r="M139" s="3"/>
      <c r="O139" s="3"/>
      <c r="P139" s="17">
        <f>B139</f>
        <v>35</v>
      </c>
      <c r="Q139" s="14"/>
      <c r="R139" s="3"/>
    </row>
    <row r="140" spans="1:18" ht="12.75" customHeight="1" x14ac:dyDescent="0.2">
      <c r="A140" s="28" t="s">
        <v>16</v>
      </c>
      <c r="C140" s="25">
        <v>23</v>
      </c>
      <c r="K140" s="182"/>
      <c r="L140" s="3"/>
      <c r="M140" s="3"/>
      <c r="O140" s="3">
        <f>C140/B139</f>
        <v>0.65714285714285714</v>
      </c>
      <c r="P140" s="21">
        <v>23</v>
      </c>
      <c r="Q140" s="22">
        <f t="shared" ref="Q140:Q147" si="58">P140/P139</f>
        <v>0.65714285714285714</v>
      </c>
      <c r="R140" s="3">
        <f t="shared" ref="R140:R147" si="59">100%-Q140</f>
        <v>0.34285714285714286</v>
      </c>
    </row>
    <row r="141" spans="1:18" ht="12.75" customHeight="1" x14ac:dyDescent="0.2">
      <c r="A141" s="28" t="s">
        <v>17</v>
      </c>
      <c r="C141" s="25">
        <v>6</v>
      </c>
      <c r="D141" s="25">
        <v>15</v>
      </c>
      <c r="K141" s="182"/>
      <c r="L141" s="3"/>
      <c r="M141" s="3"/>
      <c r="O141" s="3">
        <f>D141/C140</f>
        <v>0.65217391304347827</v>
      </c>
      <c r="P141" s="21">
        <v>21</v>
      </c>
      <c r="Q141" s="22">
        <f t="shared" si="58"/>
        <v>0.91304347826086951</v>
      </c>
      <c r="R141" s="3">
        <f t="shared" si="59"/>
        <v>8.6956521739130488E-2</v>
      </c>
    </row>
    <row r="142" spans="1:18" ht="12.75" customHeight="1" x14ac:dyDescent="0.2">
      <c r="A142" s="28" t="s">
        <v>18</v>
      </c>
      <c r="C142" s="25">
        <v>1</v>
      </c>
      <c r="D142" s="25">
        <v>9</v>
      </c>
      <c r="E142" s="25">
        <v>9</v>
      </c>
      <c r="K142" s="182"/>
      <c r="L142" s="3"/>
      <c r="M142" s="3"/>
      <c r="O142" s="3">
        <f>E142/D141</f>
        <v>0.6</v>
      </c>
      <c r="P142" s="21">
        <v>19</v>
      </c>
      <c r="Q142" s="22">
        <f t="shared" si="58"/>
        <v>0.90476190476190477</v>
      </c>
      <c r="R142" s="3">
        <f t="shared" si="59"/>
        <v>9.5238095238095233E-2</v>
      </c>
    </row>
    <row r="143" spans="1:18" ht="12.75" customHeight="1" x14ac:dyDescent="0.2">
      <c r="A143" s="28" t="s">
        <v>19</v>
      </c>
      <c r="C143" s="25">
        <v>1</v>
      </c>
      <c r="D143" s="25">
        <v>1</v>
      </c>
      <c r="E143" s="25">
        <v>7</v>
      </c>
      <c r="F143" s="25">
        <v>8</v>
      </c>
      <c r="K143" s="182"/>
      <c r="L143" s="3"/>
      <c r="M143" s="3"/>
      <c r="O143" s="3">
        <f>F143/E142</f>
        <v>0.88888888888888884</v>
      </c>
      <c r="P143" s="21">
        <v>17</v>
      </c>
      <c r="Q143" s="22">
        <f t="shared" si="58"/>
        <v>0.89473684210526316</v>
      </c>
      <c r="R143" s="3">
        <f t="shared" si="59"/>
        <v>0.10526315789473684</v>
      </c>
    </row>
    <row r="144" spans="1:18" ht="12.75" customHeight="1" x14ac:dyDescent="0.2">
      <c r="A144" s="28" t="s">
        <v>20</v>
      </c>
      <c r="G144" s="25">
        <v>6</v>
      </c>
      <c r="K144" s="182"/>
      <c r="L144" s="3"/>
      <c r="M144" s="3"/>
      <c r="O144" s="3">
        <f>G144/F143</f>
        <v>0.75</v>
      </c>
      <c r="P144" s="21">
        <v>17</v>
      </c>
      <c r="Q144" s="22">
        <f t="shared" si="58"/>
        <v>1</v>
      </c>
      <c r="R144" s="3">
        <f t="shared" si="59"/>
        <v>0</v>
      </c>
    </row>
    <row r="145" spans="1:18" ht="12.75" customHeight="1" x14ac:dyDescent="0.2">
      <c r="A145" s="28" t="s">
        <v>21</v>
      </c>
      <c r="H145" s="25">
        <v>6</v>
      </c>
      <c r="K145" s="182"/>
      <c r="L145" s="3"/>
      <c r="M145" s="3"/>
      <c r="O145" s="3">
        <f>H145/G144</f>
        <v>1</v>
      </c>
      <c r="P145" s="21">
        <v>16</v>
      </c>
      <c r="Q145" s="22">
        <f t="shared" si="58"/>
        <v>0.94117647058823528</v>
      </c>
      <c r="R145" s="3">
        <f t="shared" si="59"/>
        <v>5.8823529411764719E-2</v>
      </c>
    </row>
    <row r="146" spans="1:18" ht="12.75" customHeight="1" x14ac:dyDescent="0.2">
      <c r="A146" s="28" t="s">
        <v>22</v>
      </c>
      <c r="I146" s="25">
        <v>6</v>
      </c>
      <c r="K146" s="182"/>
      <c r="L146" s="3"/>
      <c r="M146" s="3"/>
      <c r="O146" s="3">
        <f>I146/H145</f>
        <v>1</v>
      </c>
      <c r="P146" s="21">
        <v>16</v>
      </c>
      <c r="Q146" s="22">
        <f t="shared" si="58"/>
        <v>1</v>
      </c>
      <c r="R146" s="3">
        <f t="shared" si="59"/>
        <v>0</v>
      </c>
    </row>
    <row r="147" spans="1:18" ht="12.75" customHeight="1" x14ac:dyDescent="0.2">
      <c r="A147" s="28" t="s">
        <v>23</v>
      </c>
      <c r="J147" s="25">
        <v>6</v>
      </c>
      <c r="K147" s="182">
        <v>6</v>
      </c>
      <c r="L147" s="3"/>
      <c r="M147" s="3"/>
      <c r="O147" s="3">
        <f>J147/I146</f>
        <v>1</v>
      </c>
      <c r="P147" s="21">
        <v>16</v>
      </c>
      <c r="Q147" s="22">
        <f t="shared" si="58"/>
        <v>1</v>
      </c>
      <c r="R147" s="3">
        <f t="shared" si="59"/>
        <v>0</v>
      </c>
    </row>
    <row r="148" spans="1:18" ht="12.75" customHeight="1" x14ac:dyDescent="0.2">
      <c r="A148" s="28" t="s">
        <v>48</v>
      </c>
      <c r="J148" s="25">
        <v>8</v>
      </c>
      <c r="K148" s="182">
        <v>6</v>
      </c>
      <c r="L148" s="3"/>
      <c r="M148" s="3"/>
      <c r="O148" s="3"/>
      <c r="P148" s="21">
        <v>10</v>
      </c>
      <c r="Q148" s="22"/>
      <c r="R148" s="3"/>
    </row>
    <row r="149" spans="1:18" ht="12.75" customHeight="1" x14ac:dyDescent="0.2">
      <c r="A149" s="28" t="s">
        <v>49</v>
      </c>
      <c r="J149" s="25">
        <v>4</v>
      </c>
      <c r="K149" s="182">
        <v>2</v>
      </c>
      <c r="L149" s="3"/>
      <c r="M149" s="3"/>
      <c r="O149" s="3"/>
      <c r="P149" s="21">
        <v>4</v>
      </c>
      <c r="Q149" s="22"/>
      <c r="R149" s="3"/>
    </row>
    <row r="150" spans="1:18" ht="12.75" customHeight="1" x14ac:dyDescent="0.2">
      <c r="A150" s="28" t="s">
        <v>50</v>
      </c>
      <c r="J150" s="25">
        <v>2</v>
      </c>
      <c r="K150" s="182">
        <v>2</v>
      </c>
      <c r="L150" s="3"/>
      <c r="M150" s="3"/>
      <c r="O150" s="3"/>
      <c r="P150" s="21">
        <v>2</v>
      </c>
      <c r="Q150" s="22"/>
      <c r="R150" s="3"/>
    </row>
    <row r="151" spans="1:18" ht="12.75" customHeight="1" x14ac:dyDescent="0.2">
      <c r="A151" s="28"/>
      <c r="K151" s="186">
        <f>SUM(K147:K150)</f>
        <v>16</v>
      </c>
      <c r="L151" s="3">
        <f>K147/B139</f>
        <v>0.17142857142857143</v>
      </c>
      <c r="M151" s="3">
        <f>K151/B139</f>
        <v>0.45714285714285713</v>
      </c>
      <c r="N151" s="3">
        <f>M151-L151</f>
        <v>0.2857142857142857</v>
      </c>
      <c r="O151" s="3"/>
      <c r="P151" s="21"/>
      <c r="Q151" s="22"/>
      <c r="R151" s="3"/>
    </row>
    <row r="152" spans="1:18" ht="12.75" customHeight="1" x14ac:dyDescent="0.2">
      <c r="A152" s="32" t="s">
        <v>34</v>
      </c>
      <c r="B152" s="32"/>
      <c r="C152" s="32"/>
      <c r="D152" s="33"/>
      <c r="E152" s="33"/>
      <c r="F152" s="127">
        <f>((K147*9)+(K148*10))/K151</f>
        <v>7.125</v>
      </c>
      <c r="K152" s="184"/>
      <c r="L152" s="3"/>
      <c r="M152" s="3"/>
      <c r="O152" s="3"/>
    </row>
    <row r="153" spans="1:18" ht="12.75" customHeight="1" x14ac:dyDescent="0.2">
      <c r="K153" s="184"/>
      <c r="L153" s="3"/>
      <c r="M153" s="3"/>
      <c r="O153" s="3"/>
    </row>
    <row r="154" spans="1:18" ht="12.75" customHeight="1" x14ac:dyDescent="0.2">
      <c r="K154" s="184"/>
      <c r="L154" s="3"/>
      <c r="M154" s="3"/>
      <c r="O154" s="3"/>
    </row>
    <row r="155" spans="1:18" ht="12.75" customHeight="1" x14ac:dyDescent="0.3">
      <c r="A155" s="38" t="s">
        <v>65</v>
      </c>
      <c r="L155" s="3"/>
      <c r="M155" s="3"/>
      <c r="O155" s="3"/>
    </row>
    <row r="156" spans="1:18" ht="25.5" customHeight="1" x14ac:dyDescent="0.2">
      <c r="B156" s="285" t="s">
        <v>2</v>
      </c>
      <c r="C156" s="286"/>
      <c r="D156" s="286"/>
      <c r="E156" s="286"/>
      <c r="F156" s="286"/>
      <c r="G156" s="286"/>
      <c r="H156" s="286"/>
      <c r="I156" s="286"/>
      <c r="J156" s="286"/>
      <c r="L156" s="7" t="s">
        <v>3</v>
      </c>
      <c r="M156" s="7" t="s">
        <v>4</v>
      </c>
      <c r="N156" s="49" t="s">
        <v>5</v>
      </c>
      <c r="O156" s="7" t="s">
        <v>6</v>
      </c>
      <c r="P156" s="6" t="s">
        <v>7</v>
      </c>
      <c r="Q156" s="6" t="s">
        <v>8</v>
      </c>
      <c r="R156" s="7" t="s">
        <v>9</v>
      </c>
    </row>
    <row r="157" spans="1:18" ht="12.75" customHeight="1" x14ac:dyDescent="0.2">
      <c r="A157" s="50" t="s">
        <v>10</v>
      </c>
      <c r="B157" s="51">
        <v>1</v>
      </c>
      <c r="C157" s="51">
        <v>2</v>
      </c>
      <c r="D157" s="51">
        <v>3</v>
      </c>
      <c r="E157" s="51">
        <v>4</v>
      </c>
      <c r="F157" s="51">
        <v>5</v>
      </c>
      <c r="G157" s="51">
        <v>6</v>
      </c>
      <c r="H157" s="51">
        <v>7</v>
      </c>
      <c r="I157" s="51">
        <v>8</v>
      </c>
      <c r="J157" s="51">
        <v>9</v>
      </c>
      <c r="K157" s="187" t="s">
        <v>11</v>
      </c>
      <c r="L157" s="3"/>
      <c r="M157" s="3"/>
      <c r="O157" s="3"/>
      <c r="P157" s="14"/>
      <c r="Q157" s="14"/>
      <c r="R157" s="3"/>
    </row>
    <row r="158" spans="1:18" ht="12.75" customHeight="1" x14ac:dyDescent="0.2">
      <c r="A158" s="28" t="s">
        <v>16</v>
      </c>
      <c r="B158" s="25">
        <v>25</v>
      </c>
      <c r="K158" s="182"/>
      <c r="L158" s="3"/>
      <c r="M158" s="3"/>
      <c r="O158" s="3"/>
      <c r="P158" s="17">
        <f>B158</f>
        <v>25</v>
      </c>
      <c r="Q158" s="14"/>
      <c r="R158" s="3"/>
    </row>
    <row r="159" spans="1:18" ht="12.75" customHeight="1" x14ac:dyDescent="0.2">
      <c r="A159" s="28" t="s">
        <v>17</v>
      </c>
      <c r="C159" s="25">
        <v>14</v>
      </c>
      <c r="K159" s="182"/>
      <c r="L159" s="3"/>
      <c r="M159" s="3"/>
      <c r="O159" s="3">
        <f>C159/B158</f>
        <v>0.56000000000000005</v>
      </c>
      <c r="P159" s="21">
        <v>14</v>
      </c>
      <c r="Q159" s="22">
        <f t="shared" ref="Q159:Q166" si="60">P159/P158</f>
        <v>0.56000000000000005</v>
      </c>
      <c r="R159" s="3">
        <f t="shared" ref="R159:R166" si="61">100%-Q159</f>
        <v>0.43999999999999995</v>
      </c>
    </row>
    <row r="160" spans="1:18" ht="12.75" customHeight="1" x14ac:dyDescent="0.2">
      <c r="A160" s="28" t="s">
        <v>18</v>
      </c>
      <c r="C160" s="25">
        <v>1</v>
      </c>
      <c r="D160" s="25">
        <v>12</v>
      </c>
      <c r="K160" s="182"/>
      <c r="L160" s="3"/>
      <c r="M160" s="3"/>
      <c r="O160" s="3">
        <f>D160/C159</f>
        <v>0.8571428571428571</v>
      </c>
      <c r="P160" s="21">
        <v>13</v>
      </c>
      <c r="Q160" s="22">
        <f t="shared" si="60"/>
        <v>0.9285714285714286</v>
      </c>
      <c r="R160" s="3">
        <f t="shared" si="61"/>
        <v>7.1428571428571397E-2</v>
      </c>
    </row>
    <row r="161" spans="1:18" ht="12.75" customHeight="1" x14ac:dyDescent="0.2">
      <c r="A161" s="28" t="s">
        <v>19</v>
      </c>
      <c r="C161" s="25">
        <v>1</v>
      </c>
      <c r="D161" s="25">
        <v>2</v>
      </c>
      <c r="E161" s="25">
        <v>10</v>
      </c>
      <c r="K161" s="182"/>
      <c r="L161" s="3"/>
      <c r="M161" s="3"/>
      <c r="O161" s="3">
        <f>E161/D160</f>
        <v>0.83333333333333337</v>
      </c>
      <c r="P161" s="21">
        <v>13</v>
      </c>
      <c r="Q161" s="22">
        <f t="shared" si="60"/>
        <v>1</v>
      </c>
      <c r="R161" s="3">
        <f t="shared" si="61"/>
        <v>0</v>
      </c>
    </row>
    <row r="162" spans="1:18" ht="12.75" customHeight="1" x14ac:dyDescent="0.2">
      <c r="A162" s="28" t="s">
        <v>20</v>
      </c>
      <c r="F162" s="25">
        <v>6</v>
      </c>
      <c r="K162" s="182"/>
      <c r="L162" s="3"/>
      <c r="M162" s="3"/>
      <c r="O162" s="3">
        <f>F162/E161</f>
        <v>0.6</v>
      </c>
      <c r="P162" s="21">
        <v>11</v>
      </c>
      <c r="Q162" s="22">
        <f t="shared" si="60"/>
        <v>0.84615384615384615</v>
      </c>
      <c r="R162" s="3">
        <f t="shared" si="61"/>
        <v>0.15384615384615385</v>
      </c>
    </row>
    <row r="163" spans="1:18" ht="12.75" customHeight="1" x14ac:dyDescent="0.2">
      <c r="A163" s="28" t="s">
        <v>21</v>
      </c>
      <c r="G163" s="25">
        <v>7</v>
      </c>
      <c r="K163" s="182"/>
      <c r="L163" s="3"/>
      <c r="M163" s="3"/>
      <c r="O163" s="3">
        <f>G163/F162</f>
        <v>1.1666666666666667</v>
      </c>
      <c r="P163" s="21">
        <v>11</v>
      </c>
      <c r="Q163" s="22">
        <f t="shared" si="60"/>
        <v>1</v>
      </c>
      <c r="R163" s="3">
        <f t="shared" si="61"/>
        <v>0</v>
      </c>
    </row>
    <row r="164" spans="1:18" ht="12.75" customHeight="1" x14ac:dyDescent="0.2">
      <c r="A164" s="28" t="s">
        <v>22</v>
      </c>
      <c r="H164" s="25">
        <v>6</v>
      </c>
      <c r="K164" s="182"/>
      <c r="L164" s="3"/>
      <c r="M164" s="3"/>
      <c r="O164" s="3">
        <f>H164/G163</f>
        <v>0.8571428571428571</v>
      </c>
      <c r="P164" s="21">
        <v>11</v>
      </c>
      <c r="Q164" s="22">
        <f t="shared" si="60"/>
        <v>1</v>
      </c>
      <c r="R164" s="3">
        <f t="shared" si="61"/>
        <v>0</v>
      </c>
    </row>
    <row r="165" spans="1:18" ht="12.75" customHeight="1" x14ac:dyDescent="0.2">
      <c r="A165" s="28" t="s">
        <v>23</v>
      </c>
      <c r="I165" s="25">
        <v>6</v>
      </c>
      <c r="K165" s="182"/>
      <c r="L165" s="3"/>
      <c r="M165" s="3"/>
      <c r="O165" s="3">
        <f>I165/H164</f>
        <v>1</v>
      </c>
      <c r="P165" s="21">
        <v>11</v>
      </c>
      <c r="Q165" s="22">
        <f t="shared" si="60"/>
        <v>1</v>
      </c>
      <c r="R165" s="3">
        <f t="shared" si="61"/>
        <v>0</v>
      </c>
    </row>
    <row r="166" spans="1:18" ht="12.75" customHeight="1" x14ac:dyDescent="0.2">
      <c r="A166" s="28" t="s">
        <v>48</v>
      </c>
      <c r="J166" s="25">
        <v>5</v>
      </c>
      <c r="K166" s="182">
        <v>4</v>
      </c>
      <c r="L166" s="3"/>
      <c r="M166" s="3"/>
      <c r="O166" s="3">
        <f>J166/I165</f>
        <v>0.83333333333333337</v>
      </c>
      <c r="P166" s="21">
        <v>11</v>
      </c>
      <c r="Q166" s="22">
        <f t="shared" si="60"/>
        <v>1</v>
      </c>
      <c r="R166" s="3">
        <f t="shared" si="61"/>
        <v>0</v>
      </c>
    </row>
    <row r="167" spans="1:18" ht="12.75" customHeight="1" x14ac:dyDescent="0.2">
      <c r="A167" s="28" t="s">
        <v>49</v>
      </c>
      <c r="J167" s="25">
        <v>5</v>
      </c>
      <c r="K167" s="182">
        <v>3</v>
      </c>
      <c r="L167" s="3"/>
      <c r="M167" s="3"/>
      <c r="O167" s="3"/>
      <c r="P167" s="21">
        <v>7</v>
      </c>
      <c r="Q167" s="22"/>
      <c r="R167" s="3"/>
    </row>
    <row r="168" spans="1:18" ht="12.75" customHeight="1" x14ac:dyDescent="0.2">
      <c r="A168" s="28" t="s">
        <v>50</v>
      </c>
      <c r="J168" s="25">
        <v>2</v>
      </c>
      <c r="K168" s="182">
        <v>2</v>
      </c>
      <c r="L168" s="3"/>
      <c r="M168" s="3"/>
      <c r="O168" s="3"/>
      <c r="P168" s="21">
        <v>3</v>
      </c>
      <c r="Q168" s="22"/>
      <c r="R168" s="3"/>
    </row>
    <row r="169" spans="1:18" ht="12.75" customHeight="1" x14ac:dyDescent="0.2">
      <c r="A169" s="28" t="s">
        <v>51</v>
      </c>
      <c r="J169" s="25">
        <v>1</v>
      </c>
      <c r="K169" s="182">
        <v>1</v>
      </c>
      <c r="L169" s="3"/>
      <c r="M169" s="3"/>
      <c r="O169" s="3"/>
      <c r="P169" s="21">
        <v>2</v>
      </c>
      <c r="Q169" s="22"/>
      <c r="R169" s="3"/>
    </row>
    <row r="170" spans="1:18" ht="12.75" customHeight="1" x14ac:dyDescent="0.2">
      <c r="K170" s="184">
        <f>SUM(K166:K169)</f>
        <v>10</v>
      </c>
      <c r="L170" s="3">
        <f>K166/B158</f>
        <v>0.16</v>
      </c>
      <c r="M170" s="3">
        <f>K170/B158</f>
        <v>0.4</v>
      </c>
      <c r="N170" s="3">
        <f>M170-L170</f>
        <v>0.24000000000000002</v>
      </c>
      <c r="O170" s="3"/>
    </row>
    <row r="171" spans="1:18" ht="12.75" customHeight="1" x14ac:dyDescent="0.2">
      <c r="K171" s="184"/>
      <c r="L171" s="3"/>
      <c r="M171" s="3"/>
      <c r="N171" s="3"/>
      <c r="O171" s="3"/>
    </row>
    <row r="172" spans="1:18" ht="12.75" customHeight="1" x14ac:dyDescent="0.3">
      <c r="A172" s="38" t="s">
        <v>66</v>
      </c>
      <c r="L172" s="3"/>
      <c r="M172" s="3"/>
      <c r="O172" s="3"/>
    </row>
    <row r="173" spans="1:18" ht="25.5" customHeight="1" x14ac:dyDescent="0.2">
      <c r="B173" s="285" t="s">
        <v>2</v>
      </c>
      <c r="C173" s="286"/>
      <c r="D173" s="286"/>
      <c r="E173" s="286"/>
      <c r="F173" s="286"/>
      <c r="G173" s="286"/>
      <c r="H173" s="286"/>
      <c r="I173" s="286"/>
      <c r="J173" s="286"/>
      <c r="L173" s="7" t="s">
        <v>3</v>
      </c>
      <c r="M173" s="7" t="s">
        <v>4</v>
      </c>
      <c r="N173" s="49" t="s">
        <v>5</v>
      </c>
      <c r="O173" s="7" t="s">
        <v>6</v>
      </c>
      <c r="P173" s="6" t="s">
        <v>7</v>
      </c>
      <c r="Q173" s="6" t="s">
        <v>8</v>
      </c>
      <c r="R173" s="7" t="s">
        <v>9</v>
      </c>
    </row>
    <row r="174" spans="1:18" ht="12.75" customHeight="1" x14ac:dyDescent="0.2">
      <c r="A174" s="50" t="s">
        <v>10</v>
      </c>
      <c r="B174" s="51">
        <v>1</v>
      </c>
      <c r="C174" s="51">
        <v>2</v>
      </c>
      <c r="D174" s="51">
        <v>3</v>
      </c>
      <c r="E174" s="51">
        <v>4</v>
      </c>
      <c r="F174" s="51">
        <v>5</v>
      </c>
      <c r="G174" s="51">
        <v>6</v>
      </c>
      <c r="H174" s="51">
        <v>7</v>
      </c>
      <c r="I174" s="51">
        <v>8</v>
      </c>
      <c r="J174" s="51">
        <v>9</v>
      </c>
      <c r="K174" s="187" t="s">
        <v>11</v>
      </c>
      <c r="L174" s="3"/>
      <c r="M174" s="3"/>
      <c r="O174" s="3"/>
      <c r="P174" s="14"/>
      <c r="Q174" s="14"/>
      <c r="R174" s="3"/>
    </row>
    <row r="175" spans="1:18" ht="12.75" customHeight="1" x14ac:dyDescent="0.2">
      <c r="A175" s="28" t="s">
        <v>17</v>
      </c>
      <c r="B175" s="25">
        <v>40</v>
      </c>
      <c r="K175" s="182"/>
      <c r="L175" s="3"/>
      <c r="M175" s="3"/>
      <c r="O175" s="3"/>
      <c r="P175" s="17">
        <f>B175</f>
        <v>40</v>
      </c>
      <c r="Q175" s="14"/>
      <c r="R175" s="3"/>
    </row>
    <row r="176" spans="1:18" ht="12.75" customHeight="1" x14ac:dyDescent="0.2">
      <c r="A176" s="28" t="s">
        <v>18</v>
      </c>
      <c r="C176" s="25">
        <v>30</v>
      </c>
      <c r="K176" s="182"/>
      <c r="L176" s="3"/>
      <c r="M176" s="3"/>
      <c r="O176" s="3">
        <f>C176/B175</f>
        <v>0.75</v>
      </c>
      <c r="P176" s="21">
        <v>30</v>
      </c>
      <c r="Q176" s="22">
        <f t="shared" ref="Q176:Q183" si="62">P176/P175</f>
        <v>0.75</v>
      </c>
      <c r="R176" s="3">
        <f t="shared" ref="R176:R183" si="63">100%-Q176</f>
        <v>0.25</v>
      </c>
    </row>
    <row r="177" spans="1:18" ht="12.75" customHeight="1" x14ac:dyDescent="0.2">
      <c r="A177" s="28" t="s">
        <v>19</v>
      </c>
      <c r="C177" s="25">
        <v>3</v>
      </c>
      <c r="D177" s="25">
        <v>24</v>
      </c>
      <c r="K177" s="182"/>
      <c r="L177" s="3"/>
      <c r="M177" s="3"/>
      <c r="O177" s="3">
        <f>D177/C176</f>
        <v>0.8</v>
      </c>
      <c r="P177" s="21">
        <v>27</v>
      </c>
      <c r="Q177" s="22">
        <f t="shared" si="62"/>
        <v>0.9</v>
      </c>
      <c r="R177" s="3">
        <f t="shared" si="63"/>
        <v>9.9999999999999978E-2</v>
      </c>
    </row>
    <row r="178" spans="1:18" ht="12.75" customHeight="1" x14ac:dyDescent="0.2">
      <c r="A178" s="28" t="s">
        <v>20</v>
      </c>
      <c r="E178" s="25">
        <v>22</v>
      </c>
      <c r="K178" s="182"/>
      <c r="L178" s="3"/>
      <c r="M178" s="3"/>
      <c r="O178" s="3">
        <f>E178/D177</f>
        <v>0.91666666666666663</v>
      </c>
      <c r="P178" s="21">
        <v>27</v>
      </c>
      <c r="Q178" s="22">
        <f t="shared" si="62"/>
        <v>1</v>
      </c>
      <c r="R178" s="3">
        <f t="shared" si="63"/>
        <v>0</v>
      </c>
    </row>
    <row r="179" spans="1:18" ht="12.75" customHeight="1" x14ac:dyDescent="0.2">
      <c r="A179" s="28" t="s">
        <v>21</v>
      </c>
      <c r="F179" s="25">
        <v>22</v>
      </c>
      <c r="K179" s="182"/>
      <c r="L179" s="3"/>
      <c r="M179" s="3"/>
      <c r="O179" s="3">
        <f>F179/E178</f>
        <v>1</v>
      </c>
      <c r="P179" s="21">
        <v>26</v>
      </c>
      <c r="Q179" s="22">
        <f t="shared" si="62"/>
        <v>0.96296296296296291</v>
      </c>
      <c r="R179" s="3">
        <f t="shared" si="63"/>
        <v>3.703703703703709E-2</v>
      </c>
    </row>
    <row r="180" spans="1:18" ht="12.75" customHeight="1" x14ac:dyDescent="0.2">
      <c r="A180" s="28" t="s">
        <v>22</v>
      </c>
      <c r="G180" s="25">
        <v>21</v>
      </c>
      <c r="K180" s="182"/>
      <c r="L180" s="3"/>
      <c r="M180" s="3"/>
      <c r="O180" s="3">
        <f>G180/F179</f>
        <v>0.95454545454545459</v>
      </c>
      <c r="P180" s="21">
        <v>25</v>
      </c>
      <c r="Q180" s="22">
        <f t="shared" si="62"/>
        <v>0.96153846153846156</v>
      </c>
      <c r="R180" s="3">
        <f t="shared" si="63"/>
        <v>3.8461538461538436E-2</v>
      </c>
    </row>
    <row r="181" spans="1:18" ht="12.75" customHeight="1" x14ac:dyDescent="0.2">
      <c r="A181" s="28" t="s">
        <v>23</v>
      </c>
      <c r="H181" s="25">
        <v>20</v>
      </c>
      <c r="K181" s="182"/>
      <c r="L181" s="3"/>
      <c r="M181" s="3"/>
      <c r="O181" s="3">
        <f>H181/G180</f>
        <v>0.95238095238095233</v>
      </c>
      <c r="P181" s="21">
        <v>23</v>
      </c>
      <c r="Q181" s="22">
        <f t="shared" si="62"/>
        <v>0.92</v>
      </c>
      <c r="R181" s="3">
        <f t="shared" si="63"/>
        <v>7.999999999999996E-2</v>
      </c>
    </row>
    <row r="182" spans="1:18" ht="12.75" customHeight="1" x14ac:dyDescent="0.2">
      <c r="A182" s="28" t="s">
        <v>48</v>
      </c>
      <c r="I182" s="25">
        <v>19</v>
      </c>
      <c r="K182" s="182"/>
      <c r="L182" s="3"/>
      <c r="M182" s="3"/>
      <c r="O182" s="3">
        <f>I182/H181</f>
        <v>0.95</v>
      </c>
      <c r="P182" s="21">
        <v>25</v>
      </c>
      <c r="Q182" s="22">
        <f t="shared" si="62"/>
        <v>1.0869565217391304</v>
      </c>
      <c r="R182" s="3">
        <f t="shared" si="63"/>
        <v>-8.6956521739130377E-2</v>
      </c>
    </row>
    <row r="183" spans="1:18" ht="12.75" customHeight="1" x14ac:dyDescent="0.2">
      <c r="A183" s="28" t="s">
        <v>49</v>
      </c>
      <c r="J183" s="25">
        <v>19</v>
      </c>
      <c r="K183" s="182">
        <v>17</v>
      </c>
      <c r="L183" s="3"/>
      <c r="M183" s="3"/>
      <c r="O183" s="3">
        <f>J183/I182</f>
        <v>1</v>
      </c>
      <c r="P183" s="21">
        <v>23</v>
      </c>
      <c r="Q183" s="22">
        <f t="shared" si="62"/>
        <v>0.92</v>
      </c>
      <c r="R183" s="3">
        <f t="shared" si="63"/>
        <v>7.999999999999996E-2</v>
      </c>
    </row>
    <row r="184" spans="1:18" ht="12.75" customHeight="1" x14ac:dyDescent="0.2">
      <c r="A184" s="28" t="s">
        <v>50</v>
      </c>
      <c r="J184" s="25">
        <v>5</v>
      </c>
      <c r="K184" s="182">
        <v>3</v>
      </c>
      <c r="L184" s="3"/>
      <c r="M184" s="3"/>
      <c r="O184" s="3"/>
      <c r="P184" s="21">
        <v>6</v>
      </c>
      <c r="Q184" s="22"/>
      <c r="R184" s="3"/>
    </row>
    <row r="185" spans="1:18" ht="12.75" customHeight="1" x14ac:dyDescent="0.2">
      <c r="A185" s="28" t="s">
        <v>51</v>
      </c>
      <c r="J185" s="25">
        <v>3</v>
      </c>
      <c r="K185" s="182">
        <v>1</v>
      </c>
      <c r="L185" s="3"/>
      <c r="M185" s="3"/>
      <c r="O185" s="3"/>
      <c r="P185" s="21">
        <v>3</v>
      </c>
      <c r="Q185" s="22"/>
      <c r="R185" s="3"/>
    </row>
    <row r="186" spans="1:18" ht="12.75" customHeight="1" x14ac:dyDescent="0.2">
      <c r="A186" s="28" t="s">
        <v>52</v>
      </c>
      <c r="J186" s="25">
        <v>1</v>
      </c>
      <c r="K186" s="182">
        <v>1</v>
      </c>
      <c r="L186" s="3"/>
      <c r="M186" s="3"/>
      <c r="O186" s="3"/>
      <c r="P186" s="21">
        <v>1</v>
      </c>
      <c r="Q186" s="22"/>
      <c r="R186" s="3"/>
    </row>
    <row r="187" spans="1:18" ht="12.75" customHeight="1" x14ac:dyDescent="0.2">
      <c r="A187" s="28" t="s">
        <v>54</v>
      </c>
      <c r="K187" s="182"/>
      <c r="L187" s="3"/>
      <c r="M187" s="3"/>
      <c r="O187" s="3"/>
      <c r="P187" s="21"/>
      <c r="Q187" s="22"/>
      <c r="R187" s="3"/>
    </row>
    <row r="188" spans="1:18" ht="12.75" customHeight="1" x14ac:dyDescent="0.2">
      <c r="K188" s="184">
        <f>SUM(K183:K186)</f>
        <v>22</v>
      </c>
      <c r="L188" s="3">
        <f>K183/B175</f>
        <v>0.42499999999999999</v>
      </c>
      <c r="M188" s="3">
        <f>K188/B175</f>
        <v>0.55000000000000004</v>
      </c>
      <c r="N188" s="3">
        <f>M188-L188</f>
        <v>0.12500000000000006</v>
      </c>
      <c r="O188" s="3"/>
    </row>
    <row r="189" spans="1:18" ht="12.75" customHeight="1" x14ac:dyDescent="0.3">
      <c r="A189" s="38" t="s">
        <v>67</v>
      </c>
      <c r="L189" s="3"/>
      <c r="M189" s="3"/>
      <c r="O189" s="3"/>
    </row>
    <row r="190" spans="1:18" ht="25.5" customHeight="1" x14ac:dyDescent="0.2">
      <c r="B190" s="285" t="s">
        <v>2</v>
      </c>
      <c r="C190" s="286"/>
      <c r="D190" s="286"/>
      <c r="E190" s="286"/>
      <c r="F190" s="286"/>
      <c r="G190" s="286"/>
      <c r="H190" s="286"/>
      <c r="I190" s="286"/>
      <c r="J190" s="286"/>
      <c r="L190" s="7" t="s">
        <v>3</v>
      </c>
      <c r="M190" s="7" t="s">
        <v>4</v>
      </c>
      <c r="N190" s="49" t="s">
        <v>5</v>
      </c>
      <c r="O190" s="7" t="s">
        <v>6</v>
      </c>
      <c r="P190" s="6" t="s">
        <v>7</v>
      </c>
      <c r="Q190" s="6" t="s">
        <v>8</v>
      </c>
      <c r="R190" s="7" t="s">
        <v>9</v>
      </c>
    </row>
    <row r="191" spans="1:18" ht="12.75" customHeight="1" x14ac:dyDescent="0.2">
      <c r="A191" s="50" t="s">
        <v>10</v>
      </c>
      <c r="B191" s="51">
        <v>1</v>
      </c>
      <c r="C191" s="51">
        <v>2</v>
      </c>
      <c r="D191" s="51">
        <v>3</v>
      </c>
      <c r="E191" s="51">
        <v>4</v>
      </c>
      <c r="F191" s="51">
        <v>5</v>
      </c>
      <c r="G191" s="51">
        <v>6</v>
      </c>
      <c r="H191" s="51">
        <v>7</v>
      </c>
      <c r="I191" s="51">
        <v>8</v>
      </c>
      <c r="J191" s="51">
        <v>9</v>
      </c>
      <c r="K191" s="187" t="s">
        <v>11</v>
      </c>
      <c r="L191" s="3"/>
      <c r="M191" s="3"/>
      <c r="O191" s="3"/>
      <c r="P191" s="14"/>
      <c r="Q191" s="14"/>
      <c r="R191" s="3"/>
    </row>
    <row r="192" spans="1:18" ht="12.75" customHeight="1" x14ac:dyDescent="0.2">
      <c r="A192" s="28" t="s">
        <v>18</v>
      </c>
      <c r="B192" s="25">
        <v>33</v>
      </c>
      <c r="K192" s="182"/>
      <c r="L192" s="3"/>
      <c r="M192" s="3"/>
      <c r="O192" s="3"/>
      <c r="P192" s="17">
        <f>B192</f>
        <v>33</v>
      </c>
      <c r="Q192" s="14"/>
      <c r="R192" s="3"/>
    </row>
    <row r="193" spans="1:18" ht="12.75" customHeight="1" x14ac:dyDescent="0.2">
      <c r="A193" s="28" t="s">
        <v>19</v>
      </c>
      <c r="C193" s="25">
        <v>10</v>
      </c>
      <c r="K193" s="182"/>
      <c r="L193" s="3"/>
      <c r="M193" s="3"/>
      <c r="O193" s="3">
        <f>C193/B192</f>
        <v>0.30303030303030304</v>
      </c>
      <c r="P193" s="21">
        <v>10</v>
      </c>
      <c r="Q193" s="22">
        <f t="shared" ref="Q193:Q199" si="64">P193/P192</f>
        <v>0.30303030303030304</v>
      </c>
      <c r="R193" s="3">
        <f t="shared" ref="R193:R199" si="65">100%-Q193</f>
        <v>0.69696969696969702</v>
      </c>
    </row>
    <row r="194" spans="1:18" ht="12.75" customHeight="1" x14ac:dyDescent="0.2">
      <c r="A194" s="28" t="s">
        <v>20</v>
      </c>
      <c r="D194" s="25">
        <v>10</v>
      </c>
      <c r="K194" s="182"/>
      <c r="L194" s="3"/>
      <c r="M194" s="3"/>
      <c r="O194" s="3">
        <f>D194/C193</f>
        <v>1</v>
      </c>
      <c r="P194" s="21">
        <v>10</v>
      </c>
      <c r="Q194" s="22">
        <f t="shared" si="64"/>
        <v>1</v>
      </c>
      <c r="R194" s="3">
        <f t="shared" si="65"/>
        <v>0</v>
      </c>
    </row>
    <row r="195" spans="1:18" ht="12.75" customHeight="1" x14ac:dyDescent="0.2">
      <c r="A195" s="28" t="s">
        <v>21</v>
      </c>
      <c r="E195" s="25">
        <v>10</v>
      </c>
      <c r="K195" s="182"/>
      <c r="L195" s="3"/>
      <c r="M195" s="3"/>
      <c r="O195" s="3">
        <f>E195/D194</f>
        <v>1</v>
      </c>
      <c r="P195" s="21">
        <v>10</v>
      </c>
      <c r="Q195" s="22">
        <f t="shared" si="64"/>
        <v>1</v>
      </c>
      <c r="R195" s="3">
        <f t="shared" si="65"/>
        <v>0</v>
      </c>
    </row>
    <row r="196" spans="1:18" ht="12.75" customHeight="1" x14ac:dyDescent="0.2">
      <c r="A196" s="28" t="s">
        <v>22</v>
      </c>
      <c r="F196" s="25">
        <v>7</v>
      </c>
      <c r="K196" s="182"/>
      <c r="L196" s="3"/>
      <c r="M196" s="3"/>
      <c r="O196" s="3">
        <f>F196/E195</f>
        <v>0.7</v>
      </c>
      <c r="P196" s="21">
        <v>10</v>
      </c>
      <c r="Q196" s="22">
        <f t="shared" si="64"/>
        <v>1</v>
      </c>
      <c r="R196" s="3">
        <f t="shared" si="65"/>
        <v>0</v>
      </c>
    </row>
    <row r="197" spans="1:18" ht="12.75" customHeight="1" x14ac:dyDescent="0.2">
      <c r="A197" s="28" t="s">
        <v>23</v>
      </c>
      <c r="G197" s="25">
        <v>6</v>
      </c>
      <c r="K197" s="182"/>
      <c r="L197" s="3"/>
      <c r="M197" s="3"/>
      <c r="O197" s="3">
        <f>G197/F196</f>
        <v>0.8571428571428571</v>
      </c>
      <c r="P197" s="21">
        <v>10</v>
      </c>
      <c r="Q197" s="22">
        <f t="shared" si="64"/>
        <v>1</v>
      </c>
      <c r="R197" s="3">
        <f t="shared" si="65"/>
        <v>0</v>
      </c>
    </row>
    <row r="198" spans="1:18" ht="12.75" customHeight="1" x14ac:dyDescent="0.2">
      <c r="A198" s="28" t="s">
        <v>48</v>
      </c>
      <c r="H198" s="25">
        <v>5</v>
      </c>
      <c r="K198" s="182"/>
      <c r="L198" s="3"/>
      <c r="M198" s="3"/>
      <c r="O198" s="3">
        <f>H198/G197</f>
        <v>0.83333333333333337</v>
      </c>
      <c r="P198" s="21">
        <v>8</v>
      </c>
      <c r="Q198" s="22">
        <f t="shared" si="64"/>
        <v>0.8</v>
      </c>
      <c r="R198" s="3">
        <f t="shared" si="65"/>
        <v>0.19999999999999996</v>
      </c>
    </row>
    <row r="199" spans="1:18" ht="12.75" customHeight="1" x14ac:dyDescent="0.2">
      <c r="A199" s="28" t="s">
        <v>49</v>
      </c>
      <c r="I199" s="25">
        <v>5</v>
      </c>
      <c r="K199" s="182"/>
      <c r="L199" s="3"/>
      <c r="M199" s="3"/>
      <c r="O199" s="3">
        <f>I199/H198</f>
        <v>1</v>
      </c>
      <c r="P199" s="21">
        <v>9</v>
      </c>
      <c r="Q199" s="22">
        <f t="shared" si="64"/>
        <v>1.125</v>
      </c>
      <c r="R199" s="3">
        <f t="shared" si="65"/>
        <v>-0.125</v>
      </c>
    </row>
    <row r="200" spans="1:18" ht="12.75" customHeight="1" x14ac:dyDescent="0.2">
      <c r="A200" s="28" t="s">
        <v>50</v>
      </c>
      <c r="J200" s="25">
        <v>5</v>
      </c>
      <c r="K200" s="182">
        <v>4</v>
      </c>
      <c r="L200" s="3"/>
      <c r="M200" s="3"/>
      <c r="O200" s="3">
        <f>J200/I199</f>
        <v>1</v>
      </c>
      <c r="P200" s="21">
        <v>8</v>
      </c>
      <c r="Q200" s="22"/>
      <c r="R200" s="3"/>
    </row>
    <row r="201" spans="1:18" ht="12.75" customHeight="1" x14ac:dyDescent="0.2">
      <c r="A201" s="28" t="s">
        <v>51</v>
      </c>
      <c r="J201" s="25">
        <v>2</v>
      </c>
      <c r="K201" s="182">
        <v>2</v>
      </c>
      <c r="L201" s="3"/>
      <c r="M201" s="3"/>
      <c r="O201" s="3"/>
      <c r="P201" s="21">
        <v>4</v>
      </c>
      <c r="Q201" s="22"/>
      <c r="R201" s="3"/>
    </row>
    <row r="202" spans="1:18" ht="12.75" customHeight="1" x14ac:dyDescent="0.2">
      <c r="A202" s="28" t="s">
        <v>52</v>
      </c>
      <c r="J202" s="25">
        <v>1</v>
      </c>
      <c r="K202" s="182"/>
      <c r="L202" s="3"/>
      <c r="M202" s="3"/>
      <c r="O202" s="3"/>
      <c r="P202" s="21">
        <v>1</v>
      </c>
      <c r="Q202" s="22"/>
      <c r="R202" s="3"/>
    </row>
    <row r="203" spans="1:18" ht="12.75" customHeight="1" x14ac:dyDescent="0.2">
      <c r="A203" s="28" t="s">
        <v>53</v>
      </c>
      <c r="J203" s="25">
        <v>1</v>
      </c>
      <c r="K203" s="182"/>
      <c r="L203" s="3"/>
      <c r="M203" s="3"/>
      <c r="O203" s="3"/>
      <c r="P203" s="21">
        <v>1</v>
      </c>
      <c r="Q203" s="22"/>
      <c r="R203" s="3"/>
    </row>
    <row r="204" spans="1:18" ht="12.75" customHeight="1" x14ac:dyDescent="0.2">
      <c r="A204" s="28" t="s">
        <v>54</v>
      </c>
      <c r="J204" s="25">
        <v>1</v>
      </c>
      <c r="K204" s="182"/>
      <c r="L204" s="3"/>
      <c r="M204" s="3"/>
      <c r="O204" s="3"/>
      <c r="P204" s="21">
        <v>2</v>
      </c>
      <c r="Q204" s="22"/>
      <c r="R204" s="3"/>
    </row>
    <row r="205" spans="1:18" ht="12.75" customHeight="1" x14ac:dyDescent="0.2">
      <c r="A205" s="28" t="s">
        <v>55</v>
      </c>
      <c r="J205" s="25">
        <v>1</v>
      </c>
      <c r="K205" s="182">
        <v>1</v>
      </c>
      <c r="L205" s="3"/>
      <c r="M205" s="3"/>
      <c r="O205" s="3"/>
      <c r="P205" s="21">
        <v>2</v>
      </c>
      <c r="Q205" s="22"/>
      <c r="R205" s="3"/>
    </row>
    <row r="206" spans="1:18" ht="12.75" customHeight="1" x14ac:dyDescent="0.2">
      <c r="A206" s="28" t="s">
        <v>56</v>
      </c>
      <c r="J206" s="25">
        <v>1</v>
      </c>
      <c r="K206" s="182"/>
      <c r="L206" s="3"/>
      <c r="M206" s="3"/>
      <c r="O206" s="3"/>
      <c r="P206" s="21">
        <v>1</v>
      </c>
      <c r="Q206" s="22"/>
      <c r="R206" s="3"/>
    </row>
    <row r="207" spans="1:18" ht="12.75" customHeight="1" x14ac:dyDescent="0.2">
      <c r="A207" s="28" t="s">
        <v>57</v>
      </c>
      <c r="J207" s="25">
        <v>1</v>
      </c>
      <c r="K207" s="182">
        <v>1</v>
      </c>
      <c r="L207" s="3"/>
      <c r="M207" s="3"/>
      <c r="O207" s="3"/>
      <c r="P207" s="21">
        <v>1</v>
      </c>
      <c r="Q207" s="22"/>
      <c r="R207" s="3"/>
    </row>
    <row r="208" spans="1:18" ht="12.75" customHeight="1" x14ac:dyDescent="0.2">
      <c r="K208" s="184">
        <f>SUM(K200:K207)</f>
        <v>8</v>
      </c>
      <c r="L208" s="3">
        <f>K200/B192</f>
        <v>0.12121212121212122</v>
      </c>
      <c r="M208" s="3">
        <f>K208/B192</f>
        <v>0.24242424242424243</v>
      </c>
      <c r="N208" s="3">
        <f>M208-L208</f>
        <v>0.12121212121212122</v>
      </c>
      <c r="O208" s="3"/>
    </row>
    <row r="209" spans="1:18" ht="12.75" customHeight="1" x14ac:dyDescent="0.3">
      <c r="A209" s="38" t="s">
        <v>68</v>
      </c>
      <c r="L209" s="3"/>
      <c r="M209" s="3"/>
      <c r="O209" s="3"/>
    </row>
    <row r="210" spans="1:18" ht="25.5" customHeight="1" x14ac:dyDescent="0.2">
      <c r="B210" s="285" t="s">
        <v>2</v>
      </c>
      <c r="C210" s="286"/>
      <c r="D210" s="286"/>
      <c r="E210" s="286"/>
      <c r="F210" s="286"/>
      <c r="G210" s="286"/>
      <c r="H210" s="286"/>
      <c r="I210" s="286"/>
      <c r="J210" s="286"/>
      <c r="L210" s="7" t="s">
        <v>3</v>
      </c>
      <c r="M210" s="7" t="s">
        <v>4</v>
      </c>
      <c r="N210" s="49" t="s">
        <v>5</v>
      </c>
      <c r="O210" s="7" t="s">
        <v>6</v>
      </c>
      <c r="P210" s="6" t="s">
        <v>7</v>
      </c>
      <c r="Q210" s="6" t="s">
        <v>8</v>
      </c>
      <c r="R210" s="7" t="s">
        <v>9</v>
      </c>
    </row>
    <row r="211" spans="1:18" ht="12.75" customHeight="1" x14ac:dyDescent="0.2">
      <c r="A211" s="50" t="s">
        <v>10</v>
      </c>
      <c r="B211" s="51">
        <v>1</v>
      </c>
      <c r="C211" s="51">
        <v>2</v>
      </c>
      <c r="D211" s="51">
        <v>3</v>
      </c>
      <c r="E211" s="51">
        <v>4</v>
      </c>
      <c r="F211" s="51">
        <v>5</v>
      </c>
      <c r="G211" s="51">
        <v>6</v>
      </c>
      <c r="H211" s="51">
        <v>7</v>
      </c>
      <c r="I211" s="51">
        <v>8</v>
      </c>
      <c r="J211" s="51">
        <v>9</v>
      </c>
      <c r="K211" s="187" t="s">
        <v>11</v>
      </c>
      <c r="L211" s="3"/>
      <c r="M211" s="3"/>
      <c r="O211" s="3"/>
      <c r="P211" s="14"/>
      <c r="Q211" s="14"/>
      <c r="R211" s="3"/>
    </row>
    <row r="212" spans="1:18" ht="12.75" customHeight="1" x14ac:dyDescent="0.2">
      <c r="A212" s="28" t="s">
        <v>18</v>
      </c>
      <c r="B212" s="25">
        <v>44</v>
      </c>
      <c r="K212" s="182"/>
      <c r="L212" s="3"/>
      <c r="M212" s="3"/>
      <c r="O212" s="3"/>
      <c r="P212" s="17">
        <f>B212</f>
        <v>44</v>
      </c>
      <c r="Q212" s="14"/>
      <c r="R212" s="3"/>
    </row>
    <row r="213" spans="1:18" ht="12.75" customHeight="1" x14ac:dyDescent="0.2">
      <c r="A213" s="28" t="s">
        <v>20</v>
      </c>
      <c r="C213" s="25">
        <v>25</v>
      </c>
      <c r="K213" s="182"/>
      <c r="L213" s="3"/>
      <c r="M213" s="3"/>
      <c r="O213" s="3">
        <f>C213/B212</f>
        <v>0.56818181818181823</v>
      </c>
      <c r="P213" s="21">
        <v>26</v>
      </c>
      <c r="Q213" s="22">
        <f t="shared" ref="Q213:Q220" si="66">P213/P212</f>
        <v>0.59090909090909094</v>
      </c>
      <c r="R213" s="3">
        <f t="shared" ref="R213:R220" si="67">100%-Q213</f>
        <v>0.40909090909090906</v>
      </c>
    </row>
    <row r="214" spans="1:18" ht="12.75" customHeight="1" x14ac:dyDescent="0.2">
      <c r="A214" s="28" t="s">
        <v>21</v>
      </c>
      <c r="D214" s="25">
        <v>23</v>
      </c>
      <c r="K214" s="182"/>
      <c r="L214" s="3"/>
      <c r="M214" s="3"/>
      <c r="O214" s="3">
        <f>D214/C213</f>
        <v>0.92</v>
      </c>
      <c r="P214" s="21">
        <v>23</v>
      </c>
      <c r="Q214" s="22">
        <f t="shared" si="66"/>
        <v>0.88461538461538458</v>
      </c>
      <c r="R214" s="3">
        <f t="shared" si="67"/>
        <v>0.11538461538461542</v>
      </c>
    </row>
    <row r="215" spans="1:18" ht="12.75" customHeight="1" x14ac:dyDescent="0.2">
      <c r="A215" s="28" t="s">
        <v>22</v>
      </c>
      <c r="E215" s="25">
        <v>20</v>
      </c>
      <c r="K215" s="182"/>
      <c r="L215" s="3"/>
      <c r="M215" s="3"/>
      <c r="O215" s="3">
        <f>E215/D214</f>
        <v>0.86956521739130432</v>
      </c>
      <c r="P215" s="21">
        <v>22</v>
      </c>
      <c r="Q215" s="22">
        <f t="shared" si="66"/>
        <v>0.95652173913043481</v>
      </c>
      <c r="R215" s="3">
        <f t="shared" si="67"/>
        <v>4.3478260869565188E-2</v>
      </c>
    </row>
    <row r="216" spans="1:18" ht="12.75" customHeight="1" x14ac:dyDescent="0.2">
      <c r="A216" s="28" t="s">
        <v>23</v>
      </c>
      <c r="F216" s="25">
        <v>20</v>
      </c>
      <c r="K216" s="182"/>
      <c r="L216" s="3"/>
      <c r="M216" s="3"/>
      <c r="O216" s="3">
        <f>F216/E215</f>
        <v>1</v>
      </c>
      <c r="P216" s="21">
        <v>22</v>
      </c>
      <c r="Q216" s="22">
        <f t="shared" si="66"/>
        <v>1</v>
      </c>
      <c r="R216" s="3">
        <f t="shared" si="67"/>
        <v>0</v>
      </c>
    </row>
    <row r="217" spans="1:18" ht="12.75" customHeight="1" x14ac:dyDescent="0.2">
      <c r="A217" s="28" t="s">
        <v>48</v>
      </c>
      <c r="G217" s="25">
        <v>19</v>
      </c>
      <c r="K217" s="182"/>
      <c r="L217" s="3"/>
      <c r="M217" s="3"/>
      <c r="O217" s="3">
        <f>G217/F216</f>
        <v>0.95</v>
      </c>
      <c r="P217" s="21">
        <v>22</v>
      </c>
      <c r="Q217" s="22">
        <f t="shared" si="66"/>
        <v>1</v>
      </c>
      <c r="R217" s="3">
        <f t="shared" si="67"/>
        <v>0</v>
      </c>
    </row>
    <row r="218" spans="1:18" ht="12.75" customHeight="1" x14ac:dyDescent="0.2">
      <c r="A218" s="28" t="s">
        <v>49</v>
      </c>
      <c r="H218" s="25">
        <v>18</v>
      </c>
      <c r="K218" s="182"/>
      <c r="L218" s="3"/>
      <c r="M218" s="3"/>
      <c r="O218" s="3">
        <f>H218/G217</f>
        <v>0.94736842105263153</v>
      </c>
      <c r="P218" s="21">
        <v>19</v>
      </c>
      <c r="Q218" s="22">
        <f t="shared" si="66"/>
        <v>0.86363636363636365</v>
      </c>
      <c r="R218" s="3">
        <f t="shared" si="67"/>
        <v>0.13636363636363635</v>
      </c>
    </row>
    <row r="219" spans="1:18" ht="12.75" customHeight="1" x14ac:dyDescent="0.2">
      <c r="A219" s="28" t="s">
        <v>50</v>
      </c>
      <c r="I219" s="25">
        <v>18</v>
      </c>
      <c r="K219" s="182"/>
      <c r="L219" s="3"/>
      <c r="M219" s="3"/>
      <c r="O219" s="3">
        <f>I219/H218</f>
        <v>1</v>
      </c>
      <c r="P219" s="21">
        <v>21</v>
      </c>
      <c r="Q219" s="22">
        <f t="shared" si="66"/>
        <v>1.1052631578947369</v>
      </c>
      <c r="R219" s="3">
        <f t="shared" si="67"/>
        <v>-0.10526315789473695</v>
      </c>
    </row>
    <row r="220" spans="1:18" ht="12.75" customHeight="1" x14ac:dyDescent="0.2">
      <c r="A220" s="28" t="s">
        <v>51</v>
      </c>
      <c r="J220" s="25">
        <v>16</v>
      </c>
      <c r="K220" s="182">
        <v>16</v>
      </c>
      <c r="L220" s="3"/>
      <c r="M220" s="3"/>
      <c r="O220" s="3">
        <f>J220/I219</f>
        <v>0.88888888888888884</v>
      </c>
      <c r="P220" s="21">
        <v>21</v>
      </c>
      <c r="Q220" s="22">
        <f t="shared" si="66"/>
        <v>1</v>
      </c>
      <c r="R220" s="3">
        <f t="shared" si="67"/>
        <v>0</v>
      </c>
    </row>
    <row r="221" spans="1:18" ht="12.75" customHeight="1" x14ac:dyDescent="0.2">
      <c r="A221" s="28" t="s">
        <v>52</v>
      </c>
      <c r="J221" s="25">
        <v>3</v>
      </c>
      <c r="K221" s="182">
        <v>1</v>
      </c>
      <c r="L221" s="3"/>
      <c r="M221" s="3"/>
      <c r="O221" s="3"/>
      <c r="P221" s="21">
        <v>5</v>
      </c>
      <c r="Q221" s="22"/>
      <c r="R221" s="3"/>
    </row>
    <row r="222" spans="1:18" ht="12.75" customHeight="1" x14ac:dyDescent="0.2">
      <c r="A222" s="28" t="s">
        <v>53</v>
      </c>
      <c r="J222" s="25">
        <v>2</v>
      </c>
      <c r="K222" s="182">
        <v>1</v>
      </c>
      <c r="L222" s="3"/>
      <c r="M222" s="3"/>
      <c r="O222" s="3"/>
      <c r="P222" s="21">
        <v>4</v>
      </c>
      <c r="Q222" s="22"/>
      <c r="R222" s="3"/>
    </row>
    <row r="223" spans="1:18" ht="12.75" customHeight="1" x14ac:dyDescent="0.2">
      <c r="A223" s="28" t="s">
        <v>54</v>
      </c>
      <c r="J223" s="25">
        <v>3</v>
      </c>
      <c r="K223" s="182">
        <v>2</v>
      </c>
      <c r="L223" s="3"/>
      <c r="M223" s="3"/>
      <c r="O223" s="3"/>
      <c r="P223" s="21">
        <v>3</v>
      </c>
      <c r="Q223" s="22"/>
      <c r="R223" s="3"/>
    </row>
    <row r="224" spans="1:18" ht="12.75" customHeight="1" x14ac:dyDescent="0.2">
      <c r="A224" s="28" t="s">
        <v>55</v>
      </c>
      <c r="J224" s="25">
        <v>1</v>
      </c>
      <c r="K224" s="182">
        <v>1</v>
      </c>
      <c r="L224" s="3"/>
      <c r="M224" s="3"/>
      <c r="O224" s="3"/>
      <c r="P224" s="21">
        <v>1</v>
      </c>
      <c r="Q224" s="22"/>
      <c r="R224" s="3"/>
    </row>
    <row r="225" spans="1:18" ht="12.75" customHeight="1" x14ac:dyDescent="0.2">
      <c r="A225" s="28" t="s">
        <v>56</v>
      </c>
      <c r="K225" s="182"/>
      <c r="L225" s="3"/>
      <c r="M225" s="3"/>
      <c r="O225" s="3"/>
      <c r="P225" s="21"/>
      <c r="Q225" s="22"/>
      <c r="R225" s="3"/>
    </row>
    <row r="226" spans="1:18" ht="12.75" customHeight="1" x14ac:dyDescent="0.2">
      <c r="A226" s="28" t="s">
        <v>57</v>
      </c>
      <c r="K226" s="182"/>
      <c r="L226" s="3"/>
      <c r="M226" s="3"/>
      <c r="O226" s="3"/>
      <c r="P226" s="21"/>
      <c r="Q226" s="22"/>
      <c r="R226" s="3"/>
    </row>
    <row r="227" spans="1:18" ht="12.75" customHeight="1" x14ac:dyDescent="0.2">
      <c r="K227" s="186">
        <f>SUM(K220:K224)</f>
        <v>21</v>
      </c>
      <c r="L227" s="3">
        <f>K220/B212</f>
        <v>0.36363636363636365</v>
      </c>
      <c r="M227" s="3">
        <f>K227/B212</f>
        <v>0.47727272727272729</v>
      </c>
      <c r="N227" s="3">
        <f>M227-L227</f>
        <v>0.11363636363636365</v>
      </c>
      <c r="O227" s="3"/>
    </row>
    <row r="228" spans="1:18" ht="12.75" customHeight="1" x14ac:dyDescent="0.3">
      <c r="A228" s="38" t="s">
        <v>71</v>
      </c>
      <c r="L228" s="3"/>
      <c r="M228" s="3"/>
      <c r="O228" s="3"/>
    </row>
    <row r="229" spans="1:18" ht="25.5" customHeight="1" x14ac:dyDescent="0.2">
      <c r="B229" s="285" t="s">
        <v>2</v>
      </c>
      <c r="C229" s="286"/>
      <c r="D229" s="286"/>
      <c r="E229" s="286"/>
      <c r="F229" s="286"/>
      <c r="G229" s="286"/>
      <c r="H229" s="286"/>
      <c r="I229" s="286"/>
      <c r="J229" s="286"/>
      <c r="L229" s="7" t="s">
        <v>3</v>
      </c>
      <c r="M229" s="7" t="s">
        <v>4</v>
      </c>
      <c r="N229" s="49" t="s">
        <v>5</v>
      </c>
      <c r="O229" s="7" t="s">
        <v>6</v>
      </c>
      <c r="P229" s="6" t="s">
        <v>7</v>
      </c>
      <c r="Q229" s="6" t="s">
        <v>8</v>
      </c>
      <c r="R229" s="7" t="s">
        <v>9</v>
      </c>
    </row>
    <row r="230" spans="1:18" ht="12.75" customHeight="1" x14ac:dyDescent="0.2">
      <c r="A230" s="50" t="s">
        <v>10</v>
      </c>
      <c r="B230" s="51">
        <v>1</v>
      </c>
      <c r="C230" s="51">
        <v>2</v>
      </c>
      <c r="D230" s="51">
        <v>3</v>
      </c>
      <c r="E230" s="51">
        <v>4</v>
      </c>
      <c r="F230" s="51">
        <v>5</v>
      </c>
      <c r="G230" s="51">
        <v>6</v>
      </c>
      <c r="H230" s="51">
        <v>7</v>
      </c>
      <c r="I230" s="51">
        <v>8</v>
      </c>
      <c r="J230" s="51">
        <v>9</v>
      </c>
      <c r="K230" s="187" t="s">
        <v>11</v>
      </c>
      <c r="L230" s="3"/>
      <c r="M230" s="3"/>
      <c r="O230" s="3"/>
      <c r="P230" s="14"/>
      <c r="Q230" s="14"/>
      <c r="R230" s="3"/>
    </row>
    <row r="231" spans="1:18" ht="12.75" customHeight="1" x14ac:dyDescent="0.2">
      <c r="A231" s="28" t="s">
        <v>20</v>
      </c>
      <c r="B231" s="25">
        <v>40</v>
      </c>
      <c r="K231" s="182"/>
      <c r="L231" s="3"/>
      <c r="M231" s="3"/>
      <c r="O231" s="3"/>
      <c r="P231" s="17">
        <f>B231</f>
        <v>40</v>
      </c>
      <c r="Q231" s="14"/>
      <c r="R231" s="3"/>
    </row>
    <row r="232" spans="1:18" ht="12.75" customHeight="1" x14ac:dyDescent="0.2">
      <c r="A232" s="28" t="s">
        <v>21</v>
      </c>
      <c r="C232" s="25">
        <v>22</v>
      </c>
      <c r="K232" s="182"/>
      <c r="L232" s="3"/>
      <c r="M232" s="3"/>
      <c r="O232" s="3">
        <f>C232/B231</f>
        <v>0.55000000000000004</v>
      </c>
      <c r="P232" s="21">
        <v>23</v>
      </c>
      <c r="Q232" s="22">
        <f t="shared" ref="Q232:Q239" si="68">P232/P231</f>
        <v>0.57499999999999996</v>
      </c>
      <c r="R232" s="3">
        <f t="shared" ref="R232:R239" si="69">100%-Q232</f>
        <v>0.42500000000000004</v>
      </c>
    </row>
    <row r="233" spans="1:18" ht="12.75" customHeight="1" x14ac:dyDescent="0.2">
      <c r="A233" s="28" t="s">
        <v>22</v>
      </c>
      <c r="D233" s="25">
        <v>21</v>
      </c>
      <c r="K233" s="182"/>
      <c r="L233" s="3"/>
      <c r="M233" s="3"/>
      <c r="O233" s="3">
        <f>D233/C232</f>
        <v>0.95454545454545459</v>
      </c>
      <c r="P233" s="21">
        <v>23</v>
      </c>
      <c r="Q233" s="22">
        <f t="shared" si="68"/>
        <v>1</v>
      </c>
      <c r="R233" s="3">
        <f t="shared" si="69"/>
        <v>0</v>
      </c>
    </row>
    <row r="234" spans="1:18" ht="12.75" customHeight="1" x14ac:dyDescent="0.2">
      <c r="A234" s="28" t="s">
        <v>23</v>
      </c>
      <c r="E234" s="25">
        <v>20</v>
      </c>
      <c r="K234" s="182"/>
      <c r="L234" s="3"/>
      <c r="M234" s="3"/>
      <c r="O234" s="3">
        <f>E234/D233</f>
        <v>0.95238095238095233</v>
      </c>
      <c r="P234" s="21">
        <v>22</v>
      </c>
      <c r="Q234" s="22">
        <f t="shared" si="68"/>
        <v>0.95652173913043481</v>
      </c>
      <c r="R234" s="3">
        <f t="shared" si="69"/>
        <v>4.3478260869565188E-2</v>
      </c>
    </row>
    <row r="235" spans="1:18" ht="12.75" customHeight="1" x14ac:dyDescent="0.2">
      <c r="A235" s="28" t="s">
        <v>48</v>
      </c>
      <c r="F235" s="25">
        <v>13</v>
      </c>
      <c r="K235" s="182"/>
      <c r="L235" s="3"/>
      <c r="M235" s="3"/>
      <c r="O235" s="3">
        <f>F235/E234</f>
        <v>0.65</v>
      </c>
      <c r="P235" s="21">
        <v>22</v>
      </c>
      <c r="Q235" s="22">
        <f t="shared" si="68"/>
        <v>1</v>
      </c>
      <c r="R235" s="3">
        <f t="shared" si="69"/>
        <v>0</v>
      </c>
    </row>
    <row r="236" spans="1:18" ht="12.75" customHeight="1" x14ac:dyDescent="0.2">
      <c r="A236" s="28" t="s">
        <v>49</v>
      </c>
      <c r="G236" s="25">
        <v>11</v>
      </c>
      <c r="K236" s="182"/>
      <c r="L236" s="3"/>
      <c r="M236" s="3"/>
      <c r="O236" s="3">
        <f>G236/F235</f>
        <v>0.84615384615384615</v>
      </c>
      <c r="P236" s="21">
        <v>21</v>
      </c>
      <c r="Q236" s="22">
        <f t="shared" si="68"/>
        <v>0.95454545454545459</v>
      </c>
      <c r="R236" s="3">
        <f t="shared" si="69"/>
        <v>4.5454545454545414E-2</v>
      </c>
    </row>
    <row r="237" spans="1:18" ht="12.75" customHeight="1" x14ac:dyDescent="0.2">
      <c r="A237" s="28" t="s">
        <v>50</v>
      </c>
      <c r="H237" s="25">
        <v>11</v>
      </c>
      <c r="K237" s="182"/>
      <c r="L237" s="3"/>
      <c r="M237" s="3"/>
      <c r="O237" s="3">
        <f>H237/G236</f>
        <v>1</v>
      </c>
      <c r="P237" s="21">
        <v>21</v>
      </c>
      <c r="Q237" s="22">
        <f t="shared" si="68"/>
        <v>1</v>
      </c>
      <c r="R237" s="3">
        <f t="shared" si="69"/>
        <v>0</v>
      </c>
    </row>
    <row r="238" spans="1:18" ht="12.75" customHeight="1" x14ac:dyDescent="0.2">
      <c r="A238" s="28" t="s">
        <v>51</v>
      </c>
      <c r="I238" s="25">
        <v>9</v>
      </c>
      <c r="K238" s="182"/>
      <c r="L238" s="3"/>
      <c r="M238" s="3"/>
      <c r="O238" s="3">
        <f>I238/H237</f>
        <v>0.81818181818181823</v>
      </c>
      <c r="P238" s="21">
        <v>21</v>
      </c>
      <c r="Q238" s="22">
        <f t="shared" si="68"/>
        <v>1</v>
      </c>
      <c r="R238" s="3">
        <f t="shared" si="69"/>
        <v>0</v>
      </c>
    </row>
    <row r="239" spans="1:18" ht="12.75" customHeight="1" x14ac:dyDescent="0.2">
      <c r="A239" s="28" t="s">
        <v>52</v>
      </c>
      <c r="J239" s="25">
        <v>9</v>
      </c>
      <c r="K239" s="182">
        <v>7</v>
      </c>
      <c r="L239" s="3"/>
      <c r="M239" s="3"/>
      <c r="O239" s="3">
        <f>J239/I238</f>
        <v>1</v>
      </c>
      <c r="P239" s="21">
        <v>21</v>
      </c>
      <c r="Q239" s="22">
        <f t="shared" si="68"/>
        <v>1</v>
      </c>
      <c r="R239" s="3">
        <f t="shared" si="69"/>
        <v>0</v>
      </c>
    </row>
    <row r="240" spans="1:18" ht="12.75" customHeight="1" x14ac:dyDescent="0.2">
      <c r="A240" s="28" t="s">
        <v>53</v>
      </c>
      <c r="J240" s="25">
        <v>5</v>
      </c>
      <c r="K240" s="182">
        <v>3</v>
      </c>
      <c r="L240" s="3"/>
      <c r="M240" s="3"/>
      <c r="O240" s="3"/>
      <c r="P240" s="21">
        <v>14</v>
      </c>
      <c r="Q240" s="22"/>
      <c r="R240" s="3"/>
    </row>
    <row r="241" spans="1:18" ht="12.75" customHeight="1" x14ac:dyDescent="0.2">
      <c r="A241" s="28" t="s">
        <v>54</v>
      </c>
      <c r="J241" s="25">
        <v>8</v>
      </c>
      <c r="K241" s="182">
        <v>4</v>
      </c>
      <c r="L241" s="3"/>
      <c r="M241" s="3"/>
      <c r="O241" s="3"/>
      <c r="P241" s="21">
        <v>11</v>
      </c>
      <c r="Q241" s="22"/>
      <c r="R241" s="3"/>
    </row>
    <row r="242" spans="1:18" ht="12.75" customHeight="1" x14ac:dyDescent="0.2">
      <c r="A242" s="28" t="s">
        <v>55</v>
      </c>
      <c r="J242" s="25">
        <v>5</v>
      </c>
      <c r="K242" s="182">
        <v>4</v>
      </c>
      <c r="L242" s="3"/>
      <c r="M242" s="3"/>
      <c r="O242" s="3"/>
      <c r="P242" s="21">
        <v>5</v>
      </c>
      <c r="Q242" s="22"/>
      <c r="R242" s="3"/>
    </row>
    <row r="243" spans="1:18" ht="12.75" customHeight="1" x14ac:dyDescent="0.2">
      <c r="A243" s="28" t="s">
        <v>56</v>
      </c>
      <c r="J243" s="25">
        <v>1</v>
      </c>
      <c r="K243" s="182"/>
      <c r="L243" s="3"/>
      <c r="M243" s="3"/>
      <c r="O243" s="3"/>
      <c r="P243" s="21"/>
      <c r="Q243" s="22"/>
      <c r="R243" s="3"/>
    </row>
    <row r="244" spans="1:18" ht="12.75" customHeight="1" x14ac:dyDescent="0.2">
      <c r="A244" s="28" t="s">
        <v>57</v>
      </c>
      <c r="K244" s="182"/>
      <c r="L244" s="3"/>
      <c r="M244" s="3"/>
      <c r="O244" s="3"/>
      <c r="P244" s="21"/>
      <c r="Q244" s="22"/>
      <c r="R244" s="3"/>
    </row>
    <row r="245" spans="1:18" ht="12.75" customHeight="1" x14ac:dyDescent="0.2">
      <c r="A245" s="28" t="s">
        <v>69</v>
      </c>
      <c r="K245" s="182"/>
      <c r="L245" s="3"/>
      <c r="M245" s="3"/>
      <c r="O245" s="3"/>
      <c r="P245" s="21"/>
      <c r="Q245" s="22"/>
      <c r="R245" s="3"/>
    </row>
    <row r="246" spans="1:18" ht="12.75" customHeight="1" x14ac:dyDescent="0.2">
      <c r="A246" s="28" t="s">
        <v>70</v>
      </c>
      <c r="J246" s="25">
        <v>1</v>
      </c>
      <c r="K246" s="182">
        <v>1</v>
      </c>
      <c r="L246" s="3"/>
      <c r="M246" s="3"/>
      <c r="O246" s="3"/>
      <c r="P246" s="21">
        <v>1</v>
      </c>
      <c r="Q246" s="22"/>
      <c r="R246" s="3"/>
    </row>
    <row r="247" spans="1:18" ht="12.75" customHeight="1" x14ac:dyDescent="0.2">
      <c r="K247" s="186">
        <f>SUM(K239:K246)</f>
        <v>19</v>
      </c>
      <c r="L247" s="3">
        <f>K239/B231</f>
        <v>0.17499999999999999</v>
      </c>
      <c r="M247" s="3">
        <f>K247/B231</f>
        <v>0.47499999999999998</v>
      </c>
      <c r="N247" s="3">
        <f>M247-L247</f>
        <v>0.3</v>
      </c>
      <c r="O247" s="3"/>
    </row>
    <row r="248" spans="1:18" ht="12.75" customHeight="1" x14ac:dyDescent="0.3">
      <c r="A248" s="38" t="s">
        <v>72</v>
      </c>
      <c r="L248" s="3"/>
      <c r="M248" s="3"/>
      <c r="O248" s="3"/>
    </row>
    <row r="249" spans="1:18" ht="25.5" customHeight="1" x14ac:dyDescent="0.2">
      <c r="B249" s="285" t="s">
        <v>2</v>
      </c>
      <c r="C249" s="286"/>
      <c r="D249" s="286"/>
      <c r="E249" s="286"/>
      <c r="F249" s="286"/>
      <c r="G249" s="286"/>
      <c r="H249" s="286"/>
      <c r="I249" s="286"/>
      <c r="J249" s="286"/>
      <c r="L249" s="7" t="s">
        <v>3</v>
      </c>
      <c r="M249" s="7" t="s">
        <v>4</v>
      </c>
      <c r="N249" s="49" t="s">
        <v>5</v>
      </c>
      <c r="O249" s="7" t="s">
        <v>6</v>
      </c>
      <c r="P249" s="6" t="s">
        <v>7</v>
      </c>
      <c r="Q249" s="6" t="s">
        <v>8</v>
      </c>
      <c r="R249" s="7" t="s">
        <v>9</v>
      </c>
    </row>
    <row r="250" spans="1:18" ht="12.75" customHeight="1" x14ac:dyDescent="0.2">
      <c r="A250" s="50" t="s">
        <v>10</v>
      </c>
      <c r="B250" s="51">
        <v>1</v>
      </c>
      <c r="C250" s="51">
        <v>2</v>
      </c>
      <c r="D250" s="51">
        <v>3</v>
      </c>
      <c r="E250" s="51">
        <v>4</v>
      </c>
      <c r="F250" s="51">
        <v>5</v>
      </c>
      <c r="G250" s="51">
        <v>6</v>
      </c>
      <c r="H250" s="51">
        <v>7</v>
      </c>
      <c r="I250" s="51">
        <v>8</v>
      </c>
      <c r="J250" s="51">
        <v>9</v>
      </c>
      <c r="K250" s="187" t="s">
        <v>11</v>
      </c>
      <c r="L250" s="3"/>
      <c r="M250" s="3"/>
      <c r="O250" s="3"/>
      <c r="P250" s="14"/>
      <c r="Q250" s="14"/>
      <c r="R250" s="3"/>
    </row>
    <row r="251" spans="1:18" ht="12.75" customHeight="1" x14ac:dyDescent="0.2">
      <c r="A251" s="28" t="s">
        <v>21</v>
      </c>
      <c r="B251" s="25">
        <v>42</v>
      </c>
      <c r="K251" s="182"/>
      <c r="L251" s="3"/>
      <c r="M251" s="3"/>
      <c r="O251" s="3"/>
      <c r="P251" s="17">
        <f>B251</f>
        <v>42</v>
      </c>
      <c r="Q251" s="14"/>
      <c r="R251" s="3"/>
    </row>
    <row r="252" spans="1:18" ht="12.75" customHeight="1" x14ac:dyDescent="0.2">
      <c r="A252" s="53" t="s">
        <v>22</v>
      </c>
      <c r="C252" s="25">
        <v>22</v>
      </c>
      <c r="K252" s="182"/>
      <c r="L252" s="3"/>
      <c r="M252" s="3"/>
      <c r="N252" s="3"/>
      <c r="O252" s="3">
        <f>C252/B251</f>
        <v>0.52380952380952384</v>
      </c>
      <c r="P252" s="21">
        <v>22</v>
      </c>
      <c r="Q252" s="22">
        <f t="shared" ref="Q252:Q259" si="70">P252/P251</f>
        <v>0.52380952380952384</v>
      </c>
      <c r="R252" s="3">
        <f t="shared" ref="R252:R259" si="71">100%-Q252</f>
        <v>0.47619047619047616</v>
      </c>
    </row>
    <row r="253" spans="1:18" ht="12.75" customHeight="1" x14ac:dyDescent="0.2">
      <c r="A253" s="28" t="s">
        <v>23</v>
      </c>
      <c r="D253" s="25">
        <v>22</v>
      </c>
      <c r="K253" s="182"/>
      <c r="L253" s="3"/>
      <c r="M253" s="3"/>
      <c r="N253" s="3"/>
      <c r="O253" s="3">
        <f>D253/C252</f>
        <v>1</v>
      </c>
      <c r="P253" s="21">
        <v>22</v>
      </c>
      <c r="Q253" s="22">
        <f t="shared" si="70"/>
        <v>1</v>
      </c>
      <c r="R253" s="3">
        <f t="shared" si="71"/>
        <v>0</v>
      </c>
    </row>
    <row r="254" spans="1:18" ht="12.75" customHeight="1" x14ac:dyDescent="0.2">
      <c r="A254" s="28" t="s">
        <v>48</v>
      </c>
      <c r="E254" s="25">
        <v>20</v>
      </c>
      <c r="K254" s="182"/>
      <c r="L254" s="3"/>
      <c r="M254" s="3"/>
      <c r="N254" s="3"/>
      <c r="O254" s="3">
        <f>E254/D253</f>
        <v>0.90909090909090906</v>
      </c>
      <c r="P254" s="21">
        <v>22</v>
      </c>
      <c r="Q254" s="22">
        <f t="shared" si="70"/>
        <v>1</v>
      </c>
      <c r="R254" s="3">
        <f t="shared" si="71"/>
        <v>0</v>
      </c>
    </row>
    <row r="255" spans="1:18" ht="12.75" customHeight="1" x14ac:dyDescent="0.2">
      <c r="A255" s="28" t="s">
        <v>49</v>
      </c>
      <c r="F255" s="25">
        <v>14</v>
      </c>
      <c r="K255" s="182"/>
      <c r="L255" s="3"/>
      <c r="M255" s="3"/>
      <c r="O255" s="3">
        <f>F255/E254</f>
        <v>0.7</v>
      </c>
      <c r="P255" s="21">
        <v>22</v>
      </c>
      <c r="Q255" s="22">
        <f t="shared" si="70"/>
        <v>1</v>
      </c>
      <c r="R255" s="3">
        <f t="shared" si="71"/>
        <v>0</v>
      </c>
    </row>
    <row r="256" spans="1:18" ht="12.75" customHeight="1" x14ac:dyDescent="0.2">
      <c r="A256" s="28" t="s">
        <v>50</v>
      </c>
      <c r="G256" s="25">
        <v>14</v>
      </c>
      <c r="K256" s="182"/>
      <c r="L256" s="3"/>
      <c r="M256" s="3"/>
      <c r="O256" s="3">
        <f>G256/F255</f>
        <v>1</v>
      </c>
      <c r="P256" s="21">
        <v>22</v>
      </c>
      <c r="Q256" s="22">
        <f t="shared" si="70"/>
        <v>1</v>
      </c>
      <c r="R256" s="3">
        <f t="shared" si="71"/>
        <v>0</v>
      </c>
    </row>
    <row r="257" spans="1:18" ht="12.75" customHeight="1" x14ac:dyDescent="0.2">
      <c r="A257" s="28" t="s">
        <v>51</v>
      </c>
      <c r="H257" s="25">
        <v>14</v>
      </c>
      <c r="K257" s="182"/>
      <c r="L257" s="3"/>
      <c r="M257" s="3"/>
      <c r="O257" s="3">
        <f>H257/G256</f>
        <v>1</v>
      </c>
      <c r="P257" s="21">
        <v>20</v>
      </c>
      <c r="Q257" s="22">
        <f t="shared" si="70"/>
        <v>0.90909090909090906</v>
      </c>
      <c r="R257" s="3">
        <f t="shared" si="71"/>
        <v>9.0909090909090939E-2</v>
      </c>
    </row>
    <row r="258" spans="1:18" ht="12.75" customHeight="1" x14ac:dyDescent="0.2">
      <c r="A258" s="28" t="s">
        <v>52</v>
      </c>
      <c r="I258" s="25">
        <v>13</v>
      </c>
      <c r="K258" s="182"/>
      <c r="L258" s="3"/>
      <c r="M258" s="3"/>
      <c r="O258" s="3">
        <f>I258/H257</f>
        <v>0.9285714285714286</v>
      </c>
      <c r="P258" s="21">
        <v>22</v>
      </c>
      <c r="Q258" s="22">
        <f t="shared" si="70"/>
        <v>1.1000000000000001</v>
      </c>
      <c r="R258" s="3">
        <f t="shared" si="71"/>
        <v>-0.10000000000000009</v>
      </c>
    </row>
    <row r="259" spans="1:18" ht="12.75" customHeight="1" x14ac:dyDescent="0.2">
      <c r="A259" s="28" t="s">
        <v>53</v>
      </c>
      <c r="J259" s="25">
        <v>13</v>
      </c>
      <c r="K259" s="182">
        <v>12</v>
      </c>
      <c r="L259" s="3"/>
      <c r="M259" s="3"/>
      <c r="O259" s="3">
        <f>J259/I258</f>
        <v>1</v>
      </c>
      <c r="P259" s="21">
        <v>22</v>
      </c>
      <c r="Q259" s="22">
        <f t="shared" si="70"/>
        <v>1</v>
      </c>
      <c r="R259" s="3">
        <f t="shared" si="71"/>
        <v>0</v>
      </c>
    </row>
    <row r="260" spans="1:18" ht="12.75" customHeight="1" x14ac:dyDescent="0.2">
      <c r="A260" s="28" t="s">
        <v>54</v>
      </c>
      <c r="J260" s="25">
        <v>4</v>
      </c>
      <c r="K260" s="182">
        <v>1</v>
      </c>
      <c r="L260" s="3"/>
      <c r="M260" s="3"/>
      <c r="O260" s="3"/>
      <c r="P260" s="21">
        <v>9</v>
      </c>
      <c r="Q260" s="22"/>
      <c r="R260" s="3"/>
    </row>
    <row r="261" spans="1:18" ht="12.75" customHeight="1" x14ac:dyDescent="0.2">
      <c r="A261" s="28" t="s">
        <v>55</v>
      </c>
      <c r="J261" s="25">
        <v>7</v>
      </c>
      <c r="K261" s="182">
        <v>3</v>
      </c>
      <c r="L261" s="3"/>
      <c r="M261" s="3"/>
      <c r="O261" s="3"/>
      <c r="P261" s="21">
        <v>8</v>
      </c>
      <c r="Q261" s="22"/>
      <c r="R261" s="3"/>
    </row>
    <row r="262" spans="1:18" ht="12.75" customHeight="1" x14ac:dyDescent="0.2">
      <c r="A262" s="28" t="s">
        <v>56</v>
      </c>
      <c r="J262" s="25">
        <v>3</v>
      </c>
      <c r="K262" s="182">
        <v>4</v>
      </c>
      <c r="L262" s="3"/>
      <c r="M262" s="3"/>
      <c r="O262" s="3"/>
      <c r="P262" s="21">
        <v>5</v>
      </c>
      <c r="Q262" s="22"/>
      <c r="R262" s="3"/>
    </row>
    <row r="263" spans="1:18" ht="12.75" customHeight="1" x14ac:dyDescent="0.2">
      <c r="A263" s="28" t="s">
        <v>57</v>
      </c>
      <c r="K263" s="182"/>
      <c r="L263" s="3"/>
      <c r="M263" s="3"/>
      <c r="O263" s="3"/>
      <c r="P263" s="21"/>
      <c r="Q263" s="22"/>
      <c r="R263" s="3"/>
    </row>
    <row r="264" spans="1:18" ht="12.75" customHeight="1" x14ac:dyDescent="0.2">
      <c r="K264" s="186">
        <f>SUM(K259:K262)</f>
        <v>20</v>
      </c>
      <c r="L264" s="3">
        <f>K259/B251</f>
        <v>0.2857142857142857</v>
      </c>
      <c r="M264" s="3">
        <f>K264/B251</f>
        <v>0.47619047619047616</v>
      </c>
      <c r="N264" s="3">
        <f>M264-L264</f>
        <v>0.19047619047619047</v>
      </c>
      <c r="O264" s="3"/>
    </row>
    <row r="265" spans="1:18" ht="12.75" customHeight="1" x14ac:dyDescent="0.3">
      <c r="A265" s="38" t="s">
        <v>74</v>
      </c>
      <c r="L265" s="3"/>
      <c r="M265" s="3"/>
      <c r="O265" s="3"/>
    </row>
    <row r="266" spans="1:18" ht="25.5" customHeight="1" x14ac:dyDescent="0.2">
      <c r="B266" s="285" t="s">
        <v>2</v>
      </c>
      <c r="C266" s="286"/>
      <c r="D266" s="286"/>
      <c r="E266" s="286"/>
      <c r="F266" s="286"/>
      <c r="G266" s="286"/>
      <c r="H266" s="286"/>
      <c r="I266" s="286"/>
      <c r="J266" s="286"/>
      <c r="L266" s="7" t="s">
        <v>3</v>
      </c>
      <c r="M266" s="7" t="s">
        <v>4</v>
      </c>
      <c r="N266" s="49" t="s">
        <v>5</v>
      </c>
      <c r="O266" s="7" t="s">
        <v>6</v>
      </c>
      <c r="P266" s="6" t="s">
        <v>7</v>
      </c>
      <c r="Q266" s="6" t="s">
        <v>8</v>
      </c>
      <c r="R266" s="7" t="s">
        <v>9</v>
      </c>
    </row>
    <row r="267" spans="1:18" ht="12.75" customHeight="1" x14ac:dyDescent="0.2">
      <c r="A267" s="50" t="s">
        <v>10</v>
      </c>
      <c r="B267" s="51">
        <v>1</v>
      </c>
      <c r="C267" s="51">
        <v>2</v>
      </c>
      <c r="D267" s="51">
        <v>3</v>
      </c>
      <c r="E267" s="51">
        <v>4</v>
      </c>
      <c r="F267" s="51">
        <v>5</v>
      </c>
      <c r="G267" s="51">
        <v>6</v>
      </c>
      <c r="H267" s="51">
        <v>7</v>
      </c>
      <c r="I267" s="51">
        <v>8</v>
      </c>
      <c r="J267" s="51">
        <v>9</v>
      </c>
      <c r="K267" s="187" t="s">
        <v>11</v>
      </c>
      <c r="L267" s="3"/>
      <c r="M267" s="3"/>
      <c r="O267" s="3"/>
      <c r="P267" s="14"/>
      <c r="Q267" s="14"/>
      <c r="R267" s="3"/>
    </row>
    <row r="268" spans="1:18" ht="12.75" customHeight="1" x14ac:dyDescent="0.2">
      <c r="A268" s="28" t="s">
        <v>22</v>
      </c>
      <c r="B268" s="25">
        <v>33</v>
      </c>
      <c r="K268" s="182"/>
      <c r="L268" s="3"/>
      <c r="M268" s="3"/>
      <c r="O268" s="3"/>
      <c r="P268" s="17">
        <f>B268</f>
        <v>33</v>
      </c>
      <c r="Q268" s="14"/>
      <c r="R268" s="3"/>
    </row>
    <row r="269" spans="1:18" ht="12.75" customHeight="1" x14ac:dyDescent="0.2">
      <c r="A269" s="28" t="s">
        <v>23</v>
      </c>
      <c r="C269" s="25">
        <v>23</v>
      </c>
      <c r="K269" s="182"/>
      <c r="L269" s="3"/>
      <c r="M269" s="3"/>
      <c r="N269" s="3"/>
      <c r="O269" s="3">
        <f>C269/B268</f>
        <v>0.69696969696969702</v>
      </c>
      <c r="P269" s="21">
        <v>23</v>
      </c>
      <c r="Q269" s="22">
        <f t="shared" ref="Q269:Q276" si="72">P269/P268</f>
        <v>0.69696969696969702</v>
      </c>
      <c r="R269" s="3">
        <f t="shared" ref="R269:R276" si="73">100%-Q269</f>
        <v>0.30303030303030298</v>
      </c>
    </row>
    <row r="270" spans="1:18" ht="12.75" customHeight="1" x14ac:dyDescent="0.2">
      <c r="A270" s="28" t="s">
        <v>48</v>
      </c>
      <c r="D270" s="25">
        <v>19</v>
      </c>
      <c r="K270" s="182"/>
      <c r="L270" s="3"/>
      <c r="M270" s="3"/>
      <c r="N270" s="3"/>
      <c r="O270" s="3">
        <f>D270/C269</f>
        <v>0.82608695652173914</v>
      </c>
      <c r="P270" s="21">
        <v>21</v>
      </c>
      <c r="Q270" s="22">
        <f t="shared" si="72"/>
        <v>0.91304347826086951</v>
      </c>
      <c r="R270" s="3">
        <f t="shared" si="73"/>
        <v>8.6956521739130488E-2</v>
      </c>
    </row>
    <row r="271" spans="1:18" ht="12.75" customHeight="1" x14ac:dyDescent="0.2">
      <c r="A271" s="28" t="s">
        <v>49</v>
      </c>
      <c r="E271" s="25">
        <v>16</v>
      </c>
      <c r="K271" s="182"/>
      <c r="L271" s="3"/>
      <c r="M271" s="3"/>
      <c r="O271" s="3">
        <f>E271/D270</f>
        <v>0.84210526315789469</v>
      </c>
      <c r="P271" s="21">
        <v>19</v>
      </c>
      <c r="Q271" s="22">
        <f t="shared" si="72"/>
        <v>0.90476190476190477</v>
      </c>
      <c r="R271" s="3">
        <f t="shared" si="73"/>
        <v>9.5238095238095233E-2</v>
      </c>
    </row>
    <row r="272" spans="1:18" ht="12.75" customHeight="1" x14ac:dyDescent="0.2">
      <c r="A272" s="28" t="s">
        <v>50</v>
      </c>
      <c r="F272" s="25">
        <v>9</v>
      </c>
      <c r="K272" s="182"/>
      <c r="L272" s="3"/>
      <c r="M272" s="3"/>
      <c r="O272" s="3">
        <f>F272/E271</f>
        <v>0.5625</v>
      </c>
      <c r="P272" s="21">
        <v>18</v>
      </c>
      <c r="Q272" s="22">
        <f t="shared" si="72"/>
        <v>0.94736842105263153</v>
      </c>
      <c r="R272" s="3">
        <f t="shared" si="73"/>
        <v>5.2631578947368474E-2</v>
      </c>
    </row>
    <row r="273" spans="1:18" ht="12.75" customHeight="1" x14ac:dyDescent="0.2">
      <c r="A273" s="28" t="s">
        <v>51</v>
      </c>
      <c r="G273" s="25">
        <v>9</v>
      </c>
      <c r="K273" s="182"/>
      <c r="L273" s="3"/>
      <c r="M273" s="3"/>
      <c r="O273" s="3">
        <f>G273/F272</f>
        <v>1</v>
      </c>
      <c r="P273" s="21">
        <v>17</v>
      </c>
      <c r="Q273" s="22">
        <f t="shared" si="72"/>
        <v>0.94444444444444442</v>
      </c>
      <c r="R273" s="3">
        <f t="shared" si="73"/>
        <v>5.555555555555558E-2</v>
      </c>
    </row>
    <row r="274" spans="1:18" ht="12.75" customHeight="1" x14ac:dyDescent="0.2">
      <c r="A274" s="28" t="s">
        <v>52</v>
      </c>
      <c r="H274" s="25">
        <v>8</v>
      </c>
      <c r="K274" s="182"/>
      <c r="L274" s="3"/>
      <c r="M274" s="3"/>
      <c r="O274" s="3">
        <f>H274/G273</f>
        <v>0.88888888888888884</v>
      </c>
      <c r="P274" s="21">
        <v>17</v>
      </c>
      <c r="Q274" s="22">
        <f t="shared" si="72"/>
        <v>1</v>
      </c>
      <c r="R274" s="3">
        <f t="shared" si="73"/>
        <v>0</v>
      </c>
    </row>
    <row r="275" spans="1:18" ht="12.75" customHeight="1" x14ac:dyDescent="0.2">
      <c r="A275" s="28" t="s">
        <v>53</v>
      </c>
      <c r="I275" s="25">
        <v>8</v>
      </c>
      <c r="K275" s="182"/>
      <c r="L275" s="3"/>
      <c r="M275" s="3"/>
      <c r="O275" s="3">
        <f>I275/H274</f>
        <v>1</v>
      </c>
      <c r="P275" s="21">
        <v>17</v>
      </c>
      <c r="Q275" s="22">
        <f t="shared" si="72"/>
        <v>1</v>
      </c>
      <c r="R275" s="3">
        <f t="shared" si="73"/>
        <v>0</v>
      </c>
    </row>
    <row r="276" spans="1:18" ht="12.75" customHeight="1" x14ac:dyDescent="0.2">
      <c r="A276" s="28" t="s">
        <v>54</v>
      </c>
      <c r="J276" s="25">
        <v>8</v>
      </c>
      <c r="K276" s="182">
        <v>5</v>
      </c>
      <c r="L276" s="3"/>
      <c r="M276" s="3"/>
      <c r="O276" s="3">
        <f>J276/I275</f>
        <v>1</v>
      </c>
      <c r="P276" s="21">
        <v>17</v>
      </c>
      <c r="Q276" s="22">
        <f t="shared" si="72"/>
        <v>1</v>
      </c>
      <c r="R276" s="3">
        <f t="shared" si="73"/>
        <v>0</v>
      </c>
    </row>
    <row r="277" spans="1:18" ht="12.75" customHeight="1" x14ac:dyDescent="0.2">
      <c r="A277" s="28" t="s">
        <v>55</v>
      </c>
      <c r="J277" s="25">
        <v>7</v>
      </c>
      <c r="K277" s="182">
        <v>5</v>
      </c>
      <c r="L277" s="3"/>
      <c r="M277" s="3"/>
      <c r="O277" s="3"/>
      <c r="P277" s="21">
        <v>11</v>
      </c>
      <c r="Q277" s="22"/>
      <c r="R277" s="3"/>
    </row>
    <row r="278" spans="1:18" ht="12.75" customHeight="1" x14ac:dyDescent="0.2">
      <c r="A278" s="28" t="s">
        <v>56</v>
      </c>
      <c r="J278" s="25">
        <v>4</v>
      </c>
      <c r="K278" s="182">
        <v>3</v>
      </c>
      <c r="L278" s="3"/>
      <c r="M278" s="3"/>
      <c r="O278" s="3"/>
      <c r="P278" s="21">
        <v>5</v>
      </c>
      <c r="Q278" s="22"/>
      <c r="R278" s="3"/>
    </row>
    <row r="279" spans="1:18" ht="12.75" customHeight="1" x14ac:dyDescent="0.2">
      <c r="A279" s="28" t="s">
        <v>57</v>
      </c>
      <c r="J279" s="25">
        <v>1</v>
      </c>
      <c r="K279" s="182"/>
      <c r="L279" s="3"/>
      <c r="M279" s="3"/>
      <c r="O279" s="3"/>
      <c r="P279" s="21">
        <v>1</v>
      </c>
      <c r="Q279" s="22"/>
      <c r="R279" s="3"/>
    </row>
    <row r="280" spans="1:18" ht="12.75" customHeight="1" x14ac:dyDescent="0.2">
      <c r="A280" s="28" t="s">
        <v>69</v>
      </c>
      <c r="K280" s="182"/>
      <c r="L280" s="3"/>
      <c r="M280" s="3"/>
      <c r="O280" s="3"/>
      <c r="P280" s="21"/>
      <c r="Q280" s="22"/>
      <c r="R280" s="3"/>
    </row>
    <row r="281" spans="1:18" ht="12.75" customHeight="1" x14ac:dyDescent="0.2">
      <c r="K281" s="186">
        <f>SUM(K276:K278)</f>
        <v>13</v>
      </c>
      <c r="L281" s="3">
        <f>K276/B268</f>
        <v>0.15151515151515152</v>
      </c>
      <c r="M281" s="3">
        <f>K281/B268</f>
        <v>0.39393939393939392</v>
      </c>
      <c r="N281" s="3">
        <f>M281-L281</f>
        <v>0.2424242424242424</v>
      </c>
      <c r="O281" s="3"/>
    </row>
    <row r="282" spans="1:18" ht="12.75" customHeight="1" x14ac:dyDescent="0.3">
      <c r="A282" s="38" t="s">
        <v>75</v>
      </c>
      <c r="L282" s="3"/>
      <c r="M282" s="3"/>
      <c r="O282" s="3"/>
    </row>
    <row r="283" spans="1:18" ht="25.5" customHeight="1" x14ac:dyDescent="0.2">
      <c r="B283" s="285" t="s">
        <v>2</v>
      </c>
      <c r="C283" s="286"/>
      <c r="D283" s="286"/>
      <c r="E283" s="286"/>
      <c r="F283" s="286"/>
      <c r="G283" s="286"/>
      <c r="H283" s="286"/>
      <c r="I283" s="286"/>
      <c r="J283" s="286"/>
      <c r="L283" s="7" t="s">
        <v>3</v>
      </c>
      <c r="M283" s="7" t="s">
        <v>4</v>
      </c>
      <c r="N283" s="49" t="s">
        <v>5</v>
      </c>
      <c r="O283" s="7" t="s">
        <v>6</v>
      </c>
      <c r="P283" s="6" t="s">
        <v>7</v>
      </c>
      <c r="Q283" s="6" t="s">
        <v>8</v>
      </c>
      <c r="R283" s="7" t="s">
        <v>9</v>
      </c>
    </row>
    <row r="284" spans="1:18" ht="12.75" customHeight="1" x14ac:dyDescent="0.2">
      <c r="A284" s="50" t="s">
        <v>10</v>
      </c>
      <c r="B284" s="51">
        <v>1</v>
      </c>
      <c r="C284" s="51">
        <v>2</v>
      </c>
      <c r="D284" s="51">
        <v>3</v>
      </c>
      <c r="E284" s="51">
        <v>4</v>
      </c>
      <c r="F284" s="51">
        <v>5</v>
      </c>
      <c r="G284" s="51">
        <v>6</v>
      </c>
      <c r="H284" s="51">
        <v>7</v>
      </c>
      <c r="I284" s="51">
        <v>8</v>
      </c>
      <c r="J284" s="51">
        <v>9</v>
      </c>
      <c r="K284" s="187" t="s">
        <v>11</v>
      </c>
      <c r="L284" s="3"/>
      <c r="M284" s="3"/>
      <c r="O284" s="3"/>
      <c r="P284" s="14"/>
      <c r="Q284" s="14"/>
      <c r="R284" s="3"/>
    </row>
    <row r="285" spans="1:18" ht="12.75" customHeight="1" x14ac:dyDescent="0.2">
      <c r="A285" s="28" t="s">
        <v>23</v>
      </c>
      <c r="B285" s="25">
        <v>30</v>
      </c>
      <c r="K285" s="182"/>
      <c r="L285" s="3"/>
      <c r="M285" s="3"/>
      <c r="O285" s="3"/>
      <c r="P285" s="17">
        <f>B285</f>
        <v>30</v>
      </c>
      <c r="Q285" s="14"/>
      <c r="R285" s="3"/>
    </row>
    <row r="286" spans="1:18" ht="12.75" customHeight="1" x14ac:dyDescent="0.2">
      <c r="A286" s="28" t="s">
        <v>48</v>
      </c>
      <c r="C286" s="25">
        <v>21</v>
      </c>
      <c r="K286" s="182"/>
      <c r="L286" s="3"/>
      <c r="M286" s="3"/>
      <c r="N286" s="3"/>
      <c r="O286" s="3">
        <f>C286/B285</f>
        <v>0.7</v>
      </c>
      <c r="P286" s="21">
        <v>21</v>
      </c>
      <c r="Q286" s="22">
        <f t="shared" ref="Q286:Q293" si="74">P286/P285</f>
        <v>0.7</v>
      </c>
      <c r="R286" s="3">
        <f t="shared" ref="R286:R293" si="75">100%-Q286</f>
        <v>0.30000000000000004</v>
      </c>
    </row>
    <row r="287" spans="1:18" ht="12.75" customHeight="1" x14ac:dyDescent="0.2">
      <c r="A287" s="28" t="s">
        <v>49</v>
      </c>
      <c r="D287" s="25">
        <v>16</v>
      </c>
      <c r="K287" s="182"/>
      <c r="L287" s="3"/>
      <c r="M287" s="3"/>
      <c r="O287" s="3">
        <f>D287/C286</f>
        <v>0.76190476190476186</v>
      </c>
      <c r="P287" s="21">
        <v>22</v>
      </c>
      <c r="Q287" s="22">
        <f t="shared" si="74"/>
        <v>1.0476190476190477</v>
      </c>
      <c r="R287" s="3">
        <f t="shared" si="75"/>
        <v>-4.7619047619047672E-2</v>
      </c>
    </row>
    <row r="288" spans="1:18" ht="12.75" customHeight="1" x14ac:dyDescent="0.2">
      <c r="A288" s="28" t="s">
        <v>50</v>
      </c>
      <c r="F288" s="25">
        <v>16</v>
      </c>
      <c r="K288" s="182"/>
      <c r="L288" s="3"/>
      <c r="M288" s="3"/>
      <c r="O288" s="3">
        <f>F288/D287</f>
        <v>1</v>
      </c>
      <c r="P288" s="21">
        <v>21</v>
      </c>
      <c r="Q288" s="22">
        <f t="shared" si="74"/>
        <v>0.95454545454545459</v>
      </c>
      <c r="R288" s="3">
        <f t="shared" si="75"/>
        <v>4.5454545454545414E-2</v>
      </c>
    </row>
    <row r="289" spans="1:18" ht="12.75" customHeight="1" x14ac:dyDescent="0.2">
      <c r="A289" s="28" t="s">
        <v>51</v>
      </c>
      <c r="G289" s="25">
        <v>12</v>
      </c>
      <c r="K289" s="182"/>
      <c r="L289" s="3"/>
      <c r="M289" s="3"/>
      <c r="O289" s="3">
        <f>G289/F288</f>
        <v>0.75</v>
      </c>
      <c r="P289" s="21">
        <v>18</v>
      </c>
      <c r="Q289" s="22">
        <f t="shared" si="74"/>
        <v>0.8571428571428571</v>
      </c>
      <c r="R289" s="3">
        <f t="shared" si="75"/>
        <v>0.1428571428571429</v>
      </c>
    </row>
    <row r="290" spans="1:18" ht="12.75" customHeight="1" x14ac:dyDescent="0.2">
      <c r="A290" s="28" t="s">
        <v>52</v>
      </c>
      <c r="G290" s="25">
        <v>10</v>
      </c>
      <c r="K290" s="182"/>
      <c r="L290" s="3"/>
      <c r="M290" s="3"/>
      <c r="O290" s="3">
        <f>H290/G289</f>
        <v>0</v>
      </c>
      <c r="P290" s="21">
        <v>17</v>
      </c>
      <c r="Q290" s="22">
        <f t="shared" si="74"/>
        <v>0.94444444444444442</v>
      </c>
      <c r="R290" s="3">
        <f t="shared" si="75"/>
        <v>5.555555555555558E-2</v>
      </c>
    </row>
    <row r="291" spans="1:18" ht="12.75" customHeight="1" x14ac:dyDescent="0.2">
      <c r="A291" s="28" t="s">
        <v>53</v>
      </c>
      <c r="H291" s="25">
        <v>8</v>
      </c>
      <c r="K291" s="182"/>
      <c r="L291" s="3"/>
      <c r="M291" s="3"/>
      <c r="O291" s="3">
        <v>0</v>
      </c>
      <c r="P291" s="21">
        <v>15</v>
      </c>
      <c r="Q291" s="22">
        <f t="shared" si="74"/>
        <v>0.88235294117647056</v>
      </c>
      <c r="R291" s="3">
        <f t="shared" si="75"/>
        <v>0.11764705882352944</v>
      </c>
    </row>
    <row r="292" spans="1:18" ht="12.75" customHeight="1" x14ac:dyDescent="0.2">
      <c r="A292" s="28" t="s">
        <v>54</v>
      </c>
      <c r="I292" s="25">
        <v>7</v>
      </c>
      <c r="K292" s="182"/>
      <c r="L292" s="3"/>
      <c r="M292" s="3"/>
      <c r="O292" s="3">
        <f>I292/H291</f>
        <v>0.875</v>
      </c>
      <c r="P292" s="21">
        <v>16</v>
      </c>
      <c r="Q292" s="22">
        <f t="shared" si="74"/>
        <v>1.0666666666666667</v>
      </c>
      <c r="R292" s="3">
        <f t="shared" si="75"/>
        <v>-6.6666666666666652E-2</v>
      </c>
    </row>
    <row r="293" spans="1:18" ht="12.75" customHeight="1" x14ac:dyDescent="0.2">
      <c r="A293" s="28" t="s">
        <v>55</v>
      </c>
      <c r="J293" s="25">
        <v>7</v>
      </c>
      <c r="K293" s="182">
        <v>8</v>
      </c>
      <c r="L293" s="3"/>
      <c r="M293" s="3"/>
      <c r="O293" s="3">
        <f>J293/I292</f>
        <v>1</v>
      </c>
      <c r="P293" s="21">
        <v>16</v>
      </c>
      <c r="Q293" s="22">
        <f t="shared" si="74"/>
        <v>1</v>
      </c>
      <c r="R293" s="3">
        <f t="shared" si="75"/>
        <v>0</v>
      </c>
    </row>
    <row r="294" spans="1:18" ht="12.75" customHeight="1" x14ac:dyDescent="0.2">
      <c r="A294" s="28" t="s">
        <v>56</v>
      </c>
      <c r="J294" s="25">
        <v>5</v>
      </c>
      <c r="K294" s="182">
        <v>5</v>
      </c>
      <c r="L294" s="3"/>
      <c r="M294" s="3"/>
      <c r="O294" s="3"/>
      <c r="P294" s="21">
        <v>8</v>
      </c>
      <c r="Q294" s="22"/>
      <c r="R294" s="3"/>
    </row>
    <row r="295" spans="1:18" ht="12.75" customHeight="1" x14ac:dyDescent="0.2">
      <c r="A295" s="28" t="s">
        <v>57</v>
      </c>
      <c r="J295" s="25">
        <v>2</v>
      </c>
      <c r="K295" s="182"/>
      <c r="L295" s="3"/>
      <c r="M295" s="3"/>
      <c r="O295" s="3"/>
      <c r="P295" s="21">
        <v>3</v>
      </c>
      <c r="Q295" s="22"/>
      <c r="R295" s="3"/>
    </row>
    <row r="296" spans="1:18" ht="12.75" customHeight="1" x14ac:dyDescent="0.2">
      <c r="A296" s="28" t="s">
        <v>69</v>
      </c>
      <c r="J296" s="25">
        <v>1</v>
      </c>
      <c r="K296" s="182"/>
      <c r="L296" s="3"/>
      <c r="M296" s="3"/>
      <c r="O296" s="3"/>
      <c r="P296" s="21">
        <v>1</v>
      </c>
      <c r="Q296" s="22"/>
      <c r="R296" s="3"/>
    </row>
    <row r="297" spans="1:18" ht="12.75" customHeight="1" x14ac:dyDescent="0.2">
      <c r="A297" s="28" t="s">
        <v>70</v>
      </c>
      <c r="K297" s="182"/>
      <c r="L297" s="3"/>
      <c r="M297" s="3"/>
      <c r="O297" s="3"/>
      <c r="P297" s="21"/>
      <c r="Q297" s="22"/>
      <c r="R297" s="3"/>
    </row>
    <row r="298" spans="1:18" ht="12.75" customHeight="1" x14ac:dyDescent="0.2">
      <c r="A298" s="28" t="s">
        <v>73</v>
      </c>
      <c r="K298" s="182"/>
      <c r="L298" s="3"/>
      <c r="M298" s="3"/>
      <c r="O298" s="3"/>
      <c r="P298" s="21"/>
      <c r="Q298" s="22"/>
      <c r="R298" s="3"/>
    </row>
    <row r="299" spans="1:18" ht="12.75" customHeight="1" x14ac:dyDescent="0.2">
      <c r="A299" s="28" t="s">
        <v>76</v>
      </c>
      <c r="K299" s="182"/>
      <c r="L299" s="3"/>
      <c r="M299" s="3"/>
      <c r="O299" s="3"/>
      <c r="P299" s="21"/>
      <c r="Q299" s="22"/>
      <c r="R299" s="3"/>
    </row>
    <row r="300" spans="1:18" ht="12.75" customHeight="1" x14ac:dyDescent="0.2">
      <c r="A300" s="28" t="s">
        <v>80</v>
      </c>
      <c r="J300" s="25">
        <v>1</v>
      </c>
      <c r="K300" s="182">
        <v>1</v>
      </c>
      <c r="L300" s="3"/>
      <c r="M300" s="3"/>
      <c r="O300" s="3"/>
      <c r="P300" s="21">
        <v>1</v>
      </c>
      <c r="Q300" s="22"/>
      <c r="R300" s="3"/>
    </row>
    <row r="301" spans="1:18" ht="12.75" customHeight="1" x14ac:dyDescent="0.2">
      <c r="K301" s="186">
        <f>SUM(K293:K300)</f>
        <v>14</v>
      </c>
      <c r="L301" s="3">
        <f>K293/B285</f>
        <v>0.26666666666666666</v>
      </c>
      <c r="M301" s="3">
        <f>K301/B285</f>
        <v>0.46666666666666667</v>
      </c>
      <c r="N301" s="3">
        <f>M301-L301</f>
        <v>0.2</v>
      </c>
      <c r="O301" s="3"/>
    </row>
    <row r="302" spans="1:18" ht="12.75" customHeight="1" x14ac:dyDescent="0.3">
      <c r="A302" s="38" t="s">
        <v>77</v>
      </c>
      <c r="L302" s="3"/>
      <c r="M302" s="3"/>
      <c r="O302" s="3"/>
    </row>
    <row r="303" spans="1:18" ht="25.5" customHeight="1" x14ac:dyDescent="0.2">
      <c r="B303" s="285" t="s">
        <v>2</v>
      </c>
      <c r="C303" s="286"/>
      <c r="D303" s="286"/>
      <c r="E303" s="286"/>
      <c r="F303" s="286"/>
      <c r="G303" s="286"/>
      <c r="H303" s="286"/>
      <c r="I303" s="286"/>
      <c r="J303" s="286"/>
      <c r="L303" s="7" t="s">
        <v>3</v>
      </c>
      <c r="M303" s="7" t="s">
        <v>4</v>
      </c>
      <c r="N303" s="49" t="s">
        <v>5</v>
      </c>
      <c r="O303" s="7" t="s">
        <v>6</v>
      </c>
      <c r="P303" s="6" t="s">
        <v>7</v>
      </c>
      <c r="Q303" s="6" t="s">
        <v>8</v>
      </c>
      <c r="R303" s="7" t="s">
        <v>9</v>
      </c>
    </row>
    <row r="304" spans="1:18" ht="12.75" customHeight="1" x14ac:dyDescent="0.2">
      <c r="A304" s="50" t="s">
        <v>10</v>
      </c>
      <c r="B304" s="51">
        <v>1</v>
      </c>
      <c r="C304" s="51">
        <v>2</v>
      </c>
      <c r="D304" s="51">
        <v>3</v>
      </c>
      <c r="E304" s="51">
        <v>4</v>
      </c>
      <c r="F304" s="51">
        <v>5</v>
      </c>
      <c r="G304" s="51">
        <v>6</v>
      </c>
      <c r="H304" s="51">
        <v>7</v>
      </c>
      <c r="I304" s="51">
        <v>8</v>
      </c>
      <c r="J304" s="51">
        <v>9</v>
      </c>
      <c r="K304" s="187" t="s">
        <v>11</v>
      </c>
      <c r="L304" s="3"/>
      <c r="M304" s="3"/>
      <c r="O304" s="3"/>
      <c r="P304" s="14"/>
      <c r="Q304" s="14"/>
      <c r="R304" s="3"/>
    </row>
    <row r="305" spans="1:18" ht="12.75" customHeight="1" x14ac:dyDescent="0.2">
      <c r="A305" s="28" t="s">
        <v>48</v>
      </c>
      <c r="B305" s="25">
        <v>37</v>
      </c>
      <c r="K305" s="182"/>
      <c r="L305" s="3"/>
      <c r="M305" s="3"/>
      <c r="O305" s="3"/>
      <c r="P305" s="17">
        <f>B305</f>
        <v>37</v>
      </c>
      <c r="Q305" s="14"/>
      <c r="R305" s="3"/>
    </row>
    <row r="306" spans="1:18" ht="12.75" customHeight="1" x14ac:dyDescent="0.2">
      <c r="A306" s="28" t="s">
        <v>49</v>
      </c>
      <c r="C306" s="25">
        <v>22</v>
      </c>
      <c r="K306" s="182"/>
      <c r="L306" s="3"/>
      <c r="M306" s="3"/>
      <c r="N306" s="3"/>
      <c r="O306" s="3">
        <f>C306/B305</f>
        <v>0.59459459459459463</v>
      </c>
      <c r="P306" s="21">
        <v>23</v>
      </c>
      <c r="Q306" s="22">
        <f t="shared" ref="Q306:Q313" si="76">P306/P305</f>
        <v>0.6216216216216216</v>
      </c>
      <c r="R306" s="3">
        <f t="shared" ref="R306:R313" si="77">100%-Q306</f>
        <v>0.3783783783783784</v>
      </c>
    </row>
    <row r="307" spans="1:18" ht="12.75" customHeight="1" x14ac:dyDescent="0.2">
      <c r="A307" s="28" t="s">
        <v>50</v>
      </c>
      <c r="D307" s="25">
        <v>17</v>
      </c>
      <c r="K307" s="182"/>
      <c r="L307" s="3"/>
      <c r="M307" s="3"/>
      <c r="O307" s="3">
        <f>D307/C306</f>
        <v>0.77272727272727271</v>
      </c>
      <c r="P307" s="21">
        <v>23</v>
      </c>
      <c r="Q307" s="22">
        <f t="shared" si="76"/>
        <v>1</v>
      </c>
      <c r="R307" s="3">
        <f t="shared" si="77"/>
        <v>0</v>
      </c>
    </row>
    <row r="308" spans="1:18" ht="12.75" customHeight="1" x14ac:dyDescent="0.2">
      <c r="A308" s="28" t="s">
        <v>51</v>
      </c>
      <c r="E308" s="25">
        <v>11</v>
      </c>
      <c r="K308" s="182"/>
      <c r="L308" s="3"/>
      <c r="M308" s="3"/>
      <c r="O308" s="3">
        <f>E308/D307</f>
        <v>0.6470588235294118</v>
      </c>
      <c r="P308" s="21">
        <v>22</v>
      </c>
      <c r="Q308" s="22">
        <f t="shared" si="76"/>
        <v>0.95652173913043481</v>
      </c>
      <c r="R308" s="3">
        <f t="shared" si="77"/>
        <v>4.3478260869565188E-2</v>
      </c>
    </row>
    <row r="309" spans="1:18" ht="12.75" customHeight="1" x14ac:dyDescent="0.2">
      <c r="A309" s="28" t="s">
        <v>52</v>
      </c>
      <c r="F309" s="25">
        <v>6</v>
      </c>
      <c r="K309" s="182"/>
      <c r="L309" s="3"/>
      <c r="M309" s="3"/>
      <c r="O309" s="3">
        <f>F309/E308</f>
        <v>0.54545454545454541</v>
      </c>
      <c r="P309" s="21">
        <v>17</v>
      </c>
      <c r="Q309" s="22">
        <f t="shared" si="76"/>
        <v>0.77272727272727271</v>
      </c>
      <c r="R309" s="3">
        <f t="shared" si="77"/>
        <v>0.22727272727272729</v>
      </c>
    </row>
    <row r="310" spans="1:18" ht="12.75" customHeight="1" x14ac:dyDescent="0.2">
      <c r="A310" s="28" t="s">
        <v>53</v>
      </c>
      <c r="G310" s="25">
        <v>6</v>
      </c>
      <c r="K310" s="182"/>
      <c r="L310" s="3"/>
      <c r="M310" s="3"/>
      <c r="O310" s="3">
        <f>G310/F309</f>
        <v>1</v>
      </c>
      <c r="P310" s="21">
        <v>15</v>
      </c>
      <c r="Q310" s="22">
        <f t="shared" si="76"/>
        <v>0.88235294117647056</v>
      </c>
      <c r="R310" s="3">
        <f t="shared" si="77"/>
        <v>0.11764705882352944</v>
      </c>
    </row>
    <row r="311" spans="1:18" ht="12.75" customHeight="1" x14ac:dyDescent="0.2">
      <c r="A311" s="28" t="s">
        <v>54</v>
      </c>
      <c r="H311" s="25">
        <v>6</v>
      </c>
      <c r="K311" s="182"/>
      <c r="L311" s="3"/>
      <c r="M311" s="3"/>
      <c r="O311" s="3">
        <f>H311/G310</f>
        <v>1</v>
      </c>
      <c r="P311" s="21">
        <v>14</v>
      </c>
      <c r="Q311" s="22">
        <f t="shared" si="76"/>
        <v>0.93333333333333335</v>
      </c>
      <c r="R311" s="3">
        <f t="shared" si="77"/>
        <v>6.6666666666666652E-2</v>
      </c>
    </row>
    <row r="312" spans="1:18" ht="12.75" customHeight="1" x14ac:dyDescent="0.2">
      <c r="A312" s="28" t="s">
        <v>55</v>
      </c>
      <c r="I312" s="25">
        <v>6</v>
      </c>
      <c r="K312" s="182">
        <v>1</v>
      </c>
      <c r="L312" s="3"/>
      <c r="M312" s="3"/>
      <c r="O312" s="3">
        <f>I312/H311</f>
        <v>1</v>
      </c>
      <c r="P312" s="21">
        <v>13</v>
      </c>
      <c r="Q312" s="22">
        <f t="shared" si="76"/>
        <v>0.9285714285714286</v>
      </c>
      <c r="R312" s="3">
        <f t="shared" si="77"/>
        <v>7.1428571428571397E-2</v>
      </c>
    </row>
    <row r="313" spans="1:18" ht="12.75" customHeight="1" x14ac:dyDescent="0.2">
      <c r="A313" s="28" t="s">
        <v>56</v>
      </c>
      <c r="J313" s="25">
        <v>6</v>
      </c>
      <c r="K313" s="182">
        <v>6</v>
      </c>
      <c r="L313" s="3"/>
      <c r="M313" s="3"/>
      <c r="O313" s="3">
        <f>J313/I312</f>
        <v>1</v>
      </c>
      <c r="P313" s="21">
        <v>13</v>
      </c>
      <c r="Q313" s="22">
        <f t="shared" si="76"/>
        <v>1</v>
      </c>
      <c r="R313" s="3">
        <f t="shared" si="77"/>
        <v>0</v>
      </c>
    </row>
    <row r="314" spans="1:18" ht="12.75" customHeight="1" x14ac:dyDescent="0.2">
      <c r="A314" s="28" t="s">
        <v>57</v>
      </c>
      <c r="J314" s="25">
        <v>3</v>
      </c>
      <c r="K314" s="182">
        <v>1</v>
      </c>
      <c r="L314" s="3"/>
      <c r="M314" s="3"/>
      <c r="O314" s="3"/>
      <c r="P314" s="21">
        <v>7</v>
      </c>
      <c r="Q314" s="22"/>
      <c r="R314" s="3"/>
    </row>
    <row r="315" spans="1:18" ht="12.75" customHeight="1" x14ac:dyDescent="0.2">
      <c r="A315" s="28" t="s">
        <v>69</v>
      </c>
      <c r="J315" s="25">
        <v>2</v>
      </c>
      <c r="K315" s="182">
        <v>2</v>
      </c>
      <c r="L315" s="3"/>
      <c r="M315" s="3"/>
      <c r="O315" s="3"/>
      <c r="P315" s="21">
        <v>5</v>
      </c>
      <c r="Q315" s="22"/>
      <c r="R315" s="3"/>
    </row>
    <row r="316" spans="1:18" ht="12.75" customHeight="1" x14ac:dyDescent="0.2">
      <c r="A316" s="28" t="s">
        <v>70</v>
      </c>
      <c r="J316" s="25">
        <v>2</v>
      </c>
      <c r="K316" s="182"/>
      <c r="L316" s="3"/>
      <c r="M316" s="3"/>
      <c r="O316" s="3"/>
      <c r="P316" s="21">
        <v>3</v>
      </c>
      <c r="Q316" s="22"/>
      <c r="R316" s="3"/>
    </row>
    <row r="317" spans="1:18" ht="12.75" customHeight="1" x14ac:dyDescent="0.2">
      <c r="A317" s="28" t="s">
        <v>73</v>
      </c>
      <c r="J317" s="25">
        <v>2</v>
      </c>
      <c r="K317" s="182">
        <v>1</v>
      </c>
      <c r="L317" s="3"/>
      <c r="M317" s="3"/>
      <c r="O317" s="3"/>
      <c r="P317" s="21">
        <v>2</v>
      </c>
      <c r="Q317" s="22"/>
      <c r="R317" s="3"/>
    </row>
    <row r="318" spans="1:18" ht="12.75" customHeight="1" x14ac:dyDescent="0.2">
      <c r="A318" s="28" t="s">
        <v>76</v>
      </c>
      <c r="J318" s="25">
        <v>1</v>
      </c>
      <c r="K318" s="182">
        <v>1</v>
      </c>
      <c r="L318" s="3"/>
      <c r="M318" s="3"/>
      <c r="O318" s="3"/>
      <c r="P318" s="21">
        <v>1</v>
      </c>
      <c r="Q318" s="22"/>
      <c r="R318" s="3"/>
    </row>
    <row r="319" spans="1:18" ht="12.75" customHeight="1" x14ac:dyDescent="0.2">
      <c r="K319" s="186">
        <f>SUM(K312:K318)</f>
        <v>12</v>
      </c>
      <c r="L319" s="3">
        <f>SUM(K312:K313)/B305</f>
        <v>0.1891891891891892</v>
      </c>
      <c r="M319" s="3">
        <f>K319/B305</f>
        <v>0.32432432432432434</v>
      </c>
      <c r="N319" s="3">
        <f>M319-L319</f>
        <v>0.13513513513513514</v>
      </c>
      <c r="O319" s="3"/>
    </row>
    <row r="320" spans="1:18" ht="12.75" customHeight="1" x14ac:dyDescent="0.3">
      <c r="A320" s="38" t="s">
        <v>78</v>
      </c>
      <c r="L320" s="3"/>
      <c r="M320" s="3"/>
      <c r="O320" s="3"/>
    </row>
    <row r="321" spans="1:18" ht="25.5" customHeight="1" x14ac:dyDescent="0.2">
      <c r="B321" s="285" t="s">
        <v>2</v>
      </c>
      <c r="C321" s="286"/>
      <c r="D321" s="286"/>
      <c r="E321" s="286"/>
      <c r="F321" s="286"/>
      <c r="G321" s="286"/>
      <c r="H321" s="286"/>
      <c r="I321" s="286"/>
      <c r="J321" s="286"/>
      <c r="L321" s="7" t="s">
        <v>3</v>
      </c>
      <c r="M321" s="7" t="s">
        <v>4</v>
      </c>
      <c r="N321" s="49" t="s">
        <v>5</v>
      </c>
      <c r="O321" s="7" t="s">
        <v>6</v>
      </c>
      <c r="P321" s="6" t="s">
        <v>7</v>
      </c>
      <c r="Q321" s="6" t="s">
        <v>8</v>
      </c>
      <c r="R321" s="7" t="s">
        <v>9</v>
      </c>
    </row>
    <row r="322" spans="1:18" ht="12.75" customHeight="1" x14ac:dyDescent="0.2">
      <c r="A322" s="50" t="s">
        <v>10</v>
      </c>
      <c r="B322" s="51">
        <v>1</v>
      </c>
      <c r="C322" s="51">
        <v>2</v>
      </c>
      <c r="D322" s="51">
        <v>3</v>
      </c>
      <c r="E322" s="51">
        <v>4</v>
      </c>
      <c r="F322" s="51">
        <v>5</v>
      </c>
      <c r="G322" s="51">
        <v>6</v>
      </c>
      <c r="H322" s="51">
        <v>7</v>
      </c>
      <c r="I322" s="51">
        <v>8</v>
      </c>
      <c r="J322" s="51">
        <v>9</v>
      </c>
      <c r="K322" s="187" t="s">
        <v>11</v>
      </c>
      <c r="L322" s="3"/>
      <c r="M322" s="3"/>
      <c r="O322" s="3"/>
      <c r="P322" s="14"/>
      <c r="Q322" s="14"/>
      <c r="R322" s="3"/>
    </row>
    <row r="323" spans="1:18" ht="12.75" customHeight="1" x14ac:dyDescent="0.2">
      <c r="A323" s="28" t="s">
        <v>49</v>
      </c>
      <c r="B323" s="25">
        <v>31</v>
      </c>
      <c r="K323" s="182"/>
      <c r="L323" s="3"/>
      <c r="M323" s="3"/>
      <c r="O323" s="3"/>
      <c r="P323" s="17">
        <f>B323</f>
        <v>31</v>
      </c>
      <c r="Q323" s="14"/>
      <c r="R323" s="3"/>
    </row>
    <row r="324" spans="1:18" ht="12.75" customHeight="1" x14ac:dyDescent="0.2">
      <c r="A324" s="28" t="s">
        <v>50</v>
      </c>
      <c r="C324" s="25">
        <v>27</v>
      </c>
      <c r="K324" s="182"/>
      <c r="L324" s="3"/>
      <c r="M324" s="3"/>
      <c r="N324" s="3"/>
      <c r="O324" s="3">
        <f>C324/B323</f>
        <v>0.87096774193548387</v>
      </c>
      <c r="P324" s="21">
        <v>29</v>
      </c>
      <c r="Q324" s="22">
        <f t="shared" ref="Q324:Q331" si="78">P324/P323</f>
        <v>0.93548387096774188</v>
      </c>
      <c r="R324" s="3">
        <f t="shared" ref="R324:R331" si="79">100%-Q324</f>
        <v>6.4516129032258118E-2</v>
      </c>
    </row>
    <row r="325" spans="1:18" ht="12.75" customHeight="1" x14ac:dyDescent="0.2">
      <c r="A325" s="28" t="s">
        <v>51</v>
      </c>
      <c r="D325" s="25">
        <v>25</v>
      </c>
      <c r="K325" s="182"/>
      <c r="L325" s="3"/>
      <c r="M325" s="3"/>
      <c r="O325" s="3">
        <f>D325/C324</f>
        <v>0.92592592592592593</v>
      </c>
      <c r="P325" s="21">
        <v>27</v>
      </c>
      <c r="Q325" s="22">
        <f t="shared" si="78"/>
        <v>0.93103448275862066</v>
      </c>
      <c r="R325" s="3">
        <f t="shared" si="79"/>
        <v>6.8965517241379337E-2</v>
      </c>
    </row>
    <row r="326" spans="1:18" ht="12.75" customHeight="1" x14ac:dyDescent="0.2">
      <c r="A326" s="28" t="s">
        <v>52</v>
      </c>
      <c r="E326" s="25">
        <v>19</v>
      </c>
      <c r="K326" s="182"/>
      <c r="L326" s="3"/>
      <c r="M326" s="3"/>
      <c r="O326" s="3">
        <f>E326/D325</f>
        <v>0.76</v>
      </c>
      <c r="P326" s="21">
        <v>27</v>
      </c>
      <c r="Q326" s="22">
        <f t="shared" si="78"/>
        <v>1</v>
      </c>
      <c r="R326" s="3">
        <f t="shared" si="79"/>
        <v>0</v>
      </c>
    </row>
    <row r="327" spans="1:18" ht="12.75" customHeight="1" x14ac:dyDescent="0.2">
      <c r="A327" s="28" t="s">
        <v>53</v>
      </c>
      <c r="F327" s="25">
        <v>15</v>
      </c>
      <c r="K327" s="182"/>
      <c r="L327" s="3"/>
      <c r="M327" s="3"/>
      <c r="O327" s="3">
        <f>F327/E326</f>
        <v>0.78947368421052633</v>
      </c>
      <c r="P327" s="21">
        <v>26</v>
      </c>
      <c r="Q327" s="22">
        <f t="shared" si="78"/>
        <v>0.96296296296296291</v>
      </c>
      <c r="R327" s="3">
        <f t="shared" si="79"/>
        <v>3.703703703703709E-2</v>
      </c>
    </row>
    <row r="328" spans="1:18" ht="12.75" customHeight="1" x14ac:dyDescent="0.2">
      <c r="A328" s="28" t="s">
        <v>54</v>
      </c>
      <c r="G328" s="25">
        <v>15</v>
      </c>
      <c r="K328" s="182"/>
      <c r="L328" s="3"/>
      <c r="M328" s="3"/>
      <c r="O328" s="3">
        <f>G328/F327</f>
        <v>1</v>
      </c>
      <c r="P328" s="21">
        <v>25</v>
      </c>
      <c r="Q328" s="22">
        <f t="shared" si="78"/>
        <v>0.96153846153846156</v>
      </c>
      <c r="R328" s="3">
        <f t="shared" si="79"/>
        <v>3.8461538461538436E-2</v>
      </c>
    </row>
    <row r="329" spans="1:18" ht="12.75" customHeight="1" x14ac:dyDescent="0.2">
      <c r="A329" s="28" t="s">
        <v>55</v>
      </c>
      <c r="H329" s="25">
        <v>15</v>
      </c>
      <c r="K329" s="182"/>
      <c r="L329" s="3"/>
      <c r="M329" s="3"/>
      <c r="O329" s="3">
        <f>H329/G328</f>
        <v>1</v>
      </c>
      <c r="P329" s="21">
        <v>26</v>
      </c>
      <c r="Q329" s="22">
        <f t="shared" si="78"/>
        <v>1.04</v>
      </c>
      <c r="R329" s="3">
        <f t="shared" si="79"/>
        <v>-4.0000000000000036E-2</v>
      </c>
    </row>
    <row r="330" spans="1:18" ht="12.75" customHeight="1" x14ac:dyDescent="0.2">
      <c r="A330" s="28" t="s">
        <v>56</v>
      </c>
      <c r="I330" s="25">
        <v>15</v>
      </c>
      <c r="K330" s="182"/>
      <c r="L330" s="3"/>
      <c r="M330" s="3"/>
      <c r="O330" s="3">
        <f>I330/H329</f>
        <v>1</v>
      </c>
      <c r="P330" s="21">
        <v>26</v>
      </c>
      <c r="Q330" s="22">
        <f t="shared" si="78"/>
        <v>1</v>
      </c>
      <c r="R330" s="3">
        <f t="shared" si="79"/>
        <v>0</v>
      </c>
    </row>
    <row r="331" spans="1:18" ht="12.75" customHeight="1" x14ac:dyDescent="0.2">
      <c r="A331" s="28" t="s">
        <v>57</v>
      </c>
      <c r="J331" s="25">
        <v>15</v>
      </c>
      <c r="K331" s="182">
        <v>13</v>
      </c>
      <c r="L331" s="3"/>
      <c r="M331" s="3"/>
      <c r="O331" s="3">
        <f>J331/I330</f>
        <v>1</v>
      </c>
      <c r="P331" s="21">
        <v>25</v>
      </c>
      <c r="Q331" s="22">
        <f t="shared" si="78"/>
        <v>0.96153846153846156</v>
      </c>
      <c r="R331" s="3">
        <f t="shared" si="79"/>
        <v>3.8461538461538436E-2</v>
      </c>
    </row>
    <row r="332" spans="1:18" ht="12.75" customHeight="1" x14ac:dyDescent="0.2">
      <c r="A332" s="28" t="s">
        <v>69</v>
      </c>
      <c r="J332" s="25">
        <v>6</v>
      </c>
      <c r="K332" s="182">
        <v>2</v>
      </c>
      <c r="L332" s="3"/>
      <c r="M332" s="3"/>
      <c r="O332" s="3"/>
      <c r="P332" s="21">
        <v>11</v>
      </c>
      <c r="Q332" s="22"/>
      <c r="R332" s="3"/>
    </row>
    <row r="333" spans="1:18" ht="12.75" customHeight="1" x14ac:dyDescent="0.2">
      <c r="A333" s="28" t="s">
        <v>70</v>
      </c>
      <c r="J333" s="25">
        <v>4</v>
      </c>
      <c r="K333" s="182">
        <v>3</v>
      </c>
      <c r="L333" s="3"/>
      <c r="M333" s="3"/>
      <c r="O333" s="3"/>
      <c r="P333" s="21">
        <v>7</v>
      </c>
      <c r="Q333" s="22"/>
      <c r="R333" s="3"/>
    </row>
    <row r="334" spans="1:18" ht="12.75" customHeight="1" x14ac:dyDescent="0.2">
      <c r="A334" s="28" t="s">
        <v>73</v>
      </c>
      <c r="J334" s="25">
        <v>4</v>
      </c>
      <c r="K334" s="182"/>
      <c r="L334" s="3"/>
      <c r="M334" s="3"/>
      <c r="O334" s="3"/>
      <c r="P334" s="21">
        <v>4</v>
      </c>
      <c r="Q334" s="22"/>
      <c r="R334" s="3"/>
    </row>
    <row r="335" spans="1:18" ht="12.75" customHeight="1" x14ac:dyDescent="0.2">
      <c r="A335" s="28" t="s">
        <v>76</v>
      </c>
      <c r="J335" s="25">
        <v>1</v>
      </c>
      <c r="K335" s="182"/>
      <c r="L335" s="3"/>
      <c r="M335" s="3"/>
      <c r="O335" s="3"/>
      <c r="P335" s="21">
        <v>3</v>
      </c>
      <c r="Q335" s="22"/>
      <c r="R335" s="3"/>
    </row>
    <row r="336" spans="1:18" ht="12.75" customHeight="1" x14ac:dyDescent="0.2">
      <c r="A336" s="28" t="s">
        <v>80</v>
      </c>
      <c r="J336" s="25">
        <v>1</v>
      </c>
      <c r="K336" s="182">
        <v>1</v>
      </c>
      <c r="L336" s="3"/>
      <c r="M336" s="3"/>
      <c r="O336" s="3"/>
      <c r="P336" s="21">
        <v>2</v>
      </c>
      <c r="Q336" s="22"/>
      <c r="R336" s="3"/>
    </row>
    <row r="337" spans="1:18" ht="12.75" customHeight="1" x14ac:dyDescent="0.2">
      <c r="A337" s="28"/>
      <c r="K337" s="186">
        <f>SUM(K331:K336)</f>
        <v>19</v>
      </c>
      <c r="L337" s="3">
        <f>K331/B323</f>
        <v>0.41935483870967744</v>
      </c>
      <c r="M337" s="3">
        <f>K337/B323</f>
        <v>0.61290322580645162</v>
      </c>
      <c r="N337" s="3">
        <f>M337-L337</f>
        <v>0.19354838709677419</v>
      </c>
      <c r="O337" s="3"/>
    </row>
    <row r="338" spans="1:18" ht="12.75" customHeight="1" x14ac:dyDescent="0.3">
      <c r="A338" s="38" t="s">
        <v>79</v>
      </c>
      <c r="L338" s="3"/>
      <c r="M338" s="3"/>
      <c r="O338" s="3"/>
    </row>
    <row r="339" spans="1:18" ht="25.5" customHeight="1" x14ac:dyDescent="0.2">
      <c r="B339" s="285" t="s">
        <v>2</v>
      </c>
      <c r="C339" s="286"/>
      <c r="D339" s="286"/>
      <c r="E339" s="286"/>
      <c r="F339" s="286"/>
      <c r="G339" s="286"/>
      <c r="H339" s="286"/>
      <c r="I339" s="286"/>
      <c r="J339" s="286"/>
      <c r="L339" s="7" t="s">
        <v>3</v>
      </c>
      <c r="M339" s="7" t="s">
        <v>4</v>
      </c>
      <c r="N339" s="49" t="s">
        <v>5</v>
      </c>
      <c r="O339" s="7" t="s">
        <v>6</v>
      </c>
      <c r="P339" s="6" t="s">
        <v>7</v>
      </c>
      <c r="Q339" s="6" t="s">
        <v>8</v>
      </c>
      <c r="R339" s="7" t="s">
        <v>9</v>
      </c>
    </row>
    <row r="340" spans="1:18" ht="12.75" customHeight="1" x14ac:dyDescent="0.2">
      <c r="A340" s="50" t="s">
        <v>10</v>
      </c>
      <c r="B340" s="51">
        <v>1</v>
      </c>
      <c r="C340" s="51">
        <v>2</v>
      </c>
      <c r="D340" s="51">
        <v>3</v>
      </c>
      <c r="E340" s="51">
        <v>4</v>
      </c>
      <c r="F340" s="51">
        <v>5</v>
      </c>
      <c r="G340" s="51">
        <v>6</v>
      </c>
      <c r="H340" s="51">
        <v>7</v>
      </c>
      <c r="I340" s="51">
        <v>8</v>
      </c>
      <c r="J340" s="51">
        <v>9</v>
      </c>
      <c r="K340" s="187" t="s">
        <v>11</v>
      </c>
      <c r="L340" s="3"/>
      <c r="M340" s="3"/>
      <c r="O340" s="3"/>
      <c r="P340" s="14"/>
      <c r="Q340" s="14"/>
      <c r="R340" s="3"/>
    </row>
    <row r="341" spans="1:18" ht="12.75" customHeight="1" x14ac:dyDescent="0.2">
      <c r="A341" s="28" t="s">
        <v>50</v>
      </c>
      <c r="B341" s="25">
        <v>34</v>
      </c>
      <c r="K341" s="182"/>
      <c r="L341" s="3"/>
      <c r="M341" s="3"/>
      <c r="O341" s="3"/>
      <c r="P341" s="17">
        <f>B341</f>
        <v>34</v>
      </c>
      <c r="Q341" s="14"/>
      <c r="R341" s="3"/>
    </row>
    <row r="342" spans="1:18" ht="12.75" customHeight="1" x14ac:dyDescent="0.2">
      <c r="A342" s="28" t="s">
        <v>51</v>
      </c>
      <c r="C342" s="25">
        <v>26</v>
      </c>
      <c r="K342" s="182"/>
      <c r="L342" s="3"/>
      <c r="M342" s="3"/>
      <c r="N342" s="3"/>
      <c r="O342" s="3">
        <f>C342/B341</f>
        <v>0.76470588235294112</v>
      </c>
      <c r="P342" s="21">
        <v>26</v>
      </c>
      <c r="Q342" s="22">
        <f t="shared" ref="Q342:Q349" si="80">P342/P341</f>
        <v>0.76470588235294112</v>
      </c>
      <c r="R342" s="3">
        <f t="shared" ref="R342:R349" si="81">100%-Q342</f>
        <v>0.23529411764705888</v>
      </c>
    </row>
    <row r="343" spans="1:18" ht="12.75" customHeight="1" x14ac:dyDescent="0.2">
      <c r="A343" s="28" t="s">
        <v>52</v>
      </c>
      <c r="D343" s="25">
        <v>13</v>
      </c>
      <c r="K343" s="182"/>
      <c r="L343" s="3"/>
      <c r="M343" s="3"/>
      <c r="O343" s="3">
        <f>D343/C342</f>
        <v>0.5</v>
      </c>
      <c r="P343" s="21">
        <v>24</v>
      </c>
      <c r="Q343" s="22">
        <f t="shared" si="80"/>
        <v>0.92307692307692313</v>
      </c>
      <c r="R343" s="3">
        <f t="shared" si="81"/>
        <v>7.6923076923076872E-2</v>
      </c>
    </row>
    <row r="344" spans="1:18" ht="12.75" customHeight="1" x14ac:dyDescent="0.2">
      <c r="A344" s="28" t="s">
        <v>53</v>
      </c>
      <c r="E344" s="25">
        <v>5</v>
      </c>
      <c r="K344" s="182"/>
      <c r="L344" s="3"/>
      <c r="M344" s="3"/>
      <c r="O344" s="3">
        <f>E344/D343</f>
        <v>0.38461538461538464</v>
      </c>
      <c r="P344" s="21">
        <v>22</v>
      </c>
      <c r="Q344" s="22">
        <f t="shared" si="80"/>
        <v>0.91666666666666663</v>
      </c>
      <c r="R344" s="3">
        <f t="shared" si="81"/>
        <v>8.333333333333337E-2</v>
      </c>
    </row>
    <row r="345" spans="1:18" ht="12.75" customHeight="1" x14ac:dyDescent="0.2">
      <c r="A345" s="28" t="s">
        <v>54</v>
      </c>
      <c r="F345" s="25">
        <v>3</v>
      </c>
      <c r="K345" s="182"/>
      <c r="L345" s="3"/>
      <c r="M345" s="3"/>
      <c r="O345" s="3">
        <f>F345/E344</f>
        <v>0.6</v>
      </c>
      <c r="P345" s="21">
        <v>17</v>
      </c>
      <c r="Q345" s="22">
        <f t="shared" si="80"/>
        <v>0.77272727272727271</v>
      </c>
      <c r="R345" s="3">
        <f t="shared" si="81"/>
        <v>0.22727272727272729</v>
      </c>
    </row>
    <row r="346" spans="1:18" ht="12.75" customHeight="1" x14ac:dyDescent="0.2">
      <c r="A346" s="28" t="s">
        <v>55</v>
      </c>
      <c r="G346" s="25">
        <v>3</v>
      </c>
      <c r="K346" s="182"/>
      <c r="L346" s="3"/>
      <c r="M346" s="3"/>
      <c r="O346" s="3">
        <f>G346/F345</f>
        <v>1</v>
      </c>
      <c r="P346" s="21">
        <v>16</v>
      </c>
      <c r="Q346" s="22">
        <f t="shared" si="80"/>
        <v>0.94117647058823528</v>
      </c>
      <c r="R346" s="3">
        <f t="shared" si="81"/>
        <v>5.8823529411764719E-2</v>
      </c>
    </row>
    <row r="347" spans="1:18" ht="12.75" customHeight="1" x14ac:dyDescent="0.2">
      <c r="A347" s="28" t="s">
        <v>56</v>
      </c>
      <c r="H347" s="25">
        <v>3</v>
      </c>
      <c r="K347" s="182"/>
      <c r="L347" s="3"/>
      <c r="M347" s="3"/>
      <c r="O347" s="3">
        <f>H347/G346</f>
        <v>1</v>
      </c>
      <c r="P347" s="21">
        <v>14</v>
      </c>
      <c r="Q347" s="22">
        <f t="shared" si="80"/>
        <v>0.875</v>
      </c>
      <c r="R347" s="3">
        <f t="shared" si="81"/>
        <v>0.125</v>
      </c>
    </row>
    <row r="348" spans="1:18" ht="12.75" customHeight="1" x14ac:dyDescent="0.2">
      <c r="A348" s="28" t="s">
        <v>57</v>
      </c>
      <c r="I348" s="25">
        <v>3</v>
      </c>
      <c r="K348" s="182"/>
      <c r="L348" s="3"/>
      <c r="M348" s="3"/>
      <c r="O348" s="3">
        <f>I348/H347</f>
        <v>1</v>
      </c>
      <c r="P348" s="21">
        <v>13</v>
      </c>
      <c r="Q348" s="22">
        <f t="shared" si="80"/>
        <v>0.9285714285714286</v>
      </c>
      <c r="R348" s="3">
        <f t="shared" si="81"/>
        <v>7.1428571428571397E-2</v>
      </c>
    </row>
    <row r="349" spans="1:18" ht="12.75" customHeight="1" x14ac:dyDescent="0.2">
      <c r="A349" s="28" t="s">
        <v>69</v>
      </c>
      <c r="J349" s="25">
        <v>3</v>
      </c>
      <c r="K349" s="182">
        <v>3</v>
      </c>
      <c r="L349" s="3"/>
      <c r="M349" s="3"/>
      <c r="O349" s="3">
        <f>J349/I348</f>
        <v>1</v>
      </c>
      <c r="P349" s="21">
        <v>13</v>
      </c>
      <c r="Q349" s="22">
        <f t="shared" si="80"/>
        <v>1</v>
      </c>
      <c r="R349" s="3">
        <f t="shared" si="81"/>
        <v>0</v>
      </c>
    </row>
    <row r="350" spans="1:18" ht="12.75" customHeight="1" x14ac:dyDescent="0.2">
      <c r="A350" s="28" t="s">
        <v>70</v>
      </c>
      <c r="J350" s="25">
        <v>3</v>
      </c>
      <c r="K350" s="182">
        <v>2</v>
      </c>
      <c r="L350" s="3"/>
      <c r="M350" s="3"/>
      <c r="O350" s="3"/>
      <c r="P350" s="21">
        <v>9</v>
      </c>
      <c r="Q350" s="22"/>
      <c r="R350" s="3"/>
    </row>
    <row r="351" spans="1:18" ht="12.75" customHeight="1" x14ac:dyDescent="0.2">
      <c r="A351" s="28" t="s">
        <v>73</v>
      </c>
      <c r="J351" s="25">
        <v>6</v>
      </c>
      <c r="K351" s="182">
        <v>1</v>
      </c>
      <c r="L351" s="3"/>
      <c r="M351" s="3"/>
      <c r="O351" s="3"/>
      <c r="P351" s="21">
        <v>6</v>
      </c>
      <c r="Q351" s="22"/>
      <c r="R351" s="3"/>
    </row>
    <row r="352" spans="1:18" ht="12.75" customHeight="1" x14ac:dyDescent="0.2">
      <c r="A352" s="28" t="s">
        <v>76</v>
      </c>
      <c r="J352" s="25">
        <v>4</v>
      </c>
      <c r="K352" s="182"/>
      <c r="L352" s="3"/>
      <c r="M352" s="3"/>
      <c r="O352" s="3"/>
      <c r="P352" s="21">
        <v>5</v>
      </c>
      <c r="Q352" s="22"/>
      <c r="R352" s="3"/>
    </row>
    <row r="353" spans="1:18" ht="12.75" customHeight="1" x14ac:dyDescent="0.2">
      <c r="A353" s="28" t="s">
        <v>80</v>
      </c>
      <c r="J353" s="25">
        <v>4</v>
      </c>
      <c r="K353" s="182">
        <v>3</v>
      </c>
      <c r="L353" s="3"/>
      <c r="M353" s="3"/>
      <c r="O353" s="3"/>
      <c r="P353" s="21">
        <v>4</v>
      </c>
      <c r="Q353" s="22"/>
      <c r="R353" s="3"/>
    </row>
    <row r="354" spans="1:18" ht="12.75" customHeight="1" x14ac:dyDescent="0.2">
      <c r="A354" s="28" t="s">
        <v>84</v>
      </c>
      <c r="J354" s="25">
        <v>1</v>
      </c>
      <c r="K354" s="182"/>
      <c r="L354" s="3"/>
      <c r="M354" s="3"/>
      <c r="O354" s="3"/>
      <c r="P354" s="21">
        <v>1</v>
      </c>
      <c r="Q354" s="22"/>
      <c r="R354" s="3"/>
    </row>
    <row r="355" spans="1:18" ht="12.75" customHeight="1" x14ac:dyDescent="0.2">
      <c r="K355" s="186">
        <f>SUM(K349:K353)</f>
        <v>9</v>
      </c>
      <c r="L355" s="3">
        <f>K349/B341</f>
        <v>8.8235294117647065E-2</v>
      </c>
      <c r="M355" s="3">
        <f>K355/B341</f>
        <v>0.26470588235294118</v>
      </c>
      <c r="N355" s="3">
        <f>M355-L355</f>
        <v>0.1764705882352941</v>
      </c>
      <c r="O355" s="3"/>
    </row>
    <row r="356" spans="1:18" ht="12.75" customHeight="1" x14ac:dyDescent="0.3">
      <c r="A356" s="38" t="s">
        <v>81</v>
      </c>
      <c r="L356" s="3"/>
      <c r="M356" s="3"/>
      <c r="O356" s="3"/>
    </row>
    <row r="357" spans="1:18" ht="25.5" customHeight="1" x14ac:dyDescent="0.2">
      <c r="B357" s="285" t="s">
        <v>2</v>
      </c>
      <c r="C357" s="286"/>
      <c r="D357" s="286"/>
      <c r="E357" s="286"/>
      <c r="F357" s="286"/>
      <c r="G357" s="286"/>
      <c r="H357" s="286"/>
      <c r="I357" s="286"/>
      <c r="J357" s="286"/>
      <c r="L357" s="7" t="s">
        <v>3</v>
      </c>
      <c r="M357" s="7" t="s">
        <v>4</v>
      </c>
      <c r="N357" s="49" t="s">
        <v>5</v>
      </c>
      <c r="O357" s="7" t="s">
        <v>6</v>
      </c>
      <c r="P357" s="6" t="s">
        <v>7</v>
      </c>
      <c r="Q357" s="6" t="s">
        <v>8</v>
      </c>
      <c r="R357" s="7" t="s">
        <v>9</v>
      </c>
    </row>
    <row r="358" spans="1:18" ht="12.75" customHeight="1" x14ac:dyDescent="0.2">
      <c r="A358" s="50" t="s">
        <v>10</v>
      </c>
      <c r="B358" s="51">
        <v>1</v>
      </c>
      <c r="C358" s="51">
        <v>2</v>
      </c>
      <c r="D358" s="51">
        <v>3</v>
      </c>
      <c r="E358" s="51">
        <v>4</v>
      </c>
      <c r="F358" s="51">
        <v>5</v>
      </c>
      <c r="G358" s="51">
        <v>6</v>
      </c>
      <c r="H358" s="51">
        <v>7</v>
      </c>
      <c r="I358" s="51">
        <v>8</v>
      </c>
      <c r="J358" s="51">
        <v>9</v>
      </c>
      <c r="K358" s="187" t="s">
        <v>11</v>
      </c>
      <c r="L358" s="3"/>
      <c r="M358" s="3"/>
      <c r="O358" s="3"/>
      <c r="P358" s="14"/>
      <c r="Q358" s="14"/>
      <c r="R358" s="3"/>
    </row>
    <row r="359" spans="1:18" ht="12.75" customHeight="1" x14ac:dyDescent="0.2">
      <c r="A359" s="28" t="s">
        <v>51</v>
      </c>
      <c r="B359" s="25">
        <v>33</v>
      </c>
      <c r="K359" s="182"/>
      <c r="L359" s="3"/>
      <c r="M359" s="3"/>
      <c r="O359" s="3"/>
      <c r="P359" s="17">
        <f>B359</f>
        <v>33</v>
      </c>
      <c r="Q359" s="14"/>
      <c r="R359" s="3"/>
    </row>
    <row r="360" spans="1:18" ht="12.75" customHeight="1" x14ac:dyDescent="0.2">
      <c r="A360" s="28" t="s">
        <v>52</v>
      </c>
      <c r="C360" s="25">
        <v>27</v>
      </c>
      <c r="K360" s="182"/>
      <c r="L360" s="3"/>
      <c r="M360" s="3"/>
      <c r="N360" s="3"/>
      <c r="O360" s="3">
        <f>C360/B359</f>
        <v>0.81818181818181823</v>
      </c>
      <c r="P360" s="21">
        <v>27</v>
      </c>
      <c r="Q360" s="22">
        <f t="shared" ref="Q360:Q367" si="82">P360/P359</f>
        <v>0.81818181818181823</v>
      </c>
      <c r="R360" s="3">
        <f t="shared" ref="R360:R367" si="83">100%-Q360</f>
        <v>0.18181818181818177</v>
      </c>
    </row>
    <row r="361" spans="1:18" ht="12.75" customHeight="1" x14ac:dyDescent="0.2">
      <c r="A361" s="28" t="s">
        <v>53</v>
      </c>
      <c r="D361" s="25">
        <v>25</v>
      </c>
      <c r="K361" s="182"/>
      <c r="L361" s="3"/>
      <c r="M361" s="3"/>
      <c r="O361" s="3">
        <f>D361/C360</f>
        <v>0.92592592592592593</v>
      </c>
      <c r="P361" s="21">
        <v>26</v>
      </c>
      <c r="Q361" s="22">
        <f t="shared" si="82"/>
        <v>0.96296296296296291</v>
      </c>
      <c r="R361" s="3">
        <f t="shared" si="83"/>
        <v>3.703703703703709E-2</v>
      </c>
    </row>
    <row r="362" spans="1:18" ht="12.75" customHeight="1" x14ac:dyDescent="0.2">
      <c r="A362" s="28" t="s">
        <v>54</v>
      </c>
      <c r="E362" s="25">
        <v>16</v>
      </c>
      <c r="K362" s="182"/>
      <c r="L362" s="3"/>
      <c r="M362" s="3"/>
      <c r="O362" s="3">
        <f>E362/D361</f>
        <v>0.64</v>
      </c>
      <c r="P362" s="21">
        <v>24</v>
      </c>
      <c r="Q362" s="22">
        <f t="shared" si="82"/>
        <v>0.92307692307692313</v>
      </c>
      <c r="R362" s="3">
        <f t="shared" si="83"/>
        <v>7.6923076923076872E-2</v>
      </c>
    </row>
    <row r="363" spans="1:18" ht="12.75" customHeight="1" x14ac:dyDescent="0.2">
      <c r="A363" s="28" t="s">
        <v>55</v>
      </c>
      <c r="F363" s="25">
        <v>10</v>
      </c>
      <c r="K363" s="182"/>
      <c r="L363" s="3"/>
      <c r="M363" s="3"/>
      <c r="O363" s="3">
        <f>F363/E362</f>
        <v>0.625</v>
      </c>
      <c r="P363" s="21">
        <v>23</v>
      </c>
      <c r="Q363" s="22">
        <f t="shared" si="82"/>
        <v>0.95833333333333337</v>
      </c>
      <c r="R363" s="3">
        <f t="shared" si="83"/>
        <v>4.166666666666663E-2</v>
      </c>
    </row>
    <row r="364" spans="1:18" ht="12.75" customHeight="1" x14ac:dyDescent="0.2">
      <c r="A364" s="28" t="s">
        <v>56</v>
      </c>
      <c r="G364" s="25">
        <v>8</v>
      </c>
      <c r="K364" s="182"/>
      <c r="L364" s="3"/>
      <c r="M364" s="3"/>
      <c r="O364" s="3">
        <f>G364/F363</f>
        <v>0.8</v>
      </c>
      <c r="P364" s="21">
        <v>23</v>
      </c>
      <c r="Q364" s="22">
        <f t="shared" si="82"/>
        <v>1</v>
      </c>
      <c r="R364" s="3">
        <f t="shared" si="83"/>
        <v>0</v>
      </c>
    </row>
    <row r="365" spans="1:18" ht="12.75" customHeight="1" x14ac:dyDescent="0.2">
      <c r="A365" s="28" t="s">
        <v>57</v>
      </c>
      <c r="H365" s="25">
        <v>8</v>
      </c>
      <c r="K365" s="182"/>
      <c r="L365" s="3"/>
      <c r="M365" s="3"/>
      <c r="O365" s="3">
        <f>H365/G364</f>
        <v>1</v>
      </c>
      <c r="P365" s="21">
        <v>23</v>
      </c>
      <c r="Q365" s="22">
        <f t="shared" si="82"/>
        <v>1</v>
      </c>
      <c r="R365" s="3">
        <f t="shared" si="83"/>
        <v>0</v>
      </c>
    </row>
    <row r="366" spans="1:18" ht="12.75" customHeight="1" x14ac:dyDescent="0.2">
      <c r="A366" s="28" t="s">
        <v>69</v>
      </c>
      <c r="I366" s="25">
        <v>8</v>
      </c>
      <c r="K366" s="182"/>
      <c r="L366" s="3"/>
      <c r="M366" s="3"/>
      <c r="O366" s="3">
        <f>I366/H365</f>
        <v>1</v>
      </c>
      <c r="P366" s="21">
        <v>22</v>
      </c>
      <c r="Q366" s="22">
        <f t="shared" si="82"/>
        <v>0.95652173913043481</v>
      </c>
      <c r="R366" s="3">
        <f t="shared" si="83"/>
        <v>4.3478260869565188E-2</v>
      </c>
    </row>
    <row r="367" spans="1:18" ht="12.75" customHeight="1" x14ac:dyDescent="0.2">
      <c r="A367" s="28" t="s">
        <v>70</v>
      </c>
      <c r="J367" s="25">
        <v>8</v>
      </c>
      <c r="K367" s="182">
        <v>6</v>
      </c>
      <c r="L367" s="3"/>
      <c r="M367" s="3"/>
      <c r="O367" s="3">
        <f>J367/I366</f>
        <v>1</v>
      </c>
      <c r="P367" s="21">
        <v>22</v>
      </c>
      <c r="Q367" s="22">
        <f t="shared" si="82"/>
        <v>1</v>
      </c>
      <c r="R367" s="3">
        <f t="shared" si="83"/>
        <v>0</v>
      </c>
    </row>
    <row r="368" spans="1:18" ht="12.75" customHeight="1" x14ac:dyDescent="0.2">
      <c r="A368" s="28" t="s">
        <v>73</v>
      </c>
      <c r="J368" s="25">
        <v>9</v>
      </c>
      <c r="K368" s="182">
        <v>6</v>
      </c>
      <c r="L368" s="3"/>
      <c r="M368" s="3"/>
      <c r="O368" s="3"/>
      <c r="P368" s="21">
        <v>14</v>
      </c>
      <c r="Q368" s="22"/>
      <c r="R368" s="3"/>
    </row>
    <row r="369" spans="1:18" ht="12.75" customHeight="1" x14ac:dyDescent="0.2">
      <c r="A369" s="28" t="s">
        <v>76</v>
      </c>
      <c r="J369" s="25">
        <v>6</v>
      </c>
      <c r="K369" s="182">
        <v>3</v>
      </c>
      <c r="L369" s="3"/>
      <c r="M369" s="3"/>
      <c r="O369" s="3"/>
      <c r="P369" s="21">
        <v>6</v>
      </c>
      <c r="Q369" s="22"/>
      <c r="R369" s="3"/>
    </row>
    <row r="370" spans="1:18" ht="12.75" customHeight="1" x14ac:dyDescent="0.2">
      <c r="A370" s="28" t="s">
        <v>80</v>
      </c>
      <c r="J370" s="25">
        <v>3</v>
      </c>
      <c r="K370" s="182">
        <v>3</v>
      </c>
      <c r="L370" s="3"/>
      <c r="M370" s="3"/>
      <c r="O370" s="3"/>
      <c r="P370" s="21">
        <v>3</v>
      </c>
      <c r="Q370" s="22"/>
      <c r="R370" s="3"/>
    </row>
    <row r="371" spans="1:18" ht="12.75" customHeight="1" x14ac:dyDescent="0.2">
      <c r="K371" s="186">
        <f>SUM(K367:K370)</f>
        <v>18</v>
      </c>
      <c r="L371" s="3">
        <f>K367/B359</f>
        <v>0.18181818181818182</v>
      </c>
      <c r="M371" s="3">
        <f>K371/B359</f>
        <v>0.54545454545454541</v>
      </c>
      <c r="N371" s="3">
        <f>M371-L371</f>
        <v>0.36363636363636359</v>
      </c>
      <c r="O371" s="3"/>
    </row>
    <row r="372" spans="1:18" ht="12.75" customHeight="1" x14ac:dyDescent="0.3">
      <c r="A372" s="38" t="s">
        <v>82</v>
      </c>
      <c r="L372" s="3"/>
      <c r="M372" s="3"/>
      <c r="O372" s="3"/>
    </row>
    <row r="373" spans="1:18" ht="25.5" customHeight="1" x14ac:dyDescent="0.2">
      <c r="B373" s="285" t="s">
        <v>2</v>
      </c>
      <c r="C373" s="286"/>
      <c r="D373" s="286"/>
      <c r="E373" s="286"/>
      <c r="F373" s="286"/>
      <c r="G373" s="286"/>
      <c r="H373" s="286"/>
      <c r="I373" s="286"/>
      <c r="J373" s="286"/>
      <c r="L373" s="7" t="s">
        <v>3</v>
      </c>
      <c r="M373" s="7" t="s">
        <v>4</v>
      </c>
      <c r="N373" s="49" t="s">
        <v>5</v>
      </c>
      <c r="O373" s="7" t="s">
        <v>6</v>
      </c>
      <c r="P373" s="6" t="s">
        <v>7</v>
      </c>
      <c r="Q373" s="6" t="s">
        <v>8</v>
      </c>
      <c r="R373" s="7" t="s">
        <v>9</v>
      </c>
    </row>
    <row r="374" spans="1:18" ht="12.75" customHeight="1" x14ac:dyDescent="0.2">
      <c r="A374" s="50" t="s">
        <v>10</v>
      </c>
      <c r="B374" s="51">
        <v>1</v>
      </c>
      <c r="C374" s="51">
        <v>2</v>
      </c>
      <c r="D374" s="51">
        <v>3</v>
      </c>
      <c r="E374" s="51">
        <v>4</v>
      </c>
      <c r="F374" s="51">
        <v>5</v>
      </c>
      <c r="G374" s="51">
        <v>6</v>
      </c>
      <c r="H374" s="51">
        <v>7</v>
      </c>
      <c r="I374" s="51">
        <v>8</v>
      </c>
      <c r="J374" s="51">
        <v>9</v>
      </c>
      <c r="K374" s="187" t="s">
        <v>11</v>
      </c>
      <c r="L374" s="3"/>
      <c r="M374" s="3"/>
      <c r="O374" s="3"/>
      <c r="P374" s="14"/>
      <c r="Q374" s="14"/>
      <c r="R374" s="3"/>
    </row>
    <row r="375" spans="1:18" ht="12.75" customHeight="1" x14ac:dyDescent="0.2">
      <c r="A375" s="28" t="s">
        <v>52</v>
      </c>
      <c r="B375" s="25">
        <v>32</v>
      </c>
      <c r="K375" s="182"/>
      <c r="L375" s="3"/>
      <c r="M375" s="3"/>
      <c r="O375" s="3"/>
      <c r="P375" s="17">
        <f>B375</f>
        <v>32</v>
      </c>
      <c r="Q375" s="14"/>
      <c r="R375" s="3"/>
    </row>
    <row r="376" spans="1:18" ht="12.75" customHeight="1" x14ac:dyDescent="0.2">
      <c r="A376" s="28" t="s">
        <v>53</v>
      </c>
      <c r="C376" s="25">
        <v>17</v>
      </c>
      <c r="K376" s="182"/>
      <c r="L376" s="3"/>
      <c r="M376" s="3"/>
      <c r="N376" s="3"/>
      <c r="O376" s="3">
        <f>C376/B375</f>
        <v>0.53125</v>
      </c>
      <c r="P376" s="21">
        <v>17</v>
      </c>
      <c r="Q376" s="22">
        <f t="shared" ref="Q376:Q383" si="84">P376/P375</f>
        <v>0.53125</v>
      </c>
      <c r="R376" s="3">
        <f t="shared" ref="R376:R383" si="85">100%-Q376</f>
        <v>0.46875</v>
      </c>
    </row>
    <row r="377" spans="1:18" ht="12.75" customHeight="1" x14ac:dyDescent="0.2">
      <c r="A377" s="28" t="s">
        <v>54</v>
      </c>
      <c r="D377" s="25">
        <v>16</v>
      </c>
      <c r="K377" s="182"/>
      <c r="L377" s="3"/>
      <c r="M377" s="3"/>
      <c r="O377" s="3">
        <f>D377/C376</f>
        <v>0.94117647058823528</v>
      </c>
      <c r="P377" s="21">
        <v>17</v>
      </c>
      <c r="Q377" s="22">
        <f t="shared" si="84"/>
        <v>1</v>
      </c>
      <c r="R377" s="3">
        <f t="shared" si="85"/>
        <v>0</v>
      </c>
    </row>
    <row r="378" spans="1:18" ht="12.75" customHeight="1" x14ac:dyDescent="0.2">
      <c r="A378" s="28" t="s">
        <v>55</v>
      </c>
      <c r="E378" s="25">
        <v>10</v>
      </c>
      <c r="K378" s="182"/>
      <c r="L378" s="3"/>
      <c r="M378" s="3"/>
      <c r="O378" s="3">
        <f>E378/D377</f>
        <v>0.625</v>
      </c>
      <c r="P378" s="21">
        <v>15</v>
      </c>
      <c r="Q378" s="22">
        <f t="shared" si="84"/>
        <v>0.88235294117647056</v>
      </c>
      <c r="R378" s="3">
        <f t="shared" si="85"/>
        <v>0.11764705882352944</v>
      </c>
    </row>
    <row r="379" spans="1:18" ht="12.75" customHeight="1" x14ac:dyDescent="0.2">
      <c r="A379" s="28" t="s">
        <v>56</v>
      </c>
      <c r="F379" s="25">
        <v>10</v>
      </c>
      <c r="K379" s="182"/>
      <c r="L379" s="3"/>
      <c r="M379" s="3"/>
      <c r="O379" s="3">
        <f>F379/E378</f>
        <v>1</v>
      </c>
      <c r="P379" s="21">
        <v>14</v>
      </c>
      <c r="Q379" s="22">
        <f t="shared" si="84"/>
        <v>0.93333333333333335</v>
      </c>
      <c r="R379" s="3">
        <f t="shared" si="85"/>
        <v>6.6666666666666652E-2</v>
      </c>
    </row>
    <row r="380" spans="1:18" ht="12.75" customHeight="1" x14ac:dyDescent="0.2">
      <c r="A380" s="28" t="s">
        <v>57</v>
      </c>
      <c r="G380" s="25">
        <v>10</v>
      </c>
      <c r="K380" s="182"/>
      <c r="L380" s="3"/>
      <c r="M380" s="3"/>
      <c r="O380" s="3">
        <f>G380/F379</f>
        <v>1</v>
      </c>
      <c r="P380" s="21">
        <v>14</v>
      </c>
      <c r="Q380" s="22">
        <f t="shared" si="84"/>
        <v>1</v>
      </c>
      <c r="R380" s="3">
        <f t="shared" si="85"/>
        <v>0</v>
      </c>
    </row>
    <row r="381" spans="1:18" ht="12.75" customHeight="1" x14ac:dyDescent="0.2">
      <c r="A381" s="28" t="s">
        <v>69</v>
      </c>
      <c r="H381" s="25">
        <v>10</v>
      </c>
      <c r="K381" s="182"/>
      <c r="L381" s="3"/>
      <c r="M381" s="3"/>
      <c r="O381" s="3">
        <f>H381/G380</f>
        <v>1</v>
      </c>
      <c r="P381" s="21">
        <v>12</v>
      </c>
      <c r="Q381" s="22">
        <f t="shared" si="84"/>
        <v>0.8571428571428571</v>
      </c>
      <c r="R381" s="3">
        <f t="shared" si="85"/>
        <v>0.1428571428571429</v>
      </c>
    </row>
    <row r="382" spans="1:18" ht="12.75" customHeight="1" x14ac:dyDescent="0.2">
      <c r="A382" s="28" t="s">
        <v>70</v>
      </c>
      <c r="I382" s="25">
        <v>9</v>
      </c>
      <c r="K382" s="182"/>
      <c r="L382" s="3"/>
      <c r="M382" s="3"/>
      <c r="O382" s="3">
        <f>I382/H381</f>
        <v>0.9</v>
      </c>
      <c r="P382" s="21">
        <v>12</v>
      </c>
      <c r="Q382" s="22">
        <f t="shared" si="84"/>
        <v>1</v>
      </c>
      <c r="R382" s="3">
        <f t="shared" si="85"/>
        <v>0</v>
      </c>
    </row>
    <row r="383" spans="1:18" ht="12.75" customHeight="1" x14ac:dyDescent="0.2">
      <c r="A383" s="28" t="s">
        <v>73</v>
      </c>
      <c r="J383" s="25">
        <v>4</v>
      </c>
      <c r="K383" s="182">
        <v>2</v>
      </c>
      <c r="L383" s="3"/>
      <c r="M383" s="3"/>
      <c r="O383" s="3">
        <f>J383/I382</f>
        <v>0.44444444444444442</v>
      </c>
      <c r="P383" s="21">
        <v>12</v>
      </c>
      <c r="Q383" s="22">
        <f t="shared" si="84"/>
        <v>1</v>
      </c>
      <c r="R383" s="3">
        <f t="shared" si="85"/>
        <v>0</v>
      </c>
    </row>
    <row r="384" spans="1:18" ht="12.75" customHeight="1" x14ac:dyDescent="0.2">
      <c r="A384" s="28" t="s">
        <v>76</v>
      </c>
      <c r="J384" s="25">
        <v>6</v>
      </c>
      <c r="K384" s="182">
        <v>2</v>
      </c>
      <c r="L384" s="3"/>
      <c r="M384" s="3"/>
      <c r="O384" s="3"/>
      <c r="P384" s="21">
        <v>10</v>
      </c>
      <c r="Q384" s="22"/>
      <c r="R384" s="3"/>
    </row>
    <row r="385" spans="1:22" ht="12.75" customHeight="1" x14ac:dyDescent="0.2">
      <c r="A385" s="28" t="s">
        <v>80</v>
      </c>
      <c r="J385" s="25">
        <v>4</v>
      </c>
      <c r="K385" s="182">
        <v>4</v>
      </c>
      <c r="L385" s="3"/>
      <c r="M385" s="3"/>
      <c r="O385" s="3"/>
      <c r="P385" s="21">
        <v>6</v>
      </c>
      <c r="Q385" s="22"/>
      <c r="R385" s="3"/>
    </row>
    <row r="386" spans="1:22" ht="12.75" customHeight="1" x14ac:dyDescent="0.2">
      <c r="A386" s="28" t="s">
        <v>84</v>
      </c>
      <c r="J386" s="25">
        <v>2</v>
      </c>
      <c r="K386" s="182"/>
      <c r="L386" s="3"/>
      <c r="M386" s="3"/>
      <c r="O386" s="3"/>
      <c r="P386" s="21">
        <v>2</v>
      </c>
      <c r="Q386" s="22"/>
      <c r="R386" s="3"/>
      <c r="S386" s="29" t="s">
        <v>83</v>
      </c>
      <c r="T386" s="29">
        <v>9</v>
      </c>
      <c r="U386" s="29">
        <f>K389</f>
        <v>9</v>
      </c>
      <c r="V386" s="29" t="s">
        <v>11</v>
      </c>
    </row>
    <row r="387" spans="1:22" ht="12.75" customHeight="1" x14ac:dyDescent="0.2">
      <c r="A387" s="28" t="s">
        <v>87</v>
      </c>
      <c r="J387" s="25">
        <v>1</v>
      </c>
      <c r="K387" s="182"/>
      <c r="L387" s="3"/>
      <c r="M387" s="3"/>
      <c r="O387" s="3"/>
      <c r="P387" s="21">
        <v>2</v>
      </c>
      <c r="Q387" s="22"/>
      <c r="R387" s="3"/>
      <c r="S387" s="29" t="s">
        <v>85</v>
      </c>
      <c r="T387" s="22">
        <f>T386/B375</f>
        <v>0.28125</v>
      </c>
      <c r="U387" s="22">
        <f>T386/U386</f>
        <v>1</v>
      </c>
      <c r="V387" s="29" t="s">
        <v>86</v>
      </c>
    </row>
    <row r="388" spans="1:22" ht="12.75" customHeight="1" x14ac:dyDescent="0.2">
      <c r="A388" s="28" t="s">
        <v>88</v>
      </c>
      <c r="J388" s="25">
        <v>2</v>
      </c>
      <c r="K388" s="182">
        <v>1</v>
      </c>
      <c r="L388" s="3"/>
      <c r="M388" s="3"/>
      <c r="O388" s="3"/>
      <c r="P388" s="21">
        <v>2</v>
      </c>
      <c r="Q388" s="22"/>
      <c r="R388" s="3"/>
    </row>
    <row r="389" spans="1:22" ht="12.75" customHeight="1" x14ac:dyDescent="0.2">
      <c r="K389" s="186">
        <f>SUM(K383:K388)</f>
        <v>9</v>
      </c>
      <c r="L389" s="3">
        <f>K383/B375</f>
        <v>6.25E-2</v>
      </c>
      <c r="M389" s="3">
        <f>K389/B375</f>
        <v>0.28125</v>
      </c>
      <c r="N389" s="3">
        <f>M389-L389</f>
        <v>0.21875</v>
      </c>
      <c r="O389" s="3"/>
    </row>
    <row r="390" spans="1:22" ht="12.75" customHeight="1" x14ac:dyDescent="0.3">
      <c r="A390" s="38" t="s">
        <v>89</v>
      </c>
      <c r="L390" s="3"/>
      <c r="M390" s="3"/>
      <c r="O390" s="3"/>
    </row>
    <row r="391" spans="1:22" ht="25.5" customHeight="1" x14ac:dyDescent="0.2">
      <c r="B391" s="285" t="s">
        <v>2</v>
      </c>
      <c r="C391" s="286"/>
      <c r="D391" s="286"/>
      <c r="E391" s="286"/>
      <c r="F391" s="286"/>
      <c r="G391" s="286"/>
      <c r="H391" s="286"/>
      <c r="I391" s="286"/>
      <c r="J391" s="286"/>
      <c r="L391" s="7" t="s">
        <v>3</v>
      </c>
      <c r="M391" s="7" t="s">
        <v>4</v>
      </c>
      <c r="N391" s="49" t="s">
        <v>5</v>
      </c>
      <c r="O391" s="7" t="s">
        <v>6</v>
      </c>
      <c r="P391" s="6" t="s">
        <v>7</v>
      </c>
      <c r="Q391" s="6" t="s">
        <v>8</v>
      </c>
      <c r="R391" s="7" t="s">
        <v>9</v>
      </c>
    </row>
    <row r="392" spans="1:22" ht="12.75" customHeight="1" x14ac:dyDescent="0.2">
      <c r="A392" s="50" t="s">
        <v>10</v>
      </c>
      <c r="B392" s="51">
        <v>1</v>
      </c>
      <c r="C392" s="51">
        <v>2</v>
      </c>
      <c r="D392" s="51">
        <v>3</v>
      </c>
      <c r="E392" s="51">
        <v>4</v>
      </c>
      <c r="F392" s="51">
        <v>5</v>
      </c>
      <c r="G392" s="51">
        <v>6</v>
      </c>
      <c r="H392" s="51">
        <v>7</v>
      </c>
      <c r="I392" s="51">
        <v>8</v>
      </c>
      <c r="J392" s="51">
        <v>9</v>
      </c>
      <c r="K392" s="187" t="s">
        <v>11</v>
      </c>
      <c r="L392" s="3"/>
      <c r="M392" s="3"/>
      <c r="O392" s="3"/>
      <c r="P392" s="14"/>
      <c r="Q392" s="14"/>
      <c r="R392" s="3"/>
    </row>
    <row r="393" spans="1:22" ht="12.75" customHeight="1" x14ac:dyDescent="0.2">
      <c r="A393" s="28" t="s">
        <v>53</v>
      </c>
      <c r="B393" s="25">
        <v>35</v>
      </c>
      <c r="K393" s="182"/>
      <c r="L393" s="3"/>
      <c r="M393" s="3"/>
      <c r="O393" s="3"/>
      <c r="P393" s="17">
        <f>B393</f>
        <v>35</v>
      </c>
      <c r="Q393" s="14"/>
      <c r="R393" s="3"/>
    </row>
    <row r="394" spans="1:22" ht="12.75" customHeight="1" x14ac:dyDescent="0.2">
      <c r="A394" s="28" t="s">
        <v>54</v>
      </c>
      <c r="C394" s="25">
        <v>24</v>
      </c>
      <c r="K394" s="182"/>
      <c r="L394" s="3"/>
      <c r="M394" s="3"/>
      <c r="N394" s="3"/>
      <c r="O394" s="3">
        <f>C394/B393</f>
        <v>0.68571428571428572</v>
      </c>
      <c r="P394" s="21">
        <v>24</v>
      </c>
      <c r="Q394" s="22">
        <f t="shared" ref="Q394:Q401" si="86">P394/P393</f>
        <v>0.68571428571428572</v>
      </c>
      <c r="R394" s="3">
        <f t="shared" ref="R394:R401" si="87">100%-Q394</f>
        <v>0.31428571428571428</v>
      </c>
    </row>
    <row r="395" spans="1:22" ht="12.75" customHeight="1" x14ac:dyDescent="0.2">
      <c r="A395" s="28" t="s">
        <v>55</v>
      </c>
      <c r="D395" s="25">
        <v>21</v>
      </c>
      <c r="K395" s="182"/>
      <c r="L395" s="3"/>
      <c r="M395" s="3"/>
      <c r="O395" s="3">
        <f>D395/C394</f>
        <v>0.875</v>
      </c>
      <c r="P395" s="21">
        <v>23</v>
      </c>
      <c r="Q395" s="22">
        <f t="shared" si="86"/>
        <v>0.95833333333333337</v>
      </c>
      <c r="R395" s="3">
        <f t="shared" si="87"/>
        <v>4.166666666666663E-2</v>
      </c>
    </row>
    <row r="396" spans="1:22" ht="12.75" customHeight="1" x14ac:dyDescent="0.2">
      <c r="A396" s="28" t="s">
        <v>56</v>
      </c>
      <c r="E396" s="25">
        <v>16</v>
      </c>
      <c r="K396" s="182"/>
      <c r="L396" s="3"/>
      <c r="M396" s="3"/>
      <c r="O396" s="3">
        <f>E396/D395</f>
        <v>0.76190476190476186</v>
      </c>
      <c r="P396" s="21">
        <v>23</v>
      </c>
      <c r="Q396" s="22">
        <f t="shared" si="86"/>
        <v>1</v>
      </c>
      <c r="R396" s="3">
        <f t="shared" si="87"/>
        <v>0</v>
      </c>
    </row>
    <row r="397" spans="1:22" ht="12.75" customHeight="1" x14ac:dyDescent="0.2">
      <c r="A397" s="28" t="s">
        <v>57</v>
      </c>
      <c r="F397" s="25">
        <v>14</v>
      </c>
      <c r="K397" s="182"/>
      <c r="L397" s="3"/>
      <c r="M397" s="3"/>
      <c r="O397" s="3">
        <f>F397/E396</f>
        <v>0.875</v>
      </c>
      <c r="P397" s="21">
        <v>21</v>
      </c>
      <c r="Q397" s="22">
        <f t="shared" si="86"/>
        <v>0.91304347826086951</v>
      </c>
      <c r="R397" s="3">
        <f t="shared" si="87"/>
        <v>8.6956521739130488E-2</v>
      </c>
    </row>
    <row r="398" spans="1:22" ht="12.75" customHeight="1" x14ac:dyDescent="0.2">
      <c r="A398" s="28" t="s">
        <v>69</v>
      </c>
      <c r="G398" s="25">
        <v>14</v>
      </c>
      <c r="K398" s="182"/>
      <c r="L398" s="3"/>
      <c r="M398" s="3"/>
      <c r="O398" s="3">
        <f>G398/F397</f>
        <v>1</v>
      </c>
      <c r="P398" s="21">
        <v>21</v>
      </c>
      <c r="Q398" s="22">
        <f t="shared" si="86"/>
        <v>1</v>
      </c>
      <c r="R398" s="3">
        <f t="shared" si="87"/>
        <v>0</v>
      </c>
    </row>
    <row r="399" spans="1:22" ht="12.75" customHeight="1" x14ac:dyDescent="0.2">
      <c r="A399" s="28" t="s">
        <v>70</v>
      </c>
      <c r="H399" s="25">
        <v>12</v>
      </c>
      <c r="K399" s="182"/>
      <c r="L399" s="3"/>
      <c r="M399" s="3"/>
      <c r="O399" s="3">
        <f>H399/G398</f>
        <v>0.8571428571428571</v>
      </c>
      <c r="P399" s="21">
        <v>18</v>
      </c>
      <c r="Q399" s="22">
        <f t="shared" si="86"/>
        <v>0.8571428571428571</v>
      </c>
      <c r="R399" s="3">
        <f t="shared" si="87"/>
        <v>0.1428571428571429</v>
      </c>
    </row>
    <row r="400" spans="1:22" ht="12.75" customHeight="1" x14ac:dyDescent="0.2">
      <c r="A400" s="28" t="s">
        <v>73</v>
      </c>
      <c r="I400" s="25">
        <v>12</v>
      </c>
      <c r="K400" s="182">
        <v>1</v>
      </c>
      <c r="L400" s="3"/>
      <c r="M400" s="3"/>
      <c r="O400" s="3">
        <f>I400/H399</f>
        <v>1</v>
      </c>
      <c r="P400" s="21">
        <v>19</v>
      </c>
      <c r="Q400" s="22">
        <f t="shared" si="86"/>
        <v>1.0555555555555556</v>
      </c>
      <c r="R400" s="3">
        <f t="shared" si="87"/>
        <v>-5.555555555555558E-2</v>
      </c>
    </row>
    <row r="401" spans="1:22" ht="12.75" customHeight="1" x14ac:dyDescent="0.2">
      <c r="A401" s="28" t="s">
        <v>76</v>
      </c>
      <c r="J401" s="25">
        <v>9</v>
      </c>
      <c r="K401" s="182">
        <v>6</v>
      </c>
      <c r="L401" s="3"/>
      <c r="M401" s="3"/>
      <c r="O401" s="3">
        <f>J401/I400</f>
        <v>0.75</v>
      </c>
      <c r="P401" s="21">
        <v>18</v>
      </c>
      <c r="Q401" s="22">
        <f t="shared" si="86"/>
        <v>0.94736842105263153</v>
      </c>
      <c r="R401" s="3">
        <f t="shared" si="87"/>
        <v>5.2631578947368474E-2</v>
      </c>
    </row>
    <row r="402" spans="1:22" ht="12.75" customHeight="1" x14ac:dyDescent="0.2">
      <c r="A402" s="28" t="s">
        <v>80</v>
      </c>
      <c r="J402" s="25">
        <v>5</v>
      </c>
      <c r="K402" s="182">
        <v>4</v>
      </c>
      <c r="L402" s="3"/>
      <c r="M402" s="3"/>
      <c r="O402" s="3"/>
      <c r="P402" s="21">
        <v>10</v>
      </c>
      <c r="Q402" s="22"/>
      <c r="R402" s="3"/>
    </row>
    <row r="403" spans="1:22" ht="12.75" customHeight="1" x14ac:dyDescent="0.2">
      <c r="A403" s="28" t="s">
        <v>84</v>
      </c>
      <c r="J403" s="25">
        <v>3</v>
      </c>
      <c r="K403" s="182"/>
      <c r="L403" s="3"/>
      <c r="M403" s="3"/>
      <c r="O403" s="3"/>
      <c r="P403" s="21">
        <v>4</v>
      </c>
      <c r="Q403" s="22"/>
      <c r="R403" s="3"/>
    </row>
    <row r="404" spans="1:22" ht="12.75" customHeight="1" x14ac:dyDescent="0.2">
      <c r="A404" s="28" t="s">
        <v>87</v>
      </c>
      <c r="J404" s="25">
        <v>3</v>
      </c>
      <c r="K404" s="182"/>
      <c r="L404" s="3"/>
      <c r="M404" s="3"/>
      <c r="O404" s="3"/>
      <c r="P404" s="21">
        <v>5</v>
      </c>
      <c r="Q404" s="22"/>
      <c r="R404" s="3"/>
      <c r="S404" s="29" t="s">
        <v>83</v>
      </c>
      <c r="T404" s="29">
        <v>13</v>
      </c>
      <c r="U404" s="29">
        <f>K408</f>
        <v>13</v>
      </c>
      <c r="V404" s="29" t="s">
        <v>11</v>
      </c>
    </row>
    <row r="405" spans="1:22" ht="12.75" customHeight="1" x14ac:dyDescent="0.2">
      <c r="A405" s="28" t="s">
        <v>88</v>
      </c>
      <c r="J405" s="25">
        <v>3</v>
      </c>
      <c r="K405" s="182">
        <v>2</v>
      </c>
      <c r="L405" s="3"/>
      <c r="M405" s="3"/>
      <c r="O405" s="3"/>
      <c r="P405" s="21">
        <v>4</v>
      </c>
      <c r="Q405" s="22"/>
      <c r="R405" s="3"/>
      <c r="S405" s="29" t="s">
        <v>85</v>
      </c>
      <c r="T405" s="22">
        <f>T404/B393</f>
        <v>0.37142857142857144</v>
      </c>
      <c r="U405" s="22">
        <f>T404/U404</f>
        <v>1</v>
      </c>
      <c r="V405" s="29" t="s">
        <v>86</v>
      </c>
    </row>
    <row r="406" spans="1:22" ht="12.75" customHeight="1" x14ac:dyDescent="0.2">
      <c r="A406" s="28" t="s">
        <v>91</v>
      </c>
      <c r="J406" s="25">
        <v>1</v>
      </c>
      <c r="K406" s="182"/>
      <c r="L406" s="3"/>
      <c r="M406" s="3"/>
      <c r="O406" s="3"/>
      <c r="P406" s="21">
        <v>1</v>
      </c>
      <c r="Q406" s="22"/>
      <c r="R406" s="3"/>
    </row>
    <row r="407" spans="1:22" ht="12.75" customHeight="1" x14ac:dyDescent="0.2">
      <c r="A407" s="28" t="s">
        <v>93</v>
      </c>
      <c r="K407" s="182"/>
      <c r="L407" s="3"/>
      <c r="M407" s="3"/>
      <c r="O407" s="3"/>
      <c r="P407" s="21"/>
      <c r="Q407" s="22"/>
      <c r="R407" s="3"/>
    </row>
    <row r="408" spans="1:22" ht="12.75" customHeight="1" x14ac:dyDescent="0.2">
      <c r="K408" s="186">
        <f>SUM(K400:K405)</f>
        <v>13</v>
      </c>
      <c r="L408" s="3">
        <f>SUM(K400:K401)/B393</f>
        <v>0.2</v>
      </c>
      <c r="M408" s="3">
        <f>K408/B393</f>
        <v>0.37142857142857144</v>
      </c>
      <c r="N408" s="3">
        <f>M408-L408</f>
        <v>0.17142857142857143</v>
      </c>
      <c r="O408" s="3"/>
    </row>
    <row r="409" spans="1:22" ht="12.75" customHeight="1" x14ac:dyDescent="0.3">
      <c r="A409" s="38" t="s">
        <v>90</v>
      </c>
      <c r="L409" s="3"/>
      <c r="M409" s="3"/>
      <c r="O409" s="3"/>
    </row>
    <row r="410" spans="1:22" ht="25.5" customHeight="1" x14ac:dyDescent="0.2">
      <c r="B410" s="285" t="s">
        <v>2</v>
      </c>
      <c r="C410" s="286"/>
      <c r="D410" s="286"/>
      <c r="E410" s="286"/>
      <c r="F410" s="286"/>
      <c r="G410" s="286"/>
      <c r="H410" s="286"/>
      <c r="I410" s="286"/>
      <c r="J410" s="286"/>
      <c r="L410" s="7" t="s">
        <v>3</v>
      </c>
      <c r="M410" s="7" t="s">
        <v>4</v>
      </c>
      <c r="N410" s="49" t="s">
        <v>5</v>
      </c>
      <c r="O410" s="7" t="s">
        <v>6</v>
      </c>
      <c r="P410" s="6" t="s">
        <v>7</v>
      </c>
      <c r="Q410" s="6" t="s">
        <v>8</v>
      </c>
      <c r="R410" s="7" t="s">
        <v>9</v>
      </c>
    </row>
    <row r="411" spans="1:22" ht="12.75" customHeight="1" x14ac:dyDescent="0.2">
      <c r="A411" s="50" t="s">
        <v>10</v>
      </c>
      <c r="B411" s="51">
        <v>1</v>
      </c>
      <c r="C411" s="51">
        <v>2</v>
      </c>
      <c r="D411" s="51">
        <v>3</v>
      </c>
      <c r="E411" s="51">
        <v>4</v>
      </c>
      <c r="F411" s="51">
        <v>5</v>
      </c>
      <c r="G411" s="51">
        <v>6</v>
      </c>
      <c r="H411" s="51">
        <v>7</v>
      </c>
      <c r="I411" s="51">
        <v>8</v>
      </c>
      <c r="J411" s="51">
        <v>9</v>
      </c>
      <c r="K411" s="187" t="s">
        <v>11</v>
      </c>
      <c r="L411" s="3"/>
      <c r="M411" s="3"/>
      <c r="O411" s="3"/>
      <c r="P411" s="14"/>
      <c r="Q411" s="14"/>
      <c r="R411" s="3"/>
    </row>
    <row r="412" spans="1:22" ht="12.75" customHeight="1" x14ac:dyDescent="0.2">
      <c r="A412" s="28" t="s">
        <v>54</v>
      </c>
      <c r="B412" s="25">
        <v>24</v>
      </c>
      <c r="K412" s="182"/>
      <c r="L412" s="3"/>
      <c r="M412" s="3"/>
      <c r="O412" s="3"/>
      <c r="P412" s="17">
        <f>B412</f>
        <v>24</v>
      </c>
      <c r="Q412" s="14"/>
      <c r="R412" s="3"/>
    </row>
    <row r="413" spans="1:22" ht="12.75" customHeight="1" x14ac:dyDescent="0.2">
      <c r="A413" s="28" t="s">
        <v>55</v>
      </c>
      <c r="C413" s="25">
        <v>21</v>
      </c>
      <c r="K413" s="182"/>
      <c r="L413" s="3"/>
      <c r="M413" s="3"/>
      <c r="N413" s="3"/>
      <c r="O413" s="3">
        <f>C413/B412</f>
        <v>0.875</v>
      </c>
      <c r="P413" s="21">
        <v>22</v>
      </c>
      <c r="Q413" s="22">
        <f t="shared" ref="Q413:Q420" si="88">P413/P412</f>
        <v>0.91666666666666663</v>
      </c>
      <c r="R413" s="3">
        <f t="shared" ref="R413:R420" si="89">100%-Q413</f>
        <v>8.333333333333337E-2</v>
      </c>
    </row>
    <row r="414" spans="1:22" ht="12.75" customHeight="1" x14ac:dyDescent="0.2">
      <c r="A414" s="28" t="s">
        <v>56</v>
      </c>
      <c r="D414" s="25">
        <v>8</v>
      </c>
      <c r="K414" s="182"/>
      <c r="L414" s="3"/>
      <c r="M414" s="3"/>
      <c r="O414" s="3">
        <f>D414/C413</f>
        <v>0.38095238095238093</v>
      </c>
      <c r="P414" s="21">
        <v>14</v>
      </c>
      <c r="Q414" s="22">
        <f t="shared" si="88"/>
        <v>0.63636363636363635</v>
      </c>
      <c r="R414" s="3">
        <f t="shared" si="89"/>
        <v>0.36363636363636365</v>
      </c>
    </row>
    <row r="415" spans="1:22" ht="12.75" customHeight="1" x14ac:dyDescent="0.2">
      <c r="A415" s="28" t="s">
        <v>57</v>
      </c>
      <c r="E415" s="25">
        <v>7</v>
      </c>
      <c r="K415" s="182"/>
      <c r="L415" s="3"/>
      <c r="M415" s="3"/>
      <c r="O415" s="3">
        <f>E415/D414</f>
        <v>0.875</v>
      </c>
      <c r="P415" s="21">
        <v>16</v>
      </c>
      <c r="Q415" s="22">
        <f t="shared" si="88"/>
        <v>1.1428571428571428</v>
      </c>
      <c r="R415" s="3">
        <f t="shared" si="89"/>
        <v>-0.14285714285714279</v>
      </c>
    </row>
    <row r="416" spans="1:22" ht="12.75" customHeight="1" x14ac:dyDescent="0.2">
      <c r="A416" s="28" t="s">
        <v>69</v>
      </c>
      <c r="F416" s="25">
        <v>7</v>
      </c>
      <c r="K416" s="182"/>
      <c r="L416" s="3"/>
      <c r="M416" s="3"/>
      <c r="O416" s="3">
        <f>F416/E415</f>
        <v>1</v>
      </c>
      <c r="P416" s="21">
        <v>14</v>
      </c>
      <c r="Q416" s="22">
        <f t="shared" si="88"/>
        <v>0.875</v>
      </c>
      <c r="R416" s="3">
        <f t="shared" si="89"/>
        <v>0.125</v>
      </c>
    </row>
    <row r="417" spans="1:22" ht="12.75" customHeight="1" x14ac:dyDescent="0.2">
      <c r="A417" s="28" t="s">
        <v>70</v>
      </c>
      <c r="G417" s="25">
        <v>7</v>
      </c>
      <c r="K417" s="182"/>
      <c r="L417" s="3"/>
      <c r="M417" s="3"/>
      <c r="O417" s="3">
        <f>G417/F416</f>
        <v>1</v>
      </c>
      <c r="P417" s="21">
        <v>11</v>
      </c>
      <c r="Q417" s="22">
        <f t="shared" si="88"/>
        <v>0.7857142857142857</v>
      </c>
      <c r="R417" s="3">
        <f t="shared" si="89"/>
        <v>0.2142857142857143</v>
      </c>
    </row>
    <row r="418" spans="1:22" ht="12.75" customHeight="1" x14ac:dyDescent="0.2">
      <c r="A418" s="28" t="s">
        <v>73</v>
      </c>
      <c r="H418" s="25">
        <v>6</v>
      </c>
      <c r="K418" s="182"/>
      <c r="L418" s="3"/>
      <c r="M418" s="3"/>
      <c r="O418" s="3">
        <f>H418/G417</f>
        <v>0.8571428571428571</v>
      </c>
      <c r="P418" s="21">
        <v>9</v>
      </c>
      <c r="Q418" s="22">
        <f t="shared" si="88"/>
        <v>0.81818181818181823</v>
      </c>
      <c r="R418" s="3">
        <f t="shared" si="89"/>
        <v>0.18181818181818177</v>
      </c>
    </row>
    <row r="419" spans="1:22" ht="12.75" customHeight="1" x14ac:dyDescent="0.2">
      <c r="A419" s="28" t="s">
        <v>76</v>
      </c>
      <c r="I419" s="25">
        <v>6</v>
      </c>
      <c r="K419" s="182"/>
      <c r="L419" s="3"/>
      <c r="M419" s="3"/>
      <c r="O419" s="3">
        <f>I419/H418</f>
        <v>1</v>
      </c>
      <c r="P419" s="21">
        <v>8</v>
      </c>
      <c r="Q419" s="22">
        <f t="shared" si="88"/>
        <v>0.88888888888888884</v>
      </c>
      <c r="R419" s="3">
        <f t="shared" si="89"/>
        <v>0.11111111111111116</v>
      </c>
    </row>
    <row r="420" spans="1:22" ht="12.75" customHeight="1" x14ac:dyDescent="0.2">
      <c r="A420" s="28" t="s">
        <v>80</v>
      </c>
      <c r="J420" s="25">
        <v>6</v>
      </c>
      <c r="K420" s="182">
        <v>2</v>
      </c>
      <c r="L420" s="3"/>
      <c r="M420" s="3"/>
      <c r="O420" s="3">
        <f>J420/I419</f>
        <v>1</v>
      </c>
      <c r="P420" s="21">
        <v>8</v>
      </c>
      <c r="Q420" s="22">
        <f t="shared" si="88"/>
        <v>1</v>
      </c>
      <c r="R420" s="3">
        <f t="shared" si="89"/>
        <v>0</v>
      </c>
    </row>
    <row r="421" spans="1:22" ht="12.75" customHeight="1" x14ac:dyDescent="0.2">
      <c r="A421" s="28" t="s">
        <v>84</v>
      </c>
      <c r="J421" s="25">
        <v>2</v>
      </c>
      <c r="K421" s="182"/>
      <c r="L421" s="3"/>
      <c r="M421" s="3"/>
      <c r="O421" s="3"/>
      <c r="P421" s="21">
        <v>8</v>
      </c>
      <c r="Q421" s="22"/>
      <c r="R421" s="3"/>
    </row>
    <row r="422" spans="1:22" ht="12.75" customHeight="1" x14ac:dyDescent="0.2">
      <c r="A422" s="28" t="s">
        <v>87</v>
      </c>
      <c r="J422" s="25">
        <v>5</v>
      </c>
      <c r="K422" s="182">
        <v>4</v>
      </c>
      <c r="L422" s="3"/>
      <c r="M422" s="3"/>
      <c r="O422" s="3"/>
      <c r="P422" s="21">
        <v>7</v>
      </c>
      <c r="Q422" s="22"/>
      <c r="R422" s="3"/>
    </row>
    <row r="423" spans="1:22" ht="12.75" customHeight="1" x14ac:dyDescent="0.2">
      <c r="A423" s="28" t="s">
        <v>88</v>
      </c>
      <c r="J423" s="25">
        <v>2</v>
      </c>
      <c r="K423" s="182">
        <v>1</v>
      </c>
      <c r="L423" s="3"/>
      <c r="M423" s="3"/>
      <c r="O423" s="3"/>
      <c r="P423" s="21">
        <v>3</v>
      </c>
      <c r="Q423" s="22"/>
      <c r="R423" s="3"/>
      <c r="S423" s="29" t="s">
        <v>83</v>
      </c>
      <c r="T423" s="29">
        <v>7</v>
      </c>
      <c r="U423" s="29">
        <f>K426</f>
        <v>9</v>
      </c>
      <c r="V423" s="29" t="s">
        <v>11</v>
      </c>
    </row>
    <row r="424" spans="1:22" ht="12.75" customHeight="1" x14ac:dyDescent="0.2">
      <c r="A424" s="28" t="s">
        <v>91</v>
      </c>
      <c r="J424" s="25">
        <v>2</v>
      </c>
      <c r="K424" s="182">
        <v>1</v>
      </c>
      <c r="L424" s="3"/>
      <c r="M424" s="3"/>
      <c r="O424" s="3"/>
      <c r="P424" s="21">
        <v>2</v>
      </c>
      <c r="Q424" s="22"/>
      <c r="R424" s="3"/>
      <c r="S424" s="29" t="s">
        <v>85</v>
      </c>
      <c r="T424" s="22">
        <f>T423/B412</f>
        <v>0.29166666666666669</v>
      </c>
      <c r="U424" s="22">
        <f>T423/U423</f>
        <v>0.77777777777777779</v>
      </c>
      <c r="V424" s="29" t="s">
        <v>86</v>
      </c>
    </row>
    <row r="425" spans="1:22" ht="12.75" customHeight="1" x14ac:dyDescent="0.2">
      <c r="A425" s="28" t="s">
        <v>93</v>
      </c>
      <c r="J425" s="25">
        <v>1</v>
      </c>
      <c r="K425" s="182">
        <v>1</v>
      </c>
      <c r="L425" s="3"/>
      <c r="M425" s="3"/>
      <c r="O425" s="3"/>
      <c r="P425" s="21">
        <v>1</v>
      </c>
      <c r="Q425" s="22"/>
      <c r="R425" s="3"/>
    </row>
    <row r="426" spans="1:22" ht="12.75" customHeight="1" x14ac:dyDescent="0.2">
      <c r="K426" s="186">
        <f>SUM(K420:K425)</f>
        <v>9</v>
      </c>
      <c r="L426" s="3">
        <f>K420/B412</f>
        <v>8.3333333333333329E-2</v>
      </c>
      <c r="M426" s="3">
        <f>K426/B412</f>
        <v>0.375</v>
      </c>
      <c r="N426" s="3">
        <f>M426-L426</f>
        <v>0.29166666666666669</v>
      </c>
      <c r="O426" s="3"/>
    </row>
    <row r="427" spans="1:22" ht="12.75" customHeight="1" x14ac:dyDescent="0.3">
      <c r="A427" s="38" t="s">
        <v>92</v>
      </c>
      <c r="L427" s="3"/>
      <c r="M427" s="3"/>
      <c r="O427" s="3"/>
    </row>
    <row r="428" spans="1:22" ht="25.5" customHeight="1" x14ac:dyDescent="0.2">
      <c r="B428" s="285" t="s">
        <v>2</v>
      </c>
      <c r="C428" s="286"/>
      <c r="D428" s="286"/>
      <c r="E428" s="286"/>
      <c r="F428" s="286"/>
      <c r="G428" s="286"/>
      <c r="H428" s="286"/>
      <c r="I428" s="286"/>
      <c r="J428" s="286"/>
      <c r="L428" s="7" t="s">
        <v>3</v>
      </c>
      <c r="M428" s="7" t="s">
        <v>4</v>
      </c>
      <c r="N428" s="49" t="s">
        <v>5</v>
      </c>
      <c r="O428" s="7" t="s">
        <v>6</v>
      </c>
      <c r="P428" s="6" t="s">
        <v>7</v>
      </c>
      <c r="Q428" s="6" t="s">
        <v>8</v>
      </c>
      <c r="R428" s="7" t="s">
        <v>9</v>
      </c>
    </row>
    <row r="429" spans="1:22" ht="12.75" customHeight="1" x14ac:dyDescent="0.2">
      <c r="A429" s="50" t="s">
        <v>10</v>
      </c>
      <c r="B429" s="51">
        <v>1</v>
      </c>
      <c r="C429" s="51">
        <v>2</v>
      </c>
      <c r="D429" s="51">
        <v>3</v>
      </c>
      <c r="E429" s="51">
        <v>4</v>
      </c>
      <c r="F429" s="51">
        <v>5</v>
      </c>
      <c r="G429" s="51">
        <v>6</v>
      </c>
      <c r="H429" s="51">
        <v>7</v>
      </c>
      <c r="I429" s="51">
        <v>8</v>
      </c>
      <c r="J429" s="51">
        <v>9</v>
      </c>
      <c r="K429" s="187" t="s">
        <v>11</v>
      </c>
      <c r="L429" s="3"/>
      <c r="M429" s="3"/>
      <c r="O429" s="3"/>
      <c r="P429" s="14"/>
      <c r="Q429" s="14"/>
      <c r="R429" s="3"/>
    </row>
    <row r="430" spans="1:22" ht="12.75" customHeight="1" x14ac:dyDescent="0.2">
      <c r="A430" s="28" t="s">
        <v>55</v>
      </c>
      <c r="B430" s="25">
        <v>27</v>
      </c>
      <c r="K430" s="182"/>
      <c r="L430" s="3"/>
      <c r="M430" s="3"/>
      <c r="O430" s="3"/>
      <c r="P430" s="17">
        <f>B430</f>
        <v>27</v>
      </c>
      <c r="Q430" s="14"/>
      <c r="R430" s="3"/>
    </row>
    <row r="431" spans="1:22" ht="12.75" customHeight="1" x14ac:dyDescent="0.2">
      <c r="A431" s="28" t="s">
        <v>56</v>
      </c>
      <c r="C431" s="25">
        <v>25</v>
      </c>
      <c r="K431" s="182"/>
      <c r="L431" s="3"/>
      <c r="M431" s="3"/>
      <c r="N431" s="3"/>
      <c r="O431" s="3">
        <f>C431/B430</f>
        <v>0.92592592592592593</v>
      </c>
      <c r="P431" s="21">
        <v>25</v>
      </c>
      <c r="Q431" s="22">
        <f t="shared" ref="Q431:Q438" si="90">P431/P430</f>
        <v>0.92592592592592593</v>
      </c>
      <c r="R431" s="3">
        <f t="shared" ref="R431:R438" si="91">100%-Q431</f>
        <v>7.407407407407407E-2</v>
      </c>
    </row>
    <row r="432" spans="1:22" ht="12.75" customHeight="1" x14ac:dyDescent="0.2">
      <c r="A432" s="28" t="s">
        <v>57</v>
      </c>
      <c r="D432" s="25">
        <v>20</v>
      </c>
      <c r="K432" s="182"/>
      <c r="L432" s="3"/>
      <c r="M432" s="3"/>
      <c r="O432" s="3">
        <f>D432/C431</f>
        <v>0.8</v>
      </c>
      <c r="P432" s="21">
        <v>22</v>
      </c>
      <c r="Q432" s="22">
        <f t="shared" si="90"/>
        <v>0.88</v>
      </c>
      <c r="R432" s="3">
        <f t="shared" si="91"/>
        <v>0.12</v>
      </c>
    </row>
    <row r="433" spans="1:22" ht="12.75" customHeight="1" x14ac:dyDescent="0.2">
      <c r="A433" s="28" t="s">
        <v>69</v>
      </c>
      <c r="E433" s="25">
        <v>18</v>
      </c>
      <c r="K433" s="182"/>
      <c r="L433" s="3"/>
      <c r="M433" s="3"/>
      <c r="O433" s="3">
        <f>E433/D432</f>
        <v>0.9</v>
      </c>
      <c r="P433" s="21">
        <v>20</v>
      </c>
      <c r="Q433" s="22">
        <f t="shared" si="90"/>
        <v>0.90909090909090906</v>
      </c>
      <c r="R433" s="3">
        <f t="shared" si="91"/>
        <v>9.0909090909090939E-2</v>
      </c>
    </row>
    <row r="434" spans="1:22" ht="12.75" customHeight="1" x14ac:dyDescent="0.2">
      <c r="A434" s="28" t="s">
        <v>70</v>
      </c>
      <c r="F434" s="25">
        <v>15</v>
      </c>
      <c r="K434" s="182"/>
      <c r="L434" s="3"/>
      <c r="M434" s="3"/>
      <c r="O434" s="3">
        <f>F434/E433</f>
        <v>0.83333333333333337</v>
      </c>
      <c r="P434" s="21">
        <v>20</v>
      </c>
      <c r="Q434" s="22">
        <f t="shared" si="90"/>
        <v>1</v>
      </c>
      <c r="R434" s="3">
        <f t="shared" si="91"/>
        <v>0</v>
      </c>
    </row>
    <row r="435" spans="1:22" ht="12.75" customHeight="1" x14ac:dyDescent="0.2">
      <c r="A435" s="28" t="s">
        <v>73</v>
      </c>
      <c r="G435" s="25">
        <v>15</v>
      </c>
      <c r="K435" s="182"/>
      <c r="L435" s="3"/>
      <c r="M435" s="3"/>
      <c r="O435" s="3">
        <f>G435/F434</f>
        <v>1</v>
      </c>
      <c r="P435" s="21">
        <v>18</v>
      </c>
      <c r="Q435" s="22">
        <f t="shared" si="90"/>
        <v>0.9</v>
      </c>
      <c r="R435" s="3">
        <f t="shared" si="91"/>
        <v>9.9999999999999978E-2</v>
      </c>
    </row>
    <row r="436" spans="1:22" ht="12.75" customHeight="1" x14ac:dyDescent="0.2">
      <c r="A436" s="28" t="s">
        <v>76</v>
      </c>
      <c r="H436" s="25">
        <v>14</v>
      </c>
      <c r="K436" s="182"/>
      <c r="L436" s="3"/>
      <c r="M436" s="3"/>
      <c r="O436" s="3">
        <f>H436/G435</f>
        <v>0.93333333333333335</v>
      </c>
      <c r="P436" s="21">
        <v>18</v>
      </c>
      <c r="Q436" s="22">
        <f t="shared" si="90"/>
        <v>1</v>
      </c>
      <c r="R436" s="3">
        <f t="shared" si="91"/>
        <v>0</v>
      </c>
    </row>
    <row r="437" spans="1:22" ht="12.75" customHeight="1" x14ac:dyDescent="0.2">
      <c r="A437" s="28" t="s">
        <v>80</v>
      </c>
      <c r="I437" s="25">
        <v>14</v>
      </c>
      <c r="K437" s="182"/>
      <c r="L437" s="3"/>
      <c r="M437" s="3"/>
      <c r="O437" s="3">
        <f>I437/H436</f>
        <v>1</v>
      </c>
      <c r="P437" s="21">
        <v>18</v>
      </c>
      <c r="Q437" s="22">
        <f t="shared" si="90"/>
        <v>1</v>
      </c>
      <c r="R437" s="3">
        <f t="shared" si="91"/>
        <v>0</v>
      </c>
    </row>
    <row r="438" spans="1:22" ht="12.75" customHeight="1" x14ac:dyDescent="0.2">
      <c r="A438" s="28" t="s">
        <v>84</v>
      </c>
      <c r="J438" s="25">
        <v>14</v>
      </c>
      <c r="K438" s="182">
        <v>12</v>
      </c>
      <c r="L438" s="3"/>
      <c r="M438" s="3"/>
      <c r="O438" s="3">
        <f>J438/I437</f>
        <v>1</v>
      </c>
      <c r="P438" s="21">
        <v>18</v>
      </c>
      <c r="Q438" s="22">
        <f t="shared" si="90"/>
        <v>1</v>
      </c>
      <c r="R438" s="3">
        <f t="shared" si="91"/>
        <v>0</v>
      </c>
    </row>
    <row r="439" spans="1:22" ht="12.75" customHeight="1" x14ac:dyDescent="0.2">
      <c r="A439" s="28" t="s">
        <v>87</v>
      </c>
      <c r="J439" s="25">
        <v>2</v>
      </c>
      <c r="K439" s="182">
        <v>2</v>
      </c>
      <c r="L439" s="3"/>
      <c r="M439" s="3"/>
      <c r="O439" s="3"/>
      <c r="P439" s="21">
        <v>5</v>
      </c>
      <c r="Q439" s="22"/>
      <c r="R439" s="3"/>
    </row>
    <row r="440" spans="1:22" ht="12.75" customHeight="1" x14ac:dyDescent="0.2">
      <c r="A440" s="28" t="s">
        <v>88</v>
      </c>
      <c r="J440" s="25">
        <v>1</v>
      </c>
      <c r="K440" s="182">
        <v>1</v>
      </c>
      <c r="L440" s="3"/>
      <c r="M440" s="3"/>
      <c r="O440" s="3"/>
      <c r="P440" s="21">
        <v>3</v>
      </c>
      <c r="Q440" s="22"/>
      <c r="R440" s="3"/>
    </row>
    <row r="441" spans="1:22" ht="12.75" customHeight="1" x14ac:dyDescent="0.2">
      <c r="A441" s="28" t="s">
        <v>91</v>
      </c>
      <c r="J441" s="25">
        <v>1</v>
      </c>
      <c r="K441" s="182"/>
      <c r="L441" s="3"/>
      <c r="M441" s="3"/>
      <c r="O441" s="3"/>
      <c r="P441" s="21">
        <v>1</v>
      </c>
      <c r="Q441" s="22"/>
      <c r="R441" s="3"/>
      <c r="S441" s="29" t="s">
        <v>83</v>
      </c>
      <c r="T441" s="29">
        <v>15</v>
      </c>
      <c r="U441" s="29">
        <f>K443</f>
        <v>16</v>
      </c>
      <c r="V441" s="29" t="s">
        <v>11</v>
      </c>
    </row>
    <row r="442" spans="1:22" ht="12.75" customHeight="1" x14ac:dyDescent="0.2">
      <c r="A442" s="28" t="s">
        <v>93</v>
      </c>
      <c r="J442" s="25">
        <v>1</v>
      </c>
      <c r="K442" s="182">
        <v>1</v>
      </c>
      <c r="L442" s="3"/>
      <c r="M442" s="3"/>
      <c r="O442" s="3"/>
      <c r="P442" s="21">
        <v>1</v>
      </c>
      <c r="Q442" s="22"/>
      <c r="R442" s="3"/>
      <c r="S442" s="29" t="s">
        <v>85</v>
      </c>
      <c r="T442" s="22">
        <f>T441/B430</f>
        <v>0.55555555555555558</v>
      </c>
      <c r="U442" s="22">
        <f>T441/U441</f>
        <v>0.9375</v>
      </c>
      <c r="V442" s="29" t="s">
        <v>86</v>
      </c>
    </row>
    <row r="443" spans="1:22" ht="12.75" customHeight="1" x14ac:dyDescent="0.2">
      <c r="K443" s="186">
        <f>SUM(K438:K442)</f>
        <v>16</v>
      </c>
      <c r="L443" s="3">
        <f>K438/B430</f>
        <v>0.44444444444444442</v>
      </c>
      <c r="M443" s="3">
        <f>K443/B430</f>
        <v>0.59259259259259256</v>
      </c>
      <c r="N443" s="3">
        <f>M443-L443</f>
        <v>0.14814814814814814</v>
      </c>
      <c r="O443" s="3"/>
    </row>
    <row r="444" spans="1:22" ht="12.75" customHeight="1" x14ac:dyDescent="0.2">
      <c r="L444" s="3"/>
      <c r="M444" s="3"/>
      <c r="N444" s="3"/>
      <c r="O444" s="3"/>
    </row>
    <row r="445" spans="1:22" ht="12.75" customHeight="1" x14ac:dyDescent="0.3">
      <c r="A445" s="38" t="s">
        <v>95</v>
      </c>
      <c r="L445" s="3"/>
      <c r="M445" s="3"/>
      <c r="O445" s="3"/>
    </row>
    <row r="446" spans="1:22" ht="25.5" customHeight="1" x14ac:dyDescent="0.2">
      <c r="B446" s="285" t="s">
        <v>2</v>
      </c>
      <c r="C446" s="286"/>
      <c r="D446" s="286"/>
      <c r="E446" s="286"/>
      <c r="F446" s="286"/>
      <c r="G446" s="286"/>
      <c r="H446" s="286"/>
      <c r="I446" s="286"/>
      <c r="J446" s="286"/>
      <c r="L446" s="7" t="s">
        <v>3</v>
      </c>
      <c r="M446" s="7" t="s">
        <v>4</v>
      </c>
      <c r="N446" s="49" t="s">
        <v>5</v>
      </c>
      <c r="O446" s="7" t="s">
        <v>6</v>
      </c>
      <c r="P446" s="6" t="s">
        <v>7</v>
      </c>
      <c r="Q446" s="6" t="s">
        <v>8</v>
      </c>
      <c r="R446" s="7" t="s">
        <v>9</v>
      </c>
    </row>
    <row r="447" spans="1:22" ht="12.75" customHeight="1" x14ac:dyDescent="0.2">
      <c r="A447" s="50" t="s">
        <v>10</v>
      </c>
      <c r="B447" s="51">
        <v>1</v>
      </c>
      <c r="C447" s="51">
        <v>2</v>
      </c>
      <c r="D447" s="51">
        <v>3</v>
      </c>
      <c r="E447" s="51">
        <v>4</v>
      </c>
      <c r="F447" s="51">
        <v>5</v>
      </c>
      <c r="G447" s="51">
        <v>6</v>
      </c>
      <c r="H447" s="51">
        <v>7</v>
      </c>
      <c r="I447" s="51">
        <v>8</v>
      </c>
      <c r="J447" s="51">
        <v>9</v>
      </c>
      <c r="K447" s="187" t="s">
        <v>11</v>
      </c>
      <c r="L447" s="3"/>
      <c r="M447" s="3"/>
      <c r="O447" s="3"/>
      <c r="P447" s="14"/>
      <c r="Q447" s="14"/>
      <c r="R447" s="3"/>
    </row>
    <row r="448" spans="1:22" ht="12.75" customHeight="1" x14ac:dyDescent="0.2">
      <c r="A448" s="28" t="s">
        <v>56</v>
      </c>
      <c r="B448" s="25">
        <v>30</v>
      </c>
      <c r="K448" s="182"/>
      <c r="L448" s="3"/>
      <c r="M448" s="3"/>
      <c r="O448" s="3"/>
      <c r="P448" s="17">
        <f>B448</f>
        <v>30</v>
      </c>
      <c r="Q448" s="14"/>
      <c r="R448" s="3"/>
    </row>
    <row r="449" spans="1:30" ht="12.75" customHeight="1" x14ac:dyDescent="0.2">
      <c r="A449" s="28" t="s">
        <v>57</v>
      </c>
      <c r="C449" s="25">
        <v>13</v>
      </c>
      <c r="K449" s="182"/>
      <c r="L449" s="3"/>
      <c r="M449" s="3"/>
      <c r="N449" s="3"/>
      <c r="O449" s="3">
        <f>C449/B448</f>
        <v>0.43333333333333335</v>
      </c>
      <c r="P449" s="21">
        <v>13</v>
      </c>
      <c r="Q449" s="22">
        <f t="shared" ref="Q449:Q456" si="92">P449/P448</f>
        <v>0.43333333333333335</v>
      </c>
      <c r="R449" s="3">
        <f t="shared" ref="R449:R456" si="93">100%-Q449</f>
        <v>0.56666666666666665</v>
      </c>
    </row>
    <row r="450" spans="1:30" ht="12.75" customHeight="1" x14ac:dyDescent="0.2">
      <c r="A450" s="28" t="s">
        <v>69</v>
      </c>
      <c r="D450" s="25">
        <v>11</v>
      </c>
      <c r="K450" s="182"/>
      <c r="L450" s="3"/>
      <c r="M450" s="3"/>
      <c r="O450" s="3">
        <f>D450/C449</f>
        <v>0.84615384615384615</v>
      </c>
      <c r="P450" s="21">
        <v>12</v>
      </c>
      <c r="Q450" s="22">
        <f t="shared" si="92"/>
        <v>0.92307692307692313</v>
      </c>
      <c r="R450" s="3">
        <f t="shared" si="93"/>
        <v>7.6923076923076872E-2</v>
      </c>
    </row>
    <row r="451" spans="1:30" ht="12.75" customHeight="1" x14ac:dyDescent="0.2">
      <c r="A451" s="28" t="s">
        <v>70</v>
      </c>
      <c r="E451" s="25">
        <v>11</v>
      </c>
      <c r="K451" s="182"/>
      <c r="L451" s="3"/>
      <c r="M451" s="3"/>
      <c r="O451" s="3">
        <f>E451/D450</f>
        <v>1</v>
      </c>
      <c r="P451" s="21">
        <v>13</v>
      </c>
      <c r="Q451" s="22">
        <f t="shared" si="92"/>
        <v>1.0833333333333333</v>
      </c>
      <c r="R451" s="3">
        <f t="shared" si="93"/>
        <v>-8.3333333333333259E-2</v>
      </c>
    </row>
    <row r="452" spans="1:30" ht="12.75" customHeight="1" x14ac:dyDescent="0.2">
      <c r="A452" s="28" t="s">
        <v>73</v>
      </c>
      <c r="F452" s="25">
        <v>10</v>
      </c>
      <c r="K452" s="182"/>
      <c r="L452" s="3"/>
      <c r="M452" s="3"/>
      <c r="O452" s="3">
        <f>F452/E451</f>
        <v>0.90909090909090906</v>
      </c>
      <c r="P452" s="21">
        <v>12</v>
      </c>
      <c r="Q452" s="22">
        <f t="shared" si="92"/>
        <v>0.92307692307692313</v>
      </c>
      <c r="R452" s="3">
        <f t="shared" si="93"/>
        <v>7.6923076923076872E-2</v>
      </c>
    </row>
    <row r="453" spans="1:30" ht="12.75" customHeight="1" x14ac:dyDescent="0.2">
      <c r="A453" s="28" t="s">
        <v>76</v>
      </c>
      <c r="G453" s="25">
        <v>10</v>
      </c>
      <c r="K453" s="182"/>
      <c r="L453" s="3"/>
      <c r="M453" s="3"/>
      <c r="O453" s="3">
        <f>G453/F452</f>
        <v>1</v>
      </c>
      <c r="P453" s="21">
        <v>11</v>
      </c>
      <c r="Q453" s="22">
        <f t="shared" si="92"/>
        <v>0.91666666666666663</v>
      </c>
      <c r="R453" s="3">
        <f t="shared" si="93"/>
        <v>8.333333333333337E-2</v>
      </c>
    </row>
    <row r="454" spans="1:30" ht="12.75" customHeight="1" x14ac:dyDescent="0.2">
      <c r="A454" s="28" t="s">
        <v>80</v>
      </c>
      <c r="H454" s="25">
        <v>9</v>
      </c>
      <c r="K454" s="182"/>
      <c r="L454" s="3"/>
      <c r="M454" s="3"/>
      <c r="O454" s="3">
        <f>H454/G453</f>
        <v>0.9</v>
      </c>
      <c r="P454" s="21">
        <v>11</v>
      </c>
      <c r="Q454" s="22">
        <f t="shared" si="92"/>
        <v>1</v>
      </c>
      <c r="R454" s="3">
        <f t="shared" si="93"/>
        <v>0</v>
      </c>
    </row>
    <row r="455" spans="1:30" ht="12.75" customHeight="1" x14ac:dyDescent="0.2">
      <c r="A455" s="28" t="s">
        <v>84</v>
      </c>
      <c r="I455" s="25">
        <v>9</v>
      </c>
      <c r="K455" s="182"/>
      <c r="L455" s="3"/>
      <c r="M455" s="3"/>
      <c r="O455" s="3">
        <f>I455/H454</f>
        <v>1</v>
      </c>
      <c r="P455" s="21">
        <v>11</v>
      </c>
      <c r="Q455" s="22">
        <f t="shared" si="92"/>
        <v>1</v>
      </c>
      <c r="R455" s="3">
        <f t="shared" si="93"/>
        <v>0</v>
      </c>
      <c r="AC455" s="56" t="s">
        <v>55</v>
      </c>
      <c r="AD455" s="29">
        <v>14</v>
      </c>
    </row>
    <row r="456" spans="1:30" ht="12.75" customHeight="1" x14ac:dyDescent="0.2">
      <c r="A456" s="28" t="s">
        <v>87</v>
      </c>
      <c r="J456" s="25">
        <v>9</v>
      </c>
      <c r="K456" s="182">
        <v>5</v>
      </c>
      <c r="L456" s="3"/>
      <c r="M456" s="3"/>
      <c r="O456" s="3">
        <f>J456/I455</f>
        <v>1</v>
      </c>
      <c r="P456" s="21">
        <v>10</v>
      </c>
      <c r="Q456" s="22">
        <f t="shared" si="92"/>
        <v>0.90909090909090906</v>
      </c>
      <c r="R456" s="3">
        <f t="shared" si="93"/>
        <v>9.0909090909090939E-2</v>
      </c>
      <c r="AC456" s="56" t="s">
        <v>56</v>
      </c>
      <c r="AD456" s="29">
        <v>1</v>
      </c>
    </row>
    <row r="457" spans="1:30" ht="12.75" customHeight="1" x14ac:dyDescent="0.2">
      <c r="A457" s="28" t="s">
        <v>88</v>
      </c>
      <c r="J457" s="25">
        <v>2</v>
      </c>
      <c r="K457" s="182"/>
      <c r="L457" s="3"/>
      <c r="M457" s="3"/>
      <c r="O457" s="3"/>
      <c r="P457" s="21">
        <v>10</v>
      </c>
      <c r="Q457" s="22"/>
      <c r="R457" s="3"/>
      <c r="AC457" s="56" t="s">
        <v>57</v>
      </c>
      <c r="AD457" s="29">
        <v>5</v>
      </c>
    </row>
    <row r="458" spans="1:30" ht="12.75" customHeight="1" x14ac:dyDescent="0.2">
      <c r="A458" s="28" t="s">
        <v>91</v>
      </c>
      <c r="J458" s="25">
        <v>4</v>
      </c>
      <c r="K458" s="182">
        <v>3</v>
      </c>
      <c r="L458" s="3"/>
      <c r="M458" s="3"/>
      <c r="O458" s="3"/>
      <c r="P458" s="21">
        <v>10</v>
      </c>
      <c r="Q458" s="22"/>
      <c r="R458" s="3"/>
    </row>
    <row r="459" spans="1:30" ht="12.75" customHeight="1" x14ac:dyDescent="0.2">
      <c r="A459" s="28" t="s">
        <v>93</v>
      </c>
      <c r="J459" s="25">
        <v>1</v>
      </c>
      <c r="K459" s="182">
        <v>1</v>
      </c>
      <c r="L459" s="3"/>
      <c r="M459" s="3"/>
      <c r="O459" s="3"/>
      <c r="P459" s="21">
        <v>6</v>
      </c>
      <c r="Q459" s="22"/>
      <c r="R459" s="3"/>
      <c r="S459" s="29" t="s">
        <v>83</v>
      </c>
      <c r="T459" s="29">
        <v>5</v>
      </c>
      <c r="U459" s="29">
        <f>K461</f>
        <v>12</v>
      </c>
      <c r="V459" s="29" t="s">
        <v>11</v>
      </c>
    </row>
    <row r="460" spans="1:30" ht="12.75" customHeight="1" x14ac:dyDescent="0.2">
      <c r="A460" s="28" t="s">
        <v>94</v>
      </c>
      <c r="J460" s="25">
        <v>3</v>
      </c>
      <c r="K460" s="182">
        <v>3</v>
      </c>
      <c r="L460" s="3"/>
      <c r="M460" s="3"/>
      <c r="O460" s="3"/>
      <c r="P460" s="21">
        <v>5</v>
      </c>
      <c r="Q460" s="22"/>
      <c r="R460" s="3"/>
      <c r="S460" s="29" t="s">
        <v>85</v>
      </c>
      <c r="T460" s="22">
        <f>T459/B448</f>
        <v>0.16666666666666666</v>
      </c>
      <c r="U460" s="22">
        <f>T459/U459</f>
        <v>0.41666666666666669</v>
      </c>
      <c r="V460" s="29" t="s">
        <v>86</v>
      </c>
    </row>
    <row r="461" spans="1:30" ht="12.75" customHeight="1" x14ac:dyDescent="0.2">
      <c r="K461" s="186">
        <f>SUM(K456:K460)</f>
        <v>12</v>
      </c>
      <c r="L461" s="3">
        <f>K456/B448</f>
        <v>0.16666666666666666</v>
      </c>
      <c r="M461" s="3">
        <f>K461/B448</f>
        <v>0.4</v>
      </c>
      <c r="N461" s="3">
        <f>M461-L461</f>
        <v>0.23333333333333336</v>
      </c>
      <c r="O461" s="3"/>
      <c r="S461" s="29"/>
      <c r="T461" s="29"/>
      <c r="U461" s="29"/>
      <c r="V461" s="29"/>
      <c r="X461" s="56" t="s">
        <v>57</v>
      </c>
      <c r="Y461" s="29">
        <v>5</v>
      </c>
    </row>
    <row r="462" spans="1:30" ht="12.75" customHeight="1" x14ac:dyDescent="0.2">
      <c r="L462" s="3"/>
      <c r="M462" s="3"/>
      <c r="N462" s="3"/>
      <c r="O462" s="3"/>
      <c r="S462" s="29"/>
      <c r="T462" s="22"/>
      <c r="U462" s="22"/>
      <c r="V462" s="29"/>
      <c r="X462" s="56"/>
      <c r="Y462" s="29"/>
    </row>
    <row r="463" spans="1:30" ht="12.75" customHeight="1" x14ac:dyDescent="0.3">
      <c r="A463" s="38" t="s">
        <v>96</v>
      </c>
      <c r="L463" s="3"/>
      <c r="M463" s="3"/>
      <c r="O463" s="3"/>
      <c r="S463" s="29"/>
      <c r="T463" s="29"/>
      <c r="U463" s="29"/>
      <c r="V463" s="29"/>
    </row>
    <row r="464" spans="1:30" ht="25.5" customHeight="1" x14ac:dyDescent="0.2">
      <c r="B464" s="285" t="s">
        <v>2</v>
      </c>
      <c r="C464" s="286"/>
      <c r="D464" s="286"/>
      <c r="E464" s="286"/>
      <c r="F464" s="286"/>
      <c r="G464" s="286"/>
      <c r="H464" s="286"/>
      <c r="I464" s="286"/>
      <c r="J464" s="286"/>
      <c r="L464" s="7" t="s">
        <v>3</v>
      </c>
      <c r="M464" s="7" t="s">
        <v>4</v>
      </c>
      <c r="N464" s="49" t="s">
        <v>5</v>
      </c>
      <c r="O464" s="7" t="s">
        <v>6</v>
      </c>
      <c r="P464" s="6" t="s">
        <v>7</v>
      </c>
      <c r="Q464" s="6" t="s">
        <v>8</v>
      </c>
      <c r="R464" s="7" t="s">
        <v>9</v>
      </c>
      <c r="S464" s="29"/>
      <c r="T464" s="29"/>
      <c r="U464" s="29"/>
      <c r="V464" s="29"/>
    </row>
    <row r="465" spans="1:22" ht="12.75" customHeight="1" x14ac:dyDescent="0.2">
      <c r="A465" s="50" t="s">
        <v>10</v>
      </c>
      <c r="B465" s="51">
        <v>1</v>
      </c>
      <c r="C465" s="51">
        <v>2</v>
      </c>
      <c r="D465" s="51">
        <v>3</v>
      </c>
      <c r="E465" s="51">
        <v>4</v>
      </c>
      <c r="F465" s="51">
        <v>5</v>
      </c>
      <c r="G465" s="51">
        <v>6</v>
      </c>
      <c r="H465" s="51">
        <v>7</v>
      </c>
      <c r="I465" s="51">
        <v>8</v>
      </c>
      <c r="J465" s="51">
        <v>9</v>
      </c>
      <c r="K465" s="187" t="s">
        <v>11</v>
      </c>
      <c r="L465" s="3"/>
      <c r="M465" s="3"/>
      <c r="O465" s="3"/>
      <c r="P465" s="14"/>
      <c r="Q465" s="14"/>
      <c r="R465" s="3"/>
      <c r="S465" s="29"/>
      <c r="T465" s="29"/>
      <c r="U465" s="29"/>
      <c r="V465" s="29"/>
    </row>
    <row r="466" spans="1:22" ht="12.75" customHeight="1" x14ac:dyDescent="0.2">
      <c r="A466" s="28" t="s">
        <v>57</v>
      </c>
      <c r="B466" s="25">
        <v>29</v>
      </c>
      <c r="K466" s="182"/>
      <c r="L466" s="3"/>
      <c r="M466" s="3"/>
      <c r="O466" s="3"/>
      <c r="P466" s="17">
        <f>B466</f>
        <v>29</v>
      </c>
      <c r="Q466" s="14"/>
      <c r="R466" s="3"/>
      <c r="S466" s="29"/>
      <c r="T466" s="29"/>
      <c r="U466" s="29"/>
      <c r="V466" s="29"/>
    </row>
    <row r="467" spans="1:22" ht="12.75" customHeight="1" x14ac:dyDescent="0.2">
      <c r="A467" s="28" t="s">
        <v>69</v>
      </c>
      <c r="C467" s="25">
        <v>21</v>
      </c>
      <c r="K467" s="182"/>
      <c r="L467" s="3"/>
      <c r="M467" s="3"/>
      <c r="N467" s="3"/>
      <c r="O467" s="3">
        <f>C467/B466</f>
        <v>0.72413793103448276</v>
      </c>
      <c r="P467" s="21">
        <v>22</v>
      </c>
      <c r="Q467" s="22">
        <f t="shared" ref="Q467:Q474" si="94">P467/P466</f>
        <v>0.75862068965517238</v>
      </c>
      <c r="R467" s="3">
        <f t="shared" ref="R467:R474" si="95">100%-Q467</f>
        <v>0.24137931034482762</v>
      </c>
      <c r="S467" s="29"/>
      <c r="T467" s="29"/>
      <c r="U467" s="29"/>
      <c r="V467" s="29"/>
    </row>
    <row r="468" spans="1:22" ht="12.75" customHeight="1" x14ac:dyDescent="0.2">
      <c r="A468" s="28" t="s">
        <v>70</v>
      </c>
      <c r="D468" s="25">
        <v>19</v>
      </c>
      <c r="K468" s="182"/>
      <c r="L468" s="3"/>
      <c r="M468" s="3"/>
      <c r="O468" s="3">
        <f>D468/C467</f>
        <v>0.90476190476190477</v>
      </c>
      <c r="P468" s="21">
        <v>22</v>
      </c>
      <c r="Q468" s="22">
        <f t="shared" si="94"/>
        <v>1</v>
      </c>
      <c r="R468" s="3">
        <f t="shared" si="95"/>
        <v>0</v>
      </c>
      <c r="S468" s="29"/>
      <c r="T468" s="29"/>
      <c r="U468" s="29"/>
      <c r="V468" s="29"/>
    </row>
    <row r="469" spans="1:22" ht="12.75" customHeight="1" x14ac:dyDescent="0.2">
      <c r="A469" s="25">
        <v>1101</v>
      </c>
      <c r="E469" s="25">
        <v>11</v>
      </c>
      <c r="K469" s="182"/>
      <c r="L469" s="3"/>
      <c r="M469" s="3"/>
      <c r="O469" s="3">
        <f>E469/D468</f>
        <v>0.57894736842105265</v>
      </c>
      <c r="P469" s="21">
        <v>22</v>
      </c>
      <c r="Q469" s="22">
        <f t="shared" si="94"/>
        <v>1</v>
      </c>
      <c r="R469" s="3">
        <f t="shared" si="95"/>
        <v>0</v>
      </c>
      <c r="S469" s="29"/>
      <c r="T469" s="29"/>
      <c r="U469" s="29"/>
      <c r="V469" s="29"/>
    </row>
    <row r="470" spans="1:22" ht="12.75" customHeight="1" x14ac:dyDescent="0.2">
      <c r="A470" s="25">
        <v>1102</v>
      </c>
      <c r="F470" s="25">
        <v>11</v>
      </c>
      <c r="K470" s="182"/>
      <c r="L470" s="3"/>
      <c r="M470" s="3"/>
      <c r="O470" s="3">
        <f>F470/E469</f>
        <v>1</v>
      </c>
      <c r="P470" s="21">
        <v>21</v>
      </c>
      <c r="Q470" s="22">
        <f t="shared" si="94"/>
        <v>0.95454545454545459</v>
      </c>
      <c r="R470" s="3">
        <f t="shared" si="95"/>
        <v>4.5454545454545414E-2</v>
      </c>
      <c r="S470" s="29"/>
      <c r="T470" s="29"/>
      <c r="U470" s="29"/>
      <c r="V470" s="29"/>
    </row>
    <row r="471" spans="1:22" ht="12.75" customHeight="1" x14ac:dyDescent="0.2">
      <c r="A471" s="25">
        <v>1201</v>
      </c>
      <c r="G471" s="25">
        <v>11</v>
      </c>
      <c r="K471" s="182"/>
      <c r="L471" s="3"/>
      <c r="M471" s="3"/>
      <c r="O471" s="3">
        <f>G471/F470</f>
        <v>1</v>
      </c>
      <c r="P471" s="21">
        <v>19</v>
      </c>
      <c r="Q471" s="22">
        <f t="shared" si="94"/>
        <v>0.90476190476190477</v>
      </c>
      <c r="R471" s="3">
        <f t="shared" si="95"/>
        <v>9.5238095238095233E-2</v>
      </c>
      <c r="S471" s="29"/>
      <c r="T471" s="29"/>
      <c r="U471" s="29"/>
      <c r="V471" s="29"/>
    </row>
    <row r="472" spans="1:22" ht="12.75" customHeight="1" x14ac:dyDescent="0.2">
      <c r="A472" s="25">
        <v>1202</v>
      </c>
      <c r="H472" s="25">
        <v>8</v>
      </c>
      <c r="K472" s="182"/>
      <c r="L472" s="3"/>
      <c r="M472" s="3"/>
      <c r="O472" s="3">
        <f>H472/G471</f>
        <v>0.72727272727272729</v>
      </c>
      <c r="P472" s="21">
        <v>19</v>
      </c>
      <c r="Q472" s="22">
        <f t="shared" si="94"/>
        <v>1</v>
      </c>
      <c r="R472" s="3">
        <f t="shared" si="95"/>
        <v>0</v>
      </c>
      <c r="S472" s="29"/>
      <c r="T472" s="29"/>
      <c r="U472" s="29"/>
      <c r="V472" s="29"/>
    </row>
    <row r="473" spans="1:22" ht="12.75" customHeight="1" x14ac:dyDescent="0.2">
      <c r="A473" s="25">
        <v>1301</v>
      </c>
      <c r="I473" s="25">
        <v>4</v>
      </c>
      <c r="K473" s="182"/>
      <c r="L473" s="3"/>
      <c r="M473" s="3"/>
      <c r="O473" s="3">
        <f>I473/H472</f>
        <v>0.5</v>
      </c>
      <c r="P473" s="21">
        <v>19</v>
      </c>
      <c r="Q473" s="22">
        <f t="shared" si="94"/>
        <v>1</v>
      </c>
      <c r="R473" s="3">
        <f t="shared" si="95"/>
        <v>0</v>
      </c>
      <c r="S473" s="29"/>
      <c r="T473" s="29"/>
      <c r="U473" s="29"/>
      <c r="V473" s="29"/>
    </row>
    <row r="474" spans="1:22" ht="12.75" customHeight="1" x14ac:dyDescent="0.2">
      <c r="A474" s="25">
        <v>1302</v>
      </c>
      <c r="J474" s="25">
        <v>4</v>
      </c>
      <c r="K474" s="182">
        <v>5</v>
      </c>
      <c r="L474" s="3"/>
      <c r="M474" s="3"/>
      <c r="O474" s="3">
        <f>J474/I473</f>
        <v>1</v>
      </c>
      <c r="P474" s="21">
        <v>17</v>
      </c>
      <c r="Q474" s="22">
        <f t="shared" si="94"/>
        <v>0.89473684210526316</v>
      </c>
      <c r="R474" s="3">
        <f t="shared" si="95"/>
        <v>0.10526315789473684</v>
      </c>
      <c r="S474" s="29"/>
      <c r="T474" s="29"/>
      <c r="U474" s="29"/>
      <c r="V474" s="29"/>
    </row>
    <row r="475" spans="1:22" ht="12.75" customHeight="1" x14ac:dyDescent="0.2">
      <c r="A475" s="25">
        <v>1401</v>
      </c>
      <c r="J475" s="25">
        <v>8</v>
      </c>
      <c r="K475" s="182">
        <v>7</v>
      </c>
      <c r="L475" s="3"/>
      <c r="M475" s="3"/>
      <c r="O475" s="3"/>
      <c r="P475" s="21">
        <v>12</v>
      </c>
      <c r="Q475" s="22"/>
      <c r="R475" s="3"/>
      <c r="S475" s="29"/>
      <c r="T475" s="29"/>
      <c r="U475" s="29"/>
      <c r="V475" s="29"/>
    </row>
    <row r="476" spans="1:22" ht="12.75" customHeight="1" x14ac:dyDescent="0.2">
      <c r="A476" s="25">
        <v>1402</v>
      </c>
      <c r="J476" s="25">
        <v>4</v>
      </c>
      <c r="K476" s="182">
        <v>4</v>
      </c>
      <c r="L476" s="3"/>
      <c r="M476" s="3"/>
      <c r="O476" s="3"/>
      <c r="P476" s="21">
        <v>5</v>
      </c>
      <c r="Q476" s="22"/>
      <c r="R476" s="3"/>
      <c r="S476" s="29" t="s">
        <v>83</v>
      </c>
      <c r="T476" s="29">
        <v>15</v>
      </c>
      <c r="U476" s="29">
        <f>SUM(K474:K476)</f>
        <v>16</v>
      </c>
      <c r="V476" s="29" t="s">
        <v>11</v>
      </c>
    </row>
    <row r="477" spans="1:22" ht="12.75" customHeight="1" x14ac:dyDescent="0.2">
      <c r="A477" s="25">
        <v>1501</v>
      </c>
      <c r="J477" s="25">
        <v>1</v>
      </c>
      <c r="K477" s="182"/>
      <c r="L477" s="3"/>
      <c r="M477" s="3"/>
      <c r="O477" s="3"/>
      <c r="P477" s="21">
        <v>1</v>
      </c>
      <c r="Q477" s="22"/>
      <c r="R477" s="3"/>
      <c r="S477" s="29" t="s">
        <v>85</v>
      </c>
      <c r="T477" s="22">
        <f>T476/B466</f>
        <v>0.51724137931034486</v>
      </c>
      <c r="U477" s="22">
        <f>T476/U476</f>
        <v>0.9375</v>
      </c>
      <c r="V477" s="29" t="s">
        <v>86</v>
      </c>
    </row>
    <row r="478" spans="1:22" ht="12.75" customHeight="1" x14ac:dyDescent="0.2">
      <c r="K478" s="186">
        <f>SUM(K474:K476)</f>
        <v>16</v>
      </c>
      <c r="L478" s="3">
        <f>K474/B466</f>
        <v>0.17241379310344829</v>
      </c>
      <c r="M478" s="3">
        <f>K478/B466</f>
        <v>0.55172413793103448</v>
      </c>
      <c r="N478" s="3">
        <f>M478-L478</f>
        <v>0.37931034482758619</v>
      </c>
      <c r="O478" s="3"/>
      <c r="S478" s="29"/>
      <c r="T478" s="29"/>
      <c r="U478" s="29"/>
      <c r="V478" s="29"/>
    </row>
    <row r="479" spans="1:22" ht="12.75" customHeight="1" x14ac:dyDescent="0.2">
      <c r="L479" s="3"/>
      <c r="M479" s="3"/>
      <c r="N479" s="3"/>
      <c r="O479" s="3"/>
      <c r="S479" s="29"/>
      <c r="T479" s="22"/>
    </row>
    <row r="480" spans="1:22" ht="12.75" customHeight="1" x14ac:dyDescent="0.2">
      <c r="L480" s="3"/>
      <c r="M480" s="3"/>
      <c r="N480" s="3"/>
      <c r="O480" s="3"/>
      <c r="S480" s="29"/>
      <c r="T480" s="22"/>
    </row>
    <row r="481" spans="1:19" ht="26.25" x14ac:dyDescent="0.4">
      <c r="A481" s="2"/>
      <c r="B481" s="279" t="s">
        <v>99</v>
      </c>
      <c r="C481" s="279"/>
      <c r="D481" s="279"/>
      <c r="E481" s="279"/>
      <c r="F481" s="279"/>
      <c r="G481" s="279"/>
      <c r="H481" s="279"/>
      <c r="I481" s="279"/>
      <c r="J481" s="279"/>
      <c r="K481" s="179" t="s">
        <v>69</v>
      </c>
      <c r="L481" s="160"/>
      <c r="M481" s="160"/>
      <c r="N481" s="29"/>
      <c r="O481" s="3"/>
      <c r="P481" s="29"/>
      <c r="Q481" s="29"/>
      <c r="R481" s="29"/>
    </row>
    <row r="482" spans="1:19" ht="20.25" x14ac:dyDescent="0.2">
      <c r="A482" s="272" t="s">
        <v>10</v>
      </c>
      <c r="B482" s="273" t="s">
        <v>100</v>
      </c>
      <c r="C482" s="274"/>
      <c r="D482" s="274"/>
      <c r="E482" s="274"/>
      <c r="F482" s="274"/>
      <c r="G482" s="274"/>
      <c r="H482" s="274"/>
      <c r="I482" s="274"/>
      <c r="J482" s="275"/>
      <c r="K482" s="276" t="s">
        <v>11</v>
      </c>
      <c r="L482" s="269" t="s">
        <v>3</v>
      </c>
      <c r="M482" s="269" t="s">
        <v>4</v>
      </c>
      <c r="N482" s="278" t="s">
        <v>5</v>
      </c>
      <c r="O482" s="269" t="s">
        <v>6</v>
      </c>
      <c r="P482" s="267" t="s">
        <v>7</v>
      </c>
      <c r="Q482" s="267" t="s">
        <v>8</v>
      </c>
      <c r="R482" s="269" t="s">
        <v>101</v>
      </c>
    </row>
    <row r="483" spans="1:19" ht="15.75" x14ac:dyDescent="0.25">
      <c r="A483" s="268"/>
      <c r="B483" s="58" t="s">
        <v>102</v>
      </c>
      <c r="C483" s="58" t="s">
        <v>103</v>
      </c>
      <c r="D483" s="58" t="s">
        <v>104</v>
      </c>
      <c r="E483" s="58" t="s">
        <v>105</v>
      </c>
      <c r="F483" s="58" t="s">
        <v>106</v>
      </c>
      <c r="G483" s="58" t="s">
        <v>107</v>
      </c>
      <c r="H483" s="58" t="s">
        <v>108</v>
      </c>
      <c r="I483" s="58" t="s">
        <v>109</v>
      </c>
      <c r="J483" s="58" t="s">
        <v>110</v>
      </c>
      <c r="K483" s="277"/>
      <c r="L483" s="268"/>
      <c r="M483" s="268"/>
      <c r="N483" s="268"/>
      <c r="O483" s="268"/>
      <c r="P483" s="268"/>
      <c r="Q483" s="268"/>
      <c r="R483" s="268"/>
    </row>
    <row r="484" spans="1:19" ht="15.75" customHeight="1" x14ac:dyDescent="0.25">
      <c r="A484" s="58">
        <v>1001</v>
      </c>
      <c r="B484" s="59">
        <v>21</v>
      </c>
      <c r="C484" s="59"/>
      <c r="D484" s="59"/>
      <c r="E484" s="59"/>
      <c r="F484" s="59"/>
      <c r="G484" s="59"/>
      <c r="H484" s="59"/>
      <c r="I484" s="59"/>
      <c r="J484" s="59"/>
      <c r="K484" s="144"/>
      <c r="L484" s="96"/>
      <c r="M484" s="97"/>
      <c r="N484" s="98"/>
      <c r="O484" s="62"/>
      <c r="P484" s="63">
        <f>B484</f>
        <v>21</v>
      </c>
      <c r="Q484" s="64"/>
      <c r="R484" s="62"/>
    </row>
    <row r="485" spans="1:19" ht="15.75" customHeight="1" x14ac:dyDescent="0.25">
      <c r="A485" s="58">
        <v>1002</v>
      </c>
      <c r="B485" s="59"/>
      <c r="C485" s="59">
        <v>11</v>
      </c>
      <c r="D485" s="59"/>
      <c r="E485" s="59"/>
      <c r="F485" s="59"/>
      <c r="G485" s="59"/>
      <c r="H485" s="59"/>
      <c r="I485" s="59"/>
      <c r="J485" s="59"/>
      <c r="K485" s="144"/>
      <c r="L485" s="101"/>
      <c r="M485" s="102"/>
      <c r="N485" s="103"/>
      <c r="O485" s="67">
        <f>IF(C485=0,"",C485/B484)</f>
        <v>0.52380952380952384</v>
      </c>
      <c r="P485" s="68">
        <v>11</v>
      </c>
      <c r="Q485" s="69">
        <f t="shared" ref="Q485:Q492" si="96">IF(P485=0,"",P485/P484)</f>
        <v>0.52380952380952384</v>
      </c>
      <c r="R485" s="69">
        <f t="shared" ref="R485:R492" si="97">IF(P485=0,"",100%-Q485)</f>
        <v>0.47619047619047616</v>
      </c>
    </row>
    <row r="486" spans="1:19" ht="15.75" customHeight="1" x14ac:dyDescent="0.25">
      <c r="A486" s="58">
        <v>1101</v>
      </c>
      <c r="B486" s="59"/>
      <c r="C486" s="59"/>
      <c r="D486" s="59">
        <v>9</v>
      </c>
      <c r="E486" s="59"/>
      <c r="F486" s="59"/>
      <c r="G486" s="59"/>
      <c r="H486" s="59"/>
      <c r="I486" s="59"/>
      <c r="J486" s="59"/>
      <c r="K486" s="144"/>
      <c r="L486" s="101"/>
      <c r="M486" s="102"/>
      <c r="N486" s="103"/>
      <c r="O486" s="67">
        <f>IF(D486=0,"",D486/C485)</f>
        <v>0.81818181818181823</v>
      </c>
      <c r="P486" s="68">
        <v>9</v>
      </c>
      <c r="Q486" s="69">
        <f t="shared" si="96"/>
        <v>0.81818181818181823</v>
      </c>
      <c r="R486" s="69">
        <f t="shared" si="97"/>
        <v>0.18181818181818177</v>
      </c>
      <c r="S486" s="70">
        <f>P486/P484</f>
        <v>0.42857142857142855</v>
      </c>
    </row>
    <row r="487" spans="1:19" ht="15.75" customHeight="1" x14ac:dyDescent="0.25">
      <c r="A487" s="58">
        <v>1102</v>
      </c>
      <c r="B487" s="59"/>
      <c r="C487" s="59"/>
      <c r="D487" s="59"/>
      <c r="E487" s="59">
        <v>7</v>
      </c>
      <c r="F487" s="59"/>
      <c r="G487" s="59"/>
      <c r="H487" s="59"/>
      <c r="I487" s="59"/>
      <c r="J487" s="59"/>
      <c r="K487" s="144"/>
      <c r="L487" s="101"/>
      <c r="M487" s="102"/>
      <c r="N487" s="103"/>
      <c r="O487" s="67">
        <f>IF(E487=0,"",E487/D486)</f>
        <v>0.77777777777777779</v>
      </c>
      <c r="P487" s="68">
        <v>8</v>
      </c>
      <c r="Q487" s="69">
        <f t="shared" si="96"/>
        <v>0.88888888888888884</v>
      </c>
      <c r="R487" s="69">
        <f t="shared" si="97"/>
        <v>0.11111111111111116</v>
      </c>
    </row>
    <row r="488" spans="1:19" ht="15.75" customHeight="1" x14ac:dyDescent="0.25">
      <c r="A488" s="58">
        <v>1201</v>
      </c>
      <c r="B488" s="59"/>
      <c r="C488" s="59"/>
      <c r="D488" s="59"/>
      <c r="E488" s="59"/>
      <c r="F488" s="59">
        <v>4</v>
      </c>
      <c r="G488" s="59"/>
      <c r="H488" s="59"/>
      <c r="I488" s="59"/>
      <c r="J488" s="59"/>
      <c r="K488" s="144"/>
      <c r="L488" s="101"/>
      <c r="M488" s="102"/>
      <c r="N488" s="103"/>
      <c r="O488" s="67">
        <f>IF(F488=0,"",F488/E487)</f>
        <v>0.5714285714285714</v>
      </c>
      <c r="P488" s="68">
        <v>6</v>
      </c>
      <c r="Q488" s="69">
        <f t="shared" si="96"/>
        <v>0.75</v>
      </c>
      <c r="R488" s="69">
        <f t="shared" si="97"/>
        <v>0.25</v>
      </c>
    </row>
    <row r="489" spans="1:19" ht="15.75" customHeight="1" x14ac:dyDescent="0.25">
      <c r="A489" s="58">
        <v>1202</v>
      </c>
      <c r="B489" s="59"/>
      <c r="C489" s="59"/>
      <c r="D489" s="59"/>
      <c r="E489" s="59"/>
      <c r="F489" s="59"/>
      <c r="G489" s="59">
        <v>4</v>
      </c>
      <c r="H489" s="59"/>
      <c r="I489" s="59"/>
      <c r="J489" s="59"/>
      <c r="K489" s="144"/>
      <c r="L489" s="101"/>
      <c r="M489" s="102"/>
      <c r="N489" s="103"/>
      <c r="O489" s="67">
        <f>IF(G489=0,"",G489/F488)</f>
        <v>1</v>
      </c>
      <c r="P489" s="68">
        <v>5</v>
      </c>
      <c r="Q489" s="69">
        <f t="shared" si="96"/>
        <v>0.83333333333333337</v>
      </c>
      <c r="R489" s="69">
        <f t="shared" si="97"/>
        <v>0.16666666666666663</v>
      </c>
    </row>
    <row r="490" spans="1:19" ht="15.75" customHeight="1" x14ac:dyDescent="0.25">
      <c r="A490" s="58">
        <v>1301</v>
      </c>
      <c r="B490" s="59"/>
      <c r="C490" s="59"/>
      <c r="D490" s="59"/>
      <c r="E490" s="59"/>
      <c r="F490" s="59"/>
      <c r="G490" s="59"/>
      <c r="H490" s="59">
        <v>4</v>
      </c>
      <c r="I490" s="59"/>
      <c r="J490" s="59"/>
      <c r="K490" s="144"/>
      <c r="L490" s="101"/>
      <c r="M490" s="102"/>
      <c r="N490" s="103"/>
      <c r="O490" s="67">
        <f>IF(H490=0,"",H490/G489)</f>
        <v>1</v>
      </c>
      <c r="P490" s="68">
        <v>4</v>
      </c>
      <c r="Q490" s="69">
        <f t="shared" si="96"/>
        <v>0.8</v>
      </c>
      <c r="R490" s="69">
        <f t="shared" si="97"/>
        <v>0.19999999999999996</v>
      </c>
    </row>
    <row r="491" spans="1:19" ht="15.75" customHeight="1" x14ac:dyDescent="0.25">
      <c r="A491" s="58">
        <v>1302</v>
      </c>
      <c r="B491" s="59"/>
      <c r="C491" s="59"/>
      <c r="D491" s="59"/>
      <c r="E491" s="59"/>
      <c r="F491" s="59"/>
      <c r="G491" s="59"/>
      <c r="H491" s="59"/>
      <c r="I491" s="59">
        <v>2</v>
      </c>
      <c r="J491" s="59"/>
      <c r="K491" s="144"/>
      <c r="L491" s="101"/>
      <c r="M491" s="102"/>
      <c r="N491" s="103"/>
      <c r="O491" s="67">
        <f>IF(I491=0,"",I491/H490)</f>
        <v>0.5</v>
      </c>
      <c r="P491" s="68">
        <v>4</v>
      </c>
      <c r="Q491" s="69">
        <f t="shared" si="96"/>
        <v>1</v>
      </c>
      <c r="R491" s="69">
        <f t="shared" si="97"/>
        <v>0</v>
      </c>
    </row>
    <row r="492" spans="1:19" ht="15.75" customHeight="1" x14ac:dyDescent="0.25">
      <c r="A492" s="58">
        <v>1401</v>
      </c>
      <c r="B492" s="59"/>
      <c r="C492" s="59"/>
      <c r="D492" s="59"/>
      <c r="E492" s="59"/>
      <c r="F492" s="59"/>
      <c r="G492" s="59"/>
      <c r="H492" s="59"/>
      <c r="I492" s="59"/>
      <c r="J492" s="59">
        <v>2</v>
      </c>
      <c r="K492" s="144"/>
      <c r="L492" s="101"/>
      <c r="M492" s="102"/>
      <c r="N492" s="103"/>
      <c r="O492" s="71">
        <f>IF(J492=0,"",J492/I491)</f>
        <v>1</v>
      </c>
      <c r="P492" s="68">
        <v>4</v>
      </c>
      <c r="Q492" s="72">
        <f t="shared" si="96"/>
        <v>1</v>
      </c>
      <c r="R492" s="72">
        <f t="shared" si="97"/>
        <v>0</v>
      </c>
    </row>
    <row r="493" spans="1:19" ht="15.75" customHeight="1" x14ac:dyDescent="0.25">
      <c r="A493" s="58">
        <v>1402</v>
      </c>
      <c r="B493" s="59"/>
      <c r="C493" s="59"/>
      <c r="D493" s="59"/>
      <c r="E493" s="59"/>
      <c r="F493" s="59"/>
      <c r="G493" s="59"/>
      <c r="H493" s="59"/>
      <c r="I493" s="59"/>
      <c r="J493" s="59">
        <v>2</v>
      </c>
      <c r="K493" s="144">
        <v>2</v>
      </c>
      <c r="L493" s="101"/>
      <c r="M493" s="102"/>
      <c r="N493" s="104"/>
      <c r="O493" s="105"/>
      <c r="P493" s="128">
        <v>4</v>
      </c>
      <c r="Q493" s="106"/>
      <c r="R493" s="107"/>
    </row>
    <row r="494" spans="1:19" ht="15.75" customHeight="1" x14ac:dyDescent="0.25">
      <c r="A494" s="58">
        <v>1501</v>
      </c>
      <c r="B494" s="59"/>
      <c r="C494" s="59"/>
      <c r="D494" s="59"/>
      <c r="E494" s="59"/>
      <c r="F494" s="59"/>
      <c r="G494" s="59"/>
      <c r="H494" s="59"/>
      <c r="I494" s="59"/>
      <c r="J494" s="59">
        <v>2</v>
      </c>
      <c r="K494" s="144">
        <v>2</v>
      </c>
      <c r="L494" s="101"/>
      <c r="M494" s="102"/>
      <c r="N494" s="104"/>
      <c r="O494" s="108"/>
      <c r="P494" s="109">
        <v>2</v>
      </c>
      <c r="Q494" s="110"/>
      <c r="R494" s="108"/>
    </row>
    <row r="495" spans="1:19" ht="15.75" customHeight="1" x14ac:dyDescent="0.25">
      <c r="A495" s="58">
        <v>1502</v>
      </c>
      <c r="B495" s="59"/>
      <c r="C495" s="59"/>
      <c r="D495" s="59"/>
      <c r="E495" s="59"/>
      <c r="F495" s="59"/>
      <c r="G495" s="59"/>
      <c r="H495" s="59"/>
      <c r="I495" s="59"/>
      <c r="J495" s="59"/>
      <c r="K495" s="144"/>
      <c r="L495" s="101"/>
      <c r="M495" s="102"/>
      <c r="N495" s="104"/>
      <c r="O495" s="108"/>
      <c r="P495" s="109"/>
      <c r="Q495" s="110"/>
      <c r="R495" s="108"/>
    </row>
    <row r="496" spans="1:19" ht="15.75" customHeight="1" x14ac:dyDescent="0.25">
      <c r="A496" s="58">
        <v>1601</v>
      </c>
      <c r="B496" s="59"/>
      <c r="C496" s="59"/>
      <c r="D496" s="59"/>
      <c r="E496" s="59"/>
      <c r="F496" s="59"/>
      <c r="G496" s="59"/>
      <c r="H496" s="59"/>
      <c r="I496" s="59"/>
      <c r="J496" s="59"/>
      <c r="K496" s="144"/>
      <c r="L496" s="101"/>
      <c r="M496" s="102"/>
      <c r="N496" s="104"/>
      <c r="O496" s="108"/>
      <c r="P496" s="68"/>
      <c r="Q496" s="110"/>
      <c r="R496" s="108"/>
    </row>
    <row r="497" spans="1:22" ht="15.75" customHeight="1" x14ac:dyDescent="0.25">
      <c r="A497" s="58">
        <v>1602</v>
      </c>
      <c r="B497" s="59"/>
      <c r="C497" s="59"/>
      <c r="D497" s="59"/>
      <c r="E497" s="59"/>
      <c r="F497" s="59"/>
      <c r="G497" s="59"/>
      <c r="H497" s="59"/>
      <c r="I497" s="59"/>
      <c r="J497" s="59"/>
      <c r="K497" s="144"/>
      <c r="L497" s="101"/>
      <c r="M497" s="102"/>
      <c r="N497" s="104"/>
      <c r="O497" s="102"/>
      <c r="P497" s="68"/>
      <c r="Q497" s="146"/>
      <c r="R497" s="108"/>
    </row>
    <row r="498" spans="1:22" ht="15.75" customHeight="1" x14ac:dyDescent="0.25">
      <c r="A498" s="58">
        <v>1701</v>
      </c>
      <c r="B498" s="59"/>
      <c r="C498" s="59"/>
      <c r="D498" s="59"/>
      <c r="E498" s="59"/>
      <c r="F498" s="59"/>
      <c r="G498" s="59"/>
      <c r="H498" s="59"/>
      <c r="I498" s="59"/>
      <c r="J498" s="59"/>
      <c r="K498" s="144"/>
      <c r="L498" s="101"/>
      <c r="M498" s="102"/>
      <c r="N498" s="104"/>
      <c r="O498" s="102"/>
      <c r="P498" s="68">
        <v>1</v>
      </c>
      <c r="Q498" s="146"/>
      <c r="R498" s="108"/>
    </row>
    <row r="499" spans="1:22" ht="15.75" customHeight="1" x14ac:dyDescent="0.25">
      <c r="A499" s="58">
        <v>1702</v>
      </c>
      <c r="B499" s="59"/>
      <c r="C499" s="59"/>
      <c r="D499" s="59"/>
      <c r="E499" s="59"/>
      <c r="F499" s="59"/>
      <c r="G499" s="59"/>
      <c r="H499" s="59"/>
      <c r="I499" s="59"/>
      <c r="J499" s="59"/>
      <c r="K499" s="144"/>
      <c r="L499" s="101"/>
      <c r="M499" s="102"/>
      <c r="N499" s="104"/>
      <c r="O499" s="191" t="s">
        <v>83</v>
      </c>
      <c r="P499" s="82">
        <v>4</v>
      </c>
      <c r="Q499" s="111">
        <f>SUM(K491:K494)</f>
        <v>4</v>
      </c>
      <c r="R499" s="193" t="s">
        <v>11</v>
      </c>
    </row>
    <row r="500" spans="1:22" ht="15.75" customHeight="1" x14ac:dyDescent="0.25">
      <c r="A500" s="58">
        <v>1801</v>
      </c>
      <c r="B500" s="59"/>
      <c r="C500" s="59"/>
      <c r="D500" s="59"/>
      <c r="E500" s="59"/>
      <c r="F500" s="59"/>
      <c r="G500" s="59"/>
      <c r="H500" s="59"/>
      <c r="I500" s="59"/>
      <c r="J500" s="59"/>
      <c r="K500" s="144"/>
      <c r="L500" s="101"/>
      <c r="M500" s="102"/>
      <c r="N500" s="104"/>
      <c r="O500" s="192" t="s">
        <v>85</v>
      </c>
      <c r="P500" s="86">
        <f>P499/B484</f>
        <v>0.19047619047619047</v>
      </c>
      <c r="Q500" s="112">
        <f>P499/Q499</f>
        <v>1</v>
      </c>
      <c r="R500" s="194" t="s">
        <v>86</v>
      </c>
    </row>
    <row r="501" spans="1:22" ht="15.75" x14ac:dyDescent="0.25">
      <c r="A501" s="58">
        <v>1802</v>
      </c>
      <c r="B501" s="59"/>
      <c r="C501" s="59"/>
      <c r="D501" s="59"/>
      <c r="E501" s="59"/>
      <c r="F501" s="59"/>
      <c r="G501" s="59"/>
      <c r="H501" s="59"/>
      <c r="I501" s="59"/>
      <c r="J501" s="59"/>
      <c r="K501" s="144"/>
      <c r="L501" s="147"/>
      <c r="M501" s="148"/>
      <c r="N501" s="149"/>
      <c r="O501" s="90"/>
      <c r="P501" s="91"/>
      <c r="Q501" s="91"/>
      <c r="R501" s="113"/>
    </row>
    <row r="502" spans="1:22" ht="18" customHeight="1" x14ac:dyDescent="0.25">
      <c r="A502" s="28"/>
      <c r="B502" s="280" t="s">
        <v>111</v>
      </c>
      <c r="C502" s="280"/>
      <c r="D502" s="280"/>
      <c r="E502" s="280"/>
      <c r="F502" s="280"/>
      <c r="G502" s="280"/>
      <c r="H502" s="280"/>
      <c r="I502" s="280"/>
      <c r="J502" s="280"/>
      <c r="K502" s="93">
        <f>SUM(K484:K498)</f>
        <v>4</v>
      </c>
      <c r="L502" s="125" t="str">
        <f>IF(SUM(K491:K492)=0,"0%",SUM(K491:K492)/B484)</f>
        <v>0%</v>
      </c>
      <c r="M502" s="125">
        <f>IF(K502=0,"",K502/B484)</f>
        <v>0.19047619047619047</v>
      </c>
      <c r="N502" s="125">
        <f>M502-L502</f>
        <v>0.19047619047619047</v>
      </c>
      <c r="O502" s="3"/>
      <c r="P502" s="29"/>
      <c r="Q502" s="22"/>
      <c r="R502" s="3"/>
    </row>
    <row r="503" spans="1:22" ht="12.75" customHeight="1" x14ac:dyDescent="0.2">
      <c r="L503" s="3"/>
      <c r="M503" s="3"/>
      <c r="N503" s="3"/>
      <c r="O503" s="3"/>
      <c r="S503" s="22"/>
    </row>
    <row r="504" spans="1:22" ht="12.75" customHeight="1" x14ac:dyDescent="0.2">
      <c r="L504" s="3"/>
      <c r="M504" s="3"/>
      <c r="N504" s="3"/>
      <c r="O504" s="3"/>
      <c r="S504" s="22"/>
    </row>
    <row r="505" spans="1:22" ht="26.25" x14ac:dyDescent="0.4">
      <c r="A505" s="2"/>
      <c r="B505" s="279" t="s">
        <v>99</v>
      </c>
      <c r="C505" s="279"/>
      <c r="D505" s="279"/>
      <c r="E505" s="279"/>
      <c r="F505" s="279"/>
      <c r="G505" s="279"/>
      <c r="H505" s="279"/>
      <c r="I505" s="279"/>
      <c r="J505" s="279"/>
      <c r="K505" s="179" t="s">
        <v>70</v>
      </c>
      <c r="L505" s="160"/>
      <c r="M505" s="160"/>
      <c r="N505" s="29"/>
      <c r="O505" s="3"/>
      <c r="P505" s="29"/>
      <c r="Q505" s="29"/>
      <c r="R505" s="29"/>
    </row>
    <row r="506" spans="1:22" ht="20.25" x14ac:dyDescent="0.2">
      <c r="A506" s="272" t="s">
        <v>10</v>
      </c>
      <c r="B506" s="273" t="s">
        <v>100</v>
      </c>
      <c r="C506" s="274"/>
      <c r="D506" s="274"/>
      <c r="E506" s="274"/>
      <c r="F506" s="274"/>
      <c r="G506" s="274"/>
      <c r="H506" s="274"/>
      <c r="I506" s="274"/>
      <c r="J506" s="275"/>
      <c r="K506" s="276" t="s">
        <v>11</v>
      </c>
      <c r="L506" s="269" t="s">
        <v>3</v>
      </c>
      <c r="M506" s="269" t="s">
        <v>4</v>
      </c>
      <c r="N506" s="278" t="s">
        <v>5</v>
      </c>
      <c r="O506" s="269" t="s">
        <v>6</v>
      </c>
      <c r="P506" s="267" t="s">
        <v>7</v>
      </c>
      <c r="Q506" s="267" t="s">
        <v>8</v>
      </c>
      <c r="R506" s="269" t="s">
        <v>101</v>
      </c>
      <c r="U506" s="22"/>
      <c r="V506" s="29"/>
    </row>
    <row r="507" spans="1:22" ht="15.75" x14ac:dyDescent="0.25">
      <c r="A507" s="268"/>
      <c r="B507" s="58" t="s">
        <v>102</v>
      </c>
      <c r="C507" s="58" t="s">
        <v>103</v>
      </c>
      <c r="D507" s="58" t="s">
        <v>104</v>
      </c>
      <c r="E507" s="58" t="s">
        <v>105</v>
      </c>
      <c r="F507" s="58" t="s">
        <v>106</v>
      </c>
      <c r="G507" s="58" t="s">
        <v>107</v>
      </c>
      <c r="H507" s="58" t="s">
        <v>108</v>
      </c>
      <c r="I507" s="58" t="s">
        <v>109</v>
      </c>
      <c r="J507" s="58" t="s">
        <v>110</v>
      </c>
      <c r="K507" s="277"/>
      <c r="L507" s="268"/>
      <c r="M507" s="268"/>
      <c r="N507" s="268"/>
      <c r="O507" s="268"/>
      <c r="P507" s="268"/>
      <c r="Q507" s="268"/>
      <c r="R507" s="268"/>
      <c r="U507" s="22"/>
      <c r="V507" s="29"/>
    </row>
    <row r="508" spans="1:22" ht="15.75" customHeight="1" x14ac:dyDescent="0.25">
      <c r="A508" s="58">
        <v>1002</v>
      </c>
      <c r="B508" s="59">
        <v>28</v>
      </c>
      <c r="C508" s="59"/>
      <c r="D508" s="59"/>
      <c r="E508" s="59"/>
      <c r="F508" s="59"/>
      <c r="G508" s="59"/>
      <c r="H508" s="59"/>
      <c r="I508" s="59"/>
      <c r="J508" s="59"/>
      <c r="K508" s="144"/>
      <c r="L508" s="96"/>
      <c r="M508" s="97"/>
      <c r="N508" s="98"/>
      <c r="O508" s="62"/>
      <c r="P508" s="63">
        <f>B508</f>
        <v>28</v>
      </c>
      <c r="Q508" s="64"/>
      <c r="R508" s="62"/>
      <c r="U508" s="22"/>
      <c r="V508" s="29"/>
    </row>
    <row r="509" spans="1:22" ht="15.75" customHeight="1" x14ac:dyDescent="0.25">
      <c r="A509" s="58">
        <v>1101</v>
      </c>
      <c r="B509" s="59"/>
      <c r="C509" s="59">
        <v>22</v>
      </c>
      <c r="D509" s="59"/>
      <c r="E509" s="59"/>
      <c r="F509" s="59"/>
      <c r="G509" s="59"/>
      <c r="H509" s="59"/>
      <c r="I509" s="59"/>
      <c r="J509" s="59"/>
      <c r="K509" s="144"/>
      <c r="L509" s="101"/>
      <c r="M509" s="102"/>
      <c r="N509" s="103"/>
      <c r="O509" s="67">
        <f>IF(C509=0,"",C509/B508)</f>
        <v>0.7857142857142857</v>
      </c>
      <c r="P509" s="68">
        <v>22</v>
      </c>
      <c r="Q509" s="69">
        <f t="shared" ref="Q509:Q516" si="98">IF(P509=0,"",P509/P508)</f>
        <v>0.7857142857142857</v>
      </c>
      <c r="R509" s="69">
        <f t="shared" ref="R509:R516" si="99">IF(P509=0,"",100%-Q509)</f>
        <v>0.2142857142857143</v>
      </c>
      <c r="U509" s="22"/>
      <c r="V509" s="29"/>
    </row>
    <row r="510" spans="1:22" ht="15.75" customHeight="1" x14ac:dyDescent="0.25">
      <c r="A510" s="58">
        <v>1102</v>
      </c>
      <c r="B510" s="59"/>
      <c r="C510" s="59"/>
      <c r="D510" s="59">
        <v>17</v>
      </c>
      <c r="E510" s="59"/>
      <c r="F510" s="59"/>
      <c r="G510" s="59"/>
      <c r="H510" s="59"/>
      <c r="I510" s="59"/>
      <c r="J510" s="59"/>
      <c r="K510" s="144"/>
      <c r="L510" s="101"/>
      <c r="M510" s="102"/>
      <c r="N510" s="103"/>
      <c r="O510" s="67">
        <f>IF(D510=0,"",D510/C509)</f>
        <v>0.77272727272727271</v>
      </c>
      <c r="P510" s="68">
        <v>20</v>
      </c>
      <c r="Q510" s="69">
        <f t="shared" si="98"/>
        <v>0.90909090909090906</v>
      </c>
      <c r="R510" s="69">
        <f t="shared" si="99"/>
        <v>9.0909090909090939E-2</v>
      </c>
      <c r="S510" s="70">
        <f>P510/P508</f>
        <v>0.7142857142857143</v>
      </c>
      <c r="U510" s="22"/>
      <c r="V510" s="29"/>
    </row>
    <row r="511" spans="1:22" ht="15.75" customHeight="1" x14ac:dyDescent="0.25">
      <c r="A511" s="58">
        <v>1201</v>
      </c>
      <c r="B511" s="59"/>
      <c r="C511" s="59"/>
      <c r="D511" s="59"/>
      <c r="E511" s="59">
        <v>12</v>
      </c>
      <c r="F511" s="59"/>
      <c r="G511" s="59"/>
      <c r="H511" s="59"/>
      <c r="I511" s="59"/>
      <c r="J511" s="59"/>
      <c r="K511" s="144"/>
      <c r="L511" s="101"/>
      <c r="M511" s="102"/>
      <c r="N511" s="103"/>
      <c r="O511" s="67">
        <f>IF(E511=0,"",E511/D510)</f>
        <v>0.70588235294117652</v>
      </c>
      <c r="P511" s="68">
        <v>18</v>
      </c>
      <c r="Q511" s="69">
        <f t="shared" si="98"/>
        <v>0.9</v>
      </c>
      <c r="R511" s="69">
        <f t="shared" si="99"/>
        <v>9.9999999999999978E-2</v>
      </c>
      <c r="U511" s="22"/>
      <c r="V511" s="29"/>
    </row>
    <row r="512" spans="1:22" ht="15.75" customHeight="1" x14ac:dyDescent="0.25">
      <c r="A512" s="58">
        <v>1202</v>
      </c>
      <c r="B512" s="59"/>
      <c r="C512" s="59"/>
      <c r="D512" s="59"/>
      <c r="E512" s="59"/>
      <c r="F512" s="59">
        <v>8</v>
      </c>
      <c r="G512" s="59"/>
      <c r="H512" s="59"/>
      <c r="I512" s="59"/>
      <c r="J512" s="59"/>
      <c r="K512" s="144"/>
      <c r="L512" s="101"/>
      <c r="M512" s="102"/>
      <c r="N512" s="103"/>
      <c r="O512" s="67">
        <f>IF(F512=0,"",F512/E511)</f>
        <v>0.66666666666666663</v>
      </c>
      <c r="P512" s="68">
        <v>16</v>
      </c>
      <c r="Q512" s="69">
        <f t="shared" si="98"/>
        <v>0.88888888888888884</v>
      </c>
      <c r="R512" s="69">
        <f t="shared" si="99"/>
        <v>0.11111111111111116</v>
      </c>
      <c r="U512" s="22"/>
      <c r="V512" s="29"/>
    </row>
    <row r="513" spans="1:22" ht="15.75" customHeight="1" x14ac:dyDescent="0.25">
      <c r="A513" s="58">
        <v>1301</v>
      </c>
      <c r="B513" s="59"/>
      <c r="C513" s="59"/>
      <c r="D513" s="59"/>
      <c r="E513" s="59"/>
      <c r="F513" s="59"/>
      <c r="G513" s="59">
        <v>8</v>
      </c>
      <c r="H513" s="59"/>
      <c r="I513" s="59"/>
      <c r="J513" s="59"/>
      <c r="K513" s="144"/>
      <c r="L513" s="101"/>
      <c r="M513" s="102"/>
      <c r="N513" s="103"/>
      <c r="O513" s="67">
        <f>IF(G513=0,"",G513/F512)</f>
        <v>1</v>
      </c>
      <c r="P513" s="68">
        <v>16</v>
      </c>
      <c r="Q513" s="69">
        <f t="shared" si="98"/>
        <v>1</v>
      </c>
      <c r="R513" s="69">
        <f t="shared" si="99"/>
        <v>0</v>
      </c>
      <c r="U513" s="22"/>
      <c r="V513" s="29"/>
    </row>
    <row r="514" spans="1:22" ht="15.75" customHeight="1" x14ac:dyDescent="0.25">
      <c r="A514" s="58">
        <v>1302</v>
      </c>
      <c r="B514" s="59"/>
      <c r="C514" s="59"/>
      <c r="D514" s="59"/>
      <c r="E514" s="59"/>
      <c r="F514" s="59"/>
      <c r="G514" s="59"/>
      <c r="H514" s="59">
        <v>6</v>
      </c>
      <c r="I514" s="59"/>
      <c r="J514" s="59"/>
      <c r="K514" s="144"/>
      <c r="L514" s="101"/>
      <c r="M514" s="102"/>
      <c r="N514" s="103"/>
      <c r="O514" s="67">
        <f>IF(H514=0,"",H514/G513)</f>
        <v>0.75</v>
      </c>
      <c r="P514" s="68">
        <v>15</v>
      </c>
      <c r="Q514" s="69">
        <f t="shared" si="98"/>
        <v>0.9375</v>
      </c>
      <c r="R514" s="69">
        <f t="shared" si="99"/>
        <v>6.25E-2</v>
      </c>
      <c r="U514" s="22"/>
      <c r="V514" s="29"/>
    </row>
    <row r="515" spans="1:22" ht="15.75" customHeight="1" x14ac:dyDescent="0.25">
      <c r="A515" s="58">
        <v>1401</v>
      </c>
      <c r="B515" s="59"/>
      <c r="C515" s="59"/>
      <c r="D515" s="59"/>
      <c r="E515" s="59"/>
      <c r="F515" s="59"/>
      <c r="G515" s="59"/>
      <c r="H515" s="59"/>
      <c r="I515" s="59">
        <v>5</v>
      </c>
      <c r="J515" s="59"/>
      <c r="K515" s="144"/>
      <c r="L515" s="101"/>
      <c r="M515" s="102"/>
      <c r="N515" s="103"/>
      <c r="O515" s="67">
        <f>IF(I515=0,"",I515/H514)</f>
        <v>0.83333333333333337</v>
      </c>
      <c r="P515" s="68">
        <v>14</v>
      </c>
      <c r="Q515" s="69">
        <f t="shared" si="98"/>
        <v>0.93333333333333335</v>
      </c>
      <c r="R515" s="69">
        <f t="shared" si="99"/>
        <v>6.6666666666666652E-2</v>
      </c>
      <c r="U515" s="22"/>
      <c r="V515" s="29"/>
    </row>
    <row r="516" spans="1:22" ht="15.75" customHeight="1" x14ac:dyDescent="0.25">
      <c r="A516" s="58">
        <v>1402</v>
      </c>
      <c r="B516" s="59"/>
      <c r="C516" s="59"/>
      <c r="D516" s="59"/>
      <c r="E516" s="59"/>
      <c r="F516" s="59"/>
      <c r="G516" s="59"/>
      <c r="H516" s="59"/>
      <c r="I516" s="59"/>
      <c r="J516" s="59">
        <v>5</v>
      </c>
      <c r="K516" s="144">
        <v>4</v>
      </c>
      <c r="L516" s="101"/>
      <c r="M516" s="102"/>
      <c r="N516" s="103"/>
      <c r="O516" s="71">
        <f>IF(J516=0,"",J516/I515)</f>
        <v>1</v>
      </c>
      <c r="P516" s="68">
        <v>14</v>
      </c>
      <c r="Q516" s="72">
        <f t="shared" si="98"/>
        <v>1</v>
      </c>
      <c r="R516" s="72">
        <f t="shared" si="99"/>
        <v>0</v>
      </c>
      <c r="U516" s="22"/>
      <c r="V516" s="29"/>
    </row>
    <row r="517" spans="1:22" ht="15.75" customHeight="1" x14ac:dyDescent="0.25">
      <c r="A517" s="58">
        <v>1501</v>
      </c>
      <c r="B517" s="59"/>
      <c r="C517" s="59"/>
      <c r="D517" s="59"/>
      <c r="E517" s="59"/>
      <c r="F517" s="59"/>
      <c r="G517" s="59"/>
      <c r="H517" s="59"/>
      <c r="I517" s="59"/>
      <c r="J517" s="59">
        <v>5</v>
      </c>
      <c r="K517" s="144">
        <v>5</v>
      </c>
      <c r="L517" s="101"/>
      <c r="M517" s="102"/>
      <c r="N517" s="104"/>
      <c r="O517" s="105"/>
      <c r="P517" s="128">
        <v>10</v>
      </c>
      <c r="Q517" s="106"/>
      <c r="R517" s="107"/>
      <c r="U517" s="22"/>
      <c r="V517" s="29"/>
    </row>
    <row r="518" spans="1:22" ht="15.75" customHeight="1" x14ac:dyDescent="0.25">
      <c r="A518" s="58">
        <v>1502</v>
      </c>
      <c r="B518" s="59"/>
      <c r="C518" s="59"/>
      <c r="D518" s="59"/>
      <c r="E518" s="59"/>
      <c r="F518" s="59"/>
      <c r="G518" s="59"/>
      <c r="H518" s="59"/>
      <c r="I518" s="59"/>
      <c r="J518" s="59">
        <v>2</v>
      </c>
      <c r="K518" s="144">
        <v>1</v>
      </c>
      <c r="L518" s="101"/>
      <c r="M518" s="102"/>
      <c r="N518" s="104"/>
      <c r="O518" s="108"/>
      <c r="P518" s="109">
        <v>4</v>
      </c>
      <c r="Q518" s="110"/>
      <c r="R518" s="108"/>
      <c r="U518" s="22"/>
      <c r="V518" s="29"/>
    </row>
    <row r="519" spans="1:22" ht="15.75" customHeight="1" x14ac:dyDescent="0.25">
      <c r="A519" s="58">
        <v>1601</v>
      </c>
      <c r="B519" s="59"/>
      <c r="C519" s="59"/>
      <c r="D519" s="59"/>
      <c r="E519" s="59"/>
      <c r="F519" s="59"/>
      <c r="G519" s="59"/>
      <c r="H519" s="59"/>
      <c r="I519" s="59"/>
      <c r="J519" s="59">
        <v>1</v>
      </c>
      <c r="K519" s="144">
        <v>1</v>
      </c>
      <c r="L519" s="101"/>
      <c r="M519" s="102"/>
      <c r="N519" s="104"/>
      <c r="O519" s="108"/>
      <c r="P519" s="109">
        <v>1</v>
      </c>
      <c r="Q519" s="110"/>
      <c r="R519" s="108"/>
      <c r="U519" s="22"/>
      <c r="V519" s="29"/>
    </row>
    <row r="520" spans="1:22" ht="15.75" customHeight="1" x14ac:dyDescent="0.25">
      <c r="A520" s="58">
        <v>1602</v>
      </c>
      <c r="B520" s="59"/>
      <c r="C520" s="59"/>
      <c r="D520" s="59"/>
      <c r="E520" s="59"/>
      <c r="F520" s="59"/>
      <c r="G520" s="59"/>
      <c r="H520" s="59"/>
      <c r="I520" s="59"/>
      <c r="J520" s="59"/>
      <c r="K520" s="144"/>
      <c r="L520" s="101"/>
      <c r="M520" s="102"/>
      <c r="N520" s="104"/>
      <c r="O520" s="108"/>
      <c r="P520" s="68"/>
      <c r="Q520" s="110"/>
      <c r="R520" s="108"/>
      <c r="U520" s="22"/>
      <c r="V520" s="29"/>
    </row>
    <row r="521" spans="1:22" ht="15.75" customHeight="1" x14ac:dyDescent="0.25">
      <c r="A521" s="58">
        <v>1701</v>
      </c>
      <c r="B521" s="59"/>
      <c r="C521" s="59"/>
      <c r="D521" s="59"/>
      <c r="E521" s="59"/>
      <c r="F521" s="59"/>
      <c r="G521" s="59"/>
      <c r="H521" s="59"/>
      <c r="I521" s="59"/>
      <c r="J521" s="59"/>
      <c r="K521" s="144"/>
      <c r="L521" s="101"/>
      <c r="M521" s="102"/>
      <c r="N521" s="104"/>
      <c r="O521" s="102"/>
      <c r="P521" s="68"/>
      <c r="Q521" s="146"/>
      <c r="R521" s="108"/>
      <c r="U521" s="22"/>
      <c r="V521" s="29"/>
    </row>
    <row r="522" spans="1:22" ht="15.75" customHeight="1" x14ac:dyDescent="0.25">
      <c r="A522" s="58">
        <v>1702</v>
      </c>
      <c r="B522" s="59"/>
      <c r="C522" s="59"/>
      <c r="D522" s="59"/>
      <c r="E522" s="59"/>
      <c r="F522" s="59"/>
      <c r="G522" s="59"/>
      <c r="H522" s="59"/>
      <c r="I522" s="59"/>
      <c r="J522" s="59"/>
      <c r="K522" s="144"/>
      <c r="L522" s="101"/>
      <c r="M522" s="102"/>
      <c r="N522" s="104"/>
      <c r="O522" s="102"/>
      <c r="P522" s="104"/>
      <c r="Q522" s="146"/>
      <c r="R522" s="108"/>
      <c r="U522" s="22"/>
      <c r="V522" s="29"/>
    </row>
    <row r="523" spans="1:22" ht="15.75" customHeight="1" x14ac:dyDescent="0.25">
      <c r="A523" s="58">
        <v>1801</v>
      </c>
      <c r="B523" s="59"/>
      <c r="C523" s="59"/>
      <c r="D523" s="59"/>
      <c r="E523" s="59"/>
      <c r="F523" s="59"/>
      <c r="G523" s="59"/>
      <c r="H523" s="59"/>
      <c r="I523" s="59"/>
      <c r="J523" s="59"/>
      <c r="K523" s="144"/>
      <c r="L523" s="101"/>
      <c r="M523" s="102"/>
      <c r="N523" s="104"/>
      <c r="O523" s="191" t="s">
        <v>83</v>
      </c>
      <c r="P523" s="82">
        <v>11</v>
      </c>
      <c r="Q523" s="111">
        <f>K526</f>
        <v>11</v>
      </c>
      <c r="R523" s="193" t="s">
        <v>11</v>
      </c>
      <c r="U523" s="22"/>
      <c r="V523" s="29"/>
    </row>
    <row r="524" spans="1:22" ht="15.75" customHeight="1" x14ac:dyDescent="0.25">
      <c r="A524" s="58">
        <v>1802</v>
      </c>
      <c r="B524" s="59"/>
      <c r="C524" s="59"/>
      <c r="D524" s="59"/>
      <c r="E524" s="59"/>
      <c r="F524" s="59"/>
      <c r="G524" s="59"/>
      <c r="H524" s="59"/>
      <c r="I524" s="59"/>
      <c r="J524" s="59"/>
      <c r="K524" s="144"/>
      <c r="L524" s="101"/>
      <c r="M524" s="102"/>
      <c r="N524" s="104"/>
      <c r="O524" s="192" t="s">
        <v>85</v>
      </c>
      <c r="P524" s="86">
        <f>P523/B508</f>
        <v>0.39285714285714285</v>
      </c>
      <c r="Q524" s="112">
        <f>P523/Q523</f>
        <v>1</v>
      </c>
      <c r="R524" s="194" t="s">
        <v>86</v>
      </c>
      <c r="U524" s="22"/>
      <c r="V524" s="29"/>
    </row>
    <row r="525" spans="1:22" ht="15.75" x14ac:dyDescent="0.25">
      <c r="A525" s="58">
        <v>1901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144"/>
      <c r="L525" s="147"/>
      <c r="M525" s="148"/>
      <c r="N525" s="149"/>
      <c r="O525" s="90"/>
      <c r="P525" s="91"/>
      <c r="Q525" s="91"/>
      <c r="R525" s="113"/>
      <c r="U525" s="22"/>
      <c r="V525" s="29"/>
    </row>
    <row r="526" spans="1:22" ht="18" customHeight="1" x14ac:dyDescent="0.25">
      <c r="A526" s="28"/>
      <c r="B526" s="280" t="s">
        <v>111</v>
      </c>
      <c r="C526" s="280"/>
      <c r="D526" s="280"/>
      <c r="E526" s="280"/>
      <c r="F526" s="280"/>
      <c r="G526" s="280"/>
      <c r="H526" s="280"/>
      <c r="I526" s="280"/>
      <c r="J526" s="280"/>
      <c r="K526" s="93">
        <f>SUM(K508:K522)</f>
        <v>11</v>
      </c>
      <c r="L526" s="125">
        <f>IF(SUM(K515:K516)=0,"0%",SUM(K515:K516)/B508)</f>
        <v>0.14285714285714285</v>
      </c>
      <c r="M526" s="125">
        <f>IF(K526=0,"",K526/B508)</f>
        <v>0.39285714285714285</v>
      </c>
      <c r="N526" s="125">
        <f>M526-L526</f>
        <v>0.25</v>
      </c>
      <c r="O526" s="3"/>
      <c r="P526" s="29"/>
      <c r="Q526" s="22"/>
      <c r="R526" s="3"/>
      <c r="U526" s="22"/>
      <c r="V526" s="29"/>
    </row>
    <row r="527" spans="1:22" ht="12.75" customHeight="1" x14ac:dyDescent="0.2">
      <c r="L527" s="3"/>
      <c r="M527" s="3"/>
      <c r="O527" s="3"/>
      <c r="U527" s="22"/>
      <c r="V527" s="29"/>
    </row>
    <row r="528" spans="1:22" ht="12.75" customHeight="1" x14ac:dyDescent="0.2">
      <c r="L528" s="3"/>
      <c r="M528" s="3"/>
      <c r="O528" s="3"/>
      <c r="U528" s="22"/>
      <c r="V528" s="29"/>
    </row>
    <row r="529" spans="1:22" ht="26.25" x14ac:dyDescent="0.4">
      <c r="A529" s="2"/>
      <c r="B529" s="270" t="s">
        <v>99</v>
      </c>
      <c r="C529" s="271"/>
      <c r="D529" s="271"/>
      <c r="E529" s="271"/>
      <c r="F529" s="271"/>
      <c r="G529" s="271"/>
      <c r="H529" s="271"/>
      <c r="I529" s="271"/>
      <c r="J529" s="271"/>
      <c r="K529" s="179" t="s">
        <v>73</v>
      </c>
      <c r="L529" s="57"/>
      <c r="M529" s="57"/>
      <c r="N529" s="29"/>
      <c r="O529" s="3"/>
      <c r="P529" s="29"/>
      <c r="Q529" s="29"/>
      <c r="R529" s="29"/>
      <c r="U529" s="22"/>
      <c r="V529" s="29"/>
    </row>
    <row r="530" spans="1:22" ht="20.25" x14ac:dyDescent="0.2">
      <c r="A530" s="272" t="s">
        <v>10</v>
      </c>
      <c r="B530" s="273" t="s">
        <v>100</v>
      </c>
      <c r="C530" s="274"/>
      <c r="D530" s="274"/>
      <c r="E530" s="274"/>
      <c r="F530" s="274"/>
      <c r="G530" s="274"/>
      <c r="H530" s="274"/>
      <c r="I530" s="274"/>
      <c r="J530" s="275"/>
      <c r="K530" s="276" t="s">
        <v>11</v>
      </c>
      <c r="L530" s="269" t="s">
        <v>3</v>
      </c>
      <c r="M530" s="269" t="s">
        <v>4</v>
      </c>
      <c r="N530" s="278" t="s">
        <v>5</v>
      </c>
      <c r="O530" s="269" t="s">
        <v>6</v>
      </c>
      <c r="P530" s="267" t="s">
        <v>7</v>
      </c>
      <c r="Q530" s="267" t="s">
        <v>8</v>
      </c>
      <c r="R530" s="269" t="s">
        <v>101</v>
      </c>
      <c r="U530" s="22"/>
      <c r="V530" s="29"/>
    </row>
    <row r="531" spans="1:22" ht="15.75" x14ac:dyDescent="0.25">
      <c r="A531" s="268"/>
      <c r="B531" s="58" t="s">
        <v>102</v>
      </c>
      <c r="C531" s="58" t="s">
        <v>103</v>
      </c>
      <c r="D531" s="58" t="s">
        <v>104</v>
      </c>
      <c r="E531" s="58" t="s">
        <v>105</v>
      </c>
      <c r="F531" s="58" t="s">
        <v>106</v>
      </c>
      <c r="G531" s="58" t="s">
        <v>107</v>
      </c>
      <c r="H531" s="58" t="s">
        <v>108</v>
      </c>
      <c r="I531" s="58" t="s">
        <v>109</v>
      </c>
      <c r="J531" s="58" t="s">
        <v>110</v>
      </c>
      <c r="K531" s="277"/>
      <c r="L531" s="268"/>
      <c r="M531" s="268"/>
      <c r="N531" s="268"/>
      <c r="O531" s="268"/>
      <c r="P531" s="268"/>
      <c r="Q531" s="268"/>
      <c r="R531" s="268"/>
      <c r="U531" s="22"/>
      <c r="V531" s="29"/>
    </row>
    <row r="532" spans="1:22" ht="15.75" customHeight="1" x14ac:dyDescent="0.25">
      <c r="A532" s="58">
        <v>1101</v>
      </c>
      <c r="B532" s="59">
        <v>34</v>
      </c>
      <c r="C532" s="59"/>
      <c r="D532" s="59"/>
      <c r="E532" s="59"/>
      <c r="F532" s="59"/>
      <c r="G532" s="59"/>
      <c r="H532" s="59"/>
      <c r="I532" s="59"/>
      <c r="J532" s="59"/>
      <c r="K532" s="144"/>
      <c r="L532" s="96"/>
      <c r="M532" s="97"/>
      <c r="N532" s="98"/>
      <c r="O532" s="62"/>
      <c r="P532" s="63">
        <f>B532</f>
        <v>34</v>
      </c>
      <c r="Q532" s="64"/>
      <c r="R532" s="62"/>
      <c r="U532" s="22"/>
      <c r="V532" s="29"/>
    </row>
    <row r="533" spans="1:22" ht="15.75" customHeight="1" x14ac:dyDescent="0.25">
      <c r="A533" s="58">
        <v>1102</v>
      </c>
      <c r="B533" s="59"/>
      <c r="C533" s="59">
        <v>23</v>
      </c>
      <c r="D533" s="59"/>
      <c r="E533" s="59"/>
      <c r="F533" s="59"/>
      <c r="G533" s="59"/>
      <c r="H533" s="59"/>
      <c r="I533" s="59"/>
      <c r="J533" s="59"/>
      <c r="K533" s="144"/>
      <c r="L533" s="101"/>
      <c r="M533" s="102"/>
      <c r="N533" s="103"/>
      <c r="O533" s="67">
        <f>IF(C533=0,"",C533/B532)</f>
        <v>0.67647058823529416</v>
      </c>
      <c r="P533" s="68">
        <v>23</v>
      </c>
      <c r="Q533" s="69">
        <f t="shared" ref="Q533:Q540" si="100">IF(P533=0,"",P533/P532)</f>
        <v>0.67647058823529416</v>
      </c>
      <c r="R533" s="69">
        <f t="shared" ref="R533:R540" si="101">IF(P533=0,"",100%-Q533)</f>
        <v>0.32352941176470584</v>
      </c>
      <c r="U533" s="22"/>
      <c r="V533" s="29"/>
    </row>
    <row r="534" spans="1:22" ht="15.75" customHeight="1" x14ac:dyDescent="0.25">
      <c r="A534" s="58">
        <v>1201</v>
      </c>
      <c r="B534" s="59"/>
      <c r="C534" s="59"/>
      <c r="D534" s="59">
        <v>19</v>
      </c>
      <c r="E534" s="59"/>
      <c r="F534" s="59"/>
      <c r="G534" s="59"/>
      <c r="H534" s="59"/>
      <c r="I534" s="59"/>
      <c r="J534" s="59"/>
      <c r="K534" s="144"/>
      <c r="L534" s="101"/>
      <c r="M534" s="102"/>
      <c r="N534" s="103"/>
      <c r="O534" s="67">
        <f>IF(D534=0,"",D534/C533)</f>
        <v>0.82608695652173914</v>
      </c>
      <c r="P534" s="68">
        <v>20</v>
      </c>
      <c r="Q534" s="69">
        <f t="shared" si="100"/>
        <v>0.86956521739130432</v>
      </c>
      <c r="R534" s="69">
        <f t="shared" si="101"/>
        <v>0.13043478260869568</v>
      </c>
      <c r="T534" s="70">
        <f>P534/P532</f>
        <v>0.58823529411764708</v>
      </c>
      <c r="U534" s="22"/>
      <c r="V534" s="29"/>
    </row>
    <row r="535" spans="1:22" ht="15.75" customHeight="1" x14ac:dyDescent="0.25">
      <c r="A535" s="58">
        <v>1202</v>
      </c>
      <c r="B535" s="59"/>
      <c r="C535" s="59"/>
      <c r="D535" s="59"/>
      <c r="E535" s="59">
        <v>16</v>
      </c>
      <c r="F535" s="59"/>
      <c r="G535" s="59"/>
      <c r="H535" s="59"/>
      <c r="I535" s="59"/>
      <c r="J535" s="59"/>
      <c r="K535" s="144"/>
      <c r="L535" s="101"/>
      <c r="M535" s="102"/>
      <c r="N535" s="103"/>
      <c r="O535" s="67">
        <f>IF(E535=0,"",E535/D534)</f>
        <v>0.84210526315789469</v>
      </c>
      <c r="P535" s="68">
        <v>20</v>
      </c>
      <c r="Q535" s="69">
        <f t="shared" si="100"/>
        <v>1</v>
      </c>
      <c r="R535" s="69">
        <f t="shared" si="101"/>
        <v>0</v>
      </c>
      <c r="U535" s="22"/>
      <c r="V535" s="29"/>
    </row>
    <row r="536" spans="1:22" ht="15.75" customHeight="1" x14ac:dyDescent="0.25">
      <c r="A536" s="58">
        <v>1301</v>
      </c>
      <c r="B536" s="59"/>
      <c r="C536" s="59"/>
      <c r="D536" s="59"/>
      <c r="E536" s="59"/>
      <c r="F536" s="59">
        <v>11</v>
      </c>
      <c r="G536" s="59"/>
      <c r="H536" s="59"/>
      <c r="I536" s="59"/>
      <c r="J536" s="59"/>
      <c r="K536" s="144"/>
      <c r="L536" s="101"/>
      <c r="M536" s="102"/>
      <c r="N536" s="103"/>
      <c r="O536" s="67">
        <f>IF(F536=0,"",F536/E535)</f>
        <v>0.6875</v>
      </c>
      <c r="P536" s="68">
        <v>19</v>
      </c>
      <c r="Q536" s="69">
        <f t="shared" si="100"/>
        <v>0.95</v>
      </c>
      <c r="R536" s="69">
        <f t="shared" si="101"/>
        <v>5.0000000000000044E-2</v>
      </c>
      <c r="U536" s="22"/>
      <c r="V536" s="29"/>
    </row>
    <row r="537" spans="1:22" ht="15.75" customHeight="1" x14ac:dyDescent="0.25">
      <c r="A537" s="58">
        <v>1302</v>
      </c>
      <c r="B537" s="59"/>
      <c r="C537" s="59"/>
      <c r="D537" s="59"/>
      <c r="E537" s="59"/>
      <c r="F537" s="59"/>
      <c r="G537" s="59">
        <v>10</v>
      </c>
      <c r="H537" s="59"/>
      <c r="I537" s="59"/>
      <c r="J537" s="59"/>
      <c r="K537" s="144"/>
      <c r="L537" s="101"/>
      <c r="M537" s="102"/>
      <c r="N537" s="103"/>
      <c r="O537" s="67">
        <f>IF(G537=0,"",G537/F536)</f>
        <v>0.90909090909090906</v>
      </c>
      <c r="P537" s="68">
        <v>19</v>
      </c>
      <c r="Q537" s="69">
        <f t="shared" si="100"/>
        <v>1</v>
      </c>
      <c r="R537" s="69">
        <f t="shared" si="101"/>
        <v>0</v>
      </c>
      <c r="U537" s="22"/>
      <c r="V537" s="29"/>
    </row>
    <row r="538" spans="1:22" ht="15.75" customHeight="1" x14ac:dyDescent="0.25">
      <c r="A538" s="58">
        <v>1401</v>
      </c>
      <c r="B538" s="59"/>
      <c r="C538" s="59"/>
      <c r="D538" s="59"/>
      <c r="E538" s="59"/>
      <c r="F538" s="59"/>
      <c r="G538" s="59"/>
      <c r="H538" s="59">
        <v>9</v>
      </c>
      <c r="I538" s="59"/>
      <c r="J538" s="59"/>
      <c r="K538" s="144"/>
      <c r="L538" s="101"/>
      <c r="M538" s="102"/>
      <c r="N538" s="103"/>
      <c r="O538" s="67">
        <f>IF(H538=0,"",H538/G537)</f>
        <v>0.9</v>
      </c>
      <c r="P538" s="68">
        <v>17</v>
      </c>
      <c r="Q538" s="69">
        <f t="shared" si="100"/>
        <v>0.89473684210526316</v>
      </c>
      <c r="R538" s="69">
        <f t="shared" si="101"/>
        <v>0.10526315789473684</v>
      </c>
      <c r="U538" s="22"/>
      <c r="V538" s="29"/>
    </row>
    <row r="539" spans="1:22" ht="15.75" customHeight="1" x14ac:dyDescent="0.25">
      <c r="A539" s="58">
        <v>1402</v>
      </c>
      <c r="B539" s="59"/>
      <c r="C539" s="59"/>
      <c r="D539" s="59"/>
      <c r="E539" s="59"/>
      <c r="F539" s="59"/>
      <c r="G539" s="59"/>
      <c r="H539" s="59"/>
      <c r="I539" s="59">
        <v>7</v>
      </c>
      <c r="J539" s="59"/>
      <c r="K539" s="144"/>
      <c r="L539" s="101"/>
      <c r="M539" s="102"/>
      <c r="N539" s="103"/>
      <c r="O539" s="67">
        <f>IF(I539=0,"",I539/H538)</f>
        <v>0.77777777777777779</v>
      </c>
      <c r="P539" s="68">
        <v>17</v>
      </c>
      <c r="Q539" s="69">
        <f t="shared" si="100"/>
        <v>1</v>
      </c>
      <c r="R539" s="69">
        <f t="shared" si="101"/>
        <v>0</v>
      </c>
      <c r="U539" s="22"/>
      <c r="V539" s="29"/>
    </row>
    <row r="540" spans="1:22" ht="15.75" customHeight="1" x14ac:dyDescent="0.25">
      <c r="A540" s="58">
        <v>1501</v>
      </c>
      <c r="B540" s="59"/>
      <c r="C540" s="59"/>
      <c r="D540" s="59"/>
      <c r="E540" s="59"/>
      <c r="F540" s="59"/>
      <c r="G540" s="59"/>
      <c r="H540" s="59"/>
      <c r="I540" s="59"/>
      <c r="J540" s="59">
        <v>7</v>
      </c>
      <c r="K540" s="144">
        <v>4</v>
      </c>
      <c r="L540" s="101"/>
      <c r="M540" s="102"/>
      <c r="N540" s="103"/>
      <c r="O540" s="71">
        <f>IF(J540=0,"",J540/I539)</f>
        <v>1</v>
      </c>
      <c r="P540" s="68">
        <v>16</v>
      </c>
      <c r="Q540" s="72">
        <f t="shared" si="100"/>
        <v>0.94117647058823528</v>
      </c>
      <c r="R540" s="72">
        <f t="shared" si="101"/>
        <v>5.8823529411764719E-2</v>
      </c>
      <c r="U540" s="22"/>
      <c r="V540" s="29"/>
    </row>
    <row r="541" spans="1:22" ht="15.75" customHeight="1" x14ac:dyDescent="0.25">
      <c r="A541" s="58">
        <v>1502</v>
      </c>
      <c r="B541" s="59"/>
      <c r="C541" s="59"/>
      <c r="D541" s="59"/>
      <c r="E541" s="59"/>
      <c r="F541" s="59"/>
      <c r="G541" s="59"/>
      <c r="H541" s="59"/>
      <c r="I541" s="59"/>
      <c r="J541" s="59">
        <v>5</v>
      </c>
      <c r="K541" s="144">
        <v>3</v>
      </c>
      <c r="L541" s="101"/>
      <c r="M541" s="102"/>
      <c r="N541" s="104"/>
      <c r="O541" s="105"/>
      <c r="P541" s="128">
        <v>12</v>
      </c>
      <c r="Q541" s="106"/>
      <c r="R541" s="107"/>
      <c r="U541" s="22"/>
      <c r="V541" s="29"/>
    </row>
    <row r="542" spans="1:22" ht="15.75" customHeight="1" x14ac:dyDescent="0.25">
      <c r="A542" s="58">
        <v>1601</v>
      </c>
      <c r="B542" s="59"/>
      <c r="C542" s="59"/>
      <c r="D542" s="59"/>
      <c r="E542" s="59"/>
      <c r="F542" s="59"/>
      <c r="G542" s="59"/>
      <c r="H542" s="59"/>
      <c r="I542" s="59"/>
      <c r="J542" s="59">
        <v>2</v>
      </c>
      <c r="K542" s="144">
        <v>3</v>
      </c>
      <c r="L542" s="101"/>
      <c r="M542" s="102"/>
      <c r="N542" s="104"/>
      <c r="O542" s="108"/>
      <c r="P542" s="109">
        <v>8</v>
      </c>
      <c r="Q542" s="110"/>
      <c r="R542" s="108"/>
      <c r="U542" s="22"/>
      <c r="V542" s="29"/>
    </row>
    <row r="543" spans="1:22" ht="15.75" customHeight="1" x14ac:dyDescent="0.25">
      <c r="A543" s="58">
        <v>1602</v>
      </c>
      <c r="B543" s="59"/>
      <c r="C543" s="59"/>
      <c r="D543" s="59"/>
      <c r="E543" s="59"/>
      <c r="F543" s="59"/>
      <c r="G543" s="59"/>
      <c r="H543" s="59"/>
      <c r="I543" s="59"/>
      <c r="J543" s="59">
        <v>3</v>
      </c>
      <c r="K543" s="144"/>
      <c r="L543" s="101"/>
      <c r="M543" s="102"/>
      <c r="N543" s="104"/>
      <c r="O543" s="108"/>
      <c r="P543" s="109">
        <v>5</v>
      </c>
      <c r="Q543" s="110"/>
      <c r="R543" s="108"/>
      <c r="U543" s="22"/>
      <c r="V543" s="29"/>
    </row>
    <row r="544" spans="1:22" ht="15.75" customHeight="1" x14ac:dyDescent="0.25">
      <c r="A544" s="58">
        <v>1701</v>
      </c>
      <c r="B544" s="59"/>
      <c r="C544" s="59"/>
      <c r="D544" s="59"/>
      <c r="E544" s="59"/>
      <c r="F544" s="59"/>
      <c r="G544" s="59"/>
      <c r="H544" s="59"/>
      <c r="I544" s="59"/>
      <c r="J544" s="59">
        <v>2</v>
      </c>
      <c r="K544" s="144">
        <v>1</v>
      </c>
      <c r="L544" s="101"/>
      <c r="M544" s="102"/>
      <c r="N544" s="104"/>
      <c r="O544" s="108"/>
      <c r="P544" s="68">
        <v>2</v>
      </c>
      <c r="Q544" s="110"/>
      <c r="R544" s="108"/>
      <c r="U544" s="22"/>
      <c r="V544" s="29"/>
    </row>
    <row r="545" spans="1:22" ht="15.75" customHeight="1" x14ac:dyDescent="0.25">
      <c r="A545" s="58">
        <v>1702</v>
      </c>
      <c r="B545" s="59"/>
      <c r="C545" s="59"/>
      <c r="D545" s="59"/>
      <c r="E545" s="59"/>
      <c r="F545" s="59"/>
      <c r="G545" s="59"/>
      <c r="H545" s="59"/>
      <c r="I545" s="59"/>
      <c r="J545" s="59">
        <v>1</v>
      </c>
      <c r="K545" s="144">
        <v>1</v>
      </c>
      <c r="L545" s="101"/>
      <c r="M545" s="102"/>
      <c r="N545" s="104"/>
      <c r="O545" s="102"/>
      <c r="P545" s="68">
        <v>1</v>
      </c>
      <c r="Q545" s="146"/>
      <c r="R545" s="108"/>
      <c r="U545" s="22"/>
      <c r="V545" s="29"/>
    </row>
    <row r="546" spans="1:22" ht="15.75" customHeight="1" x14ac:dyDescent="0.25">
      <c r="A546" s="58">
        <v>1801</v>
      </c>
      <c r="B546" s="59"/>
      <c r="C546" s="59"/>
      <c r="D546" s="59"/>
      <c r="E546" s="59"/>
      <c r="F546" s="59"/>
      <c r="G546" s="59"/>
      <c r="H546" s="59"/>
      <c r="I546" s="59"/>
      <c r="J546" s="59"/>
      <c r="K546" s="144"/>
      <c r="L546" s="101"/>
      <c r="M546" s="102"/>
      <c r="N546" s="104"/>
      <c r="O546" s="102"/>
      <c r="P546" s="104"/>
      <c r="Q546" s="146"/>
      <c r="R546" s="108"/>
      <c r="U546" s="22"/>
      <c r="V546" s="29"/>
    </row>
    <row r="547" spans="1:22" ht="15.75" customHeight="1" x14ac:dyDescent="0.25">
      <c r="A547" s="58">
        <v>1802</v>
      </c>
      <c r="B547" s="59"/>
      <c r="C547" s="59"/>
      <c r="D547" s="59"/>
      <c r="E547" s="59"/>
      <c r="F547" s="59"/>
      <c r="G547" s="59"/>
      <c r="H547" s="59"/>
      <c r="I547" s="59"/>
      <c r="J547" s="59"/>
      <c r="K547" s="144"/>
      <c r="L547" s="101"/>
      <c r="M547" s="102"/>
      <c r="N547" s="104"/>
      <c r="O547" s="191" t="s">
        <v>83</v>
      </c>
      <c r="P547" s="82">
        <v>12</v>
      </c>
      <c r="Q547" s="111">
        <f>K550</f>
        <v>12</v>
      </c>
      <c r="R547" s="193" t="s">
        <v>11</v>
      </c>
      <c r="U547" s="22"/>
      <c r="V547" s="29"/>
    </row>
    <row r="548" spans="1:22" ht="15.75" customHeight="1" x14ac:dyDescent="0.25">
      <c r="A548" s="58">
        <v>1901</v>
      </c>
      <c r="B548" s="59"/>
      <c r="C548" s="59"/>
      <c r="D548" s="59"/>
      <c r="E548" s="59"/>
      <c r="F548" s="59"/>
      <c r="G548" s="59"/>
      <c r="H548" s="59"/>
      <c r="I548" s="59"/>
      <c r="J548" s="59"/>
      <c r="K548" s="144"/>
      <c r="L548" s="101"/>
      <c r="M548" s="102"/>
      <c r="N548" s="104"/>
      <c r="O548" s="192" t="s">
        <v>85</v>
      </c>
      <c r="P548" s="86">
        <f>P547/B532</f>
        <v>0.35294117647058826</v>
      </c>
      <c r="Q548" s="112">
        <f>P547/Q547</f>
        <v>1</v>
      </c>
      <c r="R548" s="194" t="s">
        <v>86</v>
      </c>
      <c r="U548" s="22"/>
      <c r="V548" s="29"/>
    </row>
    <row r="549" spans="1:22" ht="15.75" x14ac:dyDescent="0.25">
      <c r="A549" s="58">
        <v>1902</v>
      </c>
      <c r="B549" s="59"/>
      <c r="C549" s="59"/>
      <c r="D549" s="59"/>
      <c r="E549" s="59"/>
      <c r="F549" s="59"/>
      <c r="G549" s="59"/>
      <c r="H549" s="59"/>
      <c r="I549" s="59"/>
      <c r="J549" s="59"/>
      <c r="K549" s="144"/>
      <c r="L549" s="147"/>
      <c r="M549" s="148"/>
      <c r="N549" s="149"/>
      <c r="O549" s="90"/>
      <c r="P549" s="91"/>
      <c r="Q549" s="91"/>
      <c r="R549" s="113"/>
      <c r="U549" s="22"/>
      <c r="V549" s="29"/>
    </row>
    <row r="550" spans="1:22" ht="18" customHeight="1" x14ac:dyDescent="0.25">
      <c r="A550" s="28"/>
      <c r="B550" s="280" t="s">
        <v>111</v>
      </c>
      <c r="C550" s="280"/>
      <c r="D550" s="280"/>
      <c r="E550" s="280"/>
      <c r="F550" s="280"/>
      <c r="G550" s="280"/>
      <c r="H550" s="280"/>
      <c r="I550" s="280"/>
      <c r="J550" s="280"/>
      <c r="K550" s="93">
        <f>SUM(K532:K546)</f>
        <v>12</v>
      </c>
      <c r="L550" s="125">
        <f>IF(SUM(K539:K540)=0,"0%",SUM(K539:K540)/B532)</f>
        <v>0.11764705882352941</v>
      </c>
      <c r="M550" s="125">
        <f>IF(K550=0,"",K550/B532)</f>
        <v>0.35294117647058826</v>
      </c>
      <c r="N550" s="125">
        <f>M550-L550</f>
        <v>0.23529411764705885</v>
      </c>
      <c r="O550" s="3"/>
      <c r="P550" s="29"/>
      <c r="Q550" s="22"/>
      <c r="R550" s="3"/>
      <c r="U550" s="22"/>
      <c r="V550" s="29"/>
    </row>
    <row r="551" spans="1:22" ht="12.75" customHeight="1" x14ac:dyDescent="0.2">
      <c r="L551" s="3"/>
      <c r="M551" s="3"/>
      <c r="N551" s="3"/>
      <c r="O551" s="3"/>
      <c r="S551" s="29"/>
      <c r="T551" s="22"/>
      <c r="U551" s="22"/>
      <c r="V551" s="29"/>
    </row>
    <row r="552" spans="1:22" ht="12.75" customHeight="1" x14ac:dyDescent="0.2">
      <c r="L552" s="3"/>
      <c r="M552" s="3"/>
      <c r="N552" s="3"/>
      <c r="O552" s="3"/>
      <c r="S552" s="29"/>
      <c r="T552" s="22"/>
      <c r="U552" s="22"/>
      <c r="V552" s="29"/>
    </row>
    <row r="553" spans="1:22" ht="26.25" x14ac:dyDescent="0.4">
      <c r="A553" s="2"/>
      <c r="B553" s="279" t="s">
        <v>99</v>
      </c>
      <c r="C553" s="279"/>
      <c r="D553" s="279"/>
      <c r="E553" s="279"/>
      <c r="F553" s="279"/>
      <c r="G553" s="279"/>
      <c r="H553" s="279"/>
      <c r="I553" s="279"/>
      <c r="J553" s="279"/>
      <c r="K553" s="179" t="s">
        <v>76</v>
      </c>
      <c r="L553" s="160"/>
      <c r="M553" s="160"/>
      <c r="N553" s="29"/>
      <c r="O553" s="3"/>
      <c r="P553" s="29"/>
      <c r="Q553" s="29"/>
      <c r="R553" s="29"/>
      <c r="U553" s="22"/>
      <c r="V553" s="29"/>
    </row>
    <row r="554" spans="1:22" ht="20.25" x14ac:dyDescent="0.2">
      <c r="A554" s="272" t="s">
        <v>10</v>
      </c>
      <c r="B554" s="273" t="s">
        <v>100</v>
      </c>
      <c r="C554" s="274"/>
      <c r="D554" s="274"/>
      <c r="E554" s="274"/>
      <c r="F554" s="274"/>
      <c r="G554" s="274"/>
      <c r="H554" s="274"/>
      <c r="I554" s="274"/>
      <c r="J554" s="275"/>
      <c r="K554" s="276" t="s">
        <v>11</v>
      </c>
      <c r="L554" s="269" t="s">
        <v>3</v>
      </c>
      <c r="M554" s="269" t="s">
        <v>4</v>
      </c>
      <c r="N554" s="278" t="s">
        <v>5</v>
      </c>
      <c r="O554" s="269" t="s">
        <v>6</v>
      </c>
      <c r="P554" s="267" t="s">
        <v>7</v>
      </c>
      <c r="Q554" s="267" t="s">
        <v>8</v>
      </c>
      <c r="R554" s="269" t="s">
        <v>101</v>
      </c>
      <c r="U554" s="22"/>
      <c r="V554" s="29"/>
    </row>
    <row r="555" spans="1:22" ht="15.75" x14ac:dyDescent="0.25">
      <c r="A555" s="268"/>
      <c r="B555" s="58" t="s">
        <v>102</v>
      </c>
      <c r="C555" s="58" t="s">
        <v>103</v>
      </c>
      <c r="D555" s="58" t="s">
        <v>104</v>
      </c>
      <c r="E555" s="58" t="s">
        <v>105</v>
      </c>
      <c r="F555" s="58" t="s">
        <v>106</v>
      </c>
      <c r="G555" s="58" t="s">
        <v>107</v>
      </c>
      <c r="H555" s="58" t="s">
        <v>108</v>
      </c>
      <c r="I555" s="58" t="s">
        <v>109</v>
      </c>
      <c r="J555" s="58" t="s">
        <v>110</v>
      </c>
      <c r="K555" s="277"/>
      <c r="L555" s="268"/>
      <c r="M555" s="268"/>
      <c r="N555" s="268"/>
      <c r="O555" s="268"/>
      <c r="P555" s="268"/>
      <c r="Q555" s="268"/>
      <c r="R555" s="268"/>
      <c r="U555" s="22"/>
      <c r="V555" s="29"/>
    </row>
    <row r="556" spans="1:22" ht="15.75" customHeight="1" x14ac:dyDescent="0.25">
      <c r="A556" s="58">
        <v>1102</v>
      </c>
      <c r="B556" s="59">
        <v>32</v>
      </c>
      <c r="C556" s="59"/>
      <c r="D556" s="59"/>
      <c r="E556" s="59"/>
      <c r="F556" s="59"/>
      <c r="G556" s="59"/>
      <c r="H556" s="59"/>
      <c r="I556" s="59"/>
      <c r="J556" s="59"/>
      <c r="K556" s="144"/>
      <c r="L556" s="96"/>
      <c r="M556" s="97"/>
      <c r="N556" s="98"/>
      <c r="O556" s="62"/>
      <c r="P556" s="63">
        <f>B556</f>
        <v>32</v>
      </c>
      <c r="Q556" s="64"/>
      <c r="R556" s="62"/>
    </row>
    <row r="557" spans="1:22" ht="15.75" customHeight="1" x14ac:dyDescent="0.25">
      <c r="A557" s="58">
        <v>1201</v>
      </c>
      <c r="B557" s="59"/>
      <c r="C557" s="59">
        <v>30</v>
      </c>
      <c r="D557" s="59"/>
      <c r="E557" s="59"/>
      <c r="F557" s="59"/>
      <c r="G557" s="59"/>
      <c r="H557" s="59"/>
      <c r="I557" s="59"/>
      <c r="J557" s="59"/>
      <c r="K557" s="144"/>
      <c r="L557" s="101"/>
      <c r="M557" s="102"/>
      <c r="N557" s="103"/>
      <c r="O557" s="67">
        <f>IF(C557=0,"",C557/B556)</f>
        <v>0.9375</v>
      </c>
      <c r="P557" s="68">
        <v>30</v>
      </c>
      <c r="Q557" s="69">
        <f t="shared" ref="Q557:Q564" si="102">IF(P557=0,"",P557/P556)</f>
        <v>0.9375</v>
      </c>
      <c r="R557" s="69">
        <f t="shared" ref="R557:R564" si="103">IF(P557=0,"",100%-Q557)</f>
        <v>6.25E-2</v>
      </c>
    </row>
    <row r="558" spans="1:22" ht="15.75" customHeight="1" x14ac:dyDescent="0.25">
      <c r="A558" s="58">
        <v>1202</v>
      </c>
      <c r="B558" s="59"/>
      <c r="C558" s="59"/>
      <c r="D558" s="59">
        <v>19</v>
      </c>
      <c r="E558" s="59"/>
      <c r="F558" s="59"/>
      <c r="G558" s="59"/>
      <c r="H558" s="59"/>
      <c r="I558" s="59"/>
      <c r="J558" s="59"/>
      <c r="K558" s="144"/>
      <c r="L558" s="101"/>
      <c r="M558" s="102"/>
      <c r="N558" s="103"/>
      <c r="O558" s="67">
        <f>IF(D558=0,"",D558/C557)</f>
        <v>0.6333333333333333</v>
      </c>
      <c r="P558" s="68">
        <v>26</v>
      </c>
      <c r="Q558" s="69">
        <f t="shared" si="102"/>
        <v>0.8666666666666667</v>
      </c>
      <c r="R558" s="69">
        <f t="shared" si="103"/>
        <v>0.1333333333333333</v>
      </c>
      <c r="T558" s="70">
        <f>P558/P556</f>
        <v>0.8125</v>
      </c>
    </row>
    <row r="559" spans="1:22" ht="15.75" customHeight="1" x14ac:dyDescent="0.25">
      <c r="A559" s="58">
        <v>1301</v>
      </c>
      <c r="B559" s="59"/>
      <c r="C559" s="59"/>
      <c r="D559" s="59"/>
      <c r="E559" s="59">
        <v>17</v>
      </c>
      <c r="F559" s="59"/>
      <c r="G559" s="59"/>
      <c r="H559" s="59"/>
      <c r="I559" s="59"/>
      <c r="J559" s="59"/>
      <c r="K559" s="144"/>
      <c r="L559" s="101"/>
      <c r="M559" s="102"/>
      <c r="N559" s="103"/>
      <c r="O559" s="67">
        <f>IF(E559=0,"",E559/D558)</f>
        <v>0.89473684210526316</v>
      </c>
      <c r="P559" s="68">
        <v>25</v>
      </c>
      <c r="Q559" s="69">
        <f t="shared" si="102"/>
        <v>0.96153846153846156</v>
      </c>
      <c r="R559" s="69">
        <f t="shared" si="103"/>
        <v>3.8461538461538436E-2</v>
      </c>
    </row>
    <row r="560" spans="1:22" ht="15.75" customHeight="1" x14ac:dyDescent="0.25">
      <c r="A560" s="58">
        <v>1302</v>
      </c>
      <c r="B560" s="59"/>
      <c r="C560" s="59"/>
      <c r="D560" s="59"/>
      <c r="E560" s="59"/>
      <c r="F560" s="59">
        <v>16</v>
      </c>
      <c r="G560" s="59"/>
      <c r="H560" s="59"/>
      <c r="I560" s="59"/>
      <c r="J560" s="59"/>
      <c r="K560" s="144"/>
      <c r="L560" s="101"/>
      <c r="M560" s="102"/>
      <c r="N560" s="103"/>
      <c r="O560" s="67">
        <f>IF(F560=0,"",F560/E559)</f>
        <v>0.94117647058823528</v>
      </c>
      <c r="P560" s="68">
        <v>22</v>
      </c>
      <c r="Q560" s="69">
        <f t="shared" si="102"/>
        <v>0.88</v>
      </c>
      <c r="R560" s="69">
        <f t="shared" si="103"/>
        <v>0.12</v>
      </c>
    </row>
    <row r="561" spans="1:18" ht="15.75" customHeight="1" x14ac:dyDescent="0.25">
      <c r="A561" s="58">
        <v>1401</v>
      </c>
      <c r="B561" s="59"/>
      <c r="C561" s="59"/>
      <c r="D561" s="59"/>
      <c r="E561" s="59"/>
      <c r="F561" s="59"/>
      <c r="G561" s="59">
        <v>13</v>
      </c>
      <c r="H561" s="59"/>
      <c r="I561" s="59"/>
      <c r="J561" s="59"/>
      <c r="K561" s="144"/>
      <c r="L561" s="101"/>
      <c r="M561" s="102"/>
      <c r="N561" s="103"/>
      <c r="O561" s="67">
        <f>IF(G561=0,"",G561/F560)</f>
        <v>0.8125</v>
      </c>
      <c r="P561" s="68">
        <v>20</v>
      </c>
      <c r="Q561" s="69">
        <f t="shared" si="102"/>
        <v>0.90909090909090906</v>
      </c>
      <c r="R561" s="69">
        <f t="shared" si="103"/>
        <v>9.0909090909090939E-2</v>
      </c>
    </row>
    <row r="562" spans="1:18" ht="15.75" customHeight="1" x14ac:dyDescent="0.25">
      <c r="A562" s="58">
        <v>1402</v>
      </c>
      <c r="B562" s="59"/>
      <c r="C562" s="59"/>
      <c r="D562" s="59"/>
      <c r="E562" s="59"/>
      <c r="F562" s="59"/>
      <c r="G562" s="59"/>
      <c r="H562" s="59">
        <v>11</v>
      </c>
      <c r="I562" s="59"/>
      <c r="J562" s="59"/>
      <c r="K562" s="144"/>
      <c r="L562" s="101"/>
      <c r="M562" s="102"/>
      <c r="N562" s="103"/>
      <c r="O562" s="67">
        <f>IF(H562=0,"",H562/G561)</f>
        <v>0.84615384615384615</v>
      </c>
      <c r="P562" s="68">
        <v>19</v>
      </c>
      <c r="Q562" s="69">
        <f t="shared" si="102"/>
        <v>0.95</v>
      </c>
      <c r="R562" s="69">
        <f t="shared" si="103"/>
        <v>5.0000000000000044E-2</v>
      </c>
    </row>
    <row r="563" spans="1:18" ht="15.75" customHeight="1" x14ac:dyDescent="0.25">
      <c r="A563" s="58">
        <v>1501</v>
      </c>
      <c r="B563" s="59"/>
      <c r="C563" s="59"/>
      <c r="D563" s="59"/>
      <c r="E563" s="59"/>
      <c r="F563" s="59"/>
      <c r="G563" s="59"/>
      <c r="H563" s="59"/>
      <c r="I563" s="59">
        <v>11</v>
      </c>
      <c r="J563" s="59"/>
      <c r="K563" s="144"/>
      <c r="L563" s="101"/>
      <c r="M563" s="102"/>
      <c r="N563" s="103"/>
      <c r="O563" s="67">
        <f>IF(I563=0,"",I563/H562)</f>
        <v>1</v>
      </c>
      <c r="P563" s="68">
        <v>18</v>
      </c>
      <c r="Q563" s="69">
        <f t="shared" si="102"/>
        <v>0.94736842105263153</v>
      </c>
      <c r="R563" s="69">
        <f t="shared" si="103"/>
        <v>5.2631578947368474E-2</v>
      </c>
    </row>
    <row r="564" spans="1:18" ht="15.75" customHeight="1" x14ac:dyDescent="0.25">
      <c r="A564" s="58">
        <v>1502</v>
      </c>
      <c r="B564" s="59"/>
      <c r="C564" s="59"/>
      <c r="D564" s="59"/>
      <c r="E564" s="59"/>
      <c r="F564" s="59"/>
      <c r="G564" s="59"/>
      <c r="H564" s="59"/>
      <c r="I564" s="59"/>
      <c r="J564" s="59">
        <v>11</v>
      </c>
      <c r="K564" s="144">
        <v>6</v>
      </c>
      <c r="L564" s="101"/>
      <c r="M564" s="102"/>
      <c r="N564" s="103"/>
      <c r="O564" s="71">
        <f>IF(J564=0,"",J564/I563)</f>
        <v>1</v>
      </c>
      <c r="P564" s="68">
        <v>18</v>
      </c>
      <c r="Q564" s="72">
        <f t="shared" si="102"/>
        <v>1</v>
      </c>
      <c r="R564" s="72">
        <f t="shared" si="103"/>
        <v>0</v>
      </c>
    </row>
    <row r="565" spans="1:18" ht="15.75" customHeight="1" x14ac:dyDescent="0.25">
      <c r="A565" s="58">
        <v>1601</v>
      </c>
      <c r="B565" s="59"/>
      <c r="C565" s="59"/>
      <c r="D565" s="59"/>
      <c r="E565" s="59"/>
      <c r="F565" s="59"/>
      <c r="G565" s="59"/>
      <c r="H565" s="59"/>
      <c r="I565" s="59"/>
      <c r="J565" s="59">
        <v>5</v>
      </c>
      <c r="K565" s="144">
        <v>5</v>
      </c>
      <c r="L565" s="101"/>
      <c r="M565" s="102"/>
      <c r="N565" s="104"/>
      <c r="O565" s="105"/>
      <c r="P565" s="128">
        <v>11</v>
      </c>
      <c r="Q565" s="106"/>
      <c r="R565" s="107"/>
    </row>
    <row r="566" spans="1:18" ht="15.75" customHeight="1" x14ac:dyDescent="0.25">
      <c r="A566" s="58">
        <v>1602</v>
      </c>
      <c r="B566" s="59"/>
      <c r="C566" s="59"/>
      <c r="D566" s="59"/>
      <c r="E566" s="59"/>
      <c r="F566" s="59"/>
      <c r="G566" s="59"/>
      <c r="H566" s="59"/>
      <c r="I566" s="59"/>
      <c r="J566" s="59">
        <v>3</v>
      </c>
      <c r="K566" s="144">
        <v>2</v>
      </c>
      <c r="L566" s="101"/>
      <c r="M566" s="102"/>
      <c r="N566" s="104"/>
      <c r="O566" s="108"/>
      <c r="P566" s="109">
        <v>6</v>
      </c>
      <c r="Q566" s="110"/>
      <c r="R566" s="108"/>
    </row>
    <row r="567" spans="1:18" ht="15.75" customHeight="1" x14ac:dyDescent="0.25">
      <c r="A567" s="58">
        <v>1701</v>
      </c>
      <c r="B567" s="59"/>
      <c r="C567" s="59"/>
      <c r="D567" s="59"/>
      <c r="E567" s="59"/>
      <c r="F567" s="59"/>
      <c r="G567" s="59"/>
      <c r="H567" s="59"/>
      <c r="I567" s="59"/>
      <c r="J567" s="59">
        <v>2</v>
      </c>
      <c r="K567" s="144">
        <v>1</v>
      </c>
      <c r="L567" s="101"/>
      <c r="M567" s="102"/>
      <c r="N567" s="104"/>
      <c r="O567" s="108"/>
      <c r="P567" s="109">
        <v>3</v>
      </c>
      <c r="Q567" s="110"/>
      <c r="R567" s="108"/>
    </row>
    <row r="568" spans="1:18" ht="15.75" customHeight="1" x14ac:dyDescent="0.25">
      <c r="A568" s="58">
        <v>1702</v>
      </c>
      <c r="B568" s="59"/>
      <c r="C568" s="59"/>
      <c r="D568" s="59"/>
      <c r="E568" s="59"/>
      <c r="F568" s="59"/>
      <c r="G568" s="59"/>
      <c r="H568" s="59"/>
      <c r="I568" s="59"/>
      <c r="J568" s="59">
        <v>2</v>
      </c>
      <c r="K568" s="144">
        <v>1</v>
      </c>
      <c r="L568" s="101"/>
      <c r="M568" s="102"/>
      <c r="N568" s="104"/>
      <c r="O568" s="108"/>
      <c r="P568" s="68">
        <v>2</v>
      </c>
      <c r="Q568" s="110"/>
      <c r="R568" s="108"/>
    </row>
    <row r="569" spans="1:18" ht="15.75" customHeight="1" x14ac:dyDescent="0.25">
      <c r="A569" s="58">
        <v>1801</v>
      </c>
      <c r="B569" s="59"/>
      <c r="C569" s="59"/>
      <c r="D569" s="59"/>
      <c r="E569" s="59"/>
      <c r="F569" s="59"/>
      <c r="G569" s="59"/>
      <c r="H569" s="59"/>
      <c r="I569" s="59"/>
      <c r="J569" s="59"/>
      <c r="K569" s="144"/>
      <c r="L569" s="101"/>
      <c r="M569" s="102"/>
      <c r="N569" s="104"/>
      <c r="O569" s="102"/>
      <c r="P569" s="68"/>
      <c r="Q569" s="146"/>
      <c r="R569" s="108"/>
    </row>
    <row r="570" spans="1:18" ht="15.75" customHeight="1" x14ac:dyDescent="0.25">
      <c r="A570" s="58">
        <v>1802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144"/>
      <c r="L570" s="101"/>
      <c r="M570" s="102"/>
      <c r="N570" s="104"/>
      <c r="O570" s="102"/>
      <c r="P570" s="104"/>
      <c r="Q570" s="146"/>
      <c r="R570" s="108"/>
    </row>
    <row r="571" spans="1:18" ht="15.75" customHeight="1" x14ac:dyDescent="0.25">
      <c r="A571" s="58">
        <v>1901</v>
      </c>
      <c r="B571" s="59"/>
      <c r="C571" s="59"/>
      <c r="D571" s="59"/>
      <c r="E571" s="59"/>
      <c r="F571" s="59"/>
      <c r="G571" s="59"/>
      <c r="H571" s="59"/>
      <c r="I571" s="59"/>
      <c r="J571" s="59"/>
      <c r="K571" s="144"/>
      <c r="L571" s="101"/>
      <c r="M571" s="102"/>
      <c r="N571" s="104"/>
      <c r="O571" s="191" t="s">
        <v>83</v>
      </c>
      <c r="P571" s="82">
        <v>15</v>
      </c>
      <c r="Q571" s="111">
        <f>K574</f>
        <v>15</v>
      </c>
      <c r="R571" s="193" t="s">
        <v>11</v>
      </c>
    </row>
    <row r="572" spans="1:18" ht="15.75" customHeight="1" x14ac:dyDescent="0.25">
      <c r="A572" s="58">
        <v>1902</v>
      </c>
      <c r="B572" s="59"/>
      <c r="C572" s="59"/>
      <c r="D572" s="59"/>
      <c r="E572" s="59"/>
      <c r="F572" s="59"/>
      <c r="G572" s="59"/>
      <c r="H572" s="59"/>
      <c r="I572" s="59"/>
      <c r="J572" s="59"/>
      <c r="K572" s="144"/>
      <c r="L572" s="101"/>
      <c r="M572" s="102"/>
      <c r="N572" s="104"/>
      <c r="O572" s="192" t="s">
        <v>85</v>
      </c>
      <c r="P572" s="86">
        <f>P571/B556</f>
        <v>0.46875</v>
      </c>
      <c r="Q572" s="112">
        <f>P571/Q571</f>
        <v>1</v>
      </c>
      <c r="R572" s="194" t="s">
        <v>86</v>
      </c>
    </row>
    <row r="573" spans="1:18" ht="15.75" x14ac:dyDescent="0.25">
      <c r="A573" s="58">
        <v>2001</v>
      </c>
      <c r="B573" s="59"/>
      <c r="C573" s="59"/>
      <c r="D573" s="59"/>
      <c r="E573" s="59"/>
      <c r="F573" s="59"/>
      <c r="G573" s="59"/>
      <c r="H573" s="59"/>
      <c r="I573" s="59"/>
      <c r="J573" s="59"/>
      <c r="K573" s="144"/>
      <c r="L573" s="147"/>
      <c r="M573" s="148"/>
      <c r="N573" s="149"/>
      <c r="O573" s="90"/>
      <c r="P573" s="91"/>
      <c r="Q573" s="91"/>
      <c r="R573" s="113"/>
    </row>
    <row r="574" spans="1:18" ht="18" customHeight="1" x14ac:dyDescent="0.25">
      <c r="A574" s="28"/>
      <c r="B574" s="280" t="s">
        <v>111</v>
      </c>
      <c r="C574" s="280"/>
      <c r="D574" s="280"/>
      <c r="E574" s="280"/>
      <c r="F574" s="280"/>
      <c r="G574" s="280"/>
      <c r="H574" s="280"/>
      <c r="I574" s="280"/>
      <c r="J574" s="280"/>
      <c r="K574" s="93">
        <f>SUM(K556:K570)</f>
        <v>15</v>
      </c>
      <c r="L574" s="125">
        <f>IF(SUM(K563:K564)=0,"0%",SUM(K563:K564)/B556)</f>
        <v>0.1875</v>
      </c>
      <c r="M574" s="125">
        <f>IF(K574=0,"",K574/B556)</f>
        <v>0.46875</v>
      </c>
      <c r="N574" s="125">
        <f>M574-L574</f>
        <v>0.28125</v>
      </c>
      <c r="O574" s="3"/>
      <c r="P574" s="29"/>
      <c r="Q574" s="22"/>
      <c r="R574" s="3"/>
    </row>
    <row r="575" spans="1:18" ht="12.75" customHeight="1" x14ac:dyDescent="0.3">
      <c r="A575" s="38"/>
      <c r="B575" s="29"/>
      <c r="C575" s="29"/>
      <c r="D575" s="29"/>
      <c r="E575" s="29"/>
      <c r="F575" s="29"/>
      <c r="G575" s="29"/>
      <c r="H575" s="29"/>
      <c r="I575" s="29"/>
      <c r="J575" s="29"/>
      <c r="L575" s="3"/>
      <c r="M575" s="3"/>
      <c r="O575" s="3"/>
    </row>
    <row r="576" spans="1:18" ht="12.75" customHeight="1" x14ac:dyDescent="0.3">
      <c r="A576" s="38"/>
      <c r="B576" s="29"/>
      <c r="C576" s="29"/>
      <c r="D576" s="29"/>
      <c r="E576" s="29"/>
      <c r="F576" s="29"/>
      <c r="G576" s="29"/>
      <c r="H576" s="29"/>
      <c r="I576" s="29"/>
      <c r="J576" s="29"/>
      <c r="L576" s="3"/>
      <c r="M576" s="3"/>
      <c r="O576" s="3"/>
    </row>
    <row r="577" spans="1:20" ht="26.25" x14ac:dyDescent="0.4">
      <c r="A577" s="2"/>
      <c r="B577" s="270" t="s">
        <v>99</v>
      </c>
      <c r="C577" s="271"/>
      <c r="D577" s="271"/>
      <c r="E577" s="271"/>
      <c r="F577" s="271"/>
      <c r="G577" s="271"/>
      <c r="H577" s="271"/>
      <c r="I577" s="271"/>
      <c r="J577" s="271"/>
      <c r="K577" s="179" t="s">
        <v>80</v>
      </c>
      <c r="L577" s="57"/>
      <c r="M577" s="57"/>
      <c r="N577" s="29"/>
      <c r="O577" s="3"/>
      <c r="P577" s="29"/>
      <c r="Q577" s="29"/>
      <c r="R577" s="29"/>
    </row>
    <row r="578" spans="1:20" ht="20.25" x14ac:dyDescent="0.2">
      <c r="A578" s="272" t="s">
        <v>10</v>
      </c>
      <c r="B578" s="273" t="s">
        <v>100</v>
      </c>
      <c r="C578" s="274"/>
      <c r="D578" s="274"/>
      <c r="E578" s="274"/>
      <c r="F578" s="274"/>
      <c r="G578" s="274"/>
      <c r="H578" s="274"/>
      <c r="I578" s="274"/>
      <c r="J578" s="275"/>
      <c r="K578" s="276" t="s">
        <v>11</v>
      </c>
      <c r="L578" s="269" t="s">
        <v>3</v>
      </c>
      <c r="M578" s="269" t="s">
        <v>4</v>
      </c>
      <c r="N578" s="278" t="s">
        <v>5</v>
      </c>
      <c r="O578" s="269" t="s">
        <v>6</v>
      </c>
      <c r="P578" s="267" t="s">
        <v>7</v>
      </c>
      <c r="Q578" s="267" t="s">
        <v>8</v>
      </c>
      <c r="R578" s="269" t="s">
        <v>101</v>
      </c>
    </row>
    <row r="579" spans="1:20" ht="15.75" x14ac:dyDescent="0.25">
      <c r="A579" s="268"/>
      <c r="B579" s="58" t="s">
        <v>102</v>
      </c>
      <c r="C579" s="58" t="s">
        <v>103</v>
      </c>
      <c r="D579" s="58" t="s">
        <v>104</v>
      </c>
      <c r="E579" s="58" t="s">
        <v>105</v>
      </c>
      <c r="F579" s="58" t="s">
        <v>106</v>
      </c>
      <c r="G579" s="58" t="s">
        <v>107</v>
      </c>
      <c r="H579" s="58" t="s">
        <v>108</v>
      </c>
      <c r="I579" s="58" t="s">
        <v>109</v>
      </c>
      <c r="J579" s="58" t="s">
        <v>110</v>
      </c>
      <c r="K579" s="277"/>
      <c r="L579" s="268"/>
      <c r="M579" s="268"/>
      <c r="N579" s="268"/>
      <c r="O579" s="268"/>
      <c r="P579" s="268"/>
      <c r="Q579" s="268"/>
      <c r="R579" s="268"/>
    </row>
    <row r="580" spans="1:20" ht="15.75" x14ac:dyDescent="0.25">
      <c r="A580" s="58">
        <v>1102</v>
      </c>
      <c r="B580" s="59">
        <v>38</v>
      </c>
      <c r="C580" s="59"/>
      <c r="D580" s="59"/>
      <c r="E580" s="59"/>
      <c r="F580" s="59"/>
      <c r="G580" s="59"/>
      <c r="H580" s="59"/>
      <c r="I580" s="59"/>
      <c r="J580" s="59"/>
      <c r="K580" s="144"/>
      <c r="L580" s="96"/>
      <c r="M580" s="97"/>
      <c r="N580" s="98"/>
      <c r="O580" s="62"/>
      <c r="P580" s="63">
        <f>B580</f>
        <v>38</v>
      </c>
      <c r="Q580" s="64"/>
      <c r="R580" s="62"/>
    </row>
    <row r="581" spans="1:20" ht="15.75" customHeight="1" x14ac:dyDescent="0.25">
      <c r="A581" s="58">
        <v>1201</v>
      </c>
      <c r="B581" s="59"/>
      <c r="C581" s="59">
        <v>16</v>
      </c>
      <c r="D581" s="59"/>
      <c r="E581" s="59"/>
      <c r="F581" s="59"/>
      <c r="G581" s="59"/>
      <c r="H581" s="59"/>
      <c r="I581" s="59"/>
      <c r="J581" s="59"/>
      <c r="K581" s="144"/>
      <c r="L581" s="101"/>
      <c r="M581" s="102"/>
      <c r="N581" s="103"/>
      <c r="O581" s="67">
        <f>IF(C581=0,"",C581/B580)</f>
        <v>0.42105263157894735</v>
      </c>
      <c r="P581" s="68">
        <v>16</v>
      </c>
      <c r="Q581" s="69">
        <f t="shared" ref="Q581:Q588" si="104">IF(P581=0,"",P581/P580)</f>
        <v>0.42105263157894735</v>
      </c>
      <c r="R581" s="69">
        <f t="shared" ref="R581:R588" si="105">IF(P581=0,"",100%-Q581)</f>
        <v>0.57894736842105265</v>
      </c>
    </row>
    <row r="582" spans="1:20" ht="15.75" customHeight="1" x14ac:dyDescent="0.25">
      <c r="A582" s="58">
        <v>1202</v>
      </c>
      <c r="B582" s="59"/>
      <c r="C582" s="59"/>
      <c r="D582" s="59">
        <v>13</v>
      </c>
      <c r="E582" s="59"/>
      <c r="F582" s="59"/>
      <c r="G582" s="59"/>
      <c r="H582" s="59"/>
      <c r="I582" s="59"/>
      <c r="J582" s="59"/>
      <c r="K582" s="144"/>
      <c r="L582" s="101"/>
      <c r="M582" s="102"/>
      <c r="N582" s="103"/>
      <c r="O582" s="67">
        <f>IF(D582=0,"",D582/C581)</f>
        <v>0.8125</v>
      </c>
      <c r="P582" s="68">
        <v>16</v>
      </c>
      <c r="Q582" s="69">
        <f t="shared" si="104"/>
        <v>1</v>
      </c>
      <c r="R582" s="69">
        <f t="shared" si="105"/>
        <v>0</v>
      </c>
      <c r="T582" s="70">
        <f>P582/P580</f>
        <v>0.42105263157894735</v>
      </c>
    </row>
    <row r="583" spans="1:20" ht="15.75" customHeight="1" x14ac:dyDescent="0.25">
      <c r="A583" s="58">
        <v>1301</v>
      </c>
      <c r="B583" s="59"/>
      <c r="C583" s="59"/>
      <c r="D583" s="59"/>
      <c r="E583" s="59">
        <v>10</v>
      </c>
      <c r="F583" s="59"/>
      <c r="G583" s="59"/>
      <c r="H583" s="59"/>
      <c r="I583" s="59"/>
      <c r="J583" s="59"/>
      <c r="K583" s="144"/>
      <c r="L583" s="101"/>
      <c r="M583" s="102"/>
      <c r="N583" s="103"/>
      <c r="O583" s="67">
        <f>IF(E583=0,"",E583/D582)</f>
        <v>0.76923076923076927</v>
      </c>
      <c r="P583" s="68">
        <v>12</v>
      </c>
      <c r="Q583" s="69">
        <f t="shared" si="104"/>
        <v>0.75</v>
      </c>
      <c r="R583" s="69">
        <f t="shared" si="105"/>
        <v>0.25</v>
      </c>
    </row>
    <row r="584" spans="1:20" ht="15.75" customHeight="1" x14ac:dyDescent="0.25">
      <c r="A584" s="58">
        <v>1302</v>
      </c>
      <c r="B584" s="59"/>
      <c r="C584" s="59"/>
      <c r="D584" s="59"/>
      <c r="E584" s="59"/>
      <c r="F584" s="59">
        <v>7</v>
      </c>
      <c r="G584" s="59"/>
      <c r="H584" s="59"/>
      <c r="I584" s="59"/>
      <c r="J584" s="59"/>
      <c r="K584" s="144"/>
      <c r="L584" s="101"/>
      <c r="M584" s="102"/>
      <c r="N584" s="103"/>
      <c r="O584" s="67">
        <f>IF(F584=0,"",F584/E583)</f>
        <v>0.7</v>
      </c>
      <c r="P584" s="68">
        <v>9</v>
      </c>
      <c r="Q584" s="69">
        <f t="shared" si="104"/>
        <v>0.75</v>
      </c>
      <c r="R584" s="69">
        <f t="shared" si="105"/>
        <v>0.25</v>
      </c>
    </row>
    <row r="585" spans="1:20" ht="15.75" customHeight="1" x14ac:dyDescent="0.25">
      <c r="A585" s="58">
        <v>1401</v>
      </c>
      <c r="B585" s="59"/>
      <c r="C585" s="59"/>
      <c r="D585" s="59"/>
      <c r="E585" s="59"/>
      <c r="F585" s="59"/>
      <c r="G585" s="59">
        <v>6</v>
      </c>
      <c r="H585" s="59"/>
      <c r="I585" s="59"/>
      <c r="J585" s="59"/>
      <c r="K585" s="144"/>
      <c r="L585" s="101"/>
      <c r="M585" s="102"/>
      <c r="N585" s="103"/>
      <c r="O585" s="67">
        <f>IF(G585=0,"",G585/F584)</f>
        <v>0.8571428571428571</v>
      </c>
      <c r="P585" s="68">
        <v>7</v>
      </c>
      <c r="Q585" s="69">
        <f t="shared" si="104"/>
        <v>0.77777777777777779</v>
      </c>
      <c r="R585" s="69">
        <f t="shared" si="105"/>
        <v>0.22222222222222221</v>
      </c>
    </row>
    <row r="586" spans="1:20" ht="15.75" customHeight="1" x14ac:dyDescent="0.25">
      <c r="A586" s="58">
        <v>1402</v>
      </c>
      <c r="B586" s="59"/>
      <c r="C586" s="59"/>
      <c r="D586" s="59"/>
      <c r="E586" s="59"/>
      <c r="F586" s="59"/>
      <c r="G586" s="59"/>
      <c r="H586" s="59">
        <v>0</v>
      </c>
      <c r="I586" s="59"/>
      <c r="J586" s="59"/>
      <c r="K586" s="144"/>
      <c r="L586" s="101"/>
      <c r="M586" s="102"/>
      <c r="N586" s="103"/>
      <c r="O586" s="67">
        <v>0</v>
      </c>
      <c r="P586" s="68">
        <v>5</v>
      </c>
      <c r="Q586" s="69">
        <f t="shared" si="104"/>
        <v>0.7142857142857143</v>
      </c>
      <c r="R586" s="69">
        <f t="shared" si="105"/>
        <v>0.2857142857142857</v>
      </c>
    </row>
    <row r="587" spans="1:20" ht="15.75" customHeight="1" x14ac:dyDescent="0.25">
      <c r="A587" s="58">
        <v>1501</v>
      </c>
      <c r="B587" s="59"/>
      <c r="C587" s="59"/>
      <c r="D587" s="59"/>
      <c r="E587" s="59"/>
      <c r="F587" s="59"/>
      <c r="G587" s="59"/>
      <c r="H587" s="59"/>
      <c r="I587" s="59">
        <v>0</v>
      </c>
      <c r="J587" s="59"/>
      <c r="K587" s="144"/>
      <c r="L587" s="101"/>
      <c r="M587" s="102"/>
      <c r="N587" s="103"/>
      <c r="O587" s="67">
        <v>0</v>
      </c>
      <c r="P587" s="68">
        <v>2</v>
      </c>
      <c r="Q587" s="69">
        <f t="shared" si="104"/>
        <v>0.4</v>
      </c>
      <c r="R587" s="69">
        <f t="shared" si="105"/>
        <v>0.6</v>
      </c>
    </row>
    <row r="588" spans="1:20" ht="15.75" customHeight="1" x14ac:dyDescent="0.25">
      <c r="A588" s="58">
        <v>1502</v>
      </c>
      <c r="B588" s="59"/>
      <c r="C588" s="59"/>
      <c r="D588" s="59"/>
      <c r="E588" s="59"/>
      <c r="F588" s="59"/>
      <c r="G588" s="59"/>
      <c r="H588" s="59"/>
      <c r="I588" s="59"/>
      <c r="J588" s="59">
        <v>0</v>
      </c>
      <c r="K588" s="144"/>
      <c r="L588" s="101"/>
      <c r="M588" s="102"/>
      <c r="N588" s="103"/>
      <c r="O588" s="71">
        <v>0</v>
      </c>
      <c r="P588" s="68">
        <v>2</v>
      </c>
      <c r="Q588" s="72">
        <f t="shared" si="104"/>
        <v>1</v>
      </c>
      <c r="R588" s="72">
        <f t="shared" si="105"/>
        <v>0</v>
      </c>
    </row>
    <row r="589" spans="1:20" ht="15.75" customHeight="1" x14ac:dyDescent="0.25">
      <c r="A589" s="58">
        <v>1601</v>
      </c>
      <c r="B589" s="59"/>
      <c r="C589" s="59"/>
      <c r="D589" s="59"/>
      <c r="E589" s="59"/>
      <c r="F589" s="59"/>
      <c r="G589" s="59"/>
      <c r="H589" s="59"/>
      <c r="I589" s="59"/>
      <c r="J589" s="59"/>
      <c r="K589" s="144"/>
      <c r="L589" s="101"/>
      <c r="M589" s="102"/>
      <c r="N589" s="104"/>
      <c r="O589" s="105"/>
      <c r="P589" s="128">
        <v>2</v>
      </c>
      <c r="Q589" s="106"/>
      <c r="R589" s="107"/>
    </row>
    <row r="590" spans="1:20" ht="15.75" customHeight="1" x14ac:dyDescent="0.25">
      <c r="A590" s="58">
        <v>1602</v>
      </c>
      <c r="B590" s="59"/>
      <c r="C590" s="59"/>
      <c r="D590" s="59"/>
      <c r="E590" s="59"/>
      <c r="F590" s="59"/>
      <c r="G590" s="59"/>
      <c r="H590" s="59"/>
      <c r="I590" s="59"/>
      <c r="J590" s="59">
        <v>1</v>
      </c>
      <c r="K590" s="144"/>
      <c r="L590" s="101"/>
      <c r="M590" s="102"/>
      <c r="N590" s="104"/>
      <c r="O590" s="108"/>
      <c r="P590" s="109">
        <v>2</v>
      </c>
      <c r="Q590" s="110"/>
      <c r="R590" s="108"/>
    </row>
    <row r="591" spans="1:20" ht="15.75" customHeight="1" x14ac:dyDescent="0.25">
      <c r="A591" s="58">
        <v>1701</v>
      </c>
      <c r="B591" s="59"/>
      <c r="C591" s="59"/>
      <c r="D591" s="59"/>
      <c r="E591" s="59"/>
      <c r="F591" s="59"/>
      <c r="G591" s="59"/>
      <c r="H591" s="59"/>
      <c r="I591" s="59"/>
      <c r="J591" s="59">
        <v>2</v>
      </c>
      <c r="K591" s="144">
        <v>1</v>
      </c>
      <c r="L591" s="101"/>
      <c r="M591" s="102"/>
      <c r="N591" s="104"/>
      <c r="O591" s="108"/>
      <c r="P591" s="109">
        <v>2</v>
      </c>
      <c r="Q591" s="110"/>
      <c r="R591" s="108"/>
    </row>
    <row r="592" spans="1:20" ht="15.75" customHeight="1" x14ac:dyDescent="0.25">
      <c r="A592" s="58">
        <v>1702</v>
      </c>
      <c r="B592" s="59"/>
      <c r="C592" s="59"/>
      <c r="D592" s="59"/>
      <c r="E592" s="59"/>
      <c r="F592" s="59"/>
      <c r="G592" s="59"/>
      <c r="H592" s="59"/>
      <c r="I592" s="59"/>
      <c r="J592" s="59">
        <v>1</v>
      </c>
      <c r="K592" s="144">
        <v>1</v>
      </c>
      <c r="L592" s="101"/>
      <c r="M592" s="102"/>
      <c r="N592" s="104"/>
      <c r="O592" s="108"/>
      <c r="P592" s="68"/>
      <c r="Q592" s="110"/>
      <c r="R592" s="108"/>
    </row>
    <row r="593" spans="1:20" ht="15.75" customHeight="1" x14ac:dyDescent="0.25">
      <c r="A593" s="58">
        <v>1801</v>
      </c>
      <c r="B593" s="59"/>
      <c r="C593" s="59"/>
      <c r="D593" s="59"/>
      <c r="E593" s="59"/>
      <c r="F593" s="59"/>
      <c r="G593" s="59"/>
      <c r="H593" s="59"/>
      <c r="I593" s="59"/>
      <c r="J593" s="59"/>
      <c r="K593" s="144"/>
      <c r="L593" s="101"/>
      <c r="M593" s="102"/>
      <c r="N593" s="104"/>
      <c r="O593" s="102"/>
      <c r="P593" s="68"/>
      <c r="Q593" s="146"/>
      <c r="R593" s="108"/>
    </row>
    <row r="594" spans="1:20" ht="15.75" customHeight="1" x14ac:dyDescent="0.25">
      <c r="A594" s="58">
        <v>1802</v>
      </c>
      <c r="B594" s="59"/>
      <c r="C594" s="59"/>
      <c r="D594" s="59"/>
      <c r="E594" s="59"/>
      <c r="F594" s="59"/>
      <c r="G594" s="59"/>
      <c r="H594" s="59"/>
      <c r="I594" s="59"/>
      <c r="J594" s="59"/>
      <c r="K594" s="144"/>
      <c r="L594" s="101"/>
      <c r="M594" s="102"/>
      <c r="N594" s="104"/>
      <c r="O594" s="102"/>
      <c r="P594" s="104"/>
      <c r="Q594" s="146"/>
      <c r="R594" s="108"/>
    </row>
    <row r="595" spans="1:20" ht="15.75" customHeight="1" x14ac:dyDescent="0.25">
      <c r="A595" s="58">
        <v>1901</v>
      </c>
      <c r="B595" s="59"/>
      <c r="C595" s="59"/>
      <c r="D595" s="59"/>
      <c r="E595" s="59"/>
      <c r="F595" s="59"/>
      <c r="G595" s="59"/>
      <c r="H595" s="59"/>
      <c r="I595" s="59"/>
      <c r="J595" s="59"/>
      <c r="K595" s="144"/>
      <c r="L595" s="101"/>
      <c r="M595" s="102"/>
      <c r="N595" s="104"/>
      <c r="O595" s="191" t="s">
        <v>83</v>
      </c>
      <c r="P595" s="82">
        <v>1</v>
      </c>
      <c r="Q595" s="111">
        <f>K598</f>
        <v>2</v>
      </c>
      <c r="R595" s="193" t="s">
        <v>11</v>
      </c>
    </row>
    <row r="596" spans="1:20" ht="15.75" customHeight="1" x14ac:dyDescent="0.25">
      <c r="A596" s="58">
        <v>1902</v>
      </c>
      <c r="B596" s="59"/>
      <c r="C596" s="59"/>
      <c r="D596" s="59"/>
      <c r="E596" s="59"/>
      <c r="F596" s="59"/>
      <c r="G596" s="59"/>
      <c r="H596" s="59"/>
      <c r="I596" s="59"/>
      <c r="J596" s="59"/>
      <c r="K596" s="144"/>
      <c r="L596" s="101"/>
      <c r="M596" s="102"/>
      <c r="N596" s="104"/>
      <c r="O596" s="192" t="s">
        <v>85</v>
      </c>
      <c r="P596" s="86">
        <f>IF(P595/B580=0,"",P595/B580)</f>
        <v>2.6315789473684209E-2</v>
      </c>
      <c r="Q596" s="112">
        <f>P595/Q595</f>
        <v>0.5</v>
      </c>
      <c r="R596" s="194" t="s">
        <v>86</v>
      </c>
    </row>
    <row r="597" spans="1:20" ht="15.75" x14ac:dyDescent="0.25">
      <c r="A597" s="58">
        <v>2001</v>
      </c>
      <c r="B597" s="59"/>
      <c r="C597" s="59"/>
      <c r="D597" s="59"/>
      <c r="E597" s="59"/>
      <c r="F597" s="59"/>
      <c r="G597" s="59"/>
      <c r="H597" s="59"/>
      <c r="I597" s="59"/>
      <c r="J597" s="59"/>
      <c r="K597" s="144"/>
      <c r="L597" s="147"/>
      <c r="M597" s="148"/>
      <c r="N597" s="149"/>
      <c r="O597" s="90"/>
      <c r="P597" s="91"/>
      <c r="Q597" s="91"/>
      <c r="R597" s="113"/>
    </row>
    <row r="598" spans="1:20" ht="18" customHeight="1" x14ac:dyDescent="0.25">
      <c r="A598" s="28"/>
      <c r="B598" s="280" t="s">
        <v>111</v>
      </c>
      <c r="C598" s="280"/>
      <c r="D598" s="280"/>
      <c r="E598" s="280"/>
      <c r="F598" s="280"/>
      <c r="G598" s="280"/>
      <c r="H598" s="280"/>
      <c r="I598" s="280"/>
      <c r="J598" s="280"/>
      <c r="K598" s="93">
        <f>SUM(K580:K594)</f>
        <v>2</v>
      </c>
      <c r="L598" s="125" t="str">
        <f>IF(SUM(K587:K588)=0,"0%",SUM(K587:K588)/B580)</f>
        <v>0%</v>
      </c>
      <c r="M598" s="125">
        <f>IF(K598=0,"",K598/B580)</f>
        <v>5.2631578947368418E-2</v>
      </c>
      <c r="N598" s="125">
        <f>M598-L598</f>
        <v>5.2631578947368418E-2</v>
      </c>
      <c r="O598" s="3"/>
      <c r="P598" s="29"/>
      <c r="Q598" s="22"/>
      <c r="R598" s="3"/>
    </row>
    <row r="599" spans="1:20" ht="12.75" customHeight="1" x14ac:dyDescent="0.3">
      <c r="A599" s="38"/>
      <c r="B599" s="29"/>
      <c r="C599" s="29"/>
      <c r="D599" s="29"/>
      <c r="E599" s="29"/>
      <c r="F599" s="29"/>
      <c r="G599" s="29"/>
      <c r="H599" s="29"/>
      <c r="I599" s="29"/>
      <c r="J599" s="29"/>
      <c r="L599" s="3"/>
      <c r="M599" s="3"/>
      <c r="O599" s="3"/>
    </row>
    <row r="600" spans="1:20" ht="12.75" customHeight="1" x14ac:dyDescent="0.3">
      <c r="A600" s="38"/>
      <c r="B600" s="29"/>
      <c r="C600" s="29"/>
      <c r="D600" s="29"/>
      <c r="E600" s="29"/>
      <c r="F600" s="29"/>
      <c r="G600" s="29"/>
      <c r="H600" s="29"/>
      <c r="I600" s="29"/>
      <c r="J600" s="29"/>
      <c r="L600" s="3"/>
      <c r="M600" s="3"/>
      <c r="O600" s="3"/>
    </row>
    <row r="601" spans="1:20" ht="26.25" x14ac:dyDescent="0.4">
      <c r="A601" s="2"/>
      <c r="B601" s="279" t="s">
        <v>99</v>
      </c>
      <c r="C601" s="279"/>
      <c r="D601" s="279"/>
      <c r="E601" s="279"/>
      <c r="F601" s="279"/>
      <c r="G601" s="279"/>
      <c r="H601" s="279"/>
      <c r="I601" s="279"/>
      <c r="J601" s="279"/>
      <c r="K601" s="179" t="s">
        <v>84</v>
      </c>
      <c r="L601" s="160"/>
      <c r="M601" s="160"/>
      <c r="N601" s="29"/>
      <c r="O601" s="3"/>
      <c r="P601" s="29"/>
      <c r="Q601" s="29"/>
      <c r="R601" s="29"/>
    </row>
    <row r="602" spans="1:20" ht="20.25" x14ac:dyDescent="0.2">
      <c r="A602" s="272" t="s">
        <v>10</v>
      </c>
      <c r="B602" s="273" t="s">
        <v>100</v>
      </c>
      <c r="C602" s="274"/>
      <c r="D602" s="274"/>
      <c r="E602" s="274"/>
      <c r="F602" s="274"/>
      <c r="G602" s="274"/>
      <c r="H602" s="274"/>
      <c r="I602" s="274"/>
      <c r="J602" s="275"/>
      <c r="K602" s="276" t="s">
        <v>11</v>
      </c>
      <c r="L602" s="269" t="s">
        <v>3</v>
      </c>
      <c r="M602" s="269" t="s">
        <v>4</v>
      </c>
      <c r="N602" s="278" t="s">
        <v>5</v>
      </c>
      <c r="O602" s="269" t="s">
        <v>6</v>
      </c>
      <c r="P602" s="267" t="s">
        <v>7</v>
      </c>
      <c r="Q602" s="267" t="s">
        <v>8</v>
      </c>
      <c r="R602" s="269" t="s">
        <v>101</v>
      </c>
    </row>
    <row r="603" spans="1:20" ht="15.75" x14ac:dyDescent="0.25">
      <c r="A603" s="268"/>
      <c r="B603" s="58" t="s">
        <v>102</v>
      </c>
      <c r="C603" s="58" t="s">
        <v>103</v>
      </c>
      <c r="D603" s="58" t="s">
        <v>104</v>
      </c>
      <c r="E603" s="58" t="s">
        <v>105</v>
      </c>
      <c r="F603" s="58" t="s">
        <v>106</v>
      </c>
      <c r="G603" s="58" t="s">
        <v>107</v>
      </c>
      <c r="H603" s="58" t="s">
        <v>108</v>
      </c>
      <c r="I603" s="58" t="s">
        <v>109</v>
      </c>
      <c r="J603" s="58" t="s">
        <v>110</v>
      </c>
      <c r="K603" s="277"/>
      <c r="L603" s="268"/>
      <c r="M603" s="268"/>
      <c r="N603" s="268"/>
      <c r="O603" s="268"/>
      <c r="P603" s="268"/>
      <c r="Q603" s="268"/>
      <c r="R603" s="268"/>
    </row>
    <row r="604" spans="1:20" ht="15.75" customHeight="1" x14ac:dyDescent="0.25">
      <c r="A604" s="58">
        <v>1202</v>
      </c>
      <c r="B604" s="59">
        <v>32</v>
      </c>
      <c r="C604" s="59"/>
      <c r="D604" s="59"/>
      <c r="E604" s="59"/>
      <c r="F604" s="59"/>
      <c r="G604" s="59"/>
      <c r="H604" s="59"/>
      <c r="I604" s="59"/>
      <c r="J604" s="59"/>
      <c r="K604" s="144"/>
      <c r="L604" s="96"/>
      <c r="M604" s="97"/>
      <c r="N604" s="98"/>
      <c r="O604" s="62"/>
      <c r="P604" s="63">
        <f>B604</f>
        <v>32</v>
      </c>
      <c r="Q604" s="64"/>
      <c r="R604" s="62"/>
    </row>
    <row r="605" spans="1:20" ht="15.75" customHeight="1" x14ac:dyDescent="0.25">
      <c r="A605" s="58">
        <v>1301</v>
      </c>
      <c r="B605" s="59"/>
      <c r="C605" s="59">
        <v>22</v>
      </c>
      <c r="D605" s="59"/>
      <c r="E605" s="59"/>
      <c r="F605" s="59"/>
      <c r="G605" s="59"/>
      <c r="H605" s="59"/>
      <c r="I605" s="59"/>
      <c r="J605" s="59"/>
      <c r="K605" s="144"/>
      <c r="L605" s="101"/>
      <c r="M605" s="102"/>
      <c r="N605" s="103"/>
      <c r="O605" s="67">
        <f>IF(C605=0,"",C605/B604)</f>
        <v>0.6875</v>
      </c>
      <c r="P605" s="68">
        <v>22</v>
      </c>
      <c r="Q605" s="69">
        <f t="shared" ref="Q605:Q612" si="106">IF(P605=0,"",P605/P604)</f>
        <v>0.6875</v>
      </c>
      <c r="R605" s="69">
        <f t="shared" ref="R605:R612" si="107">IF(P605=0,"",100%-Q605)</f>
        <v>0.3125</v>
      </c>
    </row>
    <row r="606" spans="1:20" ht="15.75" customHeight="1" x14ac:dyDescent="0.25">
      <c r="A606" s="58">
        <v>1302</v>
      </c>
      <c r="B606" s="59"/>
      <c r="C606" s="59"/>
      <c r="D606" s="59">
        <v>17</v>
      </c>
      <c r="E606" s="59"/>
      <c r="F606" s="59"/>
      <c r="G606" s="59"/>
      <c r="H606" s="59"/>
      <c r="I606" s="59"/>
      <c r="J606" s="59"/>
      <c r="K606" s="144"/>
      <c r="L606" s="101"/>
      <c r="M606" s="102"/>
      <c r="N606" s="103"/>
      <c r="O606" s="67">
        <f>IF(D606=0,"",D606/C605)</f>
        <v>0.77272727272727271</v>
      </c>
      <c r="P606" s="68">
        <v>19</v>
      </c>
      <c r="Q606" s="69">
        <f t="shared" si="106"/>
        <v>0.86363636363636365</v>
      </c>
      <c r="R606" s="69">
        <f t="shared" si="107"/>
        <v>0.13636363636363635</v>
      </c>
      <c r="T606" s="70">
        <f>P606/P604</f>
        <v>0.59375</v>
      </c>
    </row>
    <row r="607" spans="1:20" ht="15.75" customHeight="1" x14ac:dyDescent="0.25">
      <c r="A607" s="58">
        <v>1401</v>
      </c>
      <c r="B607" s="59"/>
      <c r="C607" s="59"/>
      <c r="D607" s="59"/>
      <c r="E607" s="59">
        <v>13</v>
      </c>
      <c r="F607" s="59"/>
      <c r="G607" s="59"/>
      <c r="H607" s="59"/>
      <c r="I607" s="59"/>
      <c r="J607" s="59"/>
      <c r="K607" s="144"/>
      <c r="L607" s="101"/>
      <c r="M607" s="102"/>
      <c r="N607" s="103"/>
      <c r="O607" s="67">
        <f>IF(E607=0,"",E607/D606)</f>
        <v>0.76470588235294112</v>
      </c>
      <c r="P607" s="68">
        <v>18</v>
      </c>
      <c r="Q607" s="69">
        <f t="shared" si="106"/>
        <v>0.94736842105263153</v>
      </c>
      <c r="R607" s="69">
        <f t="shared" si="107"/>
        <v>5.2631578947368474E-2</v>
      </c>
    </row>
    <row r="608" spans="1:20" ht="15.75" customHeight="1" x14ac:dyDescent="0.25">
      <c r="A608" s="58">
        <v>1402</v>
      </c>
      <c r="B608" s="59"/>
      <c r="C608" s="59"/>
      <c r="D608" s="59"/>
      <c r="E608" s="59"/>
      <c r="F608" s="59">
        <v>9</v>
      </c>
      <c r="G608" s="59"/>
      <c r="H608" s="59"/>
      <c r="I608" s="59"/>
      <c r="J608" s="59"/>
      <c r="K608" s="144"/>
      <c r="L608" s="101"/>
      <c r="M608" s="102"/>
      <c r="N608" s="103"/>
      <c r="O608" s="67">
        <f>IF(F608=0,"",F608/E607)</f>
        <v>0.69230769230769229</v>
      </c>
      <c r="P608" s="68">
        <v>16</v>
      </c>
      <c r="Q608" s="69">
        <f t="shared" si="106"/>
        <v>0.88888888888888884</v>
      </c>
      <c r="R608" s="69">
        <f t="shared" si="107"/>
        <v>0.11111111111111116</v>
      </c>
    </row>
    <row r="609" spans="1:18" ht="15.75" customHeight="1" x14ac:dyDescent="0.25">
      <c r="A609" s="58">
        <v>1501</v>
      </c>
      <c r="B609" s="59"/>
      <c r="C609" s="59"/>
      <c r="D609" s="59"/>
      <c r="E609" s="59"/>
      <c r="F609" s="59"/>
      <c r="G609" s="59">
        <v>9</v>
      </c>
      <c r="H609" s="59"/>
      <c r="I609" s="59"/>
      <c r="J609" s="59"/>
      <c r="K609" s="144"/>
      <c r="L609" s="101"/>
      <c r="M609" s="102"/>
      <c r="N609" s="103"/>
      <c r="O609" s="67">
        <f>IF(G609=0,"",G609/F608)</f>
        <v>1</v>
      </c>
      <c r="P609" s="68">
        <v>15</v>
      </c>
      <c r="Q609" s="69">
        <f t="shared" si="106"/>
        <v>0.9375</v>
      </c>
      <c r="R609" s="69">
        <f t="shared" si="107"/>
        <v>6.25E-2</v>
      </c>
    </row>
    <row r="610" spans="1:18" ht="15.75" customHeight="1" x14ac:dyDescent="0.25">
      <c r="A610" s="58">
        <v>1502</v>
      </c>
      <c r="B610" s="59"/>
      <c r="C610" s="59"/>
      <c r="D610" s="59"/>
      <c r="E610" s="59"/>
      <c r="F610" s="59"/>
      <c r="G610" s="59"/>
      <c r="H610" s="59">
        <v>8</v>
      </c>
      <c r="I610" s="59"/>
      <c r="J610" s="59"/>
      <c r="K610" s="144"/>
      <c r="L610" s="101"/>
      <c r="M610" s="102"/>
      <c r="N610" s="103"/>
      <c r="O610" s="67">
        <f>IF(H610=0,"",H610/G609)</f>
        <v>0.88888888888888884</v>
      </c>
      <c r="P610" s="68">
        <v>15</v>
      </c>
      <c r="Q610" s="69">
        <f t="shared" si="106"/>
        <v>1</v>
      </c>
      <c r="R610" s="69">
        <f t="shared" si="107"/>
        <v>0</v>
      </c>
    </row>
    <row r="611" spans="1:18" ht="15.75" customHeight="1" x14ac:dyDescent="0.25">
      <c r="A611" s="58">
        <v>1601</v>
      </c>
      <c r="B611" s="59"/>
      <c r="C611" s="59"/>
      <c r="D611" s="59"/>
      <c r="E611" s="59"/>
      <c r="F611" s="59"/>
      <c r="G611" s="59"/>
      <c r="H611" s="59"/>
      <c r="I611" s="59">
        <v>6</v>
      </c>
      <c r="J611" s="59"/>
      <c r="K611" s="144"/>
      <c r="L611" s="101"/>
      <c r="M611" s="102"/>
      <c r="N611" s="103"/>
      <c r="O611" s="67">
        <f>IF(I611=0,"",I611/H610)</f>
        <v>0.75</v>
      </c>
      <c r="P611" s="68">
        <v>14</v>
      </c>
      <c r="Q611" s="69">
        <f t="shared" si="106"/>
        <v>0.93333333333333335</v>
      </c>
      <c r="R611" s="69">
        <f t="shared" si="107"/>
        <v>6.6666666666666652E-2</v>
      </c>
    </row>
    <row r="612" spans="1:18" ht="15.75" customHeight="1" x14ac:dyDescent="0.25">
      <c r="A612" s="58">
        <v>1602</v>
      </c>
      <c r="B612" s="59"/>
      <c r="C612" s="59"/>
      <c r="D612" s="59"/>
      <c r="E612" s="59"/>
      <c r="F612" s="59"/>
      <c r="G612" s="59"/>
      <c r="H612" s="59"/>
      <c r="I612" s="59"/>
      <c r="J612" s="59">
        <v>6</v>
      </c>
      <c r="K612" s="144">
        <v>5</v>
      </c>
      <c r="L612" s="101"/>
      <c r="M612" s="102"/>
      <c r="N612" s="103"/>
      <c r="O612" s="71">
        <f>IF(J612=0,"",J612/I611)</f>
        <v>1</v>
      </c>
      <c r="P612" s="68">
        <v>14</v>
      </c>
      <c r="Q612" s="72">
        <f t="shared" si="106"/>
        <v>1</v>
      </c>
      <c r="R612" s="72">
        <f t="shared" si="107"/>
        <v>0</v>
      </c>
    </row>
    <row r="613" spans="1:18" ht="15.75" customHeight="1" x14ac:dyDescent="0.25">
      <c r="A613" s="58">
        <v>1701</v>
      </c>
      <c r="B613" s="59"/>
      <c r="C613" s="59"/>
      <c r="D613" s="59"/>
      <c r="E613" s="59"/>
      <c r="F613" s="59"/>
      <c r="G613" s="59"/>
      <c r="H613" s="59"/>
      <c r="I613" s="59"/>
      <c r="J613" s="59">
        <v>6</v>
      </c>
      <c r="K613" s="144">
        <v>2</v>
      </c>
      <c r="L613" s="101"/>
      <c r="M613" s="102"/>
      <c r="N613" s="104"/>
      <c r="O613" s="105"/>
      <c r="P613" s="128">
        <v>9</v>
      </c>
      <c r="Q613" s="106"/>
      <c r="R613" s="107"/>
    </row>
    <row r="614" spans="1:18" ht="15.75" customHeight="1" x14ac:dyDescent="0.25">
      <c r="A614" s="58">
        <v>1702</v>
      </c>
      <c r="B614" s="59"/>
      <c r="C614" s="59"/>
      <c r="D614" s="59"/>
      <c r="E614" s="59"/>
      <c r="F614" s="59"/>
      <c r="G614" s="59"/>
      <c r="H614" s="59"/>
      <c r="I614" s="59"/>
      <c r="J614" s="59">
        <v>6</v>
      </c>
      <c r="K614" s="144">
        <v>5</v>
      </c>
      <c r="L614" s="101"/>
      <c r="M614" s="102"/>
      <c r="N614" s="104"/>
      <c r="O614" s="108"/>
      <c r="P614" s="109">
        <v>7</v>
      </c>
      <c r="Q614" s="110"/>
      <c r="R614" s="108"/>
    </row>
    <row r="615" spans="1:18" ht="15.75" customHeight="1" x14ac:dyDescent="0.25">
      <c r="A615" s="58">
        <v>1801</v>
      </c>
      <c r="B615" s="59"/>
      <c r="C615" s="59"/>
      <c r="D615" s="59"/>
      <c r="E615" s="59"/>
      <c r="F615" s="59"/>
      <c r="G615" s="59"/>
      <c r="H615" s="59"/>
      <c r="I615" s="59"/>
      <c r="J615" s="59">
        <v>2</v>
      </c>
      <c r="K615" s="144">
        <v>1</v>
      </c>
      <c r="L615" s="101"/>
      <c r="M615" s="102"/>
      <c r="N615" s="104"/>
      <c r="O615" s="108"/>
      <c r="P615" s="109">
        <v>2</v>
      </c>
      <c r="Q615" s="110"/>
      <c r="R615" s="108"/>
    </row>
    <row r="616" spans="1:18" ht="15.75" customHeight="1" x14ac:dyDescent="0.25">
      <c r="A616" s="58">
        <v>1802</v>
      </c>
      <c r="B616" s="59"/>
      <c r="C616" s="59"/>
      <c r="D616" s="59"/>
      <c r="E616" s="59"/>
      <c r="F616" s="59"/>
      <c r="G616" s="59"/>
      <c r="H616" s="59"/>
      <c r="I616" s="59"/>
      <c r="J616" s="59">
        <v>1</v>
      </c>
      <c r="K616" s="144"/>
      <c r="L616" s="101"/>
      <c r="M616" s="102"/>
      <c r="N616" s="104"/>
      <c r="O616" s="108"/>
      <c r="P616" s="68">
        <v>1</v>
      </c>
      <c r="Q616" s="110"/>
      <c r="R616" s="108"/>
    </row>
    <row r="617" spans="1:18" ht="15.75" customHeight="1" x14ac:dyDescent="0.25">
      <c r="A617" s="58">
        <v>1901</v>
      </c>
      <c r="B617" s="59"/>
      <c r="C617" s="59"/>
      <c r="D617" s="59"/>
      <c r="E617" s="59"/>
      <c r="F617" s="59"/>
      <c r="G617" s="59"/>
      <c r="H617" s="59"/>
      <c r="I617" s="59"/>
      <c r="J617" s="59">
        <v>1</v>
      </c>
      <c r="K617" s="144">
        <v>1</v>
      </c>
      <c r="L617" s="101"/>
      <c r="M617" s="102"/>
      <c r="N617" s="104"/>
      <c r="O617" s="102"/>
      <c r="P617" s="68">
        <v>1</v>
      </c>
      <c r="Q617" s="146"/>
      <c r="R617" s="108"/>
    </row>
    <row r="618" spans="1:18" ht="15.75" customHeight="1" x14ac:dyDescent="0.25">
      <c r="A618" s="58">
        <v>1902</v>
      </c>
      <c r="B618" s="59"/>
      <c r="C618" s="59"/>
      <c r="D618" s="59"/>
      <c r="E618" s="59"/>
      <c r="F618" s="59"/>
      <c r="G618" s="59"/>
      <c r="H618" s="59"/>
      <c r="I618" s="59"/>
      <c r="J618" s="59"/>
      <c r="K618" s="144"/>
      <c r="L618" s="101"/>
      <c r="M618" s="102"/>
      <c r="N618" s="104"/>
      <c r="O618" s="102"/>
      <c r="P618" s="104"/>
      <c r="Q618" s="146"/>
      <c r="R618" s="108"/>
    </row>
    <row r="619" spans="1:18" ht="15.75" customHeight="1" x14ac:dyDescent="0.25">
      <c r="A619" s="58">
        <v>2001</v>
      </c>
      <c r="B619" s="59"/>
      <c r="C619" s="59"/>
      <c r="D619" s="59"/>
      <c r="E619" s="59"/>
      <c r="F619" s="59"/>
      <c r="G619" s="59"/>
      <c r="H619" s="59"/>
      <c r="I619" s="59"/>
      <c r="J619" s="59"/>
      <c r="K619" s="144"/>
      <c r="L619" s="101"/>
      <c r="M619" s="102"/>
      <c r="N619" s="104"/>
      <c r="O619" s="191" t="s">
        <v>83</v>
      </c>
      <c r="P619" s="82">
        <v>13</v>
      </c>
      <c r="Q619" s="111">
        <f>K622</f>
        <v>14</v>
      </c>
      <c r="R619" s="193" t="s">
        <v>11</v>
      </c>
    </row>
    <row r="620" spans="1:18" ht="15.75" customHeight="1" x14ac:dyDescent="0.25">
      <c r="A620" s="58">
        <v>2002</v>
      </c>
      <c r="B620" s="59"/>
      <c r="C620" s="59"/>
      <c r="D620" s="59"/>
      <c r="E620" s="59"/>
      <c r="F620" s="59"/>
      <c r="G620" s="59"/>
      <c r="H620" s="59"/>
      <c r="I620" s="59"/>
      <c r="J620" s="59"/>
      <c r="K620" s="144"/>
      <c r="L620" s="101"/>
      <c r="M620" s="102"/>
      <c r="N620" s="104"/>
      <c r="O620" s="192" t="s">
        <v>85</v>
      </c>
      <c r="P620" s="86">
        <f>IF(P619/B604=0,"",P619/B604)</f>
        <v>0.40625</v>
      </c>
      <c r="Q620" s="112">
        <f>P619/Q619</f>
        <v>0.9285714285714286</v>
      </c>
      <c r="R620" s="194" t="s">
        <v>86</v>
      </c>
    </row>
    <row r="621" spans="1:18" ht="15.75" x14ac:dyDescent="0.25">
      <c r="A621" s="58">
        <v>2101</v>
      </c>
      <c r="B621" s="59"/>
      <c r="C621" s="59"/>
      <c r="D621" s="59"/>
      <c r="E621" s="59"/>
      <c r="F621" s="59"/>
      <c r="G621" s="59"/>
      <c r="H621" s="59"/>
      <c r="I621" s="59"/>
      <c r="J621" s="59"/>
      <c r="K621" s="144"/>
      <c r="L621" s="147"/>
      <c r="M621" s="148"/>
      <c r="N621" s="149"/>
      <c r="O621" s="90"/>
      <c r="P621" s="91"/>
      <c r="Q621" s="91"/>
      <c r="R621" s="113"/>
    </row>
    <row r="622" spans="1:18" ht="18" customHeight="1" x14ac:dyDescent="0.25">
      <c r="A622" s="28"/>
      <c r="B622" s="280" t="s">
        <v>111</v>
      </c>
      <c r="C622" s="280"/>
      <c r="D622" s="280"/>
      <c r="E622" s="280"/>
      <c r="F622" s="280"/>
      <c r="G622" s="280"/>
      <c r="H622" s="280"/>
      <c r="I622" s="280"/>
      <c r="J622" s="280"/>
      <c r="K622" s="93">
        <f>SUM(K604:K618)</f>
        <v>14</v>
      </c>
      <c r="L622" s="125">
        <f>IF(SUM(K611:K612)=0,"0%",SUM(K611:K612)/B604)</f>
        <v>0.15625</v>
      </c>
      <c r="M622" s="125">
        <f>IF(K622=0,"",K622/B604)</f>
        <v>0.4375</v>
      </c>
      <c r="N622" s="125">
        <f>M622-L622</f>
        <v>0.28125</v>
      </c>
      <c r="O622" s="3"/>
      <c r="P622" s="29"/>
      <c r="Q622" s="22"/>
      <c r="R622" s="3"/>
    </row>
    <row r="623" spans="1:18" ht="12.75" customHeight="1" x14ac:dyDescent="0.2">
      <c r="L623" s="3"/>
      <c r="M623" s="3"/>
      <c r="O623" s="3"/>
    </row>
    <row r="624" spans="1:18" ht="12.75" customHeight="1" x14ac:dyDescent="0.2">
      <c r="L624" s="3"/>
      <c r="M624" s="3"/>
      <c r="O624" s="3"/>
    </row>
    <row r="625" spans="1:19" ht="26.25" x14ac:dyDescent="0.4">
      <c r="A625" s="2"/>
      <c r="B625" s="270" t="s">
        <v>99</v>
      </c>
      <c r="C625" s="271"/>
      <c r="D625" s="271"/>
      <c r="E625" s="271"/>
      <c r="F625" s="271"/>
      <c r="G625" s="271"/>
      <c r="H625" s="271"/>
      <c r="I625" s="271"/>
      <c r="J625" s="271"/>
      <c r="K625" s="179" t="s">
        <v>87</v>
      </c>
      <c r="L625" s="57"/>
      <c r="M625" s="57"/>
      <c r="N625" s="29"/>
      <c r="O625" s="3"/>
      <c r="P625" s="29"/>
      <c r="Q625" s="29"/>
      <c r="R625" s="29"/>
      <c r="S625" s="29"/>
    </row>
    <row r="626" spans="1:19" ht="20.25" x14ac:dyDescent="0.2">
      <c r="A626" s="272" t="s">
        <v>10</v>
      </c>
      <c r="B626" s="273" t="s">
        <v>100</v>
      </c>
      <c r="C626" s="274"/>
      <c r="D626" s="274"/>
      <c r="E626" s="274"/>
      <c r="F626" s="274"/>
      <c r="G626" s="274"/>
      <c r="H626" s="274"/>
      <c r="I626" s="274"/>
      <c r="J626" s="275"/>
      <c r="K626" s="276" t="s">
        <v>11</v>
      </c>
      <c r="L626" s="269" t="s">
        <v>3</v>
      </c>
      <c r="M626" s="269" t="s">
        <v>4</v>
      </c>
      <c r="N626" s="278" t="s">
        <v>5</v>
      </c>
      <c r="O626" s="269" t="s">
        <v>6</v>
      </c>
      <c r="P626" s="267" t="s">
        <v>7</v>
      </c>
      <c r="Q626" s="267" t="s">
        <v>8</v>
      </c>
      <c r="R626" s="269" t="s">
        <v>101</v>
      </c>
      <c r="S626" s="29"/>
    </row>
    <row r="627" spans="1:19" ht="15.75" x14ac:dyDescent="0.25">
      <c r="A627" s="268"/>
      <c r="B627" s="58" t="s">
        <v>102</v>
      </c>
      <c r="C627" s="58" t="s">
        <v>103</v>
      </c>
      <c r="D627" s="58" t="s">
        <v>104</v>
      </c>
      <c r="E627" s="58" t="s">
        <v>105</v>
      </c>
      <c r="F627" s="58" t="s">
        <v>106</v>
      </c>
      <c r="G627" s="58" t="s">
        <v>107</v>
      </c>
      <c r="H627" s="58" t="s">
        <v>108</v>
      </c>
      <c r="I627" s="58" t="s">
        <v>109</v>
      </c>
      <c r="J627" s="58" t="s">
        <v>110</v>
      </c>
      <c r="K627" s="277"/>
      <c r="L627" s="268"/>
      <c r="M627" s="268"/>
      <c r="N627" s="268"/>
      <c r="O627" s="268"/>
      <c r="P627" s="268"/>
      <c r="Q627" s="268"/>
      <c r="R627" s="268"/>
      <c r="S627" s="29"/>
    </row>
    <row r="628" spans="1:19" ht="15.75" customHeight="1" x14ac:dyDescent="0.25">
      <c r="A628" s="58">
        <v>1301</v>
      </c>
      <c r="B628" s="59">
        <v>35</v>
      </c>
      <c r="C628" s="59"/>
      <c r="D628" s="59"/>
      <c r="E628" s="59"/>
      <c r="F628" s="59"/>
      <c r="G628" s="59"/>
      <c r="H628" s="59"/>
      <c r="I628" s="59"/>
      <c r="J628" s="59"/>
      <c r="K628" s="144"/>
      <c r="L628" s="96"/>
      <c r="M628" s="97"/>
      <c r="N628" s="98"/>
      <c r="O628" s="99"/>
      <c r="P628" s="63">
        <f>B628</f>
        <v>35</v>
      </c>
      <c r="Q628" s="100"/>
      <c r="R628" s="99"/>
      <c r="S628" s="29"/>
    </row>
    <row r="629" spans="1:19" ht="15.75" customHeight="1" x14ac:dyDescent="0.25">
      <c r="A629" s="58">
        <v>1302</v>
      </c>
      <c r="B629" s="59"/>
      <c r="C629" s="59">
        <v>18</v>
      </c>
      <c r="D629" s="59"/>
      <c r="E629" s="59"/>
      <c r="F629" s="59"/>
      <c r="G629" s="59"/>
      <c r="H629" s="59"/>
      <c r="I629" s="59"/>
      <c r="J629" s="59"/>
      <c r="K629" s="144"/>
      <c r="L629" s="101"/>
      <c r="M629" s="102"/>
      <c r="N629" s="103"/>
      <c r="O629" s="67">
        <f>IF(C629=0,"",C629/B628)</f>
        <v>0.51428571428571423</v>
      </c>
      <c r="P629" s="68">
        <v>18</v>
      </c>
      <c r="Q629" s="69">
        <f t="shared" ref="Q629:Q636" si="108">IF(P629=0,"",P629/P628)</f>
        <v>0.51428571428571423</v>
      </c>
      <c r="R629" s="69">
        <f t="shared" ref="R629:R636" si="109">IF(P629=0,"",100%-Q629)</f>
        <v>0.48571428571428577</v>
      </c>
      <c r="S629" s="29"/>
    </row>
    <row r="630" spans="1:19" ht="15.75" customHeight="1" x14ac:dyDescent="0.25">
      <c r="A630" s="58">
        <v>1401</v>
      </c>
      <c r="B630" s="59"/>
      <c r="C630" s="59"/>
      <c r="D630" s="59">
        <v>11</v>
      </c>
      <c r="E630" s="59"/>
      <c r="F630" s="59"/>
      <c r="G630" s="59"/>
      <c r="H630" s="59"/>
      <c r="I630" s="59"/>
      <c r="J630" s="59"/>
      <c r="K630" s="144"/>
      <c r="L630" s="101"/>
      <c r="M630" s="102"/>
      <c r="N630" s="103"/>
      <c r="O630" s="67">
        <f>IF(D630=0,"",D630/C629)</f>
        <v>0.61111111111111116</v>
      </c>
      <c r="P630" s="68">
        <v>14</v>
      </c>
      <c r="Q630" s="69">
        <f t="shared" si="108"/>
        <v>0.77777777777777779</v>
      </c>
      <c r="R630" s="69">
        <f t="shared" si="109"/>
        <v>0.22222222222222221</v>
      </c>
      <c r="S630" s="8">
        <f>P630/P628</f>
        <v>0.4</v>
      </c>
    </row>
    <row r="631" spans="1:19" ht="15.75" customHeight="1" x14ac:dyDescent="0.25">
      <c r="A631" s="58">
        <v>1402</v>
      </c>
      <c r="B631" s="59"/>
      <c r="C631" s="59"/>
      <c r="D631" s="59"/>
      <c r="E631" s="59">
        <v>6</v>
      </c>
      <c r="F631" s="59"/>
      <c r="G631" s="59"/>
      <c r="H631" s="59"/>
      <c r="I631" s="59"/>
      <c r="J631" s="59"/>
      <c r="K631" s="144"/>
      <c r="L631" s="101"/>
      <c r="M631" s="102"/>
      <c r="N631" s="103"/>
      <c r="O631" s="67">
        <f>IF(E631=0,"",E631/D630)</f>
        <v>0.54545454545454541</v>
      </c>
      <c r="P631" s="68">
        <v>11</v>
      </c>
      <c r="Q631" s="69">
        <f t="shared" si="108"/>
        <v>0.7857142857142857</v>
      </c>
      <c r="R631" s="69">
        <f t="shared" si="109"/>
        <v>0.2142857142857143</v>
      </c>
      <c r="S631" s="29"/>
    </row>
    <row r="632" spans="1:19" ht="15.75" customHeight="1" x14ac:dyDescent="0.25">
      <c r="A632" s="58">
        <v>1501</v>
      </c>
      <c r="B632" s="59"/>
      <c r="C632" s="59"/>
      <c r="D632" s="59"/>
      <c r="E632" s="59"/>
      <c r="F632" s="59">
        <v>4</v>
      </c>
      <c r="G632" s="59"/>
      <c r="H632" s="59"/>
      <c r="I632" s="59"/>
      <c r="J632" s="59"/>
      <c r="K632" s="144"/>
      <c r="L632" s="101"/>
      <c r="M632" s="102"/>
      <c r="N632" s="103"/>
      <c r="O632" s="67">
        <f>IF(F632=0,"",F632/E631)</f>
        <v>0.66666666666666663</v>
      </c>
      <c r="P632" s="68">
        <v>11</v>
      </c>
      <c r="Q632" s="69">
        <f t="shared" si="108"/>
        <v>1</v>
      </c>
      <c r="R632" s="69">
        <f t="shared" si="109"/>
        <v>0</v>
      </c>
      <c r="S632" s="29"/>
    </row>
    <row r="633" spans="1:19" ht="15.75" customHeight="1" x14ac:dyDescent="0.25">
      <c r="A633" s="58">
        <v>1502</v>
      </c>
      <c r="B633" s="59"/>
      <c r="C633" s="59"/>
      <c r="D633" s="59"/>
      <c r="E633" s="59"/>
      <c r="F633" s="59"/>
      <c r="G633" s="59">
        <v>4</v>
      </c>
      <c r="H633" s="59"/>
      <c r="I633" s="59"/>
      <c r="J633" s="59"/>
      <c r="K633" s="144"/>
      <c r="L633" s="101"/>
      <c r="M633" s="102"/>
      <c r="N633" s="103"/>
      <c r="O633" s="67">
        <f>IF(G633=0,"",G633/F632)</f>
        <v>1</v>
      </c>
      <c r="P633" s="68">
        <v>10</v>
      </c>
      <c r="Q633" s="69">
        <f t="shared" si="108"/>
        <v>0.90909090909090906</v>
      </c>
      <c r="R633" s="69">
        <f t="shared" si="109"/>
        <v>9.0909090909090939E-2</v>
      </c>
      <c r="S633" s="29"/>
    </row>
    <row r="634" spans="1:19" ht="15.75" customHeight="1" x14ac:dyDescent="0.25">
      <c r="A634" s="58">
        <v>1601</v>
      </c>
      <c r="B634" s="59"/>
      <c r="C634" s="59"/>
      <c r="D634" s="59"/>
      <c r="E634" s="59"/>
      <c r="F634" s="59"/>
      <c r="G634" s="59"/>
      <c r="H634" s="59">
        <v>2</v>
      </c>
      <c r="I634" s="59"/>
      <c r="J634" s="59"/>
      <c r="K634" s="144"/>
      <c r="L634" s="101"/>
      <c r="M634" s="102"/>
      <c r="N634" s="103"/>
      <c r="O634" s="67">
        <f>IF(H634=0,"",H634/G633)</f>
        <v>0.5</v>
      </c>
      <c r="P634" s="68">
        <v>5</v>
      </c>
      <c r="Q634" s="69">
        <f t="shared" si="108"/>
        <v>0.5</v>
      </c>
      <c r="R634" s="69">
        <f t="shared" si="109"/>
        <v>0.5</v>
      </c>
      <c r="S634" s="29"/>
    </row>
    <row r="635" spans="1:19" ht="15.75" customHeight="1" x14ac:dyDescent="0.25">
      <c r="A635" s="58">
        <v>1602</v>
      </c>
      <c r="B635" s="59"/>
      <c r="C635" s="59"/>
      <c r="D635" s="59"/>
      <c r="E635" s="59"/>
      <c r="F635" s="59"/>
      <c r="G635" s="59"/>
      <c r="H635" s="59"/>
      <c r="I635" s="59">
        <v>1</v>
      </c>
      <c r="J635" s="59"/>
      <c r="K635" s="144"/>
      <c r="L635" s="101"/>
      <c r="M635" s="102"/>
      <c r="N635" s="103"/>
      <c r="O635" s="67">
        <f>IF(I635=0,"",I635/H634)</f>
        <v>0.5</v>
      </c>
      <c r="P635" s="68">
        <v>5</v>
      </c>
      <c r="Q635" s="69">
        <f t="shared" si="108"/>
        <v>1</v>
      </c>
      <c r="R635" s="69">
        <f t="shared" si="109"/>
        <v>0</v>
      </c>
      <c r="S635" s="29"/>
    </row>
    <row r="636" spans="1:19" ht="15.75" customHeight="1" x14ac:dyDescent="0.25">
      <c r="A636" s="58">
        <v>1701</v>
      </c>
      <c r="B636" s="59"/>
      <c r="C636" s="59"/>
      <c r="D636" s="59"/>
      <c r="E636" s="59"/>
      <c r="F636" s="59"/>
      <c r="G636" s="59"/>
      <c r="H636" s="59"/>
      <c r="I636" s="59"/>
      <c r="J636" s="59">
        <v>3</v>
      </c>
      <c r="K636" s="144">
        <v>1</v>
      </c>
      <c r="L636" s="101"/>
      <c r="M636" s="102"/>
      <c r="N636" s="103"/>
      <c r="O636" s="71">
        <f>IF(J636=0,"",J636/I635)</f>
        <v>3</v>
      </c>
      <c r="P636" s="68">
        <v>5</v>
      </c>
      <c r="Q636" s="72">
        <f t="shared" si="108"/>
        <v>1</v>
      </c>
      <c r="R636" s="72">
        <f t="shared" si="109"/>
        <v>0</v>
      </c>
      <c r="S636" s="29"/>
    </row>
    <row r="637" spans="1:19" ht="15.75" customHeight="1" x14ac:dyDescent="0.25">
      <c r="A637" s="58">
        <v>1702</v>
      </c>
      <c r="B637" s="59"/>
      <c r="C637" s="59"/>
      <c r="D637" s="59"/>
      <c r="E637" s="59"/>
      <c r="F637" s="59"/>
      <c r="G637" s="59"/>
      <c r="H637" s="59"/>
      <c r="I637" s="59"/>
      <c r="J637" s="59">
        <v>3</v>
      </c>
      <c r="K637" s="144">
        <v>1</v>
      </c>
      <c r="L637" s="101"/>
      <c r="M637" s="102"/>
      <c r="N637" s="104"/>
      <c r="O637" s="129"/>
      <c r="P637" s="68">
        <v>4</v>
      </c>
      <c r="Q637" s="130"/>
      <c r="R637" s="131"/>
      <c r="S637" s="29"/>
    </row>
    <row r="638" spans="1:19" ht="15.75" customHeight="1" x14ac:dyDescent="0.25">
      <c r="A638" s="58">
        <v>1801</v>
      </c>
      <c r="B638" s="59"/>
      <c r="C638" s="59"/>
      <c r="D638" s="59"/>
      <c r="E638" s="59"/>
      <c r="F638" s="59"/>
      <c r="G638" s="59"/>
      <c r="H638" s="59"/>
      <c r="I638" s="59"/>
      <c r="J638" s="59">
        <v>1</v>
      </c>
      <c r="K638" s="144">
        <v>2</v>
      </c>
      <c r="L638" s="101"/>
      <c r="M638" s="102"/>
      <c r="N638" s="104"/>
      <c r="O638" s="108"/>
      <c r="P638" s="109">
        <v>1</v>
      </c>
      <c r="Q638" s="110"/>
      <c r="R638" s="108"/>
      <c r="S638" s="29"/>
    </row>
    <row r="639" spans="1:19" ht="15.75" customHeight="1" x14ac:dyDescent="0.25">
      <c r="A639" s="58">
        <v>1802</v>
      </c>
      <c r="B639" s="59"/>
      <c r="C639" s="59"/>
      <c r="D639" s="59"/>
      <c r="E639" s="59"/>
      <c r="F639" s="59"/>
      <c r="G639" s="59"/>
      <c r="H639" s="59"/>
      <c r="I639" s="59"/>
      <c r="J639" s="59"/>
      <c r="K639" s="144"/>
      <c r="L639" s="101"/>
      <c r="M639" s="102"/>
      <c r="N639" s="104"/>
      <c r="O639" s="108"/>
      <c r="P639" s="109"/>
      <c r="Q639" s="110"/>
      <c r="R639" s="108"/>
      <c r="S639" s="29"/>
    </row>
    <row r="640" spans="1:19" ht="15.75" customHeight="1" x14ac:dyDescent="0.25">
      <c r="A640" s="58">
        <v>1901</v>
      </c>
      <c r="B640" s="59"/>
      <c r="C640" s="59"/>
      <c r="D640" s="59"/>
      <c r="E640" s="59"/>
      <c r="F640" s="59"/>
      <c r="G640" s="59"/>
      <c r="H640" s="59"/>
      <c r="I640" s="59"/>
      <c r="J640" s="59"/>
      <c r="K640" s="144"/>
      <c r="L640" s="101"/>
      <c r="M640" s="102"/>
      <c r="N640" s="104"/>
      <c r="O640" s="108"/>
      <c r="P640" s="109"/>
      <c r="Q640" s="110"/>
      <c r="R640" s="108"/>
      <c r="S640" s="29"/>
    </row>
    <row r="641" spans="1:19" ht="15.75" customHeight="1" x14ac:dyDescent="0.25">
      <c r="A641" s="58">
        <v>1902</v>
      </c>
      <c r="B641" s="59"/>
      <c r="C641" s="59"/>
      <c r="D641" s="59"/>
      <c r="E641" s="59"/>
      <c r="F641" s="59"/>
      <c r="G641" s="59"/>
      <c r="H641" s="59"/>
      <c r="I641" s="59"/>
      <c r="J641" s="59"/>
      <c r="K641" s="144"/>
      <c r="L641" s="101"/>
      <c r="M641" s="102"/>
      <c r="N641" s="104"/>
      <c r="O641" s="102"/>
      <c r="P641" s="104"/>
      <c r="Q641" s="146"/>
      <c r="R641" s="108"/>
      <c r="S641" s="29"/>
    </row>
    <row r="642" spans="1:19" ht="15.75" customHeight="1" x14ac:dyDescent="0.25">
      <c r="A642" s="58">
        <v>2001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144"/>
      <c r="L642" s="101"/>
      <c r="M642" s="102"/>
      <c r="N642" s="104"/>
      <c r="O642" s="191" t="s">
        <v>83</v>
      </c>
      <c r="P642" s="82">
        <v>4</v>
      </c>
      <c r="Q642" s="111">
        <f>K645</f>
        <v>4</v>
      </c>
      <c r="R642" s="193" t="s">
        <v>11</v>
      </c>
      <c r="S642" s="29"/>
    </row>
    <row r="643" spans="1:19" ht="15.75" customHeight="1" x14ac:dyDescent="0.25">
      <c r="A643" s="58">
        <v>2002</v>
      </c>
      <c r="B643" s="59"/>
      <c r="C643" s="59"/>
      <c r="D643" s="59"/>
      <c r="E643" s="59"/>
      <c r="F643" s="59"/>
      <c r="G643" s="59"/>
      <c r="H643" s="59"/>
      <c r="I643" s="59"/>
      <c r="J643" s="59"/>
      <c r="K643" s="144"/>
      <c r="L643" s="101"/>
      <c r="M643" s="102"/>
      <c r="N643" s="104"/>
      <c r="O643" s="192" t="s">
        <v>85</v>
      </c>
      <c r="P643" s="86">
        <f>IF(P642/B628=0,"",P642/B628)</f>
        <v>0.11428571428571428</v>
      </c>
      <c r="Q643" s="112">
        <f>P642/Q642</f>
        <v>1</v>
      </c>
      <c r="R643" s="194" t="s">
        <v>86</v>
      </c>
      <c r="S643" s="29"/>
    </row>
    <row r="644" spans="1:19" ht="15.75" x14ac:dyDescent="0.25">
      <c r="A644" s="58">
        <v>2101</v>
      </c>
      <c r="B644" s="59"/>
      <c r="C644" s="59"/>
      <c r="D644" s="59"/>
      <c r="E644" s="59"/>
      <c r="F644" s="59"/>
      <c r="G644" s="59"/>
      <c r="H644" s="59"/>
      <c r="I644" s="59"/>
      <c r="J644" s="59"/>
      <c r="K644" s="144"/>
      <c r="L644" s="147"/>
      <c r="M644" s="148"/>
      <c r="N644" s="149"/>
      <c r="O644" s="90"/>
      <c r="P644" s="91"/>
      <c r="Q644" s="91"/>
      <c r="R644" s="113"/>
      <c r="S644" s="29"/>
    </row>
    <row r="645" spans="1:19" ht="18" customHeight="1" x14ac:dyDescent="0.25">
      <c r="A645" s="28"/>
      <c r="B645" s="280" t="s">
        <v>111</v>
      </c>
      <c r="C645" s="280"/>
      <c r="D645" s="280"/>
      <c r="E645" s="280"/>
      <c r="F645" s="280"/>
      <c r="G645" s="280"/>
      <c r="H645" s="280"/>
      <c r="I645" s="280"/>
      <c r="J645" s="280"/>
      <c r="K645" s="93">
        <f>SUM(K628:K641)</f>
        <v>4</v>
      </c>
      <c r="L645" s="94">
        <f>IF(K636=0,"",K636/B628)</f>
        <v>2.8571428571428571E-2</v>
      </c>
      <c r="M645" s="94">
        <f>IF(K645=0,"",K645/B628)</f>
        <v>0.11428571428571428</v>
      </c>
      <c r="N645" s="94">
        <f>IF(K636=0,"",M645-L645)</f>
        <v>8.5714285714285715E-2</v>
      </c>
      <c r="O645" s="3"/>
      <c r="P645" s="29"/>
      <c r="Q645" s="22"/>
      <c r="R645" s="3"/>
      <c r="S645" s="29"/>
    </row>
    <row r="646" spans="1:19" ht="12.75" customHeight="1" x14ac:dyDescent="0.2">
      <c r="L646" s="3"/>
      <c r="M646" s="3"/>
      <c r="O646" s="3"/>
    </row>
    <row r="647" spans="1:19" ht="12.75" customHeight="1" x14ac:dyDescent="0.2">
      <c r="L647" s="3"/>
      <c r="M647" s="3"/>
      <c r="O647" s="3"/>
    </row>
    <row r="648" spans="1:19" ht="26.25" x14ac:dyDescent="0.4">
      <c r="A648" s="2"/>
      <c r="B648" s="270" t="s">
        <v>99</v>
      </c>
      <c r="C648" s="271"/>
      <c r="D648" s="271"/>
      <c r="E648" s="271"/>
      <c r="F648" s="271"/>
      <c r="G648" s="271"/>
      <c r="H648" s="271"/>
      <c r="I648" s="271"/>
      <c r="J648" s="271"/>
      <c r="K648" s="179" t="s">
        <v>88</v>
      </c>
      <c r="L648" s="57"/>
      <c r="M648" s="57"/>
      <c r="N648" s="29"/>
      <c r="O648" s="3"/>
      <c r="P648" s="29"/>
      <c r="Q648" s="29"/>
      <c r="R648" s="29"/>
      <c r="S648" s="29"/>
    </row>
    <row r="649" spans="1:19" ht="20.25" x14ac:dyDescent="0.2">
      <c r="A649" s="272" t="s">
        <v>10</v>
      </c>
      <c r="B649" s="273" t="s">
        <v>100</v>
      </c>
      <c r="C649" s="274"/>
      <c r="D649" s="274"/>
      <c r="E649" s="274"/>
      <c r="F649" s="274"/>
      <c r="G649" s="274"/>
      <c r="H649" s="274"/>
      <c r="I649" s="274"/>
      <c r="J649" s="275"/>
      <c r="K649" s="276" t="s">
        <v>11</v>
      </c>
      <c r="L649" s="269" t="s">
        <v>3</v>
      </c>
      <c r="M649" s="269" t="s">
        <v>4</v>
      </c>
      <c r="N649" s="278" t="s">
        <v>5</v>
      </c>
      <c r="O649" s="269" t="s">
        <v>6</v>
      </c>
      <c r="P649" s="267" t="s">
        <v>7</v>
      </c>
      <c r="Q649" s="267" t="s">
        <v>8</v>
      </c>
      <c r="R649" s="269" t="s">
        <v>101</v>
      </c>
      <c r="S649" s="29"/>
    </row>
    <row r="650" spans="1:19" ht="15.75" x14ac:dyDescent="0.25">
      <c r="A650" s="268"/>
      <c r="B650" s="58" t="s">
        <v>102</v>
      </c>
      <c r="C650" s="58" t="s">
        <v>103</v>
      </c>
      <c r="D650" s="58" t="s">
        <v>104</v>
      </c>
      <c r="E650" s="58" t="s">
        <v>105</v>
      </c>
      <c r="F650" s="58" t="s">
        <v>106</v>
      </c>
      <c r="G650" s="58" t="s">
        <v>107</v>
      </c>
      <c r="H650" s="58" t="s">
        <v>108</v>
      </c>
      <c r="I650" s="58" t="s">
        <v>109</v>
      </c>
      <c r="J650" s="58" t="s">
        <v>110</v>
      </c>
      <c r="K650" s="277"/>
      <c r="L650" s="268"/>
      <c r="M650" s="268"/>
      <c r="N650" s="268"/>
      <c r="O650" s="268"/>
      <c r="P650" s="268"/>
      <c r="Q650" s="268"/>
      <c r="R650" s="268"/>
      <c r="S650" s="29"/>
    </row>
    <row r="651" spans="1:19" ht="15.75" x14ac:dyDescent="0.25">
      <c r="A651" s="58">
        <v>1302</v>
      </c>
      <c r="B651" s="59">
        <v>30</v>
      </c>
      <c r="C651" s="59"/>
      <c r="D651" s="59"/>
      <c r="E651" s="59"/>
      <c r="F651" s="59"/>
      <c r="G651" s="59"/>
      <c r="H651" s="59"/>
      <c r="I651" s="59"/>
      <c r="J651" s="59"/>
      <c r="K651" s="144"/>
      <c r="L651" s="96"/>
      <c r="M651" s="97"/>
      <c r="N651" s="98"/>
      <c r="O651" s="99"/>
      <c r="P651" s="63">
        <f>B651</f>
        <v>30</v>
      </c>
      <c r="Q651" s="100"/>
      <c r="R651" s="99"/>
      <c r="S651" s="29"/>
    </row>
    <row r="652" spans="1:19" ht="15.75" customHeight="1" x14ac:dyDescent="0.25">
      <c r="A652" s="58">
        <v>1401</v>
      </c>
      <c r="B652" s="59"/>
      <c r="C652" s="59">
        <v>22</v>
      </c>
      <c r="D652" s="59"/>
      <c r="E652" s="59"/>
      <c r="F652" s="59"/>
      <c r="G652" s="59"/>
      <c r="H652" s="59"/>
      <c r="I652" s="59"/>
      <c r="J652" s="59"/>
      <c r="K652" s="144"/>
      <c r="L652" s="101"/>
      <c r="M652" s="102"/>
      <c r="N652" s="103"/>
      <c r="O652" s="67">
        <f>IF(C652=0,"",C652/B651)</f>
        <v>0.73333333333333328</v>
      </c>
      <c r="P652" s="68">
        <v>22</v>
      </c>
      <c r="Q652" s="69">
        <f t="shared" ref="Q652:Q659" si="110">IF(P652=0,"",P652/P651)</f>
        <v>0.73333333333333328</v>
      </c>
      <c r="R652" s="69">
        <f t="shared" ref="R652:R659" si="111">IF(P652=0,"",100%-Q652)</f>
        <v>0.26666666666666672</v>
      </c>
      <c r="S652" s="29"/>
    </row>
    <row r="653" spans="1:19" ht="15.75" customHeight="1" x14ac:dyDescent="0.25">
      <c r="A653" s="58">
        <v>1402</v>
      </c>
      <c r="B653" s="59"/>
      <c r="C653" s="59"/>
      <c r="D653" s="59">
        <v>19</v>
      </c>
      <c r="E653" s="59"/>
      <c r="F653" s="59"/>
      <c r="G653" s="59"/>
      <c r="H653" s="59"/>
      <c r="I653" s="59"/>
      <c r="J653" s="59"/>
      <c r="K653" s="144"/>
      <c r="L653" s="101"/>
      <c r="M653" s="102"/>
      <c r="N653" s="103"/>
      <c r="O653" s="67">
        <f>IF(D653=0,"",D653/C652)</f>
        <v>0.86363636363636365</v>
      </c>
      <c r="P653" s="68">
        <v>19</v>
      </c>
      <c r="Q653" s="69">
        <f t="shared" si="110"/>
        <v>0.86363636363636365</v>
      </c>
      <c r="R653" s="69">
        <f t="shared" si="111"/>
        <v>0.13636363636363635</v>
      </c>
      <c r="S653" s="8">
        <f>P653/P651</f>
        <v>0.6333333333333333</v>
      </c>
    </row>
    <row r="654" spans="1:19" ht="15.75" customHeight="1" x14ac:dyDescent="0.25">
      <c r="A654" s="58">
        <v>1501</v>
      </c>
      <c r="B654" s="59"/>
      <c r="C654" s="59"/>
      <c r="D654" s="59"/>
      <c r="E654" s="59">
        <v>16</v>
      </c>
      <c r="F654" s="59"/>
      <c r="G654" s="59"/>
      <c r="H654" s="59"/>
      <c r="I654" s="59"/>
      <c r="J654" s="59"/>
      <c r="K654" s="144"/>
      <c r="L654" s="101"/>
      <c r="M654" s="102"/>
      <c r="N654" s="103"/>
      <c r="O654" s="67">
        <f>IF(E654=0,"",E654/D653)</f>
        <v>0.84210526315789469</v>
      </c>
      <c r="P654" s="68">
        <v>19</v>
      </c>
      <c r="Q654" s="69">
        <f t="shared" si="110"/>
        <v>1</v>
      </c>
      <c r="R654" s="69">
        <f t="shared" si="111"/>
        <v>0</v>
      </c>
      <c r="S654" s="29"/>
    </row>
    <row r="655" spans="1:19" ht="15.75" customHeight="1" x14ac:dyDescent="0.25">
      <c r="A655" s="58">
        <v>1502</v>
      </c>
      <c r="B655" s="59"/>
      <c r="C655" s="59"/>
      <c r="D655" s="59"/>
      <c r="E655" s="59"/>
      <c r="F655" s="59">
        <v>15</v>
      </c>
      <c r="G655" s="59"/>
      <c r="H655" s="59"/>
      <c r="I655" s="59"/>
      <c r="J655" s="59"/>
      <c r="K655" s="144"/>
      <c r="L655" s="101"/>
      <c r="M655" s="102"/>
      <c r="N655" s="103"/>
      <c r="O655" s="67">
        <f>IF(F655=0,"",F655/E654)</f>
        <v>0.9375</v>
      </c>
      <c r="P655" s="68">
        <v>15</v>
      </c>
      <c r="Q655" s="69">
        <f t="shared" si="110"/>
        <v>0.78947368421052633</v>
      </c>
      <c r="R655" s="69">
        <f t="shared" si="111"/>
        <v>0.21052631578947367</v>
      </c>
      <c r="S655" s="29"/>
    </row>
    <row r="656" spans="1:19" ht="15.75" customHeight="1" x14ac:dyDescent="0.25">
      <c r="A656" s="58">
        <v>1601</v>
      </c>
      <c r="B656" s="59"/>
      <c r="C656" s="59"/>
      <c r="D656" s="59"/>
      <c r="E656" s="59"/>
      <c r="F656" s="59"/>
      <c r="G656" s="59">
        <v>15</v>
      </c>
      <c r="H656" s="59"/>
      <c r="I656" s="59"/>
      <c r="J656" s="59"/>
      <c r="K656" s="144"/>
      <c r="L656" s="101"/>
      <c r="M656" s="102"/>
      <c r="N656" s="103"/>
      <c r="O656" s="67">
        <f>IF(G656=0,"",G656/F655)</f>
        <v>1</v>
      </c>
      <c r="P656" s="68">
        <v>15</v>
      </c>
      <c r="Q656" s="69">
        <f t="shared" si="110"/>
        <v>1</v>
      </c>
      <c r="R656" s="69">
        <f t="shared" si="111"/>
        <v>0</v>
      </c>
      <c r="S656" s="29"/>
    </row>
    <row r="657" spans="1:19" ht="15.75" customHeight="1" x14ac:dyDescent="0.25">
      <c r="A657" s="58">
        <v>1602</v>
      </c>
      <c r="B657" s="59"/>
      <c r="C657" s="59"/>
      <c r="D657" s="59"/>
      <c r="E657" s="59"/>
      <c r="F657" s="59"/>
      <c r="G657" s="59"/>
      <c r="H657" s="59">
        <v>15</v>
      </c>
      <c r="I657" s="59"/>
      <c r="J657" s="59"/>
      <c r="K657" s="144"/>
      <c r="L657" s="101"/>
      <c r="M657" s="102"/>
      <c r="N657" s="103"/>
      <c r="O657" s="67">
        <f>IF(H657=0,"",H657/G656)</f>
        <v>1</v>
      </c>
      <c r="P657" s="68">
        <v>15</v>
      </c>
      <c r="Q657" s="69">
        <f t="shared" si="110"/>
        <v>1</v>
      </c>
      <c r="R657" s="69">
        <f t="shared" si="111"/>
        <v>0</v>
      </c>
      <c r="S657" s="29"/>
    </row>
    <row r="658" spans="1:19" ht="15.75" customHeight="1" x14ac:dyDescent="0.25">
      <c r="A658" s="58">
        <v>1701</v>
      </c>
      <c r="B658" s="59"/>
      <c r="C658" s="59"/>
      <c r="D658" s="59"/>
      <c r="E658" s="59"/>
      <c r="F658" s="59"/>
      <c r="G658" s="59"/>
      <c r="H658" s="59"/>
      <c r="I658" s="59">
        <v>15</v>
      </c>
      <c r="J658" s="59"/>
      <c r="K658" s="144"/>
      <c r="L658" s="101"/>
      <c r="M658" s="102"/>
      <c r="N658" s="103"/>
      <c r="O658" s="67">
        <f>IF(I658=0,"",I658/H657)</f>
        <v>1</v>
      </c>
      <c r="P658" s="68">
        <v>15</v>
      </c>
      <c r="Q658" s="69">
        <f t="shared" si="110"/>
        <v>1</v>
      </c>
      <c r="R658" s="69">
        <f t="shared" si="111"/>
        <v>0</v>
      </c>
      <c r="S658" s="29"/>
    </row>
    <row r="659" spans="1:19" ht="15.75" customHeight="1" x14ac:dyDescent="0.25">
      <c r="A659" s="58">
        <v>1702</v>
      </c>
      <c r="B659" s="59"/>
      <c r="C659" s="59"/>
      <c r="D659" s="59"/>
      <c r="E659" s="59"/>
      <c r="F659" s="59"/>
      <c r="G659" s="59"/>
      <c r="H659" s="59"/>
      <c r="I659" s="59"/>
      <c r="J659" s="59">
        <v>15</v>
      </c>
      <c r="K659" s="144">
        <v>7</v>
      </c>
      <c r="L659" s="101"/>
      <c r="M659" s="102"/>
      <c r="N659" s="103"/>
      <c r="O659" s="71">
        <f>IF(J659=0,"",J659/I658)</f>
        <v>1</v>
      </c>
      <c r="P659" s="68">
        <v>15</v>
      </c>
      <c r="Q659" s="72">
        <f t="shared" si="110"/>
        <v>1</v>
      </c>
      <c r="R659" s="72">
        <f t="shared" si="111"/>
        <v>0</v>
      </c>
      <c r="S659" s="29"/>
    </row>
    <row r="660" spans="1:19" ht="15.75" customHeight="1" x14ac:dyDescent="0.25">
      <c r="A660" s="58">
        <v>1801</v>
      </c>
      <c r="B660" s="59"/>
      <c r="C660" s="59"/>
      <c r="D660" s="59"/>
      <c r="E660" s="59"/>
      <c r="F660" s="59"/>
      <c r="G660" s="59"/>
      <c r="H660" s="59"/>
      <c r="I660" s="59"/>
      <c r="J660" s="59">
        <v>7</v>
      </c>
      <c r="K660" s="144">
        <v>7</v>
      </c>
      <c r="L660" s="101"/>
      <c r="M660" s="102"/>
      <c r="N660" s="104"/>
      <c r="O660" s="129"/>
      <c r="P660" s="68">
        <v>7</v>
      </c>
      <c r="Q660" s="130"/>
      <c r="R660" s="131"/>
      <c r="S660" s="29"/>
    </row>
    <row r="661" spans="1:19" ht="15.75" customHeight="1" x14ac:dyDescent="0.25">
      <c r="A661" s="58">
        <v>1802</v>
      </c>
      <c r="B661" s="59"/>
      <c r="C661" s="59"/>
      <c r="D661" s="59"/>
      <c r="E661" s="59"/>
      <c r="F661" s="59"/>
      <c r="G661" s="59"/>
      <c r="H661" s="59"/>
      <c r="I661" s="59"/>
      <c r="J661" s="59"/>
      <c r="K661" s="144"/>
      <c r="L661" s="101"/>
      <c r="M661" s="102"/>
      <c r="N661" s="104"/>
      <c r="O661" s="108"/>
      <c r="P661" s="109"/>
      <c r="Q661" s="110"/>
      <c r="R661" s="108"/>
      <c r="S661" s="29"/>
    </row>
    <row r="662" spans="1:19" ht="15.75" customHeight="1" x14ac:dyDescent="0.25">
      <c r="A662" s="58">
        <v>1901</v>
      </c>
      <c r="B662" s="59"/>
      <c r="C662" s="59"/>
      <c r="D662" s="59"/>
      <c r="E662" s="59"/>
      <c r="F662" s="59"/>
      <c r="G662" s="59"/>
      <c r="H662" s="59"/>
      <c r="I662" s="59"/>
      <c r="J662" s="59"/>
      <c r="K662" s="144"/>
      <c r="L662" s="101"/>
      <c r="M662" s="102"/>
      <c r="N662" s="104"/>
      <c r="O662" s="108"/>
      <c r="P662" s="109"/>
      <c r="Q662" s="110"/>
      <c r="R662" s="108"/>
      <c r="S662" s="29"/>
    </row>
    <row r="663" spans="1:19" ht="15.75" customHeight="1" x14ac:dyDescent="0.25">
      <c r="A663" s="58">
        <v>1902</v>
      </c>
      <c r="B663" s="59"/>
      <c r="C663" s="59"/>
      <c r="D663" s="59"/>
      <c r="E663" s="59"/>
      <c r="F663" s="59"/>
      <c r="G663" s="59"/>
      <c r="H663" s="59"/>
      <c r="I663" s="59"/>
      <c r="J663" s="59"/>
      <c r="K663" s="144"/>
      <c r="L663" s="101"/>
      <c r="M663" s="102"/>
      <c r="N663" s="104"/>
      <c r="O663" s="108"/>
      <c r="P663" s="109"/>
      <c r="Q663" s="110"/>
      <c r="R663" s="108"/>
      <c r="S663" s="29"/>
    </row>
    <row r="664" spans="1:19" ht="15.75" customHeight="1" x14ac:dyDescent="0.25">
      <c r="A664" s="58">
        <v>2001</v>
      </c>
      <c r="B664" s="59"/>
      <c r="C664" s="59"/>
      <c r="D664" s="59"/>
      <c r="E664" s="59"/>
      <c r="F664" s="59"/>
      <c r="G664" s="59"/>
      <c r="H664" s="59"/>
      <c r="I664" s="59"/>
      <c r="J664" s="59"/>
      <c r="K664" s="144"/>
      <c r="L664" s="101"/>
      <c r="M664" s="102"/>
      <c r="N664" s="104"/>
      <c r="O664" s="102"/>
      <c r="P664" s="104"/>
      <c r="Q664" s="146"/>
      <c r="R664" s="108"/>
      <c r="S664" s="29"/>
    </row>
    <row r="665" spans="1:19" ht="15.75" customHeight="1" x14ac:dyDescent="0.25">
      <c r="A665" s="58">
        <v>2002</v>
      </c>
      <c r="B665" s="59"/>
      <c r="C665" s="59"/>
      <c r="D665" s="59"/>
      <c r="E665" s="59"/>
      <c r="F665" s="59"/>
      <c r="G665" s="59"/>
      <c r="H665" s="59"/>
      <c r="I665" s="59"/>
      <c r="J665" s="59"/>
      <c r="K665" s="144"/>
      <c r="L665" s="101"/>
      <c r="M665" s="102"/>
      <c r="N665" s="104"/>
      <c r="O665" s="191" t="s">
        <v>83</v>
      </c>
      <c r="P665" s="82">
        <v>15</v>
      </c>
      <c r="Q665" s="168">
        <f>IF(SUM(K657:K665)=0,"",SUM(K657:K660))</f>
        <v>14</v>
      </c>
      <c r="R665" s="193" t="s">
        <v>11</v>
      </c>
      <c r="S665" s="29"/>
    </row>
    <row r="666" spans="1:19" ht="15.75" customHeight="1" x14ac:dyDescent="0.25">
      <c r="A666" s="58">
        <v>2101</v>
      </c>
      <c r="B666" s="59"/>
      <c r="C666" s="59"/>
      <c r="D666" s="59"/>
      <c r="E666" s="59"/>
      <c r="F666" s="59"/>
      <c r="G666" s="59"/>
      <c r="H666" s="59"/>
      <c r="I666" s="59"/>
      <c r="J666" s="59"/>
      <c r="K666" s="144"/>
      <c r="L666" s="101"/>
      <c r="M666" s="102"/>
      <c r="N666" s="104"/>
      <c r="O666" s="192" t="s">
        <v>85</v>
      </c>
      <c r="P666" s="86">
        <f>IF(P665/B651=0,"",P665/B651)</f>
        <v>0.5</v>
      </c>
      <c r="Q666" s="170">
        <f>P665/Q665</f>
        <v>1.0714285714285714</v>
      </c>
      <c r="R666" s="194" t="s">
        <v>86</v>
      </c>
      <c r="S666" s="29"/>
    </row>
    <row r="667" spans="1:19" ht="15.75" customHeight="1" x14ac:dyDescent="0.25">
      <c r="A667" s="58">
        <v>2102</v>
      </c>
      <c r="B667" s="59"/>
      <c r="C667" s="59"/>
      <c r="D667" s="59"/>
      <c r="E667" s="59"/>
      <c r="F667" s="59"/>
      <c r="G667" s="59"/>
      <c r="H667" s="59"/>
      <c r="I667" s="59"/>
      <c r="J667" s="59"/>
      <c r="K667" s="144"/>
      <c r="L667" s="147"/>
      <c r="M667" s="148"/>
      <c r="N667" s="149"/>
      <c r="O667" s="90"/>
      <c r="P667" s="91"/>
      <c r="Q667" s="91"/>
      <c r="R667" s="113"/>
      <c r="S667" s="29"/>
    </row>
    <row r="668" spans="1:19" ht="18" customHeight="1" x14ac:dyDescent="0.25">
      <c r="A668" s="28"/>
      <c r="B668" s="280" t="s">
        <v>111</v>
      </c>
      <c r="C668" s="280"/>
      <c r="D668" s="280"/>
      <c r="E668" s="280"/>
      <c r="F668" s="280"/>
      <c r="G668" s="280"/>
      <c r="H668" s="280"/>
      <c r="I668" s="280"/>
      <c r="J668" s="280"/>
      <c r="K668" s="93">
        <f>SUM(K651:K664)</f>
        <v>14</v>
      </c>
      <c r="L668" s="94">
        <f>IF(K659=0,"",K659/B651)</f>
        <v>0.23333333333333334</v>
      </c>
      <c r="M668" s="94">
        <f>IF(K668=0,"",K668/B651)</f>
        <v>0.46666666666666667</v>
      </c>
      <c r="N668" s="94">
        <f>IF(K659=0,"",M668-L668)</f>
        <v>0.23333333333333334</v>
      </c>
      <c r="O668" s="3"/>
      <c r="P668" s="29"/>
      <c r="Q668" s="22"/>
      <c r="R668" s="3"/>
      <c r="S668" s="29"/>
    </row>
    <row r="669" spans="1:19" ht="12.75" customHeight="1" x14ac:dyDescent="0.2">
      <c r="L669" s="3"/>
      <c r="M669" s="3"/>
      <c r="O669" s="3"/>
    </row>
    <row r="670" spans="1:19" ht="12.75" customHeight="1" x14ac:dyDescent="0.2">
      <c r="L670" s="3"/>
      <c r="M670" s="3"/>
      <c r="O670" s="3"/>
    </row>
    <row r="671" spans="1:19" ht="26.25" x14ac:dyDescent="0.4">
      <c r="A671" s="2"/>
      <c r="B671" s="270" t="s">
        <v>99</v>
      </c>
      <c r="C671" s="271"/>
      <c r="D671" s="271"/>
      <c r="E671" s="271"/>
      <c r="F671" s="271"/>
      <c r="G671" s="271"/>
      <c r="H671" s="271"/>
      <c r="I671" s="271"/>
      <c r="J671" s="271"/>
      <c r="K671" s="179" t="s">
        <v>91</v>
      </c>
      <c r="L671" s="57"/>
      <c r="M671" s="57"/>
      <c r="N671" s="29"/>
      <c r="O671" s="3"/>
      <c r="P671" s="29"/>
      <c r="Q671" s="29"/>
      <c r="R671" s="29"/>
      <c r="S671" s="29"/>
    </row>
    <row r="672" spans="1:19" ht="20.25" x14ac:dyDescent="0.2">
      <c r="A672" s="272" t="s">
        <v>10</v>
      </c>
      <c r="B672" s="273" t="s">
        <v>100</v>
      </c>
      <c r="C672" s="274"/>
      <c r="D672" s="274"/>
      <c r="E672" s="274"/>
      <c r="F672" s="274"/>
      <c r="G672" s="274"/>
      <c r="H672" s="274"/>
      <c r="I672" s="274"/>
      <c r="J672" s="275"/>
      <c r="K672" s="276" t="s">
        <v>11</v>
      </c>
      <c r="L672" s="269" t="s">
        <v>3</v>
      </c>
      <c r="M672" s="269" t="s">
        <v>4</v>
      </c>
      <c r="N672" s="278" t="s">
        <v>5</v>
      </c>
      <c r="O672" s="269" t="s">
        <v>6</v>
      </c>
      <c r="P672" s="267" t="s">
        <v>7</v>
      </c>
      <c r="Q672" s="267" t="s">
        <v>8</v>
      </c>
      <c r="R672" s="269" t="s">
        <v>101</v>
      </c>
      <c r="S672" s="29"/>
    </row>
    <row r="673" spans="1:19" ht="15.75" x14ac:dyDescent="0.25">
      <c r="A673" s="268"/>
      <c r="B673" s="58" t="s">
        <v>102</v>
      </c>
      <c r="C673" s="58" t="s">
        <v>103</v>
      </c>
      <c r="D673" s="58" t="s">
        <v>104</v>
      </c>
      <c r="E673" s="58" t="s">
        <v>105</v>
      </c>
      <c r="F673" s="58" t="s">
        <v>106</v>
      </c>
      <c r="G673" s="58" t="s">
        <v>107</v>
      </c>
      <c r="H673" s="58" t="s">
        <v>108</v>
      </c>
      <c r="I673" s="58" t="s">
        <v>109</v>
      </c>
      <c r="J673" s="58" t="s">
        <v>110</v>
      </c>
      <c r="K673" s="277"/>
      <c r="L673" s="268"/>
      <c r="M673" s="268"/>
      <c r="N673" s="268"/>
      <c r="O673" s="268"/>
      <c r="P673" s="268"/>
      <c r="Q673" s="268"/>
      <c r="R673" s="268"/>
      <c r="S673" s="29"/>
    </row>
    <row r="674" spans="1:19" ht="15.75" customHeight="1" x14ac:dyDescent="0.25">
      <c r="A674" s="58">
        <v>1401</v>
      </c>
      <c r="B674" s="59">
        <v>32</v>
      </c>
      <c r="C674" s="59"/>
      <c r="D674" s="59"/>
      <c r="E674" s="59"/>
      <c r="F674" s="59"/>
      <c r="G674" s="59"/>
      <c r="H674" s="59"/>
      <c r="I674" s="59"/>
      <c r="J674" s="59"/>
      <c r="K674" s="144"/>
      <c r="L674" s="96"/>
      <c r="M674" s="97"/>
      <c r="N674" s="98"/>
      <c r="O674" s="99"/>
      <c r="P674" s="63">
        <f>B674</f>
        <v>32</v>
      </c>
      <c r="Q674" s="100"/>
      <c r="R674" s="99"/>
      <c r="S674" s="29"/>
    </row>
    <row r="675" spans="1:19" ht="15.75" customHeight="1" x14ac:dyDescent="0.25">
      <c r="A675" s="58">
        <v>1402</v>
      </c>
      <c r="B675" s="59"/>
      <c r="C675" s="59">
        <v>22</v>
      </c>
      <c r="D675" s="59"/>
      <c r="E675" s="59"/>
      <c r="F675" s="59"/>
      <c r="G675" s="59"/>
      <c r="H675" s="59"/>
      <c r="I675" s="59"/>
      <c r="J675" s="59"/>
      <c r="K675" s="144"/>
      <c r="L675" s="101"/>
      <c r="M675" s="102"/>
      <c r="N675" s="103"/>
      <c r="O675" s="67">
        <f>IF(C675=0,"",C675/B674)</f>
        <v>0.6875</v>
      </c>
      <c r="P675" s="68">
        <v>22</v>
      </c>
      <c r="Q675" s="69">
        <f t="shared" ref="Q675:Q682" si="112">IF(P675=0,"",P675/P674)</f>
        <v>0.6875</v>
      </c>
      <c r="R675" s="69">
        <f t="shared" ref="R675:R682" si="113">IF(P675=0,"",100%-Q675)</f>
        <v>0.3125</v>
      </c>
      <c r="S675" s="29"/>
    </row>
    <row r="676" spans="1:19" ht="15.75" customHeight="1" x14ac:dyDescent="0.25">
      <c r="A676" s="58">
        <v>1501</v>
      </c>
      <c r="B676" s="59"/>
      <c r="C676" s="59"/>
      <c r="D676" s="59">
        <v>18</v>
      </c>
      <c r="E676" s="59"/>
      <c r="F676" s="59"/>
      <c r="G676" s="59"/>
      <c r="H676" s="59"/>
      <c r="I676" s="59"/>
      <c r="J676" s="59"/>
      <c r="K676" s="144"/>
      <c r="L676" s="101"/>
      <c r="M676" s="102"/>
      <c r="N676" s="103"/>
      <c r="O676" s="67">
        <f>IF(D676=0,"",D676/C675)</f>
        <v>0.81818181818181823</v>
      </c>
      <c r="P676" s="68">
        <v>22</v>
      </c>
      <c r="Q676" s="69">
        <f t="shared" si="112"/>
        <v>1</v>
      </c>
      <c r="R676" s="69">
        <f t="shared" si="113"/>
        <v>0</v>
      </c>
      <c r="S676" s="8">
        <f>P676/P674</f>
        <v>0.6875</v>
      </c>
    </row>
    <row r="677" spans="1:19" ht="15.75" customHeight="1" x14ac:dyDescent="0.25">
      <c r="A677" s="58">
        <v>1502</v>
      </c>
      <c r="B677" s="59"/>
      <c r="C677" s="59"/>
      <c r="D677" s="59"/>
      <c r="E677" s="59">
        <v>11</v>
      </c>
      <c r="F677" s="59"/>
      <c r="G677" s="59"/>
      <c r="H677" s="59"/>
      <c r="I677" s="59"/>
      <c r="J677" s="59"/>
      <c r="K677" s="144"/>
      <c r="L677" s="101"/>
      <c r="M677" s="102"/>
      <c r="N677" s="103"/>
      <c r="O677" s="67">
        <f>IF(E677=0,"",E677/D676)</f>
        <v>0.61111111111111116</v>
      </c>
      <c r="P677" s="68">
        <v>20</v>
      </c>
      <c r="Q677" s="69">
        <f t="shared" si="112"/>
        <v>0.90909090909090906</v>
      </c>
      <c r="R677" s="69">
        <f t="shared" si="113"/>
        <v>9.0909090909090939E-2</v>
      </c>
      <c r="S677" s="29"/>
    </row>
    <row r="678" spans="1:19" ht="15.75" customHeight="1" x14ac:dyDescent="0.25">
      <c r="A678" s="58">
        <v>1601</v>
      </c>
      <c r="B678" s="59"/>
      <c r="C678" s="59"/>
      <c r="D678" s="59"/>
      <c r="E678" s="59"/>
      <c r="F678" s="59">
        <v>10</v>
      </c>
      <c r="G678" s="59"/>
      <c r="H678" s="59"/>
      <c r="I678" s="59"/>
      <c r="J678" s="59"/>
      <c r="K678" s="144"/>
      <c r="L678" s="101"/>
      <c r="M678" s="102"/>
      <c r="N678" s="103"/>
      <c r="O678" s="67">
        <f>IF(F678=0,"",F678/E677)</f>
        <v>0.90909090909090906</v>
      </c>
      <c r="P678" s="68">
        <v>19</v>
      </c>
      <c r="Q678" s="69">
        <f t="shared" si="112"/>
        <v>0.95</v>
      </c>
      <c r="R678" s="69">
        <f t="shared" si="113"/>
        <v>5.0000000000000044E-2</v>
      </c>
      <c r="S678" s="29"/>
    </row>
    <row r="679" spans="1:19" ht="15.75" customHeight="1" x14ac:dyDescent="0.25">
      <c r="A679" s="58">
        <v>1602</v>
      </c>
      <c r="B679" s="59"/>
      <c r="C679" s="59"/>
      <c r="D679" s="59"/>
      <c r="E679" s="59"/>
      <c r="F679" s="59"/>
      <c r="G679" s="59">
        <v>9</v>
      </c>
      <c r="H679" s="59"/>
      <c r="I679" s="59"/>
      <c r="J679" s="59"/>
      <c r="K679" s="144"/>
      <c r="L679" s="101"/>
      <c r="M679" s="102"/>
      <c r="N679" s="103"/>
      <c r="O679" s="67">
        <f>IF(G679=0,"",G679/F678)</f>
        <v>0.9</v>
      </c>
      <c r="P679" s="68">
        <v>18</v>
      </c>
      <c r="Q679" s="69">
        <f t="shared" si="112"/>
        <v>0.94736842105263153</v>
      </c>
      <c r="R679" s="69">
        <f t="shared" si="113"/>
        <v>5.2631578947368474E-2</v>
      </c>
      <c r="S679" s="29"/>
    </row>
    <row r="680" spans="1:19" ht="15.75" customHeight="1" x14ac:dyDescent="0.25">
      <c r="A680" s="58">
        <v>1701</v>
      </c>
      <c r="B680" s="59"/>
      <c r="C680" s="59"/>
      <c r="D680" s="59"/>
      <c r="E680" s="59"/>
      <c r="F680" s="59"/>
      <c r="G680" s="59"/>
      <c r="H680" s="59">
        <v>9</v>
      </c>
      <c r="I680" s="59"/>
      <c r="J680" s="59"/>
      <c r="K680" s="144"/>
      <c r="L680" s="101"/>
      <c r="M680" s="102"/>
      <c r="N680" s="103"/>
      <c r="O680" s="67">
        <f>IF(H680=0,"",H680/G679)</f>
        <v>1</v>
      </c>
      <c r="P680" s="68">
        <v>17</v>
      </c>
      <c r="Q680" s="69">
        <f t="shared" si="112"/>
        <v>0.94444444444444442</v>
      </c>
      <c r="R680" s="69">
        <f t="shared" si="113"/>
        <v>5.555555555555558E-2</v>
      </c>
      <c r="S680" s="29"/>
    </row>
    <row r="681" spans="1:19" ht="15.75" customHeight="1" x14ac:dyDescent="0.25">
      <c r="A681" s="58">
        <v>1702</v>
      </c>
      <c r="B681" s="59"/>
      <c r="C681" s="59"/>
      <c r="D681" s="59"/>
      <c r="E681" s="59"/>
      <c r="F681" s="59"/>
      <c r="G681" s="59"/>
      <c r="H681" s="59"/>
      <c r="I681" s="59">
        <v>9</v>
      </c>
      <c r="J681" s="59"/>
      <c r="K681" s="144"/>
      <c r="L681" s="101"/>
      <c r="M681" s="102"/>
      <c r="N681" s="103"/>
      <c r="O681" s="67">
        <f>IF(I681=0,"",I681/H680)</f>
        <v>1</v>
      </c>
      <c r="P681" s="68">
        <v>17</v>
      </c>
      <c r="Q681" s="69">
        <f t="shared" si="112"/>
        <v>1</v>
      </c>
      <c r="R681" s="69">
        <f t="shared" si="113"/>
        <v>0</v>
      </c>
      <c r="S681" s="29"/>
    </row>
    <row r="682" spans="1:19" ht="15.75" customHeight="1" x14ac:dyDescent="0.25">
      <c r="A682" s="58">
        <v>1801</v>
      </c>
      <c r="B682" s="59"/>
      <c r="C682" s="59"/>
      <c r="D682" s="59"/>
      <c r="E682" s="59"/>
      <c r="F682" s="59"/>
      <c r="G682" s="59"/>
      <c r="H682" s="59"/>
      <c r="I682" s="59"/>
      <c r="J682" s="59">
        <v>8</v>
      </c>
      <c r="K682" s="144">
        <v>4</v>
      </c>
      <c r="L682" s="101"/>
      <c r="M682" s="102"/>
      <c r="N682" s="103"/>
      <c r="O682" s="71">
        <f>IF(J682=0,"",J682/I681)</f>
        <v>0.88888888888888884</v>
      </c>
      <c r="P682" s="68">
        <v>15</v>
      </c>
      <c r="Q682" s="72">
        <f t="shared" si="112"/>
        <v>0.88235294117647056</v>
      </c>
      <c r="R682" s="72">
        <f t="shared" si="113"/>
        <v>0.11764705882352944</v>
      </c>
      <c r="S682" s="29"/>
    </row>
    <row r="683" spans="1:19" ht="15.75" customHeight="1" x14ac:dyDescent="0.25">
      <c r="A683" s="58">
        <v>1802</v>
      </c>
      <c r="B683" s="59"/>
      <c r="C683" s="59"/>
      <c r="D683" s="59"/>
      <c r="E683" s="59"/>
      <c r="F683" s="59"/>
      <c r="G683" s="59"/>
      <c r="H683" s="59"/>
      <c r="I683" s="59"/>
      <c r="J683" s="59">
        <v>5</v>
      </c>
      <c r="K683" s="144">
        <v>5</v>
      </c>
      <c r="L683" s="101"/>
      <c r="M683" s="102"/>
      <c r="N683" s="104"/>
      <c r="O683" s="129"/>
      <c r="P683" s="68">
        <v>11</v>
      </c>
      <c r="Q683" s="130"/>
      <c r="R683" s="131"/>
      <c r="S683" s="29"/>
    </row>
    <row r="684" spans="1:19" ht="15.75" customHeight="1" x14ac:dyDescent="0.25">
      <c r="A684" s="58">
        <v>1901</v>
      </c>
      <c r="B684" s="59"/>
      <c r="C684" s="59"/>
      <c r="D684" s="59"/>
      <c r="E684" s="59"/>
      <c r="F684" s="59"/>
      <c r="G684" s="59"/>
      <c r="H684" s="59"/>
      <c r="I684" s="59"/>
      <c r="J684" s="59">
        <v>5</v>
      </c>
      <c r="K684" s="144">
        <v>1</v>
      </c>
      <c r="L684" s="101"/>
      <c r="M684" s="102"/>
      <c r="N684" s="104"/>
      <c r="O684" s="108"/>
      <c r="P684" s="109">
        <v>6</v>
      </c>
      <c r="Q684" s="110"/>
      <c r="R684" s="108"/>
      <c r="S684" s="29"/>
    </row>
    <row r="685" spans="1:19" ht="15.75" customHeight="1" x14ac:dyDescent="0.25">
      <c r="A685" s="58">
        <v>1902</v>
      </c>
      <c r="B685" s="59"/>
      <c r="C685" s="59"/>
      <c r="D685" s="59"/>
      <c r="E685" s="59"/>
      <c r="F685" s="59"/>
      <c r="G685" s="59"/>
      <c r="H685" s="59"/>
      <c r="I685" s="59"/>
      <c r="J685" s="59">
        <v>3</v>
      </c>
      <c r="K685" s="144">
        <v>3</v>
      </c>
      <c r="L685" s="101"/>
      <c r="M685" s="102"/>
      <c r="N685" s="104"/>
      <c r="O685" s="108"/>
      <c r="P685" s="109">
        <v>5</v>
      </c>
      <c r="Q685" s="110"/>
      <c r="R685" s="108"/>
      <c r="S685" s="29"/>
    </row>
    <row r="686" spans="1:19" ht="15.75" customHeight="1" x14ac:dyDescent="0.25">
      <c r="A686" s="58">
        <v>2001</v>
      </c>
      <c r="B686" s="59"/>
      <c r="C686" s="59"/>
      <c r="D686" s="59"/>
      <c r="E686" s="59"/>
      <c r="F686" s="59"/>
      <c r="G686" s="59"/>
      <c r="H686" s="59"/>
      <c r="I686" s="59"/>
      <c r="J686" s="59">
        <v>1</v>
      </c>
      <c r="K686" s="144"/>
      <c r="L686" s="101"/>
      <c r="M686" s="102"/>
      <c r="N686" s="104"/>
      <c r="O686" s="108"/>
      <c r="P686" s="196">
        <v>2</v>
      </c>
      <c r="Q686" s="110"/>
      <c r="R686" s="108"/>
      <c r="S686" s="29"/>
    </row>
    <row r="687" spans="1:19" ht="15.75" customHeight="1" x14ac:dyDescent="0.25">
      <c r="A687" s="58">
        <v>2002</v>
      </c>
      <c r="B687" s="59"/>
      <c r="C687" s="59"/>
      <c r="D687" s="59"/>
      <c r="E687" s="59"/>
      <c r="F687" s="59"/>
      <c r="G687" s="59"/>
      <c r="H687" s="59"/>
      <c r="I687" s="59"/>
      <c r="J687" s="59">
        <v>1</v>
      </c>
      <c r="K687" s="144">
        <v>1</v>
      </c>
      <c r="L687" s="101"/>
      <c r="M687" s="102"/>
      <c r="N687" s="104"/>
      <c r="O687" s="102"/>
      <c r="P687" s="198">
        <v>2</v>
      </c>
      <c r="Q687" s="146"/>
      <c r="R687" s="108"/>
      <c r="S687" s="29"/>
    </row>
    <row r="688" spans="1:19" ht="15.75" customHeight="1" x14ac:dyDescent="0.25">
      <c r="A688" s="58">
        <v>2101</v>
      </c>
      <c r="B688" s="59"/>
      <c r="C688" s="59"/>
      <c r="D688" s="59"/>
      <c r="E688" s="59"/>
      <c r="F688" s="59"/>
      <c r="G688" s="59"/>
      <c r="H688" s="59"/>
      <c r="I688" s="59"/>
      <c r="J688" s="59">
        <v>1</v>
      </c>
      <c r="K688" s="144">
        <v>1</v>
      </c>
      <c r="L688" s="101"/>
      <c r="M688" s="102"/>
      <c r="N688" s="104"/>
      <c r="O688" s="191" t="s">
        <v>83</v>
      </c>
      <c r="P688" s="197">
        <v>13</v>
      </c>
      <c r="Q688" s="111">
        <f>K691</f>
        <v>15</v>
      </c>
      <c r="R688" s="193" t="s">
        <v>11</v>
      </c>
      <c r="S688" s="29"/>
    </row>
    <row r="689" spans="1:20" ht="15.75" customHeight="1" x14ac:dyDescent="0.25">
      <c r="A689" s="58">
        <v>2102</v>
      </c>
      <c r="B689" s="59"/>
      <c r="C689" s="59"/>
      <c r="D689" s="59"/>
      <c r="E689" s="59"/>
      <c r="F689" s="59"/>
      <c r="G689" s="59"/>
      <c r="H689" s="59"/>
      <c r="I689" s="59"/>
      <c r="J689" s="59"/>
      <c r="K689" s="144"/>
      <c r="L689" s="101"/>
      <c r="M689" s="102"/>
      <c r="N689" s="104"/>
      <c r="O689" s="192" t="s">
        <v>85</v>
      </c>
      <c r="P689" s="86">
        <f>IF(P688/B674=0,"",P688/B674)</f>
        <v>0.40625</v>
      </c>
      <c r="Q689" s="112">
        <f>P688/Q688</f>
        <v>0.8666666666666667</v>
      </c>
      <c r="R689" s="194" t="s">
        <v>86</v>
      </c>
      <c r="S689" s="29"/>
    </row>
    <row r="690" spans="1:20" ht="15.75" x14ac:dyDescent="0.25">
      <c r="A690" s="58">
        <v>2201</v>
      </c>
      <c r="B690" s="59"/>
      <c r="C690" s="59"/>
      <c r="D690" s="59"/>
      <c r="E690" s="59"/>
      <c r="F690" s="59"/>
      <c r="G690" s="59"/>
      <c r="H690" s="59"/>
      <c r="I690" s="59"/>
      <c r="J690" s="59"/>
      <c r="K690" s="144"/>
      <c r="L690" s="147"/>
      <c r="M690" s="148"/>
      <c r="N690" s="149"/>
      <c r="O690" s="90"/>
      <c r="P690" s="91"/>
      <c r="Q690" s="91"/>
      <c r="R690" s="113"/>
      <c r="S690" s="29"/>
    </row>
    <row r="691" spans="1:20" ht="18" customHeight="1" x14ac:dyDescent="0.25">
      <c r="A691" s="28"/>
      <c r="B691" s="280" t="s">
        <v>111</v>
      </c>
      <c r="C691" s="280"/>
      <c r="D691" s="280"/>
      <c r="E691" s="280"/>
      <c r="F691" s="280"/>
      <c r="G691" s="280"/>
      <c r="H691" s="280"/>
      <c r="I691" s="280"/>
      <c r="J691" s="280"/>
      <c r="K691" s="93">
        <f>SUM(K674:K688)</f>
        <v>15</v>
      </c>
      <c r="L691" s="94">
        <f>IF(K682=0,"",K682/B674)</f>
        <v>0.125</v>
      </c>
      <c r="M691" s="94">
        <f>IF(K691=0,"",K691/B674)</f>
        <v>0.46875</v>
      </c>
      <c r="N691" s="94">
        <f>IF(K682=0,"",M691-L691)</f>
        <v>0.34375</v>
      </c>
      <c r="O691" s="3"/>
      <c r="P691" s="29"/>
      <c r="Q691" s="22"/>
      <c r="R691" s="3"/>
      <c r="S691" s="29"/>
    </row>
    <row r="692" spans="1:20" ht="20.25" customHeight="1" x14ac:dyDescent="0.2">
      <c r="L692" s="3"/>
      <c r="M692" s="3"/>
      <c r="O692" s="3"/>
    </row>
    <row r="693" spans="1:20" ht="15.75" customHeight="1" x14ac:dyDescent="0.2">
      <c r="L693" s="3"/>
      <c r="M693" s="3"/>
      <c r="O693" s="3"/>
    </row>
    <row r="694" spans="1:20" ht="26.25" x14ac:dyDescent="0.4">
      <c r="A694" s="2"/>
      <c r="B694" s="279" t="s">
        <v>99</v>
      </c>
      <c r="C694" s="279"/>
      <c r="D694" s="279"/>
      <c r="E694" s="279"/>
      <c r="F694" s="279"/>
      <c r="G694" s="279"/>
      <c r="H694" s="279"/>
      <c r="I694" s="279"/>
      <c r="J694" s="279"/>
      <c r="K694" s="179" t="s">
        <v>93</v>
      </c>
      <c r="L694" s="160"/>
      <c r="M694" s="160"/>
      <c r="N694" s="29"/>
      <c r="O694" s="3"/>
      <c r="P694" s="29"/>
      <c r="Q694" s="29"/>
      <c r="R694" s="29"/>
    </row>
    <row r="695" spans="1:20" ht="20.25" x14ac:dyDescent="0.2">
      <c r="A695" s="272" t="s">
        <v>10</v>
      </c>
      <c r="B695" s="273" t="s">
        <v>100</v>
      </c>
      <c r="C695" s="274"/>
      <c r="D695" s="274"/>
      <c r="E695" s="274"/>
      <c r="F695" s="274"/>
      <c r="G695" s="274"/>
      <c r="H695" s="274"/>
      <c r="I695" s="274"/>
      <c r="J695" s="275"/>
      <c r="K695" s="276" t="s">
        <v>11</v>
      </c>
      <c r="L695" s="269" t="s">
        <v>3</v>
      </c>
      <c r="M695" s="269" t="s">
        <v>4</v>
      </c>
      <c r="N695" s="278" t="s">
        <v>5</v>
      </c>
      <c r="O695" s="269" t="s">
        <v>6</v>
      </c>
      <c r="P695" s="267" t="s">
        <v>7</v>
      </c>
      <c r="Q695" s="267" t="s">
        <v>8</v>
      </c>
      <c r="R695" s="269" t="s">
        <v>101</v>
      </c>
    </row>
    <row r="696" spans="1:20" ht="15.75" x14ac:dyDescent="0.25">
      <c r="A696" s="268"/>
      <c r="B696" s="58" t="s">
        <v>102</v>
      </c>
      <c r="C696" s="58" t="s">
        <v>103</v>
      </c>
      <c r="D696" s="58" t="s">
        <v>104</v>
      </c>
      <c r="E696" s="58" t="s">
        <v>105</v>
      </c>
      <c r="F696" s="58" t="s">
        <v>106</v>
      </c>
      <c r="G696" s="58" t="s">
        <v>107</v>
      </c>
      <c r="H696" s="58" t="s">
        <v>108</v>
      </c>
      <c r="I696" s="58" t="s">
        <v>109</v>
      </c>
      <c r="J696" s="58" t="s">
        <v>110</v>
      </c>
      <c r="K696" s="277"/>
      <c r="L696" s="268"/>
      <c r="M696" s="268"/>
      <c r="N696" s="268"/>
      <c r="O696" s="268"/>
      <c r="P696" s="268"/>
      <c r="Q696" s="268"/>
      <c r="R696" s="268"/>
      <c r="T696" s="104"/>
    </row>
    <row r="697" spans="1:20" ht="15.75" x14ac:dyDescent="0.25">
      <c r="A697" s="58">
        <v>1402</v>
      </c>
      <c r="B697" s="59">
        <v>29</v>
      </c>
      <c r="C697" s="59"/>
      <c r="D697" s="59"/>
      <c r="E697" s="59"/>
      <c r="F697" s="59"/>
      <c r="G697" s="59"/>
      <c r="H697" s="59"/>
      <c r="I697" s="59"/>
      <c r="J697" s="59"/>
      <c r="K697" s="144"/>
      <c r="L697" s="96"/>
      <c r="M697" s="97"/>
      <c r="N697" s="98"/>
      <c r="O697" s="99"/>
      <c r="P697" s="63">
        <f>B697</f>
        <v>29</v>
      </c>
      <c r="Q697" s="100"/>
      <c r="R697" s="99"/>
      <c r="T697" s="104"/>
    </row>
    <row r="698" spans="1:20" ht="15.75" customHeight="1" x14ac:dyDescent="0.25">
      <c r="A698" s="58">
        <v>1501</v>
      </c>
      <c r="B698" s="59"/>
      <c r="C698" s="59">
        <v>19</v>
      </c>
      <c r="D698" s="59"/>
      <c r="E698" s="59"/>
      <c r="F698" s="59"/>
      <c r="G698" s="59"/>
      <c r="H698" s="59"/>
      <c r="I698" s="59"/>
      <c r="J698" s="59"/>
      <c r="K698" s="144"/>
      <c r="L698" s="101"/>
      <c r="M698" s="102"/>
      <c r="N698" s="103"/>
      <c r="O698" s="67">
        <f>IF(C698=0,"",C698/B697)</f>
        <v>0.65517241379310343</v>
      </c>
      <c r="P698" s="68">
        <v>19</v>
      </c>
      <c r="Q698" s="69">
        <f t="shared" ref="Q698:Q705" si="114">IF(P698=0,"",P698/P697)</f>
        <v>0.65517241379310343</v>
      </c>
      <c r="R698" s="69">
        <f t="shared" ref="R698:R705" si="115">IF(P698=0,"",100%-Q698)</f>
        <v>0.34482758620689657</v>
      </c>
      <c r="T698" s="104"/>
    </row>
    <row r="699" spans="1:20" ht="15.75" customHeight="1" x14ac:dyDescent="0.25">
      <c r="A699" s="58">
        <v>1502</v>
      </c>
      <c r="B699" s="59"/>
      <c r="C699" s="59"/>
      <c r="D699" s="59">
        <v>16</v>
      </c>
      <c r="E699" s="59"/>
      <c r="F699" s="59"/>
      <c r="G699" s="59"/>
      <c r="H699" s="59"/>
      <c r="I699" s="59"/>
      <c r="J699" s="59"/>
      <c r="K699" s="144"/>
      <c r="L699" s="101"/>
      <c r="M699" s="102"/>
      <c r="N699" s="103"/>
      <c r="O699" s="67">
        <f>IF(D699=0,"",D699/C698)</f>
        <v>0.84210526315789469</v>
      </c>
      <c r="P699" s="68">
        <v>18</v>
      </c>
      <c r="Q699" s="69">
        <f t="shared" si="114"/>
        <v>0.94736842105263153</v>
      </c>
      <c r="R699" s="69">
        <f t="shared" si="115"/>
        <v>5.2631578947368474E-2</v>
      </c>
      <c r="T699" s="70">
        <f>P699/P697</f>
        <v>0.62068965517241381</v>
      </c>
    </row>
    <row r="700" spans="1:20" ht="15.75" customHeight="1" x14ac:dyDescent="0.25">
      <c r="A700" s="58">
        <v>1601</v>
      </c>
      <c r="B700" s="59"/>
      <c r="C700" s="59"/>
      <c r="D700" s="59"/>
      <c r="E700" s="59">
        <v>8</v>
      </c>
      <c r="F700" s="59"/>
      <c r="G700" s="59"/>
      <c r="H700" s="59"/>
      <c r="I700" s="59"/>
      <c r="J700" s="59"/>
      <c r="K700" s="144"/>
      <c r="L700" s="101"/>
      <c r="M700" s="102"/>
      <c r="N700" s="103"/>
      <c r="O700" s="67">
        <f>IF(E700=0,"",E700/D699)</f>
        <v>0.5</v>
      </c>
      <c r="P700" s="68">
        <v>16</v>
      </c>
      <c r="Q700" s="69">
        <f t="shared" si="114"/>
        <v>0.88888888888888884</v>
      </c>
      <c r="R700" s="69">
        <f t="shared" si="115"/>
        <v>0.11111111111111116</v>
      </c>
      <c r="T700" s="104"/>
    </row>
    <row r="701" spans="1:20" ht="15.75" customHeight="1" x14ac:dyDescent="0.25">
      <c r="A701" s="58">
        <v>1602</v>
      </c>
      <c r="B701" s="59"/>
      <c r="C701" s="59"/>
      <c r="D701" s="59"/>
      <c r="E701" s="59"/>
      <c r="F701" s="59">
        <v>7</v>
      </c>
      <c r="G701" s="59"/>
      <c r="H701" s="59"/>
      <c r="I701" s="59"/>
      <c r="J701" s="59"/>
      <c r="K701" s="144"/>
      <c r="L701" s="101"/>
      <c r="M701" s="102"/>
      <c r="N701" s="103"/>
      <c r="O701" s="67">
        <f>IF(F701=0,"",F701/E700)</f>
        <v>0.875</v>
      </c>
      <c r="P701" s="68">
        <v>12</v>
      </c>
      <c r="Q701" s="69">
        <f t="shared" si="114"/>
        <v>0.75</v>
      </c>
      <c r="R701" s="69">
        <f t="shared" si="115"/>
        <v>0.25</v>
      </c>
      <c r="T701" s="104"/>
    </row>
    <row r="702" spans="1:20" ht="15.75" x14ac:dyDescent="0.25">
      <c r="A702" s="58">
        <v>1701</v>
      </c>
      <c r="B702" s="59"/>
      <c r="C702" s="59"/>
      <c r="D702" s="59"/>
      <c r="E702" s="59"/>
      <c r="F702" s="59"/>
      <c r="G702" s="59">
        <v>7</v>
      </c>
      <c r="H702" s="59"/>
      <c r="I702" s="59"/>
      <c r="J702" s="59"/>
      <c r="K702" s="144"/>
      <c r="L702" s="101"/>
      <c r="M702" s="102"/>
      <c r="N702" s="103"/>
      <c r="O702" s="67">
        <f>IF(G702=0,"",G702/F701)</f>
        <v>1</v>
      </c>
      <c r="P702" s="68">
        <v>12</v>
      </c>
      <c r="Q702" s="69">
        <f t="shared" si="114"/>
        <v>1</v>
      </c>
      <c r="R702" s="69">
        <f t="shared" si="115"/>
        <v>0</v>
      </c>
      <c r="T702" s="104"/>
    </row>
    <row r="703" spans="1:20" ht="15.75" customHeight="1" x14ac:dyDescent="0.25">
      <c r="A703" s="58">
        <v>1702</v>
      </c>
      <c r="B703" s="59"/>
      <c r="C703" s="59"/>
      <c r="D703" s="59"/>
      <c r="E703" s="59"/>
      <c r="F703" s="59"/>
      <c r="G703" s="59"/>
      <c r="H703" s="59">
        <v>6</v>
      </c>
      <c r="I703" s="59"/>
      <c r="J703" s="59"/>
      <c r="K703" s="144"/>
      <c r="L703" s="101"/>
      <c r="M703" s="102"/>
      <c r="N703" s="103"/>
      <c r="O703" s="67">
        <f>IF(H703=0,"",H703/G702)</f>
        <v>0.8571428571428571</v>
      </c>
      <c r="P703" s="68">
        <v>10</v>
      </c>
      <c r="Q703" s="69">
        <f t="shared" si="114"/>
        <v>0.83333333333333337</v>
      </c>
      <c r="R703" s="69">
        <f t="shared" si="115"/>
        <v>0.16666666666666663</v>
      </c>
      <c r="T703" s="104"/>
    </row>
    <row r="704" spans="1:20" ht="15.75" customHeight="1" x14ac:dyDescent="0.25">
      <c r="A704" s="58">
        <v>1801</v>
      </c>
      <c r="B704" s="59"/>
      <c r="C704" s="59"/>
      <c r="D704" s="59"/>
      <c r="E704" s="59"/>
      <c r="F704" s="59"/>
      <c r="G704" s="59"/>
      <c r="H704" s="59"/>
      <c r="I704" s="59">
        <v>6</v>
      </c>
      <c r="J704" s="59"/>
      <c r="K704" s="144"/>
      <c r="L704" s="101"/>
      <c r="M704" s="102"/>
      <c r="N704" s="103"/>
      <c r="O704" s="67">
        <f>IF(I704=0,"",I704/H703)</f>
        <v>1</v>
      </c>
      <c r="P704" s="68">
        <v>10</v>
      </c>
      <c r="Q704" s="69">
        <f t="shared" si="114"/>
        <v>1</v>
      </c>
      <c r="R704" s="69">
        <f t="shared" si="115"/>
        <v>0</v>
      </c>
      <c r="T704" s="104"/>
    </row>
    <row r="705" spans="1:20" ht="15.75" customHeight="1" x14ac:dyDescent="0.25">
      <c r="A705" s="58">
        <v>1802</v>
      </c>
      <c r="B705" s="59"/>
      <c r="C705" s="59"/>
      <c r="D705" s="59"/>
      <c r="E705" s="59"/>
      <c r="F705" s="59"/>
      <c r="G705" s="59"/>
      <c r="H705" s="59"/>
      <c r="I705" s="59"/>
      <c r="J705" s="59">
        <v>6</v>
      </c>
      <c r="K705" s="144">
        <v>0</v>
      </c>
      <c r="L705" s="101"/>
      <c r="M705" s="102"/>
      <c r="N705" s="103"/>
      <c r="O705" s="71">
        <f>IF(J705=0,"",J705/I704)</f>
        <v>1</v>
      </c>
      <c r="P705" s="68">
        <v>10</v>
      </c>
      <c r="Q705" s="72">
        <f t="shared" si="114"/>
        <v>1</v>
      </c>
      <c r="R705" s="72">
        <f t="shared" si="115"/>
        <v>0</v>
      </c>
      <c r="T705" s="104"/>
    </row>
    <row r="706" spans="1:20" ht="15.75" customHeight="1" x14ac:dyDescent="0.25">
      <c r="A706" s="58">
        <v>1901</v>
      </c>
      <c r="B706" s="59"/>
      <c r="C706" s="59"/>
      <c r="D706" s="59"/>
      <c r="E706" s="59"/>
      <c r="F706" s="59"/>
      <c r="G706" s="59"/>
      <c r="H706" s="59"/>
      <c r="I706" s="59"/>
      <c r="J706" s="59">
        <v>6</v>
      </c>
      <c r="K706" s="144">
        <v>6</v>
      </c>
      <c r="L706" s="101"/>
      <c r="M706" s="102"/>
      <c r="N706" s="104"/>
      <c r="O706" s="129"/>
      <c r="P706" s="68">
        <v>10</v>
      </c>
      <c r="Q706" s="130"/>
      <c r="R706" s="131"/>
      <c r="T706" s="104"/>
    </row>
    <row r="707" spans="1:20" ht="15.75" x14ac:dyDescent="0.25">
      <c r="A707" s="58">
        <v>1902</v>
      </c>
      <c r="B707" s="59"/>
      <c r="C707" s="59"/>
      <c r="D707" s="59"/>
      <c r="E707" s="59"/>
      <c r="F707" s="59"/>
      <c r="G707" s="59"/>
      <c r="H707" s="59"/>
      <c r="I707" s="59"/>
      <c r="J707" s="59">
        <v>3</v>
      </c>
      <c r="K707" s="144">
        <v>1</v>
      </c>
      <c r="L707" s="101"/>
      <c r="M707" s="102"/>
      <c r="N707" s="104"/>
      <c r="O707" s="108"/>
      <c r="P707" s="109">
        <v>3</v>
      </c>
      <c r="Q707" s="110"/>
      <c r="R707" s="108"/>
      <c r="T707" s="104"/>
    </row>
    <row r="708" spans="1:20" ht="15.75" x14ac:dyDescent="0.25">
      <c r="A708" s="58">
        <v>2001</v>
      </c>
      <c r="B708" s="59"/>
      <c r="C708" s="59"/>
      <c r="D708" s="59"/>
      <c r="E708" s="59"/>
      <c r="F708" s="59"/>
      <c r="G708" s="59"/>
      <c r="H708" s="59"/>
      <c r="I708" s="59"/>
      <c r="J708" s="59">
        <v>3</v>
      </c>
      <c r="K708" s="144">
        <v>2</v>
      </c>
      <c r="L708" s="101"/>
      <c r="M708" s="102"/>
      <c r="N708" s="104"/>
      <c r="O708" s="108"/>
      <c r="P708" s="109">
        <v>3</v>
      </c>
      <c r="Q708" s="110"/>
      <c r="R708" s="108"/>
      <c r="T708" s="104"/>
    </row>
    <row r="709" spans="1:20" ht="15.75" x14ac:dyDescent="0.25">
      <c r="A709" s="58">
        <v>2002</v>
      </c>
      <c r="B709" s="59"/>
      <c r="C709" s="59"/>
      <c r="D709" s="59"/>
      <c r="E709" s="59"/>
      <c r="F709" s="59"/>
      <c r="G709" s="59"/>
      <c r="H709" s="59"/>
      <c r="I709" s="59"/>
      <c r="J709" s="59">
        <v>2</v>
      </c>
      <c r="K709" s="144">
        <v>2</v>
      </c>
      <c r="L709" s="101"/>
      <c r="M709" s="102"/>
      <c r="N709" s="104"/>
      <c r="O709" s="108"/>
      <c r="P709" s="109">
        <v>2</v>
      </c>
      <c r="Q709" s="110"/>
      <c r="R709" s="108"/>
      <c r="T709" s="104"/>
    </row>
    <row r="710" spans="1:20" ht="15.75" x14ac:dyDescent="0.25">
      <c r="A710" s="58">
        <v>2101</v>
      </c>
      <c r="B710" s="59"/>
      <c r="C710" s="59"/>
      <c r="D710" s="59"/>
      <c r="E710" s="59"/>
      <c r="F710" s="59"/>
      <c r="G710" s="59"/>
      <c r="H710" s="59"/>
      <c r="I710" s="59"/>
      <c r="J710" s="59"/>
      <c r="K710" s="144"/>
      <c r="L710" s="101"/>
      <c r="M710" s="102"/>
      <c r="N710" s="104"/>
      <c r="O710" s="102"/>
      <c r="P710" s="104"/>
      <c r="Q710" s="146"/>
      <c r="R710" s="108"/>
      <c r="T710" s="104"/>
    </row>
    <row r="711" spans="1:20" ht="15.75" x14ac:dyDescent="0.25">
      <c r="A711" s="58">
        <v>2102</v>
      </c>
      <c r="B711" s="59"/>
      <c r="C711" s="59"/>
      <c r="D711" s="59"/>
      <c r="E711" s="59"/>
      <c r="F711" s="59"/>
      <c r="G711" s="59"/>
      <c r="H711" s="59"/>
      <c r="I711" s="59"/>
      <c r="J711" s="59"/>
      <c r="K711" s="144"/>
      <c r="L711" s="101"/>
      <c r="M711" s="102"/>
      <c r="N711" s="104"/>
      <c r="O711" s="191" t="s">
        <v>83</v>
      </c>
      <c r="P711" s="82">
        <v>9</v>
      </c>
      <c r="Q711" s="111">
        <f>K714</f>
        <v>11</v>
      </c>
      <c r="R711" s="193" t="s">
        <v>11</v>
      </c>
      <c r="T711" s="104"/>
    </row>
    <row r="712" spans="1:20" ht="15.75" customHeight="1" x14ac:dyDescent="0.25">
      <c r="A712" s="58">
        <v>2201</v>
      </c>
      <c r="B712" s="59"/>
      <c r="C712" s="59"/>
      <c r="D712" s="59"/>
      <c r="E712" s="59"/>
      <c r="F712" s="59"/>
      <c r="G712" s="59"/>
      <c r="H712" s="59"/>
      <c r="I712" s="59"/>
      <c r="J712" s="59"/>
      <c r="K712" s="144"/>
      <c r="L712" s="101"/>
      <c r="M712" s="102"/>
      <c r="N712" s="104"/>
      <c r="O712" s="192" t="s">
        <v>85</v>
      </c>
      <c r="P712" s="86">
        <f>IF(P711/B697=0,"",P711/B697)</f>
        <v>0.31034482758620691</v>
      </c>
      <c r="Q712" s="112">
        <f>P711/Q711</f>
        <v>0.81818181818181823</v>
      </c>
      <c r="R712" s="194" t="s">
        <v>86</v>
      </c>
      <c r="T712" s="104"/>
    </row>
    <row r="713" spans="1:20" ht="15.75" x14ac:dyDescent="0.25">
      <c r="A713" s="58">
        <v>2202</v>
      </c>
      <c r="B713" s="59"/>
      <c r="C713" s="59"/>
      <c r="D713" s="59"/>
      <c r="E713" s="59"/>
      <c r="F713" s="59"/>
      <c r="G713" s="59"/>
      <c r="H713" s="59"/>
      <c r="I713" s="59"/>
      <c r="J713" s="59"/>
      <c r="K713" s="144"/>
      <c r="L713" s="147"/>
      <c r="M713" s="148"/>
      <c r="N713" s="149"/>
      <c r="O713" s="90"/>
      <c r="P713" s="91"/>
      <c r="Q713" s="91"/>
      <c r="R713" s="113"/>
      <c r="T713" s="104"/>
    </row>
    <row r="714" spans="1:20" ht="18" customHeight="1" x14ac:dyDescent="0.25">
      <c r="A714" s="28"/>
      <c r="B714" s="280" t="s">
        <v>111</v>
      </c>
      <c r="C714" s="280"/>
      <c r="D714" s="280"/>
      <c r="E714" s="280"/>
      <c r="F714" s="280"/>
      <c r="G714" s="280"/>
      <c r="H714" s="280"/>
      <c r="I714" s="280"/>
      <c r="J714" s="280"/>
      <c r="K714" s="93">
        <f>SUM(K697:K710)</f>
        <v>11</v>
      </c>
      <c r="L714" s="94" t="str">
        <f>IF(K705=0,"",K705/B697)</f>
        <v/>
      </c>
      <c r="M714" s="94">
        <f>IF(K714=0,"",K714/B697)</f>
        <v>0.37931034482758619</v>
      </c>
      <c r="N714" s="94" t="e">
        <f>M714-L714</f>
        <v>#VALUE!</v>
      </c>
      <c r="O714" s="3"/>
      <c r="P714" s="29"/>
      <c r="Q714" s="22"/>
      <c r="R714" s="3"/>
      <c r="T714" s="104"/>
    </row>
    <row r="715" spans="1:20" ht="12.75" customHeight="1" x14ac:dyDescent="0.2">
      <c r="L715" s="3"/>
      <c r="M715" s="3"/>
      <c r="O715" s="3"/>
    </row>
    <row r="716" spans="1:20" ht="12.75" customHeight="1" x14ac:dyDescent="0.2">
      <c r="L716" s="3"/>
      <c r="M716" s="3"/>
      <c r="O716" s="3"/>
    </row>
    <row r="717" spans="1:20" ht="26.25" x14ac:dyDescent="0.4">
      <c r="A717" s="2"/>
      <c r="B717" s="279" t="s">
        <v>99</v>
      </c>
      <c r="C717" s="279"/>
      <c r="D717" s="279"/>
      <c r="E717" s="279"/>
      <c r="F717" s="279"/>
      <c r="G717" s="279"/>
      <c r="H717" s="279"/>
      <c r="I717" s="279"/>
      <c r="J717" s="279"/>
      <c r="K717" s="179" t="s">
        <v>94</v>
      </c>
      <c r="L717" s="160"/>
      <c r="M717" s="160"/>
      <c r="N717" s="29"/>
      <c r="O717" s="3"/>
      <c r="P717" s="29"/>
      <c r="Q717" s="29"/>
      <c r="R717" s="29"/>
    </row>
    <row r="718" spans="1:20" ht="20.25" x14ac:dyDescent="0.2">
      <c r="A718" s="272" t="s">
        <v>10</v>
      </c>
      <c r="B718" s="273" t="s">
        <v>100</v>
      </c>
      <c r="C718" s="274"/>
      <c r="D718" s="274"/>
      <c r="E718" s="274"/>
      <c r="F718" s="274"/>
      <c r="G718" s="274"/>
      <c r="H718" s="274"/>
      <c r="I718" s="274"/>
      <c r="J718" s="275"/>
      <c r="K718" s="276" t="s">
        <v>11</v>
      </c>
      <c r="L718" s="269" t="s">
        <v>3</v>
      </c>
      <c r="M718" s="269" t="s">
        <v>4</v>
      </c>
      <c r="N718" s="278" t="s">
        <v>5</v>
      </c>
      <c r="O718" s="269" t="s">
        <v>6</v>
      </c>
      <c r="P718" s="267" t="s">
        <v>7</v>
      </c>
      <c r="Q718" s="267" t="s">
        <v>8</v>
      </c>
      <c r="R718" s="269" t="s">
        <v>101</v>
      </c>
    </row>
    <row r="719" spans="1:20" ht="15.75" x14ac:dyDescent="0.25">
      <c r="A719" s="268"/>
      <c r="B719" s="58" t="s">
        <v>102</v>
      </c>
      <c r="C719" s="58" t="s">
        <v>103</v>
      </c>
      <c r="D719" s="58" t="s">
        <v>104</v>
      </c>
      <c r="E719" s="58" t="s">
        <v>105</v>
      </c>
      <c r="F719" s="58" t="s">
        <v>106</v>
      </c>
      <c r="G719" s="58" t="s">
        <v>107</v>
      </c>
      <c r="H719" s="58" t="s">
        <v>108</v>
      </c>
      <c r="I719" s="58" t="s">
        <v>109</v>
      </c>
      <c r="J719" s="58" t="s">
        <v>110</v>
      </c>
      <c r="K719" s="277"/>
      <c r="L719" s="268"/>
      <c r="M719" s="268"/>
      <c r="N719" s="268"/>
      <c r="O719" s="268"/>
      <c r="P719" s="268"/>
      <c r="Q719" s="268"/>
      <c r="R719" s="268"/>
      <c r="T719" s="104"/>
    </row>
    <row r="720" spans="1:20" ht="15.75" x14ac:dyDescent="0.25">
      <c r="A720" s="58">
        <v>1501</v>
      </c>
      <c r="B720" s="59">
        <v>36</v>
      </c>
      <c r="C720" s="59"/>
      <c r="D720" s="59"/>
      <c r="E720" s="59"/>
      <c r="F720" s="59"/>
      <c r="G720" s="59"/>
      <c r="H720" s="59"/>
      <c r="I720" s="59"/>
      <c r="J720" s="59"/>
      <c r="K720" s="144"/>
      <c r="L720" s="96"/>
      <c r="M720" s="97"/>
      <c r="N720" s="98"/>
      <c r="O720" s="99"/>
      <c r="P720" s="63">
        <f>B720</f>
        <v>36</v>
      </c>
      <c r="Q720" s="100"/>
      <c r="R720" s="99"/>
      <c r="T720" s="104"/>
    </row>
    <row r="721" spans="1:20" ht="15.75" x14ac:dyDescent="0.25">
      <c r="A721" s="58">
        <v>1502</v>
      </c>
      <c r="B721" s="59"/>
      <c r="C721" s="59">
        <v>20</v>
      </c>
      <c r="D721" s="59"/>
      <c r="E721" s="59"/>
      <c r="F721" s="59"/>
      <c r="G721" s="59"/>
      <c r="H721" s="59"/>
      <c r="I721" s="59"/>
      <c r="J721" s="59"/>
      <c r="K721" s="144"/>
      <c r="L721" s="101"/>
      <c r="M721" s="102"/>
      <c r="N721" s="103"/>
      <c r="O721" s="67">
        <f>IF(C721=0,"",C721/B720)</f>
        <v>0.55555555555555558</v>
      </c>
      <c r="P721" s="68">
        <v>20</v>
      </c>
      <c r="Q721" s="69">
        <f t="shared" ref="Q721:Q728" si="116">IF(P721=0,"",P721/P720)</f>
        <v>0.55555555555555558</v>
      </c>
      <c r="R721" s="69">
        <f t="shared" ref="R721:R728" si="117">IF(P721=0,"",100%-Q721)</f>
        <v>0.44444444444444442</v>
      </c>
      <c r="T721" s="104"/>
    </row>
    <row r="722" spans="1:20" ht="15.75" x14ac:dyDescent="0.25">
      <c r="A722" s="58">
        <v>1601</v>
      </c>
      <c r="B722" s="59"/>
      <c r="C722" s="59"/>
      <c r="D722" s="59">
        <v>13</v>
      </c>
      <c r="E722" s="59"/>
      <c r="F722" s="59"/>
      <c r="G722" s="59"/>
      <c r="H722" s="59"/>
      <c r="I722" s="59"/>
      <c r="J722" s="59"/>
      <c r="K722" s="144"/>
      <c r="L722" s="101"/>
      <c r="M722" s="102"/>
      <c r="N722" s="103"/>
      <c r="O722" s="67">
        <f>IF(D722=0,"",D722/C721)</f>
        <v>0.65</v>
      </c>
      <c r="P722" s="68">
        <v>18</v>
      </c>
      <c r="Q722" s="69">
        <f t="shared" si="116"/>
        <v>0.9</v>
      </c>
      <c r="R722" s="69">
        <f t="shared" si="117"/>
        <v>9.9999999999999978E-2</v>
      </c>
      <c r="T722" s="70">
        <f>P722/P720</f>
        <v>0.5</v>
      </c>
    </row>
    <row r="723" spans="1:20" ht="15.75" customHeight="1" x14ac:dyDescent="0.25">
      <c r="A723" s="58">
        <v>1602</v>
      </c>
      <c r="B723" s="59"/>
      <c r="C723" s="59"/>
      <c r="D723" s="59"/>
      <c r="E723" s="59">
        <v>6</v>
      </c>
      <c r="F723" s="59"/>
      <c r="G723" s="59"/>
      <c r="H723" s="59"/>
      <c r="I723" s="59"/>
      <c r="J723" s="59"/>
      <c r="K723" s="144"/>
      <c r="L723" s="101"/>
      <c r="M723" s="102"/>
      <c r="N723" s="103"/>
      <c r="O723" s="67">
        <f>IF(E723=0,"",E723/D722)</f>
        <v>0.46153846153846156</v>
      </c>
      <c r="P723" s="68">
        <v>15</v>
      </c>
      <c r="Q723" s="69">
        <f t="shared" si="116"/>
        <v>0.83333333333333337</v>
      </c>
      <c r="R723" s="69">
        <f t="shared" si="117"/>
        <v>0.16666666666666663</v>
      </c>
      <c r="T723" s="104"/>
    </row>
    <row r="724" spans="1:20" ht="15.75" customHeight="1" x14ac:dyDescent="0.25">
      <c r="A724" s="58">
        <v>1701</v>
      </c>
      <c r="B724" s="59"/>
      <c r="C724" s="59"/>
      <c r="D724" s="59"/>
      <c r="E724" s="59"/>
      <c r="F724" s="59">
        <v>4</v>
      </c>
      <c r="G724" s="59"/>
      <c r="H724" s="59"/>
      <c r="I724" s="59"/>
      <c r="J724" s="59"/>
      <c r="K724" s="144"/>
      <c r="L724" s="101"/>
      <c r="M724" s="102"/>
      <c r="N724" s="103"/>
      <c r="O724" s="67">
        <f>IF(F724=0,"",F724/E723)</f>
        <v>0.66666666666666663</v>
      </c>
      <c r="P724" s="68">
        <v>12</v>
      </c>
      <c r="Q724" s="69">
        <f t="shared" si="116"/>
        <v>0.8</v>
      </c>
      <c r="R724" s="69">
        <f t="shared" si="117"/>
        <v>0.19999999999999996</v>
      </c>
      <c r="T724" s="104"/>
    </row>
    <row r="725" spans="1:20" ht="15.75" customHeight="1" x14ac:dyDescent="0.25">
      <c r="A725" s="58">
        <v>1702</v>
      </c>
      <c r="B725" s="59"/>
      <c r="C725" s="59"/>
      <c r="D725" s="59"/>
      <c r="E725" s="59"/>
      <c r="F725" s="59"/>
      <c r="G725" s="59">
        <v>4</v>
      </c>
      <c r="H725" s="59"/>
      <c r="I725" s="59"/>
      <c r="J725" s="59"/>
      <c r="K725" s="144"/>
      <c r="L725" s="101"/>
      <c r="M725" s="102"/>
      <c r="N725" s="103"/>
      <c r="O725" s="67">
        <f>IF(G725=0,"",G725/F724)</f>
        <v>1</v>
      </c>
      <c r="P725" s="68">
        <v>15</v>
      </c>
      <c r="Q725" s="69">
        <f t="shared" si="116"/>
        <v>1.25</v>
      </c>
      <c r="R725" s="69">
        <f t="shared" si="117"/>
        <v>-0.25</v>
      </c>
      <c r="T725" s="104"/>
    </row>
    <row r="726" spans="1:20" ht="15.75" customHeight="1" x14ac:dyDescent="0.25">
      <c r="A726" s="58">
        <v>1801</v>
      </c>
      <c r="B726" s="59"/>
      <c r="C726" s="59"/>
      <c r="D726" s="59"/>
      <c r="E726" s="59"/>
      <c r="F726" s="59"/>
      <c r="G726" s="59"/>
      <c r="H726" s="59">
        <v>4</v>
      </c>
      <c r="I726" s="59"/>
      <c r="J726" s="59"/>
      <c r="K726" s="144"/>
      <c r="L726" s="101"/>
      <c r="M726" s="102"/>
      <c r="N726" s="103"/>
      <c r="O726" s="67">
        <f>IF(H726=0,"",H726/G725)</f>
        <v>1</v>
      </c>
      <c r="P726" s="68">
        <v>9</v>
      </c>
      <c r="Q726" s="69">
        <f t="shared" si="116"/>
        <v>0.6</v>
      </c>
      <c r="R726" s="69">
        <f t="shared" si="117"/>
        <v>0.4</v>
      </c>
      <c r="T726" s="104"/>
    </row>
    <row r="727" spans="1:20" ht="15.75" customHeight="1" x14ac:dyDescent="0.25">
      <c r="A727" s="58">
        <v>1802</v>
      </c>
      <c r="B727" s="59"/>
      <c r="C727" s="59"/>
      <c r="D727" s="59"/>
      <c r="E727" s="59"/>
      <c r="F727" s="59"/>
      <c r="G727" s="59"/>
      <c r="H727" s="59"/>
      <c r="I727" s="59">
        <v>4</v>
      </c>
      <c r="J727" s="59"/>
      <c r="K727" s="144"/>
      <c r="L727" s="101"/>
      <c r="M727" s="102"/>
      <c r="N727" s="103"/>
      <c r="O727" s="67">
        <f>IF(I727=0,"",I727/H726)</f>
        <v>1</v>
      </c>
      <c r="P727" s="68">
        <v>9</v>
      </c>
      <c r="Q727" s="69">
        <f t="shared" si="116"/>
        <v>1</v>
      </c>
      <c r="R727" s="69">
        <f t="shared" si="117"/>
        <v>0</v>
      </c>
      <c r="T727" s="104"/>
    </row>
    <row r="728" spans="1:20" ht="15.75" customHeight="1" x14ac:dyDescent="0.25">
      <c r="A728" s="58">
        <v>1901</v>
      </c>
      <c r="B728" s="59"/>
      <c r="C728" s="59"/>
      <c r="D728" s="59"/>
      <c r="E728" s="59"/>
      <c r="F728" s="59"/>
      <c r="G728" s="59"/>
      <c r="H728" s="59"/>
      <c r="I728" s="59"/>
      <c r="J728" s="59">
        <v>4</v>
      </c>
      <c r="K728" s="144">
        <v>4</v>
      </c>
      <c r="L728" s="101"/>
      <c r="M728" s="102"/>
      <c r="N728" s="103"/>
      <c r="O728" s="71">
        <f>IF(J728=0,"",J728/I727)</f>
        <v>1</v>
      </c>
      <c r="P728" s="68">
        <v>9</v>
      </c>
      <c r="Q728" s="72">
        <f t="shared" si="116"/>
        <v>1</v>
      </c>
      <c r="R728" s="72">
        <f t="shared" si="117"/>
        <v>0</v>
      </c>
      <c r="T728" s="104"/>
    </row>
    <row r="729" spans="1:20" ht="15.75" customHeight="1" x14ac:dyDescent="0.25">
      <c r="A729" s="58">
        <v>1902</v>
      </c>
      <c r="B729" s="59"/>
      <c r="C729" s="59"/>
      <c r="D729" s="59"/>
      <c r="E729" s="59"/>
      <c r="F729" s="59"/>
      <c r="G729" s="59"/>
      <c r="H729" s="59"/>
      <c r="I729" s="59"/>
      <c r="J729" s="59">
        <v>2</v>
      </c>
      <c r="K729" s="144"/>
      <c r="L729" s="101"/>
      <c r="M729" s="102"/>
      <c r="N729" s="104"/>
      <c r="O729" s="129"/>
      <c r="P729" s="68">
        <v>3</v>
      </c>
      <c r="Q729" s="130"/>
      <c r="R729" s="131"/>
      <c r="T729" s="104"/>
    </row>
    <row r="730" spans="1:20" ht="15.75" customHeight="1" x14ac:dyDescent="0.25">
      <c r="A730" s="58">
        <v>2001</v>
      </c>
      <c r="B730" s="59"/>
      <c r="C730" s="59"/>
      <c r="D730" s="59"/>
      <c r="E730" s="59"/>
      <c r="F730" s="59"/>
      <c r="G730" s="59"/>
      <c r="H730" s="59"/>
      <c r="I730" s="59"/>
      <c r="J730" s="59">
        <v>2</v>
      </c>
      <c r="K730" s="144"/>
      <c r="L730" s="101"/>
      <c r="M730" s="102"/>
      <c r="N730" s="104"/>
      <c r="O730" s="108"/>
      <c r="P730" s="109">
        <v>3</v>
      </c>
      <c r="Q730" s="110"/>
      <c r="R730" s="108"/>
      <c r="T730" s="104"/>
    </row>
    <row r="731" spans="1:20" ht="15.75" customHeight="1" x14ac:dyDescent="0.25">
      <c r="A731" s="58">
        <v>2002</v>
      </c>
      <c r="B731" s="59"/>
      <c r="C731" s="59"/>
      <c r="D731" s="59"/>
      <c r="E731" s="59"/>
      <c r="F731" s="59"/>
      <c r="G731" s="59"/>
      <c r="H731" s="59"/>
      <c r="I731" s="59"/>
      <c r="J731" s="59">
        <v>2</v>
      </c>
      <c r="K731" s="144">
        <v>2</v>
      </c>
      <c r="L731" s="101"/>
      <c r="M731" s="102"/>
      <c r="N731" s="104"/>
      <c r="O731" s="108"/>
      <c r="P731" s="196">
        <v>3</v>
      </c>
      <c r="Q731" s="110"/>
      <c r="R731" s="108"/>
      <c r="T731" s="104"/>
    </row>
    <row r="732" spans="1:20" ht="15.75" customHeight="1" x14ac:dyDescent="0.25">
      <c r="A732" s="58">
        <v>2101</v>
      </c>
      <c r="B732" s="59"/>
      <c r="C732" s="59"/>
      <c r="D732" s="59"/>
      <c r="E732" s="59"/>
      <c r="F732" s="59"/>
      <c r="G732" s="59"/>
      <c r="H732" s="59"/>
      <c r="I732" s="59"/>
      <c r="J732" s="59">
        <v>1</v>
      </c>
      <c r="K732" s="144"/>
      <c r="L732" s="101"/>
      <c r="M732" s="102"/>
      <c r="N732" s="104"/>
      <c r="O732" s="205"/>
      <c r="P732" s="198">
        <v>1</v>
      </c>
      <c r="Q732" s="206"/>
      <c r="R732" s="108"/>
      <c r="T732" s="104"/>
    </row>
    <row r="733" spans="1:20" ht="15.75" customHeight="1" x14ac:dyDescent="0.25">
      <c r="A733" s="58">
        <v>2102</v>
      </c>
      <c r="B733" s="59"/>
      <c r="C733" s="59"/>
      <c r="D733" s="59"/>
      <c r="E733" s="59"/>
      <c r="F733" s="59"/>
      <c r="G733" s="59"/>
      <c r="H733" s="59"/>
      <c r="I733" s="59"/>
      <c r="J733" s="59">
        <v>1</v>
      </c>
      <c r="K733" s="144">
        <v>1</v>
      </c>
      <c r="L733" s="101"/>
      <c r="M733" s="102"/>
      <c r="N733" s="104"/>
      <c r="O733" s="205"/>
      <c r="P733" s="198">
        <v>1</v>
      </c>
      <c r="Q733" s="206"/>
      <c r="R733" s="108"/>
      <c r="T733" s="104"/>
    </row>
    <row r="734" spans="1:20" ht="15.75" customHeight="1" x14ac:dyDescent="0.25">
      <c r="A734" s="58">
        <v>2201</v>
      </c>
      <c r="B734" s="59"/>
      <c r="C734" s="59"/>
      <c r="D734" s="59"/>
      <c r="E734" s="59"/>
      <c r="F734" s="59"/>
      <c r="G734" s="59"/>
      <c r="H734" s="59"/>
      <c r="I734" s="59"/>
      <c r="J734" s="59"/>
      <c r="K734" s="144"/>
      <c r="L734" s="101"/>
      <c r="M734" s="102"/>
      <c r="N734" s="104"/>
      <c r="O734" s="191" t="s">
        <v>83</v>
      </c>
      <c r="P734" s="197">
        <v>6</v>
      </c>
      <c r="Q734" s="111">
        <f>K737</f>
        <v>7</v>
      </c>
      <c r="R734" s="193" t="s">
        <v>11</v>
      </c>
      <c r="T734" s="104"/>
    </row>
    <row r="735" spans="1:20" ht="15.75" customHeight="1" x14ac:dyDescent="0.25">
      <c r="A735" s="58">
        <v>2202</v>
      </c>
      <c r="B735" s="59"/>
      <c r="C735" s="59"/>
      <c r="D735" s="59"/>
      <c r="E735" s="59"/>
      <c r="F735" s="59"/>
      <c r="G735" s="59"/>
      <c r="H735" s="59"/>
      <c r="I735" s="59"/>
      <c r="J735" s="59"/>
      <c r="K735" s="144"/>
      <c r="L735" s="101"/>
      <c r="M735" s="102"/>
      <c r="N735" s="104"/>
      <c r="O735" s="192" t="s">
        <v>85</v>
      </c>
      <c r="P735" s="86">
        <f>IF(P734/B720=0,"",P734/B720)</f>
        <v>0.16666666666666666</v>
      </c>
      <c r="Q735" s="112">
        <f>P734/Q734</f>
        <v>0.8571428571428571</v>
      </c>
      <c r="R735" s="194" t="s">
        <v>86</v>
      </c>
      <c r="T735" s="104"/>
    </row>
    <row r="736" spans="1:20" ht="15.75" x14ac:dyDescent="0.25">
      <c r="A736" s="58">
        <v>2301</v>
      </c>
      <c r="B736" s="59"/>
      <c r="C736" s="59"/>
      <c r="D736" s="59"/>
      <c r="E736" s="59"/>
      <c r="F736" s="59"/>
      <c r="G736" s="59"/>
      <c r="H736" s="59"/>
      <c r="I736" s="59"/>
      <c r="J736" s="59"/>
      <c r="K736" s="144"/>
      <c r="L736" s="147"/>
      <c r="M736" s="148"/>
      <c r="N736" s="149"/>
      <c r="O736" s="90"/>
      <c r="P736" s="91"/>
      <c r="Q736" s="91"/>
      <c r="R736" s="113"/>
      <c r="T736" s="104"/>
    </row>
    <row r="737" spans="1:20" ht="18" customHeight="1" x14ac:dyDescent="0.25">
      <c r="A737" s="28"/>
      <c r="B737" s="280" t="s">
        <v>111</v>
      </c>
      <c r="C737" s="280"/>
      <c r="D737" s="280"/>
      <c r="E737" s="280"/>
      <c r="F737" s="280"/>
      <c r="G737" s="280"/>
      <c r="H737" s="280"/>
      <c r="I737" s="280"/>
      <c r="J737" s="280"/>
      <c r="K737" s="93">
        <f>SUM(K720:K733)</f>
        <v>7</v>
      </c>
      <c r="L737" s="94">
        <f>IF(K728=0,"",K728/B720)</f>
        <v>0.1111111111111111</v>
      </c>
      <c r="M737" s="94">
        <f>IF(K737=0,"",K737/B720)</f>
        <v>0.19444444444444445</v>
      </c>
      <c r="N737" s="94">
        <f>IF(K728=0,"",M737-L737)</f>
        <v>8.3333333333333343E-2</v>
      </c>
      <c r="O737" s="3"/>
      <c r="P737" s="29"/>
      <c r="Q737" s="22"/>
      <c r="R737" s="3"/>
      <c r="T737" s="104"/>
    </row>
    <row r="738" spans="1:20" ht="14.25" customHeight="1" x14ac:dyDescent="0.2">
      <c r="T738" s="104"/>
    </row>
    <row r="739" spans="1:20" ht="14.25" customHeight="1" x14ac:dyDescent="0.2">
      <c r="L739" s="3"/>
      <c r="M739" s="3"/>
      <c r="O739" s="3"/>
      <c r="T739" s="104"/>
    </row>
    <row r="740" spans="1:20" ht="26.25" x14ac:dyDescent="0.4">
      <c r="A740" s="2"/>
      <c r="B740" s="279" t="s">
        <v>99</v>
      </c>
      <c r="C740" s="279"/>
      <c r="D740" s="279"/>
      <c r="E740" s="279"/>
      <c r="F740" s="279"/>
      <c r="G740" s="279"/>
      <c r="H740" s="279"/>
      <c r="I740" s="279"/>
      <c r="J740" s="279"/>
      <c r="K740" s="179" t="s">
        <v>97</v>
      </c>
      <c r="L740" s="160"/>
      <c r="M740" s="160"/>
      <c r="N740" s="29"/>
      <c r="O740" s="3"/>
      <c r="P740" s="29"/>
      <c r="Q740" s="29"/>
      <c r="R740" s="29"/>
      <c r="T740" s="104"/>
    </row>
    <row r="741" spans="1:20" ht="20.25" x14ac:dyDescent="0.2">
      <c r="A741" s="272" t="s">
        <v>10</v>
      </c>
      <c r="B741" s="273" t="s">
        <v>100</v>
      </c>
      <c r="C741" s="274"/>
      <c r="D741" s="274"/>
      <c r="E741" s="274"/>
      <c r="F741" s="274"/>
      <c r="G741" s="274"/>
      <c r="H741" s="274"/>
      <c r="I741" s="274"/>
      <c r="J741" s="275"/>
      <c r="K741" s="276" t="s">
        <v>11</v>
      </c>
      <c r="L741" s="269" t="s">
        <v>3</v>
      </c>
      <c r="M741" s="269" t="s">
        <v>4</v>
      </c>
      <c r="N741" s="278" t="s">
        <v>5</v>
      </c>
      <c r="O741" s="269" t="s">
        <v>6</v>
      </c>
      <c r="P741" s="267" t="s">
        <v>7</v>
      </c>
      <c r="Q741" s="267" t="s">
        <v>8</v>
      </c>
      <c r="R741" s="269" t="s">
        <v>101</v>
      </c>
      <c r="T741" s="104"/>
    </row>
    <row r="742" spans="1:20" ht="15.75" x14ac:dyDescent="0.25">
      <c r="A742" s="268"/>
      <c r="B742" s="58" t="s">
        <v>102</v>
      </c>
      <c r="C742" s="58" t="s">
        <v>103</v>
      </c>
      <c r="D742" s="58" t="s">
        <v>104</v>
      </c>
      <c r="E742" s="58" t="s">
        <v>105</v>
      </c>
      <c r="F742" s="58" t="s">
        <v>106</v>
      </c>
      <c r="G742" s="58" t="s">
        <v>107</v>
      </c>
      <c r="H742" s="58" t="s">
        <v>108</v>
      </c>
      <c r="I742" s="58" t="s">
        <v>109</v>
      </c>
      <c r="J742" s="58" t="s">
        <v>110</v>
      </c>
      <c r="K742" s="277"/>
      <c r="L742" s="268"/>
      <c r="M742" s="268"/>
      <c r="N742" s="268"/>
      <c r="O742" s="268"/>
      <c r="P742" s="268"/>
      <c r="Q742" s="268"/>
      <c r="R742" s="268"/>
      <c r="T742" s="104"/>
    </row>
    <row r="743" spans="1:20" ht="15.75" x14ac:dyDescent="0.25">
      <c r="A743" s="58">
        <v>1502</v>
      </c>
      <c r="B743" s="59">
        <v>41</v>
      </c>
      <c r="C743" s="59"/>
      <c r="D743" s="59"/>
      <c r="E743" s="59"/>
      <c r="F743" s="59"/>
      <c r="G743" s="59"/>
      <c r="H743" s="59"/>
      <c r="I743" s="59"/>
      <c r="J743" s="59"/>
      <c r="K743" s="144"/>
      <c r="L743" s="96"/>
      <c r="M743" s="97"/>
      <c r="N743" s="98"/>
      <c r="O743" s="99"/>
      <c r="P743" s="63">
        <f>B743</f>
        <v>41</v>
      </c>
      <c r="Q743" s="100"/>
      <c r="R743" s="99"/>
      <c r="T743" s="104"/>
    </row>
    <row r="744" spans="1:20" ht="15.75" customHeight="1" x14ac:dyDescent="0.25">
      <c r="A744" s="58">
        <v>1601</v>
      </c>
      <c r="B744" s="59"/>
      <c r="C744" s="59">
        <v>28</v>
      </c>
      <c r="D744" s="59"/>
      <c r="E744" s="59"/>
      <c r="F744" s="59"/>
      <c r="G744" s="59"/>
      <c r="H744" s="59"/>
      <c r="I744" s="59"/>
      <c r="J744" s="59"/>
      <c r="K744" s="144"/>
      <c r="L744" s="101"/>
      <c r="M744" s="102"/>
      <c r="N744" s="103"/>
      <c r="O744" s="67">
        <f>IF(C744=0,"",C744/B743)</f>
        <v>0.68292682926829273</v>
      </c>
      <c r="P744" s="68">
        <v>28</v>
      </c>
      <c r="Q744" s="69">
        <f t="shared" ref="Q744:Q751" si="118">IF(P744=0,"",P744/P743)</f>
        <v>0.68292682926829273</v>
      </c>
      <c r="R744" s="69">
        <f t="shared" ref="R744:R751" si="119">IF(P744=0,"",100%-Q744)</f>
        <v>0.31707317073170727</v>
      </c>
      <c r="T744" s="104"/>
    </row>
    <row r="745" spans="1:20" ht="15.75" customHeight="1" x14ac:dyDescent="0.25">
      <c r="A745" s="58">
        <v>1602</v>
      </c>
      <c r="B745" s="59"/>
      <c r="C745" s="59"/>
      <c r="D745" s="59">
        <v>20</v>
      </c>
      <c r="E745" s="59"/>
      <c r="F745" s="59"/>
      <c r="G745" s="59"/>
      <c r="H745" s="59"/>
      <c r="I745" s="59"/>
      <c r="J745" s="59"/>
      <c r="K745" s="144"/>
      <c r="L745" s="101"/>
      <c r="M745" s="102"/>
      <c r="N745" s="103"/>
      <c r="O745" s="67">
        <f>IF(D745=0,"",D745/C744)</f>
        <v>0.7142857142857143</v>
      </c>
      <c r="P745" s="68">
        <v>27</v>
      </c>
      <c r="Q745" s="69">
        <f t="shared" si="118"/>
        <v>0.9642857142857143</v>
      </c>
      <c r="R745" s="69">
        <f t="shared" si="119"/>
        <v>3.5714285714285698E-2</v>
      </c>
      <c r="T745" s="70">
        <f>P745/P743</f>
        <v>0.65853658536585369</v>
      </c>
    </row>
    <row r="746" spans="1:20" ht="15.75" customHeight="1" x14ac:dyDescent="0.25">
      <c r="A746" s="58">
        <v>1701</v>
      </c>
      <c r="B746" s="59"/>
      <c r="C746" s="59"/>
      <c r="D746" s="59"/>
      <c r="E746" s="59">
        <v>20</v>
      </c>
      <c r="F746" s="59"/>
      <c r="G746" s="59"/>
      <c r="H746" s="59"/>
      <c r="I746" s="59"/>
      <c r="J746" s="59"/>
      <c r="K746" s="144"/>
      <c r="L746" s="101"/>
      <c r="M746" s="102"/>
      <c r="N746" s="103"/>
      <c r="O746" s="67">
        <f>IF(E746=0,"",E746/D745)</f>
        <v>1</v>
      </c>
      <c r="P746" s="68">
        <v>26</v>
      </c>
      <c r="Q746" s="69">
        <f t="shared" si="118"/>
        <v>0.96296296296296291</v>
      </c>
      <c r="R746" s="69">
        <f t="shared" si="119"/>
        <v>3.703703703703709E-2</v>
      </c>
      <c r="T746" s="104"/>
    </row>
    <row r="747" spans="1:20" ht="15.75" customHeight="1" x14ac:dyDescent="0.25">
      <c r="A747" s="58">
        <v>1702</v>
      </c>
      <c r="B747" s="59"/>
      <c r="C747" s="59"/>
      <c r="D747" s="59"/>
      <c r="E747" s="59"/>
      <c r="F747" s="59">
        <v>14</v>
      </c>
      <c r="G747" s="59"/>
      <c r="H747" s="59"/>
      <c r="I747" s="59"/>
      <c r="J747" s="59"/>
      <c r="K747" s="144"/>
      <c r="L747" s="101"/>
      <c r="M747" s="102"/>
      <c r="N747" s="103"/>
      <c r="O747" s="67">
        <f>IF(F747=0,"",F747/E746)</f>
        <v>0.7</v>
      </c>
      <c r="P747" s="68">
        <v>25</v>
      </c>
      <c r="Q747" s="69">
        <f t="shared" si="118"/>
        <v>0.96153846153846156</v>
      </c>
      <c r="R747" s="69">
        <f t="shared" si="119"/>
        <v>3.8461538461538436E-2</v>
      </c>
      <c r="T747" s="104"/>
    </row>
    <row r="748" spans="1:20" ht="15.75" customHeight="1" x14ac:dyDescent="0.25">
      <c r="A748" s="58">
        <v>1801</v>
      </c>
      <c r="B748" s="59"/>
      <c r="C748" s="59"/>
      <c r="D748" s="59"/>
      <c r="E748" s="59"/>
      <c r="F748" s="59"/>
      <c r="G748" s="59">
        <v>14</v>
      </c>
      <c r="H748" s="59"/>
      <c r="I748" s="59"/>
      <c r="J748" s="59"/>
      <c r="K748" s="144"/>
      <c r="L748" s="101"/>
      <c r="M748" s="102"/>
      <c r="N748" s="103"/>
      <c r="O748" s="67">
        <f>IF(G748=0,"",G748/F747)</f>
        <v>1</v>
      </c>
      <c r="P748" s="68">
        <v>24</v>
      </c>
      <c r="Q748" s="69">
        <f t="shared" si="118"/>
        <v>0.96</v>
      </c>
      <c r="R748" s="69">
        <f t="shared" si="119"/>
        <v>4.0000000000000036E-2</v>
      </c>
      <c r="T748" s="104"/>
    </row>
    <row r="749" spans="1:20" ht="15.75" customHeight="1" x14ac:dyDescent="0.25">
      <c r="A749" s="58">
        <v>1802</v>
      </c>
      <c r="B749" s="59"/>
      <c r="C749" s="59"/>
      <c r="D749" s="59"/>
      <c r="E749" s="59"/>
      <c r="F749" s="59"/>
      <c r="G749" s="59"/>
      <c r="H749" s="59">
        <v>13</v>
      </c>
      <c r="I749" s="59"/>
      <c r="J749" s="59"/>
      <c r="K749" s="144"/>
      <c r="L749" s="101"/>
      <c r="M749" s="102"/>
      <c r="N749" s="103"/>
      <c r="O749" s="67">
        <f>IF(H749=0,"",H749/G748)</f>
        <v>0.9285714285714286</v>
      </c>
      <c r="P749" s="68">
        <v>20</v>
      </c>
      <c r="Q749" s="69">
        <f t="shared" si="118"/>
        <v>0.83333333333333337</v>
      </c>
      <c r="R749" s="69">
        <f t="shared" si="119"/>
        <v>0.16666666666666663</v>
      </c>
      <c r="T749" s="104"/>
    </row>
    <row r="750" spans="1:20" ht="15.75" customHeight="1" x14ac:dyDescent="0.25">
      <c r="A750" s="58">
        <v>1901</v>
      </c>
      <c r="B750" s="59"/>
      <c r="C750" s="59"/>
      <c r="D750" s="59"/>
      <c r="E750" s="59"/>
      <c r="F750" s="59"/>
      <c r="G750" s="59"/>
      <c r="H750" s="59"/>
      <c r="I750" s="59">
        <v>13</v>
      </c>
      <c r="J750" s="59"/>
      <c r="K750" s="144"/>
      <c r="L750" s="101"/>
      <c r="M750" s="102"/>
      <c r="N750" s="103"/>
      <c r="O750" s="67">
        <f>IF(I750=0,"",I750/H749)</f>
        <v>1</v>
      </c>
      <c r="P750" s="68">
        <v>20</v>
      </c>
      <c r="Q750" s="69">
        <f t="shared" si="118"/>
        <v>1</v>
      </c>
      <c r="R750" s="69">
        <f t="shared" si="119"/>
        <v>0</v>
      </c>
      <c r="T750" s="104"/>
    </row>
    <row r="751" spans="1:20" ht="15.75" customHeight="1" x14ac:dyDescent="0.25">
      <c r="A751" s="58">
        <v>1902</v>
      </c>
      <c r="B751" s="59"/>
      <c r="C751" s="59"/>
      <c r="D751" s="59"/>
      <c r="E751" s="59"/>
      <c r="F751" s="59"/>
      <c r="G751" s="59"/>
      <c r="H751" s="59"/>
      <c r="I751" s="59"/>
      <c r="J751" s="59">
        <v>13</v>
      </c>
      <c r="K751" s="144">
        <v>3</v>
      </c>
      <c r="L751" s="101"/>
      <c r="M751" s="102"/>
      <c r="N751" s="103"/>
      <c r="O751" s="71">
        <f>IF(J751=0,"",J751/I750)</f>
        <v>1</v>
      </c>
      <c r="P751" s="68">
        <v>20</v>
      </c>
      <c r="Q751" s="72">
        <f t="shared" si="118"/>
        <v>1</v>
      </c>
      <c r="R751" s="72">
        <f t="shared" si="119"/>
        <v>0</v>
      </c>
      <c r="T751" s="104"/>
    </row>
    <row r="752" spans="1:20" ht="15.75" customHeight="1" x14ac:dyDescent="0.25">
      <c r="A752" s="58">
        <v>2001</v>
      </c>
      <c r="B752" s="59"/>
      <c r="C752" s="59"/>
      <c r="D752" s="59"/>
      <c r="E752" s="59"/>
      <c r="F752" s="59"/>
      <c r="G752" s="59"/>
      <c r="H752" s="59"/>
      <c r="I752" s="59"/>
      <c r="J752" s="59">
        <v>13</v>
      </c>
      <c r="K752" s="144">
        <v>10</v>
      </c>
      <c r="L752" s="101"/>
      <c r="M752" s="102"/>
      <c r="N752" s="104"/>
      <c r="O752" s="129"/>
      <c r="P752" s="68">
        <v>16</v>
      </c>
      <c r="Q752" s="130"/>
      <c r="R752" s="131"/>
      <c r="T752" s="104"/>
    </row>
    <row r="753" spans="1:20" ht="15.75" customHeight="1" x14ac:dyDescent="0.25">
      <c r="A753" s="58">
        <v>2002</v>
      </c>
      <c r="B753" s="59"/>
      <c r="C753" s="59"/>
      <c r="D753" s="59"/>
      <c r="E753" s="59"/>
      <c r="F753" s="59"/>
      <c r="G753" s="59"/>
      <c r="H753" s="59"/>
      <c r="I753" s="59"/>
      <c r="J753" s="59">
        <v>7</v>
      </c>
      <c r="K753" s="144">
        <v>7</v>
      </c>
      <c r="L753" s="101"/>
      <c r="M753" s="102"/>
      <c r="N753" s="104"/>
      <c r="O753" s="108"/>
      <c r="P753" s="109">
        <v>7</v>
      </c>
      <c r="Q753" s="110"/>
      <c r="R753" s="108"/>
      <c r="T753" s="104"/>
    </row>
    <row r="754" spans="1:20" ht="15.75" customHeight="1" x14ac:dyDescent="0.25">
      <c r="A754" s="58">
        <v>2101</v>
      </c>
      <c r="B754" s="59"/>
      <c r="C754" s="59"/>
      <c r="D754" s="59"/>
      <c r="E754" s="59"/>
      <c r="F754" s="59"/>
      <c r="G754" s="59"/>
      <c r="H754" s="59"/>
      <c r="I754" s="59"/>
      <c r="J754" s="59">
        <v>2</v>
      </c>
      <c r="K754" s="144">
        <v>2</v>
      </c>
      <c r="L754" s="101"/>
      <c r="M754" s="102"/>
      <c r="N754" s="104"/>
      <c r="O754" s="108"/>
      <c r="P754" s="196">
        <v>2</v>
      </c>
      <c r="Q754" s="110"/>
      <c r="R754" s="108"/>
      <c r="T754" s="104"/>
    </row>
    <row r="755" spans="1:20" ht="15.75" customHeight="1" x14ac:dyDescent="0.25">
      <c r="A755" s="58">
        <v>2102</v>
      </c>
      <c r="B755" s="59"/>
      <c r="C755" s="59"/>
      <c r="D755" s="59"/>
      <c r="E755" s="59"/>
      <c r="F755" s="59"/>
      <c r="G755" s="59"/>
      <c r="H755" s="59"/>
      <c r="I755" s="59"/>
      <c r="J755" s="59">
        <v>1</v>
      </c>
      <c r="K755" s="144"/>
      <c r="L755" s="101"/>
      <c r="M755" s="102"/>
      <c r="N755" s="104"/>
      <c r="O755" s="205"/>
      <c r="P755" s="198">
        <v>1</v>
      </c>
      <c r="Q755" s="206"/>
      <c r="R755" s="108"/>
      <c r="T755" s="104"/>
    </row>
    <row r="756" spans="1:20" ht="15.75" customHeight="1" x14ac:dyDescent="0.25">
      <c r="A756" s="58">
        <v>2201</v>
      </c>
      <c r="B756" s="59"/>
      <c r="C756" s="59"/>
      <c r="D756" s="59"/>
      <c r="E756" s="59"/>
      <c r="F756" s="59"/>
      <c r="G756" s="59"/>
      <c r="H756" s="59"/>
      <c r="I756" s="59"/>
      <c r="J756" s="59">
        <v>1</v>
      </c>
      <c r="K756" s="144"/>
      <c r="L756" s="101"/>
      <c r="M756" s="102"/>
      <c r="N756" s="104"/>
      <c r="O756" s="205"/>
      <c r="P756" s="198">
        <v>1</v>
      </c>
      <c r="Q756" s="206"/>
      <c r="R756" s="108"/>
      <c r="T756" s="104"/>
    </row>
    <row r="757" spans="1:20" ht="15.75" customHeight="1" x14ac:dyDescent="0.25">
      <c r="A757" s="58">
        <v>2202</v>
      </c>
      <c r="B757" s="59"/>
      <c r="C757" s="59"/>
      <c r="D757" s="59"/>
      <c r="E757" s="59"/>
      <c r="F757" s="59"/>
      <c r="G757" s="59"/>
      <c r="H757" s="59"/>
      <c r="I757" s="59"/>
      <c r="J757" s="59"/>
      <c r="K757" s="144"/>
      <c r="L757" s="101"/>
      <c r="M757" s="102"/>
      <c r="N757" s="104"/>
      <c r="O757" s="191" t="s">
        <v>83</v>
      </c>
      <c r="P757" s="197">
        <v>17</v>
      </c>
      <c r="Q757" s="111">
        <f>K760</f>
        <v>22</v>
      </c>
      <c r="R757" s="193" t="s">
        <v>11</v>
      </c>
      <c r="T757" s="104"/>
    </row>
    <row r="758" spans="1:20" ht="15.75" customHeight="1" x14ac:dyDescent="0.25">
      <c r="A758" s="58">
        <v>2301</v>
      </c>
      <c r="B758" s="59"/>
      <c r="C758" s="59"/>
      <c r="D758" s="59"/>
      <c r="E758" s="59"/>
      <c r="F758" s="59"/>
      <c r="G758" s="59"/>
      <c r="H758" s="59"/>
      <c r="I758" s="59"/>
      <c r="J758" s="59"/>
      <c r="K758" s="144"/>
      <c r="L758" s="101"/>
      <c r="M758" s="102"/>
      <c r="N758" s="104"/>
      <c r="O758" s="192" t="s">
        <v>85</v>
      </c>
      <c r="P758" s="86">
        <f>IF(P757/B743=0,"",P757/B743)</f>
        <v>0.41463414634146339</v>
      </c>
      <c r="Q758" s="112">
        <f>P757/Q757</f>
        <v>0.77272727272727271</v>
      </c>
      <c r="R758" s="194" t="s">
        <v>86</v>
      </c>
      <c r="T758" s="104"/>
    </row>
    <row r="759" spans="1:20" ht="15.75" x14ac:dyDescent="0.25">
      <c r="A759" s="58">
        <v>2302</v>
      </c>
      <c r="B759" s="59"/>
      <c r="C759" s="59"/>
      <c r="D759" s="59"/>
      <c r="E759" s="59"/>
      <c r="F759" s="59"/>
      <c r="G759" s="59"/>
      <c r="H759" s="59"/>
      <c r="I759" s="59"/>
      <c r="J759" s="59"/>
      <c r="K759" s="144"/>
      <c r="L759" s="147"/>
      <c r="M759" s="148"/>
      <c r="N759" s="149"/>
      <c r="O759" s="90"/>
      <c r="P759" s="91"/>
      <c r="Q759" s="91"/>
      <c r="R759" s="113"/>
      <c r="T759" s="104"/>
    </row>
    <row r="760" spans="1:20" ht="18" customHeight="1" x14ac:dyDescent="0.25">
      <c r="A760" s="28"/>
      <c r="B760" s="280" t="s">
        <v>111</v>
      </c>
      <c r="C760" s="280"/>
      <c r="D760" s="280"/>
      <c r="E760" s="280"/>
      <c r="F760" s="280"/>
      <c r="G760" s="280"/>
      <c r="H760" s="280"/>
      <c r="I760" s="280"/>
      <c r="J760" s="280"/>
      <c r="K760" s="93">
        <f>SUM(K743:K756)</f>
        <v>22</v>
      </c>
      <c r="L760" s="94">
        <f>IF(K751=0,"",K751/B743)</f>
        <v>7.3170731707317069E-2</v>
      </c>
      <c r="M760" s="94">
        <f>IF(K760=0,"",K760/B743)</f>
        <v>0.53658536585365857</v>
      </c>
      <c r="N760" s="94">
        <f>IF(K751=0,"",M760-L760)</f>
        <v>0.46341463414634149</v>
      </c>
      <c r="O760" s="3"/>
      <c r="P760" s="29"/>
      <c r="Q760" s="22"/>
      <c r="R760" s="3"/>
      <c r="T760" s="104"/>
    </row>
    <row r="761" spans="1:20" ht="14.25" customHeight="1" x14ac:dyDescent="0.2">
      <c r="L761" s="3"/>
      <c r="M761" s="3"/>
      <c r="O761" s="3"/>
      <c r="T761" s="104"/>
    </row>
    <row r="762" spans="1:20" ht="14.25" customHeight="1" x14ac:dyDescent="0.2">
      <c r="L762" s="3"/>
      <c r="M762" s="3"/>
      <c r="O762" s="3"/>
      <c r="T762" s="104"/>
    </row>
    <row r="763" spans="1:20" ht="26.25" x14ac:dyDescent="0.4">
      <c r="A763" s="2"/>
      <c r="B763" s="279" t="s">
        <v>99</v>
      </c>
      <c r="C763" s="279"/>
      <c r="D763" s="279"/>
      <c r="E763" s="279"/>
      <c r="F763" s="279"/>
      <c r="G763" s="279"/>
      <c r="H763" s="279"/>
      <c r="I763" s="279"/>
      <c r="J763" s="279"/>
      <c r="K763" s="179" t="s">
        <v>98</v>
      </c>
      <c r="L763" s="160"/>
      <c r="M763" s="160"/>
      <c r="N763" s="29"/>
      <c r="O763" s="3"/>
      <c r="P763" s="29"/>
      <c r="Q763" s="29"/>
      <c r="R763" s="29"/>
      <c r="T763" s="104"/>
    </row>
    <row r="764" spans="1:20" ht="20.25" x14ac:dyDescent="0.2">
      <c r="A764" s="272" t="s">
        <v>10</v>
      </c>
      <c r="B764" s="273" t="s">
        <v>100</v>
      </c>
      <c r="C764" s="274"/>
      <c r="D764" s="274"/>
      <c r="E764" s="274"/>
      <c r="F764" s="274"/>
      <c r="G764" s="274"/>
      <c r="H764" s="274"/>
      <c r="I764" s="274"/>
      <c r="J764" s="275"/>
      <c r="K764" s="276" t="s">
        <v>11</v>
      </c>
      <c r="L764" s="269" t="s">
        <v>3</v>
      </c>
      <c r="M764" s="269" t="s">
        <v>27</v>
      </c>
      <c r="N764" s="278" t="s">
        <v>5</v>
      </c>
      <c r="O764" s="269" t="s">
        <v>6</v>
      </c>
      <c r="P764" s="267" t="s">
        <v>7</v>
      </c>
      <c r="Q764" s="267" t="s">
        <v>8</v>
      </c>
      <c r="R764" s="269" t="s">
        <v>101</v>
      </c>
      <c r="T764" s="104"/>
    </row>
    <row r="765" spans="1:20" ht="15.75" x14ac:dyDescent="0.25">
      <c r="A765" s="268"/>
      <c r="B765" s="58" t="s">
        <v>102</v>
      </c>
      <c r="C765" s="58" t="s">
        <v>103</v>
      </c>
      <c r="D765" s="58" t="s">
        <v>104</v>
      </c>
      <c r="E765" s="58" t="s">
        <v>105</v>
      </c>
      <c r="F765" s="58" t="s">
        <v>106</v>
      </c>
      <c r="G765" s="58" t="s">
        <v>107</v>
      </c>
      <c r="H765" s="58" t="s">
        <v>108</v>
      </c>
      <c r="I765" s="58" t="s">
        <v>109</v>
      </c>
      <c r="J765" s="58" t="s">
        <v>110</v>
      </c>
      <c r="K765" s="277"/>
      <c r="L765" s="268"/>
      <c r="M765" s="268"/>
      <c r="N765" s="268"/>
      <c r="O765" s="268"/>
      <c r="P765" s="268"/>
      <c r="Q765" s="268"/>
      <c r="R765" s="268"/>
      <c r="T765" s="104"/>
    </row>
    <row r="766" spans="1:20" ht="15.75" x14ac:dyDescent="0.25">
      <c r="A766" s="58">
        <v>1601</v>
      </c>
      <c r="B766" s="59">
        <v>47</v>
      </c>
      <c r="C766" s="59"/>
      <c r="D766" s="59"/>
      <c r="E766" s="59"/>
      <c r="F766" s="59"/>
      <c r="G766" s="59"/>
      <c r="H766" s="59"/>
      <c r="I766" s="59"/>
      <c r="J766" s="59"/>
      <c r="K766" s="144"/>
      <c r="L766" s="96"/>
      <c r="M766" s="97"/>
      <c r="N766" s="98"/>
      <c r="O766" s="99"/>
      <c r="P766" s="63">
        <f>B766</f>
        <v>47</v>
      </c>
      <c r="Q766" s="100"/>
      <c r="R766" s="99"/>
      <c r="T766" s="104"/>
    </row>
    <row r="767" spans="1:20" ht="15.75" customHeight="1" x14ac:dyDescent="0.25">
      <c r="A767" s="58">
        <v>1602</v>
      </c>
      <c r="B767" s="59"/>
      <c r="C767" s="59">
        <v>34</v>
      </c>
      <c r="D767" s="59"/>
      <c r="E767" s="59"/>
      <c r="F767" s="59"/>
      <c r="G767" s="59"/>
      <c r="H767" s="59"/>
      <c r="I767" s="59"/>
      <c r="J767" s="59"/>
      <c r="K767" s="144"/>
      <c r="L767" s="101"/>
      <c r="M767" s="102"/>
      <c r="N767" s="103"/>
      <c r="O767" s="67">
        <f>IF(C767=0,"",C767/B766)</f>
        <v>0.72340425531914898</v>
      </c>
      <c r="P767" s="68">
        <v>34</v>
      </c>
      <c r="Q767" s="69">
        <f t="shared" ref="Q767:Q774" si="120">IF(P767=0,"",P767/P766)</f>
        <v>0.72340425531914898</v>
      </c>
      <c r="R767" s="69">
        <f t="shared" ref="R767:R774" si="121">IF(P767=0,"",100%-Q767)</f>
        <v>0.27659574468085102</v>
      </c>
      <c r="T767" s="104"/>
    </row>
    <row r="768" spans="1:20" ht="15.75" customHeight="1" x14ac:dyDescent="0.25">
      <c r="A768" s="58">
        <v>1701</v>
      </c>
      <c r="B768" s="59"/>
      <c r="C768" s="59"/>
      <c r="D768" s="59">
        <v>16</v>
      </c>
      <c r="E768" s="59"/>
      <c r="F768" s="59"/>
      <c r="G768" s="59"/>
      <c r="H768" s="59"/>
      <c r="I768" s="59"/>
      <c r="J768" s="59"/>
      <c r="K768" s="144"/>
      <c r="L768" s="101"/>
      <c r="M768" s="102"/>
      <c r="N768" s="103"/>
      <c r="O768" s="67">
        <f>IF(D768=0,"",D768/C767)</f>
        <v>0.47058823529411764</v>
      </c>
      <c r="P768" s="68">
        <v>34</v>
      </c>
      <c r="Q768" s="69">
        <f t="shared" si="120"/>
        <v>1</v>
      </c>
      <c r="R768" s="69">
        <f t="shared" si="121"/>
        <v>0</v>
      </c>
      <c r="T768" s="70">
        <f>P768/P766</f>
        <v>0.72340425531914898</v>
      </c>
    </row>
    <row r="769" spans="1:20" ht="15.75" customHeight="1" x14ac:dyDescent="0.25">
      <c r="A769" s="58">
        <v>1702</v>
      </c>
      <c r="B769" s="59"/>
      <c r="C769" s="59"/>
      <c r="D769" s="59"/>
      <c r="E769" s="59">
        <v>14</v>
      </c>
      <c r="F769" s="59"/>
      <c r="G769" s="59"/>
      <c r="H769" s="59"/>
      <c r="I769" s="59"/>
      <c r="J769" s="59"/>
      <c r="K769" s="144"/>
      <c r="L769" s="101"/>
      <c r="M769" s="102"/>
      <c r="N769" s="103"/>
      <c r="O769" s="67">
        <f>IF(E769=0,"",E769/D768)</f>
        <v>0.875</v>
      </c>
      <c r="P769" s="68">
        <v>28</v>
      </c>
      <c r="Q769" s="69">
        <f t="shared" si="120"/>
        <v>0.82352941176470584</v>
      </c>
      <c r="R769" s="69">
        <f t="shared" si="121"/>
        <v>0.17647058823529416</v>
      </c>
      <c r="T769" s="104"/>
    </row>
    <row r="770" spans="1:20" ht="15.75" customHeight="1" x14ac:dyDescent="0.25">
      <c r="A770" s="58">
        <v>1801</v>
      </c>
      <c r="B770" s="59"/>
      <c r="C770" s="59"/>
      <c r="D770" s="59"/>
      <c r="E770" s="59"/>
      <c r="F770" s="59">
        <v>14</v>
      </c>
      <c r="G770" s="59"/>
      <c r="H770" s="59"/>
      <c r="I770" s="59"/>
      <c r="J770" s="59"/>
      <c r="K770" s="144"/>
      <c r="L770" s="101"/>
      <c r="M770" s="102"/>
      <c r="N770" s="103"/>
      <c r="O770" s="67">
        <f>IF(F770=0,"",F770/E769)</f>
        <v>1</v>
      </c>
      <c r="P770" s="68">
        <v>27</v>
      </c>
      <c r="Q770" s="69">
        <f t="shared" si="120"/>
        <v>0.9642857142857143</v>
      </c>
      <c r="R770" s="69">
        <f t="shared" si="121"/>
        <v>3.5714285714285698E-2</v>
      </c>
      <c r="T770" s="104"/>
    </row>
    <row r="771" spans="1:20" ht="15.75" customHeight="1" x14ac:dyDescent="0.25">
      <c r="A771" s="58">
        <v>1802</v>
      </c>
      <c r="B771" s="59"/>
      <c r="C771" s="59"/>
      <c r="D771" s="59"/>
      <c r="E771" s="59"/>
      <c r="F771" s="59"/>
      <c r="G771" s="59">
        <v>14</v>
      </c>
      <c r="H771" s="59"/>
      <c r="I771" s="59"/>
      <c r="J771" s="59"/>
      <c r="K771" s="144"/>
      <c r="L771" s="101"/>
      <c r="M771" s="102"/>
      <c r="N771" s="103"/>
      <c r="O771" s="67">
        <f>IF(G771=0,"",G771/F770)</f>
        <v>1</v>
      </c>
      <c r="P771" s="68">
        <v>23</v>
      </c>
      <c r="Q771" s="69">
        <f t="shared" si="120"/>
        <v>0.85185185185185186</v>
      </c>
      <c r="R771" s="69">
        <f t="shared" si="121"/>
        <v>0.14814814814814814</v>
      </c>
      <c r="T771" s="104"/>
    </row>
    <row r="772" spans="1:20" ht="15.75" customHeight="1" x14ac:dyDescent="0.25">
      <c r="A772" s="58">
        <v>1901</v>
      </c>
      <c r="B772" s="59"/>
      <c r="C772" s="59"/>
      <c r="D772" s="59"/>
      <c r="E772" s="59"/>
      <c r="F772" s="59"/>
      <c r="G772" s="59"/>
      <c r="H772" s="59">
        <v>14</v>
      </c>
      <c r="I772" s="59"/>
      <c r="J772" s="59"/>
      <c r="K772" s="144"/>
      <c r="L772" s="101"/>
      <c r="M772" s="102"/>
      <c r="N772" s="103"/>
      <c r="O772" s="67">
        <f>IF(H772=0,"",H772/G771)</f>
        <v>1</v>
      </c>
      <c r="P772" s="68">
        <v>22</v>
      </c>
      <c r="Q772" s="69">
        <f t="shared" si="120"/>
        <v>0.95652173913043481</v>
      </c>
      <c r="R772" s="69">
        <f t="shared" si="121"/>
        <v>4.3478260869565188E-2</v>
      </c>
      <c r="T772" s="104"/>
    </row>
    <row r="773" spans="1:20" ht="15.75" customHeight="1" x14ac:dyDescent="0.25">
      <c r="A773" s="58">
        <v>1902</v>
      </c>
      <c r="B773" s="59"/>
      <c r="C773" s="59"/>
      <c r="D773" s="59"/>
      <c r="E773" s="59"/>
      <c r="F773" s="59"/>
      <c r="G773" s="59"/>
      <c r="H773" s="59"/>
      <c r="I773" s="59">
        <v>10</v>
      </c>
      <c r="J773" s="59"/>
      <c r="K773" s="144">
        <v>1</v>
      </c>
      <c r="L773" s="101"/>
      <c r="M773" s="102"/>
      <c r="N773" s="103"/>
      <c r="O773" s="67">
        <f>IF(I773=0,"",I773/H772)</f>
        <v>0.7142857142857143</v>
      </c>
      <c r="P773" s="68">
        <v>22</v>
      </c>
      <c r="Q773" s="69">
        <f t="shared" si="120"/>
        <v>1</v>
      </c>
      <c r="R773" s="69">
        <f t="shared" si="121"/>
        <v>0</v>
      </c>
      <c r="T773" s="104"/>
    </row>
    <row r="774" spans="1:20" ht="15.75" customHeight="1" x14ac:dyDescent="0.25">
      <c r="A774" s="58">
        <v>2001</v>
      </c>
      <c r="B774" s="59"/>
      <c r="C774" s="59"/>
      <c r="D774" s="59"/>
      <c r="E774" s="59"/>
      <c r="F774" s="59"/>
      <c r="G774" s="59"/>
      <c r="H774" s="59"/>
      <c r="I774" s="59"/>
      <c r="J774" s="59">
        <v>9</v>
      </c>
      <c r="K774" s="144">
        <v>2</v>
      </c>
      <c r="L774" s="101"/>
      <c r="M774" s="102"/>
      <c r="N774" s="103"/>
      <c r="O774" s="71">
        <f>IF(J774=0,"",J774/I773)</f>
        <v>0.9</v>
      </c>
      <c r="P774" s="68">
        <v>21</v>
      </c>
      <c r="Q774" s="72">
        <f t="shared" si="120"/>
        <v>0.95454545454545459</v>
      </c>
      <c r="R774" s="72">
        <f t="shared" si="121"/>
        <v>4.5454545454545414E-2</v>
      </c>
    </row>
    <row r="775" spans="1:20" ht="15.75" customHeight="1" x14ac:dyDescent="0.25">
      <c r="A775" s="58">
        <v>2002</v>
      </c>
      <c r="B775" s="59"/>
      <c r="C775" s="59"/>
      <c r="D775" s="59"/>
      <c r="E775" s="59"/>
      <c r="F775" s="59"/>
      <c r="G775" s="59"/>
      <c r="H775" s="59"/>
      <c r="I775" s="59"/>
      <c r="J775" s="59">
        <v>9</v>
      </c>
      <c r="K775" s="144">
        <v>5</v>
      </c>
      <c r="L775" s="101"/>
      <c r="M775" s="102"/>
      <c r="N775" s="104"/>
      <c r="O775" s="129"/>
      <c r="P775" s="68">
        <v>19</v>
      </c>
      <c r="Q775" s="130"/>
      <c r="R775" s="131"/>
    </row>
    <row r="776" spans="1:20" ht="15.75" customHeight="1" x14ac:dyDescent="0.25">
      <c r="A776" s="58">
        <v>2101</v>
      </c>
      <c r="B776" s="59"/>
      <c r="C776" s="59"/>
      <c r="D776" s="59"/>
      <c r="E776" s="59"/>
      <c r="F776" s="59"/>
      <c r="G776" s="59"/>
      <c r="H776" s="59"/>
      <c r="I776" s="59"/>
      <c r="J776" s="59">
        <v>9</v>
      </c>
      <c r="K776" s="144">
        <v>6</v>
      </c>
      <c r="L776" s="101"/>
      <c r="M776" s="102"/>
      <c r="N776" s="104"/>
      <c r="O776" s="108"/>
      <c r="P776" s="109">
        <v>14</v>
      </c>
      <c r="Q776" s="110"/>
      <c r="R776" s="108"/>
    </row>
    <row r="777" spans="1:20" ht="15.75" customHeight="1" x14ac:dyDescent="0.25">
      <c r="A777" s="58">
        <v>2102</v>
      </c>
      <c r="B777" s="59"/>
      <c r="C777" s="59"/>
      <c r="D777" s="59"/>
      <c r="E777" s="59"/>
      <c r="F777" s="59"/>
      <c r="G777" s="59"/>
      <c r="H777" s="59"/>
      <c r="I777" s="59"/>
      <c r="J777" s="59">
        <v>4</v>
      </c>
      <c r="K777" s="144">
        <v>4</v>
      </c>
      <c r="L777" s="101"/>
      <c r="M777" s="102"/>
      <c r="N777" s="104"/>
      <c r="O777" s="108"/>
      <c r="P777" s="109">
        <v>7</v>
      </c>
      <c r="Q777" s="110"/>
      <c r="R777" s="108"/>
    </row>
    <row r="778" spans="1:20" ht="15.75" customHeight="1" x14ac:dyDescent="0.25">
      <c r="A778" s="58">
        <v>2201</v>
      </c>
      <c r="B778" s="59"/>
      <c r="C778" s="59"/>
      <c r="D778" s="59"/>
      <c r="E778" s="59"/>
      <c r="F778" s="59"/>
      <c r="G778" s="59"/>
      <c r="H778" s="59"/>
      <c r="I778" s="59"/>
      <c r="J778" s="59">
        <v>1</v>
      </c>
      <c r="K778" s="144"/>
      <c r="L778" s="101"/>
      <c r="M778" s="102"/>
      <c r="N778" s="104"/>
      <c r="O778" s="108"/>
      <c r="P778" s="196">
        <v>2</v>
      </c>
      <c r="Q778" s="110"/>
      <c r="R778" s="108"/>
    </row>
    <row r="779" spans="1:20" ht="15.75" customHeight="1" x14ac:dyDescent="0.25">
      <c r="A779" s="58">
        <v>2202</v>
      </c>
      <c r="B779" s="59"/>
      <c r="C779" s="59"/>
      <c r="D779" s="59"/>
      <c r="E779" s="59"/>
      <c r="F779" s="59"/>
      <c r="G779" s="59"/>
      <c r="H779" s="59"/>
      <c r="I779" s="59"/>
      <c r="J779" s="59">
        <v>1</v>
      </c>
      <c r="K779" s="144">
        <v>1</v>
      </c>
      <c r="L779" s="101"/>
      <c r="M779" s="102"/>
      <c r="N779" s="104"/>
      <c r="O779" s="102"/>
      <c r="P779" s="198">
        <v>1</v>
      </c>
      <c r="Q779" s="146"/>
      <c r="R779" s="108"/>
    </row>
    <row r="780" spans="1:20" ht="15.75" customHeight="1" x14ac:dyDescent="0.25">
      <c r="A780" s="58">
        <v>2301</v>
      </c>
      <c r="B780" s="59"/>
      <c r="C780" s="59"/>
      <c r="D780" s="59"/>
      <c r="E780" s="59"/>
      <c r="F780" s="59"/>
      <c r="G780" s="59"/>
      <c r="H780" s="59"/>
      <c r="I780" s="59"/>
      <c r="J780" s="59"/>
      <c r="K780" s="144"/>
      <c r="L780" s="101"/>
      <c r="M780" s="102"/>
      <c r="N780" s="104"/>
      <c r="O780" s="191" t="s">
        <v>83</v>
      </c>
      <c r="P780" s="197">
        <v>16</v>
      </c>
      <c r="Q780" s="111">
        <f>K783</f>
        <v>19</v>
      </c>
      <c r="R780" s="193" t="s">
        <v>11</v>
      </c>
    </row>
    <row r="781" spans="1:20" ht="15.75" customHeight="1" x14ac:dyDescent="0.25">
      <c r="A781" s="58">
        <v>2302</v>
      </c>
      <c r="B781" s="59"/>
      <c r="C781" s="59"/>
      <c r="D781" s="59"/>
      <c r="E781" s="59"/>
      <c r="F781" s="59"/>
      <c r="G781" s="59"/>
      <c r="H781" s="59"/>
      <c r="I781" s="59"/>
      <c r="J781" s="59"/>
      <c r="K781" s="144"/>
      <c r="L781" s="101"/>
      <c r="M781" s="102"/>
      <c r="N781" s="104"/>
      <c r="O781" s="192" t="s">
        <v>85</v>
      </c>
      <c r="P781" s="86">
        <f>IF(P780/B766=0,"",P780/B766)</f>
        <v>0.34042553191489361</v>
      </c>
      <c r="Q781" s="112">
        <f>P780/Q780</f>
        <v>0.84210526315789469</v>
      </c>
      <c r="R781" s="194" t="s">
        <v>86</v>
      </c>
    </row>
    <row r="782" spans="1:20" ht="15.75" x14ac:dyDescent="0.25">
      <c r="A782" s="58">
        <v>2401</v>
      </c>
      <c r="B782" s="59"/>
      <c r="C782" s="59"/>
      <c r="D782" s="59"/>
      <c r="E782" s="59"/>
      <c r="F782" s="59"/>
      <c r="G782" s="59"/>
      <c r="H782" s="59"/>
      <c r="I782" s="59"/>
      <c r="J782" s="59"/>
      <c r="K782" s="144"/>
      <c r="L782" s="147"/>
      <c r="M782" s="148"/>
      <c r="N782" s="149"/>
      <c r="O782" s="90"/>
      <c r="P782" s="91"/>
      <c r="Q782" s="91"/>
      <c r="R782" s="113"/>
    </row>
    <row r="783" spans="1:20" ht="18" customHeight="1" x14ac:dyDescent="0.25">
      <c r="A783" s="28"/>
      <c r="B783" s="280" t="s">
        <v>111</v>
      </c>
      <c r="C783" s="280"/>
      <c r="D783" s="280"/>
      <c r="E783" s="280"/>
      <c r="F783" s="280"/>
      <c r="G783" s="280"/>
      <c r="H783" s="280"/>
      <c r="I783" s="280"/>
      <c r="J783" s="280"/>
      <c r="K783" s="93">
        <f>SUM(K766:K779)</f>
        <v>19</v>
      </c>
      <c r="L783" s="94">
        <f>(SUM(K773:K774)/B766)</f>
        <v>6.3829787234042548E-2</v>
      </c>
      <c r="M783" s="94">
        <f>IF(K783=0,"",K783/B766)</f>
        <v>0.40425531914893614</v>
      </c>
      <c r="N783" s="94">
        <f>IF(K774=0,"",M783-L783)</f>
        <v>0.34042553191489361</v>
      </c>
      <c r="O783" s="3"/>
      <c r="P783" s="29"/>
      <c r="Q783" s="22"/>
      <c r="R783" s="3"/>
    </row>
    <row r="784" spans="1:20" ht="12.75" customHeight="1" x14ac:dyDescent="0.2">
      <c r="L784" s="3"/>
      <c r="M784" s="3"/>
      <c r="O784" s="3"/>
    </row>
    <row r="785" spans="1:20" ht="12.75" customHeight="1" x14ac:dyDescent="0.2">
      <c r="L785" s="3"/>
      <c r="M785" s="3"/>
      <c r="O785" s="3"/>
    </row>
    <row r="786" spans="1:20" ht="26.25" x14ac:dyDescent="0.4">
      <c r="A786" s="2"/>
      <c r="B786" s="279" t="s">
        <v>99</v>
      </c>
      <c r="C786" s="279"/>
      <c r="D786" s="279"/>
      <c r="E786" s="279"/>
      <c r="F786" s="279"/>
      <c r="G786" s="279"/>
      <c r="H786" s="279"/>
      <c r="I786" s="279"/>
      <c r="J786" s="279"/>
      <c r="K786" s="179" t="s">
        <v>112</v>
      </c>
      <c r="L786" s="160"/>
      <c r="M786" s="160"/>
      <c r="N786" s="29"/>
      <c r="O786" s="3"/>
      <c r="P786" s="29"/>
      <c r="Q786" s="29"/>
      <c r="R786" s="29"/>
    </row>
    <row r="787" spans="1:20" ht="20.25" x14ac:dyDescent="0.2">
      <c r="A787" s="272" t="s">
        <v>10</v>
      </c>
      <c r="B787" s="273" t="s">
        <v>100</v>
      </c>
      <c r="C787" s="274"/>
      <c r="D787" s="274"/>
      <c r="E787" s="274"/>
      <c r="F787" s="274"/>
      <c r="G787" s="274"/>
      <c r="H787" s="274"/>
      <c r="I787" s="274"/>
      <c r="J787" s="275"/>
      <c r="K787" s="276" t="s">
        <v>11</v>
      </c>
      <c r="L787" s="269" t="s">
        <v>3</v>
      </c>
      <c r="M787" s="269" t="s">
        <v>4</v>
      </c>
      <c r="N787" s="278" t="s">
        <v>5</v>
      </c>
      <c r="O787" s="269" t="s">
        <v>6</v>
      </c>
      <c r="P787" s="267" t="s">
        <v>7</v>
      </c>
      <c r="Q787" s="267" t="s">
        <v>8</v>
      </c>
      <c r="R787" s="269" t="s">
        <v>101</v>
      </c>
    </row>
    <row r="788" spans="1:20" ht="15.75" x14ac:dyDescent="0.25">
      <c r="A788" s="268"/>
      <c r="B788" s="58" t="s">
        <v>102</v>
      </c>
      <c r="C788" s="58" t="s">
        <v>103</v>
      </c>
      <c r="D788" s="58" t="s">
        <v>104</v>
      </c>
      <c r="E788" s="58" t="s">
        <v>105</v>
      </c>
      <c r="F788" s="58" t="s">
        <v>106</v>
      </c>
      <c r="G788" s="58" t="s">
        <v>107</v>
      </c>
      <c r="H788" s="58" t="s">
        <v>108</v>
      </c>
      <c r="I788" s="58" t="s">
        <v>109</v>
      </c>
      <c r="J788" s="58" t="s">
        <v>110</v>
      </c>
      <c r="K788" s="277"/>
      <c r="L788" s="268"/>
      <c r="M788" s="268"/>
      <c r="N788" s="268"/>
      <c r="O788" s="268"/>
      <c r="P788" s="268"/>
      <c r="Q788" s="268"/>
      <c r="R788" s="268"/>
    </row>
    <row r="789" spans="1:20" ht="15.75" x14ac:dyDescent="0.25">
      <c r="A789" s="58">
        <v>1602</v>
      </c>
      <c r="B789" s="59">
        <v>70</v>
      </c>
      <c r="C789" s="59"/>
      <c r="D789" s="59"/>
      <c r="E789" s="59"/>
      <c r="F789" s="59"/>
      <c r="G789" s="59"/>
      <c r="H789" s="59"/>
      <c r="I789" s="59"/>
      <c r="J789" s="59"/>
      <c r="K789" s="144"/>
      <c r="L789" s="96"/>
      <c r="M789" s="97"/>
      <c r="N789" s="98"/>
      <c r="O789" s="99"/>
      <c r="P789" s="63">
        <f>B789</f>
        <v>70</v>
      </c>
      <c r="Q789" s="100"/>
      <c r="R789" s="99"/>
    </row>
    <row r="790" spans="1:20" ht="15.75" customHeight="1" x14ac:dyDescent="0.25">
      <c r="A790" s="58">
        <v>1701</v>
      </c>
      <c r="B790" s="59"/>
      <c r="C790" s="59">
        <v>47</v>
      </c>
      <c r="D790" s="59"/>
      <c r="E790" s="59"/>
      <c r="F790" s="59"/>
      <c r="G790" s="59"/>
      <c r="H790" s="59"/>
      <c r="I790" s="59"/>
      <c r="J790" s="59"/>
      <c r="K790" s="144"/>
      <c r="L790" s="101"/>
      <c r="M790" s="102"/>
      <c r="N790" s="103"/>
      <c r="O790" s="67">
        <f>IF(C790=0,"",C790/B789)</f>
        <v>0.67142857142857137</v>
      </c>
      <c r="P790" s="68">
        <v>47</v>
      </c>
      <c r="Q790" s="69">
        <f t="shared" ref="Q790:Q797" si="122">IF(P790=0,"",P790/P789)</f>
        <v>0.67142857142857137</v>
      </c>
      <c r="R790" s="69">
        <f t="shared" ref="R790:R797" si="123">IF(P790=0,"",100%-Q790)</f>
        <v>0.32857142857142863</v>
      </c>
    </row>
    <row r="791" spans="1:20" ht="15.75" customHeight="1" x14ac:dyDescent="0.25">
      <c r="A791" s="58">
        <v>1702</v>
      </c>
      <c r="B791" s="59"/>
      <c r="C791" s="59"/>
      <c r="D791" s="59">
        <v>25</v>
      </c>
      <c r="E791" s="59"/>
      <c r="F791" s="59"/>
      <c r="G791" s="59"/>
      <c r="H791" s="59"/>
      <c r="I791" s="59"/>
      <c r="J791" s="59"/>
      <c r="K791" s="144"/>
      <c r="L791" s="101"/>
      <c r="M791" s="102"/>
      <c r="N791" s="103"/>
      <c r="O791" s="67">
        <f>IF(D791=0,"",D791/C790)</f>
        <v>0.53191489361702127</v>
      </c>
      <c r="P791" s="68">
        <v>40</v>
      </c>
      <c r="Q791" s="69">
        <f t="shared" si="122"/>
        <v>0.85106382978723405</v>
      </c>
      <c r="R791" s="69">
        <f t="shared" si="123"/>
        <v>0.14893617021276595</v>
      </c>
      <c r="T791" s="70">
        <f>P791/P789</f>
        <v>0.5714285714285714</v>
      </c>
    </row>
    <row r="792" spans="1:20" ht="15.75" customHeight="1" x14ac:dyDescent="0.25">
      <c r="A792" s="58">
        <v>1801</v>
      </c>
      <c r="B792" s="59"/>
      <c r="C792" s="59"/>
      <c r="D792" s="59"/>
      <c r="E792" s="59">
        <v>25</v>
      </c>
      <c r="F792" s="59"/>
      <c r="G792" s="59"/>
      <c r="H792" s="59"/>
      <c r="I792" s="59"/>
      <c r="J792" s="59"/>
      <c r="K792" s="144"/>
      <c r="L792" s="101"/>
      <c r="M792" s="102"/>
      <c r="N792" s="103"/>
      <c r="O792" s="67">
        <f>IF(E792=0,"",E792/D791)</f>
        <v>1</v>
      </c>
      <c r="P792" s="68">
        <v>38</v>
      </c>
      <c r="Q792" s="69">
        <f t="shared" si="122"/>
        <v>0.95</v>
      </c>
      <c r="R792" s="69">
        <f t="shared" si="123"/>
        <v>5.0000000000000044E-2</v>
      </c>
      <c r="T792" s="104"/>
    </row>
    <row r="793" spans="1:20" ht="15.75" customHeight="1" x14ac:dyDescent="0.25">
      <c r="A793" s="58">
        <v>1802</v>
      </c>
      <c r="B793" s="59"/>
      <c r="C793" s="59"/>
      <c r="D793" s="59"/>
      <c r="E793" s="59"/>
      <c r="F793" s="59">
        <v>25</v>
      </c>
      <c r="G793" s="59"/>
      <c r="H793" s="59"/>
      <c r="I793" s="59"/>
      <c r="J793" s="59"/>
      <c r="K793" s="144"/>
      <c r="L793" s="101"/>
      <c r="M793" s="102"/>
      <c r="N793" s="103"/>
      <c r="O793" s="67">
        <f>IF(F793=0,"",F793/E792)</f>
        <v>1</v>
      </c>
      <c r="P793" s="68">
        <v>33</v>
      </c>
      <c r="Q793" s="69">
        <f t="shared" si="122"/>
        <v>0.86842105263157898</v>
      </c>
      <c r="R793" s="69">
        <f t="shared" si="123"/>
        <v>0.13157894736842102</v>
      </c>
      <c r="T793" s="104"/>
    </row>
    <row r="794" spans="1:20" ht="15.75" customHeight="1" x14ac:dyDescent="0.25">
      <c r="A794" s="58">
        <v>1901</v>
      </c>
      <c r="B794" s="59"/>
      <c r="C794" s="59"/>
      <c r="D794" s="59"/>
      <c r="E794" s="59"/>
      <c r="F794" s="59"/>
      <c r="G794" s="59">
        <v>25</v>
      </c>
      <c r="H794" s="59"/>
      <c r="I794" s="59"/>
      <c r="J794" s="59"/>
      <c r="K794" s="144">
        <v>2</v>
      </c>
      <c r="L794" s="101"/>
      <c r="M794" s="102"/>
      <c r="N794" s="103"/>
      <c r="O794" s="67">
        <f>IF(G794=0,"",G794/F793)</f>
        <v>1</v>
      </c>
      <c r="P794" s="68">
        <v>33</v>
      </c>
      <c r="Q794" s="69">
        <f t="shared" si="122"/>
        <v>1</v>
      </c>
      <c r="R794" s="69">
        <f t="shared" si="123"/>
        <v>0</v>
      </c>
      <c r="T794" s="104"/>
    </row>
    <row r="795" spans="1:20" ht="15.75" customHeight="1" x14ac:dyDescent="0.25">
      <c r="A795" s="58">
        <v>1902</v>
      </c>
      <c r="B795" s="59"/>
      <c r="C795" s="59"/>
      <c r="D795" s="59"/>
      <c r="E795" s="59"/>
      <c r="F795" s="59"/>
      <c r="G795" s="59"/>
      <c r="H795" s="59">
        <v>22</v>
      </c>
      <c r="I795" s="59"/>
      <c r="J795" s="59"/>
      <c r="K795" s="144"/>
      <c r="L795" s="101"/>
      <c r="M795" s="102"/>
      <c r="N795" s="103"/>
      <c r="O795" s="67">
        <f>IF(H795=0,"",H795/G794)</f>
        <v>0.88</v>
      </c>
      <c r="P795" s="68">
        <v>30</v>
      </c>
      <c r="Q795" s="69">
        <f t="shared" si="122"/>
        <v>0.90909090909090906</v>
      </c>
      <c r="R795" s="69">
        <f t="shared" si="123"/>
        <v>9.0909090909090939E-2</v>
      </c>
      <c r="T795" s="104"/>
    </row>
    <row r="796" spans="1:20" ht="15.75" customHeight="1" x14ac:dyDescent="0.25">
      <c r="A796" s="58">
        <v>2001</v>
      </c>
      <c r="B796" s="59"/>
      <c r="C796" s="59"/>
      <c r="D796" s="59"/>
      <c r="E796" s="59"/>
      <c r="F796" s="59"/>
      <c r="G796" s="59"/>
      <c r="H796" s="59"/>
      <c r="I796" s="59">
        <v>21</v>
      </c>
      <c r="J796" s="59"/>
      <c r="K796" s="144">
        <v>1</v>
      </c>
      <c r="L796" s="101"/>
      <c r="M796" s="102"/>
      <c r="N796" s="103"/>
      <c r="O796" s="67">
        <f>IF(I796=0,"",I796/H795)</f>
        <v>0.95454545454545459</v>
      </c>
      <c r="P796" s="68">
        <v>27</v>
      </c>
      <c r="Q796" s="69">
        <f t="shared" si="122"/>
        <v>0.9</v>
      </c>
      <c r="R796" s="69">
        <f t="shared" si="123"/>
        <v>9.9999999999999978E-2</v>
      </c>
      <c r="T796" s="104"/>
    </row>
    <row r="797" spans="1:20" ht="15.75" customHeight="1" x14ac:dyDescent="0.25">
      <c r="A797" s="58">
        <v>2002</v>
      </c>
      <c r="B797" s="59"/>
      <c r="C797" s="59"/>
      <c r="D797" s="59"/>
      <c r="E797" s="59"/>
      <c r="F797" s="59"/>
      <c r="G797" s="59"/>
      <c r="H797" s="59"/>
      <c r="I797" s="59"/>
      <c r="J797" s="59">
        <v>17</v>
      </c>
      <c r="K797" s="144">
        <v>10</v>
      </c>
      <c r="L797" s="101"/>
      <c r="M797" s="102"/>
      <c r="N797" s="103"/>
      <c r="O797" s="71">
        <f>IF(J797=0,"",J797/I796)</f>
        <v>0.80952380952380953</v>
      </c>
      <c r="P797" s="68">
        <v>25</v>
      </c>
      <c r="Q797" s="72">
        <f t="shared" si="122"/>
        <v>0.92592592592592593</v>
      </c>
      <c r="R797" s="72">
        <f t="shared" si="123"/>
        <v>7.407407407407407E-2</v>
      </c>
      <c r="T797" s="104"/>
    </row>
    <row r="798" spans="1:20" ht="15.75" customHeight="1" x14ac:dyDescent="0.25">
      <c r="A798" s="58">
        <v>2101</v>
      </c>
      <c r="B798" s="59"/>
      <c r="C798" s="59"/>
      <c r="D798" s="59"/>
      <c r="E798" s="59"/>
      <c r="F798" s="59"/>
      <c r="G798" s="59"/>
      <c r="H798" s="59"/>
      <c r="I798" s="59"/>
      <c r="J798" s="59">
        <v>12</v>
      </c>
      <c r="K798" s="144">
        <v>12</v>
      </c>
      <c r="L798" s="101"/>
      <c r="M798" s="102"/>
      <c r="N798" s="104"/>
      <c r="O798" s="129"/>
      <c r="P798" s="68">
        <v>15</v>
      </c>
      <c r="Q798" s="130"/>
      <c r="R798" s="131"/>
      <c r="T798" s="104"/>
    </row>
    <row r="799" spans="1:20" ht="15.75" customHeight="1" x14ac:dyDescent="0.25">
      <c r="A799" s="58">
        <v>2102</v>
      </c>
      <c r="B799" s="59"/>
      <c r="C799" s="59"/>
      <c r="D799" s="59"/>
      <c r="E799" s="59"/>
      <c r="F799" s="59"/>
      <c r="G799" s="59"/>
      <c r="H799" s="59"/>
      <c r="I799" s="59"/>
      <c r="J799" s="59">
        <v>2</v>
      </c>
      <c r="K799" s="144">
        <v>1</v>
      </c>
      <c r="L799" s="101"/>
      <c r="M799" s="102"/>
      <c r="N799" s="104"/>
      <c r="O799" s="108"/>
      <c r="P799" s="109">
        <v>3</v>
      </c>
      <c r="Q799" s="110"/>
      <c r="R799" s="108"/>
      <c r="T799" s="104"/>
    </row>
    <row r="800" spans="1:20" ht="15.75" customHeight="1" x14ac:dyDescent="0.25">
      <c r="A800" s="58">
        <v>2201</v>
      </c>
      <c r="B800" s="59"/>
      <c r="C800" s="59"/>
      <c r="D800" s="59"/>
      <c r="E800" s="59"/>
      <c r="F800" s="59"/>
      <c r="G800" s="59"/>
      <c r="H800" s="59"/>
      <c r="I800" s="59"/>
      <c r="J800" s="59">
        <v>2</v>
      </c>
      <c r="K800" s="144">
        <v>2</v>
      </c>
      <c r="L800" s="101"/>
      <c r="M800" s="102"/>
      <c r="N800" s="104"/>
      <c r="O800" s="108"/>
      <c r="P800" s="109">
        <v>2</v>
      </c>
      <c r="Q800" s="110"/>
      <c r="R800" s="108"/>
      <c r="T800" s="104"/>
    </row>
    <row r="801" spans="1:20" ht="15.75" customHeight="1" x14ac:dyDescent="0.25">
      <c r="A801" s="58">
        <v>2202</v>
      </c>
      <c r="B801" s="59"/>
      <c r="C801" s="59"/>
      <c r="D801" s="59"/>
      <c r="E801" s="59"/>
      <c r="F801" s="59"/>
      <c r="G801" s="59"/>
      <c r="H801" s="59"/>
      <c r="I801" s="59"/>
      <c r="J801" s="59"/>
      <c r="K801" s="144"/>
      <c r="L801" s="101"/>
      <c r="M801" s="102"/>
      <c r="N801" s="104"/>
      <c r="O801" s="108"/>
      <c r="P801" s="109"/>
      <c r="Q801" s="110"/>
      <c r="R801" s="108"/>
      <c r="T801" s="104"/>
    </row>
    <row r="802" spans="1:20" ht="15.75" customHeight="1" x14ac:dyDescent="0.25">
      <c r="A802" s="58">
        <v>2301</v>
      </c>
      <c r="B802" s="59"/>
      <c r="C802" s="59"/>
      <c r="D802" s="59"/>
      <c r="E802" s="59"/>
      <c r="F802" s="59"/>
      <c r="G802" s="59"/>
      <c r="H802" s="59"/>
      <c r="I802" s="59"/>
      <c r="J802" s="59"/>
      <c r="K802" s="144"/>
      <c r="L802" s="101"/>
      <c r="M802" s="102"/>
      <c r="N802" s="104"/>
      <c r="O802" s="102"/>
      <c r="P802" s="104"/>
      <c r="Q802" s="146"/>
      <c r="R802" s="108"/>
      <c r="T802" s="104"/>
    </row>
    <row r="803" spans="1:20" ht="15.75" customHeight="1" x14ac:dyDescent="0.25">
      <c r="A803" s="58">
        <v>2302</v>
      </c>
      <c r="B803" s="59"/>
      <c r="C803" s="59"/>
      <c r="D803" s="59"/>
      <c r="E803" s="59"/>
      <c r="F803" s="59"/>
      <c r="G803" s="59"/>
      <c r="H803" s="59"/>
      <c r="I803" s="59"/>
      <c r="J803" s="59"/>
      <c r="K803" s="144"/>
      <c r="L803" s="101"/>
      <c r="M803" s="102"/>
      <c r="N803" s="104"/>
      <c r="O803" s="191" t="s">
        <v>83</v>
      </c>
      <c r="P803" s="82">
        <v>28</v>
      </c>
      <c r="Q803" s="111">
        <f>K806</f>
        <v>28</v>
      </c>
      <c r="R803" s="193" t="s">
        <v>11</v>
      </c>
      <c r="T803" s="104"/>
    </row>
    <row r="804" spans="1:20" ht="15.75" customHeight="1" x14ac:dyDescent="0.25">
      <c r="A804" s="58">
        <v>2401</v>
      </c>
      <c r="B804" s="59"/>
      <c r="C804" s="59"/>
      <c r="D804" s="59"/>
      <c r="E804" s="59"/>
      <c r="F804" s="59"/>
      <c r="G804" s="59"/>
      <c r="H804" s="59"/>
      <c r="I804" s="59"/>
      <c r="J804" s="59"/>
      <c r="K804" s="144"/>
      <c r="L804" s="101"/>
      <c r="M804" s="102"/>
      <c r="N804" s="104"/>
      <c r="O804" s="192" t="s">
        <v>85</v>
      </c>
      <c r="P804" s="86">
        <f>IF(P803/B789=0,"",P803/B789)</f>
        <v>0.4</v>
      </c>
      <c r="Q804" s="112">
        <f>P803/Q803</f>
        <v>1</v>
      </c>
      <c r="R804" s="194" t="s">
        <v>86</v>
      </c>
      <c r="T804" s="104"/>
    </row>
    <row r="805" spans="1:20" ht="15.75" x14ac:dyDescent="0.25">
      <c r="A805" s="58">
        <v>2402</v>
      </c>
      <c r="B805" s="59"/>
      <c r="C805" s="59"/>
      <c r="D805" s="59"/>
      <c r="E805" s="59"/>
      <c r="F805" s="59"/>
      <c r="G805" s="59"/>
      <c r="H805" s="59"/>
      <c r="I805" s="59"/>
      <c r="J805" s="59"/>
      <c r="K805" s="144"/>
      <c r="L805" s="147"/>
      <c r="M805" s="148"/>
      <c r="N805" s="149"/>
      <c r="O805" s="90"/>
      <c r="P805" s="91"/>
      <c r="Q805" s="91"/>
      <c r="R805" s="113"/>
      <c r="T805" s="104"/>
    </row>
    <row r="806" spans="1:20" ht="18" customHeight="1" x14ac:dyDescent="0.25">
      <c r="A806" s="28"/>
      <c r="B806" s="280" t="s">
        <v>111</v>
      </c>
      <c r="C806" s="280"/>
      <c r="D806" s="280"/>
      <c r="E806" s="280"/>
      <c r="F806" s="280"/>
      <c r="G806" s="280"/>
      <c r="H806" s="280"/>
      <c r="I806" s="280"/>
      <c r="J806" s="280"/>
      <c r="K806" s="93">
        <f>SUM(K789:K802)</f>
        <v>28</v>
      </c>
      <c r="L806" s="94">
        <f>(SUM(K794:K797)/B789)</f>
        <v>0.18571428571428572</v>
      </c>
      <c r="M806" s="94">
        <f>IF(K806=0,"",K806/B789)</f>
        <v>0.4</v>
      </c>
      <c r="N806" s="94">
        <f>IF(K797=0,"",M806-L806)</f>
        <v>0.2142857142857143</v>
      </c>
      <c r="O806" s="3"/>
      <c r="P806" s="29"/>
      <c r="Q806" s="22"/>
      <c r="R806" s="3"/>
      <c r="T806" s="104"/>
    </row>
    <row r="807" spans="1:20" ht="14.25" customHeight="1" x14ac:dyDescent="0.2">
      <c r="T807" s="104"/>
    </row>
    <row r="808" spans="1:20" ht="14.25" customHeight="1" x14ac:dyDescent="0.2">
      <c r="T808" s="104"/>
    </row>
    <row r="809" spans="1:20" ht="26.25" customHeight="1" x14ac:dyDescent="0.4">
      <c r="A809" s="2"/>
      <c r="B809" s="279" t="s">
        <v>99</v>
      </c>
      <c r="C809" s="279"/>
      <c r="D809" s="279"/>
      <c r="E809" s="279"/>
      <c r="F809" s="279"/>
      <c r="G809" s="279"/>
      <c r="H809" s="279"/>
      <c r="I809" s="279"/>
      <c r="J809" s="279"/>
      <c r="K809" s="179" t="s">
        <v>113</v>
      </c>
      <c r="L809" s="160"/>
      <c r="M809" s="160"/>
      <c r="N809" s="29"/>
      <c r="O809" s="3"/>
      <c r="P809" s="29"/>
      <c r="Q809" s="29"/>
      <c r="R809" s="29"/>
      <c r="T809" s="104"/>
    </row>
    <row r="810" spans="1:20" ht="20.25" x14ac:dyDescent="0.2">
      <c r="A810" s="272" t="s">
        <v>10</v>
      </c>
      <c r="B810" s="273" t="s">
        <v>100</v>
      </c>
      <c r="C810" s="274"/>
      <c r="D810" s="274"/>
      <c r="E810" s="274"/>
      <c r="F810" s="274"/>
      <c r="G810" s="274"/>
      <c r="H810" s="274"/>
      <c r="I810" s="274"/>
      <c r="J810" s="275"/>
      <c r="K810" s="276" t="s">
        <v>11</v>
      </c>
      <c r="L810" s="269" t="s">
        <v>3</v>
      </c>
      <c r="M810" s="269" t="s">
        <v>4</v>
      </c>
      <c r="N810" s="278" t="s">
        <v>5</v>
      </c>
      <c r="O810" s="269" t="s">
        <v>6</v>
      </c>
      <c r="P810" s="267" t="s">
        <v>7</v>
      </c>
      <c r="Q810" s="267" t="s">
        <v>8</v>
      </c>
      <c r="R810" s="269" t="s">
        <v>101</v>
      </c>
      <c r="T810" s="104"/>
    </row>
    <row r="811" spans="1:20" ht="15.75" x14ac:dyDescent="0.25">
      <c r="A811" s="268"/>
      <c r="B811" s="58" t="s">
        <v>102</v>
      </c>
      <c r="C811" s="58" t="s">
        <v>103</v>
      </c>
      <c r="D811" s="58" t="s">
        <v>104</v>
      </c>
      <c r="E811" s="58" t="s">
        <v>105</v>
      </c>
      <c r="F811" s="58" t="s">
        <v>106</v>
      </c>
      <c r="G811" s="58" t="s">
        <v>107</v>
      </c>
      <c r="H811" s="58" t="s">
        <v>108</v>
      </c>
      <c r="I811" s="58" t="s">
        <v>109</v>
      </c>
      <c r="J811" s="58" t="s">
        <v>110</v>
      </c>
      <c r="K811" s="277"/>
      <c r="L811" s="268"/>
      <c r="M811" s="268"/>
      <c r="N811" s="268"/>
      <c r="O811" s="268"/>
      <c r="P811" s="268"/>
      <c r="Q811" s="268"/>
      <c r="R811" s="268"/>
      <c r="T811" s="104"/>
    </row>
    <row r="812" spans="1:20" ht="15.75" customHeight="1" x14ac:dyDescent="0.25">
      <c r="A812" s="58">
        <v>1701</v>
      </c>
      <c r="B812" s="59">
        <v>39</v>
      </c>
      <c r="C812" s="59"/>
      <c r="D812" s="59"/>
      <c r="E812" s="59"/>
      <c r="F812" s="59"/>
      <c r="G812" s="59"/>
      <c r="H812" s="59"/>
      <c r="I812" s="59"/>
      <c r="J812" s="59"/>
      <c r="K812" s="144"/>
      <c r="L812" s="96"/>
      <c r="M812" s="97"/>
      <c r="N812" s="98"/>
      <c r="O812" s="99"/>
      <c r="P812" s="63">
        <f>B812</f>
        <v>39</v>
      </c>
      <c r="Q812" s="100"/>
      <c r="R812" s="99"/>
      <c r="T812" s="104"/>
    </row>
    <row r="813" spans="1:20" ht="15.75" customHeight="1" x14ac:dyDescent="0.25">
      <c r="A813" s="58">
        <v>1702</v>
      </c>
      <c r="B813" s="59"/>
      <c r="C813" s="59">
        <v>31</v>
      </c>
      <c r="D813" s="59"/>
      <c r="E813" s="59"/>
      <c r="F813" s="59"/>
      <c r="G813" s="59"/>
      <c r="H813" s="59"/>
      <c r="I813" s="59"/>
      <c r="J813" s="59"/>
      <c r="K813" s="144"/>
      <c r="L813" s="101"/>
      <c r="M813" s="102"/>
      <c r="N813" s="103"/>
      <c r="O813" s="67">
        <f>IF(C813=0,"",C813/B812)</f>
        <v>0.79487179487179482</v>
      </c>
      <c r="P813" s="68">
        <v>31</v>
      </c>
      <c r="Q813" s="69">
        <f t="shared" ref="Q813:Q820" si="124">IF(P813=0,"",P813/P812)</f>
        <v>0.79487179487179482</v>
      </c>
      <c r="R813" s="69">
        <f t="shared" ref="R813:R820" si="125">IF(P813=0,"",100%-Q813)</f>
        <v>0.20512820512820518</v>
      </c>
      <c r="T813" s="104"/>
    </row>
    <row r="814" spans="1:20" ht="15.75" customHeight="1" x14ac:dyDescent="0.25">
      <c r="A814" s="58">
        <v>1801</v>
      </c>
      <c r="B814" s="59"/>
      <c r="C814" s="59"/>
      <c r="D814" s="59">
        <v>24</v>
      </c>
      <c r="E814" s="59"/>
      <c r="F814" s="59"/>
      <c r="G814" s="59"/>
      <c r="H814" s="59"/>
      <c r="I814" s="59"/>
      <c r="J814" s="59"/>
      <c r="K814" s="144"/>
      <c r="L814" s="101"/>
      <c r="M814" s="102"/>
      <c r="N814" s="103"/>
      <c r="O814" s="67">
        <f>IF(D814=0,"",D814/C813)</f>
        <v>0.77419354838709675</v>
      </c>
      <c r="P814" s="68">
        <v>29</v>
      </c>
      <c r="Q814" s="69">
        <f t="shared" si="124"/>
        <v>0.93548387096774188</v>
      </c>
      <c r="R814" s="69">
        <f t="shared" si="125"/>
        <v>6.4516129032258118E-2</v>
      </c>
      <c r="T814" s="70">
        <f>P814/P812</f>
        <v>0.74358974358974361</v>
      </c>
    </row>
    <row r="815" spans="1:20" ht="15.75" customHeight="1" x14ac:dyDescent="0.25">
      <c r="A815" s="58">
        <v>1802</v>
      </c>
      <c r="B815" s="59"/>
      <c r="C815" s="59"/>
      <c r="D815" s="59"/>
      <c r="E815" s="59">
        <v>23</v>
      </c>
      <c r="F815" s="59"/>
      <c r="G815" s="59"/>
      <c r="H815" s="59"/>
      <c r="I815" s="59"/>
      <c r="J815" s="59"/>
      <c r="K815" s="144"/>
      <c r="L815" s="101"/>
      <c r="M815" s="102"/>
      <c r="N815" s="103"/>
      <c r="O815" s="67">
        <f>IF(E815=0,"",E815/D814)</f>
        <v>0.95833333333333337</v>
      </c>
      <c r="P815" s="68">
        <v>29</v>
      </c>
      <c r="Q815" s="69">
        <f t="shared" si="124"/>
        <v>1</v>
      </c>
      <c r="R815" s="69">
        <f t="shared" si="125"/>
        <v>0</v>
      </c>
      <c r="T815" s="104"/>
    </row>
    <row r="816" spans="1:20" ht="15.75" customHeight="1" x14ac:dyDescent="0.25">
      <c r="A816" s="58">
        <v>1901</v>
      </c>
      <c r="B816" s="59"/>
      <c r="C816" s="59"/>
      <c r="D816" s="59"/>
      <c r="E816" s="59"/>
      <c r="F816" s="59">
        <v>18</v>
      </c>
      <c r="G816" s="59"/>
      <c r="H816" s="59"/>
      <c r="I816" s="59"/>
      <c r="J816" s="59"/>
      <c r="K816" s="144"/>
      <c r="L816" s="101"/>
      <c r="M816" s="102"/>
      <c r="N816" s="103"/>
      <c r="O816" s="67">
        <f>IF(F816=0,"",F816/E815)</f>
        <v>0.78260869565217395</v>
      </c>
      <c r="P816" s="68">
        <v>28</v>
      </c>
      <c r="Q816" s="69">
        <f t="shared" si="124"/>
        <v>0.96551724137931039</v>
      </c>
      <c r="R816" s="69">
        <f t="shared" si="125"/>
        <v>3.4482758620689613E-2</v>
      </c>
    </row>
    <row r="817" spans="1:22" ht="15.75" customHeight="1" x14ac:dyDescent="0.25">
      <c r="A817" s="58">
        <v>1902</v>
      </c>
      <c r="B817" s="59"/>
      <c r="C817" s="59"/>
      <c r="D817" s="59"/>
      <c r="E817" s="59"/>
      <c r="F817" s="59"/>
      <c r="G817" s="59">
        <v>14</v>
      </c>
      <c r="H817" s="59"/>
      <c r="I817" s="59"/>
      <c r="J817" s="59"/>
      <c r="K817" s="144"/>
      <c r="L817" s="101"/>
      <c r="M817" s="102"/>
      <c r="N817" s="103"/>
      <c r="O817" s="67">
        <f>IF(G817=0,"",G817/F816)</f>
        <v>0.77777777777777779</v>
      </c>
      <c r="P817" s="68">
        <v>27</v>
      </c>
      <c r="Q817" s="69">
        <f t="shared" si="124"/>
        <v>0.9642857142857143</v>
      </c>
      <c r="R817" s="69">
        <f t="shared" si="125"/>
        <v>3.5714285714285698E-2</v>
      </c>
    </row>
    <row r="818" spans="1:22" ht="15.75" customHeight="1" x14ac:dyDescent="0.25">
      <c r="A818" s="58">
        <v>2001</v>
      </c>
      <c r="B818" s="59"/>
      <c r="C818" s="59"/>
      <c r="D818" s="59"/>
      <c r="E818" s="59"/>
      <c r="F818" s="59"/>
      <c r="G818" s="59"/>
      <c r="H818" s="59">
        <v>13</v>
      </c>
      <c r="I818" s="59"/>
      <c r="J818" s="59"/>
      <c r="K818" s="144"/>
      <c r="L818" s="101"/>
      <c r="M818" s="102"/>
      <c r="N818" s="103"/>
      <c r="O818" s="67">
        <f>IF(H818=0,"",H818/G817)</f>
        <v>0.9285714285714286</v>
      </c>
      <c r="P818" s="68">
        <v>25</v>
      </c>
      <c r="Q818" s="69">
        <f t="shared" si="124"/>
        <v>0.92592592592592593</v>
      </c>
      <c r="R818" s="69">
        <f t="shared" si="125"/>
        <v>7.407407407407407E-2</v>
      </c>
    </row>
    <row r="819" spans="1:22" ht="15.75" customHeight="1" x14ac:dyDescent="0.25">
      <c r="A819" s="58">
        <v>2002</v>
      </c>
      <c r="B819" s="59"/>
      <c r="C819" s="59"/>
      <c r="D819" s="59"/>
      <c r="E819" s="59"/>
      <c r="F819" s="59"/>
      <c r="G819" s="59"/>
      <c r="H819" s="59"/>
      <c r="I819" s="59">
        <v>13</v>
      </c>
      <c r="J819" s="59"/>
      <c r="K819" s="144"/>
      <c r="L819" s="101"/>
      <c r="M819" s="102"/>
      <c r="N819" s="103"/>
      <c r="O819" s="67">
        <f>IF(I819=0,"",I819/H818)</f>
        <v>1</v>
      </c>
      <c r="P819" s="68">
        <v>24</v>
      </c>
      <c r="Q819" s="69">
        <f t="shared" si="124"/>
        <v>0.96</v>
      </c>
      <c r="R819" s="69">
        <f t="shared" si="125"/>
        <v>4.0000000000000036E-2</v>
      </c>
    </row>
    <row r="820" spans="1:22" ht="15.75" customHeight="1" x14ac:dyDescent="0.25">
      <c r="A820" s="58">
        <v>2101</v>
      </c>
      <c r="B820" s="59"/>
      <c r="C820" s="59"/>
      <c r="D820" s="59"/>
      <c r="E820" s="59"/>
      <c r="F820" s="59"/>
      <c r="G820" s="59"/>
      <c r="H820" s="59"/>
      <c r="I820" s="59"/>
      <c r="J820" s="59">
        <v>13</v>
      </c>
      <c r="K820" s="144">
        <v>6</v>
      </c>
      <c r="L820" s="101"/>
      <c r="M820" s="102"/>
      <c r="N820" s="103"/>
      <c r="O820" s="71">
        <f>IF(J820=0,"",J820/I819)</f>
        <v>1</v>
      </c>
      <c r="P820" s="68">
        <v>24</v>
      </c>
      <c r="Q820" s="72">
        <f t="shared" si="124"/>
        <v>1</v>
      </c>
      <c r="R820" s="72">
        <f t="shared" si="125"/>
        <v>0</v>
      </c>
    </row>
    <row r="821" spans="1:22" ht="15.75" customHeight="1" x14ac:dyDescent="0.25">
      <c r="A821" s="58">
        <v>2102</v>
      </c>
      <c r="B821" s="59"/>
      <c r="C821" s="59"/>
      <c r="D821" s="59"/>
      <c r="E821" s="59"/>
      <c r="F821" s="59"/>
      <c r="G821" s="59"/>
      <c r="H821" s="59"/>
      <c r="I821" s="59"/>
      <c r="J821" s="59">
        <v>10</v>
      </c>
      <c r="K821" s="144">
        <v>2</v>
      </c>
      <c r="L821" s="101"/>
      <c r="M821" s="102"/>
      <c r="N821" s="104"/>
      <c r="O821" s="129"/>
      <c r="P821" s="68">
        <v>17</v>
      </c>
      <c r="Q821" s="130"/>
      <c r="R821" s="131"/>
    </row>
    <row r="822" spans="1:22" ht="15.75" customHeight="1" x14ac:dyDescent="0.25">
      <c r="A822" s="58">
        <v>2201</v>
      </c>
      <c r="B822" s="59"/>
      <c r="C822" s="59"/>
      <c r="D822" s="59"/>
      <c r="E822" s="59"/>
      <c r="F822" s="59"/>
      <c r="G822" s="59"/>
      <c r="H822" s="59"/>
      <c r="I822" s="59"/>
      <c r="J822" s="59">
        <v>10</v>
      </c>
      <c r="K822" s="144">
        <v>9</v>
      </c>
      <c r="L822" s="101"/>
      <c r="M822" s="102"/>
      <c r="N822" s="104"/>
      <c r="O822" s="108"/>
      <c r="P822" s="109">
        <v>15</v>
      </c>
      <c r="Q822" s="110"/>
      <c r="R822" s="108"/>
    </row>
    <row r="823" spans="1:22" ht="15.75" customHeight="1" x14ac:dyDescent="0.25">
      <c r="A823" s="58">
        <v>2202</v>
      </c>
      <c r="B823" s="59"/>
      <c r="C823" s="59"/>
      <c r="D823" s="59"/>
      <c r="E823" s="59"/>
      <c r="F823" s="59"/>
      <c r="G823" s="59"/>
      <c r="H823" s="59"/>
      <c r="I823" s="59"/>
      <c r="J823" s="59">
        <v>4</v>
      </c>
      <c r="K823" s="144">
        <v>4</v>
      </c>
      <c r="L823" s="101"/>
      <c r="M823" s="102"/>
      <c r="N823" s="104"/>
      <c r="O823" s="108"/>
      <c r="P823" s="109">
        <v>5</v>
      </c>
      <c r="Q823" s="110"/>
      <c r="R823" s="108"/>
    </row>
    <row r="824" spans="1:22" ht="15.75" customHeight="1" x14ac:dyDescent="0.25">
      <c r="A824" s="58">
        <v>2301</v>
      </c>
      <c r="B824" s="59"/>
      <c r="C824" s="59"/>
      <c r="D824" s="59"/>
      <c r="E824" s="59"/>
      <c r="F824" s="59"/>
      <c r="G824" s="59"/>
      <c r="H824" s="59"/>
      <c r="I824" s="59"/>
      <c r="J824" s="59">
        <v>2</v>
      </c>
      <c r="K824" s="144">
        <v>2</v>
      </c>
      <c r="L824" s="101"/>
      <c r="M824" s="102"/>
      <c r="N824" s="104"/>
      <c r="O824" s="108"/>
      <c r="P824" s="109">
        <v>2</v>
      </c>
      <c r="Q824" s="110"/>
      <c r="R824" s="108"/>
    </row>
    <row r="825" spans="1:22" ht="15.75" customHeight="1" x14ac:dyDescent="0.25">
      <c r="A825" s="58">
        <v>2302</v>
      </c>
      <c r="B825" s="59"/>
      <c r="C825" s="59"/>
      <c r="D825" s="59"/>
      <c r="E825" s="59"/>
      <c r="F825" s="59"/>
      <c r="G825" s="59"/>
      <c r="H825" s="59"/>
      <c r="I825" s="59"/>
      <c r="J825" s="59"/>
      <c r="K825" s="144"/>
      <c r="L825" s="101"/>
      <c r="M825" s="102"/>
      <c r="N825" s="104"/>
      <c r="O825" s="102"/>
      <c r="P825" s="104"/>
      <c r="Q825" s="146"/>
      <c r="R825" s="108"/>
    </row>
    <row r="826" spans="1:22" ht="15.75" customHeight="1" x14ac:dyDescent="0.25">
      <c r="A826" s="58">
        <v>2401</v>
      </c>
      <c r="B826" s="59"/>
      <c r="C826" s="59"/>
      <c r="D826" s="59"/>
      <c r="E826" s="59"/>
      <c r="F826" s="59"/>
      <c r="G826" s="59"/>
      <c r="H826" s="59"/>
      <c r="I826" s="59"/>
      <c r="J826" s="59"/>
      <c r="K826" s="144"/>
      <c r="L826" s="101"/>
      <c r="M826" s="102"/>
      <c r="N826" s="104"/>
      <c r="O826" s="191" t="s">
        <v>83</v>
      </c>
      <c r="P826" s="82">
        <v>21</v>
      </c>
      <c r="Q826" s="111">
        <f>K829</f>
        <v>23</v>
      </c>
      <c r="R826" s="193" t="s">
        <v>11</v>
      </c>
    </row>
    <row r="827" spans="1:22" ht="15.75" customHeight="1" x14ac:dyDescent="0.25">
      <c r="A827" s="58">
        <v>2402</v>
      </c>
      <c r="B827" s="59"/>
      <c r="C827" s="59"/>
      <c r="D827" s="59"/>
      <c r="E827" s="59"/>
      <c r="F827" s="59"/>
      <c r="G827" s="59"/>
      <c r="H827" s="59"/>
      <c r="I827" s="59"/>
      <c r="J827" s="59"/>
      <c r="K827" s="144"/>
      <c r="L827" s="101"/>
      <c r="M827" s="102"/>
      <c r="N827" s="104"/>
      <c r="O827" s="192" t="s">
        <v>85</v>
      </c>
      <c r="P827" s="86">
        <f>IF(P826/B812=0,"",P826/B812)</f>
        <v>0.53846153846153844</v>
      </c>
      <c r="Q827" s="112">
        <f>P826/Q826</f>
        <v>0.91304347826086951</v>
      </c>
      <c r="R827" s="194" t="s">
        <v>86</v>
      </c>
    </row>
    <row r="828" spans="1:22" ht="15.75" x14ac:dyDescent="0.25">
      <c r="A828" s="58">
        <v>2501</v>
      </c>
      <c r="B828" s="59"/>
      <c r="C828" s="59"/>
      <c r="D828" s="59"/>
      <c r="E828" s="59"/>
      <c r="F828" s="59"/>
      <c r="G828" s="59"/>
      <c r="H828" s="59"/>
      <c r="I828" s="59"/>
      <c r="J828" s="59"/>
      <c r="K828" s="144"/>
      <c r="L828" s="147"/>
      <c r="M828" s="148"/>
      <c r="N828" s="149"/>
      <c r="O828" s="90"/>
      <c r="P828" s="91"/>
      <c r="Q828" s="91"/>
      <c r="R828" s="113"/>
    </row>
    <row r="829" spans="1:22" ht="18" customHeight="1" x14ac:dyDescent="0.25">
      <c r="A829" s="28"/>
      <c r="B829" s="280" t="s">
        <v>111</v>
      </c>
      <c r="C829" s="280"/>
      <c r="D829" s="280"/>
      <c r="E829" s="280"/>
      <c r="F829" s="280"/>
      <c r="G829" s="280"/>
      <c r="H829" s="280"/>
      <c r="I829" s="280"/>
      <c r="J829" s="280"/>
      <c r="K829" s="93">
        <f>SUM(K812:K825)</f>
        <v>23</v>
      </c>
      <c r="L829" s="94">
        <f>IF(K820=0,"",K820/B812)</f>
        <v>0.15384615384615385</v>
      </c>
      <c r="M829" s="94">
        <f>IF(K829=0,"",K829/B812)</f>
        <v>0.58974358974358976</v>
      </c>
      <c r="N829" s="94">
        <f>IF(K820=0,"",M829-L829)</f>
        <v>0.4358974358974359</v>
      </c>
      <c r="O829" s="3"/>
      <c r="P829" s="29"/>
      <c r="Q829" s="22"/>
      <c r="R829" s="3"/>
    </row>
    <row r="830" spans="1:22" ht="12.75" customHeight="1" x14ac:dyDescent="0.2">
      <c r="L830" s="3"/>
      <c r="M830" s="3"/>
      <c r="O830" s="3"/>
    </row>
    <row r="831" spans="1:22" ht="12.75" customHeight="1" x14ac:dyDescent="0.2">
      <c r="L831" s="3"/>
      <c r="M831" s="3"/>
      <c r="O831" s="3"/>
    </row>
    <row r="832" spans="1:22" ht="26.25" x14ac:dyDescent="0.4">
      <c r="A832" s="2"/>
      <c r="B832" s="270" t="s">
        <v>99</v>
      </c>
      <c r="C832" s="271"/>
      <c r="D832" s="271"/>
      <c r="E832" s="271"/>
      <c r="F832" s="271"/>
      <c r="G832" s="271"/>
      <c r="H832" s="271"/>
      <c r="I832" s="271"/>
      <c r="J832" s="271"/>
      <c r="K832" s="179" t="s">
        <v>114</v>
      </c>
      <c r="L832" s="57"/>
      <c r="M832" s="57"/>
      <c r="N832" s="29"/>
      <c r="O832" s="3"/>
      <c r="P832" s="29"/>
      <c r="Q832" s="29"/>
      <c r="R832" s="29"/>
      <c r="V832" s="165">
        <f>AVERAGE(P827,P850)</f>
        <v>0.51538461538461533</v>
      </c>
    </row>
    <row r="833" spans="1:20" ht="20.25" x14ac:dyDescent="0.2">
      <c r="A833" s="272" t="s">
        <v>10</v>
      </c>
      <c r="B833" s="273" t="s">
        <v>100</v>
      </c>
      <c r="C833" s="274"/>
      <c r="D833" s="274"/>
      <c r="E833" s="274"/>
      <c r="F833" s="274"/>
      <c r="G833" s="274"/>
      <c r="H833" s="274"/>
      <c r="I833" s="274"/>
      <c r="J833" s="275"/>
      <c r="K833" s="276" t="s">
        <v>11</v>
      </c>
      <c r="L833" s="269" t="s">
        <v>3</v>
      </c>
      <c r="M833" s="269" t="s">
        <v>4</v>
      </c>
      <c r="N833" s="278" t="s">
        <v>5</v>
      </c>
      <c r="O833" s="269" t="s">
        <v>6</v>
      </c>
      <c r="P833" s="267" t="s">
        <v>7</v>
      </c>
      <c r="Q833" s="267" t="s">
        <v>8</v>
      </c>
      <c r="R833" s="269" t="s">
        <v>101</v>
      </c>
    </row>
    <row r="834" spans="1:20" ht="15.75" x14ac:dyDescent="0.25">
      <c r="A834" s="268"/>
      <c r="B834" s="58" t="s">
        <v>102</v>
      </c>
      <c r="C834" s="58" t="s">
        <v>103</v>
      </c>
      <c r="D834" s="58" t="s">
        <v>104</v>
      </c>
      <c r="E834" s="58" t="s">
        <v>105</v>
      </c>
      <c r="F834" s="58" t="s">
        <v>106</v>
      </c>
      <c r="G834" s="58" t="s">
        <v>107</v>
      </c>
      <c r="H834" s="58" t="s">
        <v>108</v>
      </c>
      <c r="I834" s="58" t="s">
        <v>109</v>
      </c>
      <c r="J834" s="58" t="s">
        <v>110</v>
      </c>
      <c r="K834" s="277"/>
      <c r="L834" s="268"/>
      <c r="M834" s="268"/>
      <c r="N834" s="268"/>
      <c r="O834" s="268"/>
      <c r="P834" s="268"/>
      <c r="Q834" s="268"/>
      <c r="R834" s="268"/>
    </row>
    <row r="835" spans="1:20" ht="15.75" customHeight="1" x14ac:dyDescent="0.25">
      <c r="A835" s="58">
        <v>1702</v>
      </c>
      <c r="B835" s="59">
        <v>65</v>
      </c>
      <c r="C835" s="59"/>
      <c r="D835" s="59"/>
      <c r="E835" s="59"/>
      <c r="F835" s="59"/>
      <c r="G835" s="59"/>
      <c r="H835" s="59"/>
      <c r="I835" s="59"/>
      <c r="J835" s="59"/>
      <c r="K835" s="144"/>
      <c r="L835" s="96"/>
      <c r="M835" s="97"/>
      <c r="N835" s="98"/>
      <c r="O835" s="99"/>
      <c r="P835" s="63">
        <f>B835</f>
        <v>65</v>
      </c>
      <c r="Q835" s="100"/>
      <c r="R835" s="99"/>
    </row>
    <row r="836" spans="1:20" ht="15.75" customHeight="1" x14ac:dyDescent="0.25">
      <c r="A836" s="58">
        <v>1801</v>
      </c>
      <c r="B836" s="59"/>
      <c r="C836" s="59">
        <v>57</v>
      </c>
      <c r="D836" s="59"/>
      <c r="E836" s="59"/>
      <c r="F836" s="59"/>
      <c r="G836" s="59"/>
      <c r="H836" s="59"/>
      <c r="I836" s="59"/>
      <c r="J836" s="59"/>
      <c r="K836" s="144"/>
      <c r="L836" s="101"/>
      <c r="M836" s="102"/>
      <c r="N836" s="103"/>
      <c r="O836" s="67">
        <f>IF(C836=0,"",C836/B835)</f>
        <v>0.87692307692307692</v>
      </c>
      <c r="P836" s="68">
        <v>50</v>
      </c>
      <c r="Q836" s="69">
        <f t="shared" ref="Q836:Q843" si="126">IF(P836=0,"",P836/P835)</f>
        <v>0.76923076923076927</v>
      </c>
      <c r="R836" s="69">
        <f t="shared" ref="R836:R843" si="127">IF(P836=0,"",100%-Q836)</f>
        <v>0.23076923076923073</v>
      </c>
      <c r="T836" s="29"/>
    </row>
    <row r="837" spans="1:20" ht="15.75" customHeight="1" x14ac:dyDescent="0.25">
      <c r="A837" s="58">
        <v>1802</v>
      </c>
      <c r="B837" s="59"/>
      <c r="C837" s="59"/>
      <c r="D837" s="59">
        <v>44</v>
      </c>
      <c r="E837" s="59"/>
      <c r="F837" s="59"/>
      <c r="G837" s="59"/>
      <c r="H837" s="59"/>
      <c r="I837" s="59"/>
      <c r="J837" s="59"/>
      <c r="K837" s="144"/>
      <c r="L837" s="101"/>
      <c r="M837" s="102"/>
      <c r="N837" s="103"/>
      <c r="O837" s="67">
        <f>IF(D837=0,"",D837/C836)</f>
        <v>0.77192982456140347</v>
      </c>
      <c r="P837" s="68">
        <v>47</v>
      </c>
      <c r="Q837" s="69">
        <f t="shared" si="126"/>
        <v>0.94</v>
      </c>
      <c r="R837" s="69">
        <f t="shared" si="127"/>
        <v>6.0000000000000053E-2</v>
      </c>
      <c r="S837" s="8">
        <f>P837/P835</f>
        <v>0.72307692307692306</v>
      </c>
    </row>
    <row r="838" spans="1:20" ht="15.75" customHeight="1" x14ac:dyDescent="0.25">
      <c r="A838" s="58">
        <v>1901</v>
      </c>
      <c r="B838" s="59"/>
      <c r="C838" s="59"/>
      <c r="D838" s="59"/>
      <c r="E838" s="59">
        <v>32</v>
      </c>
      <c r="F838" s="59"/>
      <c r="G838" s="59"/>
      <c r="H838" s="59"/>
      <c r="I838" s="59"/>
      <c r="J838" s="59"/>
      <c r="K838" s="144"/>
      <c r="L838" s="101"/>
      <c r="M838" s="102"/>
      <c r="N838" s="103"/>
      <c r="O838" s="67">
        <f>IF(E838=0,"",E838/D837)</f>
        <v>0.72727272727272729</v>
      </c>
      <c r="P838" s="68">
        <v>45</v>
      </c>
      <c r="Q838" s="69">
        <f t="shared" si="126"/>
        <v>0.95744680851063835</v>
      </c>
      <c r="R838" s="69">
        <f t="shared" si="127"/>
        <v>4.2553191489361653E-2</v>
      </c>
    </row>
    <row r="839" spans="1:20" ht="15.75" customHeight="1" x14ac:dyDescent="0.25">
      <c r="A839" s="58">
        <v>1902</v>
      </c>
      <c r="B839" s="59"/>
      <c r="C839" s="59"/>
      <c r="D839" s="59"/>
      <c r="E839" s="59"/>
      <c r="F839" s="59">
        <v>27</v>
      </c>
      <c r="G839" s="59"/>
      <c r="H839" s="59"/>
      <c r="I839" s="59"/>
      <c r="J839" s="59"/>
      <c r="K839" s="144"/>
      <c r="L839" s="101"/>
      <c r="M839" s="102"/>
      <c r="N839" s="103"/>
      <c r="O839" s="67">
        <f>IF(F839=0,"",F839/E838)</f>
        <v>0.84375</v>
      </c>
      <c r="P839" s="68">
        <v>44</v>
      </c>
      <c r="Q839" s="69">
        <f t="shared" si="126"/>
        <v>0.97777777777777775</v>
      </c>
      <c r="R839" s="69">
        <f t="shared" si="127"/>
        <v>2.2222222222222254E-2</v>
      </c>
    </row>
    <row r="840" spans="1:20" ht="15.75" customHeight="1" x14ac:dyDescent="0.25">
      <c r="A840" s="58">
        <v>2001</v>
      </c>
      <c r="B840" s="59"/>
      <c r="C840" s="59"/>
      <c r="D840" s="59"/>
      <c r="E840" s="59"/>
      <c r="F840" s="59"/>
      <c r="G840" s="59">
        <v>26</v>
      </c>
      <c r="H840" s="59"/>
      <c r="I840" s="59"/>
      <c r="J840" s="59"/>
      <c r="K840" s="144"/>
      <c r="L840" s="101"/>
      <c r="M840" s="102"/>
      <c r="N840" s="103"/>
      <c r="O840" s="67">
        <f>IF(G840=0,"",G840/F839)</f>
        <v>0.96296296296296291</v>
      </c>
      <c r="P840" s="68">
        <v>43</v>
      </c>
      <c r="Q840" s="69">
        <f t="shared" si="126"/>
        <v>0.97727272727272729</v>
      </c>
      <c r="R840" s="69">
        <f t="shared" si="127"/>
        <v>2.2727272727272707E-2</v>
      </c>
    </row>
    <row r="841" spans="1:20" ht="15.75" customHeight="1" x14ac:dyDescent="0.25">
      <c r="A841" s="58">
        <v>2002</v>
      </c>
      <c r="B841" s="59"/>
      <c r="C841" s="59"/>
      <c r="D841" s="59"/>
      <c r="E841" s="59"/>
      <c r="F841" s="59"/>
      <c r="G841" s="59"/>
      <c r="H841" s="59">
        <v>23</v>
      </c>
      <c r="I841" s="59"/>
      <c r="J841" s="59"/>
      <c r="K841" s="144"/>
      <c r="L841" s="101"/>
      <c r="M841" s="102"/>
      <c r="N841" s="103"/>
      <c r="O841" s="67">
        <f>IF(H841=0,"",H841/G840)</f>
        <v>0.88461538461538458</v>
      </c>
      <c r="P841" s="68">
        <v>43</v>
      </c>
      <c r="Q841" s="69">
        <f t="shared" si="126"/>
        <v>1</v>
      </c>
      <c r="R841" s="69">
        <f t="shared" si="127"/>
        <v>0</v>
      </c>
    </row>
    <row r="842" spans="1:20" ht="15.75" customHeight="1" x14ac:dyDescent="0.25">
      <c r="A842" s="58">
        <v>2101</v>
      </c>
      <c r="B842" s="59"/>
      <c r="C842" s="59"/>
      <c r="D842" s="59"/>
      <c r="E842" s="59"/>
      <c r="F842" s="59"/>
      <c r="G842" s="59"/>
      <c r="H842" s="59"/>
      <c r="I842" s="59">
        <v>22</v>
      </c>
      <c r="J842" s="59"/>
      <c r="K842" s="144"/>
      <c r="L842" s="101"/>
      <c r="M842" s="102"/>
      <c r="N842" s="103"/>
      <c r="O842" s="67">
        <f>IF(I842=0,"",I842/H841)</f>
        <v>0.95652173913043481</v>
      </c>
      <c r="P842" s="68">
        <v>42</v>
      </c>
      <c r="Q842" s="69">
        <f t="shared" si="126"/>
        <v>0.97674418604651159</v>
      </c>
      <c r="R842" s="69">
        <f t="shared" si="127"/>
        <v>2.3255813953488413E-2</v>
      </c>
    </row>
    <row r="843" spans="1:20" ht="15.75" customHeight="1" x14ac:dyDescent="0.25">
      <c r="A843" s="58">
        <v>2102</v>
      </c>
      <c r="B843" s="59"/>
      <c r="C843" s="59"/>
      <c r="D843" s="59"/>
      <c r="E843" s="59"/>
      <c r="F843" s="59"/>
      <c r="G843" s="59"/>
      <c r="H843" s="59"/>
      <c r="I843" s="59"/>
      <c r="J843" s="59">
        <v>13</v>
      </c>
      <c r="K843" s="144">
        <v>11</v>
      </c>
      <c r="L843" s="101"/>
      <c r="M843" s="102"/>
      <c r="N843" s="103"/>
      <c r="O843" s="71">
        <f>IF(J843=0,"",J843/I842)</f>
        <v>0.59090909090909094</v>
      </c>
      <c r="P843" s="68">
        <v>42</v>
      </c>
      <c r="Q843" s="72">
        <f t="shared" si="126"/>
        <v>1</v>
      </c>
      <c r="R843" s="72">
        <f t="shared" si="127"/>
        <v>0</v>
      </c>
    </row>
    <row r="844" spans="1:20" ht="15.75" customHeight="1" x14ac:dyDescent="0.25">
      <c r="A844" s="58">
        <v>2201</v>
      </c>
      <c r="B844" s="59"/>
      <c r="C844" s="59"/>
      <c r="D844" s="59"/>
      <c r="E844" s="59"/>
      <c r="F844" s="59"/>
      <c r="G844" s="59"/>
      <c r="H844" s="59"/>
      <c r="I844" s="59"/>
      <c r="J844" s="59">
        <v>17</v>
      </c>
      <c r="K844" s="144">
        <v>15</v>
      </c>
      <c r="L844" s="101"/>
      <c r="M844" s="102"/>
      <c r="N844" s="104"/>
      <c r="O844" s="105"/>
      <c r="P844" s="68">
        <v>27</v>
      </c>
      <c r="Q844" s="106"/>
      <c r="R844" s="107"/>
    </row>
    <row r="845" spans="1:20" ht="15.75" customHeight="1" x14ac:dyDescent="0.25">
      <c r="A845" s="58">
        <v>2202</v>
      </c>
      <c r="B845" s="59"/>
      <c r="C845" s="59"/>
      <c r="D845" s="59"/>
      <c r="E845" s="59"/>
      <c r="F845" s="59"/>
      <c r="G845" s="59"/>
      <c r="H845" s="59"/>
      <c r="I845" s="59"/>
      <c r="J845" s="59">
        <v>7</v>
      </c>
      <c r="K845" s="144">
        <v>4</v>
      </c>
      <c r="L845" s="101"/>
      <c r="M845" s="102"/>
      <c r="N845" s="104"/>
      <c r="O845" s="108"/>
      <c r="P845" s="109">
        <v>12</v>
      </c>
      <c r="Q845" s="110"/>
      <c r="R845" s="108"/>
    </row>
    <row r="846" spans="1:20" ht="15.75" customHeight="1" x14ac:dyDescent="0.25">
      <c r="A846" s="58">
        <v>2301</v>
      </c>
      <c r="B846" s="59"/>
      <c r="C846" s="59"/>
      <c r="D846" s="59"/>
      <c r="E846" s="59"/>
      <c r="F846" s="59"/>
      <c r="G846" s="59"/>
      <c r="H846" s="59"/>
      <c r="I846" s="59"/>
      <c r="J846" s="59">
        <v>6</v>
      </c>
      <c r="K846" s="144">
        <v>3</v>
      </c>
      <c r="L846" s="101"/>
      <c r="M846" s="102"/>
      <c r="N846" s="104"/>
      <c r="O846" s="108"/>
      <c r="P846" s="109">
        <v>8</v>
      </c>
      <c r="Q846" s="110"/>
      <c r="R846" s="108"/>
    </row>
    <row r="847" spans="1:20" ht="15.75" customHeight="1" x14ac:dyDescent="0.25">
      <c r="A847" s="58">
        <v>2302</v>
      </c>
      <c r="B847" s="59"/>
      <c r="C847" s="59"/>
      <c r="D847" s="59"/>
      <c r="E847" s="59"/>
      <c r="F847" s="59"/>
      <c r="G847" s="59"/>
      <c r="H847" s="59"/>
      <c r="I847" s="59"/>
      <c r="J847" s="59">
        <v>3</v>
      </c>
      <c r="K847" s="144">
        <v>1</v>
      </c>
      <c r="L847" s="101"/>
      <c r="M847" s="102"/>
      <c r="N847" s="104"/>
      <c r="O847" s="108"/>
      <c r="P847" s="196">
        <v>5</v>
      </c>
      <c r="Q847" s="110"/>
      <c r="R847" s="108"/>
    </row>
    <row r="848" spans="1:20" ht="15.75" customHeight="1" x14ac:dyDescent="0.25">
      <c r="A848" s="58">
        <v>2401</v>
      </c>
      <c r="B848" s="59"/>
      <c r="C848" s="59"/>
      <c r="D848" s="59"/>
      <c r="E848" s="59"/>
      <c r="F848" s="59"/>
      <c r="G848" s="59"/>
      <c r="H848" s="59"/>
      <c r="I848" s="59"/>
      <c r="J848" s="59">
        <v>1</v>
      </c>
      <c r="K848" s="144"/>
      <c r="L848" s="101"/>
      <c r="M848" s="102"/>
      <c r="N848" s="104"/>
      <c r="O848" s="102"/>
      <c r="P848" s="198">
        <v>3</v>
      </c>
      <c r="Q848" s="146"/>
      <c r="R848" s="108"/>
    </row>
    <row r="849" spans="1:19" ht="15.75" customHeight="1" x14ac:dyDescent="0.25">
      <c r="A849" s="58">
        <v>2402</v>
      </c>
      <c r="B849" s="59"/>
      <c r="C849" s="59"/>
      <c r="D849" s="59"/>
      <c r="E849" s="59"/>
      <c r="F849" s="59"/>
      <c r="G849" s="59"/>
      <c r="H849" s="59"/>
      <c r="I849" s="59"/>
      <c r="J849" s="59">
        <v>1</v>
      </c>
      <c r="K849" s="144">
        <v>1</v>
      </c>
      <c r="L849" s="101"/>
      <c r="M849" s="102"/>
      <c r="N849" s="104"/>
      <c r="O849" s="191" t="s">
        <v>83</v>
      </c>
      <c r="P849" s="197">
        <v>32</v>
      </c>
      <c r="Q849" s="111">
        <f>K852</f>
        <v>35</v>
      </c>
      <c r="R849" s="193" t="s">
        <v>11</v>
      </c>
    </row>
    <row r="850" spans="1:19" ht="15.75" customHeight="1" x14ac:dyDescent="0.25">
      <c r="A850" s="58">
        <v>2501</v>
      </c>
      <c r="B850" s="59"/>
      <c r="C850" s="59"/>
      <c r="D850" s="59"/>
      <c r="E850" s="59"/>
      <c r="F850" s="59"/>
      <c r="G850" s="59"/>
      <c r="H850" s="59"/>
      <c r="I850" s="59"/>
      <c r="J850" s="59"/>
      <c r="K850" s="144"/>
      <c r="L850" s="101"/>
      <c r="M850" s="102"/>
      <c r="N850" s="104"/>
      <c r="O850" s="192" t="s">
        <v>85</v>
      </c>
      <c r="P850" s="86">
        <f>IF(P849/B835=0,"",P849/B835)</f>
        <v>0.49230769230769234</v>
      </c>
      <c r="Q850" s="112">
        <f>IF(P849/Q849=0,"",P849/Q849)</f>
        <v>0.91428571428571426</v>
      </c>
      <c r="R850" s="194" t="s">
        <v>86</v>
      </c>
    </row>
    <row r="851" spans="1:19" ht="15.75" x14ac:dyDescent="0.25">
      <c r="A851" s="58">
        <v>2502</v>
      </c>
      <c r="B851" s="59"/>
      <c r="C851" s="59"/>
      <c r="D851" s="59"/>
      <c r="E851" s="59"/>
      <c r="F851" s="59"/>
      <c r="G851" s="59"/>
      <c r="H851" s="59"/>
      <c r="I851" s="59"/>
      <c r="J851" s="59"/>
      <c r="K851" s="144"/>
      <c r="L851" s="147"/>
      <c r="M851" s="148"/>
      <c r="N851" s="149"/>
      <c r="O851" s="90"/>
      <c r="P851" s="91"/>
      <c r="Q851" s="91"/>
      <c r="R851" s="113"/>
    </row>
    <row r="852" spans="1:19" ht="18" customHeight="1" x14ac:dyDescent="0.25">
      <c r="A852" s="28"/>
      <c r="B852" s="280" t="s">
        <v>111</v>
      </c>
      <c r="C852" s="280"/>
      <c r="D852" s="280"/>
      <c r="E852" s="280"/>
      <c r="F852" s="280"/>
      <c r="G852" s="280"/>
      <c r="H852" s="280"/>
      <c r="I852" s="280"/>
      <c r="J852" s="280"/>
      <c r="K852" s="93">
        <f>SUM(K835:K849)</f>
        <v>35</v>
      </c>
      <c r="L852" s="94">
        <f>IF(K843=0,"",K843/B835)</f>
        <v>0.16923076923076924</v>
      </c>
      <c r="M852" s="94">
        <f>IF(K852=0,"",K852/B835)</f>
        <v>0.53846153846153844</v>
      </c>
      <c r="N852" s="94">
        <f>IF(K843=0,"",M852-L852)</f>
        <v>0.3692307692307692</v>
      </c>
      <c r="O852" s="3"/>
      <c r="P852" s="29"/>
      <c r="Q852" s="22"/>
      <c r="R852" s="3"/>
    </row>
    <row r="853" spans="1:19" ht="12.75" customHeight="1" x14ac:dyDescent="0.2">
      <c r="L853" s="3"/>
      <c r="M853" s="3"/>
      <c r="O853" s="3"/>
    </row>
    <row r="854" spans="1:19" ht="12.75" customHeight="1" x14ac:dyDescent="0.2">
      <c r="L854" s="3"/>
      <c r="M854" s="3"/>
      <c r="O854" s="3"/>
    </row>
    <row r="855" spans="1:19" ht="26.25" x14ac:dyDescent="0.4">
      <c r="A855" s="2"/>
      <c r="B855" s="270" t="s">
        <v>99</v>
      </c>
      <c r="C855" s="271"/>
      <c r="D855" s="271"/>
      <c r="E855" s="271"/>
      <c r="F855" s="271"/>
      <c r="G855" s="271"/>
      <c r="H855" s="271"/>
      <c r="I855" s="271"/>
      <c r="J855" s="271"/>
      <c r="K855" s="179" t="s">
        <v>115</v>
      </c>
      <c r="L855" s="57"/>
      <c r="M855" s="57"/>
      <c r="N855" s="29"/>
      <c r="O855" s="3"/>
      <c r="P855" s="29"/>
      <c r="Q855" s="29"/>
      <c r="R855" s="29"/>
    </row>
    <row r="856" spans="1:19" ht="20.25" x14ac:dyDescent="0.2">
      <c r="A856" s="272" t="s">
        <v>10</v>
      </c>
      <c r="B856" s="273" t="s">
        <v>100</v>
      </c>
      <c r="C856" s="274"/>
      <c r="D856" s="274"/>
      <c r="E856" s="274"/>
      <c r="F856" s="274"/>
      <c r="G856" s="274"/>
      <c r="H856" s="274"/>
      <c r="I856" s="274"/>
      <c r="J856" s="275"/>
      <c r="K856" s="276" t="s">
        <v>11</v>
      </c>
      <c r="L856" s="269" t="s">
        <v>3</v>
      </c>
      <c r="M856" s="269" t="s">
        <v>4</v>
      </c>
      <c r="N856" s="278" t="s">
        <v>5</v>
      </c>
      <c r="O856" s="269" t="s">
        <v>6</v>
      </c>
      <c r="P856" s="267" t="s">
        <v>7</v>
      </c>
      <c r="Q856" s="267" t="s">
        <v>8</v>
      </c>
      <c r="R856" s="269" t="s">
        <v>101</v>
      </c>
    </row>
    <row r="857" spans="1:19" ht="15.75" x14ac:dyDescent="0.25">
      <c r="A857" s="268"/>
      <c r="B857" s="58" t="s">
        <v>102</v>
      </c>
      <c r="C857" s="58" t="s">
        <v>103</v>
      </c>
      <c r="D857" s="58" t="s">
        <v>104</v>
      </c>
      <c r="E857" s="58" t="s">
        <v>105</v>
      </c>
      <c r="F857" s="58" t="s">
        <v>106</v>
      </c>
      <c r="G857" s="58" t="s">
        <v>107</v>
      </c>
      <c r="H857" s="58" t="s">
        <v>108</v>
      </c>
      <c r="I857" s="58" t="s">
        <v>109</v>
      </c>
      <c r="J857" s="58" t="s">
        <v>110</v>
      </c>
      <c r="K857" s="277"/>
      <c r="L857" s="268"/>
      <c r="M857" s="268"/>
      <c r="N857" s="268"/>
      <c r="O857" s="268"/>
      <c r="P857" s="268"/>
      <c r="Q857" s="268"/>
      <c r="R857" s="268"/>
    </row>
    <row r="858" spans="1:19" ht="15.75" customHeight="1" x14ac:dyDescent="0.25">
      <c r="A858" s="58">
        <v>1801</v>
      </c>
      <c r="B858" s="59">
        <v>39</v>
      </c>
      <c r="C858" s="59"/>
      <c r="D858" s="59"/>
      <c r="E858" s="59"/>
      <c r="F858" s="59"/>
      <c r="G858" s="59"/>
      <c r="H858" s="59"/>
      <c r="I858" s="59"/>
      <c r="J858" s="59"/>
      <c r="K858" s="144"/>
      <c r="L858" s="96"/>
      <c r="M858" s="97"/>
      <c r="N858" s="98"/>
      <c r="O858" s="99"/>
      <c r="P858" s="63">
        <f>B858</f>
        <v>39</v>
      </c>
      <c r="Q858" s="100"/>
      <c r="R858" s="99"/>
    </row>
    <row r="859" spans="1:19" ht="15.75" customHeight="1" x14ac:dyDescent="0.25">
      <c r="A859" s="58">
        <v>1802</v>
      </c>
      <c r="B859" s="59"/>
      <c r="C859" s="59">
        <v>21</v>
      </c>
      <c r="D859" s="59"/>
      <c r="E859" s="59"/>
      <c r="F859" s="59"/>
      <c r="G859" s="59"/>
      <c r="H859" s="59"/>
      <c r="I859" s="59"/>
      <c r="J859" s="59"/>
      <c r="K859" s="144"/>
      <c r="L859" s="101"/>
      <c r="M859" s="102"/>
      <c r="N859" s="103"/>
      <c r="O859" s="67">
        <f>IF(C859=0,"",C859/B858)</f>
        <v>0.53846153846153844</v>
      </c>
      <c r="P859" s="68">
        <v>22</v>
      </c>
      <c r="Q859" s="69">
        <f t="shared" ref="Q859:Q866" si="128">IF(P859=0,"",P859/P858)</f>
        <v>0.5641025641025641</v>
      </c>
      <c r="R859" s="69">
        <f t="shared" ref="R859:R866" si="129">IF(P859=0,"",100%-Q859)</f>
        <v>0.4358974358974359</v>
      </c>
    </row>
    <row r="860" spans="1:19" ht="15.75" customHeight="1" x14ac:dyDescent="0.25">
      <c r="A860" s="58">
        <v>1901</v>
      </c>
      <c r="B860" s="59"/>
      <c r="C860" s="59"/>
      <c r="D860" s="59">
        <v>15</v>
      </c>
      <c r="E860" s="59"/>
      <c r="F860" s="59"/>
      <c r="G860" s="59"/>
      <c r="H860" s="59"/>
      <c r="I860" s="59"/>
      <c r="J860" s="59"/>
      <c r="K860" s="144"/>
      <c r="L860" s="101"/>
      <c r="M860" s="102"/>
      <c r="N860" s="103"/>
      <c r="O860" s="67">
        <f>IF(D860=0,"",D860/C859)</f>
        <v>0.7142857142857143</v>
      </c>
      <c r="P860" s="68">
        <v>20</v>
      </c>
      <c r="Q860" s="69">
        <f t="shared" si="128"/>
        <v>0.90909090909090906</v>
      </c>
      <c r="R860" s="69">
        <f t="shared" si="129"/>
        <v>9.0909090909090939E-2</v>
      </c>
      <c r="S860" s="8">
        <f>P860/P858</f>
        <v>0.51282051282051277</v>
      </c>
    </row>
    <row r="861" spans="1:19" ht="15.75" customHeight="1" x14ac:dyDescent="0.25">
      <c r="A861" s="58">
        <v>1902</v>
      </c>
      <c r="B861" s="59"/>
      <c r="C861" s="59"/>
      <c r="D861" s="59"/>
      <c r="E861" s="59">
        <v>10</v>
      </c>
      <c r="F861" s="59"/>
      <c r="G861" s="59"/>
      <c r="H861" s="59"/>
      <c r="I861" s="59"/>
      <c r="J861" s="59"/>
      <c r="K861" s="144"/>
      <c r="L861" s="101"/>
      <c r="M861" s="102"/>
      <c r="N861" s="103"/>
      <c r="O861" s="67">
        <f>IF(E861=0,"",E861/D860)</f>
        <v>0.66666666666666663</v>
      </c>
      <c r="P861" s="68">
        <v>13</v>
      </c>
      <c r="Q861" s="69">
        <f t="shared" si="128"/>
        <v>0.65</v>
      </c>
      <c r="R861" s="69">
        <f t="shared" si="129"/>
        <v>0.35</v>
      </c>
    </row>
    <row r="862" spans="1:19" ht="15.75" customHeight="1" x14ac:dyDescent="0.25">
      <c r="A862" s="58">
        <v>2001</v>
      </c>
      <c r="B862" s="59"/>
      <c r="C862" s="59"/>
      <c r="D862" s="59"/>
      <c r="E862" s="59"/>
      <c r="F862" s="59">
        <v>8</v>
      </c>
      <c r="G862" s="59"/>
      <c r="H862" s="59"/>
      <c r="I862" s="59"/>
      <c r="J862" s="59"/>
      <c r="K862" s="144"/>
      <c r="L862" s="101"/>
      <c r="M862" s="102"/>
      <c r="N862" s="103"/>
      <c r="O862" s="67">
        <f>IF(F862=0,"",F862/E861)</f>
        <v>0.8</v>
      </c>
      <c r="P862" s="68">
        <v>13</v>
      </c>
      <c r="Q862" s="69">
        <f t="shared" si="128"/>
        <v>1</v>
      </c>
      <c r="R862" s="69">
        <f t="shared" si="129"/>
        <v>0</v>
      </c>
    </row>
    <row r="863" spans="1:19" ht="15.75" customHeight="1" x14ac:dyDescent="0.25">
      <c r="A863" s="58">
        <v>2002</v>
      </c>
      <c r="B863" s="59"/>
      <c r="C863" s="59"/>
      <c r="D863" s="59"/>
      <c r="E863" s="59"/>
      <c r="F863" s="59"/>
      <c r="G863" s="59">
        <v>8</v>
      </c>
      <c r="H863" s="59"/>
      <c r="I863" s="59"/>
      <c r="J863" s="59"/>
      <c r="K863" s="144"/>
      <c r="L863" s="101"/>
      <c r="M863" s="102"/>
      <c r="N863" s="103"/>
      <c r="O863" s="67">
        <f>IF(G863=0,"",G863/F862)</f>
        <v>1</v>
      </c>
      <c r="P863" s="68">
        <v>12</v>
      </c>
      <c r="Q863" s="69">
        <f t="shared" si="128"/>
        <v>0.92307692307692313</v>
      </c>
      <c r="R863" s="69">
        <f t="shared" si="129"/>
        <v>7.6923076923076872E-2</v>
      </c>
    </row>
    <row r="864" spans="1:19" ht="15.75" customHeight="1" x14ac:dyDescent="0.25">
      <c r="A864" s="58">
        <v>2101</v>
      </c>
      <c r="B864" s="59"/>
      <c r="C864" s="59"/>
      <c r="D864" s="59"/>
      <c r="E864" s="59"/>
      <c r="F864" s="59"/>
      <c r="G864" s="59"/>
      <c r="H864" s="59">
        <v>8</v>
      </c>
      <c r="I864" s="59"/>
      <c r="J864" s="59"/>
      <c r="K864" s="144"/>
      <c r="L864" s="101"/>
      <c r="M864" s="102"/>
      <c r="N864" s="103"/>
      <c r="O864" s="67">
        <f>IF(H864=0,"",H864/G863)</f>
        <v>1</v>
      </c>
      <c r="P864" s="68">
        <v>12</v>
      </c>
      <c r="Q864" s="69">
        <f t="shared" si="128"/>
        <v>1</v>
      </c>
      <c r="R864" s="69">
        <f t="shared" si="129"/>
        <v>0</v>
      </c>
    </row>
    <row r="865" spans="1:23" ht="15.75" customHeight="1" x14ac:dyDescent="0.25">
      <c r="A865" s="58">
        <v>2102</v>
      </c>
      <c r="B865" s="59"/>
      <c r="C865" s="59"/>
      <c r="D865" s="59"/>
      <c r="E865" s="59"/>
      <c r="F865" s="59"/>
      <c r="G865" s="59"/>
      <c r="H865" s="59"/>
      <c r="I865" s="59">
        <v>7</v>
      </c>
      <c r="J865" s="59"/>
      <c r="K865" s="144"/>
      <c r="L865" s="101"/>
      <c r="M865" s="102"/>
      <c r="N865" s="103"/>
      <c r="O865" s="67">
        <f>IF(I865=0,"",I865/H864)</f>
        <v>0.875</v>
      </c>
      <c r="P865" s="68">
        <v>12</v>
      </c>
      <c r="Q865" s="69">
        <f t="shared" si="128"/>
        <v>1</v>
      </c>
      <c r="R865" s="69">
        <f t="shared" si="129"/>
        <v>0</v>
      </c>
    </row>
    <row r="866" spans="1:23" ht="15.75" customHeight="1" x14ac:dyDescent="0.25">
      <c r="A866" s="58">
        <v>2201</v>
      </c>
      <c r="B866" s="59"/>
      <c r="C866" s="59"/>
      <c r="D866" s="59"/>
      <c r="E866" s="59"/>
      <c r="F866" s="59"/>
      <c r="G866" s="59"/>
      <c r="H866" s="59"/>
      <c r="I866" s="59"/>
      <c r="J866" s="59">
        <v>6</v>
      </c>
      <c r="K866" s="144">
        <v>5</v>
      </c>
      <c r="L866" s="101"/>
      <c r="M866" s="102"/>
      <c r="N866" s="103"/>
      <c r="O866" s="71">
        <f>IF(J866=0,"",J866/I865)</f>
        <v>0.8571428571428571</v>
      </c>
      <c r="P866" s="68">
        <v>12</v>
      </c>
      <c r="Q866" s="72">
        <f t="shared" si="128"/>
        <v>1</v>
      </c>
      <c r="R866" s="72">
        <f t="shared" si="129"/>
        <v>0</v>
      </c>
    </row>
    <row r="867" spans="1:23" ht="15.75" customHeight="1" x14ac:dyDescent="0.25">
      <c r="A867" s="58">
        <v>2202</v>
      </c>
      <c r="B867" s="59"/>
      <c r="C867" s="59"/>
      <c r="D867" s="59"/>
      <c r="E867" s="59"/>
      <c r="F867" s="59"/>
      <c r="G867" s="59"/>
      <c r="H867" s="59"/>
      <c r="I867" s="59"/>
      <c r="J867" s="59">
        <v>3</v>
      </c>
      <c r="K867" s="144">
        <v>3</v>
      </c>
      <c r="L867" s="101"/>
      <c r="M867" s="102"/>
      <c r="N867" s="104"/>
      <c r="O867" s="105"/>
      <c r="P867" s="68">
        <v>7</v>
      </c>
      <c r="Q867" s="106"/>
      <c r="R867" s="107"/>
    </row>
    <row r="868" spans="1:23" ht="15.75" customHeight="1" x14ac:dyDescent="0.25">
      <c r="A868" s="58">
        <v>2301</v>
      </c>
      <c r="B868" s="59"/>
      <c r="C868" s="59"/>
      <c r="D868" s="59"/>
      <c r="E868" s="59"/>
      <c r="F868" s="59"/>
      <c r="G868" s="59"/>
      <c r="H868" s="59"/>
      <c r="I868" s="59"/>
      <c r="J868" s="59">
        <v>2</v>
      </c>
      <c r="K868" s="144">
        <v>1</v>
      </c>
      <c r="L868" s="101"/>
      <c r="M868" s="102"/>
      <c r="N868" s="104"/>
      <c r="O868" s="108"/>
      <c r="P868" s="109">
        <v>2</v>
      </c>
      <c r="Q868" s="110"/>
      <c r="R868" s="108"/>
    </row>
    <row r="869" spans="1:23" ht="15.75" customHeight="1" x14ac:dyDescent="0.25">
      <c r="A869" s="58">
        <v>2302</v>
      </c>
      <c r="B869" s="59"/>
      <c r="C869" s="59"/>
      <c r="D869" s="59"/>
      <c r="E869" s="59"/>
      <c r="F869" s="59"/>
      <c r="G869" s="59"/>
      <c r="H869" s="59"/>
      <c r="I869" s="59"/>
      <c r="J869" s="59">
        <v>1</v>
      </c>
      <c r="K869" s="144">
        <v>1</v>
      </c>
      <c r="L869" s="101"/>
      <c r="M869" s="102"/>
      <c r="N869" s="104"/>
      <c r="O869" s="108"/>
      <c r="P869" s="109">
        <v>1</v>
      </c>
      <c r="Q869" s="110"/>
      <c r="R869" s="108"/>
    </row>
    <row r="870" spans="1:23" ht="15.75" customHeight="1" x14ac:dyDescent="0.25">
      <c r="A870" s="58">
        <v>2401</v>
      </c>
      <c r="B870" s="59"/>
      <c r="C870" s="59"/>
      <c r="D870" s="59"/>
      <c r="E870" s="59"/>
      <c r="F870" s="59"/>
      <c r="G870" s="59"/>
      <c r="H870" s="59"/>
      <c r="I870" s="59"/>
      <c r="J870" s="59"/>
      <c r="K870" s="144"/>
      <c r="L870" s="101"/>
      <c r="M870" s="102"/>
      <c r="N870" s="104"/>
      <c r="O870" s="108"/>
      <c r="P870" s="109"/>
      <c r="Q870" s="110"/>
      <c r="R870" s="108"/>
    </row>
    <row r="871" spans="1:23" ht="15.75" customHeight="1" x14ac:dyDescent="0.25">
      <c r="A871" s="58">
        <v>2402</v>
      </c>
      <c r="B871" s="59"/>
      <c r="C871" s="59"/>
      <c r="D871" s="59"/>
      <c r="E871" s="59"/>
      <c r="F871" s="59"/>
      <c r="G871" s="59"/>
      <c r="H871" s="59"/>
      <c r="I871" s="59"/>
      <c r="J871" s="59"/>
      <c r="K871" s="144"/>
      <c r="L871" s="101"/>
      <c r="M871" s="102"/>
      <c r="N871" s="104"/>
      <c r="O871" s="102"/>
      <c r="P871" s="104"/>
      <c r="Q871" s="146"/>
      <c r="R871" s="108"/>
    </row>
    <row r="872" spans="1:23" ht="15.75" customHeight="1" x14ac:dyDescent="0.25">
      <c r="A872" s="58">
        <v>2501</v>
      </c>
      <c r="B872" s="59"/>
      <c r="C872" s="59"/>
      <c r="D872" s="59"/>
      <c r="E872" s="59"/>
      <c r="F872" s="59"/>
      <c r="G872" s="59"/>
      <c r="H872" s="59"/>
      <c r="I872" s="59"/>
      <c r="J872" s="59"/>
      <c r="K872" s="144"/>
      <c r="L872" s="101"/>
      <c r="M872" s="102"/>
      <c r="N872" s="104"/>
      <c r="O872" s="191" t="s">
        <v>83</v>
      </c>
      <c r="P872" s="82">
        <v>10</v>
      </c>
      <c r="Q872" s="111">
        <f>K875</f>
        <v>10</v>
      </c>
      <c r="R872" s="193" t="s">
        <v>11</v>
      </c>
    </row>
    <row r="873" spans="1:23" ht="15.75" customHeight="1" x14ac:dyDescent="0.25">
      <c r="A873" s="58">
        <v>2502</v>
      </c>
      <c r="B873" s="59"/>
      <c r="C873" s="59"/>
      <c r="D873" s="59"/>
      <c r="E873" s="59"/>
      <c r="F873" s="59"/>
      <c r="G873" s="59"/>
      <c r="H873" s="59"/>
      <c r="I873" s="59"/>
      <c r="J873" s="59"/>
      <c r="K873" s="144"/>
      <c r="L873" s="101"/>
      <c r="M873" s="102"/>
      <c r="N873" s="104"/>
      <c r="O873" s="192" t="s">
        <v>85</v>
      </c>
      <c r="P873" s="86">
        <f>IF(P872/B858=0,"",P872/B858)</f>
        <v>0.25641025641025639</v>
      </c>
      <c r="Q873" s="112">
        <f>IF(P872/Q872=0,"",P872/Q872)</f>
        <v>1</v>
      </c>
      <c r="R873" s="194" t="s">
        <v>86</v>
      </c>
    </row>
    <row r="874" spans="1:23" ht="15.75" x14ac:dyDescent="0.25">
      <c r="A874" s="58">
        <v>2601</v>
      </c>
      <c r="B874" s="59"/>
      <c r="C874" s="59"/>
      <c r="D874" s="59"/>
      <c r="E874" s="59"/>
      <c r="F874" s="59"/>
      <c r="G874" s="59"/>
      <c r="H874" s="59"/>
      <c r="I874" s="59"/>
      <c r="J874" s="59"/>
      <c r="K874" s="144"/>
      <c r="L874" s="147"/>
      <c r="M874" s="148"/>
      <c r="N874" s="149"/>
      <c r="O874" s="90"/>
      <c r="P874" s="91"/>
      <c r="Q874" s="91"/>
      <c r="R874" s="113"/>
    </row>
    <row r="875" spans="1:23" ht="18" customHeight="1" x14ac:dyDescent="0.25">
      <c r="A875" s="28"/>
      <c r="B875" s="280" t="s">
        <v>111</v>
      </c>
      <c r="C875" s="280"/>
      <c r="D875" s="280"/>
      <c r="E875" s="280"/>
      <c r="F875" s="280"/>
      <c r="G875" s="280"/>
      <c r="H875" s="280"/>
      <c r="I875" s="280"/>
      <c r="J875" s="280"/>
      <c r="K875" s="93">
        <f>SUM(K858:K871)</f>
        <v>10</v>
      </c>
      <c r="L875" s="94">
        <f>IF(K866=0,"",K866/B858)</f>
        <v>0.12820512820512819</v>
      </c>
      <c r="M875" s="94">
        <f>IF(K875=0,"",K875/B858)</f>
        <v>0.25641025641025639</v>
      </c>
      <c r="N875" s="94">
        <f>IF(K866=0,"",M875-L875)</f>
        <v>0.12820512820512819</v>
      </c>
      <c r="O875" s="3"/>
      <c r="P875" s="29"/>
      <c r="Q875" s="22"/>
      <c r="R875" s="3"/>
    </row>
    <row r="876" spans="1:23" ht="12.75" customHeight="1" x14ac:dyDescent="0.2">
      <c r="L876" s="3"/>
      <c r="M876" s="3"/>
      <c r="O876" s="3"/>
    </row>
    <row r="877" spans="1:23" ht="12.75" customHeight="1" x14ac:dyDescent="0.2">
      <c r="L877" s="3"/>
      <c r="M877" s="3"/>
      <c r="O877" s="3"/>
    </row>
    <row r="878" spans="1:23" ht="26.25" x14ac:dyDescent="0.4">
      <c r="A878" s="2"/>
      <c r="B878" s="270" t="s">
        <v>99</v>
      </c>
      <c r="C878" s="271"/>
      <c r="D878" s="271"/>
      <c r="E878" s="271"/>
      <c r="F878" s="271"/>
      <c r="G878" s="271"/>
      <c r="H878" s="271"/>
      <c r="I878" s="271"/>
      <c r="J878" s="271"/>
      <c r="K878" s="179" t="s">
        <v>116</v>
      </c>
      <c r="L878" s="57"/>
      <c r="M878" s="57"/>
      <c r="N878" s="29"/>
      <c r="O878" s="3"/>
      <c r="P878" s="29"/>
      <c r="Q878" s="29"/>
      <c r="R878" s="29"/>
      <c r="W878" s="164">
        <f>AVERAGE(L875,L897)</f>
        <v>0.26700111482720179</v>
      </c>
    </row>
    <row r="879" spans="1:23" ht="20.25" x14ac:dyDescent="0.2">
      <c r="A879" s="272" t="s">
        <v>10</v>
      </c>
      <c r="B879" s="273" t="s">
        <v>100</v>
      </c>
      <c r="C879" s="274"/>
      <c r="D879" s="274"/>
      <c r="E879" s="274"/>
      <c r="F879" s="274"/>
      <c r="G879" s="274"/>
      <c r="H879" s="274"/>
      <c r="I879" s="274"/>
      <c r="J879" s="275"/>
      <c r="K879" s="276" t="s">
        <v>11</v>
      </c>
      <c r="L879" s="269" t="s">
        <v>3</v>
      </c>
      <c r="M879" s="269" t="s">
        <v>4</v>
      </c>
      <c r="N879" s="278" t="s">
        <v>5</v>
      </c>
      <c r="O879" s="269" t="s">
        <v>6</v>
      </c>
      <c r="P879" s="267" t="s">
        <v>7</v>
      </c>
      <c r="Q879" s="267" t="s">
        <v>8</v>
      </c>
      <c r="R879" s="269" t="s">
        <v>101</v>
      </c>
    </row>
    <row r="880" spans="1:23" ht="15.75" x14ac:dyDescent="0.25">
      <c r="A880" s="268"/>
      <c r="B880" s="58" t="s">
        <v>102</v>
      </c>
      <c r="C880" s="58" t="s">
        <v>103</v>
      </c>
      <c r="D880" s="58" t="s">
        <v>104</v>
      </c>
      <c r="E880" s="58" t="s">
        <v>105</v>
      </c>
      <c r="F880" s="58" t="s">
        <v>106</v>
      </c>
      <c r="G880" s="58" t="s">
        <v>107</v>
      </c>
      <c r="H880" s="58" t="s">
        <v>108</v>
      </c>
      <c r="I880" s="58" t="s">
        <v>109</v>
      </c>
      <c r="J880" s="58" t="s">
        <v>110</v>
      </c>
      <c r="K880" s="277"/>
      <c r="L880" s="268"/>
      <c r="M880" s="268"/>
      <c r="N880" s="268"/>
      <c r="O880" s="268"/>
      <c r="P880" s="268"/>
      <c r="Q880" s="268"/>
      <c r="R880" s="268"/>
    </row>
    <row r="881" spans="1:19" ht="15.75" customHeight="1" x14ac:dyDescent="0.25">
      <c r="A881" s="58">
        <v>1802</v>
      </c>
      <c r="B881" s="59">
        <v>69</v>
      </c>
      <c r="C881" s="59"/>
      <c r="D881" s="59"/>
      <c r="E881" s="59"/>
      <c r="F881" s="59"/>
      <c r="G881" s="59"/>
      <c r="H881" s="59"/>
      <c r="I881" s="59"/>
      <c r="J881" s="59"/>
      <c r="K881" s="144"/>
      <c r="L881" s="96"/>
      <c r="M881" s="97"/>
      <c r="N881" s="98"/>
      <c r="O881" s="99"/>
      <c r="P881" s="63">
        <f>B881</f>
        <v>69</v>
      </c>
      <c r="Q881" s="100"/>
      <c r="R881" s="99"/>
    </row>
    <row r="882" spans="1:19" ht="15.75" customHeight="1" x14ac:dyDescent="0.25">
      <c r="A882" s="58">
        <v>1901</v>
      </c>
      <c r="B882" s="59"/>
      <c r="C882" s="59">
        <v>57</v>
      </c>
      <c r="D882" s="59"/>
      <c r="E882" s="59"/>
      <c r="F882" s="59"/>
      <c r="G882" s="59"/>
      <c r="H882" s="59"/>
      <c r="I882" s="59"/>
      <c r="J882" s="59"/>
      <c r="K882" s="144"/>
      <c r="L882" s="101"/>
      <c r="M882" s="102"/>
      <c r="N882" s="103"/>
      <c r="O882" s="67">
        <f>IF(C882=0,"",C882/B881)</f>
        <v>0.82608695652173914</v>
      </c>
      <c r="P882" s="68">
        <v>57</v>
      </c>
      <c r="Q882" s="69">
        <f t="shared" ref="Q882:Q889" si="130">IF(P882=0,"",P882/P881)</f>
        <v>0.82608695652173914</v>
      </c>
      <c r="R882" s="69">
        <f t="shared" ref="R882:R889" si="131">IF(P882=0,"",100%-Q882)</f>
        <v>0.17391304347826086</v>
      </c>
    </row>
    <row r="883" spans="1:19" ht="15.75" customHeight="1" x14ac:dyDescent="0.25">
      <c r="A883" s="58">
        <v>1902</v>
      </c>
      <c r="B883" s="59"/>
      <c r="C883" s="59"/>
      <c r="D883" s="59">
        <v>46</v>
      </c>
      <c r="E883" s="59"/>
      <c r="F883" s="59"/>
      <c r="G883" s="59"/>
      <c r="H883" s="59"/>
      <c r="I883" s="59"/>
      <c r="J883" s="59"/>
      <c r="K883" s="144"/>
      <c r="L883" s="101"/>
      <c r="M883" s="102"/>
      <c r="N883" s="103"/>
      <c r="O883" s="67">
        <f>IF(D883=0,"",D883/C882)</f>
        <v>0.80701754385964908</v>
      </c>
      <c r="P883" s="68">
        <v>52</v>
      </c>
      <c r="Q883" s="69">
        <f t="shared" si="130"/>
        <v>0.91228070175438591</v>
      </c>
      <c r="R883" s="69">
        <f t="shared" si="131"/>
        <v>8.7719298245614086E-2</v>
      </c>
      <c r="S883" s="8">
        <f>P883/P881</f>
        <v>0.75362318840579712</v>
      </c>
    </row>
    <row r="884" spans="1:19" ht="15.75" customHeight="1" x14ac:dyDescent="0.25">
      <c r="A884" s="58">
        <v>2001</v>
      </c>
      <c r="B884" s="59"/>
      <c r="C884" s="59"/>
      <c r="D884" s="59"/>
      <c r="E884" s="59">
        <v>43</v>
      </c>
      <c r="F884" s="59"/>
      <c r="G884" s="59"/>
      <c r="H884" s="59"/>
      <c r="I884" s="59"/>
      <c r="J884" s="59"/>
      <c r="K884" s="144"/>
      <c r="L884" s="101"/>
      <c r="M884" s="102"/>
      <c r="N884" s="103"/>
      <c r="O884" s="67">
        <f>IF(E884=0,"",E884/D883)</f>
        <v>0.93478260869565222</v>
      </c>
      <c r="P884" s="68">
        <v>48</v>
      </c>
      <c r="Q884" s="69">
        <f t="shared" si="130"/>
        <v>0.92307692307692313</v>
      </c>
      <c r="R884" s="69">
        <f t="shared" si="131"/>
        <v>7.6923076923076872E-2</v>
      </c>
    </row>
    <row r="885" spans="1:19" ht="15.75" customHeight="1" x14ac:dyDescent="0.25">
      <c r="A885" s="58">
        <v>2002</v>
      </c>
      <c r="B885" s="59"/>
      <c r="C885" s="59"/>
      <c r="D885" s="59"/>
      <c r="E885" s="59"/>
      <c r="F885" s="59">
        <v>42</v>
      </c>
      <c r="G885" s="59"/>
      <c r="H885" s="59"/>
      <c r="I885" s="59"/>
      <c r="J885" s="59"/>
      <c r="K885" s="144"/>
      <c r="L885" s="101"/>
      <c r="M885" s="102"/>
      <c r="N885" s="103"/>
      <c r="O885" s="67">
        <f>IF(F885=0,"",F885/E884)</f>
        <v>0.97674418604651159</v>
      </c>
      <c r="P885" s="68">
        <v>48</v>
      </c>
      <c r="Q885" s="69">
        <f t="shared" si="130"/>
        <v>1</v>
      </c>
      <c r="R885" s="69">
        <f t="shared" si="131"/>
        <v>0</v>
      </c>
    </row>
    <row r="886" spans="1:19" ht="15.75" customHeight="1" x14ac:dyDescent="0.25">
      <c r="A886" s="58">
        <v>2101</v>
      </c>
      <c r="B886" s="59"/>
      <c r="C886" s="59"/>
      <c r="D886" s="59"/>
      <c r="E886" s="59"/>
      <c r="F886" s="59"/>
      <c r="G886" s="59">
        <v>42</v>
      </c>
      <c r="H886" s="59"/>
      <c r="I886" s="59"/>
      <c r="J886" s="59"/>
      <c r="K886" s="144"/>
      <c r="L886" s="101"/>
      <c r="M886" s="102"/>
      <c r="N886" s="103"/>
      <c r="O886" s="67">
        <f>IF(G886=0,"",G886/F885)</f>
        <v>1</v>
      </c>
      <c r="P886" s="68">
        <v>48</v>
      </c>
      <c r="Q886" s="69">
        <f t="shared" si="130"/>
        <v>1</v>
      </c>
      <c r="R886" s="69">
        <f t="shared" si="131"/>
        <v>0</v>
      </c>
    </row>
    <row r="887" spans="1:19" ht="15.75" customHeight="1" x14ac:dyDescent="0.25">
      <c r="A887" s="58">
        <v>2102</v>
      </c>
      <c r="B887" s="59"/>
      <c r="C887" s="59"/>
      <c r="D887" s="59"/>
      <c r="E887" s="59"/>
      <c r="F887" s="59"/>
      <c r="G887" s="59"/>
      <c r="H887" s="59">
        <v>40</v>
      </c>
      <c r="I887" s="59"/>
      <c r="J887" s="59"/>
      <c r="K887" s="144"/>
      <c r="L887" s="101"/>
      <c r="M887" s="102"/>
      <c r="N887" s="103"/>
      <c r="O887" s="67">
        <f>IF(H887=0,"",H887/G886)</f>
        <v>0.95238095238095233</v>
      </c>
      <c r="P887" s="68">
        <v>48</v>
      </c>
      <c r="Q887" s="69">
        <f t="shared" si="130"/>
        <v>1</v>
      </c>
      <c r="R887" s="69">
        <f t="shared" si="131"/>
        <v>0</v>
      </c>
    </row>
    <row r="888" spans="1:19" ht="15.75" customHeight="1" x14ac:dyDescent="0.25">
      <c r="A888" s="58">
        <v>2201</v>
      </c>
      <c r="B888" s="59"/>
      <c r="C888" s="59"/>
      <c r="D888" s="59"/>
      <c r="E888" s="59"/>
      <c r="F888" s="59"/>
      <c r="G888" s="59"/>
      <c r="H888" s="59"/>
      <c r="I888" s="59">
        <v>40</v>
      </c>
      <c r="J888" s="59"/>
      <c r="K888" s="144"/>
      <c r="L888" s="101"/>
      <c r="M888" s="102"/>
      <c r="N888" s="103"/>
      <c r="O888" s="67">
        <f>IF(I888=0,"",I888/H887)</f>
        <v>1</v>
      </c>
      <c r="P888" s="68">
        <v>48</v>
      </c>
      <c r="Q888" s="69">
        <f t="shared" si="130"/>
        <v>1</v>
      </c>
      <c r="R888" s="69">
        <f t="shared" si="131"/>
        <v>0</v>
      </c>
    </row>
    <row r="889" spans="1:19" ht="15.75" customHeight="1" x14ac:dyDescent="0.25">
      <c r="A889" s="58">
        <v>2202</v>
      </c>
      <c r="B889" s="59"/>
      <c r="C889" s="59"/>
      <c r="D889" s="59"/>
      <c r="E889" s="59"/>
      <c r="F889" s="59"/>
      <c r="G889" s="59"/>
      <c r="H889" s="59"/>
      <c r="I889" s="59"/>
      <c r="J889" s="59">
        <v>36</v>
      </c>
      <c r="K889" s="144">
        <v>28</v>
      </c>
      <c r="L889" s="101"/>
      <c r="M889" s="102"/>
      <c r="N889" s="103"/>
      <c r="O889" s="71">
        <f>IF(J889=0,"",J889/I888)</f>
        <v>0.9</v>
      </c>
      <c r="P889" s="68">
        <v>48</v>
      </c>
      <c r="Q889" s="72">
        <f t="shared" si="130"/>
        <v>1</v>
      </c>
      <c r="R889" s="72">
        <f t="shared" si="131"/>
        <v>0</v>
      </c>
    </row>
    <row r="890" spans="1:19" ht="15.75" customHeight="1" x14ac:dyDescent="0.25">
      <c r="A890" s="58">
        <v>2301</v>
      </c>
      <c r="B890" s="59"/>
      <c r="C890" s="59"/>
      <c r="D890" s="59"/>
      <c r="E890" s="59"/>
      <c r="F890" s="59"/>
      <c r="G890" s="59"/>
      <c r="H890" s="59"/>
      <c r="I890" s="59"/>
      <c r="J890" s="59">
        <v>14</v>
      </c>
      <c r="K890" s="144">
        <v>12</v>
      </c>
      <c r="L890" s="101"/>
      <c r="M890" s="102"/>
      <c r="N890" s="104"/>
      <c r="O890" s="105"/>
      <c r="P890" s="68">
        <v>20</v>
      </c>
      <c r="Q890" s="130"/>
      <c r="R890" s="131"/>
    </row>
    <row r="891" spans="1:19" ht="15.75" customHeight="1" x14ac:dyDescent="0.25">
      <c r="A891" s="58">
        <v>2302</v>
      </c>
      <c r="B891" s="59"/>
      <c r="C891" s="59"/>
      <c r="D891" s="59"/>
      <c r="E891" s="59"/>
      <c r="F891" s="59"/>
      <c r="G891" s="59"/>
      <c r="H891" s="59"/>
      <c r="I891" s="59"/>
      <c r="J891" s="59">
        <v>3</v>
      </c>
      <c r="K891" s="144">
        <v>2</v>
      </c>
      <c r="L891" s="101"/>
      <c r="M891" s="102"/>
      <c r="N891" s="104"/>
      <c r="O891" s="108"/>
      <c r="P891" s="109">
        <v>6</v>
      </c>
      <c r="Q891" s="110"/>
      <c r="R891" s="108"/>
    </row>
    <row r="892" spans="1:19" ht="15.75" customHeight="1" x14ac:dyDescent="0.25">
      <c r="A892" s="58">
        <v>2401</v>
      </c>
      <c r="B892" s="59"/>
      <c r="C892" s="59"/>
      <c r="D892" s="59"/>
      <c r="E892" s="59"/>
      <c r="F892" s="59"/>
      <c r="G892" s="59"/>
      <c r="H892" s="59"/>
      <c r="I892" s="59"/>
      <c r="J892" s="59">
        <v>2</v>
      </c>
      <c r="K892" s="144">
        <v>2</v>
      </c>
      <c r="L892" s="101"/>
      <c r="M892" s="102"/>
      <c r="N892" s="104"/>
      <c r="O892" s="108"/>
      <c r="P892" s="196">
        <v>4</v>
      </c>
      <c r="Q892" s="110"/>
      <c r="R892" s="108"/>
    </row>
    <row r="893" spans="1:19" ht="15.75" customHeight="1" x14ac:dyDescent="0.25">
      <c r="A893" s="58">
        <v>2402</v>
      </c>
      <c r="B893" s="59"/>
      <c r="C893" s="59"/>
      <c r="D893" s="59"/>
      <c r="E893" s="59"/>
      <c r="F893" s="59"/>
      <c r="G893" s="59"/>
      <c r="H893" s="59"/>
      <c r="I893" s="59"/>
      <c r="J893" s="59">
        <v>1</v>
      </c>
      <c r="K893" s="144">
        <v>1</v>
      </c>
      <c r="L893" s="101"/>
      <c r="M893" s="102"/>
      <c r="N893" s="104"/>
      <c r="O893" s="102"/>
      <c r="P893" s="198">
        <v>3</v>
      </c>
      <c r="Q893" s="146"/>
      <c r="R893" s="108"/>
    </row>
    <row r="894" spans="1:19" ht="15.75" customHeight="1" x14ac:dyDescent="0.25">
      <c r="A894" s="58">
        <v>2501</v>
      </c>
      <c r="B894" s="59"/>
      <c r="C894" s="59"/>
      <c r="D894" s="59"/>
      <c r="E894" s="59"/>
      <c r="F894" s="59"/>
      <c r="G894" s="59"/>
      <c r="H894" s="59"/>
      <c r="I894" s="59"/>
      <c r="J894" s="59">
        <v>1</v>
      </c>
      <c r="K894" s="144">
        <v>1</v>
      </c>
      <c r="L894" s="101"/>
      <c r="M894" s="102"/>
      <c r="N894" s="104"/>
      <c r="O894" s="191" t="s">
        <v>83</v>
      </c>
      <c r="P894" s="197">
        <v>42</v>
      </c>
      <c r="Q894" s="111">
        <f>K897</f>
        <v>46</v>
      </c>
      <c r="R894" s="193" t="s">
        <v>11</v>
      </c>
    </row>
    <row r="895" spans="1:19" ht="15.75" customHeight="1" x14ac:dyDescent="0.25">
      <c r="A895" s="58">
        <v>2502</v>
      </c>
      <c r="B895" s="59"/>
      <c r="C895" s="59"/>
      <c r="D895" s="59"/>
      <c r="E895" s="59"/>
      <c r="F895" s="59"/>
      <c r="G895" s="59"/>
      <c r="H895" s="59"/>
      <c r="I895" s="59"/>
      <c r="J895" s="59"/>
      <c r="K895" s="144"/>
      <c r="L895" s="101"/>
      <c r="M895" s="102"/>
      <c r="N895" s="104"/>
      <c r="O895" s="192" t="s">
        <v>85</v>
      </c>
      <c r="P895" s="86">
        <f>IF(P894/B881=0,"",P894/B881)</f>
        <v>0.60869565217391308</v>
      </c>
      <c r="Q895" s="112">
        <f>IF(P894/Q894=0,"",P894/Q894)</f>
        <v>0.91304347826086951</v>
      </c>
      <c r="R895" s="194" t="s">
        <v>86</v>
      </c>
    </row>
    <row r="896" spans="1:19" ht="15.75" x14ac:dyDescent="0.25">
      <c r="A896" s="58">
        <v>2601</v>
      </c>
      <c r="B896" s="59"/>
      <c r="C896" s="59"/>
      <c r="D896" s="59"/>
      <c r="E896" s="59"/>
      <c r="F896" s="59"/>
      <c r="G896" s="59"/>
      <c r="H896" s="59"/>
      <c r="I896" s="59"/>
      <c r="J896" s="59"/>
      <c r="K896" s="144"/>
      <c r="L896" s="147"/>
      <c r="M896" s="148"/>
      <c r="N896" s="149"/>
      <c r="O896" s="90"/>
      <c r="P896" s="91"/>
      <c r="Q896" s="91"/>
      <c r="R896" s="113"/>
    </row>
    <row r="897" spans="1:19" ht="18" customHeight="1" x14ac:dyDescent="0.25">
      <c r="A897" s="28"/>
      <c r="B897" s="280" t="s">
        <v>111</v>
      </c>
      <c r="C897" s="280"/>
      <c r="D897" s="280"/>
      <c r="E897" s="280"/>
      <c r="F897" s="280"/>
      <c r="G897" s="280"/>
      <c r="H897" s="280"/>
      <c r="I897" s="280"/>
      <c r="J897" s="280"/>
      <c r="K897" s="93">
        <f>SUM(K881:K894)</f>
        <v>46</v>
      </c>
      <c r="L897" s="94">
        <f>IF(K889=0,"",K889/B881)</f>
        <v>0.40579710144927539</v>
      </c>
      <c r="M897" s="94">
        <f>IF(K897=0,"",K897/B881)</f>
        <v>0.66666666666666663</v>
      </c>
      <c r="N897" s="94">
        <f>M897-L897</f>
        <v>0.26086956521739124</v>
      </c>
      <c r="O897" s="3"/>
      <c r="P897" s="29"/>
      <c r="Q897" s="22"/>
      <c r="R897" s="3"/>
    </row>
    <row r="898" spans="1:19" ht="12.75" customHeight="1" x14ac:dyDescent="0.2">
      <c r="L898" s="3"/>
      <c r="M898" s="3"/>
      <c r="O898" s="3"/>
    </row>
    <row r="899" spans="1:19" ht="12.75" customHeight="1" x14ac:dyDescent="0.2">
      <c r="L899" s="3"/>
      <c r="M899" s="3"/>
      <c r="O899" s="3"/>
    </row>
    <row r="900" spans="1:19" ht="26.25" x14ac:dyDescent="0.4">
      <c r="A900" s="2"/>
      <c r="B900" s="270" t="s">
        <v>99</v>
      </c>
      <c r="C900" s="271"/>
      <c r="D900" s="271"/>
      <c r="E900" s="271"/>
      <c r="F900" s="271"/>
      <c r="G900" s="271"/>
      <c r="H900" s="271"/>
      <c r="I900" s="271"/>
      <c r="J900" s="271"/>
      <c r="K900" s="179" t="s">
        <v>117</v>
      </c>
      <c r="L900" s="57"/>
      <c r="M900" s="57"/>
      <c r="N900" s="29"/>
      <c r="O900" s="3"/>
      <c r="P900" s="29"/>
      <c r="Q900" s="29"/>
      <c r="R900" s="29"/>
    </row>
    <row r="901" spans="1:19" ht="20.25" x14ac:dyDescent="0.2">
      <c r="A901" s="272" t="s">
        <v>10</v>
      </c>
      <c r="B901" s="273" t="s">
        <v>100</v>
      </c>
      <c r="C901" s="274"/>
      <c r="D901" s="274"/>
      <c r="E901" s="274"/>
      <c r="F901" s="274"/>
      <c r="G901" s="274"/>
      <c r="H901" s="274"/>
      <c r="I901" s="274"/>
      <c r="J901" s="275"/>
      <c r="K901" s="276" t="s">
        <v>11</v>
      </c>
      <c r="L901" s="269" t="s">
        <v>3</v>
      </c>
      <c r="M901" s="269" t="s">
        <v>4</v>
      </c>
      <c r="N901" s="278" t="s">
        <v>5</v>
      </c>
      <c r="O901" s="269" t="s">
        <v>6</v>
      </c>
      <c r="P901" s="267" t="s">
        <v>7</v>
      </c>
      <c r="Q901" s="267" t="s">
        <v>8</v>
      </c>
      <c r="R901" s="269" t="s">
        <v>101</v>
      </c>
    </row>
    <row r="902" spans="1:19" ht="15.75" x14ac:dyDescent="0.25">
      <c r="A902" s="268"/>
      <c r="B902" s="58" t="s">
        <v>102</v>
      </c>
      <c r="C902" s="58" t="s">
        <v>103</v>
      </c>
      <c r="D902" s="58" t="s">
        <v>104</v>
      </c>
      <c r="E902" s="58" t="s">
        <v>105</v>
      </c>
      <c r="F902" s="58" t="s">
        <v>106</v>
      </c>
      <c r="G902" s="58" t="s">
        <v>107</v>
      </c>
      <c r="H902" s="58" t="s">
        <v>108</v>
      </c>
      <c r="I902" s="58" t="s">
        <v>109</v>
      </c>
      <c r="J902" s="58" t="s">
        <v>110</v>
      </c>
      <c r="K902" s="277"/>
      <c r="L902" s="268"/>
      <c r="M902" s="268"/>
      <c r="N902" s="268"/>
      <c r="O902" s="268"/>
      <c r="P902" s="268"/>
      <c r="Q902" s="268"/>
      <c r="R902" s="268"/>
    </row>
    <row r="903" spans="1:19" ht="15.75" customHeight="1" x14ac:dyDescent="0.25">
      <c r="A903" s="58">
        <v>1901</v>
      </c>
      <c r="B903" s="59">
        <v>66</v>
      </c>
      <c r="C903" s="59"/>
      <c r="D903" s="59"/>
      <c r="E903" s="59"/>
      <c r="F903" s="59"/>
      <c r="G903" s="59"/>
      <c r="H903" s="59"/>
      <c r="I903" s="59"/>
      <c r="J903" s="59"/>
      <c r="K903" s="144"/>
      <c r="L903" s="96"/>
      <c r="M903" s="97"/>
      <c r="N903" s="98"/>
      <c r="O903" s="99"/>
      <c r="P903" s="63">
        <f>B903</f>
        <v>66</v>
      </c>
      <c r="Q903" s="100"/>
      <c r="R903" s="99"/>
    </row>
    <row r="904" spans="1:19" ht="15.75" customHeight="1" x14ac:dyDescent="0.25">
      <c r="A904" s="58">
        <v>1902</v>
      </c>
      <c r="B904" s="59"/>
      <c r="C904" s="59">
        <v>50</v>
      </c>
      <c r="D904" s="59"/>
      <c r="E904" s="59"/>
      <c r="F904" s="59"/>
      <c r="G904" s="59"/>
      <c r="H904" s="59"/>
      <c r="I904" s="59"/>
      <c r="J904" s="59"/>
      <c r="K904" s="144"/>
      <c r="L904" s="101"/>
      <c r="M904" s="102"/>
      <c r="N904" s="103"/>
      <c r="O904" s="67">
        <f>IF(C904=0,"",C904/B903)</f>
        <v>0.75757575757575757</v>
      </c>
      <c r="P904" s="68">
        <v>50</v>
      </c>
      <c r="Q904" s="69">
        <f t="shared" ref="Q904:Q911" si="132">IF(P904=0,"",P904/P903)</f>
        <v>0.75757575757575757</v>
      </c>
      <c r="R904" s="69">
        <f t="shared" ref="R904:R911" si="133">IF(P904=0,"",100%-Q904)</f>
        <v>0.24242424242424243</v>
      </c>
    </row>
    <row r="905" spans="1:19" ht="15.75" customHeight="1" x14ac:dyDescent="0.25">
      <c r="A905" s="58">
        <v>2001</v>
      </c>
      <c r="B905" s="59"/>
      <c r="C905" s="59"/>
      <c r="D905" s="59">
        <v>37</v>
      </c>
      <c r="E905" s="59"/>
      <c r="F905" s="59"/>
      <c r="G905" s="59"/>
      <c r="H905" s="59"/>
      <c r="I905" s="59"/>
      <c r="J905" s="59"/>
      <c r="K905" s="144"/>
      <c r="L905" s="101"/>
      <c r="M905" s="102"/>
      <c r="N905" s="103"/>
      <c r="O905" s="67">
        <f>IF(D905=0,"",D905/C904)</f>
        <v>0.74</v>
      </c>
      <c r="P905" s="68">
        <v>49</v>
      </c>
      <c r="Q905" s="69">
        <f t="shared" si="132"/>
        <v>0.98</v>
      </c>
      <c r="R905" s="69">
        <f t="shared" si="133"/>
        <v>2.0000000000000018E-2</v>
      </c>
      <c r="S905" s="8">
        <f>P905/P903</f>
        <v>0.74242424242424243</v>
      </c>
    </row>
    <row r="906" spans="1:19" ht="15.75" customHeight="1" x14ac:dyDescent="0.25">
      <c r="A906" s="58">
        <v>2002</v>
      </c>
      <c r="B906" s="59"/>
      <c r="C906" s="59"/>
      <c r="D906" s="59"/>
      <c r="E906" s="59">
        <v>37</v>
      </c>
      <c r="F906" s="59"/>
      <c r="G906" s="59"/>
      <c r="H906" s="59"/>
      <c r="I906" s="59"/>
      <c r="J906" s="59"/>
      <c r="K906" s="144"/>
      <c r="L906" s="101"/>
      <c r="M906" s="102"/>
      <c r="N906" s="103"/>
      <c r="O906" s="67">
        <f>IF(E906=0,"",E906/D905)</f>
        <v>1</v>
      </c>
      <c r="P906" s="68">
        <v>48</v>
      </c>
      <c r="Q906" s="69">
        <f t="shared" si="132"/>
        <v>0.97959183673469385</v>
      </c>
      <c r="R906" s="69">
        <f t="shared" si="133"/>
        <v>2.0408163265306145E-2</v>
      </c>
    </row>
    <row r="907" spans="1:19" ht="15.75" customHeight="1" x14ac:dyDescent="0.25">
      <c r="A907" s="58">
        <v>2101</v>
      </c>
      <c r="B907" s="59"/>
      <c r="C907" s="59"/>
      <c r="D907" s="59"/>
      <c r="E907" s="59"/>
      <c r="F907" s="59">
        <v>35</v>
      </c>
      <c r="G907" s="59"/>
      <c r="H907" s="59"/>
      <c r="I907" s="59"/>
      <c r="J907" s="59"/>
      <c r="K907" s="144"/>
      <c r="L907" s="101"/>
      <c r="M907" s="102"/>
      <c r="N907" s="103"/>
      <c r="O907" s="67">
        <f>IF(F907=0,"",F907/E906)</f>
        <v>0.94594594594594594</v>
      </c>
      <c r="P907" s="68">
        <v>46</v>
      </c>
      <c r="Q907" s="69">
        <f t="shared" si="132"/>
        <v>0.95833333333333337</v>
      </c>
      <c r="R907" s="69">
        <f t="shared" si="133"/>
        <v>4.166666666666663E-2</v>
      </c>
    </row>
    <row r="908" spans="1:19" ht="15.75" customHeight="1" x14ac:dyDescent="0.25">
      <c r="A908" s="58">
        <v>2102</v>
      </c>
      <c r="B908" s="59"/>
      <c r="C908" s="59"/>
      <c r="D908" s="59"/>
      <c r="E908" s="59"/>
      <c r="F908" s="59"/>
      <c r="G908" s="59">
        <v>35</v>
      </c>
      <c r="H908" s="59"/>
      <c r="I908" s="59"/>
      <c r="J908" s="59"/>
      <c r="K908" s="144"/>
      <c r="L908" s="101"/>
      <c r="M908" s="102"/>
      <c r="N908" s="103"/>
      <c r="O908" s="67">
        <f>IF(G908=0,"",G908/F907)</f>
        <v>1</v>
      </c>
      <c r="P908" s="68">
        <v>46</v>
      </c>
      <c r="Q908" s="69">
        <f t="shared" si="132"/>
        <v>1</v>
      </c>
      <c r="R908" s="69">
        <f t="shared" si="133"/>
        <v>0</v>
      </c>
    </row>
    <row r="909" spans="1:19" ht="15.75" customHeight="1" x14ac:dyDescent="0.25">
      <c r="A909" s="58">
        <v>2201</v>
      </c>
      <c r="B909" s="59"/>
      <c r="C909" s="59"/>
      <c r="D909" s="59"/>
      <c r="E909" s="59"/>
      <c r="F909" s="59"/>
      <c r="G909" s="59"/>
      <c r="H909" s="59">
        <v>35</v>
      </c>
      <c r="I909" s="59"/>
      <c r="J909" s="59"/>
      <c r="K909" s="144"/>
      <c r="L909" s="101"/>
      <c r="M909" s="102"/>
      <c r="N909" s="103"/>
      <c r="O909" s="67">
        <f>IF(H909=0,"",H909/G908)</f>
        <v>1</v>
      </c>
      <c r="P909" s="68">
        <v>44</v>
      </c>
      <c r="Q909" s="69">
        <f t="shared" si="132"/>
        <v>0.95652173913043481</v>
      </c>
      <c r="R909" s="69">
        <f t="shared" si="133"/>
        <v>4.3478260869565188E-2</v>
      </c>
    </row>
    <row r="910" spans="1:19" ht="15.75" customHeight="1" x14ac:dyDescent="0.25">
      <c r="A910" s="58">
        <v>2202</v>
      </c>
      <c r="B910" s="59"/>
      <c r="C910" s="59"/>
      <c r="D910" s="59"/>
      <c r="E910" s="59"/>
      <c r="F910" s="59"/>
      <c r="G910" s="59"/>
      <c r="H910" s="59"/>
      <c r="I910" s="59">
        <v>35</v>
      </c>
      <c r="J910" s="59"/>
      <c r="K910" s="144"/>
      <c r="L910" s="101"/>
      <c r="M910" s="102"/>
      <c r="N910" s="103"/>
      <c r="O910" s="67">
        <f>IF(I910=0,"",I910/H909)</f>
        <v>1</v>
      </c>
      <c r="P910" s="68">
        <v>42</v>
      </c>
      <c r="Q910" s="69">
        <f t="shared" si="132"/>
        <v>0.95454545454545459</v>
      </c>
      <c r="R910" s="69">
        <f t="shared" si="133"/>
        <v>4.5454545454545414E-2</v>
      </c>
    </row>
    <row r="911" spans="1:19" ht="15.75" customHeight="1" x14ac:dyDescent="0.25">
      <c r="A911" s="58">
        <v>2301</v>
      </c>
      <c r="B911" s="59"/>
      <c r="C911" s="59"/>
      <c r="D911" s="59"/>
      <c r="E911" s="59"/>
      <c r="F911" s="59"/>
      <c r="G911" s="59"/>
      <c r="H911" s="59"/>
      <c r="I911" s="59"/>
      <c r="J911" s="59">
        <v>33</v>
      </c>
      <c r="K911" s="144">
        <v>23</v>
      </c>
      <c r="L911" s="101"/>
      <c r="M911" s="102"/>
      <c r="N911" s="103"/>
      <c r="O911" s="71">
        <f>IF(J911=0,"",J911/I910)</f>
        <v>0.94285714285714284</v>
      </c>
      <c r="P911" s="68">
        <v>42</v>
      </c>
      <c r="Q911" s="72">
        <f t="shared" si="132"/>
        <v>1</v>
      </c>
      <c r="R911" s="72">
        <f t="shared" si="133"/>
        <v>0</v>
      </c>
    </row>
    <row r="912" spans="1:19" ht="15.75" customHeight="1" x14ac:dyDescent="0.25">
      <c r="A912" s="58">
        <v>2302</v>
      </c>
      <c r="B912" s="59"/>
      <c r="C912" s="59"/>
      <c r="D912" s="59"/>
      <c r="E912" s="59"/>
      <c r="F912" s="59"/>
      <c r="G912" s="59"/>
      <c r="H912" s="59"/>
      <c r="I912" s="59"/>
      <c r="J912" s="59">
        <v>11</v>
      </c>
      <c r="K912" s="144">
        <v>8</v>
      </c>
      <c r="L912" s="101"/>
      <c r="M912" s="102"/>
      <c r="N912" s="104"/>
      <c r="O912" s="105"/>
      <c r="P912" s="68">
        <v>17</v>
      </c>
      <c r="Q912" s="130"/>
      <c r="R912" s="131"/>
    </row>
    <row r="913" spans="1:19" ht="15.75" customHeight="1" x14ac:dyDescent="0.25">
      <c r="A913" s="58">
        <v>2401</v>
      </c>
      <c r="B913" s="59"/>
      <c r="C913" s="59"/>
      <c r="D913" s="59"/>
      <c r="E913" s="59"/>
      <c r="F913" s="59"/>
      <c r="G913" s="59"/>
      <c r="H913" s="59"/>
      <c r="I913" s="59"/>
      <c r="J913" s="59">
        <v>3</v>
      </c>
      <c r="K913" s="144">
        <v>2</v>
      </c>
      <c r="L913" s="101"/>
      <c r="M913" s="102"/>
      <c r="N913" s="104"/>
      <c r="O913" s="108"/>
      <c r="P913" s="109">
        <v>9</v>
      </c>
      <c r="Q913" s="110"/>
      <c r="R913" s="108"/>
    </row>
    <row r="914" spans="1:19" ht="15.75" customHeight="1" x14ac:dyDescent="0.25">
      <c r="A914" s="58">
        <v>2402</v>
      </c>
      <c r="B914" s="59"/>
      <c r="C914" s="59"/>
      <c r="D914" s="59"/>
      <c r="E914" s="59"/>
      <c r="F914" s="59"/>
      <c r="G914" s="59"/>
      <c r="H914" s="59"/>
      <c r="I914" s="59"/>
      <c r="J914" s="59">
        <v>3</v>
      </c>
      <c r="K914" s="144">
        <v>1</v>
      </c>
      <c r="L914" s="101"/>
      <c r="M914" s="102"/>
      <c r="N914" s="104"/>
      <c r="O914" s="108"/>
      <c r="P914" s="196">
        <v>5</v>
      </c>
      <c r="Q914" s="110"/>
      <c r="R914" s="108"/>
    </row>
    <row r="915" spans="1:19" ht="15.75" customHeight="1" x14ac:dyDescent="0.25">
      <c r="A915" s="58">
        <v>2501</v>
      </c>
      <c r="B915" s="59"/>
      <c r="C915" s="59"/>
      <c r="D915" s="59"/>
      <c r="E915" s="59"/>
      <c r="F915" s="59"/>
      <c r="G915" s="59"/>
      <c r="H915" s="59"/>
      <c r="I915" s="59"/>
      <c r="J915" s="59">
        <v>2</v>
      </c>
      <c r="K915" s="144">
        <v>1</v>
      </c>
      <c r="L915" s="101"/>
      <c r="M915" s="102"/>
      <c r="N915" s="104"/>
      <c r="O915" s="102"/>
      <c r="P915" s="198">
        <v>3</v>
      </c>
      <c r="Q915" s="146"/>
      <c r="R915" s="108"/>
    </row>
    <row r="916" spans="1:19" ht="15.75" customHeight="1" x14ac:dyDescent="0.25">
      <c r="A916" s="58">
        <v>2601</v>
      </c>
      <c r="B916" s="59"/>
      <c r="C916" s="59"/>
      <c r="D916" s="59"/>
      <c r="E916" s="59"/>
      <c r="F916" s="59"/>
      <c r="G916" s="59"/>
      <c r="H916" s="59"/>
      <c r="I916" s="59"/>
      <c r="J916" s="59"/>
      <c r="K916" s="144"/>
      <c r="L916" s="101"/>
      <c r="M916" s="102"/>
      <c r="N916" s="104"/>
      <c r="O916" s="191" t="s">
        <v>83</v>
      </c>
      <c r="P916" s="197">
        <v>27</v>
      </c>
      <c r="Q916" s="111">
        <f>K919</f>
        <v>35</v>
      </c>
      <c r="R916" s="193" t="s">
        <v>11</v>
      </c>
    </row>
    <row r="917" spans="1:19" ht="15.75" customHeight="1" x14ac:dyDescent="0.25">
      <c r="A917" s="58">
        <v>2602</v>
      </c>
      <c r="B917" s="59"/>
      <c r="C917" s="59"/>
      <c r="D917" s="59"/>
      <c r="E917" s="59"/>
      <c r="F917" s="59"/>
      <c r="G917" s="59"/>
      <c r="H917" s="59"/>
      <c r="I917" s="59"/>
      <c r="J917" s="59"/>
      <c r="K917" s="144"/>
      <c r="L917" s="101"/>
      <c r="M917" s="102"/>
      <c r="N917" s="104"/>
      <c r="O917" s="192" t="s">
        <v>85</v>
      </c>
      <c r="P917" s="86">
        <f>IF(P916/B903=0,"",P916/B903)</f>
        <v>0.40909090909090912</v>
      </c>
      <c r="Q917" s="112">
        <f>IF(P916/Q916=0,"",P916/Q916)</f>
        <v>0.77142857142857146</v>
      </c>
      <c r="R917" s="194" t="s">
        <v>86</v>
      </c>
    </row>
    <row r="918" spans="1:19" ht="15.75" x14ac:dyDescent="0.25">
      <c r="A918" s="58">
        <v>2701</v>
      </c>
      <c r="B918" s="59"/>
      <c r="C918" s="59"/>
      <c r="D918" s="59"/>
      <c r="E918" s="59"/>
      <c r="F918" s="59"/>
      <c r="G918" s="59"/>
      <c r="H918" s="59"/>
      <c r="I918" s="59"/>
      <c r="J918" s="59"/>
      <c r="K918" s="144"/>
      <c r="L918" s="147"/>
      <c r="M918" s="148"/>
      <c r="N918" s="149"/>
      <c r="O918" s="90"/>
      <c r="P918" s="91"/>
      <c r="Q918" s="91"/>
      <c r="R918" s="113"/>
    </row>
    <row r="919" spans="1:19" ht="18" customHeight="1" x14ac:dyDescent="0.25">
      <c r="A919" s="28"/>
      <c r="B919" s="280" t="s">
        <v>111</v>
      </c>
      <c r="C919" s="280"/>
      <c r="D919" s="280"/>
      <c r="E919" s="280"/>
      <c r="F919" s="280"/>
      <c r="G919" s="280"/>
      <c r="H919" s="280"/>
      <c r="I919" s="280"/>
      <c r="J919" s="280"/>
      <c r="K919" s="93">
        <f>SUM(K903:K915)</f>
        <v>35</v>
      </c>
      <c r="L919" s="94">
        <f>IF(K911=0,"",K911/B903)</f>
        <v>0.34848484848484851</v>
      </c>
      <c r="M919" s="94">
        <f>IF(K919=0,"",K919/B903)</f>
        <v>0.53030303030303028</v>
      </c>
      <c r="N919" s="94">
        <f>IF(K911=0,"",M919-L919)</f>
        <v>0.18181818181818177</v>
      </c>
      <c r="O919" s="3"/>
      <c r="P919" s="29"/>
      <c r="Q919" s="22"/>
      <c r="R919" s="3"/>
    </row>
    <row r="920" spans="1:19" ht="12.75" customHeight="1" x14ac:dyDescent="0.2">
      <c r="L920" s="3"/>
      <c r="M920" s="3"/>
      <c r="O920" s="3"/>
    </row>
    <row r="921" spans="1:19" ht="12.75" customHeight="1" x14ac:dyDescent="0.2">
      <c r="L921" s="3"/>
      <c r="M921" s="3"/>
      <c r="O921" s="3"/>
    </row>
    <row r="922" spans="1:19" ht="26.25" x14ac:dyDescent="0.4">
      <c r="A922" s="2"/>
      <c r="B922" s="270" t="s">
        <v>99</v>
      </c>
      <c r="C922" s="271"/>
      <c r="D922" s="271"/>
      <c r="E922" s="271"/>
      <c r="F922" s="271"/>
      <c r="G922" s="271"/>
      <c r="H922" s="271"/>
      <c r="I922" s="271"/>
      <c r="J922" s="271"/>
      <c r="K922" s="179" t="s">
        <v>118</v>
      </c>
      <c r="L922" s="57"/>
      <c r="M922" s="57"/>
      <c r="N922" s="29"/>
      <c r="O922" s="3"/>
      <c r="P922" s="29"/>
      <c r="Q922" s="29"/>
      <c r="R922" s="29"/>
    </row>
    <row r="923" spans="1:19" ht="20.25" x14ac:dyDescent="0.2">
      <c r="A923" s="272" t="s">
        <v>10</v>
      </c>
      <c r="B923" s="273" t="s">
        <v>100</v>
      </c>
      <c r="C923" s="274"/>
      <c r="D923" s="274"/>
      <c r="E923" s="274"/>
      <c r="F923" s="274"/>
      <c r="G923" s="274"/>
      <c r="H923" s="274"/>
      <c r="I923" s="274"/>
      <c r="J923" s="275"/>
      <c r="K923" s="276" t="s">
        <v>11</v>
      </c>
      <c r="L923" s="269" t="s">
        <v>3</v>
      </c>
      <c r="M923" s="269" t="s">
        <v>4</v>
      </c>
      <c r="N923" s="278" t="s">
        <v>5</v>
      </c>
      <c r="O923" s="269" t="s">
        <v>6</v>
      </c>
      <c r="P923" s="267" t="s">
        <v>7</v>
      </c>
      <c r="Q923" s="267" t="s">
        <v>8</v>
      </c>
      <c r="R923" s="269" t="s">
        <v>101</v>
      </c>
    </row>
    <row r="924" spans="1:19" ht="15.75" x14ac:dyDescent="0.25">
      <c r="A924" s="268"/>
      <c r="B924" s="58" t="s">
        <v>102</v>
      </c>
      <c r="C924" s="58" t="s">
        <v>103</v>
      </c>
      <c r="D924" s="58" t="s">
        <v>104</v>
      </c>
      <c r="E924" s="58" t="s">
        <v>105</v>
      </c>
      <c r="F924" s="58" t="s">
        <v>106</v>
      </c>
      <c r="G924" s="58" t="s">
        <v>107</v>
      </c>
      <c r="H924" s="58" t="s">
        <v>108</v>
      </c>
      <c r="I924" s="58" t="s">
        <v>109</v>
      </c>
      <c r="J924" s="58" t="s">
        <v>110</v>
      </c>
      <c r="K924" s="277"/>
      <c r="L924" s="268"/>
      <c r="M924" s="268"/>
      <c r="N924" s="268"/>
      <c r="O924" s="268"/>
      <c r="P924" s="268"/>
      <c r="Q924" s="268"/>
      <c r="R924" s="268"/>
    </row>
    <row r="925" spans="1:19" ht="15.75" x14ac:dyDescent="0.25">
      <c r="A925" s="58">
        <v>1902</v>
      </c>
      <c r="B925" s="59">
        <v>82</v>
      </c>
      <c r="C925" s="59"/>
      <c r="D925" s="59"/>
      <c r="E925" s="59"/>
      <c r="F925" s="59"/>
      <c r="G925" s="59"/>
      <c r="H925" s="59"/>
      <c r="I925" s="59"/>
      <c r="J925" s="59"/>
      <c r="K925" s="144"/>
      <c r="L925" s="96"/>
      <c r="M925" s="97"/>
      <c r="N925" s="98"/>
      <c r="O925" s="99"/>
      <c r="P925" s="63">
        <f>B925</f>
        <v>82</v>
      </c>
      <c r="Q925" s="100"/>
      <c r="R925" s="99"/>
    </row>
    <row r="926" spans="1:19" ht="15.75" customHeight="1" x14ac:dyDescent="0.25">
      <c r="A926" s="58">
        <v>2001</v>
      </c>
      <c r="B926" s="59"/>
      <c r="C926" s="59">
        <v>70</v>
      </c>
      <c r="D926" s="59"/>
      <c r="E926" s="59"/>
      <c r="F926" s="59"/>
      <c r="G926" s="59"/>
      <c r="H926" s="59"/>
      <c r="I926" s="59"/>
      <c r="J926" s="59"/>
      <c r="K926" s="144"/>
      <c r="L926" s="101"/>
      <c r="M926" s="102"/>
      <c r="N926" s="103"/>
      <c r="O926" s="67">
        <f>IF(C926=0,"",C926/B925)</f>
        <v>0.85365853658536583</v>
      </c>
      <c r="P926" s="68">
        <v>70</v>
      </c>
      <c r="Q926" s="69">
        <f t="shared" ref="Q926:Q933" si="134">IF(P926=0,"",P926/P925)</f>
        <v>0.85365853658536583</v>
      </c>
      <c r="R926" s="69">
        <f t="shared" ref="R926:R933" si="135">IF(P926=0,"",100%-Q926)</f>
        <v>0.14634146341463417</v>
      </c>
    </row>
    <row r="927" spans="1:19" ht="15.75" customHeight="1" x14ac:dyDescent="0.25">
      <c r="A927" s="58">
        <v>2002</v>
      </c>
      <c r="B927" s="59"/>
      <c r="C927" s="59"/>
      <c r="D927" s="59">
        <v>61</v>
      </c>
      <c r="E927" s="59"/>
      <c r="F927" s="59"/>
      <c r="G927" s="59"/>
      <c r="H927" s="59"/>
      <c r="I927" s="59"/>
      <c r="J927" s="59"/>
      <c r="K927" s="144"/>
      <c r="L927" s="101"/>
      <c r="M927" s="102"/>
      <c r="N927" s="103"/>
      <c r="O927" s="67">
        <f>IF(D927=0,"",D927/C926)</f>
        <v>0.87142857142857144</v>
      </c>
      <c r="P927" s="68">
        <v>64</v>
      </c>
      <c r="Q927" s="69">
        <f t="shared" si="134"/>
        <v>0.91428571428571426</v>
      </c>
      <c r="R927" s="69">
        <f t="shared" si="135"/>
        <v>8.5714285714285743E-2</v>
      </c>
      <c r="S927" s="8">
        <f>P927/P925</f>
        <v>0.78048780487804881</v>
      </c>
    </row>
    <row r="928" spans="1:19" ht="15.75" customHeight="1" x14ac:dyDescent="0.25">
      <c r="A928" s="58">
        <v>2101</v>
      </c>
      <c r="B928" s="59"/>
      <c r="C928" s="59"/>
      <c r="D928" s="59"/>
      <c r="E928" s="59">
        <v>55</v>
      </c>
      <c r="F928" s="59"/>
      <c r="G928" s="59"/>
      <c r="H928" s="59"/>
      <c r="I928" s="59"/>
      <c r="J928" s="59"/>
      <c r="K928" s="144"/>
      <c r="L928" s="101"/>
      <c r="M928" s="102"/>
      <c r="N928" s="103"/>
      <c r="O928" s="67">
        <f>IF(E928=0,"",E928/D927)</f>
        <v>0.90163934426229508</v>
      </c>
      <c r="P928" s="68">
        <v>58</v>
      </c>
      <c r="Q928" s="69">
        <f t="shared" si="134"/>
        <v>0.90625</v>
      </c>
      <c r="R928" s="69">
        <f t="shared" si="135"/>
        <v>9.375E-2</v>
      </c>
    </row>
    <row r="929" spans="1:18" ht="15.75" customHeight="1" x14ac:dyDescent="0.25">
      <c r="A929" s="58">
        <v>2102</v>
      </c>
      <c r="B929" s="59"/>
      <c r="C929" s="59"/>
      <c r="D929" s="59"/>
      <c r="E929" s="59"/>
      <c r="F929" s="59">
        <v>49</v>
      </c>
      <c r="G929" s="59"/>
      <c r="H929" s="59"/>
      <c r="I929" s="59"/>
      <c r="J929" s="59"/>
      <c r="K929" s="144"/>
      <c r="L929" s="101"/>
      <c r="M929" s="102"/>
      <c r="N929" s="103"/>
      <c r="O929" s="67">
        <f>IF(F929=0,"",F929/E928)</f>
        <v>0.89090909090909087</v>
      </c>
      <c r="P929" s="68">
        <v>57</v>
      </c>
      <c r="Q929" s="69">
        <f t="shared" si="134"/>
        <v>0.98275862068965514</v>
      </c>
      <c r="R929" s="69">
        <f t="shared" si="135"/>
        <v>1.7241379310344862E-2</v>
      </c>
    </row>
    <row r="930" spans="1:18" ht="15.75" customHeight="1" x14ac:dyDescent="0.25">
      <c r="A930" s="58">
        <v>2201</v>
      </c>
      <c r="B930" s="59"/>
      <c r="C930" s="59"/>
      <c r="D930" s="59"/>
      <c r="E930" s="59"/>
      <c r="F930" s="59"/>
      <c r="G930" s="59">
        <v>46</v>
      </c>
      <c r="H930" s="59"/>
      <c r="I930" s="59"/>
      <c r="J930" s="59"/>
      <c r="K930" s="144"/>
      <c r="L930" s="101"/>
      <c r="M930" s="102"/>
      <c r="N930" s="103"/>
      <c r="O930" s="67">
        <f>IF(G930=0,"",G930/F929)</f>
        <v>0.93877551020408168</v>
      </c>
      <c r="P930" s="68">
        <v>57</v>
      </c>
      <c r="Q930" s="69">
        <f t="shared" si="134"/>
        <v>1</v>
      </c>
      <c r="R930" s="69">
        <f t="shared" si="135"/>
        <v>0</v>
      </c>
    </row>
    <row r="931" spans="1:18" ht="15.75" customHeight="1" x14ac:dyDescent="0.25">
      <c r="A931" s="58">
        <v>2202</v>
      </c>
      <c r="B931" s="59"/>
      <c r="C931" s="59"/>
      <c r="D931" s="59"/>
      <c r="E931" s="59"/>
      <c r="F931" s="59"/>
      <c r="G931" s="59"/>
      <c r="H931" s="59">
        <v>38</v>
      </c>
      <c r="I931" s="59"/>
      <c r="J931" s="59"/>
      <c r="K931" s="144"/>
      <c r="L931" s="101"/>
      <c r="M931" s="102"/>
      <c r="N931" s="103"/>
      <c r="O931" s="67">
        <f>IF(H931=0,"",H931/G930)</f>
        <v>0.82608695652173914</v>
      </c>
      <c r="P931" s="68">
        <v>57</v>
      </c>
      <c r="Q931" s="69">
        <f t="shared" si="134"/>
        <v>1</v>
      </c>
      <c r="R931" s="69">
        <f t="shared" si="135"/>
        <v>0</v>
      </c>
    </row>
    <row r="932" spans="1:18" ht="15.75" customHeight="1" x14ac:dyDescent="0.25">
      <c r="A932" s="58">
        <v>2301</v>
      </c>
      <c r="B932" s="59"/>
      <c r="C932" s="59"/>
      <c r="D932" s="59"/>
      <c r="E932" s="59"/>
      <c r="F932" s="59"/>
      <c r="G932" s="59"/>
      <c r="H932" s="59"/>
      <c r="I932" s="59">
        <v>36</v>
      </c>
      <c r="J932" s="59"/>
      <c r="K932" s="144"/>
      <c r="L932" s="101"/>
      <c r="M932" s="102"/>
      <c r="N932" s="103"/>
      <c r="O932" s="67">
        <f>IF(I932=0,"",I932/H931)</f>
        <v>0.94736842105263153</v>
      </c>
      <c r="P932" s="68">
        <v>55</v>
      </c>
      <c r="Q932" s="69">
        <f t="shared" si="134"/>
        <v>0.96491228070175439</v>
      </c>
      <c r="R932" s="69">
        <f t="shared" si="135"/>
        <v>3.5087719298245612E-2</v>
      </c>
    </row>
    <row r="933" spans="1:18" ht="15.75" customHeight="1" x14ac:dyDescent="0.25">
      <c r="A933" s="58">
        <v>2302</v>
      </c>
      <c r="B933" s="59"/>
      <c r="C933" s="59"/>
      <c r="D933" s="59"/>
      <c r="E933" s="59"/>
      <c r="F933" s="59"/>
      <c r="G933" s="59"/>
      <c r="H933" s="59"/>
      <c r="I933" s="59"/>
      <c r="J933" s="59">
        <v>21</v>
      </c>
      <c r="K933" s="144">
        <v>12</v>
      </c>
      <c r="L933" s="101"/>
      <c r="M933" s="102"/>
      <c r="N933" s="103"/>
      <c r="O933" s="71">
        <f>IF(J933=0,"",J933/I932)</f>
        <v>0.58333333333333337</v>
      </c>
      <c r="P933" s="68">
        <v>54</v>
      </c>
      <c r="Q933" s="72">
        <f t="shared" si="134"/>
        <v>0.98181818181818181</v>
      </c>
      <c r="R933" s="72">
        <f t="shared" si="135"/>
        <v>1.8181818181818188E-2</v>
      </c>
    </row>
    <row r="934" spans="1:18" ht="15.75" customHeight="1" x14ac:dyDescent="0.25">
      <c r="A934" s="58">
        <v>2401</v>
      </c>
      <c r="B934" s="59"/>
      <c r="C934" s="59"/>
      <c r="D934" s="59"/>
      <c r="E934" s="59"/>
      <c r="F934" s="59"/>
      <c r="G934" s="59"/>
      <c r="H934" s="59"/>
      <c r="I934" s="59"/>
      <c r="J934" s="59">
        <v>29</v>
      </c>
      <c r="K934" s="144">
        <v>19</v>
      </c>
      <c r="L934" s="101"/>
      <c r="M934" s="102"/>
      <c r="N934" s="104"/>
      <c r="O934" s="105"/>
      <c r="P934" s="68">
        <v>42</v>
      </c>
      <c r="Q934" s="106"/>
      <c r="R934" s="107"/>
    </row>
    <row r="935" spans="1:18" ht="15.75" customHeight="1" x14ac:dyDescent="0.25">
      <c r="A935" s="58">
        <v>2402</v>
      </c>
      <c r="B935" s="59"/>
      <c r="C935" s="59"/>
      <c r="D935" s="59"/>
      <c r="E935" s="59"/>
      <c r="F935" s="59"/>
      <c r="G935" s="59"/>
      <c r="H935" s="59"/>
      <c r="I935" s="59"/>
      <c r="J935" s="59">
        <v>11</v>
      </c>
      <c r="K935" s="144">
        <v>7</v>
      </c>
      <c r="L935" s="101"/>
      <c r="M935" s="102"/>
      <c r="N935" s="104"/>
      <c r="O935" s="108"/>
      <c r="P935" s="109">
        <v>21</v>
      </c>
      <c r="Q935" s="110"/>
      <c r="R935" s="108"/>
    </row>
    <row r="936" spans="1:18" ht="15.75" customHeight="1" x14ac:dyDescent="0.25">
      <c r="A936" s="58">
        <v>2501</v>
      </c>
      <c r="B936" s="59"/>
      <c r="C936" s="59"/>
      <c r="D936" s="59"/>
      <c r="E936" s="59"/>
      <c r="F936" s="59"/>
      <c r="G936" s="59"/>
      <c r="H936" s="59"/>
      <c r="I936" s="59"/>
      <c r="J936" s="59">
        <v>5</v>
      </c>
      <c r="K936" s="144">
        <v>6</v>
      </c>
      <c r="L936" s="101"/>
      <c r="M936" s="102"/>
      <c r="N936" s="104"/>
      <c r="O936" s="108"/>
      <c r="P936" s="109">
        <v>11</v>
      </c>
      <c r="Q936" s="110"/>
      <c r="R936" s="108"/>
    </row>
    <row r="937" spans="1:18" ht="15.75" customHeight="1" x14ac:dyDescent="0.25">
      <c r="A937" s="58">
        <v>2502</v>
      </c>
      <c r="B937" s="59"/>
      <c r="C937" s="59"/>
      <c r="D937" s="59"/>
      <c r="E937" s="59"/>
      <c r="F937" s="59"/>
      <c r="G937" s="59"/>
      <c r="H937" s="59" t="s">
        <v>27</v>
      </c>
      <c r="I937" s="59"/>
      <c r="J937" s="59"/>
      <c r="K937" s="144"/>
      <c r="L937" s="101"/>
      <c r="M937" s="102"/>
      <c r="N937" s="104"/>
      <c r="O937" s="102"/>
      <c r="P937" s="104"/>
      <c r="Q937" s="146"/>
      <c r="R937" s="108"/>
    </row>
    <row r="938" spans="1:18" ht="15.75" customHeight="1" x14ac:dyDescent="0.25">
      <c r="A938" s="58">
        <v>2601</v>
      </c>
      <c r="B938" s="59"/>
      <c r="C938" s="59"/>
      <c r="D938" s="59"/>
      <c r="E938" s="59"/>
      <c r="F938" s="59"/>
      <c r="G938" s="59"/>
      <c r="H938" s="59"/>
      <c r="I938" s="59"/>
      <c r="J938" s="59"/>
      <c r="K938" s="144"/>
      <c r="L938" s="101"/>
      <c r="M938" s="102"/>
      <c r="N938" s="104"/>
      <c r="O938" s="191" t="s">
        <v>83</v>
      </c>
      <c r="P938" s="82">
        <v>17</v>
      </c>
      <c r="Q938" s="111">
        <f>K941</f>
        <v>44</v>
      </c>
      <c r="R938" s="193" t="s">
        <v>11</v>
      </c>
    </row>
    <row r="939" spans="1:18" ht="15.75" customHeight="1" x14ac:dyDescent="0.25">
      <c r="A939" s="58">
        <v>2602</v>
      </c>
      <c r="B939" s="59"/>
      <c r="C939" s="59"/>
      <c r="D939" s="59"/>
      <c r="E939" s="59"/>
      <c r="F939" s="59"/>
      <c r="G939" s="59"/>
      <c r="H939" s="59"/>
      <c r="I939" s="59"/>
      <c r="J939" s="59"/>
      <c r="K939" s="144"/>
      <c r="L939" s="101"/>
      <c r="M939" s="102"/>
      <c r="N939" s="104"/>
      <c r="O939" s="192" t="s">
        <v>85</v>
      </c>
      <c r="P939" s="86">
        <f>IF(P938/B925=0,"",P938/B925)</f>
        <v>0.2073170731707317</v>
      </c>
      <c r="Q939" s="112">
        <f>IF(P938/Q938=0,"",P938/Q938)</f>
        <v>0.38636363636363635</v>
      </c>
      <c r="R939" s="194" t="s">
        <v>86</v>
      </c>
    </row>
    <row r="940" spans="1:18" ht="15.75" x14ac:dyDescent="0.25">
      <c r="A940" s="58">
        <v>2701</v>
      </c>
      <c r="B940" s="59"/>
      <c r="C940" s="59"/>
      <c r="D940" s="59"/>
      <c r="E940" s="59"/>
      <c r="F940" s="59"/>
      <c r="G940" s="59"/>
      <c r="H940" s="59"/>
      <c r="I940" s="59"/>
      <c r="J940" s="59"/>
      <c r="K940" s="144"/>
      <c r="L940" s="147"/>
      <c r="M940" s="148"/>
      <c r="N940" s="149"/>
      <c r="O940" s="90"/>
      <c r="P940" s="91"/>
      <c r="Q940" s="91"/>
      <c r="R940" s="113"/>
    </row>
    <row r="941" spans="1:18" ht="18" customHeight="1" x14ac:dyDescent="0.25">
      <c r="A941" s="28"/>
      <c r="B941" s="280" t="s">
        <v>111</v>
      </c>
      <c r="C941" s="280"/>
      <c r="D941" s="280"/>
      <c r="E941" s="280"/>
      <c r="F941" s="280"/>
      <c r="G941" s="280"/>
      <c r="H941" s="280"/>
      <c r="I941" s="280"/>
      <c r="J941" s="280"/>
      <c r="K941" s="93">
        <f>SUM(K925:K937)</f>
        <v>44</v>
      </c>
      <c r="L941" s="94">
        <f>IF(K933=0,"",K933/B925)</f>
        <v>0.14634146341463414</v>
      </c>
      <c r="M941" s="94">
        <f>IF(K941=0,"",K941/B925)</f>
        <v>0.53658536585365857</v>
      </c>
      <c r="N941" s="94">
        <f>IF(K933=0,"",M941-L941)</f>
        <v>0.3902439024390244</v>
      </c>
      <c r="O941" s="3"/>
      <c r="P941" s="29"/>
      <c r="Q941" s="22"/>
      <c r="R941" s="3"/>
    </row>
    <row r="942" spans="1:18" ht="12.75" customHeight="1" x14ac:dyDescent="0.2">
      <c r="L942" s="3"/>
      <c r="M942" s="3"/>
      <c r="O942" s="3"/>
    </row>
    <row r="943" spans="1:18" ht="12.75" customHeight="1" x14ac:dyDescent="0.2">
      <c r="L943" s="3"/>
      <c r="M943" s="3"/>
      <c r="O943" s="3"/>
    </row>
    <row r="944" spans="1:18" ht="26.25" x14ac:dyDescent="0.4">
      <c r="A944" s="2"/>
      <c r="B944" s="270" t="s">
        <v>99</v>
      </c>
      <c r="C944" s="271"/>
      <c r="D944" s="271"/>
      <c r="E944" s="271"/>
      <c r="F944" s="271"/>
      <c r="G944" s="271"/>
      <c r="H944" s="271"/>
      <c r="I944" s="271"/>
      <c r="J944" s="271"/>
      <c r="K944" s="179" t="s">
        <v>119</v>
      </c>
      <c r="L944" s="57"/>
      <c r="M944" s="57"/>
      <c r="N944" s="29"/>
      <c r="O944" s="3"/>
      <c r="P944" s="29"/>
      <c r="Q944" s="29"/>
      <c r="R944" s="29"/>
    </row>
    <row r="945" spans="1:19" ht="20.25" x14ac:dyDescent="0.2">
      <c r="A945" s="272" t="s">
        <v>10</v>
      </c>
      <c r="B945" s="273" t="s">
        <v>100</v>
      </c>
      <c r="C945" s="274"/>
      <c r="D945" s="274"/>
      <c r="E945" s="274"/>
      <c r="F945" s="274"/>
      <c r="G945" s="274"/>
      <c r="H945" s="274"/>
      <c r="I945" s="274"/>
      <c r="J945" s="275"/>
      <c r="K945" s="276" t="s">
        <v>11</v>
      </c>
      <c r="L945" s="269" t="s">
        <v>3</v>
      </c>
      <c r="M945" s="269" t="s">
        <v>4</v>
      </c>
      <c r="N945" s="278" t="s">
        <v>5</v>
      </c>
      <c r="O945" s="269" t="s">
        <v>6</v>
      </c>
      <c r="P945" s="267" t="s">
        <v>7</v>
      </c>
      <c r="Q945" s="267" t="s">
        <v>8</v>
      </c>
      <c r="R945" s="269" t="s">
        <v>101</v>
      </c>
    </row>
    <row r="946" spans="1:19" ht="15.75" x14ac:dyDescent="0.25">
      <c r="A946" s="268"/>
      <c r="B946" s="58" t="s">
        <v>102</v>
      </c>
      <c r="C946" s="58" t="s">
        <v>103</v>
      </c>
      <c r="D946" s="58" t="s">
        <v>104</v>
      </c>
      <c r="E946" s="58" t="s">
        <v>105</v>
      </c>
      <c r="F946" s="58" t="s">
        <v>106</v>
      </c>
      <c r="G946" s="58" t="s">
        <v>107</v>
      </c>
      <c r="H946" s="58" t="s">
        <v>108</v>
      </c>
      <c r="I946" s="58" t="s">
        <v>109</v>
      </c>
      <c r="J946" s="58" t="s">
        <v>110</v>
      </c>
      <c r="K946" s="277"/>
      <c r="L946" s="268"/>
      <c r="M946" s="268"/>
      <c r="N946" s="268"/>
      <c r="O946" s="268"/>
      <c r="P946" s="268"/>
      <c r="Q946" s="268"/>
      <c r="R946" s="268"/>
    </row>
    <row r="947" spans="1:19" ht="15.75" customHeight="1" x14ac:dyDescent="0.25">
      <c r="A947" s="58">
        <v>2001</v>
      </c>
      <c r="B947" s="59">
        <v>64</v>
      </c>
      <c r="C947" s="59"/>
      <c r="D947" s="59"/>
      <c r="E947" s="59"/>
      <c r="F947" s="59"/>
      <c r="G947" s="59"/>
      <c r="H947" s="59"/>
      <c r="I947" s="59"/>
      <c r="J947" s="59"/>
      <c r="K947" s="144"/>
      <c r="L947" s="96"/>
      <c r="M947" s="97"/>
      <c r="N947" s="98"/>
      <c r="O947" s="99"/>
      <c r="P947" s="63">
        <f>B947</f>
        <v>64</v>
      </c>
      <c r="Q947" s="100"/>
      <c r="R947" s="99"/>
    </row>
    <row r="948" spans="1:19" ht="15.75" customHeight="1" x14ac:dyDescent="0.25">
      <c r="A948" s="58">
        <v>2002</v>
      </c>
      <c r="B948" s="59"/>
      <c r="C948" s="59">
        <v>47</v>
      </c>
      <c r="D948" s="59"/>
      <c r="E948" s="59"/>
      <c r="F948" s="59"/>
      <c r="G948" s="59"/>
      <c r="H948" s="59"/>
      <c r="I948" s="59"/>
      <c r="J948" s="59"/>
      <c r="K948" s="144"/>
      <c r="L948" s="101"/>
      <c r="M948" s="102"/>
      <c r="N948" s="103"/>
      <c r="O948" s="67">
        <f>IF(C948=0,"",C948/B947)</f>
        <v>0.734375</v>
      </c>
      <c r="P948" s="68">
        <v>47</v>
      </c>
      <c r="Q948" s="69">
        <f t="shared" ref="Q948:Q955" si="136">IF(P948=0,"",P948/P947)</f>
        <v>0.734375</v>
      </c>
      <c r="R948" s="69">
        <f t="shared" ref="R948:R955" si="137">IF(P948=0,"",100%-Q948)</f>
        <v>0.265625</v>
      </c>
    </row>
    <row r="949" spans="1:19" ht="15.75" customHeight="1" x14ac:dyDescent="0.25">
      <c r="A949" s="58">
        <v>2101</v>
      </c>
      <c r="B949" s="59"/>
      <c r="C949" s="59"/>
      <c r="D949" s="59">
        <v>40</v>
      </c>
      <c r="E949" s="59"/>
      <c r="F949" s="59"/>
      <c r="G949" s="59"/>
      <c r="H949" s="59"/>
      <c r="I949" s="59"/>
      <c r="J949" s="59"/>
      <c r="K949" s="144"/>
      <c r="L949" s="101"/>
      <c r="M949" s="102"/>
      <c r="N949" s="103"/>
      <c r="O949" s="67">
        <f>IF(D949=0,"",D949/C948)</f>
        <v>0.85106382978723405</v>
      </c>
      <c r="P949" s="68">
        <v>45</v>
      </c>
      <c r="Q949" s="69">
        <f t="shared" si="136"/>
        <v>0.95744680851063835</v>
      </c>
      <c r="R949" s="69">
        <f t="shared" si="137"/>
        <v>4.2553191489361653E-2</v>
      </c>
      <c r="S949" s="8">
        <f>P949/P947</f>
        <v>0.703125</v>
      </c>
    </row>
    <row r="950" spans="1:19" ht="15.75" customHeight="1" x14ac:dyDescent="0.25">
      <c r="A950" s="58">
        <v>2102</v>
      </c>
      <c r="B950" s="59"/>
      <c r="C950" s="59"/>
      <c r="D950" s="59"/>
      <c r="E950" s="59">
        <v>39</v>
      </c>
      <c r="F950" s="59"/>
      <c r="G950" s="59"/>
      <c r="H950" s="59"/>
      <c r="I950" s="59"/>
      <c r="J950" s="59"/>
      <c r="K950" s="144"/>
      <c r="L950" s="101"/>
      <c r="M950" s="102"/>
      <c r="N950" s="103"/>
      <c r="O950" s="67">
        <f>IF(E950=0,"",E950/D949)</f>
        <v>0.97499999999999998</v>
      </c>
      <c r="P950" s="68">
        <v>45</v>
      </c>
      <c r="Q950" s="69">
        <f t="shared" si="136"/>
        <v>1</v>
      </c>
      <c r="R950" s="69">
        <f t="shared" si="137"/>
        <v>0</v>
      </c>
    </row>
    <row r="951" spans="1:19" ht="15.75" customHeight="1" x14ac:dyDescent="0.25">
      <c r="A951" s="58">
        <v>2201</v>
      </c>
      <c r="B951" s="59"/>
      <c r="C951" s="59"/>
      <c r="D951" s="59"/>
      <c r="E951" s="59"/>
      <c r="F951" s="59">
        <v>31</v>
      </c>
      <c r="G951" s="59"/>
      <c r="H951" s="59"/>
      <c r="I951" s="59"/>
      <c r="J951" s="59"/>
      <c r="K951" s="144"/>
      <c r="L951" s="101"/>
      <c r="M951" s="102"/>
      <c r="N951" s="103"/>
      <c r="O951" s="67">
        <f>IF(F951=0,"",F951/E950)</f>
        <v>0.79487179487179482</v>
      </c>
      <c r="P951" s="68">
        <v>41</v>
      </c>
      <c r="Q951" s="69">
        <f t="shared" si="136"/>
        <v>0.91111111111111109</v>
      </c>
      <c r="R951" s="69">
        <f t="shared" si="137"/>
        <v>8.8888888888888906E-2</v>
      </c>
    </row>
    <row r="952" spans="1:19" ht="15.75" customHeight="1" x14ac:dyDescent="0.25">
      <c r="A952" s="58">
        <v>2202</v>
      </c>
      <c r="B952" s="59"/>
      <c r="C952" s="59"/>
      <c r="D952" s="59"/>
      <c r="E952" s="59"/>
      <c r="F952" s="59"/>
      <c r="G952" s="59">
        <v>24</v>
      </c>
      <c r="H952" s="59"/>
      <c r="I952" s="59"/>
      <c r="J952" s="59"/>
      <c r="K952" s="144"/>
      <c r="L952" s="101"/>
      <c r="M952" s="102"/>
      <c r="N952" s="103"/>
      <c r="O952" s="67">
        <f>IF(G952=0,"",G952/F951)</f>
        <v>0.77419354838709675</v>
      </c>
      <c r="P952" s="68">
        <v>39</v>
      </c>
      <c r="Q952" s="69">
        <f t="shared" si="136"/>
        <v>0.95121951219512191</v>
      </c>
      <c r="R952" s="69">
        <f t="shared" si="137"/>
        <v>4.8780487804878092E-2</v>
      </c>
    </row>
    <row r="953" spans="1:19" ht="15.75" customHeight="1" x14ac:dyDescent="0.25">
      <c r="A953" s="58">
        <v>2301</v>
      </c>
      <c r="B953" s="59"/>
      <c r="C953" s="59"/>
      <c r="D953" s="59"/>
      <c r="E953" s="59"/>
      <c r="F953" s="59"/>
      <c r="G953" s="59"/>
      <c r="H953" s="59">
        <v>22</v>
      </c>
      <c r="I953" s="59"/>
      <c r="J953" s="59"/>
      <c r="K953" s="144"/>
      <c r="L953" s="101"/>
      <c r="M953" s="102"/>
      <c r="N953" s="103"/>
      <c r="O953" s="67">
        <f>IF(H953=0,"",H953/G952)</f>
        <v>0.91666666666666663</v>
      </c>
      <c r="P953" s="68">
        <v>39</v>
      </c>
      <c r="Q953" s="69">
        <f t="shared" si="136"/>
        <v>1</v>
      </c>
      <c r="R953" s="69">
        <f t="shared" si="137"/>
        <v>0</v>
      </c>
    </row>
    <row r="954" spans="1:19" ht="15.75" customHeight="1" x14ac:dyDescent="0.25">
      <c r="A954" s="58">
        <v>2302</v>
      </c>
      <c r="B954" s="59"/>
      <c r="C954" s="59"/>
      <c r="D954" s="59"/>
      <c r="E954" s="59"/>
      <c r="F954" s="59"/>
      <c r="G954" s="59"/>
      <c r="H954" s="59"/>
      <c r="I954" s="59">
        <v>22</v>
      </c>
      <c r="J954" s="59"/>
      <c r="K954" s="144"/>
      <c r="L954" s="101"/>
      <c r="M954" s="102"/>
      <c r="N954" s="103"/>
      <c r="O954" s="67">
        <f>IF(I954=0,"",I954/H953)</f>
        <v>1</v>
      </c>
      <c r="P954" s="68">
        <v>39</v>
      </c>
      <c r="Q954" s="69">
        <f t="shared" si="136"/>
        <v>1</v>
      </c>
      <c r="R954" s="69">
        <f t="shared" si="137"/>
        <v>0</v>
      </c>
    </row>
    <row r="955" spans="1:19" ht="15.75" customHeight="1" x14ac:dyDescent="0.25">
      <c r="A955" s="58">
        <v>2401</v>
      </c>
      <c r="B955" s="59"/>
      <c r="C955" s="59"/>
      <c r="D955" s="59"/>
      <c r="E955" s="59"/>
      <c r="F955" s="59"/>
      <c r="G955" s="59"/>
      <c r="H955" s="59"/>
      <c r="I955" s="59"/>
      <c r="J955" s="59">
        <v>14</v>
      </c>
      <c r="K955" s="144">
        <v>1</v>
      </c>
      <c r="L955" s="101"/>
      <c r="M955" s="102"/>
      <c r="N955" s="103"/>
      <c r="O955" s="71">
        <f>IF(J955=0,"",J955/I954)</f>
        <v>0.63636363636363635</v>
      </c>
      <c r="P955" s="68">
        <v>35</v>
      </c>
      <c r="Q955" s="72">
        <f t="shared" si="136"/>
        <v>0.89743589743589747</v>
      </c>
      <c r="R955" s="72">
        <f t="shared" si="137"/>
        <v>0.10256410256410253</v>
      </c>
    </row>
    <row r="956" spans="1:19" ht="15.75" customHeight="1" x14ac:dyDescent="0.25">
      <c r="A956" s="58">
        <v>2402</v>
      </c>
      <c r="B956" s="59"/>
      <c r="C956" s="59"/>
      <c r="D956" s="59"/>
      <c r="E956" s="59"/>
      <c r="F956" s="59"/>
      <c r="G956" s="59"/>
      <c r="H956" s="59"/>
      <c r="I956" s="59"/>
      <c r="J956" s="59">
        <v>11</v>
      </c>
      <c r="K956" s="144">
        <v>6</v>
      </c>
      <c r="L956" s="101"/>
      <c r="M956" s="102"/>
      <c r="N956" s="104"/>
      <c r="O956" s="105"/>
      <c r="P956" s="68">
        <v>33</v>
      </c>
      <c r="Q956" s="106"/>
      <c r="R956" s="107"/>
    </row>
    <row r="957" spans="1:19" ht="15.75" customHeight="1" x14ac:dyDescent="0.25">
      <c r="A957" s="58">
        <v>2501</v>
      </c>
      <c r="B957" s="59"/>
      <c r="C957" s="59"/>
      <c r="D957" s="59"/>
      <c r="E957" s="59"/>
      <c r="F957" s="59"/>
      <c r="G957" s="59"/>
      <c r="H957" s="59"/>
      <c r="I957" s="59"/>
      <c r="J957" s="59">
        <v>10</v>
      </c>
      <c r="K957" s="144">
        <v>6</v>
      </c>
      <c r="L957" s="101"/>
      <c r="M957" s="102"/>
      <c r="N957" s="104"/>
      <c r="O957" s="108"/>
      <c r="P957" s="109">
        <v>26</v>
      </c>
      <c r="Q957" s="110"/>
      <c r="R957" s="108"/>
    </row>
    <row r="958" spans="1:19" ht="15.75" customHeight="1" x14ac:dyDescent="0.25">
      <c r="A958" s="58">
        <v>2502</v>
      </c>
      <c r="B958" s="59"/>
      <c r="C958" s="59"/>
      <c r="D958" s="59"/>
      <c r="E958" s="59"/>
      <c r="F958" s="59"/>
      <c r="G958" s="59"/>
      <c r="H958" s="59"/>
      <c r="I958" s="59"/>
      <c r="J958" s="59"/>
      <c r="K958" s="144"/>
      <c r="L958" s="101"/>
      <c r="M958" s="102"/>
      <c r="N958" s="104"/>
      <c r="O958" s="108"/>
      <c r="P958" s="109"/>
      <c r="Q958" s="110"/>
      <c r="R958" s="108"/>
    </row>
    <row r="959" spans="1:19" ht="15.75" customHeight="1" x14ac:dyDescent="0.25">
      <c r="A959" s="58">
        <v>2601</v>
      </c>
      <c r="B959" s="59"/>
      <c r="C959" s="59"/>
      <c r="D959" s="59"/>
      <c r="E959" s="59"/>
      <c r="F959" s="59"/>
      <c r="G959" s="59"/>
      <c r="H959" s="59"/>
      <c r="I959" s="59"/>
      <c r="J959" s="59"/>
      <c r="K959" s="144"/>
      <c r="L959" s="101"/>
      <c r="M959" s="102"/>
      <c r="N959" s="104"/>
      <c r="O959" s="102"/>
      <c r="P959" s="104"/>
      <c r="Q959" s="146"/>
      <c r="R959" s="108"/>
    </row>
    <row r="960" spans="1:19" ht="15.75" customHeight="1" x14ac:dyDescent="0.25">
      <c r="A960" s="58">
        <v>2602</v>
      </c>
      <c r="B960" s="59"/>
      <c r="C960" s="59"/>
      <c r="D960" s="59"/>
      <c r="E960" s="59"/>
      <c r="F960" s="59"/>
      <c r="G960" s="59"/>
      <c r="H960" s="59"/>
      <c r="I960" s="59"/>
      <c r="J960" s="59"/>
      <c r="K960" s="144"/>
      <c r="L960" s="101"/>
      <c r="M960" s="102"/>
      <c r="N960" s="104"/>
      <c r="O960" s="191" t="s">
        <v>83</v>
      </c>
      <c r="P960" s="82"/>
      <c r="Q960" s="261">
        <f>IF(SUM(K953:K956)=0,"",SUM(K953:K956))</f>
        <v>7</v>
      </c>
      <c r="R960" s="193" t="s">
        <v>11</v>
      </c>
    </row>
    <row r="961" spans="1:19" ht="15.75" customHeight="1" x14ac:dyDescent="0.25">
      <c r="A961" s="58">
        <v>2701</v>
      </c>
      <c r="B961" s="59"/>
      <c r="C961" s="59"/>
      <c r="D961" s="59"/>
      <c r="E961" s="59"/>
      <c r="F961" s="59"/>
      <c r="G961" s="59"/>
      <c r="H961" s="59"/>
      <c r="I961" s="59"/>
      <c r="J961" s="59"/>
      <c r="K961" s="144"/>
      <c r="L961" s="101"/>
      <c r="M961" s="102"/>
      <c r="N961" s="104"/>
      <c r="O961" s="192" t="s">
        <v>85</v>
      </c>
      <c r="P961" s="86" t="str">
        <f>IF(P960/B947=0,"",P960/B947)</f>
        <v/>
      </c>
      <c r="Q961" s="112" t="str">
        <f>IF(P960/Q960=0,"",P960/Q960)</f>
        <v/>
      </c>
      <c r="R961" s="194" t="s">
        <v>86</v>
      </c>
    </row>
    <row r="962" spans="1:19" ht="15.75" x14ac:dyDescent="0.25">
      <c r="A962" s="58">
        <v>2702</v>
      </c>
      <c r="B962" s="59"/>
      <c r="C962" s="59"/>
      <c r="D962" s="59"/>
      <c r="E962" s="59"/>
      <c r="F962" s="59"/>
      <c r="G962" s="59"/>
      <c r="H962" s="59"/>
      <c r="I962" s="59"/>
      <c r="J962" s="59"/>
      <c r="K962" s="144"/>
      <c r="L962" s="147"/>
      <c r="M962" s="148"/>
      <c r="N962" s="149"/>
      <c r="O962" s="90"/>
      <c r="P962" s="91"/>
      <c r="Q962" s="91"/>
      <c r="R962" s="113"/>
    </row>
    <row r="963" spans="1:19" ht="18" customHeight="1" x14ac:dyDescent="0.25">
      <c r="A963" s="28"/>
      <c r="B963" s="280" t="s">
        <v>111</v>
      </c>
      <c r="C963" s="280"/>
      <c r="D963" s="280"/>
      <c r="E963" s="280"/>
      <c r="F963" s="280"/>
      <c r="G963" s="280"/>
      <c r="H963" s="280"/>
      <c r="I963" s="280"/>
      <c r="J963" s="280"/>
      <c r="K963" s="93">
        <f>SUM(K947:K959)</f>
        <v>13</v>
      </c>
      <c r="L963" s="94">
        <f>IF(K955=0,"",K955/B947)</f>
        <v>1.5625E-2</v>
      </c>
      <c r="M963" s="94">
        <f>IF(K963=0,"",K963/B947)</f>
        <v>0.203125</v>
      </c>
      <c r="N963" s="94">
        <f>IF(K955=0,"",M963-L963)</f>
        <v>0.1875</v>
      </c>
      <c r="O963" s="3"/>
      <c r="P963" s="29"/>
      <c r="Q963" s="22"/>
      <c r="R963" s="3"/>
    </row>
    <row r="964" spans="1:19" ht="12.75" x14ac:dyDescent="0.2">
      <c r="L964" s="3"/>
      <c r="M964" s="3"/>
      <c r="O964" s="3"/>
    </row>
    <row r="965" spans="1:19" ht="12.75" customHeight="1" x14ac:dyDescent="0.2">
      <c r="L965" s="3"/>
      <c r="M965" s="3"/>
      <c r="O965" s="3"/>
    </row>
    <row r="966" spans="1:19" ht="26.25" x14ac:dyDescent="0.4">
      <c r="A966" s="2"/>
      <c r="B966" s="270" t="s">
        <v>99</v>
      </c>
      <c r="C966" s="271"/>
      <c r="D966" s="271"/>
      <c r="E966" s="271"/>
      <c r="F966" s="271"/>
      <c r="G966" s="271"/>
      <c r="H966" s="271"/>
      <c r="I966" s="271"/>
      <c r="J966" s="271"/>
      <c r="K966" s="179" t="s">
        <v>120</v>
      </c>
      <c r="L966" s="57"/>
      <c r="M966" s="57"/>
      <c r="N966" s="29"/>
      <c r="O966" s="3"/>
      <c r="P966" s="29"/>
      <c r="Q966" s="29"/>
      <c r="R966" s="29"/>
    </row>
    <row r="967" spans="1:19" ht="20.25" x14ac:dyDescent="0.2">
      <c r="A967" s="272" t="s">
        <v>10</v>
      </c>
      <c r="B967" s="273" t="s">
        <v>100</v>
      </c>
      <c r="C967" s="274"/>
      <c r="D967" s="274"/>
      <c r="E967" s="274"/>
      <c r="F967" s="274"/>
      <c r="G967" s="274"/>
      <c r="H967" s="274"/>
      <c r="I967" s="274"/>
      <c r="J967" s="275"/>
      <c r="K967" s="276" t="s">
        <v>11</v>
      </c>
      <c r="L967" s="269" t="s">
        <v>3</v>
      </c>
      <c r="M967" s="269" t="s">
        <v>4</v>
      </c>
      <c r="N967" s="278" t="s">
        <v>5</v>
      </c>
      <c r="O967" s="269" t="s">
        <v>6</v>
      </c>
      <c r="P967" s="267" t="s">
        <v>7</v>
      </c>
      <c r="Q967" s="267" t="s">
        <v>8</v>
      </c>
      <c r="R967" s="269" t="s">
        <v>101</v>
      </c>
    </row>
    <row r="968" spans="1:19" ht="15.75" x14ac:dyDescent="0.25">
      <c r="A968" s="268"/>
      <c r="B968" s="58" t="s">
        <v>102</v>
      </c>
      <c r="C968" s="58" t="s">
        <v>103</v>
      </c>
      <c r="D968" s="58" t="s">
        <v>104</v>
      </c>
      <c r="E968" s="58" t="s">
        <v>105</v>
      </c>
      <c r="F968" s="58" t="s">
        <v>106</v>
      </c>
      <c r="G968" s="58" t="s">
        <v>107</v>
      </c>
      <c r="H968" s="58" t="s">
        <v>108</v>
      </c>
      <c r="I968" s="58" t="s">
        <v>109</v>
      </c>
      <c r="J968" s="58" t="s">
        <v>110</v>
      </c>
      <c r="K968" s="277"/>
      <c r="L968" s="268"/>
      <c r="M968" s="268"/>
      <c r="N968" s="268"/>
      <c r="O968" s="268"/>
      <c r="P968" s="268"/>
      <c r="Q968" s="268"/>
      <c r="R968" s="268"/>
    </row>
    <row r="969" spans="1:19" ht="15.75" customHeight="1" x14ac:dyDescent="0.25">
      <c r="A969" s="58">
        <v>2002</v>
      </c>
      <c r="B969" s="59">
        <v>82</v>
      </c>
      <c r="C969" s="59"/>
      <c r="D969" s="59"/>
      <c r="E969" s="59"/>
      <c r="F969" s="59"/>
      <c r="G969" s="59"/>
      <c r="H969" s="59"/>
      <c r="I969" s="59"/>
      <c r="J969" s="59"/>
      <c r="K969" s="144"/>
      <c r="L969" s="96"/>
      <c r="M969" s="97"/>
      <c r="N969" s="98"/>
      <c r="O969" s="99"/>
      <c r="P969" s="63">
        <f>B969</f>
        <v>82</v>
      </c>
      <c r="Q969" s="100"/>
      <c r="R969" s="99"/>
    </row>
    <row r="970" spans="1:19" ht="15.75" customHeight="1" x14ac:dyDescent="0.25">
      <c r="A970" s="58">
        <v>2101</v>
      </c>
      <c r="B970" s="59"/>
      <c r="C970" s="59">
        <v>64</v>
      </c>
      <c r="D970" s="59"/>
      <c r="E970" s="59"/>
      <c r="F970" s="59"/>
      <c r="G970" s="59"/>
      <c r="H970" s="59"/>
      <c r="I970" s="59"/>
      <c r="J970" s="59"/>
      <c r="K970" s="144"/>
      <c r="L970" s="101"/>
      <c r="M970" s="102"/>
      <c r="N970" s="103"/>
      <c r="O970" s="67">
        <f>IF(C970=0,"",C970/B969)</f>
        <v>0.78048780487804881</v>
      </c>
      <c r="P970" s="68">
        <v>64</v>
      </c>
      <c r="Q970" s="69">
        <f t="shared" ref="Q970:Q977" si="138">IF(P970=0,"",P970/P969)</f>
        <v>0.78048780487804881</v>
      </c>
      <c r="R970" s="69">
        <f t="shared" ref="R970:R977" si="139">IF(P970=0,"",100%-Q970)</f>
        <v>0.21951219512195119</v>
      </c>
    </row>
    <row r="971" spans="1:19" ht="15.75" customHeight="1" x14ac:dyDescent="0.25">
      <c r="A971" s="58">
        <v>2102</v>
      </c>
      <c r="B971" s="59"/>
      <c r="C971" s="59"/>
      <c r="D971" s="59">
        <v>52</v>
      </c>
      <c r="E971" s="59"/>
      <c r="F971" s="59"/>
      <c r="G971" s="59"/>
      <c r="H971" s="59"/>
      <c r="I971" s="59"/>
      <c r="J971" s="59"/>
      <c r="K971" s="144"/>
      <c r="L971" s="101"/>
      <c r="M971" s="102"/>
      <c r="N971" s="103"/>
      <c r="O971" s="67">
        <f>IF(D971=0,"",D971/C970)</f>
        <v>0.8125</v>
      </c>
      <c r="P971" s="68">
        <v>55</v>
      </c>
      <c r="Q971" s="69">
        <f t="shared" si="138"/>
        <v>0.859375</v>
      </c>
      <c r="R971" s="69">
        <f t="shared" si="139"/>
        <v>0.140625</v>
      </c>
      <c r="S971" s="8">
        <f>P971/P969</f>
        <v>0.67073170731707321</v>
      </c>
    </row>
    <row r="972" spans="1:19" ht="15.75" customHeight="1" x14ac:dyDescent="0.25">
      <c r="A972" s="58">
        <v>2201</v>
      </c>
      <c r="B972" s="59"/>
      <c r="C972" s="59"/>
      <c r="D972" s="59"/>
      <c r="E972" s="59">
        <v>48</v>
      </c>
      <c r="F972" s="59"/>
      <c r="G972" s="59"/>
      <c r="H972" s="59"/>
      <c r="I972" s="59"/>
      <c r="J972" s="59"/>
      <c r="K972" s="144"/>
      <c r="L972" s="101"/>
      <c r="M972" s="102"/>
      <c r="N972" s="103"/>
      <c r="O972" s="67">
        <f>IF(E972=0,"",E972/D971)</f>
        <v>0.92307692307692313</v>
      </c>
      <c r="P972" s="68">
        <v>53</v>
      </c>
      <c r="Q972" s="69">
        <f t="shared" si="138"/>
        <v>0.96363636363636362</v>
      </c>
      <c r="R972" s="69">
        <f t="shared" si="139"/>
        <v>3.6363636363636376E-2</v>
      </c>
    </row>
    <row r="973" spans="1:19" ht="15.75" customHeight="1" x14ac:dyDescent="0.25">
      <c r="A973" s="58">
        <v>2202</v>
      </c>
      <c r="B973" s="59"/>
      <c r="C973" s="59"/>
      <c r="D973" s="59"/>
      <c r="E973" s="59"/>
      <c r="F973" s="59">
        <v>40</v>
      </c>
      <c r="G973" s="59"/>
      <c r="H973" s="59"/>
      <c r="I973" s="59"/>
      <c r="J973" s="59"/>
      <c r="K973" s="144"/>
      <c r="L973" s="101"/>
      <c r="M973" s="102"/>
      <c r="N973" s="103"/>
      <c r="O973" s="67">
        <f>IF(F973=0,"",F973/E972)</f>
        <v>0.83333333333333337</v>
      </c>
      <c r="P973" s="68">
        <v>51</v>
      </c>
      <c r="Q973" s="69">
        <f t="shared" si="138"/>
        <v>0.96226415094339623</v>
      </c>
      <c r="R973" s="69">
        <f t="shared" si="139"/>
        <v>3.7735849056603765E-2</v>
      </c>
    </row>
    <row r="974" spans="1:19" ht="15.75" customHeight="1" x14ac:dyDescent="0.25">
      <c r="A974" s="58">
        <v>2301</v>
      </c>
      <c r="B974" s="59"/>
      <c r="C974" s="59"/>
      <c r="D974" s="59"/>
      <c r="E974" s="59"/>
      <c r="F974" s="59"/>
      <c r="G974" s="59">
        <v>33</v>
      </c>
      <c r="H974" s="59"/>
      <c r="I974" s="59"/>
      <c r="J974" s="59"/>
      <c r="K974" s="144"/>
      <c r="L974" s="101"/>
      <c r="M974" s="102"/>
      <c r="N974" s="103"/>
      <c r="O974" s="67">
        <f>IF(G974=0,"",G974/F973)</f>
        <v>0.82499999999999996</v>
      </c>
      <c r="P974" s="68">
        <v>50</v>
      </c>
      <c r="Q974" s="69">
        <f t="shared" si="138"/>
        <v>0.98039215686274506</v>
      </c>
      <c r="R974" s="69">
        <f t="shared" si="139"/>
        <v>1.9607843137254943E-2</v>
      </c>
    </row>
    <row r="975" spans="1:19" ht="15.75" customHeight="1" x14ac:dyDescent="0.25">
      <c r="A975" s="58">
        <v>2302</v>
      </c>
      <c r="B975" s="59"/>
      <c r="C975" s="59"/>
      <c r="D975" s="59"/>
      <c r="E975" s="59"/>
      <c r="F975" s="59"/>
      <c r="G975" s="59"/>
      <c r="H975" s="59">
        <v>28</v>
      </c>
      <c r="I975" s="59"/>
      <c r="J975" s="59"/>
      <c r="K975" s="144"/>
      <c r="L975" s="101"/>
      <c r="M975" s="102"/>
      <c r="N975" s="103"/>
      <c r="O975" s="67">
        <f>IF(H975=0,"",H975/G974)</f>
        <v>0.84848484848484851</v>
      </c>
      <c r="P975" s="68">
        <v>48</v>
      </c>
      <c r="Q975" s="69">
        <f t="shared" si="138"/>
        <v>0.96</v>
      </c>
      <c r="R975" s="69">
        <f t="shared" si="139"/>
        <v>4.0000000000000036E-2</v>
      </c>
    </row>
    <row r="976" spans="1:19" ht="15.75" customHeight="1" x14ac:dyDescent="0.25">
      <c r="A976" s="58">
        <v>2401</v>
      </c>
      <c r="B976" s="59"/>
      <c r="C976" s="59"/>
      <c r="D976" s="59"/>
      <c r="E976" s="59"/>
      <c r="F976" s="59"/>
      <c r="G976" s="59"/>
      <c r="H976" s="59"/>
      <c r="I976" s="59">
        <v>25</v>
      </c>
      <c r="J976" s="59"/>
      <c r="K976" s="144"/>
      <c r="L976" s="101"/>
      <c r="M976" s="102"/>
      <c r="N976" s="103"/>
      <c r="O976" s="67">
        <f>IF(I976=0,"",I976/H975)</f>
        <v>0.8928571428571429</v>
      </c>
      <c r="P976" s="68">
        <v>45</v>
      </c>
      <c r="Q976" s="69">
        <f t="shared" si="138"/>
        <v>0.9375</v>
      </c>
      <c r="R976" s="69">
        <f t="shared" si="139"/>
        <v>6.25E-2</v>
      </c>
    </row>
    <row r="977" spans="1:18" ht="15.75" customHeight="1" x14ac:dyDescent="0.25">
      <c r="A977" s="58">
        <v>2402</v>
      </c>
      <c r="B977" s="59"/>
      <c r="C977" s="59"/>
      <c r="D977" s="59"/>
      <c r="E977" s="59"/>
      <c r="F977" s="59"/>
      <c r="G977" s="59"/>
      <c r="H977" s="59"/>
      <c r="I977" s="59"/>
      <c r="J977" s="59">
        <v>18</v>
      </c>
      <c r="K977" s="144">
        <v>11</v>
      </c>
      <c r="L977" s="101"/>
      <c r="M977" s="102"/>
      <c r="N977" s="103"/>
      <c r="O977" s="71">
        <f>IF(J977=0,"",J977/I976)</f>
        <v>0.72</v>
      </c>
      <c r="P977" s="68">
        <v>44</v>
      </c>
      <c r="Q977" s="72">
        <f t="shared" si="138"/>
        <v>0.97777777777777775</v>
      </c>
      <c r="R977" s="72">
        <f t="shared" si="139"/>
        <v>2.2222222222222254E-2</v>
      </c>
    </row>
    <row r="978" spans="1:18" ht="15.75" x14ac:dyDescent="0.25">
      <c r="A978" s="58">
        <v>2501</v>
      </c>
      <c r="B978" s="59"/>
      <c r="C978" s="59"/>
      <c r="D978" s="59"/>
      <c r="E978" s="59"/>
      <c r="F978" s="59"/>
      <c r="G978" s="59"/>
      <c r="H978" s="59"/>
      <c r="I978" s="59"/>
      <c r="J978" s="59">
        <v>11</v>
      </c>
      <c r="K978" s="144">
        <v>6</v>
      </c>
      <c r="L978" s="101"/>
      <c r="M978" s="102"/>
      <c r="N978" s="104"/>
      <c r="O978" s="129"/>
      <c r="P978" s="68">
        <v>30</v>
      </c>
      <c r="Q978" s="130"/>
      <c r="R978" s="131"/>
    </row>
    <row r="979" spans="1:18" ht="15.75" customHeight="1" x14ac:dyDescent="0.25">
      <c r="A979" s="58">
        <v>2502</v>
      </c>
      <c r="B979" s="59"/>
      <c r="C979" s="59"/>
      <c r="D979" s="59"/>
      <c r="E979" s="59"/>
      <c r="F979" s="59"/>
      <c r="G979" s="59"/>
      <c r="H979" s="59"/>
      <c r="I979" s="59"/>
      <c r="J979" s="59"/>
      <c r="K979" s="144"/>
      <c r="L979" s="101"/>
      <c r="M979" s="102"/>
      <c r="N979" s="104"/>
      <c r="O979" s="108"/>
      <c r="P979" s="109"/>
      <c r="Q979" s="110"/>
      <c r="R979" s="108"/>
    </row>
    <row r="980" spans="1:18" ht="15.75" x14ac:dyDescent="0.25">
      <c r="A980" s="58">
        <v>2601</v>
      </c>
      <c r="B980" s="59"/>
      <c r="C980" s="59"/>
      <c r="D980" s="59"/>
      <c r="E980" s="59"/>
      <c r="F980" s="59"/>
      <c r="G980" s="59"/>
      <c r="H980" s="59"/>
      <c r="I980" s="59"/>
      <c r="J980" s="59"/>
      <c r="K980" s="144"/>
      <c r="L980" s="101"/>
      <c r="M980" s="102"/>
      <c r="N980" s="104"/>
      <c r="O980" s="108"/>
      <c r="P980" s="109"/>
      <c r="Q980" s="110"/>
      <c r="R980" s="108"/>
    </row>
    <row r="981" spans="1:18" ht="15.75" customHeight="1" x14ac:dyDescent="0.25">
      <c r="A981" s="58">
        <v>2602</v>
      </c>
      <c r="B981" s="59"/>
      <c r="C981" s="59"/>
      <c r="D981" s="59"/>
      <c r="E981" s="59"/>
      <c r="F981" s="59"/>
      <c r="G981" s="59"/>
      <c r="H981" s="59"/>
      <c r="I981" s="59"/>
      <c r="J981" s="59"/>
      <c r="K981" s="144"/>
      <c r="L981" s="101"/>
      <c r="M981" s="102"/>
      <c r="N981" s="104"/>
      <c r="O981" s="102"/>
      <c r="P981" s="104"/>
      <c r="Q981" s="146"/>
      <c r="R981" s="108"/>
    </row>
    <row r="982" spans="1:18" ht="15.75" customHeight="1" x14ac:dyDescent="0.25">
      <c r="A982" s="58">
        <v>2701</v>
      </c>
      <c r="B982" s="59"/>
      <c r="C982" s="59"/>
      <c r="D982" s="59"/>
      <c r="E982" s="59"/>
      <c r="F982" s="59"/>
      <c r="G982" s="59"/>
      <c r="H982" s="59"/>
      <c r="I982" s="59"/>
      <c r="J982" s="59"/>
      <c r="K982" s="144"/>
      <c r="L982" s="101"/>
      <c r="M982" s="102"/>
      <c r="N982" s="104"/>
      <c r="O982" s="191" t="s">
        <v>83</v>
      </c>
      <c r="P982" s="82">
        <v>2</v>
      </c>
      <c r="Q982" s="111">
        <f>IF(SUM(K975:K978)=0,"",SUM(K975:K978))</f>
        <v>17</v>
      </c>
      <c r="R982" s="193" t="s">
        <v>11</v>
      </c>
    </row>
    <row r="983" spans="1:18" ht="15.75" customHeight="1" x14ac:dyDescent="0.25">
      <c r="A983" s="58">
        <v>2702</v>
      </c>
      <c r="B983" s="59"/>
      <c r="C983" s="59"/>
      <c r="D983" s="59"/>
      <c r="E983" s="59"/>
      <c r="F983" s="59"/>
      <c r="G983" s="59"/>
      <c r="H983" s="59"/>
      <c r="I983" s="59"/>
      <c r="J983" s="59"/>
      <c r="K983" s="144"/>
      <c r="L983" s="101"/>
      <c r="M983" s="102"/>
      <c r="N983" s="104"/>
      <c r="O983" s="192" t="s">
        <v>85</v>
      </c>
      <c r="P983" s="86">
        <f>IF(P982/B969=0,"",P982/B969)</f>
        <v>2.4390243902439025E-2</v>
      </c>
      <c r="Q983" s="112">
        <f>IF(P982/Q982=0,"",P982/Q982)</f>
        <v>0.11764705882352941</v>
      </c>
      <c r="R983" s="194" t="s">
        <v>86</v>
      </c>
    </row>
    <row r="984" spans="1:18" ht="15.75" x14ac:dyDescent="0.25">
      <c r="A984" s="58">
        <v>2801</v>
      </c>
      <c r="B984" s="59"/>
      <c r="C984" s="59"/>
      <c r="D984" s="59"/>
      <c r="E984" s="59"/>
      <c r="F984" s="59"/>
      <c r="G984" s="59"/>
      <c r="H984" s="59"/>
      <c r="I984" s="59"/>
      <c r="J984" s="59"/>
      <c r="K984" s="144"/>
      <c r="L984" s="147"/>
      <c r="M984" s="148"/>
      <c r="N984" s="149"/>
      <c r="O984" s="90"/>
      <c r="P984" s="91"/>
      <c r="Q984" s="91"/>
      <c r="R984" s="113"/>
    </row>
    <row r="985" spans="1:18" ht="18" customHeight="1" x14ac:dyDescent="0.25">
      <c r="A985" s="28"/>
      <c r="B985" s="280" t="s">
        <v>111</v>
      </c>
      <c r="C985" s="280"/>
      <c r="D985" s="280"/>
      <c r="E985" s="280"/>
      <c r="F985" s="280"/>
      <c r="G985" s="280"/>
      <c r="H985" s="280"/>
      <c r="I985" s="280"/>
      <c r="J985" s="280"/>
      <c r="K985" s="93">
        <f>SUM(K969:K981)</f>
        <v>17</v>
      </c>
      <c r="L985" s="94">
        <f>IF(K977=0,"",K977/B969)</f>
        <v>0.13414634146341464</v>
      </c>
      <c r="M985" s="94">
        <f>IF(K985=0,"",K985/B969)</f>
        <v>0.2073170731707317</v>
      </c>
      <c r="N985" s="94">
        <f>M985-L985</f>
        <v>7.3170731707317055E-2</v>
      </c>
      <c r="O985" s="3"/>
      <c r="P985" s="29"/>
      <c r="Q985" s="22"/>
      <c r="R985" s="3"/>
    </row>
    <row r="986" spans="1:18" ht="12.75" customHeight="1" x14ac:dyDescent="0.2"/>
    <row r="987" spans="1:18" ht="12.75" customHeight="1" x14ac:dyDescent="0.2"/>
    <row r="988" spans="1:18" ht="26.25" x14ac:dyDescent="0.4">
      <c r="A988" s="2"/>
      <c r="B988" s="270" t="s">
        <v>99</v>
      </c>
      <c r="C988" s="271"/>
      <c r="D988" s="271"/>
      <c r="E988" s="271"/>
      <c r="F988" s="271"/>
      <c r="G988" s="271"/>
      <c r="H988" s="271"/>
      <c r="I988" s="271"/>
      <c r="J988" s="271"/>
      <c r="K988" s="179" t="s">
        <v>121</v>
      </c>
      <c r="L988" s="57"/>
      <c r="M988" s="57"/>
      <c r="N988" s="29"/>
      <c r="O988" s="3"/>
      <c r="P988" s="29"/>
      <c r="Q988" s="29"/>
      <c r="R988" s="29"/>
    </row>
    <row r="989" spans="1:18" ht="20.25" x14ac:dyDescent="0.2">
      <c r="A989" s="272" t="s">
        <v>10</v>
      </c>
      <c r="B989" s="273" t="s">
        <v>100</v>
      </c>
      <c r="C989" s="274"/>
      <c r="D989" s="274"/>
      <c r="E989" s="274"/>
      <c r="F989" s="274"/>
      <c r="G989" s="274"/>
      <c r="H989" s="274"/>
      <c r="I989" s="274"/>
      <c r="J989" s="275"/>
      <c r="K989" s="276" t="s">
        <v>11</v>
      </c>
      <c r="L989" s="269" t="s">
        <v>3</v>
      </c>
      <c r="M989" s="269" t="s">
        <v>4</v>
      </c>
      <c r="N989" s="278" t="s">
        <v>5</v>
      </c>
      <c r="O989" s="269" t="s">
        <v>6</v>
      </c>
      <c r="P989" s="267" t="s">
        <v>7</v>
      </c>
      <c r="Q989" s="267" t="s">
        <v>8</v>
      </c>
      <c r="R989" s="269" t="s">
        <v>101</v>
      </c>
    </row>
    <row r="990" spans="1:18" ht="15.75" x14ac:dyDescent="0.25">
      <c r="A990" s="268"/>
      <c r="B990" s="58" t="s">
        <v>102</v>
      </c>
      <c r="C990" s="58" t="s">
        <v>103</v>
      </c>
      <c r="D990" s="58" t="s">
        <v>104</v>
      </c>
      <c r="E990" s="58" t="s">
        <v>105</v>
      </c>
      <c r="F990" s="58" t="s">
        <v>106</v>
      </c>
      <c r="G990" s="58" t="s">
        <v>107</v>
      </c>
      <c r="H990" s="58" t="s">
        <v>108</v>
      </c>
      <c r="I990" s="58" t="s">
        <v>109</v>
      </c>
      <c r="J990" s="58" t="s">
        <v>110</v>
      </c>
      <c r="K990" s="277"/>
      <c r="L990" s="268"/>
      <c r="M990" s="268"/>
      <c r="N990" s="268"/>
      <c r="O990" s="268"/>
      <c r="P990" s="268"/>
      <c r="Q990" s="268"/>
      <c r="R990" s="268"/>
    </row>
    <row r="991" spans="1:18" ht="15.75" customHeight="1" x14ac:dyDescent="0.25">
      <c r="A991" s="58">
        <v>2101</v>
      </c>
      <c r="B991" s="59">
        <v>64</v>
      </c>
      <c r="C991" s="59"/>
      <c r="D991" s="59"/>
      <c r="E991" s="59"/>
      <c r="F991" s="59"/>
      <c r="G991" s="59"/>
      <c r="H991" s="59"/>
      <c r="I991" s="59"/>
      <c r="J991" s="59"/>
      <c r="K991" s="144"/>
      <c r="L991" s="96"/>
      <c r="M991" s="97"/>
      <c r="N991" s="98"/>
      <c r="O991" s="99"/>
      <c r="P991" s="63">
        <f>B991</f>
        <v>64</v>
      </c>
      <c r="Q991" s="100"/>
      <c r="R991" s="99"/>
    </row>
    <row r="992" spans="1:18" ht="15.75" customHeight="1" x14ac:dyDescent="0.25">
      <c r="A992" s="58">
        <v>2102</v>
      </c>
      <c r="B992" s="59"/>
      <c r="C992" s="59">
        <v>51</v>
      </c>
      <c r="D992" s="59"/>
      <c r="E992" s="59"/>
      <c r="F992" s="59"/>
      <c r="G992" s="59"/>
      <c r="H992" s="59"/>
      <c r="I992" s="59"/>
      <c r="J992" s="59"/>
      <c r="K992" s="144"/>
      <c r="L992" s="101"/>
      <c r="M992" s="102"/>
      <c r="N992" s="103"/>
      <c r="O992" s="67">
        <f>IF(C992=0,"",C992/B991)</f>
        <v>0.796875</v>
      </c>
      <c r="P992" s="68">
        <v>51</v>
      </c>
      <c r="Q992" s="69">
        <f t="shared" ref="Q992:Q999" si="140">IF(P992=0,"",P992/P991)</f>
        <v>0.796875</v>
      </c>
      <c r="R992" s="69">
        <f t="shared" ref="R992:R999" si="141">IF(P992=0,"",100%-Q992)</f>
        <v>0.203125</v>
      </c>
    </row>
    <row r="993" spans="1:22" ht="15.75" customHeight="1" x14ac:dyDescent="0.25">
      <c r="A993" s="58">
        <v>2201</v>
      </c>
      <c r="B993" s="59"/>
      <c r="C993" s="59"/>
      <c r="D993" s="59">
        <v>44</v>
      </c>
      <c r="E993" s="59"/>
      <c r="F993" s="59"/>
      <c r="G993" s="59"/>
      <c r="H993" s="59"/>
      <c r="I993" s="59"/>
      <c r="J993" s="59"/>
      <c r="K993" s="144"/>
      <c r="L993" s="101"/>
      <c r="M993" s="102"/>
      <c r="N993" s="103"/>
      <c r="O993" s="67">
        <f>IF(D993=0,"",D993/C992)</f>
        <v>0.86274509803921573</v>
      </c>
      <c r="P993" s="68">
        <v>47</v>
      </c>
      <c r="Q993" s="69">
        <f t="shared" si="140"/>
        <v>0.92156862745098034</v>
      </c>
      <c r="R993" s="69">
        <f t="shared" si="141"/>
        <v>7.8431372549019662E-2</v>
      </c>
      <c r="S993" s="8">
        <f>P993/P991</f>
        <v>0.734375</v>
      </c>
    </row>
    <row r="994" spans="1:22" ht="15.75" customHeight="1" x14ac:dyDescent="0.25">
      <c r="A994" s="58">
        <v>2202</v>
      </c>
      <c r="B994" s="59"/>
      <c r="C994" s="59"/>
      <c r="D994" s="59"/>
      <c r="E994" s="59">
        <v>37</v>
      </c>
      <c r="F994" s="59"/>
      <c r="G994" s="59"/>
      <c r="H994" s="59"/>
      <c r="I994" s="59"/>
      <c r="J994" s="59"/>
      <c r="K994" s="144"/>
      <c r="L994" s="101"/>
      <c r="M994" s="102"/>
      <c r="N994" s="103"/>
      <c r="O994" s="67">
        <f>IF(E994=0,"",E994/D993)</f>
        <v>0.84090909090909094</v>
      </c>
      <c r="P994" s="68">
        <v>47</v>
      </c>
      <c r="Q994" s="69">
        <f t="shared" si="140"/>
        <v>1</v>
      </c>
      <c r="R994" s="69">
        <f t="shared" si="141"/>
        <v>0</v>
      </c>
    </row>
    <row r="995" spans="1:22" ht="15.75" customHeight="1" x14ac:dyDescent="0.25">
      <c r="A995" s="58">
        <v>2301</v>
      </c>
      <c r="B995" s="59"/>
      <c r="C995" s="59"/>
      <c r="D995" s="59"/>
      <c r="E995" s="59"/>
      <c r="F995" s="59">
        <v>28</v>
      </c>
      <c r="G995" s="59"/>
      <c r="H995" s="59"/>
      <c r="I995" s="59"/>
      <c r="J995" s="59"/>
      <c r="K995" s="144"/>
      <c r="L995" s="101"/>
      <c r="M995" s="102"/>
      <c r="N995" s="103"/>
      <c r="O995" s="67">
        <f>IF(F995=0,"",F995/E994)</f>
        <v>0.7567567567567568</v>
      </c>
      <c r="P995" s="68">
        <v>43</v>
      </c>
      <c r="Q995" s="69">
        <f t="shared" si="140"/>
        <v>0.91489361702127658</v>
      </c>
      <c r="R995" s="69">
        <f t="shared" si="141"/>
        <v>8.5106382978723416E-2</v>
      </c>
    </row>
    <row r="996" spans="1:22" ht="15.75" customHeight="1" x14ac:dyDescent="0.25">
      <c r="A996" s="58">
        <v>2302</v>
      </c>
      <c r="B996" s="59"/>
      <c r="C996" s="59"/>
      <c r="D996" s="59"/>
      <c r="E996" s="59"/>
      <c r="F996" s="59"/>
      <c r="G996" s="59">
        <v>25</v>
      </c>
      <c r="H996" s="59"/>
      <c r="I996" s="59"/>
      <c r="J996" s="59"/>
      <c r="K996" s="144"/>
      <c r="L996" s="101"/>
      <c r="M996" s="102"/>
      <c r="N996" s="103"/>
      <c r="O996" s="67">
        <f>IF(G996=0,"",G996/F995)</f>
        <v>0.8928571428571429</v>
      </c>
      <c r="P996" s="68">
        <v>43</v>
      </c>
      <c r="Q996" s="69">
        <f t="shared" si="140"/>
        <v>1</v>
      </c>
      <c r="R996" s="69">
        <f t="shared" si="141"/>
        <v>0</v>
      </c>
    </row>
    <row r="997" spans="1:22" ht="15.75" customHeight="1" x14ac:dyDescent="0.25">
      <c r="A997" s="58">
        <v>2401</v>
      </c>
      <c r="B997" s="59"/>
      <c r="C997" s="59"/>
      <c r="D997" s="59"/>
      <c r="E997" s="59"/>
      <c r="F997" s="59"/>
      <c r="G997" s="59"/>
      <c r="H997" s="59">
        <v>21</v>
      </c>
      <c r="I997" s="59"/>
      <c r="J997" s="59"/>
      <c r="K997" s="144"/>
      <c r="L997" s="101"/>
      <c r="M997" s="102"/>
      <c r="N997" s="103"/>
      <c r="O997" s="67">
        <f>IF(H997=0,"",H997/G996)</f>
        <v>0.84</v>
      </c>
      <c r="P997" s="68">
        <v>42</v>
      </c>
      <c r="Q997" s="69">
        <f t="shared" si="140"/>
        <v>0.97674418604651159</v>
      </c>
      <c r="R997" s="69">
        <f t="shared" si="141"/>
        <v>2.3255813953488413E-2</v>
      </c>
    </row>
    <row r="998" spans="1:22" ht="15.75" customHeight="1" x14ac:dyDescent="0.25">
      <c r="A998" s="58">
        <v>2402</v>
      </c>
      <c r="B998" s="59"/>
      <c r="C998" s="59"/>
      <c r="D998" s="59"/>
      <c r="E998" s="59"/>
      <c r="F998" s="59"/>
      <c r="G998" s="59"/>
      <c r="H998" s="59"/>
      <c r="I998" s="59">
        <v>20</v>
      </c>
      <c r="J998" s="59"/>
      <c r="K998" s="144"/>
      <c r="L998" s="101"/>
      <c r="M998" s="102"/>
      <c r="N998" s="103"/>
      <c r="O998" s="67">
        <f>IF(I998=0,"",I998/H997)</f>
        <v>0.95238095238095233</v>
      </c>
      <c r="P998" s="68">
        <v>38</v>
      </c>
      <c r="Q998" s="69">
        <f t="shared" si="140"/>
        <v>0.90476190476190477</v>
      </c>
      <c r="R998" s="69">
        <f t="shared" si="141"/>
        <v>9.5238095238095233E-2</v>
      </c>
    </row>
    <row r="999" spans="1:22" ht="15.75" customHeight="1" x14ac:dyDescent="0.25">
      <c r="A999" s="58">
        <v>2501</v>
      </c>
      <c r="B999" s="59"/>
      <c r="C999" s="59"/>
      <c r="D999" s="59"/>
      <c r="E999" s="59"/>
      <c r="F999" s="59"/>
      <c r="G999" s="59"/>
      <c r="H999" s="59"/>
      <c r="I999" s="59"/>
      <c r="J999" s="59">
        <v>12</v>
      </c>
      <c r="K999" s="144">
        <v>3</v>
      </c>
      <c r="L999" s="101"/>
      <c r="M999" s="102"/>
      <c r="N999" s="103"/>
      <c r="O999" s="71">
        <f>IF(J999=0,"",J999/I998)</f>
        <v>0.6</v>
      </c>
      <c r="P999" s="68">
        <v>36</v>
      </c>
      <c r="Q999" s="72">
        <f t="shared" si="140"/>
        <v>0.94736842105263153</v>
      </c>
      <c r="R999" s="72">
        <f t="shared" si="141"/>
        <v>5.2631578947368474E-2</v>
      </c>
    </row>
    <row r="1000" spans="1:22" ht="15.75" customHeight="1" x14ac:dyDescent="0.25">
      <c r="A1000" s="58">
        <v>2502</v>
      </c>
      <c r="B1000" s="59"/>
      <c r="C1000" s="59"/>
      <c r="D1000" s="59"/>
      <c r="E1000" s="59"/>
      <c r="F1000" s="59"/>
      <c r="G1000" s="59"/>
      <c r="H1000" s="59"/>
      <c r="I1000" s="59"/>
      <c r="J1000" s="59"/>
      <c r="K1000" s="144"/>
      <c r="L1000" s="101"/>
      <c r="M1000" s="102"/>
      <c r="N1000" s="104"/>
      <c r="O1000" s="129"/>
      <c r="P1000" s="68"/>
      <c r="Q1000" s="130"/>
      <c r="R1000" s="131"/>
    </row>
    <row r="1001" spans="1:22" ht="15.75" customHeight="1" x14ac:dyDescent="0.25">
      <c r="A1001" s="58">
        <v>2601</v>
      </c>
      <c r="B1001" s="59"/>
      <c r="C1001" s="59"/>
      <c r="D1001" s="59"/>
      <c r="E1001" s="59"/>
      <c r="F1001" s="59"/>
      <c r="G1001" s="59"/>
      <c r="H1001" s="59"/>
      <c r="I1001" s="59"/>
      <c r="J1001" s="59"/>
      <c r="K1001" s="144"/>
      <c r="L1001" s="101"/>
      <c r="M1001" s="102"/>
      <c r="N1001" s="104"/>
      <c r="O1001" s="108"/>
      <c r="P1001" s="109"/>
      <c r="Q1001" s="110"/>
      <c r="R1001" s="108"/>
    </row>
    <row r="1002" spans="1:22" ht="15.75" customHeight="1" x14ac:dyDescent="0.25">
      <c r="A1002" s="58">
        <v>2602</v>
      </c>
      <c r="B1002" s="59"/>
      <c r="C1002" s="59"/>
      <c r="D1002" s="59"/>
      <c r="E1002" s="59"/>
      <c r="F1002" s="59"/>
      <c r="G1002" s="59"/>
      <c r="H1002" s="59"/>
      <c r="I1002" s="59"/>
      <c r="J1002" s="59"/>
      <c r="K1002" s="144"/>
      <c r="L1002" s="101"/>
      <c r="M1002" s="102"/>
      <c r="N1002" s="104"/>
      <c r="O1002" s="108"/>
      <c r="P1002" s="109"/>
      <c r="Q1002" s="110"/>
      <c r="R1002" s="108"/>
    </row>
    <row r="1003" spans="1:22" ht="15.75" customHeight="1" x14ac:dyDescent="0.25">
      <c r="A1003" s="58">
        <v>2701</v>
      </c>
      <c r="B1003" s="59"/>
      <c r="C1003" s="59"/>
      <c r="D1003" s="59"/>
      <c r="E1003" s="59"/>
      <c r="F1003" s="59"/>
      <c r="G1003" s="59"/>
      <c r="H1003" s="59"/>
      <c r="I1003" s="59"/>
      <c r="J1003" s="59"/>
      <c r="K1003" s="144"/>
      <c r="L1003" s="101"/>
      <c r="M1003" s="102"/>
      <c r="N1003" s="104"/>
      <c r="O1003" s="102"/>
      <c r="P1003" s="104"/>
      <c r="Q1003" s="146"/>
      <c r="R1003" s="108"/>
    </row>
    <row r="1004" spans="1:22" ht="15.75" customHeight="1" x14ac:dyDescent="0.25">
      <c r="A1004" s="58">
        <v>2702</v>
      </c>
      <c r="B1004" s="59"/>
      <c r="C1004" s="59"/>
      <c r="D1004" s="59"/>
      <c r="E1004" s="59"/>
      <c r="F1004" s="59"/>
      <c r="G1004" s="59"/>
      <c r="H1004" s="59"/>
      <c r="I1004" s="59"/>
      <c r="J1004" s="59"/>
      <c r="K1004" s="144"/>
      <c r="L1004" s="101"/>
      <c r="M1004" s="102"/>
      <c r="N1004" s="104"/>
      <c r="O1004" s="191" t="s">
        <v>83</v>
      </c>
      <c r="P1004" s="82"/>
      <c r="Q1004" s="111">
        <f>IF(SUM(K997:K1000)=0,"",SUM(K997:K1000))</f>
        <v>3</v>
      </c>
      <c r="R1004" s="193" t="s">
        <v>11</v>
      </c>
    </row>
    <row r="1005" spans="1:22" ht="15.75" customHeight="1" x14ac:dyDescent="0.25">
      <c r="A1005" s="58">
        <v>2801</v>
      </c>
      <c r="B1005" s="59"/>
      <c r="C1005" s="59"/>
      <c r="D1005" s="59"/>
      <c r="E1005" s="59"/>
      <c r="F1005" s="59"/>
      <c r="G1005" s="59"/>
      <c r="H1005" s="59"/>
      <c r="I1005" s="59"/>
      <c r="J1005" s="59"/>
      <c r="K1005" s="144"/>
      <c r="L1005" s="101"/>
      <c r="M1005" s="102"/>
      <c r="N1005" s="104"/>
      <c r="O1005" s="192" t="s">
        <v>85</v>
      </c>
      <c r="P1005" s="86" t="str">
        <f>IF(P1004/B991=0,"",P1004/B991)</f>
        <v/>
      </c>
      <c r="Q1005" s="112" t="str">
        <f>IF(P1004/Q1004=0,"",P1004/Q1004)</f>
        <v/>
      </c>
      <c r="R1005" s="194" t="s">
        <v>86</v>
      </c>
      <c r="V1005" s="166">
        <f>AVERAGE(S993,S1015)</f>
        <v>0.70502533783783783</v>
      </c>
    </row>
    <row r="1006" spans="1:22" ht="15.75" customHeight="1" x14ac:dyDescent="0.25">
      <c r="A1006" s="58">
        <v>2802</v>
      </c>
      <c r="B1006" s="59"/>
      <c r="C1006" s="59"/>
      <c r="D1006" s="59"/>
      <c r="E1006" s="59"/>
      <c r="F1006" s="59"/>
      <c r="G1006" s="59"/>
      <c r="H1006" s="59"/>
      <c r="I1006" s="59"/>
      <c r="J1006" s="59"/>
      <c r="K1006" s="144"/>
      <c r="L1006" s="147"/>
      <c r="M1006" s="148"/>
      <c r="N1006" s="149"/>
      <c r="O1006" s="90"/>
      <c r="P1006" s="91"/>
      <c r="Q1006" s="91"/>
      <c r="R1006" s="113"/>
    </row>
    <row r="1007" spans="1:22" ht="18" customHeight="1" x14ac:dyDescent="0.25">
      <c r="A1007" s="28"/>
      <c r="B1007" s="280" t="s">
        <v>111</v>
      </c>
      <c r="C1007" s="280"/>
      <c r="D1007" s="280"/>
      <c r="E1007" s="280"/>
      <c r="F1007" s="280"/>
      <c r="G1007" s="280"/>
      <c r="H1007" s="280"/>
      <c r="I1007" s="280"/>
      <c r="J1007" s="280"/>
      <c r="K1007" s="93">
        <f>SUM(K991:K1003)</f>
        <v>3</v>
      </c>
      <c r="L1007" s="94">
        <f>IF(K999=0,"",K999/B991)</f>
        <v>4.6875E-2</v>
      </c>
      <c r="M1007" s="94">
        <f>IF(K1007=0,"",K1007/B991)</f>
        <v>4.6875E-2</v>
      </c>
      <c r="N1007" s="94">
        <f>M1007-L1007</f>
        <v>0</v>
      </c>
      <c r="O1007" s="3"/>
      <c r="P1007" s="29"/>
      <c r="Q1007" s="22"/>
      <c r="R1007" s="3"/>
    </row>
    <row r="1008" spans="1:22" ht="12.75" customHeight="1" x14ac:dyDescent="0.2"/>
    <row r="1009" spans="1:19" ht="12.75" customHeight="1" x14ac:dyDescent="0.2"/>
    <row r="1010" spans="1:19" ht="26.25" x14ac:dyDescent="0.4">
      <c r="A1010" s="2"/>
      <c r="B1010" s="270" t="s">
        <v>99</v>
      </c>
      <c r="C1010" s="271"/>
      <c r="D1010" s="271"/>
      <c r="E1010" s="271"/>
      <c r="F1010" s="271"/>
      <c r="G1010" s="271"/>
      <c r="H1010" s="271"/>
      <c r="I1010" s="271"/>
      <c r="J1010" s="271"/>
      <c r="K1010" s="179" t="s">
        <v>122</v>
      </c>
      <c r="L1010" s="57"/>
      <c r="M1010" s="57"/>
      <c r="N1010" s="29"/>
      <c r="O1010" s="3"/>
      <c r="P1010" s="29"/>
      <c r="Q1010" s="29"/>
      <c r="R1010" s="29"/>
      <c r="S1010" s="120"/>
    </row>
    <row r="1011" spans="1:19" ht="20.25" x14ac:dyDescent="0.2">
      <c r="A1011" s="272" t="s">
        <v>10</v>
      </c>
      <c r="B1011" s="273" t="s">
        <v>100</v>
      </c>
      <c r="C1011" s="274"/>
      <c r="D1011" s="274"/>
      <c r="E1011" s="274"/>
      <c r="F1011" s="274"/>
      <c r="G1011" s="274"/>
      <c r="H1011" s="274"/>
      <c r="I1011" s="274"/>
      <c r="J1011" s="275"/>
      <c r="K1011" s="276" t="s">
        <v>11</v>
      </c>
      <c r="L1011" s="269" t="s">
        <v>3</v>
      </c>
      <c r="M1011" s="269" t="s">
        <v>4</v>
      </c>
      <c r="N1011" s="278" t="s">
        <v>5</v>
      </c>
      <c r="O1011" s="269" t="s">
        <v>6</v>
      </c>
      <c r="P1011" s="267" t="s">
        <v>7</v>
      </c>
      <c r="Q1011" s="267" t="s">
        <v>8</v>
      </c>
      <c r="R1011" s="269" t="s">
        <v>101</v>
      </c>
      <c r="S1011" s="120"/>
    </row>
    <row r="1012" spans="1:19" ht="15.75" x14ac:dyDescent="0.25">
      <c r="A1012" s="268"/>
      <c r="B1012" s="58" t="s">
        <v>102</v>
      </c>
      <c r="C1012" s="58" t="s">
        <v>103</v>
      </c>
      <c r="D1012" s="58" t="s">
        <v>104</v>
      </c>
      <c r="E1012" s="58" t="s">
        <v>105</v>
      </c>
      <c r="F1012" s="58" t="s">
        <v>106</v>
      </c>
      <c r="G1012" s="58" t="s">
        <v>107</v>
      </c>
      <c r="H1012" s="58" t="s">
        <v>108</v>
      </c>
      <c r="I1012" s="58" t="s">
        <v>109</v>
      </c>
      <c r="J1012" s="58" t="s">
        <v>110</v>
      </c>
      <c r="K1012" s="277"/>
      <c r="L1012" s="268"/>
      <c r="M1012" s="268"/>
      <c r="N1012" s="268"/>
      <c r="O1012" s="268"/>
      <c r="P1012" s="268"/>
      <c r="Q1012" s="268"/>
      <c r="R1012" s="268"/>
      <c r="S1012" s="120"/>
    </row>
    <row r="1013" spans="1:19" ht="15.75" customHeight="1" x14ac:dyDescent="0.25">
      <c r="A1013" s="58">
        <v>2102</v>
      </c>
      <c r="B1013" s="59">
        <v>74</v>
      </c>
      <c r="C1013" s="59"/>
      <c r="D1013" s="59"/>
      <c r="E1013" s="59"/>
      <c r="F1013" s="59"/>
      <c r="G1013" s="59"/>
      <c r="H1013" s="59"/>
      <c r="I1013" s="59"/>
      <c r="J1013" s="59"/>
      <c r="K1013" s="144"/>
      <c r="L1013" s="96"/>
      <c r="M1013" s="97"/>
      <c r="N1013" s="98"/>
      <c r="O1013" s="99"/>
      <c r="P1013" s="63">
        <f>B1013</f>
        <v>74</v>
      </c>
      <c r="Q1013" s="100"/>
      <c r="R1013" s="99"/>
      <c r="S1013" s="120"/>
    </row>
    <row r="1014" spans="1:19" ht="15.75" customHeight="1" x14ac:dyDescent="0.25">
      <c r="A1014" s="58">
        <v>2201</v>
      </c>
      <c r="B1014" s="59"/>
      <c r="C1014" s="59">
        <v>57</v>
      </c>
      <c r="D1014" s="59"/>
      <c r="E1014" s="59"/>
      <c r="F1014" s="59"/>
      <c r="G1014" s="59"/>
      <c r="H1014" s="59"/>
      <c r="I1014" s="59"/>
      <c r="J1014" s="59"/>
      <c r="K1014" s="144"/>
      <c r="L1014" s="101"/>
      <c r="M1014" s="102"/>
      <c r="N1014" s="103"/>
      <c r="O1014" s="67">
        <f>IF(C1014=0,"",C1014/B1013)</f>
        <v>0.77027027027027029</v>
      </c>
      <c r="P1014" s="68">
        <v>57</v>
      </c>
      <c r="Q1014" s="69">
        <f t="shared" ref="Q1014:Q1021" si="142">IF(P1014=0,"",P1014/P1013)</f>
        <v>0.77027027027027029</v>
      </c>
      <c r="R1014" s="69">
        <f t="shared" ref="R1014:R1021" si="143">IF(P1014=0,"",100%-Q1014)</f>
        <v>0.22972972972972971</v>
      </c>
      <c r="S1014" s="120"/>
    </row>
    <row r="1015" spans="1:19" ht="15.75" customHeight="1" x14ac:dyDescent="0.25">
      <c r="A1015" s="58">
        <v>2202</v>
      </c>
      <c r="B1015" s="59"/>
      <c r="C1015" s="59"/>
      <c r="D1015" s="59">
        <v>47</v>
      </c>
      <c r="E1015" s="59"/>
      <c r="F1015" s="59"/>
      <c r="G1015" s="59"/>
      <c r="H1015" s="59"/>
      <c r="I1015" s="59"/>
      <c r="J1015" s="59"/>
      <c r="K1015" s="144"/>
      <c r="L1015" s="101"/>
      <c r="M1015" s="102"/>
      <c r="N1015" s="103"/>
      <c r="O1015" s="67">
        <f>IF(D1015=0,"",D1015/C1014)</f>
        <v>0.82456140350877194</v>
      </c>
      <c r="P1015" s="68">
        <v>50</v>
      </c>
      <c r="Q1015" s="69">
        <f t="shared" si="142"/>
        <v>0.8771929824561403</v>
      </c>
      <c r="R1015" s="69">
        <f t="shared" si="143"/>
        <v>0.1228070175438597</v>
      </c>
      <c r="S1015" s="8">
        <f>P1015/P1013</f>
        <v>0.67567567567567566</v>
      </c>
    </row>
    <row r="1016" spans="1:19" ht="15.75" customHeight="1" x14ac:dyDescent="0.25">
      <c r="A1016" s="58">
        <v>2301</v>
      </c>
      <c r="B1016" s="59"/>
      <c r="C1016" s="59"/>
      <c r="D1016" s="59"/>
      <c r="E1016" s="59">
        <v>41</v>
      </c>
      <c r="F1016" s="59"/>
      <c r="G1016" s="59"/>
      <c r="H1016" s="59"/>
      <c r="I1016" s="59"/>
      <c r="J1016" s="59"/>
      <c r="K1016" s="144"/>
      <c r="L1016" s="101"/>
      <c r="M1016" s="102"/>
      <c r="N1016" s="103"/>
      <c r="O1016" s="67">
        <f>IF(E1016=0,"",E1016/D1015)</f>
        <v>0.87234042553191493</v>
      </c>
      <c r="P1016" s="68">
        <v>48</v>
      </c>
      <c r="Q1016" s="69">
        <f t="shared" si="142"/>
        <v>0.96</v>
      </c>
      <c r="R1016" s="69">
        <f t="shared" si="143"/>
        <v>4.0000000000000036E-2</v>
      </c>
      <c r="S1016" s="120"/>
    </row>
    <row r="1017" spans="1:19" ht="15.75" customHeight="1" x14ac:dyDescent="0.25">
      <c r="A1017" s="58">
        <v>2302</v>
      </c>
      <c r="B1017" s="59"/>
      <c r="C1017" s="59"/>
      <c r="D1017" s="59"/>
      <c r="E1017" s="59"/>
      <c r="F1017" s="59">
        <v>30</v>
      </c>
      <c r="G1017" s="59"/>
      <c r="H1017" s="59"/>
      <c r="I1017" s="59"/>
      <c r="J1017" s="59"/>
      <c r="K1017" s="144"/>
      <c r="L1017" s="101"/>
      <c r="M1017" s="102"/>
      <c r="N1017" s="103"/>
      <c r="O1017" s="67">
        <f>IF(F1017=0,"",F1017/E1016)</f>
        <v>0.73170731707317072</v>
      </c>
      <c r="P1017" s="68">
        <v>44</v>
      </c>
      <c r="Q1017" s="69">
        <f t="shared" si="142"/>
        <v>0.91666666666666663</v>
      </c>
      <c r="R1017" s="69">
        <f t="shared" si="143"/>
        <v>8.333333333333337E-2</v>
      </c>
      <c r="S1017" s="120"/>
    </row>
    <row r="1018" spans="1:19" ht="15.75" customHeight="1" x14ac:dyDescent="0.25">
      <c r="A1018" s="58">
        <v>2401</v>
      </c>
      <c r="B1018" s="59"/>
      <c r="C1018" s="59"/>
      <c r="D1018" s="59"/>
      <c r="E1018" s="59"/>
      <c r="F1018" s="59"/>
      <c r="G1018" s="59">
        <v>29</v>
      </c>
      <c r="H1018" s="59"/>
      <c r="I1018" s="59"/>
      <c r="J1018" s="59"/>
      <c r="K1018" s="144"/>
      <c r="L1018" s="101"/>
      <c r="M1018" s="102"/>
      <c r="N1018" s="103"/>
      <c r="O1018" s="67">
        <f>IF(G1018=0,"",G1018/F1017)</f>
        <v>0.96666666666666667</v>
      </c>
      <c r="P1018" s="68">
        <v>43</v>
      </c>
      <c r="Q1018" s="69">
        <f t="shared" si="142"/>
        <v>0.97727272727272729</v>
      </c>
      <c r="R1018" s="69">
        <f t="shared" si="143"/>
        <v>2.2727272727272707E-2</v>
      </c>
      <c r="S1018" s="120"/>
    </row>
    <row r="1019" spans="1:19" ht="15.75" customHeight="1" x14ac:dyDescent="0.25">
      <c r="A1019" s="58">
        <v>2402</v>
      </c>
      <c r="B1019" s="59"/>
      <c r="C1019" s="59"/>
      <c r="D1019" s="59"/>
      <c r="E1019" s="59"/>
      <c r="F1019" s="59"/>
      <c r="G1019" s="59"/>
      <c r="H1019" s="59">
        <v>22</v>
      </c>
      <c r="I1019" s="59"/>
      <c r="J1019" s="59"/>
      <c r="K1019" s="144"/>
      <c r="L1019" s="101"/>
      <c r="M1019" s="102"/>
      <c r="N1019" s="103"/>
      <c r="O1019" s="67">
        <f>IF(H1019=0,"",H1019/G1018)</f>
        <v>0.75862068965517238</v>
      </c>
      <c r="P1019" s="68">
        <v>41</v>
      </c>
      <c r="Q1019" s="69">
        <f t="shared" si="142"/>
        <v>0.95348837209302328</v>
      </c>
      <c r="R1019" s="69">
        <f t="shared" si="143"/>
        <v>4.6511627906976716E-2</v>
      </c>
      <c r="S1019" s="120"/>
    </row>
    <row r="1020" spans="1:19" ht="15.75" customHeight="1" x14ac:dyDescent="0.25">
      <c r="A1020" s="58">
        <v>2501</v>
      </c>
      <c r="B1020" s="59"/>
      <c r="C1020" s="59"/>
      <c r="D1020" s="59"/>
      <c r="E1020" s="59"/>
      <c r="F1020" s="59"/>
      <c r="G1020" s="59"/>
      <c r="H1020" s="59"/>
      <c r="I1020" s="59">
        <v>20</v>
      </c>
      <c r="J1020" s="59"/>
      <c r="K1020" s="144"/>
      <c r="L1020" s="101"/>
      <c r="M1020" s="102"/>
      <c r="N1020" s="103"/>
      <c r="O1020" s="67">
        <f>IF(I1020=0,"",I1020/H1019)</f>
        <v>0.90909090909090906</v>
      </c>
      <c r="P1020" s="68">
        <v>39</v>
      </c>
      <c r="Q1020" s="69">
        <f t="shared" si="142"/>
        <v>0.95121951219512191</v>
      </c>
      <c r="R1020" s="69">
        <f t="shared" si="143"/>
        <v>4.8780487804878092E-2</v>
      </c>
      <c r="S1020" s="120"/>
    </row>
    <row r="1021" spans="1:19" ht="15.75" customHeight="1" x14ac:dyDescent="0.25">
      <c r="A1021" s="58">
        <v>2502</v>
      </c>
      <c r="B1021" s="59"/>
      <c r="C1021" s="59"/>
      <c r="D1021" s="59"/>
      <c r="E1021" s="59"/>
      <c r="F1021" s="59"/>
      <c r="G1021" s="59"/>
      <c r="H1021" s="59"/>
      <c r="I1021" s="59"/>
      <c r="J1021" s="59"/>
      <c r="K1021" s="144"/>
      <c r="L1021" s="101"/>
      <c r="M1021" s="102"/>
      <c r="N1021" s="103"/>
      <c r="O1021" s="71" t="str">
        <f>IF(J1021=0,"",J1021/I1020)</f>
        <v/>
      </c>
      <c r="P1021" s="68"/>
      <c r="Q1021" s="72" t="str">
        <f t="shared" si="142"/>
        <v/>
      </c>
      <c r="R1021" s="72" t="str">
        <f t="shared" si="143"/>
        <v/>
      </c>
      <c r="S1021" s="120"/>
    </row>
    <row r="1022" spans="1:19" ht="15.75" customHeight="1" x14ac:dyDescent="0.25">
      <c r="A1022" s="58">
        <v>2601</v>
      </c>
      <c r="B1022" s="59"/>
      <c r="C1022" s="59"/>
      <c r="D1022" s="59"/>
      <c r="E1022" s="59"/>
      <c r="F1022" s="59"/>
      <c r="G1022" s="59"/>
      <c r="H1022" s="59"/>
      <c r="I1022" s="59"/>
      <c r="J1022" s="59"/>
      <c r="K1022" s="144"/>
      <c r="L1022" s="101"/>
      <c r="M1022" s="102"/>
      <c r="N1022" s="104"/>
      <c r="O1022" s="129"/>
      <c r="P1022" s="68"/>
      <c r="Q1022" s="130"/>
      <c r="R1022" s="131"/>
      <c r="S1022" s="120"/>
    </row>
    <row r="1023" spans="1:19" ht="15.75" customHeight="1" x14ac:dyDescent="0.25">
      <c r="A1023" s="58">
        <v>2602</v>
      </c>
      <c r="B1023" s="59"/>
      <c r="C1023" s="59"/>
      <c r="D1023" s="59"/>
      <c r="E1023" s="59"/>
      <c r="F1023" s="59"/>
      <c r="G1023" s="59"/>
      <c r="H1023" s="59"/>
      <c r="I1023" s="59"/>
      <c r="J1023" s="59"/>
      <c r="K1023" s="144"/>
      <c r="L1023" s="101"/>
      <c r="M1023" s="102"/>
      <c r="N1023" s="104"/>
      <c r="O1023" s="108"/>
      <c r="P1023" s="109"/>
      <c r="Q1023" s="110"/>
      <c r="R1023" s="108"/>
      <c r="S1023" s="120"/>
    </row>
    <row r="1024" spans="1:19" ht="15.75" customHeight="1" x14ac:dyDescent="0.25">
      <c r="A1024" s="58">
        <v>2701</v>
      </c>
      <c r="B1024" s="59"/>
      <c r="C1024" s="59"/>
      <c r="D1024" s="59"/>
      <c r="E1024" s="59"/>
      <c r="F1024" s="59"/>
      <c r="G1024" s="59"/>
      <c r="H1024" s="59"/>
      <c r="I1024" s="59"/>
      <c r="J1024" s="59"/>
      <c r="K1024" s="144"/>
      <c r="L1024" s="101"/>
      <c r="M1024" s="102"/>
      <c r="N1024" s="104"/>
      <c r="O1024" s="108"/>
      <c r="P1024" s="109"/>
      <c r="Q1024" s="110"/>
      <c r="R1024" s="108"/>
      <c r="S1024" s="120"/>
    </row>
    <row r="1025" spans="1:19" ht="15.75" customHeight="1" x14ac:dyDescent="0.25">
      <c r="A1025" s="58">
        <v>2702</v>
      </c>
      <c r="B1025" s="59"/>
      <c r="C1025" s="59"/>
      <c r="D1025" s="59"/>
      <c r="E1025" s="59"/>
      <c r="F1025" s="59"/>
      <c r="G1025" s="59"/>
      <c r="H1025" s="59"/>
      <c r="I1025" s="59"/>
      <c r="J1025" s="59"/>
      <c r="K1025" s="144"/>
      <c r="L1025" s="101"/>
      <c r="M1025" s="102"/>
      <c r="N1025" s="104"/>
      <c r="O1025" s="102"/>
      <c r="P1025" s="104"/>
      <c r="Q1025" s="146"/>
      <c r="R1025" s="108"/>
      <c r="S1025" s="120"/>
    </row>
    <row r="1026" spans="1:19" ht="15.75" customHeight="1" x14ac:dyDescent="0.25">
      <c r="A1026" s="58">
        <v>2801</v>
      </c>
      <c r="B1026" s="59"/>
      <c r="C1026" s="59"/>
      <c r="D1026" s="59"/>
      <c r="E1026" s="59"/>
      <c r="F1026" s="59"/>
      <c r="G1026" s="59"/>
      <c r="H1026" s="59"/>
      <c r="I1026" s="59"/>
      <c r="J1026" s="59"/>
      <c r="K1026" s="144"/>
      <c r="L1026" s="101"/>
      <c r="M1026" s="102"/>
      <c r="N1026" s="104"/>
      <c r="O1026" s="191" t="s">
        <v>83</v>
      </c>
      <c r="P1026" s="82"/>
      <c r="Q1026" s="111" t="str">
        <f>IF(SUM(K1019:K1022)=0,"",SUM(K1019:K1022))</f>
        <v/>
      </c>
      <c r="R1026" s="193" t="s">
        <v>11</v>
      </c>
      <c r="S1026" s="120"/>
    </row>
    <row r="1027" spans="1:19" ht="15.75" customHeight="1" x14ac:dyDescent="0.25">
      <c r="A1027" s="58">
        <v>2802</v>
      </c>
      <c r="B1027" s="59"/>
      <c r="C1027" s="59"/>
      <c r="D1027" s="59"/>
      <c r="E1027" s="59"/>
      <c r="F1027" s="59"/>
      <c r="G1027" s="59"/>
      <c r="H1027" s="59"/>
      <c r="I1027" s="59"/>
      <c r="J1027" s="59"/>
      <c r="K1027" s="144"/>
      <c r="L1027" s="101"/>
      <c r="M1027" s="102"/>
      <c r="N1027" s="104"/>
      <c r="O1027" s="192" t="s">
        <v>85</v>
      </c>
      <c r="P1027" s="86" t="str">
        <f>IF(P1026/B1013=0,"",P1026/B1013)</f>
        <v/>
      </c>
      <c r="Q1027" s="112" t="e">
        <f>IF(P1026/Q1026=0,"",P1026/Q1026)</f>
        <v>#VALUE!</v>
      </c>
      <c r="R1027" s="194" t="s">
        <v>86</v>
      </c>
      <c r="S1027" s="120"/>
    </row>
    <row r="1028" spans="1:19" ht="15.75" customHeight="1" x14ac:dyDescent="0.25">
      <c r="A1028" s="58">
        <v>2901</v>
      </c>
      <c r="B1028" s="59"/>
      <c r="C1028" s="59"/>
      <c r="D1028" s="59"/>
      <c r="E1028" s="59"/>
      <c r="F1028" s="59"/>
      <c r="G1028" s="59"/>
      <c r="H1028" s="59"/>
      <c r="I1028" s="59"/>
      <c r="J1028" s="59"/>
      <c r="K1028" s="144"/>
      <c r="L1028" s="147"/>
      <c r="M1028" s="148"/>
      <c r="N1028" s="149"/>
      <c r="O1028" s="90"/>
      <c r="P1028" s="91"/>
      <c r="Q1028" s="91"/>
      <c r="R1028" s="113"/>
      <c r="S1028" s="120"/>
    </row>
    <row r="1029" spans="1:19" ht="18" customHeight="1" x14ac:dyDescent="0.25">
      <c r="A1029" s="28"/>
      <c r="B1029" s="280" t="s">
        <v>111</v>
      </c>
      <c r="C1029" s="280"/>
      <c r="D1029" s="280"/>
      <c r="E1029" s="280"/>
      <c r="F1029" s="280"/>
      <c r="G1029" s="280"/>
      <c r="H1029" s="280"/>
      <c r="I1029" s="280"/>
      <c r="J1029" s="280"/>
      <c r="K1029" s="93">
        <f>SUM(K1013:K1025)</f>
        <v>0</v>
      </c>
      <c r="L1029" s="94" t="str">
        <f>IF(K1021=0,"",K1021/B1013)</f>
        <v/>
      </c>
      <c r="M1029" s="94" t="str">
        <f>IF(K1029=0,"",K1029/B1013)</f>
        <v/>
      </c>
      <c r="N1029" s="94" t="str">
        <f>IF(K1020=0,"",M1029-L1029)</f>
        <v/>
      </c>
      <c r="O1029" s="3"/>
      <c r="P1029" s="29"/>
      <c r="Q1029" s="22"/>
      <c r="R1029" s="3"/>
      <c r="S1029" s="120"/>
    </row>
    <row r="1030" spans="1:19" ht="12.75" customHeight="1" x14ac:dyDescent="0.2"/>
    <row r="1031" spans="1:19" ht="12.75" customHeight="1" x14ac:dyDescent="0.2"/>
    <row r="1032" spans="1:19" ht="26.25" x14ac:dyDescent="0.4">
      <c r="A1032" s="2"/>
      <c r="B1032" s="270" t="s">
        <v>99</v>
      </c>
      <c r="C1032" s="271"/>
      <c r="D1032" s="271"/>
      <c r="E1032" s="271"/>
      <c r="F1032" s="271"/>
      <c r="G1032" s="271"/>
      <c r="H1032" s="271"/>
      <c r="I1032" s="271"/>
      <c r="J1032" s="271"/>
      <c r="K1032" s="179" t="s">
        <v>123</v>
      </c>
      <c r="L1032" s="57"/>
      <c r="M1032" s="57"/>
      <c r="N1032" s="29"/>
      <c r="O1032" s="3"/>
      <c r="P1032" s="29"/>
      <c r="Q1032" s="29"/>
      <c r="R1032" s="29"/>
      <c r="S1032" s="120"/>
    </row>
    <row r="1033" spans="1:19" ht="20.25" x14ac:dyDescent="0.2">
      <c r="A1033" s="272" t="s">
        <v>10</v>
      </c>
      <c r="B1033" s="273" t="s">
        <v>100</v>
      </c>
      <c r="C1033" s="274"/>
      <c r="D1033" s="274"/>
      <c r="E1033" s="274"/>
      <c r="F1033" s="274"/>
      <c r="G1033" s="274"/>
      <c r="H1033" s="274"/>
      <c r="I1033" s="274"/>
      <c r="J1033" s="275"/>
      <c r="K1033" s="276" t="s">
        <v>11</v>
      </c>
      <c r="L1033" s="269" t="s">
        <v>3</v>
      </c>
      <c r="M1033" s="269" t="s">
        <v>4</v>
      </c>
      <c r="N1033" s="278" t="s">
        <v>5</v>
      </c>
      <c r="O1033" s="269" t="s">
        <v>6</v>
      </c>
      <c r="P1033" s="267" t="s">
        <v>7</v>
      </c>
      <c r="Q1033" s="267" t="s">
        <v>8</v>
      </c>
      <c r="R1033" s="269" t="s">
        <v>101</v>
      </c>
      <c r="S1033" s="120"/>
    </row>
    <row r="1034" spans="1:19" ht="15.75" x14ac:dyDescent="0.25">
      <c r="A1034" s="268"/>
      <c r="B1034" s="58" t="s">
        <v>102</v>
      </c>
      <c r="C1034" s="58" t="s">
        <v>103</v>
      </c>
      <c r="D1034" s="58" t="s">
        <v>104</v>
      </c>
      <c r="E1034" s="58" t="s">
        <v>105</v>
      </c>
      <c r="F1034" s="58" t="s">
        <v>106</v>
      </c>
      <c r="G1034" s="58" t="s">
        <v>107</v>
      </c>
      <c r="H1034" s="58" t="s">
        <v>108</v>
      </c>
      <c r="I1034" s="58" t="s">
        <v>109</v>
      </c>
      <c r="J1034" s="58" t="s">
        <v>110</v>
      </c>
      <c r="K1034" s="277"/>
      <c r="L1034" s="268"/>
      <c r="M1034" s="268"/>
      <c r="N1034" s="268"/>
      <c r="O1034" s="268"/>
      <c r="P1034" s="268"/>
      <c r="Q1034" s="268"/>
      <c r="R1034" s="268"/>
      <c r="S1034" s="120"/>
    </row>
    <row r="1035" spans="1:19" ht="15.75" customHeight="1" x14ac:dyDescent="0.25">
      <c r="A1035" s="58">
        <v>2201</v>
      </c>
      <c r="B1035" s="59">
        <v>70</v>
      </c>
      <c r="C1035" s="59"/>
      <c r="D1035" s="59"/>
      <c r="E1035" s="59"/>
      <c r="F1035" s="59"/>
      <c r="G1035" s="59"/>
      <c r="H1035" s="59"/>
      <c r="I1035" s="59"/>
      <c r="J1035" s="59"/>
      <c r="K1035" s="144"/>
      <c r="L1035" s="96"/>
      <c r="M1035" s="97"/>
      <c r="N1035" s="98"/>
      <c r="O1035" s="99"/>
      <c r="P1035" s="63">
        <f>B1035</f>
        <v>70</v>
      </c>
      <c r="Q1035" s="100"/>
      <c r="R1035" s="99"/>
      <c r="S1035" s="120"/>
    </row>
    <row r="1036" spans="1:19" ht="15.75" customHeight="1" x14ac:dyDescent="0.25">
      <c r="A1036" s="58">
        <v>2202</v>
      </c>
      <c r="B1036" s="59"/>
      <c r="C1036" s="59">
        <v>44</v>
      </c>
      <c r="D1036" s="59"/>
      <c r="E1036" s="59"/>
      <c r="F1036" s="59"/>
      <c r="G1036" s="59"/>
      <c r="H1036" s="59"/>
      <c r="I1036" s="59"/>
      <c r="J1036" s="59"/>
      <c r="K1036" s="144"/>
      <c r="L1036" s="101"/>
      <c r="M1036" s="102"/>
      <c r="N1036" s="103"/>
      <c r="O1036" s="67">
        <f>IF(C1036=0,"",C1036/B1035)</f>
        <v>0.62857142857142856</v>
      </c>
      <c r="P1036" s="68">
        <v>45</v>
      </c>
      <c r="Q1036" s="69">
        <f t="shared" ref="Q1036:Q1043" si="144">IF(P1036=0,"",P1036/P1035)</f>
        <v>0.6428571428571429</v>
      </c>
      <c r="R1036" s="69">
        <f t="shared" ref="R1036:R1043" si="145">IF(P1036=0,"",100%-Q1036)</f>
        <v>0.3571428571428571</v>
      </c>
      <c r="S1036" s="120"/>
    </row>
    <row r="1037" spans="1:19" ht="15.75" customHeight="1" x14ac:dyDescent="0.25">
      <c r="A1037" s="58">
        <v>2301</v>
      </c>
      <c r="B1037" s="59"/>
      <c r="C1037" s="59"/>
      <c r="D1037" s="59">
        <v>31</v>
      </c>
      <c r="E1037" s="59"/>
      <c r="F1037" s="59"/>
      <c r="G1037" s="59"/>
      <c r="H1037" s="59"/>
      <c r="I1037" s="59"/>
      <c r="J1037" s="59"/>
      <c r="K1037" s="144"/>
      <c r="L1037" s="101"/>
      <c r="M1037" s="102"/>
      <c r="N1037" s="103"/>
      <c r="O1037" s="67">
        <f>IF(D1037=0,"",D1037/C1036)</f>
        <v>0.70454545454545459</v>
      </c>
      <c r="P1037" s="68">
        <v>42</v>
      </c>
      <c r="Q1037" s="69">
        <f t="shared" si="144"/>
        <v>0.93333333333333335</v>
      </c>
      <c r="R1037" s="69">
        <f t="shared" si="145"/>
        <v>6.6666666666666652E-2</v>
      </c>
      <c r="S1037" s="8">
        <f>P1037/P1035</f>
        <v>0.6</v>
      </c>
    </row>
    <row r="1038" spans="1:19" ht="15.75" customHeight="1" x14ac:dyDescent="0.25">
      <c r="A1038" s="58">
        <v>2302</v>
      </c>
      <c r="B1038" s="59"/>
      <c r="C1038" s="59"/>
      <c r="D1038" s="59"/>
      <c r="E1038" s="59">
        <v>22</v>
      </c>
      <c r="F1038" s="59"/>
      <c r="G1038" s="59"/>
      <c r="H1038" s="59"/>
      <c r="I1038" s="59"/>
      <c r="J1038" s="59"/>
      <c r="K1038" s="144"/>
      <c r="L1038" s="101"/>
      <c r="M1038" s="102"/>
      <c r="N1038" s="103"/>
      <c r="O1038" s="67">
        <f>IF(E1038=0,"",E1038/D1037)</f>
        <v>0.70967741935483875</v>
      </c>
      <c r="P1038" s="68">
        <v>36</v>
      </c>
      <c r="Q1038" s="69">
        <f t="shared" si="144"/>
        <v>0.8571428571428571</v>
      </c>
      <c r="R1038" s="69">
        <f t="shared" si="145"/>
        <v>0.1428571428571429</v>
      </c>
      <c r="S1038" s="120"/>
    </row>
    <row r="1039" spans="1:19" ht="15.75" customHeight="1" x14ac:dyDescent="0.25">
      <c r="A1039" s="58">
        <v>2401</v>
      </c>
      <c r="B1039" s="59"/>
      <c r="C1039" s="59"/>
      <c r="D1039" s="59"/>
      <c r="E1039" s="59"/>
      <c r="F1039" s="59">
        <v>14</v>
      </c>
      <c r="G1039" s="59"/>
      <c r="H1039" s="59"/>
      <c r="I1039" s="59"/>
      <c r="J1039" s="59"/>
      <c r="K1039" s="144"/>
      <c r="L1039" s="101"/>
      <c r="M1039" s="102"/>
      <c r="N1039" s="103"/>
      <c r="O1039" s="67">
        <f>IF(F1039=0,"",F1039/E1038)</f>
        <v>0.63636363636363635</v>
      </c>
      <c r="P1039" s="68">
        <v>35</v>
      </c>
      <c r="Q1039" s="69">
        <f t="shared" si="144"/>
        <v>0.97222222222222221</v>
      </c>
      <c r="R1039" s="69">
        <f t="shared" si="145"/>
        <v>2.777777777777779E-2</v>
      </c>
      <c r="S1039" s="120"/>
    </row>
    <row r="1040" spans="1:19" ht="15.75" customHeight="1" x14ac:dyDescent="0.25">
      <c r="A1040" s="58">
        <v>2402</v>
      </c>
      <c r="B1040" s="59"/>
      <c r="C1040" s="59"/>
      <c r="D1040" s="59"/>
      <c r="E1040" s="59"/>
      <c r="F1040" s="59"/>
      <c r="G1040" s="59">
        <v>13</v>
      </c>
      <c r="H1040" s="59"/>
      <c r="I1040" s="59"/>
      <c r="J1040" s="59"/>
      <c r="K1040" s="144"/>
      <c r="L1040" s="101"/>
      <c r="M1040" s="102"/>
      <c r="N1040" s="103"/>
      <c r="O1040" s="67">
        <f>IF(G1040=0,"",G1040/F1039)</f>
        <v>0.9285714285714286</v>
      </c>
      <c r="P1040" s="68">
        <v>35</v>
      </c>
      <c r="Q1040" s="69">
        <f t="shared" si="144"/>
        <v>1</v>
      </c>
      <c r="R1040" s="69">
        <f t="shared" si="145"/>
        <v>0</v>
      </c>
      <c r="S1040" s="120"/>
    </row>
    <row r="1041" spans="1:19" ht="15.75" customHeight="1" x14ac:dyDescent="0.25">
      <c r="A1041" s="58">
        <v>2501</v>
      </c>
      <c r="B1041" s="59"/>
      <c r="C1041" s="59"/>
      <c r="D1041" s="59"/>
      <c r="E1041" s="59"/>
      <c r="F1041" s="59"/>
      <c r="G1041" s="59"/>
      <c r="H1041" s="59">
        <v>8</v>
      </c>
      <c r="I1041" s="59"/>
      <c r="J1041" s="59"/>
      <c r="K1041" s="144"/>
      <c r="L1041" s="101"/>
      <c r="M1041" s="102"/>
      <c r="N1041" s="103"/>
      <c r="O1041" s="67">
        <f>IF(H1041=0,"",H1041/G1040)</f>
        <v>0.61538461538461542</v>
      </c>
      <c r="P1041" s="68">
        <v>31</v>
      </c>
      <c r="Q1041" s="69">
        <f t="shared" si="144"/>
        <v>0.88571428571428568</v>
      </c>
      <c r="R1041" s="69">
        <f t="shared" si="145"/>
        <v>0.11428571428571432</v>
      </c>
      <c r="S1041" s="120"/>
    </row>
    <row r="1042" spans="1:19" ht="15.75" customHeight="1" x14ac:dyDescent="0.25">
      <c r="A1042" s="58">
        <v>2502</v>
      </c>
      <c r="B1042" s="59"/>
      <c r="C1042" s="59"/>
      <c r="D1042" s="59"/>
      <c r="E1042" s="59"/>
      <c r="F1042" s="59"/>
      <c r="G1042" s="59"/>
      <c r="H1042" s="59"/>
      <c r="I1042" s="59"/>
      <c r="J1042" s="59"/>
      <c r="K1042" s="144"/>
      <c r="L1042" s="101"/>
      <c r="M1042" s="102"/>
      <c r="N1042" s="103"/>
      <c r="O1042" s="67" t="str">
        <f>IF(I1042=0,"",I1042/H1041)</f>
        <v/>
      </c>
      <c r="P1042" s="68"/>
      <c r="Q1042" s="69" t="str">
        <f t="shared" si="144"/>
        <v/>
      </c>
      <c r="R1042" s="69" t="str">
        <f t="shared" si="145"/>
        <v/>
      </c>
      <c r="S1042" s="120"/>
    </row>
    <row r="1043" spans="1:19" ht="15.75" customHeight="1" x14ac:dyDescent="0.25">
      <c r="A1043" s="58">
        <v>2601</v>
      </c>
      <c r="B1043" s="59"/>
      <c r="C1043" s="59"/>
      <c r="D1043" s="59"/>
      <c r="E1043" s="59"/>
      <c r="F1043" s="59"/>
      <c r="G1043" s="59"/>
      <c r="H1043" s="59"/>
      <c r="I1043" s="59"/>
      <c r="J1043" s="59"/>
      <c r="K1043" s="144"/>
      <c r="L1043" s="101"/>
      <c r="M1043" s="102"/>
      <c r="N1043" s="103"/>
      <c r="O1043" s="71" t="str">
        <f>IF(J1043=0,"",J1043/I1042)</f>
        <v/>
      </c>
      <c r="P1043" s="68"/>
      <c r="Q1043" s="72" t="str">
        <f t="shared" si="144"/>
        <v/>
      </c>
      <c r="R1043" s="72" t="str">
        <f t="shared" si="145"/>
        <v/>
      </c>
      <c r="S1043" s="120"/>
    </row>
    <row r="1044" spans="1:19" ht="15.75" customHeight="1" x14ac:dyDescent="0.25">
      <c r="A1044" s="58">
        <v>2602</v>
      </c>
      <c r="B1044" s="59"/>
      <c r="C1044" s="59"/>
      <c r="D1044" s="59"/>
      <c r="E1044" s="59"/>
      <c r="F1044" s="59"/>
      <c r="G1044" s="59"/>
      <c r="H1044" s="59"/>
      <c r="I1044" s="59"/>
      <c r="J1044" s="59"/>
      <c r="K1044" s="144"/>
      <c r="L1044" s="101"/>
      <c r="M1044" s="102"/>
      <c r="N1044" s="104"/>
      <c r="O1044" s="129"/>
      <c r="P1044" s="68"/>
      <c r="Q1044" s="130"/>
      <c r="R1044" s="131"/>
      <c r="S1044" s="120"/>
    </row>
    <row r="1045" spans="1:19" ht="15.75" customHeight="1" x14ac:dyDescent="0.25">
      <c r="A1045" s="58">
        <v>2701</v>
      </c>
      <c r="B1045" s="59"/>
      <c r="C1045" s="59"/>
      <c r="D1045" s="59"/>
      <c r="E1045" s="59"/>
      <c r="F1045" s="59"/>
      <c r="G1045" s="59"/>
      <c r="H1045" s="59"/>
      <c r="I1045" s="59"/>
      <c r="J1045" s="59"/>
      <c r="K1045" s="144"/>
      <c r="L1045" s="101"/>
      <c r="M1045" s="102"/>
      <c r="N1045" s="104"/>
      <c r="O1045" s="108"/>
      <c r="P1045" s="109"/>
      <c r="Q1045" s="110"/>
      <c r="R1045" s="108"/>
      <c r="S1045" s="120"/>
    </row>
    <row r="1046" spans="1:19" ht="15.75" customHeight="1" x14ac:dyDescent="0.25">
      <c r="A1046" s="58">
        <v>2702</v>
      </c>
      <c r="B1046" s="59"/>
      <c r="C1046" s="59"/>
      <c r="D1046" s="59"/>
      <c r="E1046" s="59"/>
      <c r="F1046" s="59"/>
      <c r="G1046" s="59"/>
      <c r="H1046" s="59"/>
      <c r="I1046" s="59"/>
      <c r="J1046" s="59"/>
      <c r="K1046" s="144"/>
      <c r="L1046" s="101"/>
      <c r="M1046" s="102"/>
      <c r="N1046" s="104"/>
      <c r="O1046" s="108"/>
      <c r="P1046" s="109"/>
      <c r="Q1046" s="110"/>
      <c r="R1046" s="108"/>
      <c r="S1046" s="120"/>
    </row>
    <row r="1047" spans="1:19" ht="15.75" customHeight="1" x14ac:dyDescent="0.25">
      <c r="A1047" s="58">
        <v>2801</v>
      </c>
      <c r="B1047" s="59"/>
      <c r="C1047" s="59"/>
      <c r="D1047" s="59"/>
      <c r="E1047" s="59"/>
      <c r="F1047" s="59"/>
      <c r="G1047" s="59"/>
      <c r="H1047" s="59"/>
      <c r="I1047" s="59"/>
      <c r="J1047" s="59"/>
      <c r="K1047" s="144"/>
      <c r="L1047" s="101"/>
      <c r="M1047" s="102"/>
      <c r="N1047" s="104"/>
      <c r="O1047" s="102"/>
      <c r="P1047" s="104"/>
      <c r="Q1047" s="146"/>
      <c r="R1047" s="108"/>
      <c r="S1047" s="120"/>
    </row>
    <row r="1048" spans="1:19" ht="15.75" customHeight="1" x14ac:dyDescent="0.25">
      <c r="A1048" s="58">
        <v>2802</v>
      </c>
      <c r="B1048" s="59"/>
      <c r="C1048" s="59"/>
      <c r="D1048" s="59"/>
      <c r="E1048" s="59"/>
      <c r="F1048" s="59"/>
      <c r="G1048" s="59"/>
      <c r="H1048" s="59"/>
      <c r="I1048" s="59"/>
      <c r="J1048" s="59"/>
      <c r="K1048" s="144"/>
      <c r="L1048" s="101"/>
      <c r="M1048" s="102"/>
      <c r="N1048" s="104"/>
      <c r="O1048" s="191" t="s">
        <v>83</v>
      </c>
      <c r="P1048" s="82"/>
      <c r="Q1048" s="111" t="str">
        <f>IF(SUM(K1041:K1044)=0,"",SUM(K1041:K1044))</f>
        <v/>
      </c>
      <c r="R1048" s="193" t="s">
        <v>11</v>
      </c>
      <c r="S1048" s="120"/>
    </row>
    <row r="1049" spans="1:19" ht="15.75" customHeight="1" x14ac:dyDescent="0.25">
      <c r="A1049" s="58">
        <v>2901</v>
      </c>
      <c r="B1049" s="59"/>
      <c r="C1049" s="59"/>
      <c r="D1049" s="59"/>
      <c r="E1049" s="59"/>
      <c r="F1049" s="59"/>
      <c r="G1049" s="59"/>
      <c r="H1049" s="59"/>
      <c r="I1049" s="59"/>
      <c r="J1049" s="59"/>
      <c r="K1049" s="144"/>
      <c r="L1049" s="101"/>
      <c r="M1049" s="102"/>
      <c r="N1049" s="104"/>
      <c r="O1049" s="192" t="s">
        <v>85</v>
      </c>
      <c r="P1049" s="86" t="str">
        <f>IF(P1048/B1035=0,"",P1048/B1035)</f>
        <v/>
      </c>
      <c r="Q1049" s="112" t="e">
        <f>IF(P1048/Q1048=0,"",P1048/Q1048)</f>
        <v>#VALUE!</v>
      </c>
      <c r="R1049" s="194" t="s">
        <v>86</v>
      </c>
      <c r="S1049" s="120"/>
    </row>
    <row r="1050" spans="1:19" ht="15.75" customHeight="1" x14ac:dyDescent="0.25">
      <c r="A1050" s="58">
        <v>2902</v>
      </c>
      <c r="B1050" s="59"/>
      <c r="C1050" s="59"/>
      <c r="D1050" s="59"/>
      <c r="E1050" s="59"/>
      <c r="F1050" s="59"/>
      <c r="G1050" s="59"/>
      <c r="H1050" s="59"/>
      <c r="I1050" s="59"/>
      <c r="J1050" s="59"/>
      <c r="K1050" s="144"/>
      <c r="L1050" s="147"/>
      <c r="M1050" s="148"/>
      <c r="N1050" s="149"/>
      <c r="O1050" s="90"/>
      <c r="P1050" s="91"/>
      <c r="Q1050" s="91"/>
      <c r="R1050" s="113"/>
      <c r="S1050" s="120"/>
    </row>
    <row r="1051" spans="1:19" ht="18" customHeight="1" x14ac:dyDescent="0.25">
      <c r="A1051" s="28"/>
      <c r="B1051" s="280" t="s">
        <v>111</v>
      </c>
      <c r="C1051" s="280"/>
      <c r="D1051" s="280"/>
      <c r="E1051" s="280"/>
      <c r="F1051" s="280"/>
      <c r="G1051" s="280"/>
      <c r="H1051" s="280"/>
      <c r="I1051" s="280"/>
      <c r="J1051" s="280"/>
      <c r="K1051" s="93">
        <f>SUM(K1035:K1047)</f>
        <v>0</v>
      </c>
      <c r="L1051" s="94" t="str">
        <f>IF(K1043=0,"",K1043/B1035)</f>
        <v/>
      </c>
      <c r="M1051" s="94" t="str">
        <f>IF(K1051=0,"",K1051/B1035)</f>
        <v/>
      </c>
      <c r="N1051" s="94" t="str">
        <f>IF(K1042=0,"",M1051-L1051)</f>
        <v/>
      </c>
      <c r="O1051" s="3"/>
      <c r="P1051" s="29"/>
      <c r="Q1051" s="22"/>
      <c r="R1051" s="3"/>
      <c r="S1051" s="120"/>
    </row>
    <row r="1052" spans="1:19" ht="12.75" customHeight="1" x14ac:dyDescent="0.25">
      <c r="A1052" s="28"/>
      <c r="B1052" s="29"/>
      <c r="C1052" s="29"/>
      <c r="D1052" s="132"/>
      <c r="E1052" s="132"/>
      <c r="F1052" s="132"/>
      <c r="G1052" s="132"/>
      <c r="H1052" s="132"/>
      <c r="I1052" s="132"/>
      <c r="J1052" s="132"/>
      <c r="K1052" s="133"/>
      <c r="L1052" s="134"/>
      <c r="M1052" s="134"/>
      <c r="N1052" s="134"/>
      <c r="O1052" s="3"/>
      <c r="P1052" s="29"/>
      <c r="Q1052" s="22"/>
      <c r="R1052" s="3"/>
      <c r="S1052" s="120"/>
    </row>
    <row r="1053" spans="1:19" ht="12.75" customHeight="1" x14ac:dyDescent="0.25">
      <c r="A1053" s="28"/>
      <c r="B1053" s="29"/>
      <c r="C1053" s="29"/>
      <c r="D1053" s="132"/>
      <c r="E1053" s="132"/>
      <c r="F1053" s="132"/>
      <c r="G1053" s="132"/>
      <c r="H1053" s="132"/>
      <c r="I1053" s="132"/>
      <c r="J1053" s="132"/>
      <c r="K1053" s="133"/>
      <c r="L1053" s="134"/>
      <c r="M1053" s="134"/>
      <c r="N1053" s="134"/>
      <c r="O1053" s="3"/>
      <c r="P1053" s="29"/>
      <c r="Q1053" s="22"/>
      <c r="R1053" s="3"/>
      <c r="S1053" s="120"/>
    </row>
    <row r="1054" spans="1:19" ht="26.25" x14ac:dyDescent="0.4">
      <c r="A1054" s="2"/>
      <c r="B1054" s="270" t="s">
        <v>99</v>
      </c>
      <c r="C1054" s="271"/>
      <c r="D1054" s="271"/>
      <c r="E1054" s="271"/>
      <c r="F1054" s="271"/>
      <c r="G1054" s="271"/>
      <c r="H1054" s="271"/>
      <c r="I1054" s="271"/>
      <c r="J1054" s="271"/>
      <c r="K1054" s="179" t="s">
        <v>124</v>
      </c>
      <c r="L1054" s="57"/>
      <c r="M1054" s="57"/>
      <c r="N1054" s="29"/>
      <c r="O1054" s="3"/>
      <c r="P1054" s="29"/>
      <c r="Q1054" s="29"/>
      <c r="R1054" s="29"/>
      <c r="S1054" s="120"/>
    </row>
    <row r="1055" spans="1:19" ht="20.25" x14ac:dyDescent="0.2">
      <c r="A1055" s="272" t="s">
        <v>10</v>
      </c>
      <c r="B1055" s="273" t="s">
        <v>100</v>
      </c>
      <c r="C1055" s="274"/>
      <c r="D1055" s="274"/>
      <c r="E1055" s="274"/>
      <c r="F1055" s="274"/>
      <c r="G1055" s="274"/>
      <c r="H1055" s="274"/>
      <c r="I1055" s="274"/>
      <c r="J1055" s="275"/>
      <c r="K1055" s="276" t="s">
        <v>11</v>
      </c>
      <c r="L1055" s="269" t="s">
        <v>3</v>
      </c>
      <c r="M1055" s="269" t="s">
        <v>4</v>
      </c>
      <c r="N1055" s="278" t="s">
        <v>5</v>
      </c>
      <c r="O1055" s="269" t="s">
        <v>6</v>
      </c>
      <c r="P1055" s="267" t="s">
        <v>7</v>
      </c>
      <c r="Q1055" s="267" t="s">
        <v>8</v>
      </c>
      <c r="R1055" s="269" t="s">
        <v>101</v>
      </c>
      <c r="S1055" s="120"/>
    </row>
    <row r="1056" spans="1:19" ht="15.75" x14ac:dyDescent="0.25">
      <c r="A1056" s="268"/>
      <c r="B1056" s="58" t="s">
        <v>102</v>
      </c>
      <c r="C1056" s="58" t="s">
        <v>103</v>
      </c>
      <c r="D1056" s="58" t="s">
        <v>104</v>
      </c>
      <c r="E1056" s="58" t="s">
        <v>105</v>
      </c>
      <c r="F1056" s="58" t="s">
        <v>106</v>
      </c>
      <c r="G1056" s="58" t="s">
        <v>107</v>
      </c>
      <c r="H1056" s="58" t="s">
        <v>108</v>
      </c>
      <c r="I1056" s="58" t="s">
        <v>109</v>
      </c>
      <c r="J1056" s="58" t="s">
        <v>110</v>
      </c>
      <c r="K1056" s="277"/>
      <c r="L1056" s="268"/>
      <c r="M1056" s="268"/>
      <c r="N1056" s="268"/>
      <c r="O1056" s="268"/>
      <c r="P1056" s="268"/>
      <c r="Q1056" s="268"/>
      <c r="R1056" s="268"/>
      <c r="S1056" s="120"/>
    </row>
    <row r="1057" spans="1:19" ht="15.75" customHeight="1" x14ac:dyDescent="0.25">
      <c r="A1057" s="58">
        <v>2202</v>
      </c>
      <c r="B1057" s="59">
        <v>103</v>
      </c>
      <c r="C1057" s="59"/>
      <c r="D1057" s="59"/>
      <c r="E1057" s="59"/>
      <c r="F1057" s="59"/>
      <c r="G1057" s="59"/>
      <c r="H1057" s="59"/>
      <c r="I1057" s="59"/>
      <c r="J1057" s="59"/>
      <c r="K1057" s="144"/>
      <c r="L1057" s="96"/>
      <c r="M1057" s="97"/>
      <c r="N1057" s="98"/>
      <c r="O1057" s="99"/>
      <c r="P1057" s="63">
        <f>B1057</f>
        <v>103</v>
      </c>
      <c r="Q1057" s="100"/>
      <c r="R1057" s="99"/>
      <c r="S1057" s="120"/>
    </row>
    <row r="1058" spans="1:19" ht="15.75" customHeight="1" x14ac:dyDescent="0.25">
      <c r="A1058" s="58">
        <v>2301</v>
      </c>
      <c r="B1058" s="59"/>
      <c r="C1058" s="59">
        <v>72</v>
      </c>
      <c r="D1058" s="59"/>
      <c r="E1058" s="59"/>
      <c r="F1058" s="59"/>
      <c r="G1058" s="59"/>
      <c r="H1058" s="59"/>
      <c r="I1058" s="59"/>
      <c r="J1058" s="59"/>
      <c r="K1058" s="144"/>
      <c r="L1058" s="101"/>
      <c r="M1058" s="102"/>
      <c r="N1058" s="103"/>
      <c r="O1058" s="67">
        <f>IF(C1058=0,"",C1058/B1057)</f>
        <v>0.69902912621359226</v>
      </c>
      <c r="P1058" s="68">
        <v>72</v>
      </c>
      <c r="Q1058" s="69">
        <f t="shared" ref="Q1058:Q1065" si="146">IF(P1058=0,"",P1058/P1057)</f>
        <v>0.69902912621359226</v>
      </c>
      <c r="R1058" s="69">
        <f t="shared" ref="R1058:R1065" si="147">IF(P1058=0,"",100%-Q1058)</f>
        <v>0.30097087378640774</v>
      </c>
      <c r="S1058" s="120"/>
    </row>
    <row r="1059" spans="1:19" ht="15.75" customHeight="1" x14ac:dyDescent="0.25">
      <c r="A1059" s="58">
        <v>2302</v>
      </c>
      <c r="B1059" s="59"/>
      <c r="C1059" s="59"/>
      <c r="D1059" s="59">
        <v>48</v>
      </c>
      <c r="E1059" s="59"/>
      <c r="F1059" s="59"/>
      <c r="G1059" s="59"/>
      <c r="H1059" s="59"/>
      <c r="I1059" s="59"/>
      <c r="J1059" s="59"/>
      <c r="K1059" s="144"/>
      <c r="L1059" s="101"/>
      <c r="M1059" s="102"/>
      <c r="N1059" s="103"/>
      <c r="O1059" s="67">
        <f>IF(D1059=0,"",D1059/C1058)</f>
        <v>0.66666666666666663</v>
      </c>
      <c r="P1059" s="68">
        <v>63</v>
      </c>
      <c r="Q1059" s="69">
        <f t="shared" si="146"/>
        <v>0.875</v>
      </c>
      <c r="R1059" s="69">
        <f t="shared" si="147"/>
        <v>0.125</v>
      </c>
      <c r="S1059" s="8">
        <f>P1059/P1057</f>
        <v>0.61165048543689315</v>
      </c>
    </row>
    <row r="1060" spans="1:19" ht="15.75" customHeight="1" x14ac:dyDescent="0.25">
      <c r="A1060" s="58">
        <v>2401</v>
      </c>
      <c r="B1060" s="59"/>
      <c r="C1060" s="59"/>
      <c r="D1060" s="59"/>
      <c r="E1060" s="59">
        <v>45</v>
      </c>
      <c r="F1060" s="59"/>
      <c r="G1060" s="59"/>
      <c r="H1060" s="59"/>
      <c r="I1060" s="59"/>
      <c r="J1060" s="59"/>
      <c r="K1060" s="144"/>
      <c r="L1060" s="101"/>
      <c r="M1060" s="102"/>
      <c r="N1060" s="103"/>
      <c r="O1060" s="67">
        <f>IF(E1060=0,"",E1060/D1059)</f>
        <v>0.9375</v>
      </c>
      <c r="P1060" s="68">
        <v>60</v>
      </c>
      <c r="Q1060" s="69">
        <f t="shared" si="146"/>
        <v>0.95238095238095233</v>
      </c>
      <c r="R1060" s="69">
        <f t="shared" si="147"/>
        <v>4.7619047619047672E-2</v>
      </c>
      <c r="S1060" s="120"/>
    </row>
    <row r="1061" spans="1:19" ht="15.75" customHeight="1" x14ac:dyDescent="0.25">
      <c r="A1061" s="58">
        <v>2402</v>
      </c>
      <c r="B1061" s="59"/>
      <c r="C1061" s="59"/>
      <c r="D1061" s="59"/>
      <c r="E1061" s="59"/>
      <c r="F1061" s="59">
        <v>25</v>
      </c>
      <c r="G1061" s="59"/>
      <c r="H1061" s="59"/>
      <c r="I1061" s="59"/>
      <c r="J1061" s="59"/>
      <c r="K1061" s="144"/>
      <c r="L1061" s="101"/>
      <c r="M1061" s="102"/>
      <c r="N1061" s="103"/>
      <c r="O1061" s="67">
        <f>IF(F1061=0,"",F1061/E1060)</f>
        <v>0.55555555555555558</v>
      </c>
      <c r="P1061" s="68">
        <v>54</v>
      </c>
      <c r="Q1061" s="69">
        <f t="shared" si="146"/>
        <v>0.9</v>
      </c>
      <c r="R1061" s="69">
        <f t="shared" si="147"/>
        <v>9.9999999999999978E-2</v>
      </c>
      <c r="S1061" s="120"/>
    </row>
    <row r="1062" spans="1:19" ht="15.75" customHeight="1" x14ac:dyDescent="0.25">
      <c r="A1062" s="58">
        <v>2402</v>
      </c>
      <c r="B1062" s="59"/>
      <c r="C1062" s="59"/>
      <c r="D1062" s="59"/>
      <c r="E1062" s="59"/>
      <c r="F1062" s="59"/>
      <c r="G1062" s="59">
        <v>22</v>
      </c>
      <c r="H1062" s="59"/>
      <c r="I1062" s="59"/>
      <c r="J1062" s="59"/>
      <c r="K1062" s="144"/>
      <c r="L1062" s="101"/>
      <c r="M1062" s="102"/>
      <c r="N1062" s="103"/>
      <c r="O1062" s="67">
        <f>IF(G1062=0,"",G1062/F1061)</f>
        <v>0.88</v>
      </c>
      <c r="P1062" s="68">
        <v>52</v>
      </c>
      <c r="Q1062" s="69">
        <f t="shared" si="146"/>
        <v>0.96296296296296291</v>
      </c>
      <c r="R1062" s="69">
        <f t="shared" si="147"/>
        <v>3.703703703703709E-2</v>
      </c>
      <c r="S1062" s="120"/>
    </row>
    <row r="1063" spans="1:19" ht="15.75" customHeight="1" x14ac:dyDescent="0.25">
      <c r="A1063" s="58">
        <v>2501</v>
      </c>
      <c r="B1063" s="59"/>
      <c r="C1063" s="59"/>
      <c r="D1063" s="59"/>
      <c r="E1063" s="59"/>
      <c r="F1063" s="59"/>
      <c r="G1063" s="59"/>
      <c r="H1063" s="59"/>
      <c r="I1063" s="59"/>
      <c r="J1063" s="59"/>
      <c r="K1063" s="144"/>
      <c r="L1063" s="101"/>
      <c r="M1063" s="102"/>
      <c r="N1063" s="103"/>
      <c r="O1063" s="67" t="str">
        <f>IF(H1063=0,"",H1063/G1062)</f>
        <v/>
      </c>
      <c r="P1063" s="68"/>
      <c r="Q1063" s="69" t="str">
        <f t="shared" si="146"/>
        <v/>
      </c>
      <c r="R1063" s="69" t="str">
        <f t="shared" si="147"/>
        <v/>
      </c>
      <c r="S1063" s="120"/>
    </row>
    <row r="1064" spans="1:19" ht="15.75" customHeight="1" x14ac:dyDescent="0.25">
      <c r="A1064" s="58">
        <v>2502</v>
      </c>
      <c r="B1064" s="59"/>
      <c r="C1064" s="59"/>
      <c r="D1064" s="59"/>
      <c r="E1064" s="59"/>
      <c r="F1064" s="59"/>
      <c r="G1064" s="59"/>
      <c r="H1064" s="59"/>
      <c r="I1064" s="59"/>
      <c r="J1064" s="59"/>
      <c r="K1064" s="144"/>
      <c r="L1064" s="101"/>
      <c r="M1064" s="102"/>
      <c r="N1064" s="103"/>
      <c r="O1064" s="67" t="str">
        <f>IF(I1064=0,"",I1064/H1063)</f>
        <v/>
      </c>
      <c r="P1064" s="68"/>
      <c r="Q1064" s="69" t="str">
        <f t="shared" si="146"/>
        <v/>
      </c>
      <c r="R1064" s="69" t="str">
        <f t="shared" si="147"/>
        <v/>
      </c>
      <c r="S1064" s="120"/>
    </row>
    <row r="1065" spans="1:19" ht="15.75" customHeight="1" x14ac:dyDescent="0.25">
      <c r="A1065" s="58">
        <v>2601</v>
      </c>
      <c r="B1065" s="59"/>
      <c r="C1065" s="59"/>
      <c r="D1065" s="59"/>
      <c r="E1065" s="59"/>
      <c r="F1065" s="59"/>
      <c r="G1065" s="59"/>
      <c r="H1065" s="59"/>
      <c r="I1065" s="59"/>
      <c r="J1065" s="59"/>
      <c r="K1065" s="144"/>
      <c r="L1065" s="101"/>
      <c r="M1065" s="102"/>
      <c r="N1065" s="103"/>
      <c r="O1065" s="71" t="str">
        <f>IF(J1065=0,"",J1065/I1064)</f>
        <v/>
      </c>
      <c r="P1065" s="68"/>
      <c r="Q1065" s="72" t="str">
        <f t="shared" si="146"/>
        <v/>
      </c>
      <c r="R1065" s="72" t="str">
        <f t="shared" si="147"/>
        <v/>
      </c>
      <c r="S1065" s="120"/>
    </row>
    <row r="1066" spans="1:19" ht="15.75" customHeight="1" x14ac:dyDescent="0.25">
      <c r="A1066" s="58">
        <v>2602</v>
      </c>
      <c r="B1066" s="59"/>
      <c r="C1066" s="59"/>
      <c r="D1066" s="59"/>
      <c r="E1066" s="59"/>
      <c r="F1066" s="59"/>
      <c r="G1066" s="59"/>
      <c r="H1066" s="59"/>
      <c r="I1066" s="59"/>
      <c r="J1066" s="59"/>
      <c r="K1066" s="144"/>
      <c r="L1066" s="101"/>
      <c r="M1066" s="102"/>
      <c r="N1066" s="104"/>
      <c r="O1066" s="129"/>
      <c r="P1066" s="68"/>
      <c r="Q1066" s="130"/>
      <c r="R1066" s="131"/>
      <c r="S1066" s="120"/>
    </row>
    <row r="1067" spans="1:19" ht="15.75" customHeight="1" x14ac:dyDescent="0.25">
      <c r="A1067" s="58">
        <v>2701</v>
      </c>
      <c r="B1067" s="59"/>
      <c r="C1067" s="59"/>
      <c r="D1067" s="59"/>
      <c r="E1067" s="59"/>
      <c r="F1067" s="59"/>
      <c r="G1067" s="59"/>
      <c r="H1067" s="59"/>
      <c r="I1067" s="59"/>
      <c r="J1067" s="59"/>
      <c r="K1067" s="144"/>
      <c r="L1067" s="101"/>
      <c r="M1067" s="102"/>
      <c r="N1067" s="104"/>
      <c r="O1067" s="108"/>
      <c r="P1067" s="109"/>
      <c r="Q1067" s="110"/>
      <c r="R1067" s="108"/>
      <c r="S1067" s="120"/>
    </row>
    <row r="1068" spans="1:19" ht="15.75" customHeight="1" x14ac:dyDescent="0.25">
      <c r="A1068" s="58">
        <v>2702</v>
      </c>
      <c r="B1068" s="59"/>
      <c r="C1068" s="59"/>
      <c r="D1068" s="59"/>
      <c r="E1068" s="59"/>
      <c r="F1068" s="59"/>
      <c r="G1068" s="59"/>
      <c r="H1068" s="59"/>
      <c r="I1068" s="59"/>
      <c r="J1068" s="59"/>
      <c r="K1068" s="144"/>
      <c r="L1068" s="101"/>
      <c r="M1068" s="102"/>
      <c r="N1068" s="104"/>
      <c r="O1068" s="108"/>
      <c r="P1068" s="109"/>
      <c r="Q1068" s="110"/>
      <c r="R1068" s="108"/>
      <c r="S1068" s="120"/>
    </row>
    <row r="1069" spans="1:19" ht="15.75" customHeight="1" x14ac:dyDescent="0.25">
      <c r="A1069" s="58">
        <v>2801</v>
      </c>
      <c r="B1069" s="59"/>
      <c r="C1069" s="59"/>
      <c r="D1069" s="59"/>
      <c r="E1069" s="59"/>
      <c r="F1069" s="59"/>
      <c r="G1069" s="59"/>
      <c r="H1069" s="59"/>
      <c r="I1069" s="59"/>
      <c r="J1069" s="59"/>
      <c r="K1069" s="144"/>
      <c r="L1069" s="101"/>
      <c r="M1069" s="102"/>
      <c r="N1069" s="104"/>
      <c r="O1069" s="102"/>
      <c r="P1069" s="104"/>
      <c r="Q1069" s="146"/>
      <c r="R1069" s="108"/>
      <c r="S1069" s="120"/>
    </row>
    <row r="1070" spans="1:19" ht="15.75" customHeight="1" x14ac:dyDescent="0.25">
      <c r="A1070" s="58">
        <v>2802</v>
      </c>
      <c r="B1070" s="59"/>
      <c r="C1070" s="59"/>
      <c r="D1070" s="59"/>
      <c r="E1070" s="59"/>
      <c r="F1070" s="59"/>
      <c r="G1070" s="59"/>
      <c r="H1070" s="59"/>
      <c r="I1070" s="59"/>
      <c r="J1070" s="59"/>
      <c r="K1070" s="144"/>
      <c r="L1070" s="101"/>
      <c r="M1070" s="102"/>
      <c r="N1070" s="104"/>
      <c r="O1070" s="191" t="s">
        <v>83</v>
      </c>
      <c r="P1070" s="82"/>
      <c r="Q1070" s="111" t="str">
        <f>IF(SUM(K1063:K1066)=0,"",SUM(K1063:K1066))</f>
        <v/>
      </c>
      <c r="R1070" s="193" t="s">
        <v>11</v>
      </c>
      <c r="S1070" s="120"/>
    </row>
    <row r="1071" spans="1:19" ht="15.75" customHeight="1" x14ac:dyDescent="0.25">
      <c r="A1071" s="58">
        <v>2901</v>
      </c>
      <c r="B1071" s="59"/>
      <c r="C1071" s="59"/>
      <c r="D1071" s="59"/>
      <c r="E1071" s="59"/>
      <c r="F1071" s="59"/>
      <c r="G1071" s="59"/>
      <c r="H1071" s="59"/>
      <c r="I1071" s="59"/>
      <c r="J1071" s="59"/>
      <c r="K1071" s="144"/>
      <c r="L1071" s="101"/>
      <c r="M1071" s="102"/>
      <c r="N1071" s="104"/>
      <c r="O1071" s="192" t="s">
        <v>85</v>
      </c>
      <c r="P1071" s="86" t="str">
        <f>IF(P1070/B1057=0,"",P1070/B1057)</f>
        <v/>
      </c>
      <c r="Q1071" s="112" t="e">
        <f>IF(P1070/Q1070=0,"",P1070/Q1070)</f>
        <v>#VALUE!</v>
      </c>
      <c r="R1071" s="194" t="s">
        <v>86</v>
      </c>
      <c r="S1071" s="120"/>
    </row>
    <row r="1072" spans="1:19" ht="15.75" customHeight="1" x14ac:dyDescent="0.25">
      <c r="A1072" s="58">
        <v>2902</v>
      </c>
      <c r="B1072" s="59"/>
      <c r="C1072" s="59"/>
      <c r="D1072" s="59"/>
      <c r="E1072" s="59"/>
      <c r="F1072" s="59"/>
      <c r="G1072" s="59"/>
      <c r="H1072" s="59"/>
      <c r="I1072" s="59"/>
      <c r="J1072" s="59"/>
      <c r="K1072" s="144"/>
      <c r="L1072" s="147"/>
      <c r="M1072" s="148"/>
      <c r="N1072" s="149"/>
      <c r="O1072" s="90"/>
      <c r="P1072" s="91"/>
      <c r="Q1072" s="91"/>
      <c r="R1072" s="113"/>
      <c r="S1072" s="120"/>
    </row>
    <row r="1073" spans="1:19" ht="18" customHeight="1" x14ac:dyDescent="0.25">
      <c r="A1073" s="28"/>
      <c r="B1073" s="280" t="s">
        <v>111</v>
      </c>
      <c r="C1073" s="280"/>
      <c r="D1073" s="280"/>
      <c r="E1073" s="280"/>
      <c r="F1073" s="280"/>
      <c r="G1073" s="280"/>
      <c r="H1073" s="280"/>
      <c r="I1073" s="280"/>
      <c r="J1073" s="280"/>
      <c r="K1073" s="93">
        <f>SUM(K1057:K1069)</f>
        <v>0</v>
      </c>
      <c r="L1073" s="94" t="str">
        <f>IF(K1065=0,"",K1065/B1057)</f>
        <v/>
      </c>
      <c r="M1073" s="94" t="str">
        <f>IF(K1073=0,"",K1073/B1057)</f>
        <v/>
      </c>
      <c r="N1073" s="94" t="str">
        <f>IF(K1064=0,"",M1073-L1073)</f>
        <v/>
      </c>
      <c r="O1073" s="3"/>
      <c r="P1073" s="29"/>
      <c r="Q1073" s="22"/>
      <c r="R1073" s="3"/>
      <c r="S1073" s="120"/>
    </row>
    <row r="1074" spans="1:19" ht="12.75" customHeight="1" x14ac:dyDescent="0.25">
      <c r="A1074" s="28"/>
      <c r="B1074" s="29"/>
      <c r="C1074" s="29"/>
      <c r="D1074" s="132"/>
      <c r="E1074" s="132"/>
      <c r="F1074" s="132"/>
      <c r="G1074" s="132"/>
      <c r="H1074" s="132"/>
      <c r="I1074" s="132"/>
      <c r="J1074" s="132"/>
      <c r="K1074" s="133"/>
      <c r="L1074" s="134"/>
      <c r="M1074" s="134"/>
      <c r="N1074" s="134"/>
      <c r="O1074" s="3"/>
      <c r="P1074" s="29"/>
      <c r="Q1074" s="22"/>
      <c r="R1074" s="3"/>
      <c r="S1074" s="120"/>
    </row>
    <row r="1075" spans="1:19" ht="12.75" customHeight="1" x14ac:dyDescent="0.25">
      <c r="A1075" s="28"/>
      <c r="B1075" s="29"/>
      <c r="C1075" s="29"/>
      <c r="D1075" s="132"/>
      <c r="E1075" s="132"/>
      <c r="F1075" s="132"/>
      <c r="G1075" s="132"/>
      <c r="H1075" s="132"/>
      <c r="I1075" s="132"/>
      <c r="J1075" s="132"/>
      <c r="K1075" s="133"/>
      <c r="L1075" s="134"/>
      <c r="M1075" s="134"/>
      <c r="N1075" s="134"/>
      <c r="O1075" s="3"/>
      <c r="P1075" s="29"/>
      <c r="Q1075" s="22"/>
      <c r="R1075" s="3"/>
      <c r="S1075" s="120"/>
    </row>
    <row r="1076" spans="1:19" ht="26.25" x14ac:dyDescent="0.4">
      <c r="A1076" s="2"/>
      <c r="B1076" s="270" t="s">
        <v>99</v>
      </c>
      <c r="C1076" s="271"/>
      <c r="D1076" s="271"/>
      <c r="E1076" s="271"/>
      <c r="F1076" s="271"/>
      <c r="G1076" s="271"/>
      <c r="H1076" s="271"/>
      <c r="I1076" s="271"/>
      <c r="J1076" s="271"/>
      <c r="K1076" s="179" t="s">
        <v>142</v>
      </c>
      <c r="L1076" s="57"/>
      <c r="M1076" s="57"/>
      <c r="N1076" s="29"/>
      <c r="O1076" s="3"/>
      <c r="P1076" s="29"/>
      <c r="Q1076" s="29"/>
      <c r="R1076" s="29"/>
      <c r="S1076" s="120"/>
    </row>
    <row r="1077" spans="1:19" ht="20.25" x14ac:dyDescent="0.2">
      <c r="A1077" s="272" t="s">
        <v>10</v>
      </c>
      <c r="B1077" s="273" t="s">
        <v>100</v>
      </c>
      <c r="C1077" s="274"/>
      <c r="D1077" s="274"/>
      <c r="E1077" s="274"/>
      <c r="F1077" s="274"/>
      <c r="G1077" s="274"/>
      <c r="H1077" s="274"/>
      <c r="I1077" s="274"/>
      <c r="J1077" s="275"/>
      <c r="K1077" s="276" t="s">
        <v>11</v>
      </c>
      <c r="L1077" s="269" t="s">
        <v>3</v>
      </c>
      <c r="M1077" s="269" t="s">
        <v>4</v>
      </c>
      <c r="N1077" s="278" t="s">
        <v>5</v>
      </c>
      <c r="O1077" s="269" t="s">
        <v>6</v>
      </c>
      <c r="P1077" s="267" t="s">
        <v>7</v>
      </c>
      <c r="Q1077" s="267" t="s">
        <v>8</v>
      </c>
      <c r="R1077" s="269" t="s">
        <v>101</v>
      </c>
      <c r="S1077" s="120"/>
    </row>
    <row r="1078" spans="1:19" ht="15.75" x14ac:dyDescent="0.25">
      <c r="A1078" s="268"/>
      <c r="B1078" s="58" t="s">
        <v>102</v>
      </c>
      <c r="C1078" s="58" t="s">
        <v>103</v>
      </c>
      <c r="D1078" s="58" t="s">
        <v>104</v>
      </c>
      <c r="E1078" s="58" t="s">
        <v>105</v>
      </c>
      <c r="F1078" s="58" t="s">
        <v>106</v>
      </c>
      <c r="G1078" s="58" t="s">
        <v>107</v>
      </c>
      <c r="H1078" s="58" t="s">
        <v>108</v>
      </c>
      <c r="I1078" s="58" t="s">
        <v>109</v>
      </c>
      <c r="J1078" s="58" t="s">
        <v>110</v>
      </c>
      <c r="K1078" s="277"/>
      <c r="L1078" s="268"/>
      <c r="M1078" s="268"/>
      <c r="N1078" s="268"/>
      <c r="O1078" s="268"/>
      <c r="P1078" s="268"/>
      <c r="Q1078" s="268"/>
      <c r="R1078" s="268"/>
      <c r="S1078" s="120"/>
    </row>
    <row r="1079" spans="1:19" ht="15.75" customHeight="1" x14ac:dyDescent="0.25">
      <c r="A1079" s="58">
        <v>2301</v>
      </c>
      <c r="B1079" s="59">
        <v>63</v>
      </c>
      <c r="C1079" s="59"/>
      <c r="D1079" s="59"/>
      <c r="E1079" s="59"/>
      <c r="F1079" s="59"/>
      <c r="G1079" s="59"/>
      <c r="H1079" s="59"/>
      <c r="I1079" s="59"/>
      <c r="J1079" s="59"/>
      <c r="K1079" s="144"/>
      <c r="L1079" s="96"/>
      <c r="M1079" s="97"/>
      <c r="N1079" s="98"/>
      <c r="O1079" s="99"/>
      <c r="P1079" s="63">
        <f>B1079</f>
        <v>63</v>
      </c>
      <c r="Q1079" s="100"/>
      <c r="R1079" s="99"/>
      <c r="S1079" s="120"/>
    </row>
    <row r="1080" spans="1:19" ht="15.75" customHeight="1" x14ac:dyDescent="0.25">
      <c r="A1080" s="58">
        <v>2302</v>
      </c>
      <c r="B1080" s="59"/>
      <c r="C1080" s="59">
        <v>49</v>
      </c>
      <c r="D1080" s="59"/>
      <c r="E1080" s="59"/>
      <c r="F1080" s="59"/>
      <c r="G1080" s="59"/>
      <c r="H1080" s="59"/>
      <c r="I1080" s="59"/>
      <c r="J1080" s="59"/>
      <c r="K1080" s="144"/>
      <c r="L1080" s="101"/>
      <c r="M1080" s="102"/>
      <c r="N1080" s="103"/>
      <c r="O1080" s="67">
        <f>IF(C1080=0,"",C1080/B1079)</f>
        <v>0.77777777777777779</v>
      </c>
      <c r="P1080" s="68">
        <v>50</v>
      </c>
      <c r="Q1080" s="69">
        <f t="shared" ref="Q1080:Q1087" si="148">IF(P1080=0,"",P1080/P1079)</f>
        <v>0.79365079365079361</v>
      </c>
      <c r="R1080" s="69">
        <f t="shared" ref="R1080:R1087" si="149">IF(P1080=0,"",100%-Q1080)</f>
        <v>0.20634920634920639</v>
      </c>
      <c r="S1080" s="120"/>
    </row>
    <row r="1081" spans="1:19" ht="15.75" customHeight="1" x14ac:dyDescent="0.25">
      <c r="A1081" s="58">
        <v>2401</v>
      </c>
      <c r="B1081" s="59"/>
      <c r="C1081" s="59"/>
      <c r="D1081" s="59">
        <v>35</v>
      </c>
      <c r="E1081" s="59"/>
      <c r="F1081" s="59"/>
      <c r="G1081" s="59"/>
      <c r="H1081" s="59"/>
      <c r="I1081" s="59"/>
      <c r="J1081" s="59"/>
      <c r="K1081" s="144"/>
      <c r="L1081" s="101"/>
      <c r="M1081" s="102"/>
      <c r="N1081" s="103"/>
      <c r="O1081" s="67">
        <f>IF(D1081=0,"",D1081/C1080)</f>
        <v>0.7142857142857143</v>
      </c>
      <c r="P1081" s="68">
        <v>47</v>
      </c>
      <c r="Q1081" s="69">
        <f t="shared" si="148"/>
        <v>0.94</v>
      </c>
      <c r="R1081" s="69">
        <f t="shared" si="149"/>
        <v>6.0000000000000053E-2</v>
      </c>
      <c r="S1081" s="8">
        <f>P1081/P1079</f>
        <v>0.74603174603174605</v>
      </c>
    </row>
    <row r="1082" spans="1:19" ht="15.75" customHeight="1" x14ac:dyDescent="0.25">
      <c r="A1082" s="58">
        <v>2402</v>
      </c>
      <c r="B1082" s="59"/>
      <c r="C1082" s="59"/>
      <c r="D1082" s="59"/>
      <c r="E1082" s="59">
        <v>24</v>
      </c>
      <c r="F1082" s="59"/>
      <c r="G1082" s="59"/>
      <c r="H1082" s="59"/>
      <c r="I1082" s="59"/>
      <c r="J1082" s="59"/>
      <c r="K1082" s="144"/>
      <c r="L1082" s="101"/>
      <c r="M1082" s="102"/>
      <c r="N1082" s="103"/>
      <c r="O1082" s="67">
        <f>IF(E1082=0,"",E1082/D1081)</f>
        <v>0.68571428571428572</v>
      </c>
      <c r="P1082" s="68">
        <v>42</v>
      </c>
      <c r="Q1082" s="69">
        <f t="shared" si="148"/>
        <v>0.8936170212765957</v>
      </c>
      <c r="R1082" s="69">
        <f t="shared" si="149"/>
        <v>0.1063829787234043</v>
      </c>
      <c r="S1082" s="120"/>
    </row>
    <row r="1083" spans="1:19" ht="15.75" customHeight="1" x14ac:dyDescent="0.25">
      <c r="A1083" s="58">
        <v>2501</v>
      </c>
      <c r="B1083" s="59"/>
      <c r="C1083" s="59"/>
      <c r="D1083" s="59"/>
      <c r="E1083" s="59"/>
      <c r="F1083" s="59">
        <v>17</v>
      </c>
      <c r="G1083" s="59"/>
      <c r="H1083" s="59"/>
      <c r="I1083" s="59"/>
      <c r="J1083" s="59"/>
      <c r="K1083" s="144"/>
      <c r="L1083" s="101"/>
      <c r="M1083" s="102"/>
      <c r="N1083" s="103"/>
      <c r="O1083" s="67">
        <f>IF(F1083=0,"",F1083/E1082)</f>
        <v>0.70833333333333337</v>
      </c>
      <c r="P1083" s="68">
        <v>39</v>
      </c>
      <c r="Q1083" s="69">
        <f t="shared" si="148"/>
        <v>0.9285714285714286</v>
      </c>
      <c r="R1083" s="69">
        <f t="shared" si="149"/>
        <v>7.1428571428571397E-2</v>
      </c>
      <c r="S1083" s="120"/>
    </row>
    <row r="1084" spans="1:19" ht="15.75" customHeight="1" x14ac:dyDescent="0.25">
      <c r="A1084" s="58">
        <v>2502</v>
      </c>
      <c r="B1084" s="59"/>
      <c r="C1084" s="59"/>
      <c r="D1084" s="59"/>
      <c r="E1084" s="59"/>
      <c r="F1084" s="59"/>
      <c r="G1084" s="59"/>
      <c r="H1084" s="59"/>
      <c r="I1084" s="59"/>
      <c r="J1084" s="59"/>
      <c r="K1084" s="144"/>
      <c r="L1084" s="101"/>
      <c r="M1084" s="102"/>
      <c r="N1084" s="103"/>
      <c r="O1084" s="67" t="str">
        <f>IF(G1084=0,"",G1084/F1083)</f>
        <v/>
      </c>
      <c r="P1084" s="68"/>
      <c r="Q1084" s="69" t="str">
        <f t="shared" si="148"/>
        <v/>
      </c>
      <c r="R1084" s="69" t="str">
        <f t="shared" si="149"/>
        <v/>
      </c>
      <c r="S1084" s="120"/>
    </row>
    <row r="1085" spans="1:19" ht="15.75" customHeight="1" x14ac:dyDescent="0.25">
      <c r="A1085" s="58">
        <v>2601</v>
      </c>
      <c r="B1085" s="59"/>
      <c r="C1085" s="59"/>
      <c r="D1085" s="59"/>
      <c r="E1085" s="59"/>
      <c r="F1085" s="59"/>
      <c r="G1085" s="59"/>
      <c r="H1085" s="59"/>
      <c r="I1085" s="59"/>
      <c r="J1085" s="59"/>
      <c r="K1085" s="144"/>
      <c r="L1085" s="101"/>
      <c r="M1085" s="102"/>
      <c r="N1085" s="103"/>
      <c r="O1085" s="67" t="str">
        <f>IF(H1085=0,"",H1085/G1084)</f>
        <v/>
      </c>
      <c r="P1085" s="68"/>
      <c r="Q1085" s="69" t="str">
        <f t="shared" si="148"/>
        <v/>
      </c>
      <c r="R1085" s="69" t="str">
        <f t="shared" si="149"/>
        <v/>
      </c>
      <c r="S1085" s="120"/>
    </row>
    <row r="1086" spans="1:19" ht="15.75" customHeight="1" x14ac:dyDescent="0.25">
      <c r="A1086" s="58">
        <v>2602</v>
      </c>
      <c r="B1086" s="59"/>
      <c r="C1086" s="59"/>
      <c r="D1086" s="59"/>
      <c r="E1086" s="59"/>
      <c r="F1086" s="59"/>
      <c r="G1086" s="59"/>
      <c r="H1086" s="59"/>
      <c r="I1086" s="59"/>
      <c r="J1086" s="59"/>
      <c r="K1086" s="144"/>
      <c r="L1086" s="101"/>
      <c r="M1086" s="102"/>
      <c r="N1086" s="103"/>
      <c r="O1086" s="67" t="str">
        <f>IF(I1086=0,"",I1086/H1085)</f>
        <v/>
      </c>
      <c r="P1086" s="68"/>
      <c r="Q1086" s="69" t="str">
        <f t="shared" si="148"/>
        <v/>
      </c>
      <c r="R1086" s="69" t="str">
        <f t="shared" si="149"/>
        <v/>
      </c>
      <c r="S1086" s="120"/>
    </row>
    <row r="1087" spans="1:19" ht="15.75" customHeight="1" x14ac:dyDescent="0.25">
      <c r="A1087" s="58">
        <v>2701</v>
      </c>
      <c r="B1087" s="59"/>
      <c r="C1087" s="59"/>
      <c r="D1087" s="59"/>
      <c r="E1087" s="59"/>
      <c r="F1087" s="59"/>
      <c r="G1087" s="59"/>
      <c r="H1087" s="59"/>
      <c r="I1087" s="59"/>
      <c r="J1087" s="59"/>
      <c r="K1087" s="144"/>
      <c r="L1087" s="101"/>
      <c r="M1087" s="102"/>
      <c r="N1087" s="103"/>
      <c r="O1087" s="71" t="str">
        <f>IF(J1087=0,"",J1087/I1086)</f>
        <v/>
      </c>
      <c r="P1087" s="68"/>
      <c r="Q1087" s="72" t="str">
        <f t="shared" si="148"/>
        <v/>
      </c>
      <c r="R1087" s="72" t="str">
        <f t="shared" si="149"/>
        <v/>
      </c>
      <c r="S1087" s="120"/>
    </row>
    <row r="1088" spans="1:19" ht="15.75" customHeight="1" x14ac:dyDescent="0.25">
      <c r="A1088" s="58">
        <v>2702</v>
      </c>
      <c r="B1088" s="59"/>
      <c r="C1088" s="59"/>
      <c r="D1088" s="59"/>
      <c r="E1088" s="59"/>
      <c r="F1088" s="59"/>
      <c r="G1088" s="59"/>
      <c r="H1088" s="59"/>
      <c r="I1088" s="59"/>
      <c r="J1088" s="59"/>
      <c r="K1088" s="144"/>
      <c r="L1088" s="101"/>
      <c r="M1088" s="102"/>
      <c r="N1088" s="104"/>
      <c r="O1088" s="129"/>
      <c r="P1088" s="68"/>
      <c r="Q1088" s="130"/>
      <c r="R1088" s="131"/>
      <c r="S1088" s="120"/>
    </row>
    <row r="1089" spans="1:21" ht="15.75" customHeight="1" x14ac:dyDescent="0.25">
      <c r="A1089" s="58">
        <v>2801</v>
      </c>
      <c r="B1089" s="59"/>
      <c r="C1089" s="59"/>
      <c r="D1089" s="59"/>
      <c r="E1089" s="59"/>
      <c r="F1089" s="59"/>
      <c r="G1089" s="59"/>
      <c r="H1089" s="59"/>
      <c r="I1089" s="59"/>
      <c r="J1089" s="59"/>
      <c r="K1089" s="144"/>
      <c r="L1089" s="101"/>
      <c r="M1089" s="102"/>
      <c r="N1089" s="104"/>
      <c r="O1089" s="108"/>
      <c r="P1089" s="109"/>
      <c r="Q1089" s="110"/>
      <c r="R1089" s="108"/>
      <c r="S1089" s="120"/>
    </row>
    <row r="1090" spans="1:21" ht="15.75" customHeight="1" x14ac:dyDescent="0.25">
      <c r="A1090" s="58">
        <v>2802</v>
      </c>
      <c r="B1090" s="59"/>
      <c r="C1090" s="59"/>
      <c r="D1090" s="59"/>
      <c r="E1090" s="59"/>
      <c r="F1090" s="59"/>
      <c r="G1090" s="59"/>
      <c r="H1090" s="59"/>
      <c r="I1090" s="59"/>
      <c r="J1090" s="59"/>
      <c r="K1090" s="144"/>
      <c r="L1090" s="101"/>
      <c r="M1090" s="102"/>
      <c r="N1090" s="104"/>
      <c r="O1090" s="108"/>
      <c r="P1090" s="109"/>
      <c r="Q1090" s="110"/>
      <c r="R1090" s="108"/>
      <c r="S1090" s="120"/>
    </row>
    <row r="1091" spans="1:21" ht="15.75" customHeight="1" x14ac:dyDescent="0.25">
      <c r="A1091" s="58">
        <v>2901</v>
      </c>
      <c r="B1091" s="59"/>
      <c r="C1091" s="59"/>
      <c r="D1091" s="59"/>
      <c r="E1091" s="59"/>
      <c r="F1091" s="59"/>
      <c r="G1091" s="59"/>
      <c r="H1091" s="59"/>
      <c r="I1091" s="59"/>
      <c r="J1091" s="59"/>
      <c r="K1091" s="144"/>
      <c r="L1091" s="101"/>
      <c r="M1091" s="102"/>
      <c r="N1091" s="104"/>
      <c r="O1091" s="102"/>
      <c r="P1091" s="104"/>
      <c r="Q1091" s="146"/>
      <c r="R1091" s="108"/>
      <c r="S1091" s="120"/>
    </row>
    <row r="1092" spans="1:21" ht="15.75" customHeight="1" x14ac:dyDescent="0.25">
      <c r="A1092" s="58">
        <v>2902</v>
      </c>
      <c r="B1092" s="59"/>
      <c r="C1092" s="59"/>
      <c r="D1092" s="59"/>
      <c r="E1092" s="59"/>
      <c r="F1092" s="59"/>
      <c r="G1092" s="59"/>
      <c r="H1092" s="59"/>
      <c r="I1092" s="59"/>
      <c r="J1092" s="59"/>
      <c r="K1092" s="144"/>
      <c r="L1092" s="101"/>
      <c r="M1092" s="102"/>
      <c r="N1092" s="104"/>
      <c r="O1092" s="191" t="s">
        <v>83</v>
      </c>
      <c r="P1092" s="82"/>
      <c r="Q1092" s="111" t="str">
        <f>IF(SUM(K1085:K1088)=0,"",SUM(K1085:K1088))</f>
        <v/>
      </c>
      <c r="R1092" s="193" t="s">
        <v>11</v>
      </c>
      <c r="S1092" s="120"/>
      <c r="U1092" s="171">
        <f>AVERAGE(S1081,S1103)</f>
        <v>0.71916971916971917</v>
      </c>
    </row>
    <row r="1093" spans="1:21" ht="15.75" customHeight="1" x14ac:dyDescent="0.25">
      <c r="A1093" s="58">
        <v>3001</v>
      </c>
      <c r="B1093" s="59"/>
      <c r="C1093" s="59"/>
      <c r="D1093" s="59"/>
      <c r="E1093" s="59"/>
      <c r="F1093" s="59"/>
      <c r="G1093" s="59"/>
      <c r="H1093" s="59"/>
      <c r="I1093" s="59"/>
      <c r="J1093" s="59"/>
      <c r="K1093" s="144"/>
      <c r="L1093" s="101"/>
      <c r="M1093" s="102"/>
      <c r="N1093" s="104"/>
      <c r="O1093" s="192" t="s">
        <v>85</v>
      </c>
      <c r="P1093" s="86" t="str">
        <f>IF(P1092/B1079=0,"",P1092/B1079)</f>
        <v/>
      </c>
      <c r="Q1093" s="112" t="e">
        <f>IF(P1092/Q1092=0,"",P1092/Q1092)</f>
        <v>#VALUE!</v>
      </c>
      <c r="R1093" s="194" t="s">
        <v>86</v>
      </c>
      <c r="S1093" s="120"/>
    </row>
    <row r="1094" spans="1:21" ht="15.75" customHeight="1" x14ac:dyDescent="0.25">
      <c r="A1094" s="58">
        <v>3002</v>
      </c>
      <c r="B1094" s="59"/>
      <c r="C1094" s="59"/>
      <c r="D1094" s="59"/>
      <c r="E1094" s="59"/>
      <c r="F1094" s="59"/>
      <c r="G1094" s="59"/>
      <c r="H1094" s="59"/>
      <c r="I1094" s="59"/>
      <c r="J1094" s="59"/>
      <c r="K1094" s="144"/>
      <c r="L1094" s="147"/>
      <c r="M1094" s="148"/>
      <c r="N1094" s="149"/>
      <c r="O1094" s="90"/>
      <c r="P1094" s="91"/>
      <c r="Q1094" s="91"/>
      <c r="R1094" s="113"/>
      <c r="S1094" s="120"/>
    </row>
    <row r="1095" spans="1:21" ht="18" customHeight="1" x14ac:dyDescent="0.25">
      <c r="A1095" s="28"/>
      <c r="B1095" s="280" t="s">
        <v>111</v>
      </c>
      <c r="C1095" s="280"/>
      <c r="D1095" s="280"/>
      <c r="E1095" s="280"/>
      <c r="F1095" s="280"/>
      <c r="G1095" s="280"/>
      <c r="H1095" s="280"/>
      <c r="I1095" s="280"/>
      <c r="J1095" s="280"/>
      <c r="K1095" s="93">
        <f>SUM(K1079:K1091)</f>
        <v>0</v>
      </c>
      <c r="L1095" s="94" t="str">
        <f>IF(K1087=0,"",K1087/B1079)</f>
        <v/>
      </c>
      <c r="M1095" s="94" t="str">
        <f>IF(K1095=0,"",K1095/B1079)</f>
        <v/>
      </c>
      <c r="N1095" s="94" t="str">
        <f>IF(K1086=0,"",M1095-L1095)</f>
        <v/>
      </c>
      <c r="O1095" s="3"/>
      <c r="P1095" s="29"/>
      <c r="Q1095" s="22"/>
      <c r="R1095" s="3"/>
      <c r="S1095" s="120"/>
    </row>
    <row r="1096" spans="1:21" ht="12.75" customHeight="1" x14ac:dyDescent="0.25">
      <c r="A1096" s="28"/>
      <c r="B1096" s="29"/>
      <c r="C1096" s="29"/>
      <c r="D1096" s="132"/>
      <c r="E1096" s="132"/>
      <c r="F1096" s="132"/>
      <c r="G1096" s="132"/>
      <c r="H1096" s="132"/>
      <c r="I1096" s="132"/>
      <c r="J1096" s="132"/>
      <c r="K1096" s="133"/>
      <c r="L1096" s="134"/>
      <c r="M1096" s="134"/>
      <c r="N1096" s="134"/>
      <c r="O1096" s="3"/>
      <c r="P1096" s="29"/>
      <c r="Q1096" s="22"/>
      <c r="R1096" s="3"/>
      <c r="S1096" s="120"/>
    </row>
    <row r="1097" spans="1:21" ht="12.75" customHeight="1" x14ac:dyDescent="0.25">
      <c r="A1097" s="28"/>
      <c r="B1097" s="29"/>
      <c r="C1097" s="29"/>
      <c r="D1097" s="132"/>
      <c r="E1097" s="132"/>
      <c r="F1097" s="132"/>
      <c r="G1097" s="132"/>
      <c r="H1097" s="132"/>
      <c r="I1097" s="132"/>
      <c r="J1097" s="132"/>
      <c r="K1097" s="133"/>
      <c r="L1097" s="134"/>
      <c r="M1097" s="134"/>
      <c r="N1097" s="134"/>
      <c r="O1097" s="3"/>
      <c r="P1097" s="29"/>
      <c r="Q1097" s="22"/>
      <c r="R1097" s="3"/>
      <c r="S1097" s="120"/>
    </row>
    <row r="1098" spans="1:21" ht="26.25" x14ac:dyDescent="0.4">
      <c r="A1098" s="2"/>
      <c r="B1098" s="270" t="s">
        <v>99</v>
      </c>
      <c r="C1098" s="271"/>
      <c r="D1098" s="271"/>
      <c r="E1098" s="271"/>
      <c r="F1098" s="271"/>
      <c r="G1098" s="271"/>
      <c r="H1098" s="271"/>
      <c r="I1098" s="271"/>
      <c r="J1098" s="271"/>
      <c r="K1098" s="179" t="s">
        <v>143</v>
      </c>
      <c r="L1098" s="57"/>
      <c r="M1098" s="57"/>
      <c r="N1098" s="29"/>
      <c r="O1098" s="3"/>
      <c r="P1098" s="29"/>
      <c r="Q1098" s="29"/>
      <c r="R1098" s="29"/>
      <c r="S1098" s="120"/>
    </row>
    <row r="1099" spans="1:21" ht="20.25" x14ac:dyDescent="0.2">
      <c r="A1099" s="272" t="s">
        <v>10</v>
      </c>
      <c r="B1099" s="273" t="s">
        <v>100</v>
      </c>
      <c r="C1099" s="274"/>
      <c r="D1099" s="274"/>
      <c r="E1099" s="274"/>
      <c r="F1099" s="274"/>
      <c r="G1099" s="274"/>
      <c r="H1099" s="274"/>
      <c r="I1099" s="274"/>
      <c r="J1099" s="275"/>
      <c r="K1099" s="276" t="s">
        <v>11</v>
      </c>
      <c r="L1099" s="269" t="s">
        <v>3</v>
      </c>
      <c r="M1099" s="269" t="s">
        <v>4</v>
      </c>
      <c r="N1099" s="278" t="s">
        <v>5</v>
      </c>
      <c r="O1099" s="269" t="s">
        <v>6</v>
      </c>
      <c r="P1099" s="267" t="s">
        <v>7</v>
      </c>
      <c r="Q1099" s="267" t="s">
        <v>8</v>
      </c>
      <c r="R1099" s="269" t="s">
        <v>101</v>
      </c>
      <c r="S1099" s="120"/>
    </row>
    <row r="1100" spans="1:21" ht="15.75" x14ac:dyDescent="0.25">
      <c r="A1100" s="268"/>
      <c r="B1100" s="58" t="s">
        <v>102</v>
      </c>
      <c r="C1100" s="58" t="s">
        <v>103</v>
      </c>
      <c r="D1100" s="58" t="s">
        <v>104</v>
      </c>
      <c r="E1100" s="58" t="s">
        <v>105</v>
      </c>
      <c r="F1100" s="58" t="s">
        <v>106</v>
      </c>
      <c r="G1100" s="58" t="s">
        <v>107</v>
      </c>
      <c r="H1100" s="58" t="s">
        <v>108</v>
      </c>
      <c r="I1100" s="58" t="s">
        <v>109</v>
      </c>
      <c r="J1100" s="58" t="s">
        <v>110</v>
      </c>
      <c r="K1100" s="277"/>
      <c r="L1100" s="268"/>
      <c r="M1100" s="268"/>
      <c r="N1100" s="268"/>
      <c r="O1100" s="268"/>
      <c r="P1100" s="268"/>
      <c r="Q1100" s="268"/>
      <c r="R1100" s="268"/>
      <c r="S1100" s="120"/>
    </row>
    <row r="1101" spans="1:21" ht="15.75" customHeight="1" x14ac:dyDescent="0.25">
      <c r="A1101" s="58">
        <v>2302</v>
      </c>
      <c r="B1101" s="59">
        <v>91</v>
      </c>
      <c r="C1101" s="59"/>
      <c r="D1101" s="59"/>
      <c r="E1101" s="59"/>
      <c r="F1101" s="59"/>
      <c r="G1101" s="59"/>
      <c r="H1101" s="59"/>
      <c r="I1101" s="59"/>
      <c r="J1101" s="59"/>
      <c r="K1101" s="144"/>
      <c r="L1101" s="96"/>
      <c r="M1101" s="97"/>
      <c r="N1101" s="98"/>
      <c r="O1101" s="99"/>
      <c r="P1101" s="63">
        <f>B1101</f>
        <v>91</v>
      </c>
      <c r="Q1101" s="100"/>
      <c r="R1101" s="99"/>
      <c r="S1101" s="120"/>
    </row>
    <row r="1102" spans="1:21" ht="15.75" customHeight="1" x14ac:dyDescent="0.25">
      <c r="A1102" s="58">
        <v>2401</v>
      </c>
      <c r="B1102" s="59"/>
      <c r="C1102" s="59">
        <v>68</v>
      </c>
      <c r="D1102" s="59"/>
      <c r="E1102" s="59"/>
      <c r="F1102" s="59"/>
      <c r="G1102" s="59"/>
      <c r="H1102" s="59"/>
      <c r="I1102" s="59"/>
      <c r="J1102" s="59"/>
      <c r="K1102" s="144"/>
      <c r="L1102" s="101"/>
      <c r="M1102" s="102"/>
      <c r="N1102" s="103"/>
      <c r="O1102" s="67">
        <f>IF(C1102=0,"",C1102/B1101)</f>
        <v>0.74725274725274726</v>
      </c>
      <c r="P1102" s="68">
        <v>68</v>
      </c>
      <c r="Q1102" s="69">
        <f t="shared" ref="Q1102:Q1109" si="150">IF(P1102=0,"",P1102/P1101)</f>
        <v>0.74725274725274726</v>
      </c>
      <c r="R1102" s="69">
        <f t="shared" ref="R1102:R1109" si="151">IF(P1102=0,"",100%-Q1102)</f>
        <v>0.25274725274725274</v>
      </c>
      <c r="S1102" s="120"/>
    </row>
    <row r="1103" spans="1:21" ht="15.75" customHeight="1" x14ac:dyDescent="0.25">
      <c r="A1103" s="58">
        <v>2402</v>
      </c>
      <c r="B1103" s="59"/>
      <c r="C1103" s="59"/>
      <c r="D1103" s="59">
        <v>46</v>
      </c>
      <c r="E1103" s="59"/>
      <c r="F1103" s="59"/>
      <c r="G1103" s="59"/>
      <c r="H1103" s="59"/>
      <c r="I1103" s="59"/>
      <c r="J1103" s="59"/>
      <c r="K1103" s="144"/>
      <c r="L1103" s="101"/>
      <c r="M1103" s="102"/>
      <c r="N1103" s="103"/>
      <c r="O1103" s="67">
        <f>IF(D1103=0,"",D1103/C1102)</f>
        <v>0.67647058823529416</v>
      </c>
      <c r="P1103" s="68">
        <v>63</v>
      </c>
      <c r="Q1103" s="69">
        <f t="shared" si="150"/>
        <v>0.92647058823529416</v>
      </c>
      <c r="R1103" s="69">
        <f t="shared" si="151"/>
        <v>7.3529411764705843E-2</v>
      </c>
      <c r="S1103" s="8">
        <f>P1103/P1101</f>
        <v>0.69230769230769229</v>
      </c>
    </row>
    <row r="1104" spans="1:21" ht="15.75" customHeight="1" x14ac:dyDescent="0.25">
      <c r="A1104" s="58">
        <v>2501</v>
      </c>
      <c r="B1104" s="59"/>
      <c r="C1104" s="59"/>
      <c r="D1104" s="59"/>
      <c r="E1104" s="59">
        <v>34</v>
      </c>
      <c r="F1104" s="59"/>
      <c r="G1104" s="59"/>
      <c r="H1104" s="59"/>
      <c r="I1104" s="59"/>
      <c r="J1104" s="59"/>
      <c r="K1104" s="144"/>
      <c r="L1104" s="101"/>
      <c r="M1104" s="102"/>
      <c r="N1104" s="103"/>
      <c r="O1104" s="67">
        <f>IF(E1104=0,"",E1104/D1103)</f>
        <v>0.73913043478260865</v>
      </c>
      <c r="P1104" s="68">
        <v>62</v>
      </c>
      <c r="Q1104" s="69">
        <f t="shared" si="150"/>
        <v>0.98412698412698407</v>
      </c>
      <c r="R1104" s="69">
        <f t="shared" si="151"/>
        <v>1.5873015873015928E-2</v>
      </c>
      <c r="S1104" s="120"/>
    </row>
    <row r="1105" spans="1:19" ht="15.75" customHeight="1" x14ac:dyDescent="0.25">
      <c r="A1105" s="58">
        <v>2502</v>
      </c>
      <c r="B1105" s="59"/>
      <c r="C1105" s="59"/>
      <c r="D1105" s="59"/>
      <c r="E1105" s="59"/>
      <c r="F1105" s="59"/>
      <c r="G1105" s="59"/>
      <c r="H1105" s="59"/>
      <c r="I1105" s="59"/>
      <c r="J1105" s="59"/>
      <c r="K1105" s="144"/>
      <c r="L1105" s="101"/>
      <c r="M1105" s="102"/>
      <c r="N1105" s="103"/>
      <c r="O1105" s="67" t="str">
        <f>IF(F1105=0,"",F1105/E1104)</f>
        <v/>
      </c>
      <c r="P1105" s="68"/>
      <c r="Q1105" s="69" t="str">
        <f t="shared" si="150"/>
        <v/>
      </c>
      <c r="R1105" s="69" t="str">
        <f t="shared" si="151"/>
        <v/>
      </c>
      <c r="S1105" s="120"/>
    </row>
    <row r="1106" spans="1:19" ht="15.75" customHeight="1" x14ac:dyDescent="0.25">
      <c r="A1106" s="58">
        <v>2601</v>
      </c>
      <c r="B1106" s="59"/>
      <c r="C1106" s="59"/>
      <c r="D1106" s="59"/>
      <c r="E1106" s="59"/>
      <c r="F1106" s="59"/>
      <c r="G1106" s="59"/>
      <c r="H1106" s="59"/>
      <c r="I1106" s="59"/>
      <c r="J1106" s="59"/>
      <c r="K1106" s="144"/>
      <c r="L1106" s="101"/>
      <c r="M1106" s="102"/>
      <c r="N1106" s="103"/>
      <c r="O1106" s="67" t="str">
        <f>IF(G1106=0,"",G1106/F1105)</f>
        <v/>
      </c>
      <c r="P1106" s="68"/>
      <c r="Q1106" s="69" t="str">
        <f t="shared" si="150"/>
        <v/>
      </c>
      <c r="R1106" s="69" t="str">
        <f t="shared" si="151"/>
        <v/>
      </c>
      <c r="S1106" s="120"/>
    </row>
    <row r="1107" spans="1:19" ht="15.75" customHeight="1" x14ac:dyDescent="0.25">
      <c r="A1107" s="58">
        <v>2602</v>
      </c>
      <c r="B1107" s="59"/>
      <c r="C1107" s="59"/>
      <c r="D1107" s="59"/>
      <c r="E1107" s="59"/>
      <c r="F1107" s="59"/>
      <c r="G1107" s="59"/>
      <c r="H1107" s="59"/>
      <c r="I1107" s="59"/>
      <c r="J1107" s="59"/>
      <c r="K1107" s="144"/>
      <c r="L1107" s="101"/>
      <c r="M1107" s="102"/>
      <c r="N1107" s="103"/>
      <c r="O1107" s="67" t="str">
        <f>IF(H1107=0,"",H1107/G1106)</f>
        <v/>
      </c>
      <c r="P1107" s="68"/>
      <c r="Q1107" s="69" t="str">
        <f t="shared" si="150"/>
        <v/>
      </c>
      <c r="R1107" s="69" t="str">
        <f t="shared" si="151"/>
        <v/>
      </c>
      <c r="S1107" s="120"/>
    </row>
    <row r="1108" spans="1:19" ht="15.75" customHeight="1" x14ac:dyDescent="0.25">
      <c r="A1108" s="58">
        <v>2701</v>
      </c>
      <c r="B1108" s="59"/>
      <c r="C1108" s="59"/>
      <c r="D1108" s="59"/>
      <c r="E1108" s="59"/>
      <c r="F1108" s="59"/>
      <c r="G1108" s="59"/>
      <c r="H1108" s="59"/>
      <c r="I1108" s="59"/>
      <c r="J1108" s="59"/>
      <c r="K1108" s="144"/>
      <c r="L1108" s="101"/>
      <c r="M1108" s="102"/>
      <c r="N1108" s="103"/>
      <c r="O1108" s="67" t="str">
        <f>IF(I1108=0,"",I1108/H1107)</f>
        <v/>
      </c>
      <c r="P1108" s="68"/>
      <c r="Q1108" s="69" t="str">
        <f t="shared" si="150"/>
        <v/>
      </c>
      <c r="R1108" s="69" t="str">
        <f t="shared" si="151"/>
        <v/>
      </c>
      <c r="S1108" s="120"/>
    </row>
    <row r="1109" spans="1:19" ht="15.75" customHeight="1" x14ac:dyDescent="0.25">
      <c r="A1109" s="58">
        <v>2702</v>
      </c>
      <c r="B1109" s="59"/>
      <c r="C1109" s="59"/>
      <c r="D1109" s="59"/>
      <c r="E1109" s="59"/>
      <c r="F1109" s="59"/>
      <c r="G1109" s="59"/>
      <c r="H1109" s="59"/>
      <c r="I1109" s="59"/>
      <c r="J1109" s="59"/>
      <c r="K1109" s="144"/>
      <c r="L1109" s="101"/>
      <c r="M1109" s="102"/>
      <c r="N1109" s="103"/>
      <c r="O1109" s="71" t="str">
        <f>IF(J1109=0,"",J1109/I1108)</f>
        <v/>
      </c>
      <c r="P1109" s="68"/>
      <c r="Q1109" s="72" t="str">
        <f t="shared" si="150"/>
        <v/>
      </c>
      <c r="R1109" s="72" t="str">
        <f t="shared" si="151"/>
        <v/>
      </c>
      <c r="S1109" s="120"/>
    </row>
    <row r="1110" spans="1:19" ht="15.75" customHeight="1" x14ac:dyDescent="0.25">
      <c r="A1110" s="58">
        <v>2801</v>
      </c>
      <c r="B1110" s="59"/>
      <c r="C1110" s="59"/>
      <c r="D1110" s="59"/>
      <c r="E1110" s="59"/>
      <c r="F1110" s="59"/>
      <c r="G1110" s="59"/>
      <c r="H1110" s="59"/>
      <c r="I1110" s="59"/>
      <c r="J1110" s="59"/>
      <c r="K1110" s="144"/>
      <c r="L1110" s="101"/>
      <c r="M1110" s="102"/>
      <c r="N1110" s="104"/>
      <c r="O1110" s="129"/>
      <c r="P1110" s="68"/>
      <c r="Q1110" s="130"/>
      <c r="R1110" s="131"/>
      <c r="S1110" s="120"/>
    </row>
    <row r="1111" spans="1:19" ht="15.75" customHeight="1" x14ac:dyDescent="0.25">
      <c r="A1111" s="58">
        <v>2802</v>
      </c>
      <c r="B1111" s="59"/>
      <c r="C1111" s="59"/>
      <c r="D1111" s="59"/>
      <c r="E1111" s="59"/>
      <c r="F1111" s="59"/>
      <c r="G1111" s="59"/>
      <c r="H1111" s="59"/>
      <c r="I1111" s="59"/>
      <c r="J1111" s="59"/>
      <c r="K1111" s="144"/>
      <c r="L1111" s="101"/>
      <c r="M1111" s="102"/>
      <c r="N1111" s="104"/>
      <c r="O1111" s="108"/>
      <c r="P1111" s="109"/>
      <c r="Q1111" s="110"/>
      <c r="R1111" s="108"/>
      <c r="S1111" s="120"/>
    </row>
    <row r="1112" spans="1:19" ht="15.75" customHeight="1" x14ac:dyDescent="0.25">
      <c r="A1112" s="58">
        <v>2901</v>
      </c>
      <c r="B1112" s="59"/>
      <c r="C1112" s="59"/>
      <c r="D1112" s="59"/>
      <c r="E1112" s="59"/>
      <c r="F1112" s="59"/>
      <c r="G1112" s="59"/>
      <c r="H1112" s="59"/>
      <c r="I1112" s="59"/>
      <c r="J1112" s="59"/>
      <c r="K1112" s="144"/>
      <c r="L1112" s="101"/>
      <c r="M1112" s="102"/>
      <c r="N1112" s="104"/>
      <c r="O1112" s="108"/>
      <c r="P1112" s="109"/>
      <c r="Q1112" s="110"/>
      <c r="R1112" s="108"/>
      <c r="S1112" s="120"/>
    </row>
    <row r="1113" spans="1:19" ht="15.75" customHeight="1" x14ac:dyDescent="0.25">
      <c r="A1113" s="58">
        <v>2902</v>
      </c>
      <c r="B1113" s="59"/>
      <c r="C1113" s="59"/>
      <c r="D1113" s="59"/>
      <c r="E1113" s="59"/>
      <c r="F1113" s="59"/>
      <c r="G1113" s="59"/>
      <c r="H1113" s="59"/>
      <c r="I1113" s="59"/>
      <c r="J1113" s="59"/>
      <c r="K1113" s="144"/>
      <c r="L1113" s="101"/>
      <c r="M1113" s="102"/>
      <c r="N1113" s="104"/>
      <c r="O1113" s="102"/>
      <c r="P1113" s="104"/>
      <c r="Q1113" s="146"/>
      <c r="R1113" s="108"/>
      <c r="S1113" s="120"/>
    </row>
    <row r="1114" spans="1:19" ht="15.75" customHeight="1" x14ac:dyDescent="0.25">
      <c r="A1114" s="58">
        <v>3001</v>
      </c>
      <c r="B1114" s="59"/>
      <c r="C1114" s="59"/>
      <c r="D1114" s="59"/>
      <c r="E1114" s="59"/>
      <c r="F1114" s="59"/>
      <c r="G1114" s="59"/>
      <c r="H1114" s="59"/>
      <c r="I1114" s="59"/>
      <c r="J1114" s="59"/>
      <c r="K1114" s="144"/>
      <c r="L1114" s="101"/>
      <c r="M1114" s="102"/>
      <c r="N1114" s="104"/>
      <c r="O1114" s="191" t="s">
        <v>83</v>
      </c>
      <c r="P1114" s="82"/>
      <c r="Q1114" s="111" t="str">
        <f>IF(SUM(K1107:K1110)=0,"",SUM(K1107:K1110))</f>
        <v/>
      </c>
      <c r="R1114" s="193" t="s">
        <v>11</v>
      </c>
      <c r="S1114" s="120"/>
    </row>
    <row r="1115" spans="1:19" ht="15.75" customHeight="1" x14ac:dyDescent="0.25">
      <c r="A1115" s="58">
        <v>3002</v>
      </c>
      <c r="B1115" s="59"/>
      <c r="C1115" s="59"/>
      <c r="D1115" s="59"/>
      <c r="E1115" s="59"/>
      <c r="F1115" s="59"/>
      <c r="G1115" s="59"/>
      <c r="H1115" s="59"/>
      <c r="I1115" s="59"/>
      <c r="J1115" s="59"/>
      <c r="K1115" s="144"/>
      <c r="L1115" s="101"/>
      <c r="M1115" s="102"/>
      <c r="N1115" s="104"/>
      <c r="O1115" s="192" t="s">
        <v>85</v>
      </c>
      <c r="P1115" s="86" t="str">
        <f>IF(P1114/B1101=0,"",P1114/B1101)</f>
        <v/>
      </c>
      <c r="Q1115" s="112" t="e">
        <f>IF(P1114/Q1114=0,"",P1114/Q1114)</f>
        <v>#VALUE!</v>
      </c>
      <c r="R1115" s="194" t="s">
        <v>86</v>
      </c>
      <c r="S1115" s="120"/>
    </row>
    <row r="1116" spans="1:19" ht="15.75" customHeight="1" x14ac:dyDescent="0.25">
      <c r="A1116" s="58">
        <v>3101</v>
      </c>
      <c r="B1116" s="59"/>
      <c r="C1116" s="59"/>
      <c r="D1116" s="59"/>
      <c r="E1116" s="59"/>
      <c r="F1116" s="59"/>
      <c r="G1116" s="59"/>
      <c r="H1116" s="59"/>
      <c r="I1116" s="59"/>
      <c r="J1116" s="59"/>
      <c r="K1116" s="144"/>
      <c r="L1116" s="147"/>
      <c r="M1116" s="148"/>
      <c r="N1116" s="149"/>
      <c r="O1116" s="90"/>
      <c r="P1116" s="91"/>
      <c r="Q1116" s="91"/>
      <c r="R1116" s="113"/>
      <c r="S1116" s="120"/>
    </row>
    <row r="1117" spans="1:19" ht="18" customHeight="1" x14ac:dyDescent="0.25">
      <c r="A1117" s="28"/>
      <c r="B1117" s="280" t="s">
        <v>111</v>
      </c>
      <c r="C1117" s="280"/>
      <c r="D1117" s="280"/>
      <c r="E1117" s="280"/>
      <c r="F1117" s="280"/>
      <c r="G1117" s="280"/>
      <c r="H1117" s="280"/>
      <c r="I1117" s="280"/>
      <c r="J1117" s="280"/>
      <c r="K1117" s="93">
        <f>SUM(K1101:K1113)</f>
        <v>0</v>
      </c>
      <c r="L1117" s="94" t="str">
        <f>IF(K1109=0,"",K1109/B1101)</f>
        <v/>
      </c>
      <c r="M1117" s="94" t="str">
        <f>IF(K1117=0,"",K1117/B1101)</f>
        <v/>
      </c>
      <c r="N1117" s="94" t="str">
        <f>IF(K1108=0,"",M1117-L1117)</f>
        <v/>
      </c>
      <c r="O1117" s="3"/>
      <c r="P1117" s="29"/>
      <c r="Q1117" s="22"/>
      <c r="R1117" s="3"/>
      <c r="S1117" s="120"/>
    </row>
    <row r="1118" spans="1:19" ht="12.75" customHeight="1" x14ac:dyDescent="0.25">
      <c r="A1118" s="28"/>
      <c r="B1118" s="29"/>
      <c r="C1118" s="29"/>
      <c r="D1118" s="132"/>
      <c r="E1118" s="132"/>
      <c r="F1118" s="132"/>
      <c r="G1118" s="132"/>
      <c r="H1118" s="132"/>
      <c r="I1118" s="132"/>
      <c r="J1118" s="132"/>
      <c r="K1118" s="133"/>
      <c r="L1118" s="134"/>
      <c r="M1118" s="134"/>
      <c r="N1118" s="134"/>
      <c r="O1118" s="3"/>
      <c r="P1118" s="29"/>
      <c r="Q1118" s="22"/>
      <c r="R1118" s="3"/>
      <c r="S1118" s="120"/>
    </row>
    <row r="1119" spans="1:19" ht="12.75" customHeight="1" x14ac:dyDescent="0.25">
      <c r="A1119" s="28"/>
      <c r="B1119" s="29"/>
      <c r="C1119" s="29"/>
      <c r="D1119" s="132"/>
      <c r="E1119" s="132"/>
      <c r="F1119" s="132"/>
      <c r="G1119" s="132"/>
      <c r="H1119" s="132"/>
      <c r="I1119" s="132"/>
      <c r="J1119" s="132"/>
      <c r="K1119" s="133"/>
      <c r="L1119" s="134"/>
      <c r="M1119" s="134"/>
      <c r="N1119" s="134"/>
      <c r="O1119" s="3"/>
      <c r="P1119" s="29"/>
      <c r="Q1119" s="22"/>
      <c r="R1119" s="3"/>
      <c r="S1119" s="120"/>
    </row>
    <row r="1120" spans="1:19" ht="26.25" x14ac:dyDescent="0.4">
      <c r="A1120" s="2"/>
      <c r="B1120" s="270" t="s">
        <v>99</v>
      </c>
      <c r="C1120" s="271"/>
      <c r="D1120" s="271"/>
      <c r="E1120" s="271"/>
      <c r="F1120" s="271"/>
      <c r="G1120" s="271"/>
      <c r="H1120" s="271"/>
      <c r="I1120" s="271"/>
      <c r="J1120" s="271"/>
      <c r="K1120" s="179" t="s">
        <v>144</v>
      </c>
      <c r="L1120" s="57"/>
      <c r="M1120" s="57"/>
      <c r="N1120" s="29"/>
      <c r="O1120" s="3"/>
      <c r="P1120" s="29"/>
      <c r="Q1120" s="29"/>
      <c r="R1120" s="29"/>
      <c r="S1120" s="120"/>
    </row>
    <row r="1121" spans="1:19" ht="20.25" x14ac:dyDescent="0.2">
      <c r="A1121" s="272" t="s">
        <v>10</v>
      </c>
      <c r="B1121" s="273" t="s">
        <v>100</v>
      </c>
      <c r="C1121" s="274"/>
      <c r="D1121" s="274"/>
      <c r="E1121" s="274"/>
      <c r="F1121" s="274"/>
      <c r="G1121" s="274"/>
      <c r="H1121" s="274"/>
      <c r="I1121" s="274"/>
      <c r="J1121" s="275"/>
      <c r="K1121" s="276" t="s">
        <v>11</v>
      </c>
      <c r="L1121" s="269" t="s">
        <v>3</v>
      </c>
      <c r="M1121" s="269" t="s">
        <v>4</v>
      </c>
      <c r="N1121" s="278" t="s">
        <v>5</v>
      </c>
      <c r="O1121" s="269" t="s">
        <v>6</v>
      </c>
      <c r="P1121" s="267" t="s">
        <v>7</v>
      </c>
      <c r="Q1121" s="267" t="s">
        <v>8</v>
      </c>
      <c r="R1121" s="269" t="s">
        <v>101</v>
      </c>
      <c r="S1121" s="120"/>
    </row>
    <row r="1122" spans="1:19" ht="15.75" x14ac:dyDescent="0.25">
      <c r="A1122" s="268"/>
      <c r="B1122" s="58" t="s">
        <v>102</v>
      </c>
      <c r="C1122" s="58" t="s">
        <v>103</v>
      </c>
      <c r="D1122" s="58" t="s">
        <v>104</v>
      </c>
      <c r="E1122" s="58" t="s">
        <v>105</v>
      </c>
      <c r="F1122" s="58" t="s">
        <v>106</v>
      </c>
      <c r="G1122" s="58" t="s">
        <v>107</v>
      </c>
      <c r="H1122" s="58" t="s">
        <v>108</v>
      </c>
      <c r="I1122" s="58" t="s">
        <v>109</v>
      </c>
      <c r="J1122" s="58" t="s">
        <v>110</v>
      </c>
      <c r="K1122" s="277"/>
      <c r="L1122" s="268"/>
      <c r="M1122" s="268"/>
      <c r="N1122" s="268"/>
      <c r="O1122" s="268"/>
      <c r="P1122" s="268"/>
      <c r="Q1122" s="268"/>
      <c r="R1122" s="268"/>
      <c r="S1122" s="120"/>
    </row>
    <row r="1123" spans="1:19" ht="15.75" customHeight="1" x14ac:dyDescent="0.25">
      <c r="A1123" s="58">
        <v>2401</v>
      </c>
      <c r="B1123" s="59">
        <v>38</v>
      </c>
      <c r="C1123" s="59"/>
      <c r="D1123" s="59"/>
      <c r="E1123" s="59"/>
      <c r="F1123" s="59"/>
      <c r="G1123" s="59"/>
      <c r="H1123" s="59"/>
      <c r="I1123" s="59"/>
      <c r="J1123" s="59"/>
      <c r="K1123" s="144"/>
      <c r="L1123" s="96"/>
      <c r="M1123" s="97"/>
      <c r="N1123" s="98"/>
      <c r="O1123" s="99"/>
      <c r="P1123" s="63">
        <f>B1123</f>
        <v>38</v>
      </c>
      <c r="Q1123" s="100"/>
      <c r="R1123" s="99"/>
      <c r="S1123" s="120"/>
    </row>
    <row r="1124" spans="1:19" ht="15.75" customHeight="1" x14ac:dyDescent="0.25">
      <c r="A1124" s="58">
        <v>2402</v>
      </c>
      <c r="B1124" s="59"/>
      <c r="C1124" s="59">
        <v>29</v>
      </c>
      <c r="D1124" s="59"/>
      <c r="E1124" s="59"/>
      <c r="F1124" s="59"/>
      <c r="G1124" s="59"/>
      <c r="H1124" s="59"/>
      <c r="I1124" s="59"/>
      <c r="J1124" s="59"/>
      <c r="K1124" s="144"/>
      <c r="L1124" s="101"/>
      <c r="M1124" s="102"/>
      <c r="N1124" s="103"/>
      <c r="O1124" s="67">
        <f>IF(C1124=0,"",C1124/B1123)</f>
        <v>0.76315789473684215</v>
      </c>
      <c r="P1124" s="68">
        <v>30</v>
      </c>
      <c r="Q1124" s="69">
        <f t="shared" ref="Q1124:Q1131" si="152">IF(P1124=0,"",P1124/P1123)</f>
        <v>0.78947368421052633</v>
      </c>
      <c r="R1124" s="69">
        <f t="shared" ref="R1124:R1131" si="153">IF(P1124=0,"",100%-Q1124)</f>
        <v>0.21052631578947367</v>
      </c>
      <c r="S1124" s="120"/>
    </row>
    <row r="1125" spans="1:19" ht="15.75" customHeight="1" x14ac:dyDescent="0.25">
      <c r="A1125" s="58">
        <v>2501</v>
      </c>
      <c r="B1125" s="59"/>
      <c r="C1125" s="59"/>
      <c r="D1125" s="59">
        <v>16</v>
      </c>
      <c r="E1125" s="59"/>
      <c r="F1125" s="59"/>
      <c r="G1125" s="59"/>
      <c r="H1125" s="59"/>
      <c r="I1125" s="59"/>
      <c r="J1125" s="59"/>
      <c r="K1125" s="144"/>
      <c r="L1125" s="101"/>
      <c r="M1125" s="102"/>
      <c r="N1125" s="103"/>
      <c r="O1125" s="67">
        <f>IF(D1125=0,"",D1125/C1124)</f>
        <v>0.55172413793103448</v>
      </c>
      <c r="P1125" s="68">
        <v>21</v>
      </c>
      <c r="Q1125" s="69">
        <f t="shared" si="152"/>
        <v>0.7</v>
      </c>
      <c r="R1125" s="69">
        <f t="shared" si="153"/>
        <v>0.30000000000000004</v>
      </c>
      <c r="S1125" s="8">
        <f>P1125/P1123</f>
        <v>0.55263157894736847</v>
      </c>
    </row>
    <row r="1126" spans="1:19" ht="15.75" customHeight="1" x14ac:dyDescent="0.25">
      <c r="A1126" s="58">
        <v>2502</v>
      </c>
      <c r="B1126" s="59"/>
      <c r="C1126" s="59"/>
      <c r="D1126" s="59"/>
      <c r="E1126" s="59"/>
      <c r="F1126" s="59"/>
      <c r="G1126" s="59"/>
      <c r="H1126" s="59"/>
      <c r="I1126" s="59"/>
      <c r="J1126" s="59"/>
      <c r="K1126" s="144"/>
      <c r="L1126" s="101"/>
      <c r="M1126" s="102"/>
      <c r="N1126" s="103"/>
      <c r="O1126" s="67" t="str">
        <f>IF(E1126=0,"",E1126/D1125)</f>
        <v/>
      </c>
      <c r="P1126" s="68"/>
      <c r="Q1126" s="69" t="str">
        <f t="shared" si="152"/>
        <v/>
      </c>
      <c r="R1126" s="69" t="str">
        <f t="shared" si="153"/>
        <v/>
      </c>
      <c r="S1126" s="120"/>
    </row>
    <row r="1127" spans="1:19" ht="15.75" customHeight="1" x14ac:dyDescent="0.25">
      <c r="A1127" s="58">
        <v>2601</v>
      </c>
      <c r="B1127" s="59"/>
      <c r="C1127" s="59"/>
      <c r="D1127" s="59"/>
      <c r="E1127" s="59"/>
      <c r="F1127" s="59"/>
      <c r="G1127" s="59"/>
      <c r="H1127" s="59"/>
      <c r="I1127" s="59"/>
      <c r="J1127" s="59"/>
      <c r="K1127" s="144"/>
      <c r="L1127" s="101"/>
      <c r="M1127" s="102"/>
      <c r="N1127" s="103"/>
      <c r="O1127" s="67" t="str">
        <f>IF(F1127=0,"",F1127/E1126)</f>
        <v/>
      </c>
      <c r="P1127" s="68"/>
      <c r="Q1127" s="69" t="str">
        <f t="shared" si="152"/>
        <v/>
      </c>
      <c r="R1127" s="69" t="str">
        <f t="shared" si="153"/>
        <v/>
      </c>
      <c r="S1127" s="120"/>
    </row>
    <row r="1128" spans="1:19" ht="15.75" customHeight="1" x14ac:dyDescent="0.25">
      <c r="A1128" s="58">
        <v>2602</v>
      </c>
      <c r="B1128" s="59"/>
      <c r="C1128" s="59"/>
      <c r="D1128" s="59"/>
      <c r="E1128" s="59"/>
      <c r="F1128" s="59"/>
      <c r="G1128" s="59"/>
      <c r="H1128" s="59"/>
      <c r="I1128" s="59"/>
      <c r="J1128" s="59"/>
      <c r="K1128" s="144"/>
      <c r="L1128" s="101"/>
      <c r="M1128" s="102"/>
      <c r="N1128" s="103"/>
      <c r="O1128" s="67" t="str">
        <f>IF(G1128=0,"",G1128/F1127)</f>
        <v/>
      </c>
      <c r="P1128" s="68"/>
      <c r="Q1128" s="69" t="str">
        <f t="shared" si="152"/>
        <v/>
      </c>
      <c r="R1128" s="69" t="str">
        <f t="shared" si="153"/>
        <v/>
      </c>
      <c r="S1128" s="120"/>
    </row>
    <row r="1129" spans="1:19" ht="15.75" customHeight="1" x14ac:dyDescent="0.25">
      <c r="A1129" s="58">
        <v>2701</v>
      </c>
      <c r="B1129" s="59"/>
      <c r="C1129" s="59"/>
      <c r="D1129" s="59"/>
      <c r="E1129" s="59"/>
      <c r="F1129" s="59"/>
      <c r="G1129" s="59"/>
      <c r="H1129" s="59"/>
      <c r="I1129" s="59"/>
      <c r="J1129" s="59"/>
      <c r="K1129" s="144"/>
      <c r="L1129" s="101"/>
      <c r="M1129" s="102"/>
      <c r="N1129" s="103"/>
      <c r="O1129" s="67" t="str">
        <f>IF(H1129=0,"",H1129/G1128)</f>
        <v/>
      </c>
      <c r="P1129" s="68"/>
      <c r="Q1129" s="69" t="str">
        <f t="shared" si="152"/>
        <v/>
      </c>
      <c r="R1129" s="69" t="str">
        <f t="shared" si="153"/>
        <v/>
      </c>
      <c r="S1129" s="120"/>
    </row>
    <row r="1130" spans="1:19" ht="15.75" customHeight="1" x14ac:dyDescent="0.25">
      <c r="A1130" s="58">
        <v>2702</v>
      </c>
      <c r="B1130" s="59"/>
      <c r="C1130" s="59"/>
      <c r="D1130" s="59"/>
      <c r="E1130" s="59"/>
      <c r="F1130" s="59"/>
      <c r="G1130" s="59"/>
      <c r="H1130" s="59"/>
      <c r="I1130" s="59"/>
      <c r="J1130" s="59"/>
      <c r="K1130" s="144"/>
      <c r="L1130" s="101"/>
      <c r="M1130" s="102"/>
      <c r="N1130" s="103"/>
      <c r="O1130" s="67" t="str">
        <f>IF(I1130=0,"",I1130/H1129)</f>
        <v/>
      </c>
      <c r="P1130" s="68"/>
      <c r="Q1130" s="69" t="str">
        <f t="shared" si="152"/>
        <v/>
      </c>
      <c r="R1130" s="69" t="str">
        <f t="shared" si="153"/>
        <v/>
      </c>
      <c r="S1130" s="120"/>
    </row>
    <row r="1131" spans="1:19" ht="15.75" customHeight="1" x14ac:dyDescent="0.25">
      <c r="A1131" s="58">
        <v>2801</v>
      </c>
      <c r="B1131" s="59"/>
      <c r="C1131" s="59"/>
      <c r="D1131" s="59"/>
      <c r="E1131" s="59"/>
      <c r="F1131" s="59"/>
      <c r="G1131" s="59"/>
      <c r="H1131" s="59"/>
      <c r="I1131" s="59"/>
      <c r="J1131" s="59"/>
      <c r="K1131" s="144"/>
      <c r="L1131" s="101"/>
      <c r="M1131" s="102"/>
      <c r="N1131" s="103"/>
      <c r="O1131" s="71" t="str">
        <f>IF(J1131=0,"",J1131/I1130)</f>
        <v/>
      </c>
      <c r="P1131" s="68"/>
      <c r="Q1131" s="72" t="str">
        <f t="shared" si="152"/>
        <v/>
      </c>
      <c r="R1131" s="72" t="str">
        <f t="shared" si="153"/>
        <v/>
      </c>
      <c r="S1131" s="120"/>
    </row>
    <row r="1132" spans="1:19" ht="15.75" customHeight="1" x14ac:dyDescent="0.25">
      <c r="A1132" s="58">
        <v>2802</v>
      </c>
      <c r="B1132" s="59"/>
      <c r="C1132" s="59"/>
      <c r="D1132" s="59"/>
      <c r="E1132" s="59"/>
      <c r="F1132" s="59"/>
      <c r="G1132" s="59"/>
      <c r="H1132" s="59"/>
      <c r="I1132" s="59"/>
      <c r="J1132" s="59"/>
      <c r="K1132" s="144"/>
      <c r="L1132" s="101"/>
      <c r="M1132" s="102"/>
      <c r="N1132" s="104"/>
      <c r="O1132" s="129"/>
      <c r="P1132" s="68"/>
      <c r="Q1132" s="130"/>
      <c r="R1132" s="131"/>
      <c r="S1132" s="120"/>
    </row>
    <row r="1133" spans="1:19" ht="15.75" customHeight="1" x14ac:dyDescent="0.25">
      <c r="A1133" s="58">
        <v>2901</v>
      </c>
      <c r="B1133" s="59"/>
      <c r="C1133" s="59"/>
      <c r="D1133" s="59"/>
      <c r="E1133" s="59"/>
      <c r="F1133" s="59"/>
      <c r="G1133" s="59"/>
      <c r="H1133" s="59"/>
      <c r="I1133" s="59"/>
      <c r="J1133" s="59"/>
      <c r="K1133" s="144"/>
      <c r="L1133" s="101"/>
      <c r="M1133" s="102"/>
      <c r="N1133" s="104"/>
      <c r="O1133" s="108"/>
      <c r="P1133" s="109"/>
      <c r="Q1133" s="110"/>
      <c r="R1133" s="108"/>
      <c r="S1133" s="120"/>
    </row>
    <row r="1134" spans="1:19" ht="15.75" customHeight="1" x14ac:dyDescent="0.25">
      <c r="A1134" s="58">
        <v>2902</v>
      </c>
      <c r="B1134" s="59"/>
      <c r="C1134" s="59"/>
      <c r="D1134" s="59"/>
      <c r="E1134" s="59"/>
      <c r="F1134" s="59"/>
      <c r="G1134" s="59"/>
      <c r="H1134" s="59"/>
      <c r="I1134" s="59"/>
      <c r="J1134" s="59"/>
      <c r="K1134" s="144"/>
      <c r="L1134" s="101"/>
      <c r="M1134" s="102"/>
      <c r="N1134" s="104"/>
      <c r="O1134" s="108"/>
      <c r="P1134" s="109"/>
      <c r="Q1134" s="110"/>
      <c r="R1134" s="108"/>
      <c r="S1134" s="120"/>
    </row>
    <row r="1135" spans="1:19" ht="15.75" customHeight="1" x14ac:dyDescent="0.25">
      <c r="A1135" s="58">
        <v>3001</v>
      </c>
      <c r="B1135" s="59"/>
      <c r="C1135" s="59"/>
      <c r="D1135" s="59"/>
      <c r="E1135" s="59"/>
      <c r="F1135" s="59"/>
      <c r="G1135" s="59"/>
      <c r="H1135" s="59"/>
      <c r="I1135" s="59"/>
      <c r="J1135" s="59"/>
      <c r="K1135" s="144"/>
      <c r="L1135" s="101"/>
      <c r="M1135" s="102"/>
      <c r="N1135" s="104"/>
      <c r="O1135" s="102"/>
      <c r="P1135" s="104"/>
      <c r="Q1135" s="146"/>
      <c r="R1135" s="108"/>
      <c r="S1135" s="120"/>
    </row>
    <row r="1136" spans="1:19" ht="15.75" customHeight="1" x14ac:dyDescent="0.25">
      <c r="A1136" s="58">
        <v>3002</v>
      </c>
      <c r="B1136" s="59"/>
      <c r="C1136" s="59"/>
      <c r="D1136" s="59"/>
      <c r="E1136" s="59"/>
      <c r="F1136" s="59"/>
      <c r="G1136" s="59"/>
      <c r="H1136" s="59"/>
      <c r="I1136" s="59"/>
      <c r="J1136" s="59"/>
      <c r="K1136" s="144"/>
      <c r="L1136" s="101"/>
      <c r="M1136" s="102"/>
      <c r="N1136" s="104"/>
      <c r="O1136" s="191" t="s">
        <v>83</v>
      </c>
      <c r="P1136" s="82"/>
      <c r="Q1136" s="111" t="str">
        <f>IF(SUM(K1129:K1132)=0,"",SUM(K1129:K1132))</f>
        <v/>
      </c>
      <c r="R1136" s="193" t="s">
        <v>11</v>
      </c>
      <c r="S1136" s="120"/>
    </row>
    <row r="1137" spans="1:19" ht="15.75" customHeight="1" x14ac:dyDescent="0.25">
      <c r="A1137" s="58">
        <v>3101</v>
      </c>
      <c r="B1137" s="59"/>
      <c r="C1137" s="59"/>
      <c r="D1137" s="59"/>
      <c r="E1137" s="59"/>
      <c r="F1137" s="59"/>
      <c r="G1137" s="59"/>
      <c r="H1137" s="59"/>
      <c r="I1137" s="59"/>
      <c r="J1137" s="59"/>
      <c r="K1137" s="144"/>
      <c r="L1137" s="101"/>
      <c r="M1137" s="102"/>
      <c r="N1137" s="104"/>
      <c r="O1137" s="192" t="s">
        <v>85</v>
      </c>
      <c r="P1137" s="86" t="str">
        <f>IF(P1136/B1123=0,"",P1136/B1123)</f>
        <v/>
      </c>
      <c r="Q1137" s="112" t="e">
        <f>IF(P1136/Q1136=0,"",P1136/Q1136)</f>
        <v>#VALUE!</v>
      </c>
      <c r="R1137" s="194" t="s">
        <v>86</v>
      </c>
      <c r="S1137" s="120"/>
    </row>
    <row r="1138" spans="1:19" ht="15.75" customHeight="1" x14ac:dyDescent="0.25">
      <c r="A1138" s="58">
        <v>3102</v>
      </c>
      <c r="B1138" s="59"/>
      <c r="C1138" s="59"/>
      <c r="D1138" s="59"/>
      <c r="E1138" s="59"/>
      <c r="F1138" s="59"/>
      <c r="G1138" s="59"/>
      <c r="H1138" s="59"/>
      <c r="I1138" s="59"/>
      <c r="J1138" s="59"/>
      <c r="K1138" s="144"/>
      <c r="L1138" s="147"/>
      <c r="M1138" s="148"/>
      <c r="N1138" s="149"/>
      <c r="O1138" s="90"/>
      <c r="P1138" s="91"/>
      <c r="Q1138" s="91"/>
      <c r="R1138" s="113"/>
      <c r="S1138" s="120"/>
    </row>
    <row r="1139" spans="1:19" ht="18" customHeight="1" x14ac:dyDescent="0.25">
      <c r="A1139" s="28"/>
      <c r="B1139" s="280" t="s">
        <v>111</v>
      </c>
      <c r="C1139" s="280"/>
      <c r="D1139" s="280"/>
      <c r="E1139" s="280"/>
      <c r="F1139" s="280"/>
      <c r="G1139" s="280"/>
      <c r="H1139" s="280"/>
      <c r="I1139" s="280"/>
      <c r="J1139" s="280"/>
      <c r="K1139" s="93">
        <f>SUM(K1123:K1135)</f>
        <v>0</v>
      </c>
      <c r="L1139" s="94" t="str">
        <f>IF(K1131=0,"",K1131/B1123)</f>
        <v/>
      </c>
      <c r="M1139" s="94" t="str">
        <f>IF(K1139=0,"",K1139/B1123)</f>
        <v/>
      </c>
      <c r="N1139" s="94" t="str">
        <f>IF(K1130=0,"",M1139-L1139)</f>
        <v/>
      </c>
      <c r="O1139" s="3"/>
      <c r="P1139" s="29"/>
      <c r="Q1139" s="22"/>
      <c r="R1139" s="3"/>
      <c r="S1139" s="120"/>
    </row>
    <row r="1140" spans="1:19" ht="12.75" customHeight="1" x14ac:dyDescent="0.25">
      <c r="A1140" s="28"/>
      <c r="B1140" s="29"/>
      <c r="C1140" s="29"/>
      <c r="D1140" s="132"/>
      <c r="E1140" s="132"/>
      <c r="F1140" s="132"/>
      <c r="G1140" s="132"/>
      <c r="H1140" s="132"/>
      <c r="I1140" s="132"/>
      <c r="J1140" s="132"/>
      <c r="K1140" s="133"/>
      <c r="L1140" s="134"/>
      <c r="M1140" s="134"/>
      <c r="N1140" s="134"/>
      <c r="O1140" s="3"/>
      <c r="P1140" s="29"/>
      <c r="Q1140" s="22"/>
      <c r="R1140" s="3"/>
      <c r="S1140" s="120"/>
    </row>
    <row r="1141" spans="1:19" ht="12.75" customHeight="1" x14ac:dyDescent="0.25">
      <c r="A1141" s="28"/>
      <c r="B1141" s="29"/>
      <c r="C1141" s="29"/>
      <c r="D1141" s="132"/>
      <c r="E1141" s="132"/>
      <c r="F1141" s="132"/>
      <c r="G1141" s="132"/>
      <c r="H1141" s="132"/>
      <c r="I1141" s="132"/>
      <c r="J1141" s="132"/>
      <c r="K1141" s="133"/>
      <c r="L1141" s="134"/>
      <c r="M1141" s="134"/>
      <c r="N1141" s="134"/>
      <c r="O1141" s="3"/>
      <c r="P1141" s="29"/>
      <c r="Q1141" s="22"/>
      <c r="R1141" s="3"/>
      <c r="S1141" s="120"/>
    </row>
    <row r="1142" spans="1:19" ht="26.25" x14ac:dyDescent="0.4">
      <c r="A1142" s="2"/>
      <c r="B1142" s="270" t="s">
        <v>99</v>
      </c>
      <c r="C1142" s="271"/>
      <c r="D1142" s="271"/>
      <c r="E1142" s="271"/>
      <c r="F1142" s="271"/>
      <c r="G1142" s="271"/>
      <c r="H1142" s="271"/>
      <c r="I1142" s="271"/>
      <c r="J1142" s="271"/>
      <c r="K1142" s="179" t="s">
        <v>145</v>
      </c>
      <c r="L1142" s="57"/>
      <c r="M1142" s="57"/>
      <c r="N1142" s="29"/>
      <c r="O1142" s="3"/>
      <c r="P1142" s="29"/>
      <c r="Q1142" s="29"/>
      <c r="R1142" s="29"/>
      <c r="S1142" s="120"/>
    </row>
    <row r="1143" spans="1:19" ht="20.25" x14ac:dyDescent="0.2">
      <c r="A1143" s="272" t="s">
        <v>10</v>
      </c>
      <c r="B1143" s="273" t="s">
        <v>100</v>
      </c>
      <c r="C1143" s="274"/>
      <c r="D1143" s="274"/>
      <c r="E1143" s="274"/>
      <c r="F1143" s="274"/>
      <c r="G1143" s="274"/>
      <c r="H1143" s="274"/>
      <c r="I1143" s="274"/>
      <c r="J1143" s="275"/>
      <c r="K1143" s="276" t="s">
        <v>11</v>
      </c>
      <c r="L1143" s="269" t="s">
        <v>3</v>
      </c>
      <c r="M1143" s="269" t="s">
        <v>4</v>
      </c>
      <c r="N1143" s="278" t="s">
        <v>5</v>
      </c>
      <c r="O1143" s="269" t="s">
        <v>6</v>
      </c>
      <c r="P1143" s="267" t="s">
        <v>7</v>
      </c>
      <c r="Q1143" s="267" t="s">
        <v>8</v>
      </c>
      <c r="R1143" s="269" t="s">
        <v>101</v>
      </c>
      <c r="S1143" s="120"/>
    </row>
    <row r="1144" spans="1:19" ht="15.75" x14ac:dyDescent="0.25">
      <c r="A1144" s="268"/>
      <c r="B1144" s="58" t="s">
        <v>102</v>
      </c>
      <c r="C1144" s="58" t="s">
        <v>103</v>
      </c>
      <c r="D1144" s="58" t="s">
        <v>104</v>
      </c>
      <c r="E1144" s="58" t="s">
        <v>105</v>
      </c>
      <c r="F1144" s="58" t="s">
        <v>106</v>
      </c>
      <c r="G1144" s="58" t="s">
        <v>107</v>
      </c>
      <c r="H1144" s="58" t="s">
        <v>108</v>
      </c>
      <c r="I1144" s="58" t="s">
        <v>109</v>
      </c>
      <c r="J1144" s="58" t="s">
        <v>110</v>
      </c>
      <c r="K1144" s="277"/>
      <c r="L1144" s="268"/>
      <c r="M1144" s="268"/>
      <c r="N1144" s="268"/>
      <c r="O1144" s="268"/>
      <c r="P1144" s="268"/>
      <c r="Q1144" s="268"/>
      <c r="R1144" s="268"/>
      <c r="S1144" s="120"/>
    </row>
    <row r="1145" spans="1:19" ht="15.75" customHeight="1" x14ac:dyDescent="0.25">
      <c r="A1145" s="58">
        <v>2402</v>
      </c>
      <c r="B1145" s="59">
        <v>73</v>
      </c>
      <c r="C1145" s="59"/>
      <c r="D1145" s="59"/>
      <c r="E1145" s="59"/>
      <c r="F1145" s="59"/>
      <c r="G1145" s="59"/>
      <c r="H1145" s="59"/>
      <c r="I1145" s="59"/>
      <c r="J1145" s="59"/>
      <c r="K1145" s="144"/>
      <c r="L1145" s="96"/>
      <c r="M1145" s="97"/>
      <c r="N1145" s="98"/>
      <c r="O1145" s="99"/>
      <c r="P1145" s="63">
        <f>B1145</f>
        <v>73</v>
      </c>
      <c r="Q1145" s="100"/>
      <c r="R1145" s="99"/>
      <c r="S1145" s="120"/>
    </row>
    <row r="1146" spans="1:19" ht="15.75" customHeight="1" x14ac:dyDescent="0.25">
      <c r="A1146" s="58">
        <v>2501</v>
      </c>
      <c r="B1146" s="59"/>
      <c r="C1146" s="59">
        <v>66</v>
      </c>
      <c r="D1146" s="59"/>
      <c r="E1146" s="59"/>
      <c r="F1146" s="59"/>
      <c r="G1146" s="59"/>
      <c r="H1146" s="59"/>
      <c r="I1146" s="59"/>
      <c r="J1146" s="59"/>
      <c r="K1146" s="144"/>
      <c r="L1146" s="101"/>
      <c r="M1146" s="102"/>
      <c r="N1146" s="103"/>
      <c r="O1146" s="67">
        <f>IF(C1146=0,"",C1146/B1145)</f>
        <v>0.90410958904109584</v>
      </c>
      <c r="P1146" s="68">
        <v>66</v>
      </c>
      <c r="Q1146" s="69">
        <f t="shared" ref="Q1146:Q1153" si="154">IF(P1146=0,"",P1146/P1145)</f>
        <v>0.90410958904109584</v>
      </c>
      <c r="R1146" s="69">
        <f t="shared" ref="R1146:R1153" si="155">IF(P1146=0,"",100%-Q1146)</f>
        <v>9.589041095890416E-2</v>
      </c>
      <c r="S1146" s="120"/>
    </row>
    <row r="1147" spans="1:19" ht="15.75" customHeight="1" x14ac:dyDescent="0.25">
      <c r="A1147" s="58">
        <v>2502</v>
      </c>
      <c r="B1147" s="59"/>
      <c r="C1147" s="59"/>
      <c r="D1147" s="59"/>
      <c r="E1147" s="59"/>
      <c r="F1147" s="59"/>
      <c r="G1147" s="59"/>
      <c r="H1147" s="59"/>
      <c r="I1147" s="59"/>
      <c r="J1147" s="59"/>
      <c r="K1147" s="144"/>
      <c r="L1147" s="101"/>
      <c r="M1147" s="102"/>
      <c r="N1147" s="103"/>
      <c r="O1147" s="67" t="str">
        <f>IF(D1147=0,"",D1147/C1146)</f>
        <v/>
      </c>
      <c r="P1147" s="68"/>
      <c r="Q1147" s="69" t="str">
        <f t="shared" si="154"/>
        <v/>
      </c>
      <c r="R1147" s="69" t="str">
        <f t="shared" si="155"/>
        <v/>
      </c>
      <c r="S1147" s="8">
        <f>P1147/P1145</f>
        <v>0</v>
      </c>
    </row>
    <row r="1148" spans="1:19" ht="15.75" customHeight="1" x14ac:dyDescent="0.25">
      <c r="A1148" s="58">
        <v>2601</v>
      </c>
      <c r="B1148" s="59"/>
      <c r="C1148" s="59"/>
      <c r="D1148" s="59"/>
      <c r="E1148" s="59"/>
      <c r="F1148" s="59"/>
      <c r="G1148" s="59"/>
      <c r="H1148" s="59"/>
      <c r="I1148" s="59"/>
      <c r="J1148" s="59"/>
      <c r="K1148" s="144"/>
      <c r="L1148" s="101"/>
      <c r="M1148" s="102"/>
      <c r="N1148" s="103"/>
      <c r="O1148" s="67" t="str">
        <f>IF(E1148=0,"",E1148/D1147)</f>
        <v/>
      </c>
      <c r="P1148" s="68"/>
      <c r="Q1148" s="69" t="str">
        <f t="shared" si="154"/>
        <v/>
      </c>
      <c r="R1148" s="69" t="str">
        <f t="shared" si="155"/>
        <v/>
      </c>
      <c r="S1148" s="120"/>
    </row>
    <row r="1149" spans="1:19" ht="15.75" customHeight="1" x14ac:dyDescent="0.25">
      <c r="A1149" s="58">
        <v>2602</v>
      </c>
      <c r="B1149" s="59"/>
      <c r="C1149" s="59"/>
      <c r="D1149" s="59"/>
      <c r="E1149" s="59"/>
      <c r="F1149" s="59"/>
      <c r="G1149" s="59"/>
      <c r="H1149" s="59"/>
      <c r="I1149" s="59"/>
      <c r="J1149" s="59"/>
      <c r="K1149" s="144"/>
      <c r="L1149" s="101"/>
      <c r="M1149" s="102"/>
      <c r="N1149" s="103"/>
      <c r="O1149" s="67" t="str">
        <f>IF(F1149=0,"",F1149/E1148)</f>
        <v/>
      </c>
      <c r="P1149" s="68"/>
      <c r="Q1149" s="69" t="str">
        <f t="shared" si="154"/>
        <v/>
      </c>
      <c r="R1149" s="69" t="str">
        <f t="shared" si="155"/>
        <v/>
      </c>
      <c r="S1149" s="120"/>
    </row>
    <row r="1150" spans="1:19" ht="15.75" customHeight="1" x14ac:dyDescent="0.25">
      <c r="A1150" s="58">
        <v>2701</v>
      </c>
      <c r="B1150" s="59"/>
      <c r="C1150" s="59"/>
      <c r="D1150" s="59"/>
      <c r="E1150" s="59"/>
      <c r="F1150" s="59"/>
      <c r="G1150" s="59"/>
      <c r="H1150" s="59"/>
      <c r="I1150" s="59"/>
      <c r="J1150" s="59"/>
      <c r="K1150" s="144"/>
      <c r="L1150" s="101"/>
      <c r="M1150" s="102"/>
      <c r="N1150" s="103"/>
      <c r="O1150" s="67" t="str">
        <f>IF(G1150=0,"",G1150/F1149)</f>
        <v/>
      </c>
      <c r="P1150" s="68"/>
      <c r="Q1150" s="69" t="str">
        <f t="shared" si="154"/>
        <v/>
      </c>
      <c r="R1150" s="69" t="str">
        <f t="shared" si="155"/>
        <v/>
      </c>
      <c r="S1150" s="120"/>
    </row>
    <row r="1151" spans="1:19" ht="15.75" customHeight="1" x14ac:dyDescent="0.25">
      <c r="A1151" s="58">
        <v>2702</v>
      </c>
      <c r="B1151" s="59"/>
      <c r="C1151" s="59"/>
      <c r="D1151" s="59"/>
      <c r="E1151" s="59"/>
      <c r="F1151" s="59"/>
      <c r="G1151" s="59"/>
      <c r="H1151" s="59"/>
      <c r="I1151" s="59"/>
      <c r="J1151" s="59"/>
      <c r="K1151" s="144"/>
      <c r="L1151" s="101"/>
      <c r="M1151" s="102"/>
      <c r="N1151" s="103"/>
      <c r="O1151" s="67" t="str">
        <f>IF(H1151=0,"",H1151/G1150)</f>
        <v/>
      </c>
      <c r="P1151" s="68"/>
      <c r="Q1151" s="69" t="str">
        <f t="shared" si="154"/>
        <v/>
      </c>
      <c r="R1151" s="69" t="str">
        <f t="shared" si="155"/>
        <v/>
      </c>
      <c r="S1151" s="120"/>
    </row>
    <row r="1152" spans="1:19" ht="15.75" customHeight="1" x14ac:dyDescent="0.25">
      <c r="A1152" s="58">
        <v>2801</v>
      </c>
      <c r="B1152" s="59"/>
      <c r="C1152" s="59"/>
      <c r="D1152" s="59"/>
      <c r="E1152" s="59"/>
      <c r="F1152" s="59"/>
      <c r="G1152" s="59"/>
      <c r="H1152" s="59"/>
      <c r="I1152" s="59"/>
      <c r="J1152" s="59"/>
      <c r="K1152" s="144"/>
      <c r="L1152" s="101"/>
      <c r="M1152" s="102"/>
      <c r="N1152" s="103"/>
      <c r="O1152" s="67" t="str">
        <f>IF(I1152=0,"",I1152/H1151)</f>
        <v/>
      </c>
      <c r="P1152" s="68"/>
      <c r="Q1152" s="69" t="str">
        <f t="shared" si="154"/>
        <v/>
      </c>
      <c r="R1152" s="69" t="str">
        <f t="shared" si="155"/>
        <v/>
      </c>
      <c r="S1152" s="120"/>
    </row>
    <row r="1153" spans="1:19" ht="15.75" customHeight="1" x14ac:dyDescent="0.25">
      <c r="A1153" s="58">
        <v>2802</v>
      </c>
      <c r="B1153" s="59"/>
      <c r="C1153" s="59"/>
      <c r="D1153" s="59"/>
      <c r="E1153" s="59"/>
      <c r="F1153" s="59"/>
      <c r="G1153" s="59"/>
      <c r="H1153" s="59"/>
      <c r="I1153" s="59"/>
      <c r="J1153" s="59"/>
      <c r="K1153" s="144"/>
      <c r="L1153" s="101"/>
      <c r="M1153" s="102"/>
      <c r="N1153" s="103"/>
      <c r="O1153" s="71" t="str">
        <f>IF(J1153=0,"",J1153/I1152)</f>
        <v/>
      </c>
      <c r="P1153" s="68"/>
      <c r="Q1153" s="72" t="str">
        <f t="shared" si="154"/>
        <v/>
      </c>
      <c r="R1153" s="72" t="str">
        <f t="shared" si="155"/>
        <v/>
      </c>
      <c r="S1153" s="120"/>
    </row>
    <row r="1154" spans="1:19" ht="15.75" customHeight="1" x14ac:dyDescent="0.25">
      <c r="A1154" s="58">
        <v>2901</v>
      </c>
      <c r="B1154" s="59"/>
      <c r="C1154" s="59"/>
      <c r="D1154" s="59"/>
      <c r="E1154" s="59"/>
      <c r="F1154" s="59"/>
      <c r="G1154" s="59"/>
      <c r="H1154" s="59"/>
      <c r="I1154" s="59"/>
      <c r="J1154" s="59"/>
      <c r="K1154" s="144"/>
      <c r="L1154" s="101"/>
      <c r="M1154" s="102"/>
      <c r="N1154" s="104"/>
      <c r="O1154" s="129"/>
      <c r="P1154" s="68"/>
      <c r="Q1154" s="130"/>
      <c r="R1154" s="131"/>
      <c r="S1154" s="120"/>
    </row>
    <row r="1155" spans="1:19" ht="15.75" customHeight="1" x14ac:dyDescent="0.25">
      <c r="A1155" s="58">
        <v>2902</v>
      </c>
      <c r="B1155" s="59"/>
      <c r="C1155" s="59"/>
      <c r="D1155" s="59"/>
      <c r="E1155" s="59"/>
      <c r="F1155" s="59"/>
      <c r="G1155" s="59"/>
      <c r="H1155" s="59"/>
      <c r="I1155" s="59"/>
      <c r="J1155" s="59"/>
      <c r="K1155" s="144"/>
      <c r="L1155" s="101"/>
      <c r="M1155" s="102"/>
      <c r="N1155" s="104"/>
      <c r="O1155" s="108"/>
      <c r="P1155" s="109"/>
      <c r="Q1155" s="110"/>
      <c r="R1155" s="108"/>
      <c r="S1155" s="120"/>
    </row>
    <row r="1156" spans="1:19" ht="15.75" customHeight="1" x14ac:dyDescent="0.25">
      <c r="A1156" s="58">
        <v>3001</v>
      </c>
      <c r="B1156" s="59"/>
      <c r="C1156" s="59"/>
      <c r="D1156" s="59"/>
      <c r="E1156" s="59"/>
      <c r="F1156" s="59"/>
      <c r="G1156" s="59"/>
      <c r="H1156" s="59"/>
      <c r="I1156" s="59"/>
      <c r="J1156" s="59"/>
      <c r="K1156" s="144"/>
      <c r="L1156" s="101"/>
      <c r="M1156" s="102"/>
      <c r="N1156" s="104"/>
      <c r="O1156" s="108"/>
      <c r="P1156" s="109"/>
      <c r="Q1156" s="110"/>
      <c r="R1156" s="108"/>
      <c r="S1156" s="120"/>
    </row>
    <row r="1157" spans="1:19" ht="15.75" customHeight="1" x14ac:dyDescent="0.25">
      <c r="A1157" s="58">
        <v>3002</v>
      </c>
      <c r="B1157" s="59"/>
      <c r="C1157" s="59"/>
      <c r="D1157" s="59"/>
      <c r="E1157" s="59"/>
      <c r="F1157" s="59"/>
      <c r="G1157" s="59"/>
      <c r="H1157" s="59"/>
      <c r="I1157" s="59"/>
      <c r="J1157" s="59"/>
      <c r="K1157" s="144"/>
      <c r="L1157" s="101"/>
      <c r="M1157" s="102"/>
      <c r="N1157" s="104"/>
      <c r="O1157" s="102"/>
      <c r="P1157" s="104"/>
      <c r="Q1157" s="146"/>
      <c r="R1157" s="108"/>
      <c r="S1157" s="120"/>
    </row>
    <row r="1158" spans="1:19" ht="15.75" customHeight="1" x14ac:dyDescent="0.25">
      <c r="A1158" s="58">
        <v>3101</v>
      </c>
      <c r="B1158" s="59"/>
      <c r="C1158" s="59"/>
      <c r="D1158" s="59"/>
      <c r="E1158" s="59"/>
      <c r="F1158" s="59"/>
      <c r="G1158" s="59"/>
      <c r="H1158" s="59"/>
      <c r="I1158" s="59"/>
      <c r="J1158" s="59"/>
      <c r="K1158" s="144"/>
      <c r="L1158" s="101"/>
      <c r="M1158" s="102"/>
      <c r="N1158" s="104"/>
      <c r="O1158" s="191" t="s">
        <v>83</v>
      </c>
      <c r="P1158" s="82"/>
      <c r="Q1158" s="111" t="str">
        <f>IF(SUM(K1151:K1154)=0,"",SUM(K1151:K1154))</f>
        <v/>
      </c>
      <c r="R1158" s="193" t="s">
        <v>11</v>
      </c>
      <c r="S1158" s="120"/>
    </row>
    <row r="1159" spans="1:19" ht="15.75" customHeight="1" x14ac:dyDescent="0.25">
      <c r="A1159" s="58">
        <v>3102</v>
      </c>
      <c r="B1159" s="59"/>
      <c r="C1159" s="59"/>
      <c r="D1159" s="59"/>
      <c r="E1159" s="59"/>
      <c r="F1159" s="59"/>
      <c r="G1159" s="59"/>
      <c r="H1159" s="59"/>
      <c r="I1159" s="59"/>
      <c r="J1159" s="59"/>
      <c r="K1159" s="144"/>
      <c r="L1159" s="101"/>
      <c r="M1159" s="102"/>
      <c r="N1159" s="104"/>
      <c r="O1159" s="192" t="s">
        <v>85</v>
      </c>
      <c r="P1159" s="86" t="str">
        <f>IF(P1158/B1145=0,"",P1158/B1145)</f>
        <v/>
      </c>
      <c r="Q1159" s="112" t="e">
        <f>IF(P1158/Q1158=0,"",P1158/Q1158)</f>
        <v>#VALUE!</v>
      </c>
      <c r="R1159" s="194" t="s">
        <v>86</v>
      </c>
      <c r="S1159" s="120"/>
    </row>
    <row r="1160" spans="1:19" ht="15.75" customHeight="1" x14ac:dyDescent="0.25">
      <c r="A1160" s="58">
        <v>3201</v>
      </c>
      <c r="B1160" s="59"/>
      <c r="C1160" s="59"/>
      <c r="D1160" s="59"/>
      <c r="E1160" s="59"/>
      <c r="F1160" s="59"/>
      <c r="G1160" s="59"/>
      <c r="H1160" s="59"/>
      <c r="I1160" s="59"/>
      <c r="J1160" s="59"/>
      <c r="K1160" s="144"/>
      <c r="L1160" s="147"/>
      <c r="M1160" s="148"/>
      <c r="N1160" s="149"/>
      <c r="O1160" s="90"/>
      <c r="P1160" s="91"/>
      <c r="Q1160" s="91"/>
      <c r="R1160" s="113"/>
      <c r="S1160" s="120"/>
    </row>
    <row r="1161" spans="1:19" ht="18" customHeight="1" x14ac:dyDescent="0.25">
      <c r="A1161" s="28"/>
      <c r="B1161" s="280" t="s">
        <v>111</v>
      </c>
      <c r="C1161" s="280"/>
      <c r="D1161" s="280"/>
      <c r="E1161" s="280"/>
      <c r="F1161" s="280"/>
      <c r="G1161" s="280"/>
      <c r="H1161" s="280"/>
      <c r="I1161" s="280"/>
      <c r="J1161" s="280"/>
      <c r="K1161" s="93">
        <f>SUM(K1145:K1157)</f>
        <v>0</v>
      </c>
      <c r="L1161" s="94" t="str">
        <f>IF(K1153=0,"",K1153/B1145)</f>
        <v/>
      </c>
      <c r="M1161" s="94" t="str">
        <f>IF(K1161=0,"",K1161/B1145)</f>
        <v/>
      </c>
      <c r="N1161" s="94" t="str">
        <f>IF(K1152=0,"",M1161-L1161)</f>
        <v/>
      </c>
      <c r="O1161" s="3"/>
      <c r="P1161" s="29"/>
      <c r="Q1161" s="22"/>
      <c r="R1161" s="3"/>
      <c r="S1161" s="120"/>
    </row>
    <row r="1162" spans="1:19" ht="12.75" customHeight="1" x14ac:dyDescent="0.25">
      <c r="A1162" s="28"/>
      <c r="B1162" s="29"/>
      <c r="C1162" s="29"/>
      <c r="D1162" s="132"/>
      <c r="E1162" s="132"/>
      <c r="F1162" s="132"/>
      <c r="G1162" s="132"/>
      <c r="H1162" s="132"/>
      <c r="I1162" s="132"/>
      <c r="J1162" s="132"/>
      <c r="K1162" s="133"/>
      <c r="L1162" s="134"/>
      <c r="M1162" s="134"/>
      <c r="N1162" s="134"/>
      <c r="O1162" s="3"/>
      <c r="P1162" s="29"/>
      <c r="Q1162" s="22"/>
      <c r="R1162" s="3"/>
      <c r="S1162" s="120"/>
    </row>
    <row r="1163" spans="1:19" ht="12.75" customHeight="1" x14ac:dyDescent="0.25">
      <c r="A1163" s="28"/>
      <c r="B1163" s="29"/>
      <c r="C1163" s="29"/>
      <c r="D1163" s="132"/>
      <c r="E1163" s="132"/>
      <c r="F1163" s="132"/>
      <c r="G1163" s="132"/>
      <c r="H1163" s="132"/>
      <c r="I1163" s="132"/>
      <c r="J1163" s="132"/>
      <c r="K1163" s="133"/>
      <c r="L1163" s="134"/>
      <c r="M1163" s="134"/>
      <c r="N1163" s="134"/>
      <c r="O1163" s="3"/>
      <c r="P1163" s="29"/>
      <c r="Q1163" s="22"/>
      <c r="R1163" s="3"/>
      <c r="S1163" s="120"/>
    </row>
    <row r="1164" spans="1:19" ht="26.25" x14ac:dyDescent="0.4">
      <c r="A1164" s="2"/>
      <c r="B1164" s="270" t="s">
        <v>99</v>
      </c>
      <c r="C1164" s="271"/>
      <c r="D1164" s="271"/>
      <c r="E1164" s="271"/>
      <c r="F1164" s="271"/>
      <c r="G1164" s="271"/>
      <c r="H1164" s="271"/>
      <c r="I1164" s="271"/>
      <c r="J1164" s="271"/>
      <c r="K1164" s="179" t="s">
        <v>146</v>
      </c>
      <c r="L1164" s="57"/>
      <c r="M1164" s="57"/>
      <c r="N1164" s="29"/>
      <c r="O1164" s="3"/>
      <c r="P1164" s="29"/>
      <c r="Q1164" s="29"/>
      <c r="R1164" s="29"/>
      <c r="S1164" s="120"/>
    </row>
    <row r="1165" spans="1:19" ht="20.25" x14ac:dyDescent="0.2">
      <c r="A1165" s="272" t="s">
        <v>10</v>
      </c>
      <c r="B1165" s="273" t="s">
        <v>100</v>
      </c>
      <c r="C1165" s="274"/>
      <c r="D1165" s="274"/>
      <c r="E1165" s="274"/>
      <c r="F1165" s="274"/>
      <c r="G1165" s="274"/>
      <c r="H1165" s="274"/>
      <c r="I1165" s="274"/>
      <c r="J1165" s="275"/>
      <c r="K1165" s="276" t="s">
        <v>11</v>
      </c>
      <c r="L1165" s="269" t="s">
        <v>3</v>
      </c>
      <c r="M1165" s="269" t="s">
        <v>4</v>
      </c>
      <c r="N1165" s="278" t="s">
        <v>5</v>
      </c>
      <c r="O1165" s="269" t="s">
        <v>6</v>
      </c>
      <c r="P1165" s="267" t="s">
        <v>7</v>
      </c>
      <c r="Q1165" s="267" t="s">
        <v>8</v>
      </c>
      <c r="R1165" s="269" t="s">
        <v>101</v>
      </c>
      <c r="S1165" s="120"/>
    </row>
    <row r="1166" spans="1:19" ht="15.75" x14ac:dyDescent="0.25">
      <c r="A1166" s="268"/>
      <c r="B1166" s="58" t="s">
        <v>102</v>
      </c>
      <c r="C1166" s="58" t="s">
        <v>103</v>
      </c>
      <c r="D1166" s="58" t="s">
        <v>104</v>
      </c>
      <c r="E1166" s="58" t="s">
        <v>105</v>
      </c>
      <c r="F1166" s="58" t="s">
        <v>106</v>
      </c>
      <c r="G1166" s="58" t="s">
        <v>107</v>
      </c>
      <c r="H1166" s="58" t="s">
        <v>108</v>
      </c>
      <c r="I1166" s="58" t="s">
        <v>109</v>
      </c>
      <c r="J1166" s="58" t="s">
        <v>110</v>
      </c>
      <c r="K1166" s="277"/>
      <c r="L1166" s="268"/>
      <c r="M1166" s="268"/>
      <c r="N1166" s="268"/>
      <c r="O1166" s="268"/>
      <c r="P1166" s="268"/>
      <c r="Q1166" s="268"/>
      <c r="R1166" s="268"/>
      <c r="S1166" s="120"/>
    </row>
    <row r="1167" spans="1:19" ht="15.75" customHeight="1" x14ac:dyDescent="0.25">
      <c r="A1167" s="58">
        <v>2501</v>
      </c>
      <c r="B1167" s="59">
        <v>35</v>
      </c>
      <c r="C1167" s="80"/>
      <c r="D1167" s="80"/>
      <c r="E1167" s="80"/>
      <c r="F1167" s="80"/>
      <c r="G1167" s="80"/>
      <c r="H1167" s="80"/>
      <c r="I1167" s="80"/>
      <c r="J1167" s="80"/>
      <c r="K1167" s="115"/>
      <c r="L1167" s="60"/>
      <c r="M1167" s="47"/>
      <c r="N1167" s="61"/>
      <c r="O1167" s="99"/>
      <c r="P1167" s="63">
        <f>B1167</f>
        <v>35</v>
      </c>
      <c r="Q1167" s="100"/>
      <c r="R1167" s="99"/>
      <c r="S1167" s="120"/>
    </row>
    <row r="1168" spans="1:19" ht="15.75" customHeight="1" x14ac:dyDescent="0.25">
      <c r="A1168" s="58">
        <v>2502</v>
      </c>
      <c r="B1168" s="80"/>
      <c r="C1168" s="80"/>
      <c r="D1168" s="80"/>
      <c r="E1168" s="80"/>
      <c r="F1168" s="80"/>
      <c r="G1168" s="80"/>
      <c r="H1168" s="80"/>
      <c r="I1168" s="80"/>
      <c r="J1168" s="80"/>
      <c r="K1168" s="115"/>
      <c r="L1168" s="65"/>
      <c r="M1168" s="3"/>
      <c r="N1168" s="66"/>
      <c r="O1168" s="116" t="str">
        <f>IF(C1168=0,"",C1168/B1167)</f>
        <v/>
      </c>
      <c r="P1168" s="68"/>
      <c r="Q1168" s="117" t="str">
        <f t="shared" ref="Q1168:Q1175" si="156">IF(P1168=0,"",P1168/P1167)</f>
        <v/>
      </c>
      <c r="R1168" s="117" t="str">
        <f t="shared" ref="R1168:R1175" si="157">IF(P1168=0,"",100%-Q1168)</f>
        <v/>
      </c>
      <c r="S1168" s="120"/>
    </row>
    <row r="1169" spans="1:19" ht="15.75" customHeight="1" x14ac:dyDescent="0.25">
      <c r="A1169" s="58">
        <v>2601</v>
      </c>
      <c r="B1169" s="80"/>
      <c r="C1169" s="80"/>
      <c r="D1169" s="80"/>
      <c r="E1169" s="80"/>
      <c r="F1169" s="80"/>
      <c r="G1169" s="80"/>
      <c r="H1169" s="80"/>
      <c r="I1169" s="80"/>
      <c r="J1169" s="80"/>
      <c r="K1169" s="115"/>
      <c r="L1169" s="65"/>
      <c r="M1169" s="3"/>
      <c r="N1169" s="66"/>
      <c r="O1169" s="116" t="str">
        <f>IF(D1169=0,"",D1169/C1168)</f>
        <v/>
      </c>
      <c r="P1169" s="68"/>
      <c r="Q1169" s="117" t="str">
        <f t="shared" si="156"/>
        <v/>
      </c>
      <c r="R1169" s="117" t="str">
        <f t="shared" si="157"/>
        <v/>
      </c>
      <c r="S1169" s="8">
        <f>P1169/P1167</f>
        <v>0</v>
      </c>
    </row>
    <row r="1170" spans="1:19" ht="15.75" customHeight="1" x14ac:dyDescent="0.25">
      <c r="A1170" s="58">
        <v>2602</v>
      </c>
      <c r="B1170" s="80"/>
      <c r="C1170" s="80"/>
      <c r="D1170" s="80"/>
      <c r="E1170" s="80"/>
      <c r="F1170" s="80"/>
      <c r="G1170" s="80"/>
      <c r="H1170" s="80"/>
      <c r="I1170" s="80"/>
      <c r="J1170" s="80"/>
      <c r="K1170" s="115"/>
      <c r="L1170" s="65"/>
      <c r="M1170" s="3"/>
      <c r="N1170" s="66"/>
      <c r="O1170" s="116" t="str">
        <f>IF(E1170=0,"",E1170/D1169)</f>
        <v/>
      </c>
      <c r="P1170" s="68"/>
      <c r="Q1170" s="117" t="str">
        <f t="shared" si="156"/>
        <v/>
      </c>
      <c r="R1170" s="117" t="str">
        <f t="shared" si="157"/>
        <v/>
      </c>
      <c r="S1170" s="120"/>
    </row>
    <row r="1171" spans="1:19" ht="15.75" customHeight="1" x14ac:dyDescent="0.25">
      <c r="A1171" s="58">
        <v>2701</v>
      </c>
      <c r="B1171" s="80"/>
      <c r="C1171" s="80"/>
      <c r="D1171" s="80"/>
      <c r="E1171" s="80"/>
      <c r="F1171" s="80"/>
      <c r="G1171" s="80"/>
      <c r="H1171" s="80"/>
      <c r="I1171" s="80"/>
      <c r="J1171" s="80"/>
      <c r="K1171" s="115"/>
      <c r="L1171" s="65"/>
      <c r="M1171" s="3"/>
      <c r="N1171" s="66"/>
      <c r="O1171" s="116" t="str">
        <f>IF(F1171=0,"",F1171/E1170)</f>
        <v/>
      </c>
      <c r="P1171" s="68"/>
      <c r="Q1171" s="117" t="str">
        <f t="shared" si="156"/>
        <v/>
      </c>
      <c r="R1171" s="117" t="str">
        <f t="shared" si="157"/>
        <v/>
      </c>
      <c r="S1171" s="120"/>
    </row>
    <row r="1172" spans="1:19" ht="15.75" customHeight="1" x14ac:dyDescent="0.25">
      <c r="A1172" s="58">
        <v>2702</v>
      </c>
      <c r="B1172" s="80"/>
      <c r="C1172" s="80"/>
      <c r="D1172" s="80"/>
      <c r="E1172" s="80"/>
      <c r="F1172" s="80"/>
      <c r="G1172" s="80"/>
      <c r="H1172" s="80"/>
      <c r="I1172" s="80"/>
      <c r="J1172" s="80"/>
      <c r="K1172" s="115"/>
      <c r="L1172" s="65"/>
      <c r="M1172" s="3"/>
      <c r="N1172" s="66"/>
      <c r="O1172" s="116" t="str">
        <f>IF(G1172=0,"",G1172/F1171)</f>
        <v/>
      </c>
      <c r="P1172" s="68"/>
      <c r="Q1172" s="117" t="str">
        <f t="shared" si="156"/>
        <v/>
      </c>
      <c r="R1172" s="117" t="str">
        <f t="shared" si="157"/>
        <v/>
      </c>
      <c r="S1172" s="120"/>
    </row>
    <row r="1173" spans="1:19" ht="15.75" customHeight="1" x14ac:dyDescent="0.25">
      <c r="A1173" s="58">
        <v>2801</v>
      </c>
      <c r="B1173" s="80"/>
      <c r="C1173" s="80"/>
      <c r="D1173" s="80"/>
      <c r="E1173" s="80"/>
      <c r="F1173" s="80"/>
      <c r="G1173" s="80"/>
      <c r="H1173" s="80"/>
      <c r="I1173" s="80"/>
      <c r="J1173" s="80"/>
      <c r="K1173" s="115"/>
      <c r="L1173" s="65"/>
      <c r="M1173" s="3"/>
      <c r="N1173" s="66"/>
      <c r="O1173" s="116" t="str">
        <f>IF(H1173=0,"",H1173/G1172)</f>
        <v/>
      </c>
      <c r="P1173" s="68"/>
      <c r="Q1173" s="117" t="str">
        <f t="shared" si="156"/>
        <v/>
      </c>
      <c r="R1173" s="117" t="str">
        <f t="shared" si="157"/>
        <v/>
      </c>
      <c r="S1173" s="120"/>
    </row>
    <row r="1174" spans="1:19" ht="15.75" customHeight="1" x14ac:dyDescent="0.25">
      <c r="A1174" s="58">
        <v>2802</v>
      </c>
      <c r="B1174" s="80"/>
      <c r="C1174" s="80"/>
      <c r="D1174" s="80"/>
      <c r="E1174" s="80"/>
      <c r="F1174" s="80"/>
      <c r="G1174" s="80"/>
      <c r="H1174" s="80"/>
      <c r="I1174" s="80"/>
      <c r="J1174" s="80"/>
      <c r="K1174" s="115"/>
      <c r="L1174" s="65"/>
      <c r="M1174" s="3"/>
      <c r="N1174" s="66"/>
      <c r="O1174" s="116" t="str">
        <f>IF(I1174=0,"",I1174/H1173)</f>
        <v/>
      </c>
      <c r="P1174" s="68"/>
      <c r="Q1174" s="117" t="str">
        <f t="shared" si="156"/>
        <v/>
      </c>
      <c r="R1174" s="117" t="str">
        <f t="shared" si="157"/>
        <v/>
      </c>
      <c r="S1174" s="120"/>
    </row>
    <row r="1175" spans="1:19" ht="15.75" customHeight="1" x14ac:dyDescent="0.25">
      <c r="A1175" s="58">
        <v>2901</v>
      </c>
      <c r="B1175" s="80"/>
      <c r="C1175" s="80"/>
      <c r="D1175" s="80"/>
      <c r="E1175" s="80"/>
      <c r="F1175" s="80"/>
      <c r="G1175" s="80"/>
      <c r="H1175" s="80"/>
      <c r="I1175" s="80"/>
      <c r="J1175" s="80"/>
      <c r="K1175" s="115"/>
      <c r="L1175" s="65"/>
      <c r="M1175" s="3"/>
      <c r="N1175" s="66"/>
      <c r="O1175" s="118" t="str">
        <f>IF(J1175=0,"",J1175/I1174)</f>
        <v/>
      </c>
      <c r="P1175" s="68"/>
      <c r="Q1175" s="119" t="str">
        <f t="shared" si="156"/>
        <v/>
      </c>
      <c r="R1175" s="119" t="str">
        <f t="shared" si="157"/>
        <v/>
      </c>
      <c r="S1175" s="120"/>
    </row>
    <row r="1176" spans="1:19" ht="15.75" customHeight="1" x14ac:dyDescent="0.25">
      <c r="A1176" s="58">
        <v>2902</v>
      </c>
      <c r="B1176" s="80"/>
      <c r="C1176" s="80"/>
      <c r="D1176" s="80"/>
      <c r="E1176" s="80"/>
      <c r="F1176" s="80"/>
      <c r="G1176" s="80"/>
      <c r="H1176" s="80"/>
      <c r="I1176" s="80"/>
      <c r="J1176" s="80"/>
      <c r="K1176" s="115"/>
      <c r="L1176" s="65"/>
      <c r="M1176" s="3"/>
      <c r="N1176" s="29"/>
      <c r="O1176" s="73"/>
      <c r="P1176" s="74"/>
      <c r="Q1176" s="75"/>
      <c r="R1176" s="76"/>
      <c r="S1176" s="120"/>
    </row>
    <row r="1177" spans="1:19" ht="15.75" customHeight="1" x14ac:dyDescent="0.25">
      <c r="A1177" s="58">
        <v>3001</v>
      </c>
      <c r="B1177" s="80"/>
      <c r="C1177" s="80"/>
      <c r="D1177" s="80"/>
      <c r="E1177" s="80"/>
      <c r="F1177" s="80"/>
      <c r="G1177" s="80"/>
      <c r="H1177" s="80"/>
      <c r="I1177" s="80"/>
      <c r="J1177" s="80"/>
      <c r="K1177" s="115"/>
      <c r="L1177" s="65"/>
      <c r="M1177" s="3"/>
      <c r="N1177" s="29"/>
      <c r="O1177" s="77"/>
      <c r="P1177" s="78"/>
      <c r="Q1177" s="79"/>
      <c r="R1177" s="77"/>
      <c r="S1177" s="120"/>
    </row>
    <row r="1178" spans="1:19" ht="15.75" customHeight="1" x14ac:dyDescent="0.25">
      <c r="A1178" s="58">
        <v>3002</v>
      </c>
      <c r="B1178" s="80"/>
      <c r="C1178" s="80"/>
      <c r="D1178" s="80"/>
      <c r="E1178" s="80"/>
      <c r="F1178" s="80"/>
      <c r="G1178" s="80"/>
      <c r="H1178" s="80"/>
      <c r="I1178" s="80"/>
      <c r="J1178" s="80"/>
      <c r="K1178" s="115"/>
      <c r="L1178" s="65"/>
      <c r="M1178" s="3"/>
      <c r="N1178" s="29"/>
      <c r="O1178" s="77"/>
      <c r="P1178" s="78"/>
      <c r="Q1178" s="79"/>
      <c r="R1178" s="77"/>
      <c r="S1178" s="120"/>
    </row>
    <row r="1179" spans="1:19" ht="15.75" customHeight="1" x14ac:dyDescent="0.25">
      <c r="A1179" s="58">
        <v>3101</v>
      </c>
      <c r="B1179" s="80"/>
      <c r="C1179" s="80"/>
      <c r="D1179" s="80"/>
      <c r="E1179" s="80"/>
      <c r="F1179" s="80"/>
      <c r="G1179" s="80"/>
      <c r="H1179" s="80"/>
      <c r="I1179" s="80"/>
      <c r="J1179" s="80"/>
      <c r="K1179" s="115"/>
      <c r="L1179" s="65"/>
      <c r="M1179" s="3"/>
      <c r="N1179" s="29"/>
      <c r="O1179" s="3"/>
      <c r="P1179" s="29"/>
      <c r="Q1179" s="22"/>
      <c r="R1179" s="77"/>
      <c r="S1179" s="120"/>
    </row>
    <row r="1180" spans="1:19" ht="15.75" customHeight="1" x14ac:dyDescent="0.25">
      <c r="A1180" s="58">
        <v>3102</v>
      </c>
      <c r="B1180" s="80"/>
      <c r="C1180" s="80"/>
      <c r="D1180" s="80"/>
      <c r="E1180" s="80"/>
      <c r="F1180" s="80"/>
      <c r="G1180" s="80"/>
      <c r="H1180" s="80"/>
      <c r="I1180" s="80"/>
      <c r="J1180" s="80"/>
      <c r="K1180" s="115"/>
      <c r="L1180" s="65"/>
      <c r="M1180" s="3"/>
      <c r="N1180" s="29"/>
      <c r="O1180" s="191" t="s">
        <v>83</v>
      </c>
      <c r="P1180" s="82"/>
      <c r="Q1180" s="111" t="str">
        <f>IF(SUM(K1173:K1176)=0,"",SUM(K1173:K1176))</f>
        <v/>
      </c>
      <c r="R1180" s="193" t="s">
        <v>11</v>
      </c>
      <c r="S1180" s="120"/>
    </row>
    <row r="1181" spans="1:19" ht="15.75" customHeight="1" x14ac:dyDescent="0.25">
      <c r="A1181" s="58">
        <v>3201</v>
      </c>
      <c r="B1181" s="80"/>
      <c r="C1181" s="80"/>
      <c r="D1181" s="80"/>
      <c r="E1181" s="80"/>
      <c r="F1181" s="80"/>
      <c r="G1181" s="80"/>
      <c r="H1181" s="80"/>
      <c r="I1181" s="80"/>
      <c r="J1181" s="80"/>
      <c r="K1181" s="115"/>
      <c r="L1181" s="65"/>
      <c r="M1181" s="3"/>
      <c r="N1181" s="29"/>
      <c r="O1181" s="192" t="s">
        <v>85</v>
      </c>
      <c r="P1181" s="86" t="str">
        <f>IF(P1180/B1167=0,"",P1180/B1167)</f>
        <v/>
      </c>
      <c r="Q1181" s="112" t="e">
        <f>IF(P1180/Q1180=0,"",P1180/Q1180)</f>
        <v>#VALUE!</v>
      </c>
      <c r="R1181" s="194" t="s">
        <v>86</v>
      </c>
      <c r="S1181" s="120"/>
    </row>
    <row r="1182" spans="1:19" ht="15.75" customHeight="1" x14ac:dyDescent="0.25">
      <c r="A1182" s="58">
        <v>3202</v>
      </c>
      <c r="B1182" s="190"/>
      <c r="C1182" s="190"/>
      <c r="D1182" s="190"/>
      <c r="E1182" s="190"/>
      <c r="F1182" s="190"/>
      <c r="G1182" s="190"/>
      <c r="H1182" s="190"/>
      <c r="I1182" s="190"/>
      <c r="J1182" s="190"/>
      <c r="K1182" s="115"/>
      <c r="L1182" s="89"/>
      <c r="M1182" s="90"/>
      <c r="N1182" s="91"/>
      <c r="O1182" s="90"/>
      <c r="P1182" s="91"/>
      <c r="Q1182" s="91"/>
      <c r="R1182" s="113"/>
      <c r="S1182" s="120"/>
    </row>
    <row r="1183" spans="1:19" ht="18" customHeight="1" x14ac:dyDescent="0.25">
      <c r="A1183" s="28"/>
      <c r="B1183" s="280" t="s">
        <v>111</v>
      </c>
      <c r="C1183" s="280"/>
      <c r="D1183" s="280"/>
      <c r="E1183" s="280"/>
      <c r="F1183" s="280"/>
      <c r="G1183" s="280"/>
      <c r="H1183" s="280"/>
      <c r="I1183" s="280"/>
      <c r="J1183" s="280"/>
      <c r="K1183" s="189">
        <f>SUM(K1167:K1179)</f>
        <v>0</v>
      </c>
      <c r="L1183" s="94" t="str">
        <f>IF(K1175=0,"",K1175/B1167)</f>
        <v/>
      </c>
      <c r="M1183" s="94" t="str">
        <f>IF(K1183=0,"",K1183/B1167)</f>
        <v/>
      </c>
      <c r="N1183" s="94" t="str">
        <f>IF(K1174=0,"",M1183-L1183)</f>
        <v/>
      </c>
      <c r="O1183" s="3"/>
      <c r="P1183" s="29"/>
      <c r="Q1183" s="22"/>
      <c r="R1183" s="3"/>
      <c r="S1183" s="120"/>
    </row>
    <row r="1184" spans="1:19" ht="12.75" customHeight="1" x14ac:dyDescent="0.25">
      <c r="A1184" s="28"/>
      <c r="B1184" s="29"/>
      <c r="C1184" s="29"/>
      <c r="D1184" s="132"/>
      <c r="E1184" s="132"/>
      <c r="F1184" s="132"/>
      <c r="G1184" s="132"/>
      <c r="H1184" s="132"/>
      <c r="I1184" s="132"/>
      <c r="J1184" s="132"/>
      <c r="K1184" s="133"/>
      <c r="L1184" s="134"/>
      <c r="M1184" s="134"/>
      <c r="N1184" s="134"/>
      <c r="O1184" s="3"/>
      <c r="P1184" s="29"/>
      <c r="Q1184" s="22"/>
      <c r="R1184" s="3"/>
      <c r="S1184" s="120"/>
    </row>
    <row r="1185" spans="1:19" ht="12.75" customHeight="1" x14ac:dyDescent="0.25">
      <c r="A1185" s="28"/>
      <c r="B1185" s="29"/>
      <c r="C1185" s="29"/>
      <c r="D1185" s="132"/>
      <c r="E1185" s="132"/>
      <c r="F1185" s="132"/>
      <c r="G1185" s="132"/>
      <c r="H1185" s="132"/>
      <c r="I1185" s="132"/>
      <c r="J1185" s="132"/>
      <c r="K1185" s="133"/>
      <c r="L1185" s="134"/>
      <c r="M1185" s="134"/>
      <c r="N1185" s="134"/>
      <c r="O1185" s="3"/>
      <c r="P1185" s="29"/>
      <c r="Q1185" s="22"/>
      <c r="R1185" s="3"/>
      <c r="S1185" s="120"/>
    </row>
    <row r="1186" spans="1:19" ht="12.75" customHeight="1" x14ac:dyDescent="0.25">
      <c r="A1186" s="28"/>
      <c r="B1186" s="29"/>
      <c r="C1186" s="29"/>
      <c r="D1186" s="132"/>
      <c r="E1186" s="132"/>
      <c r="F1186" s="132"/>
      <c r="G1186" s="132"/>
      <c r="H1186" s="132"/>
      <c r="I1186" s="132"/>
      <c r="J1186" s="132"/>
      <c r="K1186" s="133"/>
      <c r="L1186" s="134"/>
      <c r="M1186" s="134"/>
      <c r="N1186" s="134"/>
      <c r="O1186" s="3"/>
      <c r="P1186" s="29"/>
      <c r="Q1186" s="22"/>
      <c r="R1186" s="3"/>
      <c r="S1186" s="120"/>
    </row>
    <row r="1187" spans="1:19" ht="12.75" customHeight="1" x14ac:dyDescent="0.25">
      <c r="A1187" s="28"/>
      <c r="B1187" s="29"/>
      <c r="C1187" s="29"/>
      <c r="D1187" s="132"/>
      <c r="E1187" s="132"/>
      <c r="F1187" s="132"/>
      <c r="G1187" s="132"/>
      <c r="H1187" s="132"/>
      <c r="I1187" s="132"/>
      <c r="J1187" s="132"/>
      <c r="K1187" s="133"/>
      <c r="L1187" s="134"/>
      <c r="M1187" s="134"/>
      <c r="N1187" s="134"/>
      <c r="O1187" s="3"/>
      <c r="P1187" s="29"/>
      <c r="Q1187" s="22"/>
      <c r="R1187" s="3"/>
      <c r="S1187" s="120"/>
    </row>
    <row r="1188" spans="1:19" ht="12.75" customHeight="1" x14ac:dyDescent="0.25">
      <c r="A1188" s="28"/>
      <c r="B1188" s="29"/>
      <c r="C1188" s="29"/>
      <c r="D1188" s="132"/>
      <c r="E1188" s="132"/>
      <c r="F1188" s="132"/>
      <c r="G1188" s="132"/>
      <c r="H1188" s="132"/>
      <c r="I1188" s="132"/>
      <c r="J1188" s="132"/>
      <c r="K1188" s="133"/>
      <c r="L1188" s="134"/>
      <c r="M1188" s="134"/>
      <c r="N1188" s="134"/>
      <c r="O1188" s="3"/>
      <c r="P1188" s="29"/>
      <c r="Q1188" s="22"/>
      <c r="R1188" s="3"/>
      <c r="S1188" s="120"/>
    </row>
    <row r="1189" spans="1:19" ht="12.75" customHeight="1" x14ac:dyDescent="0.25">
      <c r="A1189" s="28"/>
      <c r="B1189" s="29"/>
      <c r="C1189" s="29"/>
      <c r="D1189" s="132"/>
      <c r="E1189" s="132"/>
      <c r="F1189" s="132"/>
      <c r="G1189" s="132"/>
      <c r="H1189" s="132"/>
      <c r="I1189" s="132"/>
      <c r="J1189" s="132"/>
      <c r="K1189" s="133"/>
      <c r="L1189" s="134"/>
      <c r="M1189" s="134"/>
      <c r="N1189" s="134"/>
      <c r="O1189" s="3"/>
      <c r="P1189" s="29"/>
      <c r="Q1189" s="22"/>
      <c r="R1189" s="3"/>
      <c r="S1189" s="120"/>
    </row>
    <row r="1190" spans="1:19" ht="12.75" customHeight="1" x14ac:dyDescent="0.25">
      <c r="A1190" s="28"/>
      <c r="B1190" s="29"/>
      <c r="C1190" s="29"/>
      <c r="D1190" s="132"/>
      <c r="E1190" s="132"/>
      <c r="F1190" s="132"/>
      <c r="G1190" s="132"/>
      <c r="H1190" s="132"/>
      <c r="I1190" s="132"/>
      <c r="J1190" s="132"/>
      <c r="K1190" s="133"/>
      <c r="L1190" s="134"/>
      <c r="M1190" s="134"/>
      <c r="N1190" s="134"/>
      <c r="O1190" s="3"/>
      <c r="P1190" s="29"/>
      <c r="Q1190" s="22"/>
      <c r="R1190" s="3"/>
      <c r="S1190" s="120"/>
    </row>
    <row r="1191" spans="1:19" ht="12.75" customHeight="1" x14ac:dyDescent="0.25">
      <c r="A1191" s="28"/>
      <c r="B1191" s="29"/>
      <c r="C1191" s="29"/>
      <c r="D1191" s="132"/>
      <c r="E1191" s="132"/>
      <c r="F1191" s="132"/>
      <c r="G1191" s="132"/>
      <c r="H1191" s="132"/>
      <c r="I1191" s="132"/>
      <c r="J1191" s="132"/>
      <c r="K1191" s="133"/>
      <c r="L1191" s="134"/>
      <c r="M1191" s="134"/>
      <c r="N1191" s="134"/>
      <c r="O1191" s="3"/>
      <c r="P1191" s="29"/>
      <c r="Q1191" s="22"/>
      <c r="R1191" s="3"/>
      <c r="S1191" s="120"/>
    </row>
    <row r="1192" spans="1:19" ht="12.75" customHeight="1" x14ac:dyDescent="0.25">
      <c r="A1192" s="28"/>
      <c r="B1192" s="29"/>
      <c r="C1192" s="29"/>
      <c r="D1192" s="132"/>
      <c r="E1192" s="132"/>
      <c r="F1192" s="132"/>
      <c r="G1192" s="132"/>
      <c r="H1192" s="132"/>
      <c r="I1192" s="132"/>
      <c r="J1192" s="132"/>
      <c r="K1192" s="133"/>
      <c r="L1192" s="134"/>
      <c r="M1192" s="134"/>
      <c r="N1192" s="134"/>
      <c r="O1192" s="3"/>
      <c r="P1192" s="29"/>
      <c r="Q1192" s="22"/>
      <c r="R1192" s="3"/>
      <c r="S1192" s="120"/>
    </row>
    <row r="1193" spans="1:19" ht="12.75" customHeight="1" x14ac:dyDescent="0.25">
      <c r="A1193" s="28"/>
      <c r="B1193" s="29"/>
      <c r="C1193" s="29"/>
      <c r="D1193" s="132"/>
      <c r="E1193" s="132"/>
      <c r="F1193" s="132"/>
      <c r="G1193" s="132"/>
      <c r="H1193" s="132"/>
      <c r="I1193" s="132"/>
      <c r="J1193" s="132"/>
      <c r="K1193" s="133"/>
      <c r="L1193" s="134"/>
      <c r="M1193" s="134"/>
      <c r="N1193" s="134"/>
      <c r="O1193" s="3"/>
      <c r="P1193" s="29"/>
      <c r="Q1193" s="22"/>
      <c r="R1193" s="3"/>
      <c r="S1193" s="120"/>
    </row>
    <row r="1194" spans="1:19" ht="12.75" customHeight="1" x14ac:dyDescent="0.25">
      <c r="A1194" s="28"/>
      <c r="B1194" s="29"/>
      <c r="C1194" s="29"/>
      <c r="D1194" s="132"/>
      <c r="E1194" s="132"/>
      <c r="F1194" s="132"/>
      <c r="G1194" s="132"/>
      <c r="H1194" s="132"/>
      <c r="I1194" s="132"/>
      <c r="J1194" s="132"/>
      <c r="K1194" s="133"/>
      <c r="L1194" s="134"/>
      <c r="M1194" s="134"/>
      <c r="N1194" s="134"/>
      <c r="O1194" s="3"/>
      <c r="P1194" s="29"/>
      <c r="Q1194" s="22"/>
      <c r="R1194" s="3"/>
      <c r="S1194" s="120"/>
    </row>
    <row r="1195" spans="1:19" ht="12.75" customHeight="1" x14ac:dyDescent="0.25">
      <c r="A1195" s="28"/>
      <c r="B1195" s="29"/>
      <c r="C1195" s="29"/>
      <c r="D1195" s="132"/>
      <c r="E1195" s="132"/>
      <c r="F1195" s="132"/>
      <c r="G1195" s="132"/>
      <c r="H1195" s="132"/>
      <c r="I1195" s="132"/>
      <c r="J1195" s="132"/>
      <c r="K1195" s="133"/>
      <c r="L1195" s="134"/>
      <c r="M1195" s="134"/>
      <c r="N1195" s="134"/>
      <c r="O1195" s="3"/>
      <c r="P1195" s="29"/>
      <c r="Q1195" s="22"/>
      <c r="R1195" s="3"/>
      <c r="S1195" s="120"/>
    </row>
    <row r="1196" spans="1:19" ht="12.75" customHeight="1" x14ac:dyDescent="0.25">
      <c r="A1196" s="28"/>
      <c r="B1196" s="29"/>
      <c r="C1196" s="29"/>
      <c r="D1196" s="132"/>
      <c r="E1196" s="132"/>
      <c r="F1196" s="132"/>
      <c r="G1196" s="132"/>
      <c r="H1196" s="132"/>
      <c r="I1196" s="132"/>
      <c r="J1196" s="132"/>
      <c r="K1196" s="133"/>
      <c r="L1196" s="134"/>
      <c r="M1196" s="134"/>
      <c r="N1196" s="134"/>
      <c r="O1196" s="3"/>
      <c r="P1196" s="29"/>
      <c r="Q1196" s="22"/>
      <c r="R1196" s="3"/>
      <c r="S1196" s="120"/>
    </row>
    <row r="1197" spans="1:19" ht="12.75" customHeight="1" x14ac:dyDescent="0.25">
      <c r="A1197" s="28"/>
      <c r="B1197" s="29"/>
      <c r="C1197" s="29"/>
      <c r="D1197" s="132"/>
      <c r="E1197" s="132"/>
      <c r="F1197" s="132"/>
      <c r="G1197" s="132"/>
      <c r="H1197" s="132"/>
      <c r="I1197" s="132"/>
      <c r="J1197" s="132"/>
      <c r="K1197" s="133"/>
      <c r="L1197" s="134"/>
      <c r="M1197" s="134"/>
      <c r="N1197" s="134"/>
      <c r="O1197" s="3"/>
      <c r="P1197" s="29"/>
      <c r="Q1197" s="22"/>
      <c r="R1197" s="3"/>
      <c r="S1197" s="120"/>
    </row>
    <row r="1198" spans="1:19" ht="12.75" customHeight="1" x14ac:dyDescent="0.25">
      <c r="A1198" s="28"/>
      <c r="B1198" s="29"/>
      <c r="C1198" s="29"/>
      <c r="D1198" s="132"/>
      <c r="E1198" s="132"/>
      <c r="F1198" s="132"/>
      <c r="G1198" s="132"/>
      <c r="H1198" s="132"/>
      <c r="I1198" s="132"/>
      <c r="J1198" s="132"/>
      <c r="K1198" s="133"/>
      <c r="L1198" s="134"/>
      <c r="M1198" s="134"/>
      <c r="N1198" s="134"/>
      <c r="O1198" s="3"/>
      <c r="P1198" s="29"/>
      <c r="Q1198" s="22"/>
      <c r="R1198" s="3"/>
      <c r="S1198" s="120"/>
    </row>
    <row r="1199" spans="1:19" ht="12.75" customHeight="1" x14ac:dyDescent="0.25">
      <c r="A1199" s="28"/>
      <c r="B1199" s="29"/>
      <c r="C1199" s="29"/>
      <c r="D1199" s="132"/>
      <c r="E1199" s="132"/>
      <c r="F1199" s="132"/>
      <c r="G1199" s="132"/>
      <c r="H1199" s="132"/>
      <c r="I1199" s="132"/>
      <c r="J1199" s="132"/>
      <c r="K1199" s="133"/>
      <c r="L1199" s="134"/>
      <c r="M1199" s="134"/>
      <c r="N1199" s="134"/>
      <c r="O1199" s="3"/>
      <c r="P1199" s="29"/>
      <c r="Q1199" s="22"/>
      <c r="R1199" s="3"/>
      <c r="S1199" s="120"/>
    </row>
    <row r="1200" spans="1:19" ht="12.75" customHeight="1" x14ac:dyDescent="0.25">
      <c r="A1200" s="28"/>
      <c r="B1200" s="29"/>
      <c r="C1200" s="29"/>
      <c r="D1200" s="132"/>
      <c r="E1200" s="132"/>
      <c r="F1200" s="132"/>
      <c r="G1200" s="132"/>
      <c r="H1200" s="132"/>
      <c r="I1200" s="132"/>
      <c r="J1200" s="132"/>
      <c r="K1200" s="133"/>
      <c r="L1200" s="134"/>
      <c r="M1200" s="134"/>
      <c r="N1200" s="134"/>
      <c r="O1200" s="3"/>
      <c r="P1200" s="29"/>
      <c r="Q1200" s="22"/>
      <c r="R1200" s="3"/>
      <c r="S1200" s="120"/>
    </row>
    <row r="1201" spans="1:19" ht="12.75" customHeight="1" x14ac:dyDescent="0.25">
      <c r="A1201" s="28"/>
      <c r="B1201" s="29"/>
      <c r="C1201" s="29"/>
      <c r="D1201" s="132"/>
      <c r="E1201" s="132"/>
      <c r="F1201" s="132"/>
      <c r="G1201" s="132"/>
      <c r="H1201" s="132"/>
      <c r="I1201" s="132"/>
      <c r="J1201" s="132"/>
      <c r="K1201" s="133"/>
      <c r="L1201" s="134"/>
      <c r="M1201" s="134"/>
      <c r="N1201" s="134"/>
      <c r="O1201" s="3"/>
      <c r="P1201" s="29"/>
      <c r="Q1201" s="22"/>
      <c r="R1201" s="3"/>
      <c r="S1201" s="120"/>
    </row>
    <row r="1202" spans="1:19" ht="12.75" customHeight="1" x14ac:dyDescent="0.25">
      <c r="A1202" s="28"/>
      <c r="B1202" s="29"/>
      <c r="C1202" s="29"/>
      <c r="D1202" s="132"/>
      <c r="E1202" s="132"/>
      <c r="F1202" s="132"/>
      <c r="G1202" s="132"/>
      <c r="H1202" s="132"/>
      <c r="I1202" s="132"/>
      <c r="J1202" s="132"/>
      <c r="K1202" s="133"/>
      <c r="L1202" s="134"/>
      <c r="M1202" s="134"/>
      <c r="N1202" s="134"/>
      <c r="O1202" s="3"/>
      <c r="P1202" s="29"/>
      <c r="Q1202" s="22"/>
      <c r="R1202" s="3"/>
      <c r="S1202" s="120"/>
    </row>
    <row r="1203" spans="1:19" ht="12.75" customHeight="1" x14ac:dyDescent="0.25">
      <c r="A1203" s="28"/>
      <c r="B1203" s="29"/>
      <c r="C1203" s="29"/>
      <c r="D1203" s="132"/>
      <c r="E1203" s="132"/>
      <c r="F1203" s="132"/>
      <c r="G1203" s="132"/>
      <c r="H1203" s="132"/>
      <c r="I1203" s="132"/>
      <c r="J1203" s="132"/>
      <c r="K1203" s="133"/>
      <c r="L1203" s="134"/>
      <c r="M1203" s="134"/>
      <c r="N1203" s="134"/>
      <c r="O1203" s="3"/>
      <c r="P1203" s="29"/>
      <c r="Q1203" s="22"/>
      <c r="R1203" s="3"/>
      <c r="S1203" s="120"/>
    </row>
    <row r="1204" spans="1:19" ht="12.75" customHeight="1" x14ac:dyDescent="0.25">
      <c r="A1204" s="28"/>
      <c r="B1204" s="29"/>
      <c r="C1204" s="29"/>
      <c r="D1204" s="132"/>
      <c r="E1204" s="132"/>
      <c r="F1204" s="132"/>
      <c r="G1204" s="132"/>
      <c r="H1204" s="132"/>
      <c r="I1204" s="132"/>
      <c r="J1204" s="132"/>
      <c r="K1204" s="133"/>
      <c r="L1204" s="134"/>
      <c r="M1204" s="134"/>
      <c r="N1204" s="134"/>
      <c r="O1204" s="3"/>
      <c r="P1204" s="29"/>
      <c r="Q1204" s="22"/>
      <c r="R1204" s="3"/>
      <c r="S1204" s="120"/>
    </row>
    <row r="1205" spans="1:19" ht="12.75" customHeight="1" x14ac:dyDescent="0.25">
      <c r="A1205" s="28"/>
      <c r="B1205" s="29"/>
      <c r="C1205" s="29"/>
      <c r="D1205" s="132"/>
      <c r="E1205" s="132"/>
      <c r="F1205" s="132"/>
      <c r="G1205" s="132"/>
      <c r="H1205" s="132"/>
      <c r="I1205" s="132"/>
      <c r="J1205" s="132"/>
      <c r="K1205" s="133"/>
      <c r="L1205" s="134"/>
      <c r="M1205" s="134"/>
      <c r="N1205" s="134"/>
      <c r="O1205" s="3"/>
      <c r="P1205" s="29"/>
      <c r="Q1205" s="22"/>
      <c r="R1205" s="3"/>
      <c r="S1205" s="120"/>
    </row>
    <row r="1206" spans="1:19" ht="12.75" customHeight="1" x14ac:dyDescent="0.25">
      <c r="A1206" s="28"/>
      <c r="B1206" s="29"/>
      <c r="C1206" s="29"/>
      <c r="D1206" s="132"/>
      <c r="E1206" s="132"/>
      <c r="F1206" s="132"/>
      <c r="G1206" s="132"/>
      <c r="H1206" s="132"/>
      <c r="I1206" s="132"/>
      <c r="J1206" s="132"/>
      <c r="K1206" s="133"/>
      <c r="L1206" s="134"/>
      <c r="M1206" s="134"/>
      <c r="N1206" s="134"/>
      <c r="O1206" s="3"/>
      <c r="P1206" s="29"/>
      <c r="Q1206" s="22"/>
      <c r="R1206" s="3"/>
      <c r="S1206" s="120"/>
    </row>
    <row r="1207" spans="1:19" ht="12.75" customHeight="1" x14ac:dyDescent="0.25">
      <c r="A1207" s="28"/>
      <c r="B1207" s="29"/>
      <c r="C1207" s="29"/>
      <c r="D1207" s="132"/>
      <c r="E1207" s="132"/>
      <c r="F1207" s="132"/>
      <c r="G1207" s="132"/>
      <c r="H1207" s="132"/>
      <c r="I1207" s="132"/>
      <c r="J1207" s="132"/>
      <c r="K1207" s="133"/>
      <c r="L1207" s="134"/>
      <c r="M1207" s="134"/>
      <c r="N1207" s="134"/>
      <c r="O1207" s="3"/>
      <c r="P1207" s="29"/>
      <c r="Q1207" s="22"/>
      <c r="R1207" s="3"/>
      <c r="S1207" s="120"/>
    </row>
    <row r="1208" spans="1:19" ht="12.75" customHeight="1" x14ac:dyDescent="0.25">
      <c r="A1208" s="28"/>
      <c r="B1208" s="29"/>
      <c r="C1208" s="29"/>
      <c r="D1208" s="132"/>
      <c r="E1208" s="132"/>
      <c r="F1208" s="132"/>
      <c r="G1208" s="132"/>
      <c r="H1208" s="132"/>
      <c r="I1208" s="132"/>
      <c r="J1208" s="132"/>
      <c r="K1208" s="133"/>
      <c r="L1208" s="134"/>
      <c r="M1208" s="134"/>
      <c r="N1208" s="134"/>
      <c r="O1208" s="3"/>
      <c r="P1208" s="29"/>
      <c r="Q1208" s="22"/>
      <c r="R1208" s="3"/>
      <c r="S1208" s="120"/>
    </row>
    <row r="1209" spans="1:19" ht="12.75" customHeight="1" x14ac:dyDescent="0.25">
      <c r="A1209" s="28"/>
      <c r="B1209" s="29"/>
      <c r="C1209" s="29"/>
      <c r="D1209" s="132"/>
      <c r="E1209" s="132"/>
      <c r="F1209" s="132"/>
      <c r="G1209" s="132"/>
      <c r="H1209" s="132"/>
      <c r="I1209" s="132"/>
      <c r="J1209" s="132"/>
      <c r="K1209" s="133"/>
      <c r="L1209" s="134"/>
      <c r="M1209" s="134"/>
      <c r="N1209" s="134"/>
      <c r="O1209" s="3"/>
      <c r="P1209" s="29"/>
      <c r="Q1209" s="22"/>
      <c r="R1209" s="3"/>
      <c r="S1209" s="120"/>
    </row>
    <row r="1210" spans="1:19" ht="12.75" customHeight="1" x14ac:dyDescent="0.25">
      <c r="A1210" s="28"/>
      <c r="B1210" s="29"/>
      <c r="C1210" s="29"/>
      <c r="D1210" s="132"/>
      <c r="E1210" s="132"/>
      <c r="F1210" s="132"/>
      <c r="G1210" s="132"/>
      <c r="H1210" s="132"/>
      <c r="I1210" s="132"/>
      <c r="J1210" s="132"/>
      <c r="K1210" s="133"/>
      <c r="L1210" s="134"/>
      <c r="M1210" s="134"/>
      <c r="N1210" s="134"/>
      <c r="O1210" s="3"/>
      <c r="P1210" s="29"/>
      <c r="Q1210" s="22"/>
      <c r="R1210" s="3"/>
      <c r="S1210" s="120"/>
    </row>
    <row r="1211" spans="1:19" ht="12.75" customHeight="1" x14ac:dyDescent="0.25">
      <c r="A1211" s="28"/>
      <c r="B1211" s="29"/>
      <c r="C1211" s="29"/>
      <c r="D1211" s="132"/>
      <c r="E1211" s="132"/>
      <c r="F1211" s="132"/>
      <c r="G1211" s="132"/>
      <c r="H1211" s="132"/>
      <c r="I1211" s="132"/>
      <c r="J1211" s="132"/>
      <c r="K1211" s="133"/>
      <c r="L1211" s="134"/>
      <c r="M1211" s="134"/>
      <c r="N1211" s="134"/>
      <c r="O1211" s="3"/>
      <c r="P1211" s="29"/>
      <c r="Q1211" s="22"/>
      <c r="R1211" s="3"/>
      <c r="S1211" s="120"/>
    </row>
    <row r="1212" spans="1:19" ht="12.75" customHeight="1" x14ac:dyDescent="0.25">
      <c r="A1212" s="28"/>
      <c r="B1212" s="29"/>
      <c r="C1212" s="29"/>
      <c r="D1212" s="132"/>
      <c r="E1212" s="132"/>
      <c r="F1212" s="132"/>
      <c r="G1212" s="132"/>
      <c r="H1212" s="132"/>
      <c r="I1212" s="132"/>
      <c r="J1212" s="132"/>
      <c r="K1212" s="133"/>
      <c r="L1212" s="134"/>
      <c r="M1212" s="134"/>
      <c r="N1212" s="134"/>
      <c r="O1212" s="3"/>
      <c r="P1212" s="29"/>
      <c r="Q1212" s="22"/>
      <c r="R1212" s="3"/>
      <c r="S1212" s="120"/>
    </row>
    <row r="1213" spans="1:19" ht="12.75" customHeight="1" x14ac:dyDescent="0.25">
      <c r="A1213" s="28"/>
      <c r="B1213" s="29"/>
      <c r="C1213" s="29"/>
      <c r="D1213" s="132"/>
      <c r="E1213" s="132"/>
      <c r="F1213" s="132"/>
      <c r="G1213" s="132"/>
      <c r="H1213" s="132"/>
      <c r="I1213" s="132"/>
      <c r="J1213" s="132"/>
      <c r="K1213" s="133"/>
      <c r="L1213" s="134"/>
      <c r="M1213" s="134"/>
      <c r="N1213" s="134"/>
      <c r="O1213" s="3"/>
      <c r="P1213" s="29"/>
      <c r="Q1213" s="22"/>
      <c r="R1213" s="3"/>
      <c r="S1213" s="120"/>
    </row>
    <row r="1214" spans="1:19" ht="12.75" customHeight="1" x14ac:dyDescent="0.25">
      <c r="A1214" s="28"/>
      <c r="B1214" s="29"/>
      <c r="C1214" s="29"/>
      <c r="D1214" s="132"/>
      <c r="E1214" s="132"/>
      <c r="F1214" s="132"/>
      <c r="G1214" s="132"/>
      <c r="H1214" s="132"/>
      <c r="I1214" s="132"/>
      <c r="J1214" s="132"/>
      <c r="K1214" s="133"/>
      <c r="L1214" s="134"/>
      <c r="M1214" s="134"/>
      <c r="N1214" s="134"/>
      <c r="O1214" s="3"/>
      <c r="P1214" s="29"/>
      <c r="Q1214" s="22"/>
      <c r="R1214" s="3"/>
      <c r="S1214" s="120"/>
    </row>
    <row r="1215" spans="1:19" ht="12.75" customHeight="1" x14ac:dyDescent="0.25">
      <c r="A1215" s="28"/>
      <c r="B1215" s="29"/>
      <c r="C1215" s="29"/>
      <c r="D1215" s="132"/>
      <c r="E1215" s="132"/>
      <c r="F1215" s="132"/>
      <c r="G1215" s="132"/>
      <c r="H1215" s="132"/>
      <c r="I1215" s="132"/>
      <c r="J1215" s="132"/>
      <c r="K1215" s="133"/>
      <c r="L1215" s="134"/>
      <c r="M1215" s="134"/>
      <c r="N1215" s="134"/>
      <c r="O1215" s="3"/>
      <c r="P1215" s="29"/>
      <c r="Q1215" s="22"/>
      <c r="R1215" s="3"/>
      <c r="S1215" s="120"/>
    </row>
    <row r="1216" spans="1:19" ht="12.75" customHeight="1" x14ac:dyDescent="0.25">
      <c r="A1216" s="28"/>
      <c r="B1216" s="29"/>
      <c r="C1216" s="29"/>
      <c r="D1216" s="132"/>
      <c r="E1216" s="132"/>
      <c r="F1216" s="132"/>
      <c r="G1216" s="132"/>
      <c r="H1216" s="132"/>
      <c r="I1216" s="132"/>
      <c r="J1216" s="132"/>
      <c r="K1216" s="133"/>
      <c r="L1216" s="134"/>
      <c r="M1216" s="134"/>
      <c r="N1216" s="134"/>
      <c r="O1216" s="3"/>
      <c r="P1216" s="29"/>
      <c r="Q1216" s="22"/>
      <c r="R1216" s="3"/>
      <c r="S1216" s="120"/>
    </row>
    <row r="1217" spans="1:19" ht="12.75" customHeight="1" x14ac:dyDescent="0.25">
      <c r="A1217" s="28"/>
      <c r="B1217" s="29"/>
      <c r="C1217" s="29"/>
      <c r="D1217" s="132"/>
      <c r="E1217" s="132"/>
      <c r="F1217" s="132"/>
      <c r="G1217" s="132"/>
      <c r="H1217" s="132"/>
      <c r="I1217" s="132"/>
      <c r="J1217" s="132"/>
      <c r="K1217" s="133"/>
      <c r="L1217" s="134"/>
      <c r="M1217" s="134"/>
      <c r="N1217" s="134"/>
      <c r="O1217" s="3"/>
      <c r="P1217" s="29"/>
      <c r="Q1217" s="22"/>
      <c r="R1217" s="3"/>
      <c r="S1217" s="120"/>
    </row>
    <row r="1218" spans="1:19" ht="12.75" customHeight="1" x14ac:dyDescent="0.25">
      <c r="A1218" s="28"/>
      <c r="B1218" s="29"/>
      <c r="C1218" s="29"/>
      <c r="D1218" s="132"/>
      <c r="E1218" s="132"/>
      <c r="F1218" s="132"/>
      <c r="G1218" s="132"/>
      <c r="H1218" s="132"/>
      <c r="I1218" s="132"/>
      <c r="J1218" s="132"/>
      <c r="K1218" s="133"/>
      <c r="L1218" s="134"/>
      <c r="M1218" s="134"/>
      <c r="N1218" s="134"/>
      <c r="O1218" s="3"/>
      <c r="P1218" s="29"/>
      <c r="Q1218" s="22"/>
      <c r="R1218" s="3"/>
      <c r="S1218" s="120"/>
    </row>
    <row r="1219" spans="1:19" ht="12.75" customHeight="1" x14ac:dyDescent="0.25">
      <c r="A1219" s="28"/>
      <c r="B1219" s="29"/>
      <c r="C1219" s="29"/>
      <c r="D1219" s="132"/>
      <c r="E1219" s="132"/>
      <c r="F1219" s="132"/>
      <c r="G1219" s="132"/>
      <c r="H1219" s="132"/>
      <c r="I1219" s="132"/>
      <c r="J1219" s="132"/>
      <c r="K1219" s="133"/>
      <c r="L1219" s="134"/>
      <c r="M1219" s="134"/>
      <c r="N1219" s="134"/>
      <c r="O1219" s="3"/>
      <c r="P1219" s="29"/>
      <c r="Q1219" s="22"/>
      <c r="R1219" s="3"/>
      <c r="S1219" s="120"/>
    </row>
    <row r="1220" spans="1:19" ht="12.75" customHeight="1" x14ac:dyDescent="0.25">
      <c r="A1220" s="28"/>
      <c r="B1220" s="29"/>
      <c r="C1220" s="29"/>
      <c r="D1220" s="132"/>
      <c r="E1220" s="132"/>
      <c r="F1220" s="132"/>
      <c r="G1220" s="132"/>
      <c r="H1220" s="132"/>
      <c r="I1220" s="132"/>
      <c r="J1220" s="132"/>
      <c r="K1220" s="133"/>
      <c r="L1220" s="134"/>
      <c r="M1220" s="134"/>
      <c r="N1220" s="134"/>
      <c r="O1220" s="3"/>
      <c r="P1220" s="29"/>
      <c r="Q1220" s="22"/>
      <c r="R1220" s="3"/>
      <c r="S1220" s="120"/>
    </row>
    <row r="1221" spans="1:19" ht="12.75" customHeight="1" x14ac:dyDescent="0.25">
      <c r="A1221" s="28"/>
      <c r="B1221" s="29"/>
      <c r="C1221" s="29"/>
      <c r="D1221" s="132"/>
      <c r="E1221" s="132"/>
      <c r="F1221" s="132"/>
      <c r="G1221" s="132"/>
      <c r="H1221" s="132"/>
      <c r="I1221" s="132"/>
      <c r="J1221" s="132"/>
      <c r="K1221" s="133"/>
      <c r="L1221" s="134"/>
      <c r="M1221" s="134"/>
      <c r="N1221" s="134"/>
      <c r="O1221" s="3"/>
      <c r="P1221" s="29"/>
      <c r="Q1221" s="22"/>
      <c r="R1221" s="3"/>
      <c r="S1221" s="120"/>
    </row>
    <row r="1222" spans="1:19" ht="12.75" customHeight="1" x14ac:dyDescent="0.25">
      <c r="A1222" s="28"/>
      <c r="B1222" s="29"/>
      <c r="C1222" s="29"/>
      <c r="D1222" s="132"/>
      <c r="E1222" s="132"/>
      <c r="F1222" s="132"/>
      <c r="G1222" s="132"/>
      <c r="H1222" s="132"/>
      <c r="I1222" s="132"/>
      <c r="J1222" s="132"/>
      <c r="K1222" s="133"/>
      <c r="L1222" s="134"/>
      <c r="M1222" s="134"/>
      <c r="N1222" s="134"/>
      <c r="O1222" s="3"/>
      <c r="P1222" s="29"/>
      <c r="Q1222" s="22"/>
      <c r="R1222" s="3"/>
      <c r="S1222" s="120"/>
    </row>
    <row r="1223" spans="1:19" ht="12.75" customHeight="1" x14ac:dyDescent="0.25">
      <c r="A1223" s="28"/>
      <c r="B1223" s="29"/>
      <c r="C1223" s="29"/>
      <c r="D1223" s="132"/>
      <c r="E1223" s="132"/>
      <c r="F1223" s="132"/>
      <c r="G1223" s="132"/>
      <c r="H1223" s="132"/>
      <c r="I1223" s="132"/>
      <c r="J1223" s="132"/>
      <c r="K1223" s="133"/>
      <c r="L1223" s="134"/>
      <c r="M1223" s="134"/>
      <c r="N1223" s="134"/>
      <c r="O1223" s="3"/>
      <c r="P1223" s="29"/>
      <c r="Q1223" s="22"/>
      <c r="R1223" s="3"/>
      <c r="S1223" s="120"/>
    </row>
    <row r="1224" spans="1:19" ht="12.75" customHeight="1" x14ac:dyDescent="0.25">
      <c r="A1224" s="28"/>
      <c r="B1224" s="29"/>
      <c r="C1224" s="29"/>
      <c r="D1224" s="132"/>
      <c r="E1224" s="132"/>
      <c r="F1224" s="132"/>
      <c r="G1224" s="132"/>
      <c r="H1224" s="132"/>
      <c r="I1224" s="132"/>
      <c r="J1224" s="132"/>
      <c r="K1224" s="133"/>
      <c r="L1224" s="134"/>
      <c r="M1224" s="134"/>
      <c r="N1224" s="134"/>
      <c r="O1224" s="3"/>
      <c r="P1224" s="29"/>
      <c r="Q1224" s="22"/>
      <c r="R1224" s="3"/>
      <c r="S1224" s="120"/>
    </row>
    <row r="1225" spans="1:19" ht="12.75" customHeight="1" x14ac:dyDescent="0.25">
      <c r="A1225" s="28"/>
      <c r="B1225" s="29"/>
      <c r="C1225" s="29"/>
      <c r="D1225" s="132"/>
      <c r="E1225" s="132"/>
      <c r="F1225" s="132"/>
      <c r="G1225" s="132"/>
      <c r="H1225" s="132"/>
      <c r="I1225" s="132"/>
      <c r="J1225" s="132"/>
      <c r="K1225" s="133"/>
      <c r="L1225" s="134"/>
      <c r="M1225" s="134"/>
      <c r="N1225" s="134"/>
      <c r="O1225" s="3"/>
      <c r="P1225" s="29"/>
      <c r="Q1225" s="22"/>
      <c r="R1225" s="3"/>
      <c r="S1225" s="120"/>
    </row>
    <row r="1226" spans="1:19" ht="12.75" customHeight="1" x14ac:dyDescent="0.25">
      <c r="A1226" s="28"/>
      <c r="B1226" s="29"/>
      <c r="C1226" s="29"/>
      <c r="D1226" s="132"/>
      <c r="E1226" s="132"/>
      <c r="F1226" s="132"/>
      <c r="G1226" s="132"/>
      <c r="H1226" s="132"/>
      <c r="I1226" s="132"/>
      <c r="J1226" s="132"/>
      <c r="K1226" s="133"/>
      <c r="L1226" s="134"/>
      <c r="M1226" s="134"/>
      <c r="N1226" s="134"/>
      <c r="O1226" s="3"/>
      <c r="P1226" s="29"/>
      <c r="Q1226" s="22"/>
      <c r="R1226" s="3"/>
      <c r="S1226" s="120"/>
    </row>
    <row r="1227" spans="1:19" ht="12.75" customHeight="1" x14ac:dyDescent="0.25">
      <c r="A1227" s="28"/>
      <c r="B1227" s="29"/>
      <c r="C1227" s="29"/>
      <c r="D1227" s="132"/>
      <c r="E1227" s="132"/>
      <c r="F1227" s="132"/>
      <c r="G1227" s="132"/>
      <c r="H1227" s="132"/>
      <c r="I1227" s="132"/>
      <c r="J1227" s="132"/>
      <c r="K1227" s="133"/>
      <c r="L1227" s="134"/>
      <c r="M1227" s="134"/>
      <c r="N1227" s="134"/>
      <c r="O1227" s="3"/>
      <c r="P1227" s="29"/>
      <c r="Q1227" s="22"/>
      <c r="R1227" s="3"/>
      <c r="S1227" s="120"/>
    </row>
    <row r="1228" spans="1:19" ht="12.75" customHeight="1" x14ac:dyDescent="0.25">
      <c r="A1228" s="28"/>
      <c r="B1228" s="29"/>
      <c r="C1228" s="29"/>
      <c r="D1228" s="132"/>
      <c r="E1228" s="132"/>
      <c r="F1228" s="132"/>
      <c r="G1228" s="132"/>
      <c r="H1228" s="132"/>
      <c r="I1228" s="132"/>
      <c r="J1228" s="132"/>
      <c r="K1228" s="133"/>
      <c r="L1228" s="134"/>
      <c r="M1228" s="134"/>
      <c r="N1228" s="134"/>
      <c r="O1228" s="3"/>
      <c r="P1228" s="29"/>
      <c r="Q1228" s="22"/>
      <c r="R1228" s="3"/>
      <c r="S1228" s="120"/>
    </row>
    <row r="1229" spans="1:19" ht="12.75" customHeight="1" x14ac:dyDescent="0.25">
      <c r="A1229" s="28"/>
      <c r="B1229" s="29"/>
      <c r="C1229" s="29"/>
      <c r="D1229" s="132"/>
      <c r="E1229" s="132"/>
      <c r="F1229" s="132"/>
      <c r="G1229" s="132"/>
      <c r="H1229" s="132"/>
      <c r="I1229" s="132"/>
      <c r="J1229" s="132"/>
      <c r="K1229" s="133"/>
      <c r="L1229" s="134"/>
      <c r="M1229" s="134"/>
      <c r="N1229" s="134"/>
      <c r="O1229" s="3"/>
      <c r="P1229" s="29"/>
      <c r="Q1229" s="22"/>
      <c r="R1229" s="3"/>
      <c r="S1229" s="120"/>
    </row>
    <row r="1230" spans="1:19" ht="12.75" customHeight="1" x14ac:dyDescent="0.25">
      <c r="A1230" s="28"/>
      <c r="B1230" s="29"/>
      <c r="C1230" s="29"/>
      <c r="D1230" s="132"/>
      <c r="E1230" s="132"/>
      <c r="F1230" s="132"/>
      <c r="G1230" s="132"/>
      <c r="H1230" s="132"/>
      <c r="I1230" s="132"/>
      <c r="J1230" s="132"/>
      <c r="K1230" s="133"/>
      <c r="L1230" s="134"/>
      <c r="M1230" s="134"/>
      <c r="N1230" s="134"/>
      <c r="O1230" s="3"/>
      <c r="P1230" s="29"/>
      <c r="Q1230" s="22"/>
      <c r="R1230" s="3"/>
      <c r="S1230" s="120"/>
    </row>
    <row r="1231" spans="1:19" ht="12.75" customHeight="1" x14ac:dyDescent="0.25">
      <c r="A1231" s="28"/>
      <c r="B1231" s="29"/>
      <c r="C1231" s="29"/>
      <c r="D1231" s="132"/>
      <c r="E1231" s="132"/>
      <c r="F1231" s="132"/>
      <c r="G1231" s="132"/>
      <c r="H1231" s="132"/>
      <c r="I1231" s="132"/>
      <c r="J1231" s="132"/>
      <c r="K1231" s="133"/>
      <c r="L1231" s="134"/>
      <c r="M1231" s="134"/>
      <c r="N1231" s="134"/>
      <c r="O1231" s="3"/>
      <c r="P1231" s="29"/>
      <c r="Q1231" s="22"/>
      <c r="R1231" s="3"/>
      <c r="S1231" s="120"/>
    </row>
    <row r="1232" spans="1:19" ht="12.75" customHeight="1" x14ac:dyDescent="0.25">
      <c r="A1232" s="28"/>
      <c r="B1232" s="29"/>
      <c r="C1232" s="29"/>
      <c r="D1232" s="132"/>
      <c r="E1232" s="132"/>
      <c r="F1232" s="132"/>
      <c r="G1232" s="132"/>
      <c r="H1232" s="132"/>
      <c r="I1232" s="132"/>
      <c r="J1232" s="132"/>
      <c r="K1232" s="133"/>
      <c r="L1232" s="134"/>
      <c r="M1232" s="134"/>
      <c r="N1232" s="134"/>
      <c r="O1232" s="3"/>
      <c r="P1232" s="29"/>
      <c r="Q1232" s="22"/>
      <c r="R1232" s="3"/>
      <c r="S1232" s="120"/>
    </row>
    <row r="1233" spans="1:19" ht="12.75" customHeight="1" x14ac:dyDescent="0.25">
      <c r="A1233" s="28"/>
      <c r="B1233" s="29"/>
      <c r="C1233" s="29"/>
      <c r="D1233" s="132"/>
      <c r="E1233" s="132"/>
      <c r="F1233" s="132"/>
      <c r="G1233" s="132"/>
      <c r="H1233" s="132"/>
      <c r="I1233" s="132"/>
      <c r="J1233" s="132"/>
      <c r="K1233" s="133"/>
      <c r="L1233" s="134"/>
      <c r="M1233" s="134"/>
      <c r="N1233" s="134"/>
      <c r="O1233" s="3"/>
      <c r="P1233" s="29"/>
      <c r="Q1233" s="22"/>
      <c r="R1233" s="3"/>
      <c r="S1233" s="120"/>
    </row>
    <row r="1234" spans="1:19" ht="12.75" customHeight="1" x14ac:dyDescent="0.25">
      <c r="A1234" s="28"/>
      <c r="B1234" s="29"/>
      <c r="C1234" s="29"/>
      <c r="D1234" s="132"/>
      <c r="E1234" s="132"/>
      <c r="F1234" s="132"/>
      <c r="G1234" s="132"/>
      <c r="H1234" s="132"/>
      <c r="I1234" s="132"/>
      <c r="J1234" s="132"/>
      <c r="K1234" s="133"/>
      <c r="L1234" s="134"/>
      <c r="M1234" s="134"/>
      <c r="N1234" s="134"/>
      <c r="O1234" s="3"/>
      <c r="P1234" s="29"/>
      <c r="Q1234" s="22"/>
      <c r="R1234" s="3"/>
      <c r="S1234" s="120"/>
    </row>
    <row r="1235" spans="1:19" ht="12.75" customHeight="1" x14ac:dyDescent="0.25">
      <c r="A1235" s="28"/>
      <c r="B1235" s="29"/>
      <c r="C1235" s="29"/>
      <c r="D1235" s="132"/>
      <c r="E1235" s="132"/>
      <c r="F1235" s="132"/>
      <c r="G1235" s="132"/>
      <c r="H1235" s="132"/>
      <c r="I1235" s="132"/>
      <c r="J1235" s="132"/>
      <c r="K1235" s="133"/>
      <c r="L1235" s="134"/>
      <c r="M1235" s="134"/>
      <c r="N1235" s="134"/>
      <c r="O1235" s="3"/>
      <c r="P1235" s="29"/>
      <c r="Q1235" s="22"/>
      <c r="R1235" s="3"/>
      <c r="S1235" s="120"/>
    </row>
    <row r="1236" spans="1:19" ht="12.75" customHeight="1" x14ac:dyDescent="0.25">
      <c r="A1236" s="28"/>
      <c r="B1236" s="29"/>
      <c r="C1236" s="29"/>
      <c r="D1236" s="132"/>
      <c r="E1236" s="132"/>
      <c r="F1236" s="132"/>
      <c r="G1236" s="132"/>
      <c r="H1236" s="132"/>
      <c r="I1236" s="132"/>
      <c r="J1236" s="132"/>
      <c r="K1236" s="133"/>
      <c r="L1236" s="134"/>
      <c r="M1236" s="134"/>
      <c r="N1236" s="134"/>
      <c r="O1236" s="3"/>
      <c r="P1236" s="29"/>
      <c r="Q1236" s="22"/>
      <c r="R1236" s="3"/>
      <c r="S1236" s="120"/>
    </row>
    <row r="1237" spans="1:19" ht="12.75" customHeight="1" x14ac:dyDescent="0.25">
      <c r="A1237" s="28"/>
      <c r="B1237" s="29"/>
      <c r="C1237" s="29"/>
      <c r="D1237" s="132"/>
      <c r="E1237" s="132"/>
      <c r="F1237" s="132"/>
      <c r="G1237" s="132"/>
      <c r="H1237" s="132"/>
      <c r="I1237" s="132"/>
      <c r="J1237" s="132"/>
      <c r="K1237" s="133"/>
      <c r="L1237" s="134"/>
      <c r="M1237" s="134"/>
      <c r="N1237" s="134"/>
      <c r="O1237" s="3"/>
      <c r="P1237" s="29"/>
      <c r="Q1237" s="22"/>
      <c r="R1237" s="3"/>
      <c r="S1237" s="120"/>
    </row>
    <row r="1238" spans="1:19" ht="12.75" customHeight="1" x14ac:dyDescent="0.25">
      <c r="A1238" s="28"/>
      <c r="B1238" s="29"/>
      <c r="C1238" s="29"/>
      <c r="D1238" s="132"/>
      <c r="E1238" s="132"/>
      <c r="F1238" s="132"/>
      <c r="G1238" s="132"/>
      <c r="H1238" s="132"/>
      <c r="I1238" s="132"/>
      <c r="J1238" s="132"/>
      <c r="K1238" s="133"/>
      <c r="L1238" s="134"/>
      <c r="M1238" s="134"/>
      <c r="N1238" s="134"/>
      <c r="O1238" s="3"/>
      <c r="P1238" s="29"/>
      <c r="Q1238" s="22"/>
      <c r="R1238" s="3"/>
      <c r="S1238" s="120"/>
    </row>
    <row r="1239" spans="1:19" ht="12.75" customHeight="1" x14ac:dyDescent="0.25">
      <c r="A1239" s="28"/>
      <c r="B1239" s="29"/>
      <c r="C1239" s="29"/>
      <c r="D1239" s="132"/>
      <c r="E1239" s="132"/>
      <c r="F1239" s="132"/>
      <c r="G1239" s="132"/>
      <c r="H1239" s="132"/>
      <c r="I1239" s="132"/>
      <c r="J1239" s="132"/>
      <c r="K1239" s="133"/>
      <c r="L1239" s="134"/>
      <c r="M1239" s="134"/>
      <c r="N1239" s="134"/>
      <c r="O1239" s="3"/>
      <c r="P1239" s="29"/>
      <c r="Q1239" s="22"/>
      <c r="R1239" s="3"/>
      <c r="S1239" s="120"/>
    </row>
    <row r="1240" spans="1:19" ht="12.75" customHeight="1" x14ac:dyDescent="0.25">
      <c r="A1240" s="28"/>
      <c r="B1240" s="29"/>
      <c r="C1240" s="29"/>
      <c r="D1240" s="132"/>
      <c r="E1240" s="132"/>
      <c r="F1240" s="132"/>
      <c r="G1240" s="132"/>
      <c r="H1240" s="132"/>
      <c r="I1240" s="132"/>
      <c r="J1240" s="132"/>
      <c r="K1240" s="133"/>
      <c r="L1240" s="134"/>
      <c r="M1240" s="134"/>
      <c r="N1240" s="134"/>
      <c r="O1240" s="3"/>
      <c r="P1240" s="29"/>
      <c r="Q1240" s="22"/>
      <c r="R1240" s="3"/>
      <c r="S1240" s="120"/>
    </row>
    <row r="1241" spans="1:19" ht="12.75" customHeight="1" x14ac:dyDescent="0.25">
      <c r="A1241" s="28"/>
      <c r="B1241" s="29"/>
      <c r="C1241" s="29"/>
      <c r="D1241" s="132"/>
      <c r="E1241" s="132"/>
      <c r="F1241" s="132"/>
      <c r="G1241" s="132"/>
      <c r="H1241" s="132"/>
      <c r="I1241" s="132"/>
      <c r="J1241" s="132"/>
      <c r="K1241" s="133"/>
      <c r="L1241" s="134"/>
      <c r="M1241" s="134"/>
      <c r="N1241" s="134"/>
      <c r="O1241" s="3"/>
      <c r="P1241" s="29"/>
      <c r="Q1241" s="22"/>
      <c r="R1241" s="3"/>
      <c r="S1241" s="120"/>
    </row>
    <row r="1242" spans="1:19" ht="12.75" customHeight="1" x14ac:dyDescent="0.25">
      <c r="A1242" s="28"/>
      <c r="B1242" s="29"/>
      <c r="C1242" s="29"/>
      <c r="D1242" s="132"/>
      <c r="E1242" s="132"/>
      <c r="F1242" s="132"/>
      <c r="G1242" s="132"/>
      <c r="H1242" s="132"/>
      <c r="I1242" s="132"/>
      <c r="J1242" s="132"/>
      <c r="K1242" s="133"/>
      <c r="L1242" s="134"/>
      <c r="M1242" s="134"/>
      <c r="N1242" s="134"/>
      <c r="O1242" s="3"/>
      <c r="P1242" s="29"/>
      <c r="Q1242" s="22"/>
      <c r="R1242" s="3"/>
      <c r="S1242" s="120"/>
    </row>
    <row r="1243" spans="1:19" ht="12.75" customHeight="1" x14ac:dyDescent="0.25">
      <c r="A1243" s="28"/>
      <c r="B1243" s="29"/>
      <c r="C1243" s="29"/>
      <c r="D1243" s="132"/>
      <c r="E1243" s="132"/>
      <c r="F1243" s="132"/>
      <c r="G1243" s="132"/>
      <c r="H1243" s="132"/>
      <c r="I1243" s="132"/>
      <c r="J1243" s="132"/>
      <c r="K1243" s="133"/>
      <c r="L1243" s="134"/>
      <c r="M1243" s="134"/>
      <c r="N1243" s="134"/>
      <c r="O1243" s="3"/>
      <c r="P1243" s="29"/>
      <c r="Q1243" s="22"/>
      <c r="R1243" s="3"/>
      <c r="S1243" s="120"/>
    </row>
    <row r="1244" spans="1:19" ht="12.75" customHeight="1" x14ac:dyDescent="0.25">
      <c r="A1244" s="28"/>
      <c r="B1244" s="29"/>
      <c r="C1244" s="29"/>
      <c r="D1244" s="132"/>
      <c r="E1244" s="132"/>
      <c r="F1244" s="132"/>
      <c r="G1244" s="132"/>
      <c r="H1244" s="132"/>
      <c r="I1244" s="132"/>
      <c r="J1244" s="132"/>
      <c r="K1244" s="133"/>
      <c r="L1244" s="134"/>
      <c r="M1244" s="134"/>
      <c r="N1244" s="134"/>
      <c r="O1244" s="3"/>
      <c r="P1244" s="29"/>
      <c r="Q1244" s="22"/>
      <c r="R1244" s="3"/>
      <c r="S1244" s="120"/>
    </row>
    <row r="1245" spans="1:19" ht="12.75" customHeight="1" x14ac:dyDescent="0.25">
      <c r="A1245" s="28"/>
      <c r="B1245" s="29"/>
      <c r="C1245" s="29"/>
      <c r="D1245" s="132"/>
      <c r="E1245" s="132"/>
      <c r="F1245" s="132"/>
      <c r="G1245" s="132"/>
      <c r="H1245" s="132"/>
      <c r="I1245" s="132"/>
      <c r="J1245" s="132"/>
      <c r="K1245" s="133"/>
      <c r="L1245" s="134"/>
      <c r="M1245" s="134"/>
      <c r="N1245" s="134"/>
      <c r="O1245" s="3"/>
      <c r="P1245" s="29"/>
      <c r="Q1245" s="22"/>
      <c r="R1245" s="3"/>
      <c r="S1245" s="120"/>
    </row>
    <row r="1246" spans="1:19" ht="12.75" customHeight="1" x14ac:dyDescent="0.25">
      <c r="A1246" s="28"/>
      <c r="B1246" s="29"/>
      <c r="C1246" s="29"/>
      <c r="D1246" s="132"/>
      <c r="E1246" s="132"/>
      <c r="F1246" s="132"/>
      <c r="G1246" s="132"/>
      <c r="H1246" s="132"/>
      <c r="I1246" s="132"/>
      <c r="J1246" s="132"/>
      <c r="K1246" s="133"/>
      <c r="L1246" s="134"/>
      <c r="M1246" s="134"/>
      <c r="N1246" s="134"/>
      <c r="O1246" s="3"/>
      <c r="P1246" s="29"/>
      <c r="Q1246" s="22"/>
      <c r="R1246" s="3"/>
      <c r="S1246" s="120"/>
    </row>
    <row r="1247" spans="1:19" ht="12.75" customHeight="1" x14ac:dyDescent="0.25">
      <c r="A1247" s="28"/>
      <c r="B1247" s="29"/>
      <c r="C1247" s="29"/>
      <c r="D1247" s="132"/>
      <c r="E1247" s="132"/>
      <c r="F1247" s="132"/>
      <c r="G1247" s="132"/>
      <c r="H1247" s="132"/>
      <c r="I1247" s="132"/>
      <c r="J1247" s="132"/>
      <c r="K1247" s="133"/>
      <c r="L1247" s="134"/>
      <c r="M1247" s="134"/>
      <c r="N1247" s="134"/>
      <c r="O1247" s="3"/>
      <c r="P1247" s="29"/>
      <c r="Q1247" s="22"/>
      <c r="R1247" s="3"/>
      <c r="S1247" s="120"/>
    </row>
    <row r="1248" spans="1:19" ht="12.75" customHeight="1" x14ac:dyDescent="0.25">
      <c r="A1248" s="28"/>
      <c r="B1248" s="29"/>
      <c r="C1248" s="29"/>
      <c r="D1248" s="132"/>
      <c r="E1248" s="132"/>
      <c r="F1248" s="132"/>
      <c r="G1248" s="132"/>
      <c r="H1248" s="132"/>
      <c r="I1248" s="132"/>
      <c r="J1248" s="132"/>
      <c r="K1248" s="133"/>
      <c r="L1248" s="134"/>
      <c r="M1248" s="134"/>
      <c r="N1248" s="134"/>
      <c r="O1248" s="3"/>
      <c r="P1248" s="29"/>
      <c r="Q1248" s="22"/>
      <c r="R1248" s="3"/>
      <c r="S1248" s="120"/>
    </row>
    <row r="1249" spans="1:19" ht="12.75" customHeight="1" x14ac:dyDescent="0.25">
      <c r="A1249" s="28"/>
      <c r="B1249" s="29"/>
      <c r="C1249" s="29"/>
      <c r="D1249" s="132"/>
      <c r="E1249" s="132"/>
      <c r="F1249" s="132"/>
      <c r="G1249" s="132"/>
      <c r="H1249" s="132"/>
      <c r="I1249" s="132"/>
      <c r="J1249" s="132"/>
      <c r="K1249" s="133"/>
      <c r="L1249" s="134"/>
      <c r="M1249" s="134"/>
      <c r="N1249" s="134"/>
      <c r="O1249" s="3"/>
      <c r="P1249" s="29"/>
      <c r="Q1249" s="22"/>
      <c r="R1249" s="3"/>
      <c r="S1249" s="120"/>
    </row>
    <row r="1250" spans="1:19" ht="12.75" customHeight="1" x14ac:dyDescent="0.25">
      <c r="A1250" s="28"/>
      <c r="B1250" s="29"/>
      <c r="C1250" s="29"/>
      <c r="D1250" s="132"/>
      <c r="E1250" s="132"/>
      <c r="F1250" s="132"/>
      <c r="G1250" s="132"/>
      <c r="H1250" s="132"/>
      <c r="I1250" s="132"/>
      <c r="J1250" s="132"/>
      <c r="K1250" s="133"/>
      <c r="L1250" s="134"/>
      <c r="M1250" s="134"/>
      <c r="N1250" s="134"/>
      <c r="O1250" s="3"/>
      <c r="P1250" s="29"/>
      <c r="Q1250" s="22"/>
      <c r="R1250" s="3"/>
      <c r="S1250" s="120"/>
    </row>
    <row r="1251" spans="1:19" ht="12.75" customHeight="1" x14ac:dyDescent="0.25">
      <c r="A1251" s="28"/>
      <c r="B1251" s="29"/>
      <c r="C1251" s="29"/>
      <c r="D1251" s="132"/>
      <c r="E1251" s="132"/>
      <c r="F1251" s="132"/>
      <c r="G1251" s="132"/>
      <c r="H1251" s="132"/>
      <c r="I1251" s="132"/>
      <c r="J1251" s="132"/>
      <c r="K1251" s="133"/>
      <c r="L1251" s="134"/>
      <c r="M1251" s="134"/>
      <c r="N1251" s="134"/>
      <c r="O1251" s="3"/>
      <c r="P1251" s="29"/>
      <c r="Q1251" s="22"/>
      <c r="R1251" s="3"/>
      <c r="S1251" s="120"/>
    </row>
    <row r="1252" spans="1:19" ht="12.75" customHeight="1" x14ac:dyDescent="0.25">
      <c r="A1252" s="28"/>
      <c r="B1252" s="29"/>
      <c r="C1252" s="29"/>
      <c r="D1252" s="132"/>
      <c r="E1252" s="132"/>
      <c r="F1252" s="132"/>
      <c r="G1252" s="132"/>
      <c r="H1252" s="132"/>
      <c r="I1252" s="132"/>
      <c r="J1252" s="132"/>
      <c r="K1252" s="133"/>
      <c r="L1252" s="134"/>
      <c r="M1252" s="134"/>
      <c r="N1252" s="134"/>
      <c r="O1252" s="3"/>
      <c r="P1252" s="29"/>
      <c r="Q1252" s="22"/>
      <c r="R1252" s="3"/>
      <c r="S1252" s="120"/>
    </row>
    <row r="1253" spans="1:19" ht="12.75" customHeight="1" x14ac:dyDescent="0.25">
      <c r="A1253" s="28"/>
      <c r="B1253" s="29"/>
      <c r="C1253" s="29"/>
      <c r="D1253" s="132"/>
      <c r="E1253" s="132"/>
      <c r="F1253" s="132"/>
      <c r="G1253" s="132"/>
      <c r="H1253" s="132"/>
      <c r="I1253" s="132"/>
      <c r="J1253" s="132"/>
      <c r="K1253" s="133"/>
      <c r="L1253" s="134"/>
      <c r="M1253" s="134"/>
      <c r="N1253" s="134"/>
      <c r="O1253" s="3"/>
      <c r="P1253" s="29"/>
      <c r="Q1253" s="22"/>
      <c r="R1253" s="3"/>
      <c r="S1253" s="120"/>
    </row>
    <row r="1254" spans="1:19" ht="12.75" customHeight="1" x14ac:dyDescent="0.25">
      <c r="A1254" s="28"/>
      <c r="B1254" s="29"/>
      <c r="C1254" s="29"/>
      <c r="D1254" s="132"/>
      <c r="E1254" s="132"/>
      <c r="F1254" s="132"/>
      <c r="G1254" s="132"/>
      <c r="H1254" s="132"/>
      <c r="I1254" s="132"/>
      <c r="J1254" s="132"/>
      <c r="K1254" s="133"/>
      <c r="L1254" s="134"/>
      <c r="M1254" s="134"/>
      <c r="N1254" s="134"/>
      <c r="O1254" s="3"/>
      <c r="P1254" s="29"/>
      <c r="Q1254" s="22"/>
      <c r="R1254" s="3"/>
      <c r="S1254" s="120"/>
    </row>
    <row r="1255" spans="1:19" ht="12.75" customHeight="1" x14ac:dyDescent="0.25">
      <c r="A1255" s="28"/>
      <c r="B1255" s="29"/>
      <c r="C1255" s="29"/>
      <c r="D1255" s="132"/>
      <c r="E1255" s="132"/>
      <c r="F1255" s="132"/>
      <c r="G1255" s="132"/>
      <c r="H1255" s="132"/>
      <c r="I1255" s="132"/>
      <c r="J1255" s="132"/>
      <c r="K1255" s="133"/>
      <c r="L1255" s="134"/>
      <c r="M1255" s="134"/>
      <c r="N1255" s="134"/>
      <c r="O1255" s="3"/>
      <c r="P1255" s="29"/>
      <c r="Q1255" s="22"/>
      <c r="R1255" s="3"/>
      <c r="S1255" s="120"/>
    </row>
    <row r="1256" spans="1:19" ht="12.75" customHeight="1" x14ac:dyDescent="0.25">
      <c r="A1256" s="28"/>
      <c r="B1256" s="29"/>
      <c r="C1256" s="29"/>
      <c r="D1256" s="132"/>
      <c r="E1256" s="132"/>
      <c r="F1256" s="132"/>
      <c r="G1256" s="132"/>
      <c r="H1256" s="132"/>
      <c r="I1256" s="132"/>
      <c r="J1256" s="132"/>
      <c r="K1256" s="133"/>
      <c r="L1256" s="134"/>
      <c r="M1256" s="134"/>
      <c r="N1256" s="134"/>
      <c r="O1256" s="3"/>
      <c r="P1256" s="29"/>
      <c r="Q1256" s="22"/>
      <c r="R1256" s="3"/>
      <c r="S1256" s="120"/>
    </row>
    <row r="1257" spans="1:19" ht="12.75" customHeight="1" x14ac:dyDescent="0.25">
      <c r="A1257" s="28"/>
      <c r="B1257" s="29"/>
      <c r="C1257" s="29"/>
      <c r="D1257" s="132"/>
      <c r="E1257" s="132"/>
      <c r="F1257" s="132"/>
      <c r="G1257" s="132"/>
      <c r="H1257" s="132"/>
      <c r="I1257" s="132"/>
      <c r="J1257" s="132"/>
      <c r="K1257" s="133"/>
      <c r="L1257" s="134"/>
      <c r="M1257" s="134"/>
      <c r="N1257" s="134"/>
      <c r="O1257" s="3"/>
      <c r="P1257" s="29"/>
      <c r="Q1257" s="22"/>
      <c r="R1257" s="3"/>
      <c r="S1257" s="120"/>
    </row>
    <row r="1258" spans="1:19" ht="12.75" customHeight="1" x14ac:dyDescent="0.25">
      <c r="A1258" s="28"/>
      <c r="B1258" s="29"/>
      <c r="C1258" s="29"/>
      <c r="D1258" s="132"/>
      <c r="E1258" s="132"/>
      <c r="F1258" s="132"/>
      <c r="G1258" s="132"/>
      <c r="H1258" s="132"/>
      <c r="I1258" s="132"/>
      <c r="J1258" s="132"/>
      <c r="K1258" s="133"/>
      <c r="L1258" s="134"/>
      <c r="M1258" s="134"/>
      <c r="N1258" s="134"/>
      <c r="O1258" s="3"/>
      <c r="P1258" s="29"/>
      <c r="Q1258" s="22"/>
      <c r="R1258" s="3"/>
      <c r="S1258" s="120"/>
    </row>
    <row r="1259" spans="1:19" ht="12.75" customHeight="1" x14ac:dyDescent="0.25">
      <c r="A1259" s="28"/>
      <c r="B1259" s="29"/>
      <c r="C1259" s="29"/>
      <c r="D1259" s="132"/>
      <c r="E1259" s="132"/>
      <c r="F1259" s="132"/>
      <c r="G1259" s="132"/>
      <c r="H1259" s="132"/>
      <c r="I1259" s="132"/>
      <c r="J1259" s="132"/>
      <c r="K1259" s="133"/>
      <c r="L1259" s="134"/>
      <c r="M1259" s="134"/>
      <c r="N1259" s="134"/>
      <c r="O1259" s="3"/>
      <c r="P1259" s="29"/>
      <c r="Q1259" s="22"/>
      <c r="R1259" s="3"/>
      <c r="S1259" s="120"/>
    </row>
    <row r="1260" spans="1:19" ht="12.75" customHeight="1" x14ac:dyDescent="0.25">
      <c r="A1260" s="28"/>
      <c r="B1260" s="29"/>
      <c r="C1260" s="29"/>
      <c r="D1260" s="132"/>
      <c r="E1260" s="132"/>
      <c r="F1260" s="132"/>
      <c r="G1260" s="132"/>
      <c r="H1260" s="132"/>
      <c r="I1260" s="132"/>
      <c r="J1260" s="132"/>
      <c r="K1260" s="133"/>
      <c r="L1260" s="134"/>
      <c r="M1260" s="134"/>
      <c r="N1260" s="134"/>
      <c r="O1260" s="3"/>
      <c r="P1260" s="29"/>
      <c r="Q1260" s="22"/>
      <c r="R1260" s="3"/>
      <c r="S1260" s="120"/>
    </row>
    <row r="1261" spans="1:19" ht="12.75" customHeight="1" x14ac:dyDescent="0.25">
      <c r="A1261" s="28"/>
      <c r="B1261" s="29"/>
      <c r="C1261" s="29"/>
      <c r="D1261" s="132"/>
      <c r="E1261" s="132"/>
      <c r="F1261" s="132"/>
      <c r="G1261" s="132"/>
      <c r="H1261" s="132"/>
      <c r="I1261" s="132"/>
      <c r="J1261" s="132"/>
      <c r="K1261" s="133"/>
      <c r="L1261" s="134"/>
      <c r="M1261" s="134"/>
      <c r="N1261" s="134"/>
      <c r="O1261" s="3"/>
      <c r="P1261" s="29"/>
      <c r="Q1261" s="22"/>
      <c r="R1261" s="3"/>
      <c r="S1261" s="120"/>
    </row>
    <row r="1262" spans="1:19" ht="12.75" customHeight="1" x14ac:dyDescent="0.25">
      <c r="A1262" s="28"/>
      <c r="B1262" s="29"/>
      <c r="C1262" s="29"/>
      <c r="D1262" s="132"/>
      <c r="E1262" s="132"/>
      <c r="F1262" s="132"/>
      <c r="G1262" s="132"/>
      <c r="H1262" s="132"/>
      <c r="I1262" s="132"/>
      <c r="J1262" s="132"/>
      <c r="K1262" s="133"/>
      <c r="L1262" s="134"/>
      <c r="M1262" s="134"/>
      <c r="N1262" s="134"/>
      <c r="O1262" s="3"/>
      <c r="P1262" s="29"/>
      <c r="Q1262" s="22"/>
      <c r="R1262" s="3"/>
      <c r="S1262" s="120"/>
    </row>
    <row r="1263" spans="1:19" ht="12.75" customHeight="1" x14ac:dyDescent="0.25">
      <c r="A1263" s="28"/>
      <c r="B1263" s="29"/>
      <c r="C1263" s="29"/>
      <c r="D1263" s="132"/>
      <c r="E1263" s="132"/>
      <c r="F1263" s="132"/>
      <c r="G1263" s="132"/>
      <c r="H1263" s="132"/>
      <c r="I1263" s="132"/>
      <c r="J1263" s="132"/>
      <c r="K1263" s="133"/>
      <c r="L1263" s="134"/>
      <c r="M1263" s="134"/>
      <c r="N1263" s="134"/>
      <c r="O1263" s="3"/>
      <c r="P1263" s="29"/>
      <c r="Q1263" s="22"/>
      <c r="R1263" s="3"/>
      <c r="S1263" s="120"/>
    </row>
    <row r="1264" spans="1:19" ht="12.75" customHeight="1" x14ac:dyDescent="0.25">
      <c r="A1264" s="28"/>
      <c r="B1264" s="29"/>
      <c r="C1264" s="29"/>
      <c r="D1264" s="132"/>
      <c r="E1264" s="132"/>
      <c r="F1264" s="132"/>
      <c r="G1264" s="132"/>
      <c r="H1264" s="132"/>
      <c r="I1264" s="132"/>
      <c r="J1264" s="132"/>
      <c r="K1264" s="133"/>
      <c r="L1264" s="134"/>
      <c r="M1264" s="134"/>
      <c r="N1264" s="134"/>
      <c r="O1264" s="3"/>
      <c r="P1264" s="29"/>
      <c r="Q1264" s="22"/>
      <c r="R1264" s="3"/>
      <c r="S1264" s="120"/>
    </row>
    <row r="1265" spans="1:19" ht="12.75" customHeight="1" x14ac:dyDescent="0.25">
      <c r="A1265" s="28"/>
      <c r="B1265" s="29"/>
      <c r="C1265" s="29"/>
      <c r="D1265" s="132"/>
      <c r="E1265" s="132"/>
      <c r="F1265" s="132"/>
      <c r="G1265" s="132"/>
      <c r="H1265" s="132"/>
      <c r="I1265" s="132"/>
      <c r="J1265" s="132"/>
      <c r="K1265" s="133"/>
      <c r="L1265" s="134"/>
      <c r="M1265" s="134"/>
      <c r="N1265" s="134"/>
      <c r="O1265" s="3"/>
      <c r="P1265" s="29"/>
      <c r="Q1265" s="22"/>
      <c r="R1265" s="3"/>
      <c r="S1265" s="120"/>
    </row>
    <row r="1266" spans="1:19" ht="12.75" customHeight="1" x14ac:dyDescent="0.25">
      <c r="A1266" s="28"/>
      <c r="B1266" s="29"/>
      <c r="C1266" s="29"/>
      <c r="D1266" s="132"/>
      <c r="E1266" s="132"/>
      <c r="F1266" s="132"/>
      <c r="G1266" s="132"/>
      <c r="H1266" s="132"/>
      <c r="I1266" s="132"/>
      <c r="J1266" s="132"/>
      <c r="K1266" s="133"/>
      <c r="L1266" s="134"/>
      <c r="M1266" s="134"/>
      <c r="N1266" s="134"/>
      <c r="O1266" s="3"/>
      <c r="P1266" s="29"/>
      <c r="Q1266" s="22"/>
      <c r="R1266" s="3"/>
      <c r="S1266" s="120"/>
    </row>
    <row r="1267" spans="1:19" ht="12.75" customHeight="1" x14ac:dyDescent="0.25">
      <c r="A1267" s="28"/>
      <c r="B1267" s="29"/>
      <c r="C1267" s="29"/>
      <c r="D1267" s="132"/>
      <c r="E1267" s="132"/>
      <c r="F1267" s="132"/>
      <c r="G1267" s="132"/>
      <c r="H1267" s="132"/>
      <c r="I1267" s="132"/>
      <c r="J1267" s="132"/>
      <c r="K1267" s="133"/>
      <c r="L1267" s="134"/>
      <c r="M1267" s="134"/>
      <c r="N1267" s="134"/>
      <c r="O1267" s="3"/>
      <c r="P1267" s="29"/>
      <c r="Q1267" s="22"/>
      <c r="R1267" s="3"/>
      <c r="S1267" s="120"/>
    </row>
    <row r="1268" spans="1:19" ht="12.75" customHeight="1" x14ac:dyDescent="0.25">
      <c r="A1268" s="28"/>
      <c r="B1268" s="29"/>
      <c r="C1268" s="29"/>
      <c r="D1268" s="132"/>
      <c r="E1268" s="132"/>
      <c r="F1268" s="132"/>
      <c r="G1268" s="132"/>
      <c r="H1268" s="132"/>
      <c r="I1268" s="132"/>
      <c r="J1268" s="132"/>
      <c r="K1268" s="133"/>
      <c r="L1268" s="134"/>
      <c r="M1268" s="134"/>
      <c r="N1268" s="134"/>
      <c r="O1268" s="3"/>
      <c r="P1268" s="29"/>
      <c r="Q1268" s="22"/>
      <c r="R1268" s="3"/>
      <c r="S1268" s="120"/>
    </row>
    <row r="1269" spans="1:19" ht="12.75" customHeight="1" x14ac:dyDescent="0.25">
      <c r="A1269" s="28"/>
      <c r="B1269" s="29"/>
      <c r="C1269" s="29"/>
      <c r="D1269" s="132"/>
      <c r="E1269" s="132"/>
      <c r="F1269" s="132"/>
      <c r="G1269" s="132"/>
      <c r="H1269" s="132"/>
      <c r="I1269" s="132"/>
      <c r="J1269" s="132"/>
      <c r="K1269" s="133"/>
      <c r="L1269" s="134"/>
      <c r="M1269" s="134"/>
      <c r="N1269" s="134"/>
      <c r="O1269" s="3"/>
      <c r="P1269" s="29"/>
      <c r="Q1269" s="22"/>
      <c r="R1269" s="3"/>
      <c r="S1269" s="120"/>
    </row>
    <row r="1270" spans="1:19" ht="12.75" customHeight="1" x14ac:dyDescent="0.25">
      <c r="A1270" s="28"/>
      <c r="B1270" s="29"/>
      <c r="C1270" s="29"/>
      <c r="D1270" s="132"/>
      <c r="E1270" s="132"/>
      <c r="F1270" s="132"/>
      <c r="G1270" s="132"/>
      <c r="H1270" s="132"/>
      <c r="I1270" s="132"/>
      <c r="J1270" s="132"/>
      <c r="K1270" s="133"/>
      <c r="L1270" s="134"/>
      <c r="M1270" s="134"/>
      <c r="N1270" s="134"/>
      <c r="O1270" s="3"/>
      <c r="P1270" s="29"/>
      <c r="Q1270" s="22"/>
      <c r="R1270" s="3"/>
      <c r="S1270" s="120"/>
    </row>
    <row r="1271" spans="1:19" ht="12.75" customHeight="1" x14ac:dyDescent="0.25">
      <c r="A1271" s="28"/>
      <c r="B1271" s="29"/>
      <c r="C1271" s="29"/>
      <c r="D1271" s="132"/>
      <c r="E1271" s="132"/>
      <c r="F1271" s="132"/>
      <c r="G1271" s="132"/>
      <c r="H1271" s="132"/>
      <c r="I1271" s="132"/>
      <c r="J1271" s="132"/>
      <c r="K1271" s="133"/>
      <c r="L1271" s="134"/>
      <c r="M1271" s="134"/>
      <c r="N1271" s="134"/>
      <c r="O1271" s="3"/>
      <c r="P1271" s="29"/>
      <c r="Q1271" s="22"/>
      <c r="R1271" s="3"/>
      <c r="S1271" s="120"/>
    </row>
    <row r="1272" spans="1:19" ht="12.75" customHeight="1" x14ac:dyDescent="0.25">
      <c r="A1272" s="28"/>
      <c r="B1272" s="29"/>
      <c r="C1272" s="29"/>
      <c r="D1272" s="132"/>
      <c r="E1272" s="132"/>
      <c r="F1272" s="132"/>
      <c r="G1272" s="132"/>
      <c r="H1272" s="132"/>
      <c r="I1272" s="132"/>
      <c r="J1272" s="132"/>
      <c r="K1272" s="133"/>
      <c r="L1272" s="134"/>
      <c r="M1272" s="134"/>
      <c r="N1272" s="134"/>
      <c r="O1272" s="3"/>
      <c r="P1272" s="29"/>
      <c r="Q1272" s="22"/>
      <c r="R1272" s="3"/>
      <c r="S1272" s="120"/>
    </row>
    <row r="1273" spans="1:19" ht="12.75" customHeight="1" x14ac:dyDescent="0.25">
      <c r="A1273" s="28"/>
      <c r="B1273" s="29"/>
      <c r="C1273" s="29"/>
      <c r="D1273" s="132"/>
      <c r="E1273" s="132"/>
      <c r="F1273" s="132"/>
      <c r="G1273" s="132"/>
      <c r="H1273" s="132"/>
      <c r="I1273" s="132"/>
      <c r="J1273" s="132"/>
      <c r="K1273" s="133"/>
      <c r="L1273" s="134"/>
      <c r="M1273" s="134"/>
      <c r="N1273" s="134"/>
      <c r="O1273" s="3"/>
      <c r="P1273" s="29"/>
      <c r="Q1273" s="22"/>
      <c r="R1273" s="3"/>
      <c r="S1273" s="120"/>
    </row>
    <row r="1274" spans="1:19" ht="12.75" customHeight="1" x14ac:dyDescent="0.25">
      <c r="A1274" s="28"/>
      <c r="B1274" s="29"/>
      <c r="C1274" s="29"/>
      <c r="D1274" s="132"/>
      <c r="E1274" s="132"/>
      <c r="F1274" s="132"/>
      <c r="G1274" s="132"/>
      <c r="H1274" s="132"/>
      <c r="I1274" s="132"/>
      <c r="J1274" s="132"/>
      <c r="K1274" s="133"/>
      <c r="L1274" s="134"/>
      <c r="M1274" s="134"/>
      <c r="N1274" s="134"/>
      <c r="O1274" s="3"/>
      <c r="P1274" s="29"/>
      <c r="Q1274" s="22"/>
      <c r="R1274" s="3"/>
      <c r="S1274" s="120"/>
    </row>
    <row r="1275" spans="1:19" ht="12.75" customHeight="1" x14ac:dyDescent="0.25">
      <c r="A1275" s="28"/>
      <c r="B1275" s="29"/>
      <c r="C1275" s="29"/>
      <c r="D1275" s="132"/>
      <c r="E1275" s="132"/>
      <c r="F1275" s="132"/>
      <c r="G1275" s="132"/>
      <c r="H1275" s="132"/>
      <c r="I1275" s="132"/>
      <c r="J1275" s="132"/>
      <c r="K1275" s="133"/>
      <c r="L1275" s="134"/>
      <c r="M1275" s="134"/>
      <c r="N1275" s="134"/>
      <c r="O1275" s="3"/>
      <c r="P1275" s="29"/>
      <c r="Q1275" s="22"/>
      <c r="R1275" s="3"/>
      <c r="S1275" s="120"/>
    </row>
    <row r="1276" spans="1:19" ht="12.75" customHeight="1" x14ac:dyDescent="0.25">
      <c r="A1276" s="28"/>
      <c r="B1276" s="29"/>
      <c r="C1276" s="29"/>
      <c r="D1276" s="132"/>
      <c r="E1276" s="132"/>
      <c r="F1276" s="132"/>
      <c r="G1276" s="132"/>
      <c r="H1276" s="132"/>
      <c r="I1276" s="132"/>
      <c r="J1276" s="132"/>
      <c r="K1276" s="133"/>
      <c r="L1276" s="134"/>
      <c r="M1276" s="134"/>
      <c r="N1276" s="134"/>
      <c r="O1276" s="3"/>
      <c r="P1276" s="29"/>
      <c r="Q1276" s="22"/>
      <c r="R1276" s="3"/>
      <c r="S1276" s="120"/>
    </row>
    <row r="1277" spans="1:19" ht="12.75" customHeight="1" x14ac:dyDescent="0.25">
      <c r="A1277" s="28"/>
      <c r="B1277" s="29"/>
      <c r="C1277" s="29"/>
      <c r="D1277" s="132"/>
      <c r="E1277" s="132"/>
      <c r="F1277" s="132"/>
      <c r="G1277" s="132"/>
      <c r="H1277" s="132"/>
      <c r="I1277" s="132"/>
      <c r="J1277" s="132"/>
      <c r="K1277" s="133"/>
      <c r="L1277" s="134"/>
      <c r="M1277" s="134"/>
      <c r="N1277" s="134"/>
      <c r="O1277" s="3"/>
      <c r="P1277" s="29"/>
      <c r="Q1277" s="22"/>
      <c r="R1277" s="3"/>
      <c r="S1277" s="120"/>
    </row>
    <row r="1278" spans="1:19" ht="12.75" customHeight="1" x14ac:dyDescent="0.25">
      <c r="A1278" s="28"/>
      <c r="B1278" s="29"/>
      <c r="C1278" s="29"/>
      <c r="D1278" s="132"/>
      <c r="E1278" s="132"/>
      <c r="F1278" s="132"/>
      <c r="G1278" s="132"/>
      <c r="H1278" s="132"/>
      <c r="I1278" s="132"/>
      <c r="J1278" s="132"/>
      <c r="K1278" s="133"/>
      <c r="L1278" s="134"/>
      <c r="M1278" s="134"/>
      <c r="N1278" s="134"/>
      <c r="O1278" s="3"/>
      <c r="P1278" s="29"/>
      <c r="Q1278" s="22"/>
      <c r="R1278" s="3"/>
      <c r="S1278" s="120"/>
    </row>
    <row r="1279" spans="1:19" ht="12.75" customHeight="1" x14ac:dyDescent="0.25">
      <c r="A1279" s="28"/>
      <c r="B1279" s="29"/>
      <c r="C1279" s="29"/>
      <c r="D1279" s="132"/>
      <c r="E1279" s="132"/>
      <c r="F1279" s="132"/>
      <c r="G1279" s="132"/>
      <c r="H1279" s="132"/>
      <c r="I1279" s="132"/>
      <c r="J1279" s="132"/>
      <c r="K1279" s="133"/>
      <c r="L1279" s="134"/>
      <c r="M1279" s="134"/>
      <c r="N1279" s="134"/>
      <c r="O1279" s="3"/>
      <c r="P1279" s="29"/>
      <c r="Q1279" s="22"/>
      <c r="R1279" s="3"/>
      <c r="S1279" s="120"/>
    </row>
    <row r="1280" spans="1:19" ht="12.75" customHeight="1" x14ac:dyDescent="0.25">
      <c r="A1280" s="28"/>
      <c r="B1280" s="29"/>
      <c r="C1280" s="29"/>
      <c r="D1280" s="132"/>
      <c r="E1280" s="132"/>
      <c r="F1280" s="132"/>
      <c r="G1280" s="132"/>
      <c r="H1280" s="132"/>
      <c r="I1280" s="132"/>
      <c r="J1280" s="132"/>
      <c r="K1280" s="133"/>
      <c r="L1280" s="134"/>
      <c r="M1280" s="134"/>
      <c r="N1280" s="134"/>
      <c r="O1280" s="3"/>
      <c r="P1280" s="29"/>
      <c r="Q1280" s="22"/>
      <c r="R1280" s="3"/>
      <c r="S1280" s="120"/>
    </row>
    <row r="1281" spans="1:19" ht="12.75" customHeight="1" x14ac:dyDescent="0.25">
      <c r="A1281" s="28"/>
      <c r="B1281" s="29"/>
      <c r="C1281" s="29"/>
      <c r="D1281" s="132"/>
      <c r="E1281" s="132"/>
      <c r="F1281" s="132"/>
      <c r="G1281" s="132"/>
      <c r="H1281" s="132"/>
      <c r="I1281" s="132"/>
      <c r="J1281" s="132"/>
      <c r="K1281" s="133"/>
      <c r="L1281" s="134"/>
      <c r="M1281" s="134"/>
      <c r="N1281" s="134"/>
      <c r="O1281" s="3"/>
      <c r="P1281" s="29"/>
      <c r="Q1281" s="22"/>
      <c r="R1281" s="3"/>
      <c r="S1281" s="120"/>
    </row>
    <row r="1282" spans="1:19" ht="12.75" customHeight="1" x14ac:dyDescent="0.25">
      <c r="A1282" s="28"/>
      <c r="B1282" s="29"/>
      <c r="C1282" s="29"/>
      <c r="D1282" s="132"/>
      <c r="E1282" s="132"/>
      <c r="F1282" s="132"/>
      <c r="G1282" s="132"/>
      <c r="H1282" s="132"/>
      <c r="I1282" s="132"/>
      <c r="J1282" s="132"/>
      <c r="K1282" s="133"/>
      <c r="L1282" s="134"/>
      <c r="M1282" s="134"/>
      <c r="N1282" s="134"/>
      <c r="O1282" s="3"/>
      <c r="P1282" s="29"/>
      <c r="Q1282" s="22"/>
      <c r="R1282" s="3"/>
      <c r="S1282" s="120"/>
    </row>
    <row r="1283" spans="1:19" ht="12.75" customHeight="1" x14ac:dyDescent="0.25">
      <c r="A1283" s="28"/>
      <c r="B1283" s="29"/>
      <c r="C1283" s="29"/>
      <c r="D1283" s="132"/>
      <c r="E1283" s="132"/>
      <c r="F1283" s="132"/>
      <c r="G1283" s="132"/>
      <c r="H1283" s="132"/>
      <c r="I1283" s="132"/>
      <c r="J1283" s="132"/>
      <c r="K1283" s="133"/>
      <c r="L1283" s="134"/>
      <c r="M1283" s="134"/>
      <c r="N1283" s="134"/>
      <c r="O1283" s="3"/>
      <c r="P1283" s="29"/>
      <c r="Q1283" s="22"/>
      <c r="R1283" s="3"/>
      <c r="S1283" s="120"/>
    </row>
    <row r="1284" spans="1:19" ht="12.75" customHeight="1" x14ac:dyDescent="0.25">
      <c r="A1284" s="28"/>
      <c r="B1284" s="29"/>
      <c r="C1284" s="29"/>
      <c r="D1284" s="132"/>
      <c r="E1284" s="132"/>
      <c r="F1284" s="132"/>
      <c r="G1284" s="132"/>
      <c r="H1284" s="132"/>
      <c r="I1284" s="132"/>
      <c r="J1284" s="132"/>
      <c r="K1284" s="133"/>
      <c r="L1284" s="134"/>
      <c r="M1284" s="134"/>
      <c r="N1284" s="134"/>
      <c r="O1284" s="3"/>
      <c r="P1284" s="29"/>
      <c r="Q1284" s="22"/>
      <c r="R1284" s="3"/>
      <c r="S1284" s="120"/>
    </row>
    <row r="1285" spans="1:19" ht="12.75" customHeight="1" x14ac:dyDescent="0.25">
      <c r="A1285" s="28"/>
      <c r="B1285" s="29"/>
      <c r="C1285" s="29"/>
      <c r="D1285" s="132"/>
      <c r="E1285" s="132"/>
      <c r="F1285" s="132"/>
      <c r="G1285" s="132"/>
      <c r="H1285" s="132"/>
      <c r="I1285" s="132"/>
      <c r="J1285" s="132"/>
      <c r="K1285" s="133"/>
      <c r="L1285" s="134"/>
      <c r="M1285" s="134"/>
      <c r="N1285" s="134"/>
      <c r="O1285" s="3"/>
      <c r="P1285" s="29"/>
      <c r="Q1285" s="22"/>
      <c r="R1285" s="3"/>
      <c r="S1285" s="120"/>
    </row>
    <row r="1286" spans="1:19" ht="12.75" customHeight="1" x14ac:dyDescent="0.25">
      <c r="A1286" s="28"/>
      <c r="B1286" s="29"/>
      <c r="C1286" s="29"/>
      <c r="D1286" s="132"/>
      <c r="E1286" s="132"/>
      <c r="F1286" s="132"/>
      <c r="G1286" s="132"/>
      <c r="H1286" s="132"/>
      <c r="I1286" s="132"/>
      <c r="J1286" s="132"/>
      <c r="K1286" s="133"/>
      <c r="L1286" s="134"/>
      <c r="M1286" s="134"/>
      <c r="N1286" s="134"/>
      <c r="O1286" s="3"/>
      <c r="P1286" s="29"/>
      <c r="Q1286" s="22"/>
      <c r="R1286" s="3"/>
      <c r="S1286" s="120"/>
    </row>
    <row r="1287" spans="1:19" ht="12.75" customHeight="1" x14ac:dyDescent="0.25">
      <c r="A1287" s="28"/>
      <c r="B1287" s="29"/>
      <c r="C1287" s="29"/>
      <c r="D1287" s="132"/>
      <c r="E1287" s="132"/>
      <c r="F1287" s="132"/>
      <c r="G1287" s="132"/>
      <c r="H1287" s="132"/>
      <c r="I1287" s="132"/>
      <c r="J1287" s="132"/>
      <c r="K1287" s="133"/>
      <c r="L1287" s="134"/>
      <c r="M1287" s="134"/>
      <c r="N1287" s="134"/>
      <c r="O1287" s="3"/>
      <c r="P1287" s="29"/>
      <c r="Q1287" s="22"/>
      <c r="R1287" s="3"/>
      <c r="S1287" s="120"/>
    </row>
    <row r="1288" spans="1:19" ht="12.75" customHeight="1" x14ac:dyDescent="0.25">
      <c r="A1288" s="28"/>
      <c r="B1288" s="29"/>
      <c r="C1288" s="29"/>
      <c r="D1288" s="132"/>
      <c r="E1288" s="132"/>
      <c r="F1288" s="132"/>
      <c r="G1288" s="132"/>
      <c r="H1288" s="132"/>
      <c r="I1288" s="132"/>
      <c r="J1288" s="132"/>
      <c r="K1288" s="133"/>
      <c r="L1288" s="134"/>
      <c r="M1288" s="134"/>
      <c r="N1288" s="134"/>
      <c r="O1288" s="3"/>
      <c r="P1288" s="29"/>
      <c r="Q1288" s="22"/>
      <c r="R1288" s="3"/>
      <c r="S1288" s="120"/>
    </row>
    <row r="1289" spans="1:19" ht="12.75" customHeight="1" x14ac:dyDescent="0.25">
      <c r="A1289" s="28"/>
      <c r="B1289" s="29"/>
      <c r="C1289" s="29"/>
      <c r="D1289" s="132"/>
      <c r="E1289" s="132"/>
      <c r="F1289" s="132"/>
      <c r="G1289" s="132"/>
      <c r="H1289" s="132"/>
      <c r="I1289" s="132"/>
      <c r="J1289" s="132"/>
      <c r="K1289" s="133"/>
      <c r="L1289" s="134"/>
      <c r="M1289" s="134"/>
      <c r="N1289" s="134"/>
      <c r="O1289" s="3"/>
      <c r="P1289" s="29"/>
      <c r="Q1289" s="22"/>
      <c r="R1289" s="3"/>
      <c r="S1289" s="120"/>
    </row>
    <row r="1290" spans="1:19" ht="12.75" customHeight="1" x14ac:dyDescent="0.25">
      <c r="A1290" s="28"/>
      <c r="B1290" s="29"/>
      <c r="C1290" s="29"/>
      <c r="D1290" s="132"/>
      <c r="E1290" s="132"/>
      <c r="F1290" s="132"/>
      <c r="G1290" s="132"/>
      <c r="H1290" s="132"/>
      <c r="I1290" s="132"/>
      <c r="J1290" s="132"/>
      <c r="K1290" s="133"/>
      <c r="L1290" s="134"/>
      <c r="M1290" s="134"/>
      <c r="N1290" s="134"/>
      <c r="O1290" s="3"/>
      <c r="P1290" s="29"/>
      <c r="Q1290" s="22"/>
      <c r="R1290" s="3"/>
      <c r="S1290" s="120"/>
    </row>
    <row r="1291" spans="1:19" ht="12.75" customHeight="1" x14ac:dyDescent="0.25">
      <c r="A1291" s="28"/>
      <c r="B1291" s="29"/>
      <c r="C1291" s="29"/>
      <c r="D1291" s="132"/>
      <c r="E1291" s="132"/>
      <c r="F1291" s="132"/>
      <c r="G1291" s="132"/>
      <c r="H1291" s="132"/>
      <c r="I1291" s="132"/>
      <c r="J1291" s="132"/>
      <c r="K1291" s="133"/>
      <c r="L1291" s="134"/>
      <c r="M1291" s="134"/>
      <c r="N1291" s="134"/>
      <c r="O1291" s="3"/>
      <c r="P1291" s="29"/>
      <c r="Q1291" s="22"/>
      <c r="R1291" s="3"/>
      <c r="S1291" s="120"/>
    </row>
    <row r="1292" spans="1:19" ht="12.75" customHeight="1" x14ac:dyDescent="0.25">
      <c r="A1292" s="28"/>
      <c r="B1292" s="29"/>
      <c r="C1292" s="29"/>
      <c r="D1292" s="132"/>
      <c r="E1292" s="132"/>
      <c r="F1292" s="132"/>
      <c r="G1292" s="132"/>
      <c r="H1292" s="132"/>
      <c r="I1292" s="132"/>
      <c r="J1292" s="132"/>
      <c r="K1292" s="133"/>
      <c r="L1292" s="134"/>
      <c r="M1292" s="134"/>
      <c r="N1292" s="134"/>
      <c r="O1292" s="3"/>
      <c r="P1292" s="29"/>
      <c r="Q1292" s="22"/>
      <c r="R1292" s="3"/>
      <c r="S1292" s="120"/>
    </row>
    <row r="1293" spans="1:19" ht="12.75" customHeight="1" x14ac:dyDescent="0.25">
      <c r="A1293" s="28"/>
      <c r="B1293" s="29"/>
      <c r="C1293" s="29"/>
      <c r="D1293" s="132"/>
      <c r="E1293" s="132"/>
      <c r="F1293" s="132"/>
      <c r="G1293" s="132"/>
      <c r="H1293" s="132"/>
      <c r="I1293" s="132"/>
      <c r="J1293" s="132"/>
      <c r="K1293" s="133"/>
      <c r="L1293" s="134"/>
      <c r="M1293" s="134"/>
      <c r="N1293" s="134"/>
      <c r="O1293" s="3"/>
      <c r="P1293" s="29"/>
      <c r="Q1293" s="22"/>
      <c r="R1293" s="3"/>
      <c r="S1293" s="120"/>
    </row>
    <row r="1294" spans="1:19" ht="12.75" customHeight="1" x14ac:dyDescent="0.25">
      <c r="A1294" s="28"/>
      <c r="B1294" s="29"/>
      <c r="C1294" s="29"/>
      <c r="D1294" s="132"/>
      <c r="E1294" s="132"/>
      <c r="F1294" s="132"/>
      <c r="G1294" s="132"/>
      <c r="H1294" s="132"/>
      <c r="I1294" s="132"/>
      <c r="J1294" s="132"/>
      <c r="K1294" s="133"/>
      <c r="L1294" s="134"/>
      <c r="M1294" s="134"/>
      <c r="N1294" s="134"/>
      <c r="O1294" s="3"/>
      <c r="P1294" s="29"/>
      <c r="Q1294" s="22"/>
      <c r="R1294" s="3"/>
      <c r="S1294" s="120"/>
    </row>
    <row r="1295" spans="1:19" ht="12.75" customHeight="1" x14ac:dyDescent="0.25">
      <c r="A1295" s="28"/>
      <c r="B1295" s="29"/>
      <c r="C1295" s="29"/>
      <c r="D1295" s="132"/>
      <c r="E1295" s="132"/>
      <c r="F1295" s="132"/>
      <c r="G1295" s="132"/>
      <c r="H1295" s="132"/>
      <c r="I1295" s="132"/>
      <c r="J1295" s="132"/>
      <c r="K1295" s="133"/>
      <c r="L1295" s="134"/>
      <c r="M1295" s="134"/>
      <c r="N1295" s="134"/>
      <c r="O1295" s="3"/>
      <c r="P1295" s="29"/>
      <c r="Q1295" s="22"/>
      <c r="R1295" s="3"/>
      <c r="S1295" s="120"/>
    </row>
    <row r="1296" spans="1:19" ht="12.75" customHeight="1" x14ac:dyDescent="0.25">
      <c r="A1296" s="28"/>
      <c r="B1296" s="29"/>
      <c r="C1296" s="29"/>
      <c r="D1296" s="132"/>
      <c r="E1296" s="132"/>
      <c r="F1296" s="132"/>
      <c r="G1296" s="132"/>
      <c r="H1296" s="132"/>
      <c r="I1296" s="132"/>
      <c r="J1296" s="132"/>
      <c r="K1296" s="133"/>
      <c r="L1296" s="134"/>
      <c r="M1296" s="134"/>
      <c r="N1296" s="134"/>
      <c r="O1296" s="3"/>
      <c r="P1296" s="29"/>
      <c r="Q1296" s="22"/>
      <c r="R1296" s="3"/>
      <c r="S1296" s="120"/>
    </row>
    <row r="1297" spans="1:19" ht="12.75" customHeight="1" x14ac:dyDescent="0.25">
      <c r="A1297" s="28"/>
      <c r="B1297" s="29"/>
      <c r="C1297" s="29"/>
      <c r="D1297" s="132"/>
      <c r="E1297" s="132"/>
      <c r="F1297" s="132"/>
      <c r="G1297" s="132"/>
      <c r="H1297" s="132"/>
      <c r="I1297" s="132"/>
      <c r="J1297" s="132"/>
      <c r="K1297" s="133"/>
      <c r="L1297" s="134"/>
      <c r="M1297" s="134"/>
      <c r="N1297" s="134"/>
      <c r="O1297" s="3"/>
      <c r="P1297" s="29"/>
      <c r="Q1297" s="22"/>
      <c r="R1297" s="3"/>
      <c r="S1297" s="120"/>
    </row>
    <row r="1298" spans="1:19" ht="12.75" customHeight="1" x14ac:dyDescent="0.25">
      <c r="A1298" s="28"/>
      <c r="B1298" s="29"/>
      <c r="C1298" s="29"/>
      <c r="D1298" s="132"/>
      <c r="E1298" s="132"/>
      <c r="F1298" s="132"/>
      <c r="G1298" s="132"/>
      <c r="H1298" s="132"/>
      <c r="I1298" s="132"/>
      <c r="J1298" s="132"/>
      <c r="K1298" s="133"/>
      <c r="L1298" s="134"/>
      <c r="M1298" s="134"/>
      <c r="N1298" s="134"/>
      <c r="O1298" s="3"/>
      <c r="P1298" s="29"/>
      <c r="Q1298" s="22"/>
      <c r="R1298" s="3"/>
      <c r="S1298" s="120"/>
    </row>
    <row r="1299" spans="1:19" ht="12.75" customHeight="1" x14ac:dyDescent="0.25">
      <c r="A1299" s="28"/>
      <c r="B1299" s="29"/>
      <c r="C1299" s="29"/>
      <c r="D1299" s="132"/>
      <c r="E1299" s="132"/>
      <c r="F1299" s="132"/>
      <c r="G1299" s="132"/>
      <c r="H1299" s="132"/>
      <c r="I1299" s="132"/>
      <c r="J1299" s="132"/>
      <c r="K1299" s="133"/>
      <c r="L1299" s="134"/>
      <c r="M1299" s="134"/>
      <c r="N1299" s="134"/>
      <c r="O1299" s="3"/>
      <c r="P1299" s="29"/>
      <c r="Q1299" s="22"/>
      <c r="R1299" s="3"/>
      <c r="S1299" s="120"/>
    </row>
    <row r="1300" spans="1:19" ht="12.75" customHeight="1" x14ac:dyDescent="0.25">
      <c r="A1300" s="28"/>
      <c r="B1300" s="29"/>
      <c r="C1300" s="29"/>
      <c r="D1300" s="132"/>
      <c r="E1300" s="132"/>
      <c r="F1300" s="132"/>
      <c r="G1300" s="132"/>
      <c r="H1300" s="132"/>
      <c r="I1300" s="132"/>
      <c r="J1300" s="132"/>
      <c r="K1300" s="133"/>
      <c r="L1300" s="134"/>
      <c r="M1300" s="134"/>
      <c r="N1300" s="134"/>
      <c r="O1300" s="3"/>
      <c r="P1300" s="29"/>
      <c r="Q1300" s="22"/>
      <c r="R1300" s="3"/>
      <c r="S1300" s="120"/>
    </row>
    <row r="1301" spans="1:19" ht="12.75" customHeight="1" x14ac:dyDescent="0.25">
      <c r="A1301" s="28"/>
      <c r="B1301" s="29"/>
      <c r="C1301" s="29"/>
      <c r="D1301" s="132"/>
      <c r="E1301" s="132"/>
      <c r="F1301" s="132"/>
      <c r="G1301" s="132"/>
      <c r="H1301" s="132"/>
      <c r="I1301" s="132"/>
      <c r="J1301" s="132"/>
      <c r="K1301" s="133"/>
      <c r="L1301" s="134"/>
      <c r="M1301" s="134"/>
      <c r="N1301" s="134"/>
      <c r="O1301" s="3"/>
      <c r="P1301" s="29"/>
      <c r="Q1301" s="22"/>
      <c r="R1301" s="3"/>
      <c r="S1301" s="120"/>
    </row>
    <row r="1302" spans="1:19" ht="12.75" customHeight="1" x14ac:dyDescent="0.25">
      <c r="A1302" s="28"/>
      <c r="B1302" s="29"/>
      <c r="C1302" s="29"/>
      <c r="D1302" s="132"/>
      <c r="E1302" s="132"/>
      <c r="F1302" s="132"/>
      <c r="G1302" s="132"/>
      <c r="H1302" s="132"/>
      <c r="I1302" s="132"/>
      <c r="J1302" s="132"/>
      <c r="K1302" s="133"/>
      <c r="L1302" s="134"/>
      <c r="M1302" s="134"/>
      <c r="N1302" s="134"/>
      <c r="O1302" s="3"/>
      <c r="P1302" s="29"/>
      <c r="Q1302" s="22"/>
      <c r="R1302" s="3"/>
      <c r="S1302" s="120"/>
    </row>
    <row r="1303" spans="1:19" ht="12.75" customHeight="1" x14ac:dyDescent="0.25">
      <c r="A1303" s="28"/>
      <c r="B1303" s="29"/>
      <c r="C1303" s="29"/>
      <c r="D1303" s="132"/>
      <c r="E1303" s="132"/>
      <c r="F1303" s="132"/>
      <c r="G1303" s="132"/>
      <c r="H1303" s="132"/>
      <c r="I1303" s="132"/>
      <c r="J1303" s="132"/>
      <c r="K1303" s="133"/>
      <c r="L1303" s="134"/>
      <c r="M1303" s="134"/>
      <c r="N1303" s="134"/>
      <c r="O1303" s="3"/>
      <c r="P1303" s="29"/>
      <c r="Q1303" s="22"/>
      <c r="R1303" s="3"/>
      <c r="S1303" s="120"/>
    </row>
    <row r="1304" spans="1:19" ht="12.75" customHeight="1" x14ac:dyDescent="0.25">
      <c r="A1304" s="28"/>
      <c r="B1304" s="29"/>
      <c r="C1304" s="29"/>
      <c r="D1304" s="132"/>
      <c r="E1304" s="132"/>
      <c r="F1304" s="132"/>
      <c r="G1304" s="132"/>
      <c r="H1304" s="132"/>
      <c r="I1304" s="132"/>
      <c r="J1304" s="132"/>
      <c r="K1304" s="133"/>
      <c r="L1304" s="134"/>
      <c r="M1304" s="134"/>
      <c r="N1304" s="134"/>
      <c r="O1304" s="3"/>
      <c r="P1304" s="29"/>
      <c r="Q1304" s="22"/>
      <c r="R1304" s="3"/>
      <c r="S1304" s="120"/>
    </row>
    <row r="1305" spans="1:19" ht="12.75" customHeight="1" x14ac:dyDescent="0.25">
      <c r="A1305" s="28"/>
      <c r="B1305" s="29"/>
      <c r="C1305" s="29"/>
      <c r="D1305" s="132"/>
      <c r="E1305" s="132"/>
      <c r="F1305" s="132"/>
      <c r="G1305" s="132"/>
      <c r="H1305" s="132"/>
      <c r="I1305" s="132"/>
      <c r="J1305" s="132"/>
      <c r="K1305" s="133"/>
      <c r="L1305" s="134"/>
      <c r="M1305" s="134"/>
      <c r="N1305" s="134"/>
      <c r="O1305" s="3"/>
      <c r="P1305" s="29"/>
      <c r="Q1305" s="22"/>
      <c r="R1305" s="3"/>
      <c r="S1305" s="120"/>
    </row>
    <row r="1306" spans="1:19" ht="12.75" customHeight="1" x14ac:dyDescent="0.25">
      <c r="A1306" s="28"/>
      <c r="B1306" s="29"/>
      <c r="C1306" s="29"/>
      <c r="D1306" s="132"/>
      <c r="E1306" s="132"/>
      <c r="F1306" s="132"/>
      <c r="G1306" s="132"/>
      <c r="H1306" s="132"/>
      <c r="I1306" s="132"/>
      <c r="J1306" s="132"/>
      <c r="K1306" s="133"/>
      <c r="L1306" s="134"/>
      <c r="M1306" s="134"/>
      <c r="N1306" s="134"/>
      <c r="O1306" s="3"/>
      <c r="P1306" s="29"/>
      <c r="Q1306" s="22"/>
      <c r="R1306" s="3"/>
      <c r="S1306" s="120"/>
    </row>
    <row r="1307" spans="1:19" ht="12.75" customHeight="1" x14ac:dyDescent="0.25">
      <c r="A1307" s="28"/>
      <c r="B1307" s="29"/>
      <c r="C1307" s="29"/>
      <c r="D1307" s="132"/>
      <c r="E1307" s="132"/>
      <c r="F1307" s="132"/>
      <c r="G1307" s="132"/>
      <c r="H1307" s="132"/>
      <c r="I1307" s="132"/>
      <c r="J1307" s="132"/>
      <c r="K1307" s="133"/>
      <c r="L1307" s="134"/>
      <c r="M1307" s="134"/>
      <c r="N1307" s="134"/>
      <c r="O1307" s="3"/>
      <c r="P1307" s="29"/>
      <c r="Q1307" s="22"/>
      <c r="R1307" s="3"/>
      <c r="S1307" s="120"/>
    </row>
    <row r="1308" spans="1:19" ht="12.75" customHeight="1" x14ac:dyDescent="0.25">
      <c r="A1308" s="28"/>
      <c r="B1308" s="29"/>
      <c r="C1308" s="29"/>
      <c r="D1308" s="132"/>
      <c r="E1308" s="132"/>
      <c r="F1308" s="132"/>
      <c r="G1308" s="132"/>
      <c r="H1308" s="132"/>
      <c r="I1308" s="132"/>
      <c r="J1308" s="132"/>
      <c r="K1308" s="133"/>
      <c r="L1308" s="134"/>
      <c r="M1308" s="134"/>
      <c r="N1308" s="134"/>
      <c r="O1308" s="3"/>
      <c r="P1308" s="29"/>
      <c r="Q1308" s="22"/>
      <c r="R1308" s="3"/>
      <c r="S1308" s="120"/>
    </row>
    <row r="1309" spans="1:19" ht="12.75" customHeight="1" x14ac:dyDescent="0.25">
      <c r="A1309" s="28"/>
      <c r="B1309" s="29"/>
      <c r="C1309" s="29"/>
      <c r="D1309" s="132"/>
      <c r="E1309" s="132"/>
      <c r="F1309" s="132"/>
      <c r="G1309" s="132"/>
      <c r="H1309" s="132"/>
      <c r="I1309" s="132"/>
      <c r="J1309" s="132"/>
      <c r="K1309" s="133"/>
      <c r="L1309" s="134"/>
      <c r="M1309" s="134"/>
      <c r="N1309" s="134"/>
      <c r="O1309" s="3"/>
      <c r="P1309" s="29"/>
      <c r="Q1309" s="22"/>
      <c r="R1309" s="3"/>
      <c r="S1309" s="120"/>
    </row>
    <row r="1310" spans="1:19" ht="12.75" customHeight="1" x14ac:dyDescent="0.25">
      <c r="A1310" s="28"/>
      <c r="B1310" s="29"/>
      <c r="C1310" s="29"/>
      <c r="D1310" s="132"/>
      <c r="E1310" s="132"/>
      <c r="F1310" s="132"/>
      <c r="G1310" s="132"/>
      <c r="H1310" s="132"/>
      <c r="I1310" s="132"/>
      <c r="J1310" s="132"/>
      <c r="K1310" s="133"/>
      <c r="L1310" s="134"/>
      <c r="M1310" s="134"/>
      <c r="N1310" s="134"/>
      <c r="O1310" s="3"/>
      <c r="P1310" s="29"/>
      <c r="Q1310" s="22"/>
      <c r="R1310" s="3"/>
      <c r="S1310" s="120"/>
    </row>
    <row r="1311" spans="1:19" ht="12.75" customHeight="1" x14ac:dyDescent="0.25">
      <c r="A1311" s="28"/>
      <c r="B1311" s="29"/>
      <c r="C1311" s="29"/>
      <c r="D1311" s="132"/>
      <c r="E1311" s="132"/>
      <c r="F1311" s="132"/>
      <c r="G1311" s="132"/>
      <c r="H1311" s="132"/>
      <c r="I1311" s="132"/>
      <c r="J1311" s="132"/>
      <c r="K1311" s="133"/>
      <c r="L1311" s="134"/>
      <c r="M1311" s="134"/>
      <c r="N1311" s="134"/>
      <c r="O1311" s="3"/>
      <c r="P1311" s="29"/>
      <c r="Q1311" s="22"/>
      <c r="R1311" s="3"/>
      <c r="S1311" s="120"/>
    </row>
    <row r="1312" spans="1:19" ht="12.75" customHeight="1" x14ac:dyDescent="0.25">
      <c r="A1312" s="28"/>
      <c r="B1312" s="29"/>
      <c r="C1312" s="29"/>
      <c r="D1312" s="132"/>
      <c r="E1312" s="132"/>
      <c r="F1312" s="132"/>
      <c r="G1312" s="132"/>
      <c r="H1312" s="132"/>
      <c r="I1312" s="132"/>
      <c r="J1312" s="132"/>
      <c r="K1312" s="133"/>
      <c r="L1312" s="134"/>
      <c r="M1312" s="134"/>
      <c r="N1312" s="134"/>
      <c r="O1312" s="3"/>
      <c r="P1312" s="29"/>
      <c r="Q1312" s="22"/>
      <c r="R1312" s="3"/>
      <c r="S1312" s="120"/>
    </row>
    <row r="1313" spans="1:19" ht="12.75" customHeight="1" x14ac:dyDescent="0.25">
      <c r="A1313" s="28"/>
      <c r="B1313" s="29"/>
      <c r="C1313" s="29"/>
      <c r="D1313" s="132"/>
      <c r="E1313" s="132"/>
      <c r="F1313" s="132"/>
      <c r="G1313" s="132"/>
      <c r="H1313" s="132"/>
      <c r="I1313" s="132"/>
      <c r="J1313" s="132"/>
      <c r="K1313" s="133"/>
      <c r="L1313" s="134"/>
      <c r="M1313" s="134"/>
      <c r="N1313" s="134"/>
      <c r="O1313" s="3"/>
      <c r="P1313" s="29"/>
      <c r="Q1313" s="22"/>
      <c r="R1313" s="3"/>
      <c r="S1313" s="120"/>
    </row>
    <row r="1314" spans="1:19" ht="12.75" customHeight="1" x14ac:dyDescent="0.25">
      <c r="A1314" s="28"/>
      <c r="B1314" s="29"/>
      <c r="C1314" s="29"/>
      <c r="D1314" s="132"/>
      <c r="E1314" s="132"/>
      <c r="F1314" s="132"/>
      <c r="G1314" s="132"/>
      <c r="H1314" s="132"/>
      <c r="I1314" s="132"/>
      <c r="J1314" s="132"/>
      <c r="K1314" s="133"/>
      <c r="L1314" s="134"/>
      <c r="M1314" s="134"/>
      <c r="N1314" s="134"/>
      <c r="O1314" s="3"/>
      <c r="P1314" s="29"/>
      <c r="Q1314" s="22"/>
      <c r="R1314" s="3"/>
      <c r="S1314" s="120"/>
    </row>
    <row r="1315" spans="1:19" ht="12.75" customHeight="1" x14ac:dyDescent="0.25">
      <c r="A1315" s="28"/>
      <c r="B1315" s="29"/>
      <c r="C1315" s="29"/>
      <c r="D1315" s="132"/>
      <c r="E1315" s="132"/>
      <c r="F1315" s="132"/>
      <c r="G1315" s="132"/>
      <c r="H1315" s="132"/>
      <c r="I1315" s="132"/>
      <c r="J1315" s="132"/>
      <c r="K1315" s="133"/>
      <c r="L1315" s="134"/>
      <c r="M1315" s="134"/>
      <c r="N1315" s="134"/>
      <c r="O1315" s="3"/>
      <c r="P1315" s="29"/>
      <c r="Q1315" s="22"/>
      <c r="R1315" s="3"/>
      <c r="S1315" s="120"/>
    </row>
    <row r="1316" spans="1:19" ht="12.75" customHeight="1" x14ac:dyDescent="0.25">
      <c r="A1316" s="28"/>
      <c r="B1316" s="29"/>
      <c r="C1316" s="29"/>
      <c r="D1316" s="132"/>
      <c r="E1316" s="132"/>
      <c r="F1316" s="132"/>
      <c r="G1316" s="132"/>
      <c r="H1316" s="132"/>
      <c r="I1316" s="132"/>
      <c r="J1316" s="132"/>
      <c r="K1316" s="133"/>
      <c r="L1316" s="134"/>
      <c r="M1316" s="134"/>
      <c r="N1316" s="134"/>
      <c r="O1316" s="3"/>
      <c r="P1316" s="29"/>
      <c r="Q1316" s="22"/>
      <c r="R1316" s="3"/>
      <c r="S1316" s="120"/>
    </row>
    <row r="1317" spans="1:19" ht="12.75" customHeight="1" x14ac:dyDescent="0.25">
      <c r="A1317" s="28"/>
      <c r="B1317" s="29"/>
      <c r="C1317" s="29"/>
      <c r="D1317" s="132"/>
      <c r="E1317" s="132"/>
      <c r="F1317" s="132"/>
      <c r="G1317" s="132"/>
      <c r="H1317" s="132"/>
      <c r="I1317" s="132"/>
      <c r="J1317" s="132"/>
      <c r="K1317" s="133"/>
      <c r="L1317" s="134"/>
      <c r="M1317" s="134"/>
      <c r="N1317" s="134"/>
      <c r="O1317" s="3"/>
      <c r="P1317" s="29"/>
      <c r="Q1317" s="22"/>
      <c r="R1317" s="3"/>
      <c r="S1317" s="120"/>
    </row>
    <row r="1318" spans="1:19" ht="12.75" customHeight="1" x14ac:dyDescent="0.25">
      <c r="A1318" s="28"/>
      <c r="B1318" s="29"/>
      <c r="C1318" s="29"/>
      <c r="D1318" s="132"/>
      <c r="E1318" s="132"/>
      <c r="F1318" s="132"/>
      <c r="G1318" s="132"/>
      <c r="H1318" s="132"/>
      <c r="I1318" s="132"/>
      <c r="J1318" s="132"/>
      <c r="K1318" s="133"/>
      <c r="L1318" s="134"/>
      <c r="M1318" s="134"/>
      <c r="N1318" s="134"/>
      <c r="O1318" s="3"/>
      <c r="P1318" s="29"/>
      <c r="Q1318" s="22"/>
      <c r="R1318" s="3"/>
      <c r="S1318" s="120"/>
    </row>
    <row r="1319" spans="1:19" ht="12.75" customHeight="1" x14ac:dyDescent="0.25">
      <c r="A1319" s="28"/>
      <c r="B1319" s="29"/>
      <c r="C1319" s="29"/>
      <c r="D1319" s="132"/>
      <c r="E1319" s="132"/>
      <c r="F1319" s="132"/>
      <c r="G1319" s="132"/>
      <c r="H1319" s="132"/>
      <c r="I1319" s="132"/>
      <c r="J1319" s="132"/>
      <c r="K1319" s="133"/>
      <c r="L1319" s="134"/>
      <c r="M1319" s="134"/>
      <c r="N1319" s="134"/>
      <c r="O1319" s="3"/>
      <c r="P1319" s="29"/>
      <c r="Q1319" s="22"/>
      <c r="R1319" s="3"/>
      <c r="S1319" s="120"/>
    </row>
    <row r="1320" spans="1:19" ht="12.75" customHeight="1" x14ac:dyDescent="0.25">
      <c r="A1320" s="28"/>
      <c r="B1320" s="29"/>
      <c r="C1320" s="29"/>
      <c r="D1320" s="132"/>
      <c r="E1320" s="132"/>
      <c r="F1320" s="132"/>
      <c r="G1320" s="132"/>
      <c r="H1320" s="132"/>
      <c r="I1320" s="132"/>
      <c r="J1320" s="132"/>
      <c r="K1320" s="133"/>
      <c r="L1320" s="134"/>
      <c r="M1320" s="134"/>
      <c r="N1320" s="134"/>
      <c r="O1320" s="3"/>
      <c r="P1320" s="29"/>
      <c r="Q1320" s="22"/>
      <c r="R1320" s="3"/>
      <c r="S1320" s="120"/>
    </row>
    <row r="1321" spans="1:19" ht="12.75" customHeight="1" x14ac:dyDescent="0.25">
      <c r="A1321" s="28"/>
      <c r="B1321" s="29"/>
      <c r="C1321" s="29"/>
      <c r="D1321" s="132"/>
      <c r="E1321" s="132"/>
      <c r="F1321" s="132"/>
      <c r="G1321" s="132"/>
      <c r="H1321" s="132"/>
      <c r="I1321" s="132"/>
      <c r="J1321" s="132"/>
      <c r="K1321" s="133"/>
      <c r="L1321" s="134"/>
      <c r="M1321" s="134"/>
      <c r="N1321" s="134"/>
      <c r="O1321" s="3"/>
      <c r="P1321" s="29"/>
      <c r="Q1321" s="22"/>
      <c r="R1321" s="3"/>
      <c r="S1321" s="120"/>
    </row>
    <row r="1322" spans="1:19" ht="12.75" customHeight="1" x14ac:dyDescent="0.25">
      <c r="A1322" s="28"/>
      <c r="B1322" s="29"/>
      <c r="C1322" s="29"/>
      <c r="D1322" s="132"/>
      <c r="E1322" s="132"/>
      <c r="F1322" s="132"/>
      <c r="G1322" s="132"/>
      <c r="H1322" s="132"/>
      <c r="I1322" s="132"/>
      <c r="J1322" s="132"/>
      <c r="K1322" s="133"/>
      <c r="L1322" s="134"/>
      <c r="M1322" s="134"/>
      <c r="N1322" s="134"/>
      <c r="O1322" s="3"/>
      <c r="P1322" s="29"/>
      <c r="Q1322" s="22"/>
      <c r="R1322" s="3"/>
      <c r="S1322" s="120"/>
    </row>
    <row r="1323" spans="1:19" ht="12.75" customHeight="1" x14ac:dyDescent="0.25">
      <c r="A1323" s="28"/>
      <c r="B1323" s="29"/>
      <c r="C1323" s="29"/>
      <c r="D1323" s="132"/>
      <c r="E1323" s="132"/>
      <c r="F1323" s="132"/>
      <c r="G1323" s="132"/>
      <c r="H1323" s="132"/>
      <c r="I1323" s="132"/>
      <c r="J1323" s="132"/>
      <c r="K1323" s="133"/>
      <c r="L1323" s="134"/>
      <c r="M1323" s="134"/>
      <c r="N1323" s="134"/>
      <c r="O1323" s="3"/>
      <c r="P1323" s="29"/>
      <c r="Q1323" s="22"/>
      <c r="R1323" s="3"/>
      <c r="S1323" s="120"/>
    </row>
    <row r="1324" spans="1:19" ht="12.75" customHeight="1" x14ac:dyDescent="0.25">
      <c r="A1324" s="28"/>
      <c r="B1324" s="29"/>
      <c r="C1324" s="29"/>
      <c r="D1324" s="132"/>
      <c r="E1324" s="132"/>
      <c r="F1324" s="132"/>
      <c r="G1324" s="132"/>
      <c r="H1324" s="132"/>
      <c r="I1324" s="132"/>
      <c r="J1324" s="132"/>
      <c r="K1324" s="133"/>
      <c r="L1324" s="134"/>
      <c r="M1324" s="134"/>
      <c r="N1324" s="134"/>
      <c r="O1324" s="3"/>
      <c r="P1324" s="29"/>
      <c r="Q1324" s="22"/>
      <c r="R1324" s="3"/>
      <c r="S1324" s="120"/>
    </row>
    <row r="1325" spans="1:19" ht="12.75" customHeight="1" x14ac:dyDescent="0.25">
      <c r="A1325" s="28"/>
      <c r="B1325" s="29"/>
      <c r="C1325" s="29"/>
      <c r="D1325" s="132"/>
      <c r="E1325" s="132"/>
      <c r="F1325" s="132"/>
      <c r="G1325" s="132"/>
      <c r="H1325" s="132"/>
      <c r="I1325" s="132"/>
      <c r="J1325" s="132"/>
      <c r="K1325" s="133"/>
      <c r="L1325" s="134"/>
      <c r="M1325" s="134"/>
      <c r="N1325" s="134"/>
      <c r="O1325" s="3"/>
      <c r="P1325" s="29"/>
      <c r="Q1325" s="22"/>
      <c r="R1325" s="3"/>
      <c r="S1325" s="120"/>
    </row>
    <row r="1326" spans="1:19" ht="12.75" customHeight="1" x14ac:dyDescent="0.25">
      <c r="A1326" s="28"/>
      <c r="B1326" s="29"/>
      <c r="C1326" s="29"/>
      <c r="D1326" s="132"/>
      <c r="E1326" s="132"/>
      <c r="F1326" s="132"/>
      <c r="G1326" s="132"/>
      <c r="H1326" s="132"/>
      <c r="I1326" s="132"/>
      <c r="J1326" s="132"/>
      <c r="K1326" s="133"/>
      <c r="L1326" s="134"/>
      <c r="M1326" s="134"/>
      <c r="N1326" s="134"/>
      <c r="O1326" s="3"/>
      <c r="P1326" s="29"/>
      <c r="Q1326" s="22"/>
      <c r="R1326" s="3"/>
      <c r="S1326" s="120"/>
    </row>
    <row r="1327" spans="1:19" ht="12.75" customHeight="1" x14ac:dyDescent="0.25">
      <c r="A1327" s="28"/>
      <c r="B1327" s="29"/>
      <c r="C1327" s="29"/>
      <c r="D1327" s="132"/>
      <c r="E1327" s="132"/>
      <c r="F1327" s="132"/>
      <c r="G1327" s="132"/>
      <c r="H1327" s="132"/>
      <c r="I1327" s="132"/>
      <c r="J1327" s="132"/>
      <c r="K1327" s="133"/>
      <c r="L1327" s="134"/>
      <c r="M1327" s="134"/>
      <c r="N1327" s="134"/>
      <c r="O1327" s="3"/>
      <c r="P1327" s="29"/>
      <c r="Q1327" s="22"/>
      <c r="R1327" s="3"/>
      <c r="S1327" s="120"/>
    </row>
    <row r="1328" spans="1:19" ht="12.75" customHeight="1" x14ac:dyDescent="0.25">
      <c r="A1328" s="28"/>
      <c r="B1328" s="29"/>
      <c r="C1328" s="29"/>
      <c r="D1328" s="132"/>
      <c r="E1328" s="132"/>
      <c r="F1328" s="132"/>
      <c r="G1328" s="132"/>
      <c r="H1328" s="132"/>
      <c r="I1328" s="132"/>
      <c r="J1328" s="132"/>
      <c r="K1328" s="133"/>
      <c r="L1328" s="134"/>
      <c r="M1328" s="134"/>
      <c r="N1328" s="134"/>
      <c r="O1328" s="3"/>
      <c r="P1328" s="29"/>
      <c r="Q1328" s="22"/>
      <c r="R1328" s="3"/>
      <c r="S1328" s="120"/>
    </row>
    <row r="1329" spans="1:19" ht="12.75" customHeight="1" x14ac:dyDescent="0.25">
      <c r="A1329" s="28"/>
      <c r="B1329" s="29"/>
      <c r="C1329" s="29"/>
      <c r="D1329" s="132"/>
      <c r="E1329" s="132"/>
      <c r="F1329" s="132"/>
      <c r="G1329" s="132"/>
      <c r="H1329" s="132"/>
      <c r="I1329" s="132"/>
      <c r="J1329" s="132"/>
      <c r="K1329" s="133"/>
      <c r="L1329" s="134"/>
      <c r="M1329" s="134"/>
      <c r="N1329" s="134"/>
      <c r="O1329" s="3"/>
      <c r="P1329" s="29"/>
      <c r="Q1329" s="22"/>
      <c r="R1329" s="3"/>
      <c r="S1329" s="120"/>
    </row>
    <row r="1330" spans="1:19" ht="12.75" customHeight="1" x14ac:dyDescent="0.25">
      <c r="A1330" s="28"/>
      <c r="B1330" s="29"/>
      <c r="C1330" s="29"/>
      <c r="D1330" s="132"/>
      <c r="E1330" s="132"/>
      <c r="F1330" s="132"/>
      <c r="G1330" s="132"/>
      <c r="H1330" s="132"/>
      <c r="I1330" s="132"/>
      <c r="J1330" s="132"/>
      <c r="K1330" s="133"/>
      <c r="L1330" s="134"/>
      <c r="M1330" s="134"/>
      <c r="N1330" s="134"/>
      <c r="O1330" s="3"/>
      <c r="P1330" s="29"/>
      <c r="Q1330" s="22"/>
      <c r="R1330" s="3"/>
      <c r="S1330" s="120"/>
    </row>
    <row r="1331" spans="1:19" ht="12.75" customHeight="1" x14ac:dyDescent="0.25">
      <c r="A1331" s="28"/>
      <c r="B1331" s="29"/>
      <c r="C1331" s="29"/>
      <c r="D1331" s="132"/>
      <c r="E1331" s="132"/>
      <c r="F1331" s="132"/>
      <c r="G1331" s="132"/>
      <c r="H1331" s="132"/>
      <c r="I1331" s="132"/>
      <c r="J1331" s="132"/>
      <c r="K1331" s="133"/>
      <c r="L1331" s="134"/>
      <c r="M1331" s="134"/>
      <c r="N1331" s="134"/>
      <c r="O1331" s="3"/>
      <c r="P1331" s="29"/>
      <c r="Q1331" s="22"/>
      <c r="R1331" s="3"/>
      <c r="S1331" s="120"/>
    </row>
    <row r="1332" spans="1:19" ht="12.75" customHeight="1" x14ac:dyDescent="0.25">
      <c r="A1332" s="28"/>
      <c r="B1332" s="29"/>
      <c r="C1332" s="29"/>
      <c r="D1332" s="132"/>
      <c r="E1332" s="132"/>
      <c r="F1332" s="132"/>
      <c r="G1332" s="132"/>
      <c r="H1332" s="132"/>
      <c r="I1332" s="132"/>
      <c r="J1332" s="132"/>
      <c r="K1332" s="133"/>
      <c r="L1332" s="134"/>
      <c r="M1332" s="134"/>
      <c r="N1332" s="134"/>
      <c r="O1332" s="3"/>
      <c r="P1332" s="29"/>
      <c r="Q1332" s="22"/>
      <c r="R1332" s="3"/>
      <c r="S1332" s="120"/>
    </row>
    <row r="1333" spans="1:19" ht="12.75" customHeight="1" x14ac:dyDescent="0.25">
      <c r="A1333" s="28"/>
      <c r="B1333" s="29"/>
      <c r="C1333" s="29"/>
      <c r="D1333" s="132"/>
      <c r="E1333" s="132"/>
      <c r="F1333" s="132"/>
      <c r="G1333" s="132"/>
      <c r="H1333" s="132"/>
      <c r="I1333" s="132"/>
      <c r="J1333" s="132"/>
      <c r="K1333" s="133"/>
      <c r="L1333" s="134"/>
      <c r="M1333" s="134"/>
      <c r="N1333" s="134"/>
      <c r="O1333" s="3"/>
      <c r="P1333" s="29"/>
      <c r="Q1333" s="22"/>
      <c r="R1333" s="3"/>
      <c r="S1333" s="120"/>
    </row>
    <row r="1334" spans="1:19" ht="12.75" customHeight="1" x14ac:dyDescent="0.25">
      <c r="A1334" s="28"/>
      <c r="B1334" s="29"/>
      <c r="C1334" s="29"/>
      <c r="D1334" s="132"/>
      <c r="E1334" s="132"/>
      <c r="F1334" s="132"/>
      <c r="G1334" s="132"/>
      <c r="H1334" s="132"/>
      <c r="I1334" s="132"/>
      <c r="J1334" s="132"/>
      <c r="K1334" s="133"/>
      <c r="L1334" s="134"/>
      <c r="M1334" s="134"/>
      <c r="N1334" s="134"/>
      <c r="O1334" s="3"/>
      <c r="P1334" s="29"/>
      <c r="Q1334" s="22"/>
      <c r="R1334" s="3"/>
      <c r="S1334" s="120"/>
    </row>
    <row r="1335" spans="1:19" ht="12.75" customHeight="1" x14ac:dyDescent="0.25">
      <c r="A1335" s="28"/>
      <c r="B1335" s="29"/>
      <c r="C1335" s="29"/>
      <c r="D1335" s="132"/>
      <c r="E1335" s="132"/>
      <c r="F1335" s="132"/>
      <c r="G1335" s="132"/>
      <c r="H1335" s="132"/>
      <c r="I1335" s="132"/>
      <c r="J1335" s="132"/>
      <c r="K1335" s="133"/>
      <c r="L1335" s="134"/>
      <c r="M1335" s="134"/>
      <c r="N1335" s="134"/>
      <c r="O1335" s="3"/>
      <c r="P1335" s="29"/>
      <c r="Q1335" s="22"/>
      <c r="R1335" s="3"/>
      <c r="S1335" s="120"/>
    </row>
    <row r="1336" spans="1:19" ht="12.75" customHeight="1" x14ac:dyDescent="0.25">
      <c r="A1336" s="28"/>
      <c r="B1336" s="29"/>
      <c r="C1336" s="29"/>
      <c r="D1336" s="132"/>
      <c r="E1336" s="132"/>
      <c r="F1336" s="132"/>
      <c r="G1336" s="132"/>
      <c r="H1336" s="132"/>
      <c r="I1336" s="132"/>
      <c r="J1336" s="132"/>
      <c r="K1336" s="133"/>
      <c r="L1336" s="134"/>
      <c r="M1336" s="134"/>
      <c r="N1336" s="134"/>
      <c r="O1336" s="3"/>
      <c r="P1336" s="29"/>
      <c r="Q1336" s="22"/>
      <c r="R1336" s="3"/>
      <c r="S1336" s="120"/>
    </row>
    <row r="1337" spans="1:19" ht="12.75" customHeight="1" x14ac:dyDescent="0.25">
      <c r="A1337" s="28"/>
      <c r="B1337" s="29"/>
      <c r="C1337" s="29"/>
      <c r="D1337" s="132"/>
      <c r="E1337" s="132"/>
      <c r="F1337" s="132"/>
      <c r="G1337" s="132"/>
      <c r="H1337" s="132"/>
      <c r="I1337" s="132"/>
      <c r="J1337" s="132"/>
      <c r="K1337" s="133"/>
      <c r="L1337" s="134"/>
      <c r="M1337" s="134"/>
      <c r="N1337" s="134"/>
      <c r="O1337" s="3"/>
      <c r="P1337" s="29"/>
      <c r="Q1337" s="22"/>
      <c r="R1337" s="3"/>
      <c r="S1337" s="120"/>
    </row>
    <row r="1338" spans="1:19" ht="12.75" customHeight="1" x14ac:dyDescent="0.25">
      <c r="A1338" s="28"/>
      <c r="B1338" s="29"/>
      <c r="C1338" s="29"/>
      <c r="D1338" s="132"/>
      <c r="E1338" s="132"/>
      <c r="F1338" s="132"/>
      <c r="G1338" s="132"/>
      <c r="H1338" s="132"/>
      <c r="I1338" s="132"/>
      <c r="J1338" s="132"/>
      <c r="K1338" s="133"/>
      <c r="L1338" s="134"/>
      <c r="M1338" s="134"/>
      <c r="N1338" s="134"/>
      <c r="O1338" s="3"/>
      <c r="P1338" s="29"/>
      <c r="Q1338" s="22"/>
      <c r="R1338" s="3"/>
      <c r="S1338" s="120"/>
    </row>
    <row r="1339" spans="1:19" ht="12.75" customHeight="1" x14ac:dyDescent="0.25">
      <c r="A1339" s="28"/>
      <c r="B1339" s="29"/>
      <c r="C1339" s="29"/>
      <c r="D1339" s="132"/>
      <c r="E1339" s="132"/>
      <c r="F1339" s="132"/>
      <c r="G1339" s="132"/>
      <c r="H1339" s="132"/>
      <c r="I1339" s="132"/>
      <c r="J1339" s="132"/>
      <c r="K1339" s="133"/>
      <c r="L1339" s="134"/>
      <c r="M1339" s="134"/>
      <c r="N1339" s="134"/>
      <c r="O1339" s="3"/>
      <c r="P1339" s="29"/>
      <c r="Q1339" s="22"/>
      <c r="R1339" s="3"/>
      <c r="S1339" s="120"/>
    </row>
    <row r="1340" spans="1:19" ht="12.75" customHeight="1" x14ac:dyDescent="0.25">
      <c r="A1340" s="28"/>
      <c r="B1340" s="29"/>
      <c r="C1340" s="29"/>
      <c r="D1340" s="132"/>
      <c r="E1340" s="132"/>
      <c r="F1340" s="132"/>
      <c r="G1340" s="132"/>
      <c r="H1340" s="132"/>
      <c r="I1340" s="132"/>
      <c r="J1340" s="132"/>
      <c r="K1340" s="133"/>
      <c r="L1340" s="134"/>
      <c r="M1340" s="134"/>
      <c r="N1340" s="134"/>
      <c r="O1340" s="3"/>
      <c r="P1340" s="29"/>
      <c r="Q1340" s="22"/>
      <c r="R1340" s="3"/>
      <c r="S1340" s="120"/>
    </row>
    <row r="1341" spans="1:19" ht="12.75" customHeight="1" x14ac:dyDescent="0.25">
      <c r="A1341" s="28"/>
      <c r="B1341" s="29"/>
      <c r="C1341" s="29"/>
      <c r="D1341" s="132"/>
      <c r="E1341" s="132"/>
      <c r="F1341" s="132"/>
      <c r="G1341" s="132"/>
      <c r="H1341" s="132"/>
      <c r="I1341" s="132"/>
      <c r="J1341" s="132"/>
      <c r="K1341" s="133"/>
      <c r="L1341" s="134"/>
      <c r="M1341" s="134"/>
      <c r="N1341" s="134"/>
      <c r="O1341" s="3"/>
      <c r="P1341" s="29"/>
      <c r="Q1341" s="22"/>
      <c r="R1341" s="3"/>
      <c r="S1341" s="120"/>
    </row>
    <row r="1342" spans="1:19" ht="12.75" customHeight="1" x14ac:dyDescent="0.25">
      <c r="A1342" s="28"/>
      <c r="B1342" s="29"/>
      <c r="C1342" s="29"/>
      <c r="D1342" s="132"/>
      <c r="E1342" s="132"/>
      <c r="F1342" s="132"/>
      <c r="G1342" s="132"/>
      <c r="H1342" s="132"/>
      <c r="I1342" s="132"/>
      <c r="J1342" s="132"/>
      <c r="K1342" s="133"/>
      <c r="L1342" s="134"/>
      <c r="M1342" s="134"/>
      <c r="N1342" s="134"/>
      <c r="O1342" s="3"/>
      <c r="P1342" s="29"/>
      <c r="Q1342" s="22"/>
      <c r="R1342" s="3"/>
      <c r="S1342" s="120"/>
    </row>
    <row r="1343" spans="1:19" ht="12.75" customHeight="1" x14ac:dyDescent="0.25">
      <c r="A1343" s="28"/>
      <c r="B1343" s="29"/>
      <c r="C1343" s="29"/>
      <c r="D1343" s="132"/>
      <c r="E1343" s="132"/>
      <c r="F1343" s="132"/>
      <c r="G1343" s="132"/>
      <c r="H1343" s="132"/>
      <c r="I1343" s="132"/>
      <c r="J1343" s="132"/>
      <c r="K1343" s="133"/>
      <c r="L1343" s="134"/>
      <c r="M1343" s="134"/>
      <c r="N1343" s="134"/>
      <c r="O1343" s="3"/>
      <c r="P1343" s="29"/>
      <c r="Q1343" s="22"/>
      <c r="R1343" s="3"/>
      <c r="S1343" s="120"/>
    </row>
    <row r="1344" spans="1:19" ht="12.75" customHeight="1" x14ac:dyDescent="0.25">
      <c r="A1344" s="28"/>
      <c r="B1344" s="29"/>
      <c r="C1344" s="29"/>
      <c r="D1344" s="132"/>
      <c r="E1344" s="132"/>
      <c r="F1344" s="132"/>
      <c r="G1344" s="132"/>
      <c r="H1344" s="132"/>
      <c r="I1344" s="132"/>
      <c r="J1344" s="132"/>
      <c r="K1344" s="133"/>
      <c r="L1344" s="134"/>
      <c r="M1344" s="134"/>
      <c r="N1344" s="134"/>
      <c r="O1344" s="3"/>
      <c r="P1344" s="29"/>
      <c r="Q1344" s="22"/>
      <c r="R1344" s="3"/>
      <c r="S1344" s="120"/>
    </row>
    <row r="1345" spans="1:19" ht="12.75" customHeight="1" x14ac:dyDescent="0.25">
      <c r="A1345" s="28"/>
      <c r="B1345" s="29"/>
      <c r="C1345" s="29"/>
      <c r="D1345" s="132"/>
      <c r="E1345" s="132"/>
      <c r="F1345" s="132"/>
      <c r="G1345" s="132"/>
      <c r="H1345" s="132"/>
      <c r="I1345" s="132"/>
      <c r="J1345" s="132"/>
      <c r="K1345" s="133"/>
      <c r="L1345" s="134"/>
      <c r="M1345" s="134"/>
      <c r="N1345" s="134"/>
      <c r="O1345" s="3"/>
      <c r="P1345" s="29"/>
      <c r="Q1345" s="22"/>
      <c r="R1345" s="3"/>
      <c r="S1345" s="120"/>
    </row>
    <row r="1346" spans="1:19" ht="12.75" customHeight="1" x14ac:dyDescent="0.25">
      <c r="A1346" s="28"/>
      <c r="B1346" s="29"/>
      <c r="C1346" s="29"/>
      <c r="D1346" s="132"/>
      <c r="E1346" s="132"/>
      <c r="F1346" s="132"/>
      <c r="G1346" s="132"/>
      <c r="H1346" s="132"/>
      <c r="I1346" s="132"/>
      <c r="J1346" s="132"/>
      <c r="K1346" s="133"/>
      <c r="L1346" s="134"/>
      <c r="M1346" s="134"/>
      <c r="N1346" s="134"/>
      <c r="O1346" s="3"/>
      <c r="P1346" s="29"/>
      <c r="Q1346" s="22"/>
      <c r="R1346" s="3"/>
      <c r="S1346" s="120"/>
    </row>
    <row r="1347" spans="1:19" ht="12.75" customHeight="1" x14ac:dyDescent="0.25">
      <c r="A1347" s="28"/>
      <c r="B1347" s="29"/>
      <c r="C1347" s="29"/>
      <c r="D1347" s="132"/>
      <c r="E1347" s="132"/>
      <c r="F1347" s="132"/>
      <c r="G1347" s="132"/>
      <c r="H1347" s="132"/>
      <c r="I1347" s="132"/>
      <c r="J1347" s="132"/>
      <c r="K1347" s="133"/>
      <c r="L1347" s="134"/>
      <c r="M1347" s="134"/>
      <c r="N1347" s="134"/>
      <c r="O1347" s="3"/>
      <c r="P1347" s="29"/>
      <c r="Q1347" s="22"/>
      <c r="R1347" s="3"/>
      <c r="S1347" s="120"/>
    </row>
    <row r="1348" spans="1:19" ht="12.75" customHeight="1" x14ac:dyDescent="0.25">
      <c r="A1348" s="28"/>
      <c r="B1348" s="29"/>
      <c r="C1348" s="29"/>
      <c r="D1348" s="132"/>
      <c r="E1348" s="132"/>
      <c r="F1348" s="132"/>
      <c r="G1348" s="132"/>
      <c r="H1348" s="132"/>
      <c r="I1348" s="132"/>
      <c r="J1348" s="132"/>
      <c r="K1348" s="133"/>
      <c r="L1348" s="134"/>
      <c r="M1348" s="134"/>
      <c r="N1348" s="134"/>
      <c r="O1348" s="3"/>
      <c r="P1348" s="29"/>
      <c r="Q1348" s="22"/>
      <c r="R1348" s="3"/>
      <c r="S1348" s="120"/>
    </row>
    <row r="1349" spans="1:19" ht="12.75" customHeight="1" x14ac:dyDescent="0.25">
      <c r="A1349" s="28"/>
      <c r="B1349" s="29"/>
      <c r="C1349" s="29"/>
      <c r="D1349" s="132"/>
      <c r="E1349" s="132"/>
      <c r="F1349" s="132"/>
      <c r="G1349" s="132"/>
      <c r="H1349" s="132"/>
      <c r="I1349" s="132"/>
      <c r="J1349" s="132"/>
      <c r="K1349" s="133"/>
      <c r="L1349" s="134"/>
      <c r="M1349" s="134"/>
      <c r="N1349" s="134"/>
      <c r="O1349" s="3"/>
      <c r="P1349" s="29"/>
      <c r="Q1349" s="22"/>
      <c r="R1349" s="3"/>
      <c r="S1349" s="120"/>
    </row>
    <row r="1350" spans="1:19" ht="12.75" customHeight="1" x14ac:dyDescent="0.25">
      <c r="A1350" s="28"/>
      <c r="B1350" s="29"/>
      <c r="C1350" s="29"/>
      <c r="D1350" s="132"/>
      <c r="E1350" s="132"/>
      <c r="F1350" s="132"/>
      <c r="G1350" s="132"/>
      <c r="H1350" s="132"/>
      <c r="I1350" s="132"/>
      <c r="J1350" s="132"/>
      <c r="K1350" s="133"/>
      <c r="L1350" s="134"/>
      <c r="M1350" s="134"/>
      <c r="N1350" s="134"/>
      <c r="O1350" s="3"/>
      <c r="P1350" s="29"/>
      <c r="Q1350" s="22"/>
      <c r="R1350" s="3"/>
      <c r="S1350" s="120"/>
    </row>
    <row r="1351" spans="1:19" ht="12.75" customHeight="1" x14ac:dyDescent="0.25">
      <c r="A1351" s="28"/>
      <c r="B1351" s="29"/>
      <c r="C1351" s="29"/>
      <c r="D1351" s="132"/>
      <c r="E1351" s="132"/>
      <c r="F1351" s="132"/>
      <c r="G1351" s="132"/>
      <c r="H1351" s="132"/>
      <c r="I1351" s="132"/>
      <c r="J1351" s="132"/>
      <c r="K1351" s="133"/>
      <c r="L1351" s="134"/>
      <c r="M1351" s="134"/>
      <c r="N1351" s="134"/>
      <c r="O1351" s="3"/>
      <c r="P1351" s="29"/>
      <c r="Q1351" s="22"/>
      <c r="R1351" s="3"/>
      <c r="S1351" s="120"/>
    </row>
    <row r="1352" spans="1:19" ht="12.75" customHeight="1" x14ac:dyDescent="0.25">
      <c r="A1352" s="28"/>
      <c r="B1352" s="29"/>
      <c r="C1352" s="29"/>
      <c r="D1352" s="132"/>
      <c r="E1352" s="132"/>
      <c r="F1352" s="132"/>
      <c r="G1352" s="132"/>
      <c r="H1352" s="132"/>
      <c r="I1352" s="132"/>
      <c r="J1352" s="132"/>
      <c r="K1352" s="133"/>
      <c r="L1352" s="134"/>
      <c r="M1352" s="134"/>
      <c r="N1352" s="134"/>
      <c r="O1352" s="3"/>
      <c r="P1352" s="29"/>
      <c r="Q1352" s="22"/>
      <c r="R1352" s="3"/>
      <c r="S1352" s="120"/>
    </row>
    <row r="1353" spans="1:19" ht="12.75" customHeight="1" x14ac:dyDescent="0.25">
      <c r="A1353" s="28"/>
      <c r="B1353" s="29"/>
      <c r="C1353" s="29"/>
      <c r="D1353" s="132"/>
      <c r="E1353" s="132"/>
      <c r="F1353" s="132"/>
      <c r="G1353" s="132"/>
      <c r="H1353" s="132"/>
      <c r="I1353" s="132"/>
      <c r="J1353" s="132"/>
      <c r="K1353" s="133"/>
      <c r="L1353" s="134"/>
      <c r="M1353" s="134"/>
      <c r="N1353" s="134"/>
      <c r="O1353" s="3"/>
      <c r="P1353" s="29"/>
      <c r="Q1353" s="22"/>
      <c r="R1353" s="3"/>
      <c r="S1353" s="120"/>
    </row>
    <row r="1354" spans="1:19" ht="12.75" customHeight="1" x14ac:dyDescent="0.25">
      <c r="A1354" s="28"/>
      <c r="B1354" s="29"/>
      <c r="C1354" s="29"/>
      <c r="D1354" s="132"/>
      <c r="E1354" s="132"/>
      <c r="F1354" s="132"/>
      <c r="G1354" s="132"/>
      <c r="H1354" s="132"/>
      <c r="I1354" s="132"/>
      <c r="J1354" s="132"/>
      <c r="K1354" s="133"/>
      <c r="L1354" s="134"/>
      <c r="M1354" s="134"/>
      <c r="N1354" s="134"/>
      <c r="O1354" s="3"/>
      <c r="P1354" s="29"/>
      <c r="Q1354" s="22"/>
      <c r="R1354" s="3"/>
      <c r="S1354" s="120"/>
    </row>
    <row r="1355" spans="1:19" ht="12.75" customHeight="1" x14ac:dyDescent="0.25">
      <c r="A1355" s="28"/>
      <c r="B1355" s="29"/>
      <c r="C1355" s="29"/>
      <c r="D1355" s="132"/>
      <c r="E1355" s="132"/>
      <c r="F1355" s="132"/>
      <c r="G1355" s="132"/>
      <c r="H1355" s="132"/>
      <c r="I1355" s="132"/>
      <c r="J1355" s="132"/>
      <c r="K1355" s="133"/>
      <c r="L1355" s="134"/>
      <c r="M1355" s="134"/>
      <c r="N1355" s="134"/>
      <c r="O1355" s="3"/>
      <c r="P1355" s="29"/>
      <c r="Q1355" s="22"/>
      <c r="R1355" s="3"/>
      <c r="S1355" s="120"/>
    </row>
    <row r="1356" spans="1:19" ht="12.75" customHeight="1" x14ac:dyDescent="0.25">
      <c r="A1356" s="28"/>
      <c r="B1356" s="29"/>
      <c r="C1356" s="29"/>
      <c r="D1356" s="132"/>
      <c r="E1356" s="132"/>
      <c r="F1356" s="132"/>
      <c r="G1356" s="132"/>
      <c r="H1356" s="132"/>
      <c r="I1356" s="132"/>
      <c r="J1356" s="132"/>
      <c r="K1356" s="133"/>
      <c r="L1356" s="134"/>
      <c r="M1356" s="134"/>
      <c r="N1356" s="134"/>
      <c r="O1356" s="3"/>
      <c r="P1356" s="29"/>
      <c r="Q1356" s="22"/>
      <c r="R1356" s="3"/>
      <c r="S1356" s="120"/>
    </row>
    <row r="1357" spans="1:19" ht="12.75" customHeight="1" x14ac:dyDescent="0.25">
      <c r="A1357" s="28"/>
      <c r="B1357" s="29"/>
      <c r="C1357" s="29"/>
      <c r="D1357" s="132"/>
      <c r="E1357" s="132"/>
      <c r="F1357" s="132"/>
      <c r="G1357" s="132"/>
      <c r="H1357" s="132"/>
      <c r="I1357" s="132"/>
      <c r="J1357" s="132"/>
      <c r="K1357" s="133"/>
      <c r="L1357" s="134"/>
      <c r="M1357" s="134"/>
      <c r="N1357" s="134"/>
      <c r="O1357" s="3"/>
      <c r="P1357" s="29"/>
      <c r="Q1357" s="22"/>
      <c r="R1357" s="3"/>
      <c r="S1357" s="120"/>
    </row>
    <row r="1358" spans="1:19" ht="12.75" customHeight="1" x14ac:dyDescent="0.25">
      <c r="A1358" s="28"/>
      <c r="B1358" s="29"/>
      <c r="C1358" s="29"/>
      <c r="D1358" s="132"/>
      <c r="E1358" s="132"/>
      <c r="F1358" s="132"/>
      <c r="G1358" s="132"/>
      <c r="H1358" s="132"/>
      <c r="I1358" s="132"/>
      <c r="J1358" s="132"/>
      <c r="K1358" s="133"/>
      <c r="L1358" s="134"/>
      <c r="M1358" s="134"/>
      <c r="N1358" s="134"/>
      <c r="O1358" s="3"/>
      <c r="P1358" s="29"/>
      <c r="Q1358" s="22"/>
      <c r="R1358" s="3"/>
      <c r="S1358" s="120"/>
    </row>
    <row r="1359" spans="1:19" ht="12.75" customHeight="1" x14ac:dyDescent="0.25">
      <c r="A1359" s="28"/>
      <c r="B1359" s="29"/>
      <c r="C1359" s="29"/>
      <c r="D1359" s="132"/>
      <c r="E1359" s="132"/>
      <c r="F1359" s="132"/>
      <c r="G1359" s="132"/>
      <c r="H1359" s="132"/>
      <c r="I1359" s="132"/>
      <c r="J1359" s="132"/>
      <c r="K1359" s="133"/>
      <c r="L1359" s="134"/>
      <c r="M1359" s="134"/>
      <c r="N1359" s="134"/>
      <c r="O1359" s="3"/>
      <c r="P1359" s="29"/>
      <c r="Q1359" s="22"/>
      <c r="R1359" s="3"/>
      <c r="S1359" s="120"/>
    </row>
    <row r="1360" spans="1:19" ht="12.75" customHeight="1" x14ac:dyDescent="0.25">
      <c r="A1360" s="28"/>
      <c r="B1360" s="29"/>
      <c r="C1360" s="29"/>
      <c r="D1360" s="132"/>
      <c r="E1360" s="132"/>
      <c r="F1360" s="132"/>
      <c r="G1360" s="132"/>
      <c r="H1360" s="132"/>
      <c r="I1360" s="132"/>
      <c r="J1360" s="132"/>
      <c r="K1360" s="133"/>
      <c r="L1360" s="134"/>
      <c r="M1360" s="134"/>
      <c r="N1360" s="134"/>
      <c r="O1360" s="3"/>
      <c r="P1360" s="29"/>
      <c r="Q1360" s="22"/>
      <c r="R1360" s="3"/>
      <c r="S1360" s="120"/>
    </row>
    <row r="1361" spans="1:19" ht="12.75" customHeight="1" x14ac:dyDescent="0.25">
      <c r="A1361" s="28"/>
      <c r="B1361" s="29"/>
      <c r="C1361" s="29"/>
      <c r="D1361" s="132"/>
      <c r="E1361" s="132"/>
      <c r="F1361" s="132"/>
      <c r="G1361" s="132"/>
      <c r="H1361" s="132"/>
      <c r="I1361" s="132"/>
      <c r="J1361" s="132"/>
      <c r="K1361" s="133"/>
      <c r="L1361" s="134"/>
      <c r="M1361" s="134"/>
      <c r="N1361" s="134"/>
      <c r="O1361" s="3"/>
      <c r="P1361" s="29"/>
      <c r="Q1361" s="22"/>
      <c r="R1361" s="3"/>
      <c r="S1361" s="120"/>
    </row>
    <row r="1362" spans="1:19" ht="12.75" customHeight="1" x14ac:dyDescent="0.25">
      <c r="A1362" s="28"/>
      <c r="B1362" s="29"/>
      <c r="C1362" s="29"/>
      <c r="D1362" s="132"/>
      <c r="E1362" s="132"/>
      <c r="F1362" s="132"/>
      <c r="G1362" s="132"/>
      <c r="H1362" s="132"/>
      <c r="I1362" s="132"/>
      <c r="J1362" s="132"/>
      <c r="K1362" s="133"/>
      <c r="L1362" s="134"/>
      <c r="M1362" s="134"/>
      <c r="N1362" s="134"/>
      <c r="O1362" s="3"/>
      <c r="P1362" s="29"/>
      <c r="Q1362" s="22"/>
      <c r="R1362" s="3"/>
      <c r="S1362" s="120"/>
    </row>
    <row r="1363" spans="1:19" ht="12.75" customHeight="1" x14ac:dyDescent="0.25">
      <c r="A1363" s="28"/>
      <c r="B1363" s="29"/>
      <c r="C1363" s="29"/>
      <c r="D1363" s="132"/>
      <c r="E1363" s="132"/>
      <c r="F1363" s="132"/>
      <c r="G1363" s="132"/>
      <c r="H1363" s="132"/>
      <c r="I1363" s="132"/>
      <c r="J1363" s="132"/>
      <c r="K1363" s="133"/>
      <c r="L1363" s="134"/>
      <c r="M1363" s="134"/>
      <c r="N1363" s="134"/>
      <c r="O1363" s="3"/>
      <c r="P1363" s="29"/>
      <c r="Q1363" s="22"/>
      <c r="R1363" s="3"/>
      <c r="S1363" s="120"/>
    </row>
    <row r="1364" spans="1:19" ht="12.75" customHeight="1" x14ac:dyDescent="0.25">
      <c r="A1364" s="28"/>
      <c r="B1364" s="29"/>
      <c r="C1364" s="29"/>
      <c r="D1364" s="132"/>
      <c r="E1364" s="132"/>
      <c r="F1364" s="132"/>
      <c r="G1364" s="132"/>
      <c r="H1364" s="132"/>
      <c r="I1364" s="132"/>
      <c r="J1364" s="132"/>
      <c r="K1364" s="133"/>
      <c r="L1364" s="134"/>
      <c r="M1364" s="134"/>
      <c r="N1364" s="134"/>
      <c r="O1364" s="3"/>
      <c r="P1364" s="29"/>
      <c r="Q1364" s="22"/>
      <c r="R1364" s="3"/>
      <c r="S1364" s="120"/>
    </row>
    <row r="1365" spans="1:19" ht="12.75" customHeight="1" x14ac:dyDescent="0.25">
      <c r="A1365" s="28"/>
      <c r="B1365" s="29"/>
      <c r="C1365" s="29"/>
      <c r="D1365" s="132"/>
      <c r="E1365" s="132"/>
      <c r="F1365" s="132"/>
      <c r="G1365" s="132"/>
      <c r="H1365" s="132"/>
      <c r="I1365" s="132"/>
      <c r="J1365" s="132"/>
      <c r="K1365" s="133"/>
      <c r="L1365" s="134"/>
      <c r="M1365" s="134"/>
      <c r="N1365" s="134"/>
      <c r="O1365" s="3"/>
      <c r="P1365" s="29"/>
      <c r="Q1365" s="22"/>
      <c r="R1365" s="3"/>
      <c r="S1365" s="120"/>
    </row>
    <row r="1366" spans="1:19" ht="12.75" customHeight="1" x14ac:dyDescent="0.25">
      <c r="A1366" s="28"/>
      <c r="B1366" s="29"/>
      <c r="C1366" s="29"/>
      <c r="D1366" s="132"/>
      <c r="E1366" s="132"/>
      <c r="F1366" s="132"/>
      <c r="G1366" s="132"/>
      <c r="H1366" s="132"/>
      <c r="I1366" s="132"/>
      <c r="J1366" s="132"/>
      <c r="K1366" s="133"/>
      <c r="L1366" s="134"/>
      <c r="M1366" s="134"/>
      <c r="N1366" s="134"/>
      <c r="O1366" s="3"/>
      <c r="P1366" s="29"/>
      <c r="Q1366" s="22"/>
      <c r="R1366" s="3"/>
      <c r="S1366" s="120"/>
    </row>
    <row r="1367" spans="1:19" ht="12.75" customHeight="1" x14ac:dyDescent="0.25">
      <c r="A1367" s="28"/>
      <c r="B1367" s="29"/>
      <c r="C1367" s="29"/>
      <c r="D1367" s="132"/>
      <c r="E1367" s="132"/>
      <c r="F1367" s="132"/>
      <c r="G1367" s="132"/>
      <c r="H1367" s="132"/>
      <c r="I1367" s="132"/>
      <c r="J1367" s="132"/>
      <c r="K1367" s="133"/>
      <c r="L1367" s="134"/>
      <c r="M1367" s="134"/>
      <c r="N1367" s="134"/>
      <c r="O1367" s="3"/>
      <c r="P1367" s="29"/>
      <c r="Q1367" s="22"/>
      <c r="R1367" s="3"/>
      <c r="S1367" s="120"/>
    </row>
    <row r="1368" spans="1:19" ht="12.75" customHeight="1" x14ac:dyDescent="0.25">
      <c r="A1368" s="28"/>
      <c r="B1368" s="29"/>
      <c r="C1368" s="29"/>
      <c r="D1368" s="132"/>
      <c r="E1368" s="132"/>
      <c r="F1368" s="132"/>
      <c r="G1368" s="132"/>
      <c r="H1368" s="132"/>
      <c r="I1368" s="132"/>
      <c r="J1368" s="132"/>
      <c r="K1368" s="133"/>
      <c r="L1368" s="134"/>
      <c r="M1368" s="134"/>
      <c r="N1368" s="134"/>
      <c r="O1368" s="3"/>
      <c r="P1368" s="29"/>
      <c r="Q1368" s="22"/>
      <c r="R1368" s="3"/>
      <c r="S1368" s="120"/>
    </row>
    <row r="1369" spans="1:19" ht="12.75" customHeight="1" x14ac:dyDescent="0.25">
      <c r="A1369" s="28"/>
      <c r="B1369" s="29"/>
      <c r="C1369" s="29"/>
      <c r="D1369" s="132"/>
      <c r="E1369" s="132"/>
      <c r="F1369" s="132"/>
      <c r="G1369" s="132"/>
      <c r="H1369" s="132"/>
      <c r="I1369" s="132"/>
      <c r="J1369" s="132"/>
      <c r="K1369" s="133"/>
      <c r="L1369" s="134"/>
      <c r="M1369" s="134"/>
      <c r="N1369" s="134"/>
      <c r="O1369" s="3"/>
      <c r="P1369" s="29"/>
      <c r="Q1369" s="22"/>
      <c r="R1369" s="3"/>
      <c r="S1369" s="120"/>
    </row>
    <row r="1370" spans="1:19" ht="12.75" customHeight="1" x14ac:dyDescent="0.25">
      <c r="A1370" s="28"/>
      <c r="B1370" s="29"/>
      <c r="C1370" s="29"/>
      <c r="D1370" s="132"/>
      <c r="E1370" s="132"/>
      <c r="F1370" s="132"/>
      <c r="G1370" s="132"/>
      <c r="H1370" s="132"/>
      <c r="I1370" s="132"/>
      <c r="J1370" s="132"/>
      <c r="K1370" s="133"/>
      <c r="L1370" s="134"/>
      <c r="M1370" s="134"/>
      <c r="N1370" s="134"/>
      <c r="O1370" s="3"/>
      <c r="P1370" s="29"/>
      <c r="Q1370" s="22"/>
      <c r="R1370" s="3"/>
      <c r="S1370" s="120"/>
    </row>
    <row r="1371" spans="1:19" ht="12.75" customHeight="1" x14ac:dyDescent="0.25">
      <c r="A1371" s="28"/>
      <c r="B1371" s="29"/>
      <c r="C1371" s="29"/>
      <c r="D1371" s="132"/>
      <c r="E1371" s="132"/>
      <c r="F1371" s="132"/>
      <c r="G1371" s="132"/>
      <c r="H1371" s="132"/>
      <c r="I1371" s="132"/>
      <c r="J1371" s="132"/>
      <c r="K1371" s="133"/>
      <c r="L1371" s="134"/>
      <c r="M1371" s="134"/>
      <c r="N1371" s="134"/>
      <c r="O1371" s="3"/>
      <c r="P1371" s="29"/>
      <c r="Q1371" s="22"/>
      <c r="R1371" s="3"/>
      <c r="S1371" s="120"/>
    </row>
    <row r="1372" spans="1:19" ht="12.75" customHeight="1" x14ac:dyDescent="0.25">
      <c r="A1372" s="28"/>
      <c r="B1372" s="29"/>
      <c r="C1372" s="29"/>
      <c r="D1372" s="132"/>
      <c r="E1372" s="132"/>
      <c r="F1372" s="132"/>
      <c r="G1372" s="132"/>
      <c r="H1372" s="132"/>
      <c r="I1372" s="132"/>
      <c r="J1372" s="132"/>
      <c r="K1372" s="133"/>
      <c r="L1372" s="134"/>
      <c r="M1372" s="134"/>
      <c r="N1372" s="134"/>
      <c r="O1372" s="3"/>
      <c r="P1372" s="29"/>
      <c r="Q1372" s="22"/>
      <c r="R1372" s="3"/>
      <c r="S1372" s="120"/>
    </row>
    <row r="1373" spans="1:19" ht="12.75" customHeight="1" x14ac:dyDescent="0.25">
      <c r="A1373" s="28"/>
      <c r="B1373" s="29"/>
      <c r="C1373" s="29"/>
      <c r="D1373" s="132"/>
      <c r="E1373" s="132"/>
      <c r="F1373" s="132"/>
      <c r="G1373" s="132"/>
      <c r="H1373" s="132"/>
      <c r="I1373" s="132"/>
      <c r="J1373" s="132"/>
      <c r="K1373" s="133"/>
      <c r="L1373" s="134"/>
      <c r="M1373" s="134"/>
      <c r="N1373" s="134"/>
      <c r="O1373" s="3"/>
      <c r="P1373" s="29"/>
      <c r="Q1373" s="22"/>
      <c r="R1373" s="3"/>
      <c r="S1373" s="120"/>
    </row>
    <row r="1374" spans="1:19" ht="12.75" customHeight="1" x14ac:dyDescent="0.25">
      <c r="A1374" s="28"/>
      <c r="B1374" s="29"/>
      <c r="C1374" s="29"/>
      <c r="D1374" s="132"/>
      <c r="E1374" s="132"/>
      <c r="F1374" s="132"/>
      <c r="G1374" s="132"/>
      <c r="H1374" s="132"/>
      <c r="I1374" s="132"/>
      <c r="J1374" s="132"/>
      <c r="K1374" s="133"/>
      <c r="L1374" s="134"/>
      <c r="M1374" s="134"/>
      <c r="N1374" s="134"/>
      <c r="O1374" s="3"/>
      <c r="P1374" s="29"/>
      <c r="Q1374" s="22"/>
      <c r="R1374" s="3"/>
      <c r="S1374" s="120"/>
    </row>
    <row r="1375" spans="1:19" ht="12.75" customHeight="1" x14ac:dyDescent="0.25">
      <c r="A1375" s="28"/>
      <c r="B1375" s="29"/>
      <c r="C1375" s="29"/>
      <c r="D1375" s="132"/>
      <c r="E1375" s="132"/>
      <c r="F1375" s="132"/>
      <c r="G1375" s="132"/>
      <c r="H1375" s="132"/>
      <c r="I1375" s="132"/>
      <c r="J1375" s="132"/>
      <c r="K1375" s="133"/>
      <c r="L1375" s="134"/>
      <c r="M1375" s="134"/>
      <c r="N1375" s="134"/>
      <c r="O1375" s="3"/>
      <c r="P1375" s="29"/>
      <c r="Q1375" s="22"/>
      <c r="R1375" s="3"/>
      <c r="S1375" s="120"/>
    </row>
    <row r="1376" spans="1:19" ht="12.75" customHeight="1" x14ac:dyDescent="0.25">
      <c r="A1376" s="28"/>
      <c r="B1376" s="29"/>
      <c r="C1376" s="29"/>
      <c r="D1376" s="132"/>
      <c r="E1376" s="132"/>
      <c r="F1376" s="132"/>
      <c r="G1376" s="132"/>
      <c r="H1376" s="132"/>
      <c r="I1376" s="132"/>
      <c r="J1376" s="132"/>
      <c r="K1376" s="133"/>
      <c r="L1376" s="134"/>
      <c r="M1376" s="134"/>
      <c r="N1376" s="134"/>
      <c r="O1376" s="3"/>
      <c r="P1376" s="29"/>
      <c r="Q1376" s="22"/>
      <c r="R1376" s="3"/>
      <c r="S1376" s="120"/>
    </row>
    <row r="1377" spans="1:19" ht="12.75" customHeight="1" x14ac:dyDescent="0.25">
      <c r="A1377" s="28"/>
      <c r="B1377" s="29"/>
      <c r="C1377" s="29"/>
      <c r="D1377" s="132"/>
      <c r="E1377" s="132"/>
      <c r="F1377" s="132"/>
      <c r="G1377" s="132"/>
      <c r="H1377" s="132"/>
      <c r="I1377" s="132"/>
      <c r="J1377" s="132"/>
      <c r="K1377" s="133"/>
      <c r="L1377" s="134"/>
      <c r="M1377" s="134"/>
      <c r="N1377" s="134"/>
      <c r="O1377" s="3"/>
      <c r="P1377" s="29"/>
      <c r="Q1377" s="22"/>
      <c r="R1377" s="3"/>
      <c r="S1377" s="120"/>
    </row>
    <row r="1378" spans="1:19" ht="12.75" customHeight="1" x14ac:dyDescent="0.25">
      <c r="A1378" s="28"/>
      <c r="B1378" s="29"/>
      <c r="C1378" s="29"/>
      <c r="D1378" s="132"/>
      <c r="E1378" s="132"/>
      <c r="F1378" s="132"/>
      <c r="G1378" s="132"/>
      <c r="H1378" s="132"/>
      <c r="I1378" s="132"/>
      <c r="J1378" s="132"/>
      <c r="K1378" s="133"/>
      <c r="L1378" s="134"/>
      <c r="M1378" s="134"/>
      <c r="N1378" s="134"/>
      <c r="O1378" s="3"/>
      <c r="P1378" s="29"/>
      <c r="Q1378" s="22"/>
      <c r="R1378" s="3"/>
      <c r="S1378" s="120"/>
    </row>
    <row r="1379" spans="1:19" ht="12.75" customHeight="1" x14ac:dyDescent="0.25">
      <c r="A1379" s="28"/>
      <c r="B1379" s="29"/>
      <c r="C1379" s="29"/>
      <c r="D1379" s="132"/>
      <c r="E1379" s="132"/>
      <c r="F1379" s="132"/>
      <c r="G1379" s="132"/>
      <c r="H1379" s="132"/>
      <c r="I1379" s="132"/>
      <c r="J1379" s="132"/>
      <c r="K1379" s="133"/>
      <c r="L1379" s="134"/>
      <c r="M1379" s="134"/>
      <c r="N1379" s="134"/>
      <c r="O1379" s="3"/>
      <c r="P1379" s="29"/>
      <c r="Q1379" s="22"/>
      <c r="R1379" s="3"/>
      <c r="S1379" s="120"/>
    </row>
    <row r="1380" spans="1:19" ht="12.75" customHeight="1" x14ac:dyDescent="0.25">
      <c r="A1380" s="28"/>
      <c r="B1380" s="29"/>
      <c r="C1380" s="29"/>
      <c r="D1380" s="132"/>
      <c r="E1380" s="132"/>
      <c r="F1380" s="132"/>
      <c r="G1380" s="132"/>
      <c r="H1380" s="132"/>
      <c r="I1380" s="132"/>
      <c r="J1380" s="132"/>
      <c r="K1380" s="133"/>
      <c r="L1380" s="134"/>
      <c r="M1380" s="134"/>
      <c r="N1380" s="134"/>
      <c r="O1380" s="3"/>
      <c r="P1380" s="29"/>
      <c r="Q1380" s="22"/>
      <c r="R1380" s="3"/>
      <c r="S1380" s="120"/>
    </row>
    <row r="1381" spans="1:19" ht="12.75" customHeight="1" x14ac:dyDescent="0.25">
      <c r="A1381" s="28"/>
      <c r="B1381" s="29"/>
      <c r="C1381" s="29"/>
      <c r="D1381" s="132"/>
      <c r="E1381" s="132"/>
      <c r="F1381" s="132"/>
      <c r="G1381" s="132"/>
      <c r="H1381" s="132"/>
      <c r="I1381" s="132"/>
      <c r="J1381" s="132"/>
      <c r="K1381" s="133"/>
      <c r="L1381" s="134"/>
      <c r="M1381" s="134"/>
      <c r="N1381" s="134"/>
      <c r="O1381" s="3"/>
      <c r="P1381" s="29"/>
      <c r="Q1381" s="22"/>
      <c r="R1381" s="3"/>
      <c r="S1381" s="120"/>
    </row>
    <row r="1382" spans="1:19" ht="12.75" customHeight="1" x14ac:dyDescent="0.25">
      <c r="A1382" s="28"/>
      <c r="B1382" s="29"/>
      <c r="C1382" s="29"/>
      <c r="D1382" s="132"/>
      <c r="E1382" s="132"/>
      <c r="F1382" s="132"/>
      <c r="G1382" s="132"/>
      <c r="H1382" s="132"/>
      <c r="I1382" s="132"/>
      <c r="J1382" s="132"/>
      <c r="K1382" s="133"/>
      <c r="L1382" s="134"/>
      <c r="M1382" s="134"/>
      <c r="N1382" s="134"/>
      <c r="O1382" s="3"/>
      <c r="P1382" s="29"/>
      <c r="Q1382" s="22"/>
      <c r="R1382" s="3"/>
      <c r="S1382" s="120"/>
    </row>
    <row r="1383" spans="1:19" ht="12.75" customHeight="1" x14ac:dyDescent="0.25">
      <c r="A1383" s="28"/>
      <c r="B1383" s="29"/>
      <c r="C1383" s="29"/>
      <c r="D1383" s="132"/>
      <c r="E1383" s="132"/>
      <c r="F1383" s="132"/>
      <c r="G1383" s="132"/>
      <c r="H1383" s="132"/>
      <c r="I1383" s="132"/>
      <c r="J1383" s="132"/>
      <c r="K1383" s="133"/>
      <c r="L1383" s="134"/>
      <c r="M1383" s="134"/>
      <c r="N1383" s="134"/>
      <c r="O1383" s="3"/>
      <c r="P1383" s="29"/>
      <c r="Q1383" s="22"/>
      <c r="R1383" s="3"/>
      <c r="S1383" s="120"/>
    </row>
    <row r="1384" spans="1:19" ht="12.75" customHeight="1" x14ac:dyDescent="0.25">
      <c r="A1384" s="28"/>
      <c r="B1384" s="29"/>
      <c r="C1384" s="29"/>
      <c r="D1384" s="132"/>
      <c r="E1384" s="132"/>
      <c r="F1384" s="132"/>
      <c r="G1384" s="132"/>
      <c r="H1384" s="132"/>
      <c r="I1384" s="132"/>
      <c r="J1384" s="132"/>
      <c r="K1384" s="133"/>
      <c r="L1384" s="134"/>
      <c r="M1384" s="134"/>
      <c r="N1384" s="134"/>
      <c r="O1384" s="3"/>
      <c r="P1384" s="29"/>
      <c r="Q1384" s="22"/>
      <c r="R1384" s="3"/>
      <c r="S1384" s="120"/>
    </row>
    <row r="1385" spans="1:19" ht="12.75" customHeight="1" x14ac:dyDescent="0.25">
      <c r="A1385" s="28"/>
      <c r="B1385" s="29"/>
      <c r="C1385" s="29"/>
      <c r="D1385" s="132"/>
      <c r="E1385" s="132"/>
      <c r="F1385" s="132"/>
      <c r="G1385" s="132"/>
      <c r="H1385" s="132"/>
      <c r="I1385" s="132"/>
      <c r="J1385" s="132"/>
      <c r="K1385" s="133"/>
      <c r="L1385" s="134"/>
      <c r="M1385" s="134"/>
      <c r="N1385" s="134"/>
      <c r="O1385" s="3"/>
      <c r="P1385" s="29"/>
      <c r="Q1385" s="22"/>
      <c r="R1385" s="3"/>
      <c r="S1385" s="120"/>
    </row>
    <row r="1386" spans="1:19" ht="12.75" customHeight="1" x14ac:dyDescent="0.25">
      <c r="A1386" s="28"/>
      <c r="B1386" s="29"/>
      <c r="C1386" s="29"/>
      <c r="D1386" s="132"/>
      <c r="E1386" s="132"/>
      <c r="F1386" s="132"/>
      <c r="G1386" s="132"/>
      <c r="H1386" s="132"/>
      <c r="I1386" s="132"/>
      <c r="J1386" s="132"/>
      <c r="K1386" s="133"/>
      <c r="L1386" s="134"/>
      <c r="M1386" s="134"/>
      <c r="N1386" s="134"/>
      <c r="O1386" s="3"/>
      <c r="P1386" s="29"/>
      <c r="Q1386" s="22"/>
      <c r="R1386" s="3"/>
      <c r="S1386" s="120"/>
    </row>
    <row r="1387" spans="1:19" ht="12.75" customHeight="1" x14ac:dyDescent="0.25">
      <c r="A1387" s="28"/>
      <c r="B1387" s="29"/>
      <c r="C1387" s="29"/>
      <c r="D1387" s="132"/>
      <c r="E1387" s="132"/>
      <c r="F1387" s="132"/>
      <c r="G1387" s="132"/>
      <c r="H1387" s="132"/>
      <c r="I1387" s="132"/>
      <c r="J1387" s="132"/>
      <c r="K1387" s="133"/>
      <c r="L1387" s="134"/>
      <c r="M1387" s="134"/>
      <c r="N1387" s="134"/>
      <c r="O1387" s="3"/>
      <c r="P1387" s="29"/>
      <c r="Q1387" s="22"/>
      <c r="R1387" s="3"/>
      <c r="S1387" s="120"/>
    </row>
    <row r="1388" spans="1:19" ht="12.75" customHeight="1" x14ac:dyDescent="0.25">
      <c r="A1388" s="28"/>
      <c r="B1388" s="29"/>
      <c r="C1388" s="29"/>
      <c r="D1388" s="132"/>
      <c r="E1388" s="132"/>
      <c r="F1388" s="132"/>
      <c r="G1388" s="132"/>
      <c r="H1388" s="132"/>
      <c r="I1388" s="132"/>
      <c r="J1388" s="132"/>
      <c r="K1388" s="133"/>
      <c r="L1388" s="134"/>
      <c r="M1388" s="134"/>
      <c r="N1388" s="134"/>
      <c r="O1388" s="3"/>
      <c r="P1388" s="29"/>
      <c r="Q1388" s="22"/>
      <c r="R1388" s="3"/>
      <c r="S1388" s="120"/>
    </row>
    <row r="1389" spans="1:19" ht="12.75" customHeight="1" x14ac:dyDescent="0.25">
      <c r="A1389" s="28"/>
      <c r="B1389" s="29"/>
      <c r="C1389" s="29"/>
      <c r="D1389" s="132"/>
      <c r="E1389" s="132"/>
      <c r="F1389" s="132"/>
      <c r="G1389" s="132"/>
      <c r="H1389" s="132"/>
      <c r="I1389" s="132"/>
      <c r="J1389" s="132"/>
      <c r="K1389" s="133"/>
      <c r="L1389" s="134"/>
      <c r="M1389" s="134"/>
      <c r="N1389" s="134"/>
      <c r="O1389" s="3"/>
      <c r="P1389" s="29"/>
      <c r="Q1389" s="22"/>
      <c r="R1389" s="3"/>
      <c r="S1389" s="120"/>
    </row>
    <row r="1390" spans="1:19" ht="12.75" customHeight="1" x14ac:dyDescent="0.25">
      <c r="A1390" s="28"/>
      <c r="B1390" s="29"/>
      <c r="C1390" s="29"/>
      <c r="D1390" s="132"/>
      <c r="E1390" s="132"/>
      <c r="F1390" s="132"/>
      <c r="G1390" s="132"/>
      <c r="H1390" s="132"/>
      <c r="I1390" s="132"/>
      <c r="J1390" s="132"/>
      <c r="K1390" s="133"/>
      <c r="L1390" s="134"/>
      <c r="M1390" s="134"/>
      <c r="N1390" s="134"/>
      <c r="O1390" s="3"/>
      <c r="P1390" s="29"/>
      <c r="Q1390" s="22"/>
      <c r="R1390" s="3"/>
      <c r="S1390" s="120"/>
    </row>
    <row r="1391" spans="1:19" ht="12.75" customHeight="1" x14ac:dyDescent="0.25">
      <c r="A1391" s="28"/>
      <c r="B1391" s="29"/>
      <c r="C1391" s="29"/>
      <c r="D1391" s="132"/>
      <c r="E1391" s="132"/>
      <c r="F1391" s="132"/>
      <c r="G1391" s="132"/>
      <c r="H1391" s="132"/>
      <c r="I1391" s="132"/>
      <c r="J1391" s="132"/>
      <c r="K1391" s="133"/>
      <c r="L1391" s="134"/>
      <c r="M1391" s="134"/>
      <c r="N1391" s="134"/>
      <c r="O1391" s="3"/>
      <c r="P1391" s="29"/>
      <c r="Q1391" s="22"/>
      <c r="R1391" s="3"/>
      <c r="S1391" s="120"/>
    </row>
    <row r="1392" spans="1:19" ht="12.75" customHeight="1" x14ac:dyDescent="0.25">
      <c r="A1392" s="28"/>
      <c r="B1392" s="29"/>
      <c r="C1392" s="29"/>
      <c r="D1392" s="132"/>
      <c r="E1392" s="132"/>
      <c r="F1392" s="132"/>
      <c r="G1392" s="132"/>
      <c r="H1392" s="132"/>
      <c r="I1392" s="132"/>
      <c r="J1392" s="132"/>
      <c r="K1392" s="133"/>
      <c r="L1392" s="134"/>
      <c r="M1392" s="134"/>
      <c r="N1392" s="134"/>
      <c r="O1392" s="3"/>
      <c r="P1392" s="29"/>
      <c r="Q1392" s="22"/>
      <c r="R1392" s="3"/>
      <c r="S1392" s="120"/>
    </row>
    <row r="1393" spans="1:19" ht="12.75" customHeight="1" x14ac:dyDescent="0.25">
      <c r="A1393" s="28"/>
      <c r="B1393" s="29"/>
      <c r="C1393" s="29"/>
      <c r="D1393" s="132"/>
      <c r="E1393" s="132"/>
      <c r="F1393" s="132"/>
      <c r="G1393" s="132"/>
      <c r="H1393" s="132"/>
      <c r="I1393" s="132"/>
      <c r="J1393" s="132"/>
      <c r="K1393" s="133"/>
      <c r="L1393" s="134"/>
      <c r="M1393" s="134"/>
      <c r="N1393" s="134"/>
      <c r="O1393" s="3"/>
      <c r="P1393" s="29"/>
      <c r="Q1393" s="22"/>
      <c r="R1393" s="3"/>
      <c r="S1393" s="120"/>
    </row>
    <row r="1394" spans="1:19" ht="12.75" customHeight="1" x14ac:dyDescent="0.25">
      <c r="A1394" s="28"/>
      <c r="B1394" s="29"/>
      <c r="C1394" s="29"/>
      <c r="D1394" s="132"/>
      <c r="E1394" s="132"/>
      <c r="F1394" s="132"/>
      <c r="G1394" s="132"/>
      <c r="H1394" s="132"/>
      <c r="I1394" s="132"/>
      <c r="J1394" s="132"/>
      <c r="K1394" s="133"/>
      <c r="L1394" s="134"/>
      <c r="M1394" s="134"/>
      <c r="N1394" s="134"/>
      <c r="O1394" s="3"/>
      <c r="P1394" s="29"/>
      <c r="Q1394" s="22"/>
      <c r="R1394" s="3"/>
      <c r="S1394" s="120"/>
    </row>
    <row r="1395" spans="1:19" ht="12.75" customHeight="1" x14ac:dyDescent="0.25">
      <c r="A1395" s="28"/>
      <c r="B1395" s="29"/>
      <c r="C1395" s="29"/>
      <c r="D1395" s="132"/>
      <c r="E1395" s="132"/>
      <c r="F1395" s="132"/>
      <c r="G1395" s="132"/>
      <c r="H1395" s="132"/>
      <c r="I1395" s="132"/>
      <c r="J1395" s="132"/>
      <c r="K1395" s="133"/>
      <c r="L1395" s="134"/>
      <c r="M1395" s="134"/>
      <c r="N1395" s="134"/>
      <c r="O1395" s="3"/>
      <c r="P1395" s="29"/>
      <c r="Q1395" s="22"/>
      <c r="R1395" s="3"/>
      <c r="S1395" s="120"/>
    </row>
    <row r="1396" spans="1:19" ht="12.75" customHeight="1" x14ac:dyDescent="0.25">
      <c r="A1396" s="28"/>
      <c r="B1396" s="29"/>
      <c r="C1396" s="29"/>
      <c r="D1396" s="132"/>
      <c r="E1396" s="132"/>
      <c r="F1396" s="132"/>
      <c r="G1396" s="132"/>
      <c r="H1396" s="132"/>
      <c r="I1396" s="132"/>
      <c r="J1396" s="132"/>
      <c r="K1396" s="133"/>
      <c r="L1396" s="134"/>
      <c r="M1396" s="134"/>
      <c r="N1396" s="134"/>
      <c r="O1396" s="3"/>
      <c r="P1396" s="29"/>
      <c r="Q1396" s="22"/>
      <c r="R1396" s="3"/>
      <c r="S1396" s="120"/>
    </row>
    <row r="1397" spans="1:19" ht="12.75" customHeight="1" x14ac:dyDescent="0.25">
      <c r="A1397" s="28"/>
      <c r="B1397" s="29"/>
      <c r="C1397" s="29"/>
      <c r="D1397" s="132"/>
      <c r="E1397" s="132"/>
      <c r="F1397" s="132"/>
      <c r="G1397" s="132"/>
      <c r="H1397" s="132"/>
      <c r="I1397" s="132"/>
      <c r="J1397" s="132"/>
      <c r="K1397" s="133"/>
      <c r="L1397" s="134"/>
      <c r="M1397" s="134"/>
      <c r="N1397" s="134"/>
      <c r="O1397" s="3"/>
      <c r="P1397" s="29"/>
      <c r="Q1397" s="22"/>
      <c r="R1397" s="3"/>
      <c r="S1397" s="120"/>
    </row>
    <row r="1398" spans="1:19" ht="12.75" customHeight="1" x14ac:dyDescent="0.25">
      <c r="A1398" s="28"/>
      <c r="B1398" s="29"/>
      <c r="C1398" s="29"/>
      <c r="D1398" s="132"/>
      <c r="E1398" s="132"/>
      <c r="F1398" s="132"/>
      <c r="G1398" s="132"/>
      <c r="H1398" s="132"/>
      <c r="I1398" s="132"/>
      <c r="J1398" s="132"/>
      <c r="K1398" s="133"/>
      <c r="L1398" s="134"/>
      <c r="M1398" s="134"/>
      <c r="N1398" s="134"/>
      <c r="O1398" s="3"/>
      <c r="P1398" s="29"/>
      <c r="Q1398" s="22"/>
      <c r="R1398" s="3"/>
      <c r="S1398" s="120"/>
    </row>
    <row r="1399" spans="1:19" ht="12.75" customHeight="1" x14ac:dyDescent="0.25">
      <c r="A1399" s="28"/>
      <c r="B1399" s="29"/>
      <c r="C1399" s="29"/>
      <c r="D1399" s="132"/>
      <c r="E1399" s="132"/>
      <c r="F1399" s="132"/>
      <c r="G1399" s="132"/>
      <c r="H1399" s="132"/>
      <c r="I1399" s="132"/>
      <c r="J1399" s="132"/>
      <c r="K1399" s="133"/>
      <c r="L1399" s="134"/>
      <c r="M1399" s="134"/>
      <c r="N1399" s="134"/>
      <c r="O1399" s="3"/>
      <c r="P1399" s="29"/>
      <c r="Q1399" s="22"/>
      <c r="R1399" s="3"/>
      <c r="S1399" s="120"/>
    </row>
    <row r="1400" spans="1:19" ht="12.75" customHeight="1" x14ac:dyDescent="0.25">
      <c r="A1400" s="28"/>
      <c r="B1400" s="29"/>
      <c r="C1400" s="29"/>
      <c r="D1400" s="132"/>
      <c r="E1400" s="132"/>
      <c r="F1400" s="132"/>
      <c r="G1400" s="132"/>
      <c r="H1400" s="132"/>
      <c r="I1400" s="132"/>
      <c r="J1400" s="132"/>
      <c r="K1400" s="133"/>
      <c r="L1400" s="134"/>
      <c r="M1400" s="134"/>
      <c r="N1400" s="134"/>
      <c r="O1400" s="3"/>
      <c r="P1400" s="29"/>
      <c r="Q1400" s="22"/>
      <c r="R1400" s="3"/>
      <c r="S1400" s="120"/>
    </row>
    <row r="1401" spans="1:19" ht="12.75" customHeight="1" x14ac:dyDescent="0.25">
      <c r="A1401" s="28"/>
      <c r="B1401" s="29"/>
      <c r="C1401" s="29"/>
      <c r="D1401" s="132"/>
      <c r="E1401" s="132"/>
      <c r="F1401" s="132"/>
      <c r="G1401" s="132"/>
      <c r="H1401" s="132"/>
      <c r="I1401" s="132"/>
      <c r="J1401" s="132"/>
      <c r="K1401" s="133"/>
      <c r="L1401" s="134"/>
      <c r="M1401" s="134"/>
      <c r="N1401" s="134"/>
      <c r="O1401" s="3"/>
      <c r="P1401" s="29"/>
      <c r="Q1401" s="22"/>
      <c r="R1401" s="3"/>
      <c r="S1401" s="120"/>
    </row>
    <row r="1402" spans="1:19" ht="12.75" customHeight="1" x14ac:dyDescent="0.25">
      <c r="A1402" s="28"/>
      <c r="B1402" s="29"/>
      <c r="C1402" s="29"/>
      <c r="D1402" s="132"/>
      <c r="E1402" s="132"/>
      <c r="F1402" s="132"/>
      <c r="G1402" s="132"/>
      <c r="H1402" s="132"/>
      <c r="I1402" s="132"/>
      <c r="J1402" s="132"/>
      <c r="K1402" s="133"/>
      <c r="L1402" s="134"/>
      <c r="M1402" s="134"/>
      <c r="N1402" s="134"/>
      <c r="O1402" s="3"/>
      <c r="P1402" s="29"/>
      <c r="Q1402" s="22"/>
      <c r="R1402" s="3"/>
      <c r="S1402" s="120"/>
    </row>
    <row r="1403" spans="1:19" ht="12.75" customHeight="1" x14ac:dyDescent="0.25">
      <c r="A1403" s="28"/>
      <c r="B1403" s="29"/>
      <c r="C1403" s="29"/>
      <c r="D1403" s="132"/>
      <c r="E1403" s="132"/>
      <c r="F1403" s="132"/>
      <c r="G1403" s="132"/>
      <c r="H1403" s="132"/>
      <c r="I1403" s="132"/>
      <c r="J1403" s="132"/>
      <c r="K1403" s="133"/>
      <c r="L1403" s="134"/>
      <c r="M1403" s="134"/>
      <c r="N1403" s="134"/>
      <c r="O1403" s="3"/>
      <c r="P1403" s="29"/>
      <c r="Q1403" s="22"/>
      <c r="R1403" s="3"/>
      <c r="S1403" s="120"/>
    </row>
    <row r="1404" spans="1:19" ht="12.75" customHeight="1" x14ac:dyDescent="0.25">
      <c r="A1404" s="28"/>
      <c r="B1404" s="29"/>
      <c r="C1404" s="29"/>
      <c r="D1404" s="132"/>
      <c r="E1404" s="132"/>
      <c r="F1404" s="132"/>
      <c r="G1404" s="132"/>
      <c r="H1404" s="132"/>
      <c r="I1404" s="132"/>
      <c r="J1404" s="132"/>
      <c r="K1404" s="133"/>
      <c r="L1404" s="134"/>
      <c r="M1404" s="134"/>
      <c r="N1404" s="134"/>
      <c r="O1404" s="3"/>
      <c r="P1404" s="29"/>
      <c r="Q1404" s="22"/>
      <c r="R1404" s="3"/>
      <c r="S1404" s="120"/>
    </row>
    <row r="1405" spans="1:19" ht="12.75" customHeight="1" x14ac:dyDescent="0.25">
      <c r="A1405" s="28"/>
      <c r="B1405" s="29"/>
      <c r="C1405" s="29"/>
      <c r="D1405" s="132"/>
      <c r="E1405" s="132"/>
      <c r="F1405" s="132"/>
      <c r="G1405" s="132"/>
      <c r="H1405" s="132"/>
      <c r="I1405" s="132"/>
      <c r="J1405" s="132"/>
      <c r="K1405" s="133"/>
      <c r="L1405" s="134"/>
      <c r="M1405" s="134"/>
      <c r="N1405" s="134"/>
      <c r="O1405" s="3"/>
      <c r="P1405" s="29"/>
      <c r="Q1405" s="22"/>
      <c r="R1405" s="3"/>
      <c r="S1405" s="120"/>
    </row>
    <row r="1406" spans="1:19" ht="12.75" customHeight="1" x14ac:dyDescent="0.25">
      <c r="A1406" s="28"/>
      <c r="B1406" s="29"/>
      <c r="C1406" s="29"/>
      <c r="D1406" s="132"/>
      <c r="E1406" s="132"/>
      <c r="F1406" s="132"/>
      <c r="G1406" s="132"/>
      <c r="H1406" s="132"/>
      <c r="I1406" s="132"/>
      <c r="J1406" s="132"/>
      <c r="K1406" s="133"/>
      <c r="L1406" s="134"/>
      <c r="M1406" s="134"/>
      <c r="N1406" s="134"/>
      <c r="O1406" s="3"/>
      <c r="P1406" s="29"/>
      <c r="Q1406" s="22"/>
      <c r="R1406" s="3"/>
      <c r="S1406" s="120"/>
    </row>
    <row r="1407" spans="1:19" ht="12.75" customHeight="1" x14ac:dyDescent="0.25">
      <c r="A1407" s="28"/>
      <c r="B1407" s="29"/>
      <c r="C1407" s="29"/>
      <c r="D1407" s="132"/>
      <c r="E1407" s="132"/>
      <c r="F1407" s="132"/>
      <c r="G1407" s="132"/>
      <c r="H1407" s="132"/>
      <c r="I1407" s="132"/>
      <c r="J1407" s="132"/>
      <c r="K1407" s="133"/>
      <c r="L1407" s="134"/>
      <c r="M1407" s="134"/>
      <c r="N1407" s="134"/>
      <c r="O1407" s="3"/>
      <c r="P1407" s="29"/>
      <c r="Q1407" s="22"/>
      <c r="R1407" s="3"/>
      <c r="S1407" s="120"/>
    </row>
    <row r="1408" spans="1:19" ht="12.75" customHeight="1" x14ac:dyDescent="0.25">
      <c r="A1408" s="28"/>
      <c r="B1408" s="29"/>
      <c r="C1408" s="29"/>
      <c r="D1408" s="132"/>
      <c r="E1408" s="132"/>
      <c r="F1408" s="132"/>
      <c r="G1408" s="132"/>
      <c r="H1408" s="132"/>
      <c r="I1408" s="132"/>
      <c r="J1408" s="132"/>
      <c r="K1408" s="133"/>
      <c r="L1408" s="134"/>
      <c r="M1408" s="134"/>
      <c r="N1408" s="134"/>
      <c r="O1408" s="3"/>
      <c r="P1408" s="29"/>
      <c r="Q1408" s="22"/>
      <c r="R1408" s="3"/>
      <c r="S1408" s="120"/>
    </row>
    <row r="1409" spans="1:19" ht="12.75" customHeight="1" x14ac:dyDescent="0.25">
      <c r="A1409" s="28"/>
      <c r="B1409" s="29"/>
      <c r="C1409" s="29"/>
      <c r="D1409" s="132"/>
      <c r="E1409" s="132"/>
      <c r="F1409" s="132"/>
      <c r="G1409" s="132"/>
      <c r="H1409" s="132"/>
      <c r="I1409" s="132"/>
      <c r="J1409" s="132"/>
      <c r="K1409" s="133"/>
      <c r="L1409" s="134"/>
      <c r="M1409" s="134"/>
      <c r="N1409" s="134"/>
      <c r="O1409" s="3"/>
      <c r="P1409" s="29"/>
      <c r="Q1409" s="22"/>
      <c r="R1409" s="3"/>
      <c r="S1409" s="120"/>
    </row>
    <row r="1410" spans="1:19" ht="12.75" customHeight="1" x14ac:dyDescent="0.25">
      <c r="A1410" s="28"/>
      <c r="B1410" s="29"/>
      <c r="C1410" s="29"/>
      <c r="D1410" s="132"/>
      <c r="E1410" s="132"/>
      <c r="F1410" s="132"/>
      <c r="G1410" s="132"/>
      <c r="H1410" s="132"/>
      <c r="I1410" s="132"/>
      <c r="J1410" s="132"/>
      <c r="K1410" s="133"/>
      <c r="L1410" s="134"/>
      <c r="M1410" s="134"/>
      <c r="N1410" s="134"/>
      <c r="O1410" s="3"/>
      <c r="P1410" s="29"/>
      <c r="Q1410" s="22"/>
      <c r="R1410" s="3"/>
      <c r="S1410" s="120"/>
    </row>
    <row r="1411" spans="1:19" ht="12.75" customHeight="1" x14ac:dyDescent="0.25">
      <c r="A1411" s="28"/>
      <c r="B1411" s="29"/>
      <c r="C1411" s="29"/>
      <c r="D1411" s="132"/>
      <c r="E1411" s="132"/>
      <c r="F1411" s="132"/>
      <c r="G1411" s="132"/>
      <c r="H1411" s="132"/>
      <c r="I1411" s="132"/>
      <c r="J1411" s="132"/>
      <c r="K1411" s="133"/>
      <c r="L1411" s="134"/>
      <c r="M1411" s="134"/>
      <c r="N1411" s="134"/>
      <c r="O1411" s="3"/>
      <c r="P1411" s="29"/>
      <c r="Q1411" s="22"/>
      <c r="R1411" s="3"/>
      <c r="S1411" s="120"/>
    </row>
    <row r="1412" spans="1:19" ht="12.75" customHeight="1" x14ac:dyDescent="0.25">
      <c r="A1412" s="28"/>
      <c r="B1412" s="29"/>
      <c r="C1412" s="29"/>
      <c r="D1412" s="132"/>
      <c r="E1412" s="132"/>
      <c r="F1412" s="132"/>
      <c r="G1412" s="132"/>
      <c r="H1412" s="132"/>
      <c r="I1412" s="132"/>
      <c r="J1412" s="132"/>
      <c r="K1412" s="133"/>
      <c r="L1412" s="134"/>
      <c r="M1412" s="134"/>
      <c r="N1412" s="134"/>
      <c r="O1412" s="3"/>
      <c r="P1412" s="29"/>
      <c r="Q1412" s="22"/>
      <c r="R1412" s="3"/>
      <c r="S1412" s="120"/>
    </row>
    <row r="1413" spans="1:19" ht="12.75" customHeight="1" x14ac:dyDescent="0.25">
      <c r="A1413" s="28"/>
      <c r="B1413" s="29"/>
      <c r="C1413" s="29"/>
      <c r="D1413" s="132"/>
      <c r="E1413" s="132"/>
      <c r="F1413" s="132"/>
      <c r="G1413" s="132"/>
      <c r="H1413" s="132"/>
      <c r="I1413" s="132"/>
      <c r="J1413" s="132"/>
      <c r="K1413" s="133"/>
      <c r="L1413" s="134"/>
      <c r="M1413" s="134"/>
      <c r="N1413" s="134"/>
      <c r="O1413" s="3"/>
      <c r="P1413" s="29"/>
      <c r="Q1413" s="22"/>
      <c r="R1413" s="3"/>
      <c r="S1413" s="120"/>
    </row>
    <row r="1414" spans="1:19" ht="12.75" customHeight="1" x14ac:dyDescent="0.25">
      <c r="A1414" s="28"/>
      <c r="B1414" s="29"/>
      <c r="C1414" s="29"/>
      <c r="D1414" s="132"/>
      <c r="E1414" s="132"/>
      <c r="F1414" s="132"/>
      <c r="G1414" s="132"/>
      <c r="H1414" s="132"/>
      <c r="I1414" s="132"/>
      <c r="J1414" s="132"/>
      <c r="K1414" s="133"/>
      <c r="L1414" s="134"/>
      <c r="M1414" s="134"/>
      <c r="N1414" s="134"/>
      <c r="O1414" s="3"/>
      <c r="P1414" s="29"/>
      <c r="Q1414" s="22"/>
      <c r="R1414" s="3"/>
      <c r="S1414" s="120"/>
    </row>
    <row r="1415" spans="1:19" ht="12.75" customHeight="1" x14ac:dyDescent="0.25">
      <c r="A1415" s="28"/>
      <c r="B1415" s="29"/>
      <c r="C1415" s="29"/>
      <c r="D1415" s="132"/>
      <c r="E1415" s="132"/>
      <c r="F1415" s="132"/>
      <c r="G1415" s="132"/>
      <c r="H1415" s="132"/>
      <c r="I1415" s="132"/>
      <c r="J1415" s="132"/>
      <c r="K1415" s="133"/>
      <c r="L1415" s="134"/>
      <c r="M1415" s="134"/>
      <c r="N1415" s="134"/>
      <c r="O1415" s="3"/>
      <c r="P1415" s="29"/>
      <c r="Q1415" s="22"/>
      <c r="R1415" s="3"/>
      <c r="S1415" s="120"/>
    </row>
    <row r="1416" spans="1:19" ht="12.75" customHeight="1" x14ac:dyDescent="0.25">
      <c r="A1416" s="28"/>
      <c r="B1416" s="29"/>
      <c r="C1416" s="29"/>
      <c r="D1416" s="132"/>
      <c r="E1416" s="132"/>
      <c r="F1416" s="132"/>
      <c r="G1416" s="132"/>
      <c r="H1416" s="132"/>
      <c r="I1416" s="132"/>
      <c r="J1416" s="132"/>
      <c r="K1416" s="133"/>
      <c r="L1416" s="134"/>
      <c r="M1416" s="134"/>
      <c r="N1416" s="134"/>
      <c r="O1416" s="3"/>
      <c r="P1416" s="29"/>
      <c r="Q1416" s="22"/>
      <c r="R1416" s="3"/>
      <c r="S1416" s="120"/>
    </row>
    <row r="1417" spans="1:19" ht="12.75" customHeight="1" x14ac:dyDescent="0.25">
      <c r="A1417" s="28"/>
      <c r="B1417" s="29"/>
      <c r="C1417" s="29"/>
      <c r="D1417" s="132"/>
      <c r="E1417" s="132"/>
      <c r="F1417" s="132"/>
      <c r="G1417" s="132"/>
      <c r="H1417" s="132"/>
      <c r="I1417" s="132"/>
      <c r="J1417" s="132"/>
      <c r="K1417" s="133"/>
      <c r="L1417" s="134"/>
      <c r="M1417" s="134"/>
      <c r="N1417" s="134"/>
      <c r="O1417" s="3"/>
      <c r="P1417" s="29"/>
      <c r="Q1417" s="22"/>
      <c r="R1417" s="3"/>
      <c r="S1417" s="120"/>
    </row>
    <row r="1418" spans="1:19" ht="12.75" customHeight="1" x14ac:dyDescent="0.25">
      <c r="A1418" s="28"/>
      <c r="B1418" s="29"/>
      <c r="C1418" s="29"/>
      <c r="D1418" s="132"/>
      <c r="E1418" s="132"/>
      <c r="F1418" s="132"/>
      <c r="G1418" s="132"/>
      <c r="H1418" s="132"/>
      <c r="I1418" s="132"/>
      <c r="J1418" s="132"/>
      <c r="K1418" s="133"/>
      <c r="L1418" s="134"/>
      <c r="M1418" s="134"/>
      <c r="N1418" s="134"/>
      <c r="O1418" s="3"/>
      <c r="P1418" s="29"/>
      <c r="Q1418" s="22"/>
      <c r="R1418" s="3"/>
      <c r="S1418" s="120"/>
    </row>
    <row r="1419" spans="1:19" ht="12.75" customHeight="1" x14ac:dyDescent="0.25">
      <c r="A1419" s="28"/>
      <c r="B1419" s="29"/>
      <c r="C1419" s="29"/>
      <c r="D1419" s="132"/>
      <c r="E1419" s="132"/>
      <c r="F1419" s="132"/>
      <c r="G1419" s="132"/>
      <c r="H1419" s="132"/>
      <c r="I1419" s="132"/>
      <c r="J1419" s="132"/>
      <c r="K1419" s="133"/>
      <c r="L1419" s="134"/>
      <c r="M1419" s="134"/>
      <c r="N1419" s="134"/>
      <c r="O1419" s="3"/>
      <c r="P1419" s="29"/>
      <c r="Q1419" s="22"/>
      <c r="R1419" s="3"/>
      <c r="S1419" s="120"/>
    </row>
    <row r="1420" spans="1:19" ht="12.75" customHeight="1" x14ac:dyDescent="0.25">
      <c r="A1420" s="28"/>
      <c r="B1420" s="29"/>
      <c r="C1420" s="29"/>
      <c r="D1420" s="132"/>
      <c r="E1420" s="132"/>
      <c r="F1420" s="132"/>
      <c r="G1420" s="132"/>
      <c r="H1420" s="132"/>
      <c r="I1420" s="132"/>
      <c r="J1420" s="132"/>
      <c r="K1420" s="133"/>
      <c r="L1420" s="134"/>
      <c r="M1420" s="134"/>
      <c r="N1420" s="134"/>
      <c r="O1420" s="3"/>
      <c r="P1420" s="29"/>
      <c r="Q1420" s="22"/>
      <c r="R1420" s="3"/>
      <c r="S1420" s="120"/>
    </row>
    <row r="1421" spans="1:19" ht="12.75" customHeight="1" x14ac:dyDescent="0.25">
      <c r="A1421" s="28"/>
      <c r="B1421" s="29"/>
      <c r="C1421" s="29"/>
      <c r="D1421" s="132"/>
      <c r="E1421" s="132"/>
      <c r="F1421" s="132"/>
      <c r="G1421" s="132"/>
      <c r="H1421" s="132"/>
      <c r="I1421" s="132"/>
      <c r="J1421" s="132"/>
      <c r="K1421" s="133"/>
      <c r="L1421" s="134"/>
      <c r="M1421" s="134"/>
      <c r="N1421" s="134"/>
      <c r="O1421" s="3"/>
      <c r="P1421" s="29"/>
      <c r="Q1421" s="22"/>
      <c r="R1421" s="3"/>
      <c r="S1421" s="120"/>
    </row>
    <row r="1422" spans="1:19" ht="12.75" customHeight="1" x14ac:dyDescent="0.25">
      <c r="A1422" s="28"/>
      <c r="B1422" s="29"/>
      <c r="C1422" s="29"/>
      <c r="D1422" s="132"/>
      <c r="E1422" s="132"/>
      <c r="F1422" s="132"/>
      <c r="G1422" s="132"/>
      <c r="H1422" s="132"/>
      <c r="I1422" s="132"/>
      <c r="J1422" s="132"/>
      <c r="K1422" s="133"/>
      <c r="L1422" s="134"/>
      <c r="M1422" s="134"/>
      <c r="N1422" s="134"/>
      <c r="O1422" s="3"/>
      <c r="P1422" s="29"/>
      <c r="Q1422" s="22"/>
      <c r="R1422" s="3"/>
      <c r="S1422" s="120"/>
    </row>
    <row r="1423" spans="1:19" ht="12.75" customHeight="1" x14ac:dyDescent="0.25">
      <c r="A1423" s="28"/>
      <c r="B1423" s="29"/>
      <c r="C1423" s="29"/>
      <c r="D1423" s="132"/>
      <c r="E1423" s="132"/>
      <c r="F1423" s="132"/>
      <c r="G1423" s="132"/>
      <c r="H1423" s="132"/>
      <c r="I1423" s="132"/>
      <c r="J1423" s="132"/>
      <c r="K1423" s="133"/>
      <c r="L1423" s="134"/>
      <c r="M1423" s="134"/>
      <c r="N1423" s="134"/>
      <c r="O1423" s="3"/>
      <c r="P1423" s="29"/>
      <c r="Q1423" s="22"/>
      <c r="R1423" s="3"/>
      <c r="S1423" s="120"/>
    </row>
    <row r="1424" spans="1:19" ht="12.75" customHeight="1" x14ac:dyDescent="0.25">
      <c r="A1424" s="28"/>
      <c r="B1424" s="29"/>
      <c r="C1424" s="29"/>
      <c r="D1424" s="132"/>
      <c r="E1424" s="132"/>
      <c r="F1424" s="132"/>
      <c r="G1424" s="132"/>
      <c r="H1424" s="132"/>
      <c r="I1424" s="132"/>
      <c r="J1424" s="132"/>
      <c r="K1424" s="133"/>
      <c r="L1424" s="134"/>
      <c r="M1424" s="134"/>
      <c r="N1424" s="134"/>
      <c r="O1424" s="3"/>
      <c r="P1424" s="29"/>
      <c r="Q1424" s="22"/>
      <c r="R1424" s="3"/>
      <c r="S1424" s="120"/>
    </row>
    <row r="1425" spans="1:19" ht="12.75" customHeight="1" x14ac:dyDescent="0.25">
      <c r="A1425" s="28"/>
      <c r="B1425" s="29"/>
      <c r="C1425" s="29"/>
      <c r="D1425" s="132"/>
      <c r="E1425" s="132"/>
      <c r="F1425" s="132"/>
      <c r="G1425" s="132"/>
      <c r="H1425" s="132"/>
      <c r="I1425" s="132"/>
      <c r="J1425" s="132"/>
      <c r="K1425" s="133"/>
      <c r="L1425" s="134"/>
      <c r="M1425" s="134"/>
      <c r="N1425" s="134"/>
      <c r="O1425" s="3"/>
      <c r="P1425" s="29"/>
      <c r="Q1425" s="22"/>
      <c r="R1425" s="3"/>
      <c r="S1425" s="120"/>
    </row>
    <row r="1426" spans="1:19" ht="12.75" customHeight="1" x14ac:dyDescent="0.25">
      <c r="A1426" s="28"/>
      <c r="B1426" s="29"/>
      <c r="C1426" s="29"/>
      <c r="D1426" s="132"/>
      <c r="E1426" s="132"/>
      <c r="F1426" s="132"/>
      <c r="G1426" s="132"/>
      <c r="H1426" s="132"/>
      <c r="I1426" s="132"/>
      <c r="J1426" s="132"/>
      <c r="K1426" s="133"/>
      <c r="L1426" s="134"/>
      <c r="M1426" s="134"/>
      <c r="N1426" s="134"/>
      <c r="O1426" s="3"/>
      <c r="P1426" s="29"/>
      <c r="Q1426" s="22"/>
      <c r="R1426" s="3"/>
      <c r="S1426" s="120"/>
    </row>
    <row r="1427" spans="1:19" ht="12.75" customHeight="1" x14ac:dyDescent="0.25">
      <c r="A1427" s="28"/>
      <c r="B1427" s="29"/>
      <c r="C1427" s="29"/>
      <c r="D1427" s="132"/>
      <c r="E1427" s="132"/>
      <c r="F1427" s="132"/>
      <c r="G1427" s="132"/>
      <c r="H1427" s="132"/>
      <c r="I1427" s="132"/>
      <c r="J1427" s="132"/>
      <c r="K1427" s="133"/>
      <c r="L1427" s="134"/>
      <c r="M1427" s="134"/>
      <c r="N1427" s="134"/>
      <c r="O1427" s="3"/>
      <c r="P1427" s="29"/>
      <c r="Q1427" s="22"/>
      <c r="R1427" s="3"/>
      <c r="S1427" s="120"/>
    </row>
    <row r="1428" spans="1:19" ht="12.75" customHeight="1" x14ac:dyDescent="0.25">
      <c r="A1428" s="28"/>
      <c r="B1428" s="29"/>
      <c r="C1428" s="29"/>
      <c r="D1428" s="132"/>
      <c r="E1428" s="132"/>
      <c r="F1428" s="132"/>
      <c r="G1428" s="132"/>
      <c r="H1428" s="132"/>
      <c r="I1428" s="132"/>
      <c r="J1428" s="132"/>
      <c r="K1428" s="133"/>
      <c r="L1428" s="134"/>
      <c r="M1428" s="134"/>
      <c r="N1428" s="134"/>
      <c r="O1428" s="3"/>
      <c r="P1428" s="29"/>
      <c r="Q1428" s="22"/>
      <c r="R1428" s="3"/>
      <c r="S1428" s="120"/>
    </row>
    <row r="1429" spans="1:19" ht="12.75" customHeight="1" x14ac:dyDescent="0.25">
      <c r="A1429" s="28"/>
      <c r="B1429" s="29"/>
      <c r="C1429" s="29"/>
      <c r="D1429" s="132"/>
      <c r="E1429" s="132"/>
      <c r="F1429" s="132"/>
      <c r="G1429" s="132"/>
      <c r="H1429" s="132"/>
      <c r="I1429" s="132"/>
      <c r="J1429" s="132"/>
      <c r="K1429" s="133"/>
      <c r="L1429" s="134"/>
      <c r="M1429" s="134"/>
      <c r="N1429" s="134"/>
      <c r="O1429" s="3"/>
      <c r="P1429" s="29"/>
      <c r="Q1429" s="22"/>
      <c r="R1429" s="3"/>
      <c r="S1429" s="120"/>
    </row>
    <row r="1430" spans="1:19" ht="12.75" customHeight="1" x14ac:dyDescent="0.25">
      <c r="A1430" s="28"/>
      <c r="B1430" s="29"/>
      <c r="C1430" s="29"/>
      <c r="D1430" s="132"/>
      <c r="E1430" s="132"/>
      <c r="F1430" s="132"/>
      <c r="G1430" s="132"/>
      <c r="H1430" s="132"/>
      <c r="I1430" s="132"/>
      <c r="J1430" s="132"/>
      <c r="K1430" s="133"/>
      <c r="L1430" s="134"/>
      <c r="M1430" s="134"/>
      <c r="N1430" s="134"/>
      <c r="O1430" s="3"/>
      <c r="P1430" s="29"/>
      <c r="Q1430" s="22"/>
      <c r="R1430" s="3"/>
      <c r="S1430" s="120"/>
    </row>
    <row r="1431" spans="1:19" ht="12.75" customHeight="1" x14ac:dyDescent="0.25">
      <c r="A1431" s="28"/>
      <c r="B1431" s="29"/>
      <c r="C1431" s="29"/>
      <c r="D1431" s="132"/>
      <c r="E1431" s="132"/>
      <c r="F1431" s="132"/>
      <c r="G1431" s="132"/>
      <c r="H1431" s="132"/>
      <c r="I1431" s="132"/>
      <c r="J1431" s="132"/>
      <c r="K1431" s="133"/>
      <c r="L1431" s="134"/>
      <c r="M1431" s="134"/>
      <c r="N1431" s="134"/>
      <c r="O1431" s="3"/>
      <c r="P1431" s="29"/>
      <c r="Q1431" s="22"/>
      <c r="R1431" s="3"/>
      <c r="S1431" s="120"/>
    </row>
    <row r="1432" spans="1:19" ht="12.75" customHeight="1" x14ac:dyDescent="0.25">
      <c r="A1432" s="28"/>
      <c r="B1432" s="29"/>
      <c r="C1432" s="29"/>
      <c r="D1432" s="132"/>
      <c r="E1432" s="132"/>
      <c r="F1432" s="132"/>
      <c r="G1432" s="132"/>
      <c r="H1432" s="132"/>
      <c r="I1432" s="132"/>
      <c r="J1432" s="132"/>
      <c r="K1432" s="133"/>
      <c r="L1432" s="134"/>
      <c r="M1432" s="134"/>
      <c r="N1432" s="134"/>
      <c r="O1432" s="3"/>
      <c r="P1432" s="29"/>
      <c r="Q1432" s="22"/>
      <c r="R1432" s="3"/>
      <c r="S1432" s="120"/>
    </row>
    <row r="1433" spans="1:19" ht="12.75" customHeight="1" x14ac:dyDescent="0.25">
      <c r="A1433" s="28"/>
      <c r="B1433" s="29"/>
      <c r="C1433" s="29"/>
      <c r="D1433" s="132"/>
      <c r="E1433" s="132"/>
      <c r="F1433" s="132"/>
      <c r="G1433" s="132"/>
      <c r="H1433" s="132"/>
      <c r="I1433" s="132"/>
      <c r="J1433" s="132"/>
      <c r="K1433" s="133"/>
      <c r="L1433" s="134"/>
      <c r="M1433" s="134"/>
      <c r="N1433" s="134"/>
      <c r="O1433" s="3"/>
      <c r="P1433" s="29"/>
      <c r="Q1433" s="22"/>
      <c r="R1433" s="3"/>
      <c r="S1433" s="120"/>
    </row>
    <row r="1434" spans="1:19" ht="12.75" customHeight="1" x14ac:dyDescent="0.25">
      <c r="A1434" s="28"/>
      <c r="B1434" s="29"/>
      <c r="C1434" s="29"/>
      <c r="D1434" s="132"/>
      <c r="E1434" s="132"/>
      <c r="F1434" s="132"/>
      <c r="G1434" s="132"/>
      <c r="H1434" s="132"/>
      <c r="I1434" s="132"/>
      <c r="J1434" s="132"/>
      <c r="K1434" s="133"/>
      <c r="L1434" s="134"/>
      <c r="M1434" s="134"/>
      <c r="N1434" s="134"/>
      <c r="O1434" s="3"/>
      <c r="P1434" s="29"/>
      <c r="Q1434" s="22"/>
      <c r="R1434" s="3"/>
      <c r="S1434" s="120"/>
    </row>
    <row r="1435" spans="1:19" ht="12.75" customHeight="1" x14ac:dyDescent="0.25">
      <c r="A1435" s="28"/>
      <c r="B1435" s="29"/>
      <c r="C1435" s="29"/>
      <c r="D1435" s="132"/>
      <c r="E1435" s="132"/>
      <c r="F1435" s="132"/>
      <c r="G1435" s="132"/>
      <c r="H1435" s="132"/>
      <c r="I1435" s="132"/>
      <c r="J1435" s="132"/>
      <c r="K1435" s="133"/>
      <c r="L1435" s="134"/>
      <c r="M1435" s="134"/>
      <c r="N1435" s="134"/>
      <c r="O1435" s="3"/>
      <c r="P1435" s="29"/>
      <c r="Q1435" s="22"/>
      <c r="R1435" s="3"/>
      <c r="S1435" s="120"/>
    </row>
    <row r="1436" spans="1:19" ht="12.75" customHeight="1" x14ac:dyDescent="0.25">
      <c r="A1436" s="28"/>
      <c r="B1436" s="29"/>
      <c r="C1436" s="29"/>
      <c r="D1436" s="132"/>
      <c r="E1436" s="132"/>
      <c r="F1436" s="132"/>
      <c r="G1436" s="132"/>
      <c r="H1436" s="132"/>
      <c r="I1436" s="132"/>
      <c r="J1436" s="132"/>
      <c r="K1436" s="133"/>
      <c r="L1436" s="134"/>
      <c r="M1436" s="134"/>
      <c r="N1436" s="134"/>
      <c r="O1436" s="3"/>
      <c r="P1436" s="29"/>
      <c r="Q1436" s="22"/>
      <c r="R1436" s="3"/>
      <c r="S1436" s="120"/>
    </row>
    <row r="1437" spans="1:19" ht="12.75" customHeight="1" x14ac:dyDescent="0.25">
      <c r="A1437" s="28"/>
      <c r="B1437" s="29"/>
      <c r="C1437" s="29"/>
      <c r="D1437" s="132"/>
      <c r="E1437" s="132"/>
      <c r="F1437" s="132"/>
      <c r="G1437" s="132"/>
      <c r="H1437" s="132"/>
      <c r="I1437" s="132"/>
      <c r="J1437" s="132"/>
      <c r="K1437" s="133"/>
      <c r="L1437" s="134"/>
      <c r="M1437" s="134"/>
      <c r="N1437" s="134"/>
      <c r="O1437" s="3"/>
      <c r="P1437" s="29"/>
      <c r="Q1437" s="22"/>
      <c r="R1437" s="3"/>
      <c r="S1437" s="120"/>
    </row>
    <row r="1438" spans="1:19" ht="12.75" customHeight="1" x14ac:dyDescent="0.25">
      <c r="A1438" s="28"/>
      <c r="B1438" s="29"/>
      <c r="C1438" s="29"/>
      <c r="D1438" s="132"/>
      <c r="E1438" s="132"/>
      <c r="F1438" s="132"/>
      <c r="G1438" s="132"/>
      <c r="H1438" s="132"/>
      <c r="I1438" s="132"/>
      <c r="J1438" s="132"/>
      <c r="K1438" s="133"/>
      <c r="L1438" s="134"/>
      <c r="M1438" s="134"/>
      <c r="N1438" s="134"/>
      <c r="O1438" s="3"/>
      <c r="P1438" s="29"/>
      <c r="Q1438" s="22"/>
      <c r="R1438" s="3"/>
      <c r="S1438" s="120"/>
    </row>
    <row r="1439" spans="1:19" ht="12.75" customHeight="1" x14ac:dyDescent="0.25">
      <c r="A1439" s="28"/>
      <c r="B1439" s="29"/>
      <c r="C1439" s="29"/>
      <c r="D1439" s="132"/>
      <c r="E1439" s="132"/>
      <c r="F1439" s="132"/>
      <c r="G1439" s="132"/>
      <c r="H1439" s="132"/>
      <c r="I1439" s="132"/>
      <c r="J1439" s="132"/>
      <c r="K1439" s="133"/>
      <c r="L1439" s="134"/>
      <c r="M1439" s="134"/>
      <c r="N1439" s="134"/>
      <c r="O1439" s="3"/>
      <c r="P1439" s="29"/>
      <c r="Q1439" s="22"/>
      <c r="R1439" s="3"/>
      <c r="S1439" s="120"/>
    </row>
    <row r="1440" spans="1:19" ht="12.75" customHeight="1" x14ac:dyDescent="0.25">
      <c r="A1440" s="28"/>
      <c r="B1440" s="29"/>
      <c r="C1440" s="29"/>
      <c r="D1440" s="132"/>
      <c r="E1440" s="132"/>
      <c r="F1440" s="132"/>
      <c r="G1440" s="132"/>
      <c r="H1440" s="132"/>
      <c r="I1440" s="132"/>
      <c r="J1440" s="132"/>
      <c r="K1440" s="133"/>
      <c r="L1440" s="134"/>
      <c r="M1440" s="134"/>
      <c r="N1440" s="134"/>
      <c r="O1440" s="3"/>
      <c r="P1440" s="29"/>
      <c r="Q1440" s="22"/>
      <c r="R1440" s="3"/>
      <c r="S1440" s="120"/>
    </row>
    <row r="1441" spans="1:19" ht="12.75" customHeight="1" x14ac:dyDescent="0.25">
      <c r="A1441" s="28"/>
      <c r="B1441" s="29"/>
      <c r="C1441" s="29"/>
      <c r="D1441" s="132"/>
      <c r="E1441" s="132"/>
      <c r="F1441" s="132"/>
      <c r="G1441" s="132"/>
      <c r="H1441" s="132"/>
      <c r="I1441" s="132"/>
      <c r="J1441" s="132"/>
      <c r="K1441" s="133"/>
      <c r="L1441" s="134"/>
      <c r="M1441" s="134"/>
      <c r="N1441" s="134"/>
      <c r="O1441" s="3"/>
      <c r="P1441" s="29"/>
      <c r="Q1441" s="22"/>
      <c r="R1441" s="3"/>
      <c r="S1441" s="120"/>
    </row>
    <row r="1442" spans="1:19" ht="12.75" customHeight="1" x14ac:dyDescent="0.25">
      <c r="A1442" s="28"/>
      <c r="B1442" s="29"/>
      <c r="C1442" s="29"/>
      <c r="D1442" s="132"/>
      <c r="E1442" s="132"/>
      <c r="F1442" s="132"/>
      <c r="G1442" s="132"/>
      <c r="H1442" s="132"/>
      <c r="I1442" s="132"/>
      <c r="J1442" s="132"/>
      <c r="K1442" s="133"/>
      <c r="L1442" s="134"/>
      <c r="M1442" s="134"/>
      <c r="N1442" s="134"/>
      <c r="O1442" s="3"/>
      <c r="P1442" s="29"/>
      <c r="Q1442" s="22"/>
      <c r="R1442" s="3"/>
      <c r="S1442" s="120"/>
    </row>
    <row r="1443" spans="1:19" ht="12.75" customHeight="1" x14ac:dyDescent="0.25">
      <c r="A1443" s="28"/>
      <c r="B1443" s="29"/>
      <c r="C1443" s="29"/>
      <c r="D1443" s="132"/>
      <c r="E1443" s="132"/>
      <c r="F1443" s="132"/>
      <c r="G1443" s="132"/>
      <c r="H1443" s="132"/>
      <c r="I1443" s="132"/>
      <c r="J1443" s="132"/>
      <c r="K1443" s="133"/>
      <c r="L1443" s="134"/>
      <c r="M1443" s="134"/>
      <c r="N1443" s="134"/>
      <c r="O1443" s="3"/>
      <c r="P1443" s="29"/>
      <c r="Q1443" s="22"/>
      <c r="R1443" s="3"/>
      <c r="S1443" s="120"/>
    </row>
    <row r="1444" spans="1:19" ht="12.75" customHeight="1" x14ac:dyDescent="0.25">
      <c r="A1444" s="28"/>
      <c r="B1444" s="29"/>
      <c r="C1444" s="29"/>
      <c r="D1444" s="132"/>
      <c r="E1444" s="132"/>
      <c r="F1444" s="132"/>
      <c r="G1444" s="132"/>
      <c r="H1444" s="132"/>
      <c r="I1444" s="132"/>
      <c r="J1444" s="132"/>
      <c r="K1444" s="133"/>
      <c r="L1444" s="134"/>
      <c r="M1444" s="134"/>
      <c r="N1444" s="134"/>
      <c r="O1444" s="3"/>
      <c r="P1444" s="29"/>
      <c r="Q1444" s="22"/>
      <c r="R1444" s="3"/>
      <c r="S1444" s="120"/>
    </row>
    <row r="1445" spans="1:19" ht="12.75" customHeight="1" x14ac:dyDescent="0.25">
      <c r="A1445" s="28"/>
      <c r="B1445" s="29"/>
      <c r="C1445" s="29"/>
      <c r="D1445" s="132"/>
      <c r="E1445" s="132"/>
      <c r="F1445" s="132"/>
      <c r="G1445" s="132"/>
      <c r="H1445" s="132"/>
      <c r="I1445" s="132"/>
      <c r="J1445" s="132"/>
      <c r="K1445" s="133"/>
      <c r="L1445" s="134"/>
      <c r="M1445" s="134"/>
      <c r="N1445" s="134"/>
      <c r="O1445" s="3"/>
      <c r="P1445" s="29"/>
      <c r="Q1445" s="22"/>
      <c r="R1445" s="3"/>
      <c r="S1445" s="120"/>
    </row>
    <row r="1446" spans="1:19" ht="12.75" customHeight="1" x14ac:dyDescent="0.25">
      <c r="A1446" s="28"/>
      <c r="B1446" s="29"/>
      <c r="C1446" s="29"/>
      <c r="D1446" s="132"/>
      <c r="E1446" s="132"/>
      <c r="F1446" s="132"/>
      <c r="G1446" s="132"/>
      <c r="H1446" s="132"/>
      <c r="I1446" s="132"/>
      <c r="J1446" s="132"/>
      <c r="K1446" s="133"/>
      <c r="L1446" s="134"/>
      <c r="M1446" s="134"/>
      <c r="N1446" s="134"/>
      <c r="O1446" s="3"/>
      <c r="P1446" s="29"/>
      <c r="Q1446" s="22"/>
      <c r="R1446" s="3"/>
      <c r="S1446" s="120"/>
    </row>
    <row r="1447" spans="1:19" ht="12.75" customHeight="1" x14ac:dyDescent="0.25">
      <c r="A1447" s="28"/>
      <c r="B1447" s="29"/>
      <c r="C1447" s="29"/>
      <c r="D1447" s="132"/>
      <c r="E1447" s="132"/>
      <c r="F1447" s="132"/>
      <c r="G1447" s="132"/>
      <c r="H1447" s="132"/>
      <c r="I1447" s="132"/>
      <c r="J1447" s="132"/>
      <c r="K1447" s="133"/>
      <c r="L1447" s="134"/>
      <c r="M1447" s="134"/>
      <c r="N1447" s="134"/>
      <c r="O1447" s="3"/>
      <c r="P1447" s="29"/>
      <c r="Q1447" s="22"/>
      <c r="R1447" s="3"/>
      <c r="S1447" s="120"/>
    </row>
    <row r="1448" spans="1:19" ht="12.75" customHeight="1" x14ac:dyDescent="0.25">
      <c r="A1448" s="28"/>
      <c r="B1448" s="29"/>
      <c r="C1448" s="29"/>
      <c r="D1448" s="132"/>
      <c r="E1448" s="132"/>
      <c r="F1448" s="132"/>
      <c r="G1448" s="132"/>
      <c r="H1448" s="132"/>
      <c r="I1448" s="132"/>
      <c r="J1448" s="132"/>
      <c r="K1448" s="133"/>
      <c r="L1448" s="134"/>
      <c r="M1448" s="134"/>
      <c r="N1448" s="134"/>
      <c r="O1448" s="3"/>
      <c r="P1448" s="29"/>
      <c r="Q1448" s="22"/>
      <c r="R1448" s="3"/>
      <c r="S1448" s="120"/>
    </row>
    <row r="1449" spans="1:19" ht="12.75" customHeight="1" x14ac:dyDescent="0.25">
      <c r="A1449" s="28"/>
      <c r="B1449" s="29"/>
      <c r="C1449" s="29"/>
      <c r="D1449" s="132"/>
      <c r="E1449" s="132"/>
      <c r="F1449" s="132"/>
      <c r="G1449" s="132"/>
      <c r="H1449" s="132"/>
      <c r="I1449" s="132"/>
      <c r="J1449" s="132"/>
      <c r="K1449" s="133"/>
      <c r="L1449" s="134"/>
      <c r="M1449" s="134"/>
      <c r="N1449" s="134"/>
      <c r="O1449" s="3"/>
      <c r="P1449" s="29"/>
      <c r="Q1449" s="22"/>
      <c r="R1449" s="3"/>
      <c r="S1449" s="120"/>
    </row>
    <row r="1450" spans="1:19" ht="12.75" customHeight="1" x14ac:dyDescent="0.25">
      <c r="A1450" s="28"/>
      <c r="B1450" s="29"/>
      <c r="C1450" s="29"/>
      <c r="D1450" s="132"/>
      <c r="E1450" s="132"/>
      <c r="F1450" s="132"/>
      <c r="G1450" s="132"/>
      <c r="H1450" s="132"/>
      <c r="I1450" s="132"/>
      <c r="J1450" s="132"/>
      <c r="K1450" s="133"/>
      <c r="L1450" s="134"/>
      <c r="M1450" s="134"/>
      <c r="N1450" s="134"/>
      <c r="O1450" s="3"/>
      <c r="P1450" s="29"/>
      <c r="Q1450" s="22"/>
      <c r="R1450" s="3"/>
      <c r="S1450" s="120"/>
    </row>
    <row r="1451" spans="1:19" ht="12.75" customHeight="1" x14ac:dyDescent="0.25">
      <c r="A1451" s="28"/>
      <c r="B1451" s="29"/>
      <c r="C1451" s="29"/>
      <c r="D1451" s="132"/>
      <c r="E1451" s="132"/>
      <c r="F1451" s="132"/>
      <c r="G1451" s="132"/>
      <c r="H1451" s="132"/>
      <c r="I1451" s="132"/>
      <c r="J1451" s="132"/>
      <c r="K1451" s="133"/>
      <c r="L1451" s="134"/>
      <c r="M1451" s="134"/>
      <c r="N1451" s="134"/>
      <c r="O1451" s="3"/>
      <c r="P1451" s="29"/>
      <c r="Q1451" s="22"/>
      <c r="R1451" s="3"/>
      <c r="S1451" s="120"/>
    </row>
    <row r="1452" spans="1:19" ht="12.75" customHeight="1" x14ac:dyDescent="0.25">
      <c r="A1452" s="28"/>
      <c r="B1452" s="29"/>
      <c r="C1452" s="29"/>
      <c r="D1452" s="132"/>
      <c r="E1452" s="132"/>
      <c r="F1452" s="132"/>
      <c r="G1452" s="132"/>
      <c r="H1452" s="132"/>
      <c r="I1452" s="132"/>
      <c r="J1452" s="132"/>
      <c r="K1452" s="133"/>
      <c r="L1452" s="134"/>
      <c r="M1452" s="134"/>
      <c r="N1452" s="134"/>
      <c r="O1452" s="3"/>
      <c r="P1452" s="29"/>
      <c r="Q1452" s="22"/>
      <c r="R1452" s="3"/>
      <c r="S1452" s="120"/>
    </row>
    <row r="1453" spans="1:19" ht="12.75" customHeight="1" x14ac:dyDescent="0.25">
      <c r="A1453" s="28"/>
      <c r="B1453" s="29"/>
      <c r="C1453" s="29"/>
      <c r="D1453" s="132"/>
      <c r="E1453" s="132"/>
      <c r="F1453" s="132"/>
      <c r="G1453" s="132"/>
      <c r="H1453" s="132"/>
      <c r="I1453" s="132"/>
      <c r="J1453" s="132"/>
      <c r="K1453" s="133"/>
      <c r="L1453" s="134"/>
      <c r="M1453" s="134"/>
      <c r="N1453" s="134"/>
      <c r="O1453" s="3"/>
      <c r="P1453" s="29"/>
      <c r="Q1453" s="22"/>
      <c r="R1453" s="3"/>
      <c r="S1453" s="120"/>
    </row>
    <row r="1454" spans="1:19" ht="12.75" customHeight="1" x14ac:dyDescent="0.25">
      <c r="A1454" s="28"/>
      <c r="B1454" s="29"/>
      <c r="C1454" s="29"/>
      <c r="D1454" s="132"/>
      <c r="E1454" s="132"/>
      <c r="F1454" s="132"/>
      <c r="G1454" s="132"/>
      <c r="H1454" s="132"/>
      <c r="I1454" s="132"/>
      <c r="J1454" s="132"/>
      <c r="K1454" s="133"/>
      <c r="L1454" s="134"/>
      <c r="M1454" s="134"/>
      <c r="N1454" s="134"/>
      <c r="O1454" s="3"/>
      <c r="P1454" s="29"/>
      <c r="Q1454" s="22"/>
      <c r="R1454" s="3"/>
      <c r="S1454" s="120"/>
    </row>
    <row r="1455" spans="1:19" ht="12.75" customHeight="1" x14ac:dyDescent="0.25">
      <c r="A1455" s="28"/>
      <c r="B1455" s="29"/>
      <c r="C1455" s="29"/>
      <c r="D1455" s="132"/>
      <c r="E1455" s="132"/>
      <c r="F1455" s="132"/>
      <c r="G1455" s="132"/>
      <c r="H1455" s="132"/>
      <c r="I1455" s="132"/>
      <c r="J1455" s="132"/>
      <c r="K1455" s="133"/>
      <c r="L1455" s="134"/>
      <c r="M1455" s="134"/>
      <c r="N1455" s="134"/>
      <c r="O1455" s="3"/>
      <c r="P1455" s="29"/>
      <c r="Q1455" s="22"/>
      <c r="R1455" s="3"/>
      <c r="S1455" s="120"/>
    </row>
    <row r="1456" spans="1:19" ht="12.75" customHeight="1" x14ac:dyDescent="0.25">
      <c r="A1456" s="28"/>
      <c r="B1456" s="29"/>
      <c r="C1456" s="29"/>
      <c r="D1456" s="132"/>
      <c r="E1456" s="132"/>
      <c r="F1456" s="132"/>
      <c r="G1456" s="132"/>
      <c r="H1456" s="132"/>
      <c r="I1456" s="132"/>
      <c r="J1456" s="132"/>
      <c r="K1456" s="133"/>
      <c r="L1456" s="134"/>
      <c r="M1456" s="134"/>
      <c r="N1456" s="134"/>
      <c r="O1456" s="3"/>
      <c r="P1456" s="29"/>
      <c r="Q1456" s="22"/>
      <c r="R1456" s="3"/>
      <c r="S1456" s="120"/>
    </row>
    <row r="1457" spans="1:19" ht="12.75" customHeight="1" x14ac:dyDescent="0.25">
      <c r="A1457" s="28"/>
      <c r="B1457" s="29"/>
      <c r="C1457" s="29"/>
      <c r="D1457" s="132"/>
      <c r="E1457" s="132"/>
      <c r="F1457" s="132"/>
      <c r="G1457" s="132"/>
      <c r="H1457" s="132"/>
      <c r="I1457" s="132"/>
      <c r="J1457" s="132"/>
      <c r="K1457" s="133"/>
      <c r="L1457" s="134"/>
      <c r="M1457" s="134"/>
      <c r="N1457" s="134"/>
      <c r="O1457" s="3"/>
      <c r="P1457" s="29"/>
      <c r="Q1457" s="22"/>
      <c r="R1457" s="3"/>
      <c r="S1457" s="120"/>
    </row>
    <row r="1458" spans="1:19" ht="12.75" customHeight="1" x14ac:dyDescent="0.25">
      <c r="A1458" s="28"/>
      <c r="B1458" s="29"/>
      <c r="C1458" s="29"/>
      <c r="D1458" s="132"/>
      <c r="E1458" s="132"/>
      <c r="F1458" s="132"/>
      <c r="G1458" s="132"/>
      <c r="H1458" s="132"/>
      <c r="I1458" s="132"/>
      <c r="J1458" s="132"/>
      <c r="K1458" s="133"/>
      <c r="L1458" s="134"/>
      <c r="M1458" s="134"/>
      <c r="N1458" s="134"/>
      <c r="O1458" s="3"/>
      <c r="P1458" s="29"/>
      <c r="Q1458" s="22"/>
      <c r="R1458" s="3"/>
      <c r="S1458" s="120"/>
    </row>
    <row r="1459" spans="1:19" ht="12.75" customHeight="1" x14ac:dyDescent="0.25">
      <c r="A1459" s="28"/>
      <c r="B1459" s="29"/>
      <c r="C1459" s="29"/>
      <c r="D1459" s="132"/>
      <c r="E1459" s="132"/>
      <c r="F1459" s="132"/>
      <c r="G1459" s="132"/>
      <c r="H1459" s="132"/>
      <c r="I1459" s="132"/>
      <c r="J1459" s="132"/>
      <c r="K1459" s="133"/>
      <c r="L1459" s="134"/>
      <c r="M1459" s="134"/>
      <c r="N1459" s="134"/>
      <c r="O1459" s="3"/>
      <c r="P1459" s="29"/>
      <c r="Q1459" s="22"/>
      <c r="R1459" s="3"/>
      <c r="S1459" s="120"/>
    </row>
    <row r="1460" spans="1:19" ht="12.75" customHeight="1" x14ac:dyDescent="0.25">
      <c r="A1460" s="28"/>
      <c r="B1460" s="29"/>
      <c r="C1460" s="29"/>
      <c r="D1460" s="132"/>
      <c r="E1460" s="132"/>
      <c r="F1460" s="132"/>
      <c r="G1460" s="132"/>
      <c r="H1460" s="132"/>
      <c r="I1460" s="132"/>
      <c r="J1460" s="132"/>
      <c r="K1460" s="133"/>
      <c r="L1460" s="134"/>
      <c r="M1460" s="134"/>
      <c r="N1460" s="134"/>
      <c r="O1460" s="3"/>
      <c r="P1460" s="29"/>
      <c r="Q1460" s="22"/>
      <c r="R1460" s="3"/>
      <c r="S1460" s="120"/>
    </row>
    <row r="1461" spans="1:19" ht="12.75" customHeight="1" x14ac:dyDescent="0.25">
      <c r="A1461" s="28"/>
      <c r="B1461" s="29"/>
      <c r="C1461" s="29"/>
      <c r="D1461" s="132"/>
      <c r="E1461" s="132"/>
      <c r="F1461" s="132"/>
      <c r="G1461" s="132"/>
      <c r="H1461" s="132"/>
      <c r="I1461" s="132"/>
      <c r="J1461" s="132"/>
      <c r="K1461" s="133"/>
      <c r="L1461" s="134"/>
      <c r="M1461" s="134"/>
      <c r="N1461" s="134"/>
      <c r="O1461" s="3"/>
      <c r="P1461" s="29"/>
      <c r="Q1461" s="22"/>
      <c r="R1461" s="3"/>
      <c r="S1461" s="120"/>
    </row>
    <row r="1462" spans="1:19" ht="12.75" customHeight="1" x14ac:dyDescent="0.25">
      <c r="A1462" s="28"/>
      <c r="B1462" s="29"/>
      <c r="C1462" s="29"/>
      <c r="D1462" s="132"/>
      <c r="E1462" s="132"/>
      <c r="F1462" s="132"/>
      <c r="G1462" s="132"/>
      <c r="H1462" s="132"/>
      <c r="I1462" s="132"/>
      <c r="J1462" s="132"/>
      <c r="K1462" s="133"/>
      <c r="L1462" s="134"/>
      <c r="M1462" s="134"/>
      <c r="N1462" s="134"/>
      <c r="O1462" s="3"/>
      <c r="P1462" s="29"/>
      <c r="Q1462" s="22"/>
      <c r="R1462" s="3"/>
      <c r="S1462" s="120"/>
    </row>
    <row r="1463" spans="1:19" ht="12.75" customHeight="1" x14ac:dyDescent="0.25">
      <c r="A1463" s="28"/>
      <c r="B1463" s="29"/>
      <c r="C1463" s="29"/>
      <c r="D1463" s="132"/>
      <c r="E1463" s="132"/>
      <c r="F1463" s="132"/>
      <c r="G1463" s="132"/>
      <c r="H1463" s="132"/>
      <c r="I1463" s="132"/>
      <c r="J1463" s="132"/>
      <c r="K1463" s="133"/>
      <c r="L1463" s="134"/>
      <c r="M1463" s="134"/>
      <c r="N1463" s="134"/>
      <c r="O1463" s="3"/>
      <c r="P1463" s="29"/>
      <c r="Q1463" s="22"/>
      <c r="R1463" s="3"/>
      <c r="S1463" s="120"/>
    </row>
    <row r="1464" spans="1:19" ht="12.75" customHeight="1" x14ac:dyDescent="0.25">
      <c r="A1464" s="28"/>
      <c r="B1464" s="29"/>
      <c r="C1464" s="29"/>
      <c r="D1464" s="132"/>
      <c r="E1464" s="132"/>
      <c r="F1464" s="132"/>
      <c r="G1464" s="132"/>
      <c r="H1464" s="132"/>
      <c r="I1464" s="132"/>
      <c r="J1464" s="132"/>
      <c r="K1464" s="133"/>
      <c r="L1464" s="134"/>
      <c r="M1464" s="134"/>
      <c r="N1464" s="134"/>
      <c r="O1464" s="3"/>
      <c r="P1464" s="29"/>
      <c r="Q1464" s="22"/>
      <c r="R1464" s="3"/>
      <c r="S1464" s="120"/>
    </row>
    <row r="1465" spans="1:19" ht="12.75" customHeight="1" x14ac:dyDescent="0.25">
      <c r="A1465" s="28"/>
      <c r="B1465" s="29"/>
      <c r="C1465" s="29"/>
      <c r="D1465" s="132"/>
      <c r="E1465" s="132"/>
      <c r="F1465" s="132"/>
      <c r="G1465" s="132"/>
      <c r="H1465" s="132"/>
      <c r="I1465" s="132"/>
      <c r="J1465" s="132"/>
      <c r="K1465" s="133"/>
      <c r="L1465" s="134"/>
      <c r="M1465" s="134"/>
      <c r="N1465" s="134"/>
      <c r="O1465" s="3"/>
      <c r="P1465" s="29"/>
      <c r="Q1465" s="22"/>
      <c r="R1465" s="3"/>
      <c r="S1465" s="120"/>
    </row>
    <row r="1466" spans="1:19" ht="12.75" customHeight="1" x14ac:dyDescent="0.25">
      <c r="A1466" s="28"/>
      <c r="B1466" s="29"/>
      <c r="C1466" s="29"/>
      <c r="D1466" s="132"/>
      <c r="E1466" s="132"/>
      <c r="F1466" s="132"/>
      <c r="G1466" s="132"/>
      <c r="H1466" s="132"/>
      <c r="I1466" s="132"/>
      <c r="J1466" s="132"/>
      <c r="K1466" s="133"/>
      <c r="L1466" s="134"/>
      <c r="M1466" s="134"/>
      <c r="N1466" s="134"/>
      <c r="O1466" s="3"/>
      <c r="P1466" s="29"/>
      <c r="Q1466" s="22"/>
      <c r="R1466" s="3"/>
      <c r="S1466" s="120"/>
    </row>
    <row r="1467" spans="1:19" ht="12.75" customHeight="1" x14ac:dyDescent="0.25">
      <c r="A1467" s="28"/>
      <c r="B1467" s="29"/>
      <c r="C1467" s="29"/>
      <c r="D1467" s="132"/>
      <c r="E1467" s="132"/>
      <c r="F1467" s="132"/>
      <c r="G1467" s="132"/>
      <c r="H1467" s="132"/>
      <c r="I1467" s="132"/>
      <c r="J1467" s="132"/>
      <c r="K1467" s="133"/>
      <c r="L1467" s="134"/>
      <c r="M1467" s="134"/>
      <c r="N1467" s="134"/>
      <c r="O1467" s="3"/>
      <c r="P1467" s="29"/>
      <c r="Q1467" s="22"/>
      <c r="R1467" s="3"/>
      <c r="S1467" s="120"/>
    </row>
    <row r="1468" spans="1:19" ht="12.75" customHeight="1" x14ac:dyDescent="0.25">
      <c r="A1468" s="28"/>
      <c r="B1468" s="29"/>
      <c r="C1468" s="29"/>
      <c r="D1468" s="132"/>
      <c r="E1468" s="132"/>
      <c r="F1468" s="132"/>
      <c r="G1468" s="132"/>
      <c r="H1468" s="132"/>
      <c r="I1468" s="132"/>
      <c r="J1468" s="132"/>
      <c r="K1468" s="133"/>
      <c r="L1468" s="134"/>
      <c r="M1468" s="134"/>
      <c r="N1468" s="134"/>
      <c r="O1468" s="3"/>
      <c r="P1468" s="29"/>
      <c r="Q1468" s="22"/>
      <c r="R1468" s="3"/>
      <c r="S1468" s="120"/>
    </row>
    <row r="1469" spans="1:19" ht="12.75" customHeight="1" x14ac:dyDescent="0.25">
      <c r="A1469" s="28"/>
      <c r="B1469" s="29"/>
      <c r="C1469" s="29"/>
      <c r="D1469" s="132"/>
      <c r="E1469" s="132"/>
      <c r="F1469" s="132"/>
      <c r="G1469" s="132"/>
      <c r="H1469" s="132"/>
      <c r="I1469" s="132"/>
      <c r="J1469" s="132"/>
      <c r="K1469" s="133"/>
      <c r="L1469" s="134"/>
      <c r="M1469" s="134"/>
      <c r="N1469" s="134"/>
      <c r="O1469" s="3"/>
      <c r="P1469" s="29"/>
      <c r="Q1469" s="22"/>
      <c r="R1469" s="3"/>
      <c r="S1469" s="120"/>
    </row>
    <row r="1470" spans="1:19" ht="12.75" customHeight="1" x14ac:dyDescent="0.25">
      <c r="A1470" s="28"/>
      <c r="B1470" s="29"/>
      <c r="C1470" s="29"/>
      <c r="D1470" s="132"/>
      <c r="E1470" s="132"/>
      <c r="F1470" s="132"/>
      <c r="G1470" s="132"/>
      <c r="H1470" s="132"/>
      <c r="I1470" s="132"/>
      <c r="J1470" s="132"/>
      <c r="K1470" s="133"/>
      <c r="L1470" s="134"/>
      <c r="M1470" s="134"/>
      <c r="N1470" s="134"/>
      <c r="O1470" s="3"/>
      <c r="P1470" s="29"/>
      <c r="Q1470" s="22"/>
      <c r="R1470" s="3"/>
      <c r="S1470" s="120"/>
    </row>
    <row r="1471" spans="1:19" ht="12.75" customHeight="1" x14ac:dyDescent="0.25">
      <c r="A1471" s="28"/>
      <c r="B1471" s="29"/>
      <c r="C1471" s="29"/>
      <c r="D1471" s="132"/>
      <c r="E1471" s="132"/>
      <c r="F1471" s="132"/>
      <c r="G1471" s="132"/>
      <c r="H1471" s="132"/>
      <c r="I1471" s="132"/>
      <c r="J1471" s="132"/>
      <c r="K1471" s="133"/>
      <c r="L1471" s="134"/>
      <c r="M1471" s="134"/>
      <c r="N1471" s="134"/>
      <c r="O1471" s="3"/>
      <c r="P1471" s="29"/>
      <c r="Q1471" s="22"/>
      <c r="R1471" s="3"/>
      <c r="S1471" s="120"/>
    </row>
    <row r="1472" spans="1:19" ht="12.75" customHeight="1" x14ac:dyDescent="0.25">
      <c r="A1472" s="28"/>
      <c r="B1472" s="29"/>
      <c r="C1472" s="29"/>
      <c r="D1472" s="132"/>
      <c r="E1472" s="132"/>
      <c r="F1472" s="132"/>
      <c r="G1472" s="132"/>
      <c r="H1472" s="132"/>
      <c r="I1472" s="132"/>
      <c r="J1472" s="132"/>
      <c r="K1472" s="133"/>
      <c r="L1472" s="134"/>
      <c r="M1472" s="134"/>
      <c r="N1472" s="134"/>
      <c r="O1472" s="3"/>
      <c r="P1472" s="29"/>
      <c r="Q1472" s="22"/>
      <c r="R1472" s="3"/>
      <c r="S1472" s="120"/>
    </row>
    <row r="1473" spans="1:19" ht="12.75" customHeight="1" x14ac:dyDescent="0.25">
      <c r="A1473" s="28"/>
      <c r="B1473" s="29"/>
      <c r="C1473" s="29"/>
      <c r="D1473" s="132"/>
      <c r="E1473" s="132"/>
      <c r="F1473" s="132"/>
      <c r="G1473" s="132"/>
      <c r="H1473" s="132"/>
      <c r="I1473" s="132"/>
      <c r="J1473" s="132"/>
      <c r="K1473" s="133"/>
      <c r="L1473" s="134"/>
      <c r="M1473" s="134"/>
      <c r="N1473" s="134"/>
      <c r="O1473" s="3"/>
      <c r="P1473" s="29"/>
      <c r="Q1473" s="22"/>
      <c r="R1473" s="3"/>
      <c r="S1473" s="120"/>
    </row>
    <row r="1474" spans="1:19" ht="12.75" customHeight="1" x14ac:dyDescent="0.25">
      <c r="A1474" s="28"/>
      <c r="B1474" s="29"/>
      <c r="C1474" s="29"/>
      <c r="D1474" s="132"/>
      <c r="E1474" s="132"/>
      <c r="F1474" s="132"/>
      <c r="G1474" s="132"/>
      <c r="H1474" s="132"/>
      <c r="I1474" s="132"/>
      <c r="J1474" s="132"/>
      <c r="K1474" s="133"/>
      <c r="L1474" s="134"/>
      <c r="M1474" s="134"/>
      <c r="N1474" s="134"/>
      <c r="O1474" s="3"/>
      <c r="P1474" s="29"/>
      <c r="Q1474" s="22"/>
      <c r="R1474" s="3"/>
      <c r="S1474" s="120"/>
    </row>
    <row r="1475" spans="1:19" ht="12.75" customHeight="1" x14ac:dyDescent="0.25">
      <c r="A1475" s="28"/>
      <c r="B1475" s="29"/>
      <c r="C1475" s="29"/>
      <c r="D1475" s="132"/>
      <c r="E1475" s="132"/>
      <c r="F1475" s="132"/>
      <c r="G1475" s="132"/>
      <c r="H1475" s="132"/>
      <c r="I1475" s="132"/>
      <c r="J1475" s="132"/>
      <c r="K1475" s="133"/>
      <c r="L1475" s="134"/>
      <c r="M1475" s="134"/>
      <c r="N1475" s="134"/>
      <c r="O1475" s="3"/>
      <c r="P1475" s="29"/>
      <c r="Q1475" s="22"/>
      <c r="R1475" s="3"/>
      <c r="S1475" s="120"/>
    </row>
    <row r="1476" spans="1:19" ht="12.75" customHeight="1" x14ac:dyDescent="0.25">
      <c r="A1476" s="28"/>
      <c r="B1476" s="29"/>
      <c r="C1476" s="29"/>
      <c r="D1476" s="132"/>
      <c r="E1476" s="132"/>
      <c r="F1476" s="132"/>
      <c r="G1476" s="132"/>
      <c r="H1476" s="132"/>
      <c r="I1476" s="132"/>
      <c r="J1476" s="132"/>
      <c r="K1476" s="133"/>
      <c r="L1476" s="134"/>
      <c r="M1476" s="134"/>
      <c r="N1476" s="134"/>
      <c r="O1476" s="3"/>
      <c r="P1476" s="29"/>
      <c r="Q1476" s="22"/>
      <c r="R1476" s="3"/>
      <c r="S1476" s="120"/>
    </row>
    <row r="1477" spans="1:19" ht="12.75" customHeight="1" x14ac:dyDescent="0.25">
      <c r="A1477" s="28"/>
      <c r="B1477" s="29"/>
      <c r="C1477" s="29"/>
      <c r="D1477" s="132"/>
      <c r="E1477" s="132"/>
      <c r="F1477" s="132"/>
      <c r="G1477" s="132"/>
      <c r="H1477" s="132"/>
      <c r="I1477" s="132"/>
      <c r="J1477" s="132"/>
      <c r="K1477" s="133"/>
      <c r="L1477" s="134"/>
      <c r="M1477" s="134"/>
      <c r="N1477" s="134"/>
      <c r="O1477" s="3"/>
      <c r="P1477" s="29"/>
      <c r="Q1477" s="22"/>
      <c r="R1477" s="3"/>
      <c r="S1477" s="120"/>
    </row>
    <row r="1478" spans="1:19" ht="12.75" customHeight="1" x14ac:dyDescent="0.25">
      <c r="A1478" s="28"/>
      <c r="B1478" s="29"/>
      <c r="C1478" s="29"/>
      <c r="D1478" s="132"/>
      <c r="E1478" s="132"/>
      <c r="F1478" s="132"/>
      <c r="G1478" s="132"/>
      <c r="H1478" s="132"/>
      <c r="I1478" s="132"/>
      <c r="J1478" s="132"/>
      <c r="K1478" s="133"/>
      <c r="L1478" s="134"/>
      <c r="M1478" s="134"/>
      <c r="N1478" s="134"/>
      <c r="O1478" s="3"/>
      <c r="P1478" s="29"/>
      <c r="Q1478" s="22"/>
      <c r="R1478" s="3"/>
      <c r="S1478" s="120"/>
    </row>
    <row r="1479" spans="1:19" ht="12.75" customHeight="1" x14ac:dyDescent="0.25">
      <c r="A1479" s="28"/>
      <c r="B1479" s="29"/>
      <c r="C1479" s="29"/>
      <c r="D1479" s="132"/>
      <c r="E1479" s="132"/>
      <c r="F1479" s="132"/>
      <c r="G1479" s="132"/>
      <c r="H1479" s="132"/>
      <c r="I1479" s="132"/>
      <c r="J1479" s="132"/>
      <c r="K1479" s="133"/>
      <c r="L1479" s="134"/>
      <c r="M1479" s="134"/>
      <c r="N1479" s="134"/>
      <c r="O1479" s="3"/>
      <c r="P1479" s="29"/>
      <c r="Q1479" s="22"/>
      <c r="R1479" s="3"/>
      <c r="S1479" s="120"/>
    </row>
    <row r="1480" spans="1:19" ht="12.75" customHeight="1" x14ac:dyDescent="0.25">
      <c r="A1480" s="28"/>
      <c r="B1480" s="29"/>
      <c r="C1480" s="29"/>
      <c r="D1480" s="132"/>
      <c r="E1480" s="132"/>
      <c r="F1480" s="132"/>
      <c r="G1480" s="132"/>
      <c r="H1480" s="132"/>
      <c r="I1480" s="132"/>
      <c r="J1480" s="132"/>
      <c r="K1480" s="133"/>
      <c r="L1480" s="134"/>
      <c r="M1480" s="134"/>
      <c r="N1480" s="134"/>
      <c r="O1480" s="3"/>
      <c r="P1480" s="29"/>
      <c r="Q1480" s="22"/>
      <c r="R1480" s="3"/>
      <c r="S1480" s="120"/>
    </row>
    <row r="1481" spans="1:19" ht="12.75" customHeight="1" x14ac:dyDescent="0.25">
      <c r="A1481" s="28"/>
      <c r="B1481" s="29"/>
      <c r="C1481" s="29"/>
      <c r="D1481" s="132"/>
      <c r="E1481" s="132"/>
      <c r="F1481" s="132"/>
      <c r="G1481" s="132"/>
      <c r="H1481" s="132"/>
      <c r="I1481" s="132"/>
      <c r="J1481" s="132"/>
      <c r="K1481" s="133"/>
      <c r="L1481" s="134"/>
      <c r="M1481" s="134"/>
      <c r="N1481" s="134"/>
      <c r="O1481" s="3"/>
      <c r="P1481" s="29"/>
      <c r="Q1481" s="22"/>
      <c r="R1481" s="3"/>
      <c r="S1481" s="120"/>
    </row>
    <row r="1482" spans="1:19" ht="12.75" customHeight="1" x14ac:dyDescent="0.25">
      <c r="A1482" s="28"/>
      <c r="B1482" s="29"/>
      <c r="C1482" s="29"/>
      <c r="D1482" s="132"/>
      <c r="E1482" s="132"/>
      <c r="F1482" s="132"/>
      <c r="G1482" s="132"/>
      <c r="H1482" s="132"/>
      <c r="I1482" s="132"/>
      <c r="J1482" s="132"/>
      <c r="K1482" s="133"/>
      <c r="L1482" s="134"/>
      <c r="M1482" s="134"/>
      <c r="N1482" s="134"/>
      <c r="O1482" s="3"/>
      <c r="P1482" s="29"/>
      <c r="Q1482" s="22"/>
      <c r="R1482" s="3"/>
      <c r="S1482" s="120"/>
    </row>
    <row r="1483" spans="1:19" ht="12.75" customHeight="1" x14ac:dyDescent="0.25">
      <c r="A1483" s="28"/>
      <c r="B1483" s="29"/>
      <c r="C1483" s="29"/>
      <c r="D1483" s="132"/>
      <c r="E1483" s="132"/>
      <c r="F1483" s="132"/>
      <c r="G1483" s="132"/>
      <c r="H1483" s="132"/>
      <c r="I1483" s="132"/>
      <c r="J1483" s="132"/>
      <c r="K1483" s="133"/>
      <c r="L1483" s="134"/>
      <c r="M1483" s="134"/>
      <c r="N1483" s="134"/>
      <c r="O1483" s="3"/>
      <c r="P1483" s="29"/>
      <c r="Q1483" s="22"/>
      <c r="R1483" s="3"/>
      <c r="S1483" s="120"/>
    </row>
    <row r="1484" spans="1:19" ht="12.75" customHeight="1" x14ac:dyDescent="0.25">
      <c r="A1484" s="28"/>
      <c r="B1484" s="29"/>
      <c r="C1484" s="29"/>
      <c r="D1484" s="132"/>
      <c r="E1484" s="132"/>
      <c r="F1484" s="132"/>
      <c r="G1484" s="132"/>
      <c r="H1484" s="132"/>
      <c r="I1484" s="132"/>
      <c r="J1484" s="132"/>
      <c r="K1484" s="133"/>
      <c r="L1484" s="134"/>
      <c r="M1484" s="134"/>
      <c r="N1484" s="134"/>
      <c r="O1484" s="3"/>
      <c r="P1484" s="29"/>
      <c r="Q1484" s="22"/>
      <c r="R1484" s="3"/>
      <c r="S1484" s="120"/>
    </row>
    <row r="1485" spans="1:19" ht="12.75" customHeight="1" x14ac:dyDescent="0.25">
      <c r="A1485" s="28"/>
      <c r="B1485" s="29"/>
      <c r="C1485" s="29"/>
      <c r="D1485" s="132"/>
      <c r="E1485" s="132"/>
      <c r="F1485" s="132"/>
      <c r="G1485" s="132"/>
      <c r="H1485" s="132"/>
      <c r="I1485" s="132"/>
      <c r="J1485" s="132"/>
      <c r="K1485" s="133"/>
      <c r="L1485" s="134"/>
      <c r="M1485" s="134"/>
      <c r="N1485" s="134"/>
      <c r="O1485" s="3"/>
      <c r="P1485" s="29"/>
      <c r="Q1485" s="22"/>
      <c r="R1485" s="3"/>
      <c r="S1485" s="120"/>
    </row>
    <row r="1486" spans="1:19" ht="12.75" customHeight="1" x14ac:dyDescent="0.25">
      <c r="A1486" s="28"/>
      <c r="B1486" s="29"/>
      <c r="C1486" s="29"/>
      <c r="D1486" s="132"/>
      <c r="E1486" s="132"/>
      <c r="F1486" s="132"/>
      <c r="G1486" s="132"/>
      <c r="H1486" s="132"/>
      <c r="I1486" s="132"/>
      <c r="J1486" s="132"/>
      <c r="K1486" s="133"/>
      <c r="L1486" s="134"/>
      <c r="M1486" s="134"/>
      <c r="N1486" s="134"/>
      <c r="O1486" s="3"/>
      <c r="P1486" s="29"/>
      <c r="Q1486" s="22"/>
      <c r="R1486" s="3"/>
      <c r="S1486" s="120"/>
    </row>
    <row r="1487" spans="1:19" ht="12.75" customHeight="1" x14ac:dyDescent="0.25">
      <c r="A1487" s="28"/>
      <c r="B1487" s="29"/>
      <c r="C1487" s="29"/>
      <c r="D1487" s="132"/>
      <c r="E1487" s="132"/>
      <c r="F1487" s="132"/>
      <c r="G1487" s="132"/>
      <c r="H1487" s="132"/>
      <c r="I1487" s="132"/>
      <c r="J1487" s="132"/>
      <c r="K1487" s="133"/>
      <c r="L1487" s="134"/>
      <c r="M1487" s="134"/>
      <c r="N1487" s="134"/>
      <c r="O1487" s="3"/>
      <c r="P1487" s="29"/>
      <c r="Q1487" s="22"/>
      <c r="R1487" s="3"/>
      <c r="S1487" s="120"/>
    </row>
    <row r="1488" spans="1:19" ht="12.75" customHeight="1" x14ac:dyDescent="0.25">
      <c r="A1488" s="28"/>
      <c r="B1488" s="29"/>
      <c r="C1488" s="29"/>
      <c r="D1488" s="132"/>
      <c r="E1488" s="132"/>
      <c r="F1488" s="132"/>
      <c r="G1488" s="132"/>
      <c r="H1488" s="132"/>
      <c r="I1488" s="132"/>
      <c r="J1488" s="132"/>
      <c r="K1488" s="133"/>
      <c r="L1488" s="134"/>
      <c r="M1488" s="134"/>
      <c r="N1488" s="134"/>
      <c r="O1488" s="3"/>
      <c r="P1488" s="29"/>
      <c r="Q1488" s="22"/>
      <c r="R1488" s="3"/>
      <c r="S1488" s="120"/>
    </row>
    <row r="1489" spans="1:19" ht="12.75" customHeight="1" x14ac:dyDescent="0.25">
      <c r="A1489" s="28"/>
      <c r="B1489" s="29"/>
      <c r="C1489" s="29"/>
      <c r="D1489" s="132"/>
      <c r="E1489" s="132"/>
      <c r="F1489" s="132"/>
      <c r="G1489" s="132"/>
      <c r="H1489" s="132"/>
      <c r="I1489" s="132"/>
      <c r="J1489" s="132"/>
      <c r="K1489" s="133"/>
      <c r="L1489" s="134"/>
      <c r="M1489" s="134"/>
      <c r="N1489" s="134"/>
      <c r="O1489" s="3"/>
      <c r="P1489" s="29"/>
      <c r="Q1489" s="22"/>
      <c r="R1489" s="3"/>
      <c r="S1489" s="120"/>
    </row>
    <row r="1490" spans="1:19" ht="12.75" customHeight="1" x14ac:dyDescent="0.25">
      <c r="A1490" s="28"/>
      <c r="B1490" s="29"/>
      <c r="C1490" s="29"/>
      <c r="D1490" s="132"/>
      <c r="E1490" s="132"/>
      <c r="F1490" s="132"/>
      <c r="G1490" s="132"/>
      <c r="H1490" s="132"/>
      <c r="I1490" s="132"/>
      <c r="J1490" s="132"/>
      <c r="K1490" s="133"/>
      <c r="L1490" s="134"/>
      <c r="M1490" s="134"/>
      <c r="N1490" s="134"/>
      <c r="O1490" s="3"/>
      <c r="P1490" s="29"/>
      <c r="Q1490" s="22"/>
      <c r="R1490" s="3"/>
      <c r="S1490" s="120"/>
    </row>
    <row r="1491" spans="1:19" ht="12.75" customHeight="1" x14ac:dyDescent="0.25">
      <c r="A1491" s="28"/>
      <c r="B1491" s="29"/>
      <c r="C1491" s="29"/>
      <c r="D1491" s="132"/>
      <c r="E1491" s="132"/>
      <c r="F1491" s="132"/>
      <c r="G1491" s="132"/>
      <c r="H1491" s="132"/>
      <c r="I1491" s="132"/>
      <c r="J1491" s="132"/>
      <c r="K1491" s="133"/>
      <c r="L1491" s="134"/>
      <c r="M1491" s="134"/>
      <c r="N1491" s="134"/>
      <c r="O1491" s="3"/>
      <c r="P1491" s="29"/>
      <c r="Q1491" s="22"/>
      <c r="R1491" s="3"/>
      <c r="S1491" s="120"/>
    </row>
    <row r="1492" spans="1:19" ht="12.75" customHeight="1" x14ac:dyDescent="0.25">
      <c r="A1492" s="28"/>
      <c r="B1492" s="29"/>
      <c r="C1492" s="29"/>
      <c r="D1492" s="132"/>
      <c r="E1492" s="132"/>
      <c r="F1492" s="132"/>
      <c r="G1492" s="132"/>
      <c r="H1492" s="132"/>
      <c r="I1492" s="132"/>
      <c r="J1492" s="132"/>
      <c r="K1492" s="133"/>
      <c r="L1492" s="134"/>
      <c r="M1492" s="134"/>
      <c r="N1492" s="134"/>
      <c r="O1492" s="3"/>
      <c r="P1492" s="29"/>
      <c r="Q1492" s="22"/>
      <c r="R1492" s="3"/>
      <c r="S1492" s="120"/>
    </row>
    <row r="1493" spans="1:19" ht="12.75" customHeight="1" x14ac:dyDescent="0.25">
      <c r="A1493" s="28"/>
      <c r="B1493" s="29"/>
      <c r="C1493" s="29"/>
      <c r="D1493" s="132"/>
      <c r="E1493" s="132"/>
      <c r="F1493" s="132"/>
      <c r="G1493" s="132"/>
      <c r="H1493" s="132"/>
      <c r="I1493" s="132"/>
      <c r="J1493" s="132"/>
      <c r="K1493" s="133"/>
      <c r="L1493" s="134"/>
      <c r="M1493" s="134"/>
      <c r="N1493" s="134"/>
      <c r="O1493" s="3"/>
      <c r="P1493" s="29"/>
      <c r="Q1493" s="22"/>
      <c r="R1493" s="3"/>
      <c r="S1493" s="120"/>
    </row>
    <row r="1494" spans="1:19" ht="12.75" customHeight="1" x14ac:dyDescent="0.25">
      <c r="A1494" s="28"/>
      <c r="B1494" s="29"/>
      <c r="C1494" s="29"/>
      <c r="D1494" s="132"/>
      <c r="E1494" s="132"/>
      <c r="F1494" s="132"/>
      <c r="G1494" s="132"/>
      <c r="H1494" s="132"/>
      <c r="I1494" s="132"/>
      <c r="J1494" s="132"/>
      <c r="K1494" s="133"/>
      <c r="L1494" s="134"/>
      <c r="M1494" s="134"/>
      <c r="N1494" s="134"/>
      <c r="O1494" s="3"/>
      <c r="P1494" s="29"/>
      <c r="Q1494" s="22"/>
      <c r="R1494" s="3"/>
      <c r="S1494" s="120"/>
    </row>
    <row r="1495" spans="1:19" ht="12.75" customHeight="1" x14ac:dyDescent="0.25">
      <c r="A1495" s="28"/>
      <c r="B1495" s="29"/>
      <c r="C1495" s="29"/>
      <c r="D1495" s="132"/>
      <c r="E1495" s="132"/>
      <c r="F1495" s="132"/>
      <c r="G1495" s="132"/>
      <c r="H1495" s="132"/>
      <c r="I1495" s="132"/>
      <c r="J1495" s="132"/>
      <c r="K1495" s="133"/>
      <c r="L1495" s="134"/>
      <c r="M1495" s="134"/>
      <c r="N1495" s="134"/>
      <c r="O1495" s="3"/>
      <c r="P1495" s="29"/>
      <c r="Q1495" s="22"/>
      <c r="R1495" s="3"/>
      <c r="S1495" s="120"/>
    </row>
    <row r="1496" spans="1:19" ht="12.75" customHeight="1" x14ac:dyDescent="0.25">
      <c r="A1496" s="28"/>
      <c r="B1496" s="29"/>
      <c r="C1496" s="29"/>
      <c r="D1496" s="132"/>
      <c r="E1496" s="132"/>
      <c r="F1496" s="132"/>
      <c r="G1496" s="132"/>
      <c r="H1496" s="132"/>
      <c r="I1496" s="132"/>
      <c r="J1496" s="132"/>
      <c r="K1496" s="133"/>
      <c r="L1496" s="134"/>
      <c r="M1496" s="134"/>
      <c r="N1496" s="134"/>
      <c r="O1496" s="3"/>
      <c r="P1496" s="29"/>
      <c r="Q1496" s="22"/>
      <c r="R1496" s="3"/>
      <c r="S1496" s="120"/>
    </row>
    <row r="1497" spans="1:19" ht="12.75" customHeight="1" x14ac:dyDescent="0.25">
      <c r="A1497" s="28"/>
      <c r="B1497" s="29"/>
      <c r="C1497" s="29"/>
      <c r="D1497" s="132"/>
      <c r="E1497" s="132"/>
      <c r="F1497" s="132"/>
      <c r="G1497" s="132"/>
      <c r="H1497" s="132"/>
      <c r="I1497" s="132"/>
      <c r="J1497" s="132"/>
      <c r="K1497" s="133"/>
      <c r="L1497" s="134"/>
      <c r="M1497" s="134"/>
      <c r="N1497" s="134"/>
      <c r="O1497" s="3"/>
      <c r="P1497" s="29"/>
      <c r="Q1497" s="22"/>
      <c r="R1497" s="3"/>
      <c r="S1497" s="120"/>
    </row>
    <row r="1498" spans="1:19" ht="12.75" customHeight="1" x14ac:dyDescent="0.25">
      <c r="A1498" s="28"/>
      <c r="B1498" s="29"/>
      <c r="C1498" s="29"/>
      <c r="D1498" s="132"/>
      <c r="E1498" s="132"/>
      <c r="F1498" s="132"/>
      <c r="G1498" s="132"/>
      <c r="H1498" s="132"/>
      <c r="I1498" s="132"/>
      <c r="J1498" s="132"/>
      <c r="K1498" s="133"/>
      <c r="L1498" s="134"/>
      <c r="M1498" s="134"/>
      <c r="N1498" s="134"/>
      <c r="O1498" s="3"/>
      <c r="P1498" s="29"/>
      <c r="Q1498" s="22"/>
      <c r="R1498" s="3"/>
      <c r="S1498" s="120"/>
    </row>
    <row r="1499" spans="1:19" ht="12.75" customHeight="1" x14ac:dyDescent="0.25">
      <c r="A1499" s="28"/>
      <c r="B1499" s="29"/>
      <c r="C1499" s="29"/>
      <c r="D1499" s="132"/>
      <c r="E1499" s="132"/>
      <c r="F1499" s="132"/>
      <c r="G1499" s="132"/>
      <c r="H1499" s="132"/>
      <c r="I1499" s="132"/>
      <c r="J1499" s="132"/>
      <c r="K1499" s="133"/>
      <c r="L1499" s="134"/>
      <c r="M1499" s="134"/>
      <c r="N1499" s="134"/>
      <c r="O1499" s="3"/>
      <c r="P1499" s="29"/>
      <c r="Q1499" s="22"/>
      <c r="R1499" s="3"/>
      <c r="S1499" s="120"/>
    </row>
    <row r="1500" spans="1:19" ht="12.75" customHeight="1" x14ac:dyDescent="0.25">
      <c r="A1500" s="28"/>
      <c r="B1500" s="29"/>
      <c r="C1500" s="29"/>
      <c r="D1500" s="132"/>
      <c r="E1500" s="132"/>
      <c r="F1500" s="132"/>
      <c r="G1500" s="132"/>
      <c r="H1500" s="132"/>
      <c r="I1500" s="132"/>
      <c r="J1500" s="132"/>
      <c r="K1500" s="133"/>
      <c r="L1500" s="134"/>
      <c r="M1500" s="134"/>
      <c r="N1500" s="134"/>
      <c r="O1500" s="3"/>
      <c r="P1500" s="29"/>
      <c r="Q1500" s="22"/>
      <c r="R1500" s="3"/>
      <c r="S1500" s="120"/>
    </row>
    <row r="1501" spans="1:19" ht="12.75" customHeight="1" x14ac:dyDescent="0.25">
      <c r="A1501" s="28"/>
      <c r="B1501" s="29"/>
      <c r="C1501" s="29"/>
      <c r="D1501" s="132"/>
      <c r="E1501" s="132"/>
      <c r="F1501" s="132"/>
      <c r="G1501" s="132"/>
      <c r="H1501" s="132"/>
      <c r="I1501" s="132"/>
      <c r="J1501" s="132"/>
      <c r="K1501" s="133"/>
      <c r="L1501" s="134"/>
      <c r="M1501" s="134"/>
      <c r="N1501" s="134"/>
      <c r="O1501" s="3"/>
      <c r="P1501" s="29"/>
      <c r="Q1501" s="22"/>
      <c r="R1501" s="3"/>
      <c r="S1501" s="120"/>
    </row>
    <row r="1502" spans="1:19" ht="12.75" customHeight="1" x14ac:dyDescent="0.25">
      <c r="A1502" s="28"/>
      <c r="B1502" s="29"/>
      <c r="C1502" s="29"/>
      <c r="D1502" s="132"/>
      <c r="E1502" s="132"/>
      <c r="F1502" s="132"/>
      <c r="G1502" s="132"/>
      <c r="H1502" s="132"/>
      <c r="I1502" s="132"/>
      <c r="J1502" s="132"/>
      <c r="K1502" s="133"/>
      <c r="L1502" s="134"/>
      <c r="M1502" s="134"/>
      <c r="N1502" s="134"/>
      <c r="O1502" s="3"/>
      <c r="P1502" s="29"/>
      <c r="Q1502" s="22"/>
      <c r="R1502" s="3"/>
      <c r="S1502" s="120"/>
    </row>
    <row r="1503" spans="1:19" ht="12.75" customHeight="1" x14ac:dyDescent="0.25">
      <c r="A1503" s="28"/>
      <c r="B1503" s="29"/>
      <c r="C1503" s="29"/>
      <c r="D1503" s="132"/>
      <c r="E1503" s="132"/>
      <c r="F1503" s="132"/>
      <c r="G1503" s="132"/>
      <c r="H1503" s="132"/>
      <c r="I1503" s="132"/>
      <c r="J1503" s="132"/>
      <c r="K1503" s="133"/>
      <c r="L1503" s="134"/>
      <c r="M1503" s="134"/>
      <c r="N1503" s="134"/>
      <c r="O1503" s="3"/>
      <c r="P1503" s="29"/>
      <c r="Q1503" s="22"/>
      <c r="R1503" s="3"/>
      <c r="S1503" s="120"/>
    </row>
    <row r="1504" spans="1:19" ht="12.75" customHeight="1" x14ac:dyDescent="0.25">
      <c r="A1504" s="28"/>
      <c r="B1504" s="29"/>
      <c r="C1504" s="29"/>
      <c r="D1504" s="132"/>
      <c r="E1504" s="132"/>
      <c r="F1504" s="132"/>
      <c r="G1504" s="132"/>
      <c r="H1504" s="132"/>
      <c r="I1504" s="132"/>
      <c r="J1504" s="132"/>
      <c r="K1504" s="133"/>
      <c r="L1504" s="134"/>
      <c r="M1504" s="134"/>
      <c r="N1504" s="134"/>
      <c r="O1504" s="3"/>
      <c r="P1504" s="29"/>
      <c r="Q1504" s="22"/>
      <c r="R1504" s="3"/>
      <c r="S1504" s="120"/>
    </row>
    <row r="1505" spans="1:19" ht="12.75" customHeight="1" x14ac:dyDescent="0.25">
      <c r="A1505" s="28"/>
      <c r="B1505" s="29"/>
      <c r="C1505" s="29"/>
      <c r="D1505" s="132"/>
      <c r="E1505" s="132"/>
      <c r="F1505" s="132"/>
      <c r="G1505" s="132"/>
      <c r="H1505" s="132"/>
      <c r="I1505" s="132"/>
      <c r="J1505" s="132"/>
      <c r="K1505" s="133"/>
      <c r="L1505" s="134"/>
      <c r="M1505" s="134"/>
      <c r="N1505" s="134"/>
      <c r="O1505" s="3"/>
      <c r="P1505" s="29"/>
      <c r="Q1505" s="22"/>
      <c r="R1505" s="3"/>
      <c r="S1505" s="120"/>
    </row>
    <row r="1506" spans="1:19" ht="12.75" customHeight="1" x14ac:dyDescent="0.25">
      <c r="A1506" s="28"/>
      <c r="B1506" s="29"/>
      <c r="C1506" s="29"/>
      <c r="D1506" s="132"/>
      <c r="E1506" s="132"/>
      <c r="F1506" s="132"/>
      <c r="G1506" s="132"/>
      <c r="H1506" s="132"/>
      <c r="I1506" s="132"/>
      <c r="J1506" s="132"/>
      <c r="K1506" s="133"/>
      <c r="L1506" s="134"/>
      <c r="M1506" s="134"/>
      <c r="N1506" s="134"/>
      <c r="O1506" s="3"/>
      <c r="P1506" s="29"/>
      <c r="Q1506" s="22"/>
      <c r="R1506" s="3"/>
      <c r="S1506" s="120"/>
    </row>
    <row r="1507" spans="1:19" ht="12.75" customHeight="1" x14ac:dyDescent="0.25">
      <c r="A1507" s="28"/>
      <c r="B1507" s="29"/>
      <c r="C1507" s="29"/>
      <c r="D1507" s="132"/>
      <c r="E1507" s="132"/>
      <c r="F1507" s="132"/>
      <c r="G1507" s="132"/>
      <c r="H1507" s="132"/>
      <c r="I1507" s="132"/>
      <c r="J1507" s="132"/>
      <c r="K1507" s="133"/>
      <c r="L1507" s="134"/>
      <c r="M1507" s="134"/>
      <c r="N1507" s="134"/>
      <c r="O1507" s="3"/>
      <c r="P1507" s="29"/>
      <c r="Q1507" s="22"/>
      <c r="R1507" s="3"/>
      <c r="S1507" s="120"/>
    </row>
    <row r="1508" spans="1:19" ht="12.75" customHeight="1" x14ac:dyDescent="0.25">
      <c r="A1508" s="28"/>
      <c r="B1508" s="29"/>
      <c r="C1508" s="29"/>
      <c r="D1508" s="132"/>
      <c r="E1508" s="132"/>
      <c r="F1508" s="132"/>
      <c r="G1508" s="132"/>
      <c r="H1508" s="132"/>
      <c r="I1508" s="132"/>
      <c r="J1508" s="132"/>
      <c r="K1508" s="133"/>
      <c r="L1508" s="134"/>
      <c r="M1508" s="134"/>
      <c r="N1508" s="134"/>
      <c r="O1508" s="3"/>
      <c r="P1508" s="29"/>
      <c r="Q1508" s="22"/>
      <c r="R1508" s="3"/>
      <c r="S1508" s="120"/>
    </row>
    <row r="1509" spans="1:19" ht="12.75" customHeight="1" x14ac:dyDescent="0.25">
      <c r="A1509" s="28"/>
      <c r="B1509" s="29"/>
      <c r="C1509" s="29"/>
      <c r="D1509" s="132"/>
      <c r="E1509" s="132"/>
      <c r="F1509" s="132"/>
      <c r="G1509" s="132"/>
      <c r="H1509" s="132"/>
      <c r="I1509" s="132"/>
      <c r="J1509" s="132"/>
      <c r="K1509" s="133"/>
      <c r="L1509" s="134"/>
      <c r="M1509" s="134"/>
      <c r="N1509" s="134"/>
      <c r="O1509" s="3"/>
      <c r="P1509" s="29"/>
      <c r="Q1509" s="22"/>
      <c r="R1509" s="3"/>
      <c r="S1509" s="120"/>
    </row>
    <row r="1510" spans="1:19" ht="12.75" customHeight="1" x14ac:dyDescent="0.25">
      <c r="A1510" s="28"/>
      <c r="B1510" s="29"/>
      <c r="C1510" s="29"/>
      <c r="D1510" s="132"/>
      <c r="E1510" s="132"/>
      <c r="F1510" s="132"/>
      <c r="G1510" s="132"/>
      <c r="H1510" s="132"/>
      <c r="I1510" s="132"/>
      <c r="J1510" s="132"/>
      <c r="K1510" s="133"/>
      <c r="L1510" s="134"/>
      <c r="M1510" s="134"/>
      <c r="N1510" s="134"/>
      <c r="O1510" s="3"/>
      <c r="P1510" s="29"/>
      <c r="Q1510" s="22"/>
      <c r="R1510" s="3"/>
      <c r="S1510" s="120"/>
    </row>
    <row r="1511" spans="1:19" ht="12.75" customHeight="1" x14ac:dyDescent="0.25">
      <c r="A1511" s="28"/>
      <c r="B1511" s="29"/>
      <c r="C1511" s="29"/>
      <c r="D1511" s="132"/>
      <c r="E1511" s="132"/>
      <c r="F1511" s="132"/>
      <c r="G1511" s="132"/>
      <c r="H1511" s="132"/>
      <c r="I1511" s="132"/>
      <c r="J1511" s="132"/>
      <c r="K1511" s="133"/>
      <c r="L1511" s="134"/>
      <c r="M1511" s="134"/>
      <c r="N1511" s="134"/>
      <c r="O1511" s="3"/>
      <c r="P1511" s="29"/>
      <c r="Q1511" s="22"/>
      <c r="R1511" s="3"/>
      <c r="S1511" s="120"/>
    </row>
    <row r="1512" spans="1:19" ht="12.75" customHeight="1" x14ac:dyDescent="0.25">
      <c r="A1512" s="28"/>
      <c r="B1512" s="29"/>
      <c r="C1512" s="29"/>
      <c r="D1512" s="132"/>
      <c r="E1512" s="132"/>
      <c r="F1512" s="132"/>
      <c r="G1512" s="132"/>
      <c r="H1512" s="132"/>
      <c r="I1512" s="132"/>
      <c r="J1512" s="132"/>
      <c r="K1512" s="133"/>
      <c r="L1512" s="134"/>
      <c r="M1512" s="134"/>
      <c r="N1512" s="134"/>
      <c r="O1512" s="3"/>
      <c r="P1512" s="29"/>
      <c r="Q1512" s="22"/>
      <c r="R1512" s="3"/>
      <c r="S1512" s="120"/>
    </row>
    <row r="1513" spans="1:19" ht="12.75" customHeight="1" x14ac:dyDescent="0.25">
      <c r="A1513" s="28"/>
      <c r="B1513" s="29"/>
      <c r="C1513" s="29"/>
      <c r="D1513" s="132"/>
      <c r="E1513" s="132"/>
      <c r="F1513" s="132"/>
      <c r="G1513" s="132"/>
      <c r="H1513" s="132"/>
      <c r="I1513" s="132"/>
      <c r="J1513" s="132"/>
      <c r="K1513" s="133"/>
      <c r="L1513" s="134"/>
      <c r="M1513" s="134"/>
      <c r="N1513" s="134"/>
      <c r="O1513" s="3"/>
      <c r="P1513" s="29"/>
      <c r="Q1513" s="22"/>
      <c r="R1513" s="3"/>
      <c r="S1513" s="120"/>
    </row>
    <row r="1514" spans="1:19" ht="12.75" customHeight="1" x14ac:dyDescent="0.25">
      <c r="A1514" s="28"/>
      <c r="B1514" s="29"/>
      <c r="C1514" s="29"/>
      <c r="D1514" s="132"/>
      <c r="E1514" s="132"/>
      <c r="F1514" s="132"/>
      <c r="G1514" s="132"/>
      <c r="H1514" s="132"/>
      <c r="I1514" s="132"/>
      <c r="J1514" s="132"/>
      <c r="K1514" s="133"/>
      <c r="L1514" s="134"/>
      <c r="M1514" s="134"/>
      <c r="N1514" s="134"/>
      <c r="O1514" s="3"/>
      <c r="P1514" s="29"/>
      <c r="Q1514" s="22"/>
      <c r="R1514" s="3"/>
      <c r="S1514" s="120"/>
    </row>
    <row r="1515" spans="1:19" ht="12.75" customHeight="1" x14ac:dyDescent="0.25">
      <c r="A1515" s="28"/>
      <c r="B1515" s="29"/>
      <c r="C1515" s="29"/>
      <c r="D1515" s="132"/>
      <c r="E1515" s="132"/>
      <c r="F1515" s="132"/>
      <c r="G1515" s="132"/>
      <c r="H1515" s="132"/>
      <c r="I1515" s="132"/>
      <c r="J1515" s="132"/>
      <c r="K1515" s="133"/>
      <c r="L1515" s="134"/>
      <c r="M1515" s="134"/>
      <c r="N1515" s="134"/>
      <c r="O1515" s="3"/>
      <c r="P1515" s="29"/>
      <c r="Q1515" s="22"/>
      <c r="R1515" s="3"/>
      <c r="S1515" s="120"/>
    </row>
    <row r="1516" spans="1:19" ht="12.75" customHeight="1" x14ac:dyDescent="0.25">
      <c r="A1516" s="28"/>
      <c r="B1516" s="29"/>
      <c r="C1516" s="29"/>
      <c r="D1516" s="132"/>
      <c r="E1516" s="132"/>
      <c r="F1516" s="132"/>
      <c r="G1516" s="132"/>
      <c r="H1516" s="132"/>
      <c r="I1516" s="132"/>
      <c r="J1516" s="132"/>
      <c r="K1516" s="133"/>
      <c r="L1516" s="134"/>
      <c r="M1516" s="134"/>
      <c r="N1516" s="134"/>
      <c r="O1516" s="3"/>
      <c r="P1516" s="29"/>
      <c r="Q1516" s="22"/>
      <c r="R1516" s="3"/>
      <c r="S1516" s="120"/>
    </row>
    <row r="1517" spans="1:19" ht="12.75" customHeight="1" x14ac:dyDescent="0.25">
      <c r="A1517" s="28"/>
      <c r="B1517" s="29"/>
      <c r="C1517" s="29"/>
      <c r="D1517" s="132"/>
      <c r="E1517" s="132"/>
      <c r="F1517" s="132"/>
      <c r="G1517" s="132"/>
      <c r="H1517" s="132"/>
      <c r="I1517" s="132"/>
      <c r="J1517" s="132"/>
      <c r="K1517" s="133"/>
      <c r="L1517" s="134"/>
      <c r="M1517" s="134"/>
      <c r="N1517" s="134"/>
      <c r="O1517" s="3"/>
      <c r="P1517" s="29"/>
      <c r="Q1517" s="22"/>
      <c r="R1517" s="3"/>
      <c r="S1517" s="120"/>
    </row>
    <row r="1518" spans="1:19" ht="12.75" customHeight="1" x14ac:dyDescent="0.25">
      <c r="A1518" s="28"/>
      <c r="B1518" s="29"/>
      <c r="C1518" s="29"/>
      <c r="D1518" s="132"/>
      <c r="E1518" s="132"/>
      <c r="F1518" s="132"/>
      <c r="G1518" s="132"/>
      <c r="H1518" s="132"/>
      <c r="I1518" s="132"/>
      <c r="J1518" s="132"/>
      <c r="K1518" s="133"/>
      <c r="L1518" s="134"/>
      <c r="M1518" s="134"/>
      <c r="N1518" s="134"/>
      <c r="O1518" s="3"/>
      <c r="P1518" s="29"/>
      <c r="Q1518" s="22"/>
      <c r="R1518" s="3"/>
      <c r="S1518" s="120"/>
    </row>
    <row r="1519" spans="1:19" ht="12.75" customHeight="1" x14ac:dyDescent="0.25">
      <c r="A1519" s="28"/>
      <c r="B1519" s="29"/>
      <c r="C1519" s="29"/>
      <c r="D1519" s="132"/>
      <c r="E1519" s="132"/>
      <c r="F1519" s="132"/>
      <c r="G1519" s="132"/>
      <c r="H1519" s="132"/>
      <c r="I1519" s="132"/>
      <c r="J1519" s="132"/>
      <c r="K1519" s="133"/>
      <c r="L1519" s="134"/>
      <c r="M1519" s="134"/>
      <c r="N1519" s="134"/>
      <c r="O1519" s="3"/>
      <c r="P1519" s="29"/>
      <c r="Q1519" s="22"/>
      <c r="R1519" s="3"/>
      <c r="S1519" s="120"/>
    </row>
    <row r="1520" spans="1:19" ht="12.75" customHeight="1" x14ac:dyDescent="0.25">
      <c r="A1520" s="28"/>
      <c r="B1520" s="29"/>
      <c r="C1520" s="29"/>
      <c r="D1520" s="132"/>
      <c r="E1520" s="132"/>
      <c r="F1520" s="132"/>
      <c r="G1520" s="132"/>
      <c r="H1520" s="132"/>
      <c r="I1520" s="132"/>
      <c r="J1520" s="132"/>
      <c r="K1520" s="133"/>
      <c r="L1520" s="134"/>
      <c r="M1520" s="134"/>
      <c r="N1520" s="134"/>
      <c r="O1520" s="3"/>
      <c r="P1520" s="29"/>
      <c r="Q1520" s="22"/>
      <c r="R1520" s="3"/>
      <c r="S1520" s="120"/>
    </row>
    <row r="1521" spans="1:19" ht="12.75" customHeight="1" x14ac:dyDescent="0.25">
      <c r="A1521" s="28"/>
      <c r="B1521" s="29"/>
      <c r="C1521" s="29"/>
      <c r="D1521" s="132"/>
      <c r="E1521" s="132"/>
      <c r="F1521" s="132"/>
      <c r="G1521" s="132"/>
      <c r="H1521" s="132"/>
      <c r="I1521" s="132"/>
      <c r="J1521" s="132"/>
      <c r="K1521" s="133"/>
      <c r="L1521" s="134"/>
      <c r="M1521" s="134"/>
      <c r="N1521" s="134"/>
      <c r="O1521" s="3"/>
      <c r="P1521" s="29"/>
      <c r="Q1521" s="22"/>
      <c r="R1521" s="3"/>
      <c r="S1521" s="120"/>
    </row>
    <row r="1522" spans="1:19" ht="12.75" customHeight="1" x14ac:dyDescent="0.25">
      <c r="A1522" s="28"/>
      <c r="B1522" s="29"/>
      <c r="C1522" s="29"/>
      <c r="D1522" s="132"/>
      <c r="E1522" s="132"/>
      <c r="F1522" s="132"/>
      <c r="G1522" s="132"/>
      <c r="H1522" s="132"/>
      <c r="I1522" s="132"/>
      <c r="J1522" s="132"/>
      <c r="K1522" s="133"/>
      <c r="L1522" s="134"/>
      <c r="M1522" s="134"/>
      <c r="N1522" s="134"/>
      <c r="O1522" s="3"/>
      <c r="P1522" s="29"/>
      <c r="Q1522" s="22"/>
      <c r="R1522" s="3"/>
      <c r="S1522" s="120"/>
    </row>
    <row r="1523" spans="1:19" ht="12.75" customHeight="1" x14ac:dyDescent="0.25">
      <c r="A1523" s="28"/>
      <c r="B1523" s="29"/>
      <c r="C1523" s="29"/>
      <c r="D1523" s="132"/>
      <c r="E1523" s="132"/>
      <c r="F1523" s="132"/>
      <c r="G1523" s="132"/>
      <c r="H1523" s="132"/>
      <c r="I1523" s="132"/>
      <c r="J1523" s="132"/>
      <c r="K1523" s="133"/>
      <c r="L1523" s="134"/>
      <c r="M1523" s="134"/>
      <c r="N1523" s="134"/>
      <c r="O1523" s="3"/>
      <c r="P1523" s="29"/>
      <c r="Q1523" s="22"/>
      <c r="R1523" s="3"/>
      <c r="S1523" s="120"/>
    </row>
    <row r="1524" spans="1:19" ht="12.75" customHeight="1" x14ac:dyDescent="0.25">
      <c r="A1524" s="28"/>
      <c r="B1524" s="29"/>
      <c r="C1524" s="29"/>
      <c r="D1524" s="132"/>
      <c r="E1524" s="132"/>
      <c r="F1524" s="132"/>
      <c r="G1524" s="132"/>
      <c r="H1524" s="132"/>
      <c r="I1524" s="132"/>
      <c r="J1524" s="132"/>
      <c r="K1524" s="133"/>
      <c r="L1524" s="134"/>
      <c r="M1524" s="134"/>
      <c r="N1524" s="134"/>
      <c r="O1524" s="3"/>
      <c r="P1524" s="29"/>
      <c r="Q1524" s="22"/>
      <c r="R1524" s="3"/>
      <c r="S1524" s="120"/>
    </row>
    <row r="1525" spans="1:19" ht="12.75" customHeight="1" x14ac:dyDescent="0.25">
      <c r="A1525" s="28"/>
      <c r="B1525" s="29"/>
      <c r="C1525" s="29"/>
      <c r="D1525" s="132"/>
      <c r="E1525" s="132"/>
      <c r="F1525" s="132"/>
      <c r="G1525" s="132"/>
      <c r="H1525" s="132"/>
      <c r="I1525" s="132"/>
      <c r="J1525" s="132"/>
      <c r="K1525" s="133"/>
      <c r="L1525" s="134"/>
      <c r="M1525" s="134"/>
      <c r="N1525" s="134"/>
      <c r="O1525" s="3"/>
      <c r="P1525" s="29"/>
      <c r="Q1525" s="22"/>
      <c r="R1525" s="3"/>
      <c r="S1525" s="120"/>
    </row>
    <row r="1526" spans="1:19" ht="12.75" customHeight="1" x14ac:dyDescent="0.25">
      <c r="A1526" s="28"/>
      <c r="B1526" s="29"/>
      <c r="C1526" s="29"/>
      <c r="D1526" s="132"/>
      <c r="E1526" s="132"/>
      <c r="F1526" s="132"/>
      <c r="G1526" s="132"/>
      <c r="H1526" s="132"/>
      <c r="I1526" s="132"/>
      <c r="J1526" s="132"/>
      <c r="K1526" s="133"/>
      <c r="L1526" s="134"/>
      <c r="M1526" s="134"/>
      <c r="N1526" s="134"/>
      <c r="O1526" s="3"/>
      <c r="P1526" s="29"/>
      <c r="Q1526" s="22"/>
      <c r="R1526" s="3"/>
      <c r="S1526" s="120"/>
    </row>
    <row r="1527" spans="1:19" ht="12.75" customHeight="1" x14ac:dyDescent="0.25">
      <c r="A1527" s="28"/>
      <c r="B1527" s="29"/>
      <c r="C1527" s="29"/>
      <c r="D1527" s="132"/>
      <c r="E1527" s="132"/>
      <c r="F1527" s="132"/>
      <c r="G1527" s="132"/>
      <c r="H1527" s="132"/>
      <c r="I1527" s="132"/>
      <c r="J1527" s="132"/>
      <c r="K1527" s="133"/>
      <c r="L1527" s="134"/>
      <c r="M1527" s="134"/>
      <c r="N1527" s="134"/>
      <c r="O1527" s="3"/>
      <c r="P1527" s="29"/>
      <c r="Q1527" s="22"/>
      <c r="R1527" s="3"/>
      <c r="S1527" s="120"/>
    </row>
    <row r="1528" spans="1:19" ht="12.75" customHeight="1" x14ac:dyDescent="0.25">
      <c r="A1528" s="28"/>
      <c r="B1528" s="29"/>
      <c r="C1528" s="29"/>
      <c r="D1528" s="132"/>
      <c r="E1528" s="132"/>
      <c r="F1528" s="132"/>
      <c r="G1528" s="132"/>
      <c r="H1528" s="132"/>
      <c r="I1528" s="132"/>
      <c r="J1528" s="132"/>
      <c r="K1528" s="133"/>
      <c r="L1528" s="134"/>
      <c r="M1528" s="134"/>
      <c r="N1528" s="134"/>
      <c r="O1528" s="3"/>
      <c r="P1528" s="29"/>
      <c r="Q1528" s="22"/>
      <c r="R1528" s="3"/>
      <c r="S1528" s="120"/>
    </row>
    <row r="1529" spans="1:19" ht="12.75" customHeight="1" x14ac:dyDescent="0.25">
      <c r="A1529" s="28"/>
      <c r="B1529" s="29"/>
      <c r="C1529" s="29"/>
      <c r="D1529" s="132"/>
      <c r="E1529" s="132"/>
      <c r="F1529" s="132"/>
      <c r="G1529" s="132"/>
      <c r="H1529" s="132"/>
      <c r="I1529" s="132"/>
      <c r="J1529" s="132"/>
      <c r="K1529" s="133"/>
      <c r="L1529" s="134"/>
      <c r="M1529" s="134"/>
      <c r="N1529" s="134"/>
      <c r="O1529" s="3"/>
      <c r="P1529" s="29"/>
      <c r="Q1529" s="22"/>
      <c r="R1529" s="3"/>
      <c r="S1529" s="120"/>
    </row>
    <row r="1530" spans="1:19" ht="12.75" customHeight="1" x14ac:dyDescent="0.25">
      <c r="A1530" s="28"/>
      <c r="B1530" s="29"/>
      <c r="C1530" s="29"/>
      <c r="D1530" s="132"/>
      <c r="E1530" s="132"/>
      <c r="F1530" s="132"/>
      <c r="G1530" s="132"/>
      <c r="H1530" s="132"/>
      <c r="I1530" s="132"/>
      <c r="J1530" s="132"/>
      <c r="K1530" s="133"/>
      <c r="L1530" s="134"/>
      <c r="M1530" s="134"/>
      <c r="N1530" s="134"/>
      <c r="O1530" s="3"/>
      <c r="P1530" s="29"/>
      <c r="Q1530" s="22"/>
      <c r="R1530" s="3"/>
      <c r="S1530" s="120"/>
    </row>
    <row r="1531" spans="1:19" ht="12.75" customHeight="1" x14ac:dyDescent="0.25">
      <c r="A1531" s="28"/>
      <c r="B1531" s="29"/>
      <c r="C1531" s="29"/>
      <c r="D1531" s="132"/>
      <c r="E1531" s="132"/>
      <c r="F1531" s="132"/>
      <c r="G1531" s="132"/>
      <c r="H1531" s="132"/>
      <c r="I1531" s="132"/>
      <c r="J1531" s="132"/>
      <c r="K1531" s="133"/>
      <c r="L1531" s="134"/>
      <c r="M1531" s="134"/>
      <c r="N1531" s="134"/>
      <c r="O1531" s="3"/>
      <c r="P1531" s="29"/>
      <c r="Q1531" s="22"/>
      <c r="R1531" s="3"/>
      <c r="S1531" s="120"/>
    </row>
    <row r="1532" spans="1:19" ht="12.75" customHeight="1" x14ac:dyDescent="0.25">
      <c r="A1532" s="28"/>
      <c r="B1532" s="29"/>
      <c r="C1532" s="29"/>
      <c r="D1532" s="132"/>
      <c r="E1532" s="132"/>
      <c r="F1532" s="132"/>
      <c r="G1532" s="132"/>
      <c r="H1532" s="132"/>
      <c r="I1532" s="132"/>
      <c r="J1532" s="132"/>
      <c r="K1532" s="133"/>
      <c r="L1532" s="134"/>
      <c r="M1532" s="134"/>
      <c r="N1532" s="134"/>
      <c r="O1532" s="3"/>
      <c r="P1532" s="29"/>
      <c r="Q1532" s="22"/>
      <c r="R1532" s="3"/>
      <c r="S1532" s="120"/>
    </row>
    <row r="1533" spans="1:19" ht="12.75" customHeight="1" x14ac:dyDescent="0.25">
      <c r="A1533" s="28"/>
      <c r="B1533" s="29"/>
      <c r="C1533" s="29"/>
      <c r="D1533" s="132"/>
      <c r="E1533" s="132"/>
      <c r="F1533" s="132"/>
      <c r="G1533" s="132"/>
      <c r="H1533" s="132"/>
      <c r="I1533" s="132"/>
      <c r="J1533" s="132"/>
      <c r="K1533" s="133"/>
      <c r="L1533" s="134"/>
      <c r="M1533" s="134"/>
      <c r="N1533" s="134"/>
      <c r="O1533" s="3"/>
      <c r="P1533" s="29"/>
      <c r="Q1533" s="22"/>
      <c r="R1533" s="3"/>
      <c r="S1533" s="120"/>
    </row>
    <row r="1534" spans="1:19" ht="12.75" customHeight="1" x14ac:dyDescent="0.25">
      <c r="A1534" s="28"/>
      <c r="B1534" s="29"/>
      <c r="C1534" s="29"/>
      <c r="D1534" s="132"/>
      <c r="E1534" s="132"/>
      <c r="F1534" s="132"/>
      <c r="G1534" s="132"/>
      <c r="H1534" s="132"/>
      <c r="I1534" s="132"/>
      <c r="J1534" s="132"/>
      <c r="K1534" s="133"/>
      <c r="L1534" s="134"/>
      <c r="M1534" s="134"/>
      <c r="N1534" s="134"/>
      <c r="O1534" s="3"/>
      <c r="P1534" s="29"/>
      <c r="Q1534" s="22"/>
      <c r="R1534" s="3"/>
      <c r="S1534" s="120"/>
    </row>
    <row r="1535" spans="1:19" ht="12.75" customHeight="1" x14ac:dyDescent="0.25">
      <c r="A1535" s="28"/>
      <c r="B1535" s="29"/>
      <c r="C1535" s="29"/>
      <c r="D1535" s="132"/>
      <c r="E1535" s="132"/>
      <c r="F1535" s="132"/>
      <c r="G1535" s="132"/>
      <c r="H1535" s="132"/>
      <c r="I1535" s="132"/>
      <c r="J1535" s="132"/>
      <c r="K1535" s="133"/>
      <c r="L1535" s="134"/>
      <c r="M1535" s="134"/>
      <c r="N1535" s="134"/>
      <c r="O1535" s="3"/>
      <c r="P1535" s="29"/>
      <c r="Q1535" s="22"/>
      <c r="R1535" s="3"/>
      <c r="S1535" s="120"/>
    </row>
    <row r="1536" spans="1:19" ht="12.75" customHeight="1" x14ac:dyDescent="0.25">
      <c r="A1536" s="28"/>
      <c r="B1536" s="29"/>
      <c r="C1536" s="29"/>
      <c r="D1536" s="132"/>
      <c r="E1536" s="132"/>
      <c r="F1536" s="132"/>
      <c r="G1536" s="132"/>
      <c r="H1536" s="132"/>
      <c r="I1536" s="132"/>
      <c r="J1536" s="132"/>
      <c r="K1536" s="133"/>
      <c r="L1536" s="134"/>
      <c r="M1536" s="134"/>
      <c r="N1536" s="134"/>
      <c r="O1536" s="3"/>
      <c r="P1536" s="29"/>
      <c r="Q1536" s="22"/>
      <c r="R1536" s="3"/>
      <c r="S1536" s="120"/>
    </row>
    <row r="1537" spans="1:19" ht="12.75" customHeight="1" x14ac:dyDescent="0.25">
      <c r="A1537" s="28"/>
      <c r="B1537" s="29"/>
      <c r="C1537" s="29"/>
      <c r="D1537" s="132"/>
      <c r="E1537" s="132"/>
      <c r="F1537" s="132"/>
      <c r="G1537" s="132"/>
      <c r="H1537" s="132"/>
      <c r="I1537" s="132"/>
      <c r="J1537" s="132"/>
      <c r="K1537" s="133"/>
      <c r="L1537" s="134"/>
      <c r="M1537" s="134"/>
      <c r="N1537" s="134"/>
      <c r="O1537" s="3"/>
      <c r="P1537" s="29"/>
      <c r="Q1537" s="22"/>
      <c r="R1537" s="3"/>
      <c r="S1537" s="120"/>
    </row>
    <row r="1538" spans="1:19" ht="12.75" customHeight="1" x14ac:dyDescent="0.25">
      <c r="A1538" s="28"/>
      <c r="B1538" s="29"/>
      <c r="C1538" s="29"/>
      <c r="D1538" s="132"/>
      <c r="E1538" s="132"/>
      <c r="F1538" s="132"/>
      <c r="G1538" s="132"/>
      <c r="H1538" s="132"/>
      <c r="I1538" s="132"/>
      <c r="J1538" s="132"/>
      <c r="K1538" s="133"/>
      <c r="L1538" s="134"/>
      <c r="M1538" s="134"/>
      <c r="N1538" s="134"/>
      <c r="O1538" s="3"/>
      <c r="P1538" s="29"/>
      <c r="Q1538" s="22"/>
      <c r="R1538" s="3"/>
      <c r="S1538" s="120"/>
    </row>
    <row r="1539" spans="1:19" ht="12.75" customHeight="1" x14ac:dyDescent="0.25">
      <c r="A1539" s="28"/>
      <c r="B1539" s="29"/>
      <c r="C1539" s="29"/>
      <c r="D1539" s="132"/>
      <c r="E1539" s="132"/>
      <c r="F1539" s="132"/>
      <c r="G1539" s="132"/>
      <c r="H1539" s="132"/>
      <c r="I1539" s="132"/>
      <c r="J1539" s="132"/>
      <c r="K1539" s="133"/>
      <c r="L1539" s="134"/>
      <c r="M1539" s="134"/>
      <c r="N1539" s="134"/>
      <c r="O1539" s="3"/>
      <c r="P1539" s="29"/>
      <c r="Q1539" s="22"/>
      <c r="R1539" s="3"/>
      <c r="S1539" s="120"/>
    </row>
    <row r="1540" spans="1:19" ht="12.75" customHeight="1" x14ac:dyDescent="0.25">
      <c r="A1540" s="28"/>
      <c r="B1540" s="29"/>
      <c r="C1540" s="29"/>
      <c r="D1540" s="132"/>
      <c r="E1540" s="132"/>
      <c r="F1540" s="132"/>
      <c r="G1540" s="132"/>
      <c r="H1540" s="132"/>
      <c r="I1540" s="132"/>
      <c r="J1540" s="132"/>
      <c r="K1540" s="133"/>
      <c r="L1540" s="134"/>
      <c r="M1540" s="134"/>
      <c r="N1540" s="134"/>
      <c r="O1540" s="3"/>
      <c r="P1540" s="29"/>
      <c r="Q1540" s="22"/>
      <c r="R1540" s="3"/>
      <c r="S1540" s="120"/>
    </row>
    <row r="1541" spans="1:19" ht="12.75" customHeight="1" x14ac:dyDescent="0.25">
      <c r="A1541" s="28"/>
      <c r="B1541" s="29"/>
      <c r="C1541" s="29"/>
      <c r="D1541" s="132"/>
      <c r="E1541" s="132"/>
      <c r="F1541" s="132"/>
      <c r="G1541" s="132"/>
      <c r="H1541" s="132"/>
      <c r="I1541" s="132"/>
      <c r="J1541" s="132"/>
      <c r="K1541" s="133"/>
      <c r="L1541" s="134"/>
      <c r="M1541" s="134"/>
      <c r="N1541" s="134"/>
      <c r="O1541" s="3"/>
      <c r="P1541" s="29"/>
      <c r="Q1541" s="22"/>
      <c r="R1541" s="3"/>
      <c r="S1541" s="120"/>
    </row>
    <row r="1542" spans="1:19" ht="12.75" customHeight="1" x14ac:dyDescent="0.25">
      <c r="A1542" s="28"/>
      <c r="B1542" s="29"/>
      <c r="C1542" s="29"/>
      <c r="D1542" s="132"/>
      <c r="E1542" s="132"/>
      <c r="F1542" s="132"/>
      <c r="G1542" s="132"/>
      <c r="H1542" s="132"/>
      <c r="I1542" s="132"/>
      <c r="J1542" s="132"/>
      <c r="K1542" s="133"/>
      <c r="L1542" s="134"/>
      <c r="M1542" s="134"/>
      <c r="N1542" s="134"/>
      <c r="O1542" s="3"/>
      <c r="P1542" s="29"/>
      <c r="Q1542" s="22"/>
      <c r="R1542" s="3"/>
      <c r="S1542" s="120"/>
    </row>
    <row r="1543" spans="1:19" ht="12.75" customHeight="1" x14ac:dyDescent="0.25">
      <c r="A1543" s="28"/>
      <c r="B1543" s="29"/>
      <c r="C1543" s="29"/>
      <c r="D1543" s="132"/>
      <c r="E1543" s="132"/>
      <c r="F1543" s="132"/>
      <c r="G1543" s="132"/>
      <c r="H1543" s="132"/>
      <c r="I1543" s="132"/>
      <c r="J1543" s="132"/>
      <c r="K1543" s="133"/>
      <c r="L1543" s="134"/>
      <c r="M1543" s="134"/>
      <c r="N1543" s="134"/>
      <c r="O1543" s="3"/>
      <c r="P1543" s="29"/>
      <c r="Q1543" s="22"/>
      <c r="R1543" s="3"/>
      <c r="S1543" s="120"/>
    </row>
    <row r="1544" spans="1:19" ht="12.75" customHeight="1" x14ac:dyDescent="0.25">
      <c r="A1544" s="28"/>
      <c r="B1544" s="29"/>
      <c r="C1544" s="29"/>
      <c r="D1544" s="132"/>
      <c r="E1544" s="132"/>
      <c r="F1544" s="132"/>
      <c r="G1544" s="132"/>
      <c r="H1544" s="132"/>
      <c r="I1544" s="132"/>
      <c r="J1544" s="132"/>
      <c r="K1544" s="133"/>
      <c r="L1544" s="134"/>
      <c r="M1544" s="134"/>
      <c r="N1544" s="134"/>
      <c r="O1544" s="3"/>
      <c r="P1544" s="29"/>
      <c r="Q1544" s="22"/>
      <c r="R1544" s="3"/>
      <c r="S1544" s="120"/>
    </row>
    <row r="1545" spans="1:19" ht="12.75" customHeight="1" x14ac:dyDescent="0.25">
      <c r="A1545" s="28"/>
      <c r="B1545" s="29"/>
      <c r="C1545" s="29"/>
      <c r="D1545" s="132"/>
      <c r="E1545" s="132"/>
      <c r="F1545" s="132"/>
      <c r="G1545" s="132"/>
      <c r="H1545" s="132"/>
      <c r="I1545" s="132"/>
      <c r="J1545" s="132"/>
      <c r="K1545" s="133"/>
      <c r="L1545" s="134"/>
      <c r="M1545" s="134"/>
      <c r="N1545" s="134"/>
      <c r="O1545" s="3"/>
      <c r="P1545" s="29"/>
      <c r="Q1545" s="22"/>
      <c r="R1545" s="3"/>
      <c r="S1545" s="120"/>
    </row>
    <row r="1546" spans="1:19" ht="12.75" customHeight="1" x14ac:dyDescent="0.25">
      <c r="A1546" s="28"/>
      <c r="B1546" s="29"/>
      <c r="C1546" s="29"/>
      <c r="D1546" s="132"/>
      <c r="E1546" s="132"/>
      <c r="F1546" s="132"/>
      <c r="G1546" s="132"/>
      <c r="H1546" s="132"/>
      <c r="I1546" s="132"/>
      <c r="J1546" s="132"/>
      <c r="K1546" s="133"/>
      <c r="L1546" s="134"/>
      <c r="M1546" s="134"/>
      <c r="N1546" s="134"/>
      <c r="O1546" s="3"/>
      <c r="P1546" s="29"/>
      <c r="Q1546" s="22"/>
      <c r="R1546" s="3"/>
      <c r="S1546" s="120"/>
    </row>
    <row r="1547" spans="1:19" ht="12.75" customHeight="1" x14ac:dyDescent="0.25">
      <c r="A1547" s="28"/>
      <c r="B1547" s="29"/>
      <c r="C1547" s="29"/>
      <c r="D1547" s="132"/>
      <c r="E1547" s="132"/>
      <c r="F1547" s="132"/>
      <c r="G1547" s="132"/>
      <c r="H1547" s="132"/>
      <c r="I1547" s="132"/>
      <c r="J1547" s="132"/>
      <c r="K1547" s="133"/>
      <c r="L1547" s="134"/>
      <c r="M1547" s="134"/>
      <c r="N1547" s="134"/>
      <c r="O1547" s="3"/>
      <c r="P1547" s="29"/>
      <c r="Q1547" s="22"/>
      <c r="R1547" s="3"/>
      <c r="S1547" s="120"/>
    </row>
    <row r="1548" spans="1:19" ht="12.75" customHeight="1" x14ac:dyDescent="0.25">
      <c r="A1548" s="28"/>
      <c r="B1548" s="29"/>
      <c r="C1548" s="29"/>
      <c r="D1548" s="132"/>
      <c r="E1548" s="132"/>
      <c r="F1548" s="132"/>
      <c r="G1548" s="132"/>
      <c r="H1548" s="132"/>
      <c r="I1548" s="132"/>
      <c r="J1548" s="132"/>
      <c r="K1548" s="133"/>
      <c r="L1548" s="134"/>
      <c r="M1548" s="134"/>
      <c r="N1548" s="134"/>
      <c r="O1548" s="3"/>
      <c r="P1548" s="29"/>
      <c r="Q1548" s="22"/>
      <c r="R1548" s="3"/>
      <c r="S1548" s="120"/>
    </row>
    <row r="1549" spans="1:19" ht="12.75" customHeight="1" x14ac:dyDescent="0.25">
      <c r="A1549" s="28"/>
      <c r="B1549" s="29"/>
      <c r="C1549" s="29"/>
      <c r="D1549" s="132"/>
      <c r="E1549" s="132"/>
      <c r="F1549" s="132"/>
      <c r="G1549" s="132"/>
      <c r="H1549" s="132"/>
      <c r="I1549" s="132"/>
      <c r="J1549" s="132"/>
      <c r="K1549" s="133"/>
      <c r="L1549" s="134"/>
      <c r="M1549" s="134"/>
      <c r="N1549" s="134"/>
      <c r="O1549" s="3"/>
      <c r="P1549" s="29"/>
      <c r="Q1549" s="22"/>
      <c r="R1549" s="3"/>
      <c r="S1549" s="120"/>
    </row>
    <row r="1550" spans="1:19" ht="12.75" customHeight="1" x14ac:dyDescent="0.25">
      <c r="A1550" s="28"/>
      <c r="B1550" s="29"/>
      <c r="C1550" s="29"/>
      <c r="D1550" s="132"/>
      <c r="E1550" s="132"/>
      <c r="F1550" s="132"/>
      <c r="G1550" s="132"/>
      <c r="H1550" s="132"/>
      <c r="I1550" s="132"/>
      <c r="J1550" s="132"/>
      <c r="K1550" s="133"/>
      <c r="L1550" s="134"/>
      <c r="M1550" s="134"/>
      <c r="N1550" s="134"/>
      <c r="O1550" s="3"/>
      <c r="P1550" s="29"/>
      <c r="Q1550" s="22"/>
      <c r="R1550" s="3"/>
      <c r="S1550" s="120"/>
    </row>
    <row r="1551" spans="1:19" ht="12.75" customHeight="1" x14ac:dyDescent="0.25">
      <c r="A1551" s="28"/>
      <c r="B1551" s="29"/>
      <c r="C1551" s="29"/>
      <c r="D1551" s="132"/>
      <c r="E1551" s="132"/>
      <c r="F1551" s="132"/>
      <c r="G1551" s="132"/>
      <c r="H1551" s="132"/>
      <c r="I1551" s="132"/>
      <c r="J1551" s="132"/>
      <c r="K1551" s="133"/>
      <c r="L1551" s="134"/>
      <c r="M1551" s="134"/>
      <c r="N1551" s="134"/>
      <c r="O1551" s="3"/>
      <c r="P1551" s="29"/>
      <c r="Q1551" s="22"/>
      <c r="R1551" s="3"/>
      <c r="S1551" s="120"/>
    </row>
    <row r="1552" spans="1:19" ht="12.75" customHeight="1" x14ac:dyDescent="0.25">
      <c r="A1552" s="28"/>
      <c r="B1552" s="29"/>
      <c r="C1552" s="29"/>
      <c r="D1552" s="132"/>
      <c r="E1552" s="132"/>
      <c r="F1552" s="132"/>
      <c r="G1552" s="132"/>
      <c r="H1552" s="132"/>
      <c r="I1552" s="132"/>
      <c r="J1552" s="132"/>
      <c r="K1552" s="133"/>
      <c r="L1552" s="134"/>
      <c r="M1552" s="134"/>
      <c r="N1552" s="134"/>
      <c r="O1552" s="3"/>
      <c r="P1552" s="29"/>
      <c r="Q1552" s="22"/>
      <c r="R1552" s="3"/>
      <c r="S1552" s="120"/>
    </row>
    <row r="1553" spans="1:19" ht="12.75" customHeight="1" x14ac:dyDescent="0.25">
      <c r="A1553" s="28"/>
      <c r="B1553" s="29"/>
      <c r="C1553" s="29"/>
      <c r="D1553" s="132"/>
      <c r="E1553" s="132"/>
      <c r="F1553" s="132"/>
      <c r="G1553" s="132"/>
      <c r="H1553" s="132"/>
      <c r="I1553" s="132"/>
      <c r="J1553" s="132"/>
      <c r="K1553" s="133"/>
      <c r="L1553" s="134"/>
      <c r="M1553" s="134"/>
      <c r="N1553" s="134"/>
      <c r="O1553" s="3"/>
      <c r="P1553" s="29"/>
      <c r="Q1553" s="22"/>
      <c r="R1553" s="3"/>
      <c r="S1553" s="120"/>
    </row>
    <row r="1554" spans="1:19" ht="12.75" customHeight="1" x14ac:dyDescent="0.25">
      <c r="A1554" s="28"/>
      <c r="B1554" s="29"/>
      <c r="C1554" s="29"/>
      <c r="D1554" s="132"/>
      <c r="E1554" s="132"/>
      <c r="F1554" s="132"/>
      <c r="G1554" s="132"/>
      <c r="H1554" s="132"/>
      <c r="I1554" s="132"/>
      <c r="J1554" s="132"/>
      <c r="K1554" s="133"/>
      <c r="L1554" s="134"/>
      <c r="M1554" s="134"/>
      <c r="N1554" s="134"/>
      <c r="O1554" s="3"/>
      <c r="P1554" s="29"/>
      <c r="Q1554" s="22"/>
      <c r="R1554" s="3"/>
      <c r="S1554" s="120"/>
    </row>
    <row r="1555" spans="1:19" ht="12.75" customHeight="1" x14ac:dyDescent="0.25">
      <c r="A1555" s="28"/>
      <c r="B1555" s="29"/>
      <c r="C1555" s="29"/>
      <c r="D1555" s="132"/>
      <c r="E1555" s="132"/>
      <c r="F1555" s="132"/>
      <c r="G1555" s="132"/>
      <c r="H1555" s="132"/>
      <c r="I1555" s="132"/>
      <c r="J1555" s="132"/>
      <c r="K1555" s="133"/>
      <c r="L1555" s="134"/>
      <c r="M1555" s="134"/>
      <c r="N1555" s="134"/>
      <c r="O1555" s="3"/>
      <c r="P1555" s="29"/>
      <c r="Q1555" s="22"/>
      <c r="R1555" s="3"/>
      <c r="S1555" s="120"/>
    </row>
    <row r="1556" spans="1:19" ht="12.75" customHeight="1" x14ac:dyDescent="0.25">
      <c r="A1556" s="28"/>
      <c r="B1556" s="29"/>
      <c r="C1556" s="29"/>
      <c r="D1556" s="132"/>
      <c r="E1556" s="132"/>
      <c r="F1556" s="132"/>
      <c r="G1556" s="132"/>
      <c r="H1556" s="132"/>
      <c r="I1556" s="132"/>
      <c r="J1556" s="132"/>
      <c r="K1556" s="133"/>
      <c r="L1556" s="134"/>
      <c r="M1556" s="134"/>
      <c r="N1556" s="134"/>
      <c r="O1556" s="3"/>
      <c r="P1556" s="29"/>
      <c r="Q1556" s="22"/>
      <c r="R1556" s="3"/>
      <c r="S1556" s="120"/>
    </row>
    <row r="1557" spans="1:19" ht="12.75" customHeight="1" x14ac:dyDescent="0.25">
      <c r="A1557" s="28"/>
      <c r="B1557" s="29"/>
      <c r="C1557" s="29"/>
      <c r="D1557" s="132"/>
      <c r="E1557" s="132"/>
      <c r="F1557" s="132"/>
      <c r="G1557" s="132"/>
      <c r="H1557" s="132"/>
      <c r="I1557" s="132"/>
      <c r="J1557" s="132"/>
      <c r="K1557" s="133"/>
      <c r="L1557" s="134"/>
      <c r="M1557" s="134"/>
      <c r="N1557" s="134"/>
      <c r="O1557" s="3"/>
      <c r="P1557" s="29"/>
      <c r="Q1557" s="22"/>
      <c r="R1557" s="3"/>
      <c r="S1557" s="120"/>
    </row>
    <row r="1558" spans="1:19" ht="12.75" customHeight="1" x14ac:dyDescent="0.25">
      <c r="A1558" s="28"/>
      <c r="B1558" s="29"/>
      <c r="C1558" s="29"/>
      <c r="D1558" s="132"/>
      <c r="E1558" s="132"/>
      <c r="F1558" s="132"/>
      <c r="G1558" s="132"/>
      <c r="H1558" s="132"/>
      <c r="I1558" s="132"/>
      <c r="J1558" s="132"/>
      <c r="K1558" s="133"/>
      <c r="L1558" s="134"/>
      <c r="M1558" s="134"/>
      <c r="N1558" s="134"/>
      <c r="O1558" s="3"/>
      <c r="P1558" s="29"/>
      <c r="Q1558" s="22"/>
      <c r="R1558" s="3"/>
      <c r="S1558" s="120"/>
    </row>
    <row r="1559" spans="1:19" ht="12.75" customHeight="1" x14ac:dyDescent="0.25">
      <c r="A1559" s="28"/>
      <c r="B1559" s="29"/>
      <c r="C1559" s="29"/>
      <c r="D1559" s="132"/>
      <c r="E1559" s="132"/>
      <c r="F1559" s="132"/>
      <c r="G1559" s="132"/>
      <c r="H1559" s="132"/>
      <c r="I1559" s="132"/>
      <c r="J1559" s="132"/>
      <c r="K1559" s="133"/>
      <c r="L1559" s="134"/>
      <c r="M1559" s="134"/>
      <c r="N1559" s="134"/>
      <c r="O1559" s="3"/>
      <c r="P1559" s="29"/>
      <c r="Q1559" s="22"/>
      <c r="R1559" s="3"/>
      <c r="S1559" s="120"/>
    </row>
    <row r="1560" spans="1:19" ht="12.75" customHeight="1" x14ac:dyDescent="0.25">
      <c r="A1560" s="28"/>
      <c r="B1560" s="29"/>
      <c r="C1560" s="29"/>
      <c r="D1560" s="132"/>
      <c r="E1560" s="132"/>
      <c r="F1560" s="132"/>
      <c r="G1560" s="132"/>
      <c r="H1560" s="132"/>
      <c r="I1560" s="132"/>
      <c r="J1560" s="132"/>
      <c r="K1560" s="133"/>
      <c r="L1560" s="134"/>
      <c r="M1560" s="134"/>
      <c r="N1560" s="134"/>
      <c r="O1560" s="3"/>
      <c r="P1560" s="29"/>
      <c r="Q1560" s="22"/>
      <c r="R1560" s="3"/>
      <c r="S1560" s="120"/>
    </row>
    <row r="1561" spans="1:19" ht="12.75" customHeight="1" x14ac:dyDescent="0.25">
      <c r="A1561" s="28"/>
      <c r="B1561" s="29"/>
      <c r="C1561" s="29"/>
      <c r="D1561" s="132"/>
      <c r="E1561" s="132"/>
      <c r="F1561" s="132"/>
      <c r="G1561" s="132"/>
      <c r="H1561" s="132"/>
      <c r="I1561" s="132"/>
      <c r="J1561" s="132"/>
      <c r="K1561" s="133"/>
      <c r="L1561" s="134"/>
      <c r="M1561" s="134"/>
      <c r="N1561" s="134"/>
      <c r="O1561" s="3"/>
      <c r="P1561" s="29"/>
      <c r="Q1561" s="22"/>
      <c r="R1561" s="3"/>
      <c r="S1561" s="120"/>
    </row>
    <row r="1562" spans="1:19" ht="12.75" customHeight="1" x14ac:dyDescent="0.25">
      <c r="A1562" s="28"/>
      <c r="B1562" s="29"/>
      <c r="C1562" s="29"/>
      <c r="D1562" s="132"/>
      <c r="E1562" s="132"/>
      <c r="F1562" s="132"/>
      <c r="G1562" s="132"/>
      <c r="H1562" s="132"/>
      <c r="I1562" s="132"/>
      <c r="J1562" s="132"/>
      <c r="K1562" s="133"/>
      <c r="L1562" s="134"/>
      <c r="M1562" s="134"/>
      <c r="N1562" s="134"/>
      <c r="O1562" s="3"/>
      <c r="P1562" s="29"/>
      <c r="Q1562" s="22"/>
      <c r="R1562" s="3"/>
      <c r="S1562" s="120"/>
    </row>
    <row r="1563" spans="1:19" ht="12.75" customHeight="1" x14ac:dyDescent="0.25">
      <c r="A1563" s="28"/>
      <c r="B1563" s="29"/>
      <c r="C1563" s="29"/>
      <c r="D1563" s="132"/>
      <c r="E1563" s="132"/>
      <c r="F1563" s="132"/>
      <c r="G1563" s="132"/>
      <c r="H1563" s="132"/>
      <c r="I1563" s="132"/>
      <c r="J1563" s="132"/>
      <c r="K1563" s="133"/>
      <c r="L1563" s="134"/>
      <c r="M1563" s="134"/>
      <c r="N1563" s="134"/>
      <c r="O1563" s="3"/>
      <c r="P1563" s="29"/>
      <c r="Q1563" s="22"/>
      <c r="R1563" s="3"/>
      <c r="S1563" s="120"/>
    </row>
    <row r="1564" spans="1:19" ht="12.75" customHeight="1" x14ac:dyDescent="0.25">
      <c r="A1564" s="28"/>
      <c r="B1564" s="29"/>
      <c r="C1564" s="29"/>
      <c r="D1564" s="132"/>
      <c r="E1564" s="132"/>
      <c r="F1564" s="132"/>
      <c r="G1564" s="132"/>
      <c r="H1564" s="132"/>
      <c r="I1564" s="132"/>
      <c r="J1564" s="132"/>
      <c r="K1564" s="133"/>
      <c r="L1564" s="134"/>
      <c r="M1564" s="134"/>
      <c r="N1564" s="134"/>
      <c r="O1564" s="3"/>
      <c r="P1564" s="29"/>
      <c r="Q1564" s="22"/>
      <c r="R1564" s="3"/>
      <c r="S1564" s="120"/>
    </row>
    <row r="1565" spans="1:19" ht="12.75" customHeight="1" x14ac:dyDescent="0.25">
      <c r="A1565" s="28"/>
      <c r="B1565" s="29"/>
      <c r="C1565" s="29"/>
      <c r="D1565" s="132"/>
      <c r="E1565" s="132"/>
      <c r="F1565" s="132"/>
      <c r="G1565" s="132"/>
      <c r="H1565" s="132"/>
      <c r="I1565" s="132"/>
      <c r="J1565" s="132"/>
      <c r="K1565" s="133"/>
      <c r="L1565" s="134"/>
      <c r="M1565" s="134"/>
      <c r="N1565" s="134"/>
      <c r="O1565" s="3"/>
      <c r="P1565" s="29"/>
      <c r="Q1565" s="22"/>
      <c r="R1565" s="3"/>
      <c r="S1565" s="120"/>
    </row>
    <row r="1566" spans="1:19" ht="12.75" customHeight="1" x14ac:dyDescent="0.25">
      <c r="A1566" s="28"/>
      <c r="B1566" s="29"/>
      <c r="C1566" s="29"/>
      <c r="D1566" s="132"/>
      <c r="E1566" s="132"/>
      <c r="F1566" s="132"/>
      <c r="G1566" s="132"/>
      <c r="H1566" s="132"/>
      <c r="I1566" s="132"/>
      <c r="J1566" s="132"/>
      <c r="K1566" s="133"/>
      <c r="L1566" s="134"/>
      <c r="M1566" s="134"/>
      <c r="N1566" s="134"/>
      <c r="O1566" s="3"/>
      <c r="P1566" s="29"/>
      <c r="Q1566" s="22"/>
      <c r="R1566" s="3"/>
      <c r="S1566" s="120"/>
    </row>
    <row r="1567" spans="1:19" ht="12.75" customHeight="1" x14ac:dyDescent="0.25">
      <c r="A1567" s="28"/>
      <c r="B1567" s="29"/>
      <c r="C1567" s="29"/>
      <c r="D1567" s="132"/>
      <c r="E1567" s="132"/>
      <c r="F1567" s="132"/>
      <c r="G1567" s="132"/>
      <c r="H1567" s="132"/>
      <c r="I1567" s="132"/>
      <c r="J1567" s="132"/>
      <c r="K1567" s="133"/>
      <c r="L1567" s="134"/>
      <c r="M1567" s="134"/>
      <c r="N1567" s="134"/>
      <c r="O1567" s="3"/>
      <c r="P1567" s="29"/>
      <c r="Q1567" s="22"/>
      <c r="R1567" s="3"/>
      <c r="S1567" s="120"/>
    </row>
    <row r="1568" spans="1:19" ht="12.75" customHeight="1" x14ac:dyDescent="0.25">
      <c r="A1568" s="28"/>
      <c r="B1568" s="29"/>
      <c r="C1568" s="29"/>
      <c r="D1568" s="132"/>
      <c r="E1568" s="132"/>
      <c r="F1568" s="132"/>
      <c r="G1568" s="132"/>
      <c r="H1568" s="132"/>
      <c r="I1568" s="132"/>
      <c r="J1568" s="132"/>
      <c r="K1568" s="133"/>
      <c r="L1568" s="134"/>
      <c r="M1568" s="134"/>
      <c r="N1568" s="134"/>
      <c r="O1568" s="3"/>
      <c r="P1568" s="29"/>
      <c r="Q1568" s="22"/>
      <c r="R1568" s="3"/>
      <c r="S1568" s="120"/>
    </row>
    <row r="1569" spans="1:19" ht="12.75" customHeight="1" x14ac:dyDescent="0.25">
      <c r="A1569" s="28"/>
      <c r="B1569" s="29"/>
      <c r="C1569" s="29"/>
      <c r="D1569" s="132"/>
      <c r="E1569" s="132"/>
      <c r="F1569" s="132"/>
      <c r="G1569" s="132"/>
      <c r="H1569" s="132"/>
      <c r="I1569" s="132"/>
      <c r="J1569" s="132"/>
      <c r="K1569" s="133"/>
      <c r="L1569" s="134"/>
      <c r="M1569" s="134"/>
      <c r="N1569" s="134"/>
      <c r="O1569" s="3"/>
      <c r="P1569" s="29"/>
      <c r="Q1569" s="22"/>
      <c r="R1569" s="3"/>
      <c r="S1569" s="120"/>
    </row>
    <row r="1570" spans="1:19" ht="12.75" customHeight="1" x14ac:dyDescent="0.25">
      <c r="A1570" s="28"/>
      <c r="B1570" s="29"/>
      <c r="C1570" s="29"/>
      <c r="D1570" s="132"/>
      <c r="E1570" s="132"/>
      <c r="F1570" s="132"/>
      <c r="G1570" s="132"/>
      <c r="H1570" s="132"/>
      <c r="I1570" s="132"/>
      <c r="J1570" s="132"/>
      <c r="K1570" s="133"/>
      <c r="L1570" s="134"/>
      <c r="M1570" s="134"/>
      <c r="N1570" s="134"/>
      <c r="O1570" s="3"/>
      <c r="P1570" s="29"/>
      <c r="Q1570" s="22"/>
      <c r="R1570" s="3"/>
      <c r="S1570" s="120"/>
    </row>
    <row r="1571" spans="1:19" ht="12.75" customHeight="1" x14ac:dyDescent="0.25">
      <c r="A1571" s="28"/>
      <c r="B1571" s="29"/>
      <c r="C1571" s="29"/>
      <c r="D1571" s="132"/>
      <c r="E1571" s="132"/>
      <c r="F1571" s="132"/>
      <c r="G1571" s="132"/>
      <c r="H1571" s="132"/>
      <c r="I1571" s="132"/>
      <c r="J1571" s="132"/>
      <c r="K1571" s="133"/>
      <c r="L1571" s="134"/>
      <c r="M1571" s="134"/>
      <c r="N1571" s="134"/>
      <c r="O1571" s="3"/>
      <c r="P1571" s="29"/>
      <c r="Q1571" s="22"/>
      <c r="R1571" s="3"/>
      <c r="S1571" s="120"/>
    </row>
    <row r="1572" spans="1:19" ht="12.75" customHeight="1" x14ac:dyDescent="0.25">
      <c r="A1572" s="28"/>
      <c r="B1572" s="29"/>
      <c r="C1572" s="29"/>
      <c r="D1572" s="132"/>
      <c r="E1572" s="132"/>
      <c r="F1572" s="132"/>
      <c r="G1572" s="132"/>
      <c r="H1572" s="132"/>
      <c r="I1572" s="132"/>
      <c r="J1572" s="132"/>
      <c r="K1572" s="133"/>
      <c r="L1572" s="134"/>
      <c r="M1572" s="134"/>
      <c r="N1572" s="134"/>
      <c r="O1572" s="3"/>
      <c r="P1572" s="29"/>
      <c r="Q1572" s="22"/>
      <c r="R1572" s="3"/>
      <c r="S1572" s="120"/>
    </row>
    <row r="1573" spans="1:19" ht="12.75" customHeight="1" x14ac:dyDescent="0.25">
      <c r="A1573" s="28"/>
      <c r="B1573" s="29"/>
      <c r="C1573" s="29"/>
      <c r="D1573" s="132"/>
      <c r="E1573" s="132"/>
      <c r="F1573" s="132"/>
      <c r="G1573" s="132"/>
      <c r="H1573" s="132"/>
      <c r="I1573" s="132"/>
      <c r="J1573" s="132"/>
      <c r="K1573" s="133"/>
      <c r="L1573" s="134"/>
      <c r="M1573" s="134"/>
      <c r="N1573" s="134"/>
      <c r="O1573" s="3"/>
      <c r="P1573" s="29"/>
      <c r="Q1573" s="22"/>
      <c r="R1573" s="3"/>
      <c r="S1573" s="120"/>
    </row>
    <row r="1574" spans="1:19" ht="12.75" customHeight="1" x14ac:dyDescent="0.25">
      <c r="A1574" s="28"/>
      <c r="B1574" s="29"/>
      <c r="C1574" s="29"/>
      <c r="D1574" s="132"/>
      <c r="E1574" s="132"/>
      <c r="F1574" s="132"/>
      <c r="G1574" s="132"/>
      <c r="H1574" s="132"/>
      <c r="I1574" s="132"/>
      <c r="J1574" s="132"/>
      <c r="K1574" s="133"/>
      <c r="L1574" s="134"/>
      <c r="M1574" s="134"/>
      <c r="N1574" s="134"/>
      <c r="O1574" s="3"/>
      <c r="P1574" s="29"/>
      <c r="Q1574" s="22"/>
      <c r="R1574" s="3"/>
      <c r="S1574" s="120"/>
    </row>
    <row r="1575" spans="1:19" ht="12.75" customHeight="1" x14ac:dyDescent="0.25">
      <c r="A1575" s="28"/>
      <c r="B1575" s="29"/>
      <c r="C1575" s="29"/>
      <c r="D1575" s="132"/>
      <c r="E1575" s="132"/>
      <c r="F1575" s="132"/>
      <c r="G1575" s="132"/>
      <c r="H1575" s="132"/>
      <c r="I1575" s="132"/>
      <c r="J1575" s="132"/>
      <c r="K1575" s="133"/>
      <c r="L1575" s="134"/>
      <c r="M1575" s="134"/>
      <c r="N1575" s="134"/>
      <c r="O1575" s="3"/>
      <c r="P1575" s="29"/>
      <c r="Q1575" s="22"/>
      <c r="R1575" s="3"/>
      <c r="S1575" s="120"/>
    </row>
    <row r="1576" spans="1:19" ht="12.75" customHeight="1" x14ac:dyDescent="0.25">
      <c r="A1576" s="28"/>
      <c r="B1576" s="29"/>
      <c r="C1576" s="29"/>
      <c r="D1576" s="132"/>
      <c r="E1576" s="132"/>
      <c r="F1576" s="132"/>
      <c r="G1576" s="132"/>
      <c r="H1576" s="132"/>
      <c r="I1576" s="132"/>
      <c r="J1576" s="132"/>
      <c r="K1576" s="133"/>
      <c r="L1576" s="134"/>
      <c r="M1576" s="134"/>
      <c r="N1576" s="134"/>
      <c r="O1576" s="3"/>
      <c r="P1576" s="29"/>
      <c r="Q1576" s="22"/>
      <c r="R1576" s="3"/>
      <c r="S1576" s="120"/>
    </row>
    <row r="1577" spans="1:19" ht="12.75" customHeight="1" x14ac:dyDescent="0.25">
      <c r="A1577" s="28"/>
      <c r="B1577" s="29"/>
      <c r="C1577" s="29"/>
      <c r="D1577" s="132"/>
      <c r="E1577" s="132"/>
      <c r="F1577" s="132"/>
      <c r="G1577" s="132"/>
      <c r="H1577" s="132"/>
      <c r="I1577" s="132"/>
      <c r="J1577" s="132"/>
      <c r="K1577" s="133"/>
      <c r="L1577" s="134"/>
      <c r="M1577" s="134"/>
      <c r="N1577" s="134"/>
      <c r="O1577" s="3"/>
      <c r="P1577" s="29"/>
      <c r="Q1577" s="22"/>
      <c r="R1577" s="3"/>
      <c r="S1577" s="120"/>
    </row>
    <row r="1578" spans="1:19" ht="12.75" customHeight="1" x14ac:dyDescent="0.25">
      <c r="A1578" s="28"/>
      <c r="B1578" s="29"/>
      <c r="C1578" s="29"/>
      <c r="D1578" s="132"/>
      <c r="E1578" s="132"/>
      <c r="F1578" s="132"/>
      <c r="G1578" s="132"/>
      <c r="H1578" s="132"/>
      <c r="I1578" s="132"/>
      <c r="J1578" s="132"/>
      <c r="K1578" s="133"/>
      <c r="L1578" s="134"/>
      <c r="M1578" s="134"/>
      <c r="N1578" s="134"/>
      <c r="O1578" s="3"/>
      <c r="P1578" s="29"/>
      <c r="Q1578" s="22"/>
      <c r="R1578" s="3"/>
      <c r="S1578" s="120"/>
    </row>
    <row r="1579" spans="1:19" ht="12.75" customHeight="1" x14ac:dyDescent="0.25">
      <c r="A1579" s="28"/>
      <c r="B1579" s="29"/>
      <c r="C1579" s="29"/>
      <c r="D1579" s="132"/>
      <c r="E1579" s="132"/>
      <c r="F1579" s="132"/>
      <c r="G1579" s="132"/>
      <c r="H1579" s="132"/>
      <c r="I1579" s="132"/>
      <c r="J1579" s="132"/>
      <c r="K1579" s="133"/>
      <c r="L1579" s="134"/>
      <c r="M1579" s="134"/>
      <c r="N1579" s="134"/>
      <c r="O1579" s="3"/>
      <c r="P1579" s="29"/>
      <c r="Q1579" s="22"/>
      <c r="R1579" s="3"/>
      <c r="S1579" s="120"/>
    </row>
    <row r="1580" spans="1:19" ht="12.75" customHeight="1" x14ac:dyDescent="0.25">
      <c r="A1580" s="28"/>
      <c r="B1580" s="29"/>
      <c r="C1580" s="29"/>
      <c r="D1580" s="132"/>
      <c r="E1580" s="132"/>
      <c r="F1580" s="132"/>
      <c r="G1580" s="132"/>
      <c r="H1580" s="132"/>
      <c r="I1580" s="132"/>
      <c r="J1580" s="132"/>
      <c r="K1580" s="133"/>
      <c r="L1580" s="134"/>
      <c r="M1580" s="134"/>
      <c r="N1580" s="134"/>
      <c r="O1580" s="3"/>
      <c r="P1580" s="29"/>
      <c r="Q1580" s="22"/>
      <c r="R1580" s="3"/>
      <c r="S1580" s="120"/>
    </row>
    <row r="1581" spans="1:19" ht="12.75" customHeight="1" x14ac:dyDescent="0.25">
      <c r="A1581" s="28"/>
      <c r="B1581" s="29"/>
      <c r="C1581" s="29"/>
      <c r="D1581" s="132"/>
      <c r="E1581" s="132"/>
      <c r="F1581" s="132"/>
      <c r="G1581" s="132"/>
      <c r="H1581" s="132"/>
      <c r="I1581" s="132"/>
      <c r="J1581" s="132"/>
      <c r="K1581" s="133"/>
      <c r="L1581" s="134"/>
      <c r="M1581" s="134"/>
      <c r="N1581" s="134"/>
      <c r="O1581" s="3"/>
      <c r="P1581" s="29"/>
      <c r="Q1581" s="22"/>
      <c r="R1581" s="3"/>
      <c r="S1581" s="120"/>
    </row>
    <row r="1582" spans="1:19" ht="12.75" customHeight="1" x14ac:dyDescent="0.25">
      <c r="A1582" s="28"/>
      <c r="B1582" s="29"/>
      <c r="C1582" s="29"/>
      <c r="D1582" s="132"/>
      <c r="E1582" s="132"/>
      <c r="F1582" s="132"/>
      <c r="G1582" s="132"/>
      <c r="H1582" s="132"/>
      <c r="I1582" s="132"/>
      <c r="J1582" s="132"/>
      <c r="K1582" s="133"/>
      <c r="L1582" s="134"/>
      <c r="M1582" s="134"/>
      <c r="N1582" s="134"/>
      <c r="O1582" s="3"/>
      <c r="P1582" s="29"/>
      <c r="Q1582" s="22"/>
      <c r="R1582" s="3"/>
      <c r="S1582" s="120"/>
    </row>
    <row r="1583" spans="1:19" ht="12.75" customHeight="1" x14ac:dyDescent="0.25">
      <c r="A1583" s="28"/>
      <c r="B1583" s="29"/>
      <c r="C1583" s="29"/>
      <c r="D1583" s="132"/>
      <c r="E1583" s="132"/>
      <c r="F1583" s="132"/>
      <c r="G1583" s="132"/>
      <c r="H1583" s="132"/>
      <c r="I1583" s="132"/>
      <c r="J1583" s="132"/>
      <c r="K1583" s="133"/>
      <c r="L1583" s="134"/>
      <c r="M1583" s="134"/>
      <c r="N1583" s="134"/>
      <c r="O1583" s="3"/>
      <c r="P1583" s="29"/>
      <c r="Q1583" s="22"/>
      <c r="R1583" s="3"/>
      <c r="S1583" s="120"/>
    </row>
    <row r="1584" spans="1:19" ht="12.75" customHeight="1" x14ac:dyDescent="0.25">
      <c r="A1584" s="28"/>
      <c r="B1584" s="29"/>
      <c r="C1584" s="29"/>
      <c r="D1584" s="132"/>
      <c r="E1584" s="132"/>
      <c r="F1584" s="132"/>
      <c r="G1584" s="132"/>
      <c r="H1584" s="132"/>
      <c r="I1584" s="132"/>
      <c r="J1584" s="132"/>
      <c r="K1584" s="133"/>
      <c r="L1584" s="134"/>
      <c r="M1584" s="134"/>
      <c r="N1584" s="134"/>
      <c r="O1584" s="3"/>
      <c r="P1584" s="29"/>
      <c r="Q1584" s="22"/>
      <c r="R1584" s="3"/>
      <c r="S1584" s="120"/>
    </row>
    <row r="1585" spans="1:19" ht="12.75" customHeight="1" x14ac:dyDescent="0.25">
      <c r="A1585" s="28"/>
      <c r="B1585" s="29"/>
      <c r="C1585" s="29"/>
      <c r="D1585" s="132"/>
      <c r="E1585" s="132"/>
      <c r="F1585" s="132"/>
      <c r="G1585" s="132"/>
      <c r="H1585" s="132"/>
      <c r="I1585" s="132"/>
      <c r="J1585" s="132"/>
      <c r="K1585" s="133"/>
      <c r="L1585" s="134"/>
      <c r="M1585" s="134"/>
      <c r="N1585" s="134"/>
      <c r="O1585" s="3"/>
      <c r="P1585" s="29"/>
      <c r="Q1585" s="22"/>
      <c r="R1585" s="3"/>
      <c r="S1585" s="120"/>
    </row>
    <row r="1586" spans="1:19" ht="12.75" customHeight="1" x14ac:dyDescent="0.25">
      <c r="A1586" s="28"/>
      <c r="B1586" s="29"/>
      <c r="C1586" s="29"/>
      <c r="D1586" s="132"/>
      <c r="E1586" s="132"/>
      <c r="F1586" s="132"/>
      <c r="G1586" s="132"/>
      <c r="H1586" s="132"/>
      <c r="I1586" s="132"/>
      <c r="J1586" s="132"/>
      <c r="K1586" s="133"/>
      <c r="L1586" s="134"/>
      <c r="M1586" s="134"/>
      <c r="N1586" s="134"/>
      <c r="O1586" s="3"/>
      <c r="P1586" s="29"/>
      <c r="Q1586" s="22"/>
      <c r="R1586" s="3"/>
      <c r="S1586" s="120"/>
    </row>
    <row r="1587" spans="1:19" ht="12.75" customHeight="1" x14ac:dyDescent="0.25">
      <c r="A1587" s="28"/>
      <c r="B1587" s="29"/>
      <c r="C1587" s="29"/>
      <c r="D1587" s="132"/>
      <c r="E1587" s="132"/>
      <c r="F1587" s="132"/>
      <c r="G1587" s="132"/>
      <c r="H1587" s="132"/>
      <c r="I1587" s="132"/>
      <c r="J1587" s="132"/>
      <c r="K1587" s="133"/>
      <c r="L1587" s="134"/>
      <c r="M1587" s="134"/>
      <c r="N1587" s="134"/>
      <c r="O1587" s="3"/>
      <c r="P1587" s="29"/>
      <c r="Q1587" s="22"/>
      <c r="R1587" s="3"/>
      <c r="S1587" s="120"/>
    </row>
    <row r="1588" spans="1:19" ht="12.75" customHeight="1" x14ac:dyDescent="0.25">
      <c r="A1588" s="28"/>
      <c r="B1588" s="29"/>
      <c r="C1588" s="29"/>
      <c r="D1588" s="132"/>
      <c r="E1588" s="132"/>
      <c r="F1588" s="132"/>
      <c r="G1588" s="132"/>
      <c r="H1588" s="132"/>
      <c r="I1588" s="132"/>
      <c r="J1588" s="132"/>
      <c r="K1588" s="133"/>
      <c r="L1588" s="134"/>
      <c r="M1588" s="134"/>
      <c r="N1588" s="134"/>
      <c r="O1588" s="3"/>
      <c r="P1588" s="29"/>
      <c r="Q1588" s="22"/>
      <c r="R1588" s="3"/>
      <c r="S1588" s="120"/>
    </row>
    <row r="1589" spans="1:19" ht="12.75" customHeight="1" x14ac:dyDescent="0.25">
      <c r="A1589" s="28"/>
      <c r="B1589" s="29"/>
      <c r="C1589" s="29"/>
      <c r="D1589" s="132"/>
      <c r="E1589" s="132"/>
      <c r="F1589" s="132"/>
      <c r="G1589" s="132"/>
      <c r="H1589" s="132"/>
      <c r="I1589" s="132"/>
      <c r="J1589" s="132"/>
      <c r="K1589" s="133"/>
      <c r="L1589" s="134"/>
      <c r="M1589" s="134"/>
      <c r="N1589" s="134"/>
      <c r="O1589" s="3"/>
      <c r="P1589" s="29"/>
      <c r="Q1589" s="22"/>
      <c r="R1589" s="3"/>
      <c r="S1589" s="120"/>
    </row>
    <row r="1590" spans="1:19" ht="12.75" customHeight="1" x14ac:dyDescent="0.25">
      <c r="A1590" s="28"/>
      <c r="B1590" s="29"/>
      <c r="C1590" s="29"/>
      <c r="D1590" s="132"/>
      <c r="E1590" s="132"/>
      <c r="F1590" s="132"/>
      <c r="G1590" s="132"/>
      <c r="H1590" s="132"/>
      <c r="I1590" s="132"/>
      <c r="J1590" s="132"/>
      <c r="K1590" s="133"/>
      <c r="L1590" s="134"/>
      <c r="M1590" s="134"/>
      <c r="N1590" s="134"/>
      <c r="O1590" s="3"/>
      <c r="P1590" s="29"/>
      <c r="Q1590" s="22"/>
      <c r="R1590" s="3"/>
      <c r="S1590" s="120"/>
    </row>
    <row r="1591" spans="1:19" ht="12.75" customHeight="1" x14ac:dyDescent="0.25">
      <c r="A1591" s="28"/>
      <c r="B1591" s="29"/>
      <c r="C1591" s="29"/>
      <c r="D1591" s="132"/>
      <c r="E1591" s="132"/>
      <c r="F1591" s="132"/>
      <c r="G1591" s="132"/>
      <c r="H1591" s="132"/>
      <c r="I1591" s="132"/>
      <c r="J1591" s="132"/>
      <c r="K1591" s="133"/>
      <c r="L1591" s="134"/>
      <c r="M1591" s="134"/>
      <c r="N1591" s="134"/>
      <c r="O1591" s="3"/>
      <c r="P1591" s="29"/>
      <c r="Q1591" s="22"/>
      <c r="R1591" s="3"/>
      <c r="S1591" s="120"/>
    </row>
    <row r="1592" spans="1:19" ht="12.75" customHeight="1" x14ac:dyDescent="0.25">
      <c r="A1592" s="28"/>
      <c r="B1592" s="29"/>
      <c r="C1592" s="29"/>
      <c r="D1592" s="132"/>
      <c r="E1592" s="132"/>
      <c r="F1592" s="132"/>
      <c r="G1592" s="132"/>
      <c r="H1592" s="132"/>
      <c r="I1592" s="132"/>
      <c r="J1592" s="132"/>
      <c r="K1592" s="133"/>
      <c r="L1592" s="134"/>
      <c r="M1592" s="134"/>
      <c r="N1592" s="134"/>
      <c r="O1592" s="3"/>
      <c r="P1592" s="29"/>
      <c r="Q1592" s="22"/>
      <c r="R1592" s="3"/>
      <c r="S1592" s="120"/>
    </row>
    <row r="1593" spans="1:19" ht="12.75" customHeight="1" x14ac:dyDescent="0.25">
      <c r="A1593" s="28"/>
      <c r="B1593" s="29"/>
      <c r="C1593" s="29"/>
      <c r="D1593" s="132"/>
      <c r="E1593" s="132"/>
      <c r="F1593" s="132"/>
      <c r="G1593" s="132"/>
      <c r="H1593" s="132"/>
      <c r="I1593" s="132"/>
      <c r="J1593" s="132"/>
      <c r="K1593" s="133"/>
      <c r="L1593" s="134"/>
      <c r="M1593" s="134"/>
      <c r="N1593" s="134"/>
      <c r="O1593" s="3"/>
      <c r="P1593" s="29"/>
      <c r="Q1593" s="22"/>
      <c r="R1593" s="3"/>
      <c r="S1593" s="120"/>
    </row>
    <row r="1594" spans="1:19" ht="12.75" customHeight="1" x14ac:dyDescent="0.25">
      <c r="A1594" s="28"/>
      <c r="B1594" s="29"/>
      <c r="C1594" s="29"/>
      <c r="D1594" s="132"/>
      <c r="E1594" s="132"/>
      <c r="F1594" s="132"/>
      <c r="G1594" s="132"/>
      <c r="H1594" s="132"/>
      <c r="I1594" s="132"/>
      <c r="J1594" s="132"/>
      <c r="K1594" s="133"/>
      <c r="L1594" s="134"/>
      <c r="M1594" s="134"/>
      <c r="N1594" s="134"/>
      <c r="O1594" s="3"/>
      <c r="P1594" s="29"/>
      <c r="Q1594" s="22"/>
      <c r="R1594" s="3"/>
      <c r="S1594" s="120"/>
    </row>
    <row r="1595" spans="1:19" ht="12.75" customHeight="1" x14ac:dyDescent="0.25">
      <c r="A1595" s="28"/>
      <c r="B1595" s="29"/>
      <c r="C1595" s="29"/>
      <c r="D1595" s="132"/>
      <c r="E1595" s="132"/>
      <c r="F1595" s="132"/>
      <c r="G1595" s="132"/>
      <c r="H1595" s="132"/>
      <c r="I1595" s="132"/>
      <c r="J1595" s="132"/>
      <c r="K1595" s="133"/>
      <c r="L1595" s="134"/>
      <c r="M1595" s="134"/>
      <c r="N1595" s="134"/>
      <c r="O1595" s="3"/>
      <c r="P1595" s="29"/>
      <c r="Q1595" s="22"/>
      <c r="R1595" s="3"/>
      <c r="S1595" s="120"/>
    </row>
    <row r="1596" spans="1:19" ht="12.75" customHeight="1" x14ac:dyDescent="0.25">
      <c r="A1596" s="28"/>
      <c r="B1596" s="29"/>
      <c r="C1596" s="29"/>
      <c r="D1596" s="132"/>
      <c r="E1596" s="132"/>
      <c r="F1596" s="132"/>
      <c r="G1596" s="132"/>
      <c r="H1596" s="132"/>
      <c r="I1596" s="132"/>
      <c r="J1596" s="132"/>
      <c r="K1596" s="133"/>
      <c r="L1596" s="134"/>
      <c r="M1596" s="134"/>
      <c r="N1596" s="134"/>
      <c r="O1596" s="3"/>
      <c r="P1596" s="29"/>
      <c r="Q1596" s="22"/>
      <c r="R1596" s="3"/>
      <c r="S1596" s="120"/>
    </row>
    <row r="1597" spans="1:19" ht="12.75" customHeight="1" x14ac:dyDescent="0.25">
      <c r="A1597" s="28"/>
      <c r="B1597" s="29"/>
      <c r="C1597" s="29"/>
      <c r="D1597" s="132"/>
      <c r="E1597" s="132"/>
      <c r="F1597" s="132"/>
      <c r="G1597" s="132"/>
      <c r="H1597" s="132"/>
      <c r="I1597" s="132"/>
      <c r="J1597" s="132"/>
      <c r="K1597" s="133"/>
      <c r="L1597" s="134"/>
      <c r="M1597" s="134"/>
      <c r="N1597" s="134"/>
      <c r="O1597" s="3"/>
      <c r="P1597" s="29"/>
      <c r="Q1597" s="22"/>
      <c r="R1597" s="3"/>
      <c r="S1597" s="120"/>
    </row>
    <row r="1598" spans="1:19" ht="12.75" customHeight="1" x14ac:dyDescent="0.25">
      <c r="A1598" s="28"/>
      <c r="B1598" s="29"/>
      <c r="C1598" s="29"/>
      <c r="D1598" s="132"/>
      <c r="E1598" s="132"/>
      <c r="F1598" s="132"/>
      <c r="G1598" s="132"/>
      <c r="H1598" s="132"/>
      <c r="I1598" s="132"/>
      <c r="J1598" s="132"/>
      <c r="K1598" s="133"/>
      <c r="L1598" s="134"/>
      <c r="M1598" s="134"/>
      <c r="N1598" s="134"/>
      <c r="O1598" s="3"/>
      <c r="P1598" s="29"/>
      <c r="Q1598" s="22"/>
      <c r="R1598" s="3"/>
      <c r="S1598" s="120"/>
    </row>
    <row r="1599" spans="1:19" ht="12.75" customHeight="1" x14ac:dyDescent="0.25">
      <c r="A1599" s="28"/>
      <c r="B1599" s="29"/>
      <c r="C1599" s="29"/>
      <c r="D1599" s="132"/>
      <c r="E1599" s="132"/>
      <c r="F1599" s="132"/>
      <c r="G1599" s="132"/>
      <c r="H1599" s="132"/>
      <c r="I1599" s="132"/>
      <c r="J1599" s="132"/>
      <c r="K1599" s="133"/>
      <c r="L1599" s="134"/>
      <c r="M1599" s="134"/>
      <c r="N1599" s="134"/>
      <c r="O1599" s="3"/>
      <c r="P1599" s="29"/>
      <c r="Q1599" s="22"/>
      <c r="R1599" s="3"/>
      <c r="S1599" s="120"/>
    </row>
    <row r="1600" spans="1:19" ht="12.75" customHeight="1" x14ac:dyDescent="0.25">
      <c r="A1600" s="28"/>
      <c r="B1600" s="29"/>
      <c r="C1600" s="29"/>
      <c r="D1600" s="132"/>
      <c r="E1600" s="132"/>
      <c r="F1600" s="132"/>
      <c r="G1600" s="132"/>
      <c r="H1600" s="132"/>
      <c r="I1600" s="132"/>
      <c r="J1600" s="132"/>
      <c r="K1600" s="133"/>
      <c r="L1600" s="134"/>
      <c r="M1600" s="134"/>
      <c r="N1600" s="134"/>
      <c r="O1600" s="3"/>
      <c r="P1600" s="29"/>
      <c r="Q1600" s="22"/>
      <c r="R1600" s="3"/>
      <c r="S1600" s="120"/>
    </row>
    <row r="1601" spans="1:19" ht="12.75" customHeight="1" x14ac:dyDescent="0.25">
      <c r="A1601" s="28"/>
      <c r="B1601" s="29"/>
      <c r="C1601" s="29"/>
      <c r="D1601" s="132"/>
      <c r="E1601" s="132"/>
      <c r="F1601" s="132"/>
      <c r="G1601" s="132"/>
      <c r="H1601" s="132"/>
      <c r="I1601" s="132"/>
      <c r="J1601" s="132"/>
      <c r="K1601" s="133"/>
      <c r="L1601" s="134"/>
      <c r="M1601" s="134"/>
      <c r="N1601" s="134"/>
      <c r="O1601" s="3"/>
      <c r="P1601" s="29"/>
      <c r="Q1601" s="22"/>
      <c r="R1601" s="3"/>
      <c r="S1601" s="120"/>
    </row>
    <row r="1602" spans="1:19" ht="12.75" customHeight="1" x14ac:dyDescent="0.25">
      <c r="A1602" s="28"/>
      <c r="B1602" s="29"/>
      <c r="C1602" s="29"/>
      <c r="D1602" s="132"/>
      <c r="E1602" s="132"/>
      <c r="F1602" s="132"/>
      <c r="G1602" s="132"/>
      <c r="H1602" s="132"/>
      <c r="I1602" s="132"/>
      <c r="J1602" s="132"/>
      <c r="K1602" s="133"/>
      <c r="L1602" s="134"/>
      <c r="M1602" s="134"/>
      <c r="N1602" s="134"/>
      <c r="O1602" s="3"/>
      <c r="P1602" s="29"/>
      <c r="Q1602" s="22"/>
      <c r="R1602" s="3"/>
      <c r="S1602" s="120"/>
    </row>
    <row r="1603" spans="1:19" ht="12.75" customHeight="1" x14ac:dyDescent="0.25">
      <c r="A1603" s="28"/>
      <c r="B1603" s="29"/>
      <c r="C1603" s="29"/>
      <c r="D1603" s="132"/>
      <c r="E1603" s="132"/>
      <c r="F1603" s="132"/>
      <c r="G1603" s="132"/>
      <c r="H1603" s="132"/>
      <c r="I1603" s="132"/>
      <c r="J1603" s="132"/>
      <c r="K1603" s="133"/>
      <c r="L1603" s="134"/>
      <c r="M1603" s="134"/>
      <c r="N1603" s="134"/>
      <c r="O1603" s="3"/>
      <c r="P1603" s="29"/>
      <c r="Q1603" s="22"/>
      <c r="R1603" s="3"/>
      <c r="S1603" s="120"/>
    </row>
    <row r="1604" spans="1:19" ht="12.75" customHeight="1" x14ac:dyDescent="0.25">
      <c r="A1604" s="28"/>
      <c r="B1604" s="29"/>
      <c r="C1604" s="29"/>
      <c r="D1604" s="132"/>
      <c r="E1604" s="132"/>
      <c r="F1604" s="132"/>
      <c r="G1604" s="132"/>
      <c r="H1604" s="132"/>
      <c r="I1604" s="132"/>
      <c r="J1604" s="132"/>
      <c r="K1604" s="133"/>
      <c r="L1604" s="134"/>
      <c r="M1604" s="134"/>
      <c r="N1604" s="134"/>
      <c r="O1604" s="3"/>
      <c r="P1604" s="29"/>
      <c r="Q1604" s="22"/>
      <c r="R1604" s="3"/>
      <c r="S1604" s="120"/>
    </row>
    <row r="1605" spans="1:19" ht="12.75" customHeight="1" x14ac:dyDescent="0.25">
      <c r="A1605" s="28"/>
      <c r="B1605" s="29"/>
      <c r="C1605" s="29"/>
      <c r="D1605" s="132"/>
      <c r="E1605" s="132"/>
      <c r="F1605" s="132"/>
      <c r="G1605" s="132"/>
      <c r="H1605" s="132"/>
      <c r="I1605" s="132"/>
      <c r="J1605" s="132"/>
      <c r="K1605" s="133"/>
      <c r="L1605" s="134"/>
      <c r="M1605" s="134"/>
      <c r="N1605" s="134"/>
      <c r="O1605" s="3"/>
      <c r="P1605" s="29"/>
      <c r="Q1605" s="22"/>
      <c r="R1605" s="3"/>
      <c r="S1605" s="120"/>
    </row>
    <row r="1606" spans="1:19" ht="12.75" customHeight="1" x14ac:dyDescent="0.25">
      <c r="A1606" s="28"/>
      <c r="B1606" s="29"/>
      <c r="C1606" s="29"/>
      <c r="D1606" s="132"/>
      <c r="E1606" s="132"/>
      <c r="F1606" s="132"/>
      <c r="G1606" s="132"/>
      <c r="H1606" s="132"/>
      <c r="I1606" s="132"/>
      <c r="J1606" s="132"/>
      <c r="K1606" s="133"/>
      <c r="L1606" s="134"/>
      <c r="M1606" s="134"/>
      <c r="N1606" s="134"/>
      <c r="O1606" s="3"/>
      <c r="P1606" s="29"/>
      <c r="Q1606" s="22"/>
      <c r="R1606" s="3"/>
      <c r="S1606" s="120"/>
    </row>
    <row r="1607" spans="1:19" ht="12.75" customHeight="1" x14ac:dyDescent="0.25">
      <c r="A1607" s="28"/>
      <c r="B1607" s="29"/>
      <c r="C1607" s="29"/>
      <c r="D1607" s="132"/>
      <c r="E1607" s="132"/>
      <c r="F1607" s="132"/>
      <c r="G1607" s="132"/>
      <c r="H1607" s="132"/>
      <c r="I1607" s="132"/>
      <c r="J1607" s="132"/>
      <c r="K1607" s="133"/>
      <c r="L1607" s="134"/>
      <c r="M1607" s="134"/>
      <c r="N1607" s="134"/>
      <c r="O1607" s="3"/>
      <c r="P1607" s="29"/>
      <c r="Q1607" s="22"/>
      <c r="R1607" s="3"/>
      <c r="S1607" s="120"/>
    </row>
    <row r="1608" spans="1:19" ht="12.75" customHeight="1" x14ac:dyDescent="0.25">
      <c r="A1608" s="28"/>
      <c r="B1608" s="29"/>
      <c r="C1608" s="29"/>
      <c r="D1608" s="132"/>
      <c r="E1608" s="132"/>
      <c r="F1608" s="132"/>
      <c r="G1608" s="132"/>
      <c r="H1608" s="132"/>
      <c r="I1608" s="132"/>
      <c r="J1608" s="132"/>
      <c r="K1608" s="133"/>
      <c r="L1608" s="134"/>
      <c r="M1608" s="134"/>
      <c r="N1608" s="134"/>
      <c r="O1608" s="3"/>
      <c r="P1608" s="29"/>
      <c r="Q1608" s="22"/>
      <c r="R1608" s="3"/>
      <c r="S1608" s="120"/>
    </row>
    <row r="1609" spans="1:19" ht="12.75" customHeight="1" x14ac:dyDescent="0.25">
      <c r="A1609" s="28"/>
      <c r="B1609" s="29"/>
      <c r="C1609" s="29"/>
      <c r="D1609" s="132"/>
      <c r="E1609" s="132"/>
      <c r="F1609" s="132"/>
      <c r="G1609" s="132"/>
      <c r="H1609" s="132"/>
      <c r="I1609" s="132"/>
      <c r="J1609" s="132"/>
      <c r="K1609" s="133"/>
      <c r="L1609" s="134"/>
      <c r="M1609" s="134"/>
      <c r="N1609" s="134"/>
      <c r="O1609" s="3"/>
      <c r="P1609" s="29"/>
      <c r="Q1609" s="22"/>
      <c r="R1609" s="3"/>
      <c r="S1609" s="120"/>
    </row>
    <row r="1610" spans="1:19" ht="12.75" customHeight="1" x14ac:dyDescent="0.25">
      <c r="A1610" s="28"/>
      <c r="B1610" s="29"/>
      <c r="C1610" s="29"/>
      <c r="D1610" s="132"/>
      <c r="E1610" s="132"/>
      <c r="F1610" s="132"/>
      <c r="G1610" s="132"/>
      <c r="H1610" s="132"/>
      <c r="I1610" s="132"/>
      <c r="J1610" s="132"/>
      <c r="K1610" s="133"/>
      <c r="L1610" s="134"/>
      <c r="M1610" s="134"/>
      <c r="N1610" s="134"/>
      <c r="O1610" s="3"/>
      <c r="P1610" s="29"/>
      <c r="Q1610" s="22"/>
      <c r="R1610" s="3"/>
      <c r="S1610" s="120"/>
    </row>
    <row r="1611" spans="1:19" ht="12.75" customHeight="1" x14ac:dyDescent="0.25">
      <c r="A1611" s="28"/>
      <c r="B1611" s="29"/>
      <c r="C1611" s="29"/>
      <c r="D1611" s="132"/>
      <c r="E1611" s="132"/>
      <c r="F1611" s="132"/>
      <c r="G1611" s="132"/>
      <c r="H1611" s="132"/>
      <c r="I1611" s="132"/>
      <c r="J1611" s="132"/>
      <c r="K1611" s="133"/>
      <c r="L1611" s="134"/>
      <c r="M1611" s="134"/>
      <c r="N1611" s="134"/>
      <c r="O1611" s="3"/>
      <c r="P1611" s="29"/>
      <c r="Q1611" s="22"/>
      <c r="R1611" s="3"/>
      <c r="S1611" s="120"/>
    </row>
    <row r="1612" spans="1:19" ht="12.75" customHeight="1" x14ac:dyDescent="0.25">
      <c r="A1612" s="28"/>
      <c r="B1612" s="29"/>
      <c r="C1612" s="29"/>
      <c r="D1612" s="132"/>
      <c r="E1612" s="132"/>
      <c r="F1612" s="132"/>
      <c r="G1612" s="132"/>
      <c r="H1612" s="132"/>
      <c r="I1612" s="132"/>
      <c r="J1612" s="132"/>
      <c r="K1612" s="133"/>
      <c r="L1612" s="134"/>
      <c r="M1612" s="134"/>
      <c r="N1612" s="134"/>
      <c r="O1612" s="3"/>
      <c r="P1612" s="29"/>
      <c r="Q1612" s="22"/>
      <c r="R1612" s="3"/>
      <c r="S1612" s="120"/>
    </row>
    <row r="1613" spans="1:19" ht="12.75" customHeight="1" x14ac:dyDescent="0.25">
      <c r="A1613" s="28"/>
      <c r="B1613" s="29"/>
      <c r="C1613" s="29"/>
      <c r="D1613" s="132"/>
      <c r="E1613" s="132"/>
      <c r="F1613" s="132"/>
      <c r="G1613" s="132"/>
      <c r="H1613" s="132"/>
      <c r="I1613" s="132"/>
      <c r="J1613" s="132"/>
      <c r="K1613" s="133"/>
      <c r="L1613" s="134"/>
      <c r="M1613" s="134"/>
      <c r="N1613" s="134"/>
      <c r="O1613" s="3"/>
      <c r="P1613" s="29"/>
      <c r="Q1613" s="22"/>
      <c r="R1613" s="3"/>
      <c r="S1613" s="120"/>
    </row>
    <row r="1614" spans="1:19" ht="12.75" customHeight="1" x14ac:dyDescent="0.25">
      <c r="A1614" s="28"/>
      <c r="B1614" s="29"/>
      <c r="C1614" s="29"/>
      <c r="D1614" s="132"/>
      <c r="E1614" s="132"/>
      <c r="F1614" s="132"/>
      <c r="G1614" s="132"/>
      <c r="H1614" s="132"/>
      <c r="I1614" s="132"/>
      <c r="J1614" s="132"/>
      <c r="K1614" s="133"/>
      <c r="L1614" s="134"/>
      <c r="M1614" s="134"/>
      <c r="N1614" s="134"/>
      <c r="O1614" s="3"/>
      <c r="P1614" s="29"/>
      <c r="Q1614" s="22"/>
      <c r="R1614" s="3"/>
      <c r="S1614" s="120"/>
    </row>
    <row r="1615" spans="1:19" ht="12.75" customHeight="1" x14ac:dyDescent="0.25">
      <c r="A1615" s="28"/>
      <c r="B1615" s="29"/>
      <c r="C1615" s="29"/>
      <c r="D1615" s="132"/>
      <c r="E1615" s="132"/>
      <c r="F1615" s="132"/>
      <c r="G1615" s="132"/>
      <c r="H1615" s="132"/>
      <c r="I1615" s="132"/>
      <c r="J1615" s="132"/>
      <c r="K1615" s="133"/>
      <c r="L1615" s="134"/>
      <c r="M1615" s="134"/>
      <c r="N1615" s="134"/>
      <c r="O1615" s="3"/>
      <c r="P1615" s="29"/>
      <c r="Q1615" s="22"/>
      <c r="R1615" s="3"/>
      <c r="S1615" s="120"/>
    </row>
    <row r="1616" spans="1:19" ht="12.75" customHeight="1" x14ac:dyDescent="0.25">
      <c r="A1616" s="28"/>
      <c r="B1616" s="29"/>
      <c r="C1616" s="29"/>
      <c r="D1616" s="132"/>
      <c r="E1616" s="132"/>
      <c r="F1616" s="132"/>
      <c r="G1616" s="132"/>
      <c r="H1616" s="132"/>
      <c r="I1616" s="132"/>
      <c r="J1616" s="132"/>
      <c r="K1616" s="133"/>
      <c r="L1616" s="134"/>
      <c r="M1616" s="134"/>
      <c r="N1616" s="134"/>
      <c r="O1616" s="3"/>
      <c r="P1616" s="29"/>
      <c r="Q1616" s="22"/>
      <c r="R1616" s="3"/>
      <c r="S1616" s="120"/>
    </row>
    <row r="1617" spans="1:19" ht="12.75" customHeight="1" x14ac:dyDescent="0.25">
      <c r="A1617" s="28"/>
      <c r="B1617" s="29"/>
      <c r="C1617" s="29"/>
      <c r="D1617" s="132"/>
      <c r="E1617" s="132"/>
      <c r="F1617" s="132"/>
      <c r="G1617" s="132"/>
      <c r="H1617" s="132"/>
      <c r="I1617" s="132"/>
      <c r="J1617" s="132"/>
      <c r="K1617" s="133"/>
      <c r="L1617" s="134"/>
      <c r="M1617" s="134"/>
      <c r="N1617" s="134"/>
      <c r="O1617" s="3"/>
      <c r="P1617" s="29"/>
      <c r="Q1617" s="22"/>
      <c r="R1617" s="3"/>
      <c r="S1617" s="120"/>
    </row>
    <row r="1618" spans="1:19" ht="12.75" customHeight="1" x14ac:dyDescent="0.25">
      <c r="A1618" s="28"/>
      <c r="B1618" s="29"/>
      <c r="C1618" s="29"/>
      <c r="D1618" s="132"/>
      <c r="E1618" s="132"/>
      <c r="F1618" s="132"/>
      <c r="G1618" s="132"/>
      <c r="H1618" s="132"/>
      <c r="I1618" s="132"/>
      <c r="J1618" s="132"/>
      <c r="K1618" s="133"/>
      <c r="L1618" s="134"/>
      <c r="M1618" s="134"/>
      <c r="N1618" s="134"/>
      <c r="O1618" s="3"/>
      <c r="P1618" s="29"/>
      <c r="Q1618" s="22"/>
      <c r="R1618" s="3"/>
      <c r="S1618" s="120"/>
    </row>
    <row r="1619" spans="1:19" ht="12.75" customHeight="1" x14ac:dyDescent="0.25">
      <c r="A1619" s="28"/>
      <c r="B1619" s="29"/>
      <c r="C1619" s="29"/>
      <c r="D1619" s="132"/>
      <c r="E1619" s="132"/>
      <c r="F1619" s="132"/>
      <c r="G1619" s="132"/>
      <c r="H1619" s="132"/>
      <c r="I1619" s="132"/>
      <c r="J1619" s="132"/>
      <c r="K1619" s="133"/>
      <c r="L1619" s="134"/>
      <c r="M1619" s="134"/>
      <c r="N1619" s="134"/>
      <c r="O1619" s="3"/>
      <c r="P1619" s="29"/>
      <c r="Q1619" s="22"/>
      <c r="R1619" s="3"/>
      <c r="S1619" s="120"/>
    </row>
    <row r="1620" spans="1:19" ht="12.75" customHeight="1" x14ac:dyDescent="0.25">
      <c r="A1620" s="28"/>
      <c r="B1620" s="29"/>
      <c r="C1620" s="29"/>
      <c r="D1620" s="132"/>
      <c r="E1620" s="132"/>
      <c r="F1620" s="132"/>
      <c r="G1620" s="132"/>
      <c r="H1620" s="132"/>
      <c r="I1620" s="132"/>
      <c r="J1620" s="132"/>
      <c r="K1620" s="133"/>
      <c r="L1620" s="134"/>
      <c r="M1620" s="134"/>
      <c r="N1620" s="134"/>
      <c r="O1620" s="3"/>
      <c r="P1620" s="29"/>
      <c r="Q1620" s="22"/>
      <c r="R1620" s="3"/>
      <c r="S1620" s="120"/>
    </row>
    <row r="1621" spans="1:19" ht="12.75" customHeight="1" x14ac:dyDescent="0.25">
      <c r="A1621" s="28"/>
      <c r="B1621" s="29"/>
      <c r="C1621" s="29"/>
      <c r="D1621" s="132"/>
      <c r="E1621" s="132"/>
      <c r="F1621" s="132"/>
      <c r="G1621" s="132"/>
      <c r="H1621" s="132"/>
      <c r="I1621" s="132"/>
      <c r="J1621" s="132"/>
      <c r="K1621" s="133"/>
      <c r="L1621" s="134"/>
      <c r="M1621" s="134"/>
      <c r="N1621" s="134"/>
      <c r="O1621" s="3"/>
      <c r="P1621" s="29"/>
      <c r="Q1621" s="22"/>
      <c r="R1621" s="3"/>
      <c r="S1621" s="120"/>
    </row>
    <row r="1622" spans="1:19" ht="12.75" customHeight="1" x14ac:dyDescent="0.25">
      <c r="A1622" s="28"/>
      <c r="B1622" s="29"/>
      <c r="C1622" s="29"/>
      <c r="D1622" s="132"/>
      <c r="E1622" s="132"/>
      <c r="F1622" s="132"/>
      <c r="G1622" s="132"/>
      <c r="H1622" s="132"/>
      <c r="I1622" s="132"/>
      <c r="J1622" s="132"/>
      <c r="K1622" s="133"/>
      <c r="L1622" s="134"/>
      <c r="M1622" s="134"/>
      <c r="N1622" s="134"/>
      <c r="O1622" s="3"/>
      <c r="P1622" s="29"/>
      <c r="Q1622" s="22"/>
      <c r="R1622" s="3"/>
      <c r="S1622" s="120"/>
    </row>
    <row r="1623" spans="1:19" ht="12.75" customHeight="1" x14ac:dyDescent="0.25">
      <c r="A1623" s="28"/>
      <c r="B1623" s="29"/>
      <c r="C1623" s="29"/>
      <c r="D1623" s="132"/>
      <c r="E1623" s="132"/>
      <c r="F1623" s="132"/>
      <c r="G1623" s="132"/>
      <c r="H1623" s="132"/>
      <c r="I1623" s="132"/>
      <c r="J1623" s="132"/>
      <c r="K1623" s="133"/>
      <c r="L1623" s="134"/>
      <c r="M1623" s="134"/>
      <c r="N1623" s="134"/>
      <c r="O1623" s="3"/>
      <c r="P1623" s="29"/>
      <c r="Q1623" s="22"/>
      <c r="R1623" s="3"/>
      <c r="S1623" s="120"/>
    </row>
    <row r="1624" spans="1:19" ht="12.75" customHeight="1" x14ac:dyDescent="0.25">
      <c r="A1624" s="28"/>
      <c r="B1624" s="29"/>
      <c r="C1624" s="29"/>
      <c r="D1624" s="132"/>
      <c r="E1624" s="132"/>
      <c r="F1624" s="132"/>
      <c r="G1624" s="132"/>
      <c r="H1624" s="132"/>
      <c r="I1624" s="132"/>
      <c r="J1624" s="132"/>
      <c r="K1624" s="133"/>
      <c r="L1624" s="134"/>
      <c r="M1624" s="134"/>
      <c r="N1624" s="134"/>
      <c r="O1624" s="3"/>
      <c r="P1624" s="29"/>
      <c r="Q1624" s="22"/>
      <c r="R1624" s="3"/>
      <c r="S1624" s="120"/>
    </row>
    <row r="1625" spans="1:19" ht="12.75" customHeight="1" x14ac:dyDescent="0.25">
      <c r="A1625" s="28"/>
      <c r="B1625" s="29"/>
      <c r="C1625" s="29"/>
      <c r="D1625" s="132"/>
      <c r="E1625" s="132"/>
      <c r="F1625" s="132"/>
      <c r="G1625" s="132"/>
      <c r="H1625" s="132"/>
      <c r="I1625" s="132"/>
      <c r="J1625" s="132"/>
      <c r="K1625" s="133"/>
      <c r="L1625" s="134"/>
      <c r="M1625" s="134"/>
      <c r="N1625" s="134"/>
      <c r="O1625" s="3"/>
      <c r="P1625" s="29"/>
      <c r="Q1625" s="22"/>
      <c r="R1625" s="3"/>
      <c r="S1625" s="120"/>
    </row>
    <row r="1626" spans="1:19" ht="12.75" customHeight="1" x14ac:dyDescent="0.25">
      <c r="A1626" s="28"/>
      <c r="B1626" s="29"/>
      <c r="C1626" s="29"/>
      <c r="D1626" s="132"/>
      <c r="E1626" s="132"/>
      <c r="F1626" s="132"/>
      <c r="G1626" s="132"/>
      <c r="H1626" s="132"/>
      <c r="I1626" s="132"/>
      <c r="J1626" s="132"/>
      <c r="K1626" s="133"/>
      <c r="L1626" s="134"/>
      <c r="M1626" s="134"/>
      <c r="N1626" s="134"/>
      <c r="O1626" s="3"/>
      <c r="P1626" s="29"/>
      <c r="Q1626" s="22"/>
      <c r="R1626" s="3"/>
      <c r="S1626" s="120"/>
    </row>
    <row r="1627" spans="1:19" ht="12.75" customHeight="1" x14ac:dyDescent="0.25">
      <c r="A1627" s="28"/>
      <c r="B1627" s="29"/>
      <c r="C1627" s="29"/>
      <c r="D1627" s="132"/>
      <c r="E1627" s="132"/>
      <c r="F1627" s="132"/>
      <c r="G1627" s="132"/>
      <c r="H1627" s="132"/>
      <c r="I1627" s="132"/>
      <c r="J1627" s="132"/>
      <c r="K1627" s="133"/>
      <c r="L1627" s="134"/>
      <c r="M1627" s="134"/>
      <c r="N1627" s="134"/>
      <c r="O1627" s="3"/>
      <c r="P1627" s="29"/>
      <c r="Q1627" s="22"/>
      <c r="R1627" s="3"/>
      <c r="S1627" s="120"/>
    </row>
    <row r="1628" spans="1:19" ht="12.75" customHeight="1" x14ac:dyDescent="0.25">
      <c r="A1628" s="28"/>
      <c r="B1628" s="29"/>
      <c r="C1628" s="29"/>
      <c r="D1628" s="132"/>
      <c r="E1628" s="132"/>
      <c r="F1628" s="132"/>
      <c r="G1628" s="132"/>
      <c r="H1628" s="132"/>
      <c r="I1628" s="132"/>
      <c r="J1628" s="132"/>
      <c r="K1628" s="133"/>
      <c r="L1628" s="134"/>
      <c r="M1628" s="134"/>
      <c r="N1628" s="134"/>
      <c r="O1628" s="3"/>
      <c r="P1628" s="29"/>
      <c r="Q1628" s="22"/>
      <c r="R1628" s="3"/>
      <c r="S1628" s="120"/>
    </row>
    <row r="1629" spans="1:19" ht="12.75" customHeight="1" x14ac:dyDescent="0.25">
      <c r="A1629" s="28"/>
      <c r="B1629" s="29"/>
      <c r="C1629" s="29"/>
      <c r="D1629" s="132"/>
      <c r="E1629" s="132"/>
      <c r="F1629" s="132"/>
      <c r="G1629" s="132"/>
      <c r="H1629" s="132"/>
      <c r="I1629" s="132"/>
      <c r="J1629" s="132"/>
      <c r="K1629" s="133"/>
      <c r="L1629" s="134"/>
      <c r="M1629" s="134"/>
      <c r="N1629" s="134"/>
      <c r="O1629" s="3"/>
      <c r="P1629" s="29"/>
      <c r="Q1629" s="22"/>
      <c r="R1629" s="3"/>
      <c r="S1629" s="120"/>
    </row>
    <row r="1630" spans="1:19" ht="12.75" customHeight="1" x14ac:dyDescent="0.25">
      <c r="A1630" s="28"/>
      <c r="B1630" s="29"/>
      <c r="C1630" s="29"/>
      <c r="D1630" s="132"/>
      <c r="E1630" s="132"/>
      <c r="F1630" s="132"/>
      <c r="G1630" s="132"/>
      <c r="H1630" s="132"/>
      <c r="I1630" s="132"/>
      <c r="J1630" s="132"/>
      <c r="K1630" s="133"/>
      <c r="L1630" s="134"/>
      <c r="M1630" s="134"/>
      <c r="N1630" s="134"/>
      <c r="O1630" s="3"/>
      <c r="P1630" s="29"/>
      <c r="Q1630" s="22"/>
      <c r="R1630" s="3"/>
      <c r="S1630" s="120"/>
    </row>
    <row r="1631" spans="1:19" ht="12.75" customHeight="1" x14ac:dyDescent="0.25">
      <c r="A1631" s="28"/>
      <c r="B1631" s="29"/>
      <c r="C1631" s="29"/>
      <c r="D1631" s="132"/>
      <c r="E1631" s="132"/>
      <c r="F1631" s="132"/>
      <c r="G1631" s="132"/>
      <c r="H1631" s="132"/>
      <c r="I1631" s="132"/>
      <c r="J1631" s="132"/>
      <c r="K1631" s="133"/>
      <c r="L1631" s="134"/>
      <c r="M1631" s="134"/>
      <c r="N1631" s="134"/>
      <c r="O1631" s="3"/>
      <c r="P1631" s="29"/>
      <c r="Q1631" s="22"/>
      <c r="R1631" s="3"/>
      <c r="S1631" s="120"/>
    </row>
    <row r="1632" spans="1:19" ht="12.75" customHeight="1" x14ac:dyDescent="0.25">
      <c r="A1632" s="28"/>
      <c r="B1632" s="29"/>
      <c r="C1632" s="29"/>
      <c r="D1632" s="132"/>
      <c r="E1632" s="132"/>
      <c r="F1632" s="132"/>
      <c r="G1632" s="132"/>
      <c r="H1632" s="132"/>
      <c r="I1632" s="132"/>
      <c r="J1632" s="132"/>
      <c r="K1632" s="133"/>
      <c r="L1632" s="134"/>
      <c r="M1632" s="134"/>
      <c r="N1632" s="134"/>
      <c r="O1632" s="3"/>
      <c r="P1632" s="29"/>
      <c r="Q1632" s="22"/>
      <c r="R1632" s="3"/>
      <c r="S1632" s="120"/>
    </row>
    <row r="1633" spans="1:19" ht="12.75" customHeight="1" x14ac:dyDescent="0.25">
      <c r="A1633" s="28"/>
      <c r="B1633" s="29"/>
      <c r="C1633" s="29"/>
      <c r="D1633" s="132"/>
      <c r="E1633" s="132"/>
      <c r="F1633" s="132"/>
      <c r="G1633" s="132"/>
      <c r="H1633" s="132"/>
      <c r="I1633" s="132"/>
      <c r="J1633" s="132"/>
      <c r="K1633" s="133"/>
      <c r="L1633" s="134"/>
      <c r="M1633" s="134"/>
      <c r="N1633" s="134"/>
      <c r="O1633" s="3"/>
      <c r="P1633" s="29"/>
      <c r="Q1633" s="22"/>
      <c r="R1633" s="3"/>
      <c r="S1633" s="120"/>
    </row>
    <row r="1634" spans="1:19" ht="12.75" customHeight="1" x14ac:dyDescent="0.25">
      <c r="A1634" s="28"/>
      <c r="B1634" s="29"/>
      <c r="C1634" s="29"/>
      <c r="D1634" s="132"/>
      <c r="E1634" s="132"/>
      <c r="F1634" s="132"/>
      <c r="G1634" s="132"/>
      <c r="H1634" s="132"/>
      <c r="I1634" s="132"/>
      <c r="J1634" s="132"/>
      <c r="K1634" s="133"/>
      <c r="L1634" s="134"/>
      <c r="M1634" s="134"/>
      <c r="N1634" s="134"/>
      <c r="O1634" s="3"/>
      <c r="P1634" s="29"/>
      <c r="Q1634" s="22"/>
      <c r="R1634" s="3"/>
      <c r="S1634" s="120"/>
    </row>
    <row r="1635" spans="1:19" ht="12.75" customHeight="1" x14ac:dyDescent="0.25">
      <c r="A1635" s="28"/>
      <c r="B1635" s="29"/>
      <c r="C1635" s="29"/>
      <c r="D1635" s="132"/>
      <c r="E1635" s="132"/>
      <c r="F1635" s="132"/>
      <c r="G1635" s="132"/>
      <c r="H1635" s="132"/>
      <c r="I1635" s="132"/>
      <c r="J1635" s="132"/>
      <c r="K1635" s="133"/>
      <c r="L1635" s="134"/>
      <c r="M1635" s="134"/>
      <c r="N1635" s="134"/>
      <c r="O1635" s="3"/>
      <c r="P1635" s="29"/>
      <c r="Q1635" s="22"/>
      <c r="R1635" s="3"/>
      <c r="S1635" s="120"/>
    </row>
    <row r="1636" spans="1:19" ht="12.75" customHeight="1" x14ac:dyDescent="0.25">
      <c r="A1636" s="28"/>
      <c r="B1636" s="29"/>
      <c r="C1636" s="29"/>
      <c r="D1636" s="132"/>
      <c r="E1636" s="132"/>
      <c r="F1636" s="132"/>
      <c r="G1636" s="132"/>
      <c r="H1636" s="132"/>
      <c r="I1636" s="132"/>
      <c r="J1636" s="132"/>
      <c r="K1636" s="133"/>
      <c r="L1636" s="134"/>
      <c r="M1636" s="134"/>
      <c r="N1636" s="134"/>
      <c r="O1636" s="3"/>
      <c r="P1636" s="29"/>
      <c r="Q1636" s="22"/>
      <c r="R1636" s="3"/>
      <c r="S1636" s="120"/>
    </row>
    <row r="1637" spans="1:19" ht="12.75" customHeight="1" x14ac:dyDescent="0.25">
      <c r="A1637" s="28"/>
      <c r="B1637" s="29"/>
      <c r="C1637" s="29"/>
      <c r="D1637" s="132"/>
      <c r="E1637" s="132"/>
      <c r="F1637" s="132"/>
      <c r="G1637" s="132"/>
      <c r="H1637" s="132"/>
      <c r="I1637" s="132"/>
      <c r="J1637" s="132"/>
      <c r="K1637" s="133"/>
      <c r="L1637" s="134"/>
      <c r="M1637" s="134"/>
      <c r="N1637" s="134"/>
      <c r="O1637" s="3"/>
      <c r="P1637" s="29"/>
      <c r="Q1637" s="22"/>
      <c r="R1637" s="3"/>
      <c r="S1637" s="120"/>
    </row>
    <row r="1638" spans="1:19" ht="12.75" customHeight="1" x14ac:dyDescent="0.25">
      <c r="A1638" s="28"/>
      <c r="B1638" s="29"/>
      <c r="C1638" s="29"/>
      <c r="D1638" s="132"/>
      <c r="E1638" s="132"/>
      <c r="F1638" s="132"/>
      <c r="G1638" s="132"/>
      <c r="H1638" s="132"/>
      <c r="I1638" s="132"/>
      <c r="J1638" s="132"/>
      <c r="K1638" s="133"/>
      <c r="L1638" s="134"/>
      <c r="M1638" s="134"/>
      <c r="N1638" s="134"/>
      <c r="O1638" s="3"/>
      <c r="P1638" s="29"/>
      <c r="Q1638" s="22"/>
      <c r="R1638" s="3"/>
      <c r="S1638" s="120"/>
    </row>
    <row r="1639" spans="1:19" ht="12.75" customHeight="1" x14ac:dyDescent="0.25">
      <c r="A1639" s="28"/>
      <c r="B1639" s="29"/>
      <c r="C1639" s="29"/>
      <c r="D1639" s="132"/>
      <c r="E1639" s="132"/>
      <c r="F1639" s="132"/>
      <c r="G1639" s="132"/>
      <c r="H1639" s="132"/>
      <c r="I1639" s="132"/>
      <c r="J1639" s="132"/>
      <c r="K1639" s="133"/>
      <c r="L1639" s="134"/>
      <c r="M1639" s="134"/>
      <c r="N1639" s="134"/>
      <c r="O1639" s="3"/>
      <c r="P1639" s="29"/>
      <c r="Q1639" s="22"/>
      <c r="R1639" s="3"/>
      <c r="S1639" s="120"/>
    </row>
    <row r="1640" spans="1:19" ht="12.75" customHeight="1" x14ac:dyDescent="0.25">
      <c r="A1640" s="28"/>
      <c r="B1640" s="29"/>
      <c r="C1640" s="29"/>
      <c r="D1640" s="132"/>
      <c r="E1640" s="132"/>
      <c r="F1640" s="132"/>
      <c r="G1640" s="132"/>
      <c r="H1640" s="132"/>
      <c r="I1640" s="132"/>
      <c r="J1640" s="132"/>
      <c r="K1640" s="133"/>
      <c r="L1640" s="134"/>
      <c r="M1640" s="134"/>
      <c r="N1640" s="134"/>
      <c r="O1640" s="3"/>
      <c r="P1640" s="29"/>
      <c r="Q1640" s="22"/>
      <c r="R1640" s="3"/>
      <c r="S1640" s="120"/>
    </row>
    <row r="1641" spans="1:19" ht="12.75" customHeight="1" x14ac:dyDescent="0.25">
      <c r="A1641" s="28"/>
      <c r="B1641" s="29"/>
      <c r="C1641" s="29"/>
      <c r="D1641" s="132"/>
      <c r="E1641" s="132"/>
      <c r="F1641" s="132"/>
      <c r="G1641" s="132"/>
      <c r="H1641" s="132"/>
      <c r="I1641" s="132"/>
      <c r="J1641" s="132"/>
      <c r="K1641" s="133"/>
      <c r="L1641" s="134"/>
      <c r="M1641" s="134"/>
      <c r="N1641" s="134"/>
      <c r="O1641" s="3"/>
      <c r="P1641" s="29"/>
      <c r="Q1641" s="22"/>
      <c r="R1641" s="3"/>
      <c r="S1641" s="120"/>
    </row>
    <row r="1642" spans="1:19" ht="12.75" customHeight="1" x14ac:dyDescent="0.25">
      <c r="A1642" s="28"/>
      <c r="B1642" s="29"/>
      <c r="C1642" s="29"/>
      <c r="D1642" s="132"/>
      <c r="E1642" s="132"/>
      <c r="F1642" s="132"/>
      <c r="G1642" s="132"/>
      <c r="H1642" s="132"/>
      <c r="I1642" s="132"/>
      <c r="J1642" s="132"/>
      <c r="K1642" s="133"/>
      <c r="L1642" s="134"/>
      <c r="M1642" s="134"/>
      <c r="N1642" s="134"/>
      <c r="O1642" s="3"/>
      <c r="P1642" s="29"/>
      <c r="Q1642" s="22"/>
      <c r="R1642" s="3"/>
      <c r="S1642" s="120"/>
    </row>
    <row r="1643" spans="1:19" ht="12.75" customHeight="1" x14ac:dyDescent="0.25">
      <c r="A1643" s="28"/>
      <c r="B1643" s="29"/>
      <c r="C1643" s="29"/>
      <c r="D1643" s="132"/>
      <c r="E1643" s="132"/>
      <c r="F1643" s="132"/>
      <c r="G1643" s="132"/>
      <c r="H1643" s="132"/>
      <c r="I1643" s="132"/>
      <c r="J1643" s="132"/>
      <c r="K1643" s="133"/>
      <c r="L1643" s="134"/>
      <c r="M1643" s="134"/>
      <c r="N1643" s="134"/>
      <c r="O1643" s="3"/>
      <c r="P1643" s="29"/>
      <c r="Q1643" s="22"/>
      <c r="R1643" s="3"/>
      <c r="S1643" s="120"/>
    </row>
    <row r="1644" spans="1:19" ht="12.75" customHeight="1" x14ac:dyDescent="0.25">
      <c r="A1644" s="28"/>
      <c r="B1644" s="29"/>
      <c r="C1644" s="29"/>
      <c r="D1644" s="132"/>
      <c r="E1644" s="132"/>
      <c r="F1644" s="132"/>
      <c r="G1644" s="132"/>
      <c r="H1644" s="132"/>
      <c r="I1644" s="132"/>
      <c r="J1644" s="132"/>
      <c r="K1644" s="133"/>
      <c r="L1644" s="134"/>
      <c r="M1644" s="134"/>
      <c r="N1644" s="134"/>
      <c r="O1644" s="3"/>
      <c r="P1644" s="29"/>
      <c r="Q1644" s="22"/>
      <c r="R1644" s="3"/>
      <c r="S1644" s="120"/>
    </row>
    <row r="1645" spans="1:19" ht="12.75" customHeight="1" x14ac:dyDescent="0.25">
      <c r="A1645" s="28"/>
      <c r="B1645" s="29"/>
      <c r="C1645" s="29"/>
      <c r="D1645" s="132"/>
      <c r="E1645" s="132"/>
      <c r="F1645" s="132"/>
      <c r="G1645" s="132"/>
      <c r="H1645" s="132"/>
      <c r="I1645" s="132"/>
      <c r="J1645" s="132"/>
      <c r="K1645" s="133"/>
      <c r="L1645" s="134"/>
      <c r="M1645" s="134"/>
      <c r="N1645" s="134"/>
      <c r="O1645" s="3"/>
      <c r="P1645" s="29"/>
      <c r="Q1645" s="22"/>
      <c r="R1645" s="3"/>
      <c r="S1645" s="120"/>
    </row>
    <row r="1646" spans="1:19" ht="12.75" customHeight="1" x14ac:dyDescent="0.25">
      <c r="A1646" s="28"/>
      <c r="B1646" s="29"/>
      <c r="C1646" s="29"/>
      <c r="D1646" s="132"/>
      <c r="E1646" s="132"/>
      <c r="F1646" s="132"/>
      <c r="G1646" s="132"/>
      <c r="H1646" s="132"/>
      <c r="I1646" s="132"/>
      <c r="J1646" s="132"/>
      <c r="K1646" s="133"/>
      <c r="L1646" s="134"/>
      <c r="M1646" s="134"/>
      <c r="N1646" s="134"/>
      <c r="O1646" s="3"/>
      <c r="P1646" s="29"/>
      <c r="Q1646" s="22"/>
      <c r="R1646" s="3"/>
      <c r="S1646" s="120"/>
    </row>
    <row r="1647" spans="1:19" ht="12.75" customHeight="1" x14ac:dyDescent="0.25">
      <c r="A1647" s="28"/>
      <c r="B1647" s="29"/>
      <c r="C1647" s="29"/>
      <c r="D1647" s="132"/>
      <c r="E1647" s="132"/>
      <c r="F1647" s="132"/>
      <c r="G1647" s="132"/>
      <c r="H1647" s="132"/>
      <c r="I1647" s="132"/>
      <c r="J1647" s="132"/>
      <c r="K1647" s="133"/>
      <c r="L1647" s="134"/>
      <c r="M1647" s="134"/>
      <c r="N1647" s="134"/>
      <c r="O1647" s="3"/>
      <c r="P1647" s="29"/>
      <c r="Q1647" s="22"/>
      <c r="R1647" s="3"/>
      <c r="S1647" s="120"/>
    </row>
    <row r="1648" spans="1:19" ht="12.75" customHeight="1" x14ac:dyDescent="0.25">
      <c r="A1648" s="28"/>
      <c r="B1648" s="29"/>
      <c r="C1648" s="29"/>
      <c r="D1648" s="132"/>
      <c r="E1648" s="132"/>
      <c r="F1648" s="132"/>
      <c r="G1648" s="132"/>
      <c r="H1648" s="132"/>
      <c r="I1648" s="132"/>
      <c r="J1648" s="132"/>
      <c r="K1648" s="133"/>
      <c r="L1648" s="134"/>
      <c r="M1648" s="134"/>
      <c r="N1648" s="134"/>
      <c r="O1648" s="3"/>
      <c r="P1648" s="29"/>
      <c r="Q1648" s="22"/>
      <c r="R1648" s="3"/>
      <c r="S1648" s="120"/>
    </row>
    <row r="1649" spans="1:19" ht="12.75" customHeight="1" x14ac:dyDescent="0.25">
      <c r="A1649" s="28"/>
      <c r="B1649" s="29"/>
      <c r="C1649" s="29"/>
      <c r="D1649" s="132"/>
      <c r="E1649" s="132"/>
      <c r="F1649" s="132"/>
      <c r="G1649" s="132"/>
      <c r="H1649" s="132"/>
      <c r="I1649" s="132"/>
      <c r="J1649" s="132"/>
      <c r="K1649" s="133"/>
      <c r="L1649" s="134"/>
      <c r="M1649" s="134"/>
      <c r="N1649" s="134"/>
      <c r="O1649" s="3"/>
      <c r="P1649" s="29"/>
      <c r="Q1649" s="22"/>
      <c r="R1649" s="3"/>
      <c r="S1649" s="120"/>
    </row>
    <row r="1650" spans="1:19" ht="12.75" customHeight="1" x14ac:dyDescent="0.25">
      <c r="A1650" s="28"/>
      <c r="B1650" s="29"/>
      <c r="C1650" s="29"/>
      <c r="D1650" s="132"/>
      <c r="E1650" s="132"/>
      <c r="F1650" s="132"/>
      <c r="G1650" s="132"/>
      <c r="H1650" s="132"/>
      <c r="I1650" s="132"/>
      <c r="J1650" s="132"/>
      <c r="K1650" s="133"/>
      <c r="L1650" s="134"/>
      <c r="M1650" s="134"/>
      <c r="N1650" s="134"/>
      <c r="O1650" s="3"/>
      <c r="P1650" s="29"/>
      <c r="Q1650" s="22"/>
      <c r="R1650" s="3"/>
      <c r="S1650" s="120"/>
    </row>
    <row r="1651" spans="1:19" ht="12.75" customHeight="1" x14ac:dyDescent="0.25">
      <c r="A1651" s="28"/>
      <c r="B1651" s="29"/>
      <c r="C1651" s="29"/>
      <c r="D1651" s="132"/>
      <c r="E1651" s="132"/>
      <c r="F1651" s="132"/>
      <c r="G1651" s="132"/>
      <c r="H1651" s="132"/>
      <c r="I1651" s="132"/>
      <c r="J1651" s="132"/>
      <c r="K1651" s="133"/>
      <c r="L1651" s="134"/>
      <c r="M1651" s="134"/>
      <c r="N1651" s="134"/>
      <c r="O1651" s="3"/>
      <c r="P1651" s="29"/>
      <c r="Q1651" s="22"/>
      <c r="R1651" s="3"/>
      <c r="S1651" s="120"/>
    </row>
    <row r="1652" spans="1:19" ht="12.75" customHeight="1" x14ac:dyDescent="0.25">
      <c r="A1652" s="28"/>
      <c r="B1652" s="29"/>
      <c r="C1652" s="29"/>
      <c r="D1652" s="132"/>
      <c r="E1652" s="132"/>
      <c r="F1652" s="132"/>
      <c r="G1652" s="132"/>
      <c r="H1652" s="132"/>
      <c r="I1652" s="132"/>
      <c r="J1652" s="132"/>
      <c r="K1652" s="133"/>
      <c r="L1652" s="134"/>
      <c r="M1652" s="134"/>
      <c r="N1652" s="134"/>
      <c r="O1652" s="3"/>
      <c r="P1652" s="29"/>
      <c r="Q1652" s="22"/>
      <c r="R1652" s="3"/>
      <c r="S1652" s="120"/>
    </row>
    <row r="1653" spans="1:19" ht="12.75" customHeight="1" x14ac:dyDescent="0.25">
      <c r="A1653" s="28"/>
      <c r="B1653" s="29"/>
      <c r="C1653" s="29"/>
      <c r="D1653" s="132"/>
      <c r="E1653" s="132"/>
      <c r="F1653" s="132"/>
      <c r="G1653" s="132"/>
      <c r="H1653" s="132"/>
      <c r="I1653" s="132"/>
      <c r="J1653" s="132"/>
      <c r="K1653" s="133"/>
      <c r="L1653" s="134"/>
      <c r="M1653" s="134"/>
      <c r="N1653" s="134"/>
      <c r="O1653" s="3"/>
      <c r="P1653" s="29"/>
      <c r="Q1653" s="22"/>
      <c r="R1653" s="3"/>
      <c r="S1653" s="120"/>
    </row>
    <row r="1654" spans="1:19" ht="12.75" customHeight="1" x14ac:dyDescent="0.25">
      <c r="A1654" s="28"/>
      <c r="B1654" s="29"/>
      <c r="C1654" s="29"/>
      <c r="D1654" s="132"/>
      <c r="E1654" s="132"/>
      <c r="F1654" s="132"/>
      <c r="G1654" s="132"/>
      <c r="H1654" s="132"/>
      <c r="I1654" s="132"/>
      <c r="J1654" s="132"/>
      <c r="K1654" s="133"/>
      <c r="L1654" s="134"/>
      <c r="M1654" s="134"/>
      <c r="N1654" s="134"/>
      <c r="O1654" s="3"/>
      <c r="P1654" s="29"/>
      <c r="Q1654" s="22"/>
      <c r="R1654" s="3"/>
      <c r="S1654" s="120"/>
    </row>
    <row r="1655" spans="1:19" ht="12.75" customHeight="1" x14ac:dyDescent="0.25">
      <c r="A1655" s="28"/>
      <c r="B1655" s="29"/>
      <c r="C1655" s="29"/>
      <c r="D1655" s="132"/>
      <c r="E1655" s="132"/>
      <c r="F1655" s="132"/>
      <c r="G1655" s="132"/>
      <c r="H1655" s="132"/>
      <c r="I1655" s="132"/>
      <c r="J1655" s="132"/>
      <c r="K1655" s="133"/>
      <c r="L1655" s="134"/>
      <c r="M1655" s="134"/>
      <c r="N1655" s="134"/>
      <c r="O1655" s="3"/>
      <c r="P1655" s="29"/>
      <c r="Q1655" s="22"/>
      <c r="R1655" s="3"/>
      <c r="S1655" s="120"/>
    </row>
    <row r="1656" spans="1:19" ht="12.75" customHeight="1" x14ac:dyDescent="0.25">
      <c r="A1656" s="28"/>
      <c r="B1656" s="29"/>
      <c r="C1656" s="29"/>
      <c r="D1656" s="132"/>
      <c r="E1656" s="132"/>
      <c r="F1656" s="132"/>
      <c r="G1656" s="132"/>
      <c r="H1656" s="132"/>
      <c r="I1656" s="132"/>
      <c r="J1656" s="132"/>
      <c r="K1656" s="133"/>
      <c r="L1656" s="134"/>
      <c r="M1656" s="134"/>
      <c r="N1656" s="134"/>
      <c r="O1656" s="3"/>
      <c r="P1656" s="29"/>
      <c r="Q1656" s="22"/>
      <c r="R1656" s="3"/>
      <c r="S1656" s="120"/>
    </row>
    <row r="1657" spans="1:19" ht="12.75" customHeight="1" x14ac:dyDescent="0.25">
      <c r="A1657" s="28"/>
      <c r="B1657" s="29"/>
      <c r="C1657" s="29"/>
      <c r="D1657" s="132"/>
      <c r="E1657" s="132"/>
      <c r="F1657" s="132"/>
      <c r="G1657" s="132"/>
      <c r="H1657" s="132"/>
      <c r="I1657" s="132"/>
      <c r="J1657" s="132"/>
      <c r="K1657" s="133"/>
      <c r="L1657" s="134"/>
      <c r="M1657" s="134"/>
      <c r="N1657" s="134"/>
      <c r="O1657" s="3"/>
      <c r="P1657" s="29"/>
      <c r="Q1657" s="22"/>
      <c r="R1657" s="3"/>
      <c r="S1657" s="120"/>
    </row>
    <row r="1658" spans="1:19" ht="12.75" customHeight="1" x14ac:dyDescent="0.25">
      <c r="A1658" s="28"/>
      <c r="B1658" s="29"/>
      <c r="C1658" s="29"/>
      <c r="D1658" s="132"/>
      <c r="E1658" s="132"/>
      <c r="F1658" s="132"/>
      <c r="G1658" s="132"/>
      <c r="H1658" s="132"/>
      <c r="I1658" s="132"/>
      <c r="J1658" s="132"/>
      <c r="K1658" s="133"/>
      <c r="L1658" s="134"/>
      <c r="M1658" s="134"/>
      <c r="N1658" s="134"/>
      <c r="O1658" s="3"/>
      <c r="P1658" s="29"/>
      <c r="Q1658" s="22"/>
      <c r="R1658" s="3"/>
      <c r="S1658" s="120"/>
    </row>
    <row r="1659" spans="1:19" ht="12.75" customHeight="1" x14ac:dyDescent="0.25">
      <c r="A1659" s="28"/>
      <c r="B1659" s="29"/>
      <c r="C1659" s="29"/>
      <c r="D1659" s="132"/>
      <c r="E1659" s="132"/>
      <c r="F1659" s="132"/>
      <c r="G1659" s="132"/>
      <c r="H1659" s="132"/>
      <c r="I1659" s="132"/>
      <c r="J1659" s="132"/>
      <c r="K1659" s="133"/>
      <c r="L1659" s="134"/>
      <c r="M1659" s="134"/>
      <c r="N1659" s="134"/>
      <c r="O1659" s="3"/>
      <c r="P1659" s="29"/>
      <c r="Q1659" s="22"/>
      <c r="R1659" s="3"/>
      <c r="S1659" s="120"/>
    </row>
    <row r="1660" spans="1:19" ht="12.75" customHeight="1" x14ac:dyDescent="0.25">
      <c r="A1660" s="28"/>
      <c r="B1660" s="29"/>
      <c r="C1660" s="29"/>
      <c r="D1660" s="132"/>
      <c r="E1660" s="132"/>
      <c r="F1660" s="132"/>
      <c r="G1660" s="132"/>
      <c r="H1660" s="132"/>
      <c r="I1660" s="132"/>
      <c r="J1660" s="132"/>
      <c r="K1660" s="133"/>
      <c r="L1660" s="134"/>
      <c r="M1660" s="134"/>
      <c r="N1660" s="134"/>
      <c r="O1660" s="3"/>
      <c r="P1660" s="29"/>
      <c r="Q1660" s="22"/>
      <c r="R1660" s="3"/>
      <c r="S1660" s="120"/>
    </row>
    <row r="1661" spans="1:19" ht="12.75" customHeight="1" x14ac:dyDescent="0.25">
      <c r="A1661" s="28"/>
      <c r="B1661" s="29"/>
      <c r="C1661" s="29"/>
      <c r="D1661" s="132"/>
      <c r="E1661" s="132"/>
      <c r="F1661" s="132"/>
      <c r="G1661" s="132"/>
      <c r="H1661" s="132"/>
      <c r="I1661" s="132"/>
      <c r="J1661" s="132"/>
      <c r="K1661" s="133"/>
      <c r="L1661" s="134"/>
      <c r="M1661" s="134"/>
      <c r="N1661" s="134"/>
      <c r="O1661" s="3"/>
      <c r="P1661" s="29"/>
      <c r="Q1661" s="22"/>
      <c r="R1661" s="3"/>
      <c r="S1661" s="120"/>
    </row>
    <row r="1662" spans="1:19" ht="12.75" customHeight="1" x14ac:dyDescent="0.25">
      <c r="A1662" s="28"/>
      <c r="B1662" s="29"/>
      <c r="C1662" s="29"/>
      <c r="D1662" s="132"/>
      <c r="E1662" s="132"/>
      <c r="F1662" s="132"/>
      <c r="G1662" s="132"/>
      <c r="H1662" s="132"/>
      <c r="I1662" s="132"/>
      <c r="J1662" s="132"/>
      <c r="K1662" s="133"/>
      <c r="L1662" s="134"/>
      <c r="M1662" s="134"/>
      <c r="N1662" s="134"/>
      <c r="O1662" s="3"/>
      <c r="P1662" s="29"/>
      <c r="Q1662" s="22"/>
      <c r="R1662" s="3"/>
      <c r="S1662" s="120"/>
    </row>
    <row r="1663" spans="1:19" ht="12.75" customHeight="1" x14ac:dyDescent="0.25">
      <c r="A1663" s="28"/>
      <c r="B1663" s="29"/>
      <c r="C1663" s="29"/>
      <c r="D1663" s="132"/>
      <c r="E1663" s="132"/>
      <c r="F1663" s="132"/>
      <c r="G1663" s="132"/>
      <c r="H1663" s="132"/>
      <c r="I1663" s="132"/>
      <c r="J1663" s="132"/>
      <c r="K1663" s="133"/>
      <c r="L1663" s="134"/>
      <c r="M1663" s="134"/>
      <c r="N1663" s="134"/>
      <c r="O1663" s="3"/>
      <c r="P1663" s="29"/>
      <c r="Q1663" s="22"/>
      <c r="R1663" s="3"/>
      <c r="S1663" s="120"/>
    </row>
    <row r="1664" spans="1:19" ht="12.75" customHeight="1" x14ac:dyDescent="0.25">
      <c r="A1664" s="28"/>
      <c r="B1664" s="29"/>
      <c r="C1664" s="29"/>
      <c r="D1664" s="132"/>
      <c r="E1664" s="132"/>
      <c r="F1664" s="132"/>
      <c r="G1664" s="132"/>
      <c r="H1664" s="132"/>
      <c r="I1664" s="132"/>
      <c r="J1664" s="132"/>
      <c r="K1664" s="133"/>
      <c r="L1664" s="134"/>
      <c r="M1664" s="134"/>
      <c r="N1664" s="134"/>
      <c r="O1664" s="3"/>
      <c r="P1664" s="29"/>
      <c r="Q1664" s="22"/>
      <c r="R1664" s="3"/>
      <c r="S1664" s="120"/>
    </row>
    <row r="1665" spans="1:19" ht="12.75" customHeight="1" x14ac:dyDescent="0.25">
      <c r="A1665" s="28"/>
      <c r="B1665" s="29"/>
      <c r="C1665" s="29"/>
      <c r="D1665" s="132"/>
      <c r="E1665" s="132"/>
      <c r="F1665" s="132"/>
      <c r="G1665" s="132"/>
      <c r="H1665" s="132"/>
      <c r="I1665" s="132"/>
      <c r="J1665" s="132"/>
      <c r="K1665" s="133"/>
      <c r="L1665" s="134"/>
      <c r="M1665" s="134"/>
      <c r="N1665" s="134"/>
      <c r="O1665" s="3"/>
      <c r="P1665" s="29"/>
      <c r="Q1665" s="22"/>
      <c r="R1665" s="3"/>
      <c r="S1665" s="120"/>
    </row>
    <row r="1666" spans="1:19" ht="12.75" customHeight="1" x14ac:dyDescent="0.25">
      <c r="A1666" s="28"/>
      <c r="B1666" s="29"/>
      <c r="C1666" s="29"/>
      <c r="D1666" s="132"/>
      <c r="E1666" s="132"/>
      <c r="F1666" s="132"/>
      <c r="G1666" s="132"/>
      <c r="H1666" s="132"/>
      <c r="I1666" s="132"/>
      <c r="J1666" s="132"/>
      <c r="K1666" s="133"/>
      <c r="L1666" s="134"/>
      <c r="M1666" s="134"/>
      <c r="N1666" s="134"/>
      <c r="O1666" s="3"/>
      <c r="P1666" s="29"/>
      <c r="Q1666" s="22"/>
      <c r="R1666" s="3"/>
      <c r="S1666" s="120"/>
    </row>
    <row r="1667" spans="1:19" ht="12.75" customHeight="1" x14ac:dyDescent="0.25">
      <c r="A1667" s="28"/>
      <c r="B1667" s="29"/>
      <c r="C1667" s="29"/>
      <c r="D1667" s="132"/>
      <c r="E1667" s="132"/>
      <c r="F1667" s="132"/>
      <c r="G1667" s="132"/>
      <c r="H1667" s="132"/>
      <c r="I1667" s="132"/>
      <c r="J1667" s="132"/>
      <c r="K1667" s="133"/>
      <c r="L1667" s="134"/>
      <c r="M1667" s="134"/>
      <c r="N1667" s="134"/>
      <c r="O1667" s="3"/>
      <c r="P1667" s="29"/>
      <c r="Q1667" s="22"/>
      <c r="R1667" s="3"/>
      <c r="S1667" s="120"/>
    </row>
    <row r="1668" spans="1:19" ht="12.75" customHeight="1" x14ac:dyDescent="0.25">
      <c r="A1668" s="28"/>
      <c r="B1668" s="29"/>
      <c r="C1668" s="29"/>
      <c r="D1668" s="132"/>
      <c r="E1668" s="132"/>
      <c r="F1668" s="132"/>
      <c r="G1668" s="132"/>
      <c r="H1668" s="132"/>
      <c r="I1668" s="132"/>
      <c r="J1668" s="132"/>
      <c r="K1668" s="133"/>
      <c r="L1668" s="134"/>
      <c r="M1668" s="134"/>
      <c r="N1668" s="134"/>
      <c r="O1668" s="3"/>
      <c r="P1668" s="29"/>
      <c r="Q1668" s="22"/>
      <c r="R1668" s="3"/>
      <c r="S1668" s="120"/>
    </row>
    <row r="1669" spans="1:19" ht="12.75" customHeight="1" x14ac:dyDescent="0.25">
      <c r="A1669" s="28"/>
      <c r="B1669" s="29"/>
      <c r="C1669" s="29"/>
      <c r="D1669" s="132"/>
      <c r="E1669" s="132"/>
      <c r="F1669" s="132"/>
      <c r="G1669" s="132"/>
      <c r="H1669" s="132"/>
      <c r="I1669" s="132"/>
      <c r="J1669" s="132"/>
      <c r="K1669" s="133"/>
      <c r="L1669" s="134"/>
      <c r="M1669" s="134"/>
      <c r="N1669" s="134"/>
      <c r="O1669" s="3"/>
      <c r="P1669" s="29"/>
      <c r="Q1669" s="22"/>
      <c r="R1669" s="3"/>
      <c r="S1669" s="120"/>
    </row>
    <row r="1670" spans="1:19" ht="12.75" customHeight="1" x14ac:dyDescent="0.25">
      <c r="A1670" s="28"/>
      <c r="B1670" s="29"/>
      <c r="C1670" s="29"/>
      <c r="D1670" s="132"/>
      <c r="E1670" s="132"/>
      <c r="F1670" s="132"/>
      <c r="G1670" s="132"/>
      <c r="H1670" s="132"/>
      <c r="I1670" s="132"/>
      <c r="J1670" s="132"/>
      <c r="K1670" s="133"/>
      <c r="L1670" s="134"/>
      <c r="M1670" s="134"/>
      <c r="N1670" s="134"/>
      <c r="O1670" s="3"/>
      <c r="P1670" s="29"/>
      <c r="Q1670" s="22"/>
      <c r="R1670" s="3"/>
      <c r="S1670" s="120"/>
    </row>
    <row r="1671" spans="1:19" ht="12.75" customHeight="1" x14ac:dyDescent="0.25">
      <c r="A1671" s="28"/>
      <c r="B1671" s="29"/>
      <c r="C1671" s="29"/>
      <c r="D1671" s="132"/>
      <c r="E1671" s="132"/>
      <c r="F1671" s="132"/>
      <c r="G1671" s="132"/>
      <c r="H1671" s="132"/>
      <c r="I1671" s="132"/>
      <c r="J1671" s="132"/>
      <c r="K1671" s="133"/>
      <c r="L1671" s="134"/>
      <c r="M1671" s="134"/>
      <c r="N1671" s="134"/>
      <c r="O1671" s="3"/>
      <c r="P1671" s="29"/>
      <c r="Q1671" s="22"/>
      <c r="R1671" s="3"/>
      <c r="S1671" s="120"/>
    </row>
    <row r="1672" spans="1:19" ht="12.75" customHeight="1" x14ac:dyDescent="0.25">
      <c r="A1672" s="28"/>
      <c r="B1672" s="29"/>
      <c r="C1672" s="29"/>
      <c r="D1672" s="132"/>
      <c r="E1672" s="132"/>
      <c r="F1672" s="132"/>
      <c r="G1672" s="132"/>
      <c r="H1672" s="132"/>
      <c r="I1672" s="132"/>
      <c r="J1672" s="132"/>
      <c r="K1672" s="133"/>
      <c r="L1672" s="134"/>
      <c r="M1672" s="134"/>
      <c r="N1672" s="134"/>
      <c r="O1672" s="3"/>
      <c r="P1672" s="29"/>
      <c r="Q1672" s="22"/>
      <c r="R1672" s="3"/>
      <c r="S1672" s="120"/>
    </row>
    <row r="1673" spans="1:19" ht="12.75" customHeight="1" x14ac:dyDescent="0.25">
      <c r="A1673" s="28"/>
      <c r="B1673" s="29"/>
      <c r="C1673" s="29"/>
      <c r="D1673" s="132"/>
      <c r="E1673" s="132"/>
      <c r="F1673" s="132"/>
      <c r="G1673" s="132"/>
      <c r="H1673" s="132"/>
      <c r="I1673" s="132"/>
      <c r="J1673" s="132"/>
      <c r="K1673" s="133"/>
      <c r="L1673" s="134"/>
      <c r="M1673" s="134"/>
      <c r="N1673" s="134"/>
      <c r="O1673" s="3"/>
      <c r="P1673" s="29"/>
      <c r="Q1673" s="22"/>
      <c r="R1673" s="3"/>
      <c r="S1673" s="120"/>
    </row>
    <row r="1674" spans="1:19" ht="12.75" customHeight="1" x14ac:dyDescent="0.25">
      <c r="A1674" s="28"/>
      <c r="B1674" s="29"/>
      <c r="C1674" s="29"/>
      <c r="D1674" s="132"/>
      <c r="E1674" s="132"/>
      <c r="F1674" s="132"/>
      <c r="G1674" s="132"/>
      <c r="H1674" s="132"/>
      <c r="I1674" s="132"/>
      <c r="J1674" s="132"/>
      <c r="K1674" s="133"/>
      <c r="L1674" s="134"/>
      <c r="M1674" s="134"/>
      <c r="N1674" s="134"/>
      <c r="O1674" s="3"/>
      <c r="P1674" s="29"/>
      <c r="Q1674" s="22"/>
      <c r="R1674" s="3"/>
      <c r="S1674" s="120"/>
    </row>
    <row r="1675" spans="1:19" ht="12.75" customHeight="1" x14ac:dyDescent="0.25">
      <c r="A1675" s="28"/>
      <c r="B1675" s="29"/>
      <c r="C1675" s="29"/>
      <c r="D1675" s="132"/>
      <c r="E1675" s="132"/>
      <c r="F1675" s="132"/>
      <c r="G1675" s="132"/>
      <c r="H1675" s="132"/>
      <c r="I1675" s="132"/>
      <c r="J1675" s="132"/>
      <c r="K1675" s="133"/>
      <c r="L1675" s="134"/>
      <c r="M1675" s="134"/>
      <c r="N1675" s="134"/>
      <c r="O1675" s="3"/>
      <c r="P1675" s="29"/>
      <c r="Q1675" s="22"/>
      <c r="R1675" s="3"/>
      <c r="S1675" s="120"/>
    </row>
    <row r="1676" spans="1:19" ht="12.75" customHeight="1" x14ac:dyDescent="0.25">
      <c r="A1676" s="28"/>
      <c r="B1676" s="29"/>
      <c r="C1676" s="29"/>
      <c r="D1676" s="132"/>
      <c r="E1676" s="132"/>
      <c r="F1676" s="132"/>
      <c r="G1676" s="132"/>
      <c r="H1676" s="132"/>
      <c r="I1676" s="132"/>
      <c r="J1676" s="132"/>
      <c r="K1676" s="133"/>
      <c r="L1676" s="134"/>
      <c r="M1676" s="134"/>
      <c r="N1676" s="134"/>
      <c r="O1676" s="3"/>
      <c r="P1676" s="29"/>
      <c r="Q1676" s="22"/>
      <c r="R1676" s="3"/>
      <c r="S1676" s="120"/>
    </row>
    <row r="1677" spans="1:19" ht="12.75" customHeight="1" x14ac:dyDescent="0.25">
      <c r="A1677" s="28"/>
      <c r="B1677" s="29"/>
      <c r="C1677" s="29"/>
      <c r="D1677" s="132"/>
      <c r="E1677" s="132"/>
      <c r="F1677" s="132"/>
      <c r="G1677" s="132"/>
      <c r="H1677" s="132"/>
      <c r="I1677" s="132"/>
      <c r="J1677" s="132"/>
      <c r="K1677" s="133"/>
      <c r="L1677" s="134"/>
      <c r="M1677" s="134"/>
      <c r="N1677" s="134"/>
      <c r="O1677" s="3"/>
      <c r="P1677" s="29"/>
      <c r="Q1677" s="22"/>
      <c r="R1677" s="3"/>
      <c r="S1677" s="120"/>
    </row>
    <row r="1678" spans="1:19" ht="12.75" customHeight="1" x14ac:dyDescent="0.25">
      <c r="A1678" s="28"/>
      <c r="B1678" s="29"/>
      <c r="C1678" s="29"/>
      <c r="D1678" s="132"/>
      <c r="E1678" s="132"/>
      <c r="F1678" s="132"/>
      <c r="G1678" s="132"/>
      <c r="H1678" s="132"/>
      <c r="I1678" s="132"/>
      <c r="J1678" s="132"/>
      <c r="K1678" s="133"/>
      <c r="L1678" s="134"/>
      <c r="M1678" s="134"/>
      <c r="N1678" s="134"/>
      <c r="O1678" s="3"/>
      <c r="P1678" s="29"/>
      <c r="Q1678" s="22"/>
      <c r="R1678" s="3"/>
      <c r="S1678" s="120"/>
    </row>
    <row r="1679" spans="1:19" ht="12.75" customHeight="1" x14ac:dyDescent="0.25">
      <c r="A1679" s="28"/>
      <c r="B1679" s="29"/>
      <c r="C1679" s="29"/>
      <c r="D1679" s="132"/>
      <c r="E1679" s="132"/>
      <c r="F1679" s="132"/>
      <c r="G1679" s="132"/>
      <c r="H1679" s="132"/>
      <c r="I1679" s="132"/>
      <c r="J1679" s="132"/>
      <c r="K1679" s="133"/>
      <c r="L1679" s="134"/>
      <c r="M1679" s="134"/>
      <c r="N1679" s="134"/>
      <c r="O1679" s="3"/>
      <c r="P1679" s="29"/>
      <c r="Q1679" s="22"/>
      <c r="R1679" s="3"/>
      <c r="S1679" s="120"/>
    </row>
    <row r="1680" spans="1:19" ht="12.75" customHeight="1" x14ac:dyDescent="0.25">
      <c r="A1680" s="28"/>
      <c r="B1680" s="29"/>
      <c r="C1680" s="29"/>
      <c r="D1680" s="132"/>
      <c r="E1680" s="132"/>
      <c r="F1680" s="132"/>
      <c r="G1680" s="132"/>
      <c r="H1680" s="132"/>
      <c r="I1680" s="132"/>
      <c r="J1680" s="132"/>
      <c r="K1680" s="133"/>
      <c r="L1680" s="134"/>
      <c r="M1680" s="134"/>
      <c r="N1680" s="134"/>
      <c r="O1680" s="3"/>
      <c r="P1680" s="29"/>
      <c r="Q1680" s="22"/>
      <c r="R1680" s="3"/>
      <c r="S1680" s="120"/>
    </row>
    <row r="1681" spans="1:19" ht="12.75" customHeight="1" x14ac:dyDescent="0.25">
      <c r="A1681" s="28"/>
      <c r="B1681" s="29"/>
      <c r="C1681" s="29"/>
      <c r="D1681" s="132"/>
      <c r="E1681" s="132"/>
      <c r="F1681" s="132"/>
      <c r="G1681" s="132"/>
      <c r="H1681" s="132"/>
      <c r="I1681" s="132"/>
      <c r="J1681" s="132"/>
      <c r="K1681" s="133"/>
      <c r="L1681" s="134"/>
      <c r="M1681" s="134"/>
      <c r="N1681" s="134"/>
      <c r="O1681" s="3"/>
      <c r="P1681" s="29"/>
      <c r="Q1681" s="22"/>
      <c r="R1681" s="3"/>
      <c r="S1681" s="120"/>
    </row>
    <row r="1682" spans="1:19" ht="12.75" customHeight="1" x14ac:dyDescent="0.25">
      <c r="A1682" s="28"/>
      <c r="B1682" s="29"/>
      <c r="C1682" s="29"/>
      <c r="D1682" s="132"/>
      <c r="E1682" s="132"/>
      <c r="F1682" s="132"/>
      <c r="G1682" s="132"/>
      <c r="H1682" s="132"/>
      <c r="I1682" s="132"/>
      <c r="J1682" s="132"/>
      <c r="K1682" s="133"/>
      <c r="L1682" s="134"/>
      <c r="M1682" s="134"/>
      <c r="N1682" s="134"/>
      <c r="O1682" s="3"/>
      <c r="P1682" s="29"/>
      <c r="Q1682" s="22"/>
      <c r="R1682" s="3"/>
      <c r="S1682" s="120"/>
    </row>
    <row r="1683" spans="1:19" ht="12.75" customHeight="1" x14ac:dyDescent="0.25">
      <c r="A1683" s="28"/>
      <c r="B1683" s="29"/>
      <c r="C1683" s="29"/>
      <c r="D1683" s="132"/>
      <c r="E1683" s="132"/>
      <c r="F1683" s="132"/>
      <c r="G1683" s="132"/>
      <c r="H1683" s="132"/>
      <c r="I1683" s="132"/>
      <c r="J1683" s="132"/>
      <c r="K1683" s="133"/>
      <c r="L1683" s="134"/>
      <c r="M1683" s="134"/>
      <c r="N1683" s="134"/>
      <c r="O1683" s="3"/>
      <c r="P1683" s="29"/>
      <c r="Q1683" s="22"/>
      <c r="R1683" s="3"/>
      <c r="S1683" s="120"/>
    </row>
    <row r="1684" spans="1:19" ht="12.75" customHeight="1" x14ac:dyDescent="0.25">
      <c r="A1684" s="28"/>
      <c r="B1684" s="29"/>
      <c r="C1684" s="29"/>
      <c r="D1684" s="132"/>
      <c r="E1684" s="132"/>
      <c r="F1684" s="132"/>
      <c r="G1684" s="132"/>
      <c r="H1684" s="132"/>
      <c r="I1684" s="132"/>
      <c r="J1684" s="132"/>
      <c r="K1684" s="133"/>
      <c r="L1684" s="134"/>
      <c r="M1684" s="134"/>
      <c r="N1684" s="134"/>
      <c r="O1684" s="3"/>
      <c r="P1684" s="29"/>
      <c r="Q1684" s="22"/>
      <c r="R1684" s="3"/>
      <c r="S1684" s="120"/>
    </row>
    <row r="1685" spans="1:19" ht="12.75" customHeight="1" x14ac:dyDescent="0.25">
      <c r="A1685" s="28"/>
      <c r="B1685" s="29"/>
      <c r="C1685" s="29"/>
      <c r="D1685" s="132"/>
      <c r="E1685" s="132"/>
      <c r="F1685" s="132"/>
      <c r="G1685" s="132"/>
      <c r="H1685" s="132"/>
      <c r="I1685" s="132"/>
      <c r="J1685" s="132"/>
      <c r="K1685" s="133"/>
      <c r="L1685" s="134"/>
      <c r="M1685" s="134"/>
      <c r="N1685" s="134"/>
      <c r="O1685" s="3"/>
      <c r="P1685" s="29"/>
      <c r="Q1685" s="22"/>
      <c r="R1685" s="3"/>
      <c r="S1685" s="120"/>
    </row>
    <row r="1686" spans="1:19" ht="12.75" customHeight="1" x14ac:dyDescent="0.25">
      <c r="A1686" s="28"/>
      <c r="B1686" s="29"/>
      <c r="C1686" s="29"/>
      <c r="D1686" s="132"/>
      <c r="E1686" s="132"/>
      <c r="F1686" s="132"/>
      <c r="G1686" s="132"/>
      <c r="H1686" s="132"/>
      <c r="I1686" s="132"/>
      <c r="J1686" s="132"/>
      <c r="K1686" s="133"/>
      <c r="L1686" s="134"/>
      <c r="M1686" s="134"/>
      <c r="N1686" s="134"/>
      <c r="O1686" s="3"/>
      <c r="P1686" s="29"/>
      <c r="Q1686" s="22"/>
      <c r="R1686" s="3"/>
      <c r="S1686" s="120"/>
    </row>
    <row r="1687" spans="1:19" ht="12.75" customHeight="1" x14ac:dyDescent="0.25">
      <c r="A1687" s="28"/>
      <c r="B1687" s="29"/>
      <c r="C1687" s="29"/>
      <c r="D1687" s="132"/>
      <c r="E1687" s="132"/>
      <c r="F1687" s="132"/>
      <c r="G1687" s="132"/>
      <c r="H1687" s="132"/>
      <c r="I1687" s="132"/>
      <c r="J1687" s="132"/>
      <c r="K1687" s="133"/>
      <c r="L1687" s="134"/>
      <c r="M1687" s="134"/>
      <c r="N1687" s="134"/>
      <c r="O1687" s="3"/>
      <c r="P1687" s="29"/>
      <c r="Q1687" s="22"/>
      <c r="R1687" s="3"/>
      <c r="S1687" s="120"/>
    </row>
    <row r="1688" spans="1:19" ht="12.75" customHeight="1" x14ac:dyDescent="0.25">
      <c r="A1688" s="28"/>
      <c r="B1688" s="29"/>
      <c r="C1688" s="29"/>
      <c r="D1688" s="132"/>
      <c r="E1688" s="132"/>
      <c r="F1688" s="132"/>
      <c r="G1688" s="132"/>
      <c r="H1688" s="132"/>
      <c r="I1688" s="132"/>
      <c r="J1688" s="132"/>
      <c r="K1688" s="133"/>
      <c r="L1688" s="134"/>
      <c r="M1688" s="134"/>
      <c r="N1688" s="134"/>
      <c r="O1688" s="3"/>
      <c r="P1688" s="29"/>
      <c r="Q1688" s="22"/>
      <c r="R1688" s="3"/>
      <c r="S1688" s="120"/>
    </row>
    <row r="1689" spans="1:19" ht="12.75" customHeight="1" x14ac:dyDescent="0.25">
      <c r="A1689" s="28"/>
      <c r="B1689" s="29"/>
      <c r="C1689" s="29"/>
      <c r="D1689" s="132"/>
      <c r="E1689" s="132"/>
      <c r="F1689" s="132"/>
      <c r="G1689" s="132"/>
      <c r="H1689" s="132"/>
      <c r="I1689" s="132"/>
      <c r="J1689" s="132"/>
      <c r="K1689" s="133"/>
      <c r="L1689" s="134"/>
      <c r="M1689" s="134"/>
      <c r="N1689" s="134"/>
      <c r="O1689" s="3"/>
      <c r="P1689" s="29"/>
      <c r="Q1689" s="22"/>
      <c r="R1689" s="3"/>
      <c r="S1689" s="120"/>
    </row>
    <row r="1690" spans="1:19" ht="12.75" customHeight="1" x14ac:dyDescent="0.25">
      <c r="A1690" s="28"/>
      <c r="B1690" s="29"/>
      <c r="C1690" s="29"/>
      <c r="D1690" s="132"/>
      <c r="E1690" s="132"/>
      <c r="F1690" s="132"/>
      <c r="G1690" s="132"/>
      <c r="H1690" s="132"/>
      <c r="I1690" s="132"/>
      <c r="J1690" s="132"/>
      <c r="K1690" s="133"/>
      <c r="L1690" s="134"/>
      <c r="M1690" s="134"/>
      <c r="N1690" s="134"/>
      <c r="O1690" s="3"/>
      <c r="P1690" s="29"/>
      <c r="Q1690" s="22"/>
      <c r="R1690" s="3"/>
      <c r="S1690" s="120"/>
    </row>
    <row r="1691" spans="1:19" ht="12.75" customHeight="1" x14ac:dyDescent="0.25">
      <c r="A1691" s="28"/>
      <c r="B1691" s="29"/>
      <c r="C1691" s="29"/>
      <c r="D1691" s="132"/>
      <c r="E1691" s="132"/>
      <c r="F1691" s="132"/>
      <c r="G1691" s="132"/>
      <c r="H1691" s="132"/>
      <c r="I1691" s="132"/>
      <c r="J1691" s="132"/>
      <c r="K1691" s="133"/>
      <c r="L1691" s="134"/>
      <c r="M1691" s="134"/>
      <c r="N1691" s="134"/>
      <c r="O1691" s="3"/>
      <c r="P1691" s="29"/>
      <c r="Q1691" s="22"/>
      <c r="R1691" s="3"/>
      <c r="S1691" s="120"/>
    </row>
    <row r="1692" spans="1:19" ht="12.75" customHeight="1" x14ac:dyDescent="0.25">
      <c r="A1692" s="28"/>
      <c r="B1692" s="29"/>
      <c r="C1692" s="29"/>
      <c r="D1692" s="132"/>
      <c r="E1692" s="132"/>
      <c r="F1692" s="132"/>
      <c r="G1692" s="132"/>
      <c r="H1692" s="132"/>
      <c r="I1692" s="132"/>
      <c r="J1692" s="132"/>
      <c r="K1692" s="133"/>
      <c r="L1692" s="134"/>
      <c r="M1692" s="134"/>
      <c r="N1692" s="134"/>
      <c r="O1692" s="3"/>
      <c r="P1692" s="29"/>
      <c r="Q1692" s="22"/>
      <c r="R1692" s="3"/>
      <c r="S1692" s="120"/>
    </row>
    <row r="1693" spans="1:19" ht="12.75" customHeight="1" x14ac:dyDescent="0.25">
      <c r="A1693" s="28"/>
      <c r="B1693" s="29"/>
      <c r="C1693" s="29"/>
      <c r="D1693" s="132"/>
      <c r="E1693" s="132"/>
      <c r="F1693" s="132"/>
      <c r="G1693" s="132"/>
      <c r="H1693" s="132"/>
      <c r="I1693" s="132"/>
      <c r="J1693" s="132"/>
      <c r="K1693" s="133"/>
      <c r="L1693" s="134"/>
      <c r="M1693" s="134"/>
      <c r="N1693" s="134"/>
      <c r="O1693" s="3"/>
      <c r="P1693" s="29"/>
      <c r="Q1693" s="22"/>
      <c r="R1693" s="3"/>
      <c r="S1693" s="120"/>
    </row>
    <row r="1694" spans="1:19" ht="12.75" customHeight="1" x14ac:dyDescent="0.25">
      <c r="A1694" s="28"/>
      <c r="B1694" s="29"/>
      <c r="C1694" s="29"/>
      <c r="D1694" s="132"/>
      <c r="E1694" s="132"/>
      <c r="F1694" s="132"/>
      <c r="G1694" s="132"/>
      <c r="H1694" s="132"/>
      <c r="I1694" s="132"/>
      <c r="J1694" s="132"/>
      <c r="K1694" s="133"/>
      <c r="L1694" s="134"/>
      <c r="M1694" s="134"/>
      <c r="N1694" s="134"/>
      <c r="O1694" s="3"/>
      <c r="P1694" s="29"/>
      <c r="Q1694" s="22"/>
      <c r="R1694" s="3"/>
      <c r="S1694" s="120"/>
    </row>
    <row r="1695" spans="1:19" ht="12.75" customHeight="1" x14ac:dyDescent="0.25">
      <c r="A1695" s="28"/>
      <c r="B1695" s="29"/>
      <c r="C1695" s="29"/>
      <c r="D1695" s="132"/>
      <c r="E1695" s="132"/>
      <c r="F1695" s="132"/>
      <c r="G1695" s="132"/>
      <c r="H1695" s="132"/>
      <c r="I1695" s="132"/>
      <c r="J1695" s="132"/>
      <c r="K1695" s="133"/>
      <c r="L1695" s="134"/>
      <c r="M1695" s="134"/>
      <c r="N1695" s="134"/>
      <c r="O1695" s="3"/>
      <c r="P1695" s="29"/>
      <c r="Q1695" s="22"/>
      <c r="R1695" s="3"/>
      <c r="S1695" s="120"/>
    </row>
    <row r="1696" spans="1:19" ht="12.75" customHeight="1" x14ac:dyDescent="0.25">
      <c r="A1696" s="28"/>
      <c r="B1696" s="29"/>
      <c r="C1696" s="29"/>
      <c r="D1696" s="132"/>
      <c r="E1696" s="132"/>
      <c r="F1696" s="132"/>
      <c r="G1696" s="132"/>
      <c r="H1696" s="132"/>
      <c r="I1696" s="132"/>
      <c r="J1696" s="132"/>
      <c r="K1696" s="133"/>
      <c r="L1696" s="134"/>
      <c r="M1696" s="134"/>
      <c r="N1696" s="134"/>
      <c r="O1696" s="3"/>
      <c r="P1696" s="29"/>
      <c r="Q1696" s="22"/>
      <c r="R1696" s="3"/>
      <c r="S1696" s="120"/>
    </row>
    <row r="1697" spans="1:19" ht="12.75" customHeight="1" x14ac:dyDescent="0.25">
      <c r="A1697" s="28"/>
      <c r="B1697" s="29"/>
      <c r="C1697" s="29"/>
      <c r="D1697" s="132"/>
      <c r="E1697" s="132"/>
      <c r="F1697" s="132"/>
      <c r="G1697" s="132"/>
      <c r="H1697" s="132"/>
      <c r="I1697" s="132"/>
      <c r="J1697" s="132"/>
      <c r="K1697" s="133"/>
      <c r="L1697" s="134"/>
      <c r="M1697" s="134"/>
      <c r="N1697" s="134"/>
      <c r="O1697" s="3"/>
      <c r="P1697" s="29"/>
      <c r="Q1697" s="22"/>
      <c r="R1697" s="3"/>
      <c r="S1697" s="120"/>
    </row>
    <row r="1698" spans="1:19" ht="12.75" customHeight="1" x14ac:dyDescent="0.25">
      <c r="A1698" s="28"/>
      <c r="B1698" s="29"/>
      <c r="C1698" s="29"/>
      <c r="D1698" s="132"/>
      <c r="E1698" s="132"/>
      <c r="F1698" s="132"/>
      <c r="G1698" s="132"/>
      <c r="H1698" s="132"/>
      <c r="I1698" s="132"/>
      <c r="J1698" s="132"/>
      <c r="K1698" s="133"/>
      <c r="L1698" s="134"/>
      <c r="M1698" s="134"/>
      <c r="N1698" s="134"/>
      <c r="O1698" s="3"/>
      <c r="P1698" s="29"/>
      <c r="Q1698" s="22"/>
      <c r="R1698" s="3"/>
      <c r="S1698" s="120"/>
    </row>
    <row r="1699" spans="1:19" ht="12.75" customHeight="1" x14ac:dyDescent="0.25">
      <c r="A1699" s="28"/>
      <c r="B1699" s="29"/>
      <c r="C1699" s="29"/>
      <c r="D1699" s="132"/>
      <c r="E1699" s="132"/>
      <c r="F1699" s="132"/>
      <c r="G1699" s="132"/>
      <c r="H1699" s="132"/>
      <c r="I1699" s="132"/>
      <c r="J1699" s="132"/>
      <c r="K1699" s="133"/>
      <c r="L1699" s="134"/>
      <c r="M1699" s="134"/>
      <c r="N1699" s="134"/>
      <c r="O1699" s="3"/>
      <c r="P1699" s="29"/>
      <c r="Q1699" s="22"/>
      <c r="R1699" s="3"/>
      <c r="S1699" s="120"/>
    </row>
    <row r="1700" spans="1:19" ht="12.75" customHeight="1" x14ac:dyDescent="0.25">
      <c r="A1700" s="28"/>
      <c r="B1700" s="29"/>
      <c r="C1700" s="29"/>
      <c r="D1700" s="132"/>
      <c r="E1700" s="132"/>
      <c r="F1700" s="132"/>
      <c r="G1700" s="132"/>
      <c r="H1700" s="132"/>
      <c r="I1700" s="132"/>
      <c r="J1700" s="132"/>
      <c r="K1700" s="133"/>
      <c r="L1700" s="134"/>
      <c r="M1700" s="134"/>
      <c r="N1700" s="134"/>
      <c r="O1700" s="3"/>
      <c r="P1700" s="29"/>
      <c r="Q1700" s="22"/>
      <c r="R1700" s="3"/>
      <c r="S1700" s="120"/>
    </row>
    <row r="1701" spans="1:19" ht="12.75" customHeight="1" x14ac:dyDescent="0.25">
      <c r="A1701" s="28"/>
      <c r="B1701" s="29"/>
      <c r="C1701" s="29"/>
      <c r="D1701" s="132"/>
      <c r="E1701" s="132"/>
      <c r="F1701" s="132"/>
      <c r="G1701" s="132"/>
      <c r="H1701" s="132"/>
      <c r="I1701" s="132"/>
      <c r="J1701" s="132"/>
      <c r="K1701" s="133"/>
      <c r="L1701" s="134"/>
      <c r="M1701" s="134"/>
      <c r="N1701" s="134"/>
      <c r="O1701" s="3"/>
      <c r="P1701" s="29"/>
      <c r="Q1701" s="22"/>
      <c r="R1701" s="3"/>
      <c r="S1701" s="120"/>
    </row>
    <row r="1702" spans="1:19" ht="12.75" customHeight="1" x14ac:dyDescent="0.25">
      <c r="A1702" s="28"/>
      <c r="B1702" s="29"/>
      <c r="C1702" s="29"/>
      <c r="D1702" s="132"/>
      <c r="E1702" s="132"/>
      <c r="F1702" s="132"/>
      <c r="G1702" s="132"/>
      <c r="H1702" s="132"/>
      <c r="I1702" s="132"/>
      <c r="J1702" s="132"/>
      <c r="K1702" s="133"/>
      <c r="L1702" s="134"/>
      <c r="M1702" s="134"/>
      <c r="N1702" s="134"/>
      <c r="O1702" s="3"/>
      <c r="P1702" s="29"/>
      <c r="Q1702" s="22"/>
      <c r="R1702" s="3"/>
      <c r="S1702" s="120"/>
    </row>
    <row r="1703" spans="1:19" ht="12.75" customHeight="1" x14ac:dyDescent="0.25">
      <c r="A1703" s="28"/>
      <c r="B1703" s="29"/>
      <c r="C1703" s="29"/>
      <c r="D1703" s="132"/>
      <c r="E1703" s="132"/>
      <c r="F1703" s="132"/>
      <c r="G1703" s="132"/>
      <c r="H1703" s="132"/>
      <c r="I1703" s="132"/>
      <c r="J1703" s="132"/>
      <c r="K1703" s="133"/>
      <c r="L1703" s="134"/>
      <c r="M1703" s="134"/>
      <c r="N1703" s="134"/>
      <c r="O1703" s="3"/>
      <c r="P1703" s="29"/>
      <c r="Q1703" s="22"/>
      <c r="R1703" s="3"/>
      <c r="S1703" s="120"/>
    </row>
    <row r="1704" spans="1:19" ht="12.75" customHeight="1" x14ac:dyDescent="0.25">
      <c r="A1704" s="28"/>
      <c r="B1704" s="29"/>
      <c r="C1704" s="29"/>
      <c r="D1704" s="132"/>
      <c r="E1704" s="132"/>
      <c r="F1704" s="132"/>
      <c r="G1704" s="132"/>
      <c r="H1704" s="132"/>
      <c r="I1704" s="132"/>
      <c r="J1704" s="132"/>
      <c r="K1704" s="133"/>
      <c r="L1704" s="134"/>
      <c r="M1704" s="134"/>
      <c r="N1704" s="134"/>
      <c r="O1704" s="3"/>
      <c r="P1704" s="29"/>
      <c r="Q1704" s="22"/>
      <c r="R1704" s="3"/>
      <c r="S1704" s="120"/>
    </row>
    <row r="1705" spans="1:19" ht="12.75" customHeight="1" x14ac:dyDescent="0.25">
      <c r="A1705" s="28"/>
      <c r="B1705" s="29"/>
      <c r="C1705" s="29"/>
      <c r="D1705" s="132"/>
      <c r="E1705" s="132"/>
      <c r="F1705" s="132"/>
      <c r="G1705" s="132"/>
      <c r="H1705" s="132"/>
      <c r="I1705" s="132"/>
      <c r="J1705" s="132"/>
      <c r="K1705" s="133"/>
      <c r="L1705" s="134"/>
      <c r="M1705" s="134"/>
      <c r="N1705" s="134"/>
      <c r="O1705" s="3"/>
      <c r="P1705" s="29"/>
      <c r="Q1705" s="22"/>
      <c r="R1705" s="3"/>
      <c r="S1705" s="120"/>
    </row>
    <row r="1706" spans="1:19" ht="12.75" customHeight="1" x14ac:dyDescent="0.25">
      <c r="A1706" s="28"/>
      <c r="B1706" s="29"/>
      <c r="C1706" s="29"/>
      <c r="D1706" s="132"/>
      <c r="E1706" s="132"/>
      <c r="F1706" s="132"/>
      <c r="G1706" s="132"/>
      <c r="H1706" s="132"/>
      <c r="I1706" s="132"/>
      <c r="J1706" s="132"/>
      <c r="K1706" s="133"/>
      <c r="L1706" s="134"/>
      <c r="M1706" s="134"/>
      <c r="N1706" s="134"/>
      <c r="O1706" s="3"/>
      <c r="P1706" s="29"/>
      <c r="Q1706" s="22"/>
      <c r="R1706" s="3"/>
      <c r="S1706" s="120"/>
    </row>
    <row r="1707" spans="1:19" ht="12.75" customHeight="1" x14ac:dyDescent="0.25">
      <c r="A1707" s="28"/>
      <c r="B1707" s="29"/>
      <c r="C1707" s="29"/>
      <c r="D1707" s="132"/>
      <c r="E1707" s="132"/>
      <c r="F1707" s="132"/>
      <c r="G1707" s="132"/>
      <c r="H1707" s="132"/>
      <c r="I1707" s="132"/>
      <c r="J1707" s="132"/>
      <c r="K1707" s="133"/>
      <c r="L1707" s="134"/>
      <c r="M1707" s="134"/>
      <c r="N1707" s="134"/>
      <c r="O1707" s="3"/>
      <c r="P1707" s="29"/>
      <c r="Q1707" s="22"/>
      <c r="R1707" s="3"/>
      <c r="S1707" s="120"/>
    </row>
    <row r="1708" spans="1:19" ht="12.75" customHeight="1" x14ac:dyDescent="0.25">
      <c r="A1708" s="28"/>
      <c r="B1708" s="29"/>
      <c r="C1708" s="29"/>
      <c r="D1708" s="132"/>
      <c r="E1708" s="132"/>
      <c r="F1708" s="132"/>
      <c r="G1708" s="132"/>
      <c r="H1708" s="132"/>
      <c r="I1708" s="132"/>
      <c r="J1708" s="132"/>
      <c r="K1708" s="133"/>
      <c r="L1708" s="134"/>
      <c r="M1708" s="134"/>
      <c r="N1708" s="134"/>
      <c r="O1708" s="3"/>
      <c r="P1708" s="29"/>
      <c r="Q1708" s="22"/>
      <c r="R1708" s="3"/>
      <c r="S1708" s="120"/>
    </row>
    <row r="1709" spans="1:19" ht="12.75" customHeight="1" x14ac:dyDescent="0.25">
      <c r="A1709" s="28"/>
      <c r="B1709" s="29"/>
      <c r="C1709" s="29"/>
      <c r="D1709" s="132"/>
      <c r="E1709" s="132"/>
      <c r="F1709" s="132"/>
      <c r="G1709" s="132"/>
      <c r="H1709" s="132"/>
      <c r="I1709" s="132"/>
      <c r="J1709" s="132"/>
      <c r="K1709" s="133"/>
      <c r="L1709" s="134"/>
      <c r="M1709" s="134"/>
      <c r="N1709" s="134"/>
      <c r="O1709" s="3"/>
      <c r="P1709" s="29"/>
      <c r="Q1709" s="22"/>
      <c r="R1709" s="3"/>
      <c r="S1709" s="120"/>
    </row>
    <row r="1710" spans="1:19" ht="12.75" customHeight="1" x14ac:dyDescent="0.25">
      <c r="A1710" s="28"/>
      <c r="B1710" s="29"/>
      <c r="C1710" s="29"/>
      <c r="D1710" s="132"/>
      <c r="E1710" s="132"/>
      <c r="F1710" s="132"/>
      <c r="G1710" s="132"/>
      <c r="H1710" s="132"/>
      <c r="I1710" s="132"/>
      <c r="J1710" s="132"/>
      <c r="K1710" s="133"/>
      <c r="L1710" s="134"/>
      <c r="M1710" s="134"/>
      <c r="N1710" s="134"/>
      <c r="O1710" s="3"/>
      <c r="P1710" s="29"/>
      <c r="Q1710" s="22"/>
      <c r="R1710" s="3"/>
      <c r="S1710" s="120"/>
    </row>
    <row r="1711" spans="1:19" ht="12.75" customHeight="1" x14ac:dyDescent="0.25">
      <c r="A1711" s="28"/>
      <c r="B1711" s="29"/>
      <c r="C1711" s="29"/>
      <c r="D1711" s="132"/>
      <c r="E1711" s="132"/>
      <c r="F1711" s="132"/>
      <c r="G1711" s="132"/>
      <c r="H1711" s="132"/>
      <c r="I1711" s="132"/>
      <c r="J1711" s="132"/>
      <c r="K1711" s="133"/>
      <c r="L1711" s="134"/>
      <c r="M1711" s="134"/>
      <c r="N1711" s="134"/>
      <c r="O1711" s="3"/>
      <c r="P1711" s="29"/>
      <c r="Q1711" s="22"/>
      <c r="R1711" s="3"/>
      <c r="S1711" s="120"/>
    </row>
    <row r="1712" spans="1:19" ht="12.75" customHeight="1" x14ac:dyDescent="0.25">
      <c r="A1712" s="28"/>
      <c r="B1712" s="29"/>
      <c r="C1712" s="29"/>
      <c r="D1712" s="132"/>
      <c r="E1712" s="132"/>
      <c r="F1712" s="132"/>
      <c r="G1712" s="132"/>
      <c r="H1712" s="132"/>
      <c r="I1712" s="132"/>
      <c r="J1712" s="132"/>
      <c r="K1712" s="133"/>
      <c r="L1712" s="134"/>
      <c r="M1712" s="134"/>
      <c r="N1712" s="134"/>
      <c r="O1712" s="3"/>
      <c r="P1712" s="29"/>
      <c r="Q1712" s="22"/>
      <c r="R1712" s="3"/>
      <c r="S1712" s="120"/>
    </row>
    <row r="1713" spans="1:19" ht="12.75" customHeight="1" x14ac:dyDescent="0.25">
      <c r="A1713" s="28"/>
      <c r="B1713" s="29"/>
      <c r="C1713" s="29"/>
      <c r="D1713" s="132"/>
      <c r="E1713" s="132"/>
      <c r="F1713" s="132"/>
      <c r="G1713" s="132"/>
      <c r="H1713" s="132"/>
      <c r="I1713" s="132"/>
      <c r="J1713" s="132"/>
      <c r="K1713" s="133"/>
      <c r="L1713" s="134"/>
      <c r="M1713" s="134"/>
      <c r="N1713" s="134"/>
      <c r="O1713" s="3"/>
      <c r="P1713" s="29"/>
      <c r="Q1713" s="22"/>
      <c r="R1713" s="3"/>
      <c r="S1713" s="120"/>
    </row>
    <row r="1714" spans="1:19" ht="12.75" customHeight="1" x14ac:dyDescent="0.25">
      <c r="A1714" s="28"/>
      <c r="B1714" s="29"/>
      <c r="C1714" s="29"/>
      <c r="D1714" s="132"/>
      <c r="E1714" s="132"/>
      <c r="F1714" s="132"/>
      <c r="G1714" s="132"/>
      <c r="H1714" s="132"/>
      <c r="I1714" s="132"/>
      <c r="J1714" s="132"/>
      <c r="K1714" s="133"/>
      <c r="L1714" s="134"/>
      <c r="M1714" s="134"/>
      <c r="N1714" s="134"/>
      <c r="O1714" s="3"/>
      <c r="P1714" s="29"/>
      <c r="Q1714" s="22"/>
      <c r="R1714" s="3"/>
      <c r="S1714" s="120"/>
    </row>
    <row r="1715" spans="1:19" ht="12.75" customHeight="1" x14ac:dyDescent="0.25">
      <c r="A1715" s="28"/>
      <c r="B1715" s="29"/>
      <c r="C1715" s="29"/>
      <c r="D1715" s="132"/>
      <c r="E1715" s="132"/>
      <c r="F1715" s="132"/>
      <c r="G1715" s="132"/>
      <c r="H1715" s="132"/>
      <c r="I1715" s="132"/>
      <c r="J1715" s="132"/>
      <c r="K1715" s="133"/>
      <c r="L1715" s="134"/>
      <c r="M1715" s="134"/>
      <c r="N1715" s="134"/>
      <c r="O1715" s="3"/>
      <c r="P1715" s="29"/>
      <c r="Q1715" s="22"/>
      <c r="R1715" s="3"/>
      <c r="S1715" s="120"/>
    </row>
    <row r="1716" spans="1:19" ht="12.75" customHeight="1" x14ac:dyDescent="0.25">
      <c r="A1716" s="28"/>
      <c r="B1716" s="29"/>
      <c r="C1716" s="29"/>
      <c r="D1716" s="132"/>
      <c r="E1716" s="132"/>
      <c r="F1716" s="132"/>
      <c r="G1716" s="132"/>
      <c r="H1716" s="132"/>
      <c r="I1716" s="132"/>
      <c r="J1716" s="132"/>
      <c r="K1716" s="133"/>
      <c r="L1716" s="134"/>
      <c r="M1716" s="134"/>
      <c r="N1716" s="134"/>
      <c r="O1716" s="3"/>
      <c r="P1716" s="29"/>
      <c r="Q1716" s="22"/>
      <c r="R1716" s="3"/>
      <c r="S1716" s="120"/>
    </row>
    <row r="1717" spans="1:19" ht="12.75" customHeight="1" x14ac:dyDescent="0.25">
      <c r="A1717" s="28"/>
      <c r="B1717" s="29"/>
      <c r="C1717" s="29"/>
      <c r="D1717" s="132"/>
      <c r="E1717" s="132"/>
      <c r="F1717" s="132"/>
      <c r="G1717" s="132"/>
      <c r="H1717" s="132"/>
      <c r="I1717" s="132"/>
      <c r="J1717" s="132"/>
      <c r="K1717" s="133"/>
      <c r="L1717" s="134"/>
      <c r="M1717" s="134"/>
      <c r="N1717" s="134"/>
      <c r="O1717" s="3"/>
      <c r="P1717" s="29"/>
      <c r="Q1717" s="22"/>
      <c r="R1717" s="3"/>
      <c r="S1717" s="120"/>
    </row>
    <row r="1718" spans="1:19" ht="12.75" customHeight="1" x14ac:dyDescent="0.25">
      <c r="A1718" s="28"/>
      <c r="B1718" s="29"/>
      <c r="C1718" s="29"/>
      <c r="D1718" s="132"/>
      <c r="E1718" s="132"/>
      <c r="F1718" s="132"/>
      <c r="G1718" s="132"/>
      <c r="H1718" s="132"/>
      <c r="I1718" s="132"/>
      <c r="J1718" s="132"/>
      <c r="K1718" s="133"/>
      <c r="L1718" s="134"/>
      <c r="M1718" s="134"/>
      <c r="N1718" s="134"/>
      <c r="O1718" s="3"/>
      <c r="P1718" s="29"/>
      <c r="Q1718" s="22"/>
      <c r="R1718" s="3"/>
      <c r="S1718" s="120"/>
    </row>
    <row r="1719" spans="1:19" ht="12.75" customHeight="1" x14ac:dyDescent="0.25">
      <c r="A1719" s="28"/>
      <c r="B1719" s="29"/>
      <c r="C1719" s="29"/>
      <c r="D1719" s="132"/>
      <c r="E1719" s="132"/>
      <c r="F1719" s="132"/>
      <c r="G1719" s="132"/>
      <c r="H1719" s="132"/>
      <c r="I1719" s="132"/>
      <c r="J1719" s="132"/>
      <c r="K1719" s="133"/>
      <c r="L1719" s="134"/>
      <c r="M1719" s="134"/>
      <c r="N1719" s="134"/>
      <c r="O1719" s="3"/>
      <c r="P1719" s="29"/>
      <c r="Q1719" s="22"/>
      <c r="R1719" s="3"/>
      <c r="S1719" s="120"/>
    </row>
    <row r="1720" spans="1:19" ht="12.75" customHeight="1" x14ac:dyDescent="0.25">
      <c r="A1720" s="28"/>
      <c r="B1720" s="29"/>
      <c r="C1720" s="29"/>
      <c r="D1720" s="132"/>
      <c r="E1720" s="132"/>
      <c r="F1720" s="132"/>
      <c r="G1720" s="132"/>
      <c r="H1720" s="132"/>
      <c r="I1720" s="132"/>
      <c r="J1720" s="132"/>
      <c r="K1720" s="133"/>
      <c r="L1720" s="134"/>
      <c r="M1720" s="134"/>
      <c r="N1720" s="134"/>
      <c r="O1720" s="3"/>
      <c r="P1720" s="29"/>
      <c r="Q1720" s="22"/>
      <c r="R1720" s="3"/>
      <c r="S1720" s="120"/>
    </row>
    <row r="1721" spans="1:19" ht="12.75" customHeight="1" x14ac:dyDescent="0.25">
      <c r="A1721" s="28"/>
      <c r="B1721" s="29"/>
      <c r="C1721" s="29"/>
      <c r="D1721" s="132"/>
      <c r="E1721" s="132"/>
      <c r="F1721" s="132"/>
      <c r="G1721" s="132"/>
      <c r="H1721" s="132"/>
      <c r="I1721" s="132"/>
      <c r="J1721" s="132"/>
      <c r="K1721" s="133"/>
      <c r="L1721" s="134"/>
      <c r="M1721" s="134"/>
      <c r="N1721" s="134"/>
      <c r="O1721" s="3"/>
      <c r="P1721" s="29"/>
      <c r="Q1721" s="22"/>
      <c r="R1721" s="3"/>
      <c r="S1721" s="120"/>
    </row>
    <row r="1722" spans="1:19" ht="12.75" customHeight="1" x14ac:dyDescent="0.25">
      <c r="A1722" s="28"/>
      <c r="B1722" s="29"/>
      <c r="C1722" s="29"/>
      <c r="D1722" s="132"/>
      <c r="E1722" s="132"/>
      <c r="F1722" s="132"/>
      <c r="G1722" s="132"/>
      <c r="H1722" s="132"/>
      <c r="I1722" s="132"/>
      <c r="J1722" s="132"/>
      <c r="K1722" s="133"/>
      <c r="L1722" s="134"/>
      <c r="M1722" s="134"/>
      <c r="N1722" s="134"/>
      <c r="O1722" s="3"/>
      <c r="P1722" s="29"/>
      <c r="Q1722" s="22"/>
      <c r="R1722" s="3"/>
      <c r="S1722" s="120"/>
    </row>
    <row r="1723" spans="1:19" ht="12.75" customHeight="1" x14ac:dyDescent="0.25">
      <c r="A1723" s="28"/>
      <c r="B1723" s="29"/>
      <c r="C1723" s="29"/>
      <c r="D1723" s="132"/>
      <c r="E1723" s="132"/>
      <c r="F1723" s="132"/>
      <c r="G1723" s="132"/>
      <c r="H1723" s="132"/>
      <c r="I1723" s="132"/>
      <c r="J1723" s="132"/>
      <c r="K1723" s="133"/>
      <c r="L1723" s="134"/>
      <c r="M1723" s="134"/>
      <c r="N1723" s="134"/>
      <c r="O1723" s="3"/>
      <c r="P1723" s="29"/>
      <c r="Q1723" s="22"/>
      <c r="R1723" s="3"/>
      <c r="S1723" s="120"/>
    </row>
    <row r="1724" spans="1:19" ht="12.75" customHeight="1" x14ac:dyDescent="0.25">
      <c r="A1724" s="28"/>
      <c r="B1724" s="29"/>
      <c r="C1724" s="29"/>
      <c r="D1724" s="132"/>
      <c r="E1724" s="132"/>
      <c r="F1724" s="132"/>
      <c r="G1724" s="132"/>
      <c r="H1724" s="132"/>
      <c r="I1724" s="132"/>
      <c r="J1724" s="132"/>
      <c r="K1724" s="133"/>
      <c r="L1724" s="134"/>
      <c r="M1724" s="134"/>
      <c r="N1724" s="134"/>
      <c r="O1724" s="3"/>
      <c r="P1724" s="29"/>
      <c r="Q1724" s="22"/>
      <c r="R1724" s="3"/>
      <c r="S1724" s="120"/>
    </row>
    <row r="1725" spans="1:19" ht="12.75" customHeight="1" x14ac:dyDescent="0.25">
      <c r="A1725" s="28"/>
      <c r="B1725" s="29"/>
      <c r="C1725" s="29"/>
      <c r="D1725" s="132"/>
      <c r="E1725" s="132"/>
      <c r="F1725" s="132"/>
      <c r="G1725" s="132"/>
      <c r="H1725" s="132"/>
      <c r="I1725" s="132"/>
      <c r="J1725" s="132"/>
      <c r="K1725" s="133"/>
      <c r="L1725" s="134"/>
      <c r="M1725" s="134"/>
      <c r="N1725" s="134"/>
      <c r="O1725" s="3"/>
      <c r="P1725" s="29"/>
      <c r="Q1725" s="22"/>
      <c r="R1725" s="3"/>
      <c r="S1725" s="120"/>
    </row>
    <row r="1726" spans="1:19" ht="12.75" customHeight="1" x14ac:dyDescent="0.25">
      <c r="A1726" s="28"/>
      <c r="B1726" s="29"/>
      <c r="C1726" s="29"/>
      <c r="D1726" s="132"/>
      <c r="E1726" s="132"/>
      <c r="F1726" s="132"/>
      <c r="G1726" s="132"/>
      <c r="H1726" s="132"/>
      <c r="I1726" s="132"/>
      <c r="J1726" s="132"/>
      <c r="K1726" s="133"/>
      <c r="L1726" s="134"/>
      <c r="M1726" s="134"/>
      <c r="N1726" s="134"/>
      <c r="O1726" s="3"/>
      <c r="P1726" s="29"/>
      <c r="Q1726" s="22"/>
      <c r="R1726" s="3"/>
      <c r="S1726" s="120"/>
    </row>
    <row r="1727" spans="1:19" ht="12.75" customHeight="1" x14ac:dyDescent="0.25">
      <c r="A1727" s="28"/>
      <c r="B1727" s="29"/>
      <c r="C1727" s="29"/>
      <c r="D1727" s="132"/>
      <c r="E1727" s="132"/>
      <c r="F1727" s="132"/>
      <c r="G1727" s="132"/>
      <c r="H1727" s="132"/>
      <c r="I1727" s="132"/>
      <c r="J1727" s="132"/>
      <c r="K1727" s="133"/>
      <c r="L1727" s="134"/>
      <c r="M1727" s="134"/>
      <c r="N1727" s="134"/>
      <c r="O1727" s="3"/>
      <c r="P1727" s="29"/>
      <c r="Q1727" s="22"/>
      <c r="R1727" s="3"/>
      <c r="S1727" s="120"/>
    </row>
    <row r="1728" spans="1:19" ht="12.75" customHeight="1" x14ac:dyDescent="0.25">
      <c r="A1728" s="28"/>
      <c r="B1728" s="29"/>
      <c r="C1728" s="29"/>
      <c r="D1728" s="132"/>
      <c r="E1728" s="132"/>
      <c r="F1728" s="132"/>
      <c r="G1728" s="132"/>
      <c r="H1728" s="132"/>
      <c r="I1728" s="132"/>
      <c r="J1728" s="132"/>
      <c r="K1728" s="133"/>
      <c r="L1728" s="134"/>
      <c r="M1728" s="134"/>
      <c r="N1728" s="134"/>
      <c r="O1728" s="3"/>
      <c r="P1728" s="29"/>
      <c r="Q1728" s="22"/>
      <c r="R1728" s="3"/>
      <c r="S1728" s="120"/>
    </row>
    <row r="1729" spans="1:19" ht="12.75" customHeight="1" x14ac:dyDescent="0.25">
      <c r="A1729" s="28"/>
      <c r="B1729" s="29"/>
      <c r="C1729" s="29"/>
      <c r="D1729" s="132"/>
      <c r="E1729" s="132"/>
      <c r="F1729" s="132"/>
      <c r="G1729" s="132"/>
      <c r="H1729" s="132"/>
      <c r="I1729" s="132"/>
      <c r="J1729" s="132"/>
      <c r="K1729" s="133"/>
      <c r="L1729" s="134"/>
      <c r="M1729" s="134"/>
      <c r="N1729" s="134"/>
      <c r="O1729" s="3"/>
      <c r="P1729" s="29"/>
      <c r="Q1729" s="22"/>
      <c r="R1729" s="3"/>
      <c r="S1729" s="120"/>
    </row>
    <row r="1730" spans="1:19" ht="12.75" customHeight="1" x14ac:dyDescent="0.25">
      <c r="A1730" s="28"/>
      <c r="B1730" s="29"/>
      <c r="C1730" s="29"/>
      <c r="D1730" s="132"/>
      <c r="E1730" s="132"/>
      <c r="F1730" s="132"/>
      <c r="G1730" s="132"/>
      <c r="H1730" s="132"/>
      <c r="I1730" s="132"/>
      <c r="J1730" s="132"/>
      <c r="K1730" s="133"/>
      <c r="L1730" s="134"/>
      <c r="M1730" s="134"/>
      <c r="N1730" s="134"/>
      <c r="O1730" s="3"/>
      <c r="P1730" s="29"/>
      <c r="Q1730" s="22"/>
      <c r="R1730" s="3"/>
      <c r="S1730" s="120"/>
    </row>
    <row r="1731" spans="1:19" ht="12.75" customHeight="1" x14ac:dyDescent="0.25">
      <c r="A1731" s="28"/>
      <c r="B1731" s="29"/>
      <c r="C1731" s="29"/>
      <c r="D1731" s="132"/>
      <c r="E1731" s="132"/>
      <c r="F1731" s="132"/>
      <c r="G1731" s="132"/>
      <c r="H1731" s="132"/>
      <c r="I1731" s="132"/>
      <c r="J1731" s="132"/>
      <c r="K1731" s="133"/>
      <c r="L1731" s="134"/>
      <c r="M1731" s="134"/>
      <c r="N1731" s="134"/>
      <c r="O1731" s="3"/>
      <c r="P1731" s="29"/>
      <c r="Q1731" s="22"/>
      <c r="R1731" s="3"/>
      <c r="S1731" s="120"/>
    </row>
    <row r="1732" spans="1:19" ht="12.75" customHeight="1" x14ac:dyDescent="0.25">
      <c r="A1732" s="28"/>
      <c r="B1732" s="29"/>
      <c r="C1732" s="29"/>
      <c r="D1732" s="132"/>
      <c r="E1732" s="132"/>
      <c r="F1732" s="132"/>
      <c r="G1732" s="132"/>
      <c r="H1732" s="132"/>
      <c r="I1732" s="132"/>
      <c r="J1732" s="132"/>
      <c r="K1732" s="133"/>
      <c r="L1732" s="134"/>
      <c r="M1732" s="134"/>
      <c r="N1732" s="134"/>
      <c r="O1732" s="3"/>
      <c r="P1732" s="29"/>
      <c r="Q1732" s="22"/>
      <c r="R1732" s="3"/>
      <c r="S1732" s="120"/>
    </row>
    <row r="1733" spans="1:19" ht="12.75" customHeight="1" x14ac:dyDescent="0.25">
      <c r="A1733" s="28"/>
      <c r="B1733" s="29"/>
      <c r="C1733" s="29"/>
      <c r="D1733" s="132"/>
      <c r="E1733" s="132"/>
      <c r="F1733" s="132"/>
      <c r="G1733" s="132"/>
      <c r="H1733" s="132"/>
      <c r="I1733" s="132"/>
      <c r="J1733" s="132"/>
      <c r="K1733" s="133"/>
      <c r="L1733" s="134"/>
      <c r="M1733" s="134"/>
      <c r="N1733" s="134"/>
      <c r="O1733" s="3"/>
      <c r="P1733" s="29"/>
      <c r="Q1733" s="22"/>
      <c r="R1733" s="3"/>
      <c r="S1733" s="120"/>
    </row>
    <row r="1734" spans="1:19" ht="12.75" customHeight="1" x14ac:dyDescent="0.25">
      <c r="A1734" s="28"/>
      <c r="B1734" s="29"/>
      <c r="C1734" s="29"/>
      <c r="D1734" s="132"/>
      <c r="E1734" s="132"/>
      <c r="F1734" s="132"/>
      <c r="G1734" s="132"/>
      <c r="H1734" s="132"/>
      <c r="I1734" s="132"/>
      <c r="J1734" s="132"/>
      <c r="K1734" s="133"/>
      <c r="L1734" s="134"/>
      <c r="M1734" s="134"/>
      <c r="N1734" s="134"/>
      <c r="O1734" s="3"/>
      <c r="P1734" s="29"/>
      <c r="Q1734" s="22"/>
      <c r="R1734" s="3"/>
      <c r="S1734" s="120"/>
    </row>
    <row r="1735" spans="1:19" ht="12.75" customHeight="1" x14ac:dyDescent="0.25">
      <c r="A1735" s="28"/>
      <c r="B1735" s="29"/>
      <c r="C1735" s="29"/>
      <c r="D1735" s="132"/>
      <c r="E1735" s="132"/>
      <c r="F1735" s="132"/>
      <c r="G1735" s="132"/>
      <c r="H1735" s="132"/>
      <c r="I1735" s="132"/>
      <c r="J1735" s="132"/>
      <c r="K1735" s="133"/>
      <c r="L1735" s="134"/>
      <c r="M1735" s="134"/>
      <c r="N1735" s="134"/>
      <c r="O1735" s="3"/>
      <c r="P1735" s="29"/>
      <c r="Q1735" s="22"/>
      <c r="R1735" s="3"/>
      <c r="S1735" s="120"/>
    </row>
    <row r="1736" spans="1:19" ht="12.75" customHeight="1" x14ac:dyDescent="0.25">
      <c r="A1736" s="28"/>
      <c r="B1736" s="29"/>
      <c r="C1736" s="29"/>
      <c r="D1736" s="132"/>
      <c r="E1736" s="132"/>
      <c r="F1736" s="132"/>
      <c r="G1736" s="132"/>
      <c r="H1736" s="132"/>
      <c r="I1736" s="132"/>
      <c r="J1736" s="132"/>
      <c r="K1736" s="133"/>
      <c r="L1736" s="134"/>
      <c r="M1736" s="134"/>
      <c r="N1736" s="134"/>
      <c r="O1736" s="3"/>
      <c r="P1736" s="29"/>
      <c r="Q1736" s="22"/>
      <c r="R1736" s="3"/>
      <c r="S1736" s="120"/>
    </row>
    <row r="1737" spans="1:19" ht="12.75" customHeight="1" x14ac:dyDescent="0.25">
      <c r="A1737" s="28"/>
      <c r="B1737" s="29"/>
      <c r="C1737" s="29"/>
      <c r="D1737" s="132"/>
      <c r="E1737" s="132"/>
      <c r="F1737" s="132"/>
      <c r="G1737" s="132"/>
      <c r="H1737" s="132"/>
      <c r="I1737" s="132"/>
      <c r="J1737" s="132"/>
      <c r="K1737" s="133"/>
      <c r="L1737" s="134"/>
      <c r="M1737" s="134"/>
      <c r="N1737" s="134"/>
      <c r="O1737" s="3"/>
      <c r="P1737" s="29"/>
      <c r="Q1737" s="22"/>
      <c r="R1737" s="3"/>
      <c r="S1737" s="120"/>
    </row>
    <row r="1738" spans="1:19" ht="12.75" customHeight="1" x14ac:dyDescent="0.25">
      <c r="A1738" s="28"/>
      <c r="B1738" s="29"/>
      <c r="C1738" s="29"/>
      <c r="D1738" s="132"/>
      <c r="E1738" s="132"/>
      <c r="F1738" s="132"/>
      <c r="G1738" s="132"/>
      <c r="H1738" s="132"/>
      <c r="I1738" s="132"/>
      <c r="J1738" s="132"/>
      <c r="K1738" s="133"/>
      <c r="L1738" s="134"/>
      <c r="M1738" s="134"/>
      <c r="N1738" s="134"/>
      <c r="O1738" s="3"/>
      <c r="P1738" s="29"/>
      <c r="Q1738" s="22"/>
      <c r="R1738" s="3"/>
      <c r="S1738" s="120"/>
    </row>
    <row r="1739" spans="1:19" ht="12.75" customHeight="1" x14ac:dyDescent="0.25">
      <c r="A1739" s="28"/>
      <c r="B1739" s="29"/>
      <c r="C1739" s="29"/>
      <c r="D1739" s="132"/>
      <c r="E1739" s="132"/>
      <c r="F1739" s="132"/>
      <c r="G1739" s="132"/>
      <c r="H1739" s="132"/>
      <c r="I1739" s="132"/>
      <c r="J1739" s="132"/>
      <c r="K1739" s="133"/>
      <c r="L1739" s="134"/>
      <c r="M1739" s="134"/>
      <c r="N1739" s="134"/>
      <c r="O1739" s="3"/>
      <c r="P1739" s="29"/>
      <c r="Q1739" s="22"/>
      <c r="R1739" s="3"/>
      <c r="S1739" s="120"/>
    </row>
    <row r="1740" spans="1:19" ht="12.75" customHeight="1" x14ac:dyDescent="0.25">
      <c r="A1740" s="28"/>
      <c r="B1740" s="29"/>
      <c r="C1740" s="29"/>
      <c r="D1740" s="132"/>
      <c r="E1740" s="132"/>
      <c r="F1740" s="132"/>
      <c r="G1740" s="132"/>
      <c r="H1740" s="132"/>
      <c r="I1740" s="132"/>
      <c r="J1740" s="132"/>
      <c r="K1740" s="133"/>
      <c r="L1740" s="134"/>
      <c r="M1740" s="134"/>
      <c r="N1740" s="134"/>
      <c r="O1740" s="3"/>
      <c r="P1740" s="29"/>
      <c r="Q1740" s="22"/>
      <c r="R1740" s="3"/>
      <c r="S1740" s="120"/>
    </row>
    <row r="1741" spans="1:19" ht="12.75" customHeight="1" x14ac:dyDescent="0.25">
      <c r="A1741" s="28"/>
      <c r="B1741" s="29"/>
      <c r="C1741" s="29"/>
      <c r="D1741" s="132"/>
      <c r="E1741" s="132"/>
      <c r="F1741" s="132"/>
      <c r="G1741" s="132"/>
      <c r="H1741" s="132"/>
      <c r="I1741" s="132"/>
      <c r="J1741" s="132"/>
      <c r="K1741" s="133"/>
      <c r="L1741" s="134"/>
      <c r="M1741" s="134"/>
      <c r="N1741" s="134"/>
      <c r="O1741" s="3"/>
      <c r="P1741" s="29"/>
      <c r="Q1741" s="22"/>
      <c r="R1741" s="3"/>
      <c r="S1741" s="120"/>
    </row>
    <row r="1742" spans="1:19" ht="12.75" customHeight="1" x14ac:dyDescent="0.25">
      <c r="A1742" s="28"/>
      <c r="B1742" s="29"/>
      <c r="C1742" s="29"/>
      <c r="D1742" s="132"/>
      <c r="E1742" s="132"/>
      <c r="F1742" s="132"/>
      <c r="G1742" s="132"/>
      <c r="H1742" s="132"/>
      <c r="I1742" s="132"/>
      <c r="J1742" s="132"/>
      <c r="K1742" s="133"/>
      <c r="L1742" s="134"/>
      <c r="M1742" s="134"/>
      <c r="N1742" s="134"/>
      <c r="O1742" s="3"/>
      <c r="P1742" s="29"/>
      <c r="Q1742" s="22"/>
      <c r="R1742" s="3"/>
      <c r="S1742" s="120"/>
    </row>
    <row r="1743" spans="1:19" ht="12.75" customHeight="1" x14ac:dyDescent="0.25">
      <c r="A1743" s="28"/>
      <c r="B1743" s="29"/>
      <c r="C1743" s="29"/>
      <c r="D1743" s="132"/>
      <c r="E1743" s="132"/>
      <c r="F1743" s="132"/>
      <c r="G1743" s="132"/>
      <c r="H1743" s="132"/>
      <c r="I1743" s="132"/>
      <c r="J1743" s="132"/>
      <c r="K1743" s="133"/>
      <c r="L1743" s="134"/>
      <c r="M1743" s="134"/>
      <c r="N1743" s="134"/>
      <c r="O1743" s="3"/>
      <c r="P1743" s="29"/>
      <c r="Q1743" s="22"/>
      <c r="R1743" s="3"/>
      <c r="S1743" s="120"/>
    </row>
    <row r="1744" spans="1:19" ht="12.75" customHeight="1" x14ac:dyDescent="0.25">
      <c r="A1744" s="28"/>
      <c r="B1744" s="29"/>
      <c r="C1744" s="29"/>
      <c r="D1744" s="132"/>
      <c r="E1744" s="132"/>
      <c r="F1744" s="132"/>
      <c r="G1744" s="132"/>
      <c r="H1744" s="132"/>
      <c r="I1744" s="132"/>
      <c r="J1744" s="132"/>
      <c r="K1744" s="133"/>
      <c r="L1744" s="134"/>
      <c r="M1744" s="134"/>
      <c r="N1744" s="134"/>
      <c r="O1744" s="3"/>
      <c r="P1744" s="29"/>
      <c r="Q1744" s="22"/>
      <c r="R1744" s="3"/>
      <c r="S1744" s="120"/>
    </row>
    <row r="1745" spans="1:19" ht="12.75" customHeight="1" x14ac:dyDescent="0.25">
      <c r="A1745" s="28"/>
      <c r="B1745" s="29"/>
      <c r="C1745" s="29"/>
      <c r="D1745" s="132"/>
      <c r="E1745" s="132"/>
      <c r="F1745" s="132"/>
      <c r="G1745" s="132"/>
      <c r="H1745" s="132"/>
      <c r="I1745" s="132"/>
      <c r="J1745" s="132"/>
      <c r="K1745" s="133"/>
      <c r="L1745" s="134"/>
      <c r="M1745" s="134"/>
      <c r="N1745" s="134"/>
      <c r="O1745" s="3"/>
      <c r="P1745" s="29"/>
      <c r="Q1745" s="22"/>
      <c r="R1745" s="3"/>
      <c r="S1745" s="120"/>
    </row>
    <row r="1746" spans="1:19" ht="12.75" customHeight="1" x14ac:dyDescent="0.25">
      <c r="A1746" s="28"/>
      <c r="B1746" s="29"/>
      <c r="C1746" s="29"/>
      <c r="D1746" s="132"/>
      <c r="E1746" s="132"/>
      <c r="F1746" s="132"/>
      <c r="G1746" s="132"/>
      <c r="H1746" s="132"/>
      <c r="I1746" s="132"/>
      <c r="J1746" s="132"/>
      <c r="K1746" s="133"/>
      <c r="L1746" s="134"/>
      <c r="M1746" s="134"/>
      <c r="N1746" s="134"/>
      <c r="O1746" s="3"/>
      <c r="P1746" s="29"/>
      <c r="Q1746" s="22"/>
      <c r="R1746" s="3"/>
      <c r="S1746" s="120"/>
    </row>
    <row r="1747" spans="1:19" ht="12.75" customHeight="1" x14ac:dyDescent="0.25">
      <c r="A1747" s="28"/>
      <c r="B1747" s="29"/>
      <c r="C1747" s="29"/>
      <c r="D1747" s="132"/>
      <c r="E1747" s="132"/>
      <c r="F1747" s="132"/>
      <c r="G1747" s="132"/>
      <c r="H1747" s="132"/>
      <c r="I1747" s="132"/>
      <c r="J1747" s="132"/>
      <c r="K1747" s="133"/>
      <c r="L1747" s="134"/>
      <c r="M1747" s="134"/>
      <c r="N1747" s="134"/>
      <c r="O1747" s="3"/>
      <c r="P1747" s="29"/>
      <c r="Q1747" s="22"/>
      <c r="R1747" s="3"/>
      <c r="S1747" s="120"/>
    </row>
    <row r="1748" spans="1:19" ht="12.75" customHeight="1" x14ac:dyDescent="0.25">
      <c r="A1748" s="28"/>
      <c r="B1748" s="29"/>
      <c r="C1748" s="29"/>
      <c r="D1748" s="132"/>
      <c r="E1748" s="132"/>
      <c r="F1748" s="132"/>
      <c r="G1748" s="132"/>
      <c r="H1748" s="132"/>
      <c r="I1748" s="132"/>
      <c r="J1748" s="132"/>
      <c r="K1748" s="133"/>
      <c r="L1748" s="134"/>
      <c r="M1748" s="134"/>
      <c r="N1748" s="134"/>
      <c r="O1748" s="3"/>
      <c r="P1748" s="29"/>
      <c r="Q1748" s="22"/>
      <c r="R1748" s="3"/>
      <c r="S1748" s="120"/>
    </row>
    <row r="1749" spans="1:19" ht="12.75" customHeight="1" x14ac:dyDescent="0.25">
      <c r="A1749" s="28"/>
      <c r="B1749" s="29"/>
      <c r="C1749" s="29"/>
      <c r="D1749" s="132"/>
      <c r="E1749" s="132"/>
      <c r="F1749" s="132"/>
      <c r="G1749" s="132"/>
      <c r="H1749" s="132"/>
      <c r="I1749" s="132"/>
      <c r="J1749" s="132"/>
      <c r="K1749" s="133"/>
      <c r="L1749" s="134"/>
      <c r="M1749" s="134"/>
      <c r="N1749" s="134"/>
      <c r="O1749" s="3"/>
      <c r="P1749" s="29"/>
      <c r="Q1749" s="22"/>
      <c r="R1749" s="3"/>
      <c r="S1749" s="120"/>
    </row>
    <row r="1750" spans="1:19" ht="12.75" customHeight="1" x14ac:dyDescent="0.25">
      <c r="A1750" s="28"/>
      <c r="B1750" s="29"/>
      <c r="C1750" s="29"/>
      <c r="D1750" s="132"/>
      <c r="E1750" s="132"/>
      <c r="F1750" s="132"/>
      <c r="G1750" s="132"/>
      <c r="H1750" s="132"/>
      <c r="I1750" s="132"/>
      <c r="J1750" s="132"/>
      <c r="K1750" s="133"/>
      <c r="L1750" s="134"/>
      <c r="M1750" s="134"/>
      <c r="N1750" s="134"/>
      <c r="O1750" s="3"/>
      <c r="P1750" s="29"/>
      <c r="Q1750" s="22"/>
      <c r="R1750" s="3"/>
      <c r="S1750" s="120"/>
    </row>
    <row r="1751" spans="1:19" ht="12.75" customHeight="1" x14ac:dyDescent="0.25">
      <c r="A1751" s="28"/>
      <c r="B1751" s="29"/>
      <c r="C1751" s="29"/>
      <c r="D1751" s="132"/>
      <c r="E1751" s="132"/>
      <c r="F1751" s="132"/>
      <c r="G1751" s="132"/>
      <c r="H1751" s="132"/>
      <c r="I1751" s="132"/>
      <c r="J1751" s="132"/>
      <c r="K1751" s="133"/>
      <c r="L1751" s="134"/>
      <c r="M1751" s="134"/>
      <c r="N1751" s="134"/>
      <c r="O1751" s="3"/>
      <c r="P1751" s="29"/>
      <c r="Q1751" s="22"/>
      <c r="R1751" s="3"/>
      <c r="S1751" s="120"/>
    </row>
    <row r="1752" spans="1:19" ht="12.75" customHeight="1" x14ac:dyDescent="0.25">
      <c r="A1752" s="28"/>
      <c r="B1752" s="29"/>
      <c r="C1752" s="29"/>
      <c r="D1752" s="132"/>
      <c r="E1752" s="132"/>
      <c r="F1752" s="132"/>
      <c r="G1752" s="132"/>
      <c r="H1752" s="132"/>
      <c r="I1752" s="132"/>
      <c r="J1752" s="132"/>
      <c r="K1752" s="133"/>
      <c r="L1752" s="134"/>
      <c r="M1752" s="134"/>
      <c r="N1752" s="134"/>
      <c r="O1752" s="3"/>
      <c r="P1752" s="29"/>
      <c r="Q1752" s="22"/>
      <c r="R1752" s="3"/>
      <c r="S1752" s="120"/>
    </row>
    <row r="1753" spans="1:19" ht="12.75" customHeight="1" x14ac:dyDescent="0.25">
      <c r="A1753" s="28"/>
      <c r="B1753" s="29"/>
      <c r="C1753" s="29"/>
      <c r="D1753" s="132"/>
      <c r="E1753" s="132"/>
      <c r="F1753" s="132"/>
      <c r="G1753" s="132"/>
      <c r="H1753" s="132"/>
      <c r="I1753" s="132"/>
      <c r="J1753" s="132"/>
      <c r="K1753" s="133"/>
      <c r="L1753" s="134"/>
      <c r="M1753" s="134"/>
      <c r="N1753" s="134"/>
      <c r="O1753" s="3"/>
      <c r="P1753" s="29"/>
      <c r="Q1753" s="22"/>
      <c r="R1753" s="3"/>
      <c r="S1753" s="120"/>
    </row>
    <row r="1754" spans="1:19" ht="12.75" customHeight="1" x14ac:dyDescent="0.25">
      <c r="A1754" s="28"/>
      <c r="B1754" s="29"/>
      <c r="C1754" s="29"/>
      <c r="D1754" s="132"/>
      <c r="E1754" s="132"/>
      <c r="F1754" s="132"/>
      <c r="G1754" s="132"/>
      <c r="H1754" s="132"/>
      <c r="I1754" s="132"/>
      <c r="J1754" s="132"/>
      <c r="K1754" s="133"/>
      <c r="L1754" s="134"/>
      <c r="M1754" s="134"/>
      <c r="N1754" s="134"/>
      <c r="O1754" s="3"/>
      <c r="P1754" s="29"/>
      <c r="Q1754" s="22"/>
      <c r="R1754" s="3"/>
      <c r="S1754" s="120"/>
    </row>
    <row r="1755" spans="1:19" ht="12.75" customHeight="1" x14ac:dyDescent="0.25">
      <c r="A1755" s="28"/>
      <c r="B1755" s="29"/>
      <c r="C1755" s="29"/>
      <c r="D1755" s="132"/>
      <c r="E1755" s="132"/>
      <c r="F1755" s="132"/>
      <c r="G1755" s="132"/>
      <c r="H1755" s="132"/>
      <c r="I1755" s="132"/>
      <c r="J1755" s="132"/>
      <c r="K1755" s="133"/>
      <c r="L1755" s="134"/>
      <c r="M1755" s="134"/>
      <c r="N1755" s="134"/>
      <c r="O1755" s="3"/>
      <c r="P1755" s="29"/>
      <c r="Q1755" s="22"/>
      <c r="R1755" s="3"/>
      <c r="S1755" s="120"/>
    </row>
    <row r="1756" spans="1:19" ht="12.75" customHeight="1" x14ac:dyDescent="0.25">
      <c r="A1756" s="28"/>
      <c r="B1756" s="29"/>
      <c r="C1756" s="29"/>
      <c r="D1756" s="132"/>
      <c r="E1756" s="132"/>
      <c r="F1756" s="132"/>
      <c r="G1756" s="132"/>
      <c r="H1756" s="132"/>
      <c r="I1756" s="132"/>
      <c r="J1756" s="132"/>
      <c r="K1756" s="133"/>
      <c r="L1756" s="134"/>
      <c r="M1756" s="134"/>
      <c r="N1756" s="134"/>
      <c r="O1756" s="3"/>
      <c r="P1756" s="29"/>
      <c r="Q1756" s="22"/>
      <c r="R1756" s="3"/>
      <c r="S1756" s="120"/>
    </row>
    <row r="1757" spans="1:19" ht="12.75" customHeight="1" x14ac:dyDescent="0.25">
      <c r="A1757" s="28"/>
      <c r="B1757" s="29"/>
      <c r="C1757" s="29"/>
      <c r="D1757" s="132"/>
      <c r="E1757" s="132"/>
      <c r="F1757" s="132"/>
      <c r="G1757" s="132"/>
      <c r="H1757" s="132"/>
      <c r="I1757" s="132"/>
      <c r="J1757" s="132"/>
      <c r="K1757" s="133"/>
      <c r="L1757" s="134"/>
      <c r="M1757" s="134"/>
      <c r="N1757" s="134"/>
      <c r="O1757" s="3"/>
      <c r="P1757" s="29"/>
      <c r="Q1757" s="22"/>
      <c r="R1757" s="3"/>
      <c r="S1757" s="120"/>
    </row>
    <row r="1758" spans="1:19" ht="12.75" customHeight="1" x14ac:dyDescent="0.25">
      <c r="A1758" s="28"/>
      <c r="B1758" s="29"/>
      <c r="C1758" s="29"/>
      <c r="D1758" s="132"/>
      <c r="E1758" s="132"/>
      <c r="F1758" s="132"/>
      <c r="G1758" s="132"/>
      <c r="H1758" s="132"/>
      <c r="I1758" s="132"/>
      <c r="J1758" s="132"/>
      <c r="K1758" s="133"/>
      <c r="L1758" s="134"/>
      <c r="M1758" s="134"/>
      <c r="N1758" s="134"/>
      <c r="O1758" s="3"/>
      <c r="P1758" s="29"/>
      <c r="Q1758" s="22"/>
      <c r="R1758" s="3"/>
      <c r="S1758" s="120"/>
    </row>
    <row r="1759" spans="1:19" ht="12.75" customHeight="1" x14ac:dyDescent="0.25">
      <c r="A1759" s="28"/>
      <c r="B1759" s="29"/>
      <c r="C1759" s="29"/>
      <c r="D1759" s="132"/>
      <c r="E1759" s="132"/>
      <c r="F1759" s="132"/>
      <c r="G1759" s="132"/>
      <c r="H1759" s="132"/>
      <c r="I1759" s="132"/>
      <c r="J1759" s="132"/>
      <c r="K1759" s="133"/>
      <c r="L1759" s="134"/>
      <c r="M1759" s="134"/>
      <c r="N1759" s="134"/>
      <c r="O1759" s="3"/>
      <c r="P1759" s="29"/>
      <c r="Q1759" s="22"/>
      <c r="R1759" s="3"/>
      <c r="S1759" s="120"/>
    </row>
    <row r="1760" spans="1:19" ht="12.75" customHeight="1" x14ac:dyDescent="0.25">
      <c r="A1760" s="28"/>
      <c r="B1760" s="29"/>
      <c r="C1760" s="29"/>
      <c r="D1760" s="132"/>
      <c r="E1760" s="132"/>
      <c r="F1760" s="132"/>
      <c r="G1760" s="132"/>
      <c r="H1760" s="132"/>
      <c r="I1760" s="132"/>
      <c r="J1760" s="132"/>
      <c r="K1760" s="133"/>
      <c r="L1760" s="134"/>
      <c r="M1760" s="134"/>
      <c r="N1760" s="134"/>
      <c r="O1760" s="3"/>
      <c r="P1760" s="29"/>
      <c r="Q1760" s="22"/>
      <c r="R1760" s="3"/>
      <c r="S1760" s="120"/>
    </row>
    <row r="1761" spans="1:19" ht="12.75" customHeight="1" x14ac:dyDescent="0.25">
      <c r="A1761" s="28"/>
      <c r="B1761" s="29"/>
      <c r="C1761" s="29"/>
      <c r="D1761" s="132"/>
      <c r="E1761" s="132"/>
      <c r="F1761" s="132"/>
      <c r="G1761" s="132"/>
      <c r="H1761" s="132"/>
      <c r="I1761" s="132"/>
      <c r="J1761" s="132"/>
      <c r="K1761" s="133"/>
      <c r="L1761" s="134"/>
      <c r="M1761" s="134"/>
      <c r="N1761" s="134"/>
      <c r="O1761" s="3"/>
      <c r="P1761" s="29"/>
      <c r="Q1761" s="22"/>
      <c r="R1761" s="3"/>
      <c r="S1761" s="120"/>
    </row>
    <row r="1762" spans="1:19" ht="12.75" customHeight="1" x14ac:dyDescent="0.25">
      <c r="A1762" s="28"/>
      <c r="B1762" s="29"/>
      <c r="C1762" s="29"/>
      <c r="D1762" s="132"/>
      <c r="E1762" s="132"/>
      <c r="F1762" s="132"/>
      <c r="G1762" s="132"/>
      <c r="H1762" s="132"/>
      <c r="I1762" s="132"/>
      <c r="J1762" s="132"/>
      <c r="K1762" s="133"/>
      <c r="L1762" s="134"/>
      <c r="M1762" s="134"/>
      <c r="N1762" s="134"/>
      <c r="O1762" s="3"/>
      <c r="P1762" s="29"/>
      <c r="Q1762" s="22"/>
      <c r="R1762" s="3"/>
      <c r="S1762" s="120"/>
    </row>
    <row r="1763" spans="1:19" ht="12.75" customHeight="1" x14ac:dyDescent="0.25">
      <c r="A1763" s="28"/>
      <c r="B1763" s="29"/>
      <c r="C1763" s="29"/>
      <c r="D1763" s="132"/>
      <c r="E1763" s="132"/>
      <c r="F1763" s="132"/>
      <c r="G1763" s="132"/>
      <c r="H1763" s="132"/>
      <c r="I1763" s="132"/>
      <c r="J1763" s="132"/>
      <c r="K1763" s="133"/>
      <c r="L1763" s="134"/>
      <c r="M1763" s="134"/>
      <c r="N1763" s="134"/>
      <c r="O1763" s="3"/>
      <c r="P1763" s="29"/>
      <c r="Q1763" s="22"/>
      <c r="R1763" s="3"/>
      <c r="S1763" s="120"/>
    </row>
    <row r="1764" spans="1:19" ht="12.75" customHeight="1" x14ac:dyDescent="0.25">
      <c r="A1764" s="28"/>
      <c r="B1764" s="29"/>
      <c r="C1764" s="29"/>
      <c r="D1764" s="132"/>
      <c r="E1764" s="132"/>
      <c r="F1764" s="132"/>
      <c r="G1764" s="132"/>
      <c r="H1764" s="132"/>
      <c r="I1764" s="132"/>
      <c r="J1764" s="132"/>
      <c r="K1764" s="133"/>
      <c r="L1764" s="134"/>
      <c r="M1764" s="134"/>
      <c r="N1764" s="134"/>
      <c r="O1764" s="3"/>
      <c r="P1764" s="29"/>
      <c r="Q1764" s="22"/>
      <c r="R1764" s="3"/>
      <c r="S1764" s="120"/>
    </row>
    <row r="1765" spans="1:19" ht="12.75" customHeight="1" x14ac:dyDescent="0.25">
      <c r="A1765" s="28"/>
      <c r="B1765" s="29"/>
      <c r="C1765" s="29"/>
      <c r="D1765" s="132"/>
      <c r="E1765" s="132"/>
      <c r="F1765" s="132"/>
      <c r="G1765" s="132"/>
      <c r="H1765" s="132"/>
      <c r="I1765" s="132"/>
      <c r="J1765" s="132"/>
      <c r="K1765" s="133"/>
      <c r="L1765" s="134"/>
      <c r="M1765" s="134"/>
      <c r="N1765" s="134"/>
      <c r="O1765" s="3"/>
      <c r="P1765" s="29"/>
      <c r="Q1765" s="22"/>
      <c r="R1765" s="3"/>
      <c r="S1765" s="120"/>
    </row>
    <row r="1766" spans="1:19" ht="12.75" customHeight="1" x14ac:dyDescent="0.25">
      <c r="A1766" s="28"/>
      <c r="B1766" s="29"/>
      <c r="C1766" s="29"/>
      <c r="D1766" s="132"/>
      <c r="E1766" s="132"/>
      <c r="F1766" s="132"/>
      <c r="G1766" s="132"/>
      <c r="H1766" s="132"/>
      <c r="I1766" s="132"/>
      <c r="J1766" s="132"/>
      <c r="K1766" s="133"/>
      <c r="L1766" s="134"/>
      <c r="M1766" s="134"/>
      <c r="N1766" s="134"/>
      <c r="O1766" s="3"/>
      <c r="P1766" s="29"/>
      <c r="Q1766" s="22"/>
      <c r="R1766" s="3"/>
      <c r="S1766" s="120"/>
    </row>
    <row r="1767" spans="1:19" ht="12.75" customHeight="1" x14ac:dyDescent="0.25">
      <c r="A1767" s="28"/>
      <c r="B1767" s="29"/>
      <c r="C1767" s="29"/>
      <c r="D1767" s="132"/>
      <c r="E1767" s="132"/>
      <c r="F1767" s="132"/>
      <c r="G1767" s="132"/>
      <c r="H1767" s="132"/>
      <c r="I1767" s="132"/>
      <c r="J1767" s="132"/>
      <c r="K1767" s="133"/>
      <c r="L1767" s="134"/>
      <c r="M1767" s="134"/>
      <c r="N1767" s="134"/>
      <c r="O1767" s="3"/>
      <c r="P1767" s="29"/>
      <c r="Q1767" s="22"/>
      <c r="R1767" s="3"/>
      <c r="S1767" s="120"/>
    </row>
    <row r="1768" spans="1:19" ht="12.75" customHeight="1" x14ac:dyDescent="0.25">
      <c r="A1768" s="28"/>
      <c r="B1768" s="29"/>
      <c r="C1768" s="29"/>
      <c r="D1768" s="132"/>
      <c r="E1768" s="132"/>
      <c r="F1768" s="132"/>
      <c r="G1768" s="132"/>
      <c r="H1768" s="132"/>
      <c r="I1768" s="132"/>
      <c r="J1768" s="132"/>
      <c r="K1768" s="133"/>
      <c r="L1768" s="134"/>
      <c r="M1768" s="134"/>
      <c r="N1768" s="134"/>
      <c r="O1768" s="3"/>
      <c r="P1768" s="29"/>
      <c r="Q1768" s="22"/>
      <c r="R1768" s="3"/>
      <c r="S1768" s="120"/>
    </row>
    <row r="1769" spans="1:19" ht="12.75" customHeight="1" x14ac:dyDescent="0.25">
      <c r="A1769" s="28"/>
      <c r="B1769" s="29"/>
      <c r="C1769" s="29"/>
      <c r="D1769" s="132"/>
      <c r="E1769" s="132"/>
      <c r="F1769" s="132"/>
      <c r="G1769" s="132"/>
      <c r="H1769" s="132"/>
      <c r="I1769" s="132"/>
      <c r="J1769" s="132"/>
      <c r="K1769" s="133"/>
      <c r="L1769" s="134"/>
      <c r="M1769" s="134"/>
      <c r="N1769" s="134"/>
      <c r="O1769" s="3"/>
      <c r="P1769" s="29"/>
      <c r="Q1769" s="22"/>
      <c r="R1769" s="3"/>
      <c r="S1769" s="120"/>
    </row>
    <row r="1770" spans="1:19" ht="12.75" customHeight="1" x14ac:dyDescent="0.25">
      <c r="A1770" s="28"/>
      <c r="B1770" s="29"/>
      <c r="C1770" s="29"/>
      <c r="D1770" s="132"/>
      <c r="E1770" s="132"/>
      <c r="F1770" s="132"/>
      <c r="G1770" s="132"/>
      <c r="H1770" s="132"/>
      <c r="I1770" s="132"/>
      <c r="J1770" s="132"/>
      <c r="K1770" s="133"/>
      <c r="L1770" s="134"/>
      <c r="M1770" s="134"/>
      <c r="N1770" s="134"/>
      <c r="O1770" s="3"/>
      <c r="P1770" s="29"/>
      <c r="Q1770" s="22"/>
      <c r="R1770" s="3"/>
      <c r="S1770" s="120"/>
    </row>
    <row r="1771" spans="1:19" ht="12.75" customHeight="1" x14ac:dyDescent="0.25">
      <c r="A1771" s="28"/>
      <c r="B1771" s="29"/>
      <c r="C1771" s="29"/>
      <c r="D1771" s="132"/>
      <c r="E1771" s="132"/>
      <c r="F1771" s="132"/>
      <c r="G1771" s="132"/>
      <c r="H1771" s="132"/>
      <c r="I1771" s="132"/>
      <c r="J1771" s="132"/>
      <c r="K1771" s="133"/>
      <c r="L1771" s="134"/>
      <c r="M1771" s="134"/>
      <c r="N1771" s="134"/>
      <c r="O1771" s="3"/>
      <c r="P1771" s="29"/>
      <c r="Q1771" s="22"/>
      <c r="R1771" s="3"/>
      <c r="S1771" s="120"/>
    </row>
    <row r="1772" spans="1:19" ht="12.75" customHeight="1" x14ac:dyDescent="0.25">
      <c r="A1772" s="28"/>
      <c r="B1772" s="29"/>
      <c r="C1772" s="29"/>
      <c r="D1772" s="132"/>
      <c r="E1772" s="132"/>
      <c r="F1772" s="132"/>
      <c r="G1772" s="132"/>
      <c r="H1772" s="132"/>
      <c r="I1772" s="132"/>
      <c r="J1772" s="132"/>
      <c r="K1772" s="133"/>
      <c r="L1772" s="134"/>
      <c r="M1772" s="134"/>
      <c r="N1772" s="134"/>
      <c r="O1772" s="3"/>
      <c r="P1772" s="29"/>
      <c r="Q1772" s="22"/>
      <c r="R1772" s="3"/>
      <c r="S1772" s="120"/>
    </row>
    <row r="1773" spans="1:19" ht="12.75" customHeight="1" x14ac:dyDescent="0.25">
      <c r="A1773" s="28"/>
      <c r="B1773" s="29"/>
      <c r="C1773" s="29"/>
      <c r="D1773" s="132"/>
      <c r="E1773" s="132"/>
      <c r="F1773" s="132"/>
      <c r="G1773" s="132"/>
      <c r="H1773" s="132"/>
      <c r="I1773" s="132"/>
      <c r="J1773" s="132"/>
      <c r="K1773" s="133"/>
      <c r="L1773" s="134"/>
      <c r="M1773" s="134"/>
      <c r="N1773" s="134"/>
      <c r="O1773" s="3"/>
      <c r="P1773" s="29"/>
      <c r="Q1773" s="22"/>
      <c r="R1773" s="3"/>
      <c r="S1773" s="120"/>
    </row>
    <row r="1774" spans="1:19" ht="12.75" customHeight="1" x14ac:dyDescent="0.25">
      <c r="A1774" s="28"/>
      <c r="B1774" s="29"/>
      <c r="C1774" s="29"/>
      <c r="D1774" s="132"/>
      <c r="E1774" s="132"/>
      <c r="F1774" s="132"/>
      <c r="G1774" s="132"/>
      <c r="H1774" s="132"/>
      <c r="I1774" s="132"/>
      <c r="J1774" s="132"/>
      <c r="K1774" s="133"/>
      <c r="L1774" s="134"/>
      <c r="M1774" s="134"/>
      <c r="N1774" s="134"/>
      <c r="O1774" s="3"/>
      <c r="P1774" s="29"/>
      <c r="Q1774" s="22"/>
      <c r="R1774" s="3"/>
      <c r="S1774" s="120"/>
    </row>
    <row r="1775" spans="1:19" ht="12.75" customHeight="1" x14ac:dyDescent="0.25">
      <c r="A1775" s="28"/>
      <c r="B1775" s="29"/>
      <c r="C1775" s="29"/>
      <c r="D1775" s="132"/>
      <c r="E1775" s="132"/>
      <c r="F1775" s="132"/>
      <c r="G1775" s="132"/>
      <c r="H1775" s="132"/>
      <c r="I1775" s="132"/>
      <c r="J1775" s="132"/>
      <c r="K1775" s="133"/>
      <c r="L1775" s="134"/>
      <c r="M1775" s="134"/>
      <c r="N1775" s="134"/>
      <c r="O1775" s="3"/>
      <c r="P1775" s="29"/>
      <c r="Q1775" s="22"/>
      <c r="R1775" s="3"/>
      <c r="S1775" s="120"/>
    </row>
    <row r="1776" spans="1:19" ht="12.75" customHeight="1" x14ac:dyDescent="0.25">
      <c r="A1776" s="28"/>
      <c r="B1776" s="29"/>
      <c r="C1776" s="29"/>
      <c r="D1776" s="132"/>
      <c r="E1776" s="132"/>
      <c r="F1776" s="132"/>
      <c r="G1776" s="132"/>
      <c r="H1776" s="132"/>
      <c r="I1776" s="132"/>
      <c r="J1776" s="132"/>
      <c r="K1776" s="133"/>
      <c r="L1776" s="134"/>
      <c r="M1776" s="134"/>
      <c r="N1776" s="134"/>
      <c r="O1776" s="3"/>
      <c r="P1776" s="29"/>
      <c r="Q1776" s="22"/>
      <c r="R1776" s="3"/>
      <c r="S1776" s="120"/>
    </row>
    <row r="1777" spans="1:19" ht="12.75" customHeight="1" x14ac:dyDescent="0.25">
      <c r="A1777" s="28"/>
      <c r="B1777" s="29"/>
      <c r="C1777" s="29"/>
      <c r="D1777" s="132"/>
      <c r="E1777" s="132"/>
      <c r="F1777" s="132"/>
      <c r="G1777" s="132"/>
      <c r="H1777" s="132"/>
      <c r="I1777" s="132"/>
      <c r="J1777" s="132"/>
      <c r="K1777" s="133"/>
      <c r="L1777" s="134"/>
      <c r="M1777" s="134"/>
      <c r="N1777" s="134"/>
      <c r="O1777" s="3"/>
      <c r="P1777" s="29"/>
      <c r="Q1777" s="22"/>
      <c r="R1777" s="3"/>
      <c r="S1777" s="120"/>
    </row>
    <row r="1778" spans="1:19" ht="12.75" customHeight="1" x14ac:dyDescent="0.25">
      <c r="A1778" s="28"/>
      <c r="B1778" s="29"/>
      <c r="C1778" s="29"/>
      <c r="D1778" s="132"/>
      <c r="E1778" s="132"/>
      <c r="F1778" s="132"/>
      <c r="G1778" s="132"/>
      <c r="H1778" s="132"/>
      <c r="I1778" s="132"/>
      <c r="J1778" s="132"/>
      <c r="K1778" s="133"/>
      <c r="L1778" s="134"/>
      <c r="M1778" s="134"/>
      <c r="N1778" s="134"/>
      <c r="O1778" s="3"/>
      <c r="P1778" s="29"/>
      <c r="Q1778" s="22"/>
      <c r="R1778" s="3"/>
      <c r="S1778" s="120"/>
    </row>
    <row r="1779" spans="1:19" ht="12.75" customHeight="1" x14ac:dyDescent="0.25">
      <c r="A1779" s="28"/>
      <c r="B1779" s="29"/>
      <c r="C1779" s="29"/>
      <c r="D1779" s="132"/>
      <c r="E1779" s="132"/>
      <c r="F1779" s="132"/>
      <c r="G1779" s="132"/>
      <c r="H1779" s="132"/>
      <c r="I1779" s="132"/>
      <c r="J1779" s="132"/>
      <c r="K1779" s="133"/>
      <c r="L1779" s="134"/>
      <c r="M1779" s="134"/>
      <c r="N1779" s="134"/>
      <c r="O1779" s="3"/>
      <c r="P1779" s="29"/>
      <c r="Q1779" s="22"/>
      <c r="R1779" s="3"/>
      <c r="S1779" s="120"/>
    </row>
    <row r="1780" spans="1:19" ht="12.75" customHeight="1" x14ac:dyDescent="0.25">
      <c r="A1780" s="28"/>
      <c r="B1780" s="29"/>
      <c r="C1780" s="29"/>
      <c r="D1780" s="132"/>
      <c r="E1780" s="132"/>
      <c r="F1780" s="132"/>
      <c r="G1780" s="132"/>
      <c r="H1780" s="132"/>
      <c r="I1780" s="132"/>
      <c r="J1780" s="132"/>
      <c r="K1780" s="133"/>
      <c r="L1780" s="134"/>
      <c r="M1780" s="134"/>
      <c r="N1780" s="134"/>
      <c r="O1780" s="3"/>
      <c r="P1780" s="29"/>
      <c r="Q1780" s="22"/>
      <c r="R1780" s="3"/>
      <c r="S1780" s="120"/>
    </row>
    <row r="1781" spans="1:19" ht="12.75" customHeight="1" x14ac:dyDescent="0.25">
      <c r="A1781" s="28"/>
      <c r="B1781" s="29"/>
      <c r="C1781" s="29"/>
      <c r="D1781" s="132"/>
      <c r="E1781" s="132"/>
      <c r="F1781" s="132"/>
      <c r="G1781" s="132"/>
      <c r="H1781" s="132"/>
      <c r="I1781" s="132"/>
      <c r="J1781" s="132"/>
      <c r="K1781" s="133"/>
      <c r="L1781" s="134"/>
      <c r="M1781" s="134"/>
      <c r="N1781" s="134"/>
      <c r="O1781" s="3"/>
      <c r="P1781" s="29"/>
      <c r="Q1781" s="22"/>
      <c r="R1781" s="3"/>
      <c r="S1781" s="120"/>
    </row>
    <row r="1782" spans="1:19" ht="12.75" customHeight="1" x14ac:dyDescent="0.25">
      <c r="A1782" s="28"/>
      <c r="B1782" s="29"/>
      <c r="C1782" s="29"/>
      <c r="D1782" s="132"/>
      <c r="E1782" s="132"/>
      <c r="F1782" s="132"/>
      <c r="G1782" s="132"/>
      <c r="H1782" s="132"/>
      <c r="I1782" s="132"/>
      <c r="J1782" s="132"/>
      <c r="K1782" s="133"/>
      <c r="L1782" s="134"/>
      <c r="M1782" s="134"/>
      <c r="N1782" s="134"/>
      <c r="O1782" s="3"/>
      <c r="P1782" s="29"/>
      <c r="Q1782" s="22"/>
      <c r="R1782" s="3"/>
      <c r="S1782" s="120"/>
    </row>
    <row r="1783" spans="1:19" ht="12.75" customHeight="1" x14ac:dyDescent="0.25">
      <c r="A1783" s="28"/>
      <c r="B1783" s="29"/>
      <c r="C1783" s="29"/>
      <c r="D1783" s="132"/>
      <c r="E1783" s="132"/>
      <c r="F1783" s="132"/>
      <c r="G1783" s="132"/>
      <c r="H1783" s="132"/>
      <c r="I1783" s="132"/>
      <c r="J1783" s="132"/>
      <c r="K1783" s="133"/>
      <c r="L1783" s="134"/>
      <c r="M1783" s="134"/>
      <c r="N1783" s="134"/>
      <c r="O1783" s="3"/>
      <c r="P1783" s="29"/>
      <c r="Q1783" s="22"/>
      <c r="R1783" s="3"/>
      <c r="S1783" s="120"/>
    </row>
    <row r="1784" spans="1:19" ht="12.75" customHeight="1" x14ac:dyDescent="0.25">
      <c r="A1784" s="28"/>
      <c r="B1784" s="29"/>
      <c r="C1784" s="29"/>
      <c r="D1784" s="132"/>
      <c r="E1784" s="132"/>
      <c r="F1784" s="132"/>
      <c r="G1784" s="132"/>
      <c r="H1784" s="132"/>
      <c r="I1784" s="132"/>
      <c r="J1784" s="132"/>
      <c r="K1784" s="133"/>
      <c r="L1784" s="134"/>
      <c r="M1784" s="134"/>
      <c r="N1784" s="134"/>
      <c r="O1784" s="3"/>
      <c r="P1784" s="29"/>
      <c r="Q1784" s="22"/>
      <c r="R1784" s="3"/>
      <c r="S1784" s="120"/>
    </row>
    <row r="1785" spans="1:19" ht="12.75" customHeight="1" x14ac:dyDescent="0.25">
      <c r="A1785" s="28"/>
      <c r="B1785" s="29"/>
      <c r="C1785" s="29"/>
      <c r="D1785" s="132"/>
      <c r="E1785" s="132"/>
      <c r="F1785" s="132"/>
      <c r="G1785" s="132"/>
      <c r="H1785" s="132"/>
      <c r="I1785" s="132"/>
      <c r="J1785" s="132"/>
      <c r="K1785" s="133"/>
      <c r="L1785" s="134"/>
      <c r="M1785" s="134"/>
      <c r="N1785" s="134"/>
      <c r="O1785" s="3"/>
      <c r="P1785" s="29"/>
      <c r="Q1785" s="22"/>
      <c r="R1785" s="3"/>
      <c r="S1785" s="120"/>
    </row>
    <row r="1786" spans="1:19" ht="12.75" customHeight="1" x14ac:dyDescent="0.25">
      <c r="A1786" s="28"/>
      <c r="B1786" s="29"/>
      <c r="C1786" s="29"/>
      <c r="D1786" s="132"/>
      <c r="E1786" s="132"/>
      <c r="F1786" s="132"/>
      <c r="G1786" s="132"/>
      <c r="H1786" s="132"/>
      <c r="I1786" s="132"/>
      <c r="J1786" s="132"/>
      <c r="K1786" s="133"/>
      <c r="L1786" s="134"/>
      <c r="M1786" s="134"/>
      <c r="N1786" s="134"/>
      <c r="O1786" s="3"/>
      <c r="P1786" s="29"/>
      <c r="Q1786" s="22"/>
      <c r="R1786" s="3"/>
      <c r="S1786" s="120"/>
    </row>
    <row r="1787" spans="1:19" ht="12.75" customHeight="1" x14ac:dyDescent="0.25">
      <c r="A1787" s="28"/>
      <c r="B1787" s="29"/>
      <c r="C1787" s="29"/>
      <c r="D1787" s="132"/>
      <c r="E1787" s="132"/>
      <c r="F1787" s="132"/>
      <c r="G1787" s="132"/>
      <c r="H1787" s="132"/>
      <c r="I1787" s="132"/>
      <c r="J1787" s="132"/>
      <c r="K1787" s="133"/>
      <c r="L1787" s="134"/>
      <c r="M1787" s="134"/>
      <c r="N1787" s="134"/>
      <c r="O1787" s="3"/>
      <c r="P1787" s="29"/>
      <c r="Q1787" s="22"/>
      <c r="R1787" s="3"/>
      <c r="S1787" s="120"/>
    </row>
    <row r="1788" spans="1:19" ht="12.75" customHeight="1" x14ac:dyDescent="0.25">
      <c r="A1788" s="28"/>
      <c r="B1788" s="29"/>
      <c r="C1788" s="29"/>
      <c r="D1788" s="132"/>
      <c r="E1788" s="132"/>
      <c r="F1788" s="132"/>
      <c r="G1788" s="132"/>
      <c r="H1788" s="132"/>
      <c r="I1788" s="132"/>
      <c r="J1788" s="132"/>
      <c r="K1788" s="133"/>
      <c r="L1788" s="134"/>
      <c r="M1788" s="134"/>
      <c r="N1788" s="134"/>
      <c r="O1788" s="3"/>
      <c r="P1788" s="29"/>
      <c r="Q1788" s="22"/>
      <c r="R1788" s="3"/>
      <c r="S1788" s="120"/>
    </row>
    <row r="1789" spans="1:19" ht="12.75" customHeight="1" x14ac:dyDescent="0.25">
      <c r="A1789" s="28"/>
      <c r="B1789" s="29"/>
      <c r="C1789" s="29"/>
      <c r="D1789" s="132"/>
      <c r="E1789" s="132"/>
      <c r="F1789" s="132"/>
      <c r="G1789" s="132"/>
      <c r="H1789" s="132"/>
      <c r="I1789" s="132"/>
      <c r="J1789" s="132"/>
      <c r="K1789" s="133"/>
      <c r="L1789" s="134"/>
      <c r="M1789" s="134"/>
      <c r="N1789" s="134"/>
      <c r="O1789" s="3"/>
      <c r="P1789" s="29"/>
      <c r="Q1789" s="22"/>
      <c r="R1789" s="3"/>
      <c r="S1789" s="120"/>
    </row>
    <row r="1790" spans="1:19" ht="12.75" customHeight="1" x14ac:dyDescent="0.25">
      <c r="A1790" s="28"/>
      <c r="B1790" s="29"/>
      <c r="C1790" s="29"/>
      <c r="D1790" s="132"/>
      <c r="E1790" s="132"/>
      <c r="F1790" s="132"/>
      <c r="G1790" s="132"/>
      <c r="H1790" s="132"/>
      <c r="I1790" s="132"/>
      <c r="J1790" s="132"/>
      <c r="K1790" s="133"/>
      <c r="L1790" s="134"/>
      <c r="M1790" s="134"/>
      <c r="N1790" s="134"/>
      <c r="O1790" s="3"/>
      <c r="P1790" s="29"/>
      <c r="Q1790" s="22"/>
      <c r="R1790" s="3"/>
      <c r="S1790" s="120"/>
    </row>
    <row r="1791" spans="1:19" ht="12.75" customHeight="1" x14ac:dyDescent="0.25">
      <c r="A1791" s="28"/>
      <c r="B1791" s="29"/>
      <c r="C1791" s="29"/>
      <c r="D1791" s="132"/>
      <c r="E1791" s="132"/>
      <c r="F1791" s="132"/>
      <c r="G1791" s="132"/>
      <c r="H1791" s="132"/>
      <c r="I1791" s="132"/>
      <c r="J1791" s="132"/>
      <c r="K1791" s="133"/>
      <c r="L1791" s="134"/>
      <c r="M1791" s="134"/>
      <c r="N1791" s="134"/>
      <c r="O1791" s="3"/>
      <c r="P1791" s="29"/>
      <c r="Q1791" s="22"/>
      <c r="R1791" s="3"/>
      <c r="S1791" s="120"/>
    </row>
    <row r="1792" spans="1:19" ht="12.75" customHeight="1" x14ac:dyDescent="0.25">
      <c r="A1792" s="28"/>
      <c r="B1792" s="29"/>
      <c r="C1792" s="29"/>
      <c r="D1792" s="132"/>
      <c r="E1792" s="132"/>
      <c r="F1792" s="132"/>
      <c r="G1792" s="132"/>
      <c r="H1792" s="132"/>
      <c r="I1792" s="132"/>
      <c r="J1792" s="132"/>
      <c r="K1792" s="133"/>
      <c r="L1792" s="134"/>
      <c r="M1792" s="134"/>
      <c r="N1792" s="134"/>
      <c r="O1792" s="3"/>
      <c r="P1792" s="29"/>
      <c r="Q1792" s="22"/>
      <c r="R1792" s="3"/>
      <c r="S1792" s="120"/>
    </row>
    <row r="1793" spans="1:19" ht="12.75" customHeight="1" x14ac:dyDescent="0.25">
      <c r="A1793" s="28"/>
      <c r="B1793" s="29"/>
      <c r="C1793" s="29"/>
      <c r="D1793" s="132"/>
      <c r="E1793" s="132"/>
      <c r="F1793" s="132"/>
      <c r="G1793" s="132"/>
      <c r="H1793" s="132"/>
      <c r="I1793" s="132"/>
      <c r="J1793" s="132"/>
      <c r="K1793" s="133"/>
      <c r="L1793" s="134"/>
      <c r="M1793" s="134"/>
      <c r="N1793" s="134"/>
      <c r="O1793" s="3"/>
      <c r="P1793" s="29"/>
      <c r="Q1793" s="22"/>
      <c r="R1793" s="3"/>
      <c r="S1793" s="120"/>
    </row>
    <row r="1794" spans="1:19" ht="12.75" customHeight="1" x14ac:dyDescent="0.25">
      <c r="A1794" s="28"/>
      <c r="B1794" s="29"/>
      <c r="C1794" s="29"/>
      <c r="D1794" s="132"/>
      <c r="E1794" s="132"/>
      <c r="F1794" s="132"/>
      <c r="G1794" s="132"/>
      <c r="H1794" s="132"/>
      <c r="I1794" s="132"/>
      <c r="J1794" s="132"/>
      <c r="K1794" s="133"/>
      <c r="L1794" s="134"/>
      <c r="M1794" s="134"/>
      <c r="N1794" s="134"/>
      <c r="O1794" s="3"/>
      <c r="P1794" s="29"/>
      <c r="Q1794" s="22"/>
      <c r="R1794" s="3"/>
      <c r="S1794" s="120"/>
    </row>
    <row r="1795" spans="1:19" ht="12.75" customHeight="1" x14ac:dyDescent="0.25">
      <c r="A1795" s="28"/>
      <c r="B1795" s="29"/>
      <c r="C1795" s="29"/>
      <c r="D1795" s="132"/>
      <c r="E1795" s="132"/>
      <c r="F1795" s="132"/>
      <c r="G1795" s="132"/>
      <c r="H1795" s="132"/>
      <c r="I1795" s="132"/>
      <c r="J1795" s="132"/>
      <c r="K1795" s="133"/>
      <c r="L1795" s="134"/>
      <c r="M1795" s="134"/>
      <c r="N1795" s="134"/>
      <c r="O1795" s="3"/>
      <c r="P1795" s="29"/>
      <c r="Q1795" s="22"/>
      <c r="R1795" s="3"/>
      <c r="S1795" s="120"/>
    </row>
    <row r="1796" spans="1:19" ht="12.75" customHeight="1" x14ac:dyDescent="0.25">
      <c r="A1796" s="28"/>
      <c r="B1796" s="29"/>
      <c r="C1796" s="29"/>
      <c r="D1796" s="132"/>
      <c r="E1796" s="132"/>
      <c r="F1796" s="132"/>
      <c r="G1796" s="132"/>
      <c r="H1796" s="132"/>
      <c r="I1796" s="132"/>
      <c r="J1796" s="132"/>
      <c r="K1796" s="133"/>
      <c r="L1796" s="134"/>
      <c r="M1796" s="134"/>
      <c r="N1796" s="134"/>
      <c r="O1796" s="3"/>
      <c r="P1796" s="29"/>
      <c r="Q1796" s="22"/>
      <c r="R1796" s="3"/>
      <c r="S1796" s="120"/>
    </row>
    <row r="1797" spans="1:19" ht="12.75" customHeight="1" x14ac:dyDescent="0.25">
      <c r="A1797" s="28"/>
      <c r="B1797" s="29"/>
      <c r="C1797" s="29"/>
      <c r="D1797" s="132"/>
      <c r="E1797" s="132"/>
      <c r="F1797" s="132"/>
      <c r="G1797" s="132"/>
      <c r="H1797" s="132"/>
      <c r="I1797" s="132"/>
      <c r="J1797" s="132"/>
      <c r="K1797" s="133"/>
      <c r="L1797" s="134"/>
      <c r="M1797" s="134"/>
      <c r="N1797" s="134"/>
      <c r="O1797" s="3"/>
      <c r="P1797" s="29"/>
      <c r="Q1797" s="22"/>
      <c r="R1797" s="3"/>
      <c r="S1797" s="120"/>
    </row>
    <row r="1798" spans="1:19" ht="12.75" customHeight="1" x14ac:dyDescent="0.25">
      <c r="A1798" s="28"/>
      <c r="B1798" s="29"/>
      <c r="C1798" s="29"/>
      <c r="D1798" s="132"/>
      <c r="E1798" s="132"/>
      <c r="F1798" s="132"/>
      <c r="G1798" s="132"/>
      <c r="H1798" s="132"/>
      <c r="I1798" s="132"/>
      <c r="J1798" s="132"/>
      <c r="K1798" s="133"/>
      <c r="L1798" s="134"/>
      <c r="M1798" s="134"/>
      <c r="N1798" s="134"/>
      <c r="O1798" s="3"/>
      <c r="P1798" s="29"/>
      <c r="Q1798" s="22"/>
      <c r="R1798" s="3"/>
      <c r="S1798" s="120"/>
    </row>
    <row r="1799" spans="1:19" ht="12.75" customHeight="1" x14ac:dyDescent="0.25">
      <c r="A1799" s="28"/>
      <c r="B1799" s="29"/>
      <c r="C1799" s="29"/>
      <c r="D1799" s="132"/>
      <c r="E1799" s="132"/>
      <c r="F1799" s="132"/>
      <c r="G1799" s="132"/>
      <c r="H1799" s="132"/>
      <c r="I1799" s="132"/>
      <c r="J1799" s="132"/>
      <c r="K1799" s="133"/>
      <c r="L1799" s="134"/>
      <c r="M1799" s="134"/>
      <c r="N1799" s="134"/>
      <c r="O1799" s="3"/>
      <c r="P1799" s="29"/>
      <c r="Q1799" s="22"/>
      <c r="R1799" s="3"/>
      <c r="S1799" s="120"/>
    </row>
    <row r="1800" spans="1:19" ht="12.75" customHeight="1" x14ac:dyDescent="0.25">
      <c r="A1800" s="28"/>
      <c r="B1800" s="29"/>
      <c r="C1800" s="29"/>
      <c r="D1800" s="132"/>
      <c r="E1800" s="132"/>
      <c r="F1800" s="132"/>
      <c r="G1800" s="132"/>
      <c r="H1800" s="132"/>
      <c r="I1800" s="132"/>
      <c r="J1800" s="132"/>
      <c r="K1800" s="133"/>
      <c r="L1800" s="134"/>
      <c r="M1800" s="134"/>
      <c r="N1800" s="134"/>
      <c r="O1800" s="3"/>
      <c r="P1800" s="29"/>
      <c r="Q1800" s="22"/>
      <c r="R1800" s="3"/>
      <c r="S1800" s="120"/>
    </row>
    <row r="1801" spans="1:19" ht="12.75" customHeight="1" x14ac:dyDescent="0.25">
      <c r="A1801" s="28"/>
      <c r="B1801" s="29"/>
      <c r="C1801" s="29"/>
      <c r="D1801" s="132"/>
      <c r="E1801" s="132"/>
      <c r="F1801" s="132"/>
      <c r="G1801" s="132"/>
      <c r="H1801" s="132"/>
      <c r="I1801" s="132"/>
      <c r="J1801" s="132"/>
      <c r="K1801" s="133"/>
      <c r="L1801" s="134"/>
      <c r="M1801" s="134"/>
      <c r="N1801" s="134"/>
      <c r="O1801" s="3"/>
      <c r="P1801" s="29"/>
      <c r="Q1801" s="22"/>
      <c r="R1801" s="3"/>
      <c r="S1801" s="120"/>
    </row>
    <row r="1802" spans="1:19" ht="12.75" customHeight="1" x14ac:dyDescent="0.25">
      <c r="A1802" s="28"/>
      <c r="B1802" s="29"/>
      <c r="C1802" s="29"/>
      <c r="D1802" s="132"/>
      <c r="E1802" s="132"/>
      <c r="F1802" s="132"/>
      <c r="G1802" s="132"/>
      <c r="H1802" s="132"/>
      <c r="I1802" s="132"/>
      <c r="J1802" s="132"/>
      <c r="K1802" s="133"/>
      <c r="L1802" s="134"/>
      <c r="M1802" s="134"/>
      <c r="N1802" s="134"/>
      <c r="O1802" s="3"/>
      <c r="P1802" s="29"/>
      <c r="Q1802" s="22"/>
      <c r="R1802" s="3"/>
      <c r="S1802" s="120"/>
    </row>
    <row r="1803" spans="1:19" ht="12.75" customHeight="1" x14ac:dyDescent="0.25">
      <c r="A1803" s="28"/>
      <c r="B1803" s="29"/>
      <c r="C1803" s="29"/>
      <c r="D1803" s="132"/>
      <c r="E1803" s="132"/>
      <c r="F1803" s="132"/>
      <c r="G1803" s="132"/>
      <c r="H1803" s="132"/>
      <c r="I1803" s="132"/>
      <c r="J1803" s="132"/>
      <c r="K1803" s="133"/>
      <c r="L1803" s="134"/>
      <c r="M1803" s="134"/>
      <c r="N1803" s="134"/>
      <c r="O1803" s="3"/>
      <c r="P1803" s="29"/>
      <c r="Q1803" s="22"/>
      <c r="R1803" s="3"/>
      <c r="S1803" s="120"/>
    </row>
    <row r="1804" spans="1:19" ht="12.75" customHeight="1" x14ac:dyDescent="0.25">
      <c r="A1804" s="28"/>
      <c r="B1804" s="29"/>
      <c r="C1804" s="29"/>
      <c r="D1804" s="132"/>
      <c r="E1804" s="132"/>
      <c r="F1804" s="132"/>
      <c r="G1804" s="132"/>
      <c r="H1804" s="132"/>
      <c r="I1804" s="132"/>
      <c r="J1804" s="132"/>
      <c r="K1804" s="133"/>
      <c r="L1804" s="134"/>
      <c r="M1804" s="134"/>
      <c r="N1804" s="134"/>
      <c r="O1804" s="3"/>
      <c r="P1804" s="29"/>
      <c r="Q1804" s="22"/>
      <c r="R1804" s="3"/>
      <c r="S1804" s="120"/>
    </row>
    <row r="1805" spans="1:19" ht="12.75" customHeight="1" x14ac:dyDescent="0.25">
      <c r="A1805" s="28"/>
      <c r="B1805" s="29"/>
      <c r="C1805" s="29"/>
      <c r="D1805" s="132"/>
      <c r="E1805" s="132"/>
      <c r="F1805" s="132"/>
      <c r="G1805" s="132"/>
      <c r="H1805" s="132"/>
      <c r="I1805" s="132"/>
      <c r="J1805" s="132"/>
      <c r="K1805" s="133"/>
      <c r="L1805" s="134"/>
      <c r="M1805" s="134"/>
      <c r="N1805" s="134"/>
      <c r="O1805" s="3"/>
      <c r="P1805" s="29"/>
      <c r="Q1805" s="22"/>
      <c r="R1805" s="3"/>
      <c r="S1805" s="120"/>
    </row>
    <row r="1806" spans="1:19" ht="12.75" customHeight="1" x14ac:dyDescent="0.25">
      <c r="A1806" s="28"/>
      <c r="B1806" s="29"/>
      <c r="C1806" s="29"/>
      <c r="D1806" s="132"/>
      <c r="E1806" s="132"/>
      <c r="F1806" s="132"/>
      <c r="G1806" s="132"/>
      <c r="H1806" s="132"/>
      <c r="I1806" s="132"/>
      <c r="J1806" s="132"/>
      <c r="K1806" s="133"/>
      <c r="L1806" s="134"/>
      <c r="M1806" s="134"/>
      <c r="N1806" s="134"/>
      <c r="O1806" s="3"/>
      <c r="P1806" s="29"/>
      <c r="Q1806" s="22"/>
      <c r="R1806" s="3"/>
      <c r="S1806" s="120"/>
    </row>
    <row r="1807" spans="1:19" ht="12.75" customHeight="1" x14ac:dyDescent="0.25">
      <c r="A1807" s="28"/>
      <c r="B1807" s="29"/>
      <c r="C1807" s="29"/>
      <c r="D1807" s="132"/>
      <c r="E1807" s="132"/>
      <c r="F1807" s="132"/>
      <c r="G1807" s="132"/>
      <c r="H1807" s="132"/>
      <c r="I1807" s="132"/>
      <c r="J1807" s="132"/>
      <c r="K1807" s="133"/>
      <c r="L1807" s="134"/>
      <c r="M1807" s="134"/>
      <c r="N1807" s="134"/>
      <c r="O1807" s="3"/>
      <c r="P1807" s="29"/>
      <c r="Q1807" s="22"/>
      <c r="R1807" s="3"/>
      <c r="S1807" s="120"/>
    </row>
    <row r="1808" spans="1:19" ht="12.75" customHeight="1" x14ac:dyDescent="0.25">
      <c r="A1808" s="28"/>
      <c r="B1808" s="29"/>
      <c r="C1808" s="29"/>
      <c r="D1808" s="132"/>
      <c r="E1808" s="132"/>
      <c r="F1808" s="132"/>
      <c r="G1808" s="132"/>
      <c r="H1808" s="132"/>
      <c r="I1808" s="132"/>
      <c r="J1808" s="132"/>
      <c r="K1808" s="133"/>
      <c r="L1808" s="134"/>
      <c r="M1808" s="134"/>
      <c r="N1808" s="134"/>
      <c r="O1808" s="3"/>
      <c r="P1808" s="29"/>
      <c r="Q1808" s="22"/>
      <c r="R1808" s="3"/>
      <c r="S1808" s="120"/>
    </row>
    <row r="1809" spans="1:19" ht="12.75" customHeight="1" x14ac:dyDescent="0.25">
      <c r="A1809" s="28"/>
      <c r="B1809" s="29"/>
      <c r="C1809" s="29"/>
      <c r="D1809" s="132"/>
      <c r="E1809" s="132"/>
      <c r="F1809" s="132"/>
      <c r="G1809" s="132"/>
      <c r="H1809" s="132"/>
      <c r="I1809" s="132"/>
      <c r="J1809" s="132"/>
      <c r="K1809" s="133"/>
      <c r="L1809" s="134"/>
      <c r="M1809" s="134"/>
      <c r="N1809" s="134"/>
      <c r="O1809" s="3"/>
      <c r="P1809" s="29"/>
      <c r="Q1809" s="22"/>
      <c r="R1809" s="3"/>
      <c r="S1809" s="120"/>
    </row>
    <row r="1810" spans="1:19" ht="12.75" customHeight="1" x14ac:dyDescent="0.25">
      <c r="A1810" s="28"/>
      <c r="B1810" s="29"/>
      <c r="C1810" s="29"/>
      <c r="D1810" s="132"/>
      <c r="E1810" s="132"/>
      <c r="F1810" s="132"/>
      <c r="G1810" s="132"/>
      <c r="H1810" s="132"/>
      <c r="I1810" s="132"/>
      <c r="J1810" s="132"/>
      <c r="K1810" s="133"/>
      <c r="L1810" s="134"/>
      <c r="M1810" s="134"/>
      <c r="N1810" s="134"/>
      <c r="O1810" s="3"/>
      <c r="P1810" s="29"/>
      <c r="Q1810" s="22"/>
      <c r="R1810" s="3"/>
      <c r="S1810" s="120"/>
    </row>
    <row r="1811" spans="1:19" ht="12.75" customHeight="1" x14ac:dyDescent="0.25">
      <c r="A1811" s="28"/>
      <c r="B1811" s="29"/>
      <c r="C1811" s="29"/>
      <c r="D1811" s="132"/>
      <c r="E1811" s="132"/>
      <c r="F1811" s="132"/>
      <c r="G1811" s="132"/>
      <c r="H1811" s="132"/>
      <c r="I1811" s="132"/>
      <c r="J1811" s="132"/>
      <c r="K1811" s="133"/>
      <c r="L1811" s="134"/>
      <c r="M1811" s="134"/>
      <c r="N1811" s="134"/>
      <c r="O1811" s="3"/>
      <c r="P1811" s="29"/>
      <c r="Q1811" s="22"/>
      <c r="R1811" s="3"/>
      <c r="S1811" s="120"/>
    </row>
    <row r="1812" spans="1:19" ht="12.75" customHeight="1" x14ac:dyDescent="0.25">
      <c r="A1812" s="28"/>
      <c r="B1812" s="29"/>
      <c r="C1812" s="29"/>
      <c r="D1812" s="132"/>
      <c r="E1812" s="132"/>
      <c r="F1812" s="132"/>
      <c r="G1812" s="132"/>
      <c r="H1812" s="132"/>
      <c r="I1812" s="132"/>
      <c r="J1812" s="132"/>
      <c r="K1812" s="133"/>
      <c r="L1812" s="134"/>
      <c r="M1812" s="134"/>
      <c r="N1812" s="134"/>
      <c r="O1812" s="3"/>
      <c r="P1812" s="29"/>
      <c r="Q1812" s="22"/>
      <c r="R1812" s="3"/>
      <c r="S1812" s="120"/>
    </row>
    <row r="1813" spans="1:19" ht="12.75" customHeight="1" x14ac:dyDescent="0.25">
      <c r="A1813" s="28"/>
      <c r="B1813" s="29"/>
      <c r="C1813" s="29"/>
      <c r="D1813" s="132"/>
      <c r="E1813" s="132"/>
      <c r="F1813" s="132"/>
      <c r="G1813" s="132"/>
      <c r="H1813" s="132"/>
      <c r="I1813" s="132"/>
      <c r="J1813" s="132"/>
      <c r="K1813" s="133"/>
      <c r="L1813" s="134"/>
      <c r="M1813" s="134"/>
      <c r="N1813" s="134"/>
      <c r="O1813" s="3"/>
      <c r="P1813" s="29"/>
      <c r="Q1813" s="22"/>
      <c r="R1813" s="3"/>
      <c r="S1813" s="120"/>
    </row>
    <row r="1814" spans="1:19" ht="12.75" customHeight="1" x14ac:dyDescent="0.25">
      <c r="A1814" s="28"/>
      <c r="B1814" s="29"/>
      <c r="C1814" s="29"/>
      <c r="D1814" s="132"/>
      <c r="E1814" s="132"/>
      <c r="F1814" s="132"/>
      <c r="G1814" s="132"/>
      <c r="H1814" s="132"/>
      <c r="I1814" s="132"/>
      <c r="J1814" s="132"/>
      <c r="K1814" s="133"/>
      <c r="L1814" s="134"/>
      <c r="M1814" s="134"/>
      <c r="N1814" s="134"/>
      <c r="O1814" s="3"/>
      <c r="P1814" s="29"/>
      <c r="Q1814" s="22"/>
      <c r="R1814" s="3"/>
      <c r="S1814" s="120"/>
    </row>
    <row r="1815" spans="1:19" ht="12.75" customHeight="1" x14ac:dyDescent="0.25">
      <c r="A1815" s="28"/>
      <c r="B1815" s="29"/>
      <c r="C1815" s="29"/>
      <c r="D1815" s="132"/>
      <c r="E1815" s="132"/>
      <c r="F1815" s="132"/>
      <c r="G1815" s="132"/>
      <c r="H1815" s="132"/>
      <c r="I1815" s="132"/>
      <c r="J1815" s="132"/>
      <c r="K1815" s="133"/>
      <c r="L1815" s="134"/>
      <c r="M1815" s="134"/>
      <c r="N1815" s="134"/>
      <c r="O1815" s="3"/>
      <c r="P1815" s="29"/>
      <c r="Q1815" s="22"/>
      <c r="R1815" s="3"/>
      <c r="S1815" s="120"/>
    </row>
    <row r="1816" spans="1:19" ht="12.75" customHeight="1" x14ac:dyDescent="0.25">
      <c r="A1816" s="28"/>
      <c r="B1816" s="29"/>
      <c r="C1816" s="29"/>
      <c r="D1816" s="132"/>
      <c r="E1816" s="132"/>
      <c r="F1816" s="132"/>
      <c r="G1816" s="132"/>
      <c r="H1816" s="132"/>
      <c r="I1816" s="132"/>
      <c r="J1816" s="132"/>
      <c r="K1816" s="133"/>
      <c r="L1816" s="134"/>
      <c r="M1816" s="134"/>
      <c r="N1816" s="134"/>
      <c r="O1816" s="3"/>
      <c r="P1816" s="29"/>
      <c r="Q1816" s="22"/>
      <c r="R1816" s="3"/>
      <c r="S1816" s="120"/>
    </row>
    <row r="1817" spans="1:19" ht="12.75" customHeight="1" x14ac:dyDescent="0.25">
      <c r="A1817" s="28"/>
      <c r="B1817" s="29"/>
      <c r="C1817" s="29"/>
      <c r="D1817" s="132"/>
      <c r="E1817" s="132"/>
      <c r="F1817" s="132"/>
      <c r="G1817" s="132"/>
      <c r="H1817" s="132"/>
      <c r="I1817" s="132"/>
      <c r="J1817" s="132"/>
      <c r="K1817" s="133"/>
      <c r="L1817" s="134"/>
      <c r="M1817" s="134"/>
      <c r="N1817" s="134"/>
      <c r="O1817" s="3"/>
      <c r="P1817" s="29"/>
      <c r="Q1817" s="22"/>
      <c r="R1817" s="3"/>
      <c r="S1817" s="120"/>
    </row>
    <row r="1818" spans="1:19" ht="12.75" customHeight="1" x14ac:dyDescent="0.25">
      <c r="A1818" s="28"/>
      <c r="B1818" s="29"/>
      <c r="C1818" s="29"/>
      <c r="D1818" s="132"/>
      <c r="E1818" s="132"/>
      <c r="F1818" s="132"/>
      <c r="G1818" s="132"/>
      <c r="H1818" s="132"/>
      <c r="I1818" s="132"/>
      <c r="J1818" s="132"/>
      <c r="K1818" s="133"/>
      <c r="L1818" s="134"/>
      <c r="M1818" s="134"/>
      <c r="N1818" s="134"/>
      <c r="O1818" s="3"/>
      <c r="P1818" s="29"/>
      <c r="Q1818" s="22"/>
      <c r="R1818" s="3"/>
      <c r="S1818" s="120"/>
    </row>
    <row r="1819" spans="1:19" ht="12.75" customHeight="1" x14ac:dyDescent="0.25">
      <c r="A1819" s="28"/>
      <c r="B1819" s="29"/>
      <c r="C1819" s="29"/>
      <c r="D1819" s="132"/>
      <c r="E1819" s="132"/>
      <c r="F1819" s="132"/>
      <c r="G1819" s="132"/>
      <c r="H1819" s="132"/>
      <c r="I1819" s="132"/>
      <c r="J1819" s="132"/>
      <c r="K1819" s="133"/>
      <c r="L1819" s="134"/>
      <c r="M1819" s="134"/>
      <c r="N1819" s="134"/>
      <c r="O1819" s="3"/>
      <c r="P1819" s="29"/>
      <c r="Q1819" s="22"/>
      <c r="R1819" s="3"/>
      <c r="S1819" s="120"/>
    </row>
    <row r="1820" spans="1:19" ht="12.75" customHeight="1" x14ac:dyDescent="0.25">
      <c r="A1820" s="28"/>
      <c r="B1820" s="29"/>
      <c r="C1820" s="29"/>
      <c r="D1820" s="132"/>
      <c r="E1820" s="132"/>
      <c r="F1820" s="132"/>
      <c r="G1820" s="132"/>
      <c r="H1820" s="132"/>
      <c r="I1820" s="132"/>
      <c r="J1820" s="132"/>
      <c r="K1820" s="133"/>
      <c r="L1820" s="134"/>
      <c r="M1820" s="134"/>
      <c r="N1820" s="134"/>
      <c r="O1820" s="3"/>
      <c r="P1820" s="29"/>
      <c r="Q1820" s="22"/>
      <c r="R1820" s="3"/>
      <c r="S1820" s="120"/>
    </row>
    <row r="1821" spans="1:19" ht="12.75" customHeight="1" x14ac:dyDescent="0.25">
      <c r="A1821" s="28"/>
      <c r="B1821" s="29"/>
      <c r="C1821" s="29"/>
      <c r="D1821" s="132"/>
      <c r="E1821" s="132"/>
      <c r="F1821" s="132"/>
      <c r="G1821" s="132"/>
      <c r="H1821" s="132"/>
      <c r="I1821" s="132"/>
      <c r="J1821" s="132"/>
      <c r="K1821" s="133"/>
      <c r="L1821" s="134"/>
      <c r="M1821" s="134"/>
      <c r="N1821" s="134"/>
      <c r="O1821" s="3"/>
      <c r="P1821" s="29"/>
      <c r="Q1821" s="22"/>
      <c r="R1821" s="3"/>
      <c r="S1821" s="120"/>
    </row>
    <row r="1822" spans="1:19" ht="12.75" customHeight="1" x14ac:dyDescent="0.25">
      <c r="A1822" s="28"/>
      <c r="B1822" s="29"/>
      <c r="C1822" s="29"/>
      <c r="D1822" s="132"/>
      <c r="E1822" s="132"/>
      <c r="F1822" s="132"/>
      <c r="G1822" s="132"/>
      <c r="H1822" s="132"/>
      <c r="I1822" s="132"/>
      <c r="J1822" s="132"/>
      <c r="K1822" s="133"/>
      <c r="L1822" s="134"/>
      <c r="M1822" s="134"/>
      <c r="N1822" s="134"/>
      <c r="O1822" s="3"/>
      <c r="P1822" s="29"/>
      <c r="Q1822" s="22"/>
      <c r="R1822" s="3"/>
      <c r="S1822" s="120"/>
    </row>
    <row r="1823" spans="1:19" ht="12.75" customHeight="1" x14ac:dyDescent="0.25">
      <c r="A1823" s="28"/>
      <c r="B1823" s="29"/>
      <c r="C1823" s="29"/>
      <c r="D1823" s="132"/>
      <c r="E1823" s="132"/>
      <c r="F1823" s="132"/>
      <c r="G1823" s="132"/>
      <c r="H1823" s="132"/>
      <c r="I1823" s="132"/>
      <c r="J1823" s="132"/>
      <c r="K1823" s="133"/>
      <c r="L1823" s="134"/>
      <c r="M1823" s="134"/>
      <c r="N1823" s="134"/>
      <c r="O1823" s="3"/>
      <c r="P1823" s="29"/>
      <c r="Q1823" s="22"/>
      <c r="R1823" s="3"/>
      <c r="S1823" s="120"/>
    </row>
    <row r="1824" spans="1:19" ht="12.75" customHeight="1" x14ac:dyDescent="0.25">
      <c r="A1824" s="28"/>
      <c r="B1824" s="29"/>
      <c r="C1824" s="29"/>
      <c r="D1824" s="132"/>
      <c r="E1824" s="132"/>
      <c r="F1824" s="132"/>
      <c r="G1824" s="132"/>
      <c r="H1824" s="132"/>
      <c r="I1824" s="132"/>
      <c r="J1824" s="132"/>
      <c r="K1824" s="133"/>
      <c r="L1824" s="134"/>
      <c r="M1824" s="134"/>
      <c r="N1824" s="134"/>
      <c r="O1824" s="3"/>
      <c r="P1824" s="29"/>
      <c r="Q1824" s="22"/>
      <c r="R1824" s="3"/>
      <c r="S1824" s="120"/>
    </row>
    <row r="1825" spans="1:19" ht="12.75" customHeight="1" x14ac:dyDescent="0.25">
      <c r="A1825" s="28"/>
      <c r="B1825" s="29"/>
      <c r="C1825" s="29"/>
      <c r="D1825" s="132"/>
      <c r="E1825" s="132"/>
      <c r="F1825" s="132"/>
      <c r="G1825" s="132"/>
      <c r="H1825" s="132"/>
      <c r="I1825" s="132"/>
      <c r="J1825" s="132"/>
      <c r="K1825" s="133"/>
      <c r="L1825" s="134"/>
      <c r="M1825" s="134"/>
      <c r="N1825" s="134"/>
      <c r="O1825" s="3"/>
      <c r="P1825" s="29"/>
      <c r="Q1825" s="22"/>
      <c r="R1825" s="3"/>
      <c r="S1825" s="120"/>
    </row>
    <row r="1826" spans="1:19" ht="12.75" customHeight="1" x14ac:dyDescent="0.25">
      <c r="A1826" s="28"/>
      <c r="B1826" s="29"/>
      <c r="C1826" s="29"/>
      <c r="D1826" s="132"/>
      <c r="E1826" s="132"/>
      <c r="F1826" s="132"/>
      <c r="G1826" s="132"/>
      <c r="H1826" s="132"/>
      <c r="I1826" s="132"/>
      <c r="J1826" s="132"/>
      <c r="K1826" s="133"/>
      <c r="L1826" s="134"/>
      <c r="M1826" s="134"/>
      <c r="N1826" s="134"/>
      <c r="O1826" s="3"/>
      <c r="P1826" s="29"/>
      <c r="Q1826" s="22"/>
      <c r="R1826" s="3"/>
      <c r="S1826" s="120"/>
    </row>
    <row r="1827" spans="1:19" ht="12.75" customHeight="1" x14ac:dyDescent="0.25">
      <c r="A1827" s="28"/>
      <c r="B1827" s="29"/>
      <c r="C1827" s="29"/>
      <c r="D1827" s="132"/>
      <c r="E1827" s="132"/>
      <c r="F1827" s="132"/>
      <c r="G1827" s="132"/>
      <c r="H1827" s="132"/>
      <c r="I1827" s="132"/>
      <c r="J1827" s="132"/>
      <c r="K1827" s="133"/>
      <c r="L1827" s="134"/>
      <c r="M1827" s="134"/>
      <c r="N1827" s="134"/>
      <c r="O1827" s="3"/>
      <c r="P1827" s="29"/>
      <c r="Q1827" s="22"/>
      <c r="R1827" s="3"/>
      <c r="S1827" s="120"/>
    </row>
    <row r="1828" spans="1:19" ht="12.75" customHeight="1" x14ac:dyDescent="0.25">
      <c r="A1828" s="28"/>
      <c r="B1828" s="29"/>
      <c r="C1828" s="29"/>
      <c r="D1828" s="132"/>
      <c r="E1828" s="132"/>
      <c r="F1828" s="132"/>
      <c r="G1828" s="132"/>
      <c r="H1828" s="132"/>
      <c r="I1828" s="132"/>
      <c r="J1828" s="132"/>
      <c r="K1828" s="133"/>
      <c r="L1828" s="134"/>
      <c r="M1828" s="134"/>
      <c r="N1828" s="134"/>
      <c r="O1828" s="3"/>
      <c r="P1828" s="29"/>
      <c r="Q1828" s="22"/>
      <c r="R1828" s="3"/>
      <c r="S1828" s="120"/>
    </row>
    <row r="1829" spans="1:19" ht="12.75" customHeight="1" x14ac:dyDescent="0.25">
      <c r="A1829" s="28"/>
      <c r="B1829" s="29"/>
      <c r="C1829" s="29"/>
      <c r="D1829" s="132"/>
      <c r="E1829" s="132"/>
      <c r="F1829" s="132"/>
      <c r="G1829" s="132"/>
      <c r="H1829" s="132"/>
      <c r="I1829" s="132"/>
      <c r="J1829" s="132"/>
      <c r="K1829" s="133"/>
      <c r="L1829" s="134"/>
      <c r="M1829" s="134"/>
      <c r="N1829" s="134"/>
      <c r="O1829" s="3"/>
      <c r="P1829" s="29"/>
      <c r="Q1829" s="22"/>
      <c r="R1829" s="3"/>
      <c r="S1829" s="120"/>
    </row>
    <row r="1830" spans="1:19" ht="12.75" customHeight="1" x14ac:dyDescent="0.25">
      <c r="A1830" s="28"/>
      <c r="B1830" s="29"/>
      <c r="C1830" s="29"/>
      <c r="D1830" s="132"/>
      <c r="E1830" s="132"/>
      <c r="F1830" s="132"/>
      <c r="G1830" s="132"/>
      <c r="H1830" s="132"/>
      <c r="I1830" s="132"/>
      <c r="J1830" s="132"/>
      <c r="K1830" s="133"/>
      <c r="L1830" s="134"/>
      <c r="M1830" s="134"/>
      <c r="N1830" s="134"/>
      <c r="O1830" s="3"/>
      <c r="P1830" s="29"/>
      <c r="Q1830" s="22"/>
      <c r="R1830" s="3"/>
      <c r="S1830" s="120"/>
    </row>
    <row r="1831" spans="1:19" ht="12.75" customHeight="1" x14ac:dyDescent="0.25">
      <c r="A1831" s="28"/>
      <c r="B1831" s="29"/>
      <c r="C1831" s="29"/>
      <c r="D1831" s="132"/>
      <c r="E1831" s="132"/>
      <c r="F1831" s="132"/>
      <c r="G1831" s="132"/>
      <c r="H1831" s="132"/>
      <c r="I1831" s="132"/>
      <c r="J1831" s="132"/>
      <c r="K1831" s="133"/>
      <c r="L1831" s="134"/>
      <c r="M1831" s="134"/>
      <c r="N1831" s="134"/>
      <c r="O1831" s="3"/>
      <c r="P1831" s="29"/>
      <c r="Q1831" s="22"/>
      <c r="R1831" s="3"/>
      <c r="S1831" s="120"/>
    </row>
    <row r="1832" spans="1:19" ht="12.75" customHeight="1" x14ac:dyDescent="0.25">
      <c r="A1832" s="28"/>
      <c r="B1832" s="29"/>
      <c r="C1832" s="29"/>
      <c r="D1832" s="132"/>
      <c r="E1832" s="132"/>
      <c r="F1832" s="132"/>
      <c r="G1832" s="132"/>
      <c r="H1832" s="132"/>
      <c r="I1832" s="132"/>
      <c r="J1832" s="132"/>
      <c r="K1832" s="133"/>
      <c r="L1832" s="134"/>
      <c r="M1832" s="134"/>
      <c r="N1832" s="134"/>
      <c r="O1832" s="3"/>
      <c r="P1832" s="29"/>
      <c r="Q1832" s="22"/>
      <c r="R1832" s="3"/>
      <c r="S1832" s="120"/>
    </row>
    <row r="1833" spans="1:19" ht="12.75" customHeight="1" x14ac:dyDescent="0.25">
      <c r="A1833" s="28"/>
      <c r="B1833" s="29"/>
      <c r="C1833" s="29"/>
      <c r="D1833" s="132"/>
      <c r="E1833" s="132"/>
      <c r="F1833" s="132"/>
      <c r="G1833" s="132"/>
      <c r="H1833" s="132"/>
      <c r="I1833" s="132"/>
      <c r="J1833" s="132"/>
      <c r="K1833" s="133"/>
      <c r="L1833" s="134"/>
      <c r="M1833" s="134"/>
      <c r="N1833" s="134"/>
      <c r="O1833" s="3"/>
      <c r="P1833" s="29"/>
      <c r="Q1833" s="22"/>
      <c r="R1833" s="3"/>
      <c r="S1833" s="120"/>
    </row>
    <row r="1834" spans="1:19" ht="12.75" customHeight="1" x14ac:dyDescent="0.25">
      <c r="A1834" s="28"/>
      <c r="B1834" s="29"/>
      <c r="C1834" s="29"/>
      <c r="D1834" s="132"/>
      <c r="E1834" s="132"/>
      <c r="F1834" s="132"/>
      <c r="G1834" s="132"/>
      <c r="H1834" s="132"/>
      <c r="I1834" s="132"/>
      <c r="J1834" s="132"/>
      <c r="K1834" s="133"/>
      <c r="L1834" s="134"/>
      <c r="M1834" s="134"/>
      <c r="N1834" s="134"/>
      <c r="O1834" s="3"/>
      <c r="P1834" s="29"/>
      <c r="Q1834" s="22"/>
      <c r="R1834" s="3"/>
      <c r="S1834" s="120"/>
    </row>
    <row r="1835" spans="1:19" ht="12.75" customHeight="1" x14ac:dyDescent="0.25">
      <c r="A1835" s="28"/>
      <c r="B1835" s="29"/>
      <c r="C1835" s="29"/>
      <c r="D1835" s="132"/>
      <c r="E1835" s="132"/>
      <c r="F1835" s="132"/>
      <c r="G1835" s="132"/>
      <c r="H1835" s="132"/>
      <c r="I1835" s="132"/>
      <c r="J1835" s="132"/>
      <c r="K1835" s="133"/>
      <c r="L1835" s="134"/>
      <c r="M1835" s="134"/>
      <c r="N1835" s="134"/>
      <c r="O1835" s="3"/>
      <c r="P1835" s="29"/>
      <c r="Q1835" s="22"/>
      <c r="R1835" s="3"/>
      <c r="S1835" s="120"/>
    </row>
    <row r="1836" spans="1:19" ht="12.75" customHeight="1" x14ac:dyDescent="0.25">
      <c r="A1836" s="28"/>
      <c r="B1836" s="29"/>
      <c r="C1836" s="29"/>
      <c r="D1836" s="132"/>
      <c r="E1836" s="132"/>
      <c r="F1836" s="132"/>
      <c r="G1836" s="132"/>
      <c r="H1836" s="132"/>
      <c r="I1836" s="132"/>
      <c r="J1836" s="132"/>
      <c r="K1836" s="133"/>
      <c r="L1836" s="134"/>
      <c r="M1836" s="134"/>
      <c r="N1836" s="134"/>
      <c r="O1836" s="3"/>
      <c r="P1836" s="29"/>
      <c r="Q1836" s="22"/>
      <c r="R1836" s="3"/>
      <c r="S1836" s="120"/>
    </row>
    <row r="1837" spans="1:19" ht="12.75" customHeight="1" x14ac:dyDescent="0.25">
      <c r="A1837" s="28"/>
      <c r="B1837" s="29"/>
      <c r="C1837" s="29"/>
      <c r="D1837" s="132"/>
      <c r="E1837" s="132"/>
      <c r="F1837" s="132"/>
      <c r="G1837" s="132"/>
      <c r="H1837" s="132"/>
      <c r="I1837" s="132"/>
      <c r="J1837" s="132"/>
      <c r="K1837" s="133"/>
      <c r="L1837" s="134"/>
      <c r="M1837" s="134"/>
      <c r="N1837" s="134"/>
      <c r="O1837" s="3"/>
      <c r="P1837" s="29"/>
      <c r="Q1837" s="22"/>
      <c r="R1837" s="3"/>
      <c r="S1837" s="120"/>
    </row>
    <row r="1838" spans="1:19" ht="12.75" customHeight="1" x14ac:dyDescent="0.25">
      <c r="A1838" s="28"/>
      <c r="B1838" s="29"/>
      <c r="C1838" s="29"/>
      <c r="D1838" s="132"/>
      <c r="E1838" s="132"/>
      <c r="F1838" s="132"/>
      <c r="G1838" s="132"/>
      <c r="H1838" s="132"/>
      <c r="I1838" s="132"/>
      <c r="J1838" s="132"/>
      <c r="K1838" s="133"/>
      <c r="L1838" s="134"/>
      <c r="M1838" s="134"/>
      <c r="N1838" s="134"/>
      <c r="O1838" s="3"/>
      <c r="P1838" s="29"/>
      <c r="Q1838" s="22"/>
      <c r="R1838" s="3"/>
      <c r="S1838" s="120"/>
    </row>
    <row r="1839" spans="1:19" ht="12.75" customHeight="1" x14ac:dyDescent="0.25">
      <c r="A1839" s="28"/>
      <c r="B1839" s="29"/>
      <c r="C1839" s="29"/>
      <c r="D1839" s="132"/>
      <c r="E1839" s="132"/>
      <c r="F1839" s="132"/>
      <c r="G1839" s="132"/>
      <c r="H1839" s="132"/>
      <c r="I1839" s="132"/>
      <c r="J1839" s="132"/>
      <c r="K1839" s="133"/>
      <c r="L1839" s="134"/>
      <c r="M1839" s="134"/>
      <c r="N1839" s="134"/>
      <c r="O1839" s="3"/>
      <c r="P1839" s="29"/>
      <c r="Q1839" s="22"/>
      <c r="R1839" s="3"/>
      <c r="S1839" s="120"/>
    </row>
    <row r="1840" spans="1:19" ht="12.75" customHeight="1" x14ac:dyDescent="0.25">
      <c r="A1840" s="28"/>
      <c r="B1840" s="29"/>
      <c r="C1840" s="29"/>
      <c r="D1840" s="132"/>
      <c r="E1840" s="132"/>
      <c r="F1840" s="132"/>
      <c r="G1840" s="132"/>
      <c r="H1840" s="132"/>
      <c r="I1840" s="132"/>
      <c r="J1840" s="132"/>
      <c r="K1840" s="133"/>
      <c r="L1840" s="134"/>
      <c r="M1840" s="134"/>
      <c r="N1840" s="134"/>
      <c r="O1840" s="3"/>
      <c r="P1840" s="29"/>
      <c r="Q1840" s="22"/>
      <c r="R1840" s="3"/>
      <c r="S1840" s="120"/>
    </row>
    <row r="1841" spans="1:19" ht="12.75" customHeight="1" x14ac:dyDescent="0.25">
      <c r="A1841" s="28"/>
      <c r="B1841" s="29"/>
      <c r="C1841" s="29"/>
      <c r="D1841" s="132"/>
      <c r="E1841" s="132"/>
      <c r="F1841" s="132"/>
      <c r="G1841" s="132"/>
      <c r="H1841" s="132"/>
      <c r="I1841" s="132"/>
      <c r="J1841" s="132"/>
      <c r="K1841" s="133"/>
      <c r="L1841" s="134"/>
      <c r="M1841" s="134"/>
      <c r="N1841" s="134"/>
      <c r="O1841" s="3"/>
      <c r="P1841" s="29"/>
      <c r="Q1841" s="22"/>
      <c r="R1841" s="3"/>
      <c r="S1841" s="120"/>
    </row>
    <row r="1842" spans="1:19" ht="12.75" customHeight="1" x14ac:dyDescent="0.25">
      <c r="A1842" s="28"/>
      <c r="B1842" s="29"/>
      <c r="C1842" s="29"/>
      <c r="D1842" s="132"/>
      <c r="E1842" s="132"/>
      <c r="F1842" s="132"/>
      <c r="G1842" s="132"/>
      <c r="H1842" s="132"/>
      <c r="I1842" s="132"/>
      <c r="J1842" s="132"/>
      <c r="K1842" s="133"/>
      <c r="L1842" s="134"/>
      <c r="M1842" s="134"/>
      <c r="N1842" s="134"/>
      <c r="O1842" s="3"/>
      <c r="P1842" s="29"/>
      <c r="Q1842" s="22"/>
      <c r="R1842" s="3"/>
      <c r="S1842" s="120"/>
    </row>
    <row r="1843" spans="1:19" ht="12.75" customHeight="1" x14ac:dyDescent="0.25">
      <c r="A1843" s="28"/>
      <c r="B1843" s="29"/>
      <c r="C1843" s="29"/>
      <c r="D1843" s="132"/>
      <c r="E1843" s="132"/>
      <c r="F1843" s="132"/>
      <c r="G1843" s="132"/>
      <c r="H1843" s="132"/>
      <c r="I1843" s="132"/>
      <c r="J1843" s="132"/>
      <c r="K1843" s="133"/>
      <c r="L1843" s="134"/>
      <c r="M1843" s="134"/>
      <c r="N1843" s="134"/>
      <c r="O1843" s="3"/>
      <c r="P1843" s="29"/>
      <c r="Q1843" s="22"/>
      <c r="R1843" s="3"/>
      <c r="S1843" s="120"/>
    </row>
    <row r="1844" spans="1:19" ht="12.75" customHeight="1" x14ac:dyDescent="0.25">
      <c r="A1844" s="28"/>
      <c r="B1844" s="29"/>
      <c r="C1844" s="29"/>
      <c r="D1844" s="132"/>
      <c r="E1844" s="132"/>
      <c r="F1844" s="132"/>
      <c r="G1844" s="132"/>
      <c r="H1844" s="132"/>
      <c r="I1844" s="132"/>
      <c r="J1844" s="132"/>
      <c r="K1844" s="133"/>
      <c r="L1844" s="134"/>
      <c r="M1844" s="134"/>
      <c r="N1844" s="134"/>
      <c r="O1844" s="3"/>
      <c r="P1844" s="29"/>
      <c r="Q1844" s="22"/>
      <c r="R1844" s="3"/>
      <c r="S1844" s="120"/>
    </row>
    <row r="1845" spans="1:19" ht="12.75" customHeight="1" x14ac:dyDescent="0.25">
      <c r="A1845" s="28"/>
      <c r="B1845" s="29"/>
      <c r="C1845" s="29"/>
      <c r="D1845" s="132"/>
      <c r="E1845" s="132"/>
      <c r="F1845" s="132"/>
      <c r="G1845" s="132"/>
      <c r="H1845" s="132"/>
      <c r="I1845" s="132"/>
      <c r="J1845" s="132"/>
      <c r="K1845" s="133"/>
      <c r="L1845" s="134"/>
      <c r="M1845" s="134"/>
      <c r="N1845" s="134"/>
      <c r="O1845" s="3"/>
      <c r="P1845" s="29"/>
      <c r="Q1845" s="22"/>
      <c r="R1845" s="3"/>
      <c r="S1845" s="120"/>
    </row>
    <row r="1846" spans="1:19" ht="12.75" customHeight="1" x14ac:dyDescent="0.25">
      <c r="A1846" s="28"/>
      <c r="B1846" s="29"/>
      <c r="C1846" s="29"/>
      <c r="D1846" s="132"/>
      <c r="E1846" s="132"/>
      <c r="F1846" s="132"/>
      <c r="G1846" s="132"/>
      <c r="H1846" s="132"/>
      <c r="I1846" s="132"/>
      <c r="J1846" s="132"/>
      <c r="K1846" s="133"/>
      <c r="L1846" s="134"/>
      <c r="M1846" s="134"/>
      <c r="N1846" s="134"/>
      <c r="O1846" s="3"/>
      <c r="P1846" s="29"/>
      <c r="Q1846" s="22"/>
      <c r="R1846" s="3"/>
      <c r="S1846" s="120"/>
    </row>
    <row r="1847" spans="1:19" ht="12.75" customHeight="1" x14ac:dyDescent="0.25">
      <c r="A1847" s="28"/>
      <c r="B1847" s="29"/>
      <c r="C1847" s="29"/>
      <c r="D1847" s="132"/>
      <c r="E1847" s="132"/>
      <c r="F1847" s="132"/>
      <c r="G1847" s="132"/>
      <c r="H1847" s="132"/>
      <c r="I1847" s="132"/>
      <c r="J1847" s="132"/>
      <c r="K1847" s="133"/>
      <c r="L1847" s="134"/>
      <c r="M1847" s="134"/>
      <c r="N1847" s="134"/>
      <c r="O1847" s="3"/>
      <c r="P1847" s="29"/>
      <c r="Q1847" s="22"/>
      <c r="R1847" s="3"/>
      <c r="S1847" s="120"/>
    </row>
    <row r="1848" spans="1:19" ht="12.75" customHeight="1" x14ac:dyDescent="0.25">
      <c r="A1848" s="28"/>
      <c r="B1848" s="29"/>
      <c r="C1848" s="29"/>
      <c r="D1848" s="132"/>
      <c r="E1848" s="132"/>
      <c r="F1848" s="132"/>
      <c r="G1848" s="132"/>
      <c r="H1848" s="132"/>
      <c r="I1848" s="132"/>
      <c r="J1848" s="132"/>
      <c r="K1848" s="133"/>
      <c r="L1848" s="134"/>
      <c r="M1848" s="134"/>
      <c r="N1848" s="134"/>
      <c r="O1848" s="3"/>
      <c r="P1848" s="29"/>
      <c r="Q1848" s="22"/>
      <c r="R1848" s="3"/>
      <c r="S1848" s="120"/>
    </row>
    <row r="1849" spans="1:19" ht="12.75" customHeight="1" x14ac:dyDescent="0.25">
      <c r="A1849" s="28"/>
      <c r="B1849" s="29"/>
      <c r="C1849" s="29"/>
      <c r="D1849" s="132"/>
      <c r="E1849" s="132"/>
      <c r="F1849" s="132"/>
      <c r="G1849" s="132"/>
      <c r="H1849" s="132"/>
      <c r="I1849" s="132"/>
      <c r="J1849" s="132"/>
      <c r="K1849" s="133"/>
      <c r="L1849" s="134"/>
      <c r="M1849" s="134"/>
      <c r="N1849" s="134"/>
      <c r="O1849" s="3"/>
      <c r="P1849" s="29"/>
      <c r="Q1849" s="22"/>
      <c r="R1849" s="3"/>
      <c r="S1849" s="120"/>
    </row>
    <row r="1850" spans="1:19" ht="12.75" customHeight="1" x14ac:dyDescent="0.25">
      <c r="A1850" s="28"/>
      <c r="B1850" s="29"/>
      <c r="C1850" s="29"/>
      <c r="D1850" s="132"/>
      <c r="E1850" s="132"/>
      <c r="F1850" s="132"/>
      <c r="G1850" s="132"/>
      <c r="H1850" s="132"/>
      <c r="I1850" s="132"/>
      <c r="J1850" s="132"/>
      <c r="K1850" s="133"/>
      <c r="L1850" s="134"/>
      <c r="M1850" s="134"/>
      <c r="N1850" s="134"/>
      <c r="O1850" s="3"/>
      <c r="P1850" s="29"/>
      <c r="Q1850" s="22"/>
      <c r="R1850" s="3"/>
      <c r="S1850" s="120"/>
    </row>
    <row r="1851" spans="1:19" ht="12.75" customHeight="1" x14ac:dyDescent="0.25">
      <c r="A1851" s="28"/>
      <c r="B1851" s="29"/>
      <c r="C1851" s="29"/>
      <c r="D1851" s="132"/>
      <c r="E1851" s="132"/>
      <c r="F1851" s="132"/>
      <c r="G1851" s="132"/>
      <c r="H1851" s="132"/>
      <c r="I1851" s="132"/>
      <c r="J1851" s="132"/>
      <c r="K1851" s="133"/>
      <c r="L1851" s="134"/>
      <c r="M1851" s="134"/>
      <c r="N1851" s="134"/>
      <c r="O1851" s="3"/>
      <c r="P1851" s="29"/>
      <c r="Q1851" s="22"/>
      <c r="R1851" s="3"/>
      <c r="S1851" s="120"/>
    </row>
    <row r="1852" spans="1:19" ht="12.75" customHeight="1" x14ac:dyDescent="0.25">
      <c r="A1852" s="28"/>
      <c r="B1852" s="29"/>
      <c r="C1852" s="29"/>
      <c r="D1852" s="132"/>
      <c r="E1852" s="132"/>
      <c r="F1852" s="132"/>
      <c r="G1852" s="132"/>
      <c r="H1852" s="132"/>
      <c r="I1852" s="132"/>
      <c r="J1852" s="132"/>
      <c r="K1852" s="133"/>
      <c r="L1852" s="134"/>
      <c r="M1852" s="134"/>
      <c r="N1852" s="134"/>
      <c r="O1852" s="3"/>
      <c r="P1852" s="29"/>
      <c r="Q1852" s="22"/>
      <c r="R1852" s="3"/>
      <c r="S1852" s="120"/>
    </row>
    <row r="1853" spans="1:19" ht="12.75" customHeight="1" x14ac:dyDescent="0.25">
      <c r="A1853" s="28"/>
      <c r="B1853" s="29"/>
      <c r="C1853" s="29"/>
      <c r="D1853" s="132"/>
      <c r="E1853" s="132"/>
      <c r="F1853" s="132"/>
      <c r="G1853" s="132"/>
      <c r="H1853" s="132"/>
      <c r="I1853" s="132"/>
      <c r="J1853" s="132"/>
      <c r="K1853" s="133"/>
      <c r="L1853" s="134"/>
      <c r="M1853" s="134"/>
      <c r="N1853" s="134"/>
      <c r="O1853" s="3"/>
      <c r="P1853" s="29"/>
      <c r="Q1853" s="22"/>
      <c r="R1853" s="3"/>
      <c r="S1853" s="120"/>
    </row>
    <row r="1854" spans="1:19" ht="12.75" customHeight="1" x14ac:dyDescent="0.25">
      <c r="A1854" s="28"/>
      <c r="B1854" s="29"/>
      <c r="C1854" s="29"/>
      <c r="D1854" s="132"/>
      <c r="E1854" s="132"/>
      <c r="F1854" s="132"/>
      <c r="G1854" s="132"/>
      <c r="H1854" s="132"/>
      <c r="I1854" s="132"/>
      <c r="J1854" s="132"/>
      <c r="K1854" s="133"/>
      <c r="L1854" s="134"/>
      <c r="M1854" s="134"/>
      <c r="N1854" s="134"/>
      <c r="O1854" s="3"/>
      <c r="P1854" s="29"/>
      <c r="Q1854" s="22"/>
      <c r="R1854" s="3"/>
      <c r="S1854" s="120"/>
    </row>
    <row r="1855" spans="1:19" ht="12.75" customHeight="1" x14ac:dyDescent="0.25">
      <c r="A1855" s="28"/>
      <c r="B1855" s="29"/>
      <c r="C1855" s="29"/>
      <c r="D1855" s="132"/>
      <c r="E1855" s="132"/>
      <c r="F1855" s="132"/>
      <c r="G1855" s="132"/>
      <c r="H1855" s="132"/>
      <c r="I1855" s="132"/>
      <c r="J1855" s="132"/>
      <c r="K1855" s="133"/>
      <c r="L1855" s="134"/>
      <c r="M1855" s="134"/>
      <c r="N1855" s="134"/>
      <c r="O1855" s="3"/>
      <c r="P1855" s="29"/>
      <c r="Q1855" s="22"/>
      <c r="R1855" s="3"/>
      <c r="S1855" s="120"/>
    </row>
    <row r="1856" spans="1:19" ht="12.75" customHeight="1" x14ac:dyDescent="0.25">
      <c r="A1856" s="28"/>
      <c r="B1856" s="29"/>
      <c r="C1856" s="29"/>
      <c r="D1856" s="132"/>
      <c r="E1856" s="132"/>
      <c r="F1856" s="132"/>
      <c r="G1856" s="132"/>
      <c r="H1856" s="132"/>
      <c r="I1856" s="132"/>
      <c r="J1856" s="132"/>
      <c r="K1856" s="133"/>
      <c r="L1856" s="134"/>
      <c r="M1856" s="134"/>
      <c r="N1856" s="134"/>
      <c r="O1856" s="3"/>
      <c r="P1856" s="29"/>
      <c r="Q1856" s="22"/>
      <c r="R1856" s="3"/>
      <c r="S1856" s="120"/>
    </row>
    <row r="1857" spans="1:19" ht="12.75" customHeight="1" x14ac:dyDescent="0.25">
      <c r="A1857" s="28"/>
      <c r="B1857" s="29"/>
      <c r="C1857" s="29"/>
      <c r="D1857" s="132"/>
      <c r="E1857" s="132"/>
      <c r="F1857" s="132"/>
      <c r="G1857" s="132"/>
      <c r="H1857" s="132"/>
      <c r="I1857" s="132"/>
      <c r="J1857" s="132"/>
      <c r="K1857" s="133"/>
      <c r="L1857" s="134"/>
      <c r="M1857" s="134"/>
      <c r="N1857" s="134"/>
      <c r="O1857" s="3"/>
      <c r="P1857" s="29"/>
      <c r="Q1857" s="22"/>
      <c r="R1857" s="3"/>
      <c r="S1857" s="120"/>
    </row>
    <row r="1858" spans="1:19" ht="12.75" customHeight="1" x14ac:dyDescent="0.25">
      <c r="A1858" s="28"/>
      <c r="B1858" s="29"/>
      <c r="C1858" s="29"/>
      <c r="D1858" s="132"/>
      <c r="E1858" s="132"/>
      <c r="F1858" s="132"/>
      <c r="G1858" s="132"/>
      <c r="H1858" s="132"/>
      <c r="I1858" s="132"/>
      <c r="J1858" s="132"/>
      <c r="K1858" s="133"/>
      <c r="L1858" s="134"/>
      <c r="M1858" s="134"/>
      <c r="N1858" s="134"/>
      <c r="O1858" s="3"/>
      <c r="P1858" s="29"/>
      <c r="Q1858" s="22"/>
      <c r="R1858" s="3"/>
      <c r="S1858" s="120"/>
    </row>
    <row r="1859" spans="1:19" ht="12.75" customHeight="1" x14ac:dyDescent="0.25">
      <c r="A1859" s="28"/>
      <c r="B1859" s="29"/>
      <c r="C1859" s="29"/>
      <c r="D1859" s="132"/>
      <c r="E1859" s="132"/>
      <c r="F1859" s="132"/>
      <c r="G1859" s="132"/>
      <c r="H1859" s="132"/>
      <c r="I1859" s="132"/>
      <c r="J1859" s="132"/>
      <c r="K1859" s="133"/>
      <c r="L1859" s="134"/>
      <c r="M1859" s="134"/>
      <c r="N1859" s="134"/>
      <c r="O1859" s="3"/>
      <c r="P1859" s="29"/>
      <c r="Q1859" s="22"/>
      <c r="R1859" s="3"/>
      <c r="S1859" s="120"/>
    </row>
    <row r="1860" spans="1:19" ht="12.75" customHeight="1" x14ac:dyDescent="0.25">
      <c r="A1860" s="28"/>
      <c r="B1860" s="29"/>
      <c r="C1860" s="29"/>
      <c r="D1860" s="132"/>
      <c r="E1860" s="132"/>
      <c r="F1860" s="132"/>
      <c r="G1860" s="132"/>
      <c r="H1860" s="132"/>
      <c r="I1860" s="132"/>
      <c r="J1860" s="132"/>
      <c r="K1860" s="133"/>
      <c r="L1860" s="134"/>
      <c r="M1860" s="134"/>
      <c r="N1860" s="134"/>
      <c r="O1860" s="3"/>
      <c r="P1860" s="29"/>
      <c r="Q1860" s="22"/>
      <c r="R1860" s="3"/>
      <c r="S1860" s="120"/>
    </row>
    <row r="1861" spans="1:19" ht="12.75" customHeight="1" x14ac:dyDescent="0.25">
      <c r="A1861" s="28"/>
      <c r="B1861" s="29"/>
      <c r="C1861" s="29"/>
      <c r="D1861" s="132"/>
      <c r="E1861" s="132"/>
      <c r="F1861" s="132"/>
      <c r="G1861" s="132"/>
      <c r="H1861" s="132"/>
      <c r="I1861" s="132"/>
      <c r="J1861" s="132"/>
      <c r="K1861" s="133"/>
      <c r="L1861" s="134"/>
      <c r="M1861" s="134"/>
      <c r="N1861" s="134"/>
      <c r="O1861" s="3"/>
      <c r="P1861" s="29"/>
      <c r="Q1861" s="22"/>
      <c r="R1861" s="3"/>
      <c r="S1861" s="120"/>
    </row>
    <row r="1862" spans="1:19" ht="12.75" customHeight="1" x14ac:dyDescent="0.25">
      <c r="A1862" s="28"/>
      <c r="B1862" s="29"/>
      <c r="C1862" s="29"/>
      <c r="D1862" s="132"/>
      <c r="E1862" s="132"/>
      <c r="F1862" s="132"/>
      <c r="G1862" s="132"/>
      <c r="H1862" s="132"/>
      <c r="I1862" s="132"/>
      <c r="J1862" s="132"/>
      <c r="K1862" s="133"/>
      <c r="L1862" s="134"/>
      <c r="M1862" s="134"/>
      <c r="N1862" s="134"/>
      <c r="O1862" s="3"/>
      <c r="P1862" s="29"/>
      <c r="Q1862" s="22"/>
      <c r="R1862" s="3"/>
      <c r="S1862" s="120"/>
    </row>
    <row r="1863" spans="1:19" ht="12.75" customHeight="1" x14ac:dyDescent="0.25">
      <c r="A1863" s="28"/>
      <c r="B1863" s="29"/>
      <c r="C1863" s="29"/>
      <c r="D1863" s="132"/>
      <c r="E1863" s="132"/>
      <c r="F1863" s="132"/>
      <c r="G1863" s="132"/>
      <c r="H1863" s="132"/>
      <c r="I1863" s="132"/>
      <c r="J1863" s="132"/>
      <c r="K1863" s="133"/>
      <c r="L1863" s="134"/>
      <c r="M1863" s="134"/>
      <c r="N1863" s="134"/>
      <c r="O1863" s="3"/>
      <c r="P1863" s="29"/>
      <c r="Q1863" s="22"/>
      <c r="R1863" s="3"/>
      <c r="S1863" s="120"/>
    </row>
    <row r="1864" spans="1:19" ht="12.75" customHeight="1" x14ac:dyDescent="0.25">
      <c r="A1864" s="28"/>
      <c r="B1864" s="29"/>
      <c r="C1864" s="29"/>
      <c r="D1864" s="132"/>
      <c r="E1864" s="132"/>
      <c r="F1864" s="132"/>
      <c r="G1864" s="132"/>
      <c r="H1864" s="132"/>
      <c r="I1864" s="132"/>
      <c r="J1864" s="132"/>
      <c r="K1864" s="133"/>
      <c r="L1864" s="134"/>
      <c r="M1864" s="134"/>
      <c r="N1864" s="134"/>
      <c r="O1864" s="3"/>
      <c r="P1864" s="29"/>
      <c r="Q1864" s="22"/>
      <c r="R1864" s="3"/>
      <c r="S1864" s="120"/>
    </row>
    <row r="1865" spans="1:19" ht="12.75" customHeight="1" x14ac:dyDescent="0.25">
      <c r="A1865" s="28"/>
      <c r="B1865" s="29"/>
      <c r="C1865" s="29"/>
      <c r="D1865" s="132"/>
      <c r="E1865" s="132"/>
      <c r="F1865" s="132"/>
      <c r="G1865" s="132"/>
      <c r="H1865" s="132"/>
      <c r="I1865" s="132"/>
      <c r="J1865" s="132"/>
      <c r="K1865" s="133"/>
      <c r="L1865" s="134"/>
      <c r="M1865" s="134"/>
      <c r="N1865" s="134"/>
      <c r="O1865" s="3"/>
      <c r="P1865" s="29"/>
      <c r="Q1865" s="22"/>
      <c r="R1865" s="3"/>
      <c r="S1865" s="120"/>
    </row>
    <row r="1866" spans="1:19" ht="12.75" customHeight="1" x14ac:dyDescent="0.25">
      <c r="A1866" s="28"/>
      <c r="B1866" s="29"/>
      <c r="C1866" s="29"/>
      <c r="D1866" s="132"/>
      <c r="E1866" s="132"/>
      <c r="F1866" s="132"/>
      <c r="G1866" s="132"/>
      <c r="H1866" s="132"/>
      <c r="I1866" s="132"/>
      <c r="J1866" s="132"/>
      <c r="K1866" s="133"/>
      <c r="L1866" s="134"/>
      <c r="M1866" s="134"/>
      <c r="N1866" s="134"/>
      <c r="O1866" s="3"/>
      <c r="P1866" s="29"/>
      <c r="Q1866" s="22"/>
      <c r="R1866" s="3"/>
      <c r="S1866" s="120"/>
    </row>
    <row r="1867" spans="1:19" ht="12.75" customHeight="1" x14ac:dyDescent="0.25">
      <c r="A1867" s="28"/>
      <c r="B1867" s="29"/>
      <c r="C1867" s="29"/>
      <c r="D1867" s="132"/>
      <c r="E1867" s="132"/>
      <c r="F1867" s="132"/>
      <c r="G1867" s="132"/>
      <c r="H1867" s="132"/>
      <c r="I1867" s="132"/>
      <c r="J1867" s="132"/>
      <c r="K1867" s="133"/>
      <c r="L1867" s="134"/>
      <c r="M1867" s="134"/>
      <c r="N1867" s="134"/>
      <c r="O1867" s="3"/>
      <c r="P1867" s="29"/>
      <c r="Q1867" s="22"/>
      <c r="R1867" s="3"/>
      <c r="S1867" s="120"/>
    </row>
    <row r="1868" spans="1:19" ht="12.75" customHeight="1" x14ac:dyDescent="0.25">
      <c r="A1868" s="28"/>
      <c r="B1868" s="29"/>
      <c r="C1868" s="29"/>
      <c r="D1868" s="132"/>
      <c r="E1868" s="132"/>
      <c r="F1868" s="132"/>
      <c r="G1868" s="132"/>
      <c r="H1868" s="132"/>
      <c r="I1868" s="132"/>
      <c r="J1868" s="132"/>
      <c r="K1868" s="133"/>
      <c r="L1868" s="134"/>
      <c r="M1868" s="134"/>
      <c r="N1868" s="134"/>
      <c r="O1868" s="3"/>
      <c r="P1868" s="29"/>
      <c r="Q1868" s="22"/>
      <c r="R1868" s="3"/>
      <c r="S1868" s="120"/>
    </row>
    <row r="1869" spans="1:19" ht="12.75" customHeight="1" x14ac:dyDescent="0.25">
      <c r="A1869" s="28"/>
      <c r="B1869" s="29"/>
      <c r="C1869" s="29"/>
      <c r="D1869" s="132"/>
      <c r="E1869" s="132"/>
      <c r="F1869" s="132"/>
      <c r="G1869" s="132"/>
      <c r="H1869" s="132"/>
      <c r="I1869" s="132"/>
      <c r="J1869" s="132"/>
      <c r="K1869" s="133"/>
      <c r="L1869" s="134"/>
      <c r="M1869" s="134"/>
      <c r="N1869" s="134"/>
      <c r="O1869" s="3"/>
      <c r="P1869" s="29"/>
      <c r="Q1869" s="22"/>
      <c r="R1869" s="3"/>
      <c r="S1869" s="120"/>
    </row>
    <row r="1870" spans="1:19" ht="12.75" customHeight="1" x14ac:dyDescent="0.25">
      <c r="A1870" s="28"/>
      <c r="B1870" s="29"/>
      <c r="C1870" s="29"/>
      <c r="D1870" s="132"/>
      <c r="E1870" s="132"/>
      <c r="F1870" s="132"/>
      <c r="G1870" s="132"/>
      <c r="H1870" s="132"/>
      <c r="I1870" s="132"/>
      <c r="J1870" s="132"/>
      <c r="K1870" s="133"/>
      <c r="L1870" s="134"/>
      <c r="M1870" s="134"/>
      <c r="N1870" s="134"/>
      <c r="O1870" s="3"/>
      <c r="P1870" s="29"/>
      <c r="Q1870" s="22"/>
      <c r="R1870" s="3"/>
      <c r="S1870" s="120"/>
    </row>
    <row r="1871" spans="1:19" ht="12.75" customHeight="1" x14ac:dyDescent="0.25">
      <c r="A1871" s="28"/>
      <c r="B1871" s="29"/>
      <c r="C1871" s="29"/>
      <c r="D1871" s="132"/>
      <c r="E1871" s="132"/>
      <c r="F1871" s="132"/>
      <c r="G1871" s="132"/>
      <c r="H1871" s="132"/>
      <c r="I1871" s="132"/>
      <c r="J1871" s="132"/>
      <c r="K1871" s="133"/>
      <c r="L1871" s="134"/>
      <c r="M1871" s="134"/>
      <c r="N1871" s="134"/>
      <c r="O1871" s="3"/>
      <c r="P1871" s="29"/>
      <c r="Q1871" s="22"/>
      <c r="R1871" s="3"/>
      <c r="S1871" s="120"/>
    </row>
    <row r="1872" spans="1:19" ht="12.75" customHeight="1" x14ac:dyDescent="0.25">
      <c r="A1872" s="28"/>
      <c r="B1872" s="29"/>
      <c r="C1872" s="29"/>
      <c r="D1872" s="132"/>
      <c r="E1872" s="132"/>
      <c r="F1872" s="132"/>
      <c r="G1872" s="132"/>
      <c r="H1872" s="132"/>
      <c r="I1872" s="132"/>
      <c r="J1872" s="132"/>
      <c r="K1872" s="133"/>
      <c r="L1872" s="134"/>
      <c r="M1872" s="134"/>
      <c r="N1872" s="134"/>
      <c r="O1872" s="3"/>
      <c r="P1872" s="29"/>
      <c r="Q1872" s="22"/>
      <c r="R1872" s="3"/>
      <c r="S1872" s="120"/>
    </row>
    <row r="1873" spans="1:19" ht="12.75" customHeight="1" x14ac:dyDescent="0.25">
      <c r="A1873" s="28"/>
      <c r="B1873" s="29"/>
      <c r="C1873" s="29"/>
      <c r="D1873" s="132"/>
      <c r="E1873" s="132"/>
      <c r="F1873" s="132"/>
      <c r="G1873" s="132"/>
      <c r="H1873" s="132"/>
      <c r="I1873" s="132"/>
      <c r="J1873" s="132"/>
      <c r="K1873" s="133"/>
      <c r="L1873" s="134"/>
      <c r="M1873" s="134"/>
      <c r="N1873" s="134"/>
      <c r="O1873" s="3"/>
      <c r="P1873" s="29"/>
      <c r="Q1873" s="22"/>
      <c r="R1873" s="3"/>
      <c r="S1873" s="120"/>
    </row>
    <row r="1874" spans="1:19" ht="12.75" customHeight="1" x14ac:dyDescent="0.25">
      <c r="A1874" s="28"/>
      <c r="B1874" s="29"/>
      <c r="C1874" s="29"/>
      <c r="D1874" s="132"/>
      <c r="E1874" s="132"/>
      <c r="F1874" s="132"/>
      <c r="G1874" s="132"/>
      <c r="H1874" s="132"/>
      <c r="I1874" s="132"/>
      <c r="J1874" s="132"/>
      <c r="K1874" s="133"/>
      <c r="L1874" s="134"/>
      <c r="M1874" s="134"/>
      <c r="N1874" s="134"/>
      <c r="O1874" s="3"/>
      <c r="P1874" s="29"/>
      <c r="Q1874" s="22"/>
      <c r="R1874" s="3"/>
      <c r="S1874" s="120"/>
    </row>
    <row r="1875" spans="1:19" ht="12.75" customHeight="1" x14ac:dyDescent="0.25">
      <c r="A1875" s="28"/>
      <c r="B1875" s="29"/>
      <c r="C1875" s="29"/>
      <c r="D1875" s="132"/>
      <c r="E1875" s="132"/>
      <c r="F1875" s="132"/>
      <c r="G1875" s="132"/>
      <c r="H1875" s="132"/>
      <c r="I1875" s="132"/>
      <c r="J1875" s="132"/>
      <c r="K1875" s="133"/>
      <c r="L1875" s="134"/>
      <c r="M1875" s="134"/>
      <c r="N1875" s="134"/>
      <c r="O1875" s="3"/>
      <c r="P1875" s="29"/>
      <c r="Q1875" s="22"/>
      <c r="R1875" s="3"/>
      <c r="S1875" s="120"/>
    </row>
    <row r="1876" spans="1:19" ht="12.75" customHeight="1" x14ac:dyDescent="0.25">
      <c r="A1876" s="28"/>
      <c r="B1876" s="29"/>
      <c r="C1876" s="29"/>
      <c r="D1876" s="132"/>
      <c r="E1876" s="132"/>
      <c r="F1876" s="132"/>
      <c r="G1876" s="132"/>
      <c r="H1876" s="132"/>
      <c r="I1876" s="132"/>
      <c r="J1876" s="132"/>
      <c r="K1876" s="133"/>
      <c r="L1876" s="134"/>
      <c r="M1876" s="134"/>
      <c r="N1876" s="134"/>
      <c r="O1876" s="3"/>
      <c r="P1876" s="29"/>
      <c r="Q1876" s="22"/>
      <c r="R1876" s="3"/>
      <c r="S1876" s="120"/>
    </row>
    <row r="1877" spans="1:19" ht="12.75" customHeight="1" x14ac:dyDescent="0.25">
      <c r="A1877" s="28"/>
      <c r="B1877" s="29"/>
      <c r="C1877" s="29"/>
      <c r="D1877" s="132"/>
      <c r="E1877" s="132"/>
      <c r="F1877" s="132"/>
      <c r="G1877" s="132"/>
      <c r="H1877" s="132"/>
      <c r="I1877" s="132"/>
      <c r="J1877" s="132"/>
      <c r="K1877" s="133"/>
      <c r="L1877" s="134"/>
      <c r="M1877" s="134"/>
      <c r="N1877" s="134"/>
      <c r="O1877" s="3"/>
      <c r="P1877" s="29"/>
      <c r="Q1877" s="22"/>
      <c r="R1877" s="3"/>
      <c r="S1877" s="120"/>
    </row>
    <row r="1878" spans="1:19" ht="12.75" customHeight="1" x14ac:dyDescent="0.25">
      <c r="A1878" s="28"/>
      <c r="B1878" s="29"/>
      <c r="C1878" s="29"/>
      <c r="D1878" s="132"/>
      <c r="E1878" s="132"/>
      <c r="F1878" s="132"/>
      <c r="G1878" s="132"/>
      <c r="H1878" s="132"/>
      <c r="I1878" s="132"/>
      <c r="J1878" s="132"/>
      <c r="K1878" s="133"/>
      <c r="L1878" s="134"/>
      <c r="M1878" s="134"/>
      <c r="N1878" s="134"/>
      <c r="O1878" s="3"/>
      <c r="P1878" s="29"/>
      <c r="Q1878" s="22"/>
      <c r="R1878" s="3"/>
      <c r="S1878" s="120"/>
    </row>
    <row r="1879" spans="1:19" ht="12.75" customHeight="1" x14ac:dyDescent="0.25">
      <c r="A1879" s="28"/>
      <c r="B1879" s="29"/>
      <c r="C1879" s="29"/>
      <c r="D1879" s="132"/>
      <c r="E1879" s="132"/>
      <c r="F1879" s="132"/>
      <c r="G1879" s="132"/>
      <c r="H1879" s="132"/>
      <c r="I1879" s="132"/>
      <c r="J1879" s="132"/>
      <c r="K1879" s="133"/>
      <c r="L1879" s="134"/>
      <c r="M1879" s="134"/>
      <c r="N1879" s="134"/>
      <c r="O1879" s="3"/>
      <c r="P1879" s="29"/>
      <c r="Q1879" s="22"/>
      <c r="R1879" s="3"/>
      <c r="S1879" s="120"/>
    </row>
    <row r="1880" spans="1:19" ht="12.75" customHeight="1" x14ac:dyDescent="0.25">
      <c r="A1880" s="28"/>
      <c r="B1880" s="29"/>
      <c r="C1880" s="29"/>
      <c r="D1880" s="132"/>
      <c r="E1880" s="132"/>
      <c r="F1880" s="132"/>
      <c r="G1880" s="132"/>
      <c r="H1880" s="132"/>
      <c r="I1880" s="132"/>
      <c r="J1880" s="132"/>
      <c r="K1880" s="133"/>
      <c r="L1880" s="134"/>
      <c r="M1880" s="134"/>
      <c r="N1880" s="134"/>
      <c r="O1880" s="3"/>
      <c r="P1880" s="29"/>
      <c r="Q1880" s="22"/>
      <c r="R1880" s="3"/>
      <c r="S1880" s="120"/>
    </row>
    <row r="1881" spans="1:19" ht="12.75" customHeight="1" x14ac:dyDescent="0.25">
      <c r="A1881" s="28"/>
      <c r="B1881" s="29"/>
      <c r="C1881" s="29"/>
      <c r="D1881" s="132"/>
      <c r="E1881" s="132"/>
      <c r="F1881" s="132"/>
      <c r="G1881" s="132"/>
      <c r="H1881" s="132"/>
      <c r="I1881" s="132"/>
      <c r="J1881" s="132"/>
      <c r="K1881" s="133"/>
      <c r="L1881" s="134"/>
      <c r="M1881" s="134"/>
      <c r="N1881" s="134"/>
      <c r="O1881" s="3"/>
      <c r="P1881" s="29"/>
      <c r="Q1881" s="22"/>
      <c r="R1881" s="3"/>
      <c r="S1881" s="120"/>
    </row>
    <row r="1882" spans="1:19" ht="12.75" customHeight="1" x14ac:dyDescent="0.25">
      <c r="A1882" s="28"/>
      <c r="B1882" s="29"/>
      <c r="C1882" s="29"/>
      <c r="D1882" s="132"/>
      <c r="E1882" s="132"/>
      <c r="F1882" s="132"/>
      <c r="G1882" s="132"/>
      <c r="H1882" s="132"/>
      <c r="I1882" s="132"/>
      <c r="J1882" s="132"/>
      <c r="K1882" s="133"/>
      <c r="L1882" s="134"/>
      <c r="M1882" s="134"/>
      <c r="N1882" s="134"/>
      <c r="O1882" s="3"/>
      <c r="P1882" s="29"/>
      <c r="Q1882" s="22"/>
      <c r="R1882" s="3"/>
      <c r="S1882" s="120"/>
    </row>
    <row r="1883" spans="1:19" ht="12.75" customHeight="1" x14ac:dyDescent="0.25">
      <c r="A1883" s="28"/>
      <c r="B1883" s="29"/>
      <c r="C1883" s="29"/>
      <c r="D1883" s="132"/>
      <c r="E1883" s="132"/>
      <c r="F1883" s="132"/>
      <c r="G1883" s="132"/>
      <c r="H1883" s="132"/>
      <c r="I1883" s="132"/>
      <c r="J1883" s="132"/>
      <c r="K1883" s="133"/>
      <c r="L1883" s="134"/>
      <c r="M1883" s="134"/>
      <c r="N1883" s="134"/>
      <c r="O1883" s="3"/>
      <c r="P1883" s="29"/>
      <c r="Q1883" s="22"/>
      <c r="R1883" s="3"/>
      <c r="S1883" s="120"/>
    </row>
    <row r="1884" spans="1:19" ht="12.75" customHeight="1" x14ac:dyDescent="0.25">
      <c r="A1884" s="28"/>
      <c r="B1884" s="29"/>
      <c r="C1884" s="29"/>
      <c r="D1884" s="132"/>
      <c r="E1884" s="132"/>
      <c r="F1884" s="132"/>
      <c r="G1884" s="132"/>
      <c r="H1884" s="132"/>
      <c r="I1884" s="132"/>
      <c r="J1884" s="132"/>
      <c r="K1884" s="133"/>
      <c r="L1884" s="134"/>
      <c r="M1884" s="134"/>
      <c r="N1884" s="134"/>
      <c r="O1884" s="3"/>
      <c r="P1884" s="29"/>
      <c r="Q1884" s="22"/>
      <c r="R1884" s="3"/>
      <c r="S1884" s="120"/>
    </row>
    <row r="1885" spans="1:19" ht="12.75" customHeight="1" x14ac:dyDescent="0.25">
      <c r="A1885" s="28"/>
      <c r="B1885" s="29"/>
      <c r="C1885" s="29"/>
      <c r="D1885" s="132"/>
      <c r="E1885" s="132"/>
      <c r="F1885" s="132"/>
      <c r="G1885" s="132"/>
      <c r="H1885" s="132"/>
      <c r="I1885" s="132"/>
      <c r="J1885" s="132"/>
      <c r="K1885" s="133"/>
      <c r="L1885" s="134"/>
      <c r="M1885" s="134"/>
      <c r="N1885" s="134"/>
      <c r="O1885" s="3"/>
      <c r="P1885" s="29"/>
      <c r="Q1885" s="22"/>
      <c r="R1885" s="3"/>
      <c r="S1885" s="120"/>
    </row>
    <row r="1886" spans="1:19" ht="12.75" customHeight="1" x14ac:dyDescent="0.25">
      <c r="A1886" s="28"/>
      <c r="B1886" s="29"/>
      <c r="C1886" s="29"/>
      <c r="D1886" s="132"/>
      <c r="E1886" s="132"/>
      <c r="F1886" s="132"/>
      <c r="G1886" s="132"/>
      <c r="H1886" s="132"/>
      <c r="I1886" s="132"/>
      <c r="J1886" s="132"/>
      <c r="K1886" s="133"/>
      <c r="L1886" s="134"/>
      <c r="M1886" s="134"/>
      <c r="N1886" s="134"/>
      <c r="O1886" s="3"/>
      <c r="P1886" s="29"/>
      <c r="Q1886" s="22"/>
      <c r="R1886" s="3"/>
      <c r="S1886" s="120"/>
    </row>
    <row r="1887" spans="1:19" ht="12.75" customHeight="1" x14ac:dyDescent="0.25">
      <c r="A1887" s="28"/>
      <c r="B1887" s="29"/>
      <c r="C1887" s="29"/>
      <c r="D1887" s="132"/>
      <c r="E1887" s="132"/>
      <c r="F1887" s="132"/>
      <c r="G1887" s="132"/>
      <c r="H1887" s="132"/>
      <c r="I1887" s="132"/>
      <c r="J1887" s="132"/>
      <c r="K1887" s="133"/>
      <c r="L1887" s="134"/>
      <c r="M1887" s="134"/>
      <c r="N1887" s="134"/>
      <c r="O1887" s="3"/>
      <c r="P1887" s="29"/>
      <c r="Q1887" s="22"/>
      <c r="R1887" s="3"/>
      <c r="S1887" s="120"/>
    </row>
    <row r="1888" spans="1:19" ht="12.75" customHeight="1" x14ac:dyDescent="0.25">
      <c r="A1888" s="28"/>
      <c r="B1888" s="29"/>
      <c r="C1888" s="29"/>
      <c r="D1888" s="132"/>
      <c r="E1888" s="132"/>
      <c r="F1888" s="132"/>
      <c r="G1888" s="132"/>
      <c r="H1888" s="132"/>
      <c r="I1888" s="132"/>
      <c r="J1888" s="132"/>
      <c r="K1888" s="133"/>
      <c r="L1888" s="134"/>
      <c r="M1888" s="134"/>
      <c r="N1888" s="134"/>
      <c r="O1888" s="3"/>
      <c r="P1888" s="29"/>
      <c r="Q1888" s="22"/>
      <c r="R1888" s="3"/>
      <c r="S1888" s="120"/>
    </row>
    <row r="1889" spans="1:19" ht="12.75" customHeight="1" x14ac:dyDescent="0.25">
      <c r="A1889" s="28"/>
      <c r="B1889" s="29"/>
      <c r="C1889" s="29"/>
      <c r="D1889" s="132"/>
      <c r="E1889" s="132"/>
      <c r="F1889" s="132"/>
      <c r="G1889" s="132"/>
      <c r="H1889" s="132"/>
      <c r="I1889" s="132"/>
      <c r="J1889" s="132"/>
      <c r="K1889" s="133"/>
      <c r="L1889" s="134"/>
      <c r="M1889" s="134"/>
      <c r="N1889" s="134"/>
      <c r="O1889" s="3"/>
      <c r="P1889" s="29"/>
      <c r="Q1889" s="22"/>
      <c r="R1889" s="3"/>
      <c r="S1889" s="120"/>
    </row>
    <row r="1890" spans="1:19" ht="12.75" customHeight="1" x14ac:dyDescent="0.25">
      <c r="A1890" s="28"/>
      <c r="B1890" s="29"/>
      <c r="C1890" s="29"/>
      <c r="D1890" s="132"/>
      <c r="E1890" s="132"/>
      <c r="F1890" s="132"/>
      <c r="G1890" s="132"/>
      <c r="H1890" s="132"/>
      <c r="I1890" s="132"/>
      <c r="J1890" s="132"/>
      <c r="K1890" s="133"/>
      <c r="L1890" s="134"/>
      <c r="M1890" s="134"/>
      <c r="N1890" s="134"/>
      <c r="O1890" s="3"/>
      <c r="P1890" s="29"/>
      <c r="Q1890" s="22"/>
      <c r="R1890" s="3"/>
      <c r="S1890" s="120"/>
    </row>
    <row r="1891" spans="1:19" ht="12.75" customHeight="1" x14ac:dyDescent="0.25">
      <c r="A1891" s="28"/>
      <c r="B1891" s="29"/>
      <c r="C1891" s="29"/>
      <c r="D1891" s="132"/>
      <c r="E1891" s="132"/>
      <c r="F1891" s="132"/>
      <c r="G1891" s="132"/>
      <c r="H1891" s="132"/>
      <c r="I1891" s="132"/>
      <c r="J1891" s="132"/>
      <c r="K1891" s="133"/>
      <c r="L1891" s="134"/>
      <c r="M1891" s="134"/>
      <c r="N1891" s="134"/>
      <c r="O1891" s="3"/>
      <c r="P1891" s="29"/>
      <c r="Q1891" s="22"/>
      <c r="R1891" s="3"/>
      <c r="S1891" s="120"/>
    </row>
    <row r="1892" spans="1:19" ht="12.75" customHeight="1" x14ac:dyDescent="0.25">
      <c r="A1892" s="28"/>
      <c r="B1892" s="29"/>
      <c r="C1892" s="29"/>
      <c r="D1892" s="132"/>
      <c r="E1892" s="132"/>
      <c r="F1892" s="132"/>
      <c r="G1892" s="132"/>
      <c r="H1892" s="132"/>
      <c r="I1892" s="132"/>
      <c r="J1892" s="132"/>
      <c r="K1892" s="133"/>
      <c r="L1892" s="134"/>
      <c r="M1892" s="134"/>
      <c r="N1892" s="134"/>
      <c r="O1892" s="3"/>
      <c r="P1892" s="29"/>
      <c r="Q1892" s="22"/>
      <c r="R1892" s="3"/>
      <c r="S1892" s="120"/>
    </row>
    <row r="1893" spans="1:19" ht="12.75" customHeight="1" x14ac:dyDescent="0.25">
      <c r="A1893" s="28"/>
      <c r="B1893" s="29"/>
      <c r="C1893" s="29"/>
      <c r="D1893" s="132"/>
      <c r="E1893" s="132"/>
      <c r="F1893" s="132"/>
      <c r="G1893" s="132"/>
      <c r="H1893" s="132"/>
      <c r="I1893" s="132"/>
      <c r="J1893" s="132"/>
      <c r="K1893" s="133"/>
      <c r="L1893" s="134"/>
      <c r="M1893" s="134"/>
      <c r="N1893" s="134"/>
      <c r="O1893" s="3"/>
      <c r="P1893" s="29"/>
      <c r="Q1893" s="22"/>
      <c r="R1893" s="3"/>
      <c r="S1893" s="120"/>
    </row>
    <row r="1894" spans="1:19" ht="12.75" customHeight="1" x14ac:dyDescent="0.25">
      <c r="A1894" s="28"/>
      <c r="B1894" s="29"/>
      <c r="C1894" s="29"/>
      <c r="D1894" s="132"/>
      <c r="E1894" s="132"/>
      <c r="F1894" s="132"/>
      <c r="G1894" s="132"/>
      <c r="H1894" s="132"/>
      <c r="I1894" s="132"/>
      <c r="J1894" s="132"/>
      <c r="K1894" s="133"/>
      <c r="L1894" s="134"/>
      <c r="M1894" s="134"/>
      <c r="N1894" s="134"/>
      <c r="O1894" s="3"/>
      <c r="P1894" s="29"/>
      <c r="Q1894" s="22"/>
      <c r="R1894" s="3"/>
      <c r="S1894" s="120"/>
    </row>
    <row r="1895" spans="1:19" ht="12.75" customHeight="1" x14ac:dyDescent="0.25">
      <c r="A1895" s="28"/>
      <c r="B1895" s="29"/>
      <c r="C1895" s="29"/>
      <c r="D1895" s="132"/>
      <c r="E1895" s="132"/>
      <c r="F1895" s="132"/>
      <c r="G1895" s="132"/>
      <c r="H1895" s="132"/>
      <c r="I1895" s="132"/>
      <c r="J1895" s="132"/>
      <c r="K1895" s="133"/>
      <c r="L1895" s="134"/>
      <c r="M1895" s="134"/>
      <c r="N1895" s="134"/>
      <c r="O1895" s="3"/>
      <c r="P1895" s="29"/>
      <c r="Q1895" s="22"/>
      <c r="R1895" s="3"/>
      <c r="S1895" s="120"/>
    </row>
    <row r="1896" spans="1:19" ht="12.75" customHeight="1" x14ac:dyDescent="0.25">
      <c r="A1896" s="28"/>
      <c r="B1896" s="29"/>
      <c r="C1896" s="29"/>
      <c r="D1896" s="132"/>
      <c r="E1896" s="132"/>
      <c r="F1896" s="132"/>
      <c r="G1896" s="132"/>
      <c r="H1896" s="132"/>
      <c r="I1896" s="132"/>
      <c r="J1896" s="132"/>
      <c r="K1896" s="133"/>
      <c r="L1896" s="134"/>
      <c r="M1896" s="134"/>
      <c r="N1896" s="134"/>
      <c r="O1896" s="3"/>
      <c r="P1896" s="29"/>
      <c r="Q1896" s="22"/>
      <c r="R1896" s="3"/>
      <c r="S1896" s="120"/>
    </row>
    <row r="1897" spans="1:19" ht="12.75" customHeight="1" x14ac:dyDescent="0.25">
      <c r="A1897" s="28"/>
      <c r="B1897" s="29"/>
      <c r="C1897" s="29"/>
      <c r="D1897" s="132"/>
      <c r="E1897" s="132"/>
      <c r="F1897" s="132"/>
      <c r="G1897" s="132"/>
      <c r="H1897" s="132"/>
      <c r="I1897" s="132"/>
      <c r="J1897" s="132"/>
      <c r="K1897" s="133"/>
      <c r="L1897" s="134"/>
      <c r="M1897" s="134"/>
      <c r="N1897" s="134"/>
      <c r="O1897" s="3"/>
      <c r="P1897" s="29"/>
      <c r="Q1897" s="22"/>
      <c r="R1897" s="3"/>
      <c r="S1897" s="120"/>
    </row>
    <row r="1898" spans="1:19" ht="12.75" customHeight="1" x14ac:dyDescent="0.25">
      <c r="A1898" s="28"/>
      <c r="B1898" s="29"/>
      <c r="C1898" s="29"/>
      <c r="D1898" s="132"/>
      <c r="E1898" s="132"/>
      <c r="F1898" s="132"/>
      <c r="G1898" s="132"/>
      <c r="H1898" s="132"/>
      <c r="I1898" s="132"/>
      <c r="J1898" s="132"/>
      <c r="K1898" s="133"/>
      <c r="L1898" s="134"/>
      <c r="M1898" s="134"/>
      <c r="N1898" s="134"/>
      <c r="O1898" s="3"/>
      <c r="P1898" s="29"/>
      <c r="Q1898" s="22"/>
      <c r="R1898" s="3"/>
      <c r="S1898" s="120"/>
    </row>
    <row r="1899" spans="1:19" ht="12.75" customHeight="1" x14ac:dyDescent="0.25">
      <c r="A1899" s="28"/>
      <c r="B1899" s="29"/>
      <c r="C1899" s="29"/>
      <c r="D1899" s="132"/>
      <c r="E1899" s="132"/>
      <c r="F1899" s="132"/>
      <c r="G1899" s="132"/>
      <c r="H1899" s="132"/>
      <c r="I1899" s="132"/>
      <c r="J1899" s="132"/>
      <c r="K1899" s="133"/>
      <c r="L1899" s="134"/>
      <c r="M1899" s="134"/>
      <c r="N1899" s="134"/>
      <c r="O1899" s="3"/>
      <c r="P1899" s="29"/>
      <c r="Q1899" s="22"/>
      <c r="R1899" s="3"/>
      <c r="S1899" s="120"/>
    </row>
    <row r="1900" spans="1:19" ht="12.75" customHeight="1" x14ac:dyDescent="0.25">
      <c r="A1900" s="28"/>
      <c r="B1900" s="29"/>
      <c r="C1900" s="29"/>
      <c r="D1900" s="132"/>
      <c r="E1900" s="132"/>
      <c r="F1900" s="132"/>
      <c r="G1900" s="132"/>
      <c r="H1900" s="132"/>
      <c r="I1900" s="132"/>
      <c r="J1900" s="132"/>
      <c r="K1900" s="133"/>
      <c r="L1900" s="134"/>
      <c r="M1900" s="134"/>
      <c r="N1900" s="134"/>
      <c r="O1900" s="3"/>
      <c r="P1900" s="29"/>
      <c r="Q1900" s="22"/>
      <c r="R1900" s="3"/>
      <c r="S1900" s="120"/>
    </row>
    <row r="1901" spans="1:19" ht="12.75" customHeight="1" x14ac:dyDescent="0.25">
      <c r="A1901" s="28"/>
      <c r="B1901" s="29"/>
      <c r="C1901" s="29"/>
      <c r="D1901" s="132"/>
      <c r="E1901" s="132"/>
      <c r="F1901" s="132"/>
      <c r="G1901" s="132"/>
      <c r="H1901" s="132"/>
      <c r="I1901" s="132"/>
      <c r="J1901" s="132"/>
      <c r="K1901" s="133"/>
      <c r="L1901" s="134"/>
      <c r="M1901" s="134"/>
      <c r="N1901" s="134"/>
      <c r="O1901" s="3"/>
      <c r="P1901" s="29"/>
      <c r="Q1901" s="22"/>
      <c r="R1901" s="3"/>
      <c r="S1901" s="120"/>
    </row>
    <row r="1902" spans="1:19" ht="12.75" customHeight="1" x14ac:dyDescent="0.25">
      <c r="A1902" s="28"/>
      <c r="B1902" s="29"/>
      <c r="C1902" s="29"/>
      <c r="D1902" s="132"/>
      <c r="E1902" s="132"/>
      <c r="F1902" s="132"/>
      <c r="G1902" s="132"/>
      <c r="H1902" s="132"/>
      <c r="I1902" s="132"/>
      <c r="J1902" s="132"/>
      <c r="K1902" s="133"/>
      <c r="L1902" s="134"/>
      <c r="M1902" s="134"/>
      <c r="N1902" s="134"/>
      <c r="O1902" s="3"/>
      <c r="P1902" s="29"/>
      <c r="Q1902" s="22"/>
      <c r="R1902" s="3"/>
      <c r="S1902" s="120"/>
    </row>
    <row r="1903" spans="1:19" ht="12.75" customHeight="1" x14ac:dyDescent="0.25">
      <c r="A1903" s="28"/>
      <c r="B1903" s="29"/>
      <c r="C1903" s="29"/>
      <c r="D1903" s="132"/>
      <c r="E1903" s="132"/>
      <c r="F1903" s="132"/>
      <c r="G1903" s="132"/>
      <c r="H1903" s="132"/>
      <c r="I1903" s="132"/>
      <c r="J1903" s="132"/>
      <c r="K1903" s="133"/>
      <c r="L1903" s="134"/>
      <c r="M1903" s="134"/>
      <c r="N1903" s="134"/>
      <c r="O1903" s="3"/>
      <c r="P1903" s="29"/>
      <c r="Q1903" s="22"/>
      <c r="R1903" s="3"/>
      <c r="S1903" s="120"/>
    </row>
    <row r="1904" spans="1:19" ht="12.75" customHeight="1" x14ac:dyDescent="0.25">
      <c r="A1904" s="28"/>
      <c r="B1904" s="29"/>
      <c r="C1904" s="29"/>
      <c r="D1904" s="132"/>
      <c r="E1904" s="132"/>
      <c r="F1904" s="132"/>
      <c r="G1904" s="132"/>
      <c r="H1904" s="132"/>
      <c r="I1904" s="132"/>
      <c r="J1904" s="132"/>
      <c r="K1904" s="133"/>
      <c r="L1904" s="134"/>
      <c r="M1904" s="134"/>
      <c r="N1904" s="134"/>
      <c r="O1904" s="3"/>
      <c r="P1904" s="29"/>
      <c r="Q1904" s="22"/>
      <c r="R1904" s="3"/>
      <c r="S1904" s="120"/>
    </row>
    <row r="1905" spans="1:19" ht="12.75" customHeight="1" x14ac:dyDescent="0.25">
      <c r="A1905" s="28"/>
      <c r="B1905" s="29"/>
      <c r="C1905" s="29"/>
      <c r="D1905" s="132"/>
      <c r="E1905" s="132"/>
      <c r="F1905" s="132"/>
      <c r="G1905" s="132"/>
      <c r="H1905" s="132"/>
      <c r="I1905" s="132"/>
      <c r="J1905" s="132"/>
      <c r="K1905" s="133"/>
      <c r="L1905" s="134"/>
      <c r="M1905" s="134"/>
      <c r="N1905" s="134"/>
      <c r="O1905" s="3"/>
      <c r="P1905" s="29"/>
      <c r="Q1905" s="22"/>
      <c r="R1905" s="3"/>
      <c r="S1905" s="120"/>
    </row>
    <row r="1906" spans="1:19" ht="12.75" customHeight="1" x14ac:dyDescent="0.25">
      <c r="A1906" s="28"/>
      <c r="B1906" s="29"/>
      <c r="C1906" s="29"/>
      <c r="D1906" s="132"/>
      <c r="E1906" s="132"/>
      <c r="F1906" s="132"/>
      <c r="G1906" s="132"/>
      <c r="H1906" s="132"/>
      <c r="I1906" s="132"/>
      <c r="J1906" s="132"/>
      <c r="K1906" s="133"/>
      <c r="L1906" s="134"/>
      <c r="M1906" s="134"/>
      <c r="N1906" s="134"/>
      <c r="O1906" s="3"/>
      <c r="P1906" s="29"/>
      <c r="Q1906" s="22"/>
      <c r="R1906" s="3"/>
      <c r="S1906" s="120"/>
    </row>
    <row r="1907" spans="1:19" ht="12.75" customHeight="1" x14ac:dyDescent="0.25">
      <c r="A1907" s="28"/>
      <c r="B1907" s="29"/>
      <c r="C1907" s="29"/>
      <c r="D1907" s="132"/>
      <c r="E1907" s="132"/>
      <c r="F1907" s="132"/>
      <c r="G1907" s="132"/>
      <c r="H1907" s="132"/>
      <c r="I1907" s="132"/>
      <c r="J1907" s="132"/>
      <c r="K1907" s="133"/>
      <c r="L1907" s="134"/>
      <c r="M1907" s="134"/>
      <c r="N1907" s="134"/>
      <c r="O1907" s="3"/>
      <c r="P1907" s="29"/>
      <c r="Q1907" s="22"/>
      <c r="R1907" s="3"/>
      <c r="S1907" s="120"/>
    </row>
    <row r="1908" spans="1:19" ht="12.75" customHeight="1" x14ac:dyDescent="0.25">
      <c r="A1908" s="28"/>
      <c r="B1908" s="29"/>
      <c r="C1908" s="29"/>
      <c r="D1908" s="132"/>
      <c r="E1908" s="132"/>
      <c r="F1908" s="132"/>
      <c r="G1908" s="132"/>
      <c r="H1908" s="132"/>
      <c r="I1908" s="132"/>
      <c r="J1908" s="132"/>
      <c r="K1908" s="133"/>
      <c r="L1908" s="134"/>
      <c r="M1908" s="134"/>
      <c r="N1908" s="134"/>
      <c r="O1908" s="3"/>
      <c r="P1908" s="29"/>
      <c r="Q1908" s="22"/>
      <c r="R1908" s="3"/>
      <c r="S1908" s="120"/>
    </row>
    <row r="1909" spans="1:19" ht="12.75" customHeight="1" x14ac:dyDescent="0.25">
      <c r="A1909" s="28"/>
      <c r="B1909" s="29"/>
      <c r="C1909" s="29"/>
      <c r="D1909" s="132"/>
      <c r="E1909" s="132"/>
      <c r="F1909" s="132"/>
      <c r="G1909" s="132"/>
      <c r="H1909" s="132"/>
      <c r="I1909" s="132"/>
      <c r="J1909" s="132"/>
      <c r="K1909" s="133"/>
      <c r="L1909" s="134"/>
      <c r="M1909" s="134"/>
      <c r="N1909" s="134"/>
      <c r="O1909" s="3"/>
      <c r="P1909" s="29"/>
      <c r="Q1909" s="22"/>
      <c r="R1909" s="3"/>
      <c r="S1909" s="120"/>
    </row>
    <row r="1910" spans="1:19" ht="12.75" customHeight="1" x14ac:dyDescent="0.25">
      <c r="A1910" s="28"/>
      <c r="B1910" s="29"/>
      <c r="C1910" s="29"/>
      <c r="D1910" s="132"/>
      <c r="E1910" s="132"/>
      <c r="F1910" s="132"/>
      <c r="G1910" s="132"/>
      <c r="H1910" s="132"/>
      <c r="I1910" s="132"/>
      <c r="J1910" s="132"/>
      <c r="K1910" s="133"/>
      <c r="L1910" s="134"/>
      <c r="M1910" s="134"/>
      <c r="N1910" s="134"/>
      <c r="O1910" s="3"/>
      <c r="P1910" s="29"/>
      <c r="Q1910" s="22"/>
      <c r="R1910" s="3"/>
      <c r="S1910" s="120"/>
    </row>
    <row r="1911" spans="1:19" ht="12.75" customHeight="1" x14ac:dyDescent="0.25">
      <c r="A1911" s="28"/>
      <c r="B1911" s="29"/>
      <c r="C1911" s="29"/>
      <c r="D1911" s="132"/>
      <c r="E1911" s="132"/>
      <c r="F1911" s="132"/>
      <c r="G1911" s="132"/>
      <c r="H1911" s="132"/>
      <c r="I1911" s="132"/>
      <c r="J1911" s="132"/>
      <c r="K1911" s="133"/>
      <c r="L1911" s="134"/>
      <c r="M1911" s="134"/>
      <c r="N1911" s="134"/>
      <c r="O1911" s="3"/>
      <c r="P1911" s="29"/>
      <c r="Q1911" s="22"/>
      <c r="R1911" s="3"/>
      <c r="S1911" s="120"/>
    </row>
    <row r="1912" spans="1:19" ht="12.75" customHeight="1" x14ac:dyDescent="0.25">
      <c r="A1912" s="28"/>
      <c r="B1912" s="29"/>
      <c r="C1912" s="29"/>
      <c r="D1912" s="132"/>
      <c r="E1912" s="132"/>
      <c r="F1912" s="132"/>
      <c r="G1912" s="132"/>
      <c r="H1912" s="132"/>
      <c r="I1912" s="132"/>
      <c r="J1912" s="132"/>
      <c r="K1912" s="133"/>
      <c r="L1912" s="134"/>
      <c r="M1912" s="134"/>
      <c r="N1912" s="134"/>
      <c r="O1912" s="3"/>
      <c r="P1912" s="29"/>
      <c r="Q1912" s="22"/>
      <c r="R1912" s="3"/>
      <c r="S1912" s="120"/>
    </row>
    <row r="1913" spans="1:19" ht="12.75" customHeight="1" x14ac:dyDescent="0.25">
      <c r="A1913" s="28"/>
      <c r="B1913" s="29"/>
      <c r="C1913" s="29"/>
      <c r="D1913" s="132"/>
      <c r="E1913" s="132"/>
      <c r="F1913" s="132"/>
      <c r="G1913" s="132"/>
      <c r="H1913" s="132"/>
      <c r="I1913" s="132"/>
      <c r="J1913" s="132"/>
      <c r="K1913" s="133"/>
      <c r="L1913" s="134"/>
      <c r="M1913" s="134"/>
      <c r="N1913" s="134"/>
      <c r="O1913" s="3"/>
      <c r="P1913" s="29"/>
      <c r="Q1913" s="22"/>
      <c r="R1913" s="3"/>
      <c r="S1913" s="120"/>
    </row>
    <row r="1914" spans="1:19" ht="12.75" customHeight="1" x14ac:dyDescent="0.25">
      <c r="A1914" s="28"/>
      <c r="B1914" s="29"/>
      <c r="C1914" s="29"/>
      <c r="D1914" s="132"/>
      <c r="E1914" s="132"/>
      <c r="F1914" s="132"/>
      <c r="G1914" s="132"/>
      <c r="H1914" s="132"/>
      <c r="I1914" s="132"/>
      <c r="J1914" s="132"/>
      <c r="K1914" s="133"/>
      <c r="L1914" s="134"/>
      <c r="M1914" s="134"/>
      <c r="N1914" s="134"/>
      <c r="O1914" s="3"/>
      <c r="P1914" s="29"/>
      <c r="Q1914" s="22"/>
      <c r="R1914" s="3"/>
      <c r="S1914" s="120"/>
    </row>
    <row r="1915" spans="1:19" ht="12.75" customHeight="1" x14ac:dyDescent="0.25">
      <c r="A1915" s="28"/>
      <c r="B1915" s="29"/>
      <c r="C1915" s="29"/>
      <c r="D1915" s="132"/>
      <c r="E1915" s="132"/>
      <c r="F1915" s="132"/>
      <c r="G1915" s="132"/>
      <c r="H1915" s="132"/>
      <c r="I1915" s="132"/>
      <c r="J1915" s="132"/>
      <c r="K1915" s="133"/>
      <c r="L1915" s="134"/>
      <c r="M1915" s="134"/>
      <c r="N1915" s="134"/>
      <c r="O1915" s="3"/>
      <c r="P1915" s="29"/>
      <c r="Q1915" s="22"/>
      <c r="R1915" s="3"/>
      <c r="S1915" s="120"/>
    </row>
    <row r="1916" spans="1:19" ht="12.75" customHeight="1" x14ac:dyDescent="0.25">
      <c r="A1916" s="28"/>
      <c r="B1916" s="29"/>
      <c r="C1916" s="29"/>
      <c r="D1916" s="132"/>
      <c r="E1916" s="132"/>
      <c r="F1916" s="132"/>
      <c r="G1916" s="132"/>
      <c r="H1916" s="132"/>
      <c r="I1916" s="132"/>
      <c r="J1916" s="132"/>
      <c r="K1916" s="133"/>
      <c r="L1916" s="134"/>
      <c r="M1916" s="134"/>
      <c r="N1916" s="134"/>
      <c r="O1916" s="3"/>
      <c r="P1916" s="29"/>
      <c r="Q1916" s="22"/>
      <c r="R1916" s="3"/>
      <c r="S1916" s="120"/>
    </row>
    <row r="1917" spans="1:19" ht="12.75" customHeight="1" x14ac:dyDescent="0.25">
      <c r="A1917" s="28"/>
      <c r="B1917" s="29"/>
      <c r="C1917" s="29"/>
      <c r="D1917" s="132"/>
      <c r="E1917" s="132"/>
      <c r="F1917" s="132"/>
      <c r="G1917" s="132"/>
      <c r="H1917" s="132"/>
      <c r="I1917" s="132"/>
      <c r="J1917" s="132"/>
      <c r="K1917" s="133"/>
      <c r="L1917" s="134"/>
      <c r="M1917" s="134"/>
      <c r="N1917" s="134"/>
      <c r="O1917" s="3"/>
      <c r="P1917" s="29"/>
      <c r="Q1917" s="22"/>
      <c r="R1917" s="3"/>
      <c r="S1917" s="120"/>
    </row>
    <row r="1918" spans="1:19" ht="12.75" customHeight="1" x14ac:dyDescent="0.25">
      <c r="A1918" s="28"/>
      <c r="B1918" s="29"/>
      <c r="C1918" s="29"/>
      <c r="D1918" s="132"/>
      <c r="E1918" s="132"/>
      <c r="F1918" s="132"/>
      <c r="G1918" s="132"/>
      <c r="H1918" s="132"/>
      <c r="I1918" s="132"/>
      <c r="J1918" s="132"/>
      <c r="K1918" s="133"/>
      <c r="L1918" s="134"/>
      <c r="M1918" s="134"/>
      <c r="N1918" s="134"/>
      <c r="O1918" s="3"/>
      <c r="P1918" s="29"/>
      <c r="Q1918" s="22"/>
      <c r="R1918" s="3"/>
      <c r="S1918" s="120"/>
    </row>
    <row r="1919" spans="1:19" ht="12.75" customHeight="1" x14ac:dyDescent="0.25">
      <c r="A1919" s="28"/>
      <c r="B1919" s="29"/>
      <c r="C1919" s="29"/>
      <c r="D1919" s="132"/>
      <c r="E1919" s="132"/>
      <c r="F1919" s="132"/>
      <c r="G1919" s="132"/>
      <c r="H1919" s="132"/>
      <c r="I1919" s="132"/>
      <c r="J1919" s="132"/>
      <c r="K1919" s="133"/>
      <c r="L1919" s="134"/>
      <c r="M1919" s="134"/>
      <c r="N1919" s="134"/>
      <c r="O1919" s="3"/>
      <c r="P1919" s="29"/>
      <c r="Q1919" s="22"/>
      <c r="R1919" s="3"/>
      <c r="S1919" s="120"/>
    </row>
    <row r="1920" spans="1:19" ht="12.75" customHeight="1" x14ac:dyDescent="0.25">
      <c r="A1920" s="28"/>
      <c r="B1920" s="29"/>
      <c r="C1920" s="29"/>
      <c r="D1920" s="132"/>
      <c r="E1920" s="132"/>
      <c r="F1920" s="132"/>
      <c r="G1920" s="132"/>
      <c r="H1920" s="132"/>
      <c r="I1920" s="132"/>
      <c r="J1920" s="132"/>
      <c r="K1920" s="133"/>
      <c r="L1920" s="134"/>
      <c r="M1920" s="134"/>
      <c r="N1920" s="134"/>
      <c r="O1920" s="3"/>
      <c r="P1920" s="29"/>
      <c r="Q1920" s="22"/>
      <c r="R1920" s="3"/>
      <c r="S1920" s="120"/>
    </row>
    <row r="1921" spans="1:19" ht="12.75" customHeight="1" x14ac:dyDescent="0.25">
      <c r="A1921" s="28"/>
      <c r="B1921" s="29"/>
      <c r="C1921" s="29"/>
      <c r="D1921" s="132"/>
      <c r="E1921" s="132"/>
      <c r="F1921" s="132"/>
      <c r="G1921" s="132"/>
      <c r="H1921" s="132"/>
      <c r="I1921" s="132"/>
      <c r="J1921" s="132"/>
      <c r="K1921" s="133"/>
      <c r="L1921" s="134"/>
      <c r="M1921" s="134"/>
      <c r="N1921" s="134"/>
      <c r="O1921" s="3"/>
      <c r="P1921" s="29"/>
      <c r="Q1921" s="22"/>
      <c r="R1921" s="3"/>
      <c r="S1921" s="120"/>
    </row>
    <row r="1922" spans="1:19" ht="12.75" customHeight="1" x14ac:dyDescent="0.25">
      <c r="A1922" s="28"/>
      <c r="B1922" s="29"/>
      <c r="C1922" s="29"/>
      <c r="D1922" s="132"/>
      <c r="E1922" s="132"/>
      <c r="F1922" s="132"/>
      <c r="G1922" s="132"/>
      <c r="H1922" s="132"/>
      <c r="I1922" s="132"/>
      <c r="J1922" s="132"/>
      <c r="K1922" s="133"/>
      <c r="L1922" s="134"/>
      <c r="M1922" s="134"/>
      <c r="N1922" s="134"/>
      <c r="O1922" s="3"/>
      <c r="P1922" s="29"/>
      <c r="Q1922" s="22"/>
      <c r="R1922" s="3"/>
      <c r="S1922" s="120"/>
    </row>
    <row r="1923" spans="1:19" ht="12.75" customHeight="1" x14ac:dyDescent="0.25">
      <c r="A1923" s="28"/>
      <c r="B1923" s="29"/>
      <c r="C1923" s="29"/>
      <c r="D1923" s="132"/>
      <c r="E1923" s="132"/>
      <c r="F1923" s="132"/>
      <c r="G1923" s="132"/>
      <c r="H1923" s="132"/>
      <c r="I1923" s="132"/>
      <c r="J1923" s="132"/>
      <c r="K1923" s="133"/>
      <c r="L1923" s="134"/>
      <c r="M1923" s="134"/>
      <c r="N1923" s="134"/>
      <c r="O1923" s="3"/>
      <c r="P1923" s="29"/>
      <c r="Q1923" s="22"/>
      <c r="R1923" s="3"/>
      <c r="S1923" s="120"/>
    </row>
    <row r="1924" spans="1:19" ht="12.75" customHeight="1" x14ac:dyDescent="0.25">
      <c r="A1924" s="28"/>
      <c r="B1924" s="29"/>
      <c r="C1924" s="29"/>
      <c r="D1924" s="132"/>
      <c r="E1924" s="132"/>
      <c r="F1924" s="132"/>
      <c r="G1924" s="132"/>
      <c r="H1924" s="132"/>
      <c r="I1924" s="132"/>
      <c r="J1924" s="132"/>
      <c r="K1924" s="133"/>
      <c r="L1924" s="134"/>
      <c r="M1924" s="134"/>
      <c r="N1924" s="134"/>
      <c r="O1924" s="3"/>
      <c r="P1924" s="29"/>
      <c r="Q1924" s="22"/>
      <c r="R1924" s="3"/>
      <c r="S1924" s="120"/>
    </row>
    <row r="1925" spans="1:19" ht="12.75" customHeight="1" x14ac:dyDescent="0.25">
      <c r="A1925" s="28"/>
      <c r="B1925" s="29"/>
      <c r="C1925" s="29"/>
      <c r="D1925" s="132"/>
      <c r="E1925" s="132"/>
      <c r="F1925" s="132"/>
      <c r="G1925" s="132"/>
      <c r="H1925" s="132"/>
      <c r="I1925" s="132"/>
      <c r="J1925" s="132"/>
      <c r="K1925" s="133"/>
      <c r="L1925" s="134"/>
      <c r="M1925" s="134"/>
      <c r="N1925" s="134"/>
      <c r="O1925" s="3"/>
      <c r="P1925" s="29"/>
      <c r="Q1925" s="22"/>
      <c r="R1925" s="3"/>
      <c r="S1925" s="120"/>
    </row>
    <row r="1926" spans="1:19" ht="12.75" customHeight="1" x14ac:dyDescent="0.25">
      <c r="A1926" s="28"/>
      <c r="B1926" s="29"/>
      <c r="C1926" s="29"/>
      <c r="D1926" s="132"/>
      <c r="E1926" s="132"/>
      <c r="F1926" s="132"/>
      <c r="G1926" s="132"/>
      <c r="H1926" s="132"/>
      <c r="I1926" s="132"/>
      <c r="J1926" s="132"/>
      <c r="K1926" s="133"/>
      <c r="L1926" s="134"/>
      <c r="M1926" s="134"/>
      <c r="N1926" s="134"/>
      <c r="O1926" s="3"/>
      <c r="P1926" s="29"/>
      <c r="Q1926" s="22"/>
      <c r="R1926" s="3"/>
      <c r="S1926" s="120"/>
    </row>
    <row r="1927" spans="1:19" ht="12.75" customHeight="1" x14ac:dyDescent="0.25">
      <c r="A1927" s="28"/>
      <c r="B1927" s="29"/>
      <c r="C1927" s="29"/>
      <c r="D1927" s="132"/>
      <c r="E1927" s="132"/>
      <c r="F1927" s="132"/>
      <c r="G1927" s="132"/>
      <c r="H1927" s="132"/>
      <c r="I1927" s="132"/>
      <c r="J1927" s="132"/>
      <c r="K1927" s="133"/>
      <c r="L1927" s="134"/>
      <c r="M1927" s="134"/>
      <c r="N1927" s="134"/>
      <c r="O1927" s="3"/>
      <c r="P1927" s="29"/>
      <c r="Q1927" s="22"/>
      <c r="R1927" s="3"/>
      <c r="S1927" s="120"/>
    </row>
    <row r="1928" spans="1:19" ht="12.75" customHeight="1" x14ac:dyDescent="0.25">
      <c r="A1928" s="28"/>
      <c r="B1928" s="29"/>
      <c r="C1928" s="29"/>
      <c r="D1928" s="132"/>
      <c r="E1928" s="132"/>
      <c r="F1928" s="132"/>
      <c r="G1928" s="132"/>
      <c r="H1928" s="132"/>
      <c r="I1928" s="132"/>
      <c r="J1928" s="132"/>
      <c r="K1928" s="133"/>
      <c r="L1928" s="134"/>
      <c r="M1928" s="134"/>
      <c r="N1928" s="134"/>
      <c r="O1928" s="3"/>
      <c r="P1928" s="29"/>
      <c r="Q1928" s="22"/>
      <c r="R1928" s="3"/>
      <c r="S1928" s="120"/>
    </row>
    <row r="1929" spans="1:19" ht="12.75" customHeight="1" x14ac:dyDescent="0.25">
      <c r="A1929" s="28"/>
      <c r="B1929" s="29"/>
      <c r="C1929" s="29"/>
      <c r="D1929" s="132"/>
      <c r="E1929" s="132"/>
      <c r="F1929" s="132"/>
      <c r="G1929" s="132"/>
      <c r="H1929" s="132"/>
      <c r="I1929" s="132"/>
      <c r="J1929" s="132"/>
      <c r="K1929" s="133"/>
      <c r="L1929" s="134"/>
      <c r="M1929" s="134"/>
      <c r="N1929" s="134"/>
      <c r="O1929" s="3"/>
      <c r="P1929" s="29"/>
      <c r="Q1929" s="22"/>
      <c r="R1929" s="3"/>
      <c r="S1929" s="120"/>
    </row>
    <row r="1930" spans="1:19" ht="12.75" customHeight="1" x14ac:dyDescent="0.25">
      <c r="A1930" s="28"/>
      <c r="B1930" s="29"/>
      <c r="C1930" s="29"/>
      <c r="D1930" s="132"/>
      <c r="E1930" s="132"/>
      <c r="F1930" s="132"/>
      <c r="G1930" s="132"/>
      <c r="H1930" s="132"/>
      <c r="I1930" s="132"/>
      <c r="J1930" s="132"/>
      <c r="K1930" s="133"/>
      <c r="L1930" s="134"/>
      <c r="M1930" s="134"/>
      <c r="N1930" s="134"/>
      <c r="O1930" s="3"/>
      <c r="P1930" s="29"/>
      <c r="Q1930" s="22"/>
      <c r="R1930" s="3"/>
      <c r="S1930" s="120"/>
    </row>
    <row r="1931" spans="1:19" ht="12.75" customHeight="1" x14ac:dyDescent="0.25">
      <c r="A1931" s="28"/>
      <c r="B1931" s="29"/>
      <c r="C1931" s="29"/>
      <c r="D1931" s="132"/>
      <c r="E1931" s="132"/>
      <c r="F1931" s="132"/>
      <c r="G1931" s="132"/>
      <c r="H1931" s="132"/>
      <c r="I1931" s="132"/>
      <c r="J1931" s="132"/>
      <c r="K1931" s="133"/>
      <c r="L1931" s="134"/>
      <c r="M1931" s="134"/>
      <c r="N1931" s="134"/>
      <c r="O1931" s="3"/>
      <c r="P1931" s="29"/>
      <c r="Q1931" s="22"/>
      <c r="R1931" s="3"/>
      <c r="S1931" s="120"/>
    </row>
    <row r="1932" spans="1:19" ht="12.75" customHeight="1" x14ac:dyDescent="0.25">
      <c r="A1932" s="28"/>
      <c r="B1932" s="29"/>
      <c r="C1932" s="29"/>
      <c r="D1932" s="132"/>
      <c r="E1932" s="132"/>
      <c r="F1932" s="132"/>
      <c r="G1932" s="132"/>
      <c r="H1932" s="132"/>
      <c r="I1932" s="132"/>
      <c r="J1932" s="132"/>
      <c r="K1932" s="133"/>
      <c r="L1932" s="134"/>
      <c r="M1932" s="134"/>
      <c r="N1932" s="134"/>
      <c r="O1932" s="3"/>
      <c r="P1932" s="29"/>
      <c r="Q1932" s="22"/>
      <c r="R1932" s="3"/>
      <c r="S1932" s="120"/>
    </row>
    <row r="1933" spans="1:19" ht="12.75" customHeight="1" x14ac:dyDescent="0.25">
      <c r="A1933" s="28"/>
      <c r="B1933" s="29"/>
      <c r="C1933" s="29"/>
      <c r="D1933" s="132"/>
      <c r="E1933" s="132"/>
      <c r="F1933" s="132"/>
      <c r="G1933" s="132"/>
      <c r="H1933" s="132"/>
      <c r="I1933" s="132"/>
      <c r="J1933" s="132"/>
      <c r="K1933" s="133"/>
      <c r="L1933" s="134"/>
      <c r="M1933" s="134"/>
      <c r="N1933" s="134"/>
      <c r="O1933" s="3"/>
      <c r="P1933" s="29"/>
      <c r="Q1933" s="22"/>
      <c r="R1933" s="3"/>
      <c r="S1933" s="120"/>
    </row>
    <row r="1934" spans="1:19" ht="12.75" customHeight="1" x14ac:dyDescent="0.25">
      <c r="A1934" s="28"/>
      <c r="B1934" s="29"/>
      <c r="C1934" s="29"/>
      <c r="D1934" s="132"/>
      <c r="E1934" s="132"/>
      <c r="F1934" s="132"/>
      <c r="G1934" s="132"/>
      <c r="H1934" s="132"/>
      <c r="I1934" s="132"/>
      <c r="J1934" s="132"/>
      <c r="K1934" s="133"/>
      <c r="L1934" s="134"/>
      <c r="M1934" s="134"/>
      <c r="N1934" s="134"/>
      <c r="O1934" s="3"/>
      <c r="P1934" s="29"/>
      <c r="Q1934" s="22"/>
      <c r="R1934" s="3"/>
      <c r="S1934" s="120"/>
    </row>
    <row r="1935" spans="1:19" ht="12.75" customHeight="1" x14ac:dyDescent="0.25">
      <c r="A1935" s="28"/>
      <c r="B1935" s="29"/>
      <c r="C1935" s="29"/>
      <c r="D1935" s="132"/>
      <c r="E1935" s="132"/>
      <c r="F1935" s="132"/>
      <c r="G1935" s="132"/>
      <c r="H1935" s="132"/>
      <c r="I1935" s="132"/>
      <c r="J1935" s="132"/>
      <c r="K1935" s="133"/>
      <c r="L1935" s="134"/>
      <c r="M1935" s="134"/>
      <c r="N1935" s="134"/>
      <c r="O1935" s="3"/>
      <c r="P1935" s="29"/>
      <c r="Q1935" s="22"/>
      <c r="R1935" s="3"/>
      <c r="S1935" s="120"/>
    </row>
    <row r="1936" spans="1:19" ht="12.75" customHeight="1" x14ac:dyDescent="0.25">
      <c r="A1936" s="28"/>
      <c r="B1936" s="29"/>
      <c r="C1936" s="29"/>
      <c r="D1936" s="132"/>
      <c r="E1936" s="132"/>
      <c r="F1936" s="132"/>
      <c r="G1936" s="132"/>
      <c r="H1936" s="132"/>
      <c r="I1936" s="132"/>
      <c r="J1936" s="132"/>
      <c r="K1936" s="133"/>
      <c r="L1936" s="134"/>
      <c r="M1936" s="134"/>
      <c r="N1936" s="134"/>
      <c r="O1936" s="3"/>
      <c r="P1936" s="29"/>
      <c r="Q1936" s="22"/>
      <c r="R1936" s="3"/>
      <c r="S1936" s="120"/>
    </row>
    <row r="1937" spans="1:19" ht="12.75" customHeight="1" x14ac:dyDescent="0.25">
      <c r="A1937" s="28"/>
      <c r="B1937" s="29"/>
      <c r="C1937" s="29"/>
      <c r="D1937" s="132"/>
      <c r="E1937" s="132"/>
      <c r="F1937" s="132"/>
      <c r="G1937" s="132"/>
      <c r="H1937" s="132"/>
      <c r="I1937" s="132"/>
      <c r="J1937" s="132"/>
      <c r="K1937" s="133"/>
      <c r="L1937" s="134"/>
      <c r="M1937" s="134"/>
      <c r="N1937" s="134"/>
      <c r="O1937" s="3"/>
      <c r="P1937" s="29"/>
      <c r="Q1937" s="22"/>
      <c r="R1937" s="3"/>
      <c r="S1937" s="120"/>
    </row>
    <row r="1938" spans="1:19" ht="12.75" customHeight="1" x14ac:dyDescent="0.25">
      <c r="A1938" s="28"/>
      <c r="B1938" s="29"/>
      <c r="C1938" s="29"/>
      <c r="D1938" s="132"/>
      <c r="E1938" s="132"/>
      <c r="F1938" s="132"/>
      <c r="G1938" s="132"/>
      <c r="H1938" s="132"/>
      <c r="I1938" s="132"/>
      <c r="J1938" s="132"/>
      <c r="K1938" s="133"/>
      <c r="L1938" s="134"/>
      <c r="M1938" s="134"/>
      <c r="N1938" s="134"/>
      <c r="O1938" s="3"/>
      <c r="P1938" s="29"/>
      <c r="Q1938" s="22"/>
      <c r="R1938" s="3"/>
      <c r="S1938" s="120"/>
    </row>
    <row r="1939" spans="1:19" ht="12.75" customHeight="1" x14ac:dyDescent="0.25">
      <c r="A1939" s="28"/>
      <c r="B1939" s="29"/>
      <c r="C1939" s="29"/>
      <c r="D1939" s="132"/>
      <c r="E1939" s="132"/>
      <c r="F1939" s="132"/>
      <c r="G1939" s="132"/>
      <c r="H1939" s="132"/>
      <c r="I1939" s="132"/>
      <c r="J1939" s="132"/>
      <c r="K1939" s="133"/>
      <c r="L1939" s="134"/>
      <c r="M1939" s="134"/>
      <c r="N1939" s="134"/>
      <c r="O1939" s="3"/>
      <c r="P1939" s="29"/>
      <c r="Q1939" s="22"/>
      <c r="R1939" s="3"/>
      <c r="S1939" s="120"/>
    </row>
    <row r="1940" spans="1:19" ht="12.75" customHeight="1" x14ac:dyDescent="0.25">
      <c r="A1940" s="28"/>
      <c r="B1940" s="29"/>
      <c r="C1940" s="29"/>
      <c r="D1940" s="132"/>
      <c r="E1940" s="132"/>
      <c r="F1940" s="132"/>
      <c r="G1940" s="132"/>
      <c r="H1940" s="132"/>
      <c r="I1940" s="132"/>
      <c r="J1940" s="132"/>
      <c r="K1940" s="133"/>
      <c r="L1940" s="134"/>
      <c r="M1940" s="134"/>
      <c r="N1940" s="134"/>
      <c r="O1940" s="3"/>
      <c r="P1940" s="29"/>
      <c r="Q1940" s="22"/>
      <c r="R1940" s="3"/>
      <c r="S1940" s="120"/>
    </row>
    <row r="1941" spans="1:19" ht="12.75" customHeight="1" x14ac:dyDescent="0.25">
      <c r="A1941" s="28"/>
      <c r="B1941" s="29"/>
      <c r="C1941" s="29"/>
      <c r="D1941" s="132"/>
      <c r="E1941" s="132"/>
      <c r="F1941" s="132"/>
      <c r="G1941" s="132"/>
      <c r="H1941" s="132"/>
      <c r="I1941" s="132"/>
      <c r="J1941" s="132"/>
      <c r="K1941" s="133"/>
      <c r="L1941" s="134"/>
      <c r="M1941" s="134"/>
      <c r="N1941" s="134"/>
      <c r="O1941" s="3"/>
      <c r="P1941" s="29"/>
      <c r="Q1941" s="22"/>
      <c r="R1941" s="3"/>
      <c r="S1941" s="120"/>
    </row>
    <row r="1942" spans="1:19" ht="12.75" customHeight="1" x14ac:dyDescent="0.25">
      <c r="A1942" s="28"/>
      <c r="B1942" s="29"/>
      <c r="C1942" s="29"/>
      <c r="D1942" s="132"/>
      <c r="E1942" s="132"/>
      <c r="F1942" s="132"/>
      <c r="G1942" s="132"/>
      <c r="H1942" s="132"/>
      <c r="I1942" s="132"/>
      <c r="J1942" s="132"/>
      <c r="K1942" s="133"/>
      <c r="L1942" s="134"/>
      <c r="M1942" s="134"/>
      <c r="N1942" s="134"/>
      <c r="O1942" s="3"/>
      <c r="P1942" s="29"/>
      <c r="Q1942" s="22"/>
      <c r="R1942" s="3"/>
      <c r="S1942" s="120"/>
    </row>
    <row r="1943" spans="1:19" ht="12.75" customHeight="1" x14ac:dyDescent="0.25">
      <c r="A1943" s="28"/>
      <c r="B1943" s="29"/>
      <c r="C1943" s="29"/>
      <c r="D1943" s="132"/>
      <c r="E1943" s="132"/>
      <c r="F1943" s="132"/>
      <c r="G1943" s="132"/>
      <c r="H1943" s="132"/>
      <c r="I1943" s="132"/>
      <c r="J1943" s="132"/>
      <c r="K1943" s="133"/>
      <c r="L1943" s="134"/>
      <c r="M1943" s="134"/>
      <c r="N1943" s="134"/>
      <c r="O1943" s="3"/>
      <c r="P1943" s="29"/>
      <c r="Q1943" s="22"/>
      <c r="R1943" s="3"/>
      <c r="S1943" s="120"/>
    </row>
    <row r="1944" spans="1:19" ht="12.75" customHeight="1" x14ac:dyDescent="0.25">
      <c r="A1944" s="28"/>
      <c r="B1944" s="29"/>
      <c r="C1944" s="29"/>
      <c r="D1944" s="132"/>
      <c r="E1944" s="132"/>
      <c r="F1944" s="132"/>
      <c r="G1944" s="132"/>
      <c r="H1944" s="132"/>
      <c r="I1944" s="132"/>
      <c r="J1944" s="132"/>
      <c r="K1944" s="133"/>
      <c r="L1944" s="134"/>
      <c r="M1944" s="134"/>
      <c r="N1944" s="134"/>
      <c r="O1944" s="3"/>
      <c r="P1944" s="29"/>
      <c r="Q1944" s="22"/>
      <c r="R1944" s="3"/>
      <c r="S1944" s="120"/>
    </row>
    <row r="1945" spans="1:19" ht="12.75" customHeight="1" x14ac:dyDescent="0.25">
      <c r="A1945" s="28"/>
      <c r="B1945" s="29"/>
      <c r="C1945" s="29"/>
      <c r="D1945" s="132"/>
      <c r="E1945" s="132"/>
      <c r="F1945" s="132"/>
      <c r="G1945" s="132"/>
      <c r="H1945" s="132"/>
      <c r="I1945" s="132"/>
      <c r="J1945" s="132"/>
      <c r="K1945" s="133"/>
      <c r="L1945" s="134"/>
      <c r="M1945" s="134"/>
      <c r="N1945" s="134"/>
      <c r="O1945" s="3"/>
      <c r="P1945" s="29"/>
      <c r="Q1945" s="22"/>
      <c r="R1945" s="3"/>
      <c r="S1945" s="120"/>
    </row>
    <row r="1946" spans="1:19" ht="12.75" customHeight="1" x14ac:dyDescent="0.25">
      <c r="A1946" s="28"/>
      <c r="B1946" s="29"/>
      <c r="C1946" s="29"/>
      <c r="D1946" s="132"/>
      <c r="E1946" s="132"/>
      <c r="F1946" s="132"/>
      <c r="G1946" s="132"/>
      <c r="H1946" s="132"/>
      <c r="I1946" s="132"/>
      <c r="J1946" s="132"/>
      <c r="K1946" s="133"/>
      <c r="L1946" s="134"/>
      <c r="M1946" s="134"/>
      <c r="N1946" s="134"/>
      <c r="O1946" s="3"/>
      <c r="P1946" s="29"/>
      <c r="Q1946" s="22"/>
      <c r="R1946" s="3"/>
      <c r="S1946" s="120"/>
    </row>
    <row r="1947" spans="1:19" ht="12.75" customHeight="1" x14ac:dyDescent="0.25">
      <c r="A1947" s="28"/>
      <c r="B1947" s="29"/>
      <c r="C1947" s="29"/>
      <c r="D1947" s="132"/>
      <c r="E1947" s="132"/>
      <c r="F1947" s="132"/>
      <c r="G1947" s="132"/>
      <c r="H1947" s="132"/>
      <c r="I1947" s="132"/>
      <c r="J1947" s="132"/>
      <c r="K1947" s="133"/>
      <c r="L1947" s="134"/>
      <c r="M1947" s="134"/>
      <c r="N1947" s="134"/>
      <c r="O1947" s="3"/>
      <c r="P1947" s="29"/>
      <c r="Q1947" s="22"/>
      <c r="R1947" s="3"/>
      <c r="S1947" s="120"/>
    </row>
    <row r="1948" spans="1:19" ht="12.75" customHeight="1" x14ac:dyDescent="0.25">
      <c r="A1948" s="28"/>
      <c r="B1948" s="29"/>
      <c r="C1948" s="29"/>
      <c r="D1948" s="132"/>
      <c r="E1948" s="132"/>
      <c r="F1948" s="132"/>
      <c r="G1948" s="132"/>
      <c r="H1948" s="132"/>
      <c r="I1948" s="132"/>
      <c r="J1948" s="132"/>
      <c r="K1948" s="133"/>
      <c r="L1948" s="134"/>
      <c r="M1948" s="134"/>
      <c r="N1948" s="134"/>
      <c r="O1948" s="3"/>
      <c r="P1948" s="29"/>
      <c r="Q1948" s="22"/>
      <c r="R1948" s="3"/>
      <c r="S1948" s="120"/>
    </row>
    <row r="1949" spans="1:19" ht="12.75" customHeight="1" x14ac:dyDescent="0.25">
      <c r="A1949" s="28"/>
      <c r="B1949" s="29"/>
      <c r="C1949" s="29"/>
      <c r="D1949" s="132"/>
      <c r="E1949" s="132"/>
      <c r="F1949" s="132"/>
      <c r="G1949" s="132"/>
      <c r="H1949" s="132"/>
      <c r="I1949" s="132"/>
      <c r="J1949" s="132"/>
      <c r="K1949" s="133"/>
      <c r="L1949" s="134"/>
      <c r="M1949" s="134"/>
      <c r="N1949" s="134"/>
      <c r="O1949" s="3"/>
      <c r="P1949" s="29"/>
      <c r="Q1949" s="22"/>
      <c r="R1949" s="3"/>
      <c r="S1949" s="120"/>
    </row>
    <row r="1950" spans="1:19" ht="12.75" customHeight="1" x14ac:dyDescent="0.25">
      <c r="A1950" s="28"/>
      <c r="B1950" s="29"/>
      <c r="C1950" s="29"/>
      <c r="D1950" s="132"/>
      <c r="E1950" s="132"/>
      <c r="F1950" s="132"/>
      <c r="G1950" s="132"/>
      <c r="H1950" s="132"/>
      <c r="I1950" s="132"/>
      <c r="J1950" s="132"/>
      <c r="K1950" s="133"/>
      <c r="L1950" s="134"/>
      <c r="M1950" s="134"/>
      <c r="N1950" s="134"/>
      <c r="O1950" s="3"/>
      <c r="P1950" s="29"/>
      <c r="Q1950" s="22"/>
      <c r="R1950" s="3"/>
      <c r="S1950" s="120"/>
    </row>
    <row r="1951" spans="1:19" ht="12.75" customHeight="1" x14ac:dyDescent="0.25">
      <c r="A1951" s="28"/>
      <c r="B1951" s="29"/>
      <c r="C1951" s="29"/>
      <c r="D1951" s="132"/>
      <c r="E1951" s="132"/>
      <c r="F1951" s="132"/>
      <c r="G1951" s="132"/>
      <c r="H1951" s="132"/>
      <c r="I1951" s="132"/>
      <c r="J1951" s="132"/>
      <c r="K1951" s="133"/>
      <c r="L1951" s="134"/>
      <c r="M1951" s="134"/>
      <c r="N1951" s="134"/>
      <c r="O1951" s="3"/>
      <c r="P1951" s="29"/>
      <c r="Q1951" s="22"/>
      <c r="R1951" s="3"/>
      <c r="S1951" s="120"/>
    </row>
    <row r="1952" spans="1:19" ht="12.75" customHeight="1" x14ac:dyDescent="0.25">
      <c r="A1952" s="28"/>
      <c r="B1952" s="29"/>
      <c r="C1952" s="29"/>
      <c r="D1952" s="132"/>
      <c r="E1952" s="132"/>
      <c r="F1952" s="132"/>
      <c r="G1952" s="132"/>
      <c r="H1952" s="132"/>
      <c r="I1952" s="132"/>
      <c r="J1952" s="132"/>
      <c r="K1952" s="133"/>
      <c r="L1952" s="134"/>
      <c r="M1952" s="134"/>
      <c r="N1952" s="134"/>
      <c r="O1952" s="3"/>
      <c r="P1952" s="29"/>
      <c r="Q1952" s="22"/>
      <c r="R1952" s="3"/>
      <c r="S1952" s="120"/>
    </row>
    <row r="1953" spans="1:19" ht="12.75" customHeight="1" x14ac:dyDescent="0.25">
      <c r="A1953" s="28"/>
      <c r="B1953" s="29"/>
      <c r="C1953" s="29"/>
      <c r="D1953" s="132"/>
      <c r="E1953" s="132"/>
      <c r="F1953" s="132"/>
      <c r="G1953" s="132"/>
      <c r="H1953" s="132"/>
      <c r="I1953" s="132"/>
      <c r="J1953" s="132"/>
      <c r="K1953" s="133"/>
      <c r="L1953" s="134"/>
      <c r="M1953" s="134"/>
      <c r="N1953" s="134"/>
      <c r="O1953" s="3"/>
      <c r="P1953" s="29"/>
      <c r="Q1953" s="22"/>
      <c r="R1953" s="3"/>
      <c r="S1953" s="120"/>
    </row>
    <row r="1954" spans="1:19" ht="12.75" customHeight="1" x14ac:dyDescent="0.25">
      <c r="A1954" s="28"/>
      <c r="B1954" s="29"/>
      <c r="C1954" s="29"/>
      <c r="D1954" s="132"/>
      <c r="E1954" s="132"/>
      <c r="F1954" s="132"/>
      <c r="G1954" s="132"/>
      <c r="H1954" s="132"/>
      <c r="I1954" s="132"/>
      <c r="J1954" s="132"/>
      <c r="K1954" s="133"/>
      <c r="L1954" s="134"/>
      <c r="M1954" s="134"/>
      <c r="N1954" s="134"/>
      <c r="O1954" s="3"/>
      <c r="P1954" s="29"/>
      <c r="Q1954" s="22"/>
      <c r="R1954" s="3"/>
      <c r="S1954" s="120"/>
    </row>
    <row r="1955" spans="1:19" ht="12.75" customHeight="1" x14ac:dyDescent="0.25">
      <c r="A1955" s="28"/>
      <c r="B1955" s="29"/>
      <c r="C1955" s="29"/>
      <c r="D1955" s="132"/>
      <c r="E1955" s="132"/>
      <c r="F1955" s="132"/>
      <c r="G1955" s="132"/>
      <c r="H1955" s="132"/>
      <c r="I1955" s="132"/>
      <c r="J1955" s="132"/>
      <c r="K1955" s="133"/>
      <c r="L1955" s="134"/>
      <c r="M1955" s="134"/>
      <c r="N1955" s="134"/>
      <c r="O1955" s="3"/>
      <c r="P1955" s="29"/>
      <c r="Q1955" s="22"/>
      <c r="R1955" s="3"/>
      <c r="S1955" s="120"/>
    </row>
    <row r="1956" spans="1:19" ht="12.75" customHeight="1" x14ac:dyDescent="0.25">
      <c r="A1956" s="28"/>
      <c r="B1956" s="29"/>
      <c r="C1956" s="29"/>
      <c r="D1956" s="132"/>
      <c r="E1956" s="132"/>
      <c r="F1956" s="132"/>
      <c r="G1956" s="132"/>
      <c r="H1956" s="132"/>
      <c r="I1956" s="132"/>
      <c r="J1956" s="132"/>
      <c r="K1956" s="133"/>
      <c r="L1956" s="134"/>
      <c r="M1956" s="134"/>
      <c r="N1956" s="134"/>
      <c r="O1956" s="3"/>
      <c r="P1956" s="29"/>
      <c r="Q1956" s="22"/>
      <c r="R1956" s="3"/>
      <c r="S1956" s="120"/>
    </row>
    <row r="1957" spans="1:19" ht="12.75" customHeight="1" x14ac:dyDescent="0.25">
      <c r="A1957" s="28"/>
      <c r="B1957" s="29"/>
      <c r="C1957" s="29"/>
      <c r="D1957" s="132"/>
      <c r="E1957" s="132"/>
      <c r="F1957" s="132"/>
      <c r="G1957" s="132"/>
      <c r="H1957" s="132"/>
      <c r="I1957" s="132"/>
      <c r="J1957" s="132"/>
      <c r="K1957" s="133"/>
      <c r="L1957" s="134"/>
      <c r="M1957" s="134"/>
      <c r="N1957" s="134"/>
      <c r="O1957" s="3"/>
      <c r="P1957" s="29"/>
      <c r="Q1957" s="22"/>
      <c r="R1957" s="3"/>
      <c r="S1957" s="120"/>
    </row>
    <row r="1958" spans="1:19" ht="12.75" customHeight="1" x14ac:dyDescent="0.25">
      <c r="A1958" s="28"/>
      <c r="B1958" s="29"/>
      <c r="C1958" s="29"/>
      <c r="D1958" s="132"/>
      <c r="E1958" s="132"/>
      <c r="F1958" s="132"/>
      <c r="G1958" s="132"/>
      <c r="H1958" s="132"/>
      <c r="I1958" s="132"/>
      <c r="J1958" s="132"/>
      <c r="K1958" s="133"/>
      <c r="L1958" s="134"/>
      <c r="M1958" s="134"/>
      <c r="N1958" s="134"/>
      <c r="O1958" s="3"/>
      <c r="P1958" s="29"/>
      <c r="Q1958" s="22"/>
      <c r="R1958" s="3"/>
      <c r="S1958" s="120"/>
    </row>
    <row r="1959" spans="1:19" ht="12.75" customHeight="1" x14ac:dyDescent="0.25">
      <c r="A1959" s="28"/>
      <c r="B1959" s="29"/>
      <c r="C1959" s="29"/>
      <c r="D1959" s="132"/>
      <c r="E1959" s="132"/>
      <c r="F1959" s="132"/>
      <c r="G1959" s="132"/>
      <c r="H1959" s="132"/>
      <c r="I1959" s="132"/>
      <c r="J1959" s="132"/>
      <c r="K1959" s="133"/>
      <c r="L1959" s="134"/>
      <c r="M1959" s="134"/>
      <c r="N1959" s="134"/>
      <c r="O1959" s="3"/>
      <c r="P1959" s="29"/>
      <c r="Q1959" s="22"/>
      <c r="R1959" s="3"/>
      <c r="S1959" s="120"/>
    </row>
    <row r="1960" spans="1:19" ht="12.75" customHeight="1" x14ac:dyDescent="0.25">
      <c r="A1960" s="28"/>
      <c r="B1960" s="29"/>
      <c r="C1960" s="29"/>
      <c r="D1960" s="132"/>
      <c r="E1960" s="132"/>
      <c r="F1960" s="132"/>
      <c r="G1960" s="132"/>
      <c r="H1960" s="132"/>
      <c r="I1960" s="132"/>
      <c r="J1960" s="132"/>
      <c r="K1960" s="133"/>
      <c r="L1960" s="134"/>
      <c r="M1960" s="134"/>
      <c r="N1960" s="134"/>
      <c r="O1960" s="3"/>
      <c r="P1960" s="29"/>
      <c r="Q1960" s="22"/>
      <c r="R1960" s="3"/>
      <c r="S1960" s="120"/>
    </row>
    <row r="1961" spans="1:19" ht="12.75" customHeight="1" x14ac:dyDescent="0.25">
      <c r="A1961" s="28"/>
      <c r="B1961" s="29"/>
      <c r="C1961" s="29"/>
      <c r="D1961" s="132"/>
      <c r="E1961" s="132"/>
      <c r="F1961" s="132"/>
      <c r="G1961" s="132"/>
      <c r="H1961" s="132"/>
      <c r="I1961" s="132"/>
      <c r="J1961" s="132"/>
      <c r="K1961" s="133"/>
      <c r="L1961" s="134"/>
      <c r="M1961" s="134"/>
      <c r="N1961" s="134"/>
      <c r="O1961" s="3"/>
      <c r="P1961" s="29"/>
      <c r="Q1961" s="22"/>
      <c r="R1961" s="3"/>
      <c r="S1961" s="120"/>
    </row>
    <row r="1962" spans="1:19" ht="12.75" customHeight="1" x14ac:dyDescent="0.25">
      <c r="A1962" s="28"/>
      <c r="B1962" s="29"/>
      <c r="C1962" s="29"/>
      <c r="D1962" s="132"/>
      <c r="E1962" s="132"/>
      <c r="F1962" s="132"/>
      <c r="G1962" s="132"/>
      <c r="H1962" s="132"/>
      <c r="I1962" s="132"/>
      <c r="J1962" s="132"/>
      <c r="K1962" s="133"/>
      <c r="L1962" s="134"/>
      <c r="M1962" s="134"/>
      <c r="N1962" s="134"/>
      <c r="O1962" s="3"/>
      <c r="P1962" s="29"/>
      <c r="Q1962" s="22"/>
      <c r="R1962" s="3"/>
      <c r="S1962" s="120"/>
    </row>
    <row r="1963" spans="1:19" ht="12.75" customHeight="1" x14ac:dyDescent="0.25">
      <c r="A1963" s="28"/>
      <c r="B1963" s="29"/>
      <c r="C1963" s="29"/>
      <c r="D1963" s="132"/>
      <c r="E1963" s="132"/>
      <c r="F1963" s="132"/>
      <c r="G1963" s="132"/>
      <c r="H1963" s="132"/>
      <c r="I1963" s="132"/>
      <c r="J1963" s="132"/>
      <c r="K1963" s="133"/>
      <c r="L1963" s="134"/>
      <c r="M1963" s="134"/>
      <c r="N1963" s="134"/>
      <c r="O1963" s="3"/>
      <c r="P1963" s="29"/>
      <c r="Q1963" s="22"/>
      <c r="R1963" s="3"/>
      <c r="S1963" s="120"/>
    </row>
    <row r="1964" spans="1:19" ht="12.75" customHeight="1" x14ac:dyDescent="0.25">
      <c r="A1964" s="28"/>
      <c r="B1964" s="29"/>
      <c r="C1964" s="29"/>
      <c r="D1964" s="132"/>
      <c r="E1964" s="132"/>
      <c r="F1964" s="132"/>
      <c r="G1964" s="132"/>
      <c r="H1964" s="132"/>
      <c r="I1964" s="132"/>
      <c r="J1964" s="132"/>
      <c r="K1964" s="133"/>
      <c r="L1964" s="134"/>
      <c r="M1964" s="134"/>
      <c r="N1964" s="134"/>
      <c r="O1964" s="3"/>
      <c r="P1964" s="29"/>
      <c r="Q1964" s="22"/>
      <c r="R1964" s="3"/>
      <c r="S1964" s="120"/>
    </row>
    <row r="1965" spans="1:19" ht="12.75" customHeight="1" x14ac:dyDescent="0.25">
      <c r="A1965" s="28"/>
      <c r="B1965" s="29"/>
      <c r="C1965" s="29"/>
      <c r="D1965" s="132"/>
      <c r="E1965" s="132"/>
      <c r="F1965" s="132"/>
      <c r="G1965" s="132"/>
      <c r="H1965" s="132"/>
      <c r="I1965" s="132"/>
      <c r="J1965" s="132"/>
      <c r="K1965" s="133"/>
      <c r="L1965" s="134"/>
      <c r="M1965" s="134"/>
      <c r="N1965" s="134"/>
      <c r="O1965" s="3"/>
      <c r="P1965" s="29"/>
      <c r="Q1965" s="22"/>
      <c r="R1965" s="3"/>
      <c r="S1965" s="120"/>
    </row>
    <row r="1966" spans="1:19" ht="12.75" customHeight="1" x14ac:dyDescent="0.25">
      <c r="A1966" s="28"/>
      <c r="B1966" s="29"/>
      <c r="C1966" s="29"/>
      <c r="D1966" s="132"/>
      <c r="E1966" s="132"/>
      <c r="F1966" s="132"/>
      <c r="G1966" s="132"/>
      <c r="H1966" s="132"/>
      <c r="I1966" s="132"/>
      <c r="J1966" s="132"/>
      <c r="K1966" s="133"/>
      <c r="L1966" s="134"/>
      <c r="M1966" s="134"/>
      <c r="N1966" s="134"/>
      <c r="O1966" s="3"/>
      <c r="P1966" s="29"/>
      <c r="Q1966" s="22"/>
      <c r="R1966" s="3"/>
      <c r="S1966" s="120"/>
    </row>
    <row r="1967" spans="1:19" ht="12.75" customHeight="1" x14ac:dyDescent="0.25">
      <c r="A1967" s="28"/>
      <c r="B1967" s="29"/>
      <c r="C1967" s="29"/>
      <c r="D1967" s="132"/>
      <c r="E1967" s="132"/>
      <c r="F1967" s="132"/>
      <c r="G1967" s="132"/>
      <c r="H1967" s="132"/>
      <c r="I1967" s="132"/>
      <c r="J1967" s="132"/>
      <c r="K1967" s="133"/>
      <c r="L1967" s="134"/>
      <c r="M1967" s="134"/>
      <c r="N1967" s="134"/>
      <c r="O1967" s="3"/>
      <c r="P1967" s="29"/>
      <c r="Q1967" s="22"/>
      <c r="R1967" s="3"/>
      <c r="S1967" s="120"/>
    </row>
    <row r="1968" spans="1:19" ht="12.75" customHeight="1" x14ac:dyDescent="0.25">
      <c r="A1968" s="28"/>
      <c r="B1968" s="29"/>
      <c r="C1968" s="29"/>
      <c r="D1968" s="132"/>
      <c r="E1968" s="132"/>
      <c r="F1968" s="132"/>
      <c r="G1968" s="132"/>
      <c r="H1968" s="132"/>
      <c r="I1968" s="132"/>
      <c r="J1968" s="132"/>
      <c r="K1968" s="133"/>
      <c r="L1968" s="134"/>
      <c r="M1968" s="134"/>
      <c r="N1968" s="134"/>
      <c r="O1968" s="3"/>
      <c r="P1968" s="29"/>
      <c r="Q1968" s="22"/>
      <c r="R1968" s="3"/>
      <c r="S1968" s="120"/>
    </row>
    <row r="1969" spans="1:19" ht="12.75" customHeight="1" x14ac:dyDescent="0.25">
      <c r="A1969" s="28"/>
      <c r="B1969" s="29"/>
      <c r="C1969" s="29"/>
      <c r="D1969" s="132"/>
      <c r="E1969" s="132"/>
      <c r="F1969" s="132"/>
      <c r="G1969" s="132"/>
      <c r="H1969" s="132"/>
      <c r="I1969" s="132"/>
      <c r="J1969" s="132"/>
      <c r="K1969" s="133"/>
      <c r="L1969" s="134"/>
      <c r="M1969" s="134"/>
      <c r="N1969" s="134"/>
      <c r="O1969" s="3"/>
      <c r="P1969" s="29"/>
      <c r="Q1969" s="22"/>
      <c r="R1969" s="3"/>
      <c r="S1969" s="120"/>
    </row>
    <row r="1970" spans="1:19" ht="12.75" customHeight="1" x14ac:dyDescent="0.25">
      <c r="A1970" s="28"/>
      <c r="B1970" s="29"/>
      <c r="C1970" s="29"/>
      <c r="D1970" s="132"/>
      <c r="E1970" s="132"/>
      <c r="F1970" s="132"/>
      <c r="G1970" s="132"/>
      <c r="H1970" s="132"/>
      <c r="I1970" s="132"/>
      <c r="J1970" s="132"/>
      <c r="K1970" s="133"/>
      <c r="L1970" s="134"/>
      <c r="M1970" s="134"/>
      <c r="N1970" s="134"/>
      <c r="O1970" s="3"/>
      <c r="P1970" s="29"/>
      <c r="Q1970" s="22"/>
      <c r="R1970" s="3"/>
      <c r="S1970" s="120"/>
    </row>
    <row r="1971" spans="1:19" ht="12.75" customHeight="1" x14ac:dyDescent="0.25">
      <c r="A1971" s="28"/>
      <c r="B1971" s="29"/>
      <c r="C1971" s="29"/>
      <c r="D1971" s="132"/>
      <c r="E1971" s="132"/>
      <c r="F1971" s="132"/>
      <c r="G1971" s="132"/>
      <c r="H1971" s="132"/>
      <c r="I1971" s="132"/>
      <c r="J1971" s="132"/>
      <c r="K1971" s="133"/>
      <c r="L1971" s="134"/>
      <c r="M1971" s="134"/>
      <c r="N1971" s="134"/>
      <c r="O1971" s="3"/>
      <c r="P1971" s="29"/>
      <c r="Q1971" s="22"/>
      <c r="R1971" s="3"/>
      <c r="S1971" s="120"/>
    </row>
    <row r="1972" spans="1:19" ht="12.75" customHeight="1" x14ac:dyDescent="0.25">
      <c r="A1972" s="28"/>
      <c r="B1972" s="29"/>
      <c r="C1972" s="29"/>
      <c r="D1972" s="132"/>
      <c r="E1972" s="132"/>
      <c r="F1972" s="132"/>
      <c r="G1972" s="132"/>
      <c r="H1972" s="132"/>
      <c r="I1972" s="132"/>
      <c r="J1972" s="132"/>
      <c r="K1972" s="133"/>
      <c r="L1972" s="134"/>
      <c r="M1972" s="134"/>
      <c r="N1972" s="134"/>
      <c r="O1972" s="3"/>
      <c r="P1972" s="29"/>
      <c r="Q1972" s="22"/>
      <c r="R1972" s="3"/>
      <c r="S1972" s="120"/>
    </row>
    <row r="1973" spans="1:19" ht="12.75" customHeight="1" x14ac:dyDescent="0.25">
      <c r="A1973" s="28"/>
      <c r="B1973" s="29"/>
      <c r="C1973" s="29"/>
      <c r="D1973" s="132"/>
      <c r="E1973" s="132"/>
      <c r="F1973" s="132"/>
      <c r="G1973" s="132"/>
      <c r="H1973" s="132"/>
      <c r="I1973" s="132"/>
      <c r="J1973" s="132"/>
      <c r="K1973" s="133"/>
      <c r="L1973" s="134"/>
      <c r="M1973" s="134"/>
      <c r="N1973" s="134"/>
      <c r="O1973" s="3"/>
      <c r="P1973" s="29"/>
      <c r="Q1973" s="22"/>
      <c r="R1973" s="3"/>
      <c r="S1973" s="120"/>
    </row>
    <row r="1974" spans="1:19" ht="12.75" customHeight="1" x14ac:dyDescent="0.25">
      <c r="A1974" s="28"/>
      <c r="B1974" s="29"/>
      <c r="C1974" s="29"/>
      <c r="D1974" s="132"/>
      <c r="E1974" s="132"/>
      <c r="F1974" s="132"/>
      <c r="G1974" s="132"/>
      <c r="H1974" s="132"/>
      <c r="I1974" s="132"/>
      <c r="J1974" s="132"/>
      <c r="K1974" s="133"/>
      <c r="L1974" s="134"/>
      <c r="M1974" s="134"/>
      <c r="N1974" s="134"/>
      <c r="O1974" s="3"/>
      <c r="P1974" s="29"/>
      <c r="Q1974" s="22"/>
      <c r="R1974" s="3"/>
      <c r="S1974" s="120"/>
    </row>
    <row r="1975" spans="1:19" ht="12.75" customHeight="1" x14ac:dyDescent="0.25">
      <c r="A1975" s="28"/>
      <c r="B1975" s="29"/>
      <c r="C1975" s="29"/>
      <c r="D1975" s="132"/>
      <c r="E1975" s="132"/>
      <c r="F1975" s="132"/>
      <c r="G1975" s="132"/>
      <c r="H1975" s="132"/>
      <c r="I1975" s="132"/>
      <c r="J1975" s="132"/>
      <c r="K1975" s="133"/>
      <c r="L1975" s="134"/>
      <c r="M1975" s="134"/>
      <c r="N1975" s="134"/>
      <c r="O1975" s="3"/>
      <c r="P1975" s="29"/>
      <c r="Q1975" s="22"/>
      <c r="R1975" s="3"/>
      <c r="S1975" s="120"/>
    </row>
    <row r="1976" spans="1:19" ht="12.75" customHeight="1" x14ac:dyDescent="0.25">
      <c r="A1976" s="28"/>
      <c r="B1976" s="29"/>
      <c r="C1976" s="29"/>
      <c r="D1976" s="132"/>
      <c r="E1976" s="132"/>
      <c r="F1976" s="132"/>
      <c r="G1976" s="132"/>
      <c r="H1976" s="132"/>
      <c r="I1976" s="132"/>
      <c r="J1976" s="132"/>
      <c r="K1976" s="133"/>
      <c r="L1976" s="134"/>
      <c r="M1976" s="134"/>
      <c r="N1976" s="134"/>
      <c r="O1976" s="3"/>
      <c r="P1976" s="29"/>
      <c r="Q1976" s="22"/>
      <c r="R1976" s="3"/>
      <c r="S1976" s="120"/>
    </row>
    <row r="1977" spans="1:19" ht="12.75" customHeight="1" x14ac:dyDescent="0.25">
      <c r="A1977" s="28"/>
      <c r="B1977" s="29"/>
      <c r="C1977" s="29"/>
      <c r="D1977" s="132"/>
      <c r="E1977" s="132"/>
      <c r="F1977" s="132"/>
      <c r="G1977" s="132"/>
      <c r="H1977" s="132"/>
      <c r="I1977" s="132"/>
      <c r="J1977" s="132"/>
      <c r="K1977" s="133"/>
      <c r="L1977" s="134"/>
      <c r="M1977" s="134"/>
      <c r="N1977" s="134"/>
      <c r="O1977" s="3"/>
      <c r="P1977" s="29"/>
      <c r="Q1977" s="22"/>
      <c r="R1977" s="3"/>
      <c r="S1977" s="120"/>
    </row>
    <row r="1978" spans="1:19" ht="12.75" customHeight="1" x14ac:dyDescent="0.25">
      <c r="A1978" s="28"/>
      <c r="B1978" s="29"/>
      <c r="C1978" s="29"/>
      <c r="D1978" s="132"/>
      <c r="E1978" s="132"/>
      <c r="F1978" s="132"/>
      <c r="G1978" s="132"/>
      <c r="H1978" s="132"/>
      <c r="I1978" s="132"/>
      <c r="J1978" s="132"/>
      <c r="K1978" s="133"/>
      <c r="L1978" s="134"/>
      <c r="M1978" s="134"/>
      <c r="N1978" s="134"/>
      <c r="O1978" s="3"/>
      <c r="P1978" s="29"/>
      <c r="Q1978" s="22"/>
      <c r="R1978" s="3"/>
      <c r="S1978" s="120"/>
    </row>
    <row r="1979" spans="1:19" ht="12.75" customHeight="1" x14ac:dyDescent="0.25">
      <c r="A1979" s="28"/>
      <c r="B1979" s="29"/>
      <c r="C1979" s="29"/>
      <c r="D1979" s="132"/>
      <c r="E1979" s="132"/>
      <c r="F1979" s="132"/>
      <c r="G1979" s="132"/>
      <c r="H1979" s="132"/>
      <c r="I1979" s="132"/>
      <c r="J1979" s="132"/>
      <c r="K1979" s="133"/>
      <c r="L1979" s="134"/>
      <c r="M1979" s="134"/>
      <c r="N1979" s="134"/>
      <c r="O1979" s="3"/>
      <c r="P1979" s="29"/>
      <c r="Q1979" s="22"/>
      <c r="R1979" s="3"/>
      <c r="S1979" s="120"/>
    </row>
    <row r="1980" spans="1:19" ht="12.75" customHeight="1" x14ac:dyDescent="0.25">
      <c r="A1980" s="28"/>
      <c r="B1980" s="29"/>
      <c r="C1980" s="29"/>
      <c r="D1980" s="132"/>
      <c r="E1980" s="132"/>
      <c r="F1980" s="132"/>
      <c r="G1980" s="132"/>
      <c r="H1980" s="132"/>
      <c r="I1980" s="132"/>
      <c r="J1980" s="132"/>
      <c r="K1980" s="133"/>
      <c r="L1980" s="134"/>
      <c r="M1980" s="134"/>
      <c r="N1980" s="134"/>
      <c r="O1980" s="3"/>
      <c r="P1980" s="29"/>
      <c r="Q1980" s="22"/>
      <c r="R1980" s="3"/>
      <c r="S1980" s="120"/>
    </row>
    <row r="1981" spans="1:19" ht="12.75" customHeight="1" x14ac:dyDescent="0.25">
      <c r="A1981" s="28"/>
      <c r="B1981" s="29"/>
      <c r="C1981" s="29"/>
      <c r="D1981" s="132"/>
      <c r="E1981" s="132"/>
      <c r="F1981" s="132"/>
      <c r="G1981" s="132"/>
      <c r="H1981" s="132"/>
      <c r="I1981" s="132"/>
      <c r="J1981" s="132"/>
      <c r="K1981" s="133"/>
      <c r="L1981" s="134"/>
      <c r="M1981" s="134"/>
      <c r="N1981" s="134"/>
      <c r="O1981" s="3"/>
      <c r="P1981" s="29"/>
      <c r="Q1981" s="22"/>
      <c r="R1981" s="3"/>
      <c r="S1981" s="120"/>
    </row>
    <row r="1982" spans="1:19" ht="12.75" customHeight="1" x14ac:dyDescent="0.25">
      <c r="A1982" s="28"/>
      <c r="B1982" s="29"/>
      <c r="C1982" s="29"/>
      <c r="D1982" s="132"/>
      <c r="E1982" s="132"/>
      <c r="F1982" s="132"/>
      <c r="G1982" s="132"/>
      <c r="H1982" s="132"/>
      <c r="I1982" s="132"/>
      <c r="J1982" s="132"/>
      <c r="K1982" s="133"/>
      <c r="L1982" s="134"/>
      <c r="M1982" s="134"/>
      <c r="N1982" s="134"/>
      <c r="O1982" s="3"/>
      <c r="P1982" s="29"/>
      <c r="Q1982" s="22"/>
      <c r="R1982" s="3"/>
      <c r="S1982" s="120"/>
    </row>
    <row r="1983" spans="1:19" ht="12.75" customHeight="1" x14ac:dyDescent="0.25">
      <c r="A1983" s="28"/>
      <c r="B1983" s="29"/>
      <c r="C1983" s="29"/>
      <c r="D1983" s="132"/>
      <c r="E1983" s="132"/>
      <c r="F1983" s="132"/>
      <c r="G1983" s="132"/>
      <c r="H1983" s="132"/>
      <c r="I1983" s="132"/>
      <c r="J1983" s="132"/>
      <c r="K1983" s="133"/>
      <c r="L1983" s="134"/>
      <c r="M1983" s="134"/>
      <c r="N1983" s="134"/>
      <c r="O1983" s="3"/>
      <c r="P1983" s="29"/>
      <c r="Q1983" s="22"/>
      <c r="R1983" s="3"/>
      <c r="S1983" s="120"/>
    </row>
    <row r="1984" spans="1:19" ht="12.75" customHeight="1" x14ac:dyDescent="0.25">
      <c r="A1984" s="28"/>
      <c r="B1984" s="29"/>
      <c r="C1984" s="29"/>
      <c r="D1984" s="132"/>
      <c r="E1984" s="132"/>
      <c r="F1984" s="132"/>
      <c r="G1984" s="132"/>
      <c r="H1984" s="132"/>
      <c r="I1984" s="132"/>
      <c r="J1984" s="132"/>
      <c r="K1984" s="133"/>
      <c r="L1984" s="134"/>
      <c r="M1984" s="134"/>
      <c r="N1984" s="134"/>
      <c r="O1984" s="3"/>
      <c r="P1984" s="29"/>
      <c r="Q1984" s="22"/>
      <c r="R1984" s="3"/>
      <c r="S1984" s="120"/>
    </row>
    <row r="1985" spans="1:19" ht="12.75" customHeight="1" x14ac:dyDescent="0.25">
      <c r="A1985" s="28"/>
      <c r="B1985" s="29"/>
      <c r="C1985" s="29"/>
      <c r="D1985" s="132"/>
      <c r="E1985" s="132"/>
      <c r="F1985" s="132"/>
      <c r="G1985" s="132"/>
      <c r="H1985" s="132"/>
      <c r="I1985" s="132"/>
      <c r="J1985" s="132"/>
      <c r="K1985" s="133"/>
      <c r="L1985" s="134"/>
      <c r="M1985" s="134"/>
      <c r="N1985" s="134"/>
      <c r="O1985" s="3"/>
      <c r="P1985" s="29"/>
      <c r="Q1985" s="22"/>
      <c r="R1985" s="3"/>
      <c r="S1985" s="120"/>
    </row>
    <row r="1986" spans="1:19" ht="12.75" customHeight="1" x14ac:dyDescent="0.25">
      <c r="A1986" s="28"/>
      <c r="B1986" s="29"/>
      <c r="C1986" s="29"/>
      <c r="D1986" s="132"/>
      <c r="E1986" s="132"/>
      <c r="F1986" s="132"/>
      <c r="G1986" s="132"/>
      <c r="H1986" s="132"/>
      <c r="I1986" s="132"/>
      <c r="J1986" s="132"/>
      <c r="K1986" s="133"/>
      <c r="L1986" s="134"/>
      <c r="M1986" s="134"/>
      <c r="N1986" s="134"/>
      <c r="O1986" s="3"/>
      <c r="P1986" s="29"/>
      <c r="Q1986" s="22"/>
      <c r="R1986" s="3"/>
      <c r="S1986" s="120"/>
    </row>
    <row r="1987" spans="1:19" ht="12.75" customHeight="1" x14ac:dyDescent="0.25">
      <c r="A1987" s="28"/>
      <c r="B1987" s="29"/>
      <c r="C1987" s="29"/>
      <c r="D1987" s="132"/>
      <c r="E1987" s="132"/>
      <c r="F1987" s="132"/>
      <c r="G1987" s="132"/>
      <c r="H1987" s="132"/>
      <c r="I1987" s="132"/>
      <c r="J1987" s="132"/>
      <c r="K1987" s="133"/>
      <c r="L1987" s="134"/>
      <c r="M1987" s="134"/>
      <c r="N1987" s="134"/>
      <c r="O1987" s="3"/>
      <c r="P1987" s="29"/>
      <c r="Q1987" s="22"/>
      <c r="R1987" s="3"/>
      <c r="S1987" s="120"/>
    </row>
    <row r="1988" spans="1:19" ht="12.75" customHeight="1" x14ac:dyDescent="0.25">
      <c r="A1988" s="28"/>
      <c r="B1988" s="29"/>
      <c r="C1988" s="29"/>
      <c r="D1988" s="132"/>
      <c r="E1988" s="132"/>
      <c r="F1988" s="132"/>
      <c r="G1988" s="132"/>
      <c r="H1988" s="132"/>
      <c r="I1988" s="132"/>
      <c r="J1988" s="132"/>
      <c r="K1988" s="133"/>
      <c r="L1988" s="134"/>
      <c r="M1988" s="134"/>
      <c r="N1988" s="134"/>
      <c r="O1988" s="3"/>
      <c r="P1988" s="29"/>
      <c r="Q1988" s="22"/>
      <c r="R1988" s="3"/>
      <c r="S1988" s="120"/>
    </row>
    <row r="1989" spans="1:19" ht="12.75" customHeight="1" x14ac:dyDescent="0.25">
      <c r="A1989" s="28"/>
      <c r="B1989" s="29"/>
      <c r="C1989" s="29"/>
      <c r="D1989" s="132"/>
      <c r="E1989" s="132"/>
      <c r="F1989" s="132"/>
      <c r="G1989" s="132"/>
      <c r="H1989" s="132"/>
      <c r="I1989" s="132"/>
      <c r="J1989" s="132"/>
      <c r="K1989" s="133"/>
      <c r="L1989" s="134"/>
      <c r="M1989" s="134"/>
      <c r="N1989" s="134"/>
      <c r="O1989" s="3"/>
      <c r="P1989" s="29"/>
      <c r="Q1989" s="22"/>
      <c r="R1989" s="3"/>
      <c r="S1989" s="120"/>
    </row>
    <row r="1990" spans="1:19" ht="12.75" customHeight="1" x14ac:dyDescent="0.25">
      <c r="A1990" s="28"/>
      <c r="B1990" s="29"/>
      <c r="C1990" s="29"/>
      <c r="D1990" s="132"/>
      <c r="E1990" s="132"/>
      <c r="F1990" s="132"/>
      <c r="G1990" s="132"/>
      <c r="H1990" s="132"/>
      <c r="I1990" s="132"/>
      <c r="J1990" s="132"/>
      <c r="K1990" s="133"/>
      <c r="L1990" s="134"/>
      <c r="M1990" s="134"/>
      <c r="N1990" s="134"/>
      <c r="O1990" s="3"/>
      <c r="P1990" s="29"/>
      <c r="Q1990" s="22"/>
      <c r="R1990" s="3"/>
      <c r="S1990" s="120"/>
    </row>
    <row r="1991" spans="1:19" ht="12.75" customHeight="1" x14ac:dyDescent="0.25">
      <c r="A1991" s="28"/>
      <c r="B1991" s="29"/>
      <c r="C1991" s="29"/>
      <c r="D1991" s="132"/>
      <c r="E1991" s="132"/>
      <c r="F1991" s="132"/>
      <c r="G1991" s="132"/>
      <c r="H1991" s="132"/>
      <c r="I1991" s="132"/>
      <c r="J1991" s="132"/>
      <c r="K1991" s="133"/>
      <c r="L1991" s="134"/>
      <c r="M1991" s="134"/>
      <c r="N1991" s="134"/>
      <c r="O1991" s="3"/>
      <c r="P1991" s="29"/>
      <c r="Q1991" s="22"/>
      <c r="R1991" s="3"/>
      <c r="S1991" s="120"/>
    </row>
    <row r="1992" spans="1:19" ht="12.75" customHeight="1" x14ac:dyDescent="0.25">
      <c r="A1992" s="28"/>
      <c r="B1992" s="29"/>
      <c r="C1992" s="29"/>
      <c r="D1992" s="132"/>
      <c r="E1992" s="132"/>
      <c r="F1992" s="132"/>
      <c r="G1992" s="132"/>
      <c r="H1992" s="132"/>
      <c r="I1992" s="132"/>
      <c r="J1992" s="132"/>
      <c r="K1992" s="133"/>
      <c r="L1992" s="134"/>
      <c r="M1992" s="134"/>
      <c r="N1992" s="134"/>
      <c r="O1992" s="3"/>
      <c r="P1992" s="29"/>
      <c r="Q1992" s="22"/>
      <c r="R1992" s="3"/>
      <c r="S1992" s="120"/>
    </row>
    <row r="1993" spans="1:19" ht="12.75" customHeight="1" x14ac:dyDescent="0.25">
      <c r="A1993" s="28"/>
      <c r="B1993" s="29"/>
      <c r="C1993" s="29"/>
      <c r="D1993" s="132"/>
      <c r="E1993" s="132"/>
      <c r="F1993" s="132"/>
      <c r="G1993" s="132"/>
      <c r="H1993" s="132"/>
      <c r="I1993" s="132"/>
      <c r="J1993" s="132"/>
      <c r="K1993" s="133"/>
      <c r="L1993" s="134"/>
      <c r="M1993" s="134"/>
      <c r="N1993" s="134"/>
      <c r="O1993" s="3"/>
      <c r="P1993" s="29"/>
      <c r="Q1993" s="22"/>
      <c r="R1993" s="3"/>
      <c r="S1993" s="120"/>
    </row>
    <row r="1994" spans="1:19" ht="12.75" customHeight="1" x14ac:dyDescent="0.25">
      <c r="A1994" s="28"/>
      <c r="B1994" s="29"/>
      <c r="C1994" s="29"/>
      <c r="D1994" s="132"/>
      <c r="E1994" s="132"/>
      <c r="F1994" s="132"/>
      <c r="G1994" s="132"/>
      <c r="H1994" s="132"/>
      <c r="I1994" s="132"/>
      <c r="J1994" s="132"/>
      <c r="K1994" s="133"/>
      <c r="L1994" s="134"/>
      <c r="M1994" s="134"/>
      <c r="N1994" s="134"/>
      <c r="O1994" s="3"/>
      <c r="P1994" s="29"/>
      <c r="Q1994" s="22"/>
      <c r="R1994" s="3"/>
      <c r="S1994" s="120"/>
    </row>
    <row r="1995" spans="1:19" ht="12.75" customHeight="1" x14ac:dyDescent="0.25">
      <c r="A1995" s="28"/>
      <c r="B1995" s="29"/>
      <c r="C1995" s="29"/>
      <c r="D1995" s="132"/>
      <c r="E1995" s="132"/>
      <c r="F1995" s="132"/>
      <c r="G1995" s="132"/>
      <c r="H1995" s="132"/>
      <c r="I1995" s="132"/>
      <c r="J1995" s="132"/>
      <c r="K1995" s="133"/>
      <c r="L1995" s="134"/>
      <c r="M1995" s="134"/>
      <c r="N1995" s="134"/>
      <c r="O1995" s="3"/>
      <c r="P1995" s="29"/>
      <c r="Q1995" s="22"/>
      <c r="R1995" s="3"/>
      <c r="S1995" s="120"/>
    </row>
    <row r="1996" spans="1:19" ht="12.75" customHeight="1" x14ac:dyDescent="0.25">
      <c r="A1996" s="28"/>
      <c r="B1996" s="29"/>
      <c r="C1996" s="29"/>
      <c r="D1996" s="132"/>
      <c r="E1996" s="132"/>
      <c r="F1996" s="132"/>
      <c r="G1996" s="132"/>
      <c r="H1996" s="132"/>
      <c r="I1996" s="132"/>
      <c r="J1996" s="132"/>
      <c r="K1996" s="133"/>
      <c r="L1996" s="134"/>
      <c r="M1996" s="134"/>
      <c r="N1996" s="134"/>
      <c r="O1996" s="3"/>
      <c r="P1996" s="29"/>
      <c r="Q1996" s="22"/>
      <c r="R1996" s="3"/>
      <c r="S1996" s="120"/>
    </row>
    <row r="1997" spans="1:19" ht="12.75" customHeight="1" x14ac:dyDescent="0.25">
      <c r="A1997" s="28"/>
      <c r="B1997" s="29"/>
      <c r="C1997" s="29"/>
      <c r="D1997" s="132"/>
      <c r="E1997" s="132"/>
      <c r="F1997" s="132"/>
      <c r="G1997" s="132"/>
      <c r="H1997" s="132"/>
      <c r="I1997" s="132"/>
      <c r="J1997" s="132"/>
      <c r="K1997" s="133"/>
      <c r="L1997" s="134"/>
      <c r="M1997" s="134"/>
      <c r="N1997" s="134"/>
      <c r="O1997" s="3"/>
      <c r="P1997" s="29"/>
      <c r="Q1997" s="22"/>
      <c r="R1997" s="3"/>
      <c r="S1997" s="120"/>
    </row>
    <row r="1998" spans="1:19" ht="12.75" customHeight="1" x14ac:dyDescent="0.25">
      <c r="A1998" s="28"/>
      <c r="B1998" s="29"/>
      <c r="C1998" s="29"/>
      <c r="D1998" s="132"/>
      <c r="E1998" s="132"/>
      <c r="F1998" s="132"/>
      <c r="G1998" s="132"/>
      <c r="H1998" s="132"/>
      <c r="I1998" s="132"/>
      <c r="J1998" s="132"/>
      <c r="K1998" s="133"/>
      <c r="L1998" s="134"/>
      <c r="M1998" s="134"/>
      <c r="N1998" s="134"/>
      <c r="O1998" s="3"/>
      <c r="P1998" s="29"/>
      <c r="Q1998" s="22"/>
      <c r="R1998" s="3"/>
      <c r="S1998" s="120"/>
    </row>
    <row r="1999" spans="1:19" ht="12.75" customHeight="1" x14ac:dyDescent="0.25">
      <c r="A1999" s="28"/>
      <c r="B1999" s="29"/>
      <c r="C1999" s="29"/>
      <c r="D1999" s="132"/>
      <c r="E1999" s="132"/>
      <c r="F1999" s="132"/>
      <c r="G1999" s="132"/>
      <c r="H1999" s="132"/>
      <c r="I1999" s="132"/>
      <c r="J1999" s="132"/>
      <c r="K1999" s="133"/>
      <c r="L1999" s="134"/>
      <c r="M1999" s="134"/>
      <c r="N1999" s="134"/>
      <c r="O1999" s="3"/>
      <c r="P1999" s="29"/>
      <c r="Q1999" s="22"/>
      <c r="R1999" s="3"/>
      <c r="S1999" s="120"/>
    </row>
    <row r="2000" spans="1:19" ht="12.75" customHeight="1" x14ac:dyDescent="0.25">
      <c r="A2000" s="28"/>
      <c r="B2000" s="29"/>
      <c r="C2000" s="29"/>
      <c r="D2000" s="132"/>
      <c r="E2000" s="132"/>
      <c r="F2000" s="132"/>
      <c r="G2000" s="132"/>
      <c r="H2000" s="132"/>
      <c r="I2000" s="132"/>
      <c r="J2000" s="132"/>
      <c r="K2000" s="133"/>
      <c r="L2000" s="134"/>
      <c r="M2000" s="134"/>
      <c r="N2000" s="134"/>
      <c r="O2000" s="3"/>
      <c r="P2000" s="29"/>
      <c r="Q2000" s="22"/>
      <c r="R2000" s="3"/>
      <c r="S2000" s="120"/>
    </row>
    <row r="2001" spans="1:19" ht="12.75" customHeight="1" x14ac:dyDescent="0.25">
      <c r="A2001" s="28"/>
      <c r="B2001" s="29"/>
      <c r="C2001" s="29"/>
      <c r="D2001" s="132"/>
      <c r="E2001" s="132"/>
      <c r="F2001" s="132"/>
      <c r="G2001" s="132"/>
      <c r="H2001" s="132"/>
      <c r="I2001" s="132"/>
      <c r="J2001" s="132"/>
      <c r="K2001" s="133"/>
      <c r="L2001" s="134"/>
      <c r="M2001" s="134"/>
      <c r="N2001" s="134"/>
      <c r="O2001" s="3"/>
      <c r="P2001" s="29"/>
      <c r="Q2001" s="22"/>
      <c r="R2001" s="3"/>
      <c r="S2001" s="120"/>
    </row>
    <row r="2002" spans="1:19" ht="12.75" customHeight="1" x14ac:dyDescent="0.25">
      <c r="A2002" s="28"/>
      <c r="B2002" s="29"/>
      <c r="C2002" s="29"/>
      <c r="D2002" s="132"/>
      <c r="E2002" s="132"/>
      <c r="F2002" s="132"/>
      <c r="G2002" s="132"/>
      <c r="H2002" s="132"/>
      <c r="I2002" s="132"/>
      <c r="J2002" s="132"/>
      <c r="K2002" s="133"/>
      <c r="L2002" s="134"/>
      <c r="M2002" s="134"/>
      <c r="N2002" s="134"/>
      <c r="O2002" s="3"/>
      <c r="P2002" s="29"/>
      <c r="Q2002" s="22"/>
      <c r="R2002" s="3"/>
      <c r="S2002" s="120"/>
    </row>
    <row r="2003" spans="1:19" ht="12.75" customHeight="1" x14ac:dyDescent="0.25">
      <c r="A2003" s="28"/>
      <c r="B2003" s="29"/>
      <c r="C2003" s="29"/>
      <c r="D2003" s="132"/>
      <c r="E2003" s="132"/>
      <c r="F2003" s="132"/>
      <c r="G2003" s="132"/>
      <c r="H2003" s="132"/>
      <c r="I2003" s="132"/>
      <c r="J2003" s="132"/>
      <c r="K2003" s="133"/>
      <c r="L2003" s="134"/>
      <c r="M2003" s="134"/>
      <c r="N2003" s="134"/>
      <c r="O2003" s="3"/>
      <c r="P2003" s="29"/>
      <c r="Q2003" s="22"/>
      <c r="R2003" s="3"/>
      <c r="S2003" s="120"/>
    </row>
    <row r="2004" spans="1:19" ht="12.75" customHeight="1" x14ac:dyDescent="0.25">
      <c r="A2004" s="28"/>
      <c r="B2004" s="29"/>
      <c r="C2004" s="29"/>
      <c r="D2004" s="132"/>
      <c r="E2004" s="132"/>
      <c r="F2004" s="132"/>
      <c r="G2004" s="132"/>
      <c r="H2004" s="132"/>
      <c r="I2004" s="132"/>
      <c r="J2004" s="132"/>
      <c r="K2004" s="133"/>
      <c r="L2004" s="134"/>
      <c r="M2004" s="134"/>
      <c r="N2004" s="134"/>
      <c r="O2004" s="3"/>
      <c r="P2004" s="29"/>
      <c r="Q2004" s="22"/>
      <c r="R2004" s="3"/>
      <c r="S2004" s="120"/>
    </row>
    <row r="2005" spans="1:19" ht="12.75" customHeight="1" x14ac:dyDescent="0.25">
      <c r="A2005" s="28"/>
      <c r="B2005" s="29"/>
      <c r="C2005" s="29"/>
      <c r="D2005" s="132"/>
      <c r="E2005" s="132"/>
      <c r="F2005" s="132"/>
      <c r="G2005" s="132"/>
      <c r="H2005" s="132"/>
      <c r="I2005" s="132"/>
      <c r="J2005" s="132"/>
      <c r="K2005" s="133"/>
      <c r="L2005" s="134"/>
      <c r="M2005" s="134"/>
      <c r="N2005" s="134"/>
      <c r="O2005" s="3"/>
      <c r="P2005" s="29"/>
      <c r="Q2005" s="22"/>
      <c r="R2005" s="3"/>
      <c r="S2005" s="120"/>
    </row>
    <row r="2006" spans="1:19" ht="12.75" customHeight="1" x14ac:dyDescent="0.25">
      <c r="A2006" s="28"/>
      <c r="B2006" s="29"/>
      <c r="C2006" s="29"/>
      <c r="D2006" s="132"/>
      <c r="E2006" s="132"/>
      <c r="F2006" s="132"/>
      <c r="G2006" s="132"/>
      <c r="H2006" s="132"/>
      <c r="I2006" s="132"/>
      <c r="J2006" s="132"/>
      <c r="K2006" s="133"/>
      <c r="L2006" s="134"/>
      <c r="M2006" s="134"/>
      <c r="N2006" s="134"/>
      <c r="O2006" s="3"/>
      <c r="P2006" s="29"/>
      <c r="Q2006" s="22"/>
      <c r="R2006" s="3"/>
      <c r="S2006" s="120"/>
    </row>
    <row r="2007" spans="1:19" ht="12.75" customHeight="1" x14ac:dyDescent="0.25">
      <c r="A2007" s="28"/>
      <c r="B2007" s="29"/>
      <c r="C2007" s="29"/>
      <c r="D2007" s="132"/>
      <c r="E2007" s="132"/>
      <c r="F2007" s="132"/>
      <c r="G2007" s="132"/>
      <c r="H2007" s="132"/>
      <c r="I2007" s="132"/>
      <c r="J2007" s="132"/>
      <c r="K2007" s="133"/>
      <c r="L2007" s="134"/>
      <c r="M2007" s="134"/>
      <c r="N2007" s="134"/>
      <c r="O2007" s="3"/>
      <c r="P2007" s="29"/>
      <c r="Q2007" s="22"/>
      <c r="R2007" s="3"/>
      <c r="S2007" s="120"/>
    </row>
    <row r="2008" spans="1:19" ht="12.75" customHeight="1" x14ac:dyDescent="0.25">
      <c r="A2008" s="28"/>
      <c r="B2008" s="29"/>
      <c r="C2008" s="29"/>
      <c r="D2008" s="132"/>
      <c r="E2008" s="132"/>
      <c r="F2008" s="132"/>
      <c r="G2008" s="132"/>
      <c r="H2008" s="132"/>
      <c r="I2008" s="132"/>
      <c r="J2008" s="132"/>
      <c r="K2008" s="133"/>
      <c r="L2008" s="134"/>
      <c r="M2008" s="134"/>
      <c r="N2008" s="134"/>
      <c r="O2008" s="3"/>
      <c r="P2008" s="29"/>
      <c r="Q2008" s="22"/>
      <c r="R2008" s="3"/>
      <c r="S2008" s="120"/>
    </row>
    <row r="2009" spans="1:19" ht="12.75" customHeight="1" x14ac:dyDescent="0.25">
      <c r="A2009" s="28"/>
      <c r="B2009" s="29"/>
      <c r="C2009" s="29"/>
      <c r="D2009" s="132"/>
      <c r="E2009" s="132"/>
      <c r="F2009" s="132"/>
      <c r="G2009" s="132"/>
      <c r="H2009" s="132"/>
      <c r="I2009" s="132"/>
      <c r="J2009" s="132"/>
      <c r="K2009" s="133"/>
      <c r="L2009" s="134"/>
      <c r="M2009" s="134"/>
      <c r="N2009" s="134"/>
      <c r="O2009" s="3"/>
      <c r="P2009" s="29"/>
      <c r="Q2009" s="22"/>
      <c r="R2009" s="3"/>
      <c r="S2009" s="120"/>
    </row>
    <row r="2010" spans="1:19" ht="12.75" customHeight="1" x14ac:dyDescent="0.25">
      <c r="A2010" s="28"/>
      <c r="B2010" s="29"/>
      <c r="C2010" s="29"/>
      <c r="D2010" s="132"/>
      <c r="E2010" s="132"/>
      <c r="F2010" s="132"/>
      <c r="G2010" s="132"/>
      <c r="H2010" s="132"/>
      <c r="I2010" s="132"/>
      <c r="J2010" s="132"/>
      <c r="K2010" s="133"/>
      <c r="L2010" s="134"/>
      <c r="M2010" s="134"/>
      <c r="N2010" s="134"/>
      <c r="O2010" s="3"/>
      <c r="P2010" s="29"/>
      <c r="Q2010" s="22"/>
      <c r="R2010" s="3"/>
      <c r="S2010" s="120"/>
    </row>
    <row r="2011" spans="1:19" ht="12.75" customHeight="1" x14ac:dyDescent="0.25">
      <c r="A2011" s="28"/>
      <c r="B2011" s="29"/>
      <c r="C2011" s="29"/>
      <c r="D2011" s="132"/>
      <c r="E2011" s="132"/>
      <c r="F2011" s="132"/>
      <c r="G2011" s="132"/>
      <c r="H2011" s="132"/>
      <c r="I2011" s="132"/>
      <c r="J2011" s="132"/>
      <c r="K2011" s="133"/>
      <c r="L2011" s="134"/>
      <c r="M2011" s="134"/>
      <c r="N2011" s="134"/>
      <c r="O2011" s="3"/>
      <c r="P2011" s="29"/>
      <c r="Q2011" s="22"/>
      <c r="R2011" s="3"/>
      <c r="S2011" s="120"/>
    </row>
    <row r="2012" spans="1:19" ht="12.75" customHeight="1" x14ac:dyDescent="0.25">
      <c r="A2012" s="28"/>
      <c r="B2012" s="29"/>
      <c r="C2012" s="29"/>
      <c r="D2012" s="132"/>
      <c r="E2012" s="132"/>
      <c r="F2012" s="132"/>
      <c r="G2012" s="132"/>
      <c r="H2012" s="132"/>
      <c r="I2012" s="132"/>
      <c r="J2012" s="132"/>
      <c r="K2012" s="133"/>
      <c r="L2012" s="134"/>
      <c r="M2012" s="134"/>
      <c r="N2012" s="134"/>
      <c r="O2012" s="3"/>
      <c r="P2012" s="29"/>
      <c r="Q2012" s="22"/>
      <c r="R2012" s="3"/>
      <c r="S2012" s="120"/>
    </row>
    <row r="2013" spans="1:19" ht="12.75" customHeight="1" x14ac:dyDescent="0.25">
      <c r="A2013" s="28"/>
      <c r="B2013" s="29"/>
      <c r="C2013" s="29"/>
      <c r="D2013" s="132"/>
      <c r="E2013" s="132"/>
      <c r="F2013" s="132"/>
      <c r="G2013" s="132"/>
      <c r="H2013" s="132"/>
      <c r="I2013" s="132"/>
      <c r="J2013" s="132"/>
      <c r="K2013" s="133"/>
      <c r="L2013" s="134"/>
      <c r="M2013" s="134"/>
      <c r="N2013" s="134"/>
      <c r="O2013" s="3"/>
      <c r="P2013" s="29"/>
      <c r="Q2013" s="22"/>
      <c r="R2013" s="3"/>
      <c r="S2013" s="120"/>
    </row>
    <row r="2014" spans="1:19" ht="12.75" customHeight="1" x14ac:dyDescent="0.25">
      <c r="A2014" s="28"/>
      <c r="B2014" s="29"/>
      <c r="C2014" s="29"/>
      <c r="D2014" s="132"/>
      <c r="E2014" s="132"/>
      <c r="F2014" s="132"/>
      <c r="G2014" s="132"/>
      <c r="H2014" s="132"/>
      <c r="I2014" s="132"/>
      <c r="J2014" s="132"/>
      <c r="K2014" s="133"/>
      <c r="L2014" s="134"/>
      <c r="M2014" s="134"/>
      <c r="N2014" s="134"/>
      <c r="O2014" s="3"/>
      <c r="P2014" s="29"/>
      <c r="Q2014" s="22"/>
      <c r="R2014" s="3"/>
      <c r="S2014" s="120"/>
    </row>
    <row r="2015" spans="1:19" ht="12.75" customHeight="1" x14ac:dyDescent="0.25">
      <c r="A2015" s="28"/>
      <c r="B2015" s="29"/>
      <c r="C2015" s="29"/>
      <c r="D2015" s="132"/>
      <c r="E2015" s="132"/>
      <c r="F2015" s="132"/>
      <c r="G2015" s="132"/>
      <c r="H2015" s="132"/>
      <c r="I2015" s="132"/>
      <c r="J2015" s="132"/>
      <c r="K2015" s="133"/>
      <c r="L2015" s="134"/>
      <c r="M2015" s="134"/>
      <c r="N2015" s="134"/>
      <c r="O2015" s="3"/>
      <c r="P2015" s="29"/>
      <c r="Q2015" s="22"/>
      <c r="R2015" s="3"/>
      <c r="S2015" s="120"/>
    </row>
    <row r="2016" spans="1:19" ht="12.75" customHeight="1" x14ac:dyDescent="0.25">
      <c r="A2016" s="28"/>
      <c r="B2016" s="29"/>
      <c r="C2016" s="29"/>
      <c r="D2016" s="132"/>
      <c r="E2016" s="132"/>
      <c r="F2016" s="132"/>
      <c r="G2016" s="132"/>
      <c r="H2016" s="132"/>
      <c r="I2016" s="132"/>
      <c r="J2016" s="132"/>
      <c r="K2016" s="133"/>
      <c r="L2016" s="134"/>
      <c r="M2016" s="134"/>
      <c r="N2016" s="134"/>
      <c r="O2016" s="3"/>
      <c r="P2016" s="29"/>
      <c r="Q2016" s="22"/>
      <c r="R2016" s="3"/>
      <c r="S2016" s="120"/>
    </row>
    <row r="2017" spans="1:19" ht="12.75" customHeight="1" x14ac:dyDescent="0.25">
      <c r="A2017" s="28"/>
      <c r="B2017" s="29"/>
      <c r="C2017" s="29"/>
      <c r="D2017" s="132"/>
      <c r="E2017" s="132"/>
      <c r="F2017" s="132"/>
      <c r="G2017" s="132"/>
      <c r="H2017" s="132"/>
      <c r="I2017" s="132"/>
      <c r="J2017" s="132"/>
      <c r="K2017" s="133"/>
      <c r="L2017" s="134"/>
      <c r="M2017" s="134"/>
      <c r="N2017" s="134"/>
      <c r="O2017" s="3"/>
      <c r="P2017" s="29"/>
      <c r="Q2017" s="22"/>
      <c r="R2017" s="3"/>
      <c r="S2017" s="120"/>
    </row>
    <row r="2018" spans="1:19" ht="12.75" customHeight="1" x14ac:dyDescent="0.25">
      <c r="A2018" s="28"/>
      <c r="B2018" s="29"/>
      <c r="C2018" s="29"/>
      <c r="D2018" s="132"/>
      <c r="E2018" s="132"/>
      <c r="F2018" s="132"/>
      <c r="G2018" s="132"/>
      <c r="H2018" s="132"/>
      <c r="I2018" s="132"/>
      <c r="J2018" s="132"/>
      <c r="K2018" s="133"/>
      <c r="L2018" s="134"/>
      <c r="M2018" s="134"/>
      <c r="N2018" s="134"/>
      <c r="O2018" s="3"/>
      <c r="P2018" s="29"/>
      <c r="Q2018" s="22"/>
      <c r="R2018" s="3"/>
      <c r="S2018" s="120"/>
    </row>
    <row r="2019" spans="1:19" ht="12.75" customHeight="1" x14ac:dyDescent="0.25">
      <c r="A2019" s="28"/>
      <c r="B2019" s="29"/>
      <c r="C2019" s="29"/>
      <c r="D2019" s="132"/>
      <c r="E2019" s="132"/>
      <c r="F2019" s="132"/>
      <c r="G2019" s="132"/>
      <c r="H2019" s="132"/>
      <c r="I2019" s="132"/>
      <c r="J2019" s="132"/>
      <c r="K2019" s="133"/>
      <c r="L2019" s="134"/>
      <c r="M2019" s="134"/>
      <c r="N2019" s="134"/>
      <c r="O2019" s="3"/>
      <c r="P2019" s="29"/>
      <c r="Q2019" s="22"/>
      <c r="R2019" s="3"/>
      <c r="S2019" s="120"/>
    </row>
    <row r="2020" spans="1:19" ht="12.75" customHeight="1" x14ac:dyDescent="0.25">
      <c r="A2020" s="28"/>
      <c r="B2020" s="29"/>
      <c r="C2020" s="29"/>
      <c r="D2020" s="132"/>
      <c r="E2020" s="132"/>
      <c r="F2020" s="132"/>
      <c r="G2020" s="132"/>
      <c r="H2020" s="132"/>
      <c r="I2020" s="132"/>
      <c r="J2020" s="132"/>
      <c r="K2020" s="133"/>
      <c r="L2020" s="134"/>
      <c r="M2020" s="134"/>
      <c r="N2020" s="134"/>
      <c r="O2020" s="3"/>
      <c r="P2020" s="29"/>
      <c r="Q2020" s="22"/>
      <c r="R2020" s="3"/>
      <c r="S2020" s="120"/>
    </row>
    <row r="2021" spans="1:19" ht="12.75" customHeight="1" x14ac:dyDescent="0.25">
      <c r="A2021" s="28"/>
      <c r="B2021" s="29"/>
      <c r="C2021" s="29"/>
      <c r="D2021" s="132"/>
      <c r="E2021" s="132"/>
      <c r="F2021" s="132"/>
      <c r="G2021" s="132"/>
      <c r="H2021" s="132"/>
      <c r="I2021" s="132"/>
      <c r="J2021" s="132"/>
      <c r="K2021" s="133"/>
      <c r="L2021" s="134"/>
      <c r="M2021" s="134"/>
      <c r="N2021" s="134"/>
      <c r="O2021" s="3"/>
      <c r="P2021" s="29"/>
      <c r="Q2021" s="22"/>
      <c r="R2021" s="3"/>
      <c r="S2021" s="120"/>
    </row>
    <row r="2022" spans="1:19" ht="12.75" customHeight="1" x14ac:dyDescent="0.25">
      <c r="A2022" s="28"/>
      <c r="B2022" s="29"/>
      <c r="C2022" s="29"/>
      <c r="D2022" s="132"/>
      <c r="E2022" s="132"/>
      <c r="F2022" s="132"/>
      <c r="G2022" s="132"/>
      <c r="H2022" s="132"/>
      <c r="I2022" s="132"/>
      <c r="J2022" s="132"/>
      <c r="K2022" s="133"/>
      <c r="L2022" s="134"/>
      <c r="M2022" s="134"/>
      <c r="N2022" s="134"/>
      <c r="O2022" s="3"/>
      <c r="P2022" s="29"/>
      <c r="Q2022" s="22"/>
      <c r="R2022" s="3"/>
      <c r="S2022" s="120"/>
    </row>
    <row r="2023" spans="1:19" ht="12.75" customHeight="1" x14ac:dyDescent="0.25">
      <c r="A2023" s="28"/>
      <c r="B2023" s="29"/>
      <c r="C2023" s="29"/>
      <c r="D2023" s="132"/>
      <c r="E2023" s="132"/>
      <c r="F2023" s="132"/>
      <c r="G2023" s="132"/>
      <c r="H2023" s="132"/>
      <c r="I2023" s="132"/>
      <c r="J2023" s="132"/>
      <c r="K2023" s="133"/>
      <c r="L2023" s="134"/>
      <c r="M2023" s="134"/>
      <c r="N2023" s="134"/>
      <c r="O2023" s="3"/>
      <c r="P2023" s="29"/>
      <c r="Q2023" s="22"/>
      <c r="R2023" s="3"/>
      <c r="S2023" s="120"/>
    </row>
    <row r="2024" spans="1:19" ht="12.75" customHeight="1" x14ac:dyDescent="0.25">
      <c r="A2024" s="28"/>
      <c r="B2024" s="29"/>
      <c r="C2024" s="29"/>
      <c r="D2024" s="132"/>
      <c r="E2024" s="132"/>
      <c r="F2024" s="132"/>
      <c r="G2024" s="132"/>
      <c r="H2024" s="132"/>
      <c r="I2024" s="132"/>
      <c r="J2024" s="132"/>
      <c r="K2024" s="133"/>
      <c r="L2024" s="134"/>
      <c r="M2024" s="134"/>
      <c r="N2024" s="134"/>
      <c r="O2024" s="3"/>
      <c r="P2024" s="29"/>
      <c r="Q2024" s="22"/>
      <c r="R2024" s="3"/>
      <c r="S2024" s="120"/>
    </row>
    <row r="2025" spans="1:19" ht="12.75" customHeight="1" x14ac:dyDescent="0.25">
      <c r="A2025" s="28"/>
      <c r="B2025" s="29"/>
      <c r="C2025" s="29"/>
      <c r="D2025" s="132"/>
      <c r="E2025" s="132"/>
      <c r="F2025" s="132"/>
      <c r="G2025" s="132"/>
      <c r="H2025" s="132"/>
      <c r="I2025" s="132"/>
      <c r="J2025" s="132"/>
      <c r="K2025" s="133"/>
      <c r="L2025" s="134"/>
      <c r="M2025" s="134"/>
      <c r="N2025" s="134"/>
      <c r="O2025" s="3"/>
      <c r="P2025" s="29"/>
      <c r="Q2025" s="22"/>
      <c r="R2025" s="3"/>
      <c r="S2025" s="120"/>
    </row>
    <row r="2026" spans="1:19" ht="12.75" customHeight="1" x14ac:dyDescent="0.25">
      <c r="A2026" s="28"/>
      <c r="B2026" s="29"/>
      <c r="C2026" s="29"/>
      <c r="D2026" s="132"/>
      <c r="E2026" s="132"/>
      <c r="F2026" s="132"/>
      <c r="G2026" s="132"/>
      <c r="H2026" s="132"/>
      <c r="I2026" s="132"/>
      <c r="J2026" s="132"/>
      <c r="K2026" s="133"/>
      <c r="L2026" s="134"/>
      <c r="M2026" s="134"/>
      <c r="N2026" s="134"/>
      <c r="O2026" s="3"/>
      <c r="P2026" s="29"/>
      <c r="Q2026" s="22"/>
      <c r="R2026" s="3"/>
      <c r="S2026" s="120"/>
    </row>
    <row r="2027" spans="1:19" ht="12.75" customHeight="1" x14ac:dyDescent="0.25">
      <c r="A2027" s="28"/>
      <c r="B2027" s="29"/>
      <c r="C2027" s="29"/>
      <c r="D2027" s="132"/>
      <c r="E2027" s="132"/>
      <c r="F2027" s="132"/>
      <c r="G2027" s="132"/>
      <c r="H2027" s="132"/>
      <c r="I2027" s="132"/>
      <c r="J2027" s="132"/>
      <c r="K2027" s="133"/>
      <c r="L2027" s="134"/>
      <c r="M2027" s="134"/>
      <c r="N2027" s="134"/>
      <c r="O2027" s="3"/>
      <c r="P2027" s="29"/>
      <c r="Q2027" s="22"/>
      <c r="R2027" s="3"/>
      <c r="S2027" s="120"/>
    </row>
    <row r="2028" spans="1:19" ht="12.75" customHeight="1" x14ac:dyDescent="0.25">
      <c r="A2028" s="28"/>
      <c r="B2028" s="29"/>
      <c r="C2028" s="29"/>
      <c r="D2028" s="132"/>
      <c r="E2028" s="132"/>
      <c r="F2028" s="132"/>
      <c r="G2028" s="132"/>
      <c r="H2028" s="132"/>
      <c r="I2028" s="132"/>
      <c r="J2028" s="132"/>
      <c r="K2028" s="133"/>
      <c r="L2028" s="134"/>
      <c r="M2028" s="134"/>
      <c r="N2028" s="134"/>
      <c r="O2028" s="3"/>
      <c r="P2028" s="29"/>
      <c r="Q2028" s="22"/>
      <c r="R2028" s="3"/>
      <c r="S2028" s="120"/>
    </row>
    <row r="2029" spans="1:19" ht="12.75" customHeight="1" x14ac:dyDescent="0.25">
      <c r="A2029" s="28"/>
      <c r="B2029" s="29"/>
      <c r="C2029" s="29"/>
      <c r="D2029" s="132"/>
      <c r="E2029" s="132"/>
      <c r="F2029" s="132"/>
      <c r="G2029" s="132"/>
      <c r="H2029" s="132"/>
      <c r="I2029" s="132"/>
      <c r="J2029" s="132"/>
      <c r="K2029" s="133"/>
      <c r="L2029" s="134"/>
      <c r="M2029" s="134"/>
      <c r="N2029" s="134"/>
      <c r="O2029" s="3"/>
      <c r="P2029" s="29"/>
      <c r="Q2029" s="22"/>
      <c r="R2029" s="3"/>
      <c r="S2029" s="120"/>
    </row>
    <row r="2030" spans="1:19" ht="12.75" customHeight="1" x14ac:dyDescent="0.25">
      <c r="A2030" s="28"/>
      <c r="B2030" s="29"/>
      <c r="C2030" s="29"/>
      <c r="D2030" s="132"/>
      <c r="E2030" s="132"/>
      <c r="F2030" s="132"/>
      <c r="G2030" s="132"/>
      <c r="H2030" s="132"/>
      <c r="I2030" s="132"/>
      <c r="J2030" s="132"/>
      <c r="K2030" s="133"/>
      <c r="L2030" s="134"/>
      <c r="M2030" s="134"/>
      <c r="N2030" s="134"/>
      <c r="O2030" s="3"/>
      <c r="P2030" s="29"/>
      <c r="Q2030" s="22"/>
      <c r="R2030" s="3"/>
      <c r="S2030" s="120"/>
    </row>
    <row r="2031" spans="1:19" ht="12.75" customHeight="1" x14ac:dyDescent="0.25">
      <c r="A2031" s="28"/>
      <c r="B2031" s="29"/>
      <c r="C2031" s="29"/>
      <c r="D2031" s="132"/>
      <c r="E2031" s="132"/>
      <c r="F2031" s="132"/>
      <c r="G2031" s="132"/>
      <c r="H2031" s="132"/>
      <c r="I2031" s="132"/>
      <c r="J2031" s="132"/>
      <c r="K2031" s="133"/>
      <c r="L2031" s="134"/>
      <c r="M2031" s="134"/>
      <c r="N2031" s="134"/>
      <c r="O2031" s="3"/>
      <c r="P2031" s="29"/>
      <c r="Q2031" s="22"/>
      <c r="R2031" s="3"/>
      <c r="S2031" s="120"/>
    </row>
    <row r="2032" spans="1:19" ht="12.75" customHeight="1" x14ac:dyDescent="0.25">
      <c r="A2032" s="28"/>
      <c r="B2032" s="29"/>
      <c r="C2032" s="29"/>
      <c r="D2032" s="132"/>
      <c r="E2032" s="132"/>
      <c r="F2032" s="132"/>
      <c r="G2032" s="132"/>
      <c r="H2032" s="132"/>
      <c r="I2032" s="132"/>
      <c r="J2032" s="132"/>
      <c r="K2032" s="133"/>
      <c r="L2032" s="134"/>
      <c r="M2032" s="134"/>
      <c r="N2032" s="134"/>
      <c r="O2032" s="3"/>
      <c r="P2032" s="29"/>
      <c r="Q2032" s="22"/>
      <c r="R2032" s="3"/>
      <c r="S2032" s="120"/>
    </row>
    <row r="2033" spans="1:19" ht="12.75" customHeight="1" x14ac:dyDescent="0.25">
      <c r="A2033" s="28"/>
      <c r="B2033" s="29"/>
      <c r="C2033" s="29"/>
      <c r="D2033" s="132"/>
      <c r="E2033" s="132"/>
      <c r="F2033" s="132"/>
      <c r="G2033" s="132"/>
      <c r="H2033" s="132"/>
      <c r="I2033" s="132"/>
      <c r="J2033" s="132"/>
      <c r="K2033" s="133"/>
      <c r="L2033" s="134"/>
      <c r="M2033" s="134"/>
      <c r="N2033" s="134"/>
      <c r="O2033" s="3"/>
      <c r="P2033" s="29"/>
      <c r="Q2033" s="22"/>
      <c r="R2033" s="3"/>
      <c r="S2033" s="120"/>
    </row>
    <row r="2034" spans="1:19" ht="12.75" customHeight="1" x14ac:dyDescent="0.25">
      <c r="A2034" s="28"/>
      <c r="B2034" s="29"/>
      <c r="C2034" s="29"/>
      <c r="D2034" s="132"/>
      <c r="E2034" s="132"/>
      <c r="F2034" s="132"/>
      <c r="G2034" s="132"/>
      <c r="H2034" s="132"/>
      <c r="I2034" s="132"/>
      <c r="J2034" s="132"/>
      <c r="K2034" s="133"/>
      <c r="L2034" s="134"/>
      <c r="M2034" s="134"/>
      <c r="N2034" s="134"/>
      <c r="O2034" s="3"/>
      <c r="P2034" s="29"/>
      <c r="Q2034" s="22"/>
      <c r="R2034" s="3"/>
      <c r="S2034" s="120"/>
    </row>
    <row r="2035" spans="1:19" ht="12.75" customHeight="1" x14ac:dyDescent="0.25">
      <c r="A2035" s="28"/>
      <c r="B2035" s="29"/>
      <c r="C2035" s="29"/>
      <c r="D2035" s="132"/>
      <c r="E2035" s="132"/>
      <c r="F2035" s="132"/>
      <c r="G2035" s="132"/>
      <c r="H2035" s="132"/>
      <c r="I2035" s="132"/>
      <c r="J2035" s="132"/>
      <c r="K2035" s="133"/>
      <c r="L2035" s="134"/>
      <c r="M2035" s="134"/>
      <c r="N2035" s="134"/>
      <c r="O2035" s="3"/>
      <c r="P2035" s="29"/>
      <c r="Q2035" s="22"/>
      <c r="R2035" s="3"/>
      <c r="S2035" s="120"/>
    </row>
    <row r="2036" spans="1:19" ht="12.75" customHeight="1" x14ac:dyDescent="0.25">
      <c r="A2036" s="28"/>
      <c r="B2036" s="29"/>
      <c r="C2036" s="29"/>
      <c r="D2036" s="132"/>
      <c r="E2036" s="132"/>
      <c r="F2036" s="132"/>
      <c r="G2036" s="132"/>
      <c r="H2036" s="132"/>
      <c r="I2036" s="132"/>
      <c r="J2036" s="132"/>
      <c r="K2036" s="133"/>
      <c r="L2036" s="134"/>
      <c r="M2036" s="134"/>
      <c r="N2036" s="134"/>
      <c r="O2036" s="3"/>
      <c r="P2036" s="29"/>
      <c r="Q2036" s="22"/>
      <c r="R2036" s="3"/>
      <c r="S2036" s="120"/>
    </row>
    <row r="2037" spans="1:19" ht="12.75" customHeight="1" x14ac:dyDescent="0.25">
      <c r="A2037" s="28"/>
      <c r="B2037" s="29"/>
      <c r="C2037" s="29"/>
      <c r="D2037" s="132"/>
      <c r="E2037" s="132"/>
      <c r="F2037" s="132"/>
      <c r="G2037" s="132"/>
      <c r="H2037" s="132"/>
      <c r="I2037" s="132"/>
      <c r="J2037" s="132"/>
      <c r="K2037" s="133"/>
      <c r="L2037" s="134"/>
      <c r="M2037" s="134"/>
      <c r="N2037" s="134"/>
      <c r="O2037" s="3"/>
      <c r="P2037" s="29"/>
      <c r="Q2037" s="22"/>
      <c r="R2037" s="3"/>
      <c r="S2037" s="120"/>
    </row>
    <row r="2038" spans="1:19" ht="12.75" customHeight="1" x14ac:dyDescent="0.25">
      <c r="A2038" s="28"/>
      <c r="B2038" s="29"/>
      <c r="C2038" s="29"/>
      <c r="D2038" s="132"/>
      <c r="E2038" s="132"/>
      <c r="F2038" s="132"/>
      <c r="G2038" s="132"/>
      <c r="H2038" s="132"/>
      <c r="I2038" s="132"/>
      <c r="J2038" s="132"/>
      <c r="K2038" s="133"/>
      <c r="L2038" s="134"/>
      <c r="M2038" s="134"/>
      <c r="N2038" s="134"/>
      <c r="O2038" s="3"/>
      <c r="P2038" s="29"/>
      <c r="Q2038" s="22"/>
      <c r="R2038" s="3"/>
      <c r="S2038" s="120"/>
    </row>
    <row r="2039" spans="1:19" ht="12.75" customHeight="1" x14ac:dyDescent="0.25">
      <c r="A2039" s="28"/>
      <c r="B2039" s="29"/>
      <c r="C2039" s="29"/>
      <c r="D2039" s="132"/>
      <c r="E2039" s="132"/>
      <c r="F2039" s="132"/>
      <c r="G2039" s="132"/>
      <c r="H2039" s="132"/>
      <c r="I2039" s="132"/>
      <c r="J2039" s="132"/>
      <c r="K2039" s="133"/>
      <c r="L2039" s="134"/>
      <c r="M2039" s="134"/>
      <c r="N2039" s="134"/>
      <c r="O2039" s="3"/>
      <c r="P2039" s="29"/>
      <c r="Q2039" s="22"/>
      <c r="R2039" s="3"/>
      <c r="S2039" s="120"/>
    </row>
    <row r="2040" spans="1:19" ht="12.75" customHeight="1" x14ac:dyDescent="0.25">
      <c r="A2040" s="28"/>
      <c r="B2040" s="29"/>
      <c r="C2040" s="29"/>
      <c r="D2040" s="132"/>
      <c r="E2040" s="132"/>
      <c r="F2040" s="132"/>
      <c r="G2040" s="132"/>
      <c r="H2040" s="132"/>
      <c r="I2040" s="132"/>
      <c r="J2040" s="132"/>
      <c r="K2040" s="133"/>
      <c r="L2040" s="134"/>
      <c r="M2040" s="134"/>
      <c r="N2040" s="134"/>
      <c r="O2040" s="3"/>
      <c r="P2040" s="29"/>
      <c r="Q2040" s="22"/>
      <c r="R2040" s="3"/>
      <c r="S2040" s="120"/>
    </row>
    <row r="2041" spans="1:19" ht="12.75" customHeight="1" x14ac:dyDescent="0.25">
      <c r="A2041" s="28"/>
      <c r="B2041" s="29"/>
      <c r="C2041" s="29"/>
      <c r="D2041" s="132"/>
      <c r="E2041" s="132"/>
      <c r="F2041" s="132"/>
      <c r="G2041" s="132"/>
      <c r="H2041" s="132"/>
      <c r="I2041" s="132"/>
      <c r="J2041" s="132"/>
      <c r="K2041" s="133"/>
      <c r="L2041" s="134"/>
      <c r="M2041" s="134"/>
      <c r="N2041" s="134"/>
      <c r="O2041" s="3"/>
      <c r="P2041" s="29"/>
      <c r="Q2041" s="22"/>
      <c r="R2041" s="3"/>
      <c r="S2041" s="120"/>
    </row>
    <row r="2042" spans="1:19" ht="12.75" customHeight="1" x14ac:dyDescent="0.25">
      <c r="A2042" s="28"/>
      <c r="B2042" s="29"/>
      <c r="C2042" s="29"/>
      <c r="D2042" s="132"/>
      <c r="E2042" s="132"/>
      <c r="F2042" s="132"/>
      <c r="G2042" s="132"/>
      <c r="H2042" s="132"/>
      <c r="I2042" s="132"/>
      <c r="J2042" s="132"/>
      <c r="K2042" s="133"/>
      <c r="L2042" s="134"/>
      <c r="M2042" s="134"/>
      <c r="N2042" s="134"/>
      <c r="O2042" s="3"/>
      <c r="P2042" s="29"/>
      <c r="Q2042" s="22"/>
      <c r="R2042" s="3"/>
      <c r="S2042" s="120"/>
    </row>
    <row r="2043" spans="1:19" ht="12.75" customHeight="1" x14ac:dyDescent="0.25">
      <c r="A2043" s="28"/>
      <c r="B2043" s="29"/>
      <c r="C2043" s="29"/>
      <c r="D2043" s="132"/>
      <c r="E2043" s="132"/>
      <c r="F2043" s="132"/>
      <c r="G2043" s="132"/>
      <c r="H2043" s="132"/>
      <c r="I2043" s="132"/>
      <c r="J2043" s="132"/>
      <c r="K2043" s="133"/>
      <c r="L2043" s="134"/>
      <c r="M2043" s="134"/>
      <c r="N2043" s="134"/>
      <c r="O2043" s="3"/>
      <c r="P2043" s="29"/>
      <c r="Q2043" s="22"/>
      <c r="R2043" s="3"/>
      <c r="S2043" s="120"/>
    </row>
    <row r="2044" spans="1:19" ht="12.75" customHeight="1" x14ac:dyDescent="0.25">
      <c r="A2044" s="28"/>
      <c r="B2044" s="29"/>
      <c r="C2044" s="29"/>
      <c r="D2044" s="132"/>
      <c r="E2044" s="132"/>
      <c r="F2044" s="132"/>
      <c r="G2044" s="132"/>
      <c r="H2044" s="132"/>
      <c r="I2044" s="132"/>
      <c r="J2044" s="132"/>
      <c r="K2044" s="133"/>
      <c r="L2044" s="134"/>
      <c r="M2044" s="134"/>
      <c r="N2044" s="134"/>
      <c r="O2044" s="3"/>
      <c r="P2044" s="29"/>
      <c r="Q2044" s="22"/>
      <c r="R2044" s="3"/>
      <c r="S2044" s="120"/>
    </row>
    <row r="2045" spans="1:19" ht="12.75" customHeight="1" x14ac:dyDescent="0.25">
      <c r="A2045" s="28"/>
      <c r="B2045" s="29"/>
      <c r="C2045" s="29"/>
      <c r="D2045" s="132"/>
      <c r="E2045" s="132"/>
      <c r="F2045" s="132"/>
      <c r="G2045" s="132"/>
      <c r="H2045" s="132"/>
      <c r="I2045" s="132"/>
      <c r="J2045" s="132"/>
      <c r="K2045" s="133"/>
      <c r="L2045" s="134"/>
      <c r="M2045" s="134"/>
      <c r="N2045" s="134"/>
      <c r="O2045" s="3"/>
      <c r="P2045" s="29"/>
      <c r="Q2045" s="22"/>
      <c r="R2045" s="3"/>
      <c r="S2045" s="120"/>
    </row>
    <row r="2046" spans="1:19" ht="12.75" customHeight="1" x14ac:dyDescent="0.25">
      <c r="A2046" s="28"/>
      <c r="B2046" s="29"/>
      <c r="C2046" s="29"/>
      <c r="D2046" s="132"/>
      <c r="E2046" s="132"/>
      <c r="F2046" s="132"/>
      <c r="G2046" s="132"/>
      <c r="H2046" s="132"/>
      <c r="I2046" s="132"/>
      <c r="J2046" s="132"/>
      <c r="K2046" s="133"/>
      <c r="L2046" s="134"/>
      <c r="M2046" s="134"/>
      <c r="N2046" s="134"/>
      <c r="O2046" s="3"/>
      <c r="P2046" s="29"/>
      <c r="Q2046" s="22"/>
      <c r="R2046" s="3"/>
      <c r="S2046" s="120"/>
    </row>
    <row r="2047" spans="1:19" ht="12.75" customHeight="1" x14ac:dyDescent="0.25">
      <c r="A2047" s="28"/>
      <c r="B2047" s="29"/>
      <c r="C2047" s="29"/>
      <c r="D2047" s="132"/>
      <c r="E2047" s="132"/>
      <c r="F2047" s="132"/>
      <c r="G2047" s="132"/>
      <c r="H2047" s="132"/>
      <c r="I2047" s="132"/>
      <c r="J2047" s="132"/>
      <c r="K2047" s="133"/>
      <c r="L2047" s="134"/>
      <c r="M2047" s="134"/>
      <c r="N2047" s="134"/>
      <c r="O2047" s="3"/>
      <c r="P2047" s="29"/>
      <c r="Q2047" s="22"/>
      <c r="R2047" s="3"/>
      <c r="S2047" s="120"/>
    </row>
    <row r="2048" spans="1:19" ht="12.75" customHeight="1" x14ac:dyDescent="0.25">
      <c r="A2048" s="28"/>
      <c r="B2048" s="29"/>
      <c r="C2048" s="29"/>
      <c r="D2048" s="132"/>
      <c r="E2048" s="132"/>
      <c r="F2048" s="132"/>
      <c r="G2048" s="132"/>
      <c r="H2048" s="132"/>
      <c r="I2048" s="132"/>
      <c r="J2048" s="132"/>
      <c r="K2048" s="133"/>
      <c r="L2048" s="134"/>
      <c r="M2048" s="134"/>
      <c r="N2048" s="134"/>
      <c r="O2048" s="3"/>
      <c r="P2048" s="29"/>
      <c r="Q2048" s="22"/>
      <c r="R2048" s="3"/>
      <c r="S2048" s="120"/>
    </row>
    <row r="2049" spans="1:19" ht="12.75" customHeight="1" x14ac:dyDescent="0.25">
      <c r="A2049" s="28"/>
      <c r="B2049" s="29"/>
      <c r="C2049" s="29"/>
      <c r="D2049" s="132"/>
      <c r="E2049" s="132"/>
      <c r="F2049" s="132"/>
      <c r="G2049" s="132"/>
      <c r="H2049" s="132"/>
      <c r="I2049" s="132"/>
      <c r="J2049" s="132"/>
      <c r="K2049" s="133"/>
      <c r="L2049" s="134"/>
      <c r="M2049" s="134"/>
      <c r="N2049" s="134"/>
      <c r="O2049" s="3"/>
      <c r="P2049" s="29"/>
      <c r="Q2049" s="22"/>
      <c r="R2049" s="3"/>
      <c r="S2049" s="120"/>
    </row>
    <row r="2050" spans="1:19" ht="12.75" customHeight="1" x14ac:dyDescent="0.25">
      <c r="A2050" s="28"/>
      <c r="B2050" s="29"/>
      <c r="C2050" s="29"/>
      <c r="D2050" s="132"/>
      <c r="E2050" s="132"/>
      <c r="F2050" s="132"/>
      <c r="G2050" s="132"/>
      <c r="H2050" s="132"/>
      <c r="I2050" s="132"/>
      <c r="J2050" s="132"/>
      <c r="K2050" s="133"/>
      <c r="L2050" s="134"/>
      <c r="M2050" s="134"/>
      <c r="N2050" s="134"/>
      <c r="O2050" s="3"/>
      <c r="P2050" s="29"/>
      <c r="Q2050" s="22"/>
      <c r="R2050" s="3"/>
      <c r="S2050" s="120"/>
    </row>
    <row r="2051" spans="1:19" ht="12.75" customHeight="1" x14ac:dyDescent="0.25">
      <c r="A2051" s="28"/>
      <c r="B2051" s="29"/>
      <c r="C2051" s="29"/>
      <c r="D2051" s="132"/>
      <c r="E2051" s="132"/>
      <c r="F2051" s="132"/>
      <c r="G2051" s="132"/>
      <c r="H2051" s="132"/>
      <c r="I2051" s="132"/>
      <c r="J2051" s="132"/>
      <c r="K2051" s="133"/>
      <c r="L2051" s="134"/>
      <c r="M2051" s="134"/>
      <c r="N2051" s="134"/>
      <c r="O2051" s="3"/>
      <c r="P2051" s="29"/>
      <c r="Q2051" s="22"/>
      <c r="R2051" s="3"/>
      <c r="S2051" s="120"/>
    </row>
    <row r="2052" spans="1:19" ht="12.75" customHeight="1" x14ac:dyDescent="0.2"/>
    <row r="2053" spans="1:19" ht="12.75" customHeight="1" x14ac:dyDescent="0.2"/>
    <row r="2054" spans="1:19" ht="12.75" customHeight="1" x14ac:dyDescent="0.2"/>
    <row r="2055" spans="1:19" ht="12.75" customHeight="1" x14ac:dyDescent="0.2"/>
    <row r="2056" spans="1:19" ht="12.75" customHeight="1" x14ac:dyDescent="0.2"/>
    <row r="2057" spans="1:19" ht="12.75" customHeight="1" x14ac:dyDescent="0.2"/>
    <row r="2058" spans="1:19" ht="12.75" customHeight="1" x14ac:dyDescent="0.2"/>
    <row r="2059" spans="1:19" ht="12.75" customHeight="1" x14ac:dyDescent="0.2"/>
    <row r="2060" spans="1:19" ht="12.75" customHeight="1" x14ac:dyDescent="0.2"/>
    <row r="2061" spans="1:19" ht="12.75" customHeight="1" x14ac:dyDescent="0.2"/>
    <row r="2062" spans="1:19" ht="12.75" customHeight="1" x14ac:dyDescent="0.2"/>
    <row r="2063" spans="1:19" ht="12.75" customHeight="1" x14ac:dyDescent="0.2"/>
    <row r="2064" spans="1:19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</sheetData>
  <mergeCells count="402">
    <mergeCell ref="B783:J783"/>
    <mergeCell ref="B760:J760"/>
    <mergeCell ref="B737:J737"/>
    <mergeCell ref="B714:J714"/>
    <mergeCell ref="B691:J691"/>
    <mergeCell ref="B668:J668"/>
    <mergeCell ref="B645:J645"/>
    <mergeCell ref="B622:J622"/>
    <mergeCell ref="B598:J598"/>
    <mergeCell ref="B764:J764"/>
    <mergeCell ref="B763:J763"/>
    <mergeCell ref="B786:J786"/>
    <mergeCell ref="B809:J809"/>
    <mergeCell ref="B1183:J1183"/>
    <mergeCell ref="B1161:J1161"/>
    <mergeCell ref="B1139:J1139"/>
    <mergeCell ref="B1117:J1117"/>
    <mergeCell ref="B1095:J1095"/>
    <mergeCell ref="B1073:J1073"/>
    <mergeCell ref="B1051:J1051"/>
    <mergeCell ref="B1029:J1029"/>
    <mergeCell ref="B1007:J1007"/>
    <mergeCell ref="B985:J985"/>
    <mergeCell ref="B963:J963"/>
    <mergeCell ref="B941:J941"/>
    <mergeCell ref="B919:J919"/>
    <mergeCell ref="B897:J897"/>
    <mergeCell ref="B875:J875"/>
    <mergeCell ref="B852:J852"/>
    <mergeCell ref="B829:J829"/>
    <mergeCell ref="B806:J806"/>
    <mergeCell ref="B879:J879"/>
    <mergeCell ref="Q1165:Q1166"/>
    <mergeCell ref="R1165:R1166"/>
    <mergeCell ref="B1164:J1164"/>
    <mergeCell ref="A1165:A1166"/>
    <mergeCell ref="B1165:J1165"/>
    <mergeCell ref="K1165:K1166"/>
    <mergeCell ref="L1165:L1166"/>
    <mergeCell ref="M1165:M1166"/>
    <mergeCell ref="N1165:N1166"/>
    <mergeCell ref="O1165:O1166"/>
    <mergeCell ref="P1165:P1166"/>
    <mergeCell ref="Q1143:Q1144"/>
    <mergeCell ref="R1143:R1144"/>
    <mergeCell ref="B1142:J1142"/>
    <mergeCell ref="A1143:A1144"/>
    <mergeCell ref="B1143:J1143"/>
    <mergeCell ref="K1143:K1144"/>
    <mergeCell ref="L1143:L1144"/>
    <mergeCell ref="M1143:M1144"/>
    <mergeCell ref="N1143:N1144"/>
    <mergeCell ref="O1143:O1144"/>
    <mergeCell ref="P1143:P1144"/>
    <mergeCell ref="Q1121:Q1122"/>
    <mergeCell ref="R1121:R1122"/>
    <mergeCell ref="B1120:J1120"/>
    <mergeCell ref="A1121:A1122"/>
    <mergeCell ref="B1121:J1121"/>
    <mergeCell ref="K1121:K1122"/>
    <mergeCell ref="L1121:L1122"/>
    <mergeCell ref="M1121:M1122"/>
    <mergeCell ref="N1121:N1122"/>
    <mergeCell ref="O1121:O1122"/>
    <mergeCell ref="P1121:P1122"/>
    <mergeCell ref="Q1099:Q1100"/>
    <mergeCell ref="R1099:R1100"/>
    <mergeCell ref="B1098:J1098"/>
    <mergeCell ref="A1099:A1100"/>
    <mergeCell ref="B1099:J1099"/>
    <mergeCell ref="K1099:K1100"/>
    <mergeCell ref="L1099:L1100"/>
    <mergeCell ref="M1099:M1100"/>
    <mergeCell ref="N1099:N1100"/>
    <mergeCell ref="O1099:O1100"/>
    <mergeCell ref="P1099:P1100"/>
    <mergeCell ref="Q1077:Q1078"/>
    <mergeCell ref="R1077:R1078"/>
    <mergeCell ref="B1076:J1076"/>
    <mergeCell ref="A1077:A1078"/>
    <mergeCell ref="B1077:J1077"/>
    <mergeCell ref="K1077:K1078"/>
    <mergeCell ref="L1077:L1078"/>
    <mergeCell ref="M1077:M1078"/>
    <mergeCell ref="N1077:N1078"/>
    <mergeCell ref="O1077:O1078"/>
    <mergeCell ref="P1077:P1078"/>
    <mergeCell ref="N967:N968"/>
    <mergeCell ref="O967:O968"/>
    <mergeCell ref="P967:P968"/>
    <mergeCell ref="Q967:Q968"/>
    <mergeCell ref="R967:R968"/>
    <mergeCell ref="B966:J966"/>
    <mergeCell ref="A967:A968"/>
    <mergeCell ref="B967:J967"/>
    <mergeCell ref="K967:K968"/>
    <mergeCell ref="L967:L968"/>
    <mergeCell ref="M967:M968"/>
    <mergeCell ref="R923:R924"/>
    <mergeCell ref="B922:J922"/>
    <mergeCell ref="A923:A924"/>
    <mergeCell ref="B923:J923"/>
    <mergeCell ref="K923:K924"/>
    <mergeCell ref="L923:L924"/>
    <mergeCell ref="M923:M924"/>
    <mergeCell ref="N945:N946"/>
    <mergeCell ref="O945:O946"/>
    <mergeCell ref="P945:P946"/>
    <mergeCell ref="Q945:Q946"/>
    <mergeCell ref="R945:R946"/>
    <mergeCell ref="B944:J944"/>
    <mergeCell ref="A945:A946"/>
    <mergeCell ref="B945:J945"/>
    <mergeCell ref="K945:K946"/>
    <mergeCell ref="L945:L946"/>
    <mergeCell ref="M945:M946"/>
    <mergeCell ref="A901:A902"/>
    <mergeCell ref="B901:J901"/>
    <mergeCell ref="K901:K902"/>
    <mergeCell ref="L901:L902"/>
    <mergeCell ref="M901:M902"/>
    <mergeCell ref="N923:N924"/>
    <mergeCell ref="O923:O924"/>
    <mergeCell ref="P923:P924"/>
    <mergeCell ref="Q923:Q924"/>
    <mergeCell ref="K879:K880"/>
    <mergeCell ref="L879:L880"/>
    <mergeCell ref="M879:M880"/>
    <mergeCell ref="N901:N902"/>
    <mergeCell ref="O901:O902"/>
    <mergeCell ref="P901:P902"/>
    <mergeCell ref="Q901:Q902"/>
    <mergeCell ref="R901:R902"/>
    <mergeCell ref="B900:J900"/>
    <mergeCell ref="N833:N834"/>
    <mergeCell ref="O833:O834"/>
    <mergeCell ref="P833:P834"/>
    <mergeCell ref="Q833:Q834"/>
    <mergeCell ref="R833:R834"/>
    <mergeCell ref="B832:J832"/>
    <mergeCell ref="A833:A834"/>
    <mergeCell ref="B833:J833"/>
    <mergeCell ref="K833:K834"/>
    <mergeCell ref="L833:L834"/>
    <mergeCell ref="M833:M834"/>
    <mergeCell ref="N856:N857"/>
    <mergeCell ref="O856:O857"/>
    <mergeCell ref="P856:P857"/>
    <mergeCell ref="Q856:Q857"/>
    <mergeCell ref="R856:R857"/>
    <mergeCell ref="B855:J855"/>
    <mergeCell ref="A856:A857"/>
    <mergeCell ref="B856:J856"/>
    <mergeCell ref="K856:K857"/>
    <mergeCell ref="L856:L857"/>
    <mergeCell ref="A482:A483"/>
    <mergeCell ref="B482:J482"/>
    <mergeCell ref="K482:K483"/>
    <mergeCell ref="N1055:N1056"/>
    <mergeCell ref="O1055:O1056"/>
    <mergeCell ref="P1055:P1056"/>
    <mergeCell ref="Q1055:Q1056"/>
    <mergeCell ref="R1055:R1056"/>
    <mergeCell ref="B1054:J1054"/>
    <mergeCell ref="A1055:A1056"/>
    <mergeCell ref="B1055:J1055"/>
    <mergeCell ref="K1055:K1056"/>
    <mergeCell ref="L1055:L1056"/>
    <mergeCell ref="M1055:M1056"/>
    <mergeCell ref="M856:M857"/>
    <mergeCell ref="N879:N880"/>
    <mergeCell ref="O879:O880"/>
    <mergeCell ref="P879:P880"/>
    <mergeCell ref="Q879:Q880"/>
    <mergeCell ref="R879:R880"/>
    <mergeCell ref="B878:J878"/>
    <mergeCell ref="A879:A880"/>
    <mergeCell ref="N1033:N1034"/>
    <mergeCell ref="O1033:O1034"/>
    <mergeCell ref="B428:J428"/>
    <mergeCell ref="L482:L483"/>
    <mergeCell ref="M482:M483"/>
    <mergeCell ref="N482:N483"/>
    <mergeCell ref="O482:O483"/>
    <mergeCell ref="P482:P483"/>
    <mergeCell ref="Q482:Q483"/>
    <mergeCell ref="R482:R483"/>
    <mergeCell ref="B446:J446"/>
    <mergeCell ref="B464:J464"/>
    <mergeCell ref="B481:J481"/>
    <mergeCell ref="B266:J266"/>
    <mergeCell ref="B283:J283"/>
    <mergeCell ref="B303:J303"/>
    <mergeCell ref="B321:J321"/>
    <mergeCell ref="B339:J339"/>
    <mergeCell ref="B357:J357"/>
    <mergeCell ref="B373:J373"/>
    <mergeCell ref="B391:J391"/>
    <mergeCell ref="B410:J410"/>
    <mergeCell ref="B100:J100"/>
    <mergeCell ref="B120:J120"/>
    <mergeCell ref="B137:J137"/>
    <mergeCell ref="B156:J156"/>
    <mergeCell ref="B173:J173"/>
    <mergeCell ref="B190:J190"/>
    <mergeCell ref="B210:J210"/>
    <mergeCell ref="B229:J229"/>
    <mergeCell ref="B249:J249"/>
    <mergeCell ref="B3:J3"/>
    <mergeCell ref="AA4:AJ4"/>
    <mergeCell ref="AA22:AJ22"/>
    <mergeCell ref="B24:J24"/>
    <mergeCell ref="AA41:AJ41"/>
    <mergeCell ref="B45:J45"/>
    <mergeCell ref="S57:T57"/>
    <mergeCell ref="B64:J64"/>
    <mergeCell ref="B81:J81"/>
    <mergeCell ref="P1033:P1034"/>
    <mergeCell ref="Q1033:Q1034"/>
    <mergeCell ref="R1033:R1034"/>
    <mergeCell ref="B1032:J1032"/>
    <mergeCell ref="A1033:A1034"/>
    <mergeCell ref="B1033:J1033"/>
    <mergeCell ref="K1033:K1034"/>
    <mergeCell ref="L1033:L1034"/>
    <mergeCell ref="M1033:M1034"/>
    <mergeCell ref="N1011:N1012"/>
    <mergeCell ref="O1011:O1012"/>
    <mergeCell ref="P1011:P1012"/>
    <mergeCell ref="Q1011:Q1012"/>
    <mergeCell ref="R1011:R1012"/>
    <mergeCell ref="B1010:J1010"/>
    <mergeCell ref="A1011:A1012"/>
    <mergeCell ref="B1011:J1011"/>
    <mergeCell ref="K1011:K1012"/>
    <mergeCell ref="L1011:L1012"/>
    <mergeCell ref="M1011:M1012"/>
    <mergeCell ref="N989:N990"/>
    <mergeCell ref="O989:O990"/>
    <mergeCell ref="P989:P990"/>
    <mergeCell ref="Q989:Q990"/>
    <mergeCell ref="R989:R990"/>
    <mergeCell ref="B988:J988"/>
    <mergeCell ref="A989:A990"/>
    <mergeCell ref="B989:J989"/>
    <mergeCell ref="K989:K990"/>
    <mergeCell ref="L989:L990"/>
    <mergeCell ref="M989:M990"/>
    <mergeCell ref="R787:R788"/>
    <mergeCell ref="A787:A788"/>
    <mergeCell ref="B787:J787"/>
    <mergeCell ref="K787:K788"/>
    <mergeCell ref="L787:L788"/>
    <mergeCell ref="M810:M811"/>
    <mergeCell ref="N810:N811"/>
    <mergeCell ref="O810:O811"/>
    <mergeCell ref="P810:P811"/>
    <mergeCell ref="Q810:Q811"/>
    <mergeCell ref="R810:R811"/>
    <mergeCell ref="A810:A811"/>
    <mergeCell ref="B810:J810"/>
    <mergeCell ref="K810:K811"/>
    <mergeCell ref="L810:L811"/>
    <mergeCell ref="M787:M788"/>
    <mergeCell ref="N787:N788"/>
    <mergeCell ref="O787:O788"/>
    <mergeCell ref="P787:P788"/>
    <mergeCell ref="Q787:Q788"/>
    <mergeCell ref="P764:P765"/>
    <mergeCell ref="Q764:Q765"/>
    <mergeCell ref="R764:R765"/>
    <mergeCell ref="R718:R719"/>
    <mergeCell ref="A718:A719"/>
    <mergeCell ref="B718:J718"/>
    <mergeCell ref="K718:K719"/>
    <mergeCell ref="L718:L719"/>
    <mergeCell ref="M741:M742"/>
    <mergeCell ref="N741:N742"/>
    <mergeCell ref="O741:O742"/>
    <mergeCell ref="P741:P742"/>
    <mergeCell ref="Q741:Q742"/>
    <mergeCell ref="R741:R742"/>
    <mergeCell ref="A741:A742"/>
    <mergeCell ref="B741:J741"/>
    <mergeCell ref="K741:K742"/>
    <mergeCell ref="L741:L742"/>
    <mergeCell ref="B740:J740"/>
    <mergeCell ref="Q718:Q719"/>
    <mergeCell ref="A764:A765"/>
    <mergeCell ref="K764:K765"/>
    <mergeCell ref="L764:L765"/>
    <mergeCell ref="P718:P719"/>
    <mergeCell ref="A695:A696"/>
    <mergeCell ref="B695:J695"/>
    <mergeCell ref="K695:K696"/>
    <mergeCell ref="L695:L696"/>
    <mergeCell ref="M718:M719"/>
    <mergeCell ref="N718:N719"/>
    <mergeCell ref="M764:M765"/>
    <mergeCell ref="N764:N765"/>
    <mergeCell ref="O718:O719"/>
    <mergeCell ref="O764:O765"/>
    <mergeCell ref="B717:J717"/>
    <mergeCell ref="M695:M696"/>
    <mergeCell ref="N695:N696"/>
    <mergeCell ref="O695:O696"/>
    <mergeCell ref="P695:P696"/>
    <mergeCell ref="O649:O650"/>
    <mergeCell ref="P649:P650"/>
    <mergeCell ref="Q649:Q650"/>
    <mergeCell ref="Q695:Q696"/>
    <mergeCell ref="R695:R696"/>
    <mergeCell ref="B694:J694"/>
    <mergeCell ref="N672:N673"/>
    <mergeCell ref="O672:O673"/>
    <mergeCell ref="P672:P673"/>
    <mergeCell ref="Q672:Q673"/>
    <mergeCell ref="R672:R673"/>
    <mergeCell ref="B671:J671"/>
    <mergeCell ref="R649:R650"/>
    <mergeCell ref="A672:A673"/>
    <mergeCell ref="B672:J672"/>
    <mergeCell ref="K672:K673"/>
    <mergeCell ref="L672:L673"/>
    <mergeCell ref="M672:M673"/>
    <mergeCell ref="N649:N650"/>
    <mergeCell ref="K578:K579"/>
    <mergeCell ref="L578:L579"/>
    <mergeCell ref="M578:M579"/>
    <mergeCell ref="B648:J648"/>
    <mergeCell ref="A649:A650"/>
    <mergeCell ref="B649:J649"/>
    <mergeCell ref="K649:K650"/>
    <mergeCell ref="L649:L650"/>
    <mergeCell ref="M649:M650"/>
    <mergeCell ref="A602:A603"/>
    <mergeCell ref="B602:J602"/>
    <mergeCell ref="K602:K603"/>
    <mergeCell ref="L602:L603"/>
    <mergeCell ref="N626:N627"/>
    <mergeCell ref="B601:J601"/>
    <mergeCell ref="O626:O627"/>
    <mergeCell ref="P626:P627"/>
    <mergeCell ref="Q626:Q627"/>
    <mergeCell ref="R626:R627"/>
    <mergeCell ref="B625:J625"/>
    <mergeCell ref="A626:A627"/>
    <mergeCell ref="B626:J626"/>
    <mergeCell ref="K626:K627"/>
    <mergeCell ref="M602:M603"/>
    <mergeCell ref="N602:N603"/>
    <mergeCell ref="O602:O603"/>
    <mergeCell ref="P602:P603"/>
    <mergeCell ref="Q602:Q603"/>
    <mergeCell ref="R602:R603"/>
    <mergeCell ref="L626:L627"/>
    <mergeCell ref="M626:M627"/>
    <mergeCell ref="P578:P579"/>
    <mergeCell ref="Q578:Q579"/>
    <mergeCell ref="R578:R579"/>
    <mergeCell ref="B577:J577"/>
    <mergeCell ref="A578:A579"/>
    <mergeCell ref="B578:J578"/>
    <mergeCell ref="P554:P555"/>
    <mergeCell ref="Q554:Q555"/>
    <mergeCell ref="R554:R555"/>
    <mergeCell ref="B574:J574"/>
    <mergeCell ref="A554:A555"/>
    <mergeCell ref="B554:J554"/>
    <mergeCell ref="K554:K555"/>
    <mergeCell ref="L554:L555"/>
    <mergeCell ref="N578:N579"/>
    <mergeCell ref="O578:O579"/>
    <mergeCell ref="M554:M555"/>
    <mergeCell ref="N554:N555"/>
    <mergeCell ref="O554:O555"/>
    <mergeCell ref="B505:J505"/>
    <mergeCell ref="B553:J553"/>
    <mergeCell ref="B550:J550"/>
    <mergeCell ref="B502:J502"/>
    <mergeCell ref="A506:A507"/>
    <mergeCell ref="B506:J506"/>
    <mergeCell ref="K506:K507"/>
    <mergeCell ref="L506:L507"/>
    <mergeCell ref="N530:N531"/>
    <mergeCell ref="M506:M507"/>
    <mergeCell ref="N506:N507"/>
    <mergeCell ref="B526:J526"/>
    <mergeCell ref="O506:O507"/>
    <mergeCell ref="O530:O531"/>
    <mergeCell ref="P530:P531"/>
    <mergeCell ref="Q530:Q531"/>
    <mergeCell ref="R530:R531"/>
    <mergeCell ref="B529:J529"/>
    <mergeCell ref="A530:A531"/>
    <mergeCell ref="B530:J530"/>
    <mergeCell ref="K530:K531"/>
    <mergeCell ref="L530:L531"/>
    <mergeCell ref="M530:M531"/>
    <mergeCell ref="P506:P507"/>
    <mergeCell ref="Q506:Q507"/>
    <mergeCell ref="R506:R507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X22014"/>
  <sheetViews>
    <sheetView topLeftCell="A1054" workbookViewId="0">
      <selection activeCell="U1077" sqref="U1077"/>
    </sheetView>
  </sheetViews>
  <sheetFormatPr baseColWidth="10" defaultColWidth="12.5703125" defaultRowHeight="15" customHeight="1" x14ac:dyDescent="0.2"/>
  <cols>
    <col min="1" max="10" width="8.5703125" customWidth="1"/>
    <col min="11" max="11" width="15.7109375" style="180" bestFit="1" customWidth="1"/>
    <col min="12" max="18" width="12.85546875" customWidth="1"/>
    <col min="19" max="50" width="10" customWidth="1"/>
  </cols>
  <sheetData>
    <row r="1" spans="1:42" ht="12.75" customHeight="1" x14ac:dyDescent="0.2">
      <c r="L1" s="3"/>
      <c r="M1" s="3"/>
      <c r="O1" s="3"/>
    </row>
    <row r="2" spans="1:42" ht="12.75" customHeight="1" x14ac:dyDescent="0.2">
      <c r="A2" s="2" t="s">
        <v>1</v>
      </c>
      <c r="L2" s="3"/>
      <c r="M2" s="3"/>
      <c r="O2" s="3"/>
    </row>
    <row r="3" spans="1:42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42" ht="12.75" customHeight="1" x14ac:dyDescent="0.2">
      <c r="A4" s="135" t="s">
        <v>10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210" t="s">
        <v>11</v>
      </c>
      <c r="L4" s="11"/>
      <c r="M4" s="11"/>
      <c r="N4" s="12"/>
      <c r="O4" s="13"/>
      <c r="P4" s="14"/>
      <c r="Q4" s="14"/>
      <c r="R4" s="3"/>
      <c r="AA4" s="283" t="s">
        <v>12</v>
      </c>
      <c r="AB4" s="282"/>
      <c r="AC4" s="282"/>
      <c r="AD4" s="282"/>
      <c r="AE4" s="282"/>
      <c r="AF4" s="282"/>
      <c r="AG4" s="282"/>
      <c r="AH4" s="282"/>
      <c r="AI4" s="282"/>
      <c r="AJ4" s="282"/>
    </row>
    <row r="5" spans="1:42" ht="12.75" customHeight="1" x14ac:dyDescent="0.2">
      <c r="A5" s="10">
        <v>9701</v>
      </c>
      <c r="B5" s="10">
        <v>3</v>
      </c>
      <c r="C5" s="10"/>
      <c r="D5" s="10"/>
      <c r="E5" s="10"/>
      <c r="F5" s="10"/>
      <c r="G5" s="10"/>
      <c r="H5" s="10"/>
      <c r="I5" s="10"/>
      <c r="J5" s="10"/>
      <c r="K5" s="181"/>
      <c r="L5" s="11"/>
      <c r="M5" s="11"/>
      <c r="N5" s="12"/>
      <c r="O5" s="13"/>
      <c r="P5" s="17">
        <f>B5</f>
        <v>3</v>
      </c>
      <c r="Q5" s="14"/>
      <c r="R5" s="3"/>
      <c r="Z5" s="18" t="s">
        <v>13</v>
      </c>
      <c r="AA5" s="1">
        <v>9701</v>
      </c>
      <c r="AB5" s="19">
        <v>9702</v>
      </c>
      <c r="AC5" s="19">
        <v>9801</v>
      </c>
      <c r="AD5" s="19">
        <v>9802</v>
      </c>
      <c r="AE5" s="19">
        <v>9901</v>
      </c>
      <c r="AF5" s="19">
        <v>9902</v>
      </c>
      <c r="AG5" s="20" t="s">
        <v>14</v>
      </c>
      <c r="AH5" s="20" t="s">
        <v>15</v>
      </c>
      <c r="AI5" s="20" t="s">
        <v>16</v>
      </c>
      <c r="AJ5" s="20" t="s">
        <v>17</v>
      </c>
      <c r="AK5" s="20" t="s">
        <v>18</v>
      </c>
      <c r="AL5" s="20" t="s">
        <v>19</v>
      </c>
      <c r="AM5" s="20" t="s">
        <v>20</v>
      </c>
      <c r="AN5" s="20" t="s">
        <v>21</v>
      </c>
      <c r="AO5" s="20" t="s">
        <v>22</v>
      </c>
      <c r="AP5" s="20" t="s">
        <v>23</v>
      </c>
    </row>
    <row r="6" spans="1:42" ht="12.75" customHeight="1" x14ac:dyDescent="0.2">
      <c r="A6" s="10">
        <v>9702</v>
      </c>
      <c r="B6" s="10"/>
      <c r="C6" s="10">
        <v>3</v>
      </c>
      <c r="D6" s="10"/>
      <c r="E6" s="10"/>
      <c r="F6" s="10"/>
      <c r="G6" s="10"/>
      <c r="H6" s="10"/>
      <c r="I6" s="10"/>
      <c r="J6" s="10"/>
      <c r="K6" s="181"/>
      <c r="L6" s="11"/>
      <c r="M6" s="11"/>
      <c r="N6" s="12"/>
      <c r="O6" s="13">
        <f>C6/B5</f>
        <v>1</v>
      </c>
      <c r="P6" s="21">
        <v>3</v>
      </c>
      <c r="Q6" s="22">
        <f t="shared" ref="Q6:Q16" si="0">P6/P5</f>
        <v>1</v>
      </c>
      <c r="R6" s="3">
        <f t="shared" ref="R6:R16" si="1">100%-Q6</f>
        <v>0</v>
      </c>
      <c r="S6" s="2" t="s">
        <v>3</v>
      </c>
      <c r="Z6" s="23" t="s">
        <v>37</v>
      </c>
      <c r="AA6" s="22">
        <f>C6/B5</f>
        <v>1</v>
      </c>
      <c r="AB6" s="22">
        <f t="shared" ref="AB6:AB13" si="2">O27</f>
        <v>0.5</v>
      </c>
      <c r="AC6" s="22">
        <f t="shared" ref="AC6:AC13" si="3">O47</f>
        <v>1</v>
      </c>
      <c r="AD6" s="22">
        <f t="shared" ref="AD6:AD13" si="4">O65</f>
        <v>1</v>
      </c>
      <c r="AE6" s="22">
        <f t="shared" ref="AE6:AE13" si="5">O82</f>
        <v>1</v>
      </c>
      <c r="AF6" s="24">
        <f t="shared" ref="AF6:AF13" si="6">O99</f>
        <v>1</v>
      </c>
      <c r="AG6" s="24">
        <f t="shared" ref="AG6:AG13" si="7">O116</f>
        <v>1</v>
      </c>
      <c r="AH6" s="24">
        <f t="shared" ref="AH6:AH13" si="8">O130</f>
        <v>0.72727272727272729</v>
      </c>
      <c r="AI6" s="24">
        <f t="shared" ref="AI6:AI13" si="9">O146</f>
        <v>1</v>
      </c>
      <c r="AJ6" s="24">
        <f t="shared" ref="AJ6:AJ12" si="10">O161</f>
        <v>0.31578947368421051</v>
      </c>
      <c r="AK6" s="3">
        <f t="shared" ref="AK6:AK11" si="11">O178</f>
        <v>0.25</v>
      </c>
      <c r="AL6" s="3" t="s">
        <v>27</v>
      </c>
      <c r="AM6" s="3">
        <f t="shared" ref="AM6:AM9" si="12">O208</f>
        <v>0.7</v>
      </c>
      <c r="AN6" s="3">
        <f t="shared" ref="AN6:AN8" si="13">O226</f>
        <v>0.52631578947368418</v>
      </c>
      <c r="AO6" s="3">
        <f t="shared" ref="AO6:AO7" si="14">O243</f>
        <v>0.72727272727272729</v>
      </c>
      <c r="AP6" s="3">
        <f>O260</f>
        <v>0.82758620689655171</v>
      </c>
    </row>
    <row r="7" spans="1:42" ht="12.75" customHeight="1" x14ac:dyDescent="0.2">
      <c r="A7" s="10">
        <v>9801</v>
      </c>
      <c r="B7" s="10"/>
      <c r="C7" s="10"/>
      <c r="D7" s="10">
        <v>3</v>
      </c>
      <c r="E7" s="10"/>
      <c r="F7" s="10"/>
      <c r="G7" s="10"/>
      <c r="H7" s="10"/>
      <c r="I7" s="10"/>
      <c r="J7" s="10"/>
      <c r="K7" s="181"/>
      <c r="L7" s="11"/>
      <c r="M7" s="11"/>
      <c r="N7" s="12"/>
      <c r="O7" s="13">
        <f>D7/C6</f>
        <v>1</v>
      </c>
      <c r="P7" s="21">
        <v>3</v>
      </c>
      <c r="Q7" s="22">
        <f t="shared" si="0"/>
        <v>1</v>
      </c>
      <c r="R7" s="3">
        <f t="shared" si="1"/>
        <v>0</v>
      </c>
      <c r="S7" s="27">
        <v>9701</v>
      </c>
      <c r="T7" s="3">
        <f>L19</f>
        <v>0.33333333333333331</v>
      </c>
      <c r="Z7" s="23" t="s">
        <v>38</v>
      </c>
      <c r="AA7" s="22">
        <f>D7/C6</f>
        <v>1</v>
      </c>
      <c r="AB7" s="22">
        <f t="shared" si="2"/>
        <v>1</v>
      </c>
      <c r="AC7" s="22">
        <f t="shared" si="3"/>
        <v>0.7142857142857143</v>
      </c>
      <c r="AD7" s="22">
        <f t="shared" si="4"/>
        <v>0.83333333333333337</v>
      </c>
      <c r="AE7" s="22">
        <f t="shared" si="5"/>
        <v>1</v>
      </c>
      <c r="AF7" s="24">
        <f t="shared" si="6"/>
        <v>0.4375</v>
      </c>
      <c r="AG7" s="24">
        <f t="shared" si="7"/>
        <v>1</v>
      </c>
      <c r="AH7" s="24">
        <f t="shared" si="8"/>
        <v>1</v>
      </c>
      <c r="AI7" s="24">
        <f t="shared" si="9"/>
        <v>1</v>
      </c>
      <c r="AJ7" s="24">
        <f t="shared" si="10"/>
        <v>0.83333333333333337</v>
      </c>
      <c r="AK7" s="3">
        <f t="shared" si="11"/>
        <v>1</v>
      </c>
      <c r="AL7" s="3">
        <f t="shared" ref="AL7:AL10" si="15">O193</f>
        <v>0.7142857142857143</v>
      </c>
      <c r="AM7" s="3">
        <f t="shared" si="12"/>
        <v>1</v>
      </c>
      <c r="AN7" s="3">
        <f t="shared" si="13"/>
        <v>0.8</v>
      </c>
      <c r="AO7" s="3">
        <f t="shared" si="14"/>
        <v>0.375</v>
      </c>
    </row>
    <row r="8" spans="1:42" ht="12.75" customHeight="1" x14ac:dyDescent="0.2">
      <c r="A8" s="10">
        <v>9802</v>
      </c>
      <c r="B8" s="10"/>
      <c r="C8" s="10"/>
      <c r="D8" s="10"/>
      <c r="E8" s="10">
        <v>3</v>
      </c>
      <c r="F8" s="10"/>
      <c r="G8" s="10"/>
      <c r="H8" s="10"/>
      <c r="I8" s="10"/>
      <c r="J8" s="10"/>
      <c r="K8" s="181"/>
      <c r="L8" s="11"/>
      <c r="M8" s="11"/>
      <c r="N8" s="12"/>
      <c r="O8" s="13">
        <f>E8/D7</f>
        <v>1</v>
      </c>
      <c r="P8" s="21">
        <v>3</v>
      </c>
      <c r="Q8" s="22">
        <f t="shared" si="0"/>
        <v>1</v>
      </c>
      <c r="R8" s="3">
        <f t="shared" si="1"/>
        <v>0</v>
      </c>
      <c r="S8" s="27">
        <v>9702</v>
      </c>
      <c r="T8" s="3">
        <f>L39</f>
        <v>0</v>
      </c>
      <c r="Z8" s="23" t="s">
        <v>39</v>
      </c>
      <c r="AA8" s="22">
        <f>E8/D7</f>
        <v>1</v>
      </c>
      <c r="AB8" s="22">
        <f t="shared" si="2"/>
        <v>1</v>
      </c>
      <c r="AC8" s="22">
        <f t="shared" si="3"/>
        <v>0.6</v>
      </c>
      <c r="AD8" s="22">
        <f t="shared" si="4"/>
        <v>0.8</v>
      </c>
      <c r="AE8" s="22">
        <f t="shared" si="5"/>
        <v>1</v>
      </c>
      <c r="AF8" s="24">
        <f t="shared" si="6"/>
        <v>0.7142857142857143</v>
      </c>
      <c r="AG8" s="24">
        <f t="shared" si="7"/>
        <v>1</v>
      </c>
      <c r="AH8" s="24">
        <f t="shared" si="8"/>
        <v>0.625</v>
      </c>
      <c r="AI8" s="24">
        <f t="shared" si="9"/>
        <v>1</v>
      </c>
      <c r="AJ8" s="24">
        <f t="shared" si="10"/>
        <v>0</v>
      </c>
      <c r="AK8" s="3">
        <f t="shared" si="11"/>
        <v>0</v>
      </c>
      <c r="AL8" s="3">
        <f t="shared" si="15"/>
        <v>0.4</v>
      </c>
      <c r="AM8" s="3">
        <f t="shared" si="12"/>
        <v>0.5714285714285714</v>
      </c>
      <c r="AN8" s="3">
        <f t="shared" si="13"/>
        <v>0.625</v>
      </c>
      <c r="AO8" s="3"/>
    </row>
    <row r="9" spans="1:42" ht="12.75" customHeight="1" x14ac:dyDescent="0.2">
      <c r="A9" s="10">
        <v>9901</v>
      </c>
      <c r="B9" s="10"/>
      <c r="C9" s="10"/>
      <c r="D9" s="10"/>
      <c r="E9" s="10"/>
      <c r="F9" s="10">
        <v>3</v>
      </c>
      <c r="G9" s="10"/>
      <c r="H9" s="10"/>
      <c r="I9" s="10"/>
      <c r="J9" s="10"/>
      <c r="K9" s="181"/>
      <c r="L9" s="11"/>
      <c r="M9" s="11"/>
      <c r="N9" s="12"/>
      <c r="O9" s="13">
        <f>F9/E8</f>
        <v>1</v>
      </c>
      <c r="P9" s="21">
        <v>3</v>
      </c>
      <c r="Q9" s="22">
        <f t="shared" si="0"/>
        <v>1</v>
      </c>
      <c r="R9" s="3">
        <f t="shared" si="1"/>
        <v>0</v>
      </c>
      <c r="S9" s="27">
        <v>9801</v>
      </c>
      <c r="T9" s="3">
        <f>L58</f>
        <v>0.14285714285714285</v>
      </c>
      <c r="Z9" s="23" t="s">
        <v>40</v>
      </c>
      <c r="AA9" s="22">
        <f>F9/E8</f>
        <v>1</v>
      </c>
      <c r="AB9" s="22">
        <f t="shared" si="2"/>
        <v>0.5</v>
      </c>
      <c r="AC9" s="22">
        <f t="shared" si="3"/>
        <v>1</v>
      </c>
      <c r="AD9" s="22">
        <f t="shared" si="4"/>
        <v>1</v>
      </c>
      <c r="AE9" s="22">
        <f t="shared" si="5"/>
        <v>1</v>
      </c>
      <c r="AF9" s="24">
        <f t="shared" si="6"/>
        <v>0.8</v>
      </c>
      <c r="AG9" s="24">
        <f t="shared" si="7"/>
        <v>1</v>
      </c>
      <c r="AH9" s="24">
        <f t="shared" si="8"/>
        <v>0.8</v>
      </c>
      <c r="AI9" s="24">
        <f t="shared" si="9"/>
        <v>1</v>
      </c>
      <c r="AJ9" s="24">
        <f t="shared" si="10"/>
        <v>0.8</v>
      </c>
      <c r="AK9" s="3">
        <f t="shared" si="11"/>
        <v>0</v>
      </c>
      <c r="AL9" s="3">
        <f t="shared" si="15"/>
        <v>1</v>
      </c>
      <c r="AM9" s="3">
        <f t="shared" si="12"/>
        <v>0.25</v>
      </c>
      <c r="AN9" s="3"/>
      <c r="AO9" s="3"/>
    </row>
    <row r="10" spans="1:42" ht="12.75" customHeight="1" x14ac:dyDescent="0.2">
      <c r="A10" s="10">
        <v>9902</v>
      </c>
      <c r="B10" s="10"/>
      <c r="C10" s="10"/>
      <c r="D10" s="10"/>
      <c r="E10" s="10"/>
      <c r="F10" s="10"/>
      <c r="G10" s="10">
        <v>3</v>
      </c>
      <c r="H10" s="10"/>
      <c r="I10" s="10"/>
      <c r="J10" s="10"/>
      <c r="K10" s="181"/>
      <c r="L10" s="11"/>
      <c r="M10" s="11"/>
      <c r="N10" s="12"/>
      <c r="O10" s="13">
        <f>G10/F9</f>
        <v>1</v>
      </c>
      <c r="P10" s="21">
        <v>3</v>
      </c>
      <c r="Q10" s="22">
        <f t="shared" si="0"/>
        <v>1</v>
      </c>
      <c r="R10" s="3">
        <f t="shared" si="1"/>
        <v>0</v>
      </c>
      <c r="S10" s="27">
        <v>9802</v>
      </c>
      <c r="T10" s="3">
        <f>L75</f>
        <v>0.66666666666666663</v>
      </c>
      <c r="Z10" s="23" t="s">
        <v>41</v>
      </c>
      <c r="AA10" s="22">
        <f>G10/F9</f>
        <v>1</v>
      </c>
      <c r="AB10" s="22">
        <f t="shared" si="2"/>
        <v>1</v>
      </c>
      <c r="AC10" s="22">
        <f t="shared" si="3"/>
        <v>1</v>
      </c>
      <c r="AD10" s="22">
        <f t="shared" si="4"/>
        <v>1</v>
      </c>
      <c r="AE10" s="22">
        <f t="shared" si="5"/>
        <v>1</v>
      </c>
      <c r="AF10" s="24">
        <f t="shared" si="6"/>
        <v>1</v>
      </c>
      <c r="AG10" s="24">
        <f t="shared" si="7"/>
        <v>1</v>
      </c>
      <c r="AH10" s="24">
        <f t="shared" si="8"/>
        <v>0.75</v>
      </c>
      <c r="AI10" s="24">
        <f t="shared" si="9"/>
        <v>1</v>
      </c>
      <c r="AJ10" s="24">
        <f t="shared" si="10"/>
        <v>0.75</v>
      </c>
      <c r="AK10" s="3">
        <f t="shared" si="11"/>
        <v>0</v>
      </c>
      <c r="AL10" s="3">
        <f t="shared" si="15"/>
        <v>0.25</v>
      </c>
      <c r="AM10" s="3"/>
      <c r="AN10" s="3"/>
      <c r="AO10" s="3"/>
    </row>
    <row r="11" spans="1:42" ht="12.75" customHeight="1" x14ac:dyDescent="0.2">
      <c r="A11" s="26" t="s">
        <v>14</v>
      </c>
      <c r="B11" s="10"/>
      <c r="C11" s="10"/>
      <c r="D11" s="10"/>
      <c r="E11" s="10"/>
      <c r="F11" s="10"/>
      <c r="G11" s="10">
        <v>2</v>
      </c>
      <c r="H11" s="10">
        <v>1</v>
      </c>
      <c r="I11" s="10"/>
      <c r="J11" s="10"/>
      <c r="K11" s="181"/>
      <c r="L11" s="11"/>
      <c r="M11" s="11"/>
      <c r="N11" s="12"/>
      <c r="O11" s="13">
        <f>H11/G10</f>
        <v>0.33333333333333331</v>
      </c>
      <c r="P11" s="21">
        <v>3</v>
      </c>
      <c r="Q11" s="22">
        <f t="shared" si="0"/>
        <v>1</v>
      </c>
      <c r="R11" s="3">
        <f t="shared" si="1"/>
        <v>0</v>
      </c>
      <c r="S11" s="27">
        <v>9901</v>
      </c>
      <c r="T11" s="3">
        <f>L92</f>
        <v>0</v>
      </c>
      <c r="Z11" s="26" t="s">
        <v>42</v>
      </c>
      <c r="AA11" s="24">
        <f>H11/G10</f>
        <v>0.33333333333333331</v>
      </c>
      <c r="AB11" s="22">
        <f t="shared" si="2"/>
        <v>1</v>
      </c>
      <c r="AC11" s="22">
        <f t="shared" si="3"/>
        <v>1</v>
      </c>
      <c r="AD11" s="22">
        <f t="shared" si="4"/>
        <v>1</v>
      </c>
      <c r="AE11" s="22">
        <f t="shared" si="5"/>
        <v>1</v>
      </c>
      <c r="AF11" s="24">
        <f t="shared" si="6"/>
        <v>1</v>
      </c>
      <c r="AG11" s="24">
        <f t="shared" si="7"/>
        <v>1</v>
      </c>
      <c r="AH11" s="24">
        <f t="shared" si="8"/>
        <v>0.66666666666666663</v>
      </c>
      <c r="AI11" s="24">
        <f t="shared" si="9"/>
        <v>1</v>
      </c>
      <c r="AJ11" s="24">
        <f t="shared" si="10"/>
        <v>1</v>
      </c>
      <c r="AK11" s="3">
        <f t="shared" si="11"/>
        <v>0</v>
      </c>
      <c r="AL11" s="3" t="s">
        <v>27</v>
      </c>
      <c r="AM11" s="3"/>
      <c r="AN11" s="3"/>
      <c r="AO11" s="3"/>
    </row>
    <row r="12" spans="1:42" ht="12.75" customHeight="1" x14ac:dyDescent="0.2">
      <c r="A12" s="26" t="s">
        <v>15</v>
      </c>
      <c r="B12" s="10"/>
      <c r="C12" s="10"/>
      <c r="D12" s="10"/>
      <c r="E12" s="10"/>
      <c r="F12" s="10"/>
      <c r="G12" s="10"/>
      <c r="H12" s="10">
        <v>1</v>
      </c>
      <c r="I12" s="10">
        <v>1</v>
      </c>
      <c r="J12" s="10"/>
      <c r="K12" s="181"/>
      <c r="L12" s="11"/>
      <c r="M12" s="11"/>
      <c r="N12" s="12"/>
      <c r="O12" s="13">
        <f>I12/H11</f>
        <v>1</v>
      </c>
      <c r="P12" s="21">
        <v>2</v>
      </c>
      <c r="Q12" s="22">
        <f t="shared" si="0"/>
        <v>0.66666666666666663</v>
      </c>
      <c r="R12" s="3">
        <f t="shared" si="1"/>
        <v>0.33333333333333337</v>
      </c>
      <c r="S12" s="27">
        <v>9902</v>
      </c>
      <c r="T12" s="3">
        <f>L109</f>
        <v>0.25</v>
      </c>
      <c r="Z12" s="26" t="s">
        <v>43</v>
      </c>
      <c r="AA12" s="24">
        <f>I12/H11</f>
        <v>1</v>
      </c>
      <c r="AB12" s="22">
        <f t="shared" si="2"/>
        <v>1</v>
      </c>
      <c r="AC12" s="22">
        <f t="shared" si="3"/>
        <v>1</v>
      </c>
      <c r="AD12" s="22">
        <f t="shared" si="4"/>
        <v>1</v>
      </c>
      <c r="AE12" s="22">
        <f t="shared" si="5"/>
        <v>1</v>
      </c>
      <c r="AF12" s="24">
        <f t="shared" si="6"/>
        <v>1</v>
      </c>
      <c r="AG12" s="24">
        <f t="shared" si="7"/>
        <v>1</v>
      </c>
      <c r="AH12" s="24">
        <f t="shared" si="8"/>
        <v>0.5</v>
      </c>
      <c r="AI12" s="24">
        <f t="shared" si="9"/>
        <v>1</v>
      </c>
      <c r="AJ12" s="24">
        <f t="shared" si="10"/>
        <v>0.33333333333333331</v>
      </c>
      <c r="AK12" s="3" t="s">
        <v>27</v>
      </c>
      <c r="AL12" s="3" t="s">
        <v>27</v>
      </c>
      <c r="AM12" s="3"/>
      <c r="AN12" s="3"/>
      <c r="AO12" s="3"/>
    </row>
    <row r="13" spans="1:42" ht="12.75" customHeight="1" x14ac:dyDescent="0.2">
      <c r="A13" s="26" t="s">
        <v>16</v>
      </c>
      <c r="B13" s="10"/>
      <c r="C13" s="10"/>
      <c r="D13" s="10"/>
      <c r="E13" s="10"/>
      <c r="F13" s="10"/>
      <c r="G13" s="10"/>
      <c r="H13" s="10"/>
      <c r="I13" s="10">
        <v>1</v>
      </c>
      <c r="J13" s="10">
        <v>1</v>
      </c>
      <c r="K13" s="181">
        <v>1</v>
      </c>
      <c r="L13" s="11"/>
      <c r="M13" s="11"/>
      <c r="N13" s="12"/>
      <c r="O13" s="13">
        <f>J13/I12</f>
        <v>1</v>
      </c>
      <c r="P13" s="21">
        <v>2</v>
      </c>
      <c r="Q13" s="22">
        <f t="shared" si="0"/>
        <v>1</v>
      </c>
      <c r="R13" s="3">
        <f t="shared" si="1"/>
        <v>0</v>
      </c>
      <c r="S13" s="27" t="s">
        <v>14</v>
      </c>
      <c r="T13" s="3">
        <f>L125</f>
        <v>0.5</v>
      </c>
      <c r="Z13" s="26" t="s">
        <v>44</v>
      </c>
      <c r="AA13" s="24">
        <f>J13/I12</f>
        <v>1</v>
      </c>
      <c r="AB13" s="22">
        <f t="shared" si="2"/>
        <v>1</v>
      </c>
      <c r="AC13" s="22">
        <f t="shared" si="3"/>
        <v>1</v>
      </c>
      <c r="AD13" s="22">
        <f t="shared" si="4"/>
        <v>1</v>
      </c>
      <c r="AE13" s="22">
        <f t="shared" si="5"/>
        <v>1</v>
      </c>
      <c r="AF13" s="24">
        <f t="shared" si="6"/>
        <v>1</v>
      </c>
      <c r="AG13" s="24">
        <f t="shared" si="7"/>
        <v>1</v>
      </c>
      <c r="AH13" s="24">
        <f t="shared" si="8"/>
        <v>1</v>
      </c>
      <c r="AI13" s="24">
        <f t="shared" si="9"/>
        <v>1</v>
      </c>
      <c r="AJ13" s="24" t="s">
        <v>27</v>
      </c>
      <c r="AK13" s="3" t="s">
        <v>27</v>
      </c>
      <c r="AL13" s="3" t="s">
        <v>27</v>
      </c>
      <c r="AM13" s="3"/>
      <c r="AN13" s="3"/>
      <c r="AO13" s="3"/>
    </row>
    <row r="14" spans="1:42" ht="12.75" customHeight="1" x14ac:dyDescent="0.2">
      <c r="A14" s="26" t="s">
        <v>17</v>
      </c>
      <c r="B14" s="10"/>
      <c r="C14" s="10"/>
      <c r="D14" s="10"/>
      <c r="E14" s="10"/>
      <c r="F14" s="10"/>
      <c r="G14" s="10"/>
      <c r="H14" s="10"/>
      <c r="I14" s="10"/>
      <c r="J14" s="10">
        <v>1</v>
      </c>
      <c r="K14" s="181"/>
      <c r="L14" s="11"/>
      <c r="M14" s="11"/>
      <c r="N14" s="12"/>
      <c r="O14" s="13"/>
      <c r="P14" s="21">
        <v>1</v>
      </c>
      <c r="Q14" s="22">
        <f t="shared" si="0"/>
        <v>0.5</v>
      </c>
      <c r="R14" s="3">
        <f t="shared" si="1"/>
        <v>0.5</v>
      </c>
      <c r="S14" s="27" t="s">
        <v>15</v>
      </c>
      <c r="T14" s="3">
        <f>L140</f>
        <v>9.0909090909090912E-2</v>
      </c>
    </row>
    <row r="15" spans="1:42" ht="12.75" customHeight="1" x14ac:dyDescent="0.2">
      <c r="A15" s="26" t="s">
        <v>18</v>
      </c>
      <c r="B15" s="10"/>
      <c r="C15" s="10"/>
      <c r="D15" s="10"/>
      <c r="E15" s="10"/>
      <c r="F15" s="10"/>
      <c r="G15" s="10"/>
      <c r="H15" s="10"/>
      <c r="I15" s="10"/>
      <c r="J15" s="10">
        <v>1</v>
      </c>
      <c r="K15" s="181"/>
      <c r="L15" s="11"/>
      <c r="M15" s="11"/>
      <c r="N15" s="12"/>
      <c r="O15" s="13"/>
      <c r="P15" s="21">
        <v>1</v>
      </c>
      <c r="Q15" s="22">
        <f t="shared" si="0"/>
        <v>1</v>
      </c>
      <c r="R15" s="3">
        <f t="shared" si="1"/>
        <v>0</v>
      </c>
      <c r="S15" s="27" t="s">
        <v>16</v>
      </c>
      <c r="T15" s="3">
        <f>L155</f>
        <v>1</v>
      </c>
    </row>
    <row r="16" spans="1:42" ht="12.75" customHeight="1" x14ac:dyDescent="0.2">
      <c r="A16" s="26" t="s">
        <v>19</v>
      </c>
      <c r="B16" s="10"/>
      <c r="C16" s="10"/>
      <c r="D16" s="10"/>
      <c r="E16" s="10"/>
      <c r="F16" s="10"/>
      <c r="G16" s="10"/>
      <c r="H16" s="10"/>
      <c r="I16" s="10"/>
      <c r="J16" s="10">
        <v>1</v>
      </c>
      <c r="K16" s="181">
        <v>1</v>
      </c>
      <c r="L16" s="11"/>
      <c r="M16" s="11"/>
      <c r="N16" s="12"/>
      <c r="O16" s="13"/>
      <c r="P16" s="21">
        <v>1</v>
      </c>
      <c r="Q16" s="22">
        <f t="shared" si="0"/>
        <v>1</v>
      </c>
      <c r="R16" s="3">
        <f t="shared" si="1"/>
        <v>0</v>
      </c>
      <c r="S16" s="27" t="s">
        <v>17</v>
      </c>
      <c r="T16" s="3">
        <f>L173</f>
        <v>0.10526315789473684</v>
      </c>
    </row>
    <row r="17" spans="1:42" ht="12.75" customHeight="1" x14ac:dyDescent="0.2">
      <c r="A17" s="28" t="s">
        <v>20</v>
      </c>
      <c r="B17" s="29"/>
      <c r="C17" s="29"/>
      <c r="D17" s="29"/>
      <c r="E17" s="29"/>
      <c r="F17" s="29"/>
      <c r="G17" s="29"/>
      <c r="H17" s="29"/>
      <c r="I17" s="29"/>
      <c r="J17" s="29"/>
      <c r="K17" s="182"/>
      <c r="L17" s="3"/>
      <c r="M17" s="3"/>
      <c r="N17" s="29"/>
      <c r="O17" s="3"/>
      <c r="S17" s="27" t="s">
        <v>18</v>
      </c>
      <c r="T17" s="3">
        <f>L187</f>
        <v>0</v>
      </c>
    </row>
    <row r="18" spans="1:42" ht="12.75" customHeight="1" x14ac:dyDescent="0.2">
      <c r="A18" s="28" t="s">
        <v>21</v>
      </c>
      <c r="B18" s="29"/>
      <c r="C18" s="29"/>
      <c r="D18" s="29"/>
      <c r="E18" s="29"/>
      <c r="F18" s="29"/>
      <c r="G18" s="29"/>
      <c r="H18" s="29"/>
      <c r="I18" s="29"/>
      <c r="J18" s="29"/>
      <c r="K18" s="182"/>
      <c r="L18" s="3"/>
      <c r="M18" s="3"/>
      <c r="N18" s="29"/>
      <c r="O18" s="3"/>
      <c r="S18" s="27" t="s">
        <v>19</v>
      </c>
      <c r="T18" s="3">
        <f>L203</f>
        <v>0</v>
      </c>
    </row>
    <row r="19" spans="1:42" ht="12.75" customHeight="1" x14ac:dyDescent="0.2">
      <c r="A19" s="28"/>
      <c r="J19" s="31" t="s">
        <v>33</v>
      </c>
      <c r="K19" s="183">
        <f>SUM(K13:K16)</f>
        <v>2</v>
      </c>
      <c r="L19" s="3">
        <f>K13/B5</f>
        <v>0.33333333333333331</v>
      </c>
      <c r="M19" s="37">
        <f>K19/B5</f>
        <v>0.66666666666666663</v>
      </c>
      <c r="N19" s="3">
        <f>M19-L19</f>
        <v>0.33333333333333331</v>
      </c>
      <c r="O19" s="3"/>
    </row>
    <row r="20" spans="1:42" ht="12.75" customHeight="1" x14ac:dyDescent="0.2">
      <c r="L20" s="3"/>
      <c r="M20" s="3"/>
      <c r="O20" s="3"/>
    </row>
    <row r="21" spans="1:42" ht="12.75" customHeight="1" x14ac:dyDescent="0.2">
      <c r="A21" s="32" t="s">
        <v>34</v>
      </c>
      <c r="B21" s="32"/>
      <c r="C21" s="32"/>
      <c r="D21" s="33"/>
      <c r="E21" s="33"/>
      <c r="F21" s="126">
        <f>((K13*9)+(K16*12))/K19</f>
        <v>10.5</v>
      </c>
      <c r="H21" s="121"/>
      <c r="L21" s="3"/>
      <c r="M21" s="3"/>
      <c r="O21" s="3"/>
      <c r="P21" s="35"/>
      <c r="Z21" s="2"/>
      <c r="AA21" s="8" t="s">
        <v>35</v>
      </c>
      <c r="AB21" s="8"/>
      <c r="AC21" s="8"/>
      <c r="AD21" s="8"/>
      <c r="AE21" s="8"/>
      <c r="AF21" s="8"/>
      <c r="AG21" s="8"/>
      <c r="AH21" s="8"/>
      <c r="AI21" s="8"/>
      <c r="AJ21" s="8"/>
    </row>
    <row r="22" spans="1:42" ht="12.75" customHeight="1" x14ac:dyDescent="0.2">
      <c r="L22" s="3"/>
      <c r="M22" s="3"/>
      <c r="O22" s="3"/>
      <c r="AA22" s="283" t="s">
        <v>12</v>
      </c>
      <c r="AB22" s="282"/>
      <c r="AC22" s="282"/>
      <c r="AD22" s="282"/>
      <c r="AE22" s="282"/>
      <c r="AF22" s="282"/>
      <c r="AG22" s="282"/>
      <c r="AH22" s="282"/>
      <c r="AI22" s="282"/>
      <c r="AJ22" s="282"/>
    </row>
    <row r="23" spans="1:42" ht="12.75" customHeight="1" x14ac:dyDescent="0.2">
      <c r="A23" s="2" t="s">
        <v>36</v>
      </c>
      <c r="L23" s="3"/>
      <c r="M23" s="3"/>
      <c r="O23" s="3"/>
      <c r="Z23" s="18" t="s">
        <v>13</v>
      </c>
      <c r="AA23" s="1">
        <v>9701</v>
      </c>
      <c r="AB23" s="19">
        <v>9702</v>
      </c>
      <c r="AC23" s="19">
        <v>9801</v>
      </c>
      <c r="AD23" s="19">
        <v>9802</v>
      </c>
      <c r="AE23" s="19">
        <v>9901</v>
      </c>
      <c r="AF23" s="19">
        <v>9902</v>
      </c>
      <c r="AG23" s="20" t="s">
        <v>14</v>
      </c>
      <c r="AH23" s="20" t="s">
        <v>15</v>
      </c>
      <c r="AI23" s="20" t="s">
        <v>16</v>
      </c>
      <c r="AJ23" s="20" t="s">
        <v>17</v>
      </c>
      <c r="AK23" s="20" t="s">
        <v>18</v>
      </c>
      <c r="AL23" s="20" t="s">
        <v>19</v>
      </c>
      <c r="AM23" s="20" t="s">
        <v>20</v>
      </c>
      <c r="AN23" s="20" t="s">
        <v>21</v>
      </c>
      <c r="AO23" s="20" t="s">
        <v>22</v>
      </c>
      <c r="AP23" s="20" t="s">
        <v>23</v>
      </c>
    </row>
    <row r="24" spans="1:42" ht="25.5" customHeight="1" x14ac:dyDescent="0.2">
      <c r="B24" s="285" t="s">
        <v>2</v>
      </c>
      <c r="C24" s="286"/>
      <c r="D24" s="286"/>
      <c r="E24" s="286"/>
      <c r="F24" s="286"/>
      <c r="G24" s="286"/>
      <c r="H24" s="286"/>
      <c r="I24" s="286"/>
      <c r="J24" s="286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  <c r="Z24" s="23" t="s">
        <v>37</v>
      </c>
      <c r="AA24" s="22">
        <f t="shared" ref="AA24:AA31" si="16">Q6</f>
        <v>1</v>
      </c>
      <c r="AB24" s="22">
        <f t="shared" ref="AB24:AB31" si="17">Q27</f>
        <v>0.5</v>
      </c>
      <c r="AC24" s="22">
        <f t="shared" ref="AC24:AC31" si="18">Q47</f>
        <v>1</v>
      </c>
      <c r="AD24" s="22">
        <f t="shared" ref="AD24:AD31" si="19">Q65</f>
        <v>1</v>
      </c>
      <c r="AE24" s="22">
        <f t="shared" ref="AE24:AE31" si="20">Q82</f>
        <v>1</v>
      </c>
      <c r="AF24" s="22">
        <f t="shared" ref="AF24:AF31" si="21">Q99</f>
        <v>1</v>
      </c>
      <c r="AG24" s="22">
        <f t="shared" ref="AG24:AG31" si="22">Q116</f>
        <v>1</v>
      </c>
      <c r="AH24" s="22">
        <f t="shared" ref="AH24:AH31" si="23">Q130</f>
        <v>0.72727272727272729</v>
      </c>
      <c r="AI24" s="22">
        <f t="shared" ref="AI24:AI31" si="24">Q146</f>
        <v>1</v>
      </c>
      <c r="AJ24" s="22">
        <f t="shared" ref="AJ24:AJ30" si="25">Q161</f>
        <v>0.31578947368421051</v>
      </c>
      <c r="AK24" s="22">
        <f t="shared" ref="AK24:AK29" si="26">Q178</f>
        <v>0.25</v>
      </c>
      <c r="AL24" s="22">
        <f t="shared" ref="AL24:AL28" si="27">Q192</f>
        <v>0.66666666666666663</v>
      </c>
      <c r="AM24" s="22">
        <f t="shared" ref="AM24:AM27" si="28">Q208</f>
        <v>0.8</v>
      </c>
      <c r="AN24" s="22">
        <f t="shared" ref="AN24:AN26" si="29">Q226</f>
        <v>0.52631578947368418</v>
      </c>
      <c r="AO24" s="22">
        <f t="shared" ref="AO24:AO25" si="30">Q243</f>
        <v>0.72727272727272729</v>
      </c>
      <c r="AP24" s="22">
        <f>Q260</f>
        <v>0.82758620689655171</v>
      </c>
    </row>
    <row r="25" spans="1:42" ht="12.75" customHeight="1" x14ac:dyDescent="0.2">
      <c r="A25" s="135" t="s">
        <v>10</v>
      </c>
      <c r="B25" s="136">
        <v>1</v>
      </c>
      <c r="C25" s="136">
        <v>2</v>
      </c>
      <c r="D25" s="136">
        <v>3</v>
      </c>
      <c r="E25" s="136">
        <v>4</v>
      </c>
      <c r="F25" s="136">
        <v>5</v>
      </c>
      <c r="G25" s="136">
        <v>6</v>
      </c>
      <c r="H25" s="136">
        <v>7</v>
      </c>
      <c r="I25" s="136">
        <v>8</v>
      </c>
      <c r="J25" s="136">
        <v>9</v>
      </c>
      <c r="K25" s="210" t="s">
        <v>11</v>
      </c>
      <c r="L25" s="11"/>
      <c r="M25" s="11"/>
      <c r="N25" s="12"/>
      <c r="O25" s="13"/>
      <c r="P25" s="14"/>
      <c r="Q25" s="14"/>
      <c r="R25" s="3"/>
      <c r="Z25" s="23" t="s">
        <v>38</v>
      </c>
      <c r="AA25" s="22">
        <f t="shared" si="16"/>
        <v>1</v>
      </c>
      <c r="AB25" s="22">
        <f t="shared" si="17"/>
        <v>1</v>
      </c>
      <c r="AC25" s="22">
        <f t="shared" si="18"/>
        <v>0.7142857142857143</v>
      </c>
      <c r="AD25" s="22">
        <f t="shared" si="19"/>
        <v>1</v>
      </c>
      <c r="AE25" s="22">
        <f t="shared" si="20"/>
        <v>1</v>
      </c>
      <c r="AF25" s="22">
        <f t="shared" si="21"/>
        <v>0.9375</v>
      </c>
      <c r="AG25" s="22">
        <f t="shared" si="22"/>
        <v>1</v>
      </c>
      <c r="AH25" s="22">
        <f t="shared" si="23"/>
        <v>1</v>
      </c>
      <c r="AI25" s="22">
        <f t="shared" si="24"/>
        <v>1</v>
      </c>
      <c r="AJ25" s="22">
        <f t="shared" si="25"/>
        <v>0.83333333333333337</v>
      </c>
      <c r="AK25" s="22">
        <f t="shared" si="26"/>
        <v>1</v>
      </c>
      <c r="AL25" s="22">
        <f t="shared" si="27"/>
        <v>0.7857142857142857</v>
      </c>
      <c r="AM25" s="22">
        <f t="shared" si="28"/>
        <v>1</v>
      </c>
      <c r="AN25" s="22">
        <f t="shared" si="29"/>
        <v>0.9</v>
      </c>
      <c r="AO25" s="22">
        <f t="shared" si="30"/>
        <v>0.75</v>
      </c>
    </row>
    <row r="26" spans="1:42" ht="12.75" customHeight="1" x14ac:dyDescent="0.2">
      <c r="A26" s="10">
        <v>9702</v>
      </c>
      <c r="B26" s="10">
        <v>4</v>
      </c>
      <c r="C26" s="10"/>
      <c r="D26" s="10"/>
      <c r="E26" s="10"/>
      <c r="F26" s="10"/>
      <c r="G26" s="10"/>
      <c r="H26" s="10"/>
      <c r="I26" s="10"/>
      <c r="J26" s="10"/>
      <c r="K26" s="181"/>
      <c r="L26" s="11"/>
      <c r="M26" s="11"/>
      <c r="N26" s="12"/>
      <c r="O26" s="13"/>
      <c r="P26" s="17">
        <f>B26</f>
        <v>4</v>
      </c>
      <c r="Q26" s="14"/>
      <c r="R26" s="3"/>
      <c r="Z26" s="23" t="s">
        <v>39</v>
      </c>
      <c r="AA26" s="22">
        <f t="shared" si="16"/>
        <v>1</v>
      </c>
      <c r="AB26" s="22">
        <f t="shared" si="17"/>
        <v>1</v>
      </c>
      <c r="AC26" s="22">
        <f t="shared" si="18"/>
        <v>1.4</v>
      </c>
      <c r="AD26" s="22">
        <f t="shared" si="19"/>
        <v>1</v>
      </c>
      <c r="AE26" s="22">
        <f t="shared" si="20"/>
        <v>1</v>
      </c>
      <c r="AF26" s="22">
        <f t="shared" si="21"/>
        <v>1</v>
      </c>
      <c r="AG26" s="22">
        <f t="shared" si="22"/>
        <v>1</v>
      </c>
      <c r="AH26" s="22">
        <f t="shared" si="23"/>
        <v>0.75</v>
      </c>
      <c r="AI26" s="22">
        <f t="shared" si="24"/>
        <v>1</v>
      </c>
      <c r="AJ26" s="22">
        <f t="shared" si="25"/>
        <v>1</v>
      </c>
      <c r="AK26" s="22">
        <f t="shared" si="26"/>
        <v>1</v>
      </c>
      <c r="AL26" s="22">
        <f t="shared" si="27"/>
        <v>0.63636363636363635</v>
      </c>
      <c r="AM26" s="22">
        <f t="shared" si="28"/>
        <v>0.75</v>
      </c>
      <c r="AN26" s="22">
        <f t="shared" si="29"/>
        <v>1</v>
      </c>
      <c r="AO26" s="22" t="s">
        <v>27</v>
      </c>
    </row>
    <row r="27" spans="1:42" ht="12.75" customHeight="1" x14ac:dyDescent="0.2">
      <c r="A27" s="10">
        <v>9801</v>
      </c>
      <c r="B27" s="10"/>
      <c r="C27" s="10">
        <v>2</v>
      </c>
      <c r="D27" s="10"/>
      <c r="E27" s="10"/>
      <c r="F27" s="10"/>
      <c r="G27" s="10"/>
      <c r="H27" s="10"/>
      <c r="I27" s="10"/>
      <c r="J27" s="10"/>
      <c r="K27" s="181"/>
      <c r="L27" s="11"/>
      <c r="M27" s="11"/>
      <c r="N27" s="12"/>
      <c r="O27" s="13">
        <f>C27/B26</f>
        <v>0.5</v>
      </c>
      <c r="P27" s="21">
        <v>2</v>
      </c>
      <c r="Q27" s="22">
        <f t="shared" ref="Q27:Q37" si="31">P27/P26</f>
        <v>0.5</v>
      </c>
      <c r="R27" s="3">
        <f t="shared" ref="R27:R37" si="32">100%-Q27</f>
        <v>0.5</v>
      </c>
      <c r="Z27" s="23" t="s">
        <v>40</v>
      </c>
      <c r="AA27" s="22">
        <f t="shared" si="16"/>
        <v>1</v>
      </c>
      <c r="AB27" s="22">
        <f t="shared" si="17"/>
        <v>1</v>
      </c>
      <c r="AC27" s="22">
        <f t="shared" si="18"/>
        <v>0.7142857142857143</v>
      </c>
      <c r="AD27" s="22">
        <f t="shared" si="19"/>
        <v>1</v>
      </c>
      <c r="AE27" s="22">
        <f t="shared" si="20"/>
        <v>1</v>
      </c>
      <c r="AF27" s="22">
        <f t="shared" si="21"/>
        <v>0.93333333333333335</v>
      </c>
      <c r="AG27" s="22">
        <f t="shared" si="22"/>
        <v>1</v>
      </c>
      <c r="AH27" s="22">
        <f t="shared" si="23"/>
        <v>0.83333333333333337</v>
      </c>
      <c r="AI27" s="22">
        <f t="shared" si="24"/>
        <v>1</v>
      </c>
      <c r="AJ27" s="22">
        <f t="shared" si="25"/>
        <v>1</v>
      </c>
      <c r="AK27" s="22">
        <f t="shared" si="26"/>
        <v>7</v>
      </c>
      <c r="AL27" s="22">
        <f t="shared" si="27"/>
        <v>1</v>
      </c>
      <c r="AM27" s="22">
        <f t="shared" si="28"/>
        <v>0.83333333333333337</v>
      </c>
      <c r="AN27" s="22" t="s">
        <v>27</v>
      </c>
    </row>
    <row r="28" spans="1:42" ht="12.75" customHeight="1" x14ac:dyDescent="0.2">
      <c r="A28" s="10">
        <v>9802</v>
      </c>
      <c r="B28" s="10"/>
      <c r="C28" s="10"/>
      <c r="D28" s="10">
        <v>2</v>
      </c>
      <c r="E28" s="10"/>
      <c r="F28" s="10"/>
      <c r="G28" s="10"/>
      <c r="H28" s="10"/>
      <c r="I28" s="10"/>
      <c r="J28" s="10"/>
      <c r="K28" s="181"/>
      <c r="L28" s="11"/>
      <c r="M28" s="11"/>
      <c r="N28" s="12"/>
      <c r="O28" s="13">
        <f>D28/C27</f>
        <v>1</v>
      </c>
      <c r="P28" s="21">
        <v>2</v>
      </c>
      <c r="Q28" s="22">
        <f t="shared" si="31"/>
        <v>1</v>
      </c>
      <c r="R28" s="3">
        <f t="shared" si="32"/>
        <v>0</v>
      </c>
      <c r="Z28" s="23" t="s">
        <v>41</v>
      </c>
      <c r="AA28" s="22">
        <f t="shared" si="16"/>
        <v>1</v>
      </c>
      <c r="AB28" s="22">
        <f t="shared" si="17"/>
        <v>1</v>
      </c>
      <c r="AC28" s="22">
        <f t="shared" si="18"/>
        <v>0.8</v>
      </c>
      <c r="AD28" s="22">
        <f t="shared" si="19"/>
        <v>1</v>
      </c>
      <c r="AE28" s="22">
        <f t="shared" si="20"/>
        <v>1</v>
      </c>
      <c r="AF28" s="22">
        <f t="shared" si="21"/>
        <v>0.9285714285714286</v>
      </c>
      <c r="AG28" s="22">
        <f t="shared" si="22"/>
        <v>1</v>
      </c>
      <c r="AH28" s="22">
        <f t="shared" si="23"/>
        <v>1</v>
      </c>
      <c r="AI28" s="22">
        <f t="shared" si="24"/>
        <v>1</v>
      </c>
      <c r="AJ28" s="22">
        <f t="shared" si="25"/>
        <v>1</v>
      </c>
      <c r="AK28" s="22">
        <f t="shared" si="26"/>
        <v>0</v>
      </c>
      <c r="AL28" s="22">
        <f t="shared" si="27"/>
        <v>0.8571428571428571</v>
      </c>
      <c r="AM28" s="22" t="s">
        <v>27</v>
      </c>
      <c r="AN28" s="22" t="s">
        <v>27</v>
      </c>
    </row>
    <row r="29" spans="1:42" ht="12.75" customHeight="1" x14ac:dyDescent="0.2">
      <c r="A29" s="10">
        <v>9901</v>
      </c>
      <c r="B29" s="10"/>
      <c r="C29" s="10"/>
      <c r="D29" s="10"/>
      <c r="E29" s="10">
        <v>2</v>
      </c>
      <c r="F29" s="10"/>
      <c r="G29" s="10"/>
      <c r="H29" s="10"/>
      <c r="I29" s="10"/>
      <c r="J29" s="10"/>
      <c r="K29" s="181"/>
      <c r="L29" s="11"/>
      <c r="M29" s="11"/>
      <c r="N29" s="12"/>
      <c r="O29" s="13">
        <f>E29/D28</f>
        <v>1</v>
      </c>
      <c r="P29" s="21">
        <v>2</v>
      </c>
      <c r="Q29" s="22">
        <f t="shared" si="31"/>
        <v>1</v>
      </c>
      <c r="R29" s="3">
        <f t="shared" si="32"/>
        <v>0</v>
      </c>
      <c r="Z29" s="26" t="s">
        <v>42</v>
      </c>
      <c r="AA29" s="22">
        <f t="shared" si="16"/>
        <v>1</v>
      </c>
      <c r="AB29" s="22">
        <f t="shared" si="17"/>
        <v>1</v>
      </c>
      <c r="AC29" s="22">
        <f t="shared" si="18"/>
        <v>1</v>
      </c>
      <c r="AD29" s="22">
        <f t="shared" si="19"/>
        <v>0.83333333333333337</v>
      </c>
      <c r="AE29" s="22">
        <f t="shared" si="20"/>
        <v>1</v>
      </c>
      <c r="AF29" s="22">
        <f t="shared" si="21"/>
        <v>1</v>
      </c>
      <c r="AG29" s="22">
        <f t="shared" si="22"/>
        <v>1</v>
      </c>
      <c r="AH29" s="22">
        <f t="shared" si="23"/>
        <v>0.8</v>
      </c>
      <c r="AI29" s="22">
        <f t="shared" si="24"/>
        <v>1</v>
      </c>
      <c r="AJ29" s="22">
        <f t="shared" si="25"/>
        <v>0.8</v>
      </c>
      <c r="AK29" s="22">
        <f t="shared" si="26"/>
        <v>0</v>
      </c>
      <c r="AL29" s="22" t="s">
        <v>27</v>
      </c>
      <c r="AM29" s="22" t="s">
        <v>27</v>
      </c>
    </row>
    <row r="30" spans="1:42" ht="12.75" customHeight="1" x14ac:dyDescent="0.2">
      <c r="A30" s="10">
        <v>9902</v>
      </c>
      <c r="B30" s="10"/>
      <c r="C30" s="10"/>
      <c r="D30" s="10"/>
      <c r="E30" s="10">
        <v>1</v>
      </c>
      <c r="F30" s="10">
        <v>1</v>
      </c>
      <c r="G30" s="10"/>
      <c r="H30" s="10"/>
      <c r="I30" s="10"/>
      <c r="J30" s="10"/>
      <c r="K30" s="181"/>
      <c r="L30" s="11"/>
      <c r="M30" s="11"/>
      <c r="N30" s="12"/>
      <c r="O30" s="13">
        <f>F30/E29</f>
        <v>0.5</v>
      </c>
      <c r="P30" s="21">
        <v>2</v>
      </c>
      <c r="Q30" s="22">
        <f t="shared" si="31"/>
        <v>1</v>
      </c>
      <c r="R30" s="3">
        <f t="shared" si="32"/>
        <v>0</v>
      </c>
      <c r="Z30" s="26" t="s">
        <v>43</v>
      </c>
      <c r="AA30" s="22">
        <f t="shared" si="16"/>
        <v>0.66666666666666663</v>
      </c>
      <c r="AB30" s="22">
        <f t="shared" si="17"/>
        <v>1</v>
      </c>
      <c r="AC30" s="22">
        <f t="shared" si="18"/>
        <v>1</v>
      </c>
      <c r="AD30" s="22">
        <f t="shared" si="19"/>
        <v>1</v>
      </c>
      <c r="AE30" s="22">
        <f t="shared" si="20"/>
        <v>1</v>
      </c>
      <c r="AF30" s="22">
        <f t="shared" si="21"/>
        <v>1</v>
      </c>
      <c r="AG30" s="22">
        <f t="shared" si="22"/>
        <v>1</v>
      </c>
      <c r="AH30" s="22">
        <f t="shared" si="23"/>
        <v>1</v>
      </c>
      <c r="AI30" s="22">
        <f t="shared" si="24"/>
        <v>1</v>
      </c>
      <c r="AJ30" s="22">
        <f t="shared" si="25"/>
        <v>1</v>
      </c>
      <c r="AK30" s="22" t="s">
        <v>27</v>
      </c>
      <c r="AL30" s="22" t="s">
        <v>27</v>
      </c>
      <c r="AM30" s="22" t="s">
        <v>27</v>
      </c>
    </row>
    <row r="31" spans="1:42" ht="12.75" customHeight="1" x14ac:dyDescent="0.2">
      <c r="A31" s="26" t="s">
        <v>14</v>
      </c>
      <c r="B31" s="10"/>
      <c r="C31" s="10"/>
      <c r="D31" s="10"/>
      <c r="E31" s="10"/>
      <c r="F31" s="10">
        <v>1</v>
      </c>
      <c r="G31" s="10">
        <v>1</v>
      </c>
      <c r="H31" s="10"/>
      <c r="I31" s="10"/>
      <c r="J31" s="10"/>
      <c r="K31" s="181"/>
      <c r="L31" s="11"/>
      <c r="M31" s="11"/>
      <c r="N31" s="12"/>
      <c r="O31" s="13">
        <f>G31/F30</f>
        <v>1</v>
      </c>
      <c r="P31" s="21">
        <v>2</v>
      </c>
      <c r="Q31" s="22">
        <f t="shared" si="31"/>
        <v>1</v>
      </c>
      <c r="R31" s="3">
        <f t="shared" si="32"/>
        <v>0</v>
      </c>
      <c r="Z31" s="26" t="s">
        <v>44</v>
      </c>
      <c r="AA31" s="22">
        <f t="shared" si="16"/>
        <v>1</v>
      </c>
      <c r="AB31" s="22">
        <f t="shared" si="17"/>
        <v>1</v>
      </c>
      <c r="AC31" s="22">
        <f t="shared" si="18"/>
        <v>1</v>
      </c>
      <c r="AD31" s="22">
        <f t="shared" si="19"/>
        <v>1</v>
      </c>
      <c r="AE31" s="22">
        <f t="shared" si="20"/>
        <v>1</v>
      </c>
      <c r="AF31" s="22">
        <f t="shared" si="21"/>
        <v>0.92307692307692313</v>
      </c>
      <c r="AG31" s="22">
        <f t="shared" si="22"/>
        <v>1</v>
      </c>
      <c r="AH31" s="22">
        <f t="shared" si="23"/>
        <v>1</v>
      </c>
      <c r="AI31" s="22">
        <f t="shared" si="24"/>
        <v>1</v>
      </c>
      <c r="AJ31" s="22" t="s">
        <v>27</v>
      </c>
    </row>
    <row r="32" spans="1:42" ht="12.75" customHeight="1" x14ac:dyDescent="0.2">
      <c r="A32" s="26" t="s">
        <v>15</v>
      </c>
      <c r="B32" s="10"/>
      <c r="C32" s="10"/>
      <c r="D32" s="10"/>
      <c r="E32" s="10"/>
      <c r="F32" s="10"/>
      <c r="G32" s="10">
        <v>1</v>
      </c>
      <c r="H32" s="10">
        <v>1</v>
      </c>
      <c r="I32" s="10"/>
      <c r="J32" s="10"/>
      <c r="K32" s="181"/>
      <c r="L32" s="11"/>
      <c r="M32" s="11"/>
      <c r="N32" s="12"/>
      <c r="O32" s="13">
        <f>H32/G31</f>
        <v>1</v>
      </c>
      <c r="P32" s="21">
        <v>2</v>
      </c>
      <c r="Q32" s="22">
        <f t="shared" si="31"/>
        <v>1</v>
      </c>
      <c r="R32" s="3">
        <f t="shared" si="32"/>
        <v>0</v>
      </c>
      <c r="S32" s="2" t="s">
        <v>4</v>
      </c>
    </row>
    <row r="33" spans="1:42" ht="12.75" customHeight="1" x14ac:dyDescent="0.2">
      <c r="A33" s="26" t="s">
        <v>16</v>
      </c>
      <c r="B33" s="10"/>
      <c r="C33" s="10"/>
      <c r="D33" s="10"/>
      <c r="E33" s="10"/>
      <c r="F33" s="10"/>
      <c r="G33" s="10"/>
      <c r="H33" s="10">
        <v>1</v>
      </c>
      <c r="I33" s="10">
        <v>1</v>
      </c>
      <c r="J33" s="10"/>
      <c r="K33" s="181"/>
      <c r="L33" s="11"/>
      <c r="M33" s="11"/>
      <c r="N33" s="12"/>
      <c r="O33" s="13">
        <f>I33/H32</f>
        <v>1</v>
      </c>
      <c r="P33" s="21">
        <v>2</v>
      </c>
      <c r="Q33" s="22">
        <f t="shared" si="31"/>
        <v>1</v>
      </c>
      <c r="R33" s="3">
        <f t="shared" si="32"/>
        <v>0</v>
      </c>
      <c r="S33" s="25">
        <v>9701</v>
      </c>
      <c r="T33" s="37">
        <f>M19</f>
        <v>0.66666666666666663</v>
      </c>
    </row>
    <row r="34" spans="1:42" ht="12.75" customHeight="1" x14ac:dyDescent="0.2">
      <c r="A34" s="26" t="s">
        <v>17</v>
      </c>
      <c r="B34" s="10"/>
      <c r="C34" s="10"/>
      <c r="D34" s="10"/>
      <c r="E34" s="10"/>
      <c r="F34" s="10"/>
      <c r="G34" s="10"/>
      <c r="H34" s="10"/>
      <c r="I34" s="10">
        <v>1</v>
      </c>
      <c r="J34" s="10">
        <v>1</v>
      </c>
      <c r="K34" s="181"/>
      <c r="L34" s="11"/>
      <c r="M34" s="11"/>
      <c r="N34" s="12"/>
      <c r="O34" s="13">
        <f>J34/I33</f>
        <v>1</v>
      </c>
      <c r="P34" s="21">
        <v>2</v>
      </c>
      <c r="Q34" s="22">
        <f t="shared" si="31"/>
        <v>1</v>
      </c>
      <c r="R34" s="3">
        <f t="shared" si="32"/>
        <v>0</v>
      </c>
      <c r="S34" s="25">
        <v>9702</v>
      </c>
      <c r="T34" s="37">
        <f>M39</f>
        <v>0.5</v>
      </c>
    </row>
    <row r="35" spans="1:42" ht="12.75" customHeight="1" x14ac:dyDescent="0.2">
      <c r="A35" s="26" t="s">
        <v>18</v>
      </c>
      <c r="B35" s="10"/>
      <c r="C35" s="10"/>
      <c r="D35" s="10"/>
      <c r="E35" s="10"/>
      <c r="F35" s="10"/>
      <c r="G35" s="10"/>
      <c r="H35" s="10"/>
      <c r="I35" s="10"/>
      <c r="J35" s="10"/>
      <c r="K35" s="181"/>
      <c r="L35" s="11"/>
      <c r="M35" s="11"/>
      <c r="N35" s="12"/>
      <c r="O35" s="13"/>
      <c r="P35" s="21">
        <v>2</v>
      </c>
      <c r="Q35" s="22">
        <f t="shared" si="31"/>
        <v>1</v>
      </c>
      <c r="R35" s="3">
        <f t="shared" si="32"/>
        <v>0</v>
      </c>
      <c r="S35" s="25">
        <v>9801</v>
      </c>
      <c r="T35" s="37">
        <f>M58</f>
        <v>0.5714285714285714</v>
      </c>
    </row>
    <row r="36" spans="1:42" ht="12.75" customHeight="1" x14ac:dyDescent="0.2">
      <c r="A36" s="26" t="s">
        <v>19</v>
      </c>
      <c r="B36" s="10"/>
      <c r="C36" s="10"/>
      <c r="D36" s="10"/>
      <c r="E36" s="10"/>
      <c r="F36" s="10"/>
      <c r="G36" s="10"/>
      <c r="H36" s="10"/>
      <c r="I36" s="10"/>
      <c r="J36" s="10">
        <v>1</v>
      </c>
      <c r="K36" s="181">
        <v>2</v>
      </c>
      <c r="L36" s="11"/>
      <c r="M36" s="11"/>
      <c r="N36" s="12"/>
      <c r="O36" s="13"/>
      <c r="P36" s="21">
        <v>1</v>
      </c>
      <c r="Q36" s="22">
        <f t="shared" si="31"/>
        <v>0.5</v>
      </c>
      <c r="R36" s="3">
        <f t="shared" si="32"/>
        <v>0.5</v>
      </c>
      <c r="S36" s="25">
        <v>9802</v>
      </c>
      <c r="T36" s="37">
        <f>M75</f>
        <v>0.83333333333333337</v>
      </c>
    </row>
    <row r="37" spans="1:42" ht="12.75" customHeight="1" x14ac:dyDescent="0.2">
      <c r="A37" s="28" t="s">
        <v>20</v>
      </c>
      <c r="B37" s="29"/>
      <c r="C37" s="29"/>
      <c r="D37" s="29"/>
      <c r="E37" s="29"/>
      <c r="F37" s="29"/>
      <c r="G37" s="29"/>
      <c r="H37" s="29"/>
      <c r="I37" s="29"/>
      <c r="J37" s="29"/>
      <c r="K37" s="182"/>
      <c r="L37" s="3"/>
      <c r="M37" s="3"/>
      <c r="N37" s="29"/>
      <c r="O37" s="3"/>
      <c r="P37" s="21"/>
      <c r="Q37" s="22">
        <f t="shared" si="31"/>
        <v>0</v>
      </c>
      <c r="R37" s="3">
        <f t="shared" si="32"/>
        <v>1</v>
      </c>
      <c r="S37" s="25">
        <v>9901</v>
      </c>
      <c r="T37" s="3">
        <f>M92</f>
        <v>1</v>
      </c>
    </row>
    <row r="38" spans="1:42" ht="12.75" customHeight="1" x14ac:dyDescent="0.2">
      <c r="A38" s="28" t="s">
        <v>21</v>
      </c>
      <c r="B38" s="29"/>
      <c r="C38" s="29"/>
      <c r="D38" s="29"/>
      <c r="E38" s="29"/>
      <c r="F38" s="29"/>
      <c r="G38" s="29"/>
      <c r="H38" s="29"/>
      <c r="I38" s="29"/>
      <c r="J38" s="29"/>
      <c r="K38" s="182"/>
      <c r="L38" s="3"/>
      <c r="M38" s="3"/>
      <c r="N38" s="29"/>
      <c r="O38" s="3"/>
      <c r="S38" s="25">
        <v>9902</v>
      </c>
      <c r="T38" s="3">
        <f>M109</f>
        <v>0.625</v>
      </c>
    </row>
    <row r="39" spans="1:42" ht="12.75" customHeight="1" x14ac:dyDescent="0.2">
      <c r="K39" s="182">
        <f>K35+K36</f>
        <v>2</v>
      </c>
      <c r="L39" s="3">
        <f>K34/B26</f>
        <v>0</v>
      </c>
      <c r="M39" s="3">
        <f>K39/B26</f>
        <v>0.5</v>
      </c>
      <c r="N39" s="3">
        <f>M39-L39</f>
        <v>0.5</v>
      </c>
      <c r="O39" s="3"/>
      <c r="S39" s="29" t="s">
        <v>14</v>
      </c>
      <c r="T39" s="3">
        <f>M125</f>
        <v>0.5</v>
      </c>
      <c r="Z39" s="2"/>
      <c r="AA39" s="8" t="s">
        <v>45</v>
      </c>
      <c r="AB39" s="8"/>
      <c r="AC39" s="8"/>
      <c r="AD39" s="8"/>
      <c r="AE39" s="8"/>
      <c r="AF39" s="8"/>
      <c r="AG39" s="8"/>
      <c r="AH39" s="8"/>
      <c r="AI39" s="8"/>
      <c r="AJ39" s="8"/>
    </row>
    <row r="40" spans="1:42" ht="12.75" customHeight="1" x14ac:dyDescent="0.2">
      <c r="A40" s="32" t="s">
        <v>34</v>
      </c>
      <c r="B40" s="32"/>
      <c r="C40" s="32"/>
      <c r="D40" s="33"/>
      <c r="E40" s="33"/>
      <c r="F40" s="126">
        <f>K36*11/K39</f>
        <v>11</v>
      </c>
      <c r="L40" s="3"/>
      <c r="M40" s="3"/>
      <c r="O40" s="3"/>
      <c r="S40" s="29" t="s">
        <v>15</v>
      </c>
      <c r="T40" s="3">
        <f>M140</f>
        <v>0.27272727272727271</v>
      </c>
      <c r="AA40" s="283" t="s">
        <v>12</v>
      </c>
      <c r="AB40" s="282"/>
      <c r="AC40" s="282"/>
      <c r="AD40" s="282"/>
      <c r="AE40" s="282"/>
      <c r="AF40" s="282"/>
      <c r="AG40" s="282"/>
      <c r="AH40" s="282"/>
      <c r="AI40" s="282"/>
      <c r="AJ40" s="282"/>
    </row>
    <row r="41" spans="1:42" ht="12.75" customHeight="1" x14ac:dyDescent="0.2">
      <c r="L41" s="3"/>
      <c r="M41" s="3"/>
      <c r="O41" s="3"/>
      <c r="S41" s="29" t="s">
        <v>16</v>
      </c>
      <c r="T41" s="3">
        <f>M155</f>
        <v>1</v>
      </c>
      <c r="Z41" s="18" t="s">
        <v>13</v>
      </c>
      <c r="AA41" s="1">
        <v>9701</v>
      </c>
      <c r="AB41" s="19">
        <v>9702</v>
      </c>
      <c r="AC41" s="19">
        <v>9801</v>
      </c>
      <c r="AD41" s="19">
        <v>9802</v>
      </c>
      <c r="AE41" s="19">
        <v>9901</v>
      </c>
      <c r="AF41" s="19">
        <v>9902</v>
      </c>
      <c r="AG41" s="20" t="s">
        <v>14</v>
      </c>
      <c r="AH41" s="20" t="s">
        <v>15</v>
      </c>
      <c r="AI41" s="20" t="s">
        <v>16</v>
      </c>
      <c r="AJ41" s="20" t="s">
        <v>17</v>
      </c>
      <c r="AK41" s="20" t="s">
        <v>18</v>
      </c>
      <c r="AL41" s="20" t="s">
        <v>19</v>
      </c>
      <c r="AM41" s="20" t="s">
        <v>20</v>
      </c>
      <c r="AN41" s="20" t="s">
        <v>21</v>
      </c>
      <c r="AO41" s="20" t="s">
        <v>22</v>
      </c>
      <c r="AP41" s="20" t="s">
        <v>23</v>
      </c>
    </row>
    <row r="42" spans="1:42" ht="12.75" customHeight="1" x14ac:dyDescent="0.2">
      <c r="L42" s="3"/>
      <c r="M42" s="3"/>
      <c r="O42" s="3"/>
      <c r="S42" s="29" t="s">
        <v>17</v>
      </c>
      <c r="T42" s="3">
        <f>M173</f>
        <v>0.10526315789473684</v>
      </c>
      <c r="Z42" s="23" t="s">
        <v>37</v>
      </c>
      <c r="AA42" s="22">
        <f t="shared" ref="AA42:AA49" si="33">R6</f>
        <v>0</v>
      </c>
      <c r="AB42" s="22">
        <f t="shared" ref="AB42:AB49" si="34">R27</f>
        <v>0.5</v>
      </c>
      <c r="AC42" s="22">
        <f t="shared" ref="AC42:AC49" si="35">R47</f>
        <v>0</v>
      </c>
      <c r="AD42" s="22">
        <f t="shared" ref="AD42:AD49" si="36">R65</f>
        <v>0</v>
      </c>
      <c r="AE42" s="22">
        <f t="shared" ref="AE42:AE49" si="37">R82</f>
        <v>0</v>
      </c>
      <c r="AF42" s="22">
        <f t="shared" ref="AF42:AF49" si="38">R99</f>
        <v>0</v>
      </c>
      <c r="AG42" s="22">
        <f t="shared" ref="AG42:AG49" si="39">R116</f>
        <v>0</v>
      </c>
      <c r="AH42" s="22">
        <f t="shared" ref="AH42:AH49" si="40">R130</f>
        <v>0.27272727272727271</v>
      </c>
      <c r="AI42" s="22">
        <f t="shared" ref="AI42:AI49" si="41">R146</f>
        <v>0</v>
      </c>
      <c r="AJ42" s="22">
        <f t="shared" ref="AJ42:AJ48" si="42">R161</f>
        <v>0.68421052631578949</v>
      </c>
      <c r="AK42" s="3">
        <f t="shared" ref="AK42:AK47" si="43">R178</f>
        <v>0.75</v>
      </c>
      <c r="AL42" s="3">
        <f t="shared" ref="AL42:AL46" si="44">R192</f>
        <v>0.33333333333333337</v>
      </c>
      <c r="AM42" s="3">
        <f t="shared" ref="AM42:AM45" si="45">R208</f>
        <v>0.19999999999999996</v>
      </c>
      <c r="AN42" s="3">
        <f t="shared" ref="AN42:AN44" si="46">R226</f>
        <v>0.47368421052631582</v>
      </c>
      <c r="AO42" s="3">
        <f t="shared" ref="AO42:AO43" si="47">R243</f>
        <v>0.27272727272727271</v>
      </c>
      <c r="AP42" s="3">
        <f>R260</f>
        <v>0.17241379310344829</v>
      </c>
    </row>
    <row r="43" spans="1:42" ht="12.75" customHeight="1" x14ac:dyDescent="0.3">
      <c r="A43" s="38" t="s">
        <v>46</v>
      </c>
      <c r="L43" s="3"/>
      <c r="M43" s="3"/>
      <c r="O43" s="3"/>
      <c r="S43" s="29" t="s">
        <v>18</v>
      </c>
      <c r="T43" s="3">
        <f>M187</f>
        <v>0</v>
      </c>
      <c r="Z43" s="23" t="s">
        <v>38</v>
      </c>
      <c r="AA43" s="22">
        <f t="shared" si="33"/>
        <v>0</v>
      </c>
      <c r="AB43" s="22">
        <f t="shared" si="34"/>
        <v>0</v>
      </c>
      <c r="AC43" s="22">
        <f t="shared" si="35"/>
        <v>0.2857142857142857</v>
      </c>
      <c r="AD43" s="22">
        <f t="shared" si="36"/>
        <v>0</v>
      </c>
      <c r="AE43" s="22">
        <f t="shared" si="37"/>
        <v>0</v>
      </c>
      <c r="AF43" s="22">
        <f t="shared" si="38"/>
        <v>6.25E-2</v>
      </c>
      <c r="AG43" s="22">
        <f t="shared" si="39"/>
        <v>0</v>
      </c>
      <c r="AH43" s="22">
        <f t="shared" si="40"/>
        <v>0</v>
      </c>
      <c r="AI43" s="22">
        <f t="shared" si="41"/>
        <v>0</v>
      </c>
      <c r="AJ43" s="22">
        <f t="shared" si="42"/>
        <v>0.16666666666666663</v>
      </c>
      <c r="AK43" s="3">
        <f t="shared" si="43"/>
        <v>0</v>
      </c>
      <c r="AL43" s="3">
        <f t="shared" si="44"/>
        <v>0.2142857142857143</v>
      </c>
      <c r="AM43" s="3">
        <f t="shared" si="45"/>
        <v>0</v>
      </c>
      <c r="AN43" s="3">
        <f t="shared" si="46"/>
        <v>9.9999999999999978E-2</v>
      </c>
      <c r="AO43" s="3">
        <f t="shared" si="47"/>
        <v>0.25</v>
      </c>
    </row>
    <row r="44" spans="1:42" ht="25.5" customHeight="1" x14ac:dyDescent="0.2">
      <c r="B44" s="285" t="s">
        <v>2</v>
      </c>
      <c r="C44" s="286"/>
      <c r="D44" s="286"/>
      <c r="E44" s="286"/>
      <c r="F44" s="286"/>
      <c r="G44" s="286"/>
      <c r="H44" s="286"/>
      <c r="I44" s="286"/>
      <c r="J44" s="286"/>
      <c r="L44" s="4" t="s">
        <v>3</v>
      </c>
      <c r="M44" s="4" t="s">
        <v>4</v>
      </c>
      <c r="N44" s="5" t="s">
        <v>5</v>
      </c>
      <c r="O44" s="4" t="s">
        <v>6</v>
      </c>
      <c r="P44" s="6" t="s">
        <v>7</v>
      </c>
      <c r="Q44" s="6" t="s">
        <v>8</v>
      </c>
      <c r="R44" s="7" t="s">
        <v>9</v>
      </c>
      <c r="S44" s="29" t="s">
        <v>19</v>
      </c>
      <c r="T44" s="3">
        <f>M203</f>
        <v>4.7619047619047616E-2</v>
      </c>
      <c r="Z44" s="23" t="s">
        <v>39</v>
      </c>
      <c r="AA44" s="22">
        <f t="shared" si="33"/>
        <v>0</v>
      </c>
      <c r="AB44" s="22">
        <f t="shared" si="34"/>
        <v>0</v>
      </c>
      <c r="AC44" s="22">
        <f t="shared" si="35"/>
        <v>-0.39999999999999991</v>
      </c>
      <c r="AD44" s="22">
        <f t="shared" si="36"/>
        <v>0</v>
      </c>
      <c r="AE44" s="22">
        <f t="shared" si="37"/>
        <v>0</v>
      </c>
      <c r="AF44" s="22">
        <f t="shared" si="38"/>
        <v>0</v>
      </c>
      <c r="AG44" s="22">
        <f t="shared" si="39"/>
        <v>0</v>
      </c>
      <c r="AH44" s="22">
        <f t="shared" si="40"/>
        <v>0.25</v>
      </c>
      <c r="AI44" s="22">
        <f t="shared" si="41"/>
        <v>0</v>
      </c>
      <c r="AJ44" s="22">
        <f t="shared" si="42"/>
        <v>0</v>
      </c>
      <c r="AK44" s="3">
        <f t="shared" si="43"/>
        <v>0</v>
      </c>
      <c r="AL44" s="3">
        <f t="shared" si="44"/>
        <v>0.36363636363636365</v>
      </c>
      <c r="AM44" s="3">
        <f t="shared" si="45"/>
        <v>0.25</v>
      </c>
      <c r="AN44" s="3">
        <f t="shared" si="46"/>
        <v>0</v>
      </c>
      <c r="AO44" s="3" t="s">
        <v>27</v>
      </c>
    </row>
    <row r="45" spans="1:42" ht="12.75" customHeight="1" x14ac:dyDescent="0.2">
      <c r="A45" s="135" t="s">
        <v>10</v>
      </c>
      <c r="B45" s="136">
        <v>1</v>
      </c>
      <c r="C45" s="136">
        <v>2</v>
      </c>
      <c r="D45" s="136">
        <v>3</v>
      </c>
      <c r="E45" s="136">
        <v>4</v>
      </c>
      <c r="F45" s="136">
        <v>5</v>
      </c>
      <c r="G45" s="136">
        <v>6</v>
      </c>
      <c r="H45" s="136">
        <v>7</v>
      </c>
      <c r="I45" s="136">
        <v>8</v>
      </c>
      <c r="J45" s="136">
        <v>9</v>
      </c>
      <c r="K45" s="210" t="s">
        <v>11</v>
      </c>
      <c r="L45" s="11"/>
      <c r="M45" s="11"/>
      <c r="N45" s="12"/>
      <c r="O45" s="13"/>
      <c r="P45" s="14"/>
      <c r="Q45" s="14"/>
      <c r="R45" s="3"/>
      <c r="Z45" s="23" t="s">
        <v>40</v>
      </c>
      <c r="AA45" s="22">
        <f t="shared" si="33"/>
        <v>0</v>
      </c>
      <c r="AB45" s="22">
        <f t="shared" si="34"/>
        <v>0</v>
      </c>
      <c r="AC45" s="22">
        <f t="shared" si="35"/>
        <v>0.2857142857142857</v>
      </c>
      <c r="AD45" s="22">
        <f t="shared" si="36"/>
        <v>0</v>
      </c>
      <c r="AE45" s="22">
        <f t="shared" si="37"/>
        <v>0</v>
      </c>
      <c r="AF45" s="22">
        <f t="shared" si="38"/>
        <v>6.6666666666666652E-2</v>
      </c>
      <c r="AG45" s="22">
        <f t="shared" si="39"/>
        <v>0</v>
      </c>
      <c r="AH45" s="22">
        <f t="shared" si="40"/>
        <v>0.16666666666666663</v>
      </c>
      <c r="AI45" s="22">
        <f t="shared" si="41"/>
        <v>0</v>
      </c>
      <c r="AJ45" s="22">
        <f t="shared" si="42"/>
        <v>0</v>
      </c>
      <c r="AK45" s="3">
        <f t="shared" si="43"/>
        <v>-6</v>
      </c>
      <c r="AL45" s="3">
        <f t="shared" si="44"/>
        <v>0</v>
      </c>
      <c r="AM45" s="3">
        <f t="shared" si="45"/>
        <v>0.16666666666666663</v>
      </c>
      <c r="AN45" s="3" t="s">
        <v>27</v>
      </c>
      <c r="AO45" s="3" t="s">
        <v>27</v>
      </c>
    </row>
    <row r="46" spans="1:42" ht="12.75" customHeight="1" x14ac:dyDescent="0.2">
      <c r="A46" s="10">
        <v>9801</v>
      </c>
      <c r="B46" s="10">
        <v>7</v>
      </c>
      <c r="C46" s="10"/>
      <c r="D46" s="10"/>
      <c r="E46" s="10"/>
      <c r="F46" s="10"/>
      <c r="G46" s="10"/>
      <c r="H46" s="10"/>
      <c r="I46" s="10"/>
      <c r="J46" s="10"/>
      <c r="K46" s="181"/>
      <c r="L46" s="11"/>
      <c r="M46" s="11"/>
      <c r="N46" s="12"/>
      <c r="O46" s="13"/>
      <c r="P46" s="17">
        <f>B46</f>
        <v>7</v>
      </c>
      <c r="Q46" s="14"/>
      <c r="R46" s="3"/>
      <c r="Z46" s="23" t="s">
        <v>41</v>
      </c>
      <c r="AA46" s="22">
        <f t="shared" si="33"/>
        <v>0</v>
      </c>
      <c r="AB46" s="22">
        <f t="shared" si="34"/>
        <v>0</v>
      </c>
      <c r="AC46" s="22">
        <f t="shared" si="35"/>
        <v>0.19999999999999996</v>
      </c>
      <c r="AD46" s="22">
        <f t="shared" si="36"/>
        <v>0</v>
      </c>
      <c r="AE46" s="22">
        <f t="shared" si="37"/>
        <v>0</v>
      </c>
      <c r="AF46" s="22">
        <f t="shared" si="38"/>
        <v>7.1428571428571397E-2</v>
      </c>
      <c r="AG46" s="22">
        <f t="shared" si="39"/>
        <v>0</v>
      </c>
      <c r="AH46" s="22">
        <f t="shared" si="40"/>
        <v>0</v>
      </c>
      <c r="AI46" s="22">
        <f t="shared" si="41"/>
        <v>0</v>
      </c>
      <c r="AJ46" s="22">
        <f t="shared" si="42"/>
        <v>0</v>
      </c>
      <c r="AK46" s="3">
        <f t="shared" si="43"/>
        <v>0</v>
      </c>
      <c r="AL46" s="3">
        <f t="shared" si="44"/>
        <v>0.1428571428571429</v>
      </c>
      <c r="AM46" s="3" t="s">
        <v>128</v>
      </c>
      <c r="AN46" s="3" t="s">
        <v>27</v>
      </c>
      <c r="AO46" s="3" t="s">
        <v>27</v>
      </c>
    </row>
    <row r="47" spans="1:42" ht="12.75" customHeight="1" x14ac:dyDescent="0.2">
      <c r="A47" s="10">
        <v>9802</v>
      </c>
      <c r="B47" s="10"/>
      <c r="C47" s="10">
        <v>7</v>
      </c>
      <c r="D47" s="10"/>
      <c r="E47" s="10"/>
      <c r="F47" s="10"/>
      <c r="G47" s="10"/>
      <c r="H47" s="10"/>
      <c r="I47" s="10"/>
      <c r="J47" s="10"/>
      <c r="K47" s="181"/>
      <c r="L47" s="11"/>
      <c r="M47" s="11"/>
      <c r="N47" s="12"/>
      <c r="O47" s="13">
        <f>C47/B46</f>
        <v>1</v>
      </c>
      <c r="P47" s="21">
        <v>7</v>
      </c>
      <c r="Q47" s="22">
        <f t="shared" ref="Q47:Q57" si="48">P47/P46</f>
        <v>1</v>
      </c>
      <c r="R47" s="3">
        <f t="shared" ref="R47:R57" si="49">100%-Q47</f>
        <v>0</v>
      </c>
      <c r="Z47" s="26" t="s">
        <v>42</v>
      </c>
      <c r="AA47" s="22">
        <f t="shared" si="33"/>
        <v>0</v>
      </c>
      <c r="AB47" s="22">
        <f t="shared" si="34"/>
        <v>0</v>
      </c>
      <c r="AC47" s="22">
        <f t="shared" si="35"/>
        <v>0</v>
      </c>
      <c r="AD47" s="22">
        <f t="shared" si="36"/>
        <v>0.16666666666666663</v>
      </c>
      <c r="AE47" s="22">
        <f t="shared" si="37"/>
        <v>0</v>
      </c>
      <c r="AF47" s="22">
        <f t="shared" si="38"/>
        <v>0</v>
      </c>
      <c r="AG47" s="22">
        <f t="shared" si="39"/>
        <v>0</v>
      </c>
      <c r="AH47" s="22">
        <f t="shared" si="40"/>
        <v>0.19999999999999996</v>
      </c>
      <c r="AI47" s="22">
        <f t="shared" si="41"/>
        <v>0</v>
      </c>
      <c r="AJ47" s="22">
        <f t="shared" si="42"/>
        <v>0.19999999999999996</v>
      </c>
      <c r="AK47" s="3">
        <f t="shared" si="43"/>
        <v>0</v>
      </c>
      <c r="AL47" s="3" t="s">
        <v>27</v>
      </c>
      <c r="AM47" s="3" t="s">
        <v>27</v>
      </c>
      <c r="AN47" s="3" t="s">
        <v>27</v>
      </c>
      <c r="AO47" s="3" t="s">
        <v>27</v>
      </c>
    </row>
    <row r="48" spans="1:42" ht="12.75" customHeight="1" x14ac:dyDescent="0.2">
      <c r="A48" s="10">
        <v>9901</v>
      </c>
      <c r="B48" s="10"/>
      <c r="C48" s="10"/>
      <c r="D48" s="10">
        <v>5</v>
      </c>
      <c r="E48" s="10"/>
      <c r="F48" s="10"/>
      <c r="G48" s="10"/>
      <c r="H48" s="10"/>
      <c r="I48" s="10"/>
      <c r="J48" s="10"/>
      <c r="K48" s="181"/>
      <c r="L48" s="11"/>
      <c r="M48" s="11"/>
      <c r="N48" s="12"/>
      <c r="O48" s="13">
        <f>D48/C47</f>
        <v>0.7142857142857143</v>
      </c>
      <c r="P48" s="21">
        <v>5</v>
      </c>
      <c r="Q48" s="22">
        <f t="shared" si="48"/>
        <v>0.7142857142857143</v>
      </c>
      <c r="R48" s="3">
        <f t="shared" si="49"/>
        <v>0.2857142857142857</v>
      </c>
      <c r="Z48" s="26" t="s">
        <v>43</v>
      </c>
      <c r="AA48" s="22">
        <f t="shared" si="33"/>
        <v>0.33333333333333337</v>
      </c>
      <c r="AB48" s="22">
        <f t="shared" si="34"/>
        <v>0</v>
      </c>
      <c r="AC48" s="22">
        <f t="shared" si="35"/>
        <v>0</v>
      </c>
      <c r="AD48" s="22">
        <f t="shared" si="36"/>
        <v>0</v>
      </c>
      <c r="AE48" s="22">
        <f t="shared" si="37"/>
        <v>0</v>
      </c>
      <c r="AF48" s="22">
        <f t="shared" si="38"/>
        <v>0</v>
      </c>
      <c r="AG48" s="22">
        <f t="shared" si="39"/>
        <v>0</v>
      </c>
      <c r="AH48" s="22">
        <f t="shared" si="40"/>
        <v>0</v>
      </c>
      <c r="AI48" s="22">
        <f t="shared" si="41"/>
        <v>0</v>
      </c>
      <c r="AJ48" s="22">
        <f t="shared" si="42"/>
        <v>0</v>
      </c>
      <c r="AK48" s="3" t="s">
        <v>27</v>
      </c>
      <c r="AL48" s="3" t="s">
        <v>27</v>
      </c>
      <c r="AM48" s="3" t="s">
        <v>27</v>
      </c>
      <c r="AN48" s="3" t="s">
        <v>27</v>
      </c>
      <c r="AO48" s="3" t="s">
        <v>27</v>
      </c>
    </row>
    <row r="49" spans="1:50" ht="12.75" customHeight="1" x14ac:dyDescent="0.2">
      <c r="A49" s="10">
        <v>9902</v>
      </c>
      <c r="B49" s="10"/>
      <c r="C49" s="10"/>
      <c r="D49" s="25">
        <v>4</v>
      </c>
      <c r="E49" s="10">
        <v>3</v>
      </c>
      <c r="F49" s="10"/>
      <c r="G49" s="10"/>
      <c r="H49" s="10"/>
      <c r="I49" s="10"/>
      <c r="J49" s="10"/>
      <c r="K49" s="181"/>
      <c r="L49" s="11"/>
      <c r="M49" s="11"/>
      <c r="N49" s="12"/>
      <c r="O49" s="13">
        <f>E49/D48</f>
        <v>0.6</v>
      </c>
      <c r="P49" s="21">
        <v>7</v>
      </c>
      <c r="Q49" s="22">
        <f t="shared" si="48"/>
        <v>1.4</v>
      </c>
      <c r="R49" s="3">
        <f t="shared" si="49"/>
        <v>-0.39999999999999991</v>
      </c>
      <c r="Z49" s="26" t="s">
        <v>44</v>
      </c>
      <c r="AA49" s="22">
        <f t="shared" si="33"/>
        <v>0</v>
      </c>
      <c r="AB49" s="22">
        <f t="shared" si="34"/>
        <v>0</v>
      </c>
      <c r="AC49" s="22">
        <f t="shared" si="35"/>
        <v>0</v>
      </c>
      <c r="AD49" s="22">
        <f t="shared" si="36"/>
        <v>0</v>
      </c>
      <c r="AE49" s="22">
        <f t="shared" si="37"/>
        <v>0</v>
      </c>
      <c r="AF49" s="22">
        <f t="shared" si="38"/>
        <v>7.6923076923076872E-2</v>
      </c>
      <c r="AG49" s="22">
        <f t="shared" si="39"/>
        <v>0</v>
      </c>
      <c r="AH49" s="22">
        <f t="shared" si="40"/>
        <v>0</v>
      </c>
      <c r="AI49" s="22">
        <f t="shared" si="41"/>
        <v>0</v>
      </c>
      <c r="AJ49" s="22" t="s">
        <v>27</v>
      </c>
      <c r="AK49" s="3" t="s">
        <v>27</v>
      </c>
      <c r="AL49" s="3" t="s">
        <v>27</v>
      </c>
      <c r="AM49" s="3" t="s">
        <v>27</v>
      </c>
      <c r="AN49" s="3" t="s">
        <v>27</v>
      </c>
      <c r="AO49" s="3" t="s">
        <v>27</v>
      </c>
    </row>
    <row r="50" spans="1:50" ht="12.75" customHeight="1" x14ac:dyDescent="0.2">
      <c r="A50" s="26" t="s">
        <v>14</v>
      </c>
      <c r="B50" s="10"/>
      <c r="C50" s="10"/>
      <c r="D50" s="10">
        <v>1</v>
      </c>
      <c r="E50" s="10">
        <v>1</v>
      </c>
      <c r="F50" s="10">
        <v>3</v>
      </c>
      <c r="G50" s="10"/>
      <c r="H50" s="10"/>
      <c r="I50" s="10"/>
      <c r="J50" s="10"/>
      <c r="K50" s="181"/>
      <c r="L50" s="11"/>
      <c r="M50" s="11"/>
      <c r="N50" s="12"/>
      <c r="O50" s="13">
        <f>F50/E49</f>
        <v>1</v>
      </c>
      <c r="P50" s="21">
        <v>5</v>
      </c>
      <c r="Q50" s="22">
        <f t="shared" si="48"/>
        <v>0.7142857142857143</v>
      </c>
      <c r="R50" s="3">
        <f t="shared" si="49"/>
        <v>0.2857142857142857</v>
      </c>
      <c r="Z50" s="39"/>
      <c r="AA50" s="37"/>
      <c r="AB50" s="37"/>
      <c r="AC50" s="37"/>
      <c r="AD50" s="40"/>
      <c r="AE50" s="40"/>
      <c r="AF50" s="40"/>
      <c r="AG50" s="40"/>
      <c r="AH50" s="40"/>
      <c r="AI50" s="40"/>
      <c r="AJ50" s="40"/>
    </row>
    <row r="51" spans="1:50" ht="12.75" customHeight="1" x14ac:dyDescent="0.2">
      <c r="A51" s="26" t="s">
        <v>15</v>
      </c>
      <c r="B51" s="10"/>
      <c r="C51" s="10"/>
      <c r="D51" s="10"/>
      <c r="E51" s="10"/>
      <c r="F51" s="10">
        <v>1</v>
      </c>
      <c r="G51" s="10">
        <v>3</v>
      </c>
      <c r="H51" s="10"/>
      <c r="I51" s="10"/>
      <c r="J51" s="10"/>
      <c r="K51" s="181"/>
      <c r="L51" s="11"/>
      <c r="M51" s="11"/>
      <c r="N51" s="12"/>
      <c r="O51" s="13">
        <f>G51/F50</f>
        <v>1</v>
      </c>
      <c r="P51" s="21">
        <v>4</v>
      </c>
      <c r="Q51" s="22">
        <f t="shared" si="48"/>
        <v>0.8</v>
      </c>
      <c r="R51" s="3">
        <f t="shared" si="49"/>
        <v>0.19999999999999996</v>
      </c>
      <c r="Z51" s="28"/>
      <c r="AA51" s="37"/>
      <c r="AB51" s="37"/>
      <c r="AC51" s="40"/>
      <c r="AD51" s="40"/>
      <c r="AE51" s="40"/>
      <c r="AF51" s="40"/>
      <c r="AG51" s="40"/>
      <c r="AH51" s="40"/>
      <c r="AI51" s="40"/>
      <c r="AJ51" s="40"/>
    </row>
    <row r="52" spans="1:50" ht="12.75" customHeight="1" x14ac:dyDescent="0.2">
      <c r="A52" s="26" t="s">
        <v>16</v>
      </c>
      <c r="B52" s="10"/>
      <c r="C52" s="10"/>
      <c r="D52" s="10"/>
      <c r="E52" s="10"/>
      <c r="F52" s="10"/>
      <c r="G52" s="10">
        <v>1</v>
      </c>
      <c r="H52" s="10">
        <v>3</v>
      </c>
      <c r="I52" s="10"/>
      <c r="J52" s="10"/>
      <c r="K52" s="181"/>
      <c r="L52" s="11"/>
      <c r="M52" s="11"/>
      <c r="N52" s="12"/>
      <c r="O52" s="13">
        <f>H52/G51</f>
        <v>1</v>
      </c>
      <c r="P52" s="21">
        <v>4</v>
      </c>
      <c r="Q52" s="22">
        <f t="shared" si="48"/>
        <v>1</v>
      </c>
      <c r="R52" s="3">
        <f t="shared" si="49"/>
        <v>0</v>
      </c>
      <c r="Z52" s="28"/>
      <c r="AA52" s="37"/>
      <c r="AB52" s="40"/>
      <c r="AC52" s="40"/>
      <c r="AD52" s="40"/>
      <c r="AE52" s="40"/>
      <c r="AF52" s="40"/>
      <c r="AG52" s="40"/>
      <c r="AH52" s="40"/>
      <c r="AI52" s="40"/>
      <c r="AJ52" s="40"/>
    </row>
    <row r="53" spans="1:50" ht="12.75" customHeight="1" x14ac:dyDescent="0.2">
      <c r="A53" s="26" t="s">
        <v>17</v>
      </c>
      <c r="B53" s="10"/>
      <c r="C53" s="10"/>
      <c r="D53" s="10"/>
      <c r="E53" s="10"/>
      <c r="F53" s="10"/>
      <c r="G53" s="10"/>
      <c r="H53" s="10">
        <v>1</v>
      </c>
      <c r="I53" s="10">
        <v>3</v>
      </c>
      <c r="J53" s="10"/>
      <c r="K53" s="181"/>
      <c r="L53" s="11"/>
      <c r="M53" s="11"/>
      <c r="N53" s="12"/>
      <c r="O53" s="13">
        <f>I53/H52</f>
        <v>1</v>
      </c>
      <c r="P53" s="21">
        <v>4</v>
      </c>
      <c r="Q53" s="22">
        <f t="shared" si="48"/>
        <v>1</v>
      </c>
      <c r="R53" s="3">
        <f t="shared" si="49"/>
        <v>0</v>
      </c>
      <c r="Z53" s="29"/>
      <c r="AA53" s="8" t="s">
        <v>47</v>
      </c>
      <c r="AB53" s="37"/>
      <c r="AC53" s="37"/>
      <c r="AD53" s="37"/>
      <c r="AE53" s="37"/>
      <c r="AF53" s="37"/>
      <c r="AG53" s="37"/>
      <c r="AH53" s="37"/>
      <c r="AI53" s="37"/>
      <c r="AJ53" s="37"/>
    </row>
    <row r="54" spans="1:50" ht="12.75" customHeight="1" x14ac:dyDescent="0.2">
      <c r="A54" s="26" t="s">
        <v>18</v>
      </c>
      <c r="B54" s="10"/>
      <c r="C54" s="10"/>
      <c r="D54" s="10"/>
      <c r="E54" s="10"/>
      <c r="F54" s="10"/>
      <c r="G54" s="10"/>
      <c r="H54" s="10"/>
      <c r="I54" s="10">
        <v>1</v>
      </c>
      <c r="J54" s="10">
        <v>3</v>
      </c>
      <c r="K54" s="181">
        <v>1</v>
      </c>
      <c r="L54" s="11"/>
      <c r="M54" s="11"/>
      <c r="N54" s="12"/>
      <c r="O54" s="13">
        <f>J54/I53</f>
        <v>1</v>
      </c>
      <c r="P54" s="21">
        <v>4</v>
      </c>
      <c r="Q54" s="22">
        <f t="shared" si="48"/>
        <v>1</v>
      </c>
      <c r="R54" s="3">
        <f t="shared" si="49"/>
        <v>0</v>
      </c>
      <c r="Z54" s="41" t="s">
        <v>13</v>
      </c>
      <c r="AA54" s="42">
        <v>9701</v>
      </c>
      <c r="AB54" s="43">
        <v>9702</v>
      </c>
      <c r="AC54" s="43">
        <v>9801</v>
      </c>
      <c r="AD54" s="43">
        <v>9802</v>
      </c>
      <c r="AE54" s="43">
        <v>9901</v>
      </c>
      <c r="AF54" s="43">
        <v>9902</v>
      </c>
      <c r="AG54" s="44" t="s">
        <v>14</v>
      </c>
      <c r="AH54" s="44" t="s">
        <v>15</v>
      </c>
      <c r="AI54" s="44" t="s">
        <v>16</v>
      </c>
      <c r="AJ54" s="44" t="s">
        <v>17</v>
      </c>
      <c r="AK54" s="44" t="s">
        <v>18</v>
      </c>
      <c r="AL54" s="44" t="s">
        <v>19</v>
      </c>
      <c r="AM54" s="44" t="s">
        <v>20</v>
      </c>
      <c r="AN54" s="44" t="s">
        <v>21</v>
      </c>
      <c r="AO54" s="44" t="s">
        <v>22</v>
      </c>
      <c r="AP54" s="44" t="s">
        <v>23</v>
      </c>
      <c r="AQ54" s="44" t="s">
        <v>48</v>
      </c>
      <c r="AR54" s="44" t="s">
        <v>49</v>
      </c>
      <c r="AS54" s="44" t="s">
        <v>51</v>
      </c>
      <c r="AT54" s="44" t="s">
        <v>53</v>
      </c>
      <c r="AU54" s="44" t="s">
        <v>54</v>
      </c>
      <c r="AV54" s="44" t="s">
        <v>55</v>
      </c>
      <c r="AW54" s="44" t="s">
        <v>56</v>
      </c>
      <c r="AX54" s="44" t="s">
        <v>57</v>
      </c>
    </row>
    <row r="55" spans="1:50" ht="12.75" customHeight="1" x14ac:dyDescent="0.3">
      <c r="A55" s="26" t="s">
        <v>19</v>
      </c>
      <c r="B55" s="10"/>
      <c r="C55" s="10"/>
      <c r="D55" s="10"/>
      <c r="E55" s="10"/>
      <c r="F55" s="10"/>
      <c r="G55" s="10"/>
      <c r="H55" s="10"/>
      <c r="I55" s="10"/>
      <c r="J55" s="10">
        <v>1</v>
      </c>
      <c r="K55" s="181">
        <v>3</v>
      </c>
      <c r="L55" s="11"/>
      <c r="M55" s="11"/>
      <c r="N55" s="12"/>
      <c r="O55" s="13"/>
      <c r="P55" s="21">
        <v>1</v>
      </c>
      <c r="Q55" s="22">
        <f t="shared" si="48"/>
        <v>0.25</v>
      </c>
      <c r="R55" s="3">
        <f t="shared" si="49"/>
        <v>0.75</v>
      </c>
      <c r="Z55" s="45" t="s">
        <v>37</v>
      </c>
      <c r="AA55" s="46">
        <f>P7/P5</f>
        <v>1</v>
      </c>
      <c r="AB55" s="46">
        <f>P28/P26</f>
        <v>0.5</v>
      </c>
      <c r="AC55" s="46">
        <f>P48/P46</f>
        <v>0.7142857142857143</v>
      </c>
      <c r="AD55" s="46">
        <f>P66/P64</f>
        <v>1</v>
      </c>
      <c r="AE55" s="46">
        <f>P83/P81</f>
        <v>1</v>
      </c>
      <c r="AF55" s="46">
        <f>P100/P98</f>
        <v>0.9375</v>
      </c>
      <c r="AG55" s="46">
        <f>P117/P115</f>
        <v>1</v>
      </c>
      <c r="AH55" s="46">
        <f>P131/P129</f>
        <v>0.72727272727272729</v>
      </c>
      <c r="AI55" s="46">
        <f>P147/P145</f>
        <v>1</v>
      </c>
      <c r="AJ55" s="46">
        <f>P162/P160</f>
        <v>0.26315789473684209</v>
      </c>
      <c r="AK55" s="46">
        <f>P179/P177</f>
        <v>0.25</v>
      </c>
      <c r="AL55" s="46">
        <f>P193/P191</f>
        <v>0.52380952380952384</v>
      </c>
      <c r="AM55" s="46">
        <f>P209/P207</f>
        <v>0.8</v>
      </c>
      <c r="AN55" s="46">
        <f>P227/P225</f>
        <v>0.47368421052631576</v>
      </c>
      <c r="AO55" s="46">
        <f>P244/P242</f>
        <v>0.54545454545454541</v>
      </c>
      <c r="AP55" s="46">
        <f>P261/P259</f>
        <v>0.65517241379310343</v>
      </c>
      <c r="AQ55" s="46">
        <f>P277/P275</f>
        <v>0.61538461538461542</v>
      </c>
      <c r="AR55" s="46">
        <f>P293/P291</f>
        <v>0.55555555555555558</v>
      </c>
      <c r="AS55" s="46">
        <f>P314/P312</f>
        <v>0.8571428571428571</v>
      </c>
      <c r="AT55" s="46">
        <f>P329/P327</f>
        <v>0.8</v>
      </c>
      <c r="AU55" s="46">
        <f>P346/P344</f>
        <v>0.6</v>
      </c>
      <c r="AV55" s="46" t="e">
        <f>#REF!/#REF!</f>
        <v>#REF!</v>
      </c>
      <c r="AW55" s="46">
        <f>P422/P420</f>
        <v>11</v>
      </c>
      <c r="AX55" s="46">
        <f>P440/P438</f>
        <v>0</v>
      </c>
    </row>
    <row r="56" spans="1:50" ht="12.75" customHeight="1" x14ac:dyDescent="0.2">
      <c r="A56" s="28" t="s">
        <v>20</v>
      </c>
      <c r="B56" s="29"/>
      <c r="C56" s="29"/>
      <c r="D56" s="29"/>
      <c r="E56" s="29"/>
      <c r="F56" s="29"/>
      <c r="G56" s="29"/>
      <c r="H56" s="29"/>
      <c r="I56" s="29"/>
      <c r="J56" s="29"/>
      <c r="K56" s="182"/>
      <c r="L56" s="3"/>
      <c r="M56" s="3"/>
      <c r="N56" s="29"/>
      <c r="O56" s="3"/>
      <c r="P56" s="21"/>
      <c r="Q56" s="22">
        <f t="shared" si="48"/>
        <v>0</v>
      </c>
      <c r="R56" s="3">
        <f t="shared" si="49"/>
        <v>1</v>
      </c>
      <c r="S56" s="284" t="s">
        <v>5</v>
      </c>
      <c r="T56" s="282"/>
      <c r="Z56" s="2"/>
      <c r="AA56" s="8"/>
      <c r="AB56" s="37"/>
      <c r="AC56" s="37"/>
      <c r="AD56" s="37"/>
      <c r="AE56" s="37"/>
      <c r="AF56" s="37"/>
      <c r="AG56" s="37"/>
      <c r="AH56" s="37"/>
      <c r="AI56" s="37"/>
      <c r="AJ56" s="37"/>
    </row>
    <row r="57" spans="1:50" ht="12.75" customHeight="1" x14ac:dyDescent="0.2">
      <c r="A57" s="28" t="s">
        <v>21</v>
      </c>
      <c r="B57" s="29"/>
      <c r="C57" s="29"/>
      <c r="D57" s="29"/>
      <c r="E57" s="29"/>
      <c r="F57" s="29"/>
      <c r="G57" s="29"/>
      <c r="H57" s="29"/>
      <c r="I57" s="29"/>
      <c r="J57" s="29"/>
      <c r="K57" s="182"/>
      <c r="L57" s="3"/>
      <c r="M57" s="3"/>
      <c r="N57" s="29"/>
      <c r="O57" s="3"/>
      <c r="P57" s="21"/>
      <c r="Q57" s="22" t="e">
        <f t="shared" si="48"/>
        <v>#DIV/0!</v>
      </c>
      <c r="R57" s="3" t="e">
        <f t="shared" si="49"/>
        <v>#DIV/0!</v>
      </c>
    </row>
    <row r="58" spans="1:50" ht="12.75" customHeight="1" x14ac:dyDescent="0.2">
      <c r="J58" s="2" t="s">
        <v>58</v>
      </c>
      <c r="K58" s="185">
        <f>K55+K54</f>
        <v>4</v>
      </c>
      <c r="L58" s="3">
        <f>K54/B46</f>
        <v>0.14285714285714285</v>
      </c>
      <c r="M58" s="3">
        <f>K58/B46</f>
        <v>0.5714285714285714</v>
      </c>
      <c r="N58" s="3">
        <f>M58-L58</f>
        <v>0.42857142857142855</v>
      </c>
      <c r="O58" s="3"/>
      <c r="S58" s="25">
        <v>9701</v>
      </c>
      <c r="T58" s="3">
        <f>N19</f>
        <v>0.33333333333333331</v>
      </c>
    </row>
    <row r="59" spans="1:50" ht="12.75" customHeight="1" x14ac:dyDescent="0.2">
      <c r="A59" s="32" t="s">
        <v>34</v>
      </c>
      <c r="B59" s="32"/>
      <c r="C59" s="32"/>
      <c r="D59" s="33"/>
      <c r="E59" s="33"/>
      <c r="F59" s="126">
        <f>((K54*9)+(K55*10))/K58</f>
        <v>9.75</v>
      </c>
      <c r="L59" s="3"/>
      <c r="M59" s="3"/>
      <c r="O59" s="3"/>
      <c r="S59" s="25">
        <v>9702</v>
      </c>
      <c r="T59" s="3">
        <f>N58</f>
        <v>0.42857142857142855</v>
      </c>
    </row>
    <row r="60" spans="1:50" ht="12.75" customHeight="1" x14ac:dyDescent="0.2">
      <c r="L60" s="3"/>
      <c r="M60" s="3"/>
      <c r="O60" s="3"/>
      <c r="S60" s="25">
        <v>9801</v>
      </c>
      <c r="T60" s="3">
        <f>N58</f>
        <v>0.42857142857142855</v>
      </c>
    </row>
    <row r="61" spans="1:50" ht="12.75" customHeight="1" x14ac:dyDescent="0.3">
      <c r="A61" s="38" t="s">
        <v>59</v>
      </c>
      <c r="L61" s="3"/>
      <c r="M61" s="3"/>
      <c r="O61" s="3"/>
      <c r="S61" s="25">
        <v>9802</v>
      </c>
      <c r="T61" s="3">
        <f>N75</f>
        <v>0.16666666666666674</v>
      </c>
    </row>
    <row r="62" spans="1:50" ht="25.5" customHeight="1" x14ac:dyDescent="0.2">
      <c r="B62" s="285" t="s">
        <v>2</v>
      </c>
      <c r="C62" s="286"/>
      <c r="D62" s="286"/>
      <c r="E62" s="286"/>
      <c r="F62" s="286"/>
      <c r="G62" s="286"/>
      <c r="H62" s="286"/>
      <c r="I62" s="286"/>
      <c r="J62" s="286"/>
      <c r="L62" s="4" t="s">
        <v>3</v>
      </c>
      <c r="M62" s="4" t="s">
        <v>4</v>
      </c>
      <c r="N62" s="5" t="s">
        <v>5</v>
      </c>
      <c r="O62" s="4" t="s">
        <v>6</v>
      </c>
      <c r="P62" s="6" t="s">
        <v>7</v>
      </c>
      <c r="Q62" s="6" t="s">
        <v>8</v>
      </c>
      <c r="R62" s="7" t="s">
        <v>9</v>
      </c>
      <c r="S62" s="25">
        <v>9901</v>
      </c>
      <c r="T62" s="3">
        <f>N92</f>
        <v>1</v>
      </c>
    </row>
    <row r="63" spans="1:50" ht="12.75" customHeight="1" x14ac:dyDescent="0.2">
      <c r="A63" s="135" t="s">
        <v>10</v>
      </c>
      <c r="B63" s="136">
        <v>1</v>
      </c>
      <c r="C63" s="136">
        <v>2</v>
      </c>
      <c r="D63" s="136">
        <v>3</v>
      </c>
      <c r="E63" s="136">
        <v>4</v>
      </c>
      <c r="F63" s="136">
        <v>5</v>
      </c>
      <c r="G63" s="136">
        <v>6</v>
      </c>
      <c r="H63" s="136">
        <v>7</v>
      </c>
      <c r="I63" s="136">
        <v>8</v>
      </c>
      <c r="J63" s="136">
        <v>9</v>
      </c>
      <c r="K63" s="210" t="s">
        <v>11</v>
      </c>
      <c r="L63" s="11"/>
      <c r="M63" s="11"/>
      <c r="N63" s="12"/>
      <c r="O63" s="13"/>
      <c r="P63" s="14"/>
      <c r="Q63" s="14"/>
      <c r="R63" s="3"/>
      <c r="S63" s="25">
        <v>9902</v>
      </c>
      <c r="T63" s="3">
        <f>N109</f>
        <v>0.375</v>
      </c>
    </row>
    <row r="64" spans="1:50" ht="12.75" customHeight="1" x14ac:dyDescent="0.2">
      <c r="A64" s="10">
        <v>9802</v>
      </c>
      <c r="B64" s="10">
        <v>6</v>
      </c>
      <c r="C64" s="10"/>
      <c r="D64" s="10"/>
      <c r="E64" s="10"/>
      <c r="F64" s="10"/>
      <c r="G64" s="10"/>
      <c r="H64" s="10"/>
      <c r="I64" s="10"/>
      <c r="J64" s="10"/>
      <c r="K64" s="181"/>
      <c r="L64" s="11"/>
      <c r="M64" s="11"/>
      <c r="N64" s="12"/>
      <c r="O64" s="13"/>
      <c r="P64" s="17">
        <f>B64</f>
        <v>6</v>
      </c>
      <c r="Q64" s="14"/>
      <c r="R64" s="3"/>
      <c r="S64" s="29" t="s">
        <v>14</v>
      </c>
      <c r="T64" s="3">
        <f>N125</f>
        <v>0</v>
      </c>
    </row>
    <row r="65" spans="1:20" ht="12.75" customHeight="1" x14ac:dyDescent="0.2">
      <c r="A65" s="10">
        <v>9901</v>
      </c>
      <c r="B65" s="10"/>
      <c r="C65" s="10">
        <v>6</v>
      </c>
      <c r="D65" s="10"/>
      <c r="E65" s="10"/>
      <c r="F65" s="10"/>
      <c r="G65" s="10"/>
      <c r="H65" s="10"/>
      <c r="I65" s="10"/>
      <c r="J65" s="10"/>
      <c r="K65" s="181"/>
      <c r="L65" s="11"/>
      <c r="M65" s="11"/>
      <c r="N65" s="12"/>
      <c r="O65" s="13">
        <f>C65/B64</f>
        <v>1</v>
      </c>
      <c r="P65" s="21">
        <v>6</v>
      </c>
      <c r="Q65" s="22">
        <f t="shared" ref="Q65:Q75" si="50">P65/P64</f>
        <v>1</v>
      </c>
      <c r="R65" s="3">
        <f t="shared" ref="R65:R75" si="51">100%-Q65</f>
        <v>0</v>
      </c>
      <c r="S65" s="29" t="s">
        <v>15</v>
      </c>
      <c r="T65" s="3">
        <f>N140</f>
        <v>0.1818181818181818</v>
      </c>
    </row>
    <row r="66" spans="1:20" ht="12.75" customHeight="1" x14ac:dyDescent="0.2">
      <c r="A66" s="10">
        <v>9902</v>
      </c>
      <c r="B66" s="10"/>
      <c r="C66" s="10">
        <v>1</v>
      </c>
      <c r="D66" s="10">
        <v>5</v>
      </c>
      <c r="E66" s="10"/>
      <c r="F66" s="10"/>
      <c r="G66" s="10"/>
      <c r="H66" s="10"/>
      <c r="I66" s="10"/>
      <c r="J66" s="10"/>
      <c r="K66" s="181"/>
      <c r="L66" s="11"/>
      <c r="M66" s="11"/>
      <c r="N66" s="12"/>
      <c r="O66" s="13">
        <f>D66/C65</f>
        <v>0.83333333333333337</v>
      </c>
      <c r="P66" s="21">
        <v>6</v>
      </c>
      <c r="Q66" s="22">
        <f t="shared" si="50"/>
        <v>1</v>
      </c>
      <c r="R66" s="3">
        <f t="shared" si="51"/>
        <v>0</v>
      </c>
      <c r="S66" s="29" t="s">
        <v>16</v>
      </c>
      <c r="T66" s="3">
        <f>N155</f>
        <v>0</v>
      </c>
    </row>
    <row r="67" spans="1:20" ht="12.75" customHeight="1" x14ac:dyDescent="0.2">
      <c r="A67" s="26" t="s">
        <v>14</v>
      </c>
      <c r="B67" s="10"/>
      <c r="C67" s="10"/>
      <c r="D67" s="10">
        <v>1</v>
      </c>
      <c r="E67" s="10">
        <v>4</v>
      </c>
      <c r="F67" s="10"/>
      <c r="G67" s="10"/>
      <c r="H67" s="10"/>
      <c r="I67" s="10"/>
      <c r="J67" s="10"/>
      <c r="K67" s="181"/>
      <c r="L67" s="11"/>
      <c r="M67" s="11"/>
      <c r="N67" s="12"/>
      <c r="O67" s="13">
        <f>E67/D66</f>
        <v>0.8</v>
      </c>
      <c r="P67" s="21">
        <v>6</v>
      </c>
      <c r="Q67" s="22">
        <f t="shared" si="50"/>
        <v>1</v>
      </c>
      <c r="R67" s="3">
        <f t="shared" si="51"/>
        <v>0</v>
      </c>
      <c r="S67" s="29" t="s">
        <v>17</v>
      </c>
      <c r="T67" s="3">
        <f>N173</f>
        <v>0</v>
      </c>
    </row>
    <row r="68" spans="1:20" ht="12.75" customHeight="1" x14ac:dyDescent="0.2">
      <c r="A68" s="26" t="s">
        <v>15</v>
      </c>
      <c r="B68" s="10"/>
      <c r="C68" s="10"/>
      <c r="D68" s="10">
        <v>1</v>
      </c>
      <c r="E68" s="10">
        <v>1</v>
      </c>
      <c r="F68" s="10">
        <v>4</v>
      </c>
      <c r="G68" s="10"/>
      <c r="H68" s="10"/>
      <c r="I68" s="10"/>
      <c r="J68" s="10"/>
      <c r="K68" s="181"/>
      <c r="L68" s="11"/>
      <c r="M68" s="11"/>
      <c r="N68" s="12"/>
      <c r="O68" s="13">
        <f>F68/E67</f>
        <v>1</v>
      </c>
      <c r="P68" s="21">
        <v>6</v>
      </c>
      <c r="Q68" s="22">
        <f t="shared" si="50"/>
        <v>1</v>
      </c>
      <c r="R68" s="3">
        <f t="shared" si="51"/>
        <v>0</v>
      </c>
      <c r="S68" s="29" t="s">
        <v>18</v>
      </c>
      <c r="T68" s="3">
        <f>N187</f>
        <v>0</v>
      </c>
    </row>
    <row r="69" spans="1:20" ht="12.75" customHeight="1" x14ac:dyDescent="0.2">
      <c r="A69" s="26" t="s">
        <v>16</v>
      </c>
      <c r="B69" s="10"/>
      <c r="C69" s="10"/>
      <c r="D69" s="10">
        <v>1</v>
      </c>
      <c r="E69" s="10"/>
      <c r="F69" s="10">
        <v>1</v>
      </c>
      <c r="G69" s="10">
        <v>4</v>
      </c>
      <c r="H69" s="10"/>
      <c r="I69" s="10"/>
      <c r="J69" s="10"/>
      <c r="K69" s="181"/>
      <c r="L69" s="11"/>
      <c r="M69" s="11"/>
      <c r="N69" s="12"/>
      <c r="O69" s="13">
        <f>G69/F68</f>
        <v>1</v>
      </c>
      <c r="P69" s="21">
        <v>6</v>
      </c>
      <c r="Q69" s="22">
        <f t="shared" si="50"/>
        <v>1</v>
      </c>
      <c r="R69" s="3">
        <f t="shared" si="51"/>
        <v>0</v>
      </c>
      <c r="S69" s="29" t="s">
        <v>19</v>
      </c>
      <c r="T69" s="3">
        <f>N203</f>
        <v>4.7619047619047616E-2</v>
      </c>
    </row>
    <row r="70" spans="1:20" ht="12.75" customHeight="1" x14ac:dyDescent="0.2">
      <c r="A70" s="26" t="s">
        <v>17</v>
      </c>
      <c r="B70" s="10"/>
      <c r="C70" s="10"/>
      <c r="D70" s="10"/>
      <c r="E70" s="10">
        <v>1</v>
      </c>
      <c r="F70" s="10"/>
      <c r="G70" s="10"/>
      <c r="H70" s="10">
        <v>4</v>
      </c>
      <c r="I70" s="10"/>
      <c r="J70" s="10"/>
      <c r="K70" s="181"/>
      <c r="L70" s="11"/>
      <c r="M70" s="11"/>
      <c r="N70" s="12"/>
      <c r="O70" s="13">
        <f>H70/G69</f>
        <v>1</v>
      </c>
      <c r="P70" s="21">
        <v>5</v>
      </c>
      <c r="Q70" s="22">
        <f t="shared" si="50"/>
        <v>0.83333333333333337</v>
      </c>
      <c r="R70" s="3">
        <f t="shared" si="51"/>
        <v>0.16666666666666663</v>
      </c>
    </row>
    <row r="71" spans="1:20" ht="12.75" customHeight="1" x14ac:dyDescent="0.2">
      <c r="A71" s="26" t="s">
        <v>18</v>
      </c>
      <c r="B71" s="10"/>
      <c r="C71" s="10"/>
      <c r="D71" s="10"/>
      <c r="E71" s="10"/>
      <c r="F71" s="10"/>
      <c r="G71" s="10">
        <v>1</v>
      </c>
      <c r="H71" s="10"/>
      <c r="I71" s="10">
        <v>4</v>
      </c>
      <c r="J71" s="10"/>
      <c r="K71" s="181"/>
      <c r="L71" s="11"/>
      <c r="M71" s="11"/>
      <c r="N71" s="12"/>
      <c r="O71" s="13">
        <f>I71/H70</f>
        <v>1</v>
      </c>
      <c r="P71" s="21">
        <v>5</v>
      </c>
      <c r="Q71" s="22">
        <f t="shared" si="50"/>
        <v>1</v>
      </c>
      <c r="R71" s="3">
        <f t="shared" si="51"/>
        <v>0</v>
      </c>
    </row>
    <row r="72" spans="1:20" ht="12.75" customHeight="1" x14ac:dyDescent="0.2">
      <c r="A72" s="26" t="s">
        <v>19</v>
      </c>
      <c r="B72" s="10"/>
      <c r="C72" s="10"/>
      <c r="D72" s="10"/>
      <c r="E72" s="10"/>
      <c r="F72" s="10"/>
      <c r="G72" s="10"/>
      <c r="H72" s="10"/>
      <c r="I72" s="10">
        <v>1</v>
      </c>
      <c r="J72" s="10">
        <v>4</v>
      </c>
      <c r="K72" s="181">
        <v>4</v>
      </c>
      <c r="L72" s="11"/>
      <c r="M72" s="11"/>
      <c r="N72" s="12"/>
      <c r="O72" s="13">
        <f>J72/I71</f>
        <v>1</v>
      </c>
      <c r="P72" s="21">
        <v>5</v>
      </c>
      <c r="Q72" s="22">
        <f t="shared" si="50"/>
        <v>1</v>
      </c>
      <c r="R72" s="3">
        <f t="shared" si="51"/>
        <v>0</v>
      </c>
    </row>
    <row r="73" spans="1:20" ht="12.75" customHeight="1" x14ac:dyDescent="0.2">
      <c r="A73" s="28" t="s">
        <v>20</v>
      </c>
      <c r="B73" s="29"/>
      <c r="C73" s="29"/>
      <c r="D73" s="29"/>
      <c r="E73" s="29"/>
      <c r="F73" s="29"/>
      <c r="G73" s="29"/>
      <c r="H73" s="29"/>
      <c r="I73" s="29"/>
      <c r="J73" s="29">
        <v>1</v>
      </c>
      <c r="K73" s="182">
        <v>1</v>
      </c>
      <c r="L73" s="3"/>
      <c r="M73" s="3"/>
      <c r="N73" s="29"/>
      <c r="O73" s="3"/>
      <c r="P73" s="21">
        <v>1</v>
      </c>
      <c r="Q73" s="22">
        <f t="shared" si="50"/>
        <v>0.2</v>
      </c>
      <c r="R73" s="3">
        <f t="shared" si="51"/>
        <v>0.8</v>
      </c>
    </row>
    <row r="74" spans="1:20" ht="12.75" customHeight="1" x14ac:dyDescent="0.2">
      <c r="A74" s="28" t="s">
        <v>21</v>
      </c>
      <c r="B74" s="29"/>
      <c r="C74" s="29"/>
      <c r="D74" s="29"/>
      <c r="E74" s="29"/>
      <c r="F74" s="29"/>
      <c r="G74" s="29"/>
      <c r="H74" s="29"/>
      <c r="I74" s="29"/>
      <c r="J74" s="29"/>
      <c r="K74" s="182"/>
      <c r="L74" s="3"/>
      <c r="M74" s="3"/>
      <c r="N74" s="29"/>
      <c r="O74" s="3"/>
      <c r="P74" s="21"/>
      <c r="Q74" s="22">
        <f t="shared" si="50"/>
        <v>0</v>
      </c>
      <c r="R74" s="3">
        <f t="shared" si="51"/>
        <v>1</v>
      </c>
    </row>
    <row r="75" spans="1:20" ht="12.75" customHeight="1" x14ac:dyDescent="0.2">
      <c r="K75" s="182">
        <f>SUM(K72:K74)</f>
        <v>5</v>
      </c>
      <c r="L75" s="3">
        <f>K72/B64</f>
        <v>0.66666666666666663</v>
      </c>
      <c r="M75" s="3">
        <f>K75/B64</f>
        <v>0.83333333333333337</v>
      </c>
      <c r="N75" s="3">
        <f>M75-L75</f>
        <v>0.16666666666666674</v>
      </c>
      <c r="O75" s="3"/>
      <c r="P75" s="21"/>
      <c r="Q75" s="22" t="e">
        <f t="shared" si="50"/>
        <v>#DIV/0!</v>
      </c>
      <c r="R75" s="3" t="e">
        <f t="shared" si="51"/>
        <v>#DIV/0!</v>
      </c>
    </row>
    <row r="76" spans="1:20" ht="12.75" customHeight="1" x14ac:dyDescent="0.2">
      <c r="A76" s="32" t="s">
        <v>34</v>
      </c>
      <c r="B76" s="32"/>
      <c r="C76" s="32"/>
      <c r="D76" s="33"/>
      <c r="E76" s="33"/>
      <c r="F76" s="126">
        <f>((K72*9)+(K73*10))/K75</f>
        <v>9.1999999999999993</v>
      </c>
      <c r="L76" s="3"/>
      <c r="M76" s="3"/>
      <c r="O76" s="3"/>
    </row>
    <row r="77" spans="1:20" ht="12.75" customHeight="1" x14ac:dyDescent="0.2">
      <c r="L77" s="3"/>
      <c r="M77" s="3"/>
      <c r="O77" s="3"/>
    </row>
    <row r="78" spans="1:20" ht="12.75" customHeight="1" x14ac:dyDescent="0.3">
      <c r="A78" s="38" t="s">
        <v>60</v>
      </c>
      <c r="L78" s="3"/>
      <c r="M78" s="3"/>
      <c r="O78" s="3"/>
    </row>
    <row r="79" spans="1:20" ht="25.5" customHeight="1" x14ac:dyDescent="0.2">
      <c r="B79" s="285" t="s">
        <v>2</v>
      </c>
      <c r="C79" s="286"/>
      <c r="D79" s="286"/>
      <c r="E79" s="286"/>
      <c r="F79" s="286"/>
      <c r="G79" s="286"/>
      <c r="H79" s="286"/>
      <c r="I79" s="286"/>
      <c r="J79" s="286"/>
      <c r="L79" s="4" t="s">
        <v>3</v>
      </c>
      <c r="M79" s="4" t="s">
        <v>4</v>
      </c>
      <c r="N79" s="5" t="s">
        <v>5</v>
      </c>
      <c r="O79" s="4" t="s">
        <v>6</v>
      </c>
      <c r="P79" s="6" t="s">
        <v>7</v>
      </c>
      <c r="Q79" s="6" t="s">
        <v>8</v>
      </c>
      <c r="R79" s="7" t="s">
        <v>9</v>
      </c>
    </row>
    <row r="80" spans="1:20" ht="12.75" customHeight="1" x14ac:dyDescent="0.2">
      <c r="A80" s="135" t="s">
        <v>10</v>
      </c>
      <c r="B80" s="136">
        <v>1</v>
      </c>
      <c r="C80" s="136">
        <v>2</v>
      </c>
      <c r="D80" s="136">
        <v>3</v>
      </c>
      <c r="E80" s="136">
        <v>4</v>
      </c>
      <c r="F80" s="136">
        <v>5</v>
      </c>
      <c r="G80" s="136">
        <v>6</v>
      </c>
      <c r="H80" s="136">
        <v>7</v>
      </c>
      <c r="I80" s="136">
        <v>8</v>
      </c>
      <c r="J80" s="136">
        <v>9</v>
      </c>
      <c r="K80" s="210" t="s">
        <v>11</v>
      </c>
      <c r="L80" s="11"/>
      <c r="M80" s="11"/>
      <c r="N80" s="12"/>
      <c r="O80" s="13"/>
      <c r="P80" s="14"/>
      <c r="Q80" s="14"/>
      <c r="R80" s="3"/>
    </row>
    <row r="81" spans="1:18" ht="12.75" customHeight="1" x14ac:dyDescent="0.2">
      <c r="A81" s="10">
        <v>9901</v>
      </c>
      <c r="B81" s="10">
        <v>1</v>
      </c>
      <c r="C81" s="10"/>
      <c r="D81" s="10"/>
      <c r="E81" s="10"/>
      <c r="F81" s="10"/>
      <c r="G81" s="10"/>
      <c r="H81" s="10"/>
      <c r="I81" s="10"/>
      <c r="J81" s="10"/>
      <c r="K81" s="181"/>
      <c r="L81" s="11"/>
      <c r="M81" s="11"/>
      <c r="N81" s="12"/>
      <c r="O81" s="13"/>
      <c r="P81" s="17">
        <f>B81</f>
        <v>1</v>
      </c>
      <c r="Q81" s="14"/>
      <c r="R81" s="3"/>
    </row>
    <row r="82" spans="1:18" ht="12.75" customHeight="1" x14ac:dyDescent="0.2">
      <c r="A82" s="10">
        <v>9902</v>
      </c>
      <c r="B82" s="10"/>
      <c r="C82" s="10">
        <v>1</v>
      </c>
      <c r="D82" s="10"/>
      <c r="E82" s="10"/>
      <c r="F82" s="10"/>
      <c r="G82" s="10"/>
      <c r="H82" s="10"/>
      <c r="I82" s="10"/>
      <c r="J82" s="10"/>
      <c r="K82" s="181"/>
      <c r="L82" s="11"/>
      <c r="M82" s="11"/>
      <c r="N82" s="12"/>
      <c r="O82" s="13">
        <f>C82/B81</f>
        <v>1</v>
      </c>
      <c r="P82" s="21">
        <v>1</v>
      </c>
      <c r="Q82" s="22">
        <f t="shared" ref="Q82:Q90" si="52">P82/P81</f>
        <v>1</v>
      </c>
      <c r="R82" s="3">
        <f t="shared" ref="R82:R90" si="53">100%-Q82</f>
        <v>0</v>
      </c>
    </row>
    <row r="83" spans="1:18" ht="12.75" customHeight="1" x14ac:dyDescent="0.2">
      <c r="A83" s="26" t="s">
        <v>14</v>
      </c>
      <c r="B83" s="10"/>
      <c r="C83" s="10"/>
      <c r="D83" s="10">
        <v>1</v>
      </c>
      <c r="E83" s="10"/>
      <c r="F83" s="10"/>
      <c r="G83" s="10"/>
      <c r="H83" s="10"/>
      <c r="I83" s="10"/>
      <c r="J83" s="10"/>
      <c r="K83" s="181"/>
      <c r="L83" s="11"/>
      <c r="M83" s="11"/>
      <c r="N83" s="12"/>
      <c r="O83" s="13">
        <f>D83/C82</f>
        <v>1</v>
      </c>
      <c r="P83" s="21">
        <v>1</v>
      </c>
      <c r="Q83" s="22">
        <f t="shared" si="52"/>
        <v>1</v>
      </c>
      <c r="R83" s="3">
        <f t="shared" si="53"/>
        <v>0</v>
      </c>
    </row>
    <row r="84" spans="1:18" ht="12.75" customHeight="1" x14ac:dyDescent="0.2">
      <c r="A84" s="26" t="s">
        <v>15</v>
      </c>
      <c r="B84" s="10"/>
      <c r="C84" s="10"/>
      <c r="D84" s="10"/>
      <c r="E84" s="10">
        <v>1</v>
      </c>
      <c r="F84" s="10"/>
      <c r="G84" s="10"/>
      <c r="H84" s="10"/>
      <c r="I84" s="10"/>
      <c r="J84" s="10"/>
      <c r="K84" s="181"/>
      <c r="L84" s="11"/>
      <c r="M84" s="11"/>
      <c r="N84" s="12"/>
      <c r="O84" s="13">
        <f>E84/D83</f>
        <v>1</v>
      </c>
      <c r="P84" s="21">
        <v>1</v>
      </c>
      <c r="Q84" s="22">
        <f t="shared" si="52"/>
        <v>1</v>
      </c>
      <c r="R84" s="3">
        <f t="shared" si="53"/>
        <v>0</v>
      </c>
    </row>
    <row r="85" spans="1:18" ht="12.75" customHeight="1" x14ac:dyDescent="0.2">
      <c r="A85" s="26" t="s">
        <v>16</v>
      </c>
      <c r="B85" s="10"/>
      <c r="C85" s="10"/>
      <c r="D85" s="10"/>
      <c r="E85" s="10"/>
      <c r="F85" s="10">
        <v>1</v>
      </c>
      <c r="G85" s="10"/>
      <c r="H85" s="10"/>
      <c r="I85" s="10"/>
      <c r="J85" s="10"/>
      <c r="K85" s="181"/>
      <c r="L85" s="11"/>
      <c r="M85" s="11"/>
      <c r="N85" s="12"/>
      <c r="O85" s="13">
        <f>F85/E84</f>
        <v>1</v>
      </c>
      <c r="P85" s="21">
        <v>1</v>
      </c>
      <c r="Q85" s="22">
        <f t="shared" si="52"/>
        <v>1</v>
      </c>
      <c r="R85" s="3">
        <f t="shared" si="53"/>
        <v>0</v>
      </c>
    </row>
    <row r="86" spans="1:18" ht="12.75" customHeight="1" x14ac:dyDescent="0.2">
      <c r="A86" s="26" t="s">
        <v>17</v>
      </c>
      <c r="B86" s="10"/>
      <c r="C86" s="10"/>
      <c r="D86" s="10"/>
      <c r="E86" s="10"/>
      <c r="F86" s="10"/>
      <c r="G86" s="10">
        <v>1</v>
      </c>
      <c r="H86" s="10"/>
      <c r="I86" s="10"/>
      <c r="J86" s="10"/>
      <c r="K86" s="181"/>
      <c r="L86" s="11"/>
      <c r="M86" s="11"/>
      <c r="N86" s="12"/>
      <c r="O86" s="13">
        <f>G86/F85</f>
        <v>1</v>
      </c>
      <c r="P86" s="21">
        <v>1</v>
      </c>
      <c r="Q86" s="22">
        <f t="shared" si="52"/>
        <v>1</v>
      </c>
      <c r="R86" s="3">
        <f t="shared" si="53"/>
        <v>0</v>
      </c>
    </row>
    <row r="87" spans="1:18" ht="12.75" customHeight="1" x14ac:dyDescent="0.2">
      <c r="A87" s="26" t="s">
        <v>18</v>
      </c>
      <c r="B87" s="10"/>
      <c r="C87" s="10"/>
      <c r="D87" s="10"/>
      <c r="E87" s="10"/>
      <c r="F87" s="10"/>
      <c r="G87" s="10"/>
      <c r="H87" s="10">
        <v>1</v>
      </c>
      <c r="I87" s="10"/>
      <c r="J87" s="10"/>
      <c r="K87" s="181"/>
      <c r="L87" s="11"/>
      <c r="M87" s="11"/>
      <c r="N87" s="12"/>
      <c r="O87" s="13">
        <f>H87/G86</f>
        <v>1</v>
      </c>
      <c r="P87" s="21">
        <v>1</v>
      </c>
      <c r="Q87" s="22">
        <f t="shared" si="52"/>
        <v>1</v>
      </c>
      <c r="R87" s="3">
        <f t="shared" si="53"/>
        <v>0</v>
      </c>
    </row>
    <row r="88" spans="1:18" ht="12.75" customHeight="1" x14ac:dyDescent="0.2">
      <c r="A88" s="26" t="s">
        <v>19</v>
      </c>
      <c r="B88" s="10"/>
      <c r="C88" s="10"/>
      <c r="D88" s="10"/>
      <c r="E88" s="10"/>
      <c r="F88" s="10"/>
      <c r="G88" s="10"/>
      <c r="H88" s="10"/>
      <c r="I88" s="10">
        <v>1</v>
      </c>
      <c r="J88" s="10"/>
      <c r="K88" s="181"/>
      <c r="L88" s="11"/>
      <c r="M88" s="11"/>
      <c r="N88" s="12"/>
      <c r="O88" s="13">
        <f>I88/H87</f>
        <v>1</v>
      </c>
      <c r="P88" s="21">
        <v>1</v>
      </c>
      <c r="Q88" s="22">
        <f t="shared" si="52"/>
        <v>1</v>
      </c>
      <c r="R88" s="3">
        <f t="shared" si="53"/>
        <v>0</v>
      </c>
    </row>
    <row r="89" spans="1:18" ht="12.75" customHeight="1" x14ac:dyDescent="0.2">
      <c r="A89" s="28" t="s">
        <v>20</v>
      </c>
      <c r="B89" s="29"/>
      <c r="C89" s="29"/>
      <c r="D89" s="29"/>
      <c r="E89" s="29"/>
      <c r="F89" s="29"/>
      <c r="G89" s="29"/>
      <c r="H89" s="29"/>
      <c r="I89" s="29"/>
      <c r="J89" s="29">
        <v>1</v>
      </c>
      <c r="K89" s="182"/>
      <c r="L89" s="3"/>
      <c r="M89" s="3"/>
      <c r="N89" s="29"/>
      <c r="O89" s="3">
        <f>J89/I88</f>
        <v>1</v>
      </c>
      <c r="P89" s="21">
        <v>1</v>
      </c>
      <c r="Q89" s="22">
        <f t="shared" si="52"/>
        <v>1</v>
      </c>
      <c r="R89" s="3">
        <f t="shared" si="53"/>
        <v>0</v>
      </c>
    </row>
    <row r="90" spans="1:18" ht="12.75" customHeight="1" x14ac:dyDescent="0.2">
      <c r="A90" s="28" t="s">
        <v>21</v>
      </c>
      <c r="B90" s="29"/>
      <c r="C90" s="29"/>
      <c r="D90" s="29"/>
      <c r="E90" s="29"/>
      <c r="F90" s="29"/>
      <c r="G90" s="29"/>
      <c r="H90" s="29"/>
      <c r="I90" s="29"/>
      <c r="J90" s="29">
        <v>1</v>
      </c>
      <c r="K90" s="182">
        <v>1</v>
      </c>
      <c r="L90" s="3"/>
      <c r="M90" s="3"/>
      <c r="N90" s="29"/>
      <c r="O90" s="3"/>
      <c r="P90" s="21">
        <v>1</v>
      </c>
      <c r="Q90" s="22">
        <f t="shared" si="52"/>
        <v>1</v>
      </c>
      <c r="R90" s="3">
        <f t="shared" si="53"/>
        <v>0</v>
      </c>
    </row>
    <row r="91" spans="1:18" ht="12.75" customHeight="1" x14ac:dyDescent="0.2">
      <c r="A91" s="28"/>
      <c r="B91" s="29"/>
      <c r="C91" s="29"/>
      <c r="D91" s="29"/>
      <c r="E91" s="29"/>
      <c r="F91" s="29"/>
      <c r="G91" s="29"/>
      <c r="H91" s="29"/>
      <c r="I91" s="29"/>
      <c r="J91" s="29"/>
      <c r="K91" s="182"/>
      <c r="L91" s="3"/>
      <c r="M91" s="3"/>
      <c r="N91" s="29"/>
      <c r="O91" s="3"/>
      <c r="P91" s="21"/>
      <c r="Q91" s="22"/>
      <c r="R91" s="3"/>
    </row>
    <row r="92" spans="1:18" ht="12.75" customHeight="1" x14ac:dyDescent="0.2">
      <c r="A92" s="28"/>
      <c r="B92" s="29"/>
      <c r="C92" s="29"/>
      <c r="D92" s="29"/>
      <c r="E92" s="29"/>
      <c r="F92" s="29"/>
      <c r="G92" s="29"/>
      <c r="H92" s="29"/>
      <c r="I92" s="29"/>
      <c r="J92" s="29"/>
      <c r="K92" s="182">
        <f>SUM(K90)</f>
        <v>1</v>
      </c>
      <c r="L92" s="3">
        <f>K89/B81</f>
        <v>0</v>
      </c>
      <c r="M92" s="3">
        <f>K90/B81</f>
        <v>1</v>
      </c>
      <c r="N92" s="3">
        <f>M92-L92</f>
        <v>1</v>
      </c>
      <c r="O92" s="3"/>
      <c r="P92" s="21"/>
      <c r="Q92" s="22"/>
      <c r="R92" s="3"/>
    </row>
    <row r="93" spans="1:18" ht="12.75" customHeight="1" x14ac:dyDescent="0.2">
      <c r="A93" s="32" t="s">
        <v>34</v>
      </c>
      <c r="B93" s="32"/>
      <c r="C93" s="32"/>
      <c r="D93" s="33"/>
      <c r="E93" s="33"/>
      <c r="F93" s="126">
        <f>((K89*9)+(K90*10))/K92</f>
        <v>10</v>
      </c>
      <c r="K93" s="184"/>
      <c r="L93" s="3"/>
      <c r="M93" s="3"/>
      <c r="O93" s="3"/>
      <c r="P93" s="21"/>
      <c r="Q93" s="22"/>
      <c r="R93" s="3"/>
    </row>
    <row r="94" spans="1:18" ht="12.75" customHeight="1" x14ac:dyDescent="0.2">
      <c r="L94" s="3"/>
      <c r="M94" s="3"/>
      <c r="O94" s="3"/>
    </row>
    <row r="95" spans="1:18" ht="12.75" customHeight="1" x14ac:dyDescent="0.3">
      <c r="A95" s="38" t="s">
        <v>62</v>
      </c>
      <c r="L95" s="3"/>
      <c r="M95" s="3"/>
      <c r="O95" s="3"/>
    </row>
    <row r="96" spans="1:18" ht="25.5" customHeight="1" x14ac:dyDescent="0.2">
      <c r="B96" s="285" t="s">
        <v>2</v>
      </c>
      <c r="C96" s="286"/>
      <c r="D96" s="286"/>
      <c r="E96" s="286"/>
      <c r="F96" s="286"/>
      <c r="G96" s="286"/>
      <c r="H96" s="286"/>
      <c r="I96" s="286"/>
      <c r="J96" s="286"/>
      <c r="L96" s="4" t="s">
        <v>3</v>
      </c>
      <c r="M96" s="4" t="s">
        <v>4</v>
      </c>
      <c r="N96" s="5" t="s">
        <v>5</v>
      </c>
      <c r="O96" s="4" t="s">
        <v>6</v>
      </c>
      <c r="P96" s="6" t="s">
        <v>7</v>
      </c>
      <c r="Q96" s="6" t="s">
        <v>8</v>
      </c>
      <c r="R96" s="7" t="s">
        <v>9</v>
      </c>
    </row>
    <row r="97" spans="1:18" ht="12.75" customHeight="1" x14ac:dyDescent="0.2">
      <c r="A97" s="135" t="s">
        <v>10</v>
      </c>
      <c r="B97" s="136">
        <v>1</v>
      </c>
      <c r="C97" s="136">
        <v>2</v>
      </c>
      <c r="D97" s="136">
        <v>3</v>
      </c>
      <c r="E97" s="136">
        <v>4</v>
      </c>
      <c r="F97" s="136">
        <v>5</v>
      </c>
      <c r="G97" s="136">
        <v>6</v>
      </c>
      <c r="H97" s="136">
        <v>7</v>
      </c>
      <c r="I97" s="136">
        <v>8</v>
      </c>
      <c r="J97" s="136">
        <v>9</v>
      </c>
      <c r="K97" s="210" t="s">
        <v>11</v>
      </c>
      <c r="L97" s="11"/>
      <c r="M97" s="11"/>
      <c r="N97" s="12"/>
      <c r="O97" s="13"/>
      <c r="P97" s="14"/>
      <c r="Q97" s="14"/>
      <c r="R97" s="3"/>
    </row>
    <row r="98" spans="1:18" ht="12.75" customHeight="1" x14ac:dyDescent="0.2">
      <c r="A98" s="10">
        <v>9902</v>
      </c>
      <c r="B98" s="10">
        <v>16</v>
      </c>
      <c r="C98" s="10"/>
      <c r="D98" s="10"/>
      <c r="E98" s="10"/>
      <c r="F98" s="138"/>
      <c r="G98" s="138"/>
      <c r="H98" s="138"/>
      <c r="I98" s="138"/>
      <c r="J98" s="10"/>
      <c r="K98" s="181"/>
      <c r="L98" s="11"/>
      <c r="M98" s="11"/>
      <c r="N98" s="12"/>
      <c r="O98" s="13"/>
      <c r="P98" s="17">
        <f>B98</f>
        <v>16</v>
      </c>
      <c r="Q98" s="14"/>
      <c r="R98" s="3"/>
    </row>
    <row r="99" spans="1:18" ht="12.75" customHeight="1" x14ac:dyDescent="0.2">
      <c r="A99" s="26" t="s">
        <v>14</v>
      </c>
      <c r="B99" s="10"/>
      <c r="C99" s="10">
        <v>16</v>
      </c>
      <c r="D99" s="10"/>
      <c r="E99" s="10"/>
      <c r="F99" s="138"/>
      <c r="G99" s="138"/>
      <c r="H99" s="138"/>
      <c r="I99" s="138"/>
      <c r="J99" s="10"/>
      <c r="K99" s="181"/>
      <c r="L99" s="11"/>
      <c r="M99" s="11"/>
      <c r="N99" s="12"/>
      <c r="O99" s="13">
        <f>C99/B98</f>
        <v>1</v>
      </c>
      <c r="P99" s="21">
        <v>16</v>
      </c>
      <c r="Q99" s="22">
        <f t="shared" ref="Q99:Q107" si="54">P99/P98</f>
        <v>1</v>
      </c>
      <c r="R99" s="3">
        <f t="shared" ref="R99:R107" si="55">100%-Q99</f>
        <v>0</v>
      </c>
    </row>
    <row r="100" spans="1:18" ht="12.75" customHeight="1" x14ac:dyDescent="0.2">
      <c r="A100" s="26" t="s">
        <v>15</v>
      </c>
      <c r="B100" s="10"/>
      <c r="C100" s="10"/>
      <c r="D100" s="10">
        <v>7</v>
      </c>
      <c r="E100" s="10"/>
      <c r="F100" s="138"/>
      <c r="G100" s="138"/>
      <c r="H100" s="138"/>
      <c r="I100" s="138"/>
      <c r="J100" s="10"/>
      <c r="K100" s="181"/>
      <c r="L100" s="11"/>
      <c r="M100" s="11"/>
      <c r="N100" s="12"/>
      <c r="O100" s="13">
        <f>D100/C99</f>
        <v>0.4375</v>
      </c>
      <c r="P100" s="21">
        <v>15</v>
      </c>
      <c r="Q100" s="22">
        <f t="shared" si="54"/>
        <v>0.9375</v>
      </c>
      <c r="R100" s="3">
        <f t="shared" si="55"/>
        <v>6.25E-2</v>
      </c>
    </row>
    <row r="101" spans="1:18" ht="12.75" customHeight="1" x14ac:dyDescent="0.2">
      <c r="A101" s="26" t="s">
        <v>16</v>
      </c>
      <c r="B101" s="10"/>
      <c r="C101" s="10"/>
      <c r="D101" s="10">
        <v>4</v>
      </c>
      <c r="E101" s="10">
        <v>5</v>
      </c>
      <c r="F101" s="138"/>
      <c r="G101" s="138"/>
      <c r="H101" s="138"/>
      <c r="I101" s="138"/>
      <c r="J101" s="10"/>
      <c r="K101" s="181"/>
      <c r="L101" s="11"/>
      <c r="M101" s="11"/>
      <c r="N101" s="12"/>
      <c r="O101" s="13">
        <f>E101/D100</f>
        <v>0.7142857142857143</v>
      </c>
      <c r="P101" s="21">
        <v>15</v>
      </c>
      <c r="Q101" s="22">
        <f t="shared" si="54"/>
        <v>1</v>
      </c>
      <c r="R101" s="3">
        <f t="shared" si="55"/>
        <v>0</v>
      </c>
    </row>
    <row r="102" spans="1:18" ht="12.75" customHeight="1" x14ac:dyDescent="0.2">
      <c r="A102" s="26" t="s">
        <v>17</v>
      </c>
      <c r="B102" s="138"/>
      <c r="C102" s="138"/>
      <c r="D102" s="10">
        <v>6</v>
      </c>
      <c r="E102" s="10">
        <v>4</v>
      </c>
      <c r="F102" s="10">
        <v>4</v>
      </c>
      <c r="G102" s="138"/>
      <c r="H102" s="138"/>
      <c r="I102" s="138"/>
      <c r="J102" s="10"/>
      <c r="K102" s="181"/>
      <c r="L102" s="11"/>
      <c r="M102" s="11"/>
      <c r="N102" s="12"/>
      <c r="O102" s="13">
        <f>F102/E101</f>
        <v>0.8</v>
      </c>
      <c r="P102" s="21">
        <v>14</v>
      </c>
      <c r="Q102" s="22">
        <f t="shared" si="54"/>
        <v>0.93333333333333335</v>
      </c>
      <c r="R102" s="3">
        <f t="shared" si="55"/>
        <v>6.6666666666666652E-2</v>
      </c>
    </row>
    <row r="103" spans="1:18" ht="12.75" customHeight="1" x14ac:dyDescent="0.2">
      <c r="A103" s="26" t="s">
        <v>18</v>
      </c>
      <c r="B103" s="138"/>
      <c r="C103" s="138"/>
      <c r="D103" s="138"/>
      <c r="E103" s="10">
        <v>6</v>
      </c>
      <c r="F103" s="10">
        <v>3</v>
      </c>
      <c r="G103" s="10">
        <v>4</v>
      </c>
      <c r="H103" s="138"/>
      <c r="I103" s="138"/>
      <c r="J103" s="10"/>
      <c r="K103" s="181"/>
      <c r="L103" s="11"/>
      <c r="M103" s="11"/>
      <c r="N103" s="12"/>
      <c r="O103" s="13">
        <f>G103/F102</f>
        <v>1</v>
      </c>
      <c r="P103" s="21">
        <v>13</v>
      </c>
      <c r="Q103" s="22">
        <f t="shared" si="54"/>
        <v>0.9285714285714286</v>
      </c>
      <c r="R103" s="3">
        <f t="shared" si="55"/>
        <v>7.1428571428571397E-2</v>
      </c>
    </row>
    <row r="104" spans="1:18" ht="12.75" customHeight="1" x14ac:dyDescent="0.2">
      <c r="A104" s="26" t="s">
        <v>19</v>
      </c>
      <c r="B104" s="138"/>
      <c r="C104" s="138"/>
      <c r="D104" s="138"/>
      <c r="E104" s="138"/>
      <c r="F104" s="10">
        <v>5</v>
      </c>
      <c r="G104" s="10">
        <v>4</v>
      </c>
      <c r="H104" s="10">
        <v>4</v>
      </c>
      <c r="I104" s="138"/>
      <c r="J104" s="10"/>
      <c r="K104" s="181"/>
      <c r="L104" s="11"/>
      <c r="M104" s="11"/>
      <c r="N104" s="12"/>
      <c r="O104" s="13">
        <f>H104/G103</f>
        <v>1</v>
      </c>
      <c r="P104" s="21">
        <v>13</v>
      </c>
      <c r="Q104" s="22">
        <f t="shared" si="54"/>
        <v>1</v>
      </c>
      <c r="R104" s="3">
        <f t="shared" si="55"/>
        <v>0</v>
      </c>
    </row>
    <row r="105" spans="1:18" ht="12.75" customHeight="1" x14ac:dyDescent="0.2">
      <c r="A105" s="28" t="s">
        <v>20</v>
      </c>
      <c r="B105" s="139"/>
      <c r="C105" s="139"/>
      <c r="D105" s="139"/>
      <c r="E105" s="139"/>
      <c r="F105" s="48">
        <v>5</v>
      </c>
      <c r="G105" s="29">
        <v>1</v>
      </c>
      <c r="H105" s="29">
        <v>3</v>
      </c>
      <c r="I105" s="10">
        <v>4</v>
      </c>
      <c r="J105" s="29"/>
      <c r="K105" s="182">
        <v>1</v>
      </c>
      <c r="L105" s="3"/>
      <c r="M105" s="3"/>
      <c r="N105" s="29"/>
      <c r="O105" s="3">
        <f>I105/H104</f>
        <v>1</v>
      </c>
      <c r="P105" s="21">
        <v>13</v>
      </c>
      <c r="Q105" s="22">
        <f t="shared" si="54"/>
        <v>1</v>
      </c>
      <c r="R105" s="3">
        <f t="shared" si="55"/>
        <v>0</v>
      </c>
    </row>
    <row r="106" spans="1:18" ht="12.75" customHeight="1" x14ac:dyDescent="0.2">
      <c r="A106" s="28" t="s">
        <v>21</v>
      </c>
      <c r="B106" s="139"/>
      <c r="C106" s="139"/>
      <c r="D106" s="139"/>
      <c r="E106" s="139"/>
      <c r="F106" s="29"/>
      <c r="G106" s="29"/>
      <c r="H106" s="29"/>
      <c r="I106" s="139"/>
      <c r="J106" s="29">
        <v>4</v>
      </c>
      <c r="K106" s="182">
        <v>3</v>
      </c>
      <c r="L106" s="3"/>
      <c r="M106" s="3"/>
      <c r="N106" s="29"/>
      <c r="O106" s="3">
        <f>J106/I105</f>
        <v>1</v>
      </c>
      <c r="P106" s="21">
        <v>12</v>
      </c>
      <c r="Q106" s="22">
        <f t="shared" si="54"/>
        <v>0.92307692307692313</v>
      </c>
      <c r="R106" s="3">
        <f t="shared" si="55"/>
        <v>7.6923076923076872E-2</v>
      </c>
    </row>
    <row r="107" spans="1:18" ht="12.75" customHeight="1" x14ac:dyDescent="0.2">
      <c r="A107" s="28" t="s">
        <v>22</v>
      </c>
      <c r="B107" s="139"/>
      <c r="C107" s="139"/>
      <c r="D107" s="139"/>
      <c r="E107" s="139"/>
      <c r="F107" s="29"/>
      <c r="G107" s="29"/>
      <c r="H107" s="29"/>
      <c r="I107" s="139"/>
      <c r="J107" s="29">
        <v>6</v>
      </c>
      <c r="K107" s="182">
        <v>6</v>
      </c>
      <c r="L107" s="3"/>
      <c r="M107" s="3"/>
      <c r="N107" s="29"/>
      <c r="O107" s="3"/>
      <c r="P107" s="21">
        <v>9</v>
      </c>
      <c r="Q107" s="22">
        <f t="shared" si="54"/>
        <v>0.75</v>
      </c>
      <c r="R107" s="3">
        <f t="shared" si="55"/>
        <v>0.25</v>
      </c>
    </row>
    <row r="108" spans="1:18" ht="12.75" customHeight="1" x14ac:dyDescent="0.2">
      <c r="A108" s="28" t="s">
        <v>48</v>
      </c>
      <c r="B108" s="139"/>
      <c r="C108" s="139"/>
      <c r="D108" s="139"/>
      <c r="E108" s="139"/>
      <c r="F108" s="29"/>
      <c r="G108" s="29"/>
      <c r="H108" s="29"/>
      <c r="I108" s="29">
        <v>1</v>
      </c>
      <c r="K108" s="182"/>
      <c r="L108" s="3"/>
      <c r="M108" s="3"/>
      <c r="N108" s="29"/>
      <c r="O108" s="3"/>
      <c r="P108" s="21">
        <v>1</v>
      </c>
      <c r="Q108" s="22"/>
      <c r="R108" s="3"/>
    </row>
    <row r="109" spans="1:18" ht="12.75" customHeight="1" x14ac:dyDescent="0.2">
      <c r="K109" s="184">
        <f>SUM(K105:K108)</f>
        <v>10</v>
      </c>
      <c r="L109" s="3">
        <f>SUM(K105:K106)/B98</f>
        <v>0.25</v>
      </c>
      <c r="M109" s="3">
        <f>K109/B98</f>
        <v>0.625</v>
      </c>
      <c r="N109" s="3">
        <f>M109-L109</f>
        <v>0.375</v>
      </c>
      <c r="O109" s="3"/>
      <c r="P109" s="21"/>
    </row>
    <row r="110" spans="1:18" ht="12.75" customHeight="1" x14ac:dyDescent="0.2">
      <c r="K110" s="184"/>
      <c r="L110" s="3"/>
      <c r="M110" s="3"/>
      <c r="O110" s="3"/>
    </row>
    <row r="111" spans="1:18" ht="12.75" customHeight="1" x14ac:dyDescent="0.2">
      <c r="K111" s="184"/>
      <c r="L111" s="3"/>
      <c r="M111" s="3"/>
      <c r="O111" s="3"/>
      <c r="P111" s="25">
        <f>B98+B115</f>
        <v>18</v>
      </c>
      <c r="Q111" s="25">
        <f>K105+K106+K123</f>
        <v>5</v>
      </c>
      <c r="R111" s="37">
        <f>Q111/P111</f>
        <v>0.27777777777777779</v>
      </c>
    </row>
    <row r="112" spans="1:18" ht="12.75" customHeight="1" x14ac:dyDescent="0.3">
      <c r="A112" s="38" t="s">
        <v>63</v>
      </c>
      <c r="L112" s="3"/>
      <c r="M112" s="3"/>
      <c r="O112" s="3"/>
    </row>
    <row r="113" spans="1:18" ht="25.5" customHeight="1" x14ac:dyDescent="0.2">
      <c r="B113" s="285" t="s">
        <v>2</v>
      </c>
      <c r="C113" s="286"/>
      <c r="D113" s="286"/>
      <c r="E113" s="286"/>
      <c r="F113" s="286"/>
      <c r="G113" s="286"/>
      <c r="H113" s="286"/>
      <c r="I113" s="286"/>
      <c r="J113" s="286"/>
      <c r="L113" s="4" t="s">
        <v>3</v>
      </c>
      <c r="M113" s="4" t="s">
        <v>4</v>
      </c>
      <c r="N113" s="5" t="s">
        <v>5</v>
      </c>
      <c r="O113" s="4" t="s">
        <v>6</v>
      </c>
      <c r="P113" s="6" t="s">
        <v>7</v>
      </c>
      <c r="Q113" s="6" t="s">
        <v>8</v>
      </c>
      <c r="R113" s="7" t="s">
        <v>9</v>
      </c>
    </row>
    <row r="114" spans="1:18" ht="12.75" customHeight="1" x14ac:dyDescent="0.2">
      <c r="A114" s="135" t="s">
        <v>10</v>
      </c>
      <c r="B114" s="136">
        <v>1</v>
      </c>
      <c r="C114" s="136">
        <v>2</v>
      </c>
      <c r="D114" s="136">
        <v>3</v>
      </c>
      <c r="E114" s="136">
        <v>4</v>
      </c>
      <c r="F114" s="136">
        <v>5</v>
      </c>
      <c r="G114" s="136">
        <v>6</v>
      </c>
      <c r="H114" s="136">
        <v>7</v>
      </c>
      <c r="I114" s="136">
        <v>8</v>
      </c>
      <c r="J114" s="136">
        <v>9</v>
      </c>
      <c r="K114" s="210" t="s">
        <v>11</v>
      </c>
      <c r="L114" s="11"/>
      <c r="M114" s="11"/>
      <c r="N114" s="12"/>
      <c r="O114" s="13"/>
      <c r="P114" s="14"/>
      <c r="Q114" s="14"/>
      <c r="R114" s="3"/>
    </row>
    <row r="115" spans="1:18" ht="12.75" customHeight="1" x14ac:dyDescent="0.2">
      <c r="A115" s="26" t="s">
        <v>14</v>
      </c>
      <c r="B115" s="10">
        <v>2</v>
      </c>
      <c r="C115" s="10"/>
      <c r="D115" s="10"/>
      <c r="E115" s="10"/>
      <c r="F115" s="10"/>
      <c r="G115" s="10"/>
      <c r="H115" s="10"/>
      <c r="I115" s="10"/>
      <c r="J115" s="10"/>
      <c r="K115" s="181"/>
      <c r="L115" s="11"/>
      <c r="M115" s="11"/>
      <c r="N115" s="12"/>
      <c r="O115" s="13"/>
      <c r="P115" s="17">
        <f>B115</f>
        <v>2</v>
      </c>
      <c r="Q115" s="14"/>
      <c r="R115" s="3"/>
    </row>
    <row r="116" spans="1:18" ht="12.75" customHeight="1" x14ac:dyDescent="0.2">
      <c r="A116" s="26" t="s">
        <v>15</v>
      </c>
      <c r="B116" s="10"/>
      <c r="C116" s="10">
        <v>2</v>
      </c>
      <c r="D116" s="10"/>
      <c r="E116" s="10"/>
      <c r="F116" s="10"/>
      <c r="G116" s="10"/>
      <c r="H116" s="10"/>
      <c r="I116" s="10"/>
      <c r="J116" s="10"/>
      <c r="K116" s="181"/>
      <c r="L116" s="11"/>
      <c r="M116" s="11"/>
      <c r="N116" s="12"/>
      <c r="O116" s="13">
        <f>C116/B115</f>
        <v>1</v>
      </c>
      <c r="P116" s="21">
        <v>2</v>
      </c>
      <c r="Q116" s="22">
        <f t="shared" ref="Q116:Q123" si="56">P116/P115</f>
        <v>1</v>
      </c>
      <c r="R116" s="3">
        <f t="shared" ref="R116:R123" si="57">100%-Q116</f>
        <v>0</v>
      </c>
    </row>
    <row r="117" spans="1:18" ht="12.75" customHeight="1" x14ac:dyDescent="0.2">
      <c r="A117" s="26" t="s">
        <v>16</v>
      </c>
      <c r="B117" s="10"/>
      <c r="C117" s="10"/>
      <c r="D117" s="10">
        <v>2</v>
      </c>
      <c r="E117" s="10"/>
      <c r="F117" s="10"/>
      <c r="G117" s="10"/>
      <c r="H117" s="10"/>
      <c r="I117" s="10"/>
      <c r="J117" s="10"/>
      <c r="K117" s="181"/>
      <c r="L117" s="11"/>
      <c r="M117" s="11"/>
      <c r="N117" s="12"/>
      <c r="O117" s="13">
        <f>D117/C116</f>
        <v>1</v>
      </c>
      <c r="P117" s="21">
        <v>2</v>
      </c>
      <c r="Q117" s="22">
        <f t="shared" si="56"/>
        <v>1</v>
      </c>
      <c r="R117" s="3">
        <f t="shared" si="57"/>
        <v>0</v>
      </c>
    </row>
    <row r="118" spans="1:18" ht="12.75" customHeight="1" x14ac:dyDescent="0.2">
      <c r="A118" s="26" t="s">
        <v>17</v>
      </c>
      <c r="B118" s="10"/>
      <c r="C118" s="10"/>
      <c r="D118" s="10"/>
      <c r="E118" s="10">
        <v>2</v>
      </c>
      <c r="F118" s="10"/>
      <c r="G118" s="10"/>
      <c r="H118" s="10"/>
      <c r="I118" s="10"/>
      <c r="J118" s="10"/>
      <c r="K118" s="181"/>
      <c r="L118" s="11"/>
      <c r="M118" s="11"/>
      <c r="N118" s="12"/>
      <c r="O118" s="13">
        <f>E118/D117</f>
        <v>1</v>
      </c>
      <c r="P118" s="21">
        <v>2</v>
      </c>
      <c r="Q118" s="22">
        <f t="shared" si="56"/>
        <v>1</v>
      </c>
      <c r="R118" s="3">
        <f t="shared" si="57"/>
        <v>0</v>
      </c>
    </row>
    <row r="119" spans="1:18" ht="12.75" customHeight="1" x14ac:dyDescent="0.2">
      <c r="A119" s="26" t="s">
        <v>18</v>
      </c>
      <c r="B119" s="10"/>
      <c r="C119" s="10"/>
      <c r="D119" s="10"/>
      <c r="E119" s="10"/>
      <c r="F119" s="10">
        <v>2</v>
      </c>
      <c r="G119" s="10"/>
      <c r="H119" s="10"/>
      <c r="I119" s="10"/>
      <c r="J119" s="10"/>
      <c r="K119" s="181"/>
      <c r="L119" s="11"/>
      <c r="M119" s="11"/>
      <c r="N119" s="12"/>
      <c r="O119" s="13">
        <f>F119/E118</f>
        <v>1</v>
      </c>
      <c r="P119" s="21">
        <v>2</v>
      </c>
      <c r="Q119" s="22">
        <f t="shared" si="56"/>
        <v>1</v>
      </c>
      <c r="R119" s="3">
        <f t="shared" si="57"/>
        <v>0</v>
      </c>
    </row>
    <row r="120" spans="1:18" ht="12.75" customHeight="1" x14ac:dyDescent="0.2">
      <c r="A120" s="26" t="s">
        <v>19</v>
      </c>
      <c r="B120" s="10"/>
      <c r="C120" s="10"/>
      <c r="D120" s="10"/>
      <c r="E120" s="10"/>
      <c r="F120" s="10"/>
      <c r="G120" s="10">
        <v>2</v>
      </c>
      <c r="H120" s="10"/>
      <c r="I120" s="10"/>
      <c r="J120" s="10"/>
      <c r="K120" s="181"/>
      <c r="L120" s="11"/>
      <c r="M120" s="11"/>
      <c r="N120" s="12"/>
      <c r="O120" s="13">
        <f>G120/F119</f>
        <v>1</v>
      </c>
      <c r="P120" s="21">
        <v>2</v>
      </c>
      <c r="Q120" s="22">
        <f t="shared" si="56"/>
        <v>1</v>
      </c>
      <c r="R120" s="3">
        <f t="shared" si="57"/>
        <v>0</v>
      </c>
    </row>
    <row r="121" spans="1:18" ht="12.75" customHeight="1" x14ac:dyDescent="0.2">
      <c r="A121" s="28" t="s">
        <v>20</v>
      </c>
      <c r="B121" s="29"/>
      <c r="C121" s="29"/>
      <c r="D121" s="29"/>
      <c r="E121" s="29"/>
      <c r="F121" s="29"/>
      <c r="G121" s="29"/>
      <c r="H121" s="29">
        <v>2</v>
      </c>
      <c r="I121" s="29"/>
      <c r="J121" s="29"/>
      <c r="K121" s="182"/>
      <c r="L121" s="3"/>
      <c r="M121" s="3"/>
      <c r="N121" s="29"/>
      <c r="O121" s="3">
        <f>H121/G120</f>
        <v>1</v>
      </c>
      <c r="P121" s="21">
        <v>2</v>
      </c>
      <c r="Q121" s="22">
        <f t="shared" si="56"/>
        <v>1</v>
      </c>
      <c r="R121" s="3">
        <f t="shared" si="57"/>
        <v>0</v>
      </c>
    </row>
    <row r="122" spans="1:18" ht="12.75" customHeight="1" x14ac:dyDescent="0.2">
      <c r="A122" s="28" t="s">
        <v>21</v>
      </c>
      <c r="B122" s="29"/>
      <c r="C122" s="29"/>
      <c r="D122" s="29"/>
      <c r="E122" s="29"/>
      <c r="F122" s="29"/>
      <c r="G122" s="29"/>
      <c r="H122" s="29"/>
      <c r="I122" s="29">
        <v>2</v>
      </c>
      <c r="J122" s="29"/>
      <c r="K122" s="182"/>
      <c r="L122" s="3"/>
      <c r="M122" s="3"/>
      <c r="N122" s="29"/>
      <c r="O122" s="3">
        <f>I122/H121</f>
        <v>1</v>
      </c>
      <c r="P122" s="21">
        <v>2</v>
      </c>
      <c r="Q122" s="22">
        <f t="shared" si="56"/>
        <v>1</v>
      </c>
      <c r="R122" s="3">
        <f t="shared" si="57"/>
        <v>0</v>
      </c>
    </row>
    <row r="123" spans="1:18" ht="12.75" customHeight="1" x14ac:dyDescent="0.2">
      <c r="A123" s="28" t="s">
        <v>22</v>
      </c>
      <c r="B123" s="29"/>
      <c r="C123" s="29"/>
      <c r="D123" s="29"/>
      <c r="E123" s="29"/>
      <c r="F123" s="29"/>
      <c r="G123" s="29"/>
      <c r="H123" s="29"/>
      <c r="I123" s="29"/>
      <c r="J123" s="29">
        <v>2</v>
      </c>
      <c r="K123" s="182">
        <v>1</v>
      </c>
      <c r="L123" s="3"/>
      <c r="M123" s="3"/>
      <c r="N123" s="29"/>
      <c r="O123" s="3">
        <f>J123/I122</f>
        <v>1</v>
      </c>
      <c r="P123" s="21">
        <v>2</v>
      </c>
      <c r="Q123" s="22">
        <f t="shared" si="56"/>
        <v>1</v>
      </c>
      <c r="R123" s="3">
        <f t="shared" si="57"/>
        <v>0</v>
      </c>
    </row>
    <row r="124" spans="1:18" ht="12.75" customHeight="1" x14ac:dyDescent="0.2">
      <c r="A124" s="28" t="s">
        <v>23</v>
      </c>
      <c r="B124" s="29"/>
      <c r="C124" s="29"/>
      <c r="D124" s="29"/>
      <c r="E124" s="29"/>
      <c r="F124" s="29"/>
      <c r="G124" s="29"/>
      <c r="H124" s="29"/>
      <c r="I124" s="29"/>
      <c r="J124" s="29"/>
      <c r="K124" s="182"/>
      <c r="L124" s="3"/>
      <c r="M124" s="3"/>
      <c r="N124" s="29"/>
      <c r="O124" s="3"/>
      <c r="P124" s="21"/>
      <c r="Q124" s="22"/>
      <c r="R124" s="3"/>
    </row>
    <row r="125" spans="1:18" ht="12.75" customHeight="1" x14ac:dyDescent="0.2">
      <c r="K125" s="184">
        <f>SUM(K123)</f>
        <v>1</v>
      </c>
      <c r="L125" s="3">
        <f>K123/B115</f>
        <v>0.5</v>
      </c>
      <c r="M125" s="3">
        <f>K125/B115</f>
        <v>0.5</v>
      </c>
      <c r="N125" s="3">
        <f>M125-L125</f>
        <v>0</v>
      </c>
      <c r="O125" s="3"/>
    </row>
    <row r="126" spans="1:18" ht="12.75" customHeight="1" x14ac:dyDescent="0.3">
      <c r="A126" s="38" t="s">
        <v>64</v>
      </c>
      <c r="L126" s="3"/>
      <c r="M126" s="3"/>
      <c r="O126" s="3"/>
    </row>
    <row r="127" spans="1:18" ht="25.5" customHeight="1" x14ac:dyDescent="0.2">
      <c r="B127" s="285" t="s">
        <v>2</v>
      </c>
      <c r="C127" s="286"/>
      <c r="D127" s="286"/>
      <c r="E127" s="286"/>
      <c r="F127" s="286"/>
      <c r="G127" s="286"/>
      <c r="H127" s="286"/>
      <c r="I127" s="286"/>
      <c r="J127" s="286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 x14ac:dyDescent="0.2">
      <c r="A128" s="135" t="s">
        <v>10</v>
      </c>
      <c r="B128" s="136">
        <v>1</v>
      </c>
      <c r="C128" s="136">
        <v>2</v>
      </c>
      <c r="D128" s="136">
        <v>3</v>
      </c>
      <c r="E128" s="136">
        <v>4</v>
      </c>
      <c r="F128" s="136">
        <v>5</v>
      </c>
      <c r="G128" s="136">
        <v>6</v>
      </c>
      <c r="H128" s="136">
        <v>7</v>
      </c>
      <c r="I128" s="136">
        <v>8</v>
      </c>
      <c r="J128" s="136">
        <v>9</v>
      </c>
      <c r="K128" s="210" t="s">
        <v>11</v>
      </c>
      <c r="L128" s="11"/>
      <c r="M128" s="11"/>
      <c r="N128" s="12"/>
      <c r="O128" s="13"/>
      <c r="P128" s="14"/>
      <c r="Q128" s="14"/>
      <c r="R128" s="3"/>
    </row>
    <row r="129" spans="1:18" ht="12.75" customHeight="1" x14ac:dyDescent="0.2">
      <c r="A129" s="26" t="s">
        <v>15</v>
      </c>
      <c r="B129" s="10">
        <v>11</v>
      </c>
      <c r="C129" s="10"/>
      <c r="D129" s="10"/>
      <c r="E129" s="10"/>
      <c r="F129" s="10"/>
      <c r="G129" s="10"/>
      <c r="H129" s="10"/>
      <c r="I129" s="10"/>
      <c r="J129" s="10"/>
      <c r="K129" s="181"/>
      <c r="L129" s="11"/>
      <c r="M129" s="11"/>
      <c r="N129" s="12"/>
      <c r="O129" s="13"/>
      <c r="P129" s="17">
        <f>B129</f>
        <v>11</v>
      </c>
      <c r="Q129" s="14"/>
      <c r="R129" s="3"/>
    </row>
    <row r="130" spans="1:18" ht="12.75" customHeight="1" x14ac:dyDescent="0.2">
      <c r="A130" s="26" t="s">
        <v>16</v>
      </c>
      <c r="B130" s="10"/>
      <c r="C130" s="10">
        <v>8</v>
      </c>
      <c r="D130" s="10"/>
      <c r="E130" s="10"/>
      <c r="F130" s="10"/>
      <c r="G130" s="10"/>
      <c r="H130" s="10"/>
      <c r="I130" s="10"/>
      <c r="J130" s="10"/>
      <c r="K130" s="181"/>
      <c r="L130" s="11"/>
      <c r="M130" s="11"/>
      <c r="N130" s="12"/>
      <c r="O130" s="13">
        <f>C130/B129</f>
        <v>0.72727272727272729</v>
      </c>
      <c r="P130" s="21">
        <v>8</v>
      </c>
      <c r="Q130" s="22">
        <f t="shared" ref="Q130:Q137" si="58">P130/P129</f>
        <v>0.72727272727272729</v>
      </c>
      <c r="R130" s="3">
        <f t="shared" ref="R130:R137" si="59">100%-Q130</f>
        <v>0.27272727272727271</v>
      </c>
    </row>
    <row r="131" spans="1:18" ht="12.75" customHeight="1" x14ac:dyDescent="0.2">
      <c r="A131" s="26" t="s">
        <v>17</v>
      </c>
      <c r="B131" s="10"/>
      <c r="C131" s="10"/>
      <c r="D131" s="10">
        <v>8</v>
      </c>
      <c r="E131" s="10"/>
      <c r="F131" s="10"/>
      <c r="G131" s="10"/>
      <c r="H131" s="10"/>
      <c r="I131" s="10"/>
      <c r="J131" s="10"/>
      <c r="K131" s="181"/>
      <c r="L131" s="11"/>
      <c r="M131" s="11"/>
      <c r="N131" s="12"/>
      <c r="O131" s="13">
        <f>D131/C130</f>
        <v>1</v>
      </c>
      <c r="P131" s="21">
        <v>8</v>
      </c>
      <c r="Q131" s="22">
        <f t="shared" si="58"/>
        <v>1</v>
      </c>
      <c r="R131" s="3">
        <f t="shared" si="59"/>
        <v>0</v>
      </c>
    </row>
    <row r="132" spans="1:18" ht="12.75" customHeight="1" x14ac:dyDescent="0.2">
      <c r="A132" s="26" t="s">
        <v>18</v>
      </c>
      <c r="B132" s="10">
        <v>1</v>
      </c>
      <c r="C132" s="10"/>
      <c r="D132" s="10"/>
      <c r="E132" s="10">
        <v>5</v>
      </c>
      <c r="F132" s="10"/>
      <c r="G132" s="10"/>
      <c r="H132" s="10"/>
      <c r="I132" s="10"/>
      <c r="J132" s="10"/>
      <c r="K132" s="181"/>
      <c r="L132" s="11"/>
      <c r="M132" s="11"/>
      <c r="N132" s="12"/>
      <c r="O132" s="13">
        <f>E132/D131</f>
        <v>0.625</v>
      </c>
      <c r="P132" s="21">
        <v>6</v>
      </c>
      <c r="Q132" s="22">
        <f t="shared" si="58"/>
        <v>0.75</v>
      </c>
      <c r="R132" s="3">
        <f t="shared" si="59"/>
        <v>0.25</v>
      </c>
    </row>
    <row r="133" spans="1:18" ht="12.75" customHeight="1" x14ac:dyDescent="0.2">
      <c r="A133" s="26" t="s">
        <v>19</v>
      </c>
      <c r="B133" s="10"/>
      <c r="C133" s="10"/>
      <c r="D133" s="10">
        <v>1</v>
      </c>
      <c r="E133" s="10"/>
      <c r="F133" s="10">
        <v>4</v>
      </c>
      <c r="G133" s="10"/>
      <c r="H133" s="10"/>
      <c r="I133" s="10"/>
      <c r="J133" s="10"/>
      <c r="K133" s="181"/>
      <c r="L133" s="11"/>
      <c r="M133" s="11"/>
      <c r="N133" s="12"/>
      <c r="O133" s="13">
        <f>F133/E132</f>
        <v>0.8</v>
      </c>
      <c r="P133" s="21">
        <v>5</v>
      </c>
      <c r="Q133" s="22">
        <f t="shared" si="58"/>
        <v>0.83333333333333337</v>
      </c>
      <c r="R133" s="3">
        <f t="shared" si="59"/>
        <v>0.16666666666666663</v>
      </c>
    </row>
    <row r="134" spans="1:18" ht="12.75" customHeight="1" x14ac:dyDescent="0.2">
      <c r="A134" s="28" t="s">
        <v>20</v>
      </c>
      <c r="B134" s="29"/>
      <c r="C134" s="29"/>
      <c r="D134" s="29"/>
      <c r="E134" s="29">
        <v>1</v>
      </c>
      <c r="F134" s="29">
        <v>1</v>
      </c>
      <c r="G134" s="29">
        <v>3</v>
      </c>
      <c r="H134" s="29"/>
      <c r="I134" s="29"/>
      <c r="J134" s="29"/>
      <c r="K134" s="182"/>
      <c r="L134" s="3"/>
      <c r="M134" s="3"/>
      <c r="N134" s="29"/>
      <c r="O134" s="3">
        <f>G134/F133</f>
        <v>0.75</v>
      </c>
      <c r="P134" s="21">
        <v>5</v>
      </c>
      <c r="Q134" s="22">
        <f t="shared" si="58"/>
        <v>1</v>
      </c>
      <c r="R134" s="3">
        <f t="shared" si="59"/>
        <v>0</v>
      </c>
    </row>
    <row r="135" spans="1:18" ht="12.75" customHeight="1" x14ac:dyDescent="0.2">
      <c r="A135" s="28" t="s">
        <v>21</v>
      </c>
      <c r="B135" s="29"/>
      <c r="C135" s="29"/>
      <c r="D135" s="29"/>
      <c r="E135" s="29"/>
      <c r="F135" s="29"/>
      <c r="G135" s="29"/>
      <c r="H135" s="29">
        <v>2</v>
      </c>
      <c r="I135" s="29"/>
      <c r="J135" s="29"/>
      <c r="K135" s="182"/>
      <c r="L135" s="3"/>
      <c r="M135" s="3"/>
      <c r="N135" s="29"/>
      <c r="O135" s="3">
        <f>H135/G134</f>
        <v>0.66666666666666663</v>
      </c>
      <c r="P135" s="21">
        <v>4</v>
      </c>
      <c r="Q135" s="22">
        <f t="shared" si="58"/>
        <v>0.8</v>
      </c>
      <c r="R135" s="3">
        <f t="shared" si="59"/>
        <v>0.19999999999999996</v>
      </c>
    </row>
    <row r="136" spans="1:18" ht="12.75" customHeight="1" x14ac:dyDescent="0.2">
      <c r="A136" s="28" t="s">
        <v>22</v>
      </c>
      <c r="B136" s="29"/>
      <c r="C136" s="29"/>
      <c r="D136" s="29"/>
      <c r="E136" s="29"/>
      <c r="F136" s="29"/>
      <c r="G136" s="29"/>
      <c r="H136" s="29"/>
      <c r="I136" s="29">
        <v>1</v>
      </c>
      <c r="J136" s="29"/>
      <c r="K136" s="182"/>
      <c r="L136" s="3"/>
      <c r="M136" s="3"/>
      <c r="N136" s="29"/>
      <c r="O136" s="3">
        <f>I136/H135</f>
        <v>0.5</v>
      </c>
      <c r="P136" s="21">
        <v>4</v>
      </c>
      <c r="Q136" s="22">
        <f t="shared" si="58"/>
        <v>1</v>
      </c>
      <c r="R136" s="3">
        <f t="shared" si="59"/>
        <v>0</v>
      </c>
    </row>
    <row r="137" spans="1:18" ht="12.75" customHeight="1" x14ac:dyDescent="0.2">
      <c r="A137" s="28" t="s">
        <v>23</v>
      </c>
      <c r="B137" s="29"/>
      <c r="C137" s="29"/>
      <c r="D137" s="29"/>
      <c r="E137" s="29"/>
      <c r="F137" s="29"/>
      <c r="G137" s="29"/>
      <c r="H137" s="29"/>
      <c r="I137" s="29"/>
      <c r="J137" s="29">
        <v>1</v>
      </c>
      <c r="K137" s="182">
        <v>1</v>
      </c>
      <c r="L137" s="3"/>
      <c r="M137" s="3"/>
      <c r="N137" s="29"/>
      <c r="O137" s="3">
        <f>J137/I136</f>
        <v>1</v>
      </c>
      <c r="P137" s="21">
        <v>4</v>
      </c>
      <c r="Q137" s="22">
        <f t="shared" si="58"/>
        <v>1</v>
      </c>
      <c r="R137" s="3">
        <f t="shared" si="59"/>
        <v>0</v>
      </c>
    </row>
    <row r="138" spans="1:18" ht="12.75" customHeight="1" x14ac:dyDescent="0.2">
      <c r="A138" s="28" t="s">
        <v>48</v>
      </c>
      <c r="B138" s="29"/>
      <c r="C138" s="29"/>
      <c r="D138" s="29"/>
      <c r="E138" s="29"/>
      <c r="F138" s="29"/>
      <c r="G138" s="29"/>
      <c r="H138" s="29"/>
      <c r="I138" s="29"/>
      <c r="J138" s="29">
        <v>1</v>
      </c>
      <c r="K138" s="182">
        <v>1</v>
      </c>
      <c r="L138" s="3"/>
      <c r="M138" s="3"/>
      <c r="N138" s="29"/>
      <c r="O138" s="3"/>
      <c r="P138" s="21">
        <v>3</v>
      </c>
      <c r="Q138" s="22"/>
      <c r="R138" s="3"/>
    </row>
    <row r="139" spans="1:18" ht="12.75" customHeight="1" x14ac:dyDescent="0.2">
      <c r="A139" s="28" t="s">
        <v>49</v>
      </c>
      <c r="B139" s="29"/>
      <c r="C139" s="29"/>
      <c r="D139" s="29"/>
      <c r="E139" s="29"/>
      <c r="F139" s="29"/>
      <c r="G139" s="29"/>
      <c r="H139" s="29"/>
      <c r="I139" s="29"/>
      <c r="J139" s="29">
        <v>1</v>
      </c>
      <c r="K139" s="182">
        <v>1</v>
      </c>
      <c r="L139" s="3"/>
      <c r="M139" s="3"/>
      <c r="N139" s="29"/>
      <c r="O139" s="3"/>
      <c r="P139" s="21">
        <v>1</v>
      </c>
      <c r="Q139" s="22"/>
      <c r="R139" s="3"/>
    </row>
    <row r="140" spans="1:18" ht="12.75" customHeight="1" x14ac:dyDescent="0.2">
      <c r="K140" s="184">
        <f>SUM(K137:K139)</f>
        <v>3</v>
      </c>
      <c r="L140" s="3">
        <f>K137/B129</f>
        <v>9.0909090909090912E-2</v>
      </c>
      <c r="M140" s="3">
        <f>K140/B129</f>
        <v>0.27272727272727271</v>
      </c>
      <c r="N140" s="3">
        <f>M140-L140</f>
        <v>0.1818181818181818</v>
      </c>
      <c r="O140" s="3"/>
    </row>
    <row r="141" spans="1:18" ht="12.75" customHeight="1" x14ac:dyDescent="0.2">
      <c r="K141" s="184"/>
      <c r="L141" s="3"/>
      <c r="M141" s="3"/>
      <c r="N141" s="3"/>
      <c r="O141" s="3"/>
    </row>
    <row r="142" spans="1:18" ht="12.75" customHeight="1" x14ac:dyDescent="0.3">
      <c r="A142" s="38" t="s">
        <v>65</v>
      </c>
      <c r="L142" s="3"/>
      <c r="M142" s="3"/>
      <c r="O142" s="3"/>
    </row>
    <row r="143" spans="1:18" ht="25.5" customHeight="1" x14ac:dyDescent="0.2">
      <c r="B143" s="285" t="s">
        <v>2</v>
      </c>
      <c r="C143" s="286"/>
      <c r="D143" s="286"/>
      <c r="E143" s="286"/>
      <c r="F143" s="286"/>
      <c r="G143" s="286"/>
      <c r="H143" s="286"/>
      <c r="I143" s="286"/>
      <c r="J143" s="286"/>
      <c r="L143" s="4" t="s">
        <v>3</v>
      </c>
      <c r="M143" s="4" t="s">
        <v>4</v>
      </c>
      <c r="N143" s="5" t="s">
        <v>5</v>
      </c>
      <c r="O143" s="4" t="s">
        <v>6</v>
      </c>
      <c r="P143" s="6" t="s">
        <v>7</v>
      </c>
      <c r="Q143" s="6" t="s">
        <v>8</v>
      </c>
      <c r="R143" s="7" t="s">
        <v>9</v>
      </c>
    </row>
    <row r="144" spans="1:18" ht="12.75" customHeight="1" x14ac:dyDescent="0.2">
      <c r="A144" s="135" t="s">
        <v>10</v>
      </c>
      <c r="B144" s="136">
        <v>1</v>
      </c>
      <c r="C144" s="136">
        <v>2</v>
      </c>
      <c r="D144" s="136">
        <v>3</v>
      </c>
      <c r="E144" s="136">
        <v>4</v>
      </c>
      <c r="F144" s="136">
        <v>5</v>
      </c>
      <c r="G144" s="136">
        <v>6</v>
      </c>
      <c r="H144" s="136">
        <v>7</v>
      </c>
      <c r="I144" s="136">
        <v>8</v>
      </c>
      <c r="J144" s="136">
        <v>9</v>
      </c>
      <c r="K144" s="210" t="s">
        <v>11</v>
      </c>
      <c r="L144" s="11"/>
      <c r="M144" s="11"/>
      <c r="N144" s="12"/>
      <c r="O144" s="13"/>
      <c r="P144" s="14"/>
      <c r="Q144" s="14"/>
      <c r="R144" s="3"/>
    </row>
    <row r="145" spans="1:18" ht="12.75" customHeight="1" x14ac:dyDescent="0.2">
      <c r="A145" s="26" t="s">
        <v>16</v>
      </c>
      <c r="B145" s="10">
        <v>1</v>
      </c>
      <c r="C145" s="10"/>
      <c r="D145" s="10"/>
      <c r="E145" s="10"/>
      <c r="F145" s="10"/>
      <c r="G145" s="10"/>
      <c r="H145" s="10"/>
      <c r="I145" s="10"/>
      <c r="J145" s="10"/>
      <c r="K145" s="181"/>
      <c r="L145" s="11"/>
      <c r="M145" s="11"/>
      <c r="N145" s="12"/>
      <c r="O145" s="13"/>
      <c r="P145" s="17">
        <f>B145</f>
        <v>1</v>
      </c>
      <c r="Q145" s="14"/>
      <c r="R145" s="3"/>
    </row>
    <row r="146" spans="1:18" ht="12.75" customHeight="1" x14ac:dyDescent="0.2">
      <c r="A146" s="26" t="s">
        <v>17</v>
      </c>
      <c r="B146" s="10"/>
      <c r="C146" s="10">
        <v>1</v>
      </c>
      <c r="D146" s="10"/>
      <c r="E146" s="10"/>
      <c r="F146" s="10"/>
      <c r="G146" s="10"/>
      <c r="H146" s="10"/>
      <c r="I146" s="10"/>
      <c r="J146" s="10"/>
      <c r="K146" s="181"/>
      <c r="L146" s="11"/>
      <c r="M146" s="11"/>
      <c r="N146" s="12"/>
      <c r="O146" s="13">
        <f>C146/B145</f>
        <v>1</v>
      </c>
      <c r="P146" s="21">
        <v>1</v>
      </c>
      <c r="Q146" s="22">
        <f t="shared" ref="Q146:Q153" si="60">P146/P145</f>
        <v>1</v>
      </c>
      <c r="R146" s="3">
        <f t="shared" ref="R146:R153" si="61">100%-Q146</f>
        <v>0</v>
      </c>
    </row>
    <row r="147" spans="1:18" ht="12.75" customHeight="1" x14ac:dyDescent="0.2">
      <c r="A147" s="26" t="s">
        <v>18</v>
      </c>
      <c r="B147" s="10"/>
      <c r="C147" s="10"/>
      <c r="D147" s="10">
        <v>1</v>
      </c>
      <c r="E147" s="10"/>
      <c r="F147" s="10"/>
      <c r="G147" s="10"/>
      <c r="H147" s="10"/>
      <c r="I147" s="10"/>
      <c r="J147" s="10"/>
      <c r="K147" s="181"/>
      <c r="L147" s="11"/>
      <c r="M147" s="11"/>
      <c r="N147" s="12"/>
      <c r="O147" s="13">
        <f>D147/C146</f>
        <v>1</v>
      </c>
      <c r="P147" s="21">
        <v>1</v>
      </c>
      <c r="Q147" s="22">
        <f t="shared" si="60"/>
        <v>1</v>
      </c>
      <c r="R147" s="3">
        <f t="shared" si="61"/>
        <v>0</v>
      </c>
    </row>
    <row r="148" spans="1:18" ht="12.75" customHeight="1" x14ac:dyDescent="0.2">
      <c r="A148" s="26" t="s">
        <v>19</v>
      </c>
      <c r="B148" s="10"/>
      <c r="C148" s="10"/>
      <c r="D148" s="10"/>
      <c r="E148" s="10">
        <v>1</v>
      </c>
      <c r="F148" s="10"/>
      <c r="G148" s="10"/>
      <c r="H148" s="10"/>
      <c r="I148" s="10"/>
      <c r="J148" s="10"/>
      <c r="K148" s="181"/>
      <c r="L148" s="11"/>
      <c r="M148" s="11"/>
      <c r="N148" s="12"/>
      <c r="O148" s="13">
        <f>E148/D147</f>
        <v>1</v>
      </c>
      <c r="P148" s="21">
        <v>1</v>
      </c>
      <c r="Q148" s="22">
        <f t="shared" si="60"/>
        <v>1</v>
      </c>
      <c r="R148" s="3">
        <f t="shared" si="61"/>
        <v>0</v>
      </c>
    </row>
    <row r="149" spans="1:18" ht="12.75" customHeight="1" x14ac:dyDescent="0.2">
      <c r="A149" s="28" t="s">
        <v>20</v>
      </c>
      <c r="B149" s="29"/>
      <c r="C149" s="29"/>
      <c r="D149" s="29"/>
      <c r="E149" s="29"/>
      <c r="F149" s="29">
        <v>1</v>
      </c>
      <c r="G149" s="29"/>
      <c r="H149" s="29"/>
      <c r="I149" s="29"/>
      <c r="J149" s="29"/>
      <c r="K149" s="182"/>
      <c r="L149" s="3"/>
      <c r="M149" s="3"/>
      <c r="N149" s="29"/>
      <c r="O149" s="3">
        <f>F149/E148</f>
        <v>1</v>
      </c>
      <c r="P149" s="21">
        <v>1</v>
      </c>
      <c r="Q149" s="22">
        <f t="shared" si="60"/>
        <v>1</v>
      </c>
      <c r="R149" s="3">
        <f t="shared" si="61"/>
        <v>0</v>
      </c>
    </row>
    <row r="150" spans="1:18" ht="12.75" customHeight="1" x14ac:dyDescent="0.2">
      <c r="A150" s="28" t="s">
        <v>21</v>
      </c>
      <c r="B150" s="29"/>
      <c r="C150" s="29"/>
      <c r="D150" s="29"/>
      <c r="E150" s="29"/>
      <c r="F150" s="29"/>
      <c r="G150" s="29">
        <v>1</v>
      </c>
      <c r="H150" s="29"/>
      <c r="I150" s="29"/>
      <c r="J150" s="29"/>
      <c r="K150" s="182"/>
      <c r="L150" s="3"/>
      <c r="M150" s="3"/>
      <c r="N150" s="29"/>
      <c r="O150" s="3">
        <f>G150/F149</f>
        <v>1</v>
      </c>
      <c r="P150" s="21">
        <v>1</v>
      </c>
      <c r="Q150" s="22">
        <f t="shared" si="60"/>
        <v>1</v>
      </c>
      <c r="R150" s="3">
        <f t="shared" si="61"/>
        <v>0</v>
      </c>
    </row>
    <row r="151" spans="1:18" ht="12.75" customHeight="1" x14ac:dyDescent="0.2">
      <c r="A151" s="28" t="s">
        <v>22</v>
      </c>
      <c r="B151" s="29"/>
      <c r="C151" s="29"/>
      <c r="D151" s="29"/>
      <c r="E151" s="29"/>
      <c r="F151" s="29"/>
      <c r="G151" s="29"/>
      <c r="H151" s="29">
        <v>1</v>
      </c>
      <c r="I151" s="29"/>
      <c r="J151" s="29"/>
      <c r="K151" s="182"/>
      <c r="L151" s="3"/>
      <c r="M151" s="3"/>
      <c r="N151" s="29"/>
      <c r="O151" s="3">
        <f>H151/G150</f>
        <v>1</v>
      </c>
      <c r="P151" s="21">
        <v>1</v>
      </c>
      <c r="Q151" s="22">
        <f t="shared" si="60"/>
        <v>1</v>
      </c>
      <c r="R151" s="3">
        <f t="shared" si="61"/>
        <v>0</v>
      </c>
    </row>
    <row r="152" spans="1:18" ht="12.75" customHeight="1" x14ac:dyDescent="0.2">
      <c r="A152" s="28" t="s">
        <v>23</v>
      </c>
      <c r="B152" s="29"/>
      <c r="C152" s="29"/>
      <c r="D152" s="29"/>
      <c r="E152" s="29"/>
      <c r="F152" s="29"/>
      <c r="G152" s="29"/>
      <c r="H152" s="29"/>
      <c r="I152" s="29">
        <v>1</v>
      </c>
      <c r="J152" s="29"/>
      <c r="K152" s="182"/>
      <c r="L152" s="3"/>
      <c r="M152" s="3"/>
      <c r="N152" s="29"/>
      <c r="O152" s="3">
        <f>I152/H151</f>
        <v>1</v>
      </c>
      <c r="P152" s="21">
        <v>1</v>
      </c>
      <c r="Q152" s="22">
        <f t="shared" si="60"/>
        <v>1</v>
      </c>
      <c r="R152" s="3">
        <f t="shared" si="61"/>
        <v>0</v>
      </c>
    </row>
    <row r="153" spans="1:18" ht="12.75" customHeight="1" x14ac:dyDescent="0.2">
      <c r="A153" s="28" t="s">
        <v>48</v>
      </c>
      <c r="B153" s="29"/>
      <c r="C153" s="29"/>
      <c r="D153" s="29"/>
      <c r="E153" s="29"/>
      <c r="F153" s="29"/>
      <c r="G153" s="29"/>
      <c r="H153" s="29"/>
      <c r="I153" s="29"/>
      <c r="J153" s="29">
        <v>1</v>
      </c>
      <c r="K153" s="182">
        <v>1</v>
      </c>
      <c r="L153" s="3"/>
      <c r="M153" s="3"/>
      <c r="N153" s="29"/>
      <c r="O153" s="3">
        <f>J153/I152</f>
        <v>1</v>
      </c>
      <c r="P153" s="21">
        <v>1</v>
      </c>
      <c r="Q153" s="22">
        <f t="shared" si="60"/>
        <v>1</v>
      </c>
      <c r="R153" s="3">
        <f t="shared" si="61"/>
        <v>0</v>
      </c>
    </row>
    <row r="154" spans="1:18" ht="12.75" customHeight="1" x14ac:dyDescent="0.2">
      <c r="A154" s="28" t="s">
        <v>49</v>
      </c>
      <c r="B154" s="29"/>
      <c r="C154" s="29"/>
      <c r="D154" s="29"/>
      <c r="E154" s="29"/>
      <c r="F154" s="29"/>
      <c r="G154" s="29"/>
      <c r="H154" s="29"/>
      <c r="I154" s="29"/>
      <c r="J154" s="29"/>
      <c r="K154" s="182"/>
      <c r="L154" s="3"/>
      <c r="M154" s="3"/>
      <c r="N154" s="29"/>
      <c r="O154" s="3"/>
      <c r="P154" s="21"/>
      <c r="Q154" s="22"/>
      <c r="R154" s="3"/>
    </row>
    <row r="155" spans="1:18" ht="12.75" customHeight="1" x14ac:dyDescent="0.2">
      <c r="A155" s="28"/>
      <c r="B155" s="29"/>
      <c r="C155" s="29"/>
      <c r="D155" s="29"/>
      <c r="E155" s="29"/>
      <c r="F155" s="29"/>
      <c r="G155" s="29"/>
      <c r="H155" s="29"/>
      <c r="I155" s="29"/>
      <c r="J155" s="29"/>
      <c r="K155" s="182">
        <f>SUM(K153)</f>
        <v>1</v>
      </c>
      <c r="L155" s="3">
        <f>K153/B145</f>
        <v>1</v>
      </c>
      <c r="M155" s="3">
        <f>K155/B145</f>
        <v>1</v>
      </c>
      <c r="N155" s="3">
        <f>M155-L155</f>
        <v>0</v>
      </c>
      <c r="O155" s="3"/>
      <c r="P155" s="21"/>
      <c r="Q155" s="22"/>
      <c r="R155" s="3"/>
    </row>
    <row r="156" spans="1:18" ht="12.75" customHeight="1" x14ac:dyDescent="0.2">
      <c r="K156" s="184"/>
      <c r="L156" s="3"/>
      <c r="M156" s="3"/>
      <c r="O156" s="3"/>
    </row>
    <row r="157" spans="1:18" ht="12.75" customHeight="1" x14ac:dyDescent="0.3">
      <c r="A157" s="38" t="s">
        <v>66</v>
      </c>
      <c r="L157" s="3"/>
      <c r="M157" s="3"/>
      <c r="O157" s="3"/>
    </row>
    <row r="158" spans="1:18" ht="25.5" customHeight="1" x14ac:dyDescent="0.2">
      <c r="B158" s="285" t="s">
        <v>2</v>
      </c>
      <c r="C158" s="286"/>
      <c r="D158" s="286"/>
      <c r="E158" s="286"/>
      <c r="F158" s="286"/>
      <c r="G158" s="286"/>
      <c r="H158" s="286"/>
      <c r="I158" s="286"/>
      <c r="J158" s="286"/>
      <c r="L158" s="4" t="s">
        <v>3</v>
      </c>
      <c r="M158" s="4" t="s">
        <v>4</v>
      </c>
      <c r="N158" s="5" t="s">
        <v>5</v>
      </c>
      <c r="O158" s="4" t="s">
        <v>6</v>
      </c>
      <c r="P158" s="6" t="s">
        <v>7</v>
      </c>
      <c r="Q158" s="6" t="s">
        <v>8</v>
      </c>
      <c r="R158" s="7" t="s">
        <v>9</v>
      </c>
    </row>
    <row r="159" spans="1:18" ht="12.75" customHeight="1" x14ac:dyDescent="0.2">
      <c r="A159" s="135" t="s">
        <v>10</v>
      </c>
      <c r="B159" s="136">
        <v>1</v>
      </c>
      <c r="C159" s="136">
        <v>2</v>
      </c>
      <c r="D159" s="136">
        <v>3</v>
      </c>
      <c r="E159" s="136">
        <v>4</v>
      </c>
      <c r="F159" s="136">
        <v>5</v>
      </c>
      <c r="G159" s="136">
        <v>6</v>
      </c>
      <c r="H159" s="136">
        <v>7</v>
      </c>
      <c r="I159" s="136">
        <v>8</v>
      </c>
      <c r="J159" s="136">
        <v>9</v>
      </c>
      <c r="K159" s="210" t="s">
        <v>11</v>
      </c>
      <c r="L159" s="11"/>
      <c r="M159" s="11"/>
      <c r="N159" s="12"/>
      <c r="O159" s="13"/>
      <c r="P159" s="14"/>
      <c r="Q159" s="14"/>
      <c r="R159" s="3"/>
    </row>
    <row r="160" spans="1:18" ht="12.75" customHeight="1" x14ac:dyDescent="0.2">
      <c r="A160" s="26" t="s">
        <v>17</v>
      </c>
      <c r="B160" s="10">
        <v>19</v>
      </c>
      <c r="C160" s="10"/>
      <c r="D160" s="10"/>
      <c r="E160" s="10"/>
      <c r="F160" s="10"/>
      <c r="G160" s="10"/>
      <c r="H160" s="10"/>
      <c r="I160" s="10"/>
      <c r="J160" s="10"/>
      <c r="K160" s="181"/>
      <c r="L160" s="11"/>
      <c r="M160" s="11"/>
      <c r="N160" s="12"/>
      <c r="O160" s="13"/>
      <c r="P160" s="17">
        <f>B160</f>
        <v>19</v>
      </c>
      <c r="Q160" s="14"/>
      <c r="R160" s="3"/>
    </row>
    <row r="161" spans="1:18" ht="12.75" customHeight="1" x14ac:dyDescent="0.2">
      <c r="A161" s="26" t="s">
        <v>18</v>
      </c>
      <c r="B161" s="10"/>
      <c r="C161" s="10">
        <v>6</v>
      </c>
      <c r="D161" s="10"/>
      <c r="E161" s="10"/>
      <c r="F161" s="10"/>
      <c r="G161" s="10"/>
      <c r="H161" s="10"/>
      <c r="I161" s="10"/>
      <c r="J161" s="10"/>
      <c r="K161" s="181"/>
      <c r="L161" s="11"/>
      <c r="M161" s="11"/>
      <c r="N161" s="12"/>
      <c r="O161" s="13">
        <f>C161/B160</f>
        <v>0.31578947368421051</v>
      </c>
      <c r="P161" s="21">
        <v>6</v>
      </c>
      <c r="Q161" s="22">
        <f t="shared" ref="Q161:Q168" si="62">P161/P160</f>
        <v>0.31578947368421051</v>
      </c>
      <c r="R161" s="3">
        <f t="shared" ref="R161:R168" si="63">100%-Q161</f>
        <v>0.68421052631578949</v>
      </c>
    </row>
    <row r="162" spans="1:18" ht="12.75" customHeight="1" x14ac:dyDescent="0.2">
      <c r="A162" s="26" t="s">
        <v>19</v>
      </c>
      <c r="B162" s="10"/>
      <c r="C162" s="10"/>
      <c r="D162" s="10">
        <v>5</v>
      </c>
      <c r="E162" s="10"/>
      <c r="F162" s="10"/>
      <c r="G162" s="10"/>
      <c r="H162" s="10"/>
      <c r="I162" s="10"/>
      <c r="J162" s="10"/>
      <c r="K162" s="181"/>
      <c r="L162" s="11"/>
      <c r="M162" s="11"/>
      <c r="N162" s="12"/>
      <c r="O162" s="13">
        <f>D162/C161</f>
        <v>0.83333333333333337</v>
      </c>
      <c r="P162" s="21">
        <v>5</v>
      </c>
      <c r="Q162" s="22">
        <f t="shared" si="62"/>
        <v>0.83333333333333337</v>
      </c>
      <c r="R162" s="3">
        <f t="shared" si="63"/>
        <v>0.16666666666666663</v>
      </c>
    </row>
    <row r="163" spans="1:18" ht="12.75" customHeight="1" x14ac:dyDescent="0.2">
      <c r="A163" s="28" t="s">
        <v>20</v>
      </c>
      <c r="B163" s="29"/>
      <c r="C163" s="29"/>
      <c r="D163" s="29"/>
      <c r="E163" s="29">
        <v>5</v>
      </c>
      <c r="F163" s="29"/>
      <c r="G163" s="29"/>
      <c r="H163" s="29"/>
      <c r="I163" s="29"/>
      <c r="J163" s="29"/>
      <c r="K163" s="182"/>
      <c r="L163" s="3"/>
      <c r="M163" s="3"/>
      <c r="N163" s="29"/>
      <c r="O163" s="3">
        <f>F163/D162</f>
        <v>0</v>
      </c>
      <c r="P163" s="21">
        <v>5</v>
      </c>
      <c r="Q163" s="22">
        <f t="shared" si="62"/>
        <v>1</v>
      </c>
      <c r="R163" s="3">
        <f t="shared" si="63"/>
        <v>0</v>
      </c>
    </row>
    <row r="164" spans="1:18" ht="12.75" customHeight="1" x14ac:dyDescent="0.2">
      <c r="A164" s="28" t="s">
        <v>21</v>
      </c>
      <c r="B164" s="29"/>
      <c r="C164" s="29"/>
      <c r="D164" s="29"/>
      <c r="E164" s="29"/>
      <c r="F164" s="29">
        <v>4</v>
      </c>
      <c r="G164" s="29"/>
      <c r="H164" s="29"/>
      <c r="I164" s="29"/>
      <c r="J164" s="29"/>
      <c r="K164" s="182"/>
      <c r="L164" s="3"/>
      <c r="M164" s="3"/>
      <c r="N164" s="29"/>
      <c r="O164" s="3">
        <f>F164/E163</f>
        <v>0.8</v>
      </c>
      <c r="P164" s="21">
        <v>5</v>
      </c>
      <c r="Q164" s="22">
        <f t="shared" si="62"/>
        <v>1</v>
      </c>
      <c r="R164" s="3">
        <f t="shared" si="63"/>
        <v>0</v>
      </c>
    </row>
    <row r="165" spans="1:18" ht="12.75" customHeight="1" x14ac:dyDescent="0.2">
      <c r="A165" s="28" t="s">
        <v>22</v>
      </c>
      <c r="B165" s="29"/>
      <c r="C165" s="29"/>
      <c r="D165" s="29"/>
      <c r="E165" s="29"/>
      <c r="F165" s="29"/>
      <c r="G165" s="29">
        <v>3</v>
      </c>
      <c r="H165" s="29"/>
      <c r="I165" s="29"/>
      <c r="J165" s="29"/>
      <c r="K165" s="182"/>
      <c r="L165" s="3"/>
      <c r="M165" s="3"/>
      <c r="N165" s="29"/>
      <c r="O165" s="3">
        <f>G165/F164</f>
        <v>0.75</v>
      </c>
      <c r="P165" s="21">
        <v>5</v>
      </c>
      <c r="Q165" s="22">
        <f t="shared" si="62"/>
        <v>1</v>
      </c>
      <c r="R165" s="3">
        <f t="shared" si="63"/>
        <v>0</v>
      </c>
    </row>
    <row r="166" spans="1:18" ht="12.75" customHeight="1" x14ac:dyDescent="0.2">
      <c r="A166" s="28" t="s">
        <v>23</v>
      </c>
      <c r="B166" s="29"/>
      <c r="C166" s="29"/>
      <c r="D166" s="29"/>
      <c r="E166" s="29"/>
      <c r="F166" s="29"/>
      <c r="G166" s="29"/>
      <c r="H166" s="29">
        <v>3</v>
      </c>
      <c r="I166" s="29"/>
      <c r="J166" s="29"/>
      <c r="K166" s="182"/>
      <c r="L166" s="3"/>
      <c r="M166" s="3"/>
      <c r="N166" s="29"/>
      <c r="O166" s="3">
        <f>H166/G165</f>
        <v>1</v>
      </c>
      <c r="P166" s="21">
        <v>4</v>
      </c>
      <c r="Q166" s="22">
        <f t="shared" si="62"/>
        <v>0.8</v>
      </c>
      <c r="R166" s="3">
        <f t="shared" si="63"/>
        <v>0.19999999999999996</v>
      </c>
    </row>
    <row r="167" spans="1:18" ht="12.75" customHeight="1" x14ac:dyDescent="0.2">
      <c r="A167" s="28" t="s">
        <v>48</v>
      </c>
      <c r="B167" s="29"/>
      <c r="C167" s="29"/>
      <c r="D167" s="29"/>
      <c r="E167" s="29"/>
      <c r="F167" s="29"/>
      <c r="G167" s="29"/>
      <c r="H167" s="29"/>
      <c r="I167" s="29">
        <v>1</v>
      </c>
      <c r="J167" s="29"/>
      <c r="K167" s="182">
        <v>1</v>
      </c>
      <c r="L167" s="3"/>
      <c r="M167" s="3"/>
      <c r="N167" s="29"/>
      <c r="O167" s="3">
        <f>I167/H166</f>
        <v>0.33333333333333331</v>
      </c>
      <c r="P167" s="21">
        <v>4</v>
      </c>
      <c r="Q167" s="22">
        <f t="shared" si="62"/>
        <v>1</v>
      </c>
      <c r="R167" s="3">
        <f t="shared" si="63"/>
        <v>0</v>
      </c>
    </row>
    <row r="168" spans="1:18" ht="12.75" customHeight="1" x14ac:dyDescent="0.2">
      <c r="A168" s="28" t="s">
        <v>49</v>
      </c>
      <c r="B168" s="29"/>
      <c r="C168" s="29"/>
      <c r="D168" s="29"/>
      <c r="E168" s="29"/>
      <c r="F168" s="29"/>
      <c r="G168" s="29"/>
      <c r="H168" s="29"/>
      <c r="I168" s="29"/>
      <c r="J168" s="29">
        <v>2</v>
      </c>
      <c r="K168" s="182">
        <v>1</v>
      </c>
      <c r="L168" s="3"/>
      <c r="M168" s="3"/>
      <c r="N168" s="29"/>
      <c r="O168" s="3"/>
      <c r="P168" s="21">
        <v>3</v>
      </c>
      <c r="Q168" s="22">
        <f t="shared" si="62"/>
        <v>0.75</v>
      </c>
      <c r="R168" s="3">
        <f t="shared" si="63"/>
        <v>0.25</v>
      </c>
    </row>
    <row r="169" spans="1:18" ht="12.75" customHeight="1" x14ac:dyDescent="0.2">
      <c r="A169" s="28" t="s">
        <v>50</v>
      </c>
      <c r="B169" s="29"/>
      <c r="C169" s="29"/>
      <c r="D169" s="29"/>
      <c r="E169" s="29"/>
      <c r="F169" s="29"/>
      <c r="G169" s="29"/>
      <c r="H169" s="29"/>
      <c r="I169" s="29"/>
      <c r="J169" s="29">
        <v>1</v>
      </c>
      <c r="K169" s="182"/>
      <c r="L169" s="3"/>
      <c r="M169" s="3"/>
      <c r="N169" s="29"/>
      <c r="O169" s="3"/>
      <c r="P169" s="21">
        <v>2</v>
      </c>
      <c r="Q169" s="22"/>
      <c r="R169" s="3"/>
    </row>
    <row r="170" spans="1:18" ht="12.75" customHeight="1" x14ac:dyDescent="0.2">
      <c r="A170" s="28" t="s">
        <v>51</v>
      </c>
      <c r="B170" s="29"/>
      <c r="C170" s="29"/>
      <c r="D170" s="29"/>
      <c r="E170" s="29"/>
      <c r="F170" s="29"/>
      <c r="G170" s="29"/>
      <c r="H170" s="29"/>
      <c r="I170" s="29">
        <v>1</v>
      </c>
      <c r="J170" s="29"/>
      <c r="K170" s="182"/>
      <c r="L170" s="3"/>
      <c r="M170" s="3"/>
      <c r="N170" s="29"/>
      <c r="O170" s="3"/>
      <c r="P170" s="21">
        <v>1</v>
      </c>
      <c r="Q170" s="22"/>
      <c r="R170" s="3"/>
    </row>
    <row r="171" spans="1:18" ht="12.75" customHeight="1" x14ac:dyDescent="0.2">
      <c r="A171" s="28" t="s">
        <v>52</v>
      </c>
      <c r="B171" s="29"/>
      <c r="C171" s="29"/>
      <c r="D171" s="29"/>
      <c r="E171" s="29"/>
      <c r="F171" s="29"/>
      <c r="G171" s="29"/>
      <c r="H171" s="29"/>
      <c r="I171" s="29"/>
      <c r="J171" s="29">
        <v>1</v>
      </c>
      <c r="K171" s="182"/>
      <c r="L171" s="3"/>
      <c r="M171" s="3"/>
      <c r="N171" s="29"/>
      <c r="O171" s="3"/>
      <c r="P171" s="21">
        <v>1</v>
      </c>
      <c r="Q171" s="22"/>
      <c r="R171" s="3"/>
    </row>
    <row r="172" spans="1:18" ht="12.75" customHeight="1" x14ac:dyDescent="0.2">
      <c r="A172" s="28" t="s">
        <v>53</v>
      </c>
      <c r="B172" s="29"/>
      <c r="C172" s="29"/>
      <c r="D172" s="29"/>
      <c r="E172" s="29"/>
      <c r="F172" s="29"/>
      <c r="G172" s="29"/>
      <c r="H172" s="29"/>
      <c r="I172" s="29"/>
      <c r="J172" s="29">
        <v>1</v>
      </c>
      <c r="K172" s="182"/>
      <c r="L172" s="3"/>
      <c r="M172" s="3"/>
      <c r="N172" s="29"/>
      <c r="O172" s="3"/>
      <c r="P172" s="21">
        <v>1</v>
      </c>
      <c r="Q172" s="22"/>
      <c r="R172" s="3"/>
    </row>
    <row r="173" spans="1:18" ht="12.75" customHeight="1" x14ac:dyDescent="0.2">
      <c r="K173" s="184">
        <f>SUM(K167:K168)</f>
        <v>2</v>
      </c>
      <c r="L173" s="3">
        <f>SUM(K167:K168)/B160</f>
        <v>0.10526315789473684</v>
      </c>
      <c r="M173" s="3">
        <f>K173/B160</f>
        <v>0.10526315789473684</v>
      </c>
      <c r="N173" s="3">
        <f>M173-L173</f>
        <v>0</v>
      </c>
      <c r="O173" s="3"/>
    </row>
    <row r="174" spans="1:18" ht="12.75" customHeight="1" x14ac:dyDescent="0.3">
      <c r="A174" s="38" t="s">
        <v>67</v>
      </c>
      <c r="L174" s="3"/>
      <c r="M174" s="3"/>
      <c r="O174" s="3"/>
    </row>
    <row r="175" spans="1:18" ht="25.5" customHeight="1" x14ac:dyDescent="0.2">
      <c r="B175" s="285" t="s">
        <v>2</v>
      </c>
      <c r="C175" s="286"/>
      <c r="D175" s="286"/>
      <c r="E175" s="286"/>
      <c r="F175" s="286"/>
      <c r="G175" s="286"/>
      <c r="H175" s="286"/>
      <c r="I175" s="286"/>
      <c r="J175" s="286"/>
      <c r="L175" s="4" t="s">
        <v>3</v>
      </c>
      <c r="M175" s="4" t="s">
        <v>4</v>
      </c>
      <c r="N175" s="5" t="s">
        <v>5</v>
      </c>
      <c r="O175" s="4" t="s">
        <v>6</v>
      </c>
      <c r="P175" s="6" t="s">
        <v>7</v>
      </c>
      <c r="Q175" s="6" t="s">
        <v>8</v>
      </c>
      <c r="R175" s="7" t="s">
        <v>9</v>
      </c>
    </row>
    <row r="176" spans="1:18" ht="12.75" customHeight="1" x14ac:dyDescent="0.2">
      <c r="A176" s="135" t="s">
        <v>10</v>
      </c>
      <c r="B176" s="136">
        <v>1</v>
      </c>
      <c r="C176" s="136">
        <v>2</v>
      </c>
      <c r="D176" s="136">
        <v>3</v>
      </c>
      <c r="E176" s="136">
        <v>4</v>
      </c>
      <c r="F176" s="136">
        <v>5</v>
      </c>
      <c r="G176" s="136">
        <v>6</v>
      </c>
      <c r="H176" s="136">
        <v>7</v>
      </c>
      <c r="I176" s="136">
        <v>8</v>
      </c>
      <c r="J176" s="136">
        <v>9</v>
      </c>
      <c r="K176" s="210" t="s">
        <v>11</v>
      </c>
      <c r="L176" s="11"/>
      <c r="M176" s="11"/>
      <c r="N176" s="12"/>
      <c r="O176" s="13"/>
      <c r="P176" s="14"/>
      <c r="Q176" s="14"/>
      <c r="R176" s="3"/>
    </row>
    <row r="177" spans="1:18" ht="12.75" customHeight="1" x14ac:dyDescent="0.2">
      <c r="A177" s="26" t="s">
        <v>18</v>
      </c>
      <c r="B177" s="10">
        <v>4</v>
      </c>
      <c r="C177" s="10"/>
      <c r="D177" s="10"/>
      <c r="E177" s="10"/>
      <c r="F177" s="10"/>
      <c r="G177" s="10"/>
      <c r="H177" s="10"/>
      <c r="I177" s="10"/>
      <c r="J177" s="10"/>
      <c r="K177" s="181"/>
      <c r="L177" s="11"/>
      <c r="M177" s="11"/>
      <c r="N177" s="12"/>
      <c r="O177" s="13"/>
      <c r="P177" s="17">
        <f>B177</f>
        <v>4</v>
      </c>
      <c r="Q177" s="14"/>
      <c r="R177" s="3"/>
    </row>
    <row r="178" spans="1:18" ht="12.75" customHeight="1" x14ac:dyDescent="0.2">
      <c r="A178" s="26" t="s">
        <v>19</v>
      </c>
      <c r="B178" s="10"/>
      <c r="C178" s="10">
        <v>1</v>
      </c>
      <c r="D178" s="10"/>
      <c r="E178" s="10"/>
      <c r="F178" s="10"/>
      <c r="G178" s="10"/>
      <c r="H178" s="10"/>
      <c r="I178" s="10"/>
      <c r="J178" s="10"/>
      <c r="K178" s="181"/>
      <c r="L178" s="11"/>
      <c r="M178" s="11"/>
      <c r="N178" s="12"/>
      <c r="O178" s="13">
        <f>C178/B177</f>
        <v>0.25</v>
      </c>
      <c r="P178" s="21">
        <v>1</v>
      </c>
      <c r="Q178" s="22">
        <f t="shared" ref="Q178:Q181" si="64">P178/P177</f>
        <v>0.25</v>
      </c>
      <c r="R178" s="3">
        <f t="shared" ref="R178:R181" si="65">100%-Q178</f>
        <v>0.75</v>
      </c>
    </row>
    <row r="179" spans="1:18" ht="12.75" customHeight="1" x14ac:dyDescent="0.2">
      <c r="A179" s="28" t="s">
        <v>20</v>
      </c>
      <c r="B179" s="29"/>
      <c r="C179" s="29"/>
      <c r="D179" s="29">
        <v>1</v>
      </c>
      <c r="E179" s="29"/>
      <c r="F179" s="29"/>
      <c r="G179" s="29"/>
      <c r="H179" s="29"/>
      <c r="I179" s="29"/>
      <c r="J179" s="29"/>
      <c r="K179" s="182"/>
      <c r="L179" s="3"/>
      <c r="M179" s="3"/>
      <c r="N179" s="29"/>
      <c r="O179" s="3">
        <f>D179/C178</f>
        <v>1</v>
      </c>
      <c r="P179" s="21">
        <v>1</v>
      </c>
      <c r="Q179" s="22">
        <f t="shared" si="64"/>
        <v>1</v>
      </c>
      <c r="R179" s="3">
        <f t="shared" si="65"/>
        <v>0</v>
      </c>
    </row>
    <row r="180" spans="1:18" ht="12.75" customHeight="1" x14ac:dyDescent="0.2">
      <c r="A180" s="28" t="s">
        <v>21</v>
      </c>
      <c r="B180" s="29"/>
      <c r="C180" s="29"/>
      <c r="D180" s="29">
        <v>1</v>
      </c>
      <c r="E180" s="29"/>
      <c r="F180" s="29"/>
      <c r="G180" s="29"/>
      <c r="H180" s="29"/>
      <c r="I180" s="29"/>
      <c r="J180" s="29"/>
      <c r="K180" s="182"/>
      <c r="L180" s="3"/>
      <c r="M180" s="3"/>
      <c r="N180" s="29"/>
      <c r="O180" s="3">
        <f>F180/D179</f>
        <v>0</v>
      </c>
      <c r="P180" s="21">
        <v>1</v>
      </c>
      <c r="Q180" s="22">
        <f t="shared" si="64"/>
        <v>1</v>
      </c>
      <c r="R180" s="3">
        <f t="shared" si="65"/>
        <v>0</v>
      </c>
    </row>
    <row r="181" spans="1:18" ht="12.75" customHeight="1" x14ac:dyDescent="0.2">
      <c r="A181" s="28" t="s">
        <v>22</v>
      </c>
      <c r="B181" s="29"/>
      <c r="C181" s="29"/>
      <c r="D181" s="29"/>
      <c r="E181" s="29">
        <v>0</v>
      </c>
      <c r="F181" s="29"/>
      <c r="G181" s="29"/>
      <c r="H181" s="29"/>
      <c r="I181" s="29"/>
      <c r="J181" s="29"/>
      <c r="K181" s="182"/>
      <c r="L181" s="3"/>
      <c r="M181" s="3"/>
      <c r="N181" s="29"/>
      <c r="O181" s="3"/>
      <c r="P181" s="21">
        <v>7</v>
      </c>
      <c r="Q181" s="22">
        <f t="shared" si="64"/>
        <v>7</v>
      </c>
      <c r="R181" s="3">
        <f t="shared" si="65"/>
        <v>-6</v>
      </c>
    </row>
    <row r="182" spans="1:18" ht="12.75" customHeight="1" x14ac:dyDescent="0.2">
      <c r="A182" s="28" t="s">
        <v>23</v>
      </c>
      <c r="B182" s="29"/>
      <c r="C182" s="29"/>
      <c r="D182" s="29"/>
      <c r="E182" s="29"/>
      <c r="F182" s="29">
        <v>0</v>
      </c>
      <c r="G182" s="29"/>
      <c r="H182" s="29"/>
      <c r="I182" s="29"/>
      <c r="J182" s="29"/>
      <c r="K182" s="182"/>
      <c r="L182" s="3"/>
      <c r="M182" s="3"/>
      <c r="N182" s="29"/>
      <c r="O182" s="3"/>
      <c r="P182" s="21"/>
      <c r="Q182" s="22"/>
      <c r="R182" s="3"/>
    </row>
    <row r="183" spans="1:18" ht="12.75" customHeight="1" x14ac:dyDescent="0.2">
      <c r="A183" s="28" t="s">
        <v>48</v>
      </c>
      <c r="B183" s="29"/>
      <c r="C183" s="29"/>
      <c r="D183" s="29"/>
      <c r="E183" s="29"/>
      <c r="F183" s="29"/>
      <c r="G183" s="29">
        <v>0</v>
      </c>
      <c r="H183" s="29"/>
      <c r="I183" s="29"/>
      <c r="J183" s="29"/>
      <c r="K183" s="182"/>
      <c r="L183" s="3"/>
      <c r="M183" s="3"/>
      <c r="N183" s="29"/>
      <c r="O183" s="3"/>
      <c r="P183" s="21"/>
      <c r="Q183" s="22"/>
      <c r="R183" s="3"/>
    </row>
    <row r="184" spans="1:18" ht="12.75" customHeight="1" x14ac:dyDescent="0.2">
      <c r="A184" s="28" t="s">
        <v>50</v>
      </c>
      <c r="B184" s="29"/>
      <c r="C184" s="29"/>
      <c r="D184" s="29"/>
      <c r="E184" s="29"/>
      <c r="F184" s="29"/>
      <c r="G184" s="29"/>
      <c r="H184" s="29">
        <v>0</v>
      </c>
      <c r="I184" s="29"/>
      <c r="J184" s="29"/>
      <c r="K184" s="182"/>
      <c r="L184" s="3"/>
      <c r="M184" s="3"/>
      <c r="N184" s="29"/>
      <c r="O184" s="3"/>
      <c r="P184" s="21"/>
      <c r="Q184" s="22"/>
      <c r="R184" s="3"/>
    </row>
    <row r="185" spans="1:18" ht="12.75" customHeight="1" x14ac:dyDescent="0.2">
      <c r="A185" s="28" t="s">
        <v>52</v>
      </c>
      <c r="B185" s="29"/>
      <c r="C185" s="29"/>
      <c r="D185" s="29"/>
      <c r="E185" s="29"/>
      <c r="F185" s="29"/>
      <c r="G185" s="29"/>
      <c r="H185" s="29"/>
      <c r="I185" s="29">
        <v>0</v>
      </c>
      <c r="J185" s="29"/>
      <c r="K185" s="182"/>
      <c r="L185" s="3"/>
      <c r="M185" s="3"/>
      <c r="N185" s="29"/>
      <c r="O185" s="3"/>
      <c r="P185" s="21"/>
      <c r="Q185" s="22"/>
      <c r="R185" s="3"/>
    </row>
    <row r="186" spans="1:18" ht="12.75" customHeight="1" x14ac:dyDescent="0.2">
      <c r="A186" s="28" t="s">
        <v>53</v>
      </c>
      <c r="B186" s="29"/>
      <c r="C186" s="29"/>
      <c r="D186" s="29"/>
      <c r="E186" s="29"/>
      <c r="F186" s="29"/>
      <c r="G186" s="29"/>
      <c r="H186" s="29"/>
      <c r="I186" s="29"/>
      <c r="J186" s="29"/>
      <c r="K186" s="182"/>
      <c r="L186" s="3"/>
      <c r="M186" s="3"/>
      <c r="N186" s="29"/>
      <c r="O186" s="3"/>
      <c r="P186" s="21"/>
      <c r="Q186" s="22"/>
      <c r="R186" s="3"/>
    </row>
    <row r="187" spans="1:18" ht="12.75" customHeight="1" x14ac:dyDescent="0.2">
      <c r="K187" s="184"/>
      <c r="L187" s="3"/>
      <c r="M187" s="3"/>
      <c r="O187" s="3"/>
    </row>
    <row r="188" spans="1:18" ht="12.75" customHeight="1" x14ac:dyDescent="0.3">
      <c r="A188" s="38" t="s">
        <v>68</v>
      </c>
      <c r="L188" s="3"/>
      <c r="M188" s="3"/>
      <c r="O188" s="3"/>
    </row>
    <row r="189" spans="1:18" ht="25.5" customHeight="1" x14ac:dyDescent="0.2">
      <c r="B189" s="285" t="s">
        <v>2</v>
      </c>
      <c r="C189" s="286"/>
      <c r="D189" s="286"/>
      <c r="E189" s="286"/>
      <c r="F189" s="286"/>
      <c r="G189" s="286"/>
      <c r="H189" s="286"/>
      <c r="I189" s="286"/>
      <c r="J189" s="286"/>
      <c r="L189" s="4" t="s">
        <v>3</v>
      </c>
      <c r="M189" s="4" t="s">
        <v>4</v>
      </c>
      <c r="N189" s="5" t="s">
        <v>5</v>
      </c>
      <c r="O189" s="4" t="s">
        <v>6</v>
      </c>
      <c r="P189" s="6" t="s">
        <v>7</v>
      </c>
      <c r="Q189" s="6" t="s">
        <v>8</v>
      </c>
      <c r="R189" s="7" t="s">
        <v>9</v>
      </c>
    </row>
    <row r="190" spans="1:18" ht="12.75" customHeight="1" x14ac:dyDescent="0.2">
      <c r="A190" s="135" t="s">
        <v>10</v>
      </c>
      <c r="B190" s="136">
        <v>1</v>
      </c>
      <c r="C190" s="136">
        <v>2</v>
      </c>
      <c r="D190" s="136">
        <v>3</v>
      </c>
      <c r="E190" s="136">
        <v>4</v>
      </c>
      <c r="F190" s="136">
        <v>5</v>
      </c>
      <c r="G190" s="136">
        <v>6</v>
      </c>
      <c r="H190" s="136">
        <v>7</v>
      </c>
      <c r="I190" s="136">
        <v>8</v>
      </c>
      <c r="J190" s="136">
        <v>9</v>
      </c>
      <c r="K190" s="210" t="s">
        <v>11</v>
      </c>
      <c r="L190" s="11"/>
      <c r="M190" s="11"/>
      <c r="N190" s="12"/>
      <c r="O190" s="13"/>
      <c r="P190" s="14"/>
      <c r="Q190" s="14"/>
      <c r="R190" s="3"/>
    </row>
    <row r="191" spans="1:18" ht="12.75" customHeight="1" x14ac:dyDescent="0.2">
      <c r="A191" s="26" t="s">
        <v>19</v>
      </c>
      <c r="B191" s="10">
        <v>21</v>
      </c>
      <c r="C191" s="10"/>
      <c r="D191" s="10"/>
      <c r="E191" s="10"/>
      <c r="F191" s="10"/>
      <c r="G191" s="10"/>
      <c r="H191" s="10"/>
      <c r="I191" s="10"/>
      <c r="J191" s="10"/>
      <c r="K191" s="182"/>
      <c r="L191" s="11"/>
      <c r="M191" s="11"/>
      <c r="N191" s="12"/>
      <c r="O191" s="13"/>
      <c r="P191" s="17">
        <f>B191</f>
        <v>21</v>
      </c>
      <c r="Q191" s="14"/>
      <c r="R191" s="3"/>
    </row>
    <row r="192" spans="1:18" ht="12.75" customHeight="1" x14ac:dyDescent="0.2">
      <c r="A192" s="28" t="s">
        <v>20</v>
      </c>
      <c r="C192" s="25">
        <v>14</v>
      </c>
      <c r="K192" s="182"/>
      <c r="L192" s="3"/>
      <c r="M192" s="3"/>
      <c r="O192" s="3">
        <f>C192/B191</f>
        <v>0.66666666666666663</v>
      </c>
      <c r="P192" s="21">
        <v>14</v>
      </c>
      <c r="Q192" s="22">
        <f t="shared" ref="Q192:Q200" si="66">P192/P191</f>
        <v>0.66666666666666663</v>
      </c>
      <c r="R192" s="3">
        <f t="shared" ref="R192:R200" si="67">100%-Q192</f>
        <v>0.33333333333333337</v>
      </c>
    </row>
    <row r="193" spans="1:18" ht="12.75" customHeight="1" x14ac:dyDescent="0.2">
      <c r="A193" s="28" t="s">
        <v>21</v>
      </c>
      <c r="D193" s="25">
        <v>10</v>
      </c>
      <c r="K193" s="182"/>
      <c r="L193" s="3"/>
      <c r="M193" s="3"/>
      <c r="O193" s="3">
        <f>D193/C192</f>
        <v>0.7142857142857143</v>
      </c>
      <c r="P193" s="21">
        <v>11</v>
      </c>
      <c r="Q193" s="22">
        <f t="shared" si="66"/>
        <v>0.7857142857142857</v>
      </c>
      <c r="R193" s="3">
        <f t="shared" si="67"/>
        <v>0.2142857142857143</v>
      </c>
    </row>
    <row r="194" spans="1:18" ht="12.75" customHeight="1" x14ac:dyDescent="0.2">
      <c r="A194" s="28" t="s">
        <v>22</v>
      </c>
      <c r="E194" s="25">
        <v>4</v>
      </c>
      <c r="K194" s="182"/>
      <c r="L194" s="3"/>
      <c r="M194" s="3"/>
      <c r="O194" s="3">
        <f>E194/D193</f>
        <v>0.4</v>
      </c>
      <c r="P194" s="21">
        <v>7</v>
      </c>
      <c r="Q194" s="22">
        <f t="shared" si="66"/>
        <v>0.63636363636363635</v>
      </c>
      <c r="R194" s="3">
        <f t="shared" si="67"/>
        <v>0.36363636363636365</v>
      </c>
    </row>
    <row r="195" spans="1:18" ht="12.75" customHeight="1" x14ac:dyDescent="0.2">
      <c r="A195" s="28" t="s">
        <v>23</v>
      </c>
      <c r="F195" s="25">
        <v>4</v>
      </c>
      <c r="K195" s="182"/>
      <c r="L195" s="3"/>
      <c r="M195" s="3"/>
      <c r="O195" s="3">
        <f>F195/E194</f>
        <v>1</v>
      </c>
      <c r="P195" s="21">
        <v>7</v>
      </c>
      <c r="Q195" s="22">
        <f t="shared" si="66"/>
        <v>1</v>
      </c>
      <c r="R195" s="3">
        <f t="shared" si="67"/>
        <v>0</v>
      </c>
    </row>
    <row r="196" spans="1:18" ht="12.75" customHeight="1" x14ac:dyDescent="0.2">
      <c r="A196" s="28" t="s">
        <v>48</v>
      </c>
      <c r="G196" s="25">
        <v>1</v>
      </c>
      <c r="K196" s="182"/>
      <c r="L196" s="3"/>
      <c r="M196" s="3"/>
      <c r="O196" s="3">
        <f>G196/F195</f>
        <v>0.25</v>
      </c>
      <c r="P196" s="21">
        <v>6</v>
      </c>
      <c r="Q196" s="22">
        <f t="shared" si="66"/>
        <v>0.8571428571428571</v>
      </c>
      <c r="R196" s="3">
        <f t="shared" si="67"/>
        <v>0.1428571428571429</v>
      </c>
    </row>
    <row r="197" spans="1:18" ht="12.75" customHeight="1" x14ac:dyDescent="0.2">
      <c r="A197" s="28" t="s">
        <v>49</v>
      </c>
      <c r="G197" s="25">
        <v>4</v>
      </c>
      <c r="K197" s="182"/>
      <c r="L197" s="3"/>
      <c r="M197" s="3"/>
      <c r="O197" s="3">
        <f>H197/G196</f>
        <v>0</v>
      </c>
      <c r="P197" s="21">
        <v>6</v>
      </c>
      <c r="Q197" s="22">
        <f t="shared" si="66"/>
        <v>1</v>
      </c>
      <c r="R197" s="3">
        <f t="shared" si="67"/>
        <v>0</v>
      </c>
    </row>
    <row r="198" spans="1:18" ht="12.75" customHeight="1" x14ac:dyDescent="0.2">
      <c r="A198" s="28" t="s">
        <v>50</v>
      </c>
      <c r="H198" s="25">
        <v>3</v>
      </c>
      <c r="K198" s="182"/>
      <c r="L198" s="3"/>
      <c r="M198" s="3"/>
      <c r="O198" s="3">
        <v>0</v>
      </c>
      <c r="P198" s="21">
        <v>6</v>
      </c>
      <c r="Q198" s="22">
        <f t="shared" si="66"/>
        <v>1</v>
      </c>
      <c r="R198" s="3">
        <f t="shared" si="67"/>
        <v>0</v>
      </c>
    </row>
    <row r="199" spans="1:18" ht="12.75" customHeight="1" x14ac:dyDescent="0.2">
      <c r="A199" s="28" t="s">
        <v>51</v>
      </c>
      <c r="I199" s="25">
        <v>2</v>
      </c>
      <c r="K199" s="182"/>
      <c r="L199" s="3"/>
      <c r="M199" s="3"/>
      <c r="O199" s="3">
        <v>0</v>
      </c>
      <c r="P199" s="21">
        <v>5</v>
      </c>
      <c r="Q199" s="22">
        <f t="shared" si="66"/>
        <v>0.83333333333333337</v>
      </c>
      <c r="R199" s="3">
        <f t="shared" si="67"/>
        <v>0.16666666666666663</v>
      </c>
    </row>
    <row r="200" spans="1:18" ht="12.75" customHeight="1" x14ac:dyDescent="0.2">
      <c r="A200" s="28" t="s">
        <v>52</v>
      </c>
      <c r="J200" s="25">
        <v>2</v>
      </c>
      <c r="K200" s="182"/>
      <c r="L200" s="3"/>
      <c r="M200" s="3"/>
      <c r="O200" s="3"/>
      <c r="P200" s="21">
        <v>4</v>
      </c>
      <c r="Q200" s="22">
        <f t="shared" si="66"/>
        <v>0.8</v>
      </c>
      <c r="R200" s="3">
        <f t="shared" si="67"/>
        <v>0.19999999999999996</v>
      </c>
    </row>
    <row r="201" spans="1:18" ht="12.75" customHeight="1" x14ac:dyDescent="0.2">
      <c r="A201" s="28" t="s">
        <v>53</v>
      </c>
      <c r="J201" s="25">
        <v>3</v>
      </c>
      <c r="K201" s="182"/>
      <c r="L201" s="3"/>
      <c r="M201" s="3"/>
      <c r="O201" s="3"/>
      <c r="P201" s="21">
        <v>4</v>
      </c>
      <c r="Q201" s="22"/>
      <c r="R201" s="3"/>
    </row>
    <row r="202" spans="1:18" ht="12.75" customHeight="1" x14ac:dyDescent="0.2">
      <c r="A202" s="28" t="s">
        <v>54</v>
      </c>
      <c r="J202" s="25">
        <v>2</v>
      </c>
      <c r="K202" s="182">
        <v>1</v>
      </c>
      <c r="L202" s="3"/>
      <c r="M202" s="3"/>
      <c r="O202" s="3"/>
      <c r="P202" s="21">
        <v>2</v>
      </c>
      <c r="Q202" s="22"/>
      <c r="R202" s="3"/>
    </row>
    <row r="203" spans="1:18" ht="12.75" customHeight="1" x14ac:dyDescent="0.2">
      <c r="K203" s="186">
        <f>SUM(K202)</f>
        <v>1</v>
      </c>
      <c r="L203" s="3">
        <f>K199/B191</f>
        <v>0</v>
      </c>
      <c r="M203" s="3">
        <f>K203/B191</f>
        <v>4.7619047619047616E-2</v>
      </c>
      <c r="N203" s="3">
        <f>M203-L203</f>
        <v>4.7619047619047616E-2</v>
      </c>
      <c r="O203" s="3"/>
    </row>
    <row r="204" spans="1:18" ht="12.75" customHeight="1" x14ac:dyDescent="0.3">
      <c r="A204" s="38" t="s">
        <v>71</v>
      </c>
      <c r="L204" s="3"/>
      <c r="M204" s="3"/>
      <c r="O204" s="3"/>
    </row>
    <row r="205" spans="1:18" ht="25.5" customHeight="1" x14ac:dyDescent="0.2">
      <c r="B205" s="285" t="s">
        <v>2</v>
      </c>
      <c r="C205" s="286"/>
      <c r="D205" s="286"/>
      <c r="E205" s="286"/>
      <c r="F205" s="286"/>
      <c r="G205" s="286"/>
      <c r="H205" s="286"/>
      <c r="I205" s="286"/>
      <c r="J205" s="286"/>
      <c r="L205" s="4" t="s">
        <v>3</v>
      </c>
      <c r="M205" s="4" t="s">
        <v>4</v>
      </c>
      <c r="N205" s="5" t="s">
        <v>5</v>
      </c>
      <c r="O205" s="4" t="s">
        <v>6</v>
      </c>
      <c r="P205" s="6" t="s">
        <v>7</v>
      </c>
      <c r="Q205" s="6" t="s">
        <v>8</v>
      </c>
      <c r="R205" s="7" t="s">
        <v>9</v>
      </c>
    </row>
    <row r="206" spans="1:18" ht="12.75" customHeight="1" x14ac:dyDescent="0.2">
      <c r="A206" s="135" t="s">
        <v>10</v>
      </c>
      <c r="B206" s="136">
        <v>1</v>
      </c>
      <c r="C206" s="136">
        <v>2</v>
      </c>
      <c r="D206" s="136">
        <v>3</v>
      </c>
      <c r="E206" s="136">
        <v>4</v>
      </c>
      <c r="F206" s="136">
        <v>5</v>
      </c>
      <c r="G206" s="136">
        <v>6</v>
      </c>
      <c r="H206" s="136">
        <v>7</v>
      </c>
      <c r="I206" s="136">
        <v>8</v>
      </c>
      <c r="J206" s="136">
        <v>9</v>
      </c>
      <c r="K206" s="210" t="s">
        <v>11</v>
      </c>
      <c r="L206" s="11"/>
      <c r="M206" s="11"/>
      <c r="N206" s="12"/>
      <c r="O206" s="13"/>
      <c r="P206" s="14"/>
      <c r="Q206" s="14"/>
      <c r="R206" s="3"/>
    </row>
    <row r="207" spans="1:18" ht="12.75" customHeight="1" x14ac:dyDescent="0.2">
      <c r="A207" s="28" t="s">
        <v>20</v>
      </c>
      <c r="B207" s="10">
        <v>10</v>
      </c>
      <c r="C207" s="10"/>
      <c r="D207" s="10"/>
      <c r="E207" s="10"/>
      <c r="F207" s="10"/>
      <c r="G207" s="10"/>
      <c r="H207" s="10"/>
      <c r="I207" s="10"/>
      <c r="J207" s="10"/>
      <c r="K207" s="182"/>
      <c r="L207" s="11"/>
      <c r="M207" s="11"/>
      <c r="N207" s="12"/>
      <c r="O207" s="13"/>
      <c r="P207" s="17">
        <f>B207</f>
        <v>10</v>
      </c>
      <c r="Q207" s="14"/>
      <c r="R207" s="3"/>
    </row>
    <row r="208" spans="1:18" ht="12.75" customHeight="1" x14ac:dyDescent="0.2">
      <c r="A208" s="28" t="s">
        <v>21</v>
      </c>
      <c r="C208" s="25">
        <v>7</v>
      </c>
      <c r="K208" s="182"/>
      <c r="L208" s="3"/>
      <c r="M208" s="3"/>
      <c r="O208" s="3">
        <f>C208/B207</f>
        <v>0.7</v>
      </c>
      <c r="P208" s="21">
        <v>8</v>
      </c>
      <c r="Q208" s="22">
        <f t="shared" ref="Q208:Q215" si="68">P208/P207</f>
        <v>0.8</v>
      </c>
      <c r="R208" s="3">
        <f t="shared" ref="R208:R215" si="69">100%-Q208</f>
        <v>0.19999999999999996</v>
      </c>
    </row>
    <row r="209" spans="1:18" ht="12.75" customHeight="1" x14ac:dyDescent="0.2">
      <c r="A209" s="53" t="s">
        <v>22</v>
      </c>
      <c r="D209" s="25">
        <v>7</v>
      </c>
      <c r="K209" s="182"/>
      <c r="L209" s="3"/>
      <c r="M209" s="3"/>
      <c r="O209" s="3">
        <f>D209/C208</f>
        <v>1</v>
      </c>
      <c r="P209" s="21">
        <v>8</v>
      </c>
      <c r="Q209" s="22">
        <f t="shared" si="68"/>
        <v>1</v>
      </c>
      <c r="R209" s="3">
        <f t="shared" si="69"/>
        <v>0</v>
      </c>
    </row>
    <row r="210" spans="1:18" ht="12.75" customHeight="1" x14ac:dyDescent="0.2">
      <c r="A210" s="28" t="s">
        <v>23</v>
      </c>
      <c r="E210" s="25">
        <v>4</v>
      </c>
      <c r="K210" s="182"/>
      <c r="L210" s="3"/>
      <c r="M210" s="3"/>
      <c r="O210" s="3">
        <f>E210/D209</f>
        <v>0.5714285714285714</v>
      </c>
      <c r="P210" s="21">
        <v>6</v>
      </c>
      <c r="Q210" s="22">
        <f t="shared" si="68"/>
        <v>0.75</v>
      </c>
      <c r="R210" s="3">
        <f t="shared" si="69"/>
        <v>0.25</v>
      </c>
    </row>
    <row r="211" spans="1:18" ht="12.75" customHeight="1" x14ac:dyDescent="0.2">
      <c r="A211" s="28" t="s">
        <v>48</v>
      </c>
      <c r="F211" s="25">
        <v>1</v>
      </c>
      <c r="K211" s="182"/>
      <c r="L211" s="3"/>
      <c r="M211" s="3"/>
      <c r="O211" s="3">
        <f>F211/E210</f>
        <v>0.25</v>
      </c>
      <c r="P211" s="21">
        <v>5</v>
      </c>
      <c r="Q211" s="22">
        <f t="shared" si="68"/>
        <v>0.83333333333333337</v>
      </c>
      <c r="R211" s="3">
        <f t="shared" si="69"/>
        <v>0.16666666666666663</v>
      </c>
    </row>
    <row r="212" spans="1:18" ht="12.75" customHeight="1" x14ac:dyDescent="0.2">
      <c r="A212" s="28" t="s">
        <v>49</v>
      </c>
      <c r="G212" s="25">
        <v>1</v>
      </c>
      <c r="K212" s="182"/>
      <c r="L212" s="3"/>
      <c r="M212" s="3"/>
      <c r="O212" s="3">
        <f>G212/F211</f>
        <v>1</v>
      </c>
      <c r="P212" s="21">
        <v>5</v>
      </c>
      <c r="Q212" s="22">
        <f t="shared" si="68"/>
        <v>1</v>
      </c>
      <c r="R212" s="3">
        <f t="shared" si="69"/>
        <v>0</v>
      </c>
    </row>
    <row r="213" spans="1:18" ht="12.75" customHeight="1" x14ac:dyDescent="0.2">
      <c r="A213" s="28" t="s">
        <v>50</v>
      </c>
      <c r="H213" s="25">
        <v>1</v>
      </c>
      <c r="K213" s="182"/>
      <c r="L213" s="3"/>
      <c r="M213" s="3"/>
      <c r="O213" s="3">
        <f>H213/G212</f>
        <v>1</v>
      </c>
      <c r="P213" s="21">
        <v>4</v>
      </c>
      <c r="Q213" s="22">
        <f t="shared" si="68"/>
        <v>0.8</v>
      </c>
      <c r="R213" s="3">
        <f t="shared" si="69"/>
        <v>0.19999999999999996</v>
      </c>
    </row>
    <row r="214" spans="1:18" ht="12.75" customHeight="1" x14ac:dyDescent="0.2">
      <c r="A214" s="28" t="s">
        <v>51</v>
      </c>
      <c r="I214" s="25">
        <v>1</v>
      </c>
      <c r="K214" s="182"/>
      <c r="L214" s="3"/>
      <c r="M214" s="3"/>
      <c r="O214" s="3">
        <f>I214/H213</f>
        <v>1</v>
      </c>
      <c r="P214" s="21">
        <v>4</v>
      </c>
      <c r="Q214" s="22">
        <f t="shared" si="68"/>
        <v>1</v>
      </c>
      <c r="R214" s="3">
        <f t="shared" si="69"/>
        <v>0</v>
      </c>
    </row>
    <row r="215" spans="1:18" ht="12.75" customHeight="1" x14ac:dyDescent="0.2">
      <c r="A215" s="28" t="s">
        <v>52</v>
      </c>
      <c r="J215" s="25">
        <v>1</v>
      </c>
      <c r="K215" s="182"/>
      <c r="L215" s="3"/>
      <c r="M215" s="3"/>
      <c r="O215" s="3">
        <f>J215/I214</f>
        <v>1</v>
      </c>
      <c r="P215" s="21">
        <v>4</v>
      </c>
      <c r="Q215" s="22">
        <f t="shared" si="68"/>
        <v>1</v>
      </c>
      <c r="R215" s="3">
        <f t="shared" si="69"/>
        <v>0</v>
      </c>
    </row>
    <row r="216" spans="1:18" ht="12.75" customHeight="1" x14ac:dyDescent="0.2">
      <c r="A216" s="28" t="s">
        <v>53</v>
      </c>
      <c r="J216" s="25">
        <v>1</v>
      </c>
      <c r="K216" s="182"/>
      <c r="L216" s="3"/>
      <c r="M216" s="3"/>
      <c r="O216" s="3"/>
      <c r="P216" s="21">
        <v>1</v>
      </c>
      <c r="Q216" s="22"/>
      <c r="R216" s="3"/>
    </row>
    <row r="217" spans="1:18" ht="12.75" customHeight="1" x14ac:dyDescent="0.2">
      <c r="A217" s="28" t="s">
        <v>54</v>
      </c>
      <c r="J217" s="25">
        <v>2</v>
      </c>
      <c r="K217" s="182">
        <v>2</v>
      </c>
      <c r="L217" s="3"/>
      <c r="M217" s="3"/>
      <c r="O217" s="3"/>
      <c r="P217" s="21">
        <v>3</v>
      </c>
      <c r="Q217" s="22"/>
      <c r="R217" s="3"/>
    </row>
    <row r="218" spans="1:18" ht="12.75" customHeight="1" x14ac:dyDescent="0.2">
      <c r="A218" s="28" t="s">
        <v>55</v>
      </c>
      <c r="H218" s="25">
        <v>1</v>
      </c>
      <c r="K218" s="182"/>
      <c r="L218" s="3"/>
      <c r="M218" s="3"/>
      <c r="O218" s="3"/>
      <c r="P218" s="21">
        <v>1</v>
      </c>
      <c r="Q218" s="22"/>
      <c r="R218" s="3"/>
    </row>
    <row r="219" spans="1:18" ht="12.75" customHeight="1" x14ac:dyDescent="0.2">
      <c r="A219" s="28" t="s">
        <v>56</v>
      </c>
      <c r="I219" s="25">
        <v>1</v>
      </c>
      <c r="K219" s="182"/>
      <c r="L219" s="3"/>
      <c r="M219" s="3"/>
      <c r="O219" s="3"/>
      <c r="P219" s="21">
        <v>1</v>
      </c>
      <c r="Q219" s="22"/>
      <c r="R219" s="3"/>
    </row>
    <row r="220" spans="1:18" ht="12.75" customHeight="1" x14ac:dyDescent="0.2">
      <c r="A220" s="28" t="s">
        <v>57</v>
      </c>
      <c r="J220" s="25">
        <v>1</v>
      </c>
      <c r="K220" s="182">
        <v>1</v>
      </c>
      <c r="L220" s="3"/>
      <c r="M220" s="3"/>
      <c r="O220" s="3"/>
      <c r="P220" s="21">
        <v>1</v>
      </c>
      <c r="Q220" s="22"/>
      <c r="R220" s="3"/>
    </row>
    <row r="221" spans="1:18" ht="12.75" customHeight="1" x14ac:dyDescent="0.2">
      <c r="K221" s="186">
        <f>SUM(K217:K220)</f>
        <v>3</v>
      </c>
      <c r="L221" s="3">
        <f>K215/B207</f>
        <v>0</v>
      </c>
      <c r="M221" s="3">
        <f>K221/B207</f>
        <v>0.3</v>
      </c>
      <c r="N221" s="3">
        <f>M221-L221</f>
        <v>0.3</v>
      </c>
      <c r="O221" s="3"/>
    </row>
    <row r="222" spans="1:18" ht="12.75" customHeight="1" x14ac:dyDescent="0.3">
      <c r="A222" s="38" t="s">
        <v>72</v>
      </c>
      <c r="L222" s="3"/>
      <c r="M222" s="3"/>
      <c r="O222" s="3"/>
    </row>
    <row r="223" spans="1:18" ht="25.5" customHeight="1" x14ac:dyDescent="0.2">
      <c r="B223" s="285" t="s">
        <v>2</v>
      </c>
      <c r="C223" s="286"/>
      <c r="D223" s="286"/>
      <c r="E223" s="286"/>
      <c r="F223" s="286"/>
      <c r="G223" s="286"/>
      <c r="H223" s="286"/>
      <c r="I223" s="286"/>
      <c r="J223" s="286"/>
      <c r="L223" s="7" t="s">
        <v>3</v>
      </c>
      <c r="M223" s="7" t="s">
        <v>4</v>
      </c>
      <c r="N223" s="49" t="s">
        <v>5</v>
      </c>
      <c r="O223" s="7" t="s">
        <v>6</v>
      </c>
      <c r="P223" s="6" t="s">
        <v>7</v>
      </c>
      <c r="Q223" s="6" t="s">
        <v>8</v>
      </c>
      <c r="R223" s="7" t="s">
        <v>9</v>
      </c>
    </row>
    <row r="224" spans="1:18" ht="12.75" customHeight="1" x14ac:dyDescent="0.2">
      <c r="A224" s="50" t="s">
        <v>10</v>
      </c>
      <c r="B224" s="51">
        <v>1</v>
      </c>
      <c r="C224" s="51">
        <v>2</v>
      </c>
      <c r="D224" s="51">
        <v>3</v>
      </c>
      <c r="E224" s="51">
        <v>4</v>
      </c>
      <c r="F224" s="51">
        <v>5</v>
      </c>
      <c r="G224" s="51">
        <v>6</v>
      </c>
      <c r="H224" s="51">
        <v>7</v>
      </c>
      <c r="I224" s="51">
        <v>8</v>
      </c>
      <c r="J224" s="51">
        <v>9</v>
      </c>
      <c r="K224" s="187" t="s">
        <v>11</v>
      </c>
      <c r="L224" s="3"/>
      <c r="M224" s="3"/>
      <c r="O224" s="3"/>
      <c r="P224" s="14"/>
      <c r="Q224" s="14"/>
      <c r="R224" s="3"/>
    </row>
    <row r="225" spans="1:18" ht="12.75" customHeight="1" x14ac:dyDescent="0.2">
      <c r="A225" s="28" t="s">
        <v>21</v>
      </c>
      <c r="B225" s="25">
        <v>19</v>
      </c>
      <c r="K225" s="182"/>
      <c r="L225" s="3"/>
      <c r="M225" s="3"/>
      <c r="O225" s="3"/>
      <c r="P225" s="17">
        <f>B225</f>
        <v>19</v>
      </c>
      <c r="Q225" s="14"/>
      <c r="R225" s="3"/>
    </row>
    <row r="226" spans="1:18" ht="12.75" customHeight="1" x14ac:dyDescent="0.2">
      <c r="A226" s="53" t="s">
        <v>22</v>
      </c>
      <c r="C226" s="25">
        <v>10</v>
      </c>
      <c r="K226" s="182"/>
      <c r="L226" s="3"/>
      <c r="M226" s="3"/>
      <c r="N226" s="3"/>
      <c r="O226" s="3">
        <f>C226/B225</f>
        <v>0.52631578947368418</v>
      </c>
      <c r="P226" s="21">
        <v>10</v>
      </c>
      <c r="Q226" s="22">
        <f t="shared" ref="Q226:Q233" si="70">P226/P225</f>
        <v>0.52631578947368418</v>
      </c>
      <c r="R226" s="3">
        <f t="shared" ref="R226:R233" si="71">100%-Q226</f>
        <v>0.47368421052631582</v>
      </c>
    </row>
    <row r="227" spans="1:18" ht="12.75" customHeight="1" x14ac:dyDescent="0.2">
      <c r="A227" s="28" t="s">
        <v>23</v>
      </c>
      <c r="D227" s="25">
        <v>8</v>
      </c>
      <c r="K227" s="182"/>
      <c r="L227" s="3"/>
      <c r="M227" s="3"/>
      <c r="N227" s="3"/>
      <c r="O227" s="3">
        <f>D227/C226</f>
        <v>0.8</v>
      </c>
      <c r="P227" s="21">
        <v>9</v>
      </c>
      <c r="Q227" s="22">
        <f t="shared" si="70"/>
        <v>0.9</v>
      </c>
      <c r="R227" s="3">
        <f t="shared" si="71"/>
        <v>9.9999999999999978E-2</v>
      </c>
    </row>
    <row r="228" spans="1:18" ht="12.75" customHeight="1" x14ac:dyDescent="0.2">
      <c r="A228" s="28" t="s">
        <v>48</v>
      </c>
      <c r="E228" s="25">
        <v>5</v>
      </c>
      <c r="K228" s="182"/>
      <c r="L228" s="3"/>
      <c r="M228" s="3"/>
      <c r="N228" s="3"/>
      <c r="O228" s="3">
        <f>E228/D227</f>
        <v>0.625</v>
      </c>
      <c r="P228" s="21">
        <v>9</v>
      </c>
      <c r="Q228" s="22">
        <f t="shared" si="70"/>
        <v>1</v>
      </c>
      <c r="R228" s="3">
        <f t="shared" si="71"/>
        <v>0</v>
      </c>
    </row>
    <row r="229" spans="1:18" ht="12.75" customHeight="1" x14ac:dyDescent="0.2">
      <c r="A229" s="28" t="s">
        <v>49</v>
      </c>
      <c r="F229" s="25">
        <v>5</v>
      </c>
      <c r="K229" s="182"/>
      <c r="L229" s="3"/>
      <c r="M229" s="3"/>
      <c r="N229" s="3"/>
      <c r="O229" s="3">
        <f>F229/E228</f>
        <v>1</v>
      </c>
      <c r="P229" s="21">
        <v>8</v>
      </c>
      <c r="Q229" s="22">
        <f t="shared" si="70"/>
        <v>0.88888888888888884</v>
      </c>
      <c r="R229" s="3">
        <f t="shared" si="71"/>
        <v>0.11111111111111116</v>
      </c>
    </row>
    <row r="230" spans="1:18" ht="12.75" customHeight="1" x14ac:dyDescent="0.2">
      <c r="A230" s="28" t="s">
        <v>50</v>
      </c>
      <c r="G230" s="25">
        <v>3</v>
      </c>
      <c r="K230" s="182"/>
      <c r="L230" s="3"/>
      <c r="M230" s="3"/>
      <c r="O230" s="3">
        <f>G230/F229</f>
        <v>0.6</v>
      </c>
      <c r="P230" s="21">
        <v>7</v>
      </c>
      <c r="Q230" s="22">
        <f t="shared" si="70"/>
        <v>0.875</v>
      </c>
      <c r="R230" s="3">
        <f t="shared" si="71"/>
        <v>0.125</v>
      </c>
    </row>
    <row r="231" spans="1:18" ht="12.75" customHeight="1" x14ac:dyDescent="0.2">
      <c r="A231" s="28" t="s">
        <v>51</v>
      </c>
      <c r="H231" s="25">
        <v>3</v>
      </c>
      <c r="K231" s="182"/>
      <c r="L231" s="3"/>
      <c r="M231" s="3"/>
      <c r="O231" s="3">
        <f>H231/G230</f>
        <v>1</v>
      </c>
      <c r="P231" s="21">
        <v>7</v>
      </c>
      <c r="Q231" s="22">
        <f t="shared" si="70"/>
        <v>1</v>
      </c>
      <c r="R231" s="3">
        <f t="shared" si="71"/>
        <v>0</v>
      </c>
    </row>
    <row r="232" spans="1:18" ht="12.75" customHeight="1" x14ac:dyDescent="0.2">
      <c r="A232" s="28" t="s">
        <v>52</v>
      </c>
      <c r="I232" s="25">
        <v>3</v>
      </c>
      <c r="K232" s="182"/>
      <c r="L232" s="3"/>
      <c r="M232" s="3"/>
      <c r="O232" s="3">
        <f>I232/H231</f>
        <v>1</v>
      </c>
      <c r="P232" s="21">
        <v>7</v>
      </c>
      <c r="Q232" s="22">
        <f t="shared" si="70"/>
        <v>1</v>
      </c>
      <c r="R232" s="3">
        <f t="shared" si="71"/>
        <v>0</v>
      </c>
    </row>
    <row r="233" spans="1:18" ht="12.75" customHeight="1" x14ac:dyDescent="0.2">
      <c r="A233" s="28" t="s">
        <v>53</v>
      </c>
      <c r="J233" s="25">
        <v>3</v>
      </c>
      <c r="K233" s="182">
        <v>3</v>
      </c>
      <c r="L233" s="3"/>
      <c r="M233" s="3"/>
      <c r="O233" s="3">
        <f>J233/I232</f>
        <v>1</v>
      </c>
      <c r="P233" s="21">
        <v>7</v>
      </c>
      <c r="Q233" s="22">
        <f t="shared" si="70"/>
        <v>1</v>
      </c>
      <c r="R233" s="3">
        <f t="shared" si="71"/>
        <v>0</v>
      </c>
    </row>
    <row r="234" spans="1:18" ht="12.75" customHeight="1" x14ac:dyDescent="0.2">
      <c r="A234" s="28" t="s">
        <v>54</v>
      </c>
      <c r="J234" s="25">
        <v>3</v>
      </c>
      <c r="K234" s="182">
        <v>3</v>
      </c>
      <c r="L234" s="3"/>
      <c r="M234" s="3"/>
      <c r="O234" s="3"/>
      <c r="P234" s="21">
        <v>4</v>
      </c>
      <c r="Q234" s="22"/>
      <c r="R234" s="3"/>
    </row>
    <row r="235" spans="1:18" ht="12.75" customHeight="1" x14ac:dyDescent="0.2">
      <c r="A235" s="28" t="s">
        <v>55</v>
      </c>
      <c r="I235" s="25">
        <v>1</v>
      </c>
      <c r="K235" s="182"/>
      <c r="L235" s="3"/>
      <c r="M235" s="3"/>
      <c r="O235" s="3"/>
      <c r="P235" s="21">
        <v>1</v>
      </c>
      <c r="Q235" s="22"/>
      <c r="R235" s="3"/>
    </row>
    <row r="236" spans="1:18" ht="12.75" customHeight="1" x14ac:dyDescent="0.2">
      <c r="A236" s="28" t="s">
        <v>56</v>
      </c>
      <c r="J236" s="25">
        <v>1</v>
      </c>
      <c r="K236" s="182">
        <v>1</v>
      </c>
      <c r="L236" s="3"/>
      <c r="M236" s="3"/>
      <c r="O236" s="3"/>
      <c r="P236" s="21">
        <v>1</v>
      </c>
      <c r="Q236" s="22"/>
      <c r="R236" s="3"/>
    </row>
    <row r="237" spans="1:18" ht="12.75" customHeight="1" x14ac:dyDescent="0.2">
      <c r="A237" s="28" t="s">
        <v>57</v>
      </c>
      <c r="K237" s="182"/>
      <c r="L237" s="3"/>
      <c r="M237" s="3"/>
      <c r="O237" s="3"/>
      <c r="P237" s="21"/>
      <c r="Q237" s="22"/>
      <c r="R237" s="3"/>
    </row>
    <row r="238" spans="1:18" ht="12.75" customHeight="1" x14ac:dyDescent="0.2">
      <c r="A238" s="28"/>
      <c r="K238" s="186">
        <f>SUM(K233:K236)</f>
        <v>7</v>
      </c>
      <c r="L238" s="3">
        <f>K233/B225</f>
        <v>0.15789473684210525</v>
      </c>
      <c r="M238" s="3">
        <f>K238/B225</f>
        <v>0.36842105263157893</v>
      </c>
      <c r="N238" s="3">
        <f>M238-L238</f>
        <v>0.21052631578947367</v>
      </c>
      <c r="O238" s="3"/>
    </row>
    <row r="239" spans="1:18" ht="12.75" customHeight="1" x14ac:dyDescent="0.3">
      <c r="A239" s="38" t="s">
        <v>74</v>
      </c>
      <c r="L239" s="3"/>
      <c r="M239" s="3"/>
      <c r="O239" s="3"/>
    </row>
    <row r="240" spans="1:18" ht="25.5" customHeight="1" x14ac:dyDescent="0.2">
      <c r="B240" s="285" t="s">
        <v>2</v>
      </c>
      <c r="C240" s="286"/>
      <c r="D240" s="286"/>
      <c r="E240" s="286"/>
      <c r="F240" s="286"/>
      <c r="G240" s="286"/>
      <c r="H240" s="286"/>
      <c r="I240" s="286"/>
      <c r="J240" s="286"/>
      <c r="L240" s="7" t="s">
        <v>3</v>
      </c>
      <c r="M240" s="7" t="s">
        <v>4</v>
      </c>
      <c r="N240" s="49" t="s">
        <v>5</v>
      </c>
      <c r="O240" s="7" t="s">
        <v>6</v>
      </c>
      <c r="P240" s="6" t="s">
        <v>7</v>
      </c>
      <c r="Q240" s="6" t="s">
        <v>8</v>
      </c>
      <c r="R240" s="7" t="s">
        <v>9</v>
      </c>
    </row>
    <row r="241" spans="1:18" ht="12.75" customHeight="1" x14ac:dyDescent="0.2">
      <c r="A241" s="50" t="s">
        <v>10</v>
      </c>
      <c r="B241" s="51">
        <v>1</v>
      </c>
      <c r="C241" s="51">
        <v>2</v>
      </c>
      <c r="D241" s="51">
        <v>3</v>
      </c>
      <c r="E241" s="51">
        <v>4</v>
      </c>
      <c r="F241" s="51">
        <v>5</v>
      </c>
      <c r="G241" s="51">
        <v>6</v>
      </c>
      <c r="H241" s="51">
        <v>7</v>
      </c>
      <c r="I241" s="51">
        <v>8</v>
      </c>
      <c r="J241" s="51">
        <v>9</v>
      </c>
      <c r="K241" s="187" t="s">
        <v>11</v>
      </c>
      <c r="L241" s="3"/>
      <c r="M241" s="3"/>
      <c r="O241" s="3"/>
      <c r="P241" s="14"/>
      <c r="Q241" s="14"/>
      <c r="R241" s="3"/>
    </row>
    <row r="242" spans="1:18" ht="12.75" customHeight="1" x14ac:dyDescent="0.2">
      <c r="A242" s="28" t="s">
        <v>22</v>
      </c>
      <c r="B242" s="25">
        <v>11</v>
      </c>
      <c r="K242" s="182"/>
      <c r="L242" s="3"/>
      <c r="M242" s="3"/>
      <c r="O242" s="3"/>
      <c r="P242" s="17">
        <f>B242</f>
        <v>11</v>
      </c>
      <c r="Q242" s="14"/>
      <c r="R242" s="3"/>
    </row>
    <row r="243" spans="1:18" ht="12.75" customHeight="1" x14ac:dyDescent="0.2">
      <c r="A243" s="28" t="s">
        <v>23</v>
      </c>
      <c r="C243" s="25">
        <v>8</v>
      </c>
      <c r="K243" s="182"/>
      <c r="L243" s="3"/>
      <c r="M243" s="3"/>
      <c r="N243" s="3"/>
      <c r="O243" s="3">
        <f>C243/B242</f>
        <v>0.72727272727272729</v>
      </c>
      <c r="P243" s="21">
        <v>8</v>
      </c>
      <c r="Q243" s="22">
        <f t="shared" ref="Q243:Q250" si="72">P243/P242</f>
        <v>0.72727272727272729</v>
      </c>
      <c r="R243" s="3">
        <f t="shared" ref="R243:R250" si="73">100%-Q243</f>
        <v>0.27272727272727271</v>
      </c>
    </row>
    <row r="244" spans="1:18" ht="12.75" customHeight="1" x14ac:dyDescent="0.2">
      <c r="A244" s="28" t="s">
        <v>48</v>
      </c>
      <c r="D244" s="25">
        <v>3</v>
      </c>
      <c r="K244" s="182"/>
      <c r="L244" s="3"/>
      <c r="M244" s="3"/>
      <c r="O244" s="3">
        <f>D244/C243</f>
        <v>0.375</v>
      </c>
      <c r="P244" s="21">
        <v>6</v>
      </c>
      <c r="Q244" s="22">
        <f t="shared" si="72"/>
        <v>0.75</v>
      </c>
      <c r="R244" s="3">
        <f t="shared" si="73"/>
        <v>0.25</v>
      </c>
    </row>
    <row r="245" spans="1:18" ht="12.75" customHeight="1" x14ac:dyDescent="0.2">
      <c r="A245" s="28" t="s">
        <v>49</v>
      </c>
      <c r="E245" s="25">
        <v>1</v>
      </c>
      <c r="K245" s="182"/>
      <c r="L245" s="3"/>
      <c r="M245" s="3"/>
      <c r="O245" s="3">
        <f>E245/D244</f>
        <v>0.33333333333333331</v>
      </c>
      <c r="P245" s="21">
        <v>2</v>
      </c>
      <c r="Q245" s="22">
        <f t="shared" si="72"/>
        <v>0.33333333333333331</v>
      </c>
      <c r="R245" s="3">
        <f t="shared" si="73"/>
        <v>0.66666666666666674</v>
      </c>
    </row>
    <row r="246" spans="1:18" ht="12.75" customHeight="1" x14ac:dyDescent="0.2">
      <c r="A246" s="28" t="s">
        <v>50</v>
      </c>
      <c r="F246" s="25">
        <v>1</v>
      </c>
      <c r="K246" s="182"/>
      <c r="L246" s="3"/>
      <c r="M246" s="3"/>
      <c r="O246" s="3">
        <f>F246/E245</f>
        <v>1</v>
      </c>
      <c r="P246" s="21">
        <v>1</v>
      </c>
      <c r="Q246" s="22">
        <f t="shared" si="72"/>
        <v>0.5</v>
      </c>
      <c r="R246" s="3">
        <f t="shared" si="73"/>
        <v>0.5</v>
      </c>
    </row>
    <row r="247" spans="1:18" ht="12.75" customHeight="1" x14ac:dyDescent="0.2">
      <c r="A247" s="28" t="s">
        <v>51</v>
      </c>
      <c r="G247" s="25">
        <v>1</v>
      </c>
      <c r="K247" s="182"/>
      <c r="L247" s="3"/>
      <c r="M247" s="3"/>
      <c r="O247" s="3">
        <f>G247/F246</f>
        <v>1</v>
      </c>
      <c r="P247" s="21">
        <v>1</v>
      </c>
      <c r="Q247" s="22">
        <f t="shared" si="72"/>
        <v>1</v>
      </c>
      <c r="R247" s="3">
        <f t="shared" si="73"/>
        <v>0</v>
      </c>
    </row>
    <row r="248" spans="1:18" ht="12.75" customHeight="1" x14ac:dyDescent="0.2">
      <c r="A248" s="28" t="s">
        <v>52</v>
      </c>
      <c r="H248" s="25">
        <v>1</v>
      </c>
      <c r="K248" s="182"/>
      <c r="L248" s="3"/>
      <c r="M248" s="3"/>
      <c r="O248" s="3">
        <f>H248/G247</f>
        <v>1</v>
      </c>
      <c r="P248" s="21">
        <v>1</v>
      </c>
      <c r="Q248" s="22">
        <f t="shared" si="72"/>
        <v>1</v>
      </c>
      <c r="R248" s="3">
        <f t="shared" si="73"/>
        <v>0</v>
      </c>
    </row>
    <row r="249" spans="1:18" ht="12.75" customHeight="1" x14ac:dyDescent="0.2">
      <c r="A249" s="28" t="s">
        <v>53</v>
      </c>
      <c r="I249" s="25">
        <v>1</v>
      </c>
      <c r="K249" s="182"/>
      <c r="L249" s="3"/>
      <c r="M249" s="3"/>
      <c r="O249" s="3">
        <f>I249/H248</f>
        <v>1</v>
      </c>
      <c r="P249" s="21">
        <v>1</v>
      </c>
      <c r="Q249" s="22">
        <f t="shared" si="72"/>
        <v>1</v>
      </c>
      <c r="R249" s="3">
        <f t="shared" si="73"/>
        <v>0</v>
      </c>
    </row>
    <row r="250" spans="1:18" ht="12.75" customHeight="1" x14ac:dyDescent="0.2">
      <c r="A250" s="28" t="s">
        <v>54</v>
      </c>
      <c r="J250" s="25">
        <v>1</v>
      </c>
      <c r="K250" s="182">
        <v>1</v>
      </c>
      <c r="L250" s="3"/>
      <c r="M250" s="3"/>
      <c r="O250" s="3">
        <f>J250/I249</f>
        <v>1</v>
      </c>
      <c r="P250" s="21">
        <v>1</v>
      </c>
      <c r="Q250" s="22">
        <f t="shared" si="72"/>
        <v>1</v>
      </c>
      <c r="R250" s="3">
        <f t="shared" si="73"/>
        <v>0</v>
      </c>
    </row>
    <row r="251" spans="1:18" ht="12.75" customHeight="1" x14ac:dyDescent="0.2">
      <c r="A251" s="28" t="s">
        <v>55</v>
      </c>
      <c r="K251" s="182"/>
      <c r="L251" s="3"/>
      <c r="M251" s="3"/>
      <c r="O251" s="3"/>
      <c r="P251" s="21"/>
      <c r="Q251" s="22"/>
      <c r="R251" s="3"/>
    </row>
    <row r="252" spans="1:18" ht="12.75" customHeight="1" x14ac:dyDescent="0.2">
      <c r="A252" s="28" t="s">
        <v>56</v>
      </c>
      <c r="K252" s="182"/>
      <c r="L252" s="3"/>
      <c r="M252" s="3"/>
      <c r="O252" s="3"/>
      <c r="P252" s="21"/>
      <c r="Q252" s="22"/>
      <c r="R252" s="3"/>
    </row>
    <row r="253" spans="1:18" ht="12.75" customHeight="1" x14ac:dyDescent="0.2">
      <c r="A253" s="28" t="s">
        <v>57</v>
      </c>
      <c r="K253" s="182"/>
      <c r="L253" s="3"/>
      <c r="M253" s="3"/>
      <c r="O253" s="3"/>
      <c r="P253" s="21"/>
      <c r="Q253" s="22"/>
      <c r="R253" s="3"/>
    </row>
    <row r="254" spans="1:18" ht="12.75" customHeight="1" x14ac:dyDescent="0.2">
      <c r="A254" s="28" t="s">
        <v>27</v>
      </c>
      <c r="K254" s="182"/>
      <c r="L254" s="3"/>
      <c r="M254" s="3"/>
      <c r="O254" s="3"/>
      <c r="P254" s="21"/>
      <c r="Q254" s="22"/>
      <c r="R254" s="3"/>
    </row>
    <row r="255" spans="1:18" ht="12.75" customHeight="1" x14ac:dyDescent="0.2">
      <c r="A255" s="28"/>
      <c r="K255" s="186">
        <f>SUM(K250)</f>
        <v>1</v>
      </c>
      <c r="L255" s="3">
        <f>K250/B242</f>
        <v>9.0909090909090912E-2</v>
      </c>
      <c r="M255" s="3">
        <f>K255/B242</f>
        <v>9.0909090909090912E-2</v>
      </c>
      <c r="N255" s="3">
        <f>M255-L255</f>
        <v>0</v>
      </c>
      <c r="O255" s="3"/>
    </row>
    <row r="256" spans="1:18" ht="12.75" customHeight="1" x14ac:dyDescent="0.3">
      <c r="A256" s="38" t="s">
        <v>75</v>
      </c>
      <c r="L256" s="3"/>
      <c r="M256" s="3"/>
      <c r="O256" s="3"/>
    </row>
    <row r="257" spans="1:18" ht="25.5" customHeight="1" x14ac:dyDescent="0.2">
      <c r="B257" s="285" t="s">
        <v>2</v>
      </c>
      <c r="C257" s="286"/>
      <c r="D257" s="286"/>
      <c r="E257" s="286"/>
      <c r="F257" s="286"/>
      <c r="G257" s="286"/>
      <c r="H257" s="286"/>
      <c r="I257" s="286"/>
      <c r="J257" s="286"/>
      <c r="L257" s="7" t="s">
        <v>3</v>
      </c>
      <c r="M257" s="7" t="s">
        <v>4</v>
      </c>
      <c r="N257" s="49" t="s">
        <v>5</v>
      </c>
      <c r="O257" s="7" t="s">
        <v>6</v>
      </c>
      <c r="P257" s="6" t="s">
        <v>7</v>
      </c>
      <c r="Q257" s="6" t="s">
        <v>8</v>
      </c>
      <c r="R257" s="7" t="s">
        <v>9</v>
      </c>
    </row>
    <row r="258" spans="1:18" ht="12.75" customHeight="1" x14ac:dyDescent="0.2">
      <c r="A258" s="50" t="s">
        <v>10</v>
      </c>
      <c r="B258" s="51">
        <v>1</v>
      </c>
      <c r="C258" s="51">
        <v>2</v>
      </c>
      <c r="D258" s="51">
        <v>3</v>
      </c>
      <c r="E258" s="51">
        <v>4</v>
      </c>
      <c r="F258" s="51">
        <v>5</v>
      </c>
      <c r="G258" s="51">
        <v>6</v>
      </c>
      <c r="H258" s="51">
        <v>7</v>
      </c>
      <c r="I258" s="51">
        <v>8</v>
      </c>
      <c r="J258" s="51">
        <v>9</v>
      </c>
      <c r="K258" s="187" t="s">
        <v>11</v>
      </c>
      <c r="L258" s="3"/>
      <c r="M258" s="3"/>
      <c r="O258" s="3"/>
      <c r="P258" s="14"/>
      <c r="Q258" s="14"/>
      <c r="R258" s="3"/>
    </row>
    <row r="259" spans="1:18" ht="12.75" customHeight="1" x14ac:dyDescent="0.2">
      <c r="A259" s="28" t="s">
        <v>23</v>
      </c>
      <c r="B259" s="25">
        <v>29</v>
      </c>
      <c r="K259" s="182"/>
      <c r="L259" s="3"/>
      <c r="M259" s="3"/>
      <c r="O259" s="3"/>
      <c r="P259" s="17">
        <f>B259</f>
        <v>29</v>
      </c>
      <c r="Q259" s="14"/>
      <c r="R259" s="3"/>
    </row>
    <row r="260" spans="1:18" ht="12.75" customHeight="1" x14ac:dyDescent="0.2">
      <c r="A260" s="28" t="s">
        <v>48</v>
      </c>
      <c r="C260" s="25">
        <v>24</v>
      </c>
      <c r="K260" s="182"/>
      <c r="L260" s="3"/>
      <c r="M260" s="3"/>
      <c r="N260" s="3"/>
      <c r="O260" s="3">
        <f>C260/B259</f>
        <v>0.82758620689655171</v>
      </c>
      <c r="P260" s="21">
        <v>24</v>
      </c>
      <c r="Q260" s="22">
        <f t="shared" ref="Q260:Q267" si="74">P260/P259</f>
        <v>0.82758620689655171</v>
      </c>
      <c r="R260" s="3">
        <f t="shared" ref="R260:R267" si="75">100%-Q260</f>
        <v>0.17241379310344829</v>
      </c>
    </row>
    <row r="261" spans="1:18" ht="12.75" customHeight="1" x14ac:dyDescent="0.2">
      <c r="A261" s="28" t="s">
        <v>49</v>
      </c>
      <c r="D261" s="25">
        <v>13</v>
      </c>
      <c r="K261" s="182"/>
      <c r="L261" s="3"/>
      <c r="M261" s="3"/>
      <c r="O261" s="3">
        <f>D261/C260</f>
        <v>0.54166666666666663</v>
      </c>
      <c r="P261" s="21">
        <v>19</v>
      </c>
      <c r="Q261" s="22">
        <f t="shared" si="74"/>
        <v>0.79166666666666663</v>
      </c>
      <c r="R261" s="3">
        <f t="shared" si="75"/>
        <v>0.20833333333333337</v>
      </c>
    </row>
    <row r="262" spans="1:18" ht="12.75" customHeight="1" x14ac:dyDescent="0.2">
      <c r="A262" s="28" t="s">
        <v>50</v>
      </c>
      <c r="E262" s="25">
        <v>11</v>
      </c>
      <c r="K262" s="182"/>
      <c r="L262" s="3"/>
      <c r="M262" s="3"/>
      <c r="O262" s="3">
        <f>E262/D261</f>
        <v>0.84615384615384615</v>
      </c>
      <c r="P262" s="21">
        <v>17</v>
      </c>
      <c r="Q262" s="22">
        <f t="shared" si="74"/>
        <v>0.89473684210526316</v>
      </c>
      <c r="R262" s="3">
        <f t="shared" si="75"/>
        <v>0.10526315789473684</v>
      </c>
    </row>
    <row r="263" spans="1:18" ht="12.75" customHeight="1" x14ac:dyDescent="0.2">
      <c r="A263" s="28" t="s">
        <v>51</v>
      </c>
      <c r="F263" s="25">
        <v>11</v>
      </c>
      <c r="K263" s="182"/>
      <c r="L263" s="3"/>
      <c r="M263" s="3"/>
      <c r="O263" s="3">
        <f>F263/E262</f>
        <v>1</v>
      </c>
      <c r="P263" s="21">
        <v>16</v>
      </c>
      <c r="Q263" s="22">
        <f t="shared" si="74"/>
        <v>0.94117647058823528</v>
      </c>
      <c r="R263" s="3">
        <f t="shared" si="75"/>
        <v>5.8823529411764719E-2</v>
      </c>
    </row>
    <row r="264" spans="1:18" ht="12.75" customHeight="1" x14ac:dyDescent="0.2">
      <c r="A264" s="28" t="s">
        <v>52</v>
      </c>
      <c r="G264" s="25">
        <v>10</v>
      </c>
      <c r="K264" s="182"/>
      <c r="L264" s="3"/>
      <c r="M264" s="3"/>
      <c r="O264" s="3">
        <f>G264/F263</f>
        <v>0.90909090909090906</v>
      </c>
      <c r="P264" s="21">
        <v>16</v>
      </c>
      <c r="Q264" s="22">
        <f t="shared" si="74"/>
        <v>1</v>
      </c>
      <c r="R264" s="3">
        <f t="shared" si="75"/>
        <v>0</v>
      </c>
    </row>
    <row r="265" spans="1:18" ht="12.75" customHeight="1" x14ac:dyDescent="0.2">
      <c r="A265" s="28" t="s">
        <v>53</v>
      </c>
      <c r="H265" s="25">
        <v>9</v>
      </c>
      <c r="K265" s="182"/>
      <c r="L265" s="3"/>
      <c r="M265" s="3"/>
      <c r="O265" s="3">
        <f>H265/G264</f>
        <v>0.9</v>
      </c>
      <c r="P265" s="21">
        <v>16</v>
      </c>
      <c r="Q265" s="22">
        <f t="shared" si="74"/>
        <v>1</v>
      </c>
      <c r="R265" s="3">
        <f t="shared" si="75"/>
        <v>0</v>
      </c>
    </row>
    <row r="266" spans="1:18" ht="12.75" customHeight="1" x14ac:dyDescent="0.2">
      <c r="A266" s="28" t="s">
        <v>54</v>
      </c>
      <c r="I266" s="25">
        <v>9</v>
      </c>
      <c r="K266" s="182"/>
      <c r="L266" s="3"/>
      <c r="M266" s="3"/>
      <c r="O266" s="3">
        <f>I266/H265</f>
        <v>1</v>
      </c>
      <c r="P266" s="21">
        <v>16</v>
      </c>
      <c r="Q266" s="22">
        <f t="shared" si="74"/>
        <v>1</v>
      </c>
      <c r="R266" s="3">
        <f t="shared" si="75"/>
        <v>0</v>
      </c>
    </row>
    <row r="267" spans="1:18" ht="12.75" customHeight="1" x14ac:dyDescent="0.2">
      <c r="A267" s="28" t="s">
        <v>55</v>
      </c>
      <c r="J267" s="25">
        <v>8</v>
      </c>
      <c r="K267" s="182">
        <v>8</v>
      </c>
      <c r="L267" s="3"/>
      <c r="M267" s="3"/>
      <c r="O267" s="3">
        <f>J267/I266</f>
        <v>0.88888888888888884</v>
      </c>
      <c r="P267" s="21">
        <v>16</v>
      </c>
      <c r="Q267" s="22">
        <f t="shared" si="74"/>
        <v>1</v>
      </c>
      <c r="R267" s="3">
        <f t="shared" si="75"/>
        <v>0</v>
      </c>
    </row>
    <row r="268" spans="1:18" ht="12.75" customHeight="1" x14ac:dyDescent="0.2">
      <c r="A268" s="28" t="s">
        <v>56</v>
      </c>
      <c r="J268" s="25">
        <v>4</v>
      </c>
      <c r="K268" s="182">
        <v>3</v>
      </c>
      <c r="L268" s="3"/>
      <c r="M268" s="3"/>
      <c r="O268" s="3"/>
      <c r="P268" s="21">
        <v>7</v>
      </c>
      <c r="Q268" s="22"/>
      <c r="R268" s="3"/>
    </row>
    <row r="269" spans="1:18" ht="12.75" customHeight="1" x14ac:dyDescent="0.2">
      <c r="A269" s="28" t="s">
        <v>57</v>
      </c>
      <c r="J269" s="25">
        <v>4</v>
      </c>
      <c r="K269" s="182">
        <v>3</v>
      </c>
      <c r="L269" s="3"/>
      <c r="M269" s="3"/>
      <c r="O269" s="3"/>
      <c r="P269" s="21">
        <v>5</v>
      </c>
      <c r="Q269" s="22"/>
      <c r="R269" s="3"/>
    </row>
    <row r="270" spans="1:18" ht="12.75" customHeight="1" x14ac:dyDescent="0.2">
      <c r="A270" s="28"/>
      <c r="K270" s="182"/>
      <c r="L270" s="3"/>
      <c r="M270" s="3"/>
      <c r="O270" s="3"/>
      <c r="P270" s="21"/>
      <c r="Q270" s="22"/>
      <c r="R270" s="3"/>
    </row>
    <row r="271" spans="1:18" ht="12.75" customHeight="1" x14ac:dyDescent="0.2">
      <c r="K271" s="186">
        <f>SUM(K267:K268)</f>
        <v>11</v>
      </c>
      <c r="L271" s="3">
        <f>K267/B259</f>
        <v>0.27586206896551724</v>
      </c>
      <c r="M271" s="3">
        <f>K271/B259</f>
        <v>0.37931034482758619</v>
      </c>
      <c r="N271" s="3">
        <f>M271-L271</f>
        <v>0.10344827586206895</v>
      </c>
      <c r="O271" s="3"/>
    </row>
    <row r="272" spans="1:18" ht="12.75" customHeight="1" x14ac:dyDescent="0.3">
      <c r="A272" s="38" t="s">
        <v>77</v>
      </c>
      <c r="L272" s="3"/>
      <c r="M272" s="3"/>
      <c r="O272" s="3"/>
    </row>
    <row r="273" spans="1:18" ht="25.5" customHeight="1" x14ac:dyDescent="0.2">
      <c r="B273" s="285" t="s">
        <v>2</v>
      </c>
      <c r="C273" s="286"/>
      <c r="D273" s="286"/>
      <c r="E273" s="286"/>
      <c r="F273" s="286"/>
      <c r="G273" s="286"/>
      <c r="H273" s="286"/>
      <c r="I273" s="286"/>
      <c r="J273" s="286"/>
      <c r="L273" s="7" t="s">
        <v>3</v>
      </c>
      <c r="M273" s="7" t="s">
        <v>4</v>
      </c>
      <c r="N273" s="49" t="s">
        <v>5</v>
      </c>
      <c r="O273" s="7" t="s">
        <v>6</v>
      </c>
      <c r="P273" s="6" t="s">
        <v>7</v>
      </c>
      <c r="Q273" s="6" t="s">
        <v>8</v>
      </c>
      <c r="R273" s="7" t="s">
        <v>9</v>
      </c>
    </row>
    <row r="274" spans="1:18" ht="12.75" customHeight="1" x14ac:dyDescent="0.2">
      <c r="A274" s="50" t="s">
        <v>10</v>
      </c>
      <c r="B274" s="51">
        <v>1</v>
      </c>
      <c r="C274" s="51">
        <v>2</v>
      </c>
      <c r="D274" s="51">
        <v>3</v>
      </c>
      <c r="E274" s="51">
        <v>4</v>
      </c>
      <c r="F274" s="51">
        <v>5</v>
      </c>
      <c r="G274" s="51">
        <v>6</v>
      </c>
      <c r="H274" s="51">
        <v>7</v>
      </c>
      <c r="I274" s="51">
        <v>8</v>
      </c>
      <c r="J274" s="51">
        <v>9</v>
      </c>
      <c r="K274" s="187" t="s">
        <v>11</v>
      </c>
      <c r="L274" s="3"/>
      <c r="M274" s="3"/>
      <c r="O274" s="3"/>
      <c r="P274" s="14"/>
      <c r="Q274" s="14"/>
      <c r="R274" s="3"/>
    </row>
    <row r="275" spans="1:18" ht="12.75" customHeight="1" x14ac:dyDescent="0.2">
      <c r="A275" s="28" t="s">
        <v>48</v>
      </c>
      <c r="B275" s="25">
        <v>13</v>
      </c>
      <c r="K275" s="182"/>
      <c r="L275" s="3"/>
      <c r="M275" s="3"/>
      <c r="O275" s="3"/>
      <c r="P275" s="17">
        <f>B275</f>
        <v>13</v>
      </c>
      <c r="Q275" s="14"/>
      <c r="R275" s="3"/>
    </row>
    <row r="276" spans="1:18" ht="12.75" customHeight="1" x14ac:dyDescent="0.2">
      <c r="A276" s="28" t="s">
        <v>49</v>
      </c>
      <c r="C276" s="25">
        <v>10</v>
      </c>
      <c r="K276" s="182"/>
      <c r="L276" s="3"/>
      <c r="M276" s="3"/>
      <c r="N276" s="3"/>
      <c r="O276" s="3">
        <f>C276/B275</f>
        <v>0.76923076923076927</v>
      </c>
      <c r="P276" s="21">
        <v>10</v>
      </c>
      <c r="Q276" s="22">
        <f t="shared" ref="Q276:Q283" si="76">P276/P275</f>
        <v>0.76923076923076927</v>
      </c>
      <c r="R276" s="3">
        <f t="shared" ref="R276:R283" si="77">100%-Q276</f>
        <v>0.23076923076923073</v>
      </c>
    </row>
    <row r="277" spans="1:18" ht="12.75" customHeight="1" x14ac:dyDescent="0.2">
      <c r="A277" s="28" t="s">
        <v>50</v>
      </c>
      <c r="D277" s="25">
        <v>4</v>
      </c>
      <c r="K277" s="182"/>
      <c r="L277" s="3"/>
      <c r="M277" s="3"/>
      <c r="O277" s="3">
        <f>D277/C276</f>
        <v>0.4</v>
      </c>
      <c r="P277" s="21">
        <v>8</v>
      </c>
      <c r="Q277" s="22">
        <f t="shared" si="76"/>
        <v>0.8</v>
      </c>
      <c r="R277" s="3">
        <f t="shared" si="77"/>
        <v>0.19999999999999996</v>
      </c>
    </row>
    <row r="278" spans="1:18" ht="12.75" customHeight="1" x14ac:dyDescent="0.2">
      <c r="A278" s="28" t="s">
        <v>51</v>
      </c>
      <c r="E278" s="25">
        <v>2</v>
      </c>
      <c r="K278" s="182"/>
      <c r="L278" s="3"/>
      <c r="M278" s="3"/>
      <c r="O278" s="3">
        <f>E278/D277</f>
        <v>0.5</v>
      </c>
      <c r="P278" s="21">
        <v>8</v>
      </c>
      <c r="Q278" s="22">
        <f t="shared" si="76"/>
        <v>1</v>
      </c>
      <c r="R278" s="3">
        <f t="shared" si="77"/>
        <v>0</v>
      </c>
    </row>
    <row r="279" spans="1:18" ht="12.75" customHeight="1" x14ac:dyDescent="0.2">
      <c r="A279" s="28" t="s">
        <v>52</v>
      </c>
      <c r="F279" s="25">
        <v>4</v>
      </c>
      <c r="K279" s="182"/>
      <c r="L279" s="3"/>
      <c r="M279" s="3"/>
      <c r="O279" s="3">
        <f>F279/E278</f>
        <v>2</v>
      </c>
      <c r="P279" s="21">
        <v>8</v>
      </c>
      <c r="Q279" s="22">
        <f t="shared" si="76"/>
        <v>1</v>
      </c>
      <c r="R279" s="3">
        <f t="shared" si="77"/>
        <v>0</v>
      </c>
    </row>
    <row r="280" spans="1:18" ht="12.75" customHeight="1" x14ac:dyDescent="0.2">
      <c r="A280" s="28" t="s">
        <v>53</v>
      </c>
      <c r="G280" s="25">
        <v>3</v>
      </c>
      <c r="K280" s="182"/>
      <c r="L280" s="3"/>
      <c r="M280" s="3"/>
      <c r="O280" s="3">
        <f>G280/F279</f>
        <v>0.75</v>
      </c>
      <c r="P280" s="21">
        <v>8</v>
      </c>
      <c r="Q280" s="22">
        <f t="shared" si="76"/>
        <v>1</v>
      </c>
      <c r="R280" s="3">
        <f t="shared" si="77"/>
        <v>0</v>
      </c>
    </row>
    <row r="281" spans="1:18" ht="12.75" customHeight="1" x14ac:dyDescent="0.2">
      <c r="A281" s="28" t="s">
        <v>54</v>
      </c>
      <c r="H281" s="25">
        <v>2</v>
      </c>
      <c r="K281" s="182"/>
      <c r="L281" s="3"/>
      <c r="M281" s="3"/>
      <c r="O281" s="3">
        <f>H281/G280</f>
        <v>0.66666666666666663</v>
      </c>
      <c r="P281" s="21">
        <v>8</v>
      </c>
      <c r="Q281" s="22">
        <f t="shared" si="76"/>
        <v>1</v>
      </c>
      <c r="R281" s="3">
        <f t="shared" si="77"/>
        <v>0</v>
      </c>
    </row>
    <row r="282" spans="1:18" ht="12.75" customHeight="1" x14ac:dyDescent="0.2">
      <c r="A282" s="28" t="s">
        <v>55</v>
      </c>
      <c r="I282" s="25">
        <v>2</v>
      </c>
      <c r="K282" s="182"/>
      <c r="L282" s="3"/>
      <c r="M282" s="3"/>
      <c r="O282" s="3">
        <f>I282/H281</f>
        <v>1</v>
      </c>
      <c r="P282" s="21">
        <v>8</v>
      </c>
      <c r="Q282" s="22">
        <f t="shared" si="76"/>
        <v>1</v>
      </c>
      <c r="R282" s="3">
        <f t="shared" si="77"/>
        <v>0</v>
      </c>
    </row>
    <row r="283" spans="1:18" ht="12.75" customHeight="1" x14ac:dyDescent="0.2">
      <c r="A283" s="28" t="s">
        <v>56</v>
      </c>
      <c r="J283" s="25">
        <v>2</v>
      </c>
      <c r="K283" s="182">
        <v>2</v>
      </c>
      <c r="L283" s="3"/>
      <c r="M283" s="3"/>
      <c r="O283" s="3">
        <f>J283/I282</f>
        <v>1</v>
      </c>
      <c r="P283" s="21">
        <v>8</v>
      </c>
      <c r="Q283" s="22">
        <f t="shared" si="76"/>
        <v>1</v>
      </c>
      <c r="R283" s="3">
        <f t="shared" si="77"/>
        <v>0</v>
      </c>
    </row>
    <row r="284" spans="1:18" ht="12.75" customHeight="1" x14ac:dyDescent="0.2">
      <c r="A284" s="28" t="s">
        <v>57</v>
      </c>
      <c r="J284" s="25">
        <v>1</v>
      </c>
      <c r="K284" s="182">
        <v>1</v>
      </c>
      <c r="L284" s="3"/>
      <c r="M284" s="3"/>
      <c r="O284" s="3"/>
      <c r="P284" s="21">
        <v>5</v>
      </c>
      <c r="Q284" s="22"/>
      <c r="R284" s="3"/>
    </row>
    <row r="285" spans="1:18" ht="12.75" customHeight="1" x14ac:dyDescent="0.2">
      <c r="A285" s="28" t="s">
        <v>69</v>
      </c>
      <c r="J285" s="25">
        <v>3</v>
      </c>
      <c r="K285" s="182">
        <v>1</v>
      </c>
      <c r="L285" s="3"/>
      <c r="M285" s="3"/>
      <c r="O285" s="3"/>
      <c r="P285" s="21">
        <v>4</v>
      </c>
      <c r="Q285" s="22"/>
      <c r="R285" s="3"/>
    </row>
    <row r="286" spans="1:18" ht="12.75" customHeight="1" x14ac:dyDescent="0.2">
      <c r="A286" s="28" t="s">
        <v>70</v>
      </c>
      <c r="J286" s="25">
        <v>3</v>
      </c>
      <c r="K286" s="182">
        <v>3</v>
      </c>
      <c r="L286" s="3"/>
      <c r="M286" s="3"/>
      <c r="O286" s="3"/>
      <c r="P286" s="21">
        <v>3</v>
      </c>
      <c r="Q286" s="22"/>
      <c r="R286" s="3"/>
    </row>
    <row r="287" spans="1:18" ht="12.75" customHeight="1" x14ac:dyDescent="0.2">
      <c r="K287" s="186">
        <f>SUM(K283:K286)</f>
        <v>7</v>
      </c>
      <c r="L287" s="3">
        <f>K283/B275</f>
        <v>0.15384615384615385</v>
      </c>
      <c r="M287" s="3">
        <f>K287/B275</f>
        <v>0.53846153846153844</v>
      </c>
      <c r="N287" s="3">
        <f>M287-L287</f>
        <v>0.38461538461538458</v>
      </c>
      <c r="O287" s="3"/>
    </row>
    <row r="288" spans="1:18" ht="12.75" customHeight="1" x14ac:dyDescent="0.3">
      <c r="A288" s="38" t="s">
        <v>78</v>
      </c>
      <c r="L288" s="3"/>
      <c r="M288" s="3"/>
      <c r="O288" s="3"/>
    </row>
    <row r="289" spans="1:18" ht="25.5" customHeight="1" x14ac:dyDescent="0.2">
      <c r="B289" s="285" t="s">
        <v>2</v>
      </c>
      <c r="C289" s="286"/>
      <c r="D289" s="286"/>
      <c r="E289" s="286"/>
      <c r="F289" s="286"/>
      <c r="G289" s="286"/>
      <c r="H289" s="286"/>
      <c r="I289" s="286"/>
      <c r="J289" s="286"/>
      <c r="L289" s="7" t="s">
        <v>3</v>
      </c>
      <c r="M289" s="7" t="s">
        <v>4</v>
      </c>
      <c r="N289" s="49" t="s">
        <v>5</v>
      </c>
      <c r="O289" s="7" t="s">
        <v>6</v>
      </c>
      <c r="P289" s="6" t="s">
        <v>7</v>
      </c>
      <c r="Q289" s="6" t="s">
        <v>8</v>
      </c>
      <c r="R289" s="7" t="s">
        <v>9</v>
      </c>
    </row>
    <row r="290" spans="1:18" ht="12.75" customHeight="1" x14ac:dyDescent="0.2">
      <c r="A290" s="50" t="s">
        <v>10</v>
      </c>
      <c r="B290" s="51">
        <v>1</v>
      </c>
      <c r="C290" s="51">
        <v>2</v>
      </c>
      <c r="D290" s="51">
        <v>3</v>
      </c>
      <c r="E290" s="51">
        <v>4</v>
      </c>
      <c r="F290" s="51">
        <v>5</v>
      </c>
      <c r="G290" s="51">
        <v>6</v>
      </c>
      <c r="H290" s="51">
        <v>7</v>
      </c>
      <c r="I290" s="51">
        <v>8</v>
      </c>
      <c r="J290" s="51">
        <v>9</v>
      </c>
      <c r="K290" s="187" t="s">
        <v>11</v>
      </c>
      <c r="L290" s="3"/>
      <c r="M290" s="3"/>
      <c r="O290" s="3"/>
      <c r="P290" s="14"/>
      <c r="Q290" s="14"/>
      <c r="R290" s="3"/>
    </row>
    <row r="291" spans="1:18" ht="12.75" customHeight="1" x14ac:dyDescent="0.2">
      <c r="A291" s="28" t="s">
        <v>49</v>
      </c>
      <c r="B291" s="25">
        <v>18</v>
      </c>
      <c r="K291" s="182"/>
      <c r="L291" s="3"/>
      <c r="M291" s="3"/>
      <c r="O291" s="3"/>
      <c r="P291" s="17">
        <f>B291</f>
        <v>18</v>
      </c>
      <c r="Q291" s="14"/>
      <c r="R291" s="3"/>
    </row>
    <row r="292" spans="1:18" ht="12.75" customHeight="1" x14ac:dyDescent="0.2">
      <c r="A292" s="28" t="s">
        <v>50</v>
      </c>
      <c r="C292" s="25">
        <v>12</v>
      </c>
      <c r="K292" s="182"/>
      <c r="L292" s="3"/>
      <c r="M292" s="3"/>
      <c r="N292" s="3"/>
      <c r="O292" s="3">
        <f>C292/B291</f>
        <v>0.66666666666666663</v>
      </c>
      <c r="P292" s="21">
        <v>12</v>
      </c>
      <c r="Q292" s="22">
        <f t="shared" ref="Q292:Q299" si="78">P292/P291</f>
        <v>0.66666666666666663</v>
      </c>
      <c r="R292" s="3">
        <f t="shared" ref="R292:R299" si="79">100%-Q292</f>
        <v>0.33333333333333337</v>
      </c>
    </row>
    <row r="293" spans="1:18" ht="12.75" customHeight="1" x14ac:dyDescent="0.2">
      <c r="A293" s="28" t="s">
        <v>51</v>
      </c>
      <c r="D293" s="25">
        <v>10</v>
      </c>
      <c r="K293" s="182"/>
      <c r="L293" s="3"/>
      <c r="M293" s="3"/>
      <c r="O293" s="3">
        <f>D293/C292</f>
        <v>0.83333333333333337</v>
      </c>
      <c r="P293" s="21">
        <v>10</v>
      </c>
      <c r="Q293" s="22">
        <f t="shared" si="78"/>
        <v>0.83333333333333337</v>
      </c>
      <c r="R293" s="3">
        <f t="shared" si="79"/>
        <v>0.16666666666666663</v>
      </c>
    </row>
    <row r="294" spans="1:18" ht="12.75" customHeight="1" x14ac:dyDescent="0.2">
      <c r="A294" s="28" t="s">
        <v>52</v>
      </c>
      <c r="E294" s="25">
        <v>8</v>
      </c>
      <c r="K294" s="182"/>
      <c r="L294" s="3"/>
      <c r="M294" s="3"/>
      <c r="O294" s="3">
        <f>E294/D293</f>
        <v>0.8</v>
      </c>
      <c r="P294" s="21">
        <v>10</v>
      </c>
      <c r="Q294" s="22">
        <f t="shared" si="78"/>
        <v>1</v>
      </c>
      <c r="R294" s="3">
        <f t="shared" si="79"/>
        <v>0</v>
      </c>
    </row>
    <row r="295" spans="1:18" ht="12.75" customHeight="1" x14ac:dyDescent="0.2">
      <c r="A295" s="28" t="s">
        <v>53</v>
      </c>
      <c r="F295" s="25">
        <v>6</v>
      </c>
      <c r="K295" s="182"/>
      <c r="L295" s="3"/>
      <c r="M295" s="3"/>
      <c r="O295" s="3">
        <f>F295/E294</f>
        <v>0.75</v>
      </c>
      <c r="P295" s="21">
        <v>9</v>
      </c>
      <c r="Q295" s="22">
        <f t="shared" si="78"/>
        <v>0.9</v>
      </c>
      <c r="R295" s="3">
        <f t="shared" si="79"/>
        <v>9.9999999999999978E-2</v>
      </c>
    </row>
    <row r="296" spans="1:18" ht="12.75" customHeight="1" x14ac:dyDescent="0.2">
      <c r="A296" s="28" t="s">
        <v>54</v>
      </c>
      <c r="G296" s="25">
        <v>6</v>
      </c>
      <c r="K296" s="182"/>
      <c r="L296" s="3"/>
      <c r="M296" s="3"/>
      <c r="O296" s="3">
        <f>G296/F295</f>
        <v>1</v>
      </c>
      <c r="P296" s="21">
        <v>10</v>
      </c>
      <c r="Q296" s="22">
        <f t="shared" si="78"/>
        <v>1.1111111111111112</v>
      </c>
      <c r="R296" s="3">
        <f t="shared" si="79"/>
        <v>-0.11111111111111116</v>
      </c>
    </row>
    <row r="297" spans="1:18" ht="12.75" customHeight="1" x14ac:dyDescent="0.2">
      <c r="A297" s="28" t="s">
        <v>55</v>
      </c>
      <c r="H297" s="25">
        <v>5</v>
      </c>
      <c r="K297" s="182"/>
      <c r="L297" s="3"/>
      <c r="M297" s="3"/>
      <c r="O297" s="3">
        <f>H297/G296</f>
        <v>0.83333333333333337</v>
      </c>
      <c r="P297" s="21">
        <v>10</v>
      </c>
      <c r="Q297" s="22">
        <f t="shared" si="78"/>
        <v>1</v>
      </c>
      <c r="R297" s="3">
        <f t="shared" si="79"/>
        <v>0</v>
      </c>
    </row>
    <row r="298" spans="1:18" ht="12.75" customHeight="1" x14ac:dyDescent="0.2">
      <c r="A298" s="28" t="s">
        <v>56</v>
      </c>
      <c r="I298" s="25">
        <v>4</v>
      </c>
      <c r="K298" s="182"/>
      <c r="L298" s="3"/>
      <c r="M298" s="3"/>
      <c r="O298" s="3">
        <f>I298/H297</f>
        <v>0.8</v>
      </c>
      <c r="P298" s="21">
        <v>10</v>
      </c>
      <c r="Q298" s="22">
        <f t="shared" si="78"/>
        <v>1</v>
      </c>
      <c r="R298" s="3">
        <f t="shared" si="79"/>
        <v>0</v>
      </c>
    </row>
    <row r="299" spans="1:18" ht="12.75" customHeight="1" x14ac:dyDescent="0.2">
      <c r="A299" s="28" t="s">
        <v>57</v>
      </c>
      <c r="J299" s="25">
        <v>4</v>
      </c>
      <c r="K299" s="182">
        <v>3</v>
      </c>
      <c r="L299" s="3"/>
      <c r="M299" s="3"/>
      <c r="O299" s="3">
        <f>J299/I298</f>
        <v>1</v>
      </c>
      <c r="P299" s="21">
        <v>10</v>
      </c>
      <c r="Q299" s="22">
        <f t="shared" si="78"/>
        <v>1</v>
      </c>
      <c r="R299" s="3">
        <f t="shared" si="79"/>
        <v>0</v>
      </c>
    </row>
    <row r="300" spans="1:18" ht="12.75" customHeight="1" x14ac:dyDescent="0.2">
      <c r="A300" s="28" t="s">
        <v>69</v>
      </c>
      <c r="J300" s="25">
        <v>5</v>
      </c>
      <c r="K300" s="182">
        <v>3</v>
      </c>
      <c r="L300" s="3"/>
      <c r="M300" s="3"/>
      <c r="O300" s="3"/>
      <c r="P300" s="21">
        <v>6</v>
      </c>
      <c r="Q300" s="22"/>
      <c r="R300" s="3"/>
    </row>
    <row r="301" spans="1:18" ht="12.75" customHeight="1" x14ac:dyDescent="0.2">
      <c r="A301" s="28" t="s">
        <v>70</v>
      </c>
      <c r="J301" s="25">
        <v>3</v>
      </c>
      <c r="K301" s="182">
        <v>1</v>
      </c>
      <c r="L301" s="3"/>
      <c r="M301" s="3"/>
      <c r="O301" s="3"/>
      <c r="P301" s="21">
        <v>3</v>
      </c>
      <c r="Q301" s="22"/>
      <c r="R301" s="3"/>
    </row>
    <row r="302" spans="1:18" ht="12.75" customHeight="1" x14ac:dyDescent="0.2">
      <c r="A302" s="28" t="s">
        <v>73</v>
      </c>
      <c r="J302" s="25">
        <v>1</v>
      </c>
      <c r="K302" s="182"/>
      <c r="L302" s="3"/>
      <c r="M302" s="3"/>
      <c r="O302" s="3"/>
      <c r="P302" s="21">
        <v>1</v>
      </c>
      <c r="Q302" s="22"/>
      <c r="R302" s="3"/>
    </row>
    <row r="303" spans="1:18" ht="12.75" customHeight="1" x14ac:dyDescent="0.2">
      <c r="K303" s="186">
        <f>SUM(K299:K301)</f>
        <v>7</v>
      </c>
      <c r="L303" s="7">
        <f>K299/B291</f>
        <v>0.16666666666666666</v>
      </c>
      <c r="M303" s="7">
        <f>K303/B291</f>
        <v>0.3888888888888889</v>
      </c>
      <c r="N303" s="7">
        <f>M303-L303</f>
        <v>0.22222222222222224</v>
      </c>
      <c r="O303" s="7"/>
      <c r="P303" s="6"/>
      <c r="Q303" s="6"/>
      <c r="R303" s="7"/>
    </row>
    <row r="304" spans="1:18" ht="12.75" customHeight="1" x14ac:dyDescent="0.3">
      <c r="A304" s="38" t="s">
        <v>79</v>
      </c>
      <c r="D304" s="122" t="s">
        <v>129</v>
      </c>
      <c r="L304" s="3"/>
      <c r="M304" s="3"/>
      <c r="O304" s="3"/>
      <c r="P304" s="14"/>
      <c r="Q304" s="14"/>
      <c r="R304" s="3"/>
    </row>
    <row r="305" spans="1:18" ht="12.75" customHeight="1" x14ac:dyDescent="0.2">
      <c r="B305" s="285"/>
      <c r="C305" s="286"/>
      <c r="D305" s="286"/>
      <c r="E305" s="286"/>
      <c r="F305" s="286"/>
      <c r="G305" s="286"/>
      <c r="H305" s="286"/>
      <c r="I305" s="286"/>
      <c r="J305" s="286"/>
      <c r="L305" s="3"/>
      <c r="M305" s="3"/>
      <c r="O305" s="3"/>
      <c r="P305" s="17"/>
      <c r="Q305" s="14"/>
      <c r="R305" s="3"/>
    </row>
    <row r="306" spans="1:18" ht="12.75" customHeight="1" x14ac:dyDescent="0.2">
      <c r="K306" s="182"/>
      <c r="L306" s="3"/>
      <c r="M306" s="3"/>
      <c r="N306" s="3"/>
      <c r="O306" s="3"/>
      <c r="P306" s="21"/>
      <c r="Q306" s="22"/>
      <c r="R306" s="3"/>
    </row>
    <row r="307" spans="1:18" ht="12.75" customHeight="1" x14ac:dyDescent="0.2">
      <c r="L307" s="3"/>
      <c r="M307" s="3"/>
      <c r="O307" s="3"/>
    </row>
    <row r="308" spans="1:18" ht="12.75" customHeight="1" x14ac:dyDescent="0.2">
      <c r="L308" s="3"/>
      <c r="M308" s="3"/>
      <c r="O308" s="3"/>
    </row>
    <row r="309" spans="1:18" ht="12.75" customHeight="1" x14ac:dyDescent="0.3">
      <c r="A309" s="38" t="s">
        <v>81</v>
      </c>
      <c r="L309" s="3"/>
      <c r="M309" s="3"/>
      <c r="O309" s="3"/>
    </row>
    <row r="310" spans="1:18" ht="25.5" customHeight="1" x14ac:dyDescent="0.2">
      <c r="B310" s="285" t="s">
        <v>2</v>
      </c>
      <c r="C310" s="286"/>
      <c r="D310" s="286"/>
      <c r="E310" s="286"/>
      <c r="F310" s="286"/>
      <c r="G310" s="286"/>
      <c r="H310" s="286"/>
      <c r="I310" s="286"/>
      <c r="J310" s="286"/>
      <c r="L310" s="7" t="s">
        <v>3</v>
      </c>
      <c r="M310" s="7" t="s">
        <v>4</v>
      </c>
      <c r="N310" s="49" t="s">
        <v>5</v>
      </c>
      <c r="O310" s="7" t="s">
        <v>6</v>
      </c>
      <c r="P310" s="6" t="s">
        <v>7</v>
      </c>
      <c r="Q310" s="6" t="s">
        <v>8</v>
      </c>
      <c r="R310" s="7" t="s">
        <v>9</v>
      </c>
    </row>
    <row r="311" spans="1:18" ht="12.75" customHeight="1" x14ac:dyDescent="0.2">
      <c r="A311" s="50" t="s">
        <v>10</v>
      </c>
      <c r="B311" s="51">
        <v>1</v>
      </c>
      <c r="C311" s="51">
        <v>2</v>
      </c>
      <c r="D311" s="51">
        <v>3</v>
      </c>
      <c r="E311" s="51">
        <v>4</v>
      </c>
      <c r="F311" s="51">
        <v>5</v>
      </c>
      <c r="G311" s="51">
        <v>6</v>
      </c>
      <c r="H311" s="51">
        <v>7</v>
      </c>
      <c r="I311" s="51">
        <v>8</v>
      </c>
      <c r="J311" s="51">
        <v>9</v>
      </c>
      <c r="K311" s="187" t="s">
        <v>11</v>
      </c>
      <c r="L311" s="3"/>
      <c r="M311" s="3"/>
      <c r="O311" s="3"/>
      <c r="P311" s="14"/>
      <c r="Q311" s="14"/>
      <c r="R311" s="3"/>
    </row>
    <row r="312" spans="1:18" ht="12.75" customHeight="1" x14ac:dyDescent="0.2">
      <c r="A312" s="28" t="s">
        <v>51</v>
      </c>
      <c r="B312" s="25">
        <v>14</v>
      </c>
      <c r="K312" s="182"/>
      <c r="L312" s="3"/>
      <c r="M312" s="3"/>
      <c r="O312" s="3"/>
      <c r="P312" s="17">
        <f>B312</f>
        <v>14</v>
      </c>
      <c r="Q312" s="14"/>
      <c r="R312" s="3"/>
    </row>
    <row r="313" spans="1:18" ht="12.75" customHeight="1" x14ac:dyDescent="0.2">
      <c r="A313" s="28" t="s">
        <v>52</v>
      </c>
      <c r="C313" s="25">
        <v>13</v>
      </c>
      <c r="K313" s="182"/>
      <c r="L313" s="3"/>
      <c r="M313" s="3"/>
      <c r="N313" s="3"/>
      <c r="O313" s="3">
        <f>C313/B312</f>
        <v>0.9285714285714286</v>
      </c>
      <c r="P313" s="21">
        <v>13</v>
      </c>
      <c r="Q313" s="22">
        <f t="shared" ref="Q313:Q320" si="80">P313/P312</f>
        <v>0.9285714285714286</v>
      </c>
      <c r="R313" s="3">
        <f t="shared" ref="R313:R320" si="81">100%-Q313</f>
        <v>7.1428571428571397E-2</v>
      </c>
    </row>
    <row r="314" spans="1:18" ht="12.75" customHeight="1" x14ac:dyDescent="0.2">
      <c r="A314" s="28" t="s">
        <v>53</v>
      </c>
      <c r="D314" s="25">
        <v>7</v>
      </c>
      <c r="K314" s="182"/>
      <c r="L314" s="3"/>
      <c r="M314" s="3"/>
      <c r="O314" s="3">
        <f>D314/C313</f>
        <v>0.53846153846153844</v>
      </c>
      <c r="P314" s="21">
        <v>12</v>
      </c>
      <c r="Q314" s="22">
        <f t="shared" si="80"/>
        <v>0.92307692307692313</v>
      </c>
      <c r="R314" s="3">
        <f t="shared" si="81"/>
        <v>7.6923076923076872E-2</v>
      </c>
    </row>
    <row r="315" spans="1:18" ht="12.75" customHeight="1" x14ac:dyDescent="0.2">
      <c r="A315" s="28" t="s">
        <v>54</v>
      </c>
      <c r="E315" s="25">
        <v>6</v>
      </c>
      <c r="K315" s="182"/>
      <c r="L315" s="3"/>
      <c r="M315" s="3"/>
      <c r="O315" s="3">
        <f>E315/D314</f>
        <v>0.8571428571428571</v>
      </c>
      <c r="P315" s="21">
        <v>13</v>
      </c>
      <c r="Q315" s="22">
        <f t="shared" si="80"/>
        <v>1.0833333333333333</v>
      </c>
      <c r="R315" s="3">
        <f t="shared" si="81"/>
        <v>-8.3333333333333259E-2</v>
      </c>
    </row>
    <row r="316" spans="1:18" ht="12.75" customHeight="1" x14ac:dyDescent="0.2">
      <c r="A316" s="28" t="s">
        <v>55</v>
      </c>
      <c r="F316" s="25">
        <v>5</v>
      </c>
      <c r="K316" s="182"/>
      <c r="L316" s="3"/>
      <c r="M316" s="3"/>
      <c r="O316" s="3">
        <f>F316/E315</f>
        <v>0.83333333333333337</v>
      </c>
      <c r="P316" s="21">
        <v>13</v>
      </c>
      <c r="Q316" s="22">
        <f t="shared" si="80"/>
        <v>1</v>
      </c>
      <c r="R316" s="3">
        <f t="shared" si="81"/>
        <v>0</v>
      </c>
    </row>
    <row r="317" spans="1:18" ht="12.75" customHeight="1" x14ac:dyDescent="0.2">
      <c r="A317" s="28" t="s">
        <v>56</v>
      </c>
      <c r="G317" s="25">
        <v>4</v>
      </c>
      <c r="K317" s="182"/>
      <c r="L317" s="3"/>
      <c r="M317" s="3"/>
      <c r="O317" s="3">
        <f>G317/F316</f>
        <v>0.8</v>
      </c>
      <c r="P317" s="21">
        <v>13</v>
      </c>
      <c r="Q317" s="22">
        <f t="shared" si="80"/>
        <v>1</v>
      </c>
      <c r="R317" s="3">
        <f t="shared" si="81"/>
        <v>0</v>
      </c>
    </row>
    <row r="318" spans="1:18" ht="12.75" customHeight="1" x14ac:dyDescent="0.2">
      <c r="A318" s="28" t="s">
        <v>57</v>
      </c>
      <c r="H318" s="25">
        <v>4</v>
      </c>
      <c r="K318" s="182"/>
      <c r="L318" s="3"/>
      <c r="M318" s="3"/>
      <c r="O318" s="3">
        <f>H318/G317</f>
        <v>1</v>
      </c>
      <c r="P318" s="21">
        <v>12</v>
      </c>
      <c r="Q318" s="22">
        <f t="shared" si="80"/>
        <v>0.92307692307692313</v>
      </c>
      <c r="R318" s="3">
        <f t="shared" si="81"/>
        <v>7.6923076923076872E-2</v>
      </c>
    </row>
    <row r="319" spans="1:18" ht="12.75" customHeight="1" x14ac:dyDescent="0.2">
      <c r="A319" s="28" t="s">
        <v>69</v>
      </c>
      <c r="I319" s="25">
        <v>4</v>
      </c>
      <c r="K319" s="182"/>
      <c r="L319" s="3"/>
      <c r="M319" s="3"/>
      <c r="O319" s="3">
        <f>I319/H318</f>
        <v>1</v>
      </c>
      <c r="P319" s="21">
        <v>13</v>
      </c>
      <c r="Q319" s="22">
        <f t="shared" si="80"/>
        <v>1.0833333333333333</v>
      </c>
      <c r="R319" s="3">
        <f t="shared" si="81"/>
        <v>-8.3333333333333259E-2</v>
      </c>
    </row>
    <row r="320" spans="1:18" ht="12.75" customHeight="1" x14ac:dyDescent="0.2">
      <c r="A320" s="28" t="s">
        <v>70</v>
      </c>
      <c r="J320" s="25">
        <v>4</v>
      </c>
      <c r="K320" s="182">
        <v>4</v>
      </c>
      <c r="L320" s="3"/>
      <c r="M320" s="3"/>
      <c r="O320" s="3">
        <f>J320/I319</f>
        <v>1</v>
      </c>
      <c r="P320" s="21">
        <v>12</v>
      </c>
      <c r="Q320" s="22">
        <f t="shared" si="80"/>
        <v>0.92307692307692313</v>
      </c>
      <c r="R320" s="3">
        <f t="shared" si="81"/>
        <v>7.6923076923076872E-2</v>
      </c>
    </row>
    <row r="321" spans="1:18" ht="12.75" customHeight="1" x14ac:dyDescent="0.2">
      <c r="A321" s="28" t="s">
        <v>73</v>
      </c>
      <c r="J321" s="25">
        <v>6</v>
      </c>
      <c r="K321" s="182">
        <v>5</v>
      </c>
      <c r="L321" s="3"/>
      <c r="M321" s="3"/>
      <c r="O321" s="3"/>
      <c r="P321" s="21">
        <v>8</v>
      </c>
      <c r="Q321" s="22"/>
      <c r="R321" s="3"/>
    </row>
    <row r="322" spans="1:18" ht="12.75" customHeight="1" x14ac:dyDescent="0.2">
      <c r="A322" s="28" t="s">
        <v>76</v>
      </c>
      <c r="J322" s="25">
        <v>2</v>
      </c>
      <c r="K322" s="182">
        <v>2</v>
      </c>
      <c r="L322" s="3"/>
      <c r="M322" s="3"/>
      <c r="O322" s="3"/>
      <c r="P322" s="21">
        <v>2</v>
      </c>
      <c r="Q322" s="22"/>
      <c r="R322" s="3"/>
    </row>
    <row r="323" spans="1:18" ht="12.75" customHeight="1" x14ac:dyDescent="0.2">
      <c r="K323" s="186">
        <f>SUM(K320:K322)</f>
        <v>11</v>
      </c>
      <c r="L323" s="3">
        <f>K320/B312</f>
        <v>0.2857142857142857</v>
      </c>
      <c r="M323" s="3">
        <f>K323/B312</f>
        <v>0.7857142857142857</v>
      </c>
      <c r="N323" s="3">
        <f>M323-L323</f>
        <v>0.5</v>
      </c>
      <c r="O323" s="3"/>
    </row>
    <row r="324" spans="1:18" ht="12.75" customHeight="1" x14ac:dyDescent="0.3">
      <c r="A324" s="38" t="s">
        <v>89</v>
      </c>
      <c r="L324" s="3"/>
      <c r="M324" s="3"/>
      <c r="O324" s="3"/>
    </row>
    <row r="325" spans="1:18" ht="25.5" customHeight="1" x14ac:dyDescent="0.2">
      <c r="B325" s="285" t="s">
        <v>2</v>
      </c>
      <c r="C325" s="286"/>
      <c r="D325" s="286"/>
      <c r="E325" s="286"/>
      <c r="F325" s="286"/>
      <c r="G325" s="286"/>
      <c r="H325" s="286"/>
      <c r="I325" s="286"/>
      <c r="J325" s="286"/>
      <c r="L325" s="7" t="s">
        <v>3</v>
      </c>
      <c r="M325" s="7" t="s">
        <v>4</v>
      </c>
      <c r="N325" s="49" t="s">
        <v>5</v>
      </c>
      <c r="O325" s="7" t="s">
        <v>6</v>
      </c>
      <c r="P325" s="6" t="s">
        <v>7</v>
      </c>
      <c r="Q325" s="6" t="s">
        <v>8</v>
      </c>
      <c r="R325" s="7" t="s">
        <v>9</v>
      </c>
    </row>
    <row r="326" spans="1:18" ht="12.75" customHeight="1" x14ac:dyDescent="0.2">
      <c r="A326" s="50" t="s">
        <v>10</v>
      </c>
      <c r="B326" s="51">
        <v>1</v>
      </c>
      <c r="C326" s="51">
        <v>2</v>
      </c>
      <c r="D326" s="51">
        <v>3</v>
      </c>
      <c r="E326" s="51">
        <v>4</v>
      </c>
      <c r="F326" s="51">
        <v>5</v>
      </c>
      <c r="G326" s="51">
        <v>6</v>
      </c>
      <c r="H326" s="51">
        <v>7</v>
      </c>
      <c r="I326" s="51">
        <v>8</v>
      </c>
      <c r="J326" s="51">
        <v>9</v>
      </c>
      <c r="K326" s="187" t="s">
        <v>11</v>
      </c>
      <c r="L326" s="3"/>
      <c r="M326" s="3"/>
      <c r="O326" s="3"/>
      <c r="P326" s="14"/>
      <c r="Q326" s="14"/>
      <c r="R326" s="3"/>
    </row>
    <row r="327" spans="1:18" ht="12.75" customHeight="1" x14ac:dyDescent="0.2">
      <c r="A327" s="28" t="s">
        <v>53</v>
      </c>
      <c r="B327" s="25">
        <v>20</v>
      </c>
      <c r="K327" s="182"/>
      <c r="L327" s="3"/>
      <c r="M327" s="3"/>
      <c r="O327" s="3"/>
      <c r="P327" s="17">
        <f>B327</f>
        <v>20</v>
      </c>
      <c r="Q327" s="14"/>
      <c r="R327" s="3"/>
    </row>
    <row r="328" spans="1:18" ht="12.75" customHeight="1" x14ac:dyDescent="0.2">
      <c r="A328" s="28" t="s">
        <v>54</v>
      </c>
      <c r="C328" s="25">
        <v>17</v>
      </c>
      <c r="K328" s="182"/>
      <c r="L328" s="3"/>
      <c r="M328" s="3"/>
      <c r="N328" s="3"/>
      <c r="O328" s="3">
        <f>C328/B327</f>
        <v>0.85</v>
      </c>
      <c r="P328" s="21">
        <v>17</v>
      </c>
      <c r="Q328" s="22">
        <f t="shared" ref="Q328:Q335" si="82">P328/P327</f>
        <v>0.85</v>
      </c>
      <c r="R328" s="3">
        <f t="shared" ref="R328:R335" si="83">100%-Q328</f>
        <v>0.15000000000000002</v>
      </c>
    </row>
    <row r="329" spans="1:18" ht="12.75" customHeight="1" x14ac:dyDescent="0.2">
      <c r="A329" s="28" t="s">
        <v>55</v>
      </c>
      <c r="D329" s="25">
        <v>12</v>
      </c>
      <c r="K329" s="182"/>
      <c r="L329" s="3"/>
      <c r="M329" s="3"/>
      <c r="O329" s="3">
        <f>D329/C328</f>
        <v>0.70588235294117652</v>
      </c>
      <c r="P329" s="21">
        <v>16</v>
      </c>
      <c r="Q329" s="22">
        <f t="shared" si="82"/>
        <v>0.94117647058823528</v>
      </c>
      <c r="R329" s="3">
        <f t="shared" si="83"/>
        <v>5.8823529411764719E-2</v>
      </c>
    </row>
    <row r="330" spans="1:18" ht="12.75" customHeight="1" x14ac:dyDescent="0.2">
      <c r="A330" s="28" t="s">
        <v>56</v>
      </c>
      <c r="E330" s="25">
        <v>8</v>
      </c>
      <c r="K330" s="182"/>
      <c r="L330" s="3"/>
      <c r="M330" s="3"/>
      <c r="O330" s="3">
        <f>E330/D329</f>
        <v>0.66666666666666663</v>
      </c>
      <c r="P330" s="21">
        <v>15</v>
      </c>
      <c r="Q330" s="22">
        <f t="shared" si="82"/>
        <v>0.9375</v>
      </c>
      <c r="R330" s="3">
        <f t="shared" si="83"/>
        <v>6.25E-2</v>
      </c>
    </row>
    <row r="331" spans="1:18" ht="12.75" customHeight="1" x14ac:dyDescent="0.2">
      <c r="A331" s="28" t="s">
        <v>57</v>
      </c>
      <c r="F331" s="25">
        <v>7</v>
      </c>
      <c r="K331" s="182"/>
      <c r="L331" s="3"/>
      <c r="M331" s="3"/>
      <c r="O331" s="3">
        <f>F331/E330</f>
        <v>0.875</v>
      </c>
      <c r="P331" s="21">
        <v>15</v>
      </c>
      <c r="Q331" s="22">
        <f t="shared" si="82"/>
        <v>1</v>
      </c>
      <c r="R331" s="3">
        <f t="shared" si="83"/>
        <v>0</v>
      </c>
    </row>
    <row r="332" spans="1:18" ht="12.75" customHeight="1" x14ac:dyDescent="0.2">
      <c r="A332" s="28" t="s">
        <v>69</v>
      </c>
      <c r="G332" s="25">
        <v>7</v>
      </c>
      <c r="K332" s="182"/>
      <c r="L332" s="3"/>
      <c r="M332" s="3"/>
      <c r="O332" s="3">
        <f>G332/F331</f>
        <v>1</v>
      </c>
      <c r="P332" s="21">
        <v>14</v>
      </c>
      <c r="Q332" s="22">
        <f t="shared" si="82"/>
        <v>0.93333333333333335</v>
      </c>
      <c r="R332" s="3">
        <f t="shared" si="83"/>
        <v>6.6666666666666652E-2</v>
      </c>
    </row>
    <row r="333" spans="1:18" ht="12.75" customHeight="1" x14ac:dyDescent="0.2">
      <c r="A333" s="28" t="s">
        <v>70</v>
      </c>
      <c r="H333" s="25">
        <v>7</v>
      </c>
      <c r="K333" s="182"/>
      <c r="L333" s="3"/>
      <c r="M333" s="3"/>
      <c r="O333" s="3">
        <f>H333/G332</f>
        <v>1</v>
      </c>
      <c r="P333" s="21">
        <v>14</v>
      </c>
      <c r="Q333" s="22">
        <f t="shared" si="82"/>
        <v>1</v>
      </c>
      <c r="R333" s="3">
        <f t="shared" si="83"/>
        <v>0</v>
      </c>
    </row>
    <row r="334" spans="1:18" ht="12.75" customHeight="1" x14ac:dyDescent="0.2">
      <c r="A334" s="28" t="s">
        <v>73</v>
      </c>
      <c r="I334" s="25">
        <v>5</v>
      </c>
      <c r="K334" s="182"/>
      <c r="L334" s="3"/>
      <c r="M334" s="3"/>
      <c r="O334" s="3">
        <f>I334/H333</f>
        <v>0.7142857142857143</v>
      </c>
      <c r="P334" s="21">
        <v>15</v>
      </c>
      <c r="Q334" s="22">
        <f t="shared" si="82"/>
        <v>1.0714285714285714</v>
      </c>
      <c r="R334" s="3">
        <f t="shared" si="83"/>
        <v>-7.1428571428571397E-2</v>
      </c>
    </row>
    <row r="335" spans="1:18" ht="12.75" customHeight="1" x14ac:dyDescent="0.2">
      <c r="A335" s="28" t="s">
        <v>76</v>
      </c>
      <c r="J335" s="25">
        <v>5</v>
      </c>
      <c r="K335" s="182">
        <v>5</v>
      </c>
      <c r="L335" s="3"/>
      <c r="M335" s="3"/>
      <c r="O335" s="3">
        <f>J335/I334</f>
        <v>1</v>
      </c>
      <c r="P335" s="21">
        <v>15</v>
      </c>
      <c r="Q335" s="22">
        <f t="shared" si="82"/>
        <v>1</v>
      </c>
      <c r="R335" s="3">
        <f t="shared" si="83"/>
        <v>0</v>
      </c>
    </row>
    <row r="336" spans="1:18" ht="12.75" customHeight="1" x14ac:dyDescent="0.2">
      <c r="A336" s="28" t="s">
        <v>80</v>
      </c>
      <c r="J336" s="25">
        <v>5</v>
      </c>
      <c r="K336" s="182">
        <v>4</v>
      </c>
      <c r="L336" s="3"/>
      <c r="M336" s="3"/>
      <c r="O336" s="3"/>
      <c r="P336" s="21">
        <v>10</v>
      </c>
      <c r="Q336" s="22"/>
      <c r="R336" s="3"/>
    </row>
    <row r="337" spans="1:22" ht="12.75" customHeight="1" x14ac:dyDescent="0.2">
      <c r="A337" s="28" t="s">
        <v>84</v>
      </c>
      <c r="J337" s="25">
        <v>4</v>
      </c>
      <c r="K337" s="182">
        <v>3</v>
      </c>
      <c r="L337" s="3"/>
      <c r="M337" s="3"/>
      <c r="O337" s="3"/>
      <c r="P337" s="21">
        <v>6</v>
      </c>
      <c r="Q337" s="22"/>
      <c r="R337" s="3"/>
    </row>
    <row r="338" spans="1:22" ht="12.75" customHeight="1" x14ac:dyDescent="0.2">
      <c r="A338" s="28" t="s">
        <v>87</v>
      </c>
      <c r="J338" s="25">
        <v>1</v>
      </c>
      <c r="K338" s="182">
        <v>1</v>
      </c>
      <c r="L338" s="3"/>
      <c r="M338" s="3"/>
      <c r="O338" s="3"/>
      <c r="P338" s="21">
        <v>2</v>
      </c>
      <c r="Q338" s="22"/>
      <c r="R338" s="3"/>
    </row>
    <row r="339" spans="1:22" ht="12.75" customHeight="1" x14ac:dyDescent="0.2">
      <c r="A339" s="28" t="s">
        <v>88</v>
      </c>
      <c r="J339" s="25">
        <v>1</v>
      </c>
      <c r="K339" s="182"/>
      <c r="L339" s="3"/>
      <c r="M339" s="3"/>
      <c r="O339" s="3"/>
      <c r="P339" s="21">
        <v>1</v>
      </c>
      <c r="Q339" s="22"/>
      <c r="R339" s="3"/>
      <c r="S339" s="29" t="s">
        <v>83</v>
      </c>
      <c r="T339" s="29">
        <v>13</v>
      </c>
      <c r="U339" s="29">
        <f>K340</f>
        <v>13</v>
      </c>
      <c r="V339" s="29" t="s">
        <v>11</v>
      </c>
    </row>
    <row r="340" spans="1:22" ht="12.75" customHeight="1" x14ac:dyDescent="0.2">
      <c r="K340" s="186">
        <f>SUM(K335:K338)</f>
        <v>13</v>
      </c>
      <c r="L340" s="3">
        <f>K335/B327</f>
        <v>0.25</v>
      </c>
      <c r="M340" s="3">
        <f>K340/B327</f>
        <v>0.65</v>
      </c>
      <c r="N340" s="3">
        <f>M340-L340</f>
        <v>0.4</v>
      </c>
      <c r="O340" s="3"/>
      <c r="S340" s="29" t="s">
        <v>85</v>
      </c>
      <c r="T340" s="22">
        <f>T339/B327</f>
        <v>0.65</v>
      </c>
      <c r="U340" s="22">
        <f>T339/U339</f>
        <v>1</v>
      </c>
      <c r="V340" s="29" t="s">
        <v>86</v>
      </c>
    </row>
    <row r="341" spans="1:22" ht="12.75" customHeight="1" x14ac:dyDescent="0.3">
      <c r="A341" s="38" t="s">
        <v>90</v>
      </c>
      <c r="L341" s="3"/>
      <c r="M341" s="3"/>
      <c r="O341" s="3"/>
    </row>
    <row r="342" spans="1:22" ht="25.5" customHeight="1" x14ac:dyDescent="0.2">
      <c r="B342" s="285" t="s">
        <v>2</v>
      </c>
      <c r="C342" s="286"/>
      <c r="D342" s="286"/>
      <c r="E342" s="286"/>
      <c r="F342" s="286"/>
      <c r="G342" s="286"/>
      <c r="H342" s="286"/>
      <c r="I342" s="286"/>
      <c r="J342" s="286"/>
      <c r="L342" s="7" t="s">
        <v>3</v>
      </c>
      <c r="M342" s="7" t="s">
        <v>4</v>
      </c>
      <c r="N342" s="49" t="s">
        <v>5</v>
      </c>
      <c r="O342" s="7" t="s">
        <v>6</v>
      </c>
      <c r="P342" s="6" t="s">
        <v>7</v>
      </c>
      <c r="Q342" s="6" t="s">
        <v>8</v>
      </c>
      <c r="R342" s="7" t="s">
        <v>9</v>
      </c>
    </row>
    <row r="343" spans="1:22" ht="12.75" customHeight="1" x14ac:dyDescent="0.2">
      <c r="A343" s="50" t="s">
        <v>10</v>
      </c>
      <c r="B343" s="51">
        <v>1</v>
      </c>
      <c r="C343" s="51">
        <v>2</v>
      </c>
      <c r="D343" s="51">
        <v>3</v>
      </c>
      <c r="E343" s="51">
        <v>4</v>
      </c>
      <c r="F343" s="51">
        <v>5</v>
      </c>
      <c r="G343" s="51">
        <v>6</v>
      </c>
      <c r="H343" s="51">
        <v>7</v>
      </c>
      <c r="I343" s="51">
        <v>8</v>
      </c>
      <c r="J343" s="51">
        <v>9</v>
      </c>
      <c r="K343" s="187" t="s">
        <v>11</v>
      </c>
      <c r="L343" s="3"/>
      <c r="M343" s="3"/>
      <c r="O343" s="3"/>
      <c r="P343" s="14"/>
      <c r="Q343" s="14"/>
      <c r="R343" s="3"/>
    </row>
    <row r="344" spans="1:22" ht="12.75" customHeight="1" x14ac:dyDescent="0.2">
      <c r="A344" s="28" t="s">
        <v>54</v>
      </c>
      <c r="B344" s="25">
        <v>5</v>
      </c>
      <c r="K344" s="182"/>
      <c r="L344" s="3"/>
      <c r="M344" s="3"/>
      <c r="O344" s="3"/>
      <c r="P344" s="17">
        <f>B344</f>
        <v>5</v>
      </c>
      <c r="Q344" s="14"/>
      <c r="R344" s="3"/>
    </row>
    <row r="345" spans="1:22" ht="12.75" customHeight="1" x14ac:dyDescent="0.2">
      <c r="A345" s="28" t="s">
        <v>55</v>
      </c>
      <c r="C345" s="25">
        <v>3</v>
      </c>
      <c r="K345" s="182"/>
      <c r="L345" s="3"/>
      <c r="M345" s="3"/>
      <c r="N345" s="3"/>
      <c r="O345" s="3">
        <f>C345/B344</f>
        <v>0.6</v>
      </c>
      <c r="P345" s="21">
        <v>3</v>
      </c>
      <c r="Q345" s="22">
        <f t="shared" ref="Q345:Q352" si="84">P345/P344</f>
        <v>0.6</v>
      </c>
      <c r="R345" s="3">
        <f t="shared" ref="R345:R352" si="85">100%-Q345</f>
        <v>0.4</v>
      </c>
    </row>
    <row r="346" spans="1:22" ht="12.75" customHeight="1" x14ac:dyDescent="0.2">
      <c r="A346" s="28" t="s">
        <v>56</v>
      </c>
      <c r="D346" s="25">
        <v>2</v>
      </c>
      <c r="K346" s="182"/>
      <c r="L346" s="3"/>
      <c r="M346" s="3"/>
      <c r="O346" s="3">
        <f>D346/C345</f>
        <v>0.66666666666666663</v>
      </c>
      <c r="P346" s="21">
        <v>3</v>
      </c>
      <c r="Q346" s="22">
        <f t="shared" si="84"/>
        <v>1</v>
      </c>
      <c r="R346" s="3">
        <f t="shared" si="85"/>
        <v>0</v>
      </c>
    </row>
    <row r="347" spans="1:22" ht="12.75" customHeight="1" x14ac:dyDescent="0.2">
      <c r="A347" s="28" t="s">
        <v>57</v>
      </c>
      <c r="E347" s="25">
        <v>2</v>
      </c>
      <c r="K347" s="182"/>
      <c r="L347" s="3"/>
      <c r="M347" s="3"/>
      <c r="O347" s="3">
        <f>E347/D346</f>
        <v>1</v>
      </c>
      <c r="P347" s="21">
        <v>3</v>
      </c>
      <c r="Q347" s="22">
        <f t="shared" si="84"/>
        <v>1</v>
      </c>
      <c r="R347" s="3">
        <f t="shared" si="85"/>
        <v>0</v>
      </c>
    </row>
    <row r="348" spans="1:22" ht="12.75" customHeight="1" x14ac:dyDescent="0.2">
      <c r="A348" s="28" t="s">
        <v>69</v>
      </c>
      <c r="F348" s="25">
        <v>2</v>
      </c>
      <c r="K348" s="182"/>
      <c r="L348" s="3"/>
      <c r="M348" s="3"/>
      <c r="O348" s="3">
        <f>F348/E347</f>
        <v>1</v>
      </c>
      <c r="P348" s="21">
        <v>3</v>
      </c>
      <c r="Q348" s="22">
        <f t="shared" si="84"/>
        <v>1</v>
      </c>
      <c r="R348" s="3">
        <f t="shared" si="85"/>
        <v>0</v>
      </c>
    </row>
    <row r="349" spans="1:22" ht="12.75" customHeight="1" x14ac:dyDescent="0.2">
      <c r="A349" s="28" t="s">
        <v>70</v>
      </c>
      <c r="G349" s="25">
        <v>2</v>
      </c>
      <c r="K349" s="182"/>
      <c r="L349" s="3"/>
      <c r="M349" s="3"/>
      <c r="O349" s="3">
        <f>G349/F348</f>
        <v>1</v>
      </c>
      <c r="P349" s="21">
        <v>3</v>
      </c>
      <c r="Q349" s="22">
        <f t="shared" si="84"/>
        <v>1</v>
      </c>
      <c r="R349" s="3">
        <f t="shared" si="85"/>
        <v>0</v>
      </c>
    </row>
    <row r="350" spans="1:22" ht="12.75" customHeight="1" x14ac:dyDescent="0.2">
      <c r="A350" s="28" t="s">
        <v>73</v>
      </c>
      <c r="H350" s="25">
        <v>2</v>
      </c>
      <c r="K350" s="182"/>
      <c r="L350" s="3"/>
      <c r="M350" s="3"/>
      <c r="O350" s="3">
        <f>H350/G349</f>
        <v>1</v>
      </c>
      <c r="P350" s="21">
        <v>3</v>
      </c>
      <c r="Q350" s="22">
        <f t="shared" si="84"/>
        <v>1</v>
      </c>
      <c r="R350" s="3">
        <f t="shared" si="85"/>
        <v>0</v>
      </c>
    </row>
    <row r="351" spans="1:22" ht="12.75" customHeight="1" x14ac:dyDescent="0.2">
      <c r="A351" s="28" t="s">
        <v>76</v>
      </c>
      <c r="I351" s="25">
        <v>2</v>
      </c>
      <c r="K351" s="182"/>
      <c r="L351" s="3"/>
      <c r="M351" s="3"/>
      <c r="O351" s="3">
        <f>I351/H350</f>
        <v>1</v>
      </c>
      <c r="P351" s="21">
        <v>3</v>
      </c>
      <c r="Q351" s="22">
        <f t="shared" si="84"/>
        <v>1</v>
      </c>
      <c r="R351" s="3">
        <f t="shared" si="85"/>
        <v>0</v>
      </c>
    </row>
    <row r="352" spans="1:22" ht="12.75" customHeight="1" x14ac:dyDescent="0.2">
      <c r="A352" s="28" t="s">
        <v>80</v>
      </c>
      <c r="J352" s="25">
        <v>2</v>
      </c>
      <c r="K352" s="182">
        <v>2</v>
      </c>
      <c r="L352" s="3"/>
      <c r="M352" s="3"/>
      <c r="O352" s="3">
        <f>J352/I351</f>
        <v>1</v>
      </c>
      <c r="P352" s="21">
        <v>3</v>
      </c>
      <c r="Q352" s="22">
        <f t="shared" si="84"/>
        <v>1</v>
      </c>
      <c r="R352" s="3">
        <f t="shared" si="85"/>
        <v>0</v>
      </c>
    </row>
    <row r="353" spans="1:22" ht="12.75" customHeight="1" x14ac:dyDescent="0.2">
      <c r="A353" s="28" t="s">
        <v>84</v>
      </c>
      <c r="J353" s="25">
        <v>3</v>
      </c>
      <c r="K353" s="182">
        <v>1</v>
      </c>
      <c r="L353" s="3"/>
      <c r="M353" s="3"/>
      <c r="O353" s="3"/>
      <c r="P353" s="21">
        <v>3</v>
      </c>
      <c r="Q353" s="22"/>
      <c r="R353" s="3"/>
    </row>
    <row r="354" spans="1:22" ht="12.75" customHeight="1" x14ac:dyDescent="0.2">
      <c r="A354" s="28"/>
      <c r="K354" s="182"/>
      <c r="L354" s="3"/>
      <c r="M354" s="3"/>
      <c r="O354" s="3"/>
      <c r="P354" s="21"/>
      <c r="Q354" s="22"/>
      <c r="R354" s="3"/>
    </row>
    <row r="355" spans="1:22" ht="12.75" customHeight="1" x14ac:dyDescent="0.2">
      <c r="K355" s="186">
        <f>SUM(K352:K353)</f>
        <v>3</v>
      </c>
      <c r="L355" s="3">
        <f>K352/B344</f>
        <v>0.4</v>
      </c>
      <c r="M355" s="3">
        <f>K355/B344</f>
        <v>0.6</v>
      </c>
      <c r="N355" s="3">
        <f>M355-L355</f>
        <v>0.19999999999999996</v>
      </c>
      <c r="O355" s="3"/>
      <c r="S355" s="29" t="s">
        <v>83</v>
      </c>
      <c r="T355" s="29">
        <v>2</v>
      </c>
      <c r="U355" s="29">
        <f>SUM(K352:K354)</f>
        <v>3</v>
      </c>
      <c r="V355" s="29" t="s">
        <v>11</v>
      </c>
    </row>
    <row r="356" spans="1:22" ht="12.75" customHeight="1" x14ac:dyDescent="0.3">
      <c r="A356" s="38"/>
      <c r="L356" s="3"/>
      <c r="M356" s="3"/>
      <c r="O356" s="3"/>
      <c r="S356" s="29" t="s">
        <v>85</v>
      </c>
      <c r="T356" s="22">
        <f>T355/B344</f>
        <v>0.4</v>
      </c>
      <c r="U356" s="22">
        <f>T355/U355</f>
        <v>0.66666666666666663</v>
      </c>
      <c r="V356" s="29" t="s">
        <v>86</v>
      </c>
    </row>
    <row r="357" spans="1:22" ht="12.75" customHeight="1" x14ac:dyDescent="0.2">
      <c r="B357" s="3"/>
      <c r="C357" s="3"/>
      <c r="D357" s="3"/>
      <c r="E357" s="3"/>
      <c r="F357" s="3"/>
      <c r="G357" s="3"/>
      <c r="H357" s="3"/>
      <c r="I357" s="3"/>
      <c r="J357" s="3"/>
      <c r="L357" s="7"/>
      <c r="M357" s="7"/>
      <c r="N357" s="49"/>
      <c r="O357" s="7"/>
      <c r="P357" s="6"/>
      <c r="Q357" s="6"/>
      <c r="R357" s="7"/>
    </row>
    <row r="358" spans="1:22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114"/>
      <c r="L358" s="3"/>
      <c r="M358" s="3"/>
      <c r="N358" s="3"/>
      <c r="O358" s="3"/>
      <c r="P358" s="3"/>
      <c r="Q358" s="3"/>
      <c r="R358" s="3"/>
      <c r="S358" s="3"/>
      <c r="T358" s="3"/>
    </row>
    <row r="359" spans="1:22" ht="26.25" customHeight="1" x14ac:dyDescent="0.4">
      <c r="A359" s="209"/>
      <c r="B359" s="290" t="s">
        <v>99</v>
      </c>
      <c r="C359" s="290"/>
      <c r="D359" s="290"/>
      <c r="E359" s="290"/>
      <c r="F359" s="290"/>
      <c r="G359" s="290"/>
      <c r="H359" s="290"/>
      <c r="I359" s="290"/>
      <c r="J359" s="290"/>
      <c r="K359" s="179" t="s">
        <v>55</v>
      </c>
      <c r="L359" s="160"/>
      <c r="M359" s="160"/>
      <c r="N359" s="29"/>
      <c r="O359" s="3"/>
      <c r="P359" s="29"/>
      <c r="Q359" s="29"/>
      <c r="R359" s="29"/>
    </row>
    <row r="360" spans="1:22" ht="20.25" x14ac:dyDescent="0.2">
      <c r="A360" s="272" t="s">
        <v>10</v>
      </c>
      <c r="B360" s="273" t="s">
        <v>100</v>
      </c>
      <c r="C360" s="274"/>
      <c r="D360" s="274"/>
      <c r="E360" s="274"/>
      <c r="F360" s="274"/>
      <c r="G360" s="274"/>
      <c r="H360" s="274"/>
      <c r="I360" s="274"/>
      <c r="J360" s="275"/>
      <c r="K360" s="276" t="s">
        <v>11</v>
      </c>
      <c r="L360" s="269" t="s">
        <v>3</v>
      </c>
      <c r="M360" s="269" t="s">
        <v>4</v>
      </c>
      <c r="N360" s="278" t="s">
        <v>5</v>
      </c>
      <c r="O360" s="269" t="s">
        <v>6</v>
      </c>
      <c r="P360" s="267" t="s">
        <v>7</v>
      </c>
      <c r="Q360" s="267" t="s">
        <v>8</v>
      </c>
      <c r="R360" s="269" t="s">
        <v>101</v>
      </c>
    </row>
    <row r="361" spans="1:22" ht="15.75" x14ac:dyDescent="0.25">
      <c r="A361" s="268"/>
      <c r="B361" s="58" t="s">
        <v>102</v>
      </c>
      <c r="C361" s="58" t="s">
        <v>103</v>
      </c>
      <c r="D361" s="58" t="s">
        <v>104</v>
      </c>
      <c r="E361" s="58" t="s">
        <v>105</v>
      </c>
      <c r="F361" s="58" t="s">
        <v>106</v>
      </c>
      <c r="G361" s="58" t="s">
        <v>107</v>
      </c>
      <c r="H361" s="58" t="s">
        <v>108</v>
      </c>
      <c r="I361" s="58" t="s">
        <v>109</v>
      </c>
      <c r="J361" s="58" t="s">
        <v>110</v>
      </c>
      <c r="K361" s="291"/>
      <c r="L361" s="268"/>
      <c r="M361" s="268"/>
      <c r="N361" s="268"/>
      <c r="O361" s="268"/>
      <c r="P361" s="268"/>
      <c r="Q361" s="268"/>
      <c r="R361" s="268"/>
      <c r="T361" s="104"/>
    </row>
    <row r="362" spans="1:22" ht="15.75" customHeight="1" x14ac:dyDescent="0.25">
      <c r="A362" s="58" t="s">
        <v>55</v>
      </c>
      <c r="B362" s="59">
        <v>32</v>
      </c>
      <c r="C362" s="59"/>
      <c r="D362" s="59"/>
      <c r="E362" s="59"/>
      <c r="F362" s="59"/>
      <c r="G362" s="59"/>
      <c r="H362" s="59"/>
      <c r="I362" s="59"/>
      <c r="J362" s="59"/>
      <c r="K362" s="144"/>
      <c r="L362" s="96"/>
      <c r="M362" s="97"/>
      <c r="N362" s="98"/>
      <c r="O362" s="99"/>
      <c r="P362" s="63">
        <f>B362</f>
        <v>32</v>
      </c>
      <c r="Q362" s="100"/>
      <c r="R362" s="99"/>
      <c r="T362" s="104"/>
    </row>
    <row r="363" spans="1:22" ht="15.75" customHeight="1" x14ac:dyDescent="0.25">
      <c r="A363" s="58" t="s">
        <v>56</v>
      </c>
      <c r="B363" s="59"/>
      <c r="C363" s="59">
        <v>30</v>
      </c>
      <c r="D363" s="59"/>
      <c r="E363" s="59"/>
      <c r="F363" s="59"/>
      <c r="G363" s="59"/>
      <c r="H363" s="59"/>
      <c r="I363" s="59"/>
      <c r="J363" s="59"/>
      <c r="K363" s="144"/>
      <c r="L363" s="101"/>
      <c r="M363" s="102"/>
      <c r="N363" s="103"/>
      <c r="O363" s="67">
        <f>IF(C363=0,"",C363/B362)</f>
        <v>0.9375</v>
      </c>
      <c r="P363" s="68">
        <v>30</v>
      </c>
      <c r="Q363" s="69">
        <f t="shared" ref="Q363:Q370" si="86">IF(P363=0,"",P363/P362)</f>
        <v>0.9375</v>
      </c>
      <c r="R363" s="69">
        <f t="shared" ref="R363:R370" si="87">IF(P363=0,"",100%-Q363)</f>
        <v>6.25E-2</v>
      </c>
      <c r="T363" s="104"/>
    </row>
    <row r="364" spans="1:22" ht="15.75" customHeight="1" x14ac:dyDescent="0.25">
      <c r="A364" s="58" t="s">
        <v>57</v>
      </c>
      <c r="B364" s="59"/>
      <c r="C364" s="59"/>
      <c r="D364" s="59">
        <v>17</v>
      </c>
      <c r="E364" s="59"/>
      <c r="F364" s="59"/>
      <c r="G364" s="59"/>
      <c r="H364" s="59"/>
      <c r="I364" s="59"/>
      <c r="J364" s="59"/>
      <c r="K364" s="144"/>
      <c r="L364" s="101"/>
      <c r="M364" s="102"/>
      <c r="N364" s="103"/>
      <c r="O364" s="67">
        <f>IF(D364=0,"",D364/C363)</f>
        <v>0.56666666666666665</v>
      </c>
      <c r="P364" s="68">
        <v>26</v>
      </c>
      <c r="Q364" s="69">
        <f t="shared" si="86"/>
        <v>0.8666666666666667</v>
      </c>
      <c r="R364" s="69">
        <f t="shared" si="87"/>
        <v>0.1333333333333333</v>
      </c>
      <c r="T364" s="70">
        <f>P364/P362</f>
        <v>0.8125</v>
      </c>
    </row>
    <row r="365" spans="1:22" ht="15.75" customHeight="1" x14ac:dyDescent="0.25">
      <c r="A365" s="58">
        <v>1001</v>
      </c>
      <c r="B365" s="59"/>
      <c r="C365" s="59"/>
      <c r="D365" s="59"/>
      <c r="E365" s="59">
        <v>14</v>
      </c>
      <c r="F365" s="59"/>
      <c r="G365" s="59"/>
      <c r="H365" s="59"/>
      <c r="I365" s="59"/>
      <c r="J365" s="59"/>
      <c r="K365" s="144"/>
      <c r="L365" s="101"/>
      <c r="M365" s="102"/>
      <c r="N365" s="103"/>
      <c r="O365" s="67">
        <f>IF(E365=0,"",E365/D364)</f>
        <v>0.82352941176470584</v>
      </c>
      <c r="P365" s="68">
        <v>21</v>
      </c>
      <c r="Q365" s="69">
        <f t="shared" si="86"/>
        <v>0.80769230769230771</v>
      </c>
      <c r="R365" s="69">
        <f t="shared" si="87"/>
        <v>0.19230769230769229</v>
      </c>
      <c r="T365" s="104"/>
    </row>
    <row r="366" spans="1:22" ht="15.75" customHeight="1" x14ac:dyDescent="0.25">
      <c r="A366" s="58">
        <v>1002</v>
      </c>
      <c r="B366" s="59"/>
      <c r="C366" s="59"/>
      <c r="D366" s="59"/>
      <c r="E366" s="59"/>
      <c r="F366" s="59">
        <v>14</v>
      </c>
      <c r="G366" s="59"/>
      <c r="H366" s="59"/>
      <c r="I366" s="59"/>
      <c r="J366" s="59"/>
      <c r="K366" s="144"/>
      <c r="L366" s="101"/>
      <c r="M366" s="102"/>
      <c r="N366" s="103"/>
      <c r="O366" s="67">
        <f>IF(F366=0,"",F366/E365)</f>
        <v>1</v>
      </c>
      <c r="P366" s="68">
        <v>20</v>
      </c>
      <c r="Q366" s="69">
        <f t="shared" si="86"/>
        <v>0.95238095238095233</v>
      </c>
      <c r="R366" s="69">
        <f t="shared" si="87"/>
        <v>4.7619047619047672E-2</v>
      </c>
      <c r="T366" s="104"/>
    </row>
    <row r="367" spans="1:22" ht="15.75" customHeight="1" x14ac:dyDescent="0.25">
      <c r="A367" s="58">
        <v>1101</v>
      </c>
      <c r="B367" s="59"/>
      <c r="C367" s="59"/>
      <c r="D367" s="59"/>
      <c r="E367" s="59"/>
      <c r="F367" s="59"/>
      <c r="G367" s="59">
        <v>13</v>
      </c>
      <c r="H367" s="59"/>
      <c r="I367" s="59"/>
      <c r="J367" s="59"/>
      <c r="K367" s="144"/>
      <c r="L367" s="101"/>
      <c r="M367" s="102"/>
      <c r="N367" s="103"/>
      <c r="O367" s="67">
        <f>IF(G367=0,"",G367/F366)</f>
        <v>0.9285714285714286</v>
      </c>
      <c r="P367" s="68">
        <v>21</v>
      </c>
      <c r="Q367" s="69">
        <f t="shared" si="86"/>
        <v>1.05</v>
      </c>
      <c r="R367" s="69">
        <f t="shared" si="87"/>
        <v>-5.0000000000000044E-2</v>
      </c>
      <c r="T367" s="104"/>
    </row>
    <row r="368" spans="1:22" ht="15.75" customHeight="1" x14ac:dyDescent="0.25">
      <c r="A368" s="58">
        <v>1102</v>
      </c>
      <c r="B368" s="59"/>
      <c r="C368" s="59"/>
      <c r="D368" s="59"/>
      <c r="E368" s="59"/>
      <c r="F368" s="59"/>
      <c r="G368" s="59"/>
      <c r="H368" s="59">
        <v>12</v>
      </c>
      <c r="I368" s="59"/>
      <c r="J368" s="59"/>
      <c r="K368" s="144"/>
      <c r="L368" s="101"/>
      <c r="M368" s="102"/>
      <c r="N368" s="103"/>
      <c r="O368" s="67">
        <f>IF(H368=0,"",H368/G367)</f>
        <v>0.92307692307692313</v>
      </c>
      <c r="P368" s="68">
        <v>21</v>
      </c>
      <c r="Q368" s="69">
        <f t="shared" si="86"/>
        <v>1</v>
      </c>
      <c r="R368" s="69">
        <f t="shared" si="87"/>
        <v>0</v>
      </c>
      <c r="T368" s="104"/>
    </row>
    <row r="369" spans="1:22" ht="15.75" customHeight="1" x14ac:dyDescent="0.25">
      <c r="A369" s="58">
        <v>1201</v>
      </c>
      <c r="B369" s="59"/>
      <c r="C369" s="59"/>
      <c r="D369" s="59"/>
      <c r="E369" s="59"/>
      <c r="F369" s="59"/>
      <c r="G369" s="59"/>
      <c r="H369" s="59"/>
      <c r="I369" s="59">
        <v>12</v>
      </c>
      <c r="J369" s="59"/>
      <c r="K369" s="144"/>
      <c r="L369" s="101"/>
      <c r="M369" s="102"/>
      <c r="N369" s="103"/>
      <c r="O369" s="67">
        <f>IF(I369=0,"",I369/H368)</f>
        <v>1</v>
      </c>
      <c r="P369" s="68">
        <v>21</v>
      </c>
      <c r="Q369" s="69">
        <f t="shared" si="86"/>
        <v>1</v>
      </c>
      <c r="R369" s="69">
        <f t="shared" si="87"/>
        <v>0</v>
      </c>
      <c r="T369" s="104"/>
    </row>
    <row r="370" spans="1:22" ht="15.75" customHeight="1" x14ac:dyDescent="0.25">
      <c r="A370" s="58">
        <v>1202</v>
      </c>
      <c r="B370" s="59"/>
      <c r="C370" s="59"/>
      <c r="D370" s="59"/>
      <c r="E370" s="59"/>
      <c r="F370" s="59"/>
      <c r="G370" s="59"/>
      <c r="H370" s="59"/>
      <c r="I370" s="59"/>
      <c r="J370" s="59">
        <v>12</v>
      </c>
      <c r="K370" s="144">
        <v>11</v>
      </c>
      <c r="L370" s="101"/>
      <c r="M370" s="102"/>
      <c r="N370" s="103"/>
      <c r="O370" s="71">
        <f>IF(J370=0,"",J370/I369)</f>
        <v>1</v>
      </c>
      <c r="P370" s="68">
        <v>19</v>
      </c>
      <c r="Q370" s="72">
        <f t="shared" si="86"/>
        <v>0.90476190476190477</v>
      </c>
      <c r="R370" s="72">
        <f t="shared" si="87"/>
        <v>9.5238095238095233E-2</v>
      </c>
      <c r="T370" s="104"/>
    </row>
    <row r="371" spans="1:22" ht="15.75" customHeight="1" x14ac:dyDescent="0.25">
      <c r="A371" s="58">
        <v>1301</v>
      </c>
      <c r="B371" s="59"/>
      <c r="C371" s="59"/>
      <c r="D371" s="59"/>
      <c r="E371" s="59"/>
      <c r="F371" s="59"/>
      <c r="G371" s="59"/>
      <c r="H371" s="59"/>
      <c r="I371" s="59"/>
      <c r="J371" s="59">
        <v>4</v>
      </c>
      <c r="K371" s="144">
        <v>4</v>
      </c>
      <c r="L371" s="101"/>
      <c r="M371" s="102"/>
      <c r="N371" s="104"/>
      <c r="O371" s="129"/>
      <c r="P371" s="68">
        <v>8</v>
      </c>
      <c r="Q371" s="130"/>
      <c r="R371" s="131"/>
      <c r="T371" s="104"/>
    </row>
    <row r="372" spans="1:22" ht="15.75" customHeight="1" x14ac:dyDescent="0.25">
      <c r="A372" s="58">
        <v>1302</v>
      </c>
      <c r="B372" s="59"/>
      <c r="C372" s="59"/>
      <c r="D372" s="59"/>
      <c r="E372" s="59"/>
      <c r="F372" s="59"/>
      <c r="G372" s="59"/>
      <c r="H372" s="59"/>
      <c r="I372" s="59"/>
      <c r="J372" s="59">
        <v>3</v>
      </c>
      <c r="K372" s="144">
        <v>1</v>
      </c>
      <c r="L372" s="101"/>
      <c r="M372" s="102"/>
      <c r="N372" s="104"/>
      <c r="O372" s="108"/>
      <c r="P372" s="109">
        <v>3</v>
      </c>
      <c r="Q372" s="110"/>
      <c r="R372" s="108"/>
      <c r="T372" s="104"/>
    </row>
    <row r="373" spans="1:22" ht="15.75" customHeight="1" x14ac:dyDescent="0.25">
      <c r="A373" s="58">
        <v>1401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144"/>
      <c r="L373" s="101"/>
      <c r="M373" s="102"/>
      <c r="N373" s="104"/>
      <c r="O373" s="108"/>
      <c r="P373" s="109"/>
      <c r="Q373" s="110"/>
      <c r="R373" s="108"/>
      <c r="T373" s="104"/>
    </row>
    <row r="374" spans="1:22" ht="15.75" customHeight="1" x14ac:dyDescent="0.25">
      <c r="A374" s="58">
        <v>1402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144"/>
      <c r="L374" s="101"/>
      <c r="M374" s="102"/>
      <c r="N374" s="104"/>
      <c r="O374" s="108"/>
      <c r="P374" s="109"/>
      <c r="Q374" s="110"/>
      <c r="R374" s="108"/>
      <c r="T374" s="104"/>
    </row>
    <row r="375" spans="1:22" ht="15.75" customHeight="1" x14ac:dyDescent="0.25">
      <c r="A375" s="58">
        <v>1501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144"/>
      <c r="L375" s="101"/>
      <c r="M375" s="102"/>
      <c r="N375" s="104"/>
      <c r="O375" s="102"/>
      <c r="P375" s="104"/>
      <c r="Q375" s="146"/>
      <c r="R375" s="108"/>
      <c r="T375" s="104"/>
    </row>
    <row r="376" spans="1:22" ht="15.75" customHeight="1" x14ac:dyDescent="0.25">
      <c r="A376" s="58">
        <v>1502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144"/>
      <c r="L376" s="101"/>
      <c r="M376" s="102"/>
      <c r="N376" s="104"/>
      <c r="O376" s="191" t="s">
        <v>83</v>
      </c>
      <c r="P376" s="82">
        <v>16</v>
      </c>
      <c r="Q376" s="111">
        <f>K379</f>
        <v>16</v>
      </c>
      <c r="R376" s="193" t="s">
        <v>11</v>
      </c>
      <c r="T376" s="104"/>
    </row>
    <row r="377" spans="1:22" ht="15.75" customHeight="1" x14ac:dyDescent="0.25">
      <c r="A377" s="58">
        <v>1601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144"/>
      <c r="L377" s="101"/>
      <c r="M377" s="102"/>
      <c r="N377" s="104"/>
      <c r="O377" s="192" t="s">
        <v>85</v>
      </c>
      <c r="P377" s="86">
        <f>P376/B362</f>
        <v>0.5</v>
      </c>
      <c r="Q377" s="112">
        <f>P376/Q376</f>
        <v>1</v>
      </c>
      <c r="R377" s="194" t="s">
        <v>86</v>
      </c>
      <c r="T377" s="104"/>
    </row>
    <row r="378" spans="1:22" ht="15.75" x14ac:dyDescent="0.25">
      <c r="A378" s="58">
        <v>1602</v>
      </c>
      <c r="B378" s="195"/>
      <c r="C378" s="195"/>
      <c r="D378" s="195"/>
      <c r="E378" s="195"/>
      <c r="F378" s="195"/>
      <c r="G378" s="195"/>
      <c r="H378" s="195"/>
      <c r="I378" s="195"/>
      <c r="J378" s="195"/>
      <c r="K378" s="144"/>
      <c r="L378" s="147"/>
      <c r="M378" s="148"/>
      <c r="N378" s="149"/>
      <c r="O378" s="90"/>
      <c r="P378" s="91"/>
      <c r="Q378" s="91"/>
      <c r="R378" s="113"/>
      <c r="T378" s="104"/>
    </row>
    <row r="379" spans="1:22" ht="18" customHeight="1" x14ac:dyDescent="0.25">
      <c r="A379" s="28"/>
      <c r="B379" s="280" t="s">
        <v>111</v>
      </c>
      <c r="C379" s="280"/>
      <c r="D379" s="280"/>
      <c r="E379" s="280"/>
      <c r="F379" s="280"/>
      <c r="G379" s="280"/>
      <c r="H379" s="280"/>
      <c r="I379" s="280"/>
      <c r="J379" s="280"/>
      <c r="K379" s="189">
        <f>SUM(K362:K375)</f>
        <v>16</v>
      </c>
      <c r="L379" s="94">
        <f>IF(K370=0,"",K370/B362)</f>
        <v>0.34375</v>
      </c>
      <c r="M379" s="94">
        <f>IF(K379=0,"",K379/B362)</f>
        <v>0.5</v>
      </c>
      <c r="N379" s="94">
        <f>IF(K370=0,"",M379-L379)</f>
        <v>0.15625</v>
      </c>
      <c r="O379" s="3"/>
      <c r="P379" s="29"/>
      <c r="Q379" s="22"/>
      <c r="R379" s="3"/>
      <c r="T379" s="104"/>
    </row>
    <row r="380" spans="1:22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114"/>
      <c r="L380" s="3"/>
      <c r="M380" s="3"/>
      <c r="N380" s="3"/>
      <c r="O380" s="3"/>
      <c r="P380" s="3"/>
      <c r="Q380" s="3"/>
      <c r="R380" s="3"/>
      <c r="S380" s="3"/>
      <c r="T380" s="3"/>
      <c r="U380" s="29"/>
      <c r="V380" s="29"/>
    </row>
    <row r="381" spans="1:22" ht="12.75" customHeight="1" x14ac:dyDescent="0.2">
      <c r="L381" s="3"/>
      <c r="M381" s="3"/>
      <c r="N381" s="3"/>
      <c r="O381" s="3"/>
      <c r="S381" s="29"/>
      <c r="T381" s="22"/>
      <c r="U381" s="22"/>
      <c r="V381" s="29"/>
    </row>
    <row r="382" spans="1:22" ht="26.25" customHeight="1" x14ac:dyDescent="0.4">
      <c r="A382" s="209"/>
      <c r="B382" s="290" t="s">
        <v>99</v>
      </c>
      <c r="C382" s="290"/>
      <c r="D382" s="290"/>
      <c r="E382" s="290"/>
      <c r="F382" s="290"/>
      <c r="G382" s="290"/>
      <c r="H382" s="290"/>
      <c r="I382" s="290"/>
      <c r="J382" s="290"/>
      <c r="K382" s="179" t="s">
        <v>56</v>
      </c>
      <c r="L382" s="160"/>
      <c r="M382" s="160"/>
      <c r="N382" s="29"/>
      <c r="O382" s="3"/>
      <c r="P382" s="29"/>
      <c r="Q382" s="29"/>
      <c r="R382" s="29"/>
      <c r="U382" s="22"/>
      <c r="V382" s="29"/>
    </row>
    <row r="383" spans="1:22" ht="20.25" x14ac:dyDescent="0.2">
      <c r="A383" s="272" t="s">
        <v>10</v>
      </c>
      <c r="B383" s="273" t="s">
        <v>100</v>
      </c>
      <c r="C383" s="274"/>
      <c r="D383" s="274"/>
      <c r="E383" s="274"/>
      <c r="F383" s="274"/>
      <c r="G383" s="274"/>
      <c r="H383" s="274"/>
      <c r="I383" s="274"/>
      <c r="J383" s="275"/>
      <c r="K383" s="276" t="s">
        <v>11</v>
      </c>
      <c r="L383" s="269" t="s">
        <v>3</v>
      </c>
      <c r="M383" s="269" t="s">
        <v>4</v>
      </c>
      <c r="N383" s="278" t="s">
        <v>5</v>
      </c>
      <c r="O383" s="269" t="s">
        <v>6</v>
      </c>
      <c r="P383" s="267" t="s">
        <v>7</v>
      </c>
      <c r="Q383" s="267" t="s">
        <v>8</v>
      </c>
      <c r="R383" s="269" t="s">
        <v>101</v>
      </c>
      <c r="U383" s="22"/>
      <c r="V383" s="29"/>
    </row>
    <row r="384" spans="1:22" ht="15.75" x14ac:dyDescent="0.25">
      <c r="A384" s="268"/>
      <c r="B384" s="58" t="s">
        <v>102</v>
      </c>
      <c r="C384" s="58" t="s">
        <v>103</v>
      </c>
      <c r="D384" s="58" t="s">
        <v>104</v>
      </c>
      <c r="E384" s="58" t="s">
        <v>105</v>
      </c>
      <c r="F384" s="58" t="s">
        <v>106</v>
      </c>
      <c r="G384" s="58" t="s">
        <v>107</v>
      </c>
      <c r="H384" s="58" t="s">
        <v>108</v>
      </c>
      <c r="I384" s="58" t="s">
        <v>109</v>
      </c>
      <c r="J384" s="58" t="s">
        <v>110</v>
      </c>
      <c r="K384" s="291"/>
      <c r="L384" s="268"/>
      <c r="M384" s="268"/>
      <c r="N384" s="268"/>
      <c r="O384" s="268"/>
      <c r="P384" s="268"/>
      <c r="Q384" s="268"/>
      <c r="R384" s="268"/>
      <c r="T384" s="104"/>
      <c r="U384" s="22"/>
      <c r="V384" s="29"/>
    </row>
    <row r="385" spans="1:22" ht="15.75" customHeight="1" x14ac:dyDescent="0.25">
      <c r="A385" s="58" t="s">
        <v>56</v>
      </c>
      <c r="B385" s="59">
        <v>10</v>
      </c>
      <c r="C385" s="59"/>
      <c r="D385" s="59"/>
      <c r="E385" s="59"/>
      <c r="F385" s="59"/>
      <c r="G385" s="59"/>
      <c r="H385" s="59"/>
      <c r="I385" s="59"/>
      <c r="J385" s="59"/>
      <c r="K385" s="144"/>
      <c r="L385" s="96"/>
      <c r="M385" s="97"/>
      <c r="N385" s="98"/>
      <c r="O385" s="99"/>
      <c r="P385" s="63">
        <f>B385</f>
        <v>10</v>
      </c>
      <c r="Q385" s="100"/>
      <c r="R385" s="99"/>
      <c r="T385" s="104"/>
      <c r="U385" s="22"/>
      <c r="V385" s="29"/>
    </row>
    <row r="386" spans="1:22" ht="15.75" customHeight="1" x14ac:dyDescent="0.25">
      <c r="A386" s="58" t="s">
        <v>57</v>
      </c>
      <c r="B386" s="59"/>
      <c r="C386" s="59">
        <v>6</v>
      </c>
      <c r="D386" s="59"/>
      <c r="E386" s="59"/>
      <c r="F386" s="59"/>
      <c r="G386" s="59"/>
      <c r="H386" s="59"/>
      <c r="I386" s="59"/>
      <c r="J386" s="59"/>
      <c r="K386" s="144"/>
      <c r="L386" s="101"/>
      <c r="M386" s="102"/>
      <c r="N386" s="103"/>
      <c r="O386" s="67">
        <f>IF(C386=0,"",C386/B385)</f>
        <v>0.6</v>
      </c>
      <c r="P386" s="68">
        <v>7</v>
      </c>
      <c r="Q386" s="69">
        <f t="shared" ref="Q386:Q393" si="88">IF(P386=0,"",P386/P385)</f>
        <v>0.7</v>
      </c>
      <c r="R386" s="69">
        <f t="shared" ref="R386:R393" si="89">IF(P386=0,"",100%-Q386)</f>
        <v>0.30000000000000004</v>
      </c>
      <c r="T386" s="104"/>
      <c r="U386" s="22"/>
      <c r="V386" s="29"/>
    </row>
    <row r="387" spans="1:22" ht="15.75" customHeight="1" x14ac:dyDescent="0.25">
      <c r="A387" s="58">
        <v>1001</v>
      </c>
      <c r="B387" s="59"/>
      <c r="C387" s="59"/>
      <c r="D387" s="59">
        <v>5</v>
      </c>
      <c r="E387" s="59"/>
      <c r="F387" s="59"/>
      <c r="G387" s="59"/>
      <c r="H387" s="59"/>
      <c r="I387" s="59"/>
      <c r="J387" s="59"/>
      <c r="K387" s="144"/>
      <c r="L387" s="101"/>
      <c r="M387" s="102"/>
      <c r="N387" s="103"/>
      <c r="O387" s="67">
        <f>IF(D387=0,"",D387/C386)</f>
        <v>0.83333333333333337</v>
      </c>
      <c r="P387" s="68">
        <v>6</v>
      </c>
      <c r="Q387" s="69">
        <f t="shared" si="88"/>
        <v>0.8571428571428571</v>
      </c>
      <c r="R387" s="69">
        <f t="shared" si="89"/>
        <v>0.1428571428571429</v>
      </c>
      <c r="T387" s="70">
        <f>P387/P385</f>
        <v>0.6</v>
      </c>
      <c r="U387" s="22"/>
      <c r="V387" s="29"/>
    </row>
    <row r="388" spans="1:22" ht="15.75" customHeight="1" x14ac:dyDescent="0.25">
      <c r="A388" s="58">
        <v>1002</v>
      </c>
      <c r="B388" s="59"/>
      <c r="C388" s="59"/>
      <c r="D388" s="59"/>
      <c r="E388" s="59">
        <v>4</v>
      </c>
      <c r="F388" s="59"/>
      <c r="G388" s="59"/>
      <c r="H388" s="59"/>
      <c r="I388" s="59"/>
      <c r="J388" s="59"/>
      <c r="K388" s="144"/>
      <c r="L388" s="101"/>
      <c r="M388" s="102"/>
      <c r="N388" s="103"/>
      <c r="O388" s="67">
        <f>IF(E388=0,"",E388/D387)</f>
        <v>0.8</v>
      </c>
      <c r="P388" s="68">
        <v>6</v>
      </c>
      <c r="Q388" s="69">
        <f t="shared" si="88"/>
        <v>1</v>
      </c>
      <c r="R388" s="69">
        <f t="shared" si="89"/>
        <v>0</v>
      </c>
      <c r="T388" s="104"/>
      <c r="U388" s="22"/>
      <c r="V388" s="29"/>
    </row>
    <row r="389" spans="1:22" ht="15.75" customHeight="1" x14ac:dyDescent="0.25">
      <c r="A389" s="58">
        <v>1101</v>
      </c>
      <c r="B389" s="59"/>
      <c r="C389" s="59"/>
      <c r="D389" s="59"/>
      <c r="E389" s="59"/>
      <c r="F389" s="59">
        <v>4</v>
      </c>
      <c r="G389" s="59"/>
      <c r="H389" s="59"/>
      <c r="I389" s="59"/>
      <c r="J389" s="59"/>
      <c r="K389" s="144"/>
      <c r="L389" s="101"/>
      <c r="M389" s="102"/>
      <c r="N389" s="103"/>
      <c r="O389" s="67">
        <f>IF(F389=0,"",F389/E388)</f>
        <v>1</v>
      </c>
      <c r="P389" s="68">
        <v>6</v>
      </c>
      <c r="Q389" s="69">
        <f t="shared" si="88"/>
        <v>1</v>
      </c>
      <c r="R389" s="69">
        <f t="shared" si="89"/>
        <v>0</v>
      </c>
      <c r="T389" s="104"/>
      <c r="U389" s="22"/>
      <c r="V389" s="29"/>
    </row>
    <row r="390" spans="1:22" ht="15.75" customHeight="1" x14ac:dyDescent="0.25">
      <c r="A390" s="58">
        <v>1102</v>
      </c>
      <c r="B390" s="59"/>
      <c r="C390" s="59"/>
      <c r="D390" s="59"/>
      <c r="E390" s="59"/>
      <c r="F390" s="59"/>
      <c r="G390" s="59">
        <v>4</v>
      </c>
      <c r="H390" s="59"/>
      <c r="I390" s="59"/>
      <c r="J390" s="59"/>
      <c r="K390" s="144"/>
      <c r="L390" s="101"/>
      <c r="M390" s="102"/>
      <c r="N390" s="103"/>
      <c r="O390" s="67">
        <f>IF(G390=0,"",G390/F389)</f>
        <v>1</v>
      </c>
      <c r="P390" s="68">
        <v>6</v>
      </c>
      <c r="Q390" s="69">
        <f t="shared" si="88"/>
        <v>1</v>
      </c>
      <c r="R390" s="69">
        <f t="shared" si="89"/>
        <v>0</v>
      </c>
      <c r="T390" s="104"/>
      <c r="U390" s="22"/>
      <c r="V390" s="29"/>
    </row>
    <row r="391" spans="1:22" ht="15.75" customHeight="1" x14ac:dyDescent="0.25">
      <c r="A391" s="58">
        <v>1201</v>
      </c>
      <c r="B391" s="59"/>
      <c r="C391" s="59"/>
      <c r="D391" s="59"/>
      <c r="E391" s="59"/>
      <c r="F391" s="59"/>
      <c r="G391" s="59"/>
      <c r="H391" s="59">
        <v>4</v>
      </c>
      <c r="I391" s="59"/>
      <c r="J391" s="59"/>
      <c r="K391" s="144"/>
      <c r="L391" s="101"/>
      <c r="M391" s="102"/>
      <c r="N391" s="103"/>
      <c r="O391" s="67">
        <f>IF(H391=0,"",H391/G390)</f>
        <v>1</v>
      </c>
      <c r="P391" s="68">
        <v>6</v>
      </c>
      <c r="Q391" s="69">
        <f t="shared" si="88"/>
        <v>1</v>
      </c>
      <c r="R391" s="69">
        <f t="shared" si="89"/>
        <v>0</v>
      </c>
      <c r="T391" s="104"/>
      <c r="U391" s="22"/>
      <c r="V391" s="29"/>
    </row>
    <row r="392" spans="1:22" ht="15.75" customHeight="1" x14ac:dyDescent="0.25">
      <c r="A392" s="58">
        <v>1202</v>
      </c>
      <c r="B392" s="59"/>
      <c r="C392" s="59"/>
      <c r="D392" s="59"/>
      <c r="E392" s="59"/>
      <c r="F392" s="59"/>
      <c r="G392" s="59"/>
      <c r="H392" s="59"/>
      <c r="I392" s="59">
        <v>4</v>
      </c>
      <c r="J392" s="59"/>
      <c r="K392" s="144"/>
      <c r="L392" s="101"/>
      <c r="M392" s="102"/>
      <c r="N392" s="103"/>
      <c r="O392" s="67">
        <f>IF(I392=0,"",I392/H391)</f>
        <v>1</v>
      </c>
      <c r="P392" s="68">
        <v>6</v>
      </c>
      <c r="Q392" s="69">
        <f t="shared" si="88"/>
        <v>1</v>
      </c>
      <c r="R392" s="69">
        <f t="shared" si="89"/>
        <v>0</v>
      </c>
      <c r="T392" s="104"/>
      <c r="U392" s="22"/>
      <c r="V392" s="29"/>
    </row>
    <row r="393" spans="1:22" ht="15.75" customHeight="1" x14ac:dyDescent="0.25">
      <c r="A393" s="58">
        <v>1301</v>
      </c>
      <c r="B393" s="59"/>
      <c r="C393" s="59"/>
      <c r="D393" s="59"/>
      <c r="E393" s="59"/>
      <c r="F393" s="59"/>
      <c r="G393" s="59"/>
      <c r="H393" s="59"/>
      <c r="I393" s="59"/>
      <c r="J393" s="59">
        <v>4</v>
      </c>
      <c r="K393" s="144">
        <v>3</v>
      </c>
      <c r="L393" s="101"/>
      <c r="M393" s="102"/>
      <c r="N393" s="103"/>
      <c r="O393" s="71">
        <f>IF(J393=0,"",J393/I392)</f>
        <v>1</v>
      </c>
      <c r="P393" s="68">
        <v>6</v>
      </c>
      <c r="Q393" s="72">
        <f t="shared" si="88"/>
        <v>1</v>
      </c>
      <c r="R393" s="72">
        <f t="shared" si="89"/>
        <v>0</v>
      </c>
      <c r="T393" s="104"/>
      <c r="U393" s="22"/>
      <c r="V393" s="29"/>
    </row>
    <row r="394" spans="1:22" ht="15.75" customHeight="1" x14ac:dyDescent="0.25">
      <c r="A394" s="58">
        <v>1302</v>
      </c>
      <c r="B394" s="59"/>
      <c r="C394" s="59"/>
      <c r="D394" s="59"/>
      <c r="E394" s="59"/>
      <c r="F394" s="59"/>
      <c r="G394" s="59"/>
      <c r="H394" s="59"/>
      <c r="I394" s="59"/>
      <c r="J394" s="59">
        <v>1</v>
      </c>
      <c r="K394" s="144">
        <v>1</v>
      </c>
      <c r="L394" s="101"/>
      <c r="M394" s="102"/>
      <c r="N394" s="104"/>
      <c r="O394" s="129"/>
      <c r="P394" s="68">
        <v>3</v>
      </c>
      <c r="Q394" s="130"/>
      <c r="R394" s="131"/>
      <c r="T394" s="104"/>
      <c r="U394" s="22"/>
      <c r="V394" s="29"/>
    </row>
    <row r="395" spans="1:22" ht="15.75" customHeight="1" x14ac:dyDescent="0.25">
      <c r="A395" s="58">
        <v>1401</v>
      </c>
      <c r="B395" s="59"/>
      <c r="C395" s="59"/>
      <c r="D395" s="59"/>
      <c r="E395" s="59"/>
      <c r="F395" s="59"/>
      <c r="G395" s="59"/>
      <c r="H395" s="59"/>
      <c r="I395" s="59"/>
      <c r="J395" s="59">
        <v>1</v>
      </c>
      <c r="K395" s="144"/>
      <c r="L395" s="101"/>
      <c r="M395" s="102"/>
      <c r="N395" s="104"/>
      <c r="O395" s="108"/>
      <c r="P395" s="109">
        <v>2</v>
      </c>
      <c r="Q395" s="110"/>
      <c r="R395" s="108"/>
      <c r="T395" s="104"/>
      <c r="U395" s="22"/>
      <c r="V395" s="29"/>
    </row>
    <row r="396" spans="1:22" ht="15.75" customHeight="1" x14ac:dyDescent="0.25">
      <c r="A396" s="58">
        <v>1402</v>
      </c>
      <c r="B396" s="59"/>
      <c r="C396" s="59"/>
      <c r="D396" s="59"/>
      <c r="E396" s="59"/>
      <c r="F396" s="59"/>
      <c r="G396" s="59"/>
      <c r="H396" s="59"/>
      <c r="I396" s="59"/>
      <c r="J396" s="59">
        <v>2</v>
      </c>
      <c r="K396" s="144">
        <v>1</v>
      </c>
      <c r="L396" s="101"/>
      <c r="M396" s="102"/>
      <c r="N396" s="104"/>
      <c r="O396" s="108"/>
      <c r="P396" s="109">
        <v>2</v>
      </c>
      <c r="Q396" s="110"/>
      <c r="R396" s="108"/>
      <c r="T396" s="104"/>
      <c r="U396" s="22"/>
      <c r="V396" s="29"/>
    </row>
    <row r="397" spans="1:22" ht="15.75" customHeight="1" x14ac:dyDescent="0.25">
      <c r="A397" s="58">
        <v>1501</v>
      </c>
      <c r="B397" s="59"/>
      <c r="C397" s="59"/>
      <c r="D397" s="59"/>
      <c r="E397" s="59"/>
      <c r="F397" s="59"/>
      <c r="G397" s="59"/>
      <c r="H397" s="59"/>
      <c r="I397" s="59"/>
      <c r="J397" s="59">
        <v>1</v>
      </c>
      <c r="K397" s="144">
        <v>1</v>
      </c>
      <c r="L397" s="101"/>
      <c r="M397" s="102"/>
      <c r="N397" s="104"/>
      <c r="O397" s="108"/>
      <c r="P397" s="109">
        <v>1</v>
      </c>
      <c r="Q397" s="110"/>
      <c r="R397" s="108"/>
      <c r="T397" s="104"/>
      <c r="U397" s="22"/>
      <c r="V397" s="29"/>
    </row>
    <row r="398" spans="1:22" ht="15.75" customHeight="1" x14ac:dyDescent="0.25">
      <c r="A398" s="58">
        <v>1502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144"/>
      <c r="L398" s="101"/>
      <c r="M398" s="102"/>
      <c r="N398" s="104"/>
      <c r="O398" s="102"/>
      <c r="P398" s="104"/>
      <c r="Q398" s="146"/>
      <c r="R398" s="108"/>
      <c r="T398" s="104"/>
      <c r="U398" s="22"/>
      <c r="V398" s="29"/>
    </row>
    <row r="399" spans="1:22" ht="15.75" customHeight="1" x14ac:dyDescent="0.25">
      <c r="A399" s="58">
        <v>1601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144"/>
      <c r="L399" s="101"/>
      <c r="M399" s="102"/>
      <c r="N399" s="104"/>
      <c r="O399" s="191" t="s">
        <v>83</v>
      </c>
      <c r="P399" s="82">
        <v>6</v>
      </c>
      <c r="Q399" s="111">
        <f>K402</f>
        <v>6</v>
      </c>
      <c r="R399" s="193" t="s">
        <v>11</v>
      </c>
      <c r="T399" s="104"/>
      <c r="U399" s="22"/>
      <c r="V399" s="29"/>
    </row>
    <row r="400" spans="1:22" ht="15.75" customHeight="1" x14ac:dyDescent="0.25">
      <c r="A400" s="58">
        <v>1602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101"/>
      <c r="M400" s="102"/>
      <c r="N400" s="104"/>
      <c r="O400" s="192" t="s">
        <v>85</v>
      </c>
      <c r="P400" s="86">
        <f>P399/B385</f>
        <v>0.6</v>
      </c>
      <c r="Q400" s="112">
        <f>P399/Q399</f>
        <v>1</v>
      </c>
      <c r="R400" s="194" t="s">
        <v>86</v>
      </c>
      <c r="T400" s="104"/>
      <c r="U400" s="22"/>
      <c r="V400" s="29"/>
    </row>
    <row r="401" spans="1:22" ht="15.75" customHeight="1" x14ac:dyDescent="0.25">
      <c r="A401" s="58">
        <v>1701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147"/>
      <c r="M401" s="148"/>
      <c r="N401" s="149"/>
      <c r="O401" s="90"/>
      <c r="P401" s="91"/>
      <c r="Q401" s="91"/>
      <c r="R401" s="113"/>
      <c r="T401" s="104"/>
      <c r="U401" s="22"/>
      <c r="V401" s="29"/>
    </row>
    <row r="402" spans="1:22" ht="18" customHeight="1" x14ac:dyDescent="0.25">
      <c r="A402" s="28"/>
      <c r="B402" s="280" t="s">
        <v>111</v>
      </c>
      <c r="C402" s="280"/>
      <c r="D402" s="280"/>
      <c r="E402" s="280"/>
      <c r="F402" s="280"/>
      <c r="G402" s="280"/>
      <c r="H402" s="280"/>
      <c r="I402" s="280"/>
      <c r="J402" s="280"/>
      <c r="K402" s="93">
        <f>SUM(K385:K398)</f>
        <v>6</v>
      </c>
      <c r="L402" s="94">
        <f>IF(K393=0,"",K393/B385)</f>
        <v>0.3</v>
      </c>
      <c r="M402" s="94">
        <f>IF(K402=0,"",K402/B385)</f>
        <v>0.6</v>
      </c>
      <c r="N402" s="94">
        <f>IF(K393=0,"",M402-L402)</f>
        <v>0.3</v>
      </c>
      <c r="O402" s="3"/>
      <c r="P402" s="29"/>
      <c r="Q402" s="22"/>
      <c r="R402" s="3"/>
      <c r="T402" s="104"/>
      <c r="U402" s="22"/>
      <c r="V402" s="29"/>
    </row>
    <row r="403" spans="1:22" ht="12.75" customHeight="1" x14ac:dyDescent="0.2">
      <c r="L403" s="3"/>
      <c r="M403" s="3"/>
      <c r="O403" s="3"/>
      <c r="U403" s="22"/>
      <c r="V403" s="29"/>
    </row>
    <row r="404" spans="1:22" ht="12.75" customHeight="1" x14ac:dyDescent="0.2">
      <c r="L404" s="3"/>
      <c r="M404" s="3"/>
      <c r="O404" s="3"/>
      <c r="U404" s="22"/>
      <c r="V404" s="29"/>
    </row>
    <row r="405" spans="1:22" ht="26.25" customHeight="1" x14ac:dyDescent="0.4">
      <c r="A405" s="209"/>
      <c r="B405" s="290" t="s">
        <v>99</v>
      </c>
      <c r="C405" s="290"/>
      <c r="D405" s="290"/>
      <c r="E405" s="290"/>
      <c r="F405" s="290"/>
      <c r="G405" s="290"/>
      <c r="H405" s="290"/>
      <c r="I405" s="290"/>
      <c r="J405" s="290"/>
      <c r="K405" s="179" t="s">
        <v>57</v>
      </c>
      <c r="L405" s="160"/>
      <c r="M405" s="160"/>
      <c r="N405" s="29"/>
      <c r="O405" s="3"/>
      <c r="P405" s="29"/>
      <c r="Q405" s="29"/>
      <c r="R405" s="29"/>
      <c r="U405" s="22"/>
      <c r="V405" s="29"/>
    </row>
    <row r="406" spans="1:22" ht="20.25" customHeight="1" x14ac:dyDescent="0.2">
      <c r="A406" s="272" t="s">
        <v>10</v>
      </c>
      <c r="B406" s="273" t="s">
        <v>100</v>
      </c>
      <c r="C406" s="274"/>
      <c r="D406" s="274"/>
      <c r="E406" s="274"/>
      <c r="F406" s="274"/>
      <c r="G406" s="274"/>
      <c r="H406" s="274"/>
      <c r="I406" s="274"/>
      <c r="J406" s="275"/>
      <c r="K406" s="276" t="s">
        <v>11</v>
      </c>
      <c r="L406" s="269" t="s">
        <v>3</v>
      </c>
      <c r="M406" s="269" t="s">
        <v>4</v>
      </c>
      <c r="N406" s="278" t="s">
        <v>5</v>
      </c>
      <c r="O406" s="269" t="s">
        <v>6</v>
      </c>
      <c r="P406" s="267" t="s">
        <v>7</v>
      </c>
      <c r="Q406" s="267" t="s">
        <v>8</v>
      </c>
      <c r="R406" s="269" t="s">
        <v>101</v>
      </c>
      <c r="U406" s="22"/>
      <c r="V406" s="29"/>
    </row>
    <row r="407" spans="1:22" ht="15.75" customHeight="1" x14ac:dyDescent="0.25">
      <c r="A407" s="268"/>
      <c r="B407" s="58" t="s">
        <v>102</v>
      </c>
      <c r="C407" s="58" t="s">
        <v>103</v>
      </c>
      <c r="D407" s="58" t="s">
        <v>104</v>
      </c>
      <c r="E407" s="58" t="s">
        <v>105</v>
      </c>
      <c r="F407" s="58" t="s">
        <v>106</v>
      </c>
      <c r="G407" s="58" t="s">
        <v>107</v>
      </c>
      <c r="H407" s="58" t="s">
        <v>108</v>
      </c>
      <c r="I407" s="58" t="s">
        <v>109</v>
      </c>
      <c r="J407" s="58" t="s">
        <v>110</v>
      </c>
      <c r="K407" s="291"/>
      <c r="L407" s="268"/>
      <c r="M407" s="268"/>
      <c r="N407" s="268"/>
      <c r="O407" s="268"/>
      <c r="P407" s="268"/>
      <c r="Q407" s="268"/>
      <c r="R407" s="268"/>
      <c r="T407" s="104"/>
      <c r="U407" s="22"/>
      <c r="V407" s="29"/>
    </row>
    <row r="408" spans="1:22" ht="15.75" customHeight="1" x14ac:dyDescent="0.25">
      <c r="A408" s="58" t="s">
        <v>57</v>
      </c>
      <c r="B408" s="59">
        <v>39</v>
      </c>
      <c r="C408" s="59"/>
      <c r="D408" s="59"/>
      <c r="E408" s="59"/>
      <c r="F408" s="59"/>
      <c r="G408" s="59"/>
      <c r="H408" s="59"/>
      <c r="I408" s="59"/>
      <c r="J408" s="59"/>
      <c r="K408" s="144"/>
      <c r="L408" s="96"/>
      <c r="M408" s="97"/>
      <c r="N408" s="98"/>
      <c r="O408" s="99"/>
      <c r="P408" s="63">
        <f>B408</f>
        <v>39</v>
      </c>
      <c r="Q408" s="100"/>
      <c r="R408" s="99"/>
      <c r="T408" s="104"/>
      <c r="U408" s="22"/>
      <c r="V408" s="29"/>
    </row>
    <row r="409" spans="1:22" ht="15.75" customHeight="1" x14ac:dyDescent="0.25">
      <c r="A409" s="58">
        <v>1001</v>
      </c>
      <c r="B409" s="59"/>
      <c r="C409" s="59">
        <v>23</v>
      </c>
      <c r="D409" s="59"/>
      <c r="E409" s="59"/>
      <c r="F409" s="59"/>
      <c r="G409" s="59"/>
      <c r="H409" s="59"/>
      <c r="I409" s="59"/>
      <c r="J409" s="59"/>
      <c r="K409" s="144"/>
      <c r="L409" s="101"/>
      <c r="M409" s="102"/>
      <c r="N409" s="103"/>
      <c r="O409" s="67">
        <f>IF(C409=0,"",C409/B408)</f>
        <v>0.58974358974358976</v>
      </c>
      <c r="P409" s="68">
        <v>23</v>
      </c>
      <c r="Q409" s="69">
        <f t="shared" ref="Q409:Q416" si="90">IF(P409=0,"",P409/P408)</f>
        <v>0.58974358974358976</v>
      </c>
      <c r="R409" s="69">
        <f t="shared" ref="R409:R416" si="91">IF(P409=0,"",100%-Q409)</f>
        <v>0.41025641025641024</v>
      </c>
      <c r="T409" s="104"/>
      <c r="U409" s="22"/>
      <c r="V409" s="29"/>
    </row>
    <row r="410" spans="1:22" ht="15.75" customHeight="1" x14ac:dyDescent="0.25">
      <c r="A410" s="58">
        <v>1002</v>
      </c>
      <c r="B410" s="59"/>
      <c r="C410" s="59"/>
      <c r="D410" s="59">
        <v>21</v>
      </c>
      <c r="E410" s="59"/>
      <c r="F410" s="59"/>
      <c r="G410" s="59"/>
      <c r="H410" s="59"/>
      <c r="I410" s="59"/>
      <c r="J410" s="59"/>
      <c r="K410" s="144"/>
      <c r="L410" s="101"/>
      <c r="M410" s="102"/>
      <c r="N410" s="103"/>
      <c r="O410" s="67">
        <f>IF(D410=0,"",D410/C409)</f>
        <v>0.91304347826086951</v>
      </c>
      <c r="P410" s="68">
        <v>22</v>
      </c>
      <c r="Q410" s="69">
        <f t="shared" si="90"/>
        <v>0.95652173913043481</v>
      </c>
      <c r="R410" s="69">
        <f t="shared" si="91"/>
        <v>4.3478260869565188E-2</v>
      </c>
      <c r="T410" s="70">
        <f>P410/P408</f>
        <v>0.5641025641025641</v>
      </c>
      <c r="U410" s="22"/>
      <c r="V410" s="29"/>
    </row>
    <row r="411" spans="1:22" ht="15.75" customHeight="1" x14ac:dyDescent="0.25">
      <c r="A411" s="58">
        <v>1101</v>
      </c>
      <c r="B411" s="59"/>
      <c r="C411" s="59"/>
      <c r="D411" s="59"/>
      <c r="E411" s="59">
        <v>20</v>
      </c>
      <c r="F411" s="59"/>
      <c r="G411" s="59"/>
      <c r="H411" s="59"/>
      <c r="I411" s="59"/>
      <c r="J411" s="59"/>
      <c r="K411" s="144"/>
      <c r="L411" s="101"/>
      <c r="M411" s="102"/>
      <c r="N411" s="103"/>
      <c r="O411" s="67">
        <f>IF(E411=0,"",E411/D410)</f>
        <v>0.95238095238095233</v>
      </c>
      <c r="P411" s="68">
        <v>24</v>
      </c>
      <c r="Q411" s="69">
        <f t="shared" si="90"/>
        <v>1.0909090909090908</v>
      </c>
      <c r="R411" s="69">
        <f t="shared" si="91"/>
        <v>-9.0909090909090828E-2</v>
      </c>
      <c r="T411" s="104"/>
      <c r="U411" s="22"/>
      <c r="V411" s="29"/>
    </row>
    <row r="412" spans="1:22" ht="15.75" customHeight="1" x14ac:dyDescent="0.25">
      <c r="A412" s="58">
        <v>1102</v>
      </c>
      <c r="B412" s="59"/>
      <c r="C412" s="59"/>
      <c r="D412" s="59"/>
      <c r="E412" s="59"/>
      <c r="F412" s="59">
        <v>18</v>
      </c>
      <c r="G412" s="59"/>
      <c r="H412" s="59"/>
      <c r="I412" s="59"/>
      <c r="J412" s="59"/>
      <c r="K412" s="144"/>
      <c r="L412" s="101"/>
      <c r="M412" s="102"/>
      <c r="N412" s="103"/>
      <c r="O412" s="67">
        <f>IF(F412=0,"",F412/E411)</f>
        <v>0.9</v>
      </c>
      <c r="P412" s="68">
        <v>24</v>
      </c>
      <c r="Q412" s="69">
        <f t="shared" si="90"/>
        <v>1</v>
      </c>
      <c r="R412" s="69">
        <f t="shared" si="91"/>
        <v>0</v>
      </c>
      <c r="T412" s="104"/>
      <c r="U412" s="22"/>
      <c r="V412" s="29"/>
    </row>
    <row r="413" spans="1:22" ht="15.75" customHeight="1" x14ac:dyDescent="0.25">
      <c r="A413" s="58">
        <v>1201</v>
      </c>
      <c r="B413" s="59"/>
      <c r="C413" s="59"/>
      <c r="D413" s="59"/>
      <c r="E413" s="59"/>
      <c r="F413" s="59"/>
      <c r="G413" s="59">
        <v>13</v>
      </c>
      <c r="H413" s="59"/>
      <c r="I413" s="59"/>
      <c r="J413" s="59"/>
      <c r="K413" s="144"/>
      <c r="L413" s="101"/>
      <c r="M413" s="102"/>
      <c r="N413" s="103"/>
      <c r="O413" s="67">
        <f>IF(G413=0,"",G413/F412)</f>
        <v>0.72222222222222221</v>
      </c>
      <c r="P413" s="68">
        <v>24</v>
      </c>
      <c r="Q413" s="69">
        <f t="shared" si="90"/>
        <v>1</v>
      </c>
      <c r="R413" s="69">
        <f t="shared" si="91"/>
        <v>0</v>
      </c>
      <c r="T413" s="104"/>
      <c r="U413" s="22"/>
      <c r="V413" s="29"/>
    </row>
    <row r="414" spans="1:22" ht="15.75" customHeight="1" x14ac:dyDescent="0.25">
      <c r="A414" s="58">
        <v>1202</v>
      </c>
      <c r="B414" s="59"/>
      <c r="C414" s="59"/>
      <c r="D414" s="59"/>
      <c r="E414" s="59"/>
      <c r="F414" s="59"/>
      <c r="G414" s="59"/>
      <c r="H414" s="59">
        <v>12</v>
      </c>
      <c r="I414" s="59"/>
      <c r="J414" s="59"/>
      <c r="K414" s="144"/>
      <c r="L414" s="101"/>
      <c r="M414" s="102"/>
      <c r="N414" s="103"/>
      <c r="O414" s="67">
        <f>IF(H414=0,"",H414/G413)</f>
        <v>0.92307692307692313</v>
      </c>
      <c r="P414" s="68">
        <v>24</v>
      </c>
      <c r="Q414" s="69">
        <f t="shared" si="90"/>
        <v>1</v>
      </c>
      <c r="R414" s="69">
        <f t="shared" si="91"/>
        <v>0</v>
      </c>
      <c r="T414" s="104"/>
      <c r="U414" s="22"/>
      <c r="V414" s="29"/>
    </row>
    <row r="415" spans="1:22" ht="15.75" customHeight="1" x14ac:dyDescent="0.25">
      <c r="A415" s="58">
        <v>1301</v>
      </c>
      <c r="B415" s="59"/>
      <c r="C415" s="59"/>
      <c r="D415" s="59"/>
      <c r="E415" s="59"/>
      <c r="F415" s="59"/>
      <c r="G415" s="59"/>
      <c r="H415" s="59"/>
      <c r="I415" s="59">
        <v>12</v>
      </c>
      <c r="J415" s="59"/>
      <c r="K415" s="144"/>
      <c r="L415" s="101"/>
      <c r="M415" s="102"/>
      <c r="N415" s="103"/>
      <c r="O415" s="67">
        <f>IF(I415=0,"",I415/H414)</f>
        <v>1</v>
      </c>
      <c r="P415" s="68">
        <v>23</v>
      </c>
      <c r="Q415" s="69">
        <f t="shared" si="90"/>
        <v>0.95833333333333337</v>
      </c>
      <c r="R415" s="69">
        <f t="shared" si="91"/>
        <v>4.166666666666663E-2</v>
      </c>
      <c r="T415" s="104"/>
      <c r="U415" s="22"/>
      <c r="V415" s="29"/>
    </row>
    <row r="416" spans="1:22" ht="15.75" customHeight="1" x14ac:dyDescent="0.25">
      <c r="A416" s="58">
        <v>1302</v>
      </c>
      <c r="B416" s="59"/>
      <c r="C416" s="59"/>
      <c r="D416" s="59"/>
      <c r="E416" s="59"/>
      <c r="F416" s="59"/>
      <c r="G416" s="59"/>
      <c r="H416" s="59"/>
      <c r="I416" s="59"/>
      <c r="J416" s="59">
        <v>12</v>
      </c>
      <c r="K416" s="144">
        <v>12</v>
      </c>
      <c r="L416" s="101"/>
      <c r="M416" s="102"/>
      <c r="N416" s="103"/>
      <c r="O416" s="71">
        <f>IF(J416=0,"",J416/I415)</f>
        <v>1</v>
      </c>
      <c r="P416" s="68">
        <v>23</v>
      </c>
      <c r="Q416" s="72">
        <f t="shared" si="90"/>
        <v>1</v>
      </c>
      <c r="R416" s="72">
        <f t="shared" si="91"/>
        <v>0</v>
      </c>
      <c r="T416" s="104"/>
      <c r="U416" s="22"/>
      <c r="V416" s="29"/>
    </row>
    <row r="417" spans="1:22" ht="15.75" customHeight="1" x14ac:dyDescent="0.25">
      <c r="A417" s="58">
        <v>1401</v>
      </c>
      <c r="B417" s="59"/>
      <c r="C417" s="59"/>
      <c r="D417" s="59"/>
      <c r="E417" s="59"/>
      <c r="F417" s="59"/>
      <c r="G417" s="59"/>
      <c r="H417" s="59"/>
      <c r="I417" s="59"/>
      <c r="J417" s="59">
        <v>3</v>
      </c>
      <c r="K417" s="144">
        <v>3</v>
      </c>
      <c r="L417" s="101"/>
      <c r="M417" s="102"/>
      <c r="N417" s="104"/>
      <c r="O417" s="129"/>
      <c r="P417" s="68">
        <v>11</v>
      </c>
      <c r="Q417" s="130"/>
      <c r="R417" s="131"/>
      <c r="T417" s="104"/>
      <c r="U417" s="22"/>
      <c r="V417" s="29"/>
    </row>
    <row r="418" spans="1:22" ht="15.75" customHeight="1" x14ac:dyDescent="0.25">
      <c r="A418" s="58">
        <v>1402</v>
      </c>
      <c r="B418" s="59"/>
      <c r="C418" s="59"/>
      <c r="D418" s="59"/>
      <c r="E418" s="59"/>
      <c r="F418" s="59"/>
      <c r="G418" s="59"/>
      <c r="H418" s="59"/>
      <c r="I418" s="59"/>
      <c r="J418" s="59">
        <v>6</v>
      </c>
      <c r="K418" s="144">
        <v>3</v>
      </c>
      <c r="L418" s="101"/>
      <c r="M418" s="102"/>
      <c r="N418" s="104"/>
      <c r="O418" s="108"/>
      <c r="P418" s="109">
        <v>8</v>
      </c>
      <c r="Q418" s="110"/>
      <c r="R418" s="108"/>
      <c r="T418" s="104"/>
      <c r="U418" s="22"/>
      <c r="V418" s="29"/>
    </row>
    <row r="419" spans="1:22" ht="15.75" customHeight="1" x14ac:dyDescent="0.25">
      <c r="A419" s="58">
        <v>1501</v>
      </c>
      <c r="B419" s="59"/>
      <c r="C419" s="59"/>
      <c r="D419" s="59"/>
      <c r="E419" s="59"/>
      <c r="F419" s="59"/>
      <c r="G419" s="59"/>
      <c r="H419" s="59"/>
      <c r="I419" s="59"/>
      <c r="J419" s="59">
        <v>3</v>
      </c>
      <c r="K419" s="144">
        <v>3</v>
      </c>
      <c r="L419" s="101"/>
      <c r="M419" s="102"/>
      <c r="N419" s="104"/>
      <c r="O419" s="108"/>
      <c r="P419" s="109">
        <v>5</v>
      </c>
      <c r="Q419" s="110"/>
      <c r="R419" s="108"/>
      <c r="T419" s="104"/>
      <c r="U419" s="22"/>
      <c r="V419" s="29"/>
    </row>
    <row r="420" spans="1:22" ht="15.75" customHeight="1" x14ac:dyDescent="0.25">
      <c r="A420" s="58">
        <v>1502</v>
      </c>
      <c r="B420" s="59"/>
      <c r="C420" s="59"/>
      <c r="D420" s="59"/>
      <c r="E420" s="59"/>
      <c r="F420" s="59"/>
      <c r="G420" s="59"/>
      <c r="H420" s="59"/>
      <c r="I420" s="59"/>
      <c r="J420" s="59">
        <v>2</v>
      </c>
      <c r="K420" s="144">
        <v>2</v>
      </c>
      <c r="L420" s="101"/>
      <c r="M420" s="102"/>
      <c r="N420" s="104"/>
      <c r="O420" s="108"/>
      <c r="P420" s="109">
        <v>2</v>
      </c>
      <c r="Q420" s="110"/>
      <c r="R420" s="108"/>
      <c r="T420" s="104"/>
      <c r="U420" s="22"/>
      <c r="V420" s="29"/>
    </row>
    <row r="421" spans="1:22" ht="15.75" customHeight="1" x14ac:dyDescent="0.25">
      <c r="A421" s="58">
        <v>1601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101"/>
      <c r="M421" s="102"/>
      <c r="N421" s="104"/>
      <c r="O421" s="102"/>
      <c r="P421" s="104"/>
      <c r="Q421" s="146"/>
      <c r="R421" s="108"/>
      <c r="T421" s="104"/>
      <c r="U421" s="22"/>
      <c r="V421" s="29"/>
    </row>
    <row r="422" spans="1:22" ht="15.75" customHeight="1" x14ac:dyDescent="0.25">
      <c r="A422" s="58">
        <v>1602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101"/>
      <c r="M422" s="102"/>
      <c r="N422" s="104"/>
      <c r="O422" s="191" t="s">
        <v>83</v>
      </c>
      <c r="P422" s="82">
        <v>22</v>
      </c>
      <c r="Q422" s="111">
        <f>K425</f>
        <v>23</v>
      </c>
      <c r="R422" s="193" t="s">
        <v>11</v>
      </c>
      <c r="T422" s="104"/>
      <c r="U422" s="22"/>
      <c r="V422" s="29"/>
    </row>
    <row r="423" spans="1:22" ht="15.75" customHeight="1" x14ac:dyDescent="0.25">
      <c r="A423" s="58">
        <v>1701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101"/>
      <c r="M423" s="102"/>
      <c r="N423" s="104"/>
      <c r="O423" s="192" t="s">
        <v>85</v>
      </c>
      <c r="P423" s="86">
        <f>P422/B408</f>
        <v>0.5641025641025641</v>
      </c>
      <c r="Q423" s="112">
        <f>P422/Q422</f>
        <v>0.95652173913043481</v>
      </c>
      <c r="R423" s="194" t="s">
        <v>86</v>
      </c>
      <c r="T423" s="104"/>
      <c r="U423" s="22"/>
      <c r="V423" s="29"/>
    </row>
    <row r="424" spans="1:22" ht="15.75" x14ac:dyDescent="0.25">
      <c r="A424" s="58">
        <v>1702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147"/>
      <c r="M424" s="148"/>
      <c r="N424" s="149"/>
      <c r="O424" s="90"/>
      <c r="P424" s="91"/>
      <c r="Q424" s="91"/>
      <c r="R424" s="113"/>
      <c r="T424" s="104"/>
      <c r="U424" s="22"/>
      <c r="V424" s="29"/>
    </row>
    <row r="425" spans="1:22" ht="18" customHeight="1" x14ac:dyDescent="0.25">
      <c r="A425" s="28"/>
      <c r="B425" s="280" t="s">
        <v>111</v>
      </c>
      <c r="C425" s="280"/>
      <c r="D425" s="280"/>
      <c r="E425" s="280"/>
      <c r="F425" s="280"/>
      <c r="G425" s="280"/>
      <c r="H425" s="280"/>
      <c r="I425" s="280"/>
      <c r="J425" s="280"/>
      <c r="K425" s="93">
        <f>SUM(K408:K421)</f>
        <v>23</v>
      </c>
      <c r="L425" s="94">
        <f>IF(K416=0,"",K416/B408)</f>
        <v>0.30769230769230771</v>
      </c>
      <c r="M425" s="94">
        <f>IF(K425=0,"",K425/B408)</f>
        <v>0.58974358974358976</v>
      </c>
      <c r="N425" s="94">
        <f>IF(K416=0,"",M425-L425)</f>
        <v>0.28205128205128205</v>
      </c>
      <c r="O425" s="3"/>
      <c r="P425" s="29"/>
      <c r="Q425" s="22"/>
      <c r="R425" s="3"/>
      <c r="T425" s="104"/>
      <c r="U425" s="22"/>
      <c r="V425" s="29"/>
    </row>
    <row r="426" spans="1:22" ht="12.75" customHeight="1" x14ac:dyDescent="0.2">
      <c r="L426" s="3"/>
      <c r="M426" s="3"/>
      <c r="N426" s="3"/>
      <c r="O426" s="3"/>
      <c r="S426" s="29"/>
      <c r="T426" s="22"/>
      <c r="U426" s="22"/>
      <c r="V426" s="29"/>
    </row>
    <row r="427" spans="1:22" ht="12.75" customHeight="1" x14ac:dyDescent="0.2">
      <c r="L427" s="3"/>
      <c r="M427" s="3"/>
      <c r="N427" s="3"/>
      <c r="O427" s="3"/>
      <c r="S427" s="29"/>
      <c r="T427" s="22"/>
      <c r="U427" s="22"/>
      <c r="V427" s="29"/>
    </row>
    <row r="428" spans="1:22" ht="26.25" customHeight="1" x14ac:dyDescent="0.4">
      <c r="A428" s="209"/>
      <c r="B428" s="290" t="s">
        <v>99</v>
      </c>
      <c r="C428" s="290"/>
      <c r="D428" s="290"/>
      <c r="E428" s="290"/>
      <c r="F428" s="290"/>
      <c r="G428" s="290"/>
      <c r="H428" s="290"/>
      <c r="I428" s="290"/>
      <c r="J428" s="290"/>
      <c r="K428" s="179" t="s">
        <v>69</v>
      </c>
      <c r="L428" s="160"/>
      <c r="M428" s="160"/>
      <c r="N428" s="29"/>
      <c r="O428" s="3"/>
      <c r="P428" s="29"/>
      <c r="Q428" s="29"/>
      <c r="R428" s="29"/>
      <c r="U428" s="22"/>
      <c r="V428" s="29"/>
    </row>
    <row r="429" spans="1:22" ht="20.25" customHeight="1" x14ac:dyDescent="0.2">
      <c r="A429" s="272" t="s">
        <v>10</v>
      </c>
      <c r="B429" s="273" t="s">
        <v>100</v>
      </c>
      <c r="C429" s="274"/>
      <c r="D429" s="274"/>
      <c r="E429" s="274"/>
      <c r="F429" s="274"/>
      <c r="G429" s="274"/>
      <c r="H429" s="274"/>
      <c r="I429" s="274"/>
      <c r="J429" s="275"/>
      <c r="K429" s="276" t="s">
        <v>11</v>
      </c>
      <c r="L429" s="269" t="s">
        <v>3</v>
      </c>
      <c r="M429" s="269" t="s">
        <v>4</v>
      </c>
      <c r="N429" s="278" t="s">
        <v>5</v>
      </c>
      <c r="O429" s="269" t="s">
        <v>6</v>
      </c>
      <c r="P429" s="267" t="s">
        <v>7</v>
      </c>
      <c r="Q429" s="267" t="s">
        <v>8</v>
      </c>
      <c r="R429" s="269" t="s">
        <v>101</v>
      </c>
      <c r="U429" s="22"/>
      <c r="V429" s="29"/>
    </row>
    <row r="430" spans="1:22" ht="15.75" customHeight="1" x14ac:dyDescent="0.25">
      <c r="A430" s="268"/>
      <c r="B430" s="58" t="s">
        <v>102</v>
      </c>
      <c r="C430" s="58" t="s">
        <v>103</v>
      </c>
      <c r="D430" s="58" t="s">
        <v>104</v>
      </c>
      <c r="E430" s="58" t="s">
        <v>105</v>
      </c>
      <c r="F430" s="58" t="s">
        <v>106</v>
      </c>
      <c r="G430" s="58" t="s">
        <v>107</v>
      </c>
      <c r="H430" s="58" t="s">
        <v>108</v>
      </c>
      <c r="I430" s="58" t="s">
        <v>109</v>
      </c>
      <c r="J430" s="58" t="s">
        <v>110</v>
      </c>
      <c r="K430" s="291"/>
      <c r="L430" s="268"/>
      <c r="M430" s="268"/>
      <c r="N430" s="268"/>
      <c r="O430" s="268"/>
      <c r="P430" s="268"/>
      <c r="Q430" s="268"/>
      <c r="R430" s="268"/>
      <c r="T430" s="104"/>
      <c r="U430" s="22"/>
      <c r="V430" s="29"/>
    </row>
    <row r="431" spans="1:22" ht="15.75" customHeight="1" x14ac:dyDescent="0.25">
      <c r="A431" s="58">
        <v>1001</v>
      </c>
      <c r="B431" s="59">
        <v>14</v>
      </c>
      <c r="C431" s="59"/>
      <c r="D431" s="59"/>
      <c r="E431" s="59"/>
      <c r="F431" s="59"/>
      <c r="G431" s="59"/>
      <c r="H431" s="59"/>
      <c r="I431" s="59"/>
      <c r="J431" s="59"/>
      <c r="K431" s="144"/>
      <c r="L431" s="96"/>
      <c r="M431" s="97"/>
      <c r="N431" s="98"/>
      <c r="O431" s="99"/>
      <c r="P431" s="63">
        <f>B431</f>
        <v>14</v>
      </c>
      <c r="Q431" s="100"/>
      <c r="R431" s="99"/>
      <c r="T431" s="104"/>
      <c r="U431" s="22"/>
      <c r="V431" s="29"/>
    </row>
    <row r="432" spans="1:22" ht="15.75" customHeight="1" x14ac:dyDescent="0.25">
      <c r="A432" s="58">
        <v>1002</v>
      </c>
      <c r="B432" s="59"/>
      <c r="C432" s="59">
        <v>12</v>
      </c>
      <c r="D432" s="59"/>
      <c r="E432" s="59"/>
      <c r="F432" s="59"/>
      <c r="G432" s="59"/>
      <c r="H432" s="59"/>
      <c r="I432" s="59"/>
      <c r="J432" s="59"/>
      <c r="K432" s="144"/>
      <c r="L432" s="101"/>
      <c r="M432" s="102"/>
      <c r="N432" s="103"/>
      <c r="O432" s="67">
        <f>IF(C432=0,"",C432/B431)</f>
        <v>0.8571428571428571</v>
      </c>
      <c r="P432" s="68">
        <v>12</v>
      </c>
      <c r="Q432" s="69">
        <f t="shared" ref="Q432:Q439" si="92">IF(P432=0,"",P432/P431)</f>
        <v>0.8571428571428571</v>
      </c>
      <c r="R432" s="69">
        <f t="shared" ref="R432:R439" si="93">IF(P432=0,"",100%-Q432)</f>
        <v>0.1428571428571429</v>
      </c>
      <c r="T432" s="104"/>
      <c r="U432" s="22"/>
      <c r="V432" s="29"/>
    </row>
    <row r="433" spans="1:30" ht="15.75" customHeight="1" x14ac:dyDescent="0.25">
      <c r="A433" s="58">
        <v>1101</v>
      </c>
      <c r="B433" s="59"/>
      <c r="C433" s="59"/>
      <c r="D433" s="59">
        <v>11</v>
      </c>
      <c r="E433" s="59"/>
      <c r="F433" s="59"/>
      <c r="G433" s="59"/>
      <c r="H433" s="59"/>
      <c r="I433" s="59"/>
      <c r="J433" s="59"/>
      <c r="K433" s="144"/>
      <c r="L433" s="101"/>
      <c r="M433" s="102"/>
      <c r="N433" s="103"/>
      <c r="O433" s="67">
        <f>IF(D433=0,"",D433/C432)</f>
        <v>0.91666666666666663</v>
      </c>
      <c r="P433" s="68">
        <v>12</v>
      </c>
      <c r="Q433" s="69">
        <f t="shared" si="92"/>
        <v>1</v>
      </c>
      <c r="R433" s="69">
        <f t="shared" si="93"/>
        <v>0</v>
      </c>
      <c r="T433" s="70">
        <f>P433/P431</f>
        <v>0.8571428571428571</v>
      </c>
      <c r="U433" s="22"/>
      <c r="V433" s="29"/>
    </row>
    <row r="434" spans="1:30" ht="15.75" customHeight="1" x14ac:dyDescent="0.25">
      <c r="A434" s="58">
        <v>1102</v>
      </c>
      <c r="B434" s="59"/>
      <c r="C434" s="59"/>
      <c r="D434" s="59"/>
      <c r="E434" s="59">
        <v>9</v>
      </c>
      <c r="F434" s="59"/>
      <c r="G434" s="59"/>
      <c r="H434" s="59"/>
      <c r="I434" s="59"/>
      <c r="J434" s="59"/>
      <c r="K434" s="144"/>
      <c r="L434" s="101"/>
      <c r="M434" s="102"/>
      <c r="N434" s="103"/>
      <c r="O434" s="67">
        <f>IF(E434=0,"",E434/D433)</f>
        <v>0.81818181818181823</v>
      </c>
      <c r="P434" s="68">
        <v>12</v>
      </c>
      <c r="Q434" s="69">
        <f t="shared" si="92"/>
        <v>1</v>
      </c>
      <c r="R434" s="69">
        <f t="shared" si="93"/>
        <v>0</v>
      </c>
      <c r="T434" s="104"/>
      <c r="U434" s="22"/>
      <c r="V434" s="29"/>
    </row>
    <row r="435" spans="1:30" ht="15.75" customHeight="1" x14ac:dyDescent="0.25">
      <c r="A435" s="58">
        <v>1201</v>
      </c>
      <c r="B435" s="59"/>
      <c r="C435" s="59"/>
      <c r="D435" s="59"/>
      <c r="E435" s="59"/>
      <c r="F435" s="59">
        <v>9</v>
      </c>
      <c r="G435" s="59"/>
      <c r="H435" s="59"/>
      <c r="I435" s="59"/>
      <c r="J435" s="59"/>
      <c r="K435" s="144"/>
      <c r="L435" s="101"/>
      <c r="M435" s="102"/>
      <c r="N435" s="103"/>
      <c r="O435" s="67">
        <f>IF(F435=0,"",F435/E434)</f>
        <v>1</v>
      </c>
      <c r="P435" s="68">
        <v>10</v>
      </c>
      <c r="Q435" s="69">
        <f t="shared" si="92"/>
        <v>0.83333333333333337</v>
      </c>
      <c r="R435" s="69">
        <f t="shared" si="93"/>
        <v>0.16666666666666663</v>
      </c>
      <c r="T435" s="104"/>
      <c r="U435" s="22"/>
      <c r="V435" s="29"/>
    </row>
    <row r="436" spans="1:30" ht="15.75" customHeight="1" x14ac:dyDescent="0.25">
      <c r="A436" s="58">
        <v>1202</v>
      </c>
      <c r="B436" s="59"/>
      <c r="C436" s="59"/>
      <c r="D436" s="59"/>
      <c r="E436" s="59"/>
      <c r="F436" s="59"/>
      <c r="G436" s="59">
        <v>9</v>
      </c>
      <c r="H436" s="59"/>
      <c r="I436" s="59"/>
      <c r="J436" s="59"/>
      <c r="K436" s="144"/>
      <c r="L436" s="101"/>
      <c r="M436" s="102"/>
      <c r="N436" s="103"/>
      <c r="O436" s="67">
        <f>IF(G436=0,"",G436/F435)</f>
        <v>1</v>
      </c>
      <c r="P436" s="68">
        <v>10</v>
      </c>
      <c r="Q436" s="69">
        <f t="shared" si="92"/>
        <v>1</v>
      </c>
      <c r="R436" s="69">
        <f t="shared" si="93"/>
        <v>0</v>
      </c>
      <c r="T436" s="104"/>
      <c r="U436" s="22"/>
      <c r="V436" s="29"/>
    </row>
    <row r="437" spans="1:30" ht="15.75" customHeight="1" x14ac:dyDescent="0.25">
      <c r="A437" s="58">
        <v>1301</v>
      </c>
      <c r="B437" s="59"/>
      <c r="C437" s="59"/>
      <c r="D437" s="59"/>
      <c r="E437" s="59"/>
      <c r="F437" s="59"/>
      <c r="G437" s="59"/>
      <c r="H437" s="59">
        <v>9</v>
      </c>
      <c r="I437" s="59"/>
      <c r="J437" s="59"/>
      <c r="K437" s="144"/>
      <c r="L437" s="101"/>
      <c r="M437" s="102"/>
      <c r="N437" s="103"/>
      <c r="O437" s="67">
        <f>IF(H437=0,"",H437/G436)</f>
        <v>1</v>
      </c>
      <c r="P437" s="68">
        <v>10</v>
      </c>
      <c r="Q437" s="69">
        <f t="shared" si="92"/>
        <v>1</v>
      </c>
      <c r="R437" s="69">
        <f t="shared" si="93"/>
        <v>0</v>
      </c>
      <c r="T437" s="104"/>
      <c r="U437" s="22"/>
      <c r="V437" s="29"/>
    </row>
    <row r="438" spans="1:30" ht="15.75" customHeight="1" x14ac:dyDescent="0.25">
      <c r="A438" s="58">
        <v>1302</v>
      </c>
      <c r="B438" s="59"/>
      <c r="C438" s="59"/>
      <c r="D438" s="59"/>
      <c r="E438" s="59"/>
      <c r="F438" s="59"/>
      <c r="G438" s="59"/>
      <c r="H438" s="59"/>
      <c r="I438" s="59">
        <v>9</v>
      </c>
      <c r="J438" s="59"/>
      <c r="K438" s="144"/>
      <c r="L438" s="101"/>
      <c r="M438" s="102"/>
      <c r="N438" s="103"/>
      <c r="O438" s="67">
        <f>IF(I438=0,"",I438/H437)</f>
        <v>1</v>
      </c>
      <c r="P438" s="68">
        <v>9</v>
      </c>
      <c r="Q438" s="69">
        <f t="shared" si="92"/>
        <v>0.9</v>
      </c>
      <c r="R438" s="69">
        <f t="shared" si="93"/>
        <v>9.9999999999999978E-2</v>
      </c>
      <c r="T438" s="104"/>
      <c r="U438" s="22"/>
      <c r="V438" s="29"/>
    </row>
    <row r="439" spans="1:30" ht="15.75" customHeight="1" x14ac:dyDescent="0.25">
      <c r="A439" s="58">
        <v>1401</v>
      </c>
      <c r="B439" s="59"/>
      <c r="C439" s="59"/>
      <c r="D439" s="59"/>
      <c r="E439" s="59"/>
      <c r="F439" s="59"/>
      <c r="G439" s="59"/>
      <c r="H439" s="59"/>
      <c r="I439" s="59"/>
      <c r="J439" s="59">
        <v>9</v>
      </c>
      <c r="K439" s="144">
        <v>9</v>
      </c>
      <c r="L439" s="101"/>
      <c r="M439" s="102"/>
      <c r="N439" s="103"/>
      <c r="O439" s="71">
        <f>IF(J439=0,"",J439/I438)</f>
        <v>1</v>
      </c>
      <c r="P439" s="68">
        <v>9</v>
      </c>
      <c r="Q439" s="72">
        <f t="shared" si="92"/>
        <v>1</v>
      </c>
      <c r="R439" s="72">
        <f t="shared" si="93"/>
        <v>0</v>
      </c>
      <c r="T439" s="104"/>
      <c r="U439" s="22"/>
      <c r="V439" s="29"/>
    </row>
    <row r="440" spans="1:30" ht="15.75" customHeight="1" x14ac:dyDescent="0.25">
      <c r="A440" s="58">
        <v>1402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101"/>
      <c r="M440" s="102"/>
      <c r="N440" s="104"/>
      <c r="O440" s="129"/>
      <c r="P440" s="68"/>
      <c r="Q440" s="130"/>
      <c r="R440" s="131"/>
      <c r="T440" s="104"/>
      <c r="U440" s="22"/>
      <c r="V440" s="29"/>
    </row>
    <row r="441" spans="1:30" ht="15.75" customHeight="1" x14ac:dyDescent="0.25">
      <c r="A441" s="58">
        <v>1501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101"/>
      <c r="M441" s="102"/>
      <c r="N441" s="104"/>
      <c r="O441" s="108"/>
      <c r="P441" s="109"/>
      <c r="Q441" s="110"/>
      <c r="R441" s="108"/>
      <c r="T441" s="104"/>
      <c r="U441" s="22"/>
      <c r="V441" s="29"/>
    </row>
    <row r="442" spans="1:30" ht="15.75" customHeight="1" x14ac:dyDescent="0.25">
      <c r="A442" s="58">
        <v>1502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101"/>
      <c r="M442" s="102"/>
      <c r="N442" s="104"/>
      <c r="O442" s="108"/>
      <c r="P442" s="109"/>
      <c r="Q442" s="110"/>
      <c r="R442" s="108"/>
      <c r="T442" s="104"/>
      <c r="U442" s="22"/>
      <c r="V442" s="29"/>
    </row>
    <row r="443" spans="1:30" ht="15.75" customHeight="1" x14ac:dyDescent="0.25">
      <c r="A443" s="58">
        <v>1601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101"/>
      <c r="M443" s="102"/>
      <c r="N443" s="104"/>
      <c r="O443" s="108"/>
      <c r="P443" s="109"/>
      <c r="Q443" s="110"/>
      <c r="R443" s="108"/>
      <c r="T443" s="104"/>
      <c r="U443" s="22"/>
      <c r="V443" s="29"/>
    </row>
    <row r="444" spans="1:30" ht="15.75" customHeight="1" x14ac:dyDescent="0.25">
      <c r="A444" s="58">
        <v>1602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144"/>
      <c r="L444" s="101"/>
      <c r="M444" s="102"/>
      <c r="N444" s="104"/>
      <c r="O444" s="102"/>
      <c r="P444" s="104"/>
      <c r="Q444" s="146"/>
      <c r="R444" s="108"/>
      <c r="T444" s="104"/>
      <c r="U444" s="22"/>
      <c r="V444" s="29"/>
    </row>
    <row r="445" spans="1:30" ht="15.75" customHeight="1" x14ac:dyDescent="0.25">
      <c r="A445" s="58">
        <v>1701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101"/>
      <c r="M445" s="102"/>
      <c r="N445" s="104"/>
      <c r="O445" s="191" t="s">
        <v>83</v>
      </c>
      <c r="P445" s="82">
        <v>8</v>
      </c>
      <c r="Q445" s="111">
        <f>SUM(K438:K441)</f>
        <v>9</v>
      </c>
      <c r="R445" s="193" t="s">
        <v>11</v>
      </c>
      <c r="T445" s="104"/>
      <c r="U445" s="22"/>
      <c r="V445" s="29"/>
    </row>
    <row r="446" spans="1:30" ht="15.75" customHeight="1" x14ac:dyDescent="0.25">
      <c r="A446" s="58">
        <v>1702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101"/>
      <c r="M446" s="102"/>
      <c r="N446" s="104"/>
      <c r="O446" s="192" t="s">
        <v>85</v>
      </c>
      <c r="P446" s="86">
        <f>P445/B431</f>
        <v>0.5714285714285714</v>
      </c>
      <c r="Q446" s="112">
        <f>P445/Q445</f>
        <v>0.88888888888888884</v>
      </c>
      <c r="R446" s="194" t="s">
        <v>86</v>
      </c>
      <c r="T446" s="104"/>
      <c r="U446" s="22"/>
      <c r="V446" s="29"/>
    </row>
    <row r="447" spans="1:30" ht="15.75" customHeight="1" x14ac:dyDescent="0.25">
      <c r="A447" s="58">
        <v>1801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147"/>
      <c r="M447" s="148"/>
      <c r="N447" s="149"/>
      <c r="O447" s="90"/>
      <c r="P447" s="91"/>
      <c r="Q447" s="91"/>
      <c r="R447" s="113"/>
      <c r="T447" s="104"/>
      <c r="V447" s="29"/>
      <c r="AC447" s="56" t="s">
        <v>55</v>
      </c>
      <c r="AD447" s="29">
        <v>14</v>
      </c>
    </row>
    <row r="448" spans="1:30" ht="18" customHeight="1" x14ac:dyDescent="0.25">
      <c r="A448" s="28"/>
      <c r="B448" s="280" t="s">
        <v>111</v>
      </c>
      <c r="C448" s="280"/>
      <c r="D448" s="280"/>
      <c r="E448" s="280"/>
      <c r="F448" s="280"/>
      <c r="G448" s="280"/>
      <c r="H448" s="280"/>
      <c r="I448" s="280"/>
      <c r="J448" s="280"/>
      <c r="K448" s="93">
        <f>SUM(K431:K444)</f>
        <v>9</v>
      </c>
      <c r="L448" s="94">
        <f>IF(K439=0,"",K439/B431)</f>
        <v>0.6428571428571429</v>
      </c>
      <c r="M448" s="94">
        <f>IF(K448=0,"",K448/B431)</f>
        <v>0.6428571428571429</v>
      </c>
      <c r="N448" s="94">
        <f>IF(K439=0,"",M448-L448)</f>
        <v>0</v>
      </c>
      <c r="O448" s="3"/>
      <c r="P448" s="29"/>
      <c r="Q448" s="22"/>
      <c r="R448" s="3"/>
      <c r="T448" s="104"/>
      <c r="V448" s="22"/>
      <c r="AC448" s="56" t="s">
        <v>56</v>
      </c>
      <c r="AD448" s="29">
        <v>2</v>
      </c>
    </row>
    <row r="449" spans="1:30" ht="12.75" customHeight="1" x14ac:dyDescent="0.2">
      <c r="L449" s="3"/>
      <c r="M449" s="3"/>
      <c r="N449" s="3"/>
      <c r="O449" s="3"/>
      <c r="S449" s="29"/>
      <c r="T449" s="22"/>
      <c r="V449" s="22"/>
      <c r="AC449" s="56"/>
      <c r="AD449" s="29"/>
    </row>
    <row r="450" spans="1:30" ht="12.75" customHeight="1" x14ac:dyDescent="0.2">
      <c r="L450" s="3"/>
      <c r="M450" s="3"/>
      <c r="N450" s="3"/>
      <c r="O450" s="3"/>
      <c r="S450" s="29"/>
      <c r="T450" s="22"/>
      <c r="U450" s="22"/>
      <c r="V450" s="29"/>
      <c r="AC450" s="56"/>
      <c r="AD450" s="29"/>
    </row>
    <row r="451" spans="1:30" ht="26.25" customHeight="1" x14ac:dyDescent="0.4">
      <c r="A451" s="209"/>
      <c r="B451" s="290" t="s">
        <v>99</v>
      </c>
      <c r="C451" s="290"/>
      <c r="D451" s="290"/>
      <c r="E451" s="290"/>
      <c r="F451" s="290"/>
      <c r="G451" s="290"/>
      <c r="H451" s="290"/>
      <c r="I451" s="290"/>
      <c r="J451" s="290"/>
      <c r="K451" s="179" t="s">
        <v>70</v>
      </c>
      <c r="L451" s="160"/>
      <c r="M451" s="160"/>
      <c r="N451" s="29"/>
      <c r="O451" s="3"/>
      <c r="P451" s="29"/>
      <c r="Q451" s="29"/>
      <c r="R451" s="29"/>
      <c r="U451" s="22"/>
      <c r="V451" s="29"/>
      <c r="AC451" s="56" t="s">
        <v>57</v>
      </c>
      <c r="AD451" s="29">
        <v>11</v>
      </c>
    </row>
    <row r="452" spans="1:30" ht="20.25" x14ac:dyDescent="0.2">
      <c r="A452" s="272" t="s">
        <v>10</v>
      </c>
      <c r="B452" s="273" t="s">
        <v>100</v>
      </c>
      <c r="C452" s="274"/>
      <c r="D452" s="274"/>
      <c r="E452" s="274"/>
      <c r="F452" s="274"/>
      <c r="G452" s="274"/>
      <c r="H452" s="274"/>
      <c r="I452" s="274"/>
      <c r="J452" s="275"/>
      <c r="K452" s="276" t="s">
        <v>11</v>
      </c>
      <c r="L452" s="269" t="s">
        <v>3</v>
      </c>
      <c r="M452" s="269" t="s">
        <v>4</v>
      </c>
      <c r="N452" s="278" t="s">
        <v>5</v>
      </c>
      <c r="O452" s="269" t="s">
        <v>6</v>
      </c>
      <c r="P452" s="267" t="s">
        <v>7</v>
      </c>
      <c r="Q452" s="267" t="s">
        <v>8</v>
      </c>
      <c r="R452" s="269" t="s">
        <v>101</v>
      </c>
      <c r="U452" s="22"/>
      <c r="V452" s="29"/>
      <c r="AC452" s="56"/>
      <c r="AD452" s="29"/>
    </row>
    <row r="453" spans="1:30" ht="15.75" x14ac:dyDescent="0.25">
      <c r="A453" s="268"/>
      <c r="B453" s="58" t="s">
        <v>102</v>
      </c>
      <c r="C453" s="58" t="s">
        <v>103</v>
      </c>
      <c r="D453" s="58" t="s">
        <v>104</v>
      </c>
      <c r="E453" s="58" t="s">
        <v>105</v>
      </c>
      <c r="F453" s="58" t="s">
        <v>106</v>
      </c>
      <c r="G453" s="58" t="s">
        <v>107</v>
      </c>
      <c r="H453" s="58" t="s">
        <v>108</v>
      </c>
      <c r="I453" s="58" t="s">
        <v>109</v>
      </c>
      <c r="J453" s="58" t="s">
        <v>110</v>
      </c>
      <c r="K453" s="291"/>
      <c r="L453" s="268"/>
      <c r="M453" s="268"/>
      <c r="N453" s="268"/>
      <c r="O453" s="268"/>
      <c r="P453" s="268"/>
      <c r="Q453" s="268"/>
      <c r="R453" s="268"/>
      <c r="T453" s="104"/>
      <c r="U453" s="22"/>
      <c r="V453" s="29"/>
      <c r="AC453" s="56" t="s">
        <v>69</v>
      </c>
      <c r="AD453" s="29">
        <v>3</v>
      </c>
    </row>
    <row r="454" spans="1:30" ht="15.75" customHeight="1" x14ac:dyDescent="0.25">
      <c r="A454" s="58">
        <v>1002</v>
      </c>
      <c r="B454" s="59">
        <v>30</v>
      </c>
      <c r="C454" s="59"/>
      <c r="D454" s="59"/>
      <c r="E454" s="59"/>
      <c r="F454" s="59"/>
      <c r="G454" s="59"/>
      <c r="H454" s="59"/>
      <c r="I454" s="59"/>
      <c r="J454" s="59"/>
      <c r="K454" s="144"/>
      <c r="L454" s="96"/>
      <c r="M454" s="97"/>
      <c r="N454" s="98"/>
      <c r="O454" s="99"/>
      <c r="P454" s="63">
        <f>B454</f>
        <v>30</v>
      </c>
      <c r="Q454" s="100"/>
      <c r="R454" s="99"/>
      <c r="T454" s="104"/>
      <c r="U454" s="22"/>
      <c r="V454" s="29"/>
    </row>
    <row r="455" spans="1:30" ht="15.75" customHeight="1" x14ac:dyDescent="0.25">
      <c r="A455" s="58">
        <v>1101</v>
      </c>
      <c r="B455" s="59"/>
      <c r="C455" s="59">
        <v>27</v>
      </c>
      <c r="D455" s="59"/>
      <c r="E455" s="59"/>
      <c r="F455" s="59"/>
      <c r="G455" s="59"/>
      <c r="H455" s="59"/>
      <c r="I455" s="59"/>
      <c r="J455" s="59"/>
      <c r="K455" s="144"/>
      <c r="L455" s="101"/>
      <c r="M455" s="102"/>
      <c r="N455" s="103"/>
      <c r="O455" s="67">
        <f>IF(C455=0,"",C455/B454)</f>
        <v>0.9</v>
      </c>
      <c r="P455" s="68">
        <v>27</v>
      </c>
      <c r="Q455" s="69">
        <f t="shared" ref="Q455:Q462" si="94">IF(P455=0,"",P455/P454)</f>
        <v>0.9</v>
      </c>
      <c r="R455" s="69">
        <f t="shared" ref="R455:R462" si="95">IF(P455=0,"",100%-Q455)</f>
        <v>9.9999999999999978E-2</v>
      </c>
      <c r="T455" s="104"/>
      <c r="U455" s="22"/>
      <c r="V455" s="29"/>
    </row>
    <row r="456" spans="1:30" ht="15.75" customHeight="1" x14ac:dyDescent="0.25">
      <c r="A456" s="58">
        <v>1102</v>
      </c>
      <c r="B456" s="59"/>
      <c r="C456" s="59"/>
      <c r="D456" s="59">
        <v>21</v>
      </c>
      <c r="E456" s="59"/>
      <c r="F456" s="59"/>
      <c r="G456" s="59"/>
      <c r="H456" s="59"/>
      <c r="I456" s="59"/>
      <c r="J456" s="59"/>
      <c r="K456" s="144"/>
      <c r="L456" s="101"/>
      <c r="M456" s="102"/>
      <c r="N456" s="103"/>
      <c r="O456" s="67">
        <f>IF(D456=0,"",D456/C455)</f>
        <v>0.77777777777777779</v>
      </c>
      <c r="P456" s="68">
        <v>24</v>
      </c>
      <c r="Q456" s="69">
        <f t="shared" si="94"/>
        <v>0.88888888888888884</v>
      </c>
      <c r="R456" s="69">
        <f t="shared" si="95"/>
        <v>0.11111111111111116</v>
      </c>
      <c r="T456" s="70">
        <f>P456/P454</f>
        <v>0.8</v>
      </c>
      <c r="U456" s="22"/>
      <c r="V456" s="29"/>
    </row>
    <row r="457" spans="1:30" ht="15.75" customHeight="1" x14ac:dyDescent="0.25">
      <c r="A457" s="58">
        <v>1201</v>
      </c>
      <c r="B457" s="59"/>
      <c r="C457" s="59"/>
      <c r="D457" s="59"/>
      <c r="E457" s="59">
        <v>20</v>
      </c>
      <c r="F457" s="59"/>
      <c r="G457" s="59"/>
      <c r="H457" s="59"/>
      <c r="I457" s="59"/>
      <c r="J457" s="59"/>
      <c r="K457" s="144"/>
      <c r="L457" s="101"/>
      <c r="M457" s="102"/>
      <c r="N457" s="103"/>
      <c r="O457" s="67">
        <f>IF(E457=0,"",E457/D456)</f>
        <v>0.95238095238095233</v>
      </c>
      <c r="P457" s="68">
        <v>23</v>
      </c>
      <c r="Q457" s="69">
        <f t="shared" si="94"/>
        <v>0.95833333333333337</v>
      </c>
      <c r="R457" s="69">
        <f t="shared" si="95"/>
        <v>4.166666666666663E-2</v>
      </c>
      <c r="T457" s="104"/>
      <c r="U457" s="22"/>
      <c r="V457" s="29"/>
    </row>
    <row r="458" spans="1:30" ht="15.75" customHeight="1" x14ac:dyDescent="0.25">
      <c r="A458" s="58">
        <v>1202</v>
      </c>
      <c r="B458" s="59"/>
      <c r="C458" s="59"/>
      <c r="D458" s="59"/>
      <c r="E458" s="59"/>
      <c r="F458" s="59">
        <v>15</v>
      </c>
      <c r="G458" s="59"/>
      <c r="H458" s="59"/>
      <c r="I458" s="59"/>
      <c r="J458" s="59"/>
      <c r="K458" s="144"/>
      <c r="L458" s="101"/>
      <c r="M458" s="102"/>
      <c r="N458" s="103"/>
      <c r="O458" s="67">
        <f>IF(F458=0,"",F458/E457)</f>
        <v>0.75</v>
      </c>
      <c r="P458" s="68">
        <v>22</v>
      </c>
      <c r="Q458" s="69">
        <f t="shared" si="94"/>
        <v>0.95652173913043481</v>
      </c>
      <c r="R458" s="69">
        <f t="shared" si="95"/>
        <v>4.3478260869565188E-2</v>
      </c>
      <c r="T458" s="104"/>
      <c r="U458" s="22"/>
      <c r="V458" s="29"/>
    </row>
    <row r="459" spans="1:30" ht="15.75" customHeight="1" x14ac:dyDescent="0.25">
      <c r="A459" s="58">
        <v>1301</v>
      </c>
      <c r="B459" s="59"/>
      <c r="C459" s="59"/>
      <c r="D459" s="59"/>
      <c r="E459" s="59"/>
      <c r="F459" s="59"/>
      <c r="G459" s="59">
        <v>11</v>
      </c>
      <c r="H459" s="59"/>
      <c r="I459" s="59"/>
      <c r="J459" s="59"/>
      <c r="K459" s="144"/>
      <c r="L459" s="101"/>
      <c r="M459" s="102"/>
      <c r="N459" s="103"/>
      <c r="O459" s="67">
        <f>IF(G459=0,"",G459/F458)</f>
        <v>0.73333333333333328</v>
      </c>
      <c r="P459" s="68">
        <v>23</v>
      </c>
      <c r="Q459" s="69">
        <f t="shared" si="94"/>
        <v>1.0454545454545454</v>
      </c>
      <c r="R459" s="69">
        <f t="shared" si="95"/>
        <v>-4.5454545454545414E-2</v>
      </c>
      <c r="T459" s="104"/>
      <c r="U459" s="22"/>
      <c r="V459" s="29"/>
    </row>
    <row r="460" spans="1:30" ht="15.75" customHeight="1" x14ac:dyDescent="0.25">
      <c r="A460" s="58">
        <v>1302</v>
      </c>
      <c r="B460" s="59"/>
      <c r="C460" s="59"/>
      <c r="D460" s="59"/>
      <c r="E460" s="59"/>
      <c r="F460" s="59"/>
      <c r="G460" s="59"/>
      <c r="H460" s="59">
        <v>11</v>
      </c>
      <c r="I460" s="59"/>
      <c r="J460" s="59"/>
      <c r="K460" s="144"/>
      <c r="L460" s="101"/>
      <c r="M460" s="102"/>
      <c r="N460" s="103"/>
      <c r="O460" s="67">
        <f>IF(H460=0,"",H460/G459)</f>
        <v>1</v>
      </c>
      <c r="P460" s="68">
        <v>22</v>
      </c>
      <c r="Q460" s="69">
        <f t="shared" si="94"/>
        <v>0.95652173913043481</v>
      </c>
      <c r="R460" s="69">
        <f t="shared" si="95"/>
        <v>4.3478260869565188E-2</v>
      </c>
      <c r="T460" s="104"/>
      <c r="U460" s="22"/>
      <c r="V460" s="29"/>
    </row>
    <row r="461" spans="1:30" ht="15.75" customHeight="1" x14ac:dyDescent="0.25">
      <c r="A461" s="58">
        <v>1401</v>
      </c>
      <c r="B461" s="59"/>
      <c r="C461" s="59"/>
      <c r="D461" s="59"/>
      <c r="E461" s="59"/>
      <c r="F461" s="59"/>
      <c r="G461" s="59"/>
      <c r="H461" s="59"/>
      <c r="I461" s="59">
        <v>11</v>
      </c>
      <c r="J461" s="59"/>
      <c r="K461" s="144"/>
      <c r="L461" s="101"/>
      <c r="M461" s="102"/>
      <c r="N461" s="103"/>
      <c r="O461" s="67">
        <f>IF(I461=0,"",I461/H460)</f>
        <v>1</v>
      </c>
      <c r="P461" s="68">
        <v>20</v>
      </c>
      <c r="Q461" s="69">
        <f t="shared" si="94"/>
        <v>0.90909090909090906</v>
      </c>
      <c r="R461" s="69">
        <f t="shared" si="95"/>
        <v>9.0909090909090939E-2</v>
      </c>
      <c r="T461" s="104"/>
      <c r="U461" s="22"/>
      <c r="V461" s="29"/>
    </row>
    <row r="462" spans="1:30" ht="15.75" customHeight="1" x14ac:dyDescent="0.25">
      <c r="A462" s="58">
        <v>1402</v>
      </c>
      <c r="B462" s="59"/>
      <c r="C462" s="59"/>
      <c r="D462" s="59"/>
      <c r="E462" s="59"/>
      <c r="F462" s="59"/>
      <c r="G462" s="59"/>
      <c r="H462" s="59"/>
      <c r="I462" s="59"/>
      <c r="J462" s="59">
        <v>11</v>
      </c>
      <c r="K462" s="144">
        <v>11</v>
      </c>
      <c r="L462" s="101"/>
      <c r="M462" s="102"/>
      <c r="N462" s="103"/>
      <c r="O462" s="71">
        <f>IF(J462=0,"",J462/I461)</f>
        <v>1</v>
      </c>
      <c r="P462" s="68">
        <v>18</v>
      </c>
      <c r="Q462" s="72">
        <f t="shared" si="94"/>
        <v>0.9</v>
      </c>
      <c r="R462" s="72">
        <f t="shared" si="95"/>
        <v>9.9999999999999978E-2</v>
      </c>
      <c r="T462" s="104"/>
      <c r="U462" s="22"/>
      <c r="V462" s="29"/>
    </row>
    <row r="463" spans="1:30" ht="15.75" customHeight="1" x14ac:dyDescent="0.25">
      <c r="A463" s="58">
        <v>1501</v>
      </c>
      <c r="B463" s="59"/>
      <c r="C463" s="59"/>
      <c r="D463" s="59"/>
      <c r="E463" s="59"/>
      <c r="F463" s="59"/>
      <c r="G463" s="59"/>
      <c r="H463" s="59"/>
      <c r="I463" s="59"/>
      <c r="J463" s="59">
        <v>5</v>
      </c>
      <c r="K463" s="144">
        <v>5</v>
      </c>
      <c r="L463" s="101"/>
      <c r="M463" s="102"/>
      <c r="N463" s="104"/>
      <c r="O463" s="129"/>
      <c r="P463" s="68">
        <v>8</v>
      </c>
      <c r="Q463" s="130"/>
      <c r="R463" s="131"/>
      <c r="T463" s="104"/>
      <c r="U463" s="22"/>
      <c r="V463" s="29"/>
    </row>
    <row r="464" spans="1:30" ht="15.75" customHeight="1" x14ac:dyDescent="0.25">
      <c r="A464" s="58">
        <v>1502</v>
      </c>
      <c r="B464" s="59"/>
      <c r="C464" s="59"/>
      <c r="D464" s="59"/>
      <c r="E464" s="59"/>
      <c r="F464" s="59"/>
      <c r="G464" s="59"/>
      <c r="H464" s="59"/>
      <c r="I464" s="59"/>
      <c r="J464" s="59">
        <v>1</v>
      </c>
      <c r="K464" s="144">
        <v>1</v>
      </c>
      <c r="L464" s="101"/>
      <c r="M464" s="102"/>
      <c r="N464" s="104"/>
      <c r="O464" s="108"/>
      <c r="P464" s="109">
        <v>3</v>
      </c>
      <c r="Q464" s="110"/>
      <c r="R464" s="108"/>
      <c r="T464" s="104"/>
      <c r="U464" s="22"/>
      <c r="V464" s="29"/>
    </row>
    <row r="465" spans="1:22" ht="15.75" customHeight="1" x14ac:dyDescent="0.25">
      <c r="A465" s="58">
        <v>1601</v>
      </c>
      <c r="B465" s="59"/>
      <c r="C465" s="59"/>
      <c r="D465" s="59"/>
      <c r="E465" s="59"/>
      <c r="F465" s="59"/>
      <c r="G465" s="59"/>
      <c r="H465" s="59"/>
      <c r="I465" s="59"/>
      <c r="J465" s="59">
        <v>2</v>
      </c>
      <c r="K465" s="144">
        <v>2</v>
      </c>
      <c r="L465" s="101"/>
      <c r="M465" s="102"/>
      <c r="N465" s="104"/>
      <c r="O465" s="108"/>
      <c r="P465" s="109">
        <v>2</v>
      </c>
      <c r="Q465" s="110"/>
      <c r="R465" s="108"/>
      <c r="T465" s="104"/>
      <c r="U465" s="22"/>
      <c r="V465" s="29"/>
    </row>
    <row r="466" spans="1:22" ht="15.75" customHeight="1" x14ac:dyDescent="0.25">
      <c r="A466" s="58">
        <v>1602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/>
      <c r="L466" s="101"/>
      <c r="M466" s="102"/>
      <c r="N466" s="104"/>
      <c r="O466" s="108"/>
      <c r="P466" s="109"/>
      <c r="Q466" s="110"/>
      <c r="R466" s="108"/>
      <c r="T466" s="104"/>
      <c r="U466" s="22"/>
      <c r="V466" s="29"/>
    </row>
    <row r="467" spans="1:22" ht="15.75" customHeight="1" x14ac:dyDescent="0.25">
      <c r="A467" s="58">
        <v>1701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144"/>
      <c r="L467" s="101"/>
      <c r="M467" s="102"/>
      <c r="N467" s="104"/>
      <c r="O467" s="102"/>
      <c r="P467" s="104"/>
      <c r="Q467" s="146"/>
      <c r="R467" s="108"/>
      <c r="T467" s="104"/>
      <c r="U467" s="22"/>
      <c r="V467" s="29"/>
    </row>
    <row r="468" spans="1:22" ht="15.75" customHeight="1" x14ac:dyDescent="0.25">
      <c r="A468" s="58">
        <v>1702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144"/>
      <c r="L468" s="101"/>
      <c r="M468" s="102"/>
      <c r="N468" s="104"/>
      <c r="O468" s="191" t="s">
        <v>83</v>
      </c>
      <c r="P468" s="82">
        <v>18</v>
      </c>
      <c r="Q468" s="111">
        <f>K471</f>
        <v>19</v>
      </c>
      <c r="R468" s="193" t="s">
        <v>11</v>
      </c>
      <c r="T468" s="104"/>
      <c r="U468" s="22"/>
      <c r="V468" s="29"/>
    </row>
    <row r="469" spans="1:22" ht="15.75" customHeight="1" x14ac:dyDescent="0.25">
      <c r="A469" s="58">
        <v>1801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144"/>
      <c r="L469" s="101"/>
      <c r="M469" s="102"/>
      <c r="N469" s="104"/>
      <c r="O469" s="192" t="s">
        <v>85</v>
      </c>
      <c r="P469" s="86">
        <f>P468/B454</f>
        <v>0.6</v>
      </c>
      <c r="Q469" s="112">
        <f>P468/Q468</f>
        <v>0.94736842105263153</v>
      </c>
      <c r="R469" s="194" t="s">
        <v>86</v>
      </c>
      <c r="T469" s="104"/>
      <c r="U469" s="22"/>
      <c r="V469" s="29"/>
    </row>
    <row r="470" spans="1:22" ht="15.75" x14ac:dyDescent="0.25">
      <c r="A470" s="58">
        <v>1802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144"/>
      <c r="L470" s="147"/>
      <c r="M470" s="148"/>
      <c r="N470" s="149"/>
      <c r="O470" s="90"/>
      <c r="P470" s="91"/>
      <c r="Q470" s="91"/>
      <c r="R470" s="113"/>
      <c r="T470" s="104"/>
      <c r="U470" s="22"/>
      <c r="V470" s="29"/>
    </row>
    <row r="471" spans="1:22" ht="18" customHeight="1" x14ac:dyDescent="0.25">
      <c r="A471" s="28"/>
      <c r="B471" s="280" t="s">
        <v>111</v>
      </c>
      <c r="C471" s="280"/>
      <c r="D471" s="280"/>
      <c r="E471" s="280"/>
      <c r="F471" s="280"/>
      <c r="G471" s="280"/>
      <c r="H471" s="280"/>
      <c r="I471" s="280"/>
      <c r="J471" s="280"/>
      <c r="K471" s="93">
        <f>SUM(K454:K467)</f>
        <v>19</v>
      </c>
      <c r="L471" s="94">
        <f>IF(K462=0,"",K462/B454)</f>
        <v>0.36666666666666664</v>
      </c>
      <c r="M471" s="94">
        <f>IF(K471=0,"",K471/B454)</f>
        <v>0.6333333333333333</v>
      </c>
      <c r="N471" s="94">
        <f>IF(K462=0,"",M471-L471)</f>
        <v>0.26666666666666666</v>
      </c>
      <c r="O471" s="3"/>
      <c r="P471" s="29"/>
      <c r="Q471" s="22"/>
      <c r="R471" s="3"/>
      <c r="T471" s="104"/>
      <c r="U471" s="22"/>
      <c r="V471" s="29"/>
    </row>
    <row r="472" spans="1:22" ht="12.75" customHeight="1" x14ac:dyDescent="0.2">
      <c r="L472" s="3"/>
      <c r="M472" s="3"/>
      <c r="N472" s="3"/>
      <c r="O472" s="3"/>
      <c r="S472" s="29"/>
      <c r="T472" s="22"/>
      <c r="U472" s="22"/>
      <c r="V472" s="29"/>
    </row>
    <row r="473" spans="1:22" ht="12.75" customHeight="1" x14ac:dyDescent="0.2">
      <c r="L473" s="3"/>
      <c r="M473" s="3"/>
      <c r="N473" s="3"/>
      <c r="O473" s="3"/>
      <c r="S473" s="29"/>
      <c r="T473" s="22"/>
      <c r="U473" s="22"/>
      <c r="V473" s="29"/>
    </row>
    <row r="474" spans="1:22" ht="26.25" customHeight="1" x14ac:dyDescent="0.4">
      <c r="A474" s="209"/>
      <c r="B474" s="290" t="s">
        <v>99</v>
      </c>
      <c r="C474" s="290"/>
      <c r="D474" s="290"/>
      <c r="E474" s="290"/>
      <c r="F474" s="290"/>
      <c r="G474" s="290"/>
      <c r="H474" s="290"/>
      <c r="I474" s="290"/>
      <c r="J474" s="290"/>
      <c r="K474" s="179" t="s">
        <v>73</v>
      </c>
      <c r="L474" s="160"/>
      <c r="M474" s="160"/>
      <c r="N474" s="29"/>
      <c r="O474" s="3"/>
      <c r="P474" s="29"/>
      <c r="Q474" s="29"/>
      <c r="R474" s="29"/>
      <c r="U474" s="22"/>
      <c r="V474" s="29"/>
    </row>
    <row r="475" spans="1:22" ht="20.25" customHeight="1" x14ac:dyDescent="0.2">
      <c r="A475" s="272" t="s">
        <v>10</v>
      </c>
      <c r="B475" s="273" t="s">
        <v>100</v>
      </c>
      <c r="C475" s="274"/>
      <c r="D475" s="274"/>
      <c r="E475" s="274"/>
      <c r="F475" s="274"/>
      <c r="G475" s="274"/>
      <c r="H475" s="274"/>
      <c r="I475" s="274"/>
      <c r="J475" s="275"/>
      <c r="K475" s="276" t="s">
        <v>11</v>
      </c>
      <c r="L475" s="269" t="s">
        <v>3</v>
      </c>
      <c r="M475" s="269" t="s">
        <v>4</v>
      </c>
      <c r="N475" s="278" t="s">
        <v>5</v>
      </c>
      <c r="O475" s="269" t="s">
        <v>6</v>
      </c>
      <c r="P475" s="267" t="s">
        <v>7</v>
      </c>
      <c r="Q475" s="267" t="s">
        <v>8</v>
      </c>
      <c r="R475" s="269" t="s">
        <v>101</v>
      </c>
      <c r="U475" s="22"/>
      <c r="V475" s="29"/>
    </row>
    <row r="476" spans="1:22" ht="15.75" customHeight="1" x14ac:dyDescent="0.25">
      <c r="A476" s="268"/>
      <c r="B476" s="58" t="s">
        <v>102</v>
      </c>
      <c r="C476" s="58" t="s">
        <v>103</v>
      </c>
      <c r="D476" s="58" t="s">
        <v>104</v>
      </c>
      <c r="E476" s="58" t="s">
        <v>105</v>
      </c>
      <c r="F476" s="58" t="s">
        <v>106</v>
      </c>
      <c r="G476" s="58" t="s">
        <v>107</v>
      </c>
      <c r="H476" s="58" t="s">
        <v>108</v>
      </c>
      <c r="I476" s="58" t="s">
        <v>109</v>
      </c>
      <c r="J476" s="58" t="s">
        <v>110</v>
      </c>
      <c r="K476" s="291"/>
      <c r="L476" s="268"/>
      <c r="M476" s="268"/>
      <c r="N476" s="268"/>
      <c r="O476" s="268"/>
      <c r="P476" s="268"/>
      <c r="Q476" s="268"/>
      <c r="R476" s="268"/>
      <c r="T476" s="104"/>
      <c r="U476" s="22"/>
      <c r="V476" s="29"/>
    </row>
    <row r="477" spans="1:22" ht="15.75" customHeight="1" x14ac:dyDescent="0.25">
      <c r="A477" s="58">
        <v>1101</v>
      </c>
      <c r="B477" s="59">
        <v>8</v>
      </c>
      <c r="C477" s="59"/>
      <c r="D477" s="59"/>
      <c r="E477" s="59"/>
      <c r="F477" s="59"/>
      <c r="G477" s="59"/>
      <c r="H477" s="59"/>
      <c r="I477" s="59"/>
      <c r="J477" s="59"/>
      <c r="K477" s="144"/>
      <c r="L477" s="96"/>
      <c r="M477" s="97"/>
      <c r="N477" s="98"/>
      <c r="O477" s="99"/>
      <c r="P477" s="63">
        <f>B477</f>
        <v>8</v>
      </c>
      <c r="Q477" s="100"/>
      <c r="R477" s="99"/>
      <c r="T477" s="104"/>
      <c r="U477" s="22"/>
      <c r="V477" s="29"/>
    </row>
    <row r="478" spans="1:22" ht="15.75" customHeight="1" x14ac:dyDescent="0.25">
      <c r="A478" s="58">
        <v>1102</v>
      </c>
      <c r="B478" s="59"/>
      <c r="C478" s="59">
        <v>6</v>
      </c>
      <c r="D478" s="59"/>
      <c r="E478" s="59"/>
      <c r="F478" s="59"/>
      <c r="G478" s="59"/>
      <c r="H478" s="59"/>
      <c r="I478" s="59"/>
      <c r="J478" s="59"/>
      <c r="K478" s="144"/>
      <c r="L478" s="101"/>
      <c r="M478" s="102"/>
      <c r="N478" s="103"/>
      <c r="O478" s="67">
        <f>IF(C478=0,"",C478/B477)</f>
        <v>0.75</v>
      </c>
      <c r="P478" s="68">
        <v>6</v>
      </c>
      <c r="Q478" s="69">
        <f t="shared" ref="Q478:Q485" si="96">IF(P478=0,"",P478/P477)</f>
        <v>0.75</v>
      </c>
      <c r="R478" s="69">
        <f t="shared" ref="R478:R485" si="97">IF(P478=0,"",100%-Q478)</f>
        <v>0.25</v>
      </c>
      <c r="T478" s="104"/>
      <c r="U478" s="22"/>
      <c r="V478" s="29"/>
    </row>
    <row r="479" spans="1:22" ht="15.75" customHeight="1" x14ac:dyDescent="0.25">
      <c r="A479" s="58">
        <v>1201</v>
      </c>
      <c r="B479" s="59"/>
      <c r="C479" s="59"/>
      <c r="D479" s="59">
        <v>3</v>
      </c>
      <c r="E479" s="59"/>
      <c r="F479" s="59"/>
      <c r="G479" s="59"/>
      <c r="H479" s="59"/>
      <c r="I479" s="59"/>
      <c r="J479" s="59"/>
      <c r="K479" s="144"/>
      <c r="L479" s="101"/>
      <c r="M479" s="102"/>
      <c r="N479" s="103"/>
      <c r="O479" s="67">
        <f>IF(D479=0,"",D479/C478)</f>
        <v>0.5</v>
      </c>
      <c r="P479" s="68">
        <v>5</v>
      </c>
      <c r="Q479" s="69">
        <f t="shared" si="96"/>
        <v>0.83333333333333337</v>
      </c>
      <c r="R479" s="69">
        <f t="shared" si="97"/>
        <v>0.16666666666666663</v>
      </c>
      <c r="T479" s="70">
        <f>P479/P477</f>
        <v>0.625</v>
      </c>
      <c r="U479" s="22"/>
      <c r="V479" s="29"/>
    </row>
    <row r="480" spans="1:22" ht="15.75" customHeight="1" x14ac:dyDescent="0.25">
      <c r="A480" s="58">
        <v>1202</v>
      </c>
      <c r="B480" s="59"/>
      <c r="C480" s="59"/>
      <c r="D480" s="59"/>
      <c r="E480" s="59">
        <v>3</v>
      </c>
      <c r="F480" s="59"/>
      <c r="G480" s="59"/>
      <c r="H480" s="59"/>
      <c r="I480" s="59"/>
      <c r="J480" s="59"/>
      <c r="K480" s="144"/>
      <c r="L480" s="101"/>
      <c r="M480" s="102"/>
      <c r="N480" s="103"/>
      <c r="O480" s="67">
        <f>IF(E480=0,"",E480/D479)</f>
        <v>1</v>
      </c>
      <c r="P480" s="68">
        <v>5</v>
      </c>
      <c r="Q480" s="69">
        <f t="shared" si="96"/>
        <v>1</v>
      </c>
      <c r="R480" s="69">
        <f t="shared" si="97"/>
        <v>0</v>
      </c>
      <c r="T480" s="104"/>
      <c r="U480" s="22"/>
      <c r="V480" s="29"/>
    </row>
    <row r="481" spans="1:22" ht="15.75" customHeight="1" x14ac:dyDescent="0.25">
      <c r="A481" s="58">
        <v>1301</v>
      </c>
      <c r="B481" s="59"/>
      <c r="C481" s="59"/>
      <c r="D481" s="59"/>
      <c r="E481" s="59"/>
      <c r="F481" s="59">
        <v>3</v>
      </c>
      <c r="G481" s="59"/>
      <c r="H481" s="59"/>
      <c r="I481" s="59"/>
      <c r="J481" s="59"/>
      <c r="K481" s="144"/>
      <c r="L481" s="101"/>
      <c r="M481" s="102"/>
      <c r="N481" s="103"/>
      <c r="O481" s="67">
        <f>IF(F481=0,"",F481/E480)</f>
        <v>1</v>
      </c>
      <c r="P481" s="68">
        <v>5</v>
      </c>
      <c r="Q481" s="69">
        <f t="shared" si="96"/>
        <v>1</v>
      </c>
      <c r="R481" s="69">
        <f t="shared" si="97"/>
        <v>0</v>
      </c>
      <c r="T481" s="104"/>
      <c r="U481" s="22"/>
      <c r="V481" s="29"/>
    </row>
    <row r="482" spans="1:22" ht="15.75" customHeight="1" x14ac:dyDescent="0.25">
      <c r="A482" s="58">
        <v>1302</v>
      </c>
      <c r="B482" s="59"/>
      <c r="C482" s="59"/>
      <c r="D482" s="59"/>
      <c r="E482" s="59"/>
      <c r="F482" s="59"/>
      <c r="G482" s="59">
        <v>3</v>
      </c>
      <c r="H482" s="59"/>
      <c r="I482" s="59"/>
      <c r="J482" s="59"/>
      <c r="K482" s="144"/>
      <c r="L482" s="101"/>
      <c r="M482" s="102"/>
      <c r="N482" s="103"/>
      <c r="O482" s="67">
        <f>IF(G482=0,"",G482/F481)</f>
        <v>1</v>
      </c>
      <c r="P482" s="68">
        <v>5</v>
      </c>
      <c r="Q482" s="69">
        <f t="shared" si="96"/>
        <v>1</v>
      </c>
      <c r="R482" s="69">
        <f t="shared" si="97"/>
        <v>0</v>
      </c>
      <c r="T482" s="104"/>
      <c r="U482" s="22"/>
      <c r="V482" s="29"/>
    </row>
    <row r="483" spans="1:22" ht="15.75" customHeight="1" x14ac:dyDescent="0.25">
      <c r="A483" s="58">
        <v>1401</v>
      </c>
      <c r="B483" s="59"/>
      <c r="C483" s="59"/>
      <c r="D483" s="59"/>
      <c r="E483" s="59"/>
      <c r="F483" s="59"/>
      <c r="G483" s="59"/>
      <c r="H483" s="59">
        <v>3</v>
      </c>
      <c r="I483" s="59"/>
      <c r="J483" s="59"/>
      <c r="K483" s="144"/>
      <c r="L483" s="101"/>
      <c r="M483" s="102"/>
      <c r="N483" s="103"/>
      <c r="O483" s="67">
        <f>IF(H483=0,"",H483/G482)</f>
        <v>1</v>
      </c>
      <c r="P483" s="68">
        <v>4</v>
      </c>
      <c r="Q483" s="69">
        <f t="shared" si="96"/>
        <v>0.8</v>
      </c>
      <c r="R483" s="69">
        <f t="shared" si="97"/>
        <v>0.19999999999999996</v>
      </c>
      <c r="T483" s="104"/>
      <c r="U483" s="22"/>
      <c r="V483" s="29"/>
    </row>
    <row r="484" spans="1:22" ht="15.75" customHeight="1" x14ac:dyDescent="0.25">
      <c r="A484" s="58">
        <v>1402</v>
      </c>
      <c r="B484" s="59"/>
      <c r="C484" s="59"/>
      <c r="D484" s="59"/>
      <c r="E484" s="59"/>
      <c r="F484" s="59"/>
      <c r="G484" s="59"/>
      <c r="H484" s="59"/>
      <c r="I484" s="59">
        <v>2</v>
      </c>
      <c r="J484" s="59"/>
      <c r="K484" s="144"/>
      <c r="L484" s="101"/>
      <c r="M484" s="102"/>
      <c r="N484" s="103"/>
      <c r="O484" s="67">
        <f>IF(I484=0,"",I484/H483)</f>
        <v>0.66666666666666663</v>
      </c>
      <c r="P484" s="68">
        <v>4</v>
      </c>
      <c r="Q484" s="69">
        <f t="shared" si="96"/>
        <v>1</v>
      </c>
      <c r="R484" s="69">
        <f t="shared" si="97"/>
        <v>0</v>
      </c>
      <c r="T484" s="104"/>
      <c r="U484" s="22"/>
      <c r="V484" s="29"/>
    </row>
    <row r="485" spans="1:22" ht="15.75" customHeight="1" x14ac:dyDescent="0.25">
      <c r="A485" s="58">
        <v>1501</v>
      </c>
      <c r="B485" s="59"/>
      <c r="C485" s="59"/>
      <c r="D485" s="59"/>
      <c r="E485" s="59"/>
      <c r="F485" s="59"/>
      <c r="G485" s="59"/>
      <c r="H485" s="59"/>
      <c r="I485" s="59"/>
      <c r="J485" s="59">
        <v>1</v>
      </c>
      <c r="K485" s="144">
        <v>1</v>
      </c>
      <c r="L485" s="101"/>
      <c r="M485" s="102"/>
      <c r="N485" s="103"/>
      <c r="O485" s="71">
        <f>IF(J485=0,"",J485/I484)</f>
        <v>0.5</v>
      </c>
      <c r="P485" s="68">
        <v>4</v>
      </c>
      <c r="Q485" s="72">
        <f t="shared" si="96"/>
        <v>1</v>
      </c>
      <c r="R485" s="72">
        <f t="shared" si="97"/>
        <v>0</v>
      </c>
      <c r="T485" s="104"/>
      <c r="U485" s="22"/>
      <c r="V485" s="29"/>
    </row>
    <row r="486" spans="1:22" ht="15.75" customHeight="1" x14ac:dyDescent="0.25">
      <c r="A486" s="58">
        <v>1502</v>
      </c>
      <c r="B486" s="59"/>
      <c r="C486" s="59"/>
      <c r="D486" s="59"/>
      <c r="E486" s="59"/>
      <c r="F486" s="59"/>
      <c r="G486" s="59"/>
      <c r="H486" s="59"/>
      <c r="I486" s="59"/>
      <c r="J486" s="59">
        <v>1</v>
      </c>
      <c r="K486" s="144">
        <v>1</v>
      </c>
      <c r="L486" s="101"/>
      <c r="M486" s="102"/>
      <c r="N486" s="104"/>
      <c r="O486" s="129"/>
      <c r="P486" s="68">
        <v>3</v>
      </c>
      <c r="Q486" s="130"/>
      <c r="R486" s="131"/>
      <c r="T486" s="104"/>
      <c r="U486" s="22"/>
      <c r="V486" s="29"/>
    </row>
    <row r="487" spans="1:22" ht="15.75" customHeight="1" x14ac:dyDescent="0.25">
      <c r="A487" s="58">
        <v>1601</v>
      </c>
      <c r="B487" s="59"/>
      <c r="C487" s="59"/>
      <c r="D487" s="59"/>
      <c r="E487" s="59"/>
      <c r="F487" s="59"/>
      <c r="G487" s="59"/>
      <c r="H487" s="59"/>
      <c r="I487" s="59"/>
      <c r="J487" s="59">
        <v>1</v>
      </c>
      <c r="K487" s="144"/>
      <c r="L487" s="101"/>
      <c r="M487" s="102"/>
      <c r="N487" s="104"/>
      <c r="O487" s="108"/>
      <c r="P487" s="109">
        <v>2</v>
      </c>
      <c r="Q487" s="110"/>
      <c r="R487" s="108"/>
      <c r="T487" s="104"/>
      <c r="U487" s="22"/>
      <c r="V487" s="29"/>
    </row>
    <row r="488" spans="1:22" ht="15.75" customHeight="1" x14ac:dyDescent="0.25">
      <c r="A488" s="58">
        <v>1602</v>
      </c>
      <c r="B488" s="59"/>
      <c r="C488" s="59"/>
      <c r="D488" s="59"/>
      <c r="E488" s="59"/>
      <c r="F488" s="59"/>
      <c r="G488" s="59"/>
      <c r="H488" s="59"/>
      <c r="I488" s="59"/>
      <c r="J488" s="59">
        <v>2</v>
      </c>
      <c r="K488" s="144"/>
      <c r="L488" s="101"/>
      <c r="M488" s="102"/>
      <c r="N488" s="104"/>
      <c r="O488" s="108"/>
      <c r="P488" s="109">
        <v>2</v>
      </c>
      <c r="Q488" s="110"/>
      <c r="R488" s="108"/>
      <c r="T488" s="104"/>
      <c r="U488" s="22"/>
      <c r="V488" s="29"/>
    </row>
    <row r="489" spans="1:22" ht="15.75" customHeight="1" x14ac:dyDescent="0.25">
      <c r="A489" s="58">
        <v>1701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144"/>
      <c r="L489" s="101"/>
      <c r="M489" s="102"/>
      <c r="N489" s="104"/>
      <c r="O489" s="108"/>
      <c r="P489" s="109"/>
      <c r="Q489" s="110"/>
      <c r="R489" s="108"/>
      <c r="T489" s="104"/>
      <c r="U489" s="22"/>
      <c r="V489" s="29"/>
    </row>
    <row r="490" spans="1:22" ht="15.75" customHeight="1" x14ac:dyDescent="0.25">
      <c r="A490" s="58">
        <v>1702</v>
      </c>
      <c r="B490" s="59"/>
      <c r="C490" s="59"/>
      <c r="D490" s="59"/>
      <c r="E490" s="59"/>
      <c r="F490" s="59"/>
      <c r="G490" s="59"/>
      <c r="H490" s="59"/>
      <c r="I490" s="59"/>
      <c r="J490" s="59"/>
      <c r="K490" s="144"/>
      <c r="L490" s="101"/>
      <c r="M490" s="102"/>
      <c r="N490" s="104"/>
      <c r="O490" s="102"/>
      <c r="P490" s="104"/>
      <c r="Q490" s="146"/>
      <c r="R490" s="108"/>
      <c r="T490" s="104"/>
      <c r="U490" s="22"/>
      <c r="V490" s="29"/>
    </row>
    <row r="491" spans="1:22" ht="15.75" customHeight="1" x14ac:dyDescent="0.25">
      <c r="A491" s="58">
        <v>1801</v>
      </c>
      <c r="B491" s="59"/>
      <c r="C491" s="59"/>
      <c r="D491" s="59"/>
      <c r="E491" s="59"/>
      <c r="F491" s="59"/>
      <c r="G491" s="59"/>
      <c r="H491" s="59"/>
      <c r="I491" s="59"/>
      <c r="J491" s="59"/>
      <c r="K491" s="144"/>
      <c r="L491" s="101"/>
      <c r="M491" s="102"/>
      <c r="N491" s="104"/>
      <c r="O491" s="191" t="s">
        <v>83</v>
      </c>
      <c r="P491" s="82">
        <v>2</v>
      </c>
      <c r="Q491" s="111">
        <f>SUM(K484:K487)</f>
        <v>2</v>
      </c>
      <c r="R491" s="193" t="s">
        <v>11</v>
      </c>
      <c r="T491" s="104"/>
      <c r="U491" s="22"/>
      <c r="V491" s="29"/>
    </row>
    <row r="492" spans="1:22" ht="15.75" customHeight="1" x14ac:dyDescent="0.25">
      <c r="A492" s="58">
        <v>1802</v>
      </c>
      <c r="B492" s="59"/>
      <c r="C492" s="59"/>
      <c r="D492" s="59"/>
      <c r="E492" s="59"/>
      <c r="F492" s="59"/>
      <c r="G492" s="59"/>
      <c r="H492" s="59"/>
      <c r="I492" s="59"/>
      <c r="J492" s="59"/>
      <c r="K492" s="144"/>
      <c r="L492" s="101"/>
      <c r="M492" s="102"/>
      <c r="N492" s="104"/>
      <c r="O492" s="192" t="s">
        <v>85</v>
      </c>
      <c r="P492" s="86">
        <f>P491/B477</f>
        <v>0.25</v>
      </c>
      <c r="Q492" s="112">
        <f>P491/Q491</f>
        <v>1</v>
      </c>
      <c r="R492" s="194" t="s">
        <v>86</v>
      </c>
      <c r="T492" s="104"/>
      <c r="U492" s="22"/>
      <c r="V492" s="29"/>
    </row>
    <row r="493" spans="1:22" ht="15.75" customHeight="1" x14ac:dyDescent="0.25">
      <c r="A493" s="58">
        <v>1901</v>
      </c>
      <c r="B493" s="59"/>
      <c r="C493" s="59"/>
      <c r="D493" s="59"/>
      <c r="E493" s="59"/>
      <c r="F493" s="59"/>
      <c r="G493" s="59"/>
      <c r="H493" s="59"/>
      <c r="I493" s="59"/>
      <c r="J493" s="59"/>
      <c r="K493" s="144"/>
      <c r="L493" s="147"/>
      <c r="M493" s="148"/>
      <c r="N493" s="149"/>
      <c r="O493" s="90"/>
      <c r="P493" s="91"/>
      <c r="Q493" s="91"/>
      <c r="R493" s="113"/>
      <c r="T493" s="104"/>
      <c r="U493" s="22"/>
      <c r="V493" s="29"/>
    </row>
    <row r="494" spans="1:22" ht="18" customHeight="1" x14ac:dyDescent="0.25">
      <c r="A494" s="28"/>
      <c r="B494" s="280" t="s">
        <v>111</v>
      </c>
      <c r="C494" s="280"/>
      <c r="D494" s="280"/>
      <c r="E494" s="280"/>
      <c r="F494" s="280"/>
      <c r="G494" s="280"/>
      <c r="H494" s="280"/>
      <c r="I494" s="280"/>
      <c r="J494" s="280"/>
      <c r="K494" s="93">
        <f>SUM(K477:K490)</f>
        <v>2</v>
      </c>
      <c r="L494" s="94">
        <f>IF(K485=0,"",K485/B477)</f>
        <v>0.125</v>
      </c>
      <c r="M494" s="94">
        <f>IF(K494=0,"",K494/B477)</f>
        <v>0.25</v>
      </c>
      <c r="N494" s="94">
        <f>IF(K485=0,"",M494-L494)</f>
        <v>0.125</v>
      </c>
      <c r="O494" s="3"/>
      <c r="P494" s="29"/>
      <c r="Q494" s="22"/>
      <c r="R494" s="3"/>
      <c r="T494" s="104"/>
      <c r="V494" s="22"/>
    </row>
    <row r="495" spans="1:22" ht="12.75" customHeight="1" x14ac:dyDescent="0.2">
      <c r="L495" s="3"/>
      <c r="M495" s="3"/>
      <c r="N495" s="3"/>
      <c r="O495" s="3"/>
      <c r="S495" s="29"/>
      <c r="T495" s="22"/>
      <c r="V495" s="22"/>
    </row>
    <row r="496" spans="1:22" ht="12.75" customHeight="1" x14ac:dyDescent="0.2">
      <c r="L496" s="3"/>
      <c r="M496" s="3"/>
      <c r="N496" s="3"/>
      <c r="O496" s="3"/>
      <c r="S496" s="29"/>
      <c r="T496" s="22"/>
      <c r="U496" s="22"/>
      <c r="V496" s="29"/>
    </row>
    <row r="497" spans="1:20" ht="26.25" customHeight="1" x14ac:dyDescent="0.4">
      <c r="A497" s="209"/>
      <c r="B497" s="290" t="s">
        <v>99</v>
      </c>
      <c r="C497" s="290"/>
      <c r="D497" s="290"/>
      <c r="E497" s="290"/>
      <c r="F497" s="290"/>
      <c r="G497" s="290"/>
      <c r="H497" s="290"/>
      <c r="I497" s="290"/>
      <c r="J497" s="290"/>
      <c r="K497" s="179" t="s">
        <v>76</v>
      </c>
      <c r="L497" s="160"/>
      <c r="M497" s="160"/>
      <c r="N497" s="29"/>
      <c r="O497" s="3"/>
      <c r="P497" s="29"/>
      <c r="Q497" s="29"/>
      <c r="R497" s="29"/>
    </row>
    <row r="498" spans="1:20" ht="20.25" customHeight="1" x14ac:dyDescent="0.2">
      <c r="A498" s="272" t="s">
        <v>10</v>
      </c>
      <c r="B498" s="273" t="s">
        <v>100</v>
      </c>
      <c r="C498" s="274"/>
      <c r="D498" s="274"/>
      <c r="E498" s="274"/>
      <c r="F498" s="274"/>
      <c r="G498" s="274"/>
      <c r="H498" s="274"/>
      <c r="I498" s="274"/>
      <c r="J498" s="275"/>
      <c r="K498" s="276" t="s">
        <v>11</v>
      </c>
      <c r="L498" s="269" t="s">
        <v>3</v>
      </c>
      <c r="M498" s="269" t="s">
        <v>4</v>
      </c>
      <c r="N498" s="278" t="s">
        <v>5</v>
      </c>
      <c r="O498" s="269" t="s">
        <v>6</v>
      </c>
      <c r="P498" s="267" t="s">
        <v>7</v>
      </c>
      <c r="Q498" s="267" t="s">
        <v>8</v>
      </c>
      <c r="R498" s="269" t="s">
        <v>101</v>
      </c>
    </row>
    <row r="499" spans="1:20" ht="15.75" customHeight="1" x14ac:dyDescent="0.25">
      <c r="A499" s="268"/>
      <c r="B499" s="58" t="s">
        <v>102</v>
      </c>
      <c r="C499" s="58" t="s">
        <v>103</v>
      </c>
      <c r="D499" s="58" t="s">
        <v>104</v>
      </c>
      <c r="E499" s="58" t="s">
        <v>105</v>
      </c>
      <c r="F499" s="58" t="s">
        <v>106</v>
      </c>
      <c r="G499" s="58" t="s">
        <v>107</v>
      </c>
      <c r="H499" s="58" t="s">
        <v>108</v>
      </c>
      <c r="I499" s="58" t="s">
        <v>109</v>
      </c>
      <c r="J499" s="58" t="s">
        <v>110</v>
      </c>
      <c r="K499" s="291"/>
      <c r="L499" s="268"/>
      <c r="M499" s="268"/>
      <c r="N499" s="268"/>
      <c r="O499" s="268"/>
      <c r="P499" s="268"/>
      <c r="Q499" s="268"/>
      <c r="R499" s="268"/>
      <c r="T499" s="104"/>
    </row>
    <row r="500" spans="1:20" ht="15.75" customHeight="1" x14ac:dyDescent="0.25">
      <c r="A500" s="58">
        <v>1102</v>
      </c>
      <c r="B500" s="59">
        <v>38</v>
      </c>
      <c r="C500" s="59"/>
      <c r="D500" s="59"/>
      <c r="E500" s="59"/>
      <c r="F500" s="59"/>
      <c r="G500" s="59"/>
      <c r="H500" s="59"/>
      <c r="I500" s="59"/>
      <c r="J500" s="59"/>
      <c r="K500" s="144"/>
      <c r="L500" s="96"/>
      <c r="M500" s="97"/>
      <c r="N500" s="98"/>
      <c r="O500" s="99"/>
      <c r="P500" s="63">
        <f>B500</f>
        <v>38</v>
      </c>
      <c r="Q500" s="100"/>
      <c r="R500" s="99"/>
      <c r="T500" s="104"/>
    </row>
    <row r="501" spans="1:20" ht="15.75" customHeight="1" x14ac:dyDescent="0.25">
      <c r="A501" s="58">
        <v>1201</v>
      </c>
      <c r="B501" s="59"/>
      <c r="C501" s="59">
        <v>34</v>
      </c>
      <c r="D501" s="59"/>
      <c r="E501" s="59"/>
      <c r="F501" s="59"/>
      <c r="G501" s="59"/>
      <c r="H501" s="59"/>
      <c r="I501" s="59"/>
      <c r="J501" s="59"/>
      <c r="K501" s="144"/>
      <c r="L501" s="101"/>
      <c r="M501" s="102"/>
      <c r="N501" s="103"/>
      <c r="O501" s="67">
        <f>IF(C501=0,"",C501/B500)</f>
        <v>0.89473684210526316</v>
      </c>
      <c r="P501" s="68">
        <v>34</v>
      </c>
      <c r="Q501" s="69">
        <f t="shared" ref="Q501:Q508" si="98">IF(P501=0,"",P501/P500)</f>
        <v>0.89473684210526316</v>
      </c>
      <c r="R501" s="69">
        <f t="shared" ref="R501:R508" si="99">IF(P501=0,"",100%-Q501)</f>
        <v>0.10526315789473684</v>
      </c>
      <c r="T501" s="104"/>
    </row>
    <row r="502" spans="1:20" ht="15.75" customHeight="1" x14ac:dyDescent="0.25">
      <c r="A502" s="58">
        <v>1202</v>
      </c>
      <c r="B502" s="59"/>
      <c r="C502" s="59"/>
      <c r="D502" s="59">
        <v>20</v>
      </c>
      <c r="E502" s="59"/>
      <c r="F502" s="59"/>
      <c r="G502" s="59"/>
      <c r="H502" s="59"/>
      <c r="I502" s="59"/>
      <c r="J502" s="59"/>
      <c r="K502" s="144"/>
      <c r="L502" s="101"/>
      <c r="M502" s="102"/>
      <c r="N502" s="103"/>
      <c r="O502" s="67">
        <f>IF(D502=0,"",D502/C501)</f>
        <v>0.58823529411764708</v>
      </c>
      <c r="P502" s="68">
        <v>32</v>
      </c>
      <c r="Q502" s="69">
        <f t="shared" si="98"/>
        <v>0.94117647058823528</v>
      </c>
      <c r="R502" s="69">
        <f t="shared" si="99"/>
        <v>5.8823529411764719E-2</v>
      </c>
      <c r="T502" s="70">
        <f>P502/P500</f>
        <v>0.84210526315789469</v>
      </c>
    </row>
    <row r="503" spans="1:20" ht="15.75" customHeight="1" x14ac:dyDescent="0.25">
      <c r="A503" s="58">
        <v>1301</v>
      </c>
      <c r="B503" s="59"/>
      <c r="C503" s="59"/>
      <c r="D503" s="59"/>
      <c r="E503" s="59">
        <v>19</v>
      </c>
      <c r="F503" s="59"/>
      <c r="G503" s="59"/>
      <c r="H503" s="59"/>
      <c r="I503" s="59"/>
      <c r="J503" s="59"/>
      <c r="K503" s="144"/>
      <c r="L503" s="101"/>
      <c r="M503" s="102"/>
      <c r="N503" s="103"/>
      <c r="O503" s="67">
        <f>IF(E503=0,"",E503/D502)</f>
        <v>0.95</v>
      </c>
      <c r="P503" s="68">
        <v>32</v>
      </c>
      <c r="Q503" s="69">
        <f t="shared" si="98"/>
        <v>1</v>
      </c>
      <c r="R503" s="69">
        <f t="shared" si="99"/>
        <v>0</v>
      </c>
      <c r="T503" s="104"/>
    </row>
    <row r="504" spans="1:20" ht="15.75" customHeight="1" x14ac:dyDescent="0.25">
      <c r="A504" s="58">
        <v>1302</v>
      </c>
      <c r="B504" s="59"/>
      <c r="C504" s="59"/>
      <c r="D504" s="59"/>
      <c r="E504" s="59"/>
      <c r="F504" s="59">
        <v>17</v>
      </c>
      <c r="G504" s="59"/>
      <c r="H504" s="59"/>
      <c r="I504" s="59"/>
      <c r="J504" s="59"/>
      <c r="K504" s="144"/>
      <c r="L504" s="101"/>
      <c r="M504" s="102"/>
      <c r="N504" s="103"/>
      <c r="O504" s="67">
        <f>IF(F504=0,"",F504/E503)</f>
        <v>0.89473684210526316</v>
      </c>
      <c r="P504" s="68">
        <v>27</v>
      </c>
      <c r="Q504" s="69">
        <f t="shared" si="98"/>
        <v>0.84375</v>
      </c>
      <c r="R504" s="69">
        <f t="shared" si="99"/>
        <v>0.15625</v>
      </c>
      <c r="T504" s="104"/>
    </row>
    <row r="505" spans="1:20" ht="15.75" customHeight="1" x14ac:dyDescent="0.25">
      <c r="A505" s="58">
        <v>1401</v>
      </c>
      <c r="B505" s="59"/>
      <c r="C505" s="59"/>
      <c r="D505" s="59"/>
      <c r="E505" s="59"/>
      <c r="F505" s="59"/>
      <c r="G505" s="59">
        <v>15</v>
      </c>
      <c r="H505" s="59"/>
      <c r="I505" s="59"/>
      <c r="J505" s="59"/>
      <c r="K505" s="144"/>
      <c r="L505" s="101"/>
      <c r="M505" s="102"/>
      <c r="N505" s="103"/>
      <c r="O505" s="67">
        <f>IF(G505=0,"",G505/F504)</f>
        <v>0.88235294117647056</v>
      </c>
      <c r="P505" s="68">
        <v>23</v>
      </c>
      <c r="Q505" s="69">
        <f t="shared" si="98"/>
        <v>0.85185185185185186</v>
      </c>
      <c r="R505" s="69">
        <f t="shared" si="99"/>
        <v>0.14814814814814814</v>
      </c>
      <c r="T505" s="104"/>
    </row>
    <row r="506" spans="1:20" ht="15.75" customHeight="1" x14ac:dyDescent="0.25">
      <c r="A506" s="58">
        <v>1402</v>
      </c>
      <c r="B506" s="59"/>
      <c r="C506" s="59"/>
      <c r="D506" s="59"/>
      <c r="E506" s="59"/>
      <c r="F506" s="59"/>
      <c r="G506" s="59"/>
      <c r="H506" s="59">
        <v>14</v>
      </c>
      <c r="I506" s="59"/>
      <c r="J506" s="59"/>
      <c r="K506" s="144"/>
      <c r="L506" s="101"/>
      <c r="M506" s="102"/>
      <c r="N506" s="103"/>
      <c r="O506" s="67">
        <f>IF(H506=0,"",H506/G505)</f>
        <v>0.93333333333333335</v>
      </c>
      <c r="P506" s="68">
        <v>21</v>
      </c>
      <c r="Q506" s="69">
        <f t="shared" si="98"/>
        <v>0.91304347826086951</v>
      </c>
      <c r="R506" s="69">
        <f t="shared" si="99"/>
        <v>8.6956521739130488E-2</v>
      </c>
      <c r="T506" s="104"/>
    </row>
    <row r="507" spans="1:20" ht="15.75" customHeight="1" x14ac:dyDescent="0.25">
      <c r="A507" s="58">
        <v>1501</v>
      </c>
      <c r="B507" s="59"/>
      <c r="C507" s="59"/>
      <c r="D507" s="59"/>
      <c r="E507" s="59"/>
      <c r="F507" s="59"/>
      <c r="G507" s="59"/>
      <c r="H507" s="59"/>
      <c r="I507" s="59">
        <v>7</v>
      </c>
      <c r="J507" s="59"/>
      <c r="K507" s="144"/>
      <c r="L507" s="101"/>
      <c r="M507" s="102"/>
      <c r="N507" s="103"/>
      <c r="O507" s="67">
        <f>IF(I507=0,"",I507/H506)</f>
        <v>0.5</v>
      </c>
      <c r="P507" s="68">
        <v>20</v>
      </c>
      <c r="Q507" s="69">
        <f t="shared" si="98"/>
        <v>0.95238095238095233</v>
      </c>
      <c r="R507" s="69">
        <f t="shared" si="99"/>
        <v>4.7619047619047672E-2</v>
      </c>
      <c r="T507" s="104"/>
    </row>
    <row r="508" spans="1:20" ht="15.75" customHeight="1" x14ac:dyDescent="0.25">
      <c r="A508" s="58">
        <v>1502</v>
      </c>
      <c r="B508" s="59"/>
      <c r="C508" s="59"/>
      <c r="D508" s="59"/>
      <c r="E508" s="59"/>
      <c r="F508" s="59"/>
      <c r="G508" s="59"/>
      <c r="H508" s="59"/>
      <c r="I508" s="59"/>
      <c r="J508" s="59">
        <v>7</v>
      </c>
      <c r="K508" s="144">
        <v>6</v>
      </c>
      <c r="L508" s="101"/>
      <c r="M508" s="102"/>
      <c r="N508" s="103"/>
      <c r="O508" s="71">
        <f>IF(J508=0,"",J508/I507)</f>
        <v>1</v>
      </c>
      <c r="P508" s="68">
        <v>18</v>
      </c>
      <c r="Q508" s="72">
        <f t="shared" si="98"/>
        <v>0.9</v>
      </c>
      <c r="R508" s="72">
        <f t="shared" si="99"/>
        <v>9.9999999999999978E-2</v>
      </c>
      <c r="T508" s="104"/>
    </row>
    <row r="509" spans="1:20" ht="15.75" customHeight="1" x14ac:dyDescent="0.25">
      <c r="A509" s="58">
        <v>1601</v>
      </c>
      <c r="B509" s="59"/>
      <c r="C509" s="59"/>
      <c r="D509" s="59"/>
      <c r="E509" s="59"/>
      <c r="F509" s="59"/>
      <c r="G509" s="59"/>
      <c r="H509" s="59"/>
      <c r="I509" s="59"/>
      <c r="J509" s="59">
        <v>10</v>
      </c>
      <c r="K509" s="144">
        <v>9</v>
      </c>
      <c r="L509" s="101"/>
      <c r="M509" s="102"/>
      <c r="N509" s="104"/>
      <c r="O509" s="129"/>
      <c r="P509" s="68">
        <v>12</v>
      </c>
      <c r="Q509" s="130"/>
      <c r="R509" s="131"/>
      <c r="T509" s="104"/>
    </row>
    <row r="510" spans="1:20" ht="15.75" customHeight="1" x14ac:dyDescent="0.25">
      <c r="A510" s="58">
        <v>1602</v>
      </c>
      <c r="B510" s="59"/>
      <c r="C510" s="59"/>
      <c r="D510" s="59"/>
      <c r="E510" s="59"/>
      <c r="F510" s="59"/>
      <c r="G510" s="59"/>
      <c r="H510" s="59"/>
      <c r="I510" s="59"/>
      <c r="J510" s="59">
        <v>2</v>
      </c>
      <c r="K510" s="144">
        <v>2</v>
      </c>
      <c r="L510" s="101"/>
      <c r="M510" s="102"/>
      <c r="N510" s="104"/>
      <c r="O510" s="108"/>
      <c r="P510" s="109">
        <v>3</v>
      </c>
      <c r="Q510" s="110"/>
      <c r="R510" s="108"/>
      <c r="T510" s="104"/>
    </row>
    <row r="511" spans="1:20" ht="15.75" customHeight="1" x14ac:dyDescent="0.25">
      <c r="A511" s="58">
        <v>1701</v>
      </c>
      <c r="B511" s="59"/>
      <c r="C511" s="59"/>
      <c r="D511" s="59"/>
      <c r="E511" s="59"/>
      <c r="F511" s="59"/>
      <c r="G511" s="59"/>
      <c r="H511" s="59"/>
      <c r="I511" s="59"/>
      <c r="J511" s="59">
        <v>1</v>
      </c>
      <c r="K511" s="144">
        <v>1</v>
      </c>
      <c r="L511" s="101"/>
      <c r="M511" s="102"/>
      <c r="N511" s="104"/>
      <c r="O511" s="108"/>
      <c r="P511" s="109">
        <v>1</v>
      </c>
      <c r="Q511" s="110"/>
      <c r="R511" s="108"/>
      <c r="T511" s="104"/>
    </row>
    <row r="512" spans="1:20" ht="15.75" customHeight="1" x14ac:dyDescent="0.25">
      <c r="A512" s="58">
        <v>1702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101"/>
      <c r="M512" s="102"/>
      <c r="N512" s="104"/>
      <c r="O512" s="108"/>
      <c r="P512" s="109"/>
      <c r="Q512" s="110"/>
      <c r="R512" s="108"/>
      <c r="T512" s="104"/>
    </row>
    <row r="513" spans="1:20" ht="15.75" customHeight="1" x14ac:dyDescent="0.25">
      <c r="A513" s="58">
        <v>1801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144"/>
      <c r="L513" s="101"/>
      <c r="M513" s="102"/>
      <c r="N513" s="104"/>
      <c r="O513" s="102"/>
      <c r="P513" s="104"/>
      <c r="Q513" s="146"/>
      <c r="R513" s="108"/>
      <c r="T513" s="104"/>
    </row>
    <row r="514" spans="1:20" ht="15.75" customHeight="1" x14ac:dyDescent="0.25">
      <c r="A514" s="58">
        <v>1802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144"/>
      <c r="L514" s="101"/>
      <c r="M514" s="102"/>
      <c r="N514" s="104"/>
      <c r="O514" s="191" t="s">
        <v>83</v>
      </c>
      <c r="P514" s="82">
        <v>13</v>
      </c>
      <c r="Q514" s="111">
        <f>K517</f>
        <v>18</v>
      </c>
      <c r="R514" s="193" t="s">
        <v>11</v>
      </c>
      <c r="T514" s="104"/>
    </row>
    <row r="515" spans="1:20" ht="15.75" customHeight="1" x14ac:dyDescent="0.25">
      <c r="A515" s="58">
        <v>1901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144"/>
      <c r="L515" s="101"/>
      <c r="M515" s="102"/>
      <c r="N515" s="104"/>
      <c r="O515" s="192" t="s">
        <v>85</v>
      </c>
      <c r="P515" s="86">
        <f>P514/B500</f>
        <v>0.34210526315789475</v>
      </c>
      <c r="Q515" s="112">
        <f>P514/Q514</f>
        <v>0.72222222222222221</v>
      </c>
      <c r="R515" s="194" t="s">
        <v>86</v>
      </c>
      <c r="T515" s="104"/>
    </row>
    <row r="516" spans="1:20" ht="15.75" customHeight="1" x14ac:dyDescent="0.25">
      <c r="A516" s="58">
        <v>1902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144"/>
      <c r="L516" s="147"/>
      <c r="M516" s="148"/>
      <c r="N516" s="149"/>
      <c r="O516" s="90"/>
      <c r="P516" s="91"/>
      <c r="Q516" s="91"/>
      <c r="R516" s="113"/>
      <c r="T516" s="104"/>
    </row>
    <row r="517" spans="1:20" ht="18" customHeight="1" x14ac:dyDescent="0.25">
      <c r="A517" s="28"/>
      <c r="B517" s="280" t="s">
        <v>111</v>
      </c>
      <c r="C517" s="280"/>
      <c r="D517" s="280"/>
      <c r="E517" s="280"/>
      <c r="F517" s="280"/>
      <c r="G517" s="280"/>
      <c r="H517" s="280"/>
      <c r="I517" s="280"/>
      <c r="J517" s="280"/>
      <c r="K517" s="93">
        <f>SUM(K500:K513)</f>
        <v>18</v>
      </c>
      <c r="L517" s="94">
        <f>IF(K508=0,"",K508/B500)</f>
        <v>0.15789473684210525</v>
      </c>
      <c r="M517" s="94">
        <f>IF(K517=0,"",K517/B500)</f>
        <v>0.47368421052631576</v>
      </c>
      <c r="N517" s="94">
        <f>IF(K508=0,"",M517-L517)</f>
        <v>0.31578947368421051</v>
      </c>
      <c r="O517" s="3"/>
      <c r="P517" s="29"/>
      <c r="Q517" s="22"/>
      <c r="R517" s="3"/>
      <c r="T517" s="104"/>
    </row>
    <row r="518" spans="1:20" ht="12.75" customHeight="1" x14ac:dyDescent="0.2">
      <c r="L518" s="3"/>
      <c r="M518" s="3"/>
      <c r="O518" s="3"/>
    </row>
    <row r="519" spans="1:20" ht="12.75" customHeight="1" x14ac:dyDescent="0.2">
      <c r="L519" s="3"/>
      <c r="M519" s="3"/>
      <c r="O519" s="3"/>
    </row>
    <row r="520" spans="1:20" ht="26.25" customHeight="1" x14ac:dyDescent="0.4">
      <c r="A520" s="2"/>
      <c r="B520" s="290" t="s">
        <v>99</v>
      </c>
      <c r="C520" s="290"/>
      <c r="D520" s="290"/>
      <c r="E520" s="290"/>
      <c r="F520" s="290"/>
      <c r="G520" s="290"/>
      <c r="H520" s="290"/>
      <c r="I520" s="290"/>
      <c r="J520" s="290"/>
      <c r="K520" s="179" t="s">
        <v>80</v>
      </c>
      <c r="L520" s="3"/>
      <c r="M520" s="3"/>
      <c r="N520" s="29"/>
      <c r="O520" s="3"/>
      <c r="P520" s="29"/>
      <c r="Q520" s="29"/>
      <c r="R520" s="29"/>
    </row>
    <row r="521" spans="1:20" ht="20.25" customHeight="1" x14ac:dyDescent="0.2">
      <c r="A521" s="272" t="s">
        <v>10</v>
      </c>
      <c r="B521" s="273" t="s">
        <v>100</v>
      </c>
      <c r="C521" s="274"/>
      <c r="D521" s="274"/>
      <c r="E521" s="274"/>
      <c r="F521" s="274"/>
      <c r="G521" s="274"/>
      <c r="H521" s="274"/>
      <c r="I521" s="274"/>
      <c r="J521" s="275"/>
      <c r="K521" s="276" t="s">
        <v>11</v>
      </c>
      <c r="L521" s="269" t="s">
        <v>3</v>
      </c>
      <c r="M521" s="269" t="s">
        <v>4</v>
      </c>
      <c r="N521" s="278" t="s">
        <v>5</v>
      </c>
      <c r="O521" s="269" t="s">
        <v>6</v>
      </c>
      <c r="P521" s="267" t="s">
        <v>7</v>
      </c>
      <c r="Q521" s="267" t="s">
        <v>8</v>
      </c>
      <c r="R521" s="269" t="s">
        <v>101</v>
      </c>
    </row>
    <row r="522" spans="1:20" ht="15.75" customHeight="1" x14ac:dyDescent="0.25">
      <c r="A522" s="268"/>
      <c r="B522" s="58" t="s">
        <v>102</v>
      </c>
      <c r="C522" s="58" t="s">
        <v>103</v>
      </c>
      <c r="D522" s="58" t="s">
        <v>104</v>
      </c>
      <c r="E522" s="58" t="s">
        <v>105</v>
      </c>
      <c r="F522" s="58" t="s">
        <v>106</v>
      </c>
      <c r="G522" s="58" t="s">
        <v>107</v>
      </c>
      <c r="H522" s="58" t="s">
        <v>108</v>
      </c>
      <c r="I522" s="58" t="s">
        <v>109</v>
      </c>
      <c r="J522" s="58" t="s">
        <v>110</v>
      </c>
      <c r="K522" s="291"/>
      <c r="L522" s="268"/>
      <c r="M522" s="268"/>
      <c r="N522" s="268"/>
      <c r="O522" s="268"/>
      <c r="P522" s="268"/>
      <c r="Q522" s="268"/>
      <c r="R522" s="268"/>
      <c r="T522" s="104"/>
    </row>
    <row r="523" spans="1:20" ht="15.75" customHeight="1" x14ac:dyDescent="0.25">
      <c r="A523" s="58">
        <v>1201</v>
      </c>
      <c r="B523" s="59">
        <v>15</v>
      </c>
      <c r="C523" s="59"/>
      <c r="D523" s="59"/>
      <c r="E523" s="59"/>
      <c r="F523" s="59"/>
      <c r="G523" s="59"/>
      <c r="H523" s="59"/>
      <c r="I523" s="59"/>
      <c r="J523" s="59"/>
      <c r="K523" s="144"/>
      <c r="L523" s="96"/>
      <c r="M523" s="97"/>
      <c r="N523" s="98"/>
      <c r="O523" s="99"/>
      <c r="P523" s="63">
        <f>B523</f>
        <v>15</v>
      </c>
      <c r="Q523" s="100"/>
      <c r="R523" s="99"/>
      <c r="T523" s="104"/>
    </row>
    <row r="524" spans="1:20" ht="15.75" customHeight="1" x14ac:dyDescent="0.25">
      <c r="A524" s="58">
        <v>1202</v>
      </c>
      <c r="B524" s="59"/>
      <c r="C524" s="59">
        <v>13</v>
      </c>
      <c r="D524" s="59"/>
      <c r="E524" s="59"/>
      <c r="F524" s="59"/>
      <c r="G524" s="59"/>
      <c r="H524" s="59"/>
      <c r="I524" s="59"/>
      <c r="J524" s="59"/>
      <c r="K524" s="144"/>
      <c r="L524" s="101"/>
      <c r="M524" s="102"/>
      <c r="N524" s="103"/>
      <c r="O524" s="67">
        <f>IF(C524=0,"",C524/B523)</f>
        <v>0.8666666666666667</v>
      </c>
      <c r="P524" s="68">
        <v>13</v>
      </c>
      <c r="Q524" s="69">
        <f t="shared" ref="Q524:Q531" si="100">IF(P524=0,"",P524/P523)</f>
        <v>0.8666666666666667</v>
      </c>
      <c r="R524" s="69">
        <f t="shared" ref="R524:R531" si="101">IF(P524=0,"",100%-Q524)</f>
        <v>0.1333333333333333</v>
      </c>
      <c r="T524" s="104"/>
    </row>
    <row r="525" spans="1:20" ht="15.75" customHeight="1" x14ac:dyDescent="0.25">
      <c r="A525" s="58">
        <v>1301</v>
      </c>
      <c r="B525" s="59"/>
      <c r="C525" s="59"/>
      <c r="D525" s="59">
        <v>11</v>
      </c>
      <c r="E525" s="59"/>
      <c r="F525" s="59"/>
      <c r="G525" s="59"/>
      <c r="H525" s="59"/>
      <c r="I525" s="59"/>
      <c r="J525" s="59"/>
      <c r="K525" s="144"/>
      <c r="L525" s="101"/>
      <c r="M525" s="102"/>
      <c r="N525" s="103"/>
      <c r="O525" s="67">
        <f>IF(D525=0,"",D525/C524)</f>
        <v>0.84615384615384615</v>
      </c>
      <c r="P525" s="68">
        <v>11</v>
      </c>
      <c r="Q525" s="69">
        <f t="shared" si="100"/>
        <v>0.84615384615384615</v>
      </c>
      <c r="R525" s="69">
        <f t="shared" si="101"/>
        <v>0.15384615384615385</v>
      </c>
      <c r="T525" s="70">
        <f>P525/P523</f>
        <v>0.73333333333333328</v>
      </c>
    </row>
    <row r="526" spans="1:20" ht="15.75" customHeight="1" x14ac:dyDescent="0.25">
      <c r="A526" s="58">
        <v>1302</v>
      </c>
      <c r="B526" s="59"/>
      <c r="C526" s="59"/>
      <c r="D526" s="59"/>
      <c r="E526" s="59">
        <v>9</v>
      </c>
      <c r="F526" s="59"/>
      <c r="G526" s="59"/>
      <c r="H526" s="59"/>
      <c r="I526" s="59"/>
      <c r="J526" s="59"/>
      <c r="K526" s="144"/>
      <c r="L526" s="101"/>
      <c r="M526" s="102"/>
      <c r="N526" s="103"/>
      <c r="O526" s="67">
        <f>IF(E526=0,"",E526/D525)</f>
        <v>0.81818181818181823</v>
      </c>
      <c r="P526" s="68">
        <v>11</v>
      </c>
      <c r="Q526" s="69">
        <f t="shared" si="100"/>
        <v>1</v>
      </c>
      <c r="R526" s="69">
        <f t="shared" si="101"/>
        <v>0</v>
      </c>
      <c r="T526" s="104"/>
    </row>
    <row r="527" spans="1:20" ht="15.75" customHeight="1" x14ac:dyDescent="0.25">
      <c r="A527" s="58">
        <v>1401</v>
      </c>
      <c r="B527" s="59"/>
      <c r="C527" s="59"/>
      <c r="D527" s="59"/>
      <c r="E527" s="59"/>
      <c r="F527" s="59">
        <v>6</v>
      </c>
      <c r="G527" s="59"/>
      <c r="H527" s="59"/>
      <c r="I527" s="59"/>
      <c r="J527" s="59"/>
      <c r="K527" s="144"/>
      <c r="L527" s="101"/>
      <c r="M527" s="102"/>
      <c r="N527" s="103"/>
      <c r="O527" s="67">
        <f>IF(F527=0,"",F527/E526)</f>
        <v>0.66666666666666663</v>
      </c>
      <c r="P527" s="68">
        <v>8</v>
      </c>
      <c r="Q527" s="69">
        <f t="shared" si="100"/>
        <v>0.72727272727272729</v>
      </c>
      <c r="R527" s="69">
        <f t="shared" si="101"/>
        <v>0.27272727272727271</v>
      </c>
      <c r="T527" s="104"/>
    </row>
    <row r="528" spans="1:20" ht="15.75" customHeight="1" x14ac:dyDescent="0.25">
      <c r="A528" s="58">
        <v>1402</v>
      </c>
      <c r="B528" s="59"/>
      <c r="C528" s="59"/>
      <c r="D528" s="59"/>
      <c r="E528" s="59"/>
      <c r="F528" s="59"/>
      <c r="G528" s="59">
        <v>2</v>
      </c>
      <c r="H528" s="59"/>
      <c r="I528" s="59"/>
      <c r="J528" s="59"/>
      <c r="K528" s="144"/>
      <c r="L528" s="101"/>
      <c r="M528" s="102"/>
      <c r="N528" s="103"/>
      <c r="O528" s="67">
        <f>IF(G528=0,"",G528/F527)</f>
        <v>0.33333333333333331</v>
      </c>
      <c r="P528" s="68">
        <v>4</v>
      </c>
      <c r="Q528" s="69">
        <f t="shared" si="100"/>
        <v>0.5</v>
      </c>
      <c r="R528" s="69">
        <f t="shared" si="101"/>
        <v>0.5</v>
      </c>
      <c r="T528" s="104"/>
    </row>
    <row r="529" spans="1:20" ht="15.75" customHeight="1" x14ac:dyDescent="0.25">
      <c r="A529" s="58">
        <v>1501</v>
      </c>
      <c r="B529" s="59"/>
      <c r="C529" s="59"/>
      <c r="D529" s="59"/>
      <c r="E529" s="59"/>
      <c r="F529" s="59"/>
      <c r="G529" s="59"/>
      <c r="H529" s="59">
        <v>2</v>
      </c>
      <c r="I529" s="59"/>
      <c r="J529" s="59"/>
      <c r="K529" s="144"/>
      <c r="L529" s="101"/>
      <c r="M529" s="102"/>
      <c r="N529" s="103"/>
      <c r="O529" s="67">
        <f>IF(H529=0,"",H529/G528)</f>
        <v>1</v>
      </c>
      <c r="P529" s="68">
        <v>4</v>
      </c>
      <c r="Q529" s="69">
        <f t="shared" si="100"/>
        <v>1</v>
      </c>
      <c r="R529" s="69">
        <f t="shared" si="101"/>
        <v>0</v>
      </c>
      <c r="T529" s="104"/>
    </row>
    <row r="530" spans="1:20" ht="15.75" customHeight="1" x14ac:dyDescent="0.25">
      <c r="A530" s="58">
        <v>1502</v>
      </c>
      <c r="B530" s="59"/>
      <c r="C530" s="59"/>
      <c r="D530" s="59"/>
      <c r="E530" s="59"/>
      <c r="F530" s="59"/>
      <c r="G530" s="59"/>
      <c r="H530" s="59"/>
      <c r="I530" s="59">
        <v>2</v>
      </c>
      <c r="J530" s="59"/>
      <c r="K530" s="144"/>
      <c r="L530" s="101"/>
      <c r="M530" s="102"/>
      <c r="N530" s="103"/>
      <c r="O530" s="67">
        <f>IF(I530=0,"",I530/H529)</f>
        <v>1</v>
      </c>
      <c r="P530" s="68">
        <v>4</v>
      </c>
      <c r="Q530" s="69">
        <f t="shared" si="100"/>
        <v>1</v>
      </c>
      <c r="R530" s="69">
        <f t="shared" si="101"/>
        <v>0</v>
      </c>
      <c r="T530" s="104"/>
    </row>
    <row r="531" spans="1:20" ht="15.75" customHeight="1" x14ac:dyDescent="0.25">
      <c r="A531" s="58">
        <v>1601</v>
      </c>
      <c r="B531" s="59"/>
      <c r="C531" s="59"/>
      <c r="D531" s="59"/>
      <c r="E531" s="59"/>
      <c r="F531" s="59"/>
      <c r="G531" s="59"/>
      <c r="H531" s="59"/>
      <c r="I531" s="59"/>
      <c r="J531" s="59">
        <v>2</v>
      </c>
      <c r="K531" s="144">
        <v>2</v>
      </c>
      <c r="L531" s="101"/>
      <c r="M531" s="102"/>
      <c r="N531" s="103"/>
      <c r="O531" s="71">
        <f>IF(J531=0,"",J531/I530)</f>
        <v>1</v>
      </c>
      <c r="P531" s="68">
        <v>4</v>
      </c>
      <c r="Q531" s="72">
        <f t="shared" si="100"/>
        <v>1</v>
      </c>
      <c r="R531" s="72">
        <f t="shared" si="101"/>
        <v>0</v>
      </c>
      <c r="T531" s="104"/>
    </row>
    <row r="532" spans="1:20" ht="15.75" customHeight="1" x14ac:dyDescent="0.25">
      <c r="A532" s="58">
        <v>1602</v>
      </c>
      <c r="B532" s="59"/>
      <c r="C532" s="59"/>
      <c r="D532" s="59"/>
      <c r="E532" s="59"/>
      <c r="F532" s="59"/>
      <c r="G532" s="59"/>
      <c r="H532" s="59"/>
      <c r="I532" s="59"/>
      <c r="J532" s="59">
        <v>2</v>
      </c>
      <c r="K532" s="144">
        <v>1</v>
      </c>
      <c r="L532" s="101"/>
      <c r="M532" s="102"/>
      <c r="N532" s="104"/>
      <c r="O532" s="129"/>
      <c r="P532" s="68">
        <v>2</v>
      </c>
      <c r="Q532" s="130"/>
      <c r="R532" s="131"/>
      <c r="T532" s="104"/>
    </row>
    <row r="533" spans="1:20" ht="15.75" customHeight="1" x14ac:dyDescent="0.25">
      <c r="A533" s="58">
        <v>1701</v>
      </c>
      <c r="B533" s="59"/>
      <c r="C533" s="59"/>
      <c r="D533" s="59"/>
      <c r="E533" s="59"/>
      <c r="F533" s="59"/>
      <c r="G533" s="59"/>
      <c r="H533" s="59"/>
      <c r="I533" s="59"/>
      <c r="J533" s="59">
        <v>0</v>
      </c>
      <c r="K533" s="144"/>
      <c r="L533" s="101"/>
      <c r="M533" s="102"/>
      <c r="N533" s="104"/>
      <c r="O533" s="108"/>
      <c r="P533" s="109">
        <v>1</v>
      </c>
      <c r="Q533" s="110"/>
      <c r="R533" s="108"/>
      <c r="T533" s="104"/>
    </row>
    <row r="534" spans="1:20" ht="15.75" customHeight="1" x14ac:dyDescent="0.25">
      <c r="A534" s="58">
        <v>1702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144"/>
      <c r="L534" s="101"/>
      <c r="M534" s="102"/>
      <c r="N534" s="104"/>
      <c r="O534" s="108"/>
      <c r="P534" s="109"/>
      <c r="Q534" s="110"/>
      <c r="R534" s="108"/>
      <c r="T534" s="104"/>
    </row>
    <row r="535" spans="1:20" ht="15.75" customHeight="1" x14ac:dyDescent="0.25">
      <c r="A535" s="58">
        <v>1801</v>
      </c>
      <c r="B535" s="59"/>
      <c r="C535" s="59"/>
      <c r="D535" s="59"/>
      <c r="E535" s="59"/>
      <c r="F535" s="59"/>
      <c r="G535" s="59"/>
      <c r="H535" s="59"/>
      <c r="I535" s="59"/>
      <c r="J535" s="59"/>
      <c r="K535" s="144"/>
      <c r="L535" s="101"/>
      <c r="M535" s="102"/>
      <c r="N535" s="104"/>
      <c r="O535" s="108"/>
      <c r="P535" s="109"/>
      <c r="Q535" s="110"/>
      <c r="R535" s="108"/>
      <c r="T535" s="104"/>
    </row>
    <row r="536" spans="1:20" ht="15.75" customHeight="1" x14ac:dyDescent="0.25">
      <c r="A536" s="58">
        <v>1802</v>
      </c>
      <c r="B536" s="59"/>
      <c r="C536" s="59"/>
      <c r="D536" s="59"/>
      <c r="E536" s="59"/>
      <c r="F536" s="59"/>
      <c r="G536" s="59"/>
      <c r="H536" s="59"/>
      <c r="I536" s="59"/>
      <c r="J536" s="59"/>
      <c r="K536" s="144"/>
      <c r="L536" s="101"/>
      <c r="M536" s="102"/>
      <c r="N536" s="104"/>
      <c r="O536" s="102"/>
      <c r="P536" s="104"/>
      <c r="Q536" s="146"/>
      <c r="R536" s="108"/>
      <c r="T536" s="104"/>
    </row>
    <row r="537" spans="1:20" ht="15.75" customHeight="1" x14ac:dyDescent="0.25">
      <c r="A537" s="58">
        <v>1901</v>
      </c>
      <c r="B537" s="59"/>
      <c r="C537" s="59"/>
      <c r="D537" s="59"/>
      <c r="E537" s="59"/>
      <c r="F537" s="59"/>
      <c r="G537" s="59"/>
      <c r="H537" s="59"/>
      <c r="I537" s="59"/>
      <c r="J537" s="59"/>
      <c r="K537" s="144"/>
      <c r="L537" s="101"/>
      <c r="M537" s="102"/>
      <c r="N537" s="104"/>
      <c r="O537" s="191" t="s">
        <v>83</v>
      </c>
      <c r="P537" s="82">
        <v>3</v>
      </c>
      <c r="Q537" s="111">
        <f>SUM(K530:K533)</f>
        <v>3</v>
      </c>
      <c r="R537" s="193" t="s">
        <v>11</v>
      </c>
      <c r="T537" s="104"/>
    </row>
    <row r="538" spans="1:20" ht="15.75" customHeight="1" x14ac:dyDescent="0.25">
      <c r="A538" s="58">
        <v>1902</v>
      </c>
      <c r="B538" s="59"/>
      <c r="C538" s="59"/>
      <c r="D538" s="59"/>
      <c r="E538" s="59"/>
      <c r="F538" s="59"/>
      <c r="G538" s="59"/>
      <c r="H538" s="59"/>
      <c r="I538" s="59"/>
      <c r="J538" s="59"/>
      <c r="K538" s="144"/>
      <c r="L538" s="101"/>
      <c r="M538" s="102"/>
      <c r="N538" s="104"/>
      <c r="O538" s="192" t="s">
        <v>85</v>
      </c>
      <c r="P538" s="86">
        <f>P537/B523</f>
        <v>0.2</v>
      </c>
      <c r="Q538" s="112">
        <f>P537/Q537</f>
        <v>1</v>
      </c>
      <c r="R538" s="194" t="s">
        <v>86</v>
      </c>
      <c r="T538" s="104"/>
    </row>
    <row r="539" spans="1:20" ht="15.75" customHeight="1" x14ac:dyDescent="0.25">
      <c r="A539" s="58">
        <v>2001</v>
      </c>
      <c r="B539" s="59"/>
      <c r="C539" s="59"/>
      <c r="D539" s="59"/>
      <c r="E539" s="59"/>
      <c r="F539" s="59"/>
      <c r="G539" s="59"/>
      <c r="H539" s="59"/>
      <c r="I539" s="59"/>
      <c r="J539" s="59"/>
      <c r="K539" s="144"/>
      <c r="L539" s="147"/>
      <c r="M539" s="148"/>
      <c r="N539" s="149"/>
      <c r="O539" s="90"/>
      <c r="P539" s="91"/>
      <c r="Q539" s="91"/>
      <c r="R539" s="113"/>
      <c r="T539" s="104"/>
    </row>
    <row r="540" spans="1:20" ht="18" customHeight="1" x14ac:dyDescent="0.25">
      <c r="A540" s="28"/>
      <c r="B540" s="280" t="s">
        <v>111</v>
      </c>
      <c r="C540" s="280"/>
      <c r="D540" s="280"/>
      <c r="E540" s="280"/>
      <c r="F540" s="280"/>
      <c r="G540" s="280"/>
      <c r="H540" s="280"/>
      <c r="I540" s="280"/>
      <c r="J540" s="280"/>
      <c r="K540" s="93">
        <f>SUM(K523:K536)</f>
        <v>3</v>
      </c>
      <c r="L540" s="94">
        <f>IF(K531=0,"",K531/B523)</f>
        <v>0.13333333333333333</v>
      </c>
      <c r="M540" s="94">
        <f>IF(K540=0,"",K540/B523)</f>
        <v>0.2</v>
      </c>
      <c r="N540" s="94">
        <f>IF(K531=0,"",M540-L540)</f>
        <v>6.666666666666668E-2</v>
      </c>
      <c r="O540" s="3"/>
      <c r="P540" s="29"/>
      <c r="Q540" s="22"/>
      <c r="R540" s="3"/>
      <c r="T540" s="104"/>
    </row>
    <row r="541" spans="1:20" ht="12.75" customHeight="1" x14ac:dyDescent="0.2">
      <c r="L541" s="3"/>
      <c r="M541" s="3"/>
      <c r="N541" s="3"/>
      <c r="O541" s="3"/>
      <c r="S541" s="29"/>
      <c r="T541" s="22"/>
    </row>
    <row r="542" spans="1:20" ht="12.75" customHeight="1" x14ac:dyDescent="0.2">
      <c r="L542" s="3"/>
      <c r="M542" s="3"/>
      <c r="N542" s="3"/>
      <c r="O542" s="3"/>
      <c r="S542" s="29"/>
      <c r="T542" s="22"/>
    </row>
    <row r="543" spans="1:20" ht="26.25" customHeight="1" x14ac:dyDescent="0.4">
      <c r="A543" s="2"/>
      <c r="B543" s="270" t="s">
        <v>99</v>
      </c>
      <c r="C543" s="271"/>
      <c r="D543" s="271"/>
      <c r="E543" s="271"/>
      <c r="F543" s="271"/>
      <c r="G543" s="271"/>
      <c r="H543" s="271"/>
      <c r="I543" s="271"/>
      <c r="J543" s="271"/>
      <c r="K543" s="179" t="s">
        <v>84</v>
      </c>
      <c r="L543" s="57"/>
      <c r="M543" s="57"/>
      <c r="N543" s="29"/>
      <c r="O543" s="3"/>
      <c r="P543" s="29"/>
      <c r="Q543" s="29"/>
      <c r="R543" s="29"/>
    </row>
    <row r="544" spans="1:20" ht="20.25" customHeight="1" x14ac:dyDescent="0.2">
      <c r="A544" s="272" t="s">
        <v>10</v>
      </c>
      <c r="B544" s="273" t="s">
        <v>100</v>
      </c>
      <c r="C544" s="274"/>
      <c r="D544" s="274"/>
      <c r="E544" s="274"/>
      <c r="F544" s="274"/>
      <c r="G544" s="274"/>
      <c r="H544" s="274"/>
      <c r="I544" s="274"/>
      <c r="J544" s="275"/>
      <c r="K544" s="276" t="s">
        <v>11</v>
      </c>
      <c r="L544" s="269" t="s">
        <v>3</v>
      </c>
      <c r="M544" s="269" t="s">
        <v>4</v>
      </c>
      <c r="N544" s="278" t="s">
        <v>5</v>
      </c>
      <c r="O544" s="269" t="s">
        <v>6</v>
      </c>
      <c r="P544" s="267" t="s">
        <v>7</v>
      </c>
      <c r="Q544" s="267" t="s">
        <v>8</v>
      </c>
      <c r="R544" s="269" t="s">
        <v>101</v>
      </c>
    </row>
    <row r="545" spans="1:20" ht="15.75" x14ac:dyDescent="0.25">
      <c r="A545" s="268"/>
      <c r="B545" s="58" t="s">
        <v>102</v>
      </c>
      <c r="C545" s="58" t="s">
        <v>103</v>
      </c>
      <c r="D545" s="58" t="s">
        <v>104</v>
      </c>
      <c r="E545" s="58" t="s">
        <v>105</v>
      </c>
      <c r="F545" s="58" t="s">
        <v>106</v>
      </c>
      <c r="G545" s="58" t="s">
        <v>107</v>
      </c>
      <c r="H545" s="58" t="s">
        <v>108</v>
      </c>
      <c r="I545" s="58" t="s">
        <v>109</v>
      </c>
      <c r="J545" s="58" t="s">
        <v>110</v>
      </c>
      <c r="K545" s="291"/>
      <c r="L545" s="268"/>
      <c r="M545" s="268"/>
      <c r="N545" s="268"/>
      <c r="O545" s="268"/>
      <c r="P545" s="268"/>
      <c r="Q545" s="268"/>
      <c r="R545" s="268"/>
      <c r="T545" s="104"/>
    </row>
    <row r="546" spans="1:20" ht="15.75" customHeight="1" x14ac:dyDescent="0.25">
      <c r="A546" s="58">
        <v>1202</v>
      </c>
      <c r="B546" s="59">
        <v>38</v>
      </c>
      <c r="C546" s="59"/>
      <c r="D546" s="59"/>
      <c r="E546" s="59"/>
      <c r="F546" s="59"/>
      <c r="G546" s="59"/>
      <c r="H546" s="59"/>
      <c r="I546" s="59"/>
      <c r="J546" s="59"/>
      <c r="K546" s="144"/>
      <c r="L546" s="96"/>
      <c r="M546" s="97"/>
      <c r="N546" s="98"/>
      <c r="O546" s="62"/>
      <c r="P546" s="63">
        <f>B546</f>
        <v>38</v>
      </c>
      <c r="Q546" s="64"/>
      <c r="R546" s="62"/>
      <c r="T546" s="104"/>
    </row>
    <row r="547" spans="1:20" ht="15.75" customHeight="1" x14ac:dyDescent="0.25">
      <c r="A547" s="58">
        <v>1301</v>
      </c>
      <c r="B547" s="59"/>
      <c r="C547" s="59">
        <v>33</v>
      </c>
      <c r="D547" s="59"/>
      <c r="E547" s="59"/>
      <c r="F547" s="59"/>
      <c r="G547" s="59"/>
      <c r="H547" s="59"/>
      <c r="I547" s="59"/>
      <c r="J547" s="59"/>
      <c r="K547" s="144"/>
      <c r="L547" s="101"/>
      <c r="M547" s="102"/>
      <c r="N547" s="103"/>
      <c r="O547" s="67">
        <f>IF(C547=0,"",C547/B546)</f>
        <v>0.86842105263157898</v>
      </c>
      <c r="P547" s="68">
        <v>33</v>
      </c>
      <c r="Q547" s="69">
        <f t="shared" ref="Q547:Q554" si="102">IF(P547=0,"",P547/P546)</f>
        <v>0.86842105263157898</v>
      </c>
      <c r="R547" s="69">
        <f t="shared" ref="R547:R554" si="103">IF(P547=0,"",100%-Q547)</f>
        <v>0.13157894736842102</v>
      </c>
      <c r="T547" s="104"/>
    </row>
    <row r="548" spans="1:20" ht="15.75" customHeight="1" x14ac:dyDescent="0.25">
      <c r="A548" s="58">
        <v>1302</v>
      </c>
      <c r="B548" s="59"/>
      <c r="C548" s="59"/>
      <c r="D548" s="59">
        <v>31</v>
      </c>
      <c r="E548" s="59"/>
      <c r="F548" s="59"/>
      <c r="G548" s="59"/>
      <c r="H548" s="59"/>
      <c r="I548" s="59"/>
      <c r="J548" s="59"/>
      <c r="K548" s="144"/>
      <c r="L548" s="101"/>
      <c r="M548" s="102"/>
      <c r="N548" s="103"/>
      <c r="O548" s="67">
        <f>IF(D548=0,"",D548/C547)</f>
        <v>0.93939393939393945</v>
      </c>
      <c r="P548" s="68">
        <v>31</v>
      </c>
      <c r="Q548" s="69">
        <f t="shared" si="102"/>
        <v>0.93939393939393945</v>
      </c>
      <c r="R548" s="69">
        <f t="shared" si="103"/>
        <v>6.0606060606060552E-2</v>
      </c>
      <c r="T548" s="70">
        <f>P548/P546</f>
        <v>0.81578947368421051</v>
      </c>
    </row>
    <row r="549" spans="1:20" ht="15.75" customHeight="1" x14ac:dyDescent="0.25">
      <c r="A549" s="58">
        <v>1401</v>
      </c>
      <c r="B549" s="59"/>
      <c r="C549" s="59"/>
      <c r="D549" s="59"/>
      <c r="E549" s="59">
        <v>23</v>
      </c>
      <c r="F549" s="59"/>
      <c r="G549" s="59"/>
      <c r="H549" s="59"/>
      <c r="I549" s="59"/>
      <c r="J549" s="59"/>
      <c r="K549" s="144"/>
      <c r="L549" s="101"/>
      <c r="M549" s="102"/>
      <c r="N549" s="103"/>
      <c r="O549" s="67">
        <f>IF(E549=0,"",E549/D548)</f>
        <v>0.74193548387096775</v>
      </c>
      <c r="P549" s="68">
        <v>23</v>
      </c>
      <c r="Q549" s="69">
        <f t="shared" si="102"/>
        <v>0.74193548387096775</v>
      </c>
      <c r="R549" s="69">
        <f t="shared" si="103"/>
        <v>0.25806451612903225</v>
      </c>
      <c r="T549" s="104"/>
    </row>
    <row r="550" spans="1:20" ht="15.75" customHeight="1" x14ac:dyDescent="0.25">
      <c r="A550" s="58">
        <v>1402</v>
      </c>
      <c r="B550" s="59"/>
      <c r="C550" s="59"/>
      <c r="D550" s="59"/>
      <c r="E550" s="59"/>
      <c r="F550" s="59">
        <v>19</v>
      </c>
      <c r="G550" s="59"/>
      <c r="H550" s="59"/>
      <c r="I550" s="59"/>
      <c r="J550" s="59"/>
      <c r="K550" s="144"/>
      <c r="L550" s="101"/>
      <c r="M550" s="102"/>
      <c r="N550" s="103"/>
      <c r="O550" s="67">
        <f>IF(F550=0,"",F550/E549)</f>
        <v>0.82608695652173914</v>
      </c>
      <c r="P550" s="68">
        <v>19</v>
      </c>
      <c r="Q550" s="69">
        <f t="shared" si="102"/>
        <v>0.82608695652173914</v>
      </c>
      <c r="R550" s="69">
        <f t="shared" si="103"/>
        <v>0.17391304347826086</v>
      </c>
      <c r="T550" s="104"/>
    </row>
    <row r="551" spans="1:20" ht="15.75" customHeight="1" x14ac:dyDescent="0.25">
      <c r="A551" s="58">
        <v>1501</v>
      </c>
      <c r="B551" s="59"/>
      <c r="C551" s="59"/>
      <c r="D551" s="59"/>
      <c r="E551" s="59"/>
      <c r="F551" s="59"/>
      <c r="G551" s="59">
        <v>19</v>
      </c>
      <c r="H551" s="59"/>
      <c r="I551" s="59"/>
      <c r="J551" s="59"/>
      <c r="K551" s="144"/>
      <c r="L551" s="101"/>
      <c r="M551" s="102"/>
      <c r="N551" s="103"/>
      <c r="O551" s="67">
        <f>IF(G551=0,"",G551/F550)</f>
        <v>1</v>
      </c>
      <c r="P551" s="68">
        <v>19</v>
      </c>
      <c r="Q551" s="69">
        <f t="shared" si="102"/>
        <v>1</v>
      </c>
      <c r="R551" s="69">
        <f t="shared" si="103"/>
        <v>0</v>
      </c>
      <c r="T551" s="104"/>
    </row>
    <row r="552" spans="1:20" ht="15.75" customHeight="1" x14ac:dyDescent="0.25">
      <c r="A552" s="58">
        <v>1502</v>
      </c>
      <c r="B552" s="59"/>
      <c r="C552" s="59"/>
      <c r="D552" s="59"/>
      <c r="E552" s="59"/>
      <c r="F552" s="59"/>
      <c r="G552" s="59"/>
      <c r="H552" s="59">
        <v>19</v>
      </c>
      <c r="I552" s="59"/>
      <c r="J552" s="59"/>
      <c r="K552" s="144"/>
      <c r="L552" s="101"/>
      <c r="M552" s="102"/>
      <c r="N552" s="103"/>
      <c r="O552" s="67">
        <f>IF(H552=0,"",H552/G551)</f>
        <v>1</v>
      </c>
      <c r="P552" s="68">
        <v>19</v>
      </c>
      <c r="Q552" s="69">
        <f t="shared" si="102"/>
        <v>1</v>
      </c>
      <c r="R552" s="69">
        <f t="shared" si="103"/>
        <v>0</v>
      </c>
      <c r="T552" s="104"/>
    </row>
    <row r="553" spans="1:20" ht="15.75" customHeight="1" x14ac:dyDescent="0.25">
      <c r="A553" s="58">
        <v>1601</v>
      </c>
      <c r="B553" s="59"/>
      <c r="C553" s="59"/>
      <c r="D553" s="59"/>
      <c r="E553" s="59"/>
      <c r="F553" s="59"/>
      <c r="G553" s="59"/>
      <c r="H553" s="59"/>
      <c r="I553" s="59">
        <v>19</v>
      </c>
      <c r="J553" s="59"/>
      <c r="K553" s="144"/>
      <c r="L553" s="101"/>
      <c r="M553" s="102"/>
      <c r="N553" s="103"/>
      <c r="O553" s="67">
        <f>IF(I553=0,"",I553/H552)</f>
        <v>1</v>
      </c>
      <c r="P553" s="68">
        <v>19</v>
      </c>
      <c r="Q553" s="69">
        <f t="shared" si="102"/>
        <v>1</v>
      </c>
      <c r="R553" s="69">
        <f t="shared" si="103"/>
        <v>0</v>
      </c>
      <c r="T553" s="104"/>
    </row>
    <row r="554" spans="1:20" ht="15.75" customHeight="1" x14ac:dyDescent="0.25">
      <c r="A554" s="58">
        <v>1602</v>
      </c>
      <c r="B554" s="59"/>
      <c r="C554" s="59"/>
      <c r="D554" s="59"/>
      <c r="E554" s="59"/>
      <c r="F554" s="59"/>
      <c r="G554" s="59"/>
      <c r="H554" s="59"/>
      <c r="I554" s="59"/>
      <c r="J554" s="59">
        <v>19</v>
      </c>
      <c r="K554" s="144">
        <v>12</v>
      </c>
      <c r="L554" s="101"/>
      <c r="M554" s="102"/>
      <c r="N554" s="103"/>
      <c r="O554" s="71">
        <f>IF(J554=0,"",J554/I553)</f>
        <v>1</v>
      </c>
      <c r="P554" s="68">
        <v>19</v>
      </c>
      <c r="Q554" s="72">
        <f t="shared" si="102"/>
        <v>1</v>
      </c>
      <c r="R554" s="72">
        <f t="shared" si="103"/>
        <v>0</v>
      </c>
      <c r="T554" s="104"/>
    </row>
    <row r="555" spans="1:20" ht="15.75" customHeight="1" x14ac:dyDescent="0.25">
      <c r="A555" s="58">
        <v>1701</v>
      </c>
      <c r="B555" s="59"/>
      <c r="C555" s="59"/>
      <c r="D555" s="59"/>
      <c r="E555" s="59"/>
      <c r="F555" s="59"/>
      <c r="G555" s="59"/>
      <c r="H555" s="59"/>
      <c r="I555" s="59"/>
      <c r="J555" s="59">
        <v>0</v>
      </c>
      <c r="K555" s="144"/>
      <c r="L555" s="101"/>
      <c r="M555" s="102"/>
      <c r="N555" s="104"/>
      <c r="O555" s="105"/>
      <c r="P555" s="68">
        <v>2</v>
      </c>
      <c r="Q555" s="106"/>
      <c r="R555" s="107"/>
      <c r="T555" s="104"/>
    </row>
    <row r="556" spans="1:20" ht="15.75" customHeight="1" x14ac:dyDescent="0.25">
      <c r="A556" s="58">
        <v>1702</v>
      </c>
      <c r="B556" s="59"/>
      <c r="C556" s="59"/>
      <c r="D556" s="59"/>
      <c r="E556" s="59"/>
      <c r="F556" s="59"/>
      <c r="G556" s="59"/>
      <c r="H556" s="59"/>
      <c r="I556" s="59"/>
      <c r="J556" s="59">
        <v>2</v>
      </c>
      <c r="K556" s="144">
        <v>2</v>
      </c>
      <c r="L556" s="101"/>
      <c r="M556" s="102"/>
      <c r="N556" s="104"/>
      <c r="O556" s="108"/>
      <c r="P556" s="109">
        <v>2</v>
      </c>
      <c r="Q556" s="110"/>
      <c r="R556" s="108"/>
      <c r="T556" s="104"/>
    </row>
    <row r="557" spans="1:20" ht="15.75" customHeight="1" x14ac:dyDescent="0.25">
      <c r="A557" s="58">
        <v>1801</v>
      </c>
      <c r="B557" s="59"/>
      <c r="C557" s="59"/>
      <c r="D557" s="59"/>
      <c r="E557" s="59"/>
      <c r="F557" s="59"/>
      <c r="G557" s="59"/>
      <c r="H557" s="59"/>
      <c r="I557" s="59"/>
      <c r="J557" s="59"/>
      <c r="K557" s="144"/>
      <c r="L557" s="101"/>
      <c r="M557" s="102"/>
      <c r="N557" s="104"/>
      <c r="O557" s="108"/>
      <c r="P557" s="109"/>
      <c r="Q557" s="110"/>
      <c r="R557" s="108"/>
      <c r="T557" s="104"/>
    </row>
    <row r="558" spans="1:20" ht="15.75" customHeight="1" x14ac:dyDescent="0.25">
      <c r="A558" s="58">
        <v>1802</v>
      </c>
      <c r="B558" s="59"/>
      <c r="C558" s="59"/>
      <c r="D558" s="59"/>
      <c r="E558" s="59"/>
      <c r="F558" s="59"/>
      <c r="G558" s="59"/>
      <c r="H558" s="59"/>
      <c r="I558" s="59"/>
      <c r="J558" s="59"/>
      <c r="K558" s="144"/>
      <c r="L558" s="101"/>
      <c r="M558" s="102"/>
      <c r="N558" s="104"/>
      <c r="O558" s="108"/>
      <c r="P558" s="109"/>
      <c r="Q558" s="110"/>
      <c r="R558" s="108"/>
      <c r="T558" s="104"/>
    </row>
    <row r="559" spans="1:20" ht="15.75" customHeight="1" x14ac:dyDescent="0.25">
      <c r="A559" s="58">
        <v>1901</v>
      </c>
      <c r="B559" s="59"/>
      <c r="C559" s="59"/>
      <c r="D559" s="59"/>
      <c r="E559" s="59"/>
      <c r="F559" s="59"/>
      <c r="G559" s="59"/>
      <c r="H559" s="59"/>
      <c r="I559" s="59"/>
      <c r="J559" s="59"/>
      <c r="K559" s="144"/>
      <c r="L559" s="101"/>
      <c r="M559" s="102"/>
      <c r="N559" s="104"/>
      <c r="O559" s="102"/>
      <c r="P559" s="104"/>
      <c r="Q559" s="146"/>
      <c r="R559" s="108"/>
      <c r="T559" s="104"/>
    </row>
    <row r="560" spans="1:20" ht="15.75" customHeight="1" x14ac:dyDescent="0.25">
      <c r="A560" s="58">
        <v>1902</v>
      </c>
      <c r="B560" s="59"/>
      <c r="C560" s="59"/>
      <c r="D560" s="59"/>
      <c r="E560" s="59"/>
      <c r="F560" s="59"/>
      <c r="G560" s="59"/>
      <c r="H560" s="59"/>
      <c r="I560" s="59"/>
      <c r="J560" s="59"/>
      <c r="K560" s="144"/>
      <c r="L560" s="101"/>
      <c r="M560" s="102"/>
      <c r="N560" s="104"/>
      <c r="O560" s="191" t="s">
        <v>83</v>
      </c>
      <c r="P560" s="82">
        <v>14</v>
      </c>
      <c r="Q560" s="83">
        <f>SUM(K553:K556)</f>
        <v>14</v>
      </c>
      <c r="R560" s="193" t="s">
        <v>11</v>
      </c>
      <c r="T560" s="104"/>
    </row>
    <row r="561" spans="1:20" ht="15.75" customHeight="1" x14ac:dyDescent="0.25">
      <c r="A561" s="58">
        <v>2001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144"/>
      <c r="L561" s="101"/>
      <c r="M561" s="102"/>
      <c r="N561" s="104"/>
      <c r="O561" s="192" t="s">
        <v>85</v>
      </c>
      <c r="P561" s="86">
        <f>P560/B546</f>
        <v>0.36842105263157893</v>
      </c>
      <c r="Q561" s="87">
        <f>P560/Q560</f>
        <v>1</v>
      </c>
      <c r="R561" s="194" t="s">
        <v>86</v>
      </c>
      <c r="T561" s="104"/>
    </row>
    <row r="562" spans="1:20" ht="15.75" customHeight="1" x14ac:dyDescent="0.25">
      <c r="A562" s="58">
        <v>2002</v>
      </c>
      <c r="B562" s="59"/>
      <c r="C562" s="59"/>
      <c r="D562" s="59"/>
      <c r="E562" s="59"/>
      <c r="F562" s="59"/>
      <c r="G562" s="59"/>
      <c r="H562" s="59"/>
      <c r="I562" s="59"/>
      <c r="J562" s="59"/>
      <c r="K562" s="144"/>
      <c r="L562" s="147"/>
      <c r="M562" s="148"/>
      <c r="N562" s="149"/>
      <c r="O562" s="90"/>
      <c r="P562" s="91"/>
      <c r="Q562" s="91"/>
      <c r="R562" s="113"/>
      <c r="T562" s="104"/>
    </row>
    <row r="563" spans="1:20" ht="18" customHeight="1" x14ac:dyDescent="0.25">
      <c r="A563" s="28"/>
      <c r="B563" s="280" t="s">
        <v>111</v>
      </c>
      <c r="C563" s="280"/>
      <c r="D563" s="280"/>
      <c r="E563" s="280"/>
      <c r="F563" s="280"/>
      <c r="G563" s="280"/>
      <c r="H563" s="280"/>
      <c r="I563" s="280"/>
      <c r="J563" s="280"/>
      <c r="K563" s="93">
        <f>SUM(K546:K559)</f>
        <v>14</v>
      </c>
      <c r="L563" s="94">
        <f>IF(K554=0,"",K554/B546)</f>
        <v>0.31578947368421051</v>
      </c>
      <c r="M563" s="125">
        <f>IF(K563=0,"",K563/B546)</f>
        <v>0.36842105263157893</v>
      </c>
      <c r="N563" s="125">
        <f>IF(K554=0,"",M563-L563)</f>
        <v>5.2631578947368418E-2</v>
      </c>
      <c r="O563" s="3"/>
      <c r="P563" s="29"/>
      <c r="Q563" s="22"/>
      <c r="R563" s="3"/>
      <c r="T563" s="104"/>
    </row>
    <row r="564" spans="1:20" ht="12.75" customHeight="1" x14ac:dyDescent="0.2">
      <c r="L564" s="3"/>
      <c r="M564" s="3"/>
      <c r="O564" s="3"/>
    </row>
    <row r="565" spans="1:20" ht="12.75" customHeight="1" x14ac:dyDescent="0.2">
      <c r="L565" s="3"/>
      <c r="M565" s="3"/>
      <c r="O565" s="3"/>
    </row>
    <row r="566" spans="1:20" ht="26.25" customHeight="1" x14ac:dyDescent="0.4">
      <c r="A566" s="2"/>
      <c r="B566" s="270" t="s">
        <v>99</v>
      </c>
      <c r="C566" s="271"/>
      <c r="D566" s="271"/>
      <c r="E566" s="271"/>
      <c r="F566" s="271"/>
      <c r="G566" s="271"/>
      <c r="H566" s="271"/>
      <c r="I566" s="271"/>
      <c r="J566" s="271"/>
      <c r="K566" s="179" t="s">
        <v>87</v>
      </c>
      <c r="L566" s="57"/>
      <c r="M566" s="57"/>
      <c r="N566" s="29"/>
      <c r="O566" s="3"/>
      <c r="P566" s="29"/>
      <c r="Q566" s="29"/>
      <c r="R566" s="29"/>
      <c r="S566" s="29"/>
    </row>
    <row r="567" spans="1:20" ht="20.25" x14ac:dyDescent="0.2">
      <c r="A567" s="272" t="s">
        <v>10</v>
      </c>
      <c r="B567" s="273" t="s">
        <v>100</v>
      </c>
      <c r="C567" s="274"/>
      <c r="D567" s="274"/>
      <c r="E567" s="274"/>
      <c r="F567" s="274"/>
      <c r="G567" s="274"/>
      <c r="H567" s="274"/>
      <c r="I567" s="274"/>
      <c r="J567" s="275"/>
      <c r="K567" s="276" t="s">
        <v>11</v>
      </c>
      <c r="L567" s="269" t="s">
        <v>3</v>
      </c>
      <c r="M567" s="269" t="s">
        <v>4</v>
      </c>
      <c r="N567" s="278" t="s">
        <v>5</v>
      </c>
      <c r="O567" s="269" t="s">
        <v>6</v>
      </c>
      <c r="P567" s="267" t="s">
        <v>7</v>
      </c>
      <c r="Q567" s="267" t="s">
        <v>8</v>
      </c>
      <c r="R567" s="269" t="s">
        <v>101</v>
      </c>
      <c r="S567" s="29"/>
    </row>
    <row r="568" spans="1:20" ht="15.75" x14ac:dyDescent="0.25">
      <c r="A568" s="268"/>
      <c r="B568" s="58" t="s">
        <v>102</v>
      </c>
      <c r="C568" s="58" t="s">
        <v>103</v>
      </c>
      <c r="D568" s="58" t="s">
        <v>104</v>
      </c>
      <c r="E568" s="58" t="s">
        <v>105</v>
      </c>
      <c r="F568" s="58" t="s">
        <v>106</v>
      </c>
      <c r="G568" s="58" t="s">
        <v>107</v>
      </c>
      <c r="H568" s="58" t="s">
        <v>108</v>
      </c>
      <c r="I568" s="58" t="s">
        <v>109</v>
      </c>
      <c r="J568" s="58" t="s">
        <v>110</v>
      </c>
      <c r="K568" s="291"/>
      <c r="L568" s="268"/>
      <c r="M568" s="268"/>
      <c r="N568" s="268"/>
      <c r="O568" s="268"/>
      <c r="P568" s="268"/>
      <c r="Q568" s="268"/>
      <c r="R568" s="268"/>
      <c r="S568" s="29"/>
    </row>
    <row r="569" spans="1:20" ht="15.75" x14ac:dyDescent="0.25">
      <c r="A569" s="58">
        <v>1301</v>
      </c>
      <c r="B569" s="59">
        <v>29</v>
      </c>
      <c r="C569" s="59"/>
      <c r="D569" s="59"/>
      <c r="E569" s="59"/>
      <c r="F569" s="59"/>
      <c r="G569" s="59"/>
      <c r="H569" s="59"/>
      <c r="I569" s="59"/>
      <c r="J569" s="59"/>
      <c r="K569" s="144"/>
      <c r="L569" s="96"/>
      <c r="M569" s="97"/>
      <c r="N569" s="98"/>
      <c r="O569" s="62"/>
      <c r="P569" s="63">
        <f>B569</f>
        <v>29</v>
      </c>
      <c r="Q569" s="64"/>
      <c r="R569" s="62"/>
      <c r="S569" s="29"/>
    </row>
    <row r="570" spans="1:20" ht="15.75" customHeight="1" x14ac:dyDescent="0.25">
      <c r="A570" s="58">
        <v>1302</v>
      </c>
      <c r="B570" s="59"/>
      <c r="C570" s="59">
        <v>24</v>
      </c>
      <c r="D570" s="59"/>
      <c r="E570" s="59"/>
      <c r="F570" s="59"/>
      <c r="G570" s="59"/>
      <c r="H570" s="59"/>
      <c r="I570" s="59"/>
      <c r="J570" s="59"/>
      <c r="K570" s="144"/>
      <c r="L570" s="101"/>
      <c r="M570" s="102"/>
      <c r="N570" s="103"/>
      <c r="O570" s="67">
        <f>IF(C570=0,"",C570/B569)</f>
        <v>0.82758620689655171</v>
      </c>
      <c r="P570" s="68">
        <v>24</v>
      </c>
      <c r="Q570" s="69">
        <f t="shared" ref="Q570:Q577" si="104">IF(P570=0,"",P570/P569)</f>
        <v>0.82758620689655171</v>
      </c>
      <c r="R570" s="69">
        <f t="shared" ref="R570:R577" si="105">IF(P570=0,"",100%-Q570)</f>
        <v>0.17241379310344829</v>
      </c>
      <c r="S570" s="29"/>
    </row>
    <row r="571" spans="1:20" ht="15.75" customHeight="1" x14ac:dyDescent="0.25">
      <c r="A571" s="58">
        <v>1401</v>
      </c>
      <c r="B571" s="59"/>
      <c r="C571" s="59"/>
      <c r="D571" s="59">
        <v>23</v>
      </c>
      <c r="E571" s="59"/>
      <c r="F571" s="59"/>
      <c r="G571" s="59"/>
      <c r="H571" s="59"/>
      <c r="I571" s="59"/>
      <c r="J571" s="59"/>
      <c r="K571" s="144"/>
      <c r="L571" s="101"/>
      <c r="M571" s="102"/>
      <c r="N571" s="103"/>
      <c r="O571" s="67">
        <f>IF(D571=0,"",D571/C570)</f>
        <v>0.95833333333333337</v>
      </c>
      <c r="P571" s="68">
        <v>24</v>
      </c>
      <c r="Q571" s="69">
        <f t="shared" si="104"/>
        <v>1</v>
      </c>
      <c r="R571" s="69">
        <f t="shared" si="105"/>
        <v>0</v>
      </c>
      <c r="S571" s="70">
        <f>P571/P569</f>
        <v>0.82758620689655171</v>
      </c>
    </row>
    <row r="572" spans="1:20" ht="15.75" customHeight="1" x14ac:dyDescent="0.25">
      <c r="A572" s="58">
        <v>1402</v>
      </c>
      <c r="B572" s="59"/>
      <c r="C572" s="59"/>
      <c r="D572" s="59"/>
      <c r="E572" s="59">
        <v>14</v>
      </c>
      <c r="F572" s="59"/>
      <c r="G572" s="59"/>
      <c r="H572" s="59"/>
      <c r="I572" s="59"/>
      <c r="J572" s="59"/>
      <c r="K572" s="144"/>
      <c r="L572" s="101"/>
      <c r="M572" s="102"/>
      <c r="N572" s="103"/>
      <c r="O572" s="67">
        <f>IF(E572=0,"",E572/D571)</f>
        <v>0.60869565217391308</v>
      </c>
      <c r="P572" s="68">
        <v>23</v>
      </c>
      <c r="Q572" s="69">
        <f t="shared" si="104"/>
        <v>0.95833333333333337</v>
      </c>
      <c r="R572" s="69">
        <f t="shared" si="105"/>
        <v>4.166666666666663E-2</v>
      </c>
      <c r="S572" s="29"/>
    </row>
    <row r="573" spans="1:20" ht="15.75" customHeight="1" x14ac:dyDescent="0.25">
      <c r="A573" s="58">
        <v>1501</v>
      </c>
      <c r="B573" s="59"/>
      <c r="C573" s="59"/>
      <c r="D573" s="59"/>
      <c r="E573" s="59"/>
      <c r="F573" s="59">
        <v>12</v>
      </c>
      <c r="G573" s="59"/>
      <c r="H573" s="59"/>
      <c r="I573" s="59"/>
      <c r="J573" s="59"/>
      <c r="K573" s="144"/>
      <c r="L573" s="101"/>
      <c r="M573" s="102"/>
      <c r="N573" s="103"/>
      <c r="O573" s="67">
        <f>IF(F573=0,"",F573/E572)</f>
        <v>0.8571428571428571</v>
      </c>
      <c r="P573" s="68">
        <v>22</v>
      </c>
      <c r="Q573" s="69">
        <f t="shared" si="104"/>
        <v>0.95652173913043481</v>
      </c>
      <c r="R573" s="69">
        <f t="shared" si="105"/>
        <v>4.3478260869565188E-2</v>
      </c>
      <c r="S573" s="29"/>
    </row>
    <row r="574" spans="1:20" ht="15.75" customHeight="1" x14ac:dyDescent="0.25">
      <c r="A574" s="58">
        <v>1502</v>
      </c>
      <c r="B574" s="59"/>
      <c r="C574" s="59"/>
      <c r="D574" s="59"/>
      <c r="E574" s="59"/>
      <c r="F574" s="59"/>
      <c r="G574" s="59">
        <v>12</v>
      </c>
      <c r="H574" s="59"/>
      <c r="I574" s="59"/>
      <c r="J574" s="59"/>
      <c r="K574" s="144"/>
      <c r="L574" s="101"/>
      <c r="M574" s="102"/>
      <c r="N574" s="103"/>
      <c r="O574" s="67">
        <f>IF(G574=0,"",G574/F573)</f>
        <v>1</v>
      </c>
      <c r="P574" s="68">
        <v>20</v>
      </c>
      <c r="Q574" s="69">
        <f t="shared" si="104"/>
        <v>0.90909090909090906</v>
      </c>
      <c r="R574" s="69">
        <f t="shared" si="105"/>
        <v>9.0909090909090939E-2</v>
      </c>
      <c r="S574" s="29"/>
    </row>
    <row r="575" spans="1:20" ht="15.75" customHeight="1" x14ac:dyDescent="0.25">
      <c r="A575" s="58">
        <v>1601</v>
      </c>
      <c r="B575" s="59"/>
      <c r="C575" s="59"/>
      <c r="D575" s="59"/>
      <c r="E575" s="59"/>
      <c r="F575" s="59"/>
      <c r="G575" s="59"/>
      <c r="H575" s="59">
        <v>12</v>
      </c>
      <c r="I575" s="59"/>
      <c r="J575" s="59"/>
      <c r="K575" s="144"/>
      <c r="L575" s="101"/>
      <c r="M575" s="102"/>
      <c r="N575" s="103"/>
      <c r="O575" s="67">
        <f>IF(H575=0,"",H575/G574)</f>
        <v>1</v>
      </c>
      <c r="P575" s="68">
        <v>19</v>
      </c>
      <c r="Q575" s="69">
        <f t="shared" si="104"/>
        <v>0.95</v>
      </c>
      <c r="R575" s="69">
        <f t="shared" si="105"/>
        <v>5.0000000000000044E-2</v>
      </c>
      <c r="S575" s="29"/>
    </row>
    <row r="576" spans="1:20" ht="15.75" customHeight="1" x14ac:dyDescent="0.25">
      <c r="A576" s="58">
        <v>1602</v>
      </c>
      <c r="B576" s="59"/>
      <c r="C576" s="59"/>
      <c r="D576" s="59"/>
      <c r="E576" s="59"/>
      <c r="F576" s="59"/>
      <c r="G576" s="59"/>
      <c r="H576" s="59"/>
      <c r="I576" s="59">
        <v>12</v>
      </c>
      <c r="J576" s="59"/>
      <c r="K576" s="144"/>
      <c r="L576" s="101"/>
      <c r="M576" s="102"/>
      <c r="N576" s="103"/>
      <c r="O576" s="67">
        <f>IF(I576=0,"",I576/H575)</f>
        <v>1</v>
      </c>
      <c r="P576" s="68">
        <v>19</v>
      </c>
      <c r="Q576" s="69">
        <f t="shared" si="104"/>
        <v>1</v>
      </c>
      <c r="R576" s="69">
        <f t="shared" si="105"/>
        <v>0</v>
      </c>
      <c r="S576" s="29"/>
    </row>
    <row r="577" spans="1:20" ht="15.75" customHeight="1" x14ac:dyDescent="0.25">
      <c r="A577" s="58">
        <v>1701</v>
      </c>
      <c r="B577" s="59"/>
      <c r="C577" s="59"/>
      <c r="D577" s="59"/>
      <c r="E577" s="59"/>
      <c r="F577" s="59"/>
      <c r="G577" s="59"/>
      <c r="H577" s="59"/>
      <c r="I577" s="59"/>
      <c r="J577" s="59">
        <v>12</v>
      </c>
      <c r="K577" s="144">
        <v>7</v>
      </c>
      <c r="L577" s="101"/>
      <c r="M577" s="102"/>
      <c r="N577" s="103"/>
      <c r="O577" s="71">
        <f>IF(J577=0,"",J577/I576)</f>
        <v>1</v>
      </c>
      <c r="P577" s="68">
        <v>18</v>
      </c>
      <c r="Q577" s="72">
        <f t="shared" si="104"/>
        <v>0.94736842105263153</v>
      </c>
      <c r="R577" s="72">
        <f t="shared" si="105"/>
        <v>5.2631578947368474E-2</v>
      </c>
      <c r="S577" s="29"/>
    </row>
    <row r="578" spans="1:20" ht="15.75" customHeight="1" x14ac:dyDescent="0.25">
      <c r="A578" s="58">
        <v>1702</v>
      </c>
      <c r="B578" s="59"/>
      <c r="C578" s="59"/>
      <c r="D578" s="59"/>
      <c r="E578" s="59"/>
      <c r="F578" s="59"/>
      <c r="G578" s="59"/>
      <c r="H578" s="59"/>
      <c r="I578" s="59"/>
      <c r="J578" s="59">
        <v>5</v>
      </c>
      <c r="K578" s="144">
        <v>2</v>
      </c>
      <c r="L578" s="101"/>
      <c r="M578" s="102"/>
      <c r="N578" s="104"/>
      <c r="O578" s="105"/>
      <c r="P578" s="68">
        <v>12</v>
      </c>
      <c r="Q578" s="106"/>
      <c r="R578" s="107"/>
      <c r="S578" s="29"/>
    </row>
    <row r="579" spans="1:20" ht="15.75" customHeight="1" x14ac:dyDescent="0.25">
      <c r="A579" s="58">
        <v>1801</v>
      </c>
      <c r="B579" s="59"/>
      <c r="C579" s="59"/>
      <c r="D579" s="59"/>
      <c r="E579" s="59"/>
      <c r="F579" s="59"/>
      <c r="G579" s="59"/>
      <c r="H579" s="59"/>
      <c r="I579" s="59"/>
      <c r="J579" s="59">
        <v>7</v>
      </c>
      <c r="K579" s="144">
        <v>6</v>
      </c>
      <c r="L579" s="101"/>
      <c r="M579" s="102"/>
      <c r="N579" s="104"/>
      <c r="O579" s="108"/>
      <c r="P579" s="109">
        <v>8</v>
      </c>
      <c r="Q579" s="110"/>
      <c r="R579" s="108"/>
      <c r="S579" s="29"/>
    </row>
    <row r="580" spans="1:20" ht="15.75" customHeight="1" x14ac:dyDescent="0.25">
      <c r="A580" s="58">
        <v>1802</v>
      </c>
      <c r="B580" s="59"/>
      <c r="C580" s="59"/>
      <c r="D580" s="59"/>
      <c r="E580" s="59"/>
      <c r="F580" s="59"/>
      <c r="G580" s="59"/>
      <c r="H580" s="59"/>
      <c r="I580" s="59"/>
      <c r="J580" s="59">
        <v>2</v>
      </c>
      <c r="K580" s="144">
        <v>1</v>
      </c>
      <c r="L580" s="101"/>
      <c r="M580" s="102"/>
      <c r="N580" s="104"/>
      <c r="O580" s="108"/>
      <c r="P580" s="109">
        <v>3</v>
      </c>
      <c r="Q580" s="110"/>
      <c r="R580" s="108"/>
      <c r="S580" s="29"/>
    </row>
    <row r="581" spans="1:20" ht="15.75" customHeight="1" x14ac:dyDescent="0.25">
      <c r="A581" s="58">
        <v>1901</v>
      </c>
      <c r="B581" s="59"/>
      <c r="C581" s="59"/>
      <c r="D581" s="59"/>
      <c r="E581" s="59"/>
      <c r="F581" s="59"/>
      <c r="G581" s="59"/>
      <c r="H581" s="59"/>
      <c r="I581" s="59"/>
      <c r="J581" s="59">
        <v>1</v>
      </c>
      <c r="K581" s="144">
        <v>1</v>
      </c>
      <c r="L581" s="101"/>
      <c r="M581" s="102"/>
      <c r="N581" s="104"/>
      <c r="O581" s="108"/>
      <c r="P581" s="109">
        <v>2</v>
      </c>
      <c r="Q581" s="110"/>
      <c r="R581" s="108"/>
      <c r="S581" s="29"/>
    </row>
    <row r="582" spans="1:20" ht="15.75" customHeight="1" x14ac:dyDescent="0.25">
      <c r="A582" s="58">
        <v>1902</v>
      </c>
      <c r="B582" s="59"/>
      <c r="C582" s="59"/>
      <c r="D582" s="59"/>
      <c r="E582" s="59"/>
      <c r="F582" s="59"/>
      <c r="G582" s="59"/>
      <c r="H582" s="59"/>
      <c r="I582" s="59"/>
      <c r="J582" s="59">
        <v>1</v>
      </c>
      <c r="K582" s="144"/>
      <c r="L582" s="101"/>
      <c r="M582" s="102"/>
      <c r="N582" s="104"/>
      <c r="O582" s="102"/>
      <c r="P582" s="104"/>
      <c r="Q582" s="146"/>
      <c r="R582" s="108"/>
      <c r="S582" s="29"/>
    </row>
    <row r="583" spans="1:20" ht="15.75" customHeight="1" x14ac:dyDescent="0.25">
      <c r="A583" s="58">
        <v>2001</v>
      </c>
      <c r="B583" s="59"/>
      <c r="C583" s="59"/>
      <c r="D583" s="59"/>
      <c r="E583" s="59"/>
      <c r="F583" s="59"/>
      <c r="G583" s="59"/>
      <c r="H583" s="59"/>
      <c r="I583" s="59"/>
      <c r="J583" s="59"/>
      <c r="K583" s="144"/>
      <c r="L583" s="101"/>
      <c r="M583" s="102"/>
      <c r="N583" s="104"/>
      <c r="O583" s="212" t="s">
        <v>83</v>
      </c>
      <c r="P583" s="203">
        <v>12</v>
      </c>
      <c r="Q583" s="201">
        <f>K586</f>
        <v>17</v>
      </c>
      <c r="R583" s="213" t="s">
        <v>11</v>
      </c>
      <c r="S583" s="29"/>
    </row>
    <row r="584" spans="1:20" ht="15.75" customHeight="1" x14ac:dyDescent="0.25">
      <c r="A584" s="58">
        <v>2002</v>
      </c>
      <c r="B584" s="59"/>
      <c r="C584" s="59"/>
      <c r="D584" s="59"/>
      <c r="E584" s="59"/>
      <c r="F584" s="59"/>
      <c r="G584" s="59"/>
      <c r="H584" s="59"/>
      <c r="I584" s="59"/>
      <c r="J584" s="59"/>
      <c r="K584" s="144"/>
      <c r="L584" s="101"/>
      <c r="M584" s="102"/>
      <c r="N584" s="104"/>
      <c r="O584" s="214" t="s">
        <v>85</v>
      </c>
      <c r="P584" s="204">
        <f>P583/B569</f>
        <v>0.41379310344827586</v>
      </c>
      <c r="Q584" s="202">
        <f>P583/Q583</f>
        <v>0.70588235294117652</v>
      </c>
      <c r="R584" s="215" t="s">
        <v>86</v>
      </c>
      <c r="S584" s="29"/>
    </row>
    <row r="585" spans="1:20" ht="15.75" customHeight="1" x14ac:dyDescent="0.25">
      <c r="A585" s="58">
        <v>2101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144"/>
      <c r="L585" s="147"/>
      <c r="M585" s="148"/>
      <c r="N585" s="149"/>
      <c r="O585" s="90"/>
      <c r="P585" s="91"/>
      <c r="Q585" s="91"/>
      <c r="R585" s="113"/>
      <c r="S585" s="29"/>
    </row>
    <row r="586" spans="1:20" ht="18" customHeight="1" x14ac:dyDescent="0.25">
      <c r="A586" s="28"/>
      <c r="B586" s="280" t="s">
        <v>111</v>
      </c>
      <c r="C586" s="280"/>
      <c r="D586" s="280"/>
      <c r="E586" s="280"/>
      <c r="F586" s="280"/>
      <c r="G586" s="280"/>
      <c r="H586" s="280"/>
      <c r="I586" s="280"/>
      <c r="J586" s="280"/>
      <c r="K586" s="93">
        <f>SUM(K569:K582)</f>
        <v>17</v>
      </c>
      <c r="L586" s="94">
        <f>IF(SUM(K575:K577)=0,"",SUM(K575:K577)/B569)</f>
        <v>0.2413793103448276</v>
      </c>
      <c r="M586" s="94">
        <f>IF(K586=0,"",K586/B569)</f>
        <v>0.58620689655172409</v>
      </c>
      <c r="N586" s="94">
        <f>IF(K577=0,"",M586-L586)</f>
        <v>0.34482758620689646</v>
      </c>
      <c r="O586" s="3"/>
      <c r="P586" s="29"/>
      <c r="Q586" s="22"/>
      <c r="R586" s="3"/>
      <c r="S586" s="29"/>
    </row>
    <row r="587" spans="1:20" ht="12.75" customHeight="1" x14ac:dyDescent="0.2">
      <c r="L587" s="3"/>
      <c r="M587" s="3"/>
      <c r="O587" s="3"/>
    </row>
    <row r="588" spans="1:20" ht="12.75" customHeight="1" x14ac:dyDescent="0.2">
      <c r="L588" s="3"/>
      <c r="M588" s="3"/>
      <c r="O588" s="3"/>
    </row>
    <row r="589" spans="1:20" ht="26.25" customHeight="1" x14ac:dyDescent="0.4">
      <c r="A589" s="2"/>
      <c r="B589" s="270" t="s">
        <v>99</v>
      </c>
      <c r="C589" s="271"/>
      <c r="D589" s="271"/>
      <c r="E589" s="271"/>
      <c r="F589" s="271"/>
      <c r="G589" s="271"/>
      <c r="H589" s="271"/>
      <c r="I589" s="271"/>
      <c r="J589" s="271"/>
      <c r="K589" s="179" t="s">
        <v>88</v>
      </c>
      <c r="L589" s="57"/>
      <c r="M589" s="3"/>
      <c r="N589" s="29"/>
      <c r="O589" s="3"/>
      <c r="P589" s="29"/>
      <c r="Q589" s="29"/>
      <c r="R589" s="29"/>
      <c r="S589" s="29"/>
      <c r="T589" s="29"/>
    </row>
    <row r="590" spans="1:20" ht="20.25" customHeight="1" x14ac:dyDescent="0.2">
      <c r="A590" s="272" t="s">
        <v>10</v>
      </c>
      <c r="B590" s="273" t="s">
        <v>100</v>
      </c>
      <c r="C590" s="274"/>
      <c r="D590" s="274"/>
      <c r="E590" s="274"/>
      <c r="F590" s="274"/>
      <c r="G590" s="274"/>
      <c r="H590" s="274"/>
      <c r="I590" s="274"/>
      <c r="J590" s="275"/>
      <c r="K590" s="276" t="s">
        <v>11</v>
      </c>
      <c r="L590" s="269" t="s">
        <v>3</v>
      </c>
      <c r="M590" s="269" t="s">
        <v>4</v>
      </c>
      <c r="N590" s="278" t="s">
        <v>5</v>
      </c>
      <c r="O590" s="269" t="s">
        <v>6</v>
      </c>
      <c r="P590" s="267" t="s">
        <v>7</v>
      </c>
      <c r="Q590" s="267" t="s">
        <v>8</v>
      </c>
      <c r="R590" s="269" t="s">
        <v>101</v>
      </c>
      <c r="S590" s="29"/>
      <c r="T590" s="29"/>
    </row>
    <row r="591" spans="1:20" ht="15.75" customHeight="1" x14ac:dyDescent="0.25">
      <c r="A591" s="268"/>
      <c r="B591" s="58" t="s">
        <v>102</v>
      </c>
      <c r="C591" s="58" t="s">
        <v>103</v>
      </c>
      <c r="D591" s="58" t="s">
        <v>104</v>
      </c>
      <c r="E591" s="58" t="s">
        <v>105</v>
      </c>
      <c r="F591" s="58" t="s">
        <v>106</v>
      </c>
      <c r="G591" s="58" t="s">
        <v>107</v>
      </c>
      <c r="H591" s="58" t="s">
        <v>108</v>
      </c>
      <c r="I591" s="58" t="s">
        <v>109</v>
      </c>
      <c r="J591" s="58" t="s">
        <v>110</v>
      </c>
      <c r="K591" s="291"/>
      <c r="L591" s="268"/>
      <c r="M591" s="268"/>
      <c r="N591" s="268"/>
      <c r="O591" s="268"/>
      <c r="P591" s="268"/>
      <c r="Q591" s="268"/>
      <c r="R591" s="268"/>
      <c r="S591" s="29"/>
      <c r="T591" s="104"/>
    </row>
    <row r="592" spans="1:20" ht="15.75" customHeight="1" x14ac:dyDescent="0.25">
      <c r="A592" s="58">
        <v>1302</v>
      </c>
      <c r="B592" s="59">
        <v>49</v>
      </c>
      <c r="C592" s="59"/>
      <c r="D592" s="59"/>
      <c r="E592" s="59"/>
      <c r="F592" s="59"/>
      <c r="G592" s="59"/>
      <c r="H592" s="59"/>
      <c r="I592" s="59"/>
      <c r="J592" s="59"/>
      <c r="K592" s="144"/>
      <c r="L592" s="96"/>
      <c r="M592" s="97"/>
      <c r="N592" s="98"/>
      <c r="O592" s="62"/>
      <c r="P592" s="63">
        <f>B592</f>
        <v>49</v>
      </c>
      <c r="Q592" s="64"/>
      <c r="R592" s="62"/>
      <c r="S592" s="29"/>
      <c r="T592" s="104"/>
    </row>
    <row r="593" spans="1:20" ht="15.75" customHeight="1" x14ac:dyDescent="0.25">
      <c r="A593" s="58">
        <v>1401</v>
      </c>
      <c r="B593" s="59"/>
      <c r="C593" s="59">
        <v>39</v>
      </c>
      <c r="D593" s="59"/>
      <c r="E593" s="59"/>
      <c r="F593" s="59"/>
      <c r="G593" s="59"/>
      <c r="H593" s="59"/>
      <c r="I593" s="59"/>
      <c r="J593" s="59"/>
      <c r="K593" s="144"/>
      <c r="L593" s="101"/>
      <c r="M593" s="102"/>
      <c r="N593" s="103"/>
      <c r="O593" s="67">
        <f>IF(C593=0,"",C593/B592)</f>
        <v>0.79591836734693877</v>
      </c>
      <c r="P593" s="68">
        <v>39</v>
      </c>
      <c r="Q593" s="69">
        <f t="shared" ref="Q593:Q600" si="106">IF(P593=0,"",P593/P592)</f>
        <v>0.79591836734693877</v>
      </c>
      <c r="R593" s="69">
        <f t="shared" ref="R593:R600" si="107">IF(P593=0,"",100%-Q593)</f>
        <v>0.20408163265306123</v>
      </c>
      <c r="S593" s="29"/>
      <c r="T593" s="104"/>
    </row>
    <row r="594" spans="1:20" ht="15.75" customHeight="1" x14ac:dyDescent="0.25">
      <c r="A594" s="58">
        <v>1402</v>
      </c>
      <c r="B594" s="59"/>
      <c r="C594" s="59"/>
      <c r="D594" s="59">
        <v>33</v>
      </c>
      <c r="E594" s="59"/>
      <c r="F594" s="59"/>
      <c r="G594" s="59"/>
      <c r="H594" s="59"/>
      <c r="I594" s="59"/>
      <c r="J594" s="59"/>
      <c r="K594" s="144"/>
      <c r="L594" s="101"/>
      <c r="M594" s="102"/>
      <c r="N594" s="103"/>
      <c r="O594" s="67">
        <f>IF(D594=0,"",D594/C593)</f>
        <v>0.84615384615384615</v>
      </c>
      <c r="P594" s="68">
        <v>36</v>
      </c>
      <c r="Q594" s="69">
        <f t="shared" si="106"/>
        <v>0.92307692307692313</v>
      </c>
      <c r="R594" s="69">
        <f t="shared" si="107"/>
        <v>7.6923076923076872E-2</v>
      </c>
      <c r="S594" s="70">
        <f>P594/P592</f>
        <v>0.73469387755102045</v>
      </c>
    </row>
    <row r="595" spans="1:20" ht="15.75" customHeight="1" x14ac:dyDescent="0.25">
      <c r="A595" s="58">
        <v>1501</v>
      </c>
      <c r="B595" s="59"/>
      <c r="C595" s="59"/>
      <c r="D595" s="59"/>
      <c r="E595" s="59">
        <v>29</v>
      </c>
      <c r="F595" s="59"/>
      <c r="G595" s="59"/>
      <c r="H595" s="59"/>
      <c r="I595" s="59"/>
      <c r="J595" s="59"/>
      <c r="K595" s="144"/>
      <c r="L595" s="101"/>
      <c r="M595" s="102"/>
      <c r="N595" s="103"/>
      <c r="O595" s="67">
        <f>IF(E595=0,"",E595/D594)</f>
        <v>0.87878787878787878</v>
      </c>
      <c r="P595" s="68">
        <v>36</v>
      </c>
      <c r="Q595" s="69">
        <f t="shared" si="106"/>
        <v>1</v>
      </c>
      <c r="R595" s="69">
        <f t="shared" si="107"/>
        <v>0</v>
      </c>
      <c r="S595" s="29"/>
      <c r="T595" s="104"/>
    </row>
    <row r="596" spans="1:20" ht="15.75" customHeight="1" x14ac:dyDescent="0.25">
      <c r="A596" s="58">
        <v>1502</v>
      </c>
      <c r="B596" s="59"/>
      <c r="C596" s="59"/>
      <c r="D596" s="59"/>
      <c r="E596" s="59"/>
      <c r="F596" s="59">
        <v>27</v>
      </c>
      <c r="G596" s="59"/>
      <c r="H596" s="59"/>
      <c r="I596" s="59"/>
      <c r="J596" s="59"/>
      <c r="K596" s="144"/>
      <c r="L596" s="101"/>
      <c r="M596" s="102"/>
      <c r="N596" s="103"/>
      <c r="O596" s="67">
        <f>IF(F596=0,"",F596/E595)</f>
        <v>0.93103448275862066</v>
      </c>
      <c r="P596" s="68">
        <v>35</v>
      </c>
      <c r="Q596" s="69">
        <f t="shared" si="106"/>
        <v>0.97222222222222221</v>
      </c>
      <c r="R596" s="69">
        <f t="shared" si="107"/>
        <v>2.777777777777779E-2</v>
      </c>
      <c r="S596" s="29"/>
      <c r="T596" s="104"/>
    </row>
    <row r="597" spans="1:20" ht="15.75" customHeight="1" x14ac:dyDescent="0.25">
      <c r="A597" s="58">
        <v>1601</v>
      </c>
      <c r="B597" s="59"/>
      <c r="C597" s="59"/>
      <c r="D597" s="59"/>
      <c r="E597" s="59"/>
      <c r="F597" s="59"/>
      <c r="G597" s="59">
        <v>27</v>
      </c>
      <c r="H597" s="59"/>
      <c r="I597" s="59"/>
      <c r="J597" s="59"/>
      <c r="K597" s="144"/>
      <c r="L597" s="101"/>
      <c r="M597" s="102"/>
      <c r="N597" s="103"/>
      <c r="O597" s="67">
        <f>IF(G597=0,"",G597/F596)</f>
        <v>1</v>
      </c>
      <c r="P597" s="68">
        <v>35</v>
      </c>
      <c r="Q597" s="69">
        <f t="shared" si="106"/>
        <v>1</v>
      </c>
      <c r="R597" s="69">
        <f t="shared" si="107"/>
        <v>0</v>
      </c>
      <c r="S597" s="29"/>
      <c r="T597" s="104"/>
    </row>
    <row r="598" spans="1:20" ht="15.75" customHeight="1" x14ac:dyDescent="0.25">
      <c r="A598" s="58">
        <v>1602</v>
      </c>
      <c r="B598" s="59"/>
      <c r="C598" s="59"/>
      <c r="D598" s="59"/>
      <c r="E598" s="59"/>
      <c r="F598" s="59"/>
      <c r="G598" s="59"/>
      <c r="H598" s="59">
        <v>27</v>
      </c>
      <c r="I598" s="59"/>
      <c r="J598" s="59"/>
      <c r="K598" s="144"/>
      <c r="L598" s="101"/>
      <c r="M598" s="102"/>
      <c r="N598" s="103"/>
      <c r="O598" s="67">
        <f>IF(H598=0,"",H598/G597)</f>
        <v>1</v>
      </c>
      <c r="P598" s="68">
        <v>35</v>
      </c>
      <c r="Q598" s="69">
        <f t="shared" si="106"/>
        <v>1</v>
      </c>
      <c r="R598" s="69">
        <f t="shared" si="107"/>
        <v>0</v>
      </c>
      <c r="S598" s="29"/>
      <c r="T598" s="104"/>
    </row>
    <row r="599" spans="1:20" ht="15.75" customHeight="1" x14ac:dyDescent="0.25">
      <c r="A599" s="58">
        <v>1701</v>
      </c>
      <c r="B599" s="59"/>
      <c r="C599" s="59"/>
      <c r="D599" s="59"/>
      <c r="E599" s="59"/>
      <c r="F599" s="59"/>
      <c r="G599" s="59"/>
      <c r="H599" s="59"/>
      <c r="I599" s="59">
        <v>27</v>
      </c>
      <c r="J599" s="59"/>
      <c r="K599" s="144">
        <v>1</v>
      </c>
      <c r="L599" s="101"/>
      <c r="M599" s="102"/>
      <c r="N599" s="103"/>
      <c r="O599" s="67">
        <f>IF(I599=0,"",I599/H598)</f>
        <v>1</v>
      </c>
      <c r="P599" s="68">
        <v>35</v>
      </c>
      <c r="Q599" s="69">
        <f t="shared" si="106"/>
        <v>1</v>
      </c>
      <c r="R599" s="69">
        <f t="shared" si="107"/>
        <v>0</v>
      </c>
      <c r="S599" s="29"/>
      <c r="T599" s="104"/>
    </row>
    <row r="600" spans="1:20" ht="15.75" customHeight="1" x14ac:dyDescent="0.25">
      <c r="A600" s="58">
        <v>1702</v>
      </c>
      <c r="B600" s="59"/>
      <c r="C600" s="59"/>
      <c r="D600" s="59"/>
      <c r="E600" s="59"/>
      <c r="F600" s="59"/>
      <c r="G600" s="59"/>
      <c r="H600" s="59"/>
      <c r="I600" s="59"/>
      <c r="J600" s="59">
        <v>26</v>
      </c>
      <c r="K600" s="144">
        <v>18</v>
      </c>
      <c r="L600" s="101"/>
      <c r="M600" s="102"/>
      <c r="N600" s="103"/>
      <c r="O600" s="71">
        <f>IF(J600=0,"",J600/I599)</f>
        <v>0.96296296296296291</v>
      </c>
      <c r="P600" s="68">
        <v>33</v>
      </c>
      <c r="Q600" s="72">
        <f t="shared" si="106"/>
        <v>0.94285714285714284</v>
      </c>
      <c r="R600" s="72">
        <f t="shared" si="107"/>
        <v>5.7142857142857162E-2</v>
      </c>
      <c r="S600" s="29"/>
      <c r="T600" s="104"/>
    </row>
    <row r="601" spans="1:20" ht="15.75" customHeight="1" x14ac:dyDescent="0.25">
      <c r="A601" s="58">
        <v>1801</v>
      </c>
      <c r="B601" s="59"/>
      <c r="C601" s="59"/>
      <c r="D601" s="59"/>
      <c r="E601" s="59"/>
      <c r="F601" s="59"/>
      <c r="G601" s="59"/>
      <c r="H601" s="59"/>
      <c r="I601" s="59"/>
      <c r="J601" s="59">
        <v>7</v>
      </c>
      <c r="K601" s="144">
        <v>4</v>
      </c>
      <c r="L601" s="101"/>
      <c r="M601" s="102"/>
      <c r="N601" s="104"/>
      <c r="O601" s="105"/>
      <c r="P601" s="68">
        <v>10</v>
      </c>
      <c r="Q601" s="106"/>
      <c r="R601" s="107"/>
      <c r="S601" s="29"/>
      <c r="T601" s="104"/>
    </row>
    <row r="602" spans="1:20" ht="15.75" customHeight="1" x14ac:dyDescent="0.25">
      <c r="A602" s="58">
        <v>1802</v>
      </c>
      <c r="B602" s="59"/>
      <c r="C602" s="59"/>
      <c r="D602" s="59"/>
      <c r="E602" s="59"/>
      <c r="F602" s="59"/>
      <c r="G602" s="59"/>
      <c r="H602" s="59"/>
      <c r="I602" s="59"/>
      <c r="J602" s="59">
        <v>3</v>
      </c>
      <c r="K602" s="144">
        <v>1</v>
      </c>
      <c r="L602" s="101"/>
      <c r="M602" s="102"/>
      <c r="N602" s="104"/>
      <c r="O602" s="108"/>
      <c r="P602" s="109">
        <v>6</v>
      </c>
      <c r="Q602" s="110"/>
      <c r="R602" s="108"/>
      <c r="S602" s="29"/>
      <c r="T602" s="104"/>
    </row>
    <row r="603" spans="1:20" ht="15.75" customHeight="1" x14ac:dyDescent="0.25">
      <c r="A603" s="58">
        <v>1901</v>
      </c>
      <c r="B603" s="59"/>
      <c r="C603" s="59"/>
      <c r="D603" s="59"/>
      <c r="E603" s="59"/>
      <c r="F603" s="59"/>
      <c r="G603" s="59"/>
      <c r="H603" s="59"/>
      <c r="I603" s="59"/>
      <c r="J603" s="59">
        <v>3</v>
      </c>
      <c r="K603" s="144"/>
      <c r="L603" s="101"/>
      <c r="M603" s="102"/>
      <c r="N603" s="104"/>
      <c r="O603" s="108"/>
      <c r="P603" s="109">
        <v>4</v>
      </c>
      <c r="Q603" s="110"/>
      <c r="R603" s="108"/>
      <c r="S603" s="29"/>
      <c r="T603" s="104"/>
    </row>
    <row r="604" spans="1:20" ht="15.75" customHeight="1" x14ac:dyDescent="0.25">
      <c r="A604" s="58">
        <v>1902</v>
      </c>
      <c r="B604" s="59"/>
      <c r="C604" s="59"/>
      <c r="D604" s="59"/>
      <c r="E604" s="59"/>
      <c r="F604" s="59"/>
      <c r="G604" s="59"/>
      <c r="H604" s="59"/>
      <c r="I604" s="59"/>
      <c r="J604" s="59">
        <v>3</v>
      </c>
      <c r="K604" s="144">
        <v>3</v>
      </c>
      <c r="L604" s="101"/>
      <c r="M604" s="102"/>
      <c r="N604" s="104"/>
      <c r="O604" s="108"/>
      <c r="P604" s="196">
        <v>4</v>
      </c>
      <c r="Q604" s="110"/>
      <c r="R604" s="108"/>
      <c r="S604" s="29"/>
      <c r="T604" s="104"/>
    </row>
    <row r="605" spans="1:20" ht="15.75" customHeight="1" x14ac:dyDescent="0.25">
      <c r="A605" s="58">
        <v>2001</v>
      </c>
      <c r="B605" s="59"/>
      <c r="C605" s="59"/>
      <c r="D605" s="59"/>
      <c r="E605" s="59"/>
      <c r="F605" s="59"/>
      <c r="G605" s="59"/>
      <c r="H605" s="59"/>
      <c r="I605" s="59"/>
      <c r="J605" s="59">
        <v>2</v>
      </c>
      <c r="K605" s="144">
        <v>2</v>
      </c>
      <c r="L605" s="101"/>
      <c r="M605" s="102"/>
      <c r="N605" s="104"/>
      <c r="O605" s="102"/>
      <c r="P605" s="198">
        <v>2</v>
      </c>
      <c r="Q605" s="146"/>
      <c r="R605" s="108"/>
      <c r="S605" s="29"/>
      <c r="T605" s="104"/>
    </row>
    <row r="606" spans="1:20" ht="15.75" customHeight="1" x14ac:dyDescent="0.25">
      <c r="A606" s="58">
        <v>2002</v>
      </c>
      <c r="B606" s="59"/>
      <c r="C606" s="59"/>
      <c r="D606" s="59"/>
      <c r="E606" s="59"/>
      <c r="F606" s="59"/>
      <c r="G606" s="59"/>
      <c r="H606" s="59"/>
      <c r="I606" s="59"/>
      <c r="J606" s="59"/>
      <c r="K606" s="144"/>
      <c r="L606" s="101"/>
      <c r="M606" s="102"/>
      <c r="N606" s="104"/>
      <c r="O606" s="212" t="s">
        <v>83</v>
      </c>
      <c r="P606" s="203">
        <v>23</v>
      </c>
      <c r="Q606" s="201">
        <f>K609</f>
        <v>29</v>
      </c>
      <c r="R606" s="213" t="s">
        <v>11</v>
      </c>
      <c r="S606" s="29"/>
      <c r="T606" s="104"/>
    </row>
    <row r="607" spans="1:20" ht="15.75" customHeight="1" x14ac:dyDescent="0.25">
      <c r="A607" s="58">
        <v>2101</v>
      </c>
      <c r="B607" s="59"/>
      <c r="C607" s="59"/>
      <c r="D607" s="59"/>
      <c r="E607" s="59"/>
      <c r="F607" s="59"/>
      <c r="G607" s="59"/>
      <c r="H607" s="59"/>
      <c r="I607" s="59"/>
      <c r="J607" s="59"/>
      <c r="K607" s="144"/>
      <c r="L607" s="101"/>
      <c r="M607" s="102"/>
      <c r="N607" s="104"/>
      <c r="O607" s="214" t="s">
        <v>85</v>
      </c>
      <c r="P607" s="204">
        <f>P606/B592</f>
        <v>0.46938775510204084</v>
      </c>
      <c r="Q607" s="202">
        <f>P606/Q606</f>
        <v>0.7931034482758621</v>
      </c>
      <c r="R607" s="215" t="s">
        <v>86</v>
      </c>
      <c r="S607" s="29"/>
      <c r="T607" s="104"/>
    </row>
    <row r="608" spans="1:20" ht="15.75" customHeight="1" x14ac:dyDescent="0.25">
      <c r="A608" s="58">
        <v>2102</v>
      </c>
      <c r="B608" s="59"/>
      <c r="C608" s="59"/>
      <c r="D608" s="59"/>
      <c r="E608" s="59"/>
      <c r="F608" s="59"/>
      <c r="G608" s="59"/>
      <c r="H608" s="59"/>
      <c r="I608" s="59"/>
      <c r="J608" s="59"/>
      <c r="K608" s="144"/>
      <c r="L608" s="147"/>
      <c r="M608" s="148"/>
      <c r="N608" s="149"/>
      <c r="O608" s="90"/>
      <c r="P608" s="91"/>
      <c r="Q608" s="91"/>
      <c r="R608" s="113"/>
      <c r="S608" s="29"/>
      <c r="T608" s="104"/>
    </row>
    <row r="609" spans="1:20" ht="18" customHeight="1" x14ac:dyDescent="0.25">
      <c r="A609" s="28"/>
      <c r="B609" s="280" t="s">
        <v>111</v>
      </c>
      <c r="C609" s="280"/>
      <c r="D609" s="280"/>
      <c r="E609" s="280"/>
      <c r="F609" s="280"/>
      <c r="G609" s="280"/>
      <c r="H609" s="280"/>
      <c r="I609" s="280"/>
      <c r="J609" s="280"/>
      <c r="K609" s="93">
        <f>SUM(K592:K605)</f>
        <v>29</v>
      </c>
      <c r="L609" s="94">
        <f>IF(SUM(K598:K600)=0,"",SUM(K598:K600)/B592)</f>
        <v>0.38775510204081631</v>
      </c>
      <c r="M609" s="94">
        <f>IF(K609=0,"",K609/B592)</f>
        <v>0.59183673469387754</v>
      </c>
      <c r="N609" s="94">
        <f>IF(K600=0,"",M609-L609)</f>
        <v>0.20408163265306123</v>
      </c>
      <c r="O609" s="3"/>
      <c r="P609" s="29"/>
      <c r="Q609" s="22"/>
      <c r="R609" s="3"/>
      <c r="S609" s="29"/>
      <c r="T609" s="104"/>
    </row>
    <row r="610" spans="1:20" ht="12.75" customHeight="1" x14ac:dyDescent="0.2">
      <c r="L610" s="3"/>
      <c r="M610" s="3"/>
      <c r="O610" s="3"/>
    </row>
    <row r="611" spans="1:20" ht="12.75" customHeight="1" x14ac:dyDescent="0.2">
      <c r="L611" s="3"/>
      <c r="M611" s="3"/>
      <c r="O611" s="3"/>
    </row>
    <row r="612" spans="1:20" ht="26.25" customHeight="1" x14ac:dyDescent="0.4">
      <c r="A612" s="211"/>
      <c r="B612" s="270" t="s">
        <v>99</v>
      </c>
      <c r="C612" s="271"/>
      <c r="D612" s="271"/>
      <c r="E612" s="271"/>
      <c r="F612" s="271"/>
      <c r="G612" s="271"/>
      <c r="H612" s="271"/>
      <c r="I612" s="271"/>
      <c r="J612" s="271"/>
      <c r="K612" s="179" t="s">
        <v>91</v>
      </c>
      <c r="L612" s="160"/>
      <c r="M612" s="160"/>
      <c r="N612" s="29"/>
      <c r="O612" s="3"/>
      <c r="P612" s="29"/>
      <c r="Q612" s="29"/>
      <c r="R612" s="29"/>
    </row>
    <row r="613" spans="1:20" ht="20.25" customHeight="1" x14ac:dyDescent="0.2">
      <c r="A613" s="272" t="s">
        <v>10</v>
      </c>
      <c r="B613" s="273" t="s">
        <v>100</v>
      </c>
      <c r="C613" s="274"/>
      <c r="D613" s="274"/>
      <c r="E613" s="274"/>
      <c r="F613" s="274"/>
      <c r="G613" s="274"/>
      <c r="H613" s="274"/>
      <c r="I613" s="274"/>
      <c r="J613" s="275"/>
      <c r="K613" s="276" t="s">
        <v>11</v>
      </c>
      <c r="L613" s="269" t="s">
        <v>3</v>
      </c>
      <c r="M613" s="269" t="s">
        <v>4</v>
      </c>
      <c r="N613" s="278" t="s">
        <v>5</v>
      </c>
      <c r="O613" s="269" t="s">
        <v>6</v>
      </c>
      <c r="P613" s="267" t="s">
        <v>7</v>
      </c>
      <c r="Q613" s="267" t="s">
        <v>8</v>
      </c>
      <c r="R613" s="269" t="s">
        <v>101</v>
      </c>
    </row>
    <row r="614" spans="1:20" ht="15.75" customHeight="1" x14ac:dyDescent="0.25">
      <c r="A614" s="268"/>
      <c r="B614" s="58" t="s">
        <v>102</v>
      </c>
      <c r="C614" s="58" t="s">
        <v>103</v>
      </c>
      <c r="D614" s="58" t="s">
        <v>104</v>
      </c>
      <c r="E614" s="58" t="s">
        <v>105</v>
      </c>
      <c r="F614" s="58" t="s">
        <v>106</v>
      </c>
      <c r="G614" s="58" t="s">
        <v>107</v>
      </c>
      <c r="H614" s="58" t="s">
        <v>108</v>
      </c>
      <c r="I614" s="58" t="s">
        <v>109</v>
      </c>
      <c r="J614" s="58" t="s">
        <v>110</v>
      </c>
      <c r="K614" s="291"/>
      <c r="L614" s="268"/>
      <c r="M614" s="268"/>
      <c r="N614" s="268"/>
      <c r="O614" s="268"/>
      <c r="P614" s="268"/>
      <c r="Q614" s="268"/>
      <c r="R614" s="268"/>
      <c r="T614" s="104"/>
    </row>
    <row r="615" spans="1:20" ht="15.75" customHeight="1" x14ac:dyDescent="0.25">
      <c r="A615" s="58">
        <v>1401</v>
      </c>
      <c r="B615" s="59">
        <v>42</v>
      </c>
      <c r="C615" s="59"/>
      <c r="D615" s="59"/>
      <c r="E615" s="59"/>
      <c r="F615" s="59"/>
      <c r="G615" s="59"/>
      <c r="H615" s="59"/>
      <c r="I615" s="59"/>
      <c r="J615" s="59"/>
      <c r="K615" s="144"/>
      <c r="L615" s="96"/>
      <c r="M615" s="97"/>
      <c r="N615" s="98"/>
      <c r="O615" s="99"/>
      <c r="P615" s="63">
        <f>B615</f>
        <v>42</v>
      </c>
      <c r="Q615" s="100"/>
      <c r="R615" s="99"/>
      <c r="T615" s="104"/>
    </row>
    <row r="616" spans="1:20" ht="15.75" customHeight="1" x14ac:dyDescent="0.25">
      <c r="A616" s="58">
        <v>1402</v>
      </c>
      <c r="B616" s="59"/>
      <c r="C616" s="59">
        <v>33</v>
      </c>
      <c r="D616" s="59"/>
      <c r="E616" s="59"/>
      <c r="F616" s="59"/>
      <c r="G616" s="59"/>
      <c r="H616" s="59"/>
      <c r="I616" s="59"/>
      <c r="J616" s="59"/>
      <c r="K616" s="144"/>
      <c r="L616" s="101"/>
      <c r="M616" s="102"/>
      <c r="N616" s="103"/>
      <c r="O616" s="67">
        <f>IF(C616=0,"",C616/B615)</f>
        <v>0.7857142857142857</v>
      </c>
      <c r="P616" s="68">
        <v>33</v>
      </c>
      <c r="Q616" s="69">
        <f t="shared" ref="Q616:Q623" si="108">IF(P616=0,"",P616/P615)</f>
        <v>0.7857142857142857</v>
      </c>
      <c r="R616" s="69">
        <f t="shared" ref="R616:R623" si="109">IF(P616=0,"",100%-Q616)</f>
        <v>0.2142857142857143</v>
      </c>
      <c r="T616" s="104"/>
    </row>
    <row r="617" spans="1:20" ht="15.75" customHeight="1" x14ac:dyDescent="0.25">
      <c r="A617" s="58">
        <v>1501</v>
      </c>
      <c r="B617" s="59"/>
      <c r="C617" s="59"/>
      <c r="D617" s="59">
        <v>27</v>
      </c>
      <c r="E617" s="59"/>
      <c r="F617" s="59"/>
      <c r="G617" s="59"/>
      <c r="H617" s="59"/>
      <c r="I617" s="59"/>
      <c r="J617" s="59"/>
      <c r="K617" s="144"/>
      <c r="L617" s="101"/>
      <c r="M617" s="102"/>
      <c r="N617" s="103"/>
      <c r="O617" s="67">
        <f>IF(D617=0,"",D617/C616)</f>
        <v>0.81818181818181823</v>
      </c>
      <c r="P617" s="68">
        <v>31</v>
      </c>
      <c r="Q617" s="69">
        <f t="shared" si="108"/>
        <v>0.93939393939393945</v>
      </c>
      <c r="R617" s="69">
        <f t="shared" si="109"/>
        <v>6.0606060606060552E-2</v>
      </c>
      <c r="T617" s="70">
        <f>P617/P615</f>
        <v>0.73809523809523814</v>
      </c>
    </row>
    <row r="618" spans="1:20" ht="15.75" customHeight="1" x14ac:dyDescent="0.25">
      <c r="A618" s="58">
        <v>1502</v>
      </c>
      <c r="B618" s="59"/>
      <c r="C618" s="59"/>
      <c r="D618" s="59"/>
      <c r="E618" s="59">
        <v>16</v>
      </c>
      <c r="F618" s="59"/>
      <c r="G618" s="59"/>
      <c r="H618" s="59"/>
      <c r="I618" s="59"/>
      <c r="J618" s="59"/>
      <c r="K618" s="144"/>
      <c r="L618" s="101"/>
      <c r="M618" s="102"/>
      <c r="N618" s="103"/>
      <c r="O618" s="67">
        <f>IF(E618=0,"",E618/D617)</f>
        <v>0.59259259259259256</v>
      </c>
      <c r="P618" s="68">
        <v>29</v>
      </c>
      <c r="Q618" s="69">
        <f t="shared" si="108"/>
        <v>0.93548387096774188</v>
      </c>
      <c r="R618" s="69">
        <f t="shared" si="109"/>
        <v>6.4516129032258118E-2</v>
      </c>
      <c r="T618" s="104"/>
    </row>
    <row r="619" spans="1:20" ht="15.75" customHeight="1" x14ac:dyDescent="0.25">
      <c r="A619" s="58">
        <v>1601</v>
      </c>
      <c r="B619" s="59"/>
      <c r="C619" s="59"/>
      <c r="D619" s="59"/>
      <c r="E619" s="59"/>
      <c r="F619" s="59">
        <v>14</v>
      </c>
      <c r="G619" s="59"/>
      <c r="H619" s="59"/>
      <c r="I619" s="59"/>
      <c r="J619" s="59"/>
      <c r="K619" s="144"/>
      <c r="L619" s="101"/>
      <c r="M619" s="102"/>
      <c r="N619" s="103"/>
      <c r="O619" s="67">
        <f>IF(F619=0,"",F619/E618)</f>
        <v>0.875</v>
      </c>
      <c r="P619" s="68">
        <v>25</v>
      </c>
      <c r="Q619" s="69">
        <f t="shared" si="108"/>
        <v>0.86206896551724133</v>
      </c>
      <c r="R619" s="69">
        <f t="shared" si="109"/>
        <v>0.13793103448275867</v>
      </c>
      <c r="T619" s="104"/>
    </row>
    <row r="620" spans="1:20" ht="15.75" customHeight="1" x14ac:dyDescent="0.25">
      <c r="A620" s="58">
        <v>1602</v>
      </c>
      <c r="B620" s="59"/>
      <c r="C620" s="59"/>
      <c r="D620" s="59"/>
      <c r="E620" s="59"/>
      <c r="F620" s="59"/>
      <c r="G620" s="59">
        <v>14</v>
      </c>
      <c r="H620" s="59"/>
      <c r="I620" s="59"/>
      <c r="J620" s="59"/>
      <c r="K620" s="144"/>
      <c r="L620" s="101"/>
      <c r="M620" s="102"/>
      <c r="N620" s="103"/>
      <c r="O620" s="67">
        <f>IF(G620=0,"",G620/F619)</f>
        <v>1</v>
      </c>
      <c r="P620" s="68">
        <v>25</v>
      </c>
      <c r="Q620" s="69">
        <f t="shared" si="108"/>
        <v>1</v>
      </c>
      <c r="R620" s="69">
        <f t="shared" si="109"/>
        <v>0</v>
      </c>
      <c r="T620" s="104"/>
    </row>
    <row r="621" spans="1:20" ht="15.75" customHeight="1" x14ac:dyDescent="0.25">
      <c r="A621" s="58">
        <v>1701</v>
      </c>
      <c r="B621" s="59"/>
      <c r="C621" s="59"/>
      <c r="D621" s="59"/>
      <c r="E621" s="59"/>
      <c r="F621" s="59"/>
      <c r="G621" s="59"/>
      <c r="H621" s="59">
        <v>14</v>
      </c>
      <c r="I621" s="59"/>
      <c r="J621" s="59"/>
      <c r="K621" s="144"/>
      <c r="L621" s="101"/>
      <c r="M621" s="102"/>
      <c r="N621" s="103"/>
      <c r="O621" s="67">
        <f>IF(H621=0,"",H621/G620)</f>
        <v>1</v>
      </c>
      <c r="P621" s="68">
        <v>24</v>
      </c>
      <c r="Q621" s="69">
        <f t="shared" si="108"/>
        <v>0.96</v>
      </c>
      <c r="R621" s="69">
        <f t="shared" si="109"/>
        <v>4.0000000000000036E-2</v>
      </c>
      <c r="T621" s="104"/>
    </row>
    <row r="622" spans="1:20" ht="15.75" customHeight="1" x14ac:dyDescent="0.25">
      <c r="A622" s="58">
        <v>1702</v>
      </c>
      <c r="B622" s="59"/>
      <c r="C622" s="59"/>
      <c r="D622" s="59"/>
      <c r="E622" s="59"/>
      <c r="F622" s="59"/>
      <c r="G622" s="59"/>
      <c r="H622" s="59"/>
      <c r="I622" s="59">
        <v>14</v>
      </c>
      <c r="J622" s="59"/>
      <c r="K622" s="144"/>
      <c r="L622" s="101"/>
      <c r="M622" s="102"/>
      <c r="N622" s="103"/>
      <c r="O622" s="67">
        <f>IF(I622=0,"",I622/H621)</f>
        <v>1</v>
      </c>
      <c r="P622" s="68">
        <v>22</v>
      </c>
      <c r="Q622" s="69">
        <f t="shared" si="108"/>
        <v>0.91666666666666663</v>
      </c>
      <c r="R622" s="69">
        <f t="shared" si="109"/>
        <v>8.333333333333337E-2</v>
      </c>
      <c r="T622" s="104"/>
    </row>
    <row r="623" spans="1:20" ht="15.75" customHeight="1" x14ac:dyDescent="0.25">
      <c r="A623" s="58">
        <v>1801</v>
      </c>
      <c r="B623" s="59"/>
      <c r="C623" s="59"/>
      <c r="D623" s="59"/>
      <c r="E623" s="59"/>
      <c r="F623" s="59"/>
      <c r="G623" s="59"/>
      <c r="H623" s="59"/>
      <c r="I623" s="59"/>
      <c r="J623" s="59">
        <v>14</v>
      </c>
      <c r="K623" s="144">
        <v>6</v>
      </c>
      <c r="L623" s="101"/>
      <c r="M623" s="102"/>
      <c r="N623" s="103"/>
      <c r="O623" s="71">
        <f>IF(J623=0,"",J623/I622)</f>
        <v>1</v>
      </c>
      <c r="P623" s="68">
        <v>21</v>
      </c>
      <c r="Q623" s="72">
        <f t="shared" si="108"/>
        <v>0.95454545454545459</v>
      </c>
      <c r="R623" s="72">
        <f t="shared" si="109"/>
        <v>4.5454545454545414E-2</v>
      </c>
      <c r="T623" s="104"/>
    </row>
    <row r="624" spans="1:20" ht="15.75" customHeight="1" x14ac:dyDescent="0.25">
      <c r="A624" s="58">
        <v>1802</v>
      </c>
      <c r="B624" s="59"/>
      <c r="C624" s="59"/>
      <c r="D624" s="59"/>
      <c r="E624" s="59"/>
      <c r="F624" s="59"/>
      <c r="G624" s="59"/>
      <c r="H624" s="59"/>
      <c r="I624" s="59"/>
      <c r="J624" s="59">
        <v>6</v>
      </c>
      <c r="K624" s="144">
        <v>5</v>
      </c>
      <c r="L624" s="101"/>
      <c r="M624" s="102"/>
      <c r="N624" s="104"/>
      <c r="O624" s="129"/>
      <c r="P624" s="68">
        <v>14</v>
      </c>
      <c r="Q624" s="130"/>
      <c r="R624" s="131"/>
      <c r="T624" s="104"/>
    </row>
    <row r="625" spans="1:20" ht="15.75" customHeight="1" x14ac:dyDescent="0.25">
      <c r="A625" s="58">
        <v>1901</v>
      </c>
      <c r="B625" s="59"/>
      <c r="C625" s="59"/>
      <c r="D625" s="59"/>
      <c r="E625" s="59"/>
      <c r="F625" s="59"/>
      <c r="G625" s="59"/>
      <c r="H625" s="59"/>
      <c r="I625" s="59"/>
      <c r="J625" s="59">
        <v>3</v>
      </c>
      <c r="K625" s="144">
        <v>3</v>
      </c>
      <c r="L625" s="101"/>
      <c r="M625" s="102"/>
      <c r="N625" s="104"/>
      <c r="O625" s="108"/>
      <c r="P625" s="109">
        <v>7</v>
      </c>
      <c r="Q625" s="110"/>
      <c r="R625" s="108"/>
      <c r="T625" s="104"/>
    </row>
    <row r="626" spans="1:20" ht="15.75" customHeight="1" x14ac:dyDescent="0.25">
      <c r="A626" s="58">
        <v>1902</v>
      </c>
      <c r="B626" s="59"/>
      <c r="C626" s="59"/>
      <c r="D626" s="59"/>
      <c r="E626" s="59"/>
      <c r="F626" s="59"/>
      <c r="G626" s="59"/>
      <c r="H626" s="59"/>
      <c r="I626" s="59"/>
      <c r="J626" s="59">
        <v>3</v>
      </c>
      <c r="K626" s="144"/>
      <c r="L626" s="101"/>
      <c r="M626" s="102"/>
      <c r="N626" s="104"/>
      <c r="O626" s="108"/>
      <c r="P626" s="109">
        <v>4</v>
      </c>
      <c r="Q626" s="110"/>
      <c r="R626" s="108"/>
      <c r="T626" s="104"/>
    </row>
    <row r="627" spans="1:20" ht="15.75" customHeight="1" x14ac:dyDescent="0.25">
      <c r="A627" s="58">
        <v>2001</v>
      </c>
      <c r="B627" s="59"/>
      <c r="C627" s="59"/>
      <c r="D627" s="59"/>
      <c r="E627" s="59"/>
      <c r="F627" s="59"/>
      <c r="G627" s="59"/>
      <c r="H627" s="59"/>
      <c r="I627" s="59"/>
      <c r="J627" s="59">
        <v>3</v>
      </c>
      <c r="K627" s="144"/>
      <c r="L627" s="101"/>
      <c r="M627" s="102"/>
      <c r="N627" s="104"/>
      <c r="O627" s="108"/>
      <c r="P627" s="196">
        <v>4</v>
      </c>
      <c r="Q627" s="110"/>
      <c r="R627" s="108"/>
      <c r="T627" s="104"/>
    </row>
    <row r="628" spans="1:20" ht="15.75" customHeight="1" x14ac:dyDescent="0.25">
      <c r="A628" s="58">
        <v>2002</v>
      </c>
      <c r="B628" s="59"/>
      <c r="C628" s="59"/>
      <c r="D628" s="59"/>
      <c r="E628" s="59"/>
      <c r="F628" s="59"/>
      <c r="G628" s="59"/>
      <c r="H628" s="59"/>
      <c r="I628" s="59"/>
      <c r="J628" s="59">
        <v>3</v>
      </c>
      <c r="K628" s="144">
        <v>3</v>
      </c>
      <c r="L628" s="101"/>
      <c r="M628" s="102"/>
      <c r="N628" s="104"/>
      <c r="O628" s="102"/>
      <c r="P628" s="198">
        <v>4</v>
      </c>
      <c r="Q628" s="146"/>
      <c r="R628" s="108"/>
      <c r="T628" s="104"/>
    </row>
    <row r="629" spans="1:20" ht="15.75" customHeight="1" x14ac:dyDescent="0.25">
      <c r="A629" s="58">
        <v>2101</v>
      </c>
      <c r="B629" s="59"/>
      <c r="C629" s="59"/>
      <c r="D629" s="59"/>
      <c r="E629" s="59"/>
      <c r="F629" s="59"/>
      <c r="G629" s="59"/>
      <c r="H629" s="59"/>
      <c r="I629" s="59"/>
      <c r="J629" s="59">
        <v>1</v>
      </c>
      <c r="K629" s="144"/>
      <c r="L629" s="101"/>
      <c r="M629" s="102"/>
      <c r="N629" s="104"/>
      <c r="O629" s="191" t="s">
        <v>83</v>
      </c>
      <c r="P629" s="197">
        <v>12</v>
      </c>
      <c r="Q629" s="111">
        <f>K632</f>
        <v>17</v>
      </c>
      <c r="R629" s="213" t="s">
        <v>11</v>
      </c>
      <c r="T629" s="104"/>
    </row>
    <row r="630" spans="1:20" ht="18" customHeight="1" x14ac:dyDescent="0.25">
      <c r="A630" s="58">
        <v>2102</v>
      </c>
      <c r="B630" s="59"/>
      <c r="C630" s="59"/>
      <c r="D630" s="59"/>
      <c r="E630" s="59"/>
      <c r="F630" s="59"/>
      <c r="G630" s="59"/>
      <c r="H630" s="59"/>
      <c r="I630" s="59"/>
      <c r="J630" s="59"/>
      <c r="K630" s="144"/>
      <c r="L630" s="101"/>
      <c r="M630" s="102"/>
      <c r="N630" s="104"/>
      <c r="O630" s="192" t="s">
        <v>85</v>
      </c>
      <c r="P630" s="86">
        <f>P629/B615</f>
        <v>0.2857142857142857</v>
      </c>
      <c r="Q630" s="112">
        <f>P629/Q629</f>
        <v>0.70588235294117652</v>
      </c>
      <c r="R630" s="215" t="s">
        <v>86</v>
      </c>
      <c r="T630" s="104"/>
    </row>
    <row r="631" spans="1:20" ht="18" customHeight="1" x14ac:dyDescent="0.25">
      <c r="A631" s="58">
        <v>2201</v>
      </c>
      <c r="B631" s="59"/>
      <c r="C631" s="59"/>
      <c r="D631" s="59"/>
      <c r="E631" s="59"/>
      <c r="F631" s="59"/>
      <c r="G631" s="59"/>
      <c r="H631" s="59"/>
      <c r="I631" s="59"/>
      <c r="J631" s="59"/>
      <c r="K631" s="144"/>
      <c r="L631" s="147"/>
      <c r="M631" s="148"/>
      <c r="N631" s="149"/>
      <c r="O631" s="90"/>
      <c r="P631" s="91"/>
      <c r="Q631" s="91"/>
      <c r="R631" s="113"/>
      <c r="T631" s="104"/>
    </row>
    <row r="632" spans="1:20" ht="18" customHeight="1" x14ac:dyDescent="0.25">
      <c r="A632" s="28"/>
      <c r="B632" s="280" t="s">
        <v>111</v>
      </c>
      <c r="C632" s="280"/>
      <c r="D632" s="280"/>
      <c r="E632" s="280"/>
      <c r="F632" s="280"/>
      <c r="G632" s="280"/>
      <c r="H632" s="280"/>
      <c r="I632" s="280"/>
      <c r="J632" s="280"/>
      <c r="K632" s="93">
        <f>SUM(K615:K628)</f>
        <v>17</v>
      </c>
      <c r="L632" s="94">
        <f>IF(K623=0,"",K623/B615)</f>
        <v>0.14285714285714285</v>
      </c>
      <c r="M632" s="94">
        <f>IF(K632=0,"",K632/B615)</f>
        <v>0.40476190476190477</v>
      </c>
      <c r="N632" s="94">
        <f>IF(K623=0,"",M632-L632)</f>
        <v>0.26190476190476192</v>
      </c>
      <c r="O632" s="3"/>
      <c r="P632" s="29"/>
      <c r="Q632" s="22"/>
      <c r="R632" s="3"/>
      <c r="T632" s="104"/>
    </row>
    <row r="633" spans="1:20" ht="12.75" customHeight="1" x14ac:dyDescent="0.2">
      <c r="L633" s="3"/>
      <c r="M633" s="3"/>
      <c r="O633" s="3"/>
    </row>
    <row r="634" spans="1:20" ht="12.75" customHeight="1" x14ac:dyDescent="0.2">
      <c r="L634" s="3"/>
      <c r="M634" s="3"/>
      <c r="O634" s="3"/>
    </row>
    <row r="635" spans="1:20" ht="26.25" x14ac:dyDescent="0.4">
      <c r="A635" s="2"/>
      <c r="B635" s="270" t="s">
        <v>99</v>
      </c>
      <c r="C635" s="271"/>
      <c r="D635" s="271"/>
      <c r="E635" s="271"/>
      <c r="F635" s="271"/>
      <c r="G635" s="271"/>
      <c r="H635" s="271"/>
      <c r="I635" s="271"/>
      <c r="J635" s="271"/>
      <c r="K635" s="179" t="s">
        <v>93</v>
      </c>
      <c r="L635" s="160"/>
      <c r="M635" s="160"/>
      <c r="N635" s="29"/>
      <c r="O635" s="3"/>
      <c r="P635" s="29"/>
      <c r="Q635" s="29"/>
      <c r="R635" s="29"/>
    </row>
    <row r="636" spans="1:20" ht="20.25" x14ac:dyDescent="0.2">
      <c r="A636" s="272" t="s">
        <v>10</v>
      </c>
      <c r="B636" s="273" t="s">
        <v>100</v>
      </c>
      <c r="C636" s="274"/>
      <c r="D636" s="274"/>
      <c r="E636" s="274"/>
      <c r="F636" s="274"/>
      <c r="G636" s="274"/>
      <c r="H636" s="274"/>
      <c r="I636" s="274"/>
      <c r="J636" s="275"/>
      <c r="K636" s="276" t="s">
        <v>11</v>
      </c>
      <c r="L636" s="269" t="s">
        <v>3</v>
      </c>
      <c r="M636" s="269" t="s">
        <v>4</v>
      </c>
      <c r="N636" s="278" t="s">
        <v>5</v>
      </c>
      <c r="O636" s="269" t="s">
        <v>6</v>
      </c>
      <c r="P636" s="267" t="s">
        <v>7</v>
      </c>
      <c r="Q636" s="267" t="s">
        <v>8</v>
      </c>
      <c r="R636" s="269" t="s">
        <v>101</v>
      </c>
    </row>
    <row r="637" spans="1:20" ht="15.75" x14ac:dyDescent="0.25">
      <c r="A637" s="268"/>
      <c r="B637" s="58" t="s">
        <v>102</v>
      </c>
      <c r="C637" s="58" t="s">
        <v>103</v>
      </c>
      <c r="D637" s="58" t="s">
        <v>104</v>
      </c>
      <c r="E637" s="58" t="s">
        <v>105</v>
      </c>
      <c r="F637" s="58" t="s">
        <v>106</v>
      </c>
      <c r="G637" s="58" t="s">
        <v>107</v>
      </c>
      <c r="H637" s="58" t="s">
        <v>108</v>
      </c>
      <c r="I637" s="58" t="s">
        <v>109</v>
      </c>
      <c r="J637" s="58" t="s">
        <v>110</v>
      </c>
      <c r="K637" s="291"/>
      <c r="L637" s="268"/>
      <c r="M637" s="268"/>
      <c r="N637" s="268"/>
      <c r="O637" s="268"/>
      <c r="P637" s="268"/>
      <c r="Q637" s="268"/>
      <c r="R637" s="268"/>
      <c r="T637" s="104"/>
    </row>
    <row r="638" spans="1:20" ht="15.75" customHeight="1" x14ac:dyDescent="0.25">
      <c r="A638" s="58">
        <v>1402</v>
      </c>
      <c r="B638" s="59">
        <v>72</v>
      </c>
      <c r="C638" s="59"/>
      <c r="D638" s="59"/>
      <c r="E638" s="59"/>
      <c r="F638" s="59"/>
      <c r="G638" s="59"/>
      <c r="H638" s="59"/>
      <c r="I638" s="59"/>
      <c r="J638" s="59"/>
      <c r="K638" s="144"/>
      <c r="L638" s="96"/>
      <c r="M638" s="97"/>
      <c r="N638" s="98"/>
      <c r="O638" s="99"/>
      <c r="P638" s="63">
        <f>B638</f>
        <v>72</v>
      </c>
      <c r="Q638" s="100"/>
      <c r="R638" s="99"/>
      <c r="T638" s="104"/>
    </row>
    <row r="639" spans="1:20" ht="15.75" customHeight="1" x14ac:dyDescent="0.25">
      <c r="A639" s="58">
        <v>1501</v>
      </c>
      <c r="B639" s="59"/>
      <c r="C639" s="59">
        <v>61</v>
      </c>
      <c r="D639" s="59"/>
      <c r="E639" s="59"/>
      <c r="F639" s="59"/>
      <c r="G639" s="59"/>
      <c r="H639" s="59"/>
      <c r="I639" s="59"/>
      <c r="J639" s="59"/>
      <c r="K639" s="144"/>
      <c r="L639" s="101"/>
      <c r="M639" s="102"/>
      <c r="N639" s="103"/>
      <c r="O639" s="67">
        <f>IF(C639=0,"",C639/B638)</f>
        <v>0.84722222222222221</v>
      </c>
      <c r="P639" s="68">
        <v>61</v>
      </c>
      <c r="Q639" s="69">
        <f t="shared" ref="Q639:Q646" si="110">IF(P639=0,"",P639/P638)</f>
        <v>0.84722222222222221</v>
      </c>
      <c r="R639" s="69">
        <f t="shared" ref="R639:R646" si="111">IF(P639=0,"",100%-Q639)</f>
        <v>0.15277777777777779</v>
      </c>
      <c r="T639" s="104"/>
    </row>
    <row r="640" spans="1:20" ht="15.75" customHeight="1" x14ac:dyDescent="0.25">
      <c r="A640" s="58">
        <v>1502</v>
      </c>
      <c r="B640" s="59"/>
      <c r="C640" s="59"/>
      <c r="D640" s="59">
        <v>50</v>
      </c>
      <c r="E640" s="59"/>
      <c r="F640" s="59"/>
      <c r="G640" s="59"/>
      <c r="H640" s="59"/>
      <c r="I640" s="59"/>
      <c r="J640" s="59"/>
      <c r="K640" s="144"/>
      <c r="L640" s="101"/>
      <c r="M640" s="102"/>
      <c r="N640" s="103"/>
      <c r="O640" s="67">
        <f>IF(D640=0,"",D640/C639)</f>
        <v>0.81967213114754101</v>
      </c>
      <c r="P640" s="68">
        <v>59</v>
      </c>
      <c r="Q640" s="69">
        <f t="shared" si="110"/>
        <v>0.96721311475409832</v>
      </c>
      <c r="R640" s="69">
        <f t="shared" si="111"/>
        <v>3.2786885245901676E-2</v>
      </c>
      <c r="T640" s="70">
        <f>P640/P638</f>
        <v>0.81944444444444442</v>
      </c>
    </row>
    <row r="641" spans="1:20" ht="15.75" customHeight="1" x14ac:dyDescent="0.25">
      <c r="A641" s="58">
        <v>1601</v>
      </c>
      <c r="B641" s="59"/>
      <c r="C641" s="59"/>
      <c r="D641" s="59"/>
      <c r="E641" s="59">
        <v>43</v>
      </c>
      <c r="F641" s="59"/>
      <c r="G641" s="59"/>
      <c r="H641" s="59"/>
      <c r="I641" s="59"/>
      <c r="J641" s="59"/>
      <c r="K641" s="144"/>
      <c r="L641" s="101"/>
      <c r="M641" s="102"/>
      <c r="N641" s="103"/>
      <c r="O641" s="67">
        <f>IF(E641=0,"",E641/D640)</f>
        <v>0.86</v>
      </c>
      <c r="P641" s="68">
        <v>55</v>
      </c>
      <c r="Q641" s="69">
        <f t="shared" si="110"/>
        <v>0.93220338983050843</v>
      </c>
      <c r="R641" s="69">
        <f t="shared" si="111"/>
        <v>6.7796610169491567E-2</v>
      </c>
      <c r="T641" s="104"/>
    </row>
    <row r="642" spans="1:20" ht="15.75" customHeight="1" x14ac:dyDescent="0.25">
      <c r="A642" s="58">
        <v>1602</v>
      </c>
      <c r="B642" s="59"/>
      <c r="C642" s="59"/>
      <c r="D642" s="59"/>
      <c r="E642" s="59"/>
      <c r="F642" s="59">
        <v>37</v>
      </c>
      <c r="G642" s="59"/>
      <c r="H642" s="59"/>
      <c r="I642" s="59"/>
      <c r="J642" s="59"/>
      <c r="K642" s="144"/>
      <c r="L642" s="101"/>
      <c r="M642" s="102"/>
      <c r="N642" s="103"/>
      <c r="O642" s="67">
        <f>IF(F642=0,"",F642/E641)</f>
        <v>0.86046511627906974</v>
      </c>
      <c r="P642" s="68">
        <v>55</v>
      </c>
      <c r="Q642" s="69">
        <f t="shared" si="110"/>
        <v>1</v>
      </c>
      <c r="R642" s="69">
        <f t="shared" si="111"/>
        <v>0</v>
      </c>
      <c r="T642" s="104"/>
    </row>
    <row r="643" spans="1:20" ht="15.75" customHeight="1" x14ac:dyDescent="0.25">
      <c r="A643" s="58">
        <v>1701</v>
      </c>
      <c r="B643" s="59"/>
      <c r="C643" s="59"/>
      <c r="D643" s="59"/>
      <c r="E643" s="59"/>
      <c r="F643" s="59"/>
      <c r="G643" s="59">
        <v>37</v>
      </c>
      <c r="H643" s="59"/>
      <c r="I643" s="59"/>
      <c r="J643" s="59"/>
      <c r="K643" s="144"/>
      <c r="L643" s="101"/>
      <c r="M643" s="102"/>
      <c r="N643" s="103"/>
      <c r="O643" s="67">
        <f>IF(G643=0,"",G643/F642)</f>
        <v>1</v>
      </c>
      <c r="P643" s="68">
        <v>54</v>
      </c>
      <c r="Q643" s="69">
        <f t="shared" si="110"/>
        <v>0.98181818181818181</v>
      </c>
      <c r="R643" s="69">
        <f t="shared" si="111"/>
        <v>1.8181818181818188E-2</v>
      </c>
      <c r="T643" s="104"/>
    </row>
    <row r="644" spans="1:20" ht="15.75" customHeight="1" x14ac:dyDescent="0.25">
      <c r="A644" s="58">
        <v>1702</v>
      </c>
      <c r="B644" s="59"/>
      <c r="C644" s="59"/>
      <c r="D644" s="59"/>
      <c r="E644" s="59"/>
      <c r="F644" s="59"/>
      <c r="G644" s="59"/>
      <c r="H644" s="59">
        <v>37</v>
      </c>
      <c r="I644" s="59"/>
      <c r="J644" s="59"/>
      <c r="K644" s="144"/>
      <c r="L644" s="101"/>
      <c r="M644" s="102"/>
      <c r="N644" s="103"/>
      <c r="O644" s="67">
        <f>IF(H644=0,"",H644/G643)</f>
        <v>1</v>
      </c>
      <c r="P644" s="68">
        <v>54</v>
      </c>
      <c r="Q644" s="69">
        <f t="shared" si="110"/>
        <v>1</v>
      </c>
      <c r="R644" s="69">
        <f t="shared" si="111"/>
        <v>0</v>
      </c>
      <c r="T644" s="104"/>
    </row>
    <row r="645" spans="1:20" ht="15.75" customHeight="1" x14ac:dyDescent="0.25">
      <c r="A645" s="58">
        <v>1801</v>
      </c>
      <c r="B645" s="59"/>
      <c r="C645" s="59"/>
      <c r="D645" s="59"/>
      <c r="E645" s="59"/>
      <c r="F645" s="59"/>
      <c r="G645" s="59"/>
      <c r="H645" s="59"/>
      <c r="I645" s="59">
        <v>37</v>
      </c>
      <c r="J645" s="59"/>
      <c r="K645" s="144"/>
      <c r="L645" s="101"/>
      <c r="M645" s="102"/>
      <c r="N645" s="103"/>
      <c r="O645" s="67">
        <f>IF(I645=0,"",I645/H644)</f>
        <v>1</v>
      </c>
      <c r="P645" s="68">
        <v>54</v>
      </c>
      <c r="Q645" s="69">
        <f t="shared" si="110"/>
        <v>1</v>
      </c>
      <c r="R645" s="69">
        <f t="shared" si="111"/>
        <v>0</v>
      </c>
      <c r="T645" s="104"/>
    </row>
    <row r="646" spans="1:20" ht="15.75" customHeight="1" x14ac:dyDescent="0.25">
      <c r="A646" s="58">
        <v>1802</v>
      </c>
      <c r="B646" s="59"/>
      <c r="C646" s="59"/>
      <c r="D646" s="59"/>
      <c r="E646" s="59"/>
      <c r="F646" s="59"/>
      <c r="G646" s="59"/>
      <c r="H646" s="59"/>
      <c r="I646" s="59"/>
      <c r="J646" s="59">
        <v>37</v>
      </c>
      <c r="K646" s="144">
        <v>30</v>
      </c>
      <c r="L646" s="101"/>
      <c r="M646" s="102"/>
      <c r="N646" s="103"/>
      <c r="O646" s="71">
        <f>IF(J646=0,"",J646/I645)</f>
        <v>1</v>
      </c>
      <c r="P646" s="68">
        <v>45</v>
      </c>
      <c r="Q646" s="72">
        <f t="shared" si="110"/>
        <v>0.83333333333333337</v>
      </c>
      <c r="R646" s="72">
        <f t="shared" si="111"/>
        <v>0.16666666666666663</v>
      </c>
      <c r="T646" s="104"/>
    </row>
    <row r="647" spans="1:20" ht="15.75" customHeight="1" x14ac:dyDescent="0.25">
      <c r="A647" s="58">
        <v>1901</v>
      </c>
      <c r="B647" s="59"/>
      <c r="C647" s="59"/>
      <c r="D647" s="59"/>
      <c r="E647" s="59"/>
      <c r="F647" s="59"/>
      <c r="G647" s="59"/>
      <c r="H647" s="59"/>
      <c r="I647" s="59"/>
      <c r="J647" s="59">
        <v>10</v>
      </c>
      <c r="K647" s="144">
        <v>6</v>
      </c>
      <c r="L647" s="101"/>
      <c r="M647" s="102"/>
      <c r="N647" s="104"/>
      <c r="O647" s="129"/>
      <c r="P647" s="68">
        <v>14</v>
      </c>
      <c r="Q647" s="130"/>
      <c r="R647" s="131"/>
      <c r="T647" s="104"/>
    </row>
    <row r="648" spans="1:20" ht="15.75" customHeight="1" x14ac:dyDescent="0.25">
      <c r="A648" s="58">
        <v>1902</v>
      </c>
      <c r="B648" s="59"/>
      <c r="C648" s="59"/>
      <c r="D648" s="59"/>
      <c r="E648" s="59"/>
      <c r="F648" s="59"/>
      <c r="G648" s="59"/>
      <c r="H648" s="59"/>
      <c r="I648" s="59"/>
      <c r="J648" s="59">
        <v>5</v>
      </c>
      <c r="K648" s="144">
        <v>2</v>
      </c>
      <c r="L648" s="101"/>
      <c r="M648" s="102"/>
      <c r="N648" s="104"/>
      <c r="O648" s="108"/>
      <c r="P648" s="109">
        <v>8</v>
      </c>
      <c r="Q648" s="110"/>
      <c r="R648" s="108"/>
      <c r="T648" s="104"/>
    </row>
    <row r="649" spans="1:20" ht="15.75" customHeight="1" x14ac:dyDescent="0.25">
      <c r="A649" s="58">
        <v>2001</v>
      </c>
      <c r="B649" s="59"/>
      <c r="C649" s="59"/>
      <c r="D649" s="59"/>
      <c r="E649" s="59"/>
      <c r="F649" s="59"/>
      <c r="G649" s="59"/>
      <c r="H649" s="59"/>
      <c r="I649" s="59"/>
      <c r="J649" s="59">
        <v>3</v>
      </c>
      <c r="K649" s="144">
        <v>1</v>
      </c>
      <c r="L649" s="101"/>
      <c r="M649" s="102"/>
      <c r="N649" s="104"/>
      <c r="O649" s="108"/>
      <c r="P649" s="109">
        <v>3</v>
      </c>
      <c r="Q649" s="110"/>
      <c r="R649" s="108"/>
      <c r="T649" s="104"/>
    </row>
    <row r="650" spans="1:20" ht="15.75" customHeight="1" x14ac:dyDescent="0.25">
      <c r="A650" s="58">
        <v>2002</v>
      </c>
      <c r="B650" s="59"/>
      <c r="C650" s="59"/>
      <c r="D650" s="59"/>
      <c r="E650" s="59"/>
      <c r="F650" s="59"/>
      <c r="G650" s="59"/>
      <c r="H650" s="59"/>
      <c r="I650" s="59"/>
      <c r="J650" s="59">
        <v>3</v>
      </c>
      <c r="K650" s="144">
        <v>3</v>
      </c>
      <c r="L650" s="101"/>
      <c r="M650" s="102"/>
      <c r="N650" s="104"/>
      <c r="O650" s="108"/>
      <c r="P650" s="196">
        <v>3</v>
      </c>
      <c r="Q650" s="110"/>
      <c r="R650" s="108"/>
      <c r="T650" s="104"/>
    </row>
    <row r="651" spans="1:20" ht="15.75" customHeight="1" x14ac:dyDescent="0.25">
      <c r="A651" s="58">
        <v>2101</v>
      </c>
      <c r="B651" s="59"/>
      <c r="C651" s="59"/>
      <c r="D651" s="59"/>
      <c r="E651" s="59"/>
      <c r="F651" s="59"/>
      <c r="G651" s="59"/>
      <c r="H651" s="59"/>
      <c r="I651" s="59"/>
      <c r="J651" s="59">
        <v>1</v>
      </c>
      <c r="K651" s="144">
        <v>1</v>
      </c>
      <c r="L651" s="101"/>
      <c r="M651" s="102"/>
      <c r="N651" s="104"/>
      <c r="O651" s="102"/>
      <c r="P651" s="198">
        <v>1</v>
      </c>
      <c r="Q651" s="146"/>
      <c r="R651" s="108"/>
      <c r="T651" s="104"/>
    </row>
    <row r="652" spans="1:20" ht="15.75" customHeight="1" x14ac:dyDescent="0.25">
      <c r="A652" s="58">
        <v>2102</v>
      </c>
      <c r="B652" s="59"/>
      <c r="C652" s="59"/>
      <c r="D652" s="59"/>
      <c r="E652" s="59"/>
      <c r="F652" s="59"/>
      <c r="G652" s="59"/>
      <c r="H652" s="59"/>
      <c r="I652" s="59"/>
      <c r="J652" s="59"/>
      <c r="K652" s="144"/>
      <c r="L652" s="101"/>
      <c r="M652" s="102"/>
      <c r="N652" s="104"/>
      <c r="O652" s="191" t="s">
        <v>83</v>
      </c>
      <c r="P652" s="197">
        <v>38</v>
      </c>
      <c r="Q652" s="111">
        <f>K655</f>
        <v>43</v>
      </c>
      <c r="R652" s="213" t="s">
        <v>11</v>
      </c>
      <c r="T652" s="104"/>
    </row>
    <row r="653" spans="1:20" ht="15.75" customHeight="1" x14ac:dyDescent="0.25">
      <c r="A653" s="58">
        <v>2201</v>
      </c>
      <c r="B653" s="59"/>
      <c r="C653" s="59"/>
      <c r="D653" s="59"/>
      <c r="E653" s="59"/>
      <c r="F653" s="59"/>
      <c r="G653" s="59"/>
      <c r="H653" s="59"/>
      <c r="I653" s="59"/>
      <c r="J653" s="59"/>
      <c r="K653" s="144"/>
      <c r="L653" s="101"/>
      <c r="M653" s="102"/>
      <c r="N653" s="104"/>
      <c r="O653" s="192" t="s">
        <v>85</v>
      </c>
      <c r="P653" s="86">
        <f>P652/B638</f>
        <v>0.52777777777777779</v>
      </c>
      <c r="Q653" s="112">
        <f>P652/Q652</f>
        <v>0.88372093023255816</v>
      </c>
      <c r="R653" s="215" t="s">
        <v>86</v>
      </c>
      <c r="T653" s="104"/>
    </row>
    <row r="654" spans="1:20" ht="15.75" x14ac:dyDescent="0.25">
      <c r="A654" s="58">
        <v>2202</v>
      </c>
      <c r="B654" s="59"/>
      <c r="C654" s="59"/>
      <c r="D654" s="59"/>
      <c r="E654" s="59"/>
      <c r="F654" s="59"/>
      <c r="G654" s="59"/>
      <c r="H654" s="59"/>
      <c r="I654" s="59"/>
      <c r="J654" s="59"/>
      <c r="K654" s="144"/>
      <c r="L654" s="147"/>
      <c r="M654" s="148"/>
      <c r="N654" s="149"/>
      <c r="O654" s="90"/>
      <c r="P654" s="91"/>
      <c r="Q654" s="91"/>
      <c r="R654" s="113"/>
      <c r="T654" s="104"/>
    </row>
    <row r="655" spans="1:20" ht="18" customHeight="1" x14ac:dyDescent="0.25">
      <c r="A655" s="28"/>
      <c r="B655" s="280" t="s">
        <v>111</v>
      </c>
      <c r="C655" s="280"/>
      <c r="D655" s="280"/>
      <c r="E655" s="280"/>
      <c r="F655" s="280"/>
      <c r="G655" s="280"/>
      <c r="H655" s="280"/>
      <c r="I655" s="280"/>
      <c r="J655" s="280"/>
      <c r="K655" s="93">
        <f>SUM(K638:K651)</f>
        <v>43</v>
      </c>
      <c r="L655" s="94">
        <f>IF(K646=0,"",K646/B638)</f>
        <v>0.41666666666666669</v>
      </c>
      <c r="M655" s="94">
        <f>IF(K655=0,"",K655/B638)</f>
        <v>0.59722222222222221</v>
      </c>
      <c r="N655" s="94">
        <f>IF(K646=0,"",M655-L655)</f>
        <v>0.18055555555555552</v>
      </c>
      <c r="O655" s="3"/>
      <c r="P655" s="29"/>
      <c r="Q655" s="22"/>
      <c r="R655" s="3"/>
      <c r="T655" s="104"/>
    </row>
    <row r="656" spans="1:20" ht="12.75" customHeight="1" x14ac:dyDescent="0.2">
      <c r="L656" s="3"/>
      <c r="M656" s="3"/>
      <c r="O656" s="3"/>
    </row>
    <row r="657" spans="1:20" ht="12.75" customHeight="1" x14ac:dyDescent="0.2">
      <c r="L657" s="3"/>
      <c r="M657" s="3"/>
      <c r="O657" s="3"/>
    </row>
    <row r="658" spans="1:20" ht="26.25" x14ac:dyDescent="0.4">
      <c r="A658" s="2"/>
      <c r="B658" s="270" t="s">
        <v>99</v>
      </c>
      <c r="C658" s="271"/>
      <c r="D658" s="271"/>
      <c r="E658" s="271"/>
      <c r="F658" s="271"/>
      <c r="G658" s="271"/>
      <c r="H658" s="271"/>
      <c r="I658" s="271"/>
      <c r="J658" s="271"/>
      <c r="K658" s="179" t="s">
        <v>94</v>
      </c>
      <c r="L658" s="160"/>
      <c r="M658" s="160"/>
      <c r="N658" s="29"/>
      <c r="O658" s="3"/>
      <c r="P658" s="29"/>
      <c r="Q658" s="29"/>
      <c r="R658" s="29"/>
    </row>
    <row r="659" spans="1:20" ht="20.25" x14ac:dyDescent="0.2">
      <c r="A659" s="272" t="s">
        <v>10</v>
      </c>
      <c r="B659" s="273" t="s">
        <v>100</v>
      </c>
      <c r="C659" s="274"/>
      <c r="D659" s="274"/>
      <c r="E659" s="274"/>
      <c r="F659" s="274"/>
      <c r="G659" s="274"/>
      <c r="H659" s="274"/>
      <c r="I659" s="274"/>
      <c r="J659" s="275"/>
      <c r="K659" s="276" t="s">
        <v>11</v>
      </c>
      <c r="L659" s="269" t="s">
        <v>3</v>
      </c>
      <c r="M659" s="269" t="s">
        <v>4</v>
      </c>
      <c r="N659" s="278" t="s">
        <v>5</v>
      </c>
      <c r="O659" s="269" t="s">
        <v>6</v>
      </c>
      <c r="P659" s="267" t="s">
        <v>7</v>
      </c>
      <c r="Q659" s="267" t="s">
        <v>8</v>
      </c>
      <c r="R659" s="269" t="s">
        <v>101</v>
      </c>
    </row>
    <row r="660" spans="1:20" ht="15.75" x14ac:dyDescent="0.25">
      <c r="A660" s="268"/>
      <c r="B660" s="58" t="s">
        <v>102</v>
      </c>
      <c r="C660" s="58" t="s">
        <v>103</v>
      </c>
      <c r="D660" s="58" t="s">
        <v>104</v>
      </c>
      <c r="E660" s="58" t="s">
        <v>105</v>
      </c>
      <c r="F660" s="58" t="s">
        <v>106</v>
      </c>
      <c r="G660" s="58" t="s">
        <v>107</v>
      </c>
      <c r="H660" s="58" t="s">
        <v>108</v>
      </c>
      <c r="I660" s="58" t="s">
        <v>109</v>
      </c>
      <c r="J660" s="58" t="s">
        <v>110</v>
      </c>
      <c r="K660" s="291"/>
      <c r="L660" s="268"/>
      <c r="M660" s="268"/>
      <c r="N660" s="268"/>
      <c r="O660" s="268"/>
      <c r="P660" s="268"/>
      <c r="Q660" s="268"/>
      <c r="R660" s="268"/>
      <c r="T660" s="104"/>
    </row>
    <row r="661" spans="1:20" ht="15.75" customHeight="1" x14ac:dyDescent="0.25">
      <c r="A661" s="58">
        <v>1501</v>
      </c>
      <c r="B661" s="59">
        <v>55</v>
      </c>
      <c r="C661" s="59"/>
      <c r="D661" s="59"/>
      <c r="E661" s="59"/>
      <c r="F661" s="59"/>
      <c r="G661" s="59"/>
      <c r="H661" s="59"/>
      <c r="I661" s="59"/>
      <c r="J661" s="59"/>
      <c r="K661" s="144"/>
      <c r="L661" s="96"/>
      <c r="M661" s="97"/>
      <c r="N661" s="98"/>
      <c r="O661" s="99"/>
      <c r="P661" s="63">
        <f>B661</f>
        <v>55</v>
      </c>
      <c r="Q661" s="100"/>
      <c r="R661" s="99"/>
      <c r="T661" s="104"/>
    </row>
    <row r="662" spans="1:20" ht="15.75" customHeight="1" x14ac:dyDescent="0.25">
      <c r="A662" s="58">
        <v>1502</v>
      </c>
      <c r="B662" s="59"/>
      <c r="C662" s="59">
        <v>43</v>
      </c>
      <c r="D662" s="59"/>
      <c r="E662" s="59"/>
      <c r="F662" s="59"/>
      <c r="G662" s="59"/>
      <c r="H662" s="59"/>
      <c r="I662" s="59"/>
      <c r="J662" s="59"/>
      <c r="K662" s="144"/>
      <c r="L662" s="101"/>
      <c r="M662" s="102"/>
      <c r="N662" s="103"/>
      <c r="O662" s="67">
        <f>IF(C662=0,"",C662/B661)</f>
        <v>0.78181818181818186</v>
      </c>
      <c r="P662" s="68">
        <v>43</v>
      </c>
      <c r="Q662" s="69">
        <f t="shared" ref="Q662:Q669" si="112">IF(P662=0,"",P662/P661)</f>
        <v>0.78181818181818186</v>
      </c>
      <c r="R662" s="69">
        <f t="shared" ref="R662:R669" si="113">IF(P662=0,"",100%-Q662)</f>
        <v>0.21818181818181814</v>
      </c>
      <c r="T662" s="104"/>
    </row>
    <row r="663" spans="1:20" ht="15.75" customHeight="1" x14ac:dyDescent="0.25">
      <c r="A663" s="58">
        <v>1601</v>
      </c>
      <c r="B663" s="59"/>
      <c r="C663" s="59"/>
      <c r="D663" s="59">
        <v>39</v>
      </c>
      <c r="E663" s="59"/>
      <c r="F663" s="59"/>
      <c r="G663" s="59"/>
      <c r="H663" s="59"/>
      <c r="I663" s="59"/>
      <c r="J663" s="59"/>
      <c r="K663" s="144"/>
      <c r="L663" s="101"/>
      <c r="M663" s="102"/>
      <c r="N663" s="103"/>
      <c r="O663" s="67">
        <f>IF(D663=0,"",D663/C662)</f>
        <v>0.90697674418604646</v>
      </c>
      <c r="P663" s="68">
        <v>42</v>
      </c>
      <c r="Q663" s="69">
        <f t="shared" si="112"/>
        <v>0.97674418604651159</v>
      </c>
      <c r="R663" s="69">
        <f t="shared" si="113"/>
        <v>2.3255813953488413E-2</v>
      </c>
      <c r="T663" s="70">
        <f>P663/P661</f>
        <v>0.76363636363636367</v>
      </c>
    </row>
    <row r="664" spans="1:20" ht="15.75" customHeight="1" x14ac:dyDescent="0.25">
      <c r="A664" s="58">
        <v>1602</v>
      </c>
      <c r="B664" s="59"/>
      <c r="C664" s="59"/>
      <c r="D664" s="59"/>
      <c r="E664" s="59">
        <v>32</v>
      </c>
      <c r="F664" s="59"/>
      <c r="G664" s="59"/>
      <c r="H664" s="59"/>
      <c r="I664" s="59"/>
      <c r="J664" s="59"/>
      <c r="K664" s="144"/>
      <c r="L664" s="101"/>
      <c r="M664" s="102"/>
      <c r="N664" s="103"/>
      <c r="O664" s="67">
        <f>IF(E664=0,"",E664/D663)</f>
        <v>0.82051282051282048</v>
      </c>
      <c r="P664" s="68">
        <v>38</v>
      </c>
      <c r="Q664" s="69">
        <f t="shared" si="112"/>
        <v>0.90476190476190477</v>
      </c>
      <c r="R664" s="69">
        <f t="shared" si="113"/>
        <v>9.5238095238095233E-2</v>
      </c>
      <c r="T664" s="104"/>
    </row>
    <row r="665" spans="1:20" ht="15.75" customHeight="1" x14ac:dyDescent="0.25">
      <c r="A665" s="58">
        <v>1701</v>
      </c>
      <c r="B665" s="59"/>
      <c r="C665" s="59"/>
      <c r="D665" s="59"/>
      <c r="E665" s="59"/>
      <c r="F665" s="59">
        <v>30</v>
      </c>
      <c r="G665" s="59"/>
      <c r="H665" s="59"/>
      <c r="I665" s="59"/>
      <c r="J665" s="59"/>
      <c r="K665" s="144"/>
      <c r="L665" s="101"/>
      <c r="M665" s="102"/>
      <c r="N665" s="103"/>
      <c r="O665" s="67">
        <f>IF(F665=0,"",F665/E664)</f>
        <v>0.9375</v>
      </c>
      <c r="P665" s="68">
        <v>37</v>
      </c>
      <c r="Q665" s="69">
        <f t="shared" si="112"/>
        <v>0.97368421052631582</v>
      </c>
      <c r="R665" s="69">
        <f t="shared" si="113"/>
        <v>2.6315789473684181E-2</v>
      </c>
      <c r="T665" s="104"/>
    </row>
    <row r="666" spans="1:20" ht="15.75" customHeight="1" x14ac:dyDescent="0.25">
      <c r="A666" s="58">
        <v>1702</v>
      </c>
      <c r="B666" s="59"/>
      <c r="C666" s="59"/>
      <c r="D666" s="59"/>
      <c r="E666" s="59"/>
      <c r="F666" s="59"/>
      <c r="G666" s="59">
        <v>28</v>
      </c>
      <c r="H666" s="59"/>
      <c r="I666" s="59"/>
      <c r="J666" s="59"/>
      <c r="K666" s="144"/>
      <c r="L666" s="101"/>
      <c r="M666" s="102"/>
      <c r="N666" s="103"/>
      <c r="O666" s="67">
        <f>IF(G666=0,"",G666/F665)</f>
        <v>0.93333333333333335</v>
      </c>
      <c r="P666" s="68">
        <v>34</v>
      </c>
      <c r="Q666" s="69">
        <f t="shared" si="112"/>
        <v>0.91891891891891897</v>
      </c>
      <c r="R666" s="69">
        <f t="shared" si="113"/>
        <v>8.108108108108103E-2</v>
      </c>
      <c r="T666" s="104"/>
    </row>
    <row r="667" spans="1:20" ht="15.75" customHeight="1" x14ac:dyDescent="0.25">
      <c r="A667" s="58">
        <v>1801</v>
      </c>
      <c r="B667" s="59"/>
      <c r="C667" s="59"/>
      <c r="D667" s="59"/>
      <c r="E667" s="59"/>
      <c r="F667" s="59"/>
      <c r="G667" s="59"/>
      <c r="H667" s="59">
        <v>28</v>
      </c>
      <c r="I667" s="59"/>
      <c r="J667" s="59"/>
      <c r="K667" s="144"/>
      <c r="L667" s="101"/>
      <c r="M667" s="102"/>
      <c r="N667" s="103"/>
      <c r="O667" s="67">
        <f>IF(H667=0,"",H667/G666)</f>
        <v>1</v>
      </c>
      <c r="P667" s="68">
        <v>34</v>
      </c>
      <c r="Q667" s="69">
        <f t="shared" si="112"/>
        <v>1</v>
      </c>
      <c r="R667" s="69">
        <f t="shared" si="113"/>
        <v>0</v>
      </c>
      <c r="T667" s="104"/>
    </row>
    <row r="668" spans="1:20" ht="15.75" customHeight="1" x14ac:dyDescent="0.25">
      <c r="A668" s="58">
        <v>1802</v>
      </c>
      <c r="B668" s="59"/>
      <c r="C668" s="59"/>
      <c r="D668" s="59"/>
      <c r="E668" s="59"/>
      <c r="F668" s="59"/>
      <c r="G668" s="59"/>
      <c r="H668" s="59"/>
      <c r="I668" s="59">
        <v>26</v>
      </c>
      <c r="J668" s="59"/>
      <c r="K668" s="144">
        <v>1</v>
      </c>
      <c r="L668" s="101"/>
      <c r="M668" s="102"/>
      <c r="N668" s="103"/>
      <c r="O668" s="67">
        <f>IF(I668=0,"",I668/H667)</f>
        <v>0.9285714285714286</v>
      </c>
      <c r="P668" s="68">
        <v>34</v>
      </c>
      <c r="Q668" s="69">
        <f t="shared" si="112"/>
        <v>1</v>
      </c>
      <c r="R668" s="69">
        <f t="shared" si="113"/>
        <v>0</v>
      </c>
      <c r="T668" s="104"/>
    </row>
    <row r="669" spans="1:20" ht="15.75" customHeight="1" x14ac:dyDescent="0.25">
      <c r="A669" s="58">
        <v>1901</v>
      </c>
      <c r="B669" s="59"/>
      <c r="C669" s="59"/>
      <c r="D669" s="59"/>
      <c r="E669" s="59"/>
      <c r="F669" s="59"/>
      <c r="G669" s="59"/>
      <c r="H669" s="59"/>
      <c r="I669" s="59"/>
      <c r="J669" s="59">
        <v>26</v>
      </c>
      <c r="K669" s="144">
        <v>13</v>
      </c>
      <c r="L669" s="101"/>
      <c r="M669" s="102"/>
      <c r="N669" s="103"/>
      <c r="O669" s="71">
        <f>IF(J669=0,"",J669/I668)</f>
        <v>1</v>
      </c>
      <c r="P669" s="68">
        <v>33</v>
      </c>
      <c r="Q669" s="72">
        <f t="shared" si="112"/>
        <v>0.97058823529411764</v>
      </c>
      <c r="R669" s="72">
        <f t="shared" si="113"/>
        <v>2.9411764705882359E-2</v>
      </c>
      <c r="T669" s="104"/>
    </row>
    <row r="670" spans="1:20" ht="15.75" customHeight="1" x14ac:dyDescent="0.25">
      <c r="A670" s="58">
        <v>1902</v>
      </c>
      <c r="B670" s="59"/>
      <c r="C670" s="59"/>
      <c r="D670" s="59"/>
      <c r="E670" s="59"/>
      <c r="F670" s="59"/>
      <c r="G670" s="59"/>
      <c r="H670" s="59"/>
      <c r="I670" s="59"/>
      <c r="J670" s="59">
        <v>6</v>
      </c>
      <c r="K670" s="144">
        <v>5</v>
      </c>
      <c r="L670" s="101"/>
      <c r="M670" s="102"/>
      <c r="N670" s="104"/>
      <c r="O670" s="129"/>
      <c r="P670" s="68">
        <v>19</v>
      </c>
      <c r="Q670" s="130"/>
      <c r="R670" s="131"/>
      <c r="T670" s="104"/>
    </row>
    <row r="671" spans="1:20" ht="15.75" customHeight="1" x14ac:dyDescent="0.25">
      <c r="A671" s="58">
        <v>2001</v>
      </c>
      <c r="B671" s="59"/>
      <c r="C671" s="59"/>
      <c r="D671" s="59"/>
      <c r="E671" s="59"/>
      <c r="F671" s="59"/>
      <c r="G671" s="59"/>
      <c r="H671" s="59"/>
      <c r="I671" s="59"/>
      <c r="J671" s="59">
        <v>8</v>
      </c>
      <c r="K671" s="144">
        <v>8</v>
      </c>
      <c r="L671" s="101"/>
      <c r="M671" s="102"/>
      <c r="N671" s="104"/>
      <c r="O671" s="108"/>
      <c r="P671" s="109">
        <v>14</v>
      </c>
      <c r="Q671" s="110"/>
      <c r="R671" s="108"/>
      <c r="T671" s="104"/>
    </row>
    <row r="672" spans="1:20" ht="15.75" customHeight="1" x14ac:dyDescent="0.25">
      <c r="A672" s="58">
        <v>2002</v>
      </c>
      <c r="B672" s="59"/>
      <c r="C672" s="59"/>
      <c r="D672" s="59"/>
      <c r="E672" s="59"/>
      <c r="F672" s="59"/>
      <c r="G672" s="59"/>
      <c r="H672" s="59"/>
      <c r="I672" s="59"/>
      <c r="J672" s="59">
        <v>4</v>
      </c>
      <c r="K672" s="144">
        <v>4</v>
      </c>
      <c r="L672" s="101"/>
      <c r="M672" s="102"/>
      <c r="N672" s="104"/>
      <c r="O672" s="108"/>
      <c r="P672" s="196">
        <v>6</v>
      </c>
      <c r="Q672" s="110"/>
      <c r="R672" s="108"/>
      <c r="T672" s="104"/>
    </row>
    <row r="673" spans="1:20" ht="15.75" customHeight="1" x14ac:dyDescent="0.25">
      <c r="A673" s="58">
        <v>2101</v>
      </c>
      <c r="B673" s="59"/>
      <c r="C673" s="59"/>
      <c r="D673" s="59"/>
      <c r="E673" s="59"/>
      <c r="F673" s="59"/>
      <c r="G673" s="59"/>
      <c r="H673" s="59"/>
      <c r="I673" s="59"/>
      <c r="J673" s="59">
        <v>1</v>
      </c>
      <c r="K673" s="144">
        <v>1</v>
      </c>
      <c r="L673" s="101"/>
      <c r="M673" s="102"/>
      <c r="N673" s="104"/>
      <c r="O673" s="205"/>
      <c r="P673" s="198">
        <v>2</v>
      </c>
      <c r="Q673" s="206"/>
      <c r="R673" s="108"/>
      <c r="T673" s="104"/>
    </row>
    <row r="674" spans="1:20" ht="15.75" customHeight="1" x14ac:dyDescent="0.25">
      <c r="A674" s="58">
        <v>2102</v>
      </c>
      <c r="B674" s="59"/>
      <c r="C674" s="59"/>
      <c r="D674" s="59"/>
      <c r="E674" s="59"/>
      <c r="F674" s="59"/>
      <c r="G674" s="59"/>
      <c r="H674" s="59"/>
      <c r="I674" s="59"/>
      <c r="J674" s="59">
        <v>1</v>
      </c>
      <c r="K674" s="144">
        <v>1</v>
      </c>
      <c r="L674" s="101"/>
      <c r="M674" s="102"/>
      <c r="N674" s="104"/>
      <c r="O674" s="205"/>
      <c r="P674" s="198">
        <v>1</v>
      </c>
      <c r="Q674" s="206"/>
      <c r="R674" s="108"/>
      <c r="T674" s="104"/>
    </row>
    <row r="675" spans="1:20" ht="15.75" customHeight="1" x14ac:dyDescent="0.25">
      <c r="A675" s="58">
        <v>2201</v>
      </c>
      <c r="B675" s="59"/>
      <c r="C675" s="59"/>
      <c r="D675" s="59"/>
      <c r="E675" s="59"/>
      <c r="F675" s="59"/>
      <c r="G675" s="59"/>
      <c r="H675" s="59"/>
      <c r="I675" s="59"/>
      <c r="J675" s="59"/>
      <c r="K675" s="144"/>
      <c r="L675" s="101"/>
      <c r="M675" s="102"/>
      <c r="N675" s="104"/>
      <c r="O675" s="191" t="s">
        <v>83</v>
      </c>
      <c r="P675" s="197">
        <v>25</v>
      </c>
      <c r="Q675" s="111">
        <f>K678</f>
        <v>33</v>
      </c>
      <c r="R675" s="213" t="s">
        <v>11</v>
      </c>
      <c r="T675" s="104"/>
    </row>
    <row r="676" spans="1:20" ht="15.75" customHeight="1" x14ac:dyDescent="0.25">
      <c r="A676" s="58">
        <v>2202</v>
      </c>
      <c r="B676" s="59"/>
      <c r="C676" s="59"/>
      <c r="D676" s="59"/>
      <c r="E676" s="59"/>
      <c r="F676" s="59"/>
      <c r="G676" s="59"/>
      <c r="H676" s="59"/>
      <c r="I676" s="59"/>
      <c r="J676" s="59"/>
      <c r="K676" s="144"/>
      <c r="L676" s="101"/>
      <c r="M676" s="102"/>
      <c r="N676" s="104"/>
      <c r="O676" s="192" t="s">
        <v>85</v>
      </c>
      <c r="P676" s="86">
        <f>P675/B661</f>
        <v>0.45454545454545453</v>
      </c>
      <c r="Q676" s="112">
        <f>P675/Q675</f>
        <v>0.75757575757575757</v>
      </c>
      <c r="R676" s="215" t="s">
        <v>86</v>
      </c>
      <c r="T676" s="104"/>
    </row>
    <row r="677" spans="1:20" ht="15.75" x14ac:dyDescent="0.25">
      <c r="A677" s="58">
        <v>2301</v>
      </c>
      <c r="B677" s="59"/>
      <c r="C677" s="59"/>
      <c r="D677" s="59"/>
      <c r="E677" s="59"/>
      <c r="F677" s="59"/>
      <c r="G677" s="59"/>
      <c r="H677" s="59"/>
      <c r="I677" s="59"/>
      <c r="J677" s="59"/>
      <c r="K677" s="144"/>
      <c r="L677" s="147"/>
      <c r="M677" s="148"/>
      <c r="N677" s="149"/>
      <c r="O677" s="90"/>
      <c r="P677" s="91"/>
      <c r="Q677" s="91"/>
      <c r="R677" s="113"/>
      <c r="T677" s="104"/>
    </row>
    <row r="678" spans="1:20" ht="18" customHeight="1" x14ac:dyDescent="0.25">
      <c r="A678" s="28"/>
      <c r="B678" s="280" t="s">
        <v>111</v>
      </c>
      <c r="C678" s="280"/>
      <c r="D678" s="280"/>
      <c r="E678" s="280"/>
      <c r="F678" s="280"/>
      <c r="G678" s="280"/>
      <c r="H678" s="280"/>
      <c r="I678" s="280"/>
      <c r="J678" s="280"/>
      <c r="K678" s="93">
        <f>SUM(K661:K674)</f>
        <v>33</v>
      </c>
      <c r="L678" s="94">
        <f>IF((K669+K668)=0,"",(K669+K668)/B661)</f>
        <v>0.25454545454545452</v>
      </c>
      <c r="M678" s="94">
        <f>IF(K678=0,"",K678/B661)</f>
        <v>0.6</v>
      </c>
      <c r="N678" s="94">
        <f>IF(K669=0,"",M678-L678)</f>
        <v>0.34545454545454546</v>
      </c>
      <c r="O678" s="3"/>
      <c r="P678" s="29"/>
      <c r="Q678" s="22"/>
      <c r="R678" s="3"/>
      <c r="T678" s="104"/>
    </row>
    <row r="679" spans="1:20" ht="14.25" customHeight="1" x14ac:dyDescent="0.2">
      <c r="T679" s="104"/>
    </row>
    <row r="680" spans="1:20" ht="14.25" customHeight="1" x14ac:dyDescent="0.2">
      <c r="L680" s="3"/>
      <c r="M680" s="3"/>
      <c r="O680" s="3"/>
      <c r="T680" s="104"/>
    </row>
    <row r="681" spans="1:20" ht="26.25" x14ac:dyDescent="0.4">
      <c r="A681" s="2"/>
      <c r="B681" s="270" t="s">
        <v>99</v>
      </c>
      <c r="C681" s="271"/>
      <c r="D681" s="271"/>
      <c r="E681" s="271"/>
      <c r="F681" s="271"/>
      <c r="G681" s="271"/>
      <c r="H681" s="271"/>
      <c r="I681" s="271"/>
      <c r="J681" s="271"/>
      <c r="K681" s="179" t="s">
        <v>97</v>
      </c>
      <c r="L681" s="160"/>
      <c r="M681" s="160"/>
      <c r="N681" s="29"/>
      <c r="O681" s="3"/>
      <c r="P681" s="29"/>
      <c r="Q681" s="29"/>
      <c r="R681" s="29"/>
      <c r="T681" s="104"/>
    </row>
    <row r="682" spans="1:20" ht="20.25" x14ac:dyDescent="0.2">
      <c r="A682" s="272" t="s">
        <v>10</v>
      </c>
      <c r="B682" s="273" t="s">
        <v>100</v>
      </c>
      <c r="C682" s="274"/>
      <c r="D682" s="274"/>
      <c r="E682" s="274"/>
      <c r="F682" s="274"/>
      <c r="G682" s="274"/>
      <c r="H682" s="274"/>
      <c r="I682" s="274"/>
      <c r="J682" s="275"/>
      <c r="K682" s="276" t="s">
        <v>11</v>
      </c>
      <c r="L682" s="269" t="s">
        <v>3</v>
      </c>
      <c r="M682" s="269" t="s">
        <v>4</v>
      </c>
      <c r="N682" s="278" t="s">
        <v>5</v>
      </c>
      <c r="O682" s="269" t="s">
        <v>6</v>
      </c>
      <c r="P682" s="267" t="s">
        <v>7</v>
      </c>
      <c r="Q682" s="267" t="s">
        <v>8</v>
      </c>
      <c r="R682" s="269" t="s">
        <v>101</v>
      </c>
      <c r="T682" s="104"/>
    </row>
    <row r="683" spans="1:20" ht="15.75" x14ac:dyDescent="0.25">
      <c r="A683" s="268"/>
      <c r="B683" s="58" t="s">
        <v>102</v>
      </c>
      <c r="C683" s="58" t="s">
        <v>103</v>
      </c>
      <c r="D683" s="58" t="s">
        <v>104</v>
      </c>
      <c r="E683" s="58" t="s">
        <v>105</v>
      </c>
      <c r="F683" s="58" t="s">
        <v>106</v>
      </c>
      <c r="G683" s="58" t="s">
        <v>107</v>
      </c>
      <c r="H683" s="58" t="s">
        <v>108</v>
      </c>
      <c r="I683" s="58" t="s">
        <v>109</v>
      </c>
      <c r="J683" s="58" t="s">
        <v>110</v>
      </c>
      <c r="K683" s="291"/>
      <c r="L683" s="268"/>
      <c r="M683" s="268"/>
      <c r="N683" s="268"/>
      <c r="O683" s="268"/>
      <c r="P683" s="268"/>
      <c r="Q683" s="268"/>
      <c r="R683" s="268"/>
      <c r="T683" s="104"/>
    </row>
    <row r="684" spans="1:20" ht="15.75" customHeight="1" x14ac:dyDescent="0.25">
      <c r="A684" s="58">
        <v>1502</v>
      </c>
      <c r="B684" s="59">
        <v>93</v>
      </c>
      <c r="C684" s="59"/>
      <c r="D684" s="59"/>
      <c r="E684" s="59"/>
      <c r="F684" s="59"/>
      <c r="G684" s="59"/>
      <c r="H684" s="59"/>
      <c r="I684" s="59"/>
      <c r="J684" s="59"/>
      <c r="K684" s="144"/>
      <c r="L684" s="96"/>
      <c r="M684" s="97"/>
      <c r="N684" s="98"/>
      <c r="O684" s="99"/>
      <c r="P684" s="63">
        <f>B684</f>
        <v>93</v>
      </c>
      <c r="Q684" s="100"/>
      <c r="R684" s="99"/>
      <c r="T684" s="104"/>
    </row>
    <row r="685" spans="1:20" ht="15.75" customHeight="1" x14ac:dyDescent="0.25">
      <c r="A685" s="58">
        <v>1601</v>
      </c>
      <c r="B685" s="59"/>
      <c r="C685" s="59">
        <v>69</v>
      </c>
      <c r="D685" s="59"/>
      <c r="E685" s="59"/>
      <c r="F685" s="59"/>
      <c r="G685" s="59"/>
      <c r="H685" s="59"/>
      <c r="I685" s="59"/>
      <c r="J685" s="59"/>
      <c r="K685" s="144"/>
      <c r="L685" s="101"/>
      <c r="M685" s="102"/>
      <c r="N685" s="103"/>
      <c r="O685" s="67">
        <f>IF(C685=0,"",C685/B684)</f>
        <v>0.74193548387096775</v>
      </c>
      <c r="P685" s="68">
        <v>69</v>
      </c>
      <c r="Q685" s="69">
        <f t="shared" ref="Q685:Q692" si="114">IF(P685=0,"",P685/P684)</f>
        <v>0.74193548387096775</v>
      </c>
      <c r="R685" s="69">
        <f t="shared" ref="R685:R692" si="115">IF(P685=0,"",100%-Q685)</f>
        <v>0.25806451612903225</v>
      </c>
      <c r="T685" s="104"/>
    </row>
    <row r="686" spans="1:20" ht="15.75" customHeight="1" x14ac:dyDescent="0.25">
      <c r="A686" s="58">
        <v>1602</v>
      </c>
      <c r="B686" s="59"/>
      <c r="C686" s="59"/>
      <c r="D686" s="59">
        <v>63</v>
      </c>
      <c r="E686" s="59"/>
      <c r="F686" s="59"/>
      <c r="G686" s="59"/>
      <c r="H686" s="59"/>
      <c r="I686" s="59"/>
      <c r="J686" s="59"/>
      <c r="K686" s="144"/>
      <c r="L686" s="101"/>
      <c r="M686" s="102"/>
      <c r="N686" s="103"/>
      <c r="O686" s="67">
        <f>IF(D686=0,"",D686/C685)</f>
        <v>0.91304347826086951</v>
      </c>
      <c r="P686" s="68">
        <v>67</v>
      </c>
      <c r="Q686" s="69">
        <f t="shared" si="114"/>
        <v>0.97101449275362317</v>
      </c>
      <c r="R686" s="69">
        <f t="shared" si="115"/>
        <v>2.8985507246376829E-2</v>
      </c>
      <c r="T686" s="70">
        <f>P686/P684</f>
        <v>0.72043010752688175</v>
      </c>
    </row>
    <row r="687" spans="1:20" ht="15.75" customHeight="1" x14ac:dyDescent="0.25">
      <c r="A687" s="58">
        <v>1701</v>
      </c>
      <c r="B687" s="59"/>
      <c r="C687" s="59"/>
      <c r="D687" s="59"/>
      <c r="E687" s="59">
        <v>54</v>
      </c>
      <c r="F687" s="59"/>
      <c r="G687" s="59"/>
      <c r="H687" s="59"/>
      <c r="I687" s="59"/>
      <c r="J687" s="59"/>
      <c r="K687" s="144"/>
      <c r="L687" s="101"/>
      <c r="M687" s="102"/>
      <c r="N687" s="103"/>
      <c r="O687" s="67">
        <f>IF(E687=0,"",E687/D686)</f>
        <v>0.8571428571428571</v>
      </c>
      <c r="P687" s="68">
        <v>67</v>
      </c>
      <c r="Q687" s="69">
        <f t="shared" si="114"/>
        <v>1</v>
      </c>
      <c r="R687" s="69">
        <f t="shared" si="115"/>
        <v>0</v>
      </c>
      <c r="T687" s="104"/>
    </row>
    <row r="688" spans="1:20" ht="15.75" customHeight="1" x14ac:dyDescent="0.25">
      <c r="A688" s="58">
        <v>1702</v>
      </c>
      <c r="B688" s="59"/>
      <c r="C688" s="59"/>
      <c r="D688" s="59"/>
      <c r="E688" s="59"/>
      <c r="F688" s="59">
        <v>47</v>
      </c>
      <c r="G688" s="59"/>
      <c r="H688" s="59"/>
      <c r="I688" s="59"/>
      <c r="J688" s="59"/>
      <c r="K688" s="144"/>
      <c r="L688" s="101"/>
      <c r="M688" s="102"/>
      <c r="N688" s="103"/>
      <c r="O688" s="67">
        <f>IF(F688=0,"",F688/E687)</f>
        <v>0.87037037037037035</v>
      </c>
      <c r="P688" s="68">
        <v>62</v>
      </c>
      <c r="Q688" s="69">
        <f t="shared" si="114"/>
        <v>0.92537313432835822</v>
      </c>
      <c r="R688" s="69">
        <f t="shared" si="115"/>
        <v>7.4626865671641784E-2</v>
      </c>
      <c r="T688" s="104"/>
    </row>
    <row r="689" spans="1:20" ht="15.75" customHeight="1" x14ac:dyDescent="0.25">
      <c r="A689" s="58">
        <v>1801</v>
      </c>
      <c r="B689" s="59"/>
      <c r="C689" s="59"/>
      <c r="D689" s="59"/>
      <c r="E689" s="59"/>
      <c r="F689" s="59"/>
      <c r="G689" s="59">
        <v>40</v>
      </c>
      <c r="H689" s="59"/>
      <c r="I689" s="59"/>
      <c r="J689" s="59"/>
      <c r="K689" s="144"/>
      <c r="L689" s="101"/>
      <c r="M689" s="102"/>
      <c r="N689" s="103"/>
      <c r="O689" s="67">
        <f>IF(G689=0,"",G689/F688)</f>
        <v>0.85106382978723405</v>
      </c>
      <c r="P689" s="68">
        <v>61</v>
      </c>
      <c r="Q689" s="69">
        <f t="shared" si="114"/>
        <v>0.9838709677419355</v>
      </c>
      <c r="R689" s="69">
        <f t="shared" si="115"/>
        <v>1.6129032258064502E-2</v>
      </c>
      <c r="T689" s="104"/>
    </row>
    <row r="690" spans="1:20" ht="15.75" customHeight="1" x14ac:dyDescent="0.25">
      <c r="A690" s="58">
        <v>1802</v>
      </c>
      <c r="B690" s="59"/>
      <c r="C690" s="59"/>
      <c r="D690" s="59"/>
      <c r="E690" s="59"/>
      <c r="F690" s="59"/>
      <c r="G690" s="59"/>
      <c r="H690" s="59">
        <v>40</v>
      </c>
      <c r="I690" s="59"/>
      <c r="J690" s="59"/>
      <c r="K690" s="144"/>
      <c r="L690" s="101"/>
      <c r="M690" s="102"/>
      <c r="N690" s="103"/>
      <c r="O690" s="67">
        <f>IF(H690=0,"",H690/G689)</f>
        <v>1</v>
      </c>
      <c r="P690" s="68">
        <v>57</v>
      </c>
      <c r="Q690" s="69">
        <f t="shared" si="114"/>
        <v>0.93442622950819676</v>
      </c>
      <c r="R690" s="69">
        <f t="shared" si="115"/>
        <v>6.557377049180324E-2</v>
      </c>
      <c r="T690" s="104"/>
    </row>
    <row r="691" spans="1:20" ht="15.75" customHeight="1" x14ac:dyDescent="0.25">
      <c r="A691" s="58">
        <v>1901</v>
      </c>
      <c r="B691" s="59"/>
      <c r="C691" s="59"/>
      <c r="D691" s="59"/>
      <c r="E691" s="59"/>
      <c r="F691" s="59"/>
      <c r="G691" s="59"/>
      <c r="H691" s="59"/>
      <c r="I691" s="59">
        <v>40</v>
      </c>
      <c r="J691" s="59"/>
      <c r="K691" s="144"/>
      <c r="L691" s="101"/>
      <c r="M691" s="102"/>
      <c r="N691" s="103"/>
      <c r="O691" s="67">
        <f>IF(I691=0,"",I691/H690)</f>
        <v>1</v>
      </c>
      <c r="P691" s="68">
        <v>56</v>
      </c>
      <c r="Q691" s="69">
        <f t="shared" si="114"/>
        <v>0.98245614035087714</v>
      </c>
      <c r="R691" s="69">
        <f t="shared" si="115"/>
        <v>1.7543859649122862E-2</v>
      </c>
      <c r="T691" s="104"/>
    </row>
    <row r="692" spans="1:20" ht="15.75" customHeight="1" x14ac:dyDescent="0.25">
      <c r="A692" s="58">
        <v>1902</v>
      </c>
      <c r="B692" s="59"/>
      <c r="C692" s="59"/>
      <c r="D692" s="59"/>
      <c r="E692" s="59"/>
      <c r="F692" s="59"/>
      <c r="G692" s="59"/>
      <c r="H692" s="59"/>
      <c r="I692" s="59"/>
      <c r="J692" s="59">
        <v>36</v>
      </c>
      <c r="K692" s="144">
        <v>14</v>
      </c>
      <c r="L692" s="101"/>
      <c r="M692" s="102"/>
      <c r="N692" s="103"/>
      <c r="O692" s="71">
        <f>IF(J692=0,"",J692/I691)</f>
        <v>0.9</v>
      </c>
      <c r="P692" s="68">
        <v>56</v>
      </c>
      <c r="Q692" s="72">
        <f t="shared" si="114"/>
        <v>1</v>
      </c>
      <c r="R692" s="72">
        <f t="shared" si="115"/>
        <v>0</v>
      </c>
      <c r="T692" s="104"/>
    </row>
    <row r="693" spans="1:20" ht="15.75" customHeight="1" x14ac:dyDescent="0.25">
      <c r="A693" s="58">
        <v>2001</v>
      </c>
      <c r="B693" s="59"/>
      <c r="C693" s="59"/>
      <c r="D693" s="59"/>
      <c r="E693" s="59"/>
      <c r="F693" s="59"/>
      <c r="G693" s="59"/>
      <c r="H693" s="59"/>
      <c r="I693" s="59"/>
      <c r="J693" s="59">
        <v>15</v>
      </c>
      <c r="K693" s="144">
        <v>15</v>
      </c>
      <c r="L693" s="101"/>
      <c r="M693" s="102"/>
      <c r="N693" s="104"/>
      <c r="O693" s="129"/>
      <c r="P693" s="68">
        <v>38</v>
      </c>
      <c r="Q693" s="130"/>
      <c r="R693" s="131"/>
      <c r="T693" s="104"/>
    </row>
    <row r="694" spans="1:20" ht="15.75" customHeight="1" x14ac:dyDescent="0.25">
      <c r="A694" s="58">
        <v>2002</v>
      </c>
      <c r="B694" s="59"/>
      <c r="C694" s="59"/>
      <c r="D694" s="59"/>
      <c r="E694" s="59"/>
      <c r="F694" s="59"/>
      <c r="G694" s="59"/>
      <c r="H694" s="59"/>
      <c r="I694" s="59"/>
      <c r="J694" s="59">
        <v>13</v>
      </c>
      <c r="K694" s="144">
        <v>13</v>
      </c>
      <c r="L694" s="101"/>
      <c r="M694" s="102"/>
      <c r="N694" s="104"/>
      <c r="O694" s="108"/>
      <c r="P694" s="109">
        <v>25</v>
      </c>
      <c r="Q694" s="110"/>
      <c r="R694" s="108"/>
      <c r="T694" s="104"/>
    </row>
    <row r="695" spans="1:20" ht="15.75" customHeight="1" x14ac:dyDescent="0.25">
      <c r="A695" s="58">
        <v>2101</v>
      </c>
      <c r="B695" s="59"/>
      <c r="C695" s="59"/>
      <c r="D695" s="59"/>
      <c r="E695" s="59"/>
      <c r="F695" s="59"/>
      <c r="G695" s="59"/>
      <c r="H695" s="59"/>
      <c r="I695" s="59"/>
      <c r="J695" s="59">
        <v>7</v>
      </c>
      <c r="K695" s="144">
        <v>5</v>
      </c>
      <c r="L695" s="101"/>
      <c r="M695" s="102"/>
      <c r="N695" s="104"/>
      <c r="O695" s="108"/>
      <c r="P695" s="109">
        <v>10</v>
      </c>
      <c r="Q695" s="110"/>
      <c r="R695" s="108"/>
      <c r="T695" s="104"/>
    </row>
    <row r="696" spans="1:20" ht="15.75" customHeight="1" x14ac:dyDescent="0.25">
      <c r="A696" s="58">
        <v>2102</v>
      </c>
      <c r="B696" s="59"/>
      <c r="C696" s="59"/>
      <c r="D696" s="59"/>
      <c r="E696" s="59"/>
      <c r="F696" s="59"/>
      <c r="G696" s="59"/>
      <c r="H696" s="59"/>
      <c r="I696" s="59"/>
      <c r="J696" s="59">
        <v>7</v>
      </c>
      <c r="K696" s="144">
        <v>4</v>
      </c>
      <c r="L696" s="101"/>
      <c r="M696" s="102"/>
      <c r="N696" s="104"/>
      <c r="O696" s="108"/>
      <c r="P696" s="196">
        <v>7</v>
      </c>
      <c r="Q696" s="110"/>
      <c r="R696" s="108"/>
      <c r="T696" s="104"/>
    </row>
    <row r="697" spans="1:20" ht="15.75" customHeight="1" x14ac:dyDescent="0.25">
      <c r="A697" s="58">
        <v>2201</v>
      </c>
      <c r="B697" s="59"/>
      <c r="C697" s="59"/>
      <c r="D697" s="59"/>
      <c r="E697" s="59"/>
      <c r="F697" s="59"/>
      <c r="G697" s="59"/>
      <c r="H697" s="59"/>
      <c r="I697" s="59"/>
      <c r="J697" s="59">
        <v>1</v>
      </c>
      <c r="K697" s="144"/>
      <c r="L697" s="101"/>
      <c r="M697" s="102"/>
      <c r="N697" s="104"/>
      <c r="O697" s="102"/>
      <c r="P697" s="198">
        <v>1</v>
      </c>
      <c r="Q697" s="146"/>
      <c r="R697" s="108"/>
      <c r="T697" s="104"/>
    </row>
    <row r="698" spans="1:20" ht="15.75" customHeight="1" x14ac:dyDescent="0.25">
      <c r="A698" s="58">
        <v>2202</v>
      </c>
      <c r="B698" s="59"/>
      <c r="C698" s="59"/>
      <c r="D698" s="59"/>
      <c r="E698" s="59"/>
      <c r="F698" s="59"/>
      <c r="G698" s="59"/>
      <c r="H698" s="59"/>
      <c r="I698" s="59"/>
      <c r="J698" s="59"/>
      <c r="K698" s="144"/>
      <c r="L698" s="101"/>
      <c r="M698" s="102"/>
      <c r="N698" s="104"/>
      <c r="O698" s="191" t="s">
        <v>83</v>
      </c>
      <c r="P698" s="197">
        <v>47</v>
      </c>
      <c r="Q698" s="111">
        <f>K701</f>
        <v>51</v>
      </c>
      <c r="R698" s="213" t="s">
        <v>11</v>
      </c>
      <c r="T698" s="104"/>
    </row>
    <row r="699" spans="1:20" ht="15.75" customHeight="1" x14ac:dyDescent="0.25">
      <c r="A699" s="58">
        <v>2301</v>
      </c>
      <c r="B699" s="59"/>
      <c r="C699" s="59"/>
      <c r="D699" s="59"/>
      <c r="E699" s="59"/>
      <c r="F699" s="59"/>
      <c r="G699" s="59"/>
      <c r="H699" s="59"/>
      <c r="I699" s="59"/>
      <c r="J699" s="59"/>
      <c r="K699" s="144"/>
      <c r="L699" s="101"/>
      <c r="M699" s="102"/>
      <c r="N699" s="104"/>
      <c r="O699" s="192" t="s">
        <v>85</v>
      </c>
      <c r="P699" s="86">
        <f>P698/B684</f>
        <v>0.5053763440860215</v>
      </c>
      <c r="Q699" s="112">
        <f>P698/Q698</f>
        <v>0.92156862745098034</v>
      </c>
      <c r="R699" s="215" t="s">
        <v>86</v>
      </c>
      <c r="T699" s="104"/>
    </row>
    <row r="700" spans="1:20" ht="15.75" x14ac:dyDescent="0.25">
      <c r="A700" s="58">
        <v>2302</v>
      </c>
      <c r="B700" s="59"/>
      <c r="C700" s="59"/>
      <c r="D700" s="59"/>
      <c r="E700" s="59"/>
      <c r="F700" s="59"/>
      <c r="G700" s="59"/>
      <c r="H700" s="59"/>
      <c r="I700" s="59"/>
      <c r="J700" s="59"/>
      <c r="K700" s="144"/>
      <c r="L700" s="147"/>
      <c r="M700" s="148"/>
      <c r="N700" s="149"/>
      <c r="O700" s="90"/>
      <c r="P700" s="91"/>
      <c r="Q700" s="91"/>
      <c r="R700" s="113"/>
      <c r="T700" s="104"/>
    </row>
    <row r="701" spans="1:20" ht="18" customHeight="1" x14ac:dyDescent="0.25">
      <c r="A701" s="28"/>
      <c r="B701" s="280" t="s">
        <v>111</v>
      </c>
      <c r="C701" s="280"/>
      <c r="D701" s="280"/>
      <c r="E701" s="280"/>
      <c r="F701" s="280"/>
      <c r="G701" s="280"/>
      <c r="H701" s="280"/>
      <c r="I701" s="280"/>
      <c r="J701" s="280"/>
      <c r="K701" s="93">
        <f>SUM(K684:K697)</f>
        <v>51</v>
      </c>
      <c r="L701" s="94">
        <f>IF(K692=0,"",K692/B684)</f>
        <v>0.15053763440860216</v>
      </c>
      <c r="M701" s="94">
        <f>IF(K701=0,"",K701/B684)</f>
        <v>0.54838709677419351</v>
      </c>
      <c r="N701" s="94">
        <f>IF(K692=0,"",M701-L701)</f>
        <v>0.39784946236559138</v>
      </c>
      <c r="O701" s="3"/>
      <c r="P701" s="29"/>
      <c r="Q701" s="22"/>
      <c r="R701" s="3"/>
      <c r="T701" s="104"/>
    </row>
    <row r="702" spans="1:20" ht="14.25" customHeight="1" x14ac:dyDescent="0.2">
      <c r="L702" s="3"/>
      <c r="M702" s="3"/>
      <c r="O702" s="3"/>
      <c r="T702" s="104"/>
    </row>
    <row r="703" spans="1:20" ht="14.25" customHeight="1" x14ac:dyDescent="0.2">
      <c r="L703" s="3"/>
      <c r="M703" s="3"/>
      <c r="O703" s="3"/>
      <c r="T703" s="104"/>
    </row>
    <row r="704" spans="1:20" ht="26.25" x14ac:dyDescent="0.4">
      <c r="A704" s="2"/>
      <c r="B704" s="270" t="s">
        <v>99</v>
      </c>
      <c r="C704" s="271"/>
      <c r="D704" s="271"/>
      <c r="E704" s="271"/>
      <c r="F704" s="271"/>
      <c r="G704" s="271"/>
      <c r="H704" s="271"/>
      <c r="I704" s="271"/>
      <c r="J704" s="271"/>
      <c r="K704" s="179" t="s">
        <v>98</v>
      </c>
      <c r="L704" s="160"/>
      <c r="M704" s="160"/>
      <c r="N704" s="29"/>
      <c r="O704" s="3"/>
      <c r="P704" s="29"/>
      <c r="Q704" s="29"/>
      <c r="R704" s="29"/>
      <c r="T704" s="104"/>
    </row>
    <row r="705" spans="1:20" ht="20.25" x14ac:dyDescent="0.2">
      <c r="A705" s="272" t="s">
        <v>10</v>
      </c>
      <c r="B705" s="273" t="s">
        <v>100</v>
      </c>
      <c r="C705" s="274"/>
      <c r="D705" s="274"/>
      <c r="E705" s="274"/>
      <c r="F705" s="274"/>
      <c r="G705" s="274"/>
      <c r="H705" s="274"/>
      <c r="I705" s="274"/>
      <c r="J705" s="275"/>
      <c r="K705" s="276" t="s">
        <v>11</v>
      </c>
      <c r="L705" s="269" t="s">
        <v>3</v>
      </c>
      <c r="M705" s="269" t="s">
        <v>4</v>
      </c>
      <c r="N705" s="278" t="s">
        <v>5</v>
      </c>
      <c r="O705" s="269" t="s">
        <v>6</v>
      </c>
      <c r="P705" s="267" t="s">
        <v>7</v>
      </c>
      <c r="Q705" s="267" t="s">
        <v>8</v>
      </c>
      <c r="R705" s="269" t="s">
        <v>101</v>
      </c>
      <c r="T705" s="104"/>
    </row>
    <row r="706" spans="1:20" ht="15.75" x14ac:dyDescent="0.25">
      <c r="A706" s="268"/>
      <c r="B706" s="58" t="s">
        <v>102</v>
      </c>
      <c r="C706" s="58" t="s">
        <v>103</v>
      </c>
      <c r="D706" s="58" t="s">
        <v>104</v>
      </c>
      <c r="E706" s="58" t="s">
        <v>105</v>
      </c>
      <c r="F706" s="58" t="s">
        <v>106</v>
      </c>
      <c r="G706" s="58" t="s">
        <v>107</v>
      </c>
      <c r="H706" s="58" t="s">
        <v>108</v>
      </c>
      <c r="I706" s="58" t="s">
        <v>109</v>
      </c>
      <c r="J706" s="58" t="s">
        <v>110</v>
      </c>
      <c r="K706" s="291"/>
      <c r="L706" s="268"/>
      <c r="M706" s="268"/>
      <c r="N706" s="268"/>
      <c r="O706" s="268"/>
      <c r="P706" s="268"/>
      <c r="Q706" s="268"/>
      <c r="R706" s="268"/>
      <c r="T706" s="104"/>
    </row>
    <row r="707" spans="1:20" ht="15.75" customHeight="1" x14ac:dyDescent="0.25">
      <c r="A707" s="58">
        <v>1601</v>
      </c>
      <c r="B707" s="59">
        <v>61</v>
      </c>
      <c r="C707" s="59"/>
      <c r="D707" s="59"/>
      <c r="E707" s="59"/>
      <c r="F707" s="59"/>
      <c r="G707" s="59"/>
      <c r="H707" s="59"/>
      <c r="I707" s="59"/>
      <c r="J707" s="59"/>
      <c r="K707" s="144"/>
      <c r="L707" s="96"/>
      <c r="M707" s="97"/>
      <c r="N707" s="98"/>
      <c r="O707" s="99"/>
      <c r="P707" s="63">
        <f>B707</f>
        <v>61</v>
      </c>
      <c r="Q707" s="100"/>
      <c r="R707" s="99"/>
      <c r="T707" s="104"/>
    </row>
    <row r="708" spans="1:20" ht="15.75" customHeight="1" x14ac:dyDescent="0.25">
      <c r="A708" s="58">
        <v>1602</v>
      </c>
      <c r="B708" s="59"/>
      <c r="C708" s="59">
        <v>45</v>
      </c>
      <c r="D708" s="59"/>
      <c r="E708" s="59"/>
      <c r="F708" s="59"/>
      <c r="G708" s="59"/>
      <c r="H708" s="59"/>
      <c r="I708" s="59"/>
      <c r="J708" s="59"/>
      <c r="K708" s="144"/>
      <c r="L708" s="101"/>
      <c r="M708" s="102"/>
      <c r="N708" s="103"/>
      <c r="O708" s="67">
        <f>IF(C708=0,"",C708/B707)</f>
        <v>0.73770491803278693</v>
      </c>
      <c r="P708" s="68">
        <v>45</v>
      </c>
      <c r="Q708" s="69">
        <f t="shared" ref="Q708:Q715" si="116">IF(P708=0,"",P708/P707)</f>
        <v>0.73770491803278693</v>
      </c>
      <c r="R708" s="69">
        <f t="shared" ref="R708:R715" si="117">IF(P708=0,"",100%-Q708)</f>
        <v>0.26229508196721307</v>
      </c>
      <c r="T708" s="104"/>
    </row>
    <row r="709" spans="1:20" ht="15.75" customHeight="1" x14ac:dyDescent="0.25">
      <c r="A709" s="58">
        <v>1701</v>
      </c>
      <c r="B709" s="59"/>
      <c r="C709" s="59"/>
      <c r="D709" s="59">
        <v>36</v>
      </c>
      <c r="E709" s="59"/>
      <c r="F709" s="59"/>
      <c r="G709" s="59"/>
      <c r="H709" s="59"/>
      <c r="I709" s="59"/>
      <c r="J709" s="59"/>
      <c r="K709" s="144"/>
      <c r="L709" s="101"/>
      <c r="M709" s="102"/>
      <c r="N709" s="103"/>
      <c r="O709" s="67">
        <f>IF(D709=0,"",D709/C708)</f>
        <v>0.8</v>
      </c>
      <c r="P709" s="68">
        <v>44</v>
      </c>
      <c r="Q709" s="69">
        <f t="shared" si="116"/>
        <v>0.97777777777777775</v>
      </c>
      <c r="R709" s="69">
        <f t="shared" si="117"/>
        <v>2.2222222222222254E-2</v>
      </c>
      <c r="T709" s="70">
        <f>P709/P707</f>
        <v>0.72131147540983609</v>
      </c>
    </row>
    <row r="710" spans="1:20" ht="15.75" customHeight="1" x14ac:dyDescent="0.25">
      <c r="A710" s="58">
        <v>1702</v>
      </c>
      <c r="B710" s="59"/>
      <c r="C710" s="59"/>
      <c r="D710" s="59"/>
      <c r="E710" s="59">
        <v>32</v>
      </c>
      <c r="F710" s="59"/>
      <c r="G710" s="59"/>
      <c r="H710" s="59"/>
      <c r="I710" s="59"/>
      <c r="J710" s="59"/>
      <c r="K710" s="144"/>
      <c r="L710" s="101"/>
      <c r="M710" s="102"/>
      <c r="N710" s="103"/>
      <c r="O710" s="67">
        <f>IF(E710=0,"",E710/D709)</f>
        <v>0.88888888888888884</v>
      </c>
      <c r="P710" s="68">
        <v>43</v>
      </c>
      <c r="Q710" s="69">
        <f t="shared" si="116"/>
        <v>0.97727272727272729</v>
      </c>
      <c r="R710" s="69">
        <f t="shared" si="117"/>
        <v>2.2727272727272707E-2</v>
      </c>
      <c r="T710" s="104"/>
    </row>
    <row r="711" spans="1:20" ht="15.75" customHeight="1" x14ac:dyDescent="0.25">
      <c r="A711" s="58">
        <v>1801</v>
      </c>
      <c r="B711" s="59"/>
      <c r="C711" s="59"/>
      <c r="D711" s="59"/>
      <c r="E711" s="59"/>
      <c r="F711" s="59">
        <v>27</v>
      </c>
      <c r="G711" s="59"/>
      <c r="H711" s="59"/>
      <c r="I711" s="59"/>
      <c r="J711" s="59"/>
      <c r="K711" s="144"/>
      <c r="L711" s="101"/>
      <c r="M711" s="102"/>
      <c r="N711" s="103"/>
      <c r="O711" s="67">
        <f>IF(F711=0,"",F711/E710)</f>
        <v>0.84375</v>
      </c>
      <c r="P711" s="68">
        <v>41</v>
      </c>
      <c r="Q711" s="69">
        <f t="shared" si="116"/>
        <v>0.95348837209302328</v>
      </c>
      <c r="R711" s="69">
        <f t="shared" si="117"/>
        <v>4.6511627906976716E-2</v>
      </c>
      <c r="T711" s="104"/>
    </row>
    <row r="712" spans="1:20" ht="15.75" customHeight="1" x14ac:dyDescent="0.25">
      <c r="A712" s="58">
        <v>1802</v>
      </c>
      <c r="B712" s="59"/>
      <c r="C712" s="59"/>
      <c r="D712" s="59"/>
      <c r="E712" s="59"/>
      <c r="F712" s="59"/>
      <c r="G712" s="59">
        <v>24</v>
      </c>
      <c r="H712" s="59"/>
      <c r="I712" s="59"/>
      <c r="J712" s="59"/>
      <c r="K712" s="144"/>
      <c r="L712" s="101"/>
      <c r="M712" s="102"/>
      <c r="N712" s="103"/>
      <c r="O712" s="67">
        <f>IF(G712=0,"",G712/F711)</f>
        <v>0.88888888888888884</v>
      </c>
      <c r="P712" s="68">
        <v>41</v>
      </c>
      <c r="Q712" s="69">
        <f t="shared" si="116"/>
        <v>1</v>
      </c>
      <c r="R712" s="69">
        <f t="shared" si="117"/>
        <v>0</v>
      </c>
      <c r="T712" s="104"/>
    </row>
    <row r="713" spans="1:20" ht="15.75" customHeight="1" x14ac:dyDescent="0.25">
      <c r="A713" s="58">
        <v>1901</v>
      </c>
      <c r="B713" s="59"/>
      <c r="C713" s="59"/>
      <c r="D713" s="59"/>
      <c r="E713" s="59"/>
      <c r="F713" s="59"/>
      <c r="G713" s="59"/>
      <c r="H713" s="59">
        <v>24</v>
      </c>
      <c r="I713" s="59"/>
      <c r="J713" s="59"/>
      <c r="K713" s="144"/>
      <c r="L713" s="101"/>
      <c r="M713" s="102"/>
      <c r="N713" s="103"/>
      <c r="O713" s="67">
        <f>IF(H713=0,"",H713/G712)</f>
        <v>1</v>
      </c>
      <c r="P713" s="68">
        <v>40</v>
      </c>
      <c r="Q713" s="69">
        <f t="shared" si="116"/>
        <v>0.97560975609756095</v>
      </c>
      <c r="R713" s="69">
        <f t="shared" si="117"/>
        <v>2.4390243902439046E-2</v>
      </c>
      <c r="T713" s="104"/>
    </row>
    <row r="714" spans="1:20" ht="15.75" customHeight="1" x14ac:dyDescent="0.25">
      <c r="A714" s="58">
        <v>1902</v>
      </c>
      <c r="B714" s="59"/>
      <c r="C714" s="59"/>
      <c r="D714" s="59"/>
      <c r="E714" s="59"/>
      <c r="F714" s="59"/>
      <c r="G714" s="59"/>
      <c r="H714" s="59"/>
      <c r="I714" s="59">
        <v>23</v>
      </c>
      <c r="J714" s="59"/>
      <c r="K714" s="144"/>
      <c r="L714" s="101"/>
      <c r="M714" s="102"/>
      <c r="N714" s="103"/>
      <c r="O714" s="67">
        <f>IF(I714=0,"",I714/H713)</f>
        <v>0.95833333333333337</v>
      </c>
      <c r="P714" s="68">
        <v>38</v>
      </c>
      <c r="Q714" s="69">
        <f t="shared" si="116"/>
        <v>0.95</v>
      </c>
      <c r="R714" s="69">
        <f t="shared" si="117"/>
        <v>5.0000000000000044E-2</v>
      </c>
      <c r="T714" s="104"/>
    </row>
    <row r="715" spans="1:20" ht="15.75" customHeight="1" x14ac:dyDescent="0.25">
      <c r="A715" s="58">
        <v>2001</v>
      </c>
      <c r="B715" s="59"/>
      <c r="C715" s="59"/>
      <c r="D715" s="59"/>
      <c r="E715" s="59"/>
      <c r="F715" s="59"/>
      <c r="G715" s="59"/>
      <c r="H715" s="59"/>
      <c r="I715" s="59"/>
      <c r="J715" s="59">
        <v>21</v>
      </c>
      <c r="K715" s="144">
        <v>5</v>
      </c>
      <c r="L715" s="101"/>
      <c r="M715" s="102"/>
      <c r="N715" s="103"/>
      <c r="O715" s="71">
        <f>IF(J715=0,"",J715/I714)</f>
        <v>0.91304347826086951</v>
      </c>
      <c r="P715" s="68">
        <v>37</v>
      </c>
      <c r="Q715" s="72">
        <f t="shared" si="116"/>
        <v>0.97368421052631582</v>
      </c>
      <c r="R715" s="72">
        <f t="shared" si="117"/>
        <v>2.6315789473684181E-2</v>
      </c>
    </row>
    <row r="716" spans="1:20" ht="15.75" customHeight="1" x14ac:dyDescent="0.25">
      <c r="A716" s="58">
        <v>2002</v>
      </c>
      <c r="B716" s="59"/>
      <c r="C716" s="59"/>
      <c r="D716" s="59"/>
      <c r="E716" s="59"/>
      <c r="F716" s="59"/>
      <c r="G716" s="59"/>
      <c r="H716" s="59"/>
      <c r="I716" s="59"/>
      <c r="J716" s="59">
        <v>14</v>
      </c>
      <c r="K716" s="144">
        <v>11</v>
      </c>
      <c r="L716" s="101"/>
      <c r="M716" s="102"/>
      <c r="N716" s="104"/>
      <c r="O716" s="129"/>
      <c r="P716" s="68">
        <v>31</v>
      </c>
      <c r="Q716" s="130"/>
      <c r="R716" s="131"/>
    </row>
    <row r="717" spans="1:20" ht="15.75" customHeight="1" x14ac:dyDescent="0.25">
      <c r="A717" s="58">
        <v>2101</v>
      </c>
      <c r="B717" s="59"/>
      <c r="C717" s="59"/>
      <c r="D717" s="59"/>
      <c r="E717" s="59"/>
      <c r="F717" s="59"/>
      <c r="G717" s="59"/>
      <c r="H717" s="59"/>
      <c r="I717" s="59"/>
      <c r="J717" s="59">
        <v>15</v>
      </c>
      <c r="K717" s="144">
        <v>15</v>
      </c>
      <c r="L717" s="101"/>
      <c r="M717" s="102"/>
      <c r="N717" s="104"/>
      <c r="O717" s="108"/>
      <c r="P717" s="109">
        <v>18</v>
      </c>
      <c r="Q717" s="110"/>
      <c r="R717" s="108"/>
    </row>
    <row r="718" spans="1:20" ht="15.75" customHeight="1" x14ac:dyDescent="0.25">
      <c r="A718" s="58">
        <v>2102</v>
      </c>
      <c r="B718" s="59"/>
      <c r="C718" s="59"/>
      <c r="D718" s="59"/>
      <c r="E718" s="59"/>
      <c r="F718" s="59"/>
      <c r="G718" s="59"/>
      <c r="H718" s="59"/>
      <c r="I718" s="59"/>
      <c r="J718" s="59">
        <v>2</v>
      </c>
      <c r="K718" s="144">
        <v>2</v>
      </c>
      <c r="L718" s="101"/>
      <c r="M718" s="102"/>
      <c r="N718" s="104"/>
      <c r="O718" s="108"/>
      <c r="P718" s="196">
        <v>3</v>
      </c>
      <c r="Q718" s="110"/>
      <c r="R718" s="108"/>
    </row>
    <row r="719" spans="1:20" ht="15.75" customHeight="1" x14ac:dyDescent="0.25">
      <c r="A719" s="58">
        <v>2201</v>
      </c>
      <c r="B719" s="59"/>
      <c r="C719" s="59"/>
      <c r="D719" s="59"/>
      <c r="E719" s="59"/>
      <c r="F719" s="59"/>
      <c r="G719" s="59"/>
      <c r="H719" s="59"/>
      <c r="I719" s="59"/>
      <c r="J719" s="59">
        <v>1</v>
      </c>
      <c r="K719" s="144"/>
      <c r="L719" s="101"/>
      <c r="M719" s="102"/>
      <c r="N719" s="104"/>
      <c r="O719" s="205"/>
      <c r="P719" s="198">
        <v>1</v>
      </c>
      <c r="Q719" s="206"/>
      <c r="R719" s="108"/>
    </row>
    <row r="720" spans="1:20" ht="15.75" customHeight="1" x14ac:dyDescent="0.25">
      <c r="A720" s="58">
        <v>2202</v>
      </c>
      <c r="B720" s="59"/>
      <c r="C720" s="59"/>
      <c r="D720" s="59"/>
      <c r="E720" s="59"/>
      <c r="F720" s="59"/>
      <c r="G720" s="59"/>
      <c r="H720" s="59"/>
      <c r="I720" s="59"/>
      <c r="J720" s="59">
        <v>1</v>
      </c>
      <c r="K720" s="144">
        <v>1</v>
      </c>
      <c r="L720" s="101"/>
      <c r="M720" s="102"/>
      <c r="N720" s="104"/>
      <c r="O720" s="205"/>
      <c r="P720" s="198">
        <v>1</v>
      </c>
      <c r="Q720" s="206"/>
      <c r="R720" s="108"/>
    </row>
    <row r="721" spans="1:20" ht="15.75" customHeight="1" x14ac:dyDescent="0.25">
      <c r="A721" s="58">
        <v>2301</v>
      </c>
      <c r="B721" s="59"/>
      <c r="C721" s="59"/>
      <c r="D721" s="59"/>
      <c r="E721" s="59"/>
      <c r="F721" s="59"/>
      <c r="G721" s="59"/>
      <c r="H721" s="59"/>
      <c r="I721" s="59"/>
      <c r="J721" s="59"/>
      <c r="K721" s="144"/>
      <c r="L721" s="101"/>
      <c r="M721" s="102"/>
      <c r="N721" s="104"/>
      <c r="O721" s="191" t="s">
        <v>83</v>
      </c>
      <c r="P721" s="197">
        <v>26</v>
      </c>
      <c r="Q721" s="111">
        <f>K724</f>
        <v>34</v>
      </c>
      <c r="R721" s="213" t="s">
        <v>11</v>
      </c>
    </row>
    <row r="722" spans="1:20" ht="15.75" customHeight="1" x14ac:dyDescent="0.25">
      <c r="A722" s="58">
        <v>2302</v>
      </c>
      <c r="B722" s="59"/>
      <c r="C722" s="59"/>
      <c r="D722" s="59"/>
      <c r="E722" s="59"/>
      <c r="F722" s="59"/>
      <c r="G722" s="59"/>
      <c r="H722" s="59"/>
      <c r="I722" s="59"/>
      <c r="J722" s="59"/>
      <c r="K722" s="144"/>
      <c r="L722" s="101"/>
      <c r="M722" s="102"/>
      <c r="N722" s="104"/>
      <c r="O722" s="192" t="s">
        <v>85</v>
      </c>
      <c r="P722" s="86">
        <f>P721/B707</f>
        <v>0.42622950819672129</v>
      </c>
      <c r="Q722" s="112">
        <f>P721/Q721</f>
        <v>0.76470588235294112</v>
      </c>
      <c r="R722" s="215" t="s">
        <v>86</v>
      </c>
    </row>
    <row r="723" spans="1:20" ht="15.75" customHeight="1" x14ac:dyDescent="0.25">
      <c r="A723" s="58">
        <v>2401</v>
      </c>
      <c r="B723" s="59"/>
      <c r="C723" s="59"/>
      <c r="D723" s="59"/>
      <c r="E723" s="59"/>
      <c r="F723" s="59"/>
      <c r="G723" s="59"/>
      <c r="H723" s="59"/>
      <c r="I723" s="59"/>
      <c r="J723" s="59"/>
      <c r="K723" s="144"/>
      <c r="L723" s="147"/>
      <c r="M723" s="148"/>
      <c r="N723" s="149"/>
      <c r="O723" s="90"/>
      <c r="P723" s="91"/>
      <c r="Q723" s="91"/>
      <c r="R723" s="113"/>
    </row>
    <row r="724" spans="1:20" ht="18" customHeight="1" x14ac:dyDescent="0.25">
      <c r="A724" s="28"/>
      <c r="B724" s="280" t="s">
        <v>111</v>
      </c>
      <c r="C724" s="280"/>
      <c r="D724" s="280"/>
      <c r="E724" s="280"/>
      <c r="F724" s="280"/>
      <c r="G724" s="280"/>
      <c r="H724" s="280"/>
      <c r="I724" s="280"/>
      <c r="J724" s="280"/>
      <c r="K724" s="93">
        <f>SUM(K707:K720)</f>
        <v>34</v>
      </c>
      <c r="L724" s="94">
        <f>IF(K715=0,"",K715/B707)</f>
        <v>8.1967213114754092E-2</v>
      </c>
      <c r="M724" s="94">
        <f>IF(K724=0,"",K724/B707)</f>
        <v>0.55737704918032782</v>
      </c>
      <c r="N724" s="94">
        <f>IF(K715=0,"",M724-L724)</f>
        <v>0.47540983606557374</v>
      </c>
      <c r="O724" s="3"/>
      <c r="P724" s="29"/>
      <c r="Q724" s="22"/>
      <c r="R724" s="3"/>
    </row>
    <row r="725" spans="1:20" ht="12.75" customHeight="1" x14ac:dyDescent="0.2">
      <c r="L725" s="3"/>
      <c r="M725" s="3"/>
      <c r="O725" s="3"/>
    </row>
    <row r="726" spans="1:20" ht="12.75" customHeight="1" x14ac:dyDescent="0.2">
      <c r="L726" s="3"/>
      <c r="M726" s="3"/>
      <c r="O726" s="3"/>
    </row>
    <row r="727" spans="1:20" ht="26.25" x14ac:dyDescent="0.4">
      <c r="A727" s="2"/>
      <c r="B727" s="270" t="s">
        <v>99</v>
      </c>
      <c r="C727" s="271"/>
      <c r="D727" s="271"/>
      <c r="E727" s="271"/>
      <c r="F727" s="271"/>
      <c r="G727" s="271"/>
      <c r="H727" s="271"/>
      <c r="I727" s="271"/>
      <c r="J727" s="271"/>
      <c r="K727" s="179" t="s">
        <v>112</v>
      </c>
      <c r="L727" s="160"/>
      <c r="M727" s="160"/>
      <c r="N727" s="29"/>
      <c r="O727" s="3"/>
      <c r="P727" s="29"/>
      <c r="Q727" s="29"/>
      <c r="R727" s="29"/>
    </row>
    <row r="728" spans="1:20" ht="20.25" x14ac:dyDescent="0.2">
      <c r="A728" s="272" t="s">
        <v>10</v>
      </c>
      <c r="B728" s="273" t="s">
        <v>100</v>
      </c>
      <c r="C728" s="274"/>
      <c r="D728" s="274"/>
      <c r="E728" s="274"/>
      <c r="F728" s="274"/>
      <c r="G728" s="274"/>
      <c r="H728" s="274"/>
      <c r="I728" s="274"/>
      <c r="J728" s="275"/>
      <c r="K728" s="276" t="s">
        <v>11</v>
      </c>
      <c r="L728" s="269" t="s">
        <v>3</v>
      </c>
      <c r="M728" s="269" t="s">
        <v>4</v>
      </c>
      <c r="N728" s="278" t="s">
        <v>5</v>
      </c>
      <c r="O728" s="269" t="s">
        <v>6</v>
      </c>
      <c r="P728" s="267" t="s">
        <v>7</v>
      </c>
      <c r="Q728" s="267" t="s">
        <v>8</v>
      </c>
      <c r="R728" s="269" t="s">
        <v>101</v>
      </c>
    </row>
    <row r="729" spans="1:20" ht="15.75" x14ac:dyDescent="0.25">
      <c r="A729" s="268"/>
      <c r="B729" s="58" t="s">
        <v>102</v>
      </c>
      <c r="C729" s="58" t="s">
        <v>103</v>
      </c>
      <c r="D729" s="58" t="s">
        <v>104</v>
      </c>
      <c r="E729" s="58" t="s">
        <v>105</v>
      </c>
      <c r="F729" s="58" t="s">
        <v>106</v>
      </c>
      <c r="G729" s="58" t="s">
        <v>107</v>
      </c>
      <c r="H729" s="58" t="s">
        <v>108</v>
      </c>
      <c r="I729" s="58" t="s">
        <v>109</v>
      </c>
      <c r="J729" s="58" t="s">
        <v>110</v>
      </c>
      <c r="K729" s="291"/>
      <c r="L729" s="268"/>
      <c r="M729" s="268"/>
      <c r="N729" s="268"/>
      <c r="O729" s="268"/>
      <c r="P729" s="268"/>
      <c r="Q729" s="268"/>
      <c r="R729" s="268"/>
    </row>
    <row r="730" spans="1:20" ht="15.75" customHeight="1" x14ac:dyDescent="0.25">
      <c r="A730" s="58">
        <v>1602</v>
      </c>
      <c r="B730" s="59">
        <v>65</v>
      </c>
      <c r="C730" s="59"/>
      <c r="D730" s="59"/>
      <c r="E730" s="59"/>
      <c r="F730" s="59"/>
      <c r="G730" s="59"/>
      <c r="H730" s="59"/>
      <c r="I730" s="59"/>
      <c r="J730" s="59"/>
      <c r="K730" s="144"/>
      <c r="L730" s="96"/>
      <c r="M730" s="97"/>
      <c r="N730" s="98"/>
      <c r="O730" s="99"/>
      <c r="P730" s="63">
        <f>B730</f>
        <v>65</v>
      </c>
      <c r="Q730" s="100"/>
      <c r="R730" s="99"/>
    </row>
    <row r="731" spans="1:20" ht="15.75" customHeight="1" x14ac:dyDescent="0.25">
      <c r="A731" s="58">
        <v>1701</v>
      </c>
      <c r="B731" s="59"/>
      <c r="C731" s="59">
        <v>54</v>
      </c>
      <c r="D731" s="59"/>
      <c r="E731" s="59"/>
      <c r="F731" s="59"/>
      <c r="G731" s="59"/>
      <c r="H731" s="59"/>
      <c r="I731" s="59"/>
      <c r="J731" s="59"/>
      <c r="K731" s="144"/>
      <c r="L731" s="101"/>
      <c r="M731" s="102"/>
      <c r="N731" s="103"/>
      <c r="O731" s="67">
        <f>IF(C731=0,"",C731/B730)</f>
        <v>0.83076923076923082</v>
      </c>
      <c r="P731" s="68">
        <v>54</v>
      </c>
      <c r="Q731" s="69">
        <f t="shared" ref="Q731:Q738" si="118">IF(P731=0,"",P731/P730)</f>
        <v>0.83076923076923082</v>
      </c>
      <c r="R731" s="69">
        <f t="shared" ref="R731:R738" si="119">IF(P731=0,"",100%-Q731)</f>
        <v>0.16923076923076918</v>
      </c>
    </row>
    <row r="732" spans="1:20" ht="15.75" customHeight="1" x14ac:dyDescent="0.25">
      <c r="A732" s="58">
        <v>1702</v>
      </c>
      <c r="B732" s="59"/>
      <c r="C732" s="59"/>
      <c r="D732" s="59">
        <v>40</v>
      </c>
      <c r="E732" s="59"/>
      <c r="F732" s="59"/>
      <c r="G732" s="59"/>
      <c r="H732" s="59"/>
      <c r="I732" s="59"/>
      <c r="J732" s="59"/>
      <c r="K732" s="144"/>
      <c r="L732" s="101"/>
      <c r="M732" s="102"/>
      <c r="N732" s="103"/>
      <c r="O732" s="67">
        <f>IF(D732=0,"",D732/C731)</f>
        <v>0.7407407407407407</v>
      </c>
      <c r="P732" s="68">
        <v>48</v>
      </c>
      <c r="Q732" s="69">
        <f t="shared" si="118"/>
        <v>0.88888888888888884</v>
      </c>
      <c r="R732" s="69">
        <f t="shared" si="119"/>
        <v>0.11111111111111116</v>
      </c>
      <c r="T732" s="70">
        <f>P732/P730</f>
        <v>0.7384615384615385</v>
      </c>
    </row>
    <row r="733" spans="1:20" ht="15.75" customHeight="1" x14ac:dyDescent="0.25">
      <c r="A733" s="58">
        <v>1801</v>
      </c>
      <c r="B733" s="59"/>
      <c r="C733" s="59"/>
      <c r="D733" s="59"/>
      <c r="E733" s="59">
        <v>34</v>
      </c>
      <c r="F733" s="59"/>
      <c r="G733" s="59"/>
      <c r="H733" s="59"/>
      <c r="I733" s="59"/>
      <c r="J733" s="59"/>
      <c r="K733" s="144"/>
      <c r="L733" s="101"/>
      <c r="M733" s="102"/>
      <c r="N733" s="103"/>
      <c r="O733" s="67">
        <f>IF(E733=0,"",E733/D732)</f>
        <v>0.85</v>
      </c>
      <c r="P733" s="68">
        <v>40</v>
      </c>
      <c r="Q733" s="69">
        <f t="shared" si="118"/>
        <v>0.83333333333333337</v>
      </c>
      <c r="R733" s="69">
        <f t="shared" si="119"/>
        <v>0.16666666666666663</v>
      </c>
      <c r="T733" s="104"/>
    </row>
    <row r="734" spans="1:20" ht="15.75" customHeight="1" x14ac:dyDescent="0.25">
      <c r="A734" s="58">
        <v>1802</v>
      </c>
      <c r="B734" s="59"/>
      <c r="C734" s="59"/>
      <c r="D734" s="59"/>
      <c r="E734" s="59"/>
      <c r="F734" s="59">
        <v>33</v>
      </c>
      <c r="G734" s="59"/>
      <c r="H734" s="59"/>
      <c r="I734" s="59"/>
      <c r="J734" s="59"/>
      <c r="K734" s="144"/>
      <c r="L734" s="101"/>
      <c r="M734" s="102"/>
      <c r="N734" s="103"/>
      <c r="O734" s="67">
        <f>IF(F734=0,"",F734/E733)</f>
        <v>0.97058823529411764</v>
      </c>
      <c r="P734" s="68">
        <v>36</v>
      </c>
      <c r="Q734" s="69">
        <f t="shared" si="118"/>
        <v>0.9</v>
      </c>
      <c r="R734" s="69">
        <f t="shared" si="119"/>
        <v>9.9999999999999978E-2</v>
      </c>
      <c r="T734" s="104"/>
    </row>
    <row r="735" spans="1:20" ht="15.75" customHeight="1" x14ac:dyDescent="0.25">
      <c r="A735" s="58">
        <v>1901</v>
      </c>
      <c r="B735" s="59"/>
      <c r="C735" s="59"/>
      <c r="D735" s="59"/>
      <c r="E735" s="59"/>
      <c r="F735" s="59"/>
      <c r="G735" s="59">
        <v>33</v>
      </c>
      <c r="H735" s="59"/>
      <c r="I735" s="59"/>
      <c r="J735" s="59"/>
      <c r="K735" s="144"/>
      <c r="L735" s="101"/>
      <c r="M735" s="102"/>
      <c r="N735" s="103"/>
      <c r="O735" s="67">
        <f>IF(G735=0,"",G735/F734)</f>
        <v>1</v>
      </c>
      <c r="P735" s="68">
        <v>34</v>
      </c>
      <c r="Q735" s="69">
        <f t="shared" si="118"/>
        <v>0.94444444444444442</v>
      </c>
      <c r="R735" s="69">
        <f t="shared" si="119"/>
        <v>5.555555555555558E-2</v>
      </c>
      <c r="T735" s="104"/>
    </row>
    <row r="736" spans="1:20" ht="15.75" customHeight="1" x14ac:dyDescent="0.25">
      <c r="A736" s="58">
        <v>1902</v>
      </c>
      <c r="B736" s="59"/>
      <c r="C736" s="59"/>
      <c r="D736" s="59"/>
      <c r="E736" s="59"/>
      <c r="F736" s="59"/>
      <c r="G736" s="59"/>
      <c r="H736" s="59">
        <v>31</v>
      </c>
      <c r="I736" s="59"/>
      <c r="J736" s="59"/>
      <c r="K736" s="144"/>
      <c r="L736" s="101"/>
      <c r="M736" s="102"/>
      <c r="N736" s="103"/>
      <c r="O736" s="67">
        <f>IF(H736=0,"",H736/G735)</f>
        <v>0.93939393939393945</v>
      </c>
      <c r="P736" s="68">
        <v>34</v>
      </c>
      <c r="Q736" s="69">
        <f t="shared" si="118"/>
        <v>1</v>
      </c>
      <c r="R736" s="69">
        <f t="shared" si="119"/>
        <v>0</v>
      </c>
      <c r="T736" s="104"/>
    </row>
    <row r="737" spans="1:20" ht="15.75" customHeight="1" x14ac:dyDescent="0.25">
      <c r="A737" s="58">
        <v>2001</v>
      </c>
      <c r="B737" s="59"/>
      <c r="C737" s="59"/>
      <c r="D737" s="59"/>
      <c r="E737" s="59"/>
      <c r="F737" s="59"/>
      <c r="G737" s="59"/>
      <c r="H737" s="59"/>
      <c r="I737" s="59">
        <v>31</v>
      </c>
      <c r="J737" s="59"/>
      <c r="K737" s="144"/>
      <c r="L737" s="101"/>
      <c r="M737" s="102"/>
      <c r="N737" s="103"/>
      <c r="O737" s="67">
        <f>IF(I737=0,"",I737/H736)</f>
        <v>1</v>
      </c>
      <c r="P737" s="68">
        <v>34</v>
      </c>
      <c r="Q737" s="69">
        <f t="shared" si="118"/>
        <v>1</v>
      </c>
      <c r="R737" s="69">
        <f t="shared" si="119"/>
        <v>0</v>
      </c>
      <c r="T737" s="104"/>
    </row>
    <row r="738" spans="1:20" ht="15.75" customHeight="1" x14ac:dyDescent="0.25">
      <c r="A738" s="58">
        <v>2002</v>
      </c>
      <c r="B738" s="59"/>
      <c r="C738" s="59"/>
      <c r="D738" s="59"/>
      <c r="E738" s="59"/>
      <c r="F738" s="59"/>
      <c r="G738" s="59"/>
      <c r="H738" s="59"/>
      <c r="I738" s="59"/>
      <c r="J738" s="59">
        <v>18</v>
      </c>
      <c r="K738" s="144">
        <v>8</v>
      </c>
      <c r="L738" s="101"/>
      <c r="M738" s="102"/>
      <c r="N738" s="103"/>
      <c r="O738" s="71">
        <f>IF(J738=0,"",J738/I737)</f>
        <v>0.58064516129032262</v>
      </c>
      <c r="P738" s="68">
        <v>32</v>
      </c>
      <c r="Q738" s="72">
        <f t="shared" si="118"/>
        <v>0.94117647058823528</v>
      </c>
      <c r="R738" s="72">
        <f t="shared" si="119"/>
        <v>5.8823529411764719E-2</v>
      </c>
      <c r="T738" s="104"/>
    </row>
    <row r="739" spans="1:20" ht="15.75" customHeight="1" x14ac:dyDescent="0.25">
      <c r="A739" s="58">
        <v>2101</v>
      </c>
      <c r="B739" s="59"/>
      <c r="C739" s="59"/>
      <c r="D739" s="59"/>
      <c r="E739" s="59"/>
      <c r="F739" s="59"/>
      <c r="G739" s="59"/>
      <c r="H739" s="59"/>
      <c r="I739" s="59"/>
      <c r="J739" s="59">
        <v>19</v>
      </c>
      <c r="K739" s="144">
        <v>19</v>
      </c>
      <c r="L739" s="101"/>
      <c r="M739" s="102"/>
      <c r="N739" s="104"/>
      <c r="O739" s="129"/>
      <c r="P739" s="68">
        <v>24</v>
      </c>
      <c r="Q739" s="130"/>
      <c r="R739" s="131"/>
      <c r="T739" s="104"/>
    </row>
    <row r="740" spans="1:20" ht="15.75" customHeight="1" x14ac:dyDescent="0.25">
      <c r="A740" s="58">
        <v>2102</v>
      </c>
      <c r="B740" s="59"/>
      <c r="C740" s="59"/>
      <c r="D740" s="59"/>
      <c r="E740" s="59"/>
      <c r="F740" s="59"/>
      <c r="G740" s="59"/>
      <c r="H740" s="59"/>
      <c r="I740" s="59"/>
      <c r="J740" s="59">
        <v>4</v>
      </c>
      <c r="K740" s="144">
        <v>3</v>
      </c>
      <c r="L740" s="101"/>
      <c r="M740" s="102"/>
      <c r="N740" s="104"/>
      <c r="O740" s="108"/>
      <c r="P740" s="109">
        <v>7</v>
      </c>
      <c r="Q740" s="110"/>
      <c r="R740" s="108"/>
      <c r="T740" s="104"/>
    </row>
    <row r="741" spans="1:20" ht="15.75" customHeight="1" x14ac:dyDescent="0.25">
      <c r="A741" s="58">
        <v>2201</v>
      </c>
      <c r="B741" s="59"/>
      <c r="C741" s="59"/>
      <c r="D741" s="59"/>
      <c r="E741" s="59"/>
      <c r="F741" s="59"/>
      <c r="G741" s="59"/>
      <c r="H741" s="59"/>
      <c r="I741" s="59"/>
      <c r="J741" s="59">
        <v>2</v>
      </c>
      <c r="K741" s="144">
        <v>1</v>
      </c>
      <c r="L741" s="101"/>
      <c r="M741" s="102"/>
      <c r="N741" s="104"/>
      <c r="O741" s="108"/>
      <c r="P741" s="109">
        <v>4</v>
      </c>
      <c r="Q741" s="110"/>
      <c r="R741" s="108"/>
      <c r="T741" s="104"/>
    </row>
    <row r="742" spans="1:20" ht="15.75" customHeight="1" x14ac:dyDescent="0.25">
      <c r="A742" s="58">
        <v>2202</v>
      </c>
      <c r="B742" s="59"/>
      <c r="C742" s="59"/>
      <c r="D742" s="59"/>
      <c r="E742" s="59"/>
      <c r="F742" s="59"/>
      <c r="G742" s="59"/>
      <c r="H742" s="59"/>
      <c r="I742" s="59"/>
      <c r="J742" s="59">
        <v>2</v>
      </c>
      <c r="K742" s="144">
        <v>1</v>
      </c>
      <c r="L742" s="101"/>
      <c r="M742" s="102"/>
      <c r="N742" s="104"/>
      <c r="O742" s="108"/>
      <c r="P742" s="196">
        <v>3</v>
      </c>
      <c r="Q742" s="110"/>
      <c r="R742" s="108"/>
      <c r="T742" s="104"/>
    </row>
    <row r="743" spans="1:20" ht="15.75" customHeight="1" x14ac:dyDescent="0.25">
      <c r="A743" s="58">
        <v>2301</v>
      </c>
      <c r="B743" s="59"/>
      <c r="C743" s="59"/>
      <c r="D743" s="59"/>
      <c r="E743" s="59"/>
      <c r="F743" s="59"/>
      <c r="G743" s="59"/>
      <c r="H743" s="59"/>
      <c r="I743" s="59"/>
      <c r="J743" s="59">
        <v>2</v>
      </c>
      <c r="K743" s="144">
        <v>2</v>
      </c>
      <c r="L743" s="101"/>
      <c r="M743" s="102"/>
      <c r="N743" s="104"/>
      <c r="O743" s="102"/>
      <c r="P743" s="198">
        <v>2</v>
      </c>
      <c r="Q743" s="146"/>
      <c r="R743" s="108"/>
      <c r="T743" s="104"/>
    </row>
    <row r="744" spans="1:20" ht="15.75" customHeight="1" x14ac:dyDescent="0.25">
      <c r="A744" s="58">
        <v>2302</v>
      </c>
      <c r="B744" s="59"/>
      <c r="C744" s="59"/>
      <c r="D744" s="59"/>
      <c r="E744" s="59"/>
      <c r="F744" s="59"/>
      <c r="G744" s="59"/>
      <c r="H744" s="59"/>
      <c r="I744" s="59"/>
      <c r="J744" s="59"/>
      <c r="K744" s="144"/>
      <c r="L744" s="101"/>
      <c r="M744" s="102"/>
      <c r="N744" s="104"/>
      <c r="O744" s="191" t="s">
        <v>83</v>
      </c>
      <c r="P744" s="197">
        <v>29</v>
      </c>
      <c r="Q744" s="111">
        <f>K747</f>
        <v>34</v>
      </c>
      <c r="R744" s="213" t="s">
        <v>11</v>
      </c>
      <c r="T744" s="104"/>
    </row>
    <row r="745" spans="1:20" ht="15.75" customHeight="1" x14ac:dyDescent="0.25">
      <c r="A745" s="58">
        <v>2401</v>
      </c>
      <c r="B745" s="59"/>
      <c r="C745" s="59"/>
      <c r="D745" s="59"/>
      <c r="E745" s="59"/>
      <c r="F745" s="59"/>
      <c r="G745" s="59"/>
      <c r="H745" s="59"/>
      <c r="I745" s="59"/>
      <c r="J745" s="59"/>
      <c r="K745" s="144"/>
      <c r="L745" s="101"/>
      <c r="M745" s="102"/>
      <c r="N745" s="104"/>
      <c r="O745" s="192" t="s">
        <v>85</v>
      </c>
      <c r="P745" s="86">
        <f>P744/B730</f>
        <v>0.44615384615384618</v>
      </c>
      <c r="Q745" s="112">
        <f>P744/Q744</f>
        <v>0.8529411764705882</v>
      </c>
      <c r="R745" s="215" t="s">
        <v>86</v>
      </c>
      <c r="T745" s="104"/>
    </row>
    <row r="746" spans="1:20" ht="15.75" customHeight="1" x14ac:dyDescent="0.25">
      <c r="A746" s="58">
        <v>2402</v>
      </c>
      <c r="B746" s="59"/>
      <c r="C746" s="59"/>
      <c r="D746" s="59"/>
      <c r="E746" s="59"/>
      <c r="F746" s="59"/>
      <c r="G746" s="59"/>
      <c r="H746" s="59"/>
      <c r="I746" s="59"/>
      <c r="J746" s="59"/>
      <c r="K746" s="144"/>
      <c r="L746" s="147"/>
      <c r="M746" s="148"/>
      <c r="N746" s="149"/>
      <c r="O746" s="90"/>
      <c r="P746" s="91"/>
      <c r="Q746" s="91"/>
      <c r="R746" s="113"/>
      <c r="T746" s="104"/>
    </row>
    <row r="747" spans="1:20" ht="18" customHeight="1" x14ac:dyDescent="0.25">
      <c r="A747" s="28"/>
      <c r="B747" s="280" t="s">
        <v>111</v>
      </c>
      <c r="C747" s="280"/>
      <c r="D747" s="280"/>
      <c r="E747" s="280"/>
      <c r="F747" s="280"/>
      <c r="G747" s="280"/>
      <c r="H747" s="280"/>
      <c r="I747" s="280"/>
      <c r="J747" s="280"/>
      <c r="K747" s="93">
        <f>SUM(K730:K743)</f>
        <v>34</v>
      </c>
      <c r="L747" s="94">
        <f>IF(K738=0,"",K738/B730)</f>
        <v>0.12307692307692308</v>
      </c>
      <c r="M747" s="94">
        <f>IF(K747=0,"",K747/B730)</f>
        <v>0.52307692307692311</v>
      </c>
      <c r="N747" s="94">
        <f>IF(K738=0,"",M747-L747)</f>
        <v>0.4</v>
      </c>
      <c r="O747" s="3"/>
      <c r="P747" s="29"/>
      <c r="Q747" s="22"/>
      <c r="R747" s="3"/>
      <c r="T747" s="104"/>
    </row>
    <row r="748" spans="1:20" ht="14.25" customHeight="1" x14ac:dyDescent="0.2">
      <c r="T748" s="104"/>
    </row>
    <row r="749" spans="1:20" ht="14.25" customHeight="1" x14ac:dyDescent="0.2">
      <c r="T749" s="104"/>
    </row>
    <row r="750" spans="1:20" ht="26.25" x14ac:dyDescent="0.4">
      <c r="A750" s="2"/>
      <c r="B750" s="270" t="s">
        <v>99</v>
      </c>
      <c r="C750" s="271"/>
      <c r="D750" s="271"/>
      <c r="E750" s="271"/>
      <c r="F750" s="271"/>
      <c r="G750" s="271"/>
      <c r="H750" s="271"/>
      <c r="I750" s="271"/>
      <c r="J750" s="271"/>
      <c r="K750" s="179" t="s">
        <v>113</v>
      </c>
      <c r="L750" s="160"/>
      <c r="M750" s="160"/>
      <c r="N750" s="29"/>
      <c r="O750" s="3"/>
      <c r="P750" s="29"/>
      <c r="Q750" s="29"/>
      <c r="R750" s="29"/>
      <c r="T750" s="104"/>
    </row>
    <row r="751" spans="1:20" ht="20.25" x14ac:dyDescent="0.2">
      <c r="A751" s="272" t="s">
        <v>10</v>
      </c>
      <c r="B751" s="273" t="s">
        <v>100</v>
      </c>
      <c r="C751" s="274"/>
      <c r="D751" s="274"/>
      <c r="E751" s="274"/>
      <c r="F751" s="274"/>
      <c r="G751" s="274"/>
      <c r="H751" s="274"/>
      <c r="I751" s="274"/>
      <c r="J751" s="275"/>
      <c r="K751" s="276" t="s">
        <v>11</v>
      </c>
      <c r="L751" s="269" t="s">
        <v>3</v>
      </c>
      <c r="M751" s="269" t="s">
        <v>4</v>
      </c>
      <c r="N751" s="278" t="s">
        <v>5</v>
      </c>
      <c r="O751" s="269" t="s">
        <v>6</v>
      </c>
      <c r="P751" s="267" t="s">
        <v>7</v>
      </c>
      <c r="Q751" s="267" t="s">
        <v>8</v>
      </c>
      <c r="R751" s="269" t="s">
        <v>101</v>
      </c>
      <c r="T751" s="104"/>
    </row>
    <row r="752" spans="1:20" ht="15.75" x14ac:dyDescent="0.25">
      <c r="A752" s="268"/>
      <c r="B752" s="58" t="s">
        <v>102</v>
      </c>
      <c r="C752" s="58" t="s">
        <v>103</v>
      </c>
      <c r="D752" s="58" t="s">
        <v>104</v>
      </c>
      <c r="E752" s="58" t="s">
        <v>105</v>
      </c>
      <c r="F752" s="58" t="s">
        <v>106</v>
      </c>
      <c r="G752" s="58" t="s">
        <v>107</v>
      </c>
      <c r="H752" s="58" t="s">
        <v>108</v>
      </c>
      <c r="I752" s="58" t="s">
        <v>109</v>
      </c>
      <c r="J752" s="58" t="s">
        <v>110</v>
      </c>
      <c r="K752" s="291"/>
      <c r="L752" s="268"/>
      <c r="M752" s="268"/>
      <c r="N752" s="268"/>
      <c r="O752" s="268"/>
      <c r="P752" s="268"/>
      <c r="Q752" s="268"/>
      <c r="R752" s="268"/>
      <c r="T752" s="104"/>
    </row>
    <row r="753" spans="1:20" ht="15.75" customHeight="1" x14ac:dyDescent="0.25">
      <c r="A753" s="58">
        <v>1701</v>
      </c>
      <c r="B753" s="59">
        <v>65</v>
      </c>
      <c r="C753" s="59"/>
      <c r="D753" s="59"/>
      <c r="E753" s="59"/>
      <c r="F753" s="59"/>
      <c r="G753" s="59"/>
      <c r="H753" s="59"/>
      <c r="I753" s="59"/>
      <c r="J753" s="59"/>
      <c r="K753" s="144"/>
      <c r="L753" s="96"/>
      <c r="M753" s="97"/>
      <c r="N753" s="98"/>
      <c r="O753" s="99"/>
      <c r="P753" s="63">
        <f>B753</f>
        <v>65</v>
      </c>
      <c r="Q753" s="100"/>
      <c r="R753" s="99"/>
      <c r="T753" s="104"/>
    </row>
    <row r="754" spans="1:20" ht="15.75" customHeight="1" x14ac:dyDescent="0.25">
      <c r="A754" s="58">
        <v>1702</v>
      </c>
      <c r="B754" s="59"/>
      <c r="C754" s="59">
        <v>43</v>
      </c>
      <c r="D754" s="59"/>
      <c r="E754" s="59"/>
      <c r="F754" s="59"/>
      <c r="G754" s="59"/>
      <c r="H754" s="59"/>
      <c r="I754" s="59"/>
      <c r="J754" s="59"/>
      <c r="K754" s="144"/>
      <c r="L754" s="101"/>
      <c r="M754" s="102"/>
      <c r="N754" s="103"/>
      <c r="O754" s="67">
        <f>IF(C754=0,"",C754/B753)</f>
        <v>0.66153846153846152</v>
      </c>
      <c r="P754" s="68">
        <v>43</v>
      </c>
      <c r="Q754" s="69">
        <f t="shared" ref="Q754:Q761" si="120">IF(P754=0,"",P754/P753)</f>
        <v>0.66153846153846152</v>
      </c>
      <c r="R754" s="69">
        <f t="shared" ref="R754:R761" si="121">IF(P754=0,"",100%-Q754)</f>
        <v>0.33846153846153848</v>
      </c>
      <c r="T754" s="104"/>
    </row>
    <row r="755" spans="1:20" ht="15.75" customHeight="1" x14ac:dyDescent="0.25">
      <c r="A755" s="58">
        <v>1801</v>
      </c>
      <c r="B755" s="59"/>
      <c r="C755" s="59"/>
      <c r="D755" s="59">
        <v>37</v>
      </c>
      <c r="E755" s="59"/>
      <c r="F755" s="59"/>
      <c r="G755" s="59"/>
      <c r="H755" s="59"/>
      <c r="I755" s="59"/>
      <c r="J755" s="59"/>
      <c r="K755" s="144"/>
      <c r="L755" s="101"/>
      <c r="M755" s="102"/>
      <c r="N755" s="103"/>
      <c r="O755" s="67">
        <f>IF(D755=0,"",D755/C754)</f>
        <v>0.86046511627906974</v>
      </c>
      <c r="P755" s="68">
        <v>40</v>
      </c>
      <c r="Q755" s="69">
        <f t="shared" si="120"/>
        <v>0.93023255813953487</v>
      </c>
      <c r="R755" s="69">
        <f t="shared" si="121"/>
        <v>6.9767441860465129E-2</v>
      </c>
      <c r="T755" s="70">
        <f>P755/P753</f>
        <v>0.61538461538461542</v>
      </c>
    </row>
    <row r="756" spans="1:20" ht="15.75" customHeight="1" x14ac:dyDescent="0.25">
      <c r="A756" s="58">
        <v>1802</v>
      </c>
      <c r="B756" s="59"/>
      <c r="C756" s="59"/>
      <c r="D756" s="59"/>
      <c r="E756" s="59">
        <v>24</v>
      </c>
      <c r="F756" s="59"/>
      <c r="G756" s="59"/>
      <c r="H756" s="59"/>
      <c r="I756" s="59"/>
      <c r="J756" s="59"/>
      <c r="K756" s="144"/>
      <c r="L756" s="101"/>
      <c r="M756" s="102"/>
      <c r="N756" s="103"/>
      <c r="O756" s="67">
        <f>IF(E756=0,"",E756/D755)</f>
        <v>0.64864864864864868</v>
      </c>
      <c r="P756" s="68">
        <v>36</v>
      </c>
      <c r="Q756" s="69">
        <f t="shared" si="120"/>
        <v>0.9</v>
      </c>
      <c r="R756" s="69">
        <f t="shared" si="121"/>
        <v>9.9999999999999978E-2</v>
      </c>
      <c r="T756" s="104"/>
    </row>
    <row r="757" spans="1:20" ht="15.75" customHeight="1" x14ac:dyDescent="0.25">
      <c r="A757" s="58">
        <v>1901</v>
      </c>
      <c r="B757" s="59"/>
      <c r="C757" s="59"/>
      <c r="D757" s="59"/>
      <c r="E757" s="59"/>
      <c r="F757" s="59">
        <v>21</v>
      </c>
      <c r="G757" s="59"/>
      <c r="H757" s="59"/>
      <c r="I757" s="59"/>
      <c r="J757" s="59"/>
      <c r="K757" s="144"/>
      <c r="L757" s="101"/>
      <c r="M757" s="102"/>
      <c r="N757" s="103"/>
      <c r="O757" s="67">
        <f>IF(F757=0,"",F757/E756)</f>
        <v>0.875</v>
      </c>
      <c r="P757" s="68">
        <v>34</v>
      </c>
      <c r="Q757" s="69">
        <f t="shared" si="120"/>
        <v>0.94444444444444442</v>
      </c>
      <c r="R757" s="69">
        <f t="shared" si="121"/>
        <v>5.555555555555558E-2</v>
      </c>
    </row>
    <row r="758" spans="1:20" ht="15.75" customHeight="1" x14ac:dyDescent="0.25">
      <c r="A758" s="58">
        <v>1902</v>
      </c>
      <c r="B758" s="59"/>
      <c r="C758" s="59"/>
      <c r="D758" s="59"/>
      <c r="E758" s="59"/>
      <c r="F758" s="59"/>
      <c r="G758" s="59">
        <v>21</v>
      </c>
      <c r="H758" s="59"/>
      <c r="I758" s="59"/>
      <c r="J758" s="59"/>
      <c r="K758" s="144"/>
      <c r="L758" s="101"/>
      <c r="M758" s="102"/>
      <c r="N758" s="103"/>
      <c r="O758" s="67">
        <f>IF(G758=0,"",G758/F757)</f>
        <v>1</v>
      </c>
      <c r="P758" s="68">
        <v>31</v>
      </c>
      <c r="Q758" s="69">
        <f t="shared" si="120"/>
        <v>0.91176470588235292</v>
      </c>
      <c r="R758" s="69">
        <f t="shared" si="121"/>
        <v>8.8235294117647078E-2</v>
      </c>
    </row>
    <row r="759" spans="1:20" ht="15.75" customHeight="1" x14ac:dyDescent="0.25">
      <c r="A759" s="58">
        <v>2001</v>
      </c>
      <c r="B759" s="59"/>
      <c r="C759" s="59"/>
      <c r="D759" s="59"/>
      <c r="E759" s="59"/>
      <c r="F759" s="59"/>
      <c r="G759" s="59"/>
      <c r="H759" s="59">
        <v>21</v>
      </c>
      <c r="I759" s="59"/>
      <c r="J759" s="59"/>
      <c r="K759" s="144"/>
      <c r="L759" s="101"/>
      <c r="M759" s="102"/>
      <c r="N759" s="103"/>
      <c r="O759" s="67">
        <f>IF(H759=0,"",H759/G758)</f>
        <v>1</v>
      </c>
      <c r="P759" s="68">
        <v>30</v>
      </c>
      <c r="Q759" s="69">
        <f t="shared" si="120"/>
        <v>0.967741935483871</v>
      </c>
      <c r="R759" s="69">
        <f t="shared" si="121"/>
        <v>3.2258064516129004E-2</v>
      </c>
    </row>
    <row r="760" spans="1:20" ht="15.75" customHeight="1" x14ac:dyDescent="0.25">
      <c r="A760" s="58">
        <v>2002</v>
      </c>
      <c r="B760" s="59"/>
      <c r="C760" s="59"/>
      <c r="D760" s="59"/>
      <c r="E760" s="59"/>
      <c r="F760" s="59"/>
      <c r="G760" s="59"/>
      <c r="H760" s="59"/>
      <c r="I760" s="59">
        <v>21</v>
      </c>
      <c r="J760" s="59"/>
      <c r="K760" s="144"/>
      <c r="L760" s="101"/>
      <c r="M760" s="102"/>
      <c r="N760" s="103"/>
      <c r="O760" s="67">
        <f>IF(I760=0,"",I760/H759)</f>
        <v>1</v>
      </c>
      <c r="P760" s="68">
        <v>30</v>
      </c>
      <c r="Q760" s="69">
        <f t="shared" si="120"/>
        <v>1</v>
      </c>
      <c r="R760" s="69">
        <f t="shared" si="121"/>
        <v>0</v>
      </c>
    </row>
    <row r="761" spans="1:20" ht="15.75" customHeight="1" x14ac:dyDescent="0.25">
      <c r="A761" s="58">
        <v>2101</v>
      </c>
      <c r="B761" s="59"/>
      <c r="C761" s="59"/>
      <c r="D761" s="59"/>
      <c r="E761" s="59"/>
      <c r="F761" s="59"/>
      <c r="G761" s="59"/>
      <c r="H761" s="59"/>
      <c r="I761" s="59"/>
      <c r="J761" s="59">
        <v>21</v>
      </c>
      <c r="K761" s="144">
        <v>10</v>
      </c>
      <c r="L761" s="101"/>
      <c r="M761" s="102"/>
      <c r="N761" s="103"/>
      <c r="O761" s="71">
        <f>IF(J761=0,"",J761/I760)</f>
        <v>1</v>
      </c>
      <c r="P761" s="68">
        <v>29</v>
      </c>
      <c r="Q761" s="72">
        <f t="shared" si="120"/>
        <v>0.96666666666666667</v>
      </c>
      <c r="R761" s="72">
        <f t="shared" si="121"/>
        <v>3.3333333333333326E-2</v>
      </c>
    </row>
    <row r="762" spans="1:20" ht="15.75" customHeight="1" x14ac:dyDescent="0.25">
      <c r="A762" s="58">
        <v>2102</v>
      </c>
      <c r="B762" s="59"/>
      <c r="C762" s="59"/>
      <c r="D762" s="59"/>
      <c r="E762" s="59"/>
      <c r="F762" s="59"/>
      <c r="G762" s="59"/>
      <c r="H762" s="59"/>
      <c r="I762" s="59"/>
      <c r="J762" s="59">
        <v>12</v>
      </c>
      <c r="K762" s="144">
        <v>10</v>
      </c>
      <c r="L762" s="101"/>
      <c r="M762" s="102"/>
      <c r="N762" s="104"/>
      <c r="O762" s="105"/>
      <c r="P762" s="68">
        <v>18</v>
      </c>
      <c r="Q762" s="106"/>
      <c r="R762" s="107"/>
    </row>
    <row r="763" spans="1:20" ht="15.75" customHeight="1" x14ac:dyDescent="0.25">
      <c r="A763" s="58">
        <v>2201</v>
      </c>
      <c r="B763" s="59"/>
      <c r="C763" s="59"/>
      <c r="D763" s="59"/>
      <c r="E763" s="59"/>
      <c r="F763" s="59"/>
      <c r="G763" s="59"/>
      <c r="H763" s="59"/>
      <c r="I763" s="59"/>
      <c r="J763" s="59">
        <v>5</v>
      </c>
      <c r="K763" s="144">
        <v>5</v>
      </c>
      <c r="L763" s="101"/>
      <c r="M763" s="102"/>
      <c r="N763" s="104"/>
      <c r="O763" s="108"/>
      <c r="P763" s="109">
        <v>6</v>
      </c>
      <c r="Q763" s="110"/>
      <c r="R763" s="108"/>
    </row>
    <row r="764" spans="1:20" ht="15.75" customHeight="1" x14ac:dyDescent="0.25">
      <c r="A764" s="58">
        <v>2202</v>
      </c>
      <c r="B764" s="59"/>
      <c r="C764" s="59"/>
      <c r="D764" s="59"/>
      <c r="E764" s="59"/>
      <c r="F764" s="59"/>
      <c r="G764" s="59"/>
      <c r="H764" s="59"/>
      <c r="I764" s="59"/>
      <c r="J764" s="59">
        <v>1</v>
      </c>
      <c r="K764" s="144">
        <v>1</v>
      </c>
      <c r="L764" s="101"/>
      <c r="M764" s="102"/>
      <c r="N764" s="104"/>
      <c r="O764" s="108"/>
      <c r="P764" s="109">
        <v>1</v>
      </c>
      <c r="Q764" s="110"/>
      <c r="R764" s="108"/>
    </row>
    <row r="765" spans="1:20" ht="15.75" customHeight="1" x14ac:dyDescent="0.25">
      <c r="A765" s="58">
        <v>2301</v>
      </c>
      <c r="B765" s="59"/>
      <c r="C765" s="59"/>
      <c r="D765" s="59"/>
      <c r="E765" s="59"/>
      <c r="F765" s="59"/>
      <c r="G765" s="59"/>
      <c r="H765" s="59"/>
      <c r="I765" s="59"/>
      <c r="J765" s="59">
        <v>2</v>
      </c>
      <c r="K765" s="144">
        <v>2</v>
      </c>
      <c r="L765" s="101"/>
      <c r="M765" s="102"/>
      <c r="N765" s="104"/>
      <c r="O765" s="108"/>
      <c r="P765" s="109">
        <v>2</v>
      </c>
      <c r="Q765" s="110"/>
      <c r="R765" s="108"/>
    </row>
    <row r="766" spans="1:20" ht="15.75" customHeight="1" x14ac:dyDescent="0.25">
      <c r="A766" s="58">
        <v>2302</v>
      </c>
      <c r="B766" s="59"/>
      <c r="C766" s="59"/>
      <c r="D766" s="59"/>
      <c r="E766" s="59"/>
      <c r="F766" s="59"/>
      <c r="G766" s="59"/>
      <c r="H766" s="59"/>
      <c r="I766" s="59"/>
      <c r="J766" s="59"/>
      <c r="K766" s="144"/>
      <c r="L766" s="101"/>
      <c r="M766" s="102"/>
      <c r="N766" s="104"/>
      <c r="O766" s="102"/>
      <c r="P766" s="104"/>
      <c r="Q766" s="146"/>
      <c r="R766" s="108"/>
    </row>
    <row r="767" spans="1:20" ht="15.75" customHeight="1" x14ac:dyDescent="0.25">
      <c r="A767" s="58">
        <v>2401</v>
      </c>
      <c r="B767" s="59"/>
      <c r="C767" s="59"/>
      <c r="D767" s="59"/>
      <c r="E767" s="59"/>
      <c r="F767" s="59"/>
      <c r="G767" s="59"/>
      <c r="H767" s="59"/>
      <c r="I767" s="59"/>
      <c r="J767" s="59"/>
      <c r="K767" s="144"/>
      <c r="L767" s="101"/>
      <c r="M767" s="102"/>
      <c r="N767" s="104"/>
      <c r="O767" s="191" t="s">
        <v>83</v>
      </c>
      <c r="P767" s="82">
        <v>24</v>
      </c>
      <c r="Q767" s="111">
        <f>K770</f>
        <v>28</v>
      </c>
      <c r="R767" s="213" t="s">
        <v>11</v>
      </c>
    </row>
    <row r="768" spans="1:20" ht="15.75" customHeight="1" x14ac:dyDescent="0.25">
      <c r="A768" s="58">
        <v>2402</v>
      </c>
      <c r="B768" s="59"/>
      <c r="C768" s="59"/>
      <c r="D768" s="59"/>
      <c r="E768" s="59"/>
      <c r="F768" s="59"/>
      <c r="G768" s="59"/>
      <c r="H768" s="59"/>
      <c r="I768" s="59"/>
      <c r="J768" s="59"/>
      <c r="K768" s="144"/>
      <c r="L768" s="101"/>
      <c r="M768" s="102"/>
      <c r="N768" s="104"/>
      <c r="O768" s="192" t="s">
        <v>85</v>
      </c>
      <c r="P768" s="86">
        <f>P767/B753</f>
        <v>0.36923076923076925</v>
      </c>
      <c r="Q768" s="112">
        <f>P767/Q767</f>
        <v>0.8571428571428571</v>
      </c>
      <c r="R768" s="215" t="s">
        <v>86</v>
      </c>
    </row>
    <row r="769" spans="1:21" ht="15.75" x14ac:dyDescent="0.25">
      <c r="A769" s="58">
        <v>2501</v>
      </c>
      <c r="B769" s="59"/>
      <c r="C769" s="59"/>
      <c r="D769" s="59"/>
      <c r="E769" s="59"/>
      <c r="F769" s="59"/>
      <c r="G769" s="59"/>
      <c r="H769" s="59"/>
      <c r="I769" s="59"/>
      <c r="J769" s="59"/>
      <c r="K769" s="144"/>
      <c r="L769" s="147"/>
      <c r="M769" s="148"/>
      <c r="N769" s="149"/>
      <c r="O769" s="90"/>
      <c r="P769" s="91"/>
      <c r="Q769" s="91"/>
      <c r="R769" s="113"/>
    </row>
    <row r="770" spans="1:21" ht="18" customHeight="1" x14ac:dyDescent="0.25">
      <c r="A770" s="28"/>
      <c r="B770" s="280" t="s">
        <v>111</v>
      </c>
      <c r="C770" s="280"/>
      <c r="D770" s="280"/>
      <c r="E770" s="280"/>
      <c r="F770" s="280"/>
      <c r="G770" s="280"/>
      <c r="H770" s="280"/>
      <c r="I770" s="280"/>
      <c r="J770" s="280"/>
      <c r="K770" s="93">
        <f>SUM(K753:K766)</f>
        <v>28</v>
      </c>
      <c r="L770" s="94">
        <f>IF(K761=0,"",K761/B753)</f>
        <v>0.15384615384615385</v>
      </c>
      <c r="M770" s="94">
        <f>IF(K770=0,"",K770/B753)</f>
        <v>0.43076923076923079</v>
      </c>
      <c r="N770" s="94">
        <f>IF(K761=0,"",M770-L770)</f>
        <v>0.27692307692307694</v>
      </c>
      <c r="O770" s="3"/>
      <c r="P770" s="29"/>
      <c r="Q770" s="22"/>
      <c r="R770" s="3"/>
    </row>
    <row r="771" spans="1:21" ht="12.75" customHeight="1" x14ac:dyDescent="0.2">
      <c r="L771" s="3"/>
      <c r="M771" s="3"/>
      <c r="O771" s="3"/>
    </row>
    <row r="772" spans="1:21" ht="12.75" customHeight="1" x14ac:dyDescent="0.2">
      <c r="L772" s="3"/>
      <c r="M772" s="3"/>
      <c r="O772" s="3"/>
    </row>
    <row r="773" spans="1:21" ht="26.25" x14ac:dyDescent="0.4">
      <c r="A773" s="2"/>
      <c r="B773" s="270" t="s">
        <v>99</v>
      </c>
      <c r="C773" s="271"/>
      <c r="D773" s="271"/>
      <c r="E773" s="271"/>
      <c r="F773" s="271"/>
      <c r="G773" s="271"/>
      <c r="H773" s="271"/>
      <c r="I773" s="271"/>
      <c r="J773" s="271"/>
      <c r="K773" s="179" t="s">
        <v>114</v>
      </c>
      <c r="L773" s="57"/>
      <c r="M773" s="57"/>
      <c r="N773" s="29"/>
      <c r="O773" s="3"/>
      <c r="P773" s="29"/>
      <c r="Q773" s="29"/>
      <c r="R773" s="29"/>
      <c r="U773" s="165">
        <f>AVERAGE(P768,P791)</f>
        <v>0.3951417004048583</v>
      </c>
    </row>
    <row r="774" spans="1:21" ht="20.25" x14ac:dyDescent="0.2">
      <c r="A774" s="272" t="s">
        <v>10</v>
      </c>
      <c r="B774" s="273" t="s">
        <v>100</v>
      </c>
      <c r="C774" s="274"/>
      <c r="D774" s="274"/>
      <c r="E774" s="274"/>
      <c r="F774" s="274"/>
      <c r="G774" s="274"/>
      <c r="H774" s="274"/>
      <c r="I774" s="274"/>
      <c r="J774" s="275"/>
      <c r="K774" s="276" t="s">
        <v>11</v>
      </c>
      <c r="L774" s="269" t="s">
        <v>3</v>
      </c>
      <c r="M774" s="269" t="s">
        <v>4</v>
      </c>
      <c r="N774" s="278" t="s">
        <v>5</v>
      </c>
      <c r="O774" s="269" t="s">
        <v>6</v>
      </c>
      <c r="P774" s="267" t="s">
        <v>7</v>
      </c>
      <c r="Q774" s="267" t="s">
        <v>8</v>
      </c>
      <c r="R774" s="269" t="s">
        <v>101</v>
      </c>
    </row>
    <row r="775" spans="1:21" ht="15.75" x14ac:dyDescent="0.25">
      <c r="A775" s="268"/>
      <c r="B775" s="58" t="s">
        <v>102</v>
      </c>
      <c r="C775" s="58" t="s">
        <v>103</v>
      </c>
      <c r="D775" s="58" t="s">
        <v>104</v>
      </c>
      <c r="E775" s="58" t="s">
        <v>105</v>
      </c>
      <c r="F775" s="58" t="s">
        <v>106</v>
      </c>
      <c r="G775" s="58" t="s">
        <v>107</v>
      </c>
      <c r="H775" s="58" t="s">
        <v>108</v>
      </c>
      <c r="I775" s="58" t="s">
        <v>109</v>
      </c>
      <c r="J775" s="58" t="s">
        <v>110</v>
      </c>
      <c r="K775" s="291"/>
      <c r="L775" s="268"/>
      <c r="M775" s="268"/>
      <c r="N775" s="268"/>
      <c r="O775" s="268"/>
      <c r="P775" s="268"/>
      <c r="Q775" s="268"/>
      <c r="R775" s="268"/>
    </row>
    <row r="776" spans="1:21" ht="15.75" customHeight="1" x14ac:dyDescent="0.25">
      <c r="A776" s="58">
        <v>1702</v>
      </c>
      <c r="B776" s="59">
        <v>57</v>
      </c>
      <c r="C776" s="59"/>
      <c r="D776" s="59"/>
      <c r="E776" s="59"/>
      <c r="F776" s="59"/>
      <c r="G776" s="59"/>
      <c r="H776" s="59"/>
      <c r="I776" s="59"/>
      <c r="J776" s="59"/>
      <c r="K776" s="144"/>
      <c r="L776" s="96"/>
      <c r="M776" s="97"/>
      <c r="N776" s="98"/>
      <c r="O776" s="99"/>
      <c r="P776" s="63">
        <f>B776</f>
        <v>57</v>
      </c>
      <c r="Q776" s="100"/>
      <c r="R776" s="99"/>
    </row>
    <row r="777" spans="1:21" ht="15.75" customHeight="1" x14ac:dyDescent="0.25">
      <c r="A777" s="58">
        <v>1801</v>
      </c>
      <c r="B777" s="59"/>
      <c r="C777" s="59">
        <v>48</v>
      </c>
      <c r="D777" s="59"/>
      <c r="E777" s="59"/>
      <c r="F777" s="59"/>
      <c r="G777" s="59"/>
      <c r="H777" s="59"/>
      <c r="I777" s="59"/>
      <c r="J777" s="59"/>
      <c r="K777" s="144"/>
      <c r="L777" s="101"/>
      <c r="M777" s="102"/>
      <c r="N777" s="103"/>
      <c r="O777" s="67">
        <f>IF(C777=0,"",C777/B776)</f>
        <v>0.84210526315789469</v>
      </c>
      <c r="P777" s="68">
        <v>46</v>
      </c>
      <c r="Q777" s="69">
        <f t="shared" ref="Q777:Q784" si="122">IF(P777=0,"",P777/P776)</f>
        <v>0.80701754385964908</v>
      </c>
      <c r="R777" s="69">
        <f t="shared" ref="R777:R784" si="123">IF(P777=0,"",100%-Q777)</f>
        <v>0.19298245614035092</v>
      </c>
    </row>
    <row r="778" spans="1:21" ht="15.75" customHeight="1" x14ac:dyDescent="0.25">
      <c r="A778" s="58">
        <v>1802</v>
      </c>
      <c r="B778" s="59"/>
      <c r="C778" s="59"/>
      <c r="D778" s="59">
        <v>33</v>
      </c>
      <c r="E778" s="59"/>
      <c r="F778" s="59"/>
      <c r="G778" s="59"/>
      <c r="H778" s="59"/>
      <c r="I778" s="59"/>
      <c r="J778" s="59"/>
      <c r="K778" s="144"/>
      <c r="L778" s="101"/>
      <c r="M778" s="102"/>
      <c r="N778" s="103"/>
      <c r="O778" s="67">
        <f>IF(D778=0,"",D778/C777)</f>
        <v>0.6875</v>
      </c>
      <c r="P778" s="68">
        <v>40</v>
      </c>
      <c r="Q778" s="69">
        <f t="shared" si="122"/>
        <v>0.86956521739130432</v>
      </c>
      <c r="R778" s="69">
        <f t="shared" si="123"/>
        <v>0.13043478260869568</v>
      </c>
      <c r="S778" s="8">
        <f>P778/P776</f>
        <v>0.70175438596491224</v>
      </c>
    </row>
    <row r="779" spans="1:21" ht="15.75" customHeight="1" x14ac:dyDescent="0.25">
      <c r="A779" s="58">
        <v>1901</v>
      </c>
      <c r="B779" s="59"/>
      <c r="C779" s="59"/>
      <c r="D779" s="59"/>
      <c r="E779" s="59">
        <v>29</v>
      </c>
      <c r="F779" s="59"/>
      <c r="G779" s="59"/>
      <c r="H779" s="59"/>
      <c r="I779" s="59"/>
      <c r="J779" s="59"/>
      <c r="K779" s="144"/>
      <c r="L779" s="101"/>
      <c r="M779" s="102"/>
      <c r="N779" s="103"/>
      <c r="O779" s="67">
        <f>IF(E779=0,"",E779/D778)</f>
        <v>0.87878787878787878</v>
      </c>
      <c r="P779" s="68">
        <v>40</v>
      </c>
      <c r="Q779" s="69">
        <f t="shared" si="122"/>
        <v>1</v>
      </c>
      <c r="R779" s="69">
        <f t="shared" si="123"/>
        <v>0</v>
      </c>
    </row>
    <row r="780" spans="1:21" ht="15.75" customHeight="1" x14ac:dyDescent="0.25">
      <c r="A780" s="58">
        <v>1902</v>
      </c>
      <c r="B780" s="59"/>
      <c r="C780" s="59"/>
      <c r="D780" s="59"/>
      <c r="E780" s="59"/>
      <c r="F780" s="59">
        <v>29</v>
      </c>
      <c r="G780" s="59"/>
      <c r="H780" s="59"/>
      <c r="I780" s="59"/>
      <c r="J780" s="59"/>
      <c r="K780" s="144"/>
      <c r="L780" s="101"/>
      <c r="M780" s="102"/>
      <c r="N780" s="103"/>
      <c r="O780" s="67">
        <f>IF(F780=0,"",F780/E779)</f>
        <v>1</v>
      </c>
      <c r="P780" s="68">
        <v>37</v>
      </c>
      <c r="Q780" s="69">
        <f t="shared" si="122"/>
        <v>0.92500000000000004</v>
      </c>
      <c r="R780" s="69">
        <f t="shared" si="123"/>
        <v>7.4999999999999956E-2</v>
      </c>
    </row>
    <row r="781" spans="1:21" ht="15.75" customHeight="1" x14ac:dyDescent="0.25">
      <c r="A781" s="58">
        <v>2001</v>
      </c>
      <c r="B781" s="59"/>
      <c r="C781" s="59"/>
      <c r="D781" s="59"/>
      <c r="E781" s="59"/>
      <c r="F781" s="59"/>
      <c r="G781" s="59">
        <v>29</v>
      </c>
      <c r="H781" s="59"/>
      <c r="I781" s="59"/>
      <c r="J781" s="59"/>
      <c r="K781" s="144"/>
      <c r="L781" s="101"/>
      <c r="M781" s="102"/>
      <c r="N781" s="103"/>
      <c r="O781" s="67">
        <f>IF(G781=0,"",G781/F780)</f>
        <v>1</v>
      </c>
      <c r="P781" s="68">
        <v>36</v>
      </c>
      <c r="Q781" s="69">
        <f t="shared" si="122"/>
        <v>0.97297297297297303</v>
      </c>
      <c r="R781" s="69">
        <f t="shared" si="123"/>
        <v>2.7027027027026973E-2</v>
      </c>
    </row>
    <row r="782" spans="1:21" ht="15.75" customHeight="1" x14ac:dyDescent="0.25">
      <c r="A782" s="58">
        <v>2002</v>
      </c>
      <c r="B782" s="59"/>
      <c r="C782" s="59"/>
      <c r="D782" s="59"/>
      <c r="E782" s="59"/>
      <c r="F782" s="59"/>
      <c r="G782" s="59"/>
      <c r="H782" s="59">
        <v>29</v>
      </c>
      <c r="I782" s="59"/>
      <c r="J782" s="59"/>
      <c r="K782" s="144"/>
      <c r="L782" s="101"/>
      <c r="M782" s="102"/>
      <c r="N782" s="103"/>
      <c r="O782" s="67">
        <f>IF(H782=0,"",H782/G781)</f>
        <v>1</v>
      </c>
      <c r="P782" s="68">
        <v>33</v>
      </c>
      <c r="Q782" s="69">
        <f t="shared" si="122"/>
        <v>0.91666666666666663</v>
      </c>
      <c r="R782" s="69">
        <f t="shared" si="123"/>
        <v>8.333333333333337E-2</v>
      </c>
    </row>
    <row r="783" spans="1:21" ht="15.75" customHeight="1" x14ac:dyDescent="0.25">
      <c r="A783" s="58">
        <v>2101</v>
      </c>
      <c r="B783" s="59"/>
      <c r="C783" s="59"/>
      <c r="D783" s="59"/>
      <c r="E783" s="59"/>
      <c r="F783" s="59"/>
      <c r="G783" s="59"/>
      <c r="H783" s="59"/>
      <c r="I783" s="59">
        <v>29</v>
      </c>
      <c r="J783" s="59"/>
      <c r="K783" s="144"/>
      <c r="L783" s="101"/>
      <c r="M783" s="102"/>
      <c r="N783" s="103"/>
      <c r="O783" s="67">
        <f>IF(I783=0,"",I783/H782)</f>
        <v>1</v>
      </c>
      <c r="P783" s="68">
        <v>33</v>
      </c>
      <c r="Q783" s="69">
        <f t="shared" si="122"/>
        <v>1</v>
      </c>
      <c r="R783" s="69">
        <f t="shared" si="123"/>
        <v>0</v>
      </c>
    </row>
    <row r="784" spans="1:21" ht="15.75" customHeight="1" x14ac:dyDescent="0.25">
      <c r="A784" s="58">
        <v>2102</v>
      </c>
      <c r="B784" s="59"/>
      <c r="C784" s="59"/>
      <c r="D784" s="59"/>
      <c r="E784" s="59"/>
      <c r="F784" s="59"/>
      <c r="G784" s="59"/>
      <c r="H784" s="59"/>
      <c r="I784" s="59"/>
      <c r="J784" s="59">
        <v>29</v>
      </c>
      <c r="K784" s="144">
        <v>13</v>
      </c>
      <c r="L784" s="101"/>
      <c r="M784" s="102"/>
      <c r="N784" s="103"/>
      <c r="O784" s="71">
        <f>IF(J784=0,"",J784/I783)</f>
        <v>1</v>
      </c>
      <c r="P784" s="68">
        <v>32</v>
      </c>
      <c r="Q784" s="72">
        <f t="shared" si="122"/>
        <v>0.96969696969696972</v>
      </c>
      <c r="R784" s="72">
        <f t="shared" si="123"/>
        <v>3.0303030303030276E-2</v>
      </c>
    </row>
    <row r="785" spans="1:18" ht="15.75" customHeight="1" x14ac:dyDescent="0.25">
      <c r="A785" s="58">
        <v>2201</v>
      </c>
      <c r="B785" s="59"/>
      <c r="C785" s="59"/>
      <c r="D785" s="59"/>
      <c r="E785" s="59"/>
      <c r="F785" s="59"/>
      <c r="G785" s="59"/>
      <c r="H785" s="59"/>
      <c r="I785" s="59"/>
      <c r="J785" s="59">
        <v>12</v>
      </c>
      <c r="K785" s="144">
        <v>12</v>
      </c>
      <c r="L785" s="101"/>
      <c r="M785" s="102"/>
      <c r="N785" s="104"/>
      <c r="O785" s="129"/>
      <c r="P785" s="68">
        <v>18</v>
      </c>
      <c r="Q785" s="130"/>
      <c r="R785" s="131"/>
    </row>
    <row r="786" spans="1:18" ht="15.75" customHeight="1" x14ac:dyDescent="0.25">
      <c r="A786" s="58">
        <v>2202</v>
      </c>
      <c r="B786" s="59"/>
      <c r="C786" s="59"/>
      <c r="D786" s="59"/>
      <c r="E786" s="59"/>
      <c r="F786" s="59"/>
      <c r="G786" s="59"/>
      <c r="H786" s="59"/>
      <c r="I786" s="59"/>
      <c r="J786" s="59">
        <v>3</v>
      </c>
      <c r="K786" s="144">
        <v>2</v>
      </c>
      <c r="L786" s="101"/>
      <c r="M786" s="102"/>
      <c r="N786" s="104"/>
      <c r="O786" s="108"/>
      <c r="P786" s="109">
        <v>5</v>
      </c>
      <c r="Q786" s="110"/>
      <c r="R786" s="108"/>
    </row>
    <row r="787" spans="1:18" ht="15.75" customHeight="1" x14ac:dyDescent="0.25">
      <c r="A787" s="58">
        <v>2301</v>
      </c>
      <c r="B787" s="59"/>
      <c r="C787" s="59"/>
      <c r="D787" s="59"/>
      <c r="E787" s="59"/>
      <c r="F787" s="59"/>
      <c r="G787" s="59"/>
      <c r="H787" s="59"/>
      <c r="I787" s="59"/>
      <c r="J787" s="59">
        <v>3</v>
      </c>
      <c r="K787" s="144">
        <v>1</v>
      </c>
      <c r="L787" s="101"/>
      <c r="M787" s="102"/>
      <c r="N787" s="104"/>
      <c r="O787" s="108"/>
      <c r="P787" s="109">
        <v>5</v>
      </c>
      <c r="Q787" s="110"/>
      <c r="R787" s="108"/>
    </row>
    <row r="788" spans="1:18" ht="15.75" customHeight="1" x14ac:dyDescent="0.25">
      <c r="A788" s="58">
        <v>2302</v>
      </c>
      <c r="B788" s="59"/>
      <c r="C788" s="59"/>
      <c r="D788" s="59"/>
      <c r="E788" s="59"/>
      <c r="F788" s="59"/>
      <c r="G788" s="59"/>
      <c r="H788" s="59"/>
      <c r="I788" s="59"/>
      <c r="J788" s="59">
        <v>1</v>
      </c>
      <c r="K788" s="144">
        <v>4</v>
      </c>
      <c r="L788" s="101"/>
      <c r="M788" s="102"/>
      <c r="N788" s="104"/>
      <c r="O788" s="108"/>
      <c r="P788" s="109">
        <v>4</v>
      </c>
      <c r="Q788" s="110"/>
      <c r="R788" s="108"/>
    </row>
    <row r="789" spans="1:18" ht="15.75" customHeight="1" x14ac:dyDescent="0.25">
      <c r="A789" s="58">
        <v>2401</v>
      </c>
      <c r="B789" s="59"/>
      <c r="C789" s="59"/>
      <c r="D789" s="59"/>
      <c r="E789" s="59"/>
      <c r="F789" s="59"/>
      <c r="G789" s="59"/>
      <c r="H789" s="59"/>
      <c r="I789" s="59"/>
      <c r="J789" s="59"/>
      <c r="K789" s="144"/>
      <c r="L789" s="101"/>
      <c r="M789" s="102"/>
      <c r="N789" s="104"/>
      <c r="O789" s="102"/>
      <c r="P789" s="104"/>
      <c r="Q789" s="146"/>
      <c r="R789" s="108"/>
    </row>
    <row r="790" spans="1:18" ht="15.75" customHeight="1" x14ac:dyDescent="0.25">
      <c r="A790" s="58">
        <v>2402</v>
      </c>
      <c r="B790" s="59"/>
      <c r="C790" s="59"/>
      <c r="D790" s="59"/>
      <c r="E790" s="59"/>
      <c r="F790" s="59"/>
      <c r="G790" s="59"/>
      <c r="H790" s="59"/>
      <c r="I790" s="59"/>
      <c r="J790" s="59"/>
      <c r="K790" s="144"/>
      <c r="L790" s="101"/>
      <c r="M790" s="102"/>
      <c r="N790" s="104"/>
      <c r="O790" s="191" t="s">
        <v>83</v>
      </c>
      <c r="P790" s="82">
        <v>24</v>
      </c>
      <c r="Q790" s="111">
        <f>K793</f>
        <v>32</v>
      </c>
      <c r="R790" s="213" t="s">
        <v>11</v>
      </c>
    </row>
    <row r="791" spans="1:18" ht="15.75" customHeight="1" x14ac:dyDescent="0.25">
      <c r="A791" s="58">
        <v>2501</v>
      </c>
      <c r="B791" s="59"/>
      <c r="C791" s="59"/>
      <c r="D791" s="59"/>
      <c r="E791" s="59"/>
      <c r="F791" s="59"/>
      <c r="G791" s="59"/>
      <c r="H791" s="59"/>
      <c r="I791" s="59"/>
      <c r="J791" s="59"/>
      <c r="K791" s="144"/>
      <c r="L791" s="101"/>
      <c r="M791" s="102"/>
      <c r="N791" s="104"/>
      <c r="O791" s="192" t="s">
        <v>85</v>
      </c>
      <c r="P791" s="86">
        <f>IF(P790/B776=0,"",P790/B776)</f>
        <v>0.42105263157894735</v>
      </c>
      <c r="Q791" s="112">
        <f>IF(P790/Q790=0,"",P790/Q790)</f>
        <v>0.75</v>
      </c>
      <c r="R791" s="215" t="s">
        <v>86</v>
      </c>
    </row>
    <row r="792" spans="1:18" ht="15.75" customHeight="1" x14ac:dyDescent="0.25">
      <c r="A792" s="58">
        <v>2502</v>
      </c>
      <c r="B792" s="59"/>
      <c r="C792" s="59"/>
      <c r="D792" s="59"/>
      <c r="E792" s="59"/>
      <c r="F792" s="59"/>
      <c r="G792" s="59"/>
      <c r="H792" s="59"/>
      <c r="I792" s="59"/>
      <c r="J792" s="59"/>
      <c r="K792" s="144"/>
      <c r="L792" s="147"/>
      <c r="M792" s="148"/>
      <c r="N792" s="149"/>
      <c r="O792" s="90"/>
      <c r="P792" s="91"/>
      <c r="Q792" s="91"/>
      <c r="R792" s="113"/>
    </row>
    <row r="793" spans="1:18" ht="18" customHeight="1" x14ac:dyDescent="0.25">
      <c r="A793" s="28"/>
      <c r="B793" s="280" t="s">
        <v>111</v>
      </c>
      <c r="C793" s="280"/>
      <c r="D793" s="280"/>
      <c r="E793" s="280"/>
      <c r="F793" s="280"/>
      <c r="G793" s="280"/>
      <c r="H793" s="280"/>
      <c r="I793" s="280"/>
      <c r="J793" s="280"/>
      <c r="K793" s="93">
        <f>SUM(K776:K789)</f>
        <v>32</v>
      </c>
      <c r="L793" s="94">
        <f>IF(K784=0,"",K784/B776)</f>
        <v>0.22807017543859648</v>
      </c>
      <c r="M793" s="94">
        <f>IF(K793=0,"",K793/B776)</f>
        <v>0.56140350877192979</v>
      </c>
      <c r="N793" s="94">
        <f>IF(K784=0,"",M793-L793)</f>
        <v>0.33333333333333331</v>
      </c>
      <c r="O793" s="3"/>
      <c r="P793" s="29"/>
      <c r="Q793" s="22"/>
      <c r="R793" s="3"/>
    </row>
    <row r="794" spans="1:18" ht="12.75" customHeight="1" x14ac:dyDescent="0.2">
      <c r="L794" s="3"/>
      <c r="M794" s="3"/>
      <c r="O794" s="3"/>
    </row>
    <row r="795" spans="1:18" ht="12.75" customHeight="1" x14ac:dyDescent="0.2">
      <c r="L795" s="3"/>
      <c r="M795" s="3"/>
      <c r="O795" s="3"/>
    </row>
    <row r="796" spans="1:18" ht="26.25" x14ac:dyDescent="0.4">
      <c r="A796" s="2"/>
      <c r="B796" s="270" t="s">
        <v>99</v>
      </c>
      <c r="C796" s="271"/>
      <c r="D796" s="271"/>
      <c r="E796" s="271"/>
      <c r="F796" s="271"/>
      <c r="G796" s="271"/>
      <c r="H796" s="271"/>
      <c r="I796" s="271"/>
      <c r="J796" s="271"/>
      <c r="K796" s="179" t="s">
        <v>115</v>
      </c>
      <c r="L796" s="57"/>
      <c r="M796" s="57"/>
      <c r="N796" s="29"/>
      <c r="O796" s="3"/>
      <c r="P796" s="29"/>
      <c r="Q796" s="29"/>
      <c r="R796" s="29"/>
    </row>
    <row r="797" spans="1:18" ht="20.25" x14ac:dyDescent="0.2">
      <c r="A797" s="272" t="s">
        <v>10</v>
      </c>
      <c r="B797" s="273" t="s">
        <v>100</v>
      </c>
      <c r="C797" s="274"/>
      <c r="D797" s="274"/>
      <c r="E797" s="274"/>
      <c r="F797" s="274"/>
      <c r="G797" s="274"/>
      <c r="H797" s="274"/>
      <c r="I797" s="274"/>
      <c r="J797" s="275"/>
      <c r="K797" s="276" t="s">
        <v>11</v>
      </c>
      <c r="L797" s="269" t="s">
        <v>3</v>
      </c>
      <c r="M797" s="269" t="s">
        <v>4</v>
      </c>
      <c r="N797" s="278" t="s">
        <v>5</v>
      </c>
      <c r="O797" s="269" t="s">
        <v>6</v>
      </c>
      <c r="P797" s="267" t="s">
        <v>7</v>
      </c>
      <c r="Q797" s="267" t="s">
        <v>8</v>
      </c>
      <c r="R797" s="269" t="s">
        <v>101</v>
      </c>
    </row>
    <row r="798" spans="1:18" ht="15.75" x14ac:dyDescent="0.25">
      <c r="A798" s="268"/>
      <c r="B798" s="58" t="s">
        <v>102</v>
      </c>
      <c r="C798" s="58" t="s">
        <v>103</v>
      </c>
      <c r="D798" s="58" t="s">
        <v>104</v>
      </c>
      <c r="E798" s="58" t="s">
        <v>105</v>
      </c>
      <c r="F798" s="58" t="s">
        <v>106</v>
      </c>
      <c r="G798" s="58" t="s">
        <v>107</v>
      </c>
      <c r="H798" s="58" t="s">
        <v>108</v>
      </c>
      <c r="I798" s="58" t="s">
        <v>109</v>
      </c>
      <c r="J798" s="58" t="s">
        <v>110</v>
      </c>
      <c r="K798" s="291"/>
      <c r="L798" s="268"/>
      <c r="M798" s="268"/>
      <c r="N798" s="268"/>
      <c r="O798" s="268"/>
      <c r="P798" s="268"/>
      <c r="Q798" s="268"/>
      <c r="R798" s="268"/>
    </row>
    <row r="799" spans="1:18" ht="15.75" customHeight="1" x14ac:dyDescent="0.25">
      <c r="A799" s="58">
        <v>1801</v>
      </c>
      <c r="B799" s="59">
        <v>67</v>
      </c>
      <c r="C799" s="59"/>
      <c r="D799" s="59"/>
      <c r="E799" s="59"/>
      <c r="F799" s="59"/>
      <c r="G799" s="59"/>
      <c r="H799" s="59"/>
      <c r="I799" s="59"/>
      <c r="J799" s="59"/>
      <c r="K799" s="144"/>
      <c r="L799" s="96"/>
      <c r="M799" s="97"/>
      <c r="N799" s="98"/>
      <c r="O799" s="99"/>
      <c r="P799" s="63">
        <f>B799</f>
        <v>67</v>
      </c>
      <c r="Q799" s="100"/>
      <c r="R799" s="99"/>
    </row>
    <row r="800" spans="1:18" ht="15.75" customHeight="1" x14ac:dyDescent="0.25">
      <c r="A800" s="58">
        <v>1802</v>
      </c>
      <c r="B800" s="59"/>
      <c r="C800" s="59">
        <v>49</v>
      </c>
      <c r="D800" s="59"/>
      <c r="E800" s="59"/>
      <c r="F800" s="59"/>
      <c r="G800" s="59"/>
      <c r="H800" s="59"/>
      <c r="I800" s="59"/>
      <c r="J800" s="59"/>
      <c r="K800" s="144"/>
      <c r="L800" s="101"/>
      <c r="M800" s="102"/>
      <c r="N800" s="103"/>
      <c r="O800" s="67">
        <f>IF(C800=0,"",C800/B799)</f>
        <v>0.73134328358208955</v>
      </c>
      <c r="P800" s="68">
        <v>57</v>
      </c>
      <c r="Q800" s="69">
        <f t="shared" ref="Q800:Q807" si="124">IF(P800=0,"",P800/P799)</f>
        <v>0.85074626865671643</v>
      </c>
      <c r="R800" s="69">
        <f t="shared" ref="R800:R807" si="125">IF(P800=0,"",100%-Q800)</f>
        <v>0.14925373134328357</v>
      </c>
    </row>
    <row r="801" spans="1:19" ht="15.75" customHeight="1" x14ac:dyDescent="0.25">
      <c r="A801" s="58">
        <v>1901</v>
      </c>
      <c r="B801" s="59"/>
      <c r="C801" s="59"/>
      <c r="D801" s="59">
        <v>39</v>
      </c>
      <c r="E801" s="59"/>
      <c r="F801" s="59"/>
      <c r="G801" s="59"/>
      <c r="H801" s="59"/>
      <c r="I801" s="59"/>
      <c r="J801" s="59"/>
      <c r="K801" s="144"/>
      <c r="L801" s="101"/>
      <c r="M801" s="102"/>
      <c r="N801" s="103"/>
      <c r="O801" s="67">
        <f>IF(D801=0,"",D801/C800)</f>
        <v>0.79591836734693877</v>
      </c>
      <c r="P801" s="68">
        <v>42</v>
      </c>
      <c r="Q801" s="69">
        <f t="shared" si="124"/>
        <v>0.73684210526315785</v>
      </c>
      <c r="R801" s="69">
        <f t="shared" si="125"/>
        <v>0.26315789473684215</v>
      </c>
      <c r="S801" s="8">
        <f>P801/P799</f>
        <v>0.62686567164179108</v>
      </c>
    </row>
    <row r="802" spans="1:19" ht="15.75" customHeight="1" x14ac:dyDescent="0.25">
      <c r="A802" s="58">
        <v>1902</v>
      </c>
      <c r="B802" s="59"/>
      <c r="C802" s="59"/>
      <c r="D802" s="59"/>
      <c r="E802" s="59">
        <v>38</v>
      </c>
      <c r="F802" s="59"/>
      <c r="G802" s="59"/>
      <c r="H802" s="59"/>
      <c r="I802" s="59"/>
      <c r="J802" s="59"/>
      <c r="K802" s="144"/>
      <c r="L802" s="101"/>
      <c r="M802" s="102"/>
      <c r="N802" s="103"/>
      <c r="O802" s="67">
        <f>IF(E802=0,"",E802/D801)</f>
        <v>0.97435897435897434</v>
      </c>
      <c r="P802" s="68">
        <v>41</v>
      </c>
      <c r="Q802" s="69">
        <f t="shared" si="124"/>
        <v>0.97619047619047616</v>
      </c>
      <c r="R802" s="69">
        <f t="shared" si="125"/>
        <v>2.3809523809523836E-2</v>
      </c>
    </row>
    <row r="803" spans="1:19" ht="15.75" customHeight="1" x14ac:dyDescent="0.25">
      <c r="A803" s="58">
        <v>2001</v>
      </c>
      <c r="B803" s="59"/>
      <c r="C803" s="59"/>
      <c r="D803" s="59"/>
      <c r="E803" s="59"/>
      <c r="F803" s="59">
        <v>32</v>
      </c>
      <c r="G803" s="59"/>
      <c r="H803" s="59"/>
      <c r="I803" s="59"/>
      <c r="J803" s="59"/>
      <c r="K803" s="144"/>
      <c r="L803" s="101"/>
      <c r="M803" s="102"/>
      <c r="N803" s="103"/>
      <c r="O803" s="67">
        <f>IF(F803=0,"",F803/E802)</f>
        <v>0.84210526315789469</v>
      </c>
      <c r="P803" s="68">
        <v>39</v>
      </c>
      <c r="Q803" s="69">
        <f t="shared" si="124"/>
        <v>0.95121951219512191</v>
      </c>
      <c r="R803" s="69">
        <f t="shared" si="125"/>
        <v>4.8780487804878092E-2</v>
      </c>
    </row>
    <row r="804" spans="1:19" ht="15.75" customHeight="1" x14ac:dyDescent="0.25">
      <c r="A804" s="58">
        <v>2002</v>
      </c>
      <c r="B804" s="59"/>
      <c r="C804" s="59"/>
      <c r="D804" s="59"/>
      <c r="E804" s="59"/>
      <c r="F804" s="59"/>
      <c r="G804" s="59">
        <v>31</v>
      </c>
      <c r="H804" s="59"/>
      <c r="I804" s="59"/>
      <c r="J804" s="59"/>
      <c r="K804" s="144"/>
      <c r="L804" s="101"/>
      <c r="M804" s="102"/>
      <c r="N804" s="103"/>
      <c r="O804" s="67">
        <f>IF(G804=0,"",G804/F803)</f>
        <v>0.96875</v>
      </c>
      <c r="P804" s="68">
        <v>38</v>
      </c>
      <c r="Q804" s="69">
        <f t="shared" si="124"/>
        <v>0.97435897435897434</v>
      </c>
      <c r="R804" s="69">
        <f t="shared" si="125"/>
        <v>2.5641025641025661E-2</v>
      </c>
    </row>
    <row r="805" spans="1:19" ht="15.75" customHeight="1" x14ac:dyDescent="0.25">
      <c r="A805" s="58">
        <v>2101</v>
      </c>
      <c r="B805" s="59"/>
      <c r="C805" s="59"/>
      <c r="D805" s="59"/>
      <c r="E805" s="59"/>
      <c r="F805" s="59"/>
      <c r="G805" s="59"/>
      <c r="H805" s="59">
        <v>31</v>
      </c>
      <c r="I805" s="59"/>
      <c r="J805" s="59"/>
      <c r="K805" s="144"/>
      <c r="L805" s="101"/>
      <c r="M805" s="102"/>
      <c r="N805" s="103"/>
      <c r="O805" s="67">
        <f>IF(H805=0,"",H805/G804)</f>
        <v>1</v>
      </c>
      <c r="P805" s="68">
        <v>38</v>
      </c>
      <c r="Q805" s="69">
        <f t="shared" si="124"/>
        <v>1</v>
      </c>
      <c r="R805" s="69">
        <f t="shared" si="125"/>
        <v>0</v>
      </c>
    </row>
    <row r="806" spans="1:19" ht="15.75" customHeight="1" x14ac:dyDescent="0.25">
      <c r="A806" s="58">
        <v>2102</v>
      </c>
      <c r="B806" s="59"/>
      <c r="C806" s="59"/>
      <c r="D806" s="59"/>
      <c r="E806" s="59"/>
      <c r="F806" s="59"/>
      <c r="G806" s="59"/>
      <c r="H806" s="59"/>
      <c r="I806" s="59">
        <v>27</v>
      </c>
      <c r="J806" s="59"/>
      <c r="K806" s="144"/>
      <c r="L806" s="101"/>
      <c r="M806" s="102"/>
      <c r="N806" s="103"/>
      <c r="O806" s="67">
        <f>IF(I806=0,"",I806/H805)</f>
        <v>0.87096774193548387</v>
      </c>
      <c r="P806" s="68">
        <v>38</v>
      </c>
      <c r="Q806" s="69">
        <f t="shared" si="124"/>
        <v>1</v>
      </c>
      <c r="R806" s="69">
        <f t="shared" si="125"/>
        <v>0</v>
      </c>
    </row>
    <row r="807" spans="1:19" ht="15.75" customHeight="1" x14ac:dyDescent="0.25">
      <c r="A807" s="58">
        <v>2201</v>
      </c>
      <c r="B807" s="59"/>
      <c r="C807" s="59"/>
      <c r="D807" s="59"/>
      <c r="E807" s="59"/>
      <c r="F807" s="59"/>
      <c r="G807" s="59"/>
      <c r="H807" s="59"/>
      <c r="I807" s="59"/>
      <c r="J807" s="59">
        <v>25</v>
      </c>
      <c r="K807" s="144">
        <v>16</v>
      </c>
      <c r="L807" s="101"/>
      <c r="M807" s="102"/>
      <c r="N807" s="103"/>
      <c r="O807" s="71">
        <f>IF(J807=0,"",J807/I806)</f>
        <v>0.92592592592592593</v>
      </c>
      <c r="P807" s="68">
        <v>38</v>
      </c>
      <c r="Q807" s="72">
        <f t="shared" si="124"/>
        <v>1</v>
      </c>
      <c r="R807" s="72">
        <f t="shared" si="125"/>
        <v>0</v>
      </c>
    </row>
    <row r="808" spans="1:19" ht="15.75" customHeight="1" x14ac:dyDescent="0.25">
      <c r="A808" s="58">
        <v>2202</v>
      </c>
      <c r="B808" s="59"/>
      <c r="C808" s="59"/>
      <c r="D808" s="59"/>
      <c r="E808" s="59"/>
      <c r="F808" s="59"/>
      <c r="G808" s="59"/>
      <c r="H808" s="59"/>
      <c r="I808" s="59"/>
      <c r="J808" s="59">
        <v>12</v>
      </c>
      <c r="K808" s="144">
        <v>8</v>
      </c>
      <c r="L808" s="101"/>
      <c r="M808" s="102"/>
      <c r="N808" s="104"/>
      <c r="O808" s="105"/>
      <c r="P808" s="68">
        <v>20</v>
      </c>
      <c r="Q808" s="106"/>
      <c r="R808" s="107"/>
    </row>
    <row r="809" spans="1:19" ht="15.75" customHeight="1" x14ac:dyDescent="0.25">
      <c r="A809" s="58">
        <v>2301</v>
      </c>
      <c r="B809" s="59"/>
      <c r="C809" s="59"/>
      <c r="D809" s="59"/>
      <c r="E809" s="59"/>
      <c r="F809" s="59"/>
      <c r="G809" s="59"/>
      <c r="H809" s="59"/>
      <c r="I809" s="59"/>
      <c r="J809" s="59">
        <v>5</v>
      </c>
      <c r="K809" s="144">
        <v>5</v>
      </c>
      <c r="L809" s="101"/>
      <c r="M809" s="102"/>
      <c r="N809" s="104"/>
      <c r="O809" s="108"/>
      <c r="P809" s="109">
        <v>13</v>
      </c>
      <c r="Q809" s="110"/>
      <c r="R809" s="108"/>
    </row>
    <row r="810" spans="1:19" ht="15.75" customHeight="1" x14ac:dyDescent="0.25">
      <c r="A810" s="58">
        <v>2302</v>
      </c>
      <c r="B810" s="59"/>
      <c r="C810" s="59"/>
      <c r="D810" s="59"/>
      <c r="E810" s="59"/>
      <c r="F810" s="59"/>
      <c r="G810" s="59"/>
      <c r="H810" s="59"/>
      <c r="I810" s="59"/>
      <c r="J810" s="59">
        <v>1</v>
      </c>
      <c r="K810" s="144"/>
      <c r="L810" s="101"/>
      <c r="M810" s="102"/>
      <c r="N810" s="104"/>
      <c r="O810" s="108"/>
      <c r="P810" s="109">
        <v>7</v>
      </c>
      <c r="Q810" s="110"/>
      <c r="R810" s="108"/>
    </row>
    <row r="811" spans="1:19" ht="15.75" customHeight="1" x14ac:dyDescent="0.25">
      <c r="A811" s="58">
        <v>2401</v>
      </c>
      <c r="B811" s="59"/>
      <c r="C811" s="59"/>
      <c r="D811" s="59"/>
      <c r="E811" s="59"/>
      <c r="F811" s="59"/>
      <c r="G811" s="59"/>
      <c r="H811" s="59"/>
      <c r="I811" s="59"/>
      <c r="J811" s="59">
        <v>4</v>
      </c>
      <c r="K811" s="144">
        <v>4</v>
      </c>
      <c r="L811" s="101"/>
      <c r="M811" s="102"/>
      <c r="N811" s="104"/>
      <c r="O811" s="108"/>
      <c r="P811" s="196">
        <v>6</v>
      </c>
      <c r="Q811" s="110"/>
      <c r="R811" s="108"/>
    </row>
    <row r="812" spans="1:19" ht="15.75" customHeight="1" x14ac:dyDescent="0.25">
      <c r="A812" s="58">
        <v>2402</v>
      </c>
      <c r="B812" s="59"/>
      <c r="C812" s="59"/>
      <c r="D812" s="59"/>
      <c r="E812" s="59"/>
      <c r="F812" s="59"/>
      <c r="G812" s="59"/>
      <c r="H812" s="59"/>
      <c r="I812" s="59"/>
      <c r="J812" s="59">
        <v>2</v>
      </c>
      <c r="K812" s="144">
        <v>2</v>
      </c>
      <c r="L812" s="101"/>
      <c r="M812" s="102"/>
      <c r="N812" s="104"/>
      <c r="O812" s="102"/>
      <c r="P812" s="198">
        <v>2</v>
      </c>
      <c r="Q812" s="146"/>
      <c r="R812" s="108"/>
    </row>
    <row r="813" spans="1:19" ht="15.75" customHeight="1" x14ac:dyDescent="0.25">
      <c r="A813" s="58">
        <v>2501</v>
      </c>
      <c r="B813" s="59"/>
      <c r="C813" s="59"/>
      <c r="D813" s="59"/>
      <c r="E813" s="59"/>
      <c r="F813" s="59"/>
      <c r="G813" s="59"/>
      <c r="H813" s="59"/>
      <c r="I813" s="59"/>
      <c r="J813" s="59"/>
      <c r="K813" s="144"/>
      <c r="L813" s="101"/>
      <c r="M813" s="102"/>
      <c r="N813" s="104"/>
      <c r="O813" s="191" t="s">
        <v>83</v>
      </c>
      <c r="P813" s="197">
        <v>23</v>
      </c>
      <c r="Q813" s="111">
        <f>K816</f>
        <v>35</v>
      </c>
      <c r="R813" s="213" t="s">
        <v>11</v>
      </c>
    </row>
    <row r="814" spans="1:19" ht="15.75" customHeight="1" x14ac:dyDescent="0.25">
      <c r="A814" s="58">
        <v>2502</v>
      </c>
      <c r="B814" s="59"/>
      <c r="C814" s="59"/>
      <c r="D814" s="59"/>
      <c r="E814" s="59"/>
      <c r="F814" s="59"/>
      <c r="G814" s="59"/>
      <c r="H814" s="59"/>
      <c r="I814" s="59"/>
      <c r="J814" s="59"/>
      <c r="K814" s="144"/>
      <c r="L814" s="101"/>
      <c r="M814" s="102"/>
      <c r="N814" s="104"/>
      <c r="O814" s="192" t="s">
        <v>85</v>
      </c>
      <c r="P814" s="86">
        <f>IF(P813/B799=0,"",P813/B799)</f>
        <v>0.34328358208955223</v>
      </c>
      <c r="Q814" s="112">
        <f>IF(P813/Q813=0,"",P813/Q813)</f>
        <v>0.65714285714285714</v>
      </c>
      <c r="R814" s="215" t="s">
        <v>86</v>
      </c>
    </row>
    <row r="815" spans="1:19" ht="15.75" customHeight="1" x14ac:dyDescent="0.25">
      <c r="A815" s="58">
        <v>2601</v>
      </c>
      <c r="B815" s="59"/>
      <c r="C815" s="59"/>
      <c r="D815" s="59"/>
      <c r="E815" s="59"/>
      <c r="F815" s="59"/>
      <c r="G815" s="59"/>
      <c r="H815" s="59"/>
      <c r="I815" s="59"/>
      <c r="J815" s="59"/>
      <c r="K815" s="144"/>
      <c r="L815" s="147"/>
      <c r="M815" s="148"/>
      <c r="N815" s="149"/>
      <c r="O815" s="90"/>
      <c r="P815" s="91"/>
      <c r="Q815" s="91"/>
      <c r="R815" s="113"/>
    </row>
    <row r="816" spans="1:19" ht="18" customHeight="1" x14ac:dyDescent="0.25">
      <c r="A816" s="28"/>
      <c r="B816" s="280" t="s">
        <v>111</v>
      </c>
      <c r="C816" s="280"/>
      <c r="D816" s="280"/>
      <c r="E816" s="280"/>
      <c r="F816" s="280"/>
      <c r="G816" s="280"/>
      <c r="H816" s="280"/>
      <c r="I816" s="280"/>
      <c r="J816" s="280"/>
      <c r="K816" s="93">
        <f>SUM(K799:K812)</f>
        <v>35</v>
      </c>
      <c r="L816" s="94">
        <f>IF(K807=0,"",K807/B799)</f>
        <v>0.23880597014925373</v>
      </c>
      <c r="M816" s="94">
        <f>IF(K816=0,"",K816/B799)</f>
        <v>0.52238805970149249</v>
      </c>
      <c r="N816" s="94">
        <f>IF(K807=0,"",M816-L816)</f>
        <v>0.28358208955223874</v>
      </c>
      <c r="O816" s="3"/>
      <c r="P816" s="29"/>
      <c r="Q816" s="22"/>
      <c r="R816" s="3"/>
    </row>
    <row r="817" spans="1:23" ht="12.75" customHeight="1" x14ac:dyDescent="0.2">
      <c r="L817" s="3"/>
      <c r="M817" s="3"/>
      <c r="O817" s="3"/>
    </row>
    <row r="818" spans="1:23" ht="12.75" customHeight="1" x14ac:dyDescent="0.2">
      <c r="L818" s="3"/>
      <c r="M818" s="3"/>
      <c r="O818" s="3"/>
    </row>
    <row r="819" spans="1:23" ht="26.25" x14ac:dyDescent="0.4">
      <c r="A819" s="2"/>
      <c r="B819" s="270" t="s">
        <v>99</v>
      </c>
      <c r="C819" s="271"/>
      <c r="D819" s="271"/>
      <c r="E819" s="271"/>
      <c r="F819" s="271"/>
      <c r="G819" s="271"/>
      <c r="H819" s="271"/>
      <c r="I819" s="271"/>
      <c r="J819" s="271"/>
      <c r="K819" s="179" t="s">
        <v>116</v>
      </c>
      <c r="L819" s="57"/>
      <c r="M819" s="57"/>
      <c r="N819" s="29"/>
      <c r="O819" s="3"/>
      <c r="P819" s="29"/>
      <c r="Q819" s="29"/>
      <c r="R819" s="29"/>
    </row>
    <row r="820" spans="1:23" ht="20.25" x14ac:dyDescent="0.2">
      <c r="A820" s="272" t="s">
        <v>10</v>
      </c>
      <c r="B820" s="273" t="s">
        <v>100</v>
      </c>
      <c r="C820" s="274"/>
      <c r="D820" s="274"/>
      <c r="E820" s="274"/>
      <c r="F820" s="274"/>
      <c r="G820" s="274"/>
      <c r="H820" s="274"/>
      <c r="I820" s="274"/>
      <c r="J820" s="275"/>
      <c r="K820" s="276" t="s">
        <v>11</v>
      </c>
      <c r="L820" s="269" t="s">
        <v>3</v>
      </c>
      <c r="M820" s="269" t="s">
        <v>4</v>
      </c>
      <c r="N820" s="278" t="s">
        <v>5</v>
      </c>
      <c r="O820" s="269" t="s">
        <v>6</v>
      </c>
      <c r="P820" s="267" t="s">
        <v>7</v>
      </c>
      <c r="Q820" s="267" t="s">
        <v>8</v>
      </c>
      <c r="R820" s="269" t="s">
        <v>101</v>
      </c>
    </row>
    <row r="821" spans="1:23" ht="15.75" x14ac:dyDescent="0.25">
      <c r="A821" s="268"/>
      <c r="B821" s="58" t="s">
        <v>102</v>
      </c>
      <c r="C821" s="58" t="s">
        <v>103</v>
      </c>
      <c r="D821" s="58" t="s">
        <v>104</v>
      </c>
      <c r="E821" s="58" t="s">
        <v>105</v>
      </c>
      <c r="F821" s="58" t="s">
        <v>106</v>
      </c>
      <c r="G821" s="58" t="s">
        <v>107</v>
      </c>
      <c r="H821" s="58" t="s">
        <v>108</v>
      </c>
      <c r="I821" s="58" t="s">
        <v>109</v>
      </c>
      <c r="J821" s="58" t="s">
        <v>110</v>
      </c>
      <c r="K821" s="291"/>
      <c r="L821" s="268"/>
      <c r="M821" s="268"/>
      <c r="N821" s="268"/>
      <c r="O821" s="268"/>
      <c r="P821" s="268"/>
      <c r="Q821" s="268"/>
      <c r="R821" s="268"/>
      <c r="W821" s="164">
        <f>AVERAGE(L816,L838)</f>
        <v>0.26226012793176973</v>
      </c>
    </row>
    <row r="822" spans="1:23" ht="15.75" customHeight="1" x14ac:dyDescent="0.25">
      <c r="A822" s="58">
        <v>1802</v>
      </c>
      <c r="B822" s="59">
        <v>56</v>
      </c>
      <c r="C822" s="59"/>
      <c r="D822" s="59"/>
      <c r="E822" s="59"/>
      <c r="F822" s="59"/>
      <c r="G822" s="59"/>
      <c r="H822" s="59"/>
      <c r="I822" s="59"/>
      <c r="J822" s="59"/>
      <c r="K822" s="144"/>
      <c r="L822" s="96"/>
      <c r="M822" s="97"/>
      <c r="N822" s="98"/>
      <c r="O822" s="99"/>
      <c r="P822" s="63">
        <f>B822</f>
        <v>56</v>
      </c>
      <c r="Q822" s="100"/>
      <c r="R822" s="99"/>
    </row>
    <row r="823" spans="1:23" ht="15.75" customHeight="1" x14ac:dyDescent="0.25">
      <c r="A823" s="58">
        <v>1901</v>
      </c>
      <c r="B823" s="59"/>
      <c r="C823" s="59">
        <v>46</v>
      </c>
      <c r="D823" s="59"/>
      <c r="E823" s="59"/>
      <c r="F823" s="59"/>
      <c r="G823" s="59"/>
      <c r="H823" s="59"/>
      <c r="I823" s="59"/>
      <c r="J823" s="59"/>
      <c r="K823" s="144"/>
      <c r="L823" s="101"/>
      <c r="M823" s="102"/>
      <c r="N823" s="103"/>
      <c r="O823" s="67">
        <f>IF(C823=0,"",C823/B822)</f>
        <v>0.8214285714285714</v>
      </c>
      <c r="P823" s="68">
        <v>46</v>
      </c>
      <c r="Q823" s="69">
        <f t="shared" ref="Q823:Q830" si="126">IF(P823=0,"",P823/P822)</f>
        <v>0.8214285714285714</v>
      </c>
      <c r="R823" s="69">
        <f t="shared" ref="R823:R830" si="127">IF(P823=0,"",100%-Q823)</f>
        <v>0.1785714285714286</v>
      </c>
    </row>
    <row r="824" spans="1:23" ht="15.75" customHeight="1" x14ac:dyDescent="0.25">
      <c r="A824" s="58">
        <v>1902</v>
      </c>
      <c r="B824" s="59"/>
      <c r="C824" s="59"/>
      <c r="D824" s="59">
        <v>33</v>
      </c>
      <c r="E824" s="59"/>
      <c r="F824" s="59"/>
      <c r="G824" s="59"/>
      <c r="H824" s="59"/>
      <c r="I824" s="59"/>
      <c r="J824" s="59"/>
      <c r="K824" s="144"/>
      <c r="L824" s="101"/>
      <c r="M824" s="102"/>
      <c r="N824" s="103"/>
      <c r="O824" s="67">
        <f>IF(D824=0,"",D824/C823)</f>
        <v>0.71739130434782605</v>
      </c>
      <c r="P824" s="68">
        <v>45</v>
      </c>
      <c r="Q824" s="69">
        <f t="shared" si="126"/>
        <v>0.97826086956521741</v>
      </c>
      <c r="R824" s="69">
        <f t="shared" si="127"/>
        <v>2.1739130434782594E-2</v>
      </c>
      <c r="S824" s="8">
        <f>P824/P822</f>
        <v>0.8035714285714286</v>
      </c>
    </row>
    <row r="825" spans="1:23" ht="15.75" customHeight="1" x14ac:dyDescent="0.25">
      <c r="A825" s="58">
        <v>2001</v>
      </c>
      <c r="B825" s="59"/>
      <c r="C825" s="59"/>
      <c r="D825" s="59"/>
      <c r="E825" s="59">
        <v>30</v>
      </c>
      <c r="F825" s="59"/>
      <c r="G825" s="59"/>
      <c r="H825" s="59"/>
      <c r="I825" s="59"/>
      <c r="J825" s="59"/>
      <c r="K825" s="144"/>
      <c r="L825" s="101"/>
      <c r="M825" s="102"/>
      <c r="N825" s="103"/>
      <c r="O825" s="67">
        <f>IF(E825=0,"",E825/D824)</f>
        <v>0.90909090909090906</v>
      </c>
      <c r="P825" s="68">
        <v>42</v>
      </c>
      <c r="Q825" s="69">
        <f t="shared" si="126"/>
        <v>0.93333333333333335</v>
      </c>
      <c r="R825" s="69">
        <f t="shared" si="127"/>
        <v>6.6666666666666652E-2</v>
      </c>
    </row>
    <row r="826" spans="1:23" ht="15.75" customHeight="1" x14ac:dyDescent="0.25">
      <c r="A826" s="58">
        <v>2002</v>
      </c>
      <c r="B826" s="59"/>
      <c r="C826" s="59"/>
      <c r="D826" s="59"/>
      <c r="E826" s="59"/>
      <c r="F826" s="59">
        <v>28</v>
      </c>
      <c r="G826" s="59"/>
      <c r="H826" s="59"/>
      <c r="I826" s="59"/>
      <c r="J826" s="59"/>
      <c r="K826" s="144"/>
      <c r="L826" s="101"/>
      <c r="M826" s="102"/>
      <c r="N826" s="103"/>
      <c r="O826" s="67">
        <f>IF(F826=0,"",F826/E825)</f>
        <v>0.93333333333333335</v>
      </c>
      <c r="P826" s="68">
        <v>39</v>
      </c>
      <c r="Q826" s="69">
        <f t="shared" si="126"/>
        <v>0.9285714285714286</v>
      </c>
      <c r="R826" s="69">
        <f t="shared" si="127"/>
        <v>7.1428571428571397E-2</v>
      </c>
    </row>
    <row r="827" spans="1:23" ht="15.75" customHeight="1" x14ac:dyDescent="0.25">
      <c r="A827" s="58">
        <v>2101</v>
      </c>
      <c r="B827" s="59"/>
      <c r="C827" s="59"/>
      <c r="D827" s="59"/>
      <c r="E827" s="59"/>
      <c r="F827" s="59"/>
      <c r="G827" s="59">
        <v>27</v>
      </c>
      <c r="H827" s="59"/>
      <c r="I827" s="59"/>
      <c r="J827" s="59"/>
      <c r="K827" s="144"/>
      <c r="L827" s="101"/>
      <c r="M827" s="102"/>
      <c r="N827" s="103"/>
      <c r="O827" s="67">
        <f>IF(G827=0,"",G827/F826)</f>
        <v>0.9642857142857143</v>
      </c>
      <c r="P827" s="68">
        <v>35</v>
      </c>
      <c r="Q827" s="69">
        <f t="shared" si="126"/>
        <v>0.89743589743589747</v>
      </c>
      <c r="R827" s="69">
        <f t="shared" si="127"/>
        <v>0.10256410256410253</v>
      </c>
    </row>
    <row r="828" spans="1:23" ht="15.75" customHeight="1" x14ac:dyDescent="0.25">
      <c r="A828" s="58">
        <v>2102</v>
      </c>
      <c r="B828" s="59"/>
      <c r="C828" s="59"/>
      <c r="D828" s="59"/>
      <c r="E828" s="59"/>
      <c r="F828" s="59"/>
      <c r="G828" s="59"/>
      <c r="H828" s="59">
        <v>27</v>
      </c>
      <c r="I828" s="59"/>
      <c r="J828" s="59"/>
      <c r="K828" s="144"/>
      <c r="L828" s="101"/>
      <c r="M828" s="102"/>
      <c r="N828" s="103"/>
      <c r="O828" s="67">
        <f>IF(H828=0,"",H828/G827)</f>
        <v>1</v>
      </c>
      <c r="P828" s="68">
        <v>32</v>
      </c>
      <c r="Q828" s="69">
        <f t="shared" si="126"/>
        <v>0.91428571428571426</v>
      </c>
      <c r="R828" s="69">
        <f t="shared" si="127"/>
        <v>8.5714285714285743E-2</v>
      </c>
    </row>
    <row r="829" spans="1:23" ht="15.75" customHeight="1" x14ac:dyDescent="0.25">
      <c r="A829" s="58">
        <v>2201</v>
      </c>
      <c r="B829" s="59"/>
      <c r="C829" s="59"/>
      <c r="D829" s="59"/>
      <c r="E829" s="59"/>
      <c r="F829" s="59"/>
      <c r="G829" s="59"/>
      <c r="H829" s="59"/>
      <c r="I829" s="59">
        <v>27</v>
      </c>
      <c r="J829" s="59"/>
      <c r="K829" s="144"/>
      <c r="L829" s="101"/>
      <c r="M829" s="102"/>
      <c r="N829" s="103"/>
      <c r="O829" s="67">
        <f>IF(I829=0,"",I829/H828)</f>
        <v>1</v>
      </c>
      <c r="P829" s="68">
        <v>31</v>
      </c>
      <c r="Q829" s="69">
        <f t="shared" si="126"/>
        <v>0.96875</v>
      </c>
      <c r="R829" s="69">
        <f t="shared" si="127"/>
        <v>3.125E-2</v>
      </c>
    </row>
    <row r="830" spans="1:23" ht="15.75" customHeight="1" x14ac:dyDescent="0.25">
      <c r="A830" s="58">
        <v>2202</v>
      </c>
      <c r="B830" s="59"/>
      <c r="C830" s="59"/>
      <c r="D830" s="59"/>
      <c r="E830" s="59"/>
      <c r="F830" s="59"/>
      <c r="G830" s="59"/>
      <c r="H830" s="59"/>
      <c r="I830" s="59"/>
      <c r="J830" s="59">
        <v>27</v>
      </c>
      <c r="K830" s="144">
        <v>16</v>
      </c>
      <c r="L830" s="101"/>
      <c r="M830" s="102"/>
      <c r="N830" s="103"/>
      <c r="O830" s="71">
        <f>IF(J830=0,"",J830/I829)</f>
        <v>1</v>
      </c>
      <c r="P830" s="68">
        <v>31</v>
      </c>
      <c r="Q830" s="72">
        <f t="shared" si="126"/>
        <v>1</v>
      </c>
      <c r="R830" s="72">
        <f t="shared" si="127"/>
        <v>0</v>
      </c>
    </row>
    <row r="831" spans="1:23" ht="15.75" customHeight="1" x14ac:dyDescent="0.25">
      <c r="A831" s="58">
        <v>2301</v>
      </c>
      <c r="B831" s="59"/>
      <c r="C831" s="59"/>
      <c r="D831" s="59"/>
      <c r="E831" s="59"/>
      <c r="F831" s="59"/>
      <c r="G831" s="59"/>
      <c r="H831" s="59"/>
      <c r="I831" s="59"/>
      <c r="J831" s="59">
        <v>8</v>
      </c>
      <c r="K831" s="144">
        <v>8</v>
      </c>
      <c r="L831" s="101"/>
      <c r="M831" s="102"/>
      <c r="N831" s="104"/>
      <c r="O831" s="105"/>
      <c r="P831" s="68">
        <v>15</v>
      </c>
      <c r="Q831" s="106"/>
      <c r="R831" s="107"/>
    </row>
    <row r="832" spans="1:23" ht="15.75" customHeight="1" x14ac:dyDescent="0.25">
      <c r="A832" s="58">
        <v>2301</v>
      </c>
      <c r="B832" s="59"/>
      <c r="C832" s="59"/>
      <c r="D832" s="59"/>
      <c r="E832" s="59"/>
      <c r="F832" s="59"/>
      <c r="G832" s="59"/>
      <c r="H832" s="59"/>
      <c r="I832" s="59"/>
      <c r="J832" s="59">
        <v>3</v>
      </c>
      <c r="K832" s="144">
        <v>4</v>
      </c>
      <c r="L832" s="101"/>
      <c r="M832" s="102"/>
      <c r="N832" s="104"/>
      <c r="O832" s="108"/>
      <c r="P832" s="109">
        <v>5</v>
      </c>
      <c r="Q832" s="110"/>
      <c r="R832" s="108"/>
    </row>
    <row r="833" spans="1:19" ht="15.75" customHeight="1" x14ac:dyDescent="0.25">
      <c r="A833" s="58">
        <v>2401</v>
      </c>
      <c r="B833" s="59"/>
      <c r="C833" s="59"/>
      <c r="D833" s="59"/>
      <c r="E833" s="59"/>
      <c r="F833" s="59"/>
      <c r="G833" s="59"/>
      <c r="H833" s="59"/>
      <c r="I833" s="59"/>
      <c r="J833" s="59">
        <v>1</v>
      </c>
      <c r="K833" s="144">
        <v>1</v>
      </c>
      <c r="L833" s="101"/>
      <c r="M833" s="102"/>
      <c r="N833" s="104"/>
      <c r="O833" s="108"/>
      <c r="P833" s="196">
        <v>1</v>
      </c>
      <c r="Q833" s="110"/>
      <c r="R833" s="108"/>
    </row>
    <row r="834" spans="1:19" ht="15.75" customHeight="1" x14ac:dyDescent="0.25">
      <c r="A834" s="58">
        <v>2402</v>
      </c>
      <c r="B834" s="59"/>
      <c r="C834" s="59"/>
      <c r="D834" s="59"/>
      <c r="E834" s="59"/>
      <c r="F834" s="59"/>
      <c r="G834" s="59"/>
      <c r="H834" s="59"/>
      <c r="I834" s="59"/>
      <c r="J834" s="59">
        <v>1</v>
      </c>
      <c r="K834" s="144">
        <v>1</v>
      </c>
      <c r="L834" s="101"/>
      <c r="M834" s="102"/>
      <c r="N834" s="104"/>
      <c r="O834" s="102"/>
      <c r="P834" s="198">
        <v>1</v>
      </c>
      <c r="Q834" s="146"/>
      <c r="R834" s="108"/>
    </row>
    <row r="835" spans="1:19" ht="15.75" customHeight="1" x14ac:dyDescent="0.25">
      <c r="A835" s="58">
        <v>2501</v>
      </c>
      <c r="B835" s="59"/>
      <c r="C835" s="59"/>
      <c r="D835" s="59"/>
      <c r="E835" s="59"/>
      <c r="F835" s="59"/>
      <c r="G835" s="59"/>
      <c r="H835" s="59"/>
      <c r="I835" s="59"/>
      <c r="J835" s="59"/>
      <c r="K835" s="144"/>
      <c r="L835" s="101"/>
      <c r="M835" s="102"/>
      <c r="N835" s="104"/>
      <c r="O835" s="191" t="s">
        <v>83</v>
      </c>
      <c r="P835" s="197">
        <v>24</v>
      </c>
      <c r="Q835" s="111">
        <f>K838</f>
        <v>30</v>
      </c>
      <c r="R835" s="213" t="s">
        <v>11</v>
      </c>
    </row>
    <row r="836" spans="1:19" ht="15.75" customHeight="1" x14ac:dyDescent="0.25">
      <c r="A836" s="58">
        <v>2502</v>
      </c>
      <c r="B836" s="59"/>
      <c r="C836" s="59"/>
      <c r="D836" s="59"/>
      <c r="E836" s="59"/>
      <c r="F836" s="59"/>
      <c r="G836" s="59"/>
      <c r="H836" s="59"/>
      <c r="I836" s="59"/>
      <c r="J836" s="59"/>
      <c r="K836" s="144"/>
      <c r="L836" s="101"/>
      <c r="M836" s="102"/>
      <c r="N836" s="104"/>
      <c r="O836" s="192" t="s">
        <v>85</v>
      </c>
      <c r="P836" s="86">
        <f>IF(P835/B822=0,"",P835/B822)</f>
        <v>0.42857142857142855</v>
      </c>
      <c r="Q836" s="112">
        <f>IF(P835/Q835=0,"",P835/Q835)</f>
        <v>0.8</v>
      </c>
      <c r="R836" s="215" t="s">
        <v>86</v>
      </c>
    </row>
    <row r="837" spans="1:19" ht="15.75" x14ac:dyDescent="0.25">
      <c r="A837" s="58">
        <v>2601</v>
      </c>
      <c r="B837" s="59"/>
      <c r="C837" s="59"/>
      <c r="D837" s="59"/>
      <c r="E837" s="59"/>
      <c r="F837" s="59"/>
      <c r="G837" s="59"/>
      <c r="H837" s="59"/>
      <c r="I837" s="59"/>
      <c r="J837" s="59"/>
      <c r="K837" s="144"/>
      <c r="L837" s="147"/>
      <c r="M837" s="148"/>
      <c r="N837" s="149"/>
      <c r="O837" s="90"/>
      <c r="P837" s="91"/>
      <c r="Q837" s="91"/>
      <c r="R837" s="113"/>
    </row>
    <row r="838" spans="1:19" ht="18" customHeight="1" x14ac:dyDescent="0.25">
      <c r="A838" s="28"/>
      <c r="B838" s="280" t="s">
        <v>111</v>
      </c>
      <c r="C838" s="280"/>
      <c r="D838" s="280"/>
      <c r="E838" s="280"/>
      <c r="F838" s="280"/>
      <c r="G838" s="280"/>
      <c r="H838" s="280"/>
      <c r="I838" s="280"/>
      <c r="J838" s="280"/>
      <c r="K838" s="93">
        <f>SUM(K822:K834)</f>
        <v>30</v>
      </c>
      <c r="L838" s="94">
        <f>IF(K830=0,"",K830/B822)</f>
        <v>0.2857142857142857</v>
      </c>
      <c r="M838" s="94">
        <f>IF(K838=0,"",K838/B822)</f>
        <v>0.5357142857142857</v>
      </c>
      <c r="N838" s="94">
        <f>IF(K830=0,"",M838-L838)</f>
        <v>0.25</v>
      </c>
      <c r="O838" s="3"/>
      <c r="P838" s="29"/>
      <c r="Q838" s="22"/>
      <c r="R838" s="3"/>
    </row>
    <row r="839" spans="1:19" ht="12.75" customHeight="1" x14ac:dyDescent="0.2">
      <c r="L839" s="3"/>
      <c r="M839" s="3"/>
      <c r="O839" s="3"/>
    </row>
    <row r="840" spans="1:19" ht="12.75" customHeight="1" x14ac:dyDescent="0.2">
      <c r="L840" s="3"/>
      <c r="M840" s="3"/>
      <c r="O840" s="3"/>
    </row>
    <row r="841" spans="1:19" ht="26.25" x14ac:dyDescent="0.4">
      <c r="A841" s="2"/>
      <c r="B841" s="270" t="s">
        <v>99</v>
      </c>
      <c r="C841" s="271"/>
      <c r="D841" s="271"/>
      <c r="E841" s="271"/>
      <c r="F841" s="271"/>
      <c r="G841" s="271"/>
      <c r="H841" s="271"/>
      <c r="I841" s="271"/>
      <c r="J841" s="271"/>
      <c r="K841" s="179" t="s">
        <v>117</v>
      </c>
      <c r="L841" s="57"/>
      <c r="M841" s="57"/>
      <c r="N841" s="29"/>
      <c r="O841" s="3"/>
      <c r="P841" s="29"/>
      <c r="Q841" s="29"/>
      <c r="R841" s="29"/>
    </row>
    <row r="842" spans="1:19" ht="20.25" x14ac:dyDescent="0.2">
      <c r="A842" s="272" t="s">
        <v>10</v>
      </c>
      <c r="B842" s="273" t="s">
        <v>100</v>
      </c>
      <c r="C842" s="274"/>
      <c r="D842" s="274"/>
      <c r="E842" s="274"/>
      <c r="F842" s="274"/>
      <c r="G842" s="274"/>
      <c r="H842" s="274"/>
      <c r="I842" s="274"/>
      <c r="J842" s="275"/>
      <c r="K842" s="276" t="s">
        <v>11</v>
      </c>
      <c r="L842" s="269" t="s">
        <v>3</v>
      </c>
      <c r="M842" s="269" t="s">
        <v>4</v>
      </c>
      <c r="N842" s="278" t="s">
        <v>5</v>
      </c>
      <c r="O842" s="269" t="s">
        <v>6</v>
      </c>
      <c r="P842" s="267" t="s">
        <v>7</v>
      </c>
      <c r="Q842" s="267" t="s">
        <v>8</v>
      </c>
      <c r="R842" s="269" t="s">
        <v>101</v>
      </c>
    </row>
    <row r="843" spans="1:19" ht="15.75" x14ac:dyDescent="0.25">
      <c r="A843" s="268"/>
      <c r="B843" s="58" t="s">
        <v>102</v>
      </c>
      <c r="C843" s="58" t="s">
        <v>103</v>
      </c>
      <c r="D843" s="58" t="s">
        <v>104</v>
      </c>
      <c r="E843" s="58" t="s">
        <v>105</v>
      </c>
      <c r="F843" s="58" t="s">
        <v>106</v>
      </c>
      <c r="G843" s="58" t="s">
        <v>107</v>
      </c>
      <c r="H843" s="58" t="s">
        <v>108</v>
      </c>
      <c r="I843" s="58" t="s">
        <v>109</v>
      </c>
      <c r="J843" s="58" t="s">
        <v>110</v>
      </c>
      <c r="K843" s="291"/>
      <c r="L843" s="268"/>
      <c r="M843" s="268"/>
      <c r="N843" s="268"/>
      <c r="O843" s="268"/>
      <c r="P843" s="268"/>
      <c r="Q843" s="268"/>
      <c r="R843" s="268"/>
    </row>
    <row r="844" spans="1:19" ht="15.75" customHeight="1" x14ac:dyDescent="0.25">
      <c r="A844" s="58">
        <v>1901</v>
      </c>
      <c r="B844" s="59">
        <v>66</v>
      </c>
      <c r="C844" s="59"/>
      <c r="D844" s="59"/>
      <c r="E844" s="59"/>
      <c r="F844" s="59"/>
      <c r="G844" s="59"/>
      <c r="H844" s="59"/>
      <c r="I844" s="59"/>
      <c r="J844" s="59"/>
      <c r="K844" s="144"/>
      <c r="L844" s="96"/>
      <c r="M844" s="97"/>
      <c r="N844" s="98"/>
      <c r="O844" s="99"/>
      <c r="P844" s="63">
        <f>B844</f>
        <v>66</v>
      </c>
      <c r="Q844" s="100"/>
      <c r="R844" s="99"/>
    </row>
    <row r="845" spans="1:19" ht="15.75" customHeight="1" x14ac:dyDescent="0.25">
      <c r="A845" s="58">
        <v>1902</v>
      </c>
      <c r="B845" s="59"/>
      <c r="C845" s="59">
        <v>54</v>
      </c>
      <c r="D845" s="59"/>
      <c r="E845" s="59"/>
      <c r="F845" s="59"/>
      <c r="G845" s="59"/>
      <c r="H845" s="59"/>
      <c r="I845" s="59"/>
      <c r="J845" s="59"/>
      <c r="K845" s="144"/>
      <c r="L845" s="101"/>
      <c r="M845" s="102"/>
      <c r="N845" s="103"/>
      <c r="O845" s="67">
        <f>IF(C845=0,"",C845/B844)</f>
        <v>0.81818181818181823</v>
      </c>
      <c r="P845" s="68">
        <v>54</v>
      </c>
      <c r="Q845" s="69">
        <f t="shared" ref="Q845:Q852" si="128">IF(P845=0,"",P845/P844)</f>
        <v>0.81818181818181823</v>
      </c>
      <c r="R845" s="69">
        <f t="shared" ref="R845:R852" si="129">IF(P845=0,"",100%-Q845)</f>
        <v>0.18181818181818177</v>
      </c>
    </row>
    <row r="846" spans="1:19" ht="15.75" customHeight="1" x14ac:dyDescent="0.25">
      <c r="A846" s="58">
        <v>2001</v>
      </c>
      <c r="B846" s="59"/>
      <c r="C846" s="59"/>
      <c r="D846" s="59">
        <v>33</v>
      </c>
      <c r="E846" s="59"/>
      <c r="F846" s="59"/>
      <c r="G846" s="59"/>
      <c r="H846" s="59"/>
      <c r="I846" s="59"/>
      <c r="J846" s="59"/>
      <c r="K846" s="144"/>
      <c r="L846" s="101"/>
      <c r="M846" s="102"/>
      <c r="N846" s="103"/>
      <c r="O846" s="67">
        <f>IF(D846=0,"",D846/C845)</f>
        <v>0.61111111111111116</v>
      </c>
      <c r="P846" s="68">
        <v>49</v>
      </c>
      <c r="Q846" s="69">
        <f t="shared" si="128"/>
        <v>0.90740740740740744</v>
      </c>
      <c r="R846" s="69">
        <f t="shared" si="129"/>
        <v>9.259259259259256E-2</v>
      </c>
      <c r="S846" s="8">
        <f>P846/P844</f>
        <v>0.74242424242424243</v>
      </c>
    </row>
    <row r="847" spans="1:19" ht="15.75" customHeight="1" x14ac:dyDescent="0.25">
      <c r="A847" s="58">
        <v>2002</v>
      </c>
      <c r="B847" s="59"/>
      <c r="C847" s="59"/>
      <c r="D847" s="59"/>
      <c r="E847" s="59">
        <v>28</v>
      </c>
      <c r="F847" s="59"/>
      <c r="G847" s="59"/>
      <c r="H847" s="59"/>
      <c r="I847" s="59"/>
      <c r="J847" s="59"/>
      <c r="K847" s="144"/>
      <c r="L847" s="101"/>
      <c r="M847" s="102"/>
      <c r="N847" s="103"/>
      <c r="O847" s="67">
        <f>IF(E847=0,"",E847/D846)</f>
        <v>0.84848484848484851</v>
      </c>
      <c r="P847" s="68">
        <v>46</v>
      </c>
      <c r="Q847" s="69">
        <f t="shared" si="128"/>
        <v>0.93877551020408168</v>
      </c>
      <c r="R847" s="69">
        <f t="shared" si="129"/>
        <v>6.1224489795918324E-2</v>
      </c>
    </row>
    <row r="848" spans="1:19" ht="15.75" customHeight="1" x14ac:dyDescent="0.25">
      <c r="A848" s="58">
        <v>2101</v>
      </c>
      <c r="B848" s="59"/>
      <c r="C848" s="59"/>
      <c r="D848" s="59"/>
      <c r="E848" s="59"/>
      <c r="F848" s="59">
        <v>28</v>
      </c>
      <c r="G848" s="59"/>
      <c r="H848" s="59"/>
      <c r="I848" s="59"/>
      <c r="J848" s="59"/>
      <c r="K848" s="144"/>
      <c r="L848" s="101"/>
      <c r="M848" s="102"/>
      <c r="N848" s="103"/>
      <c r="O848" s="67">
        <f>IF(F848=0,"",F848/E847)</f>
        <v>1</v>
      </c>
      <c r="P848" s="68">
        <v>42</v>
      </c>
      <c r="Q848" s="69">
        <f t="shared" si="128"/>
        <v>0.91304347826086951</v>
      </c>
      <c r="R848" s="69">
        <f t="shared" si="129"/>
        <v>8.6956521739130488E-2</v>
      </c>
    </row>
    <row r="849" spans="1:18" ht="15.75" customHeight="1" x14ac:dyDescent="0.25">
      <c r="A849" s="58">
        <v>2102</v>
      </c>
      <c r="B849" s="59"/>
      <c r="C849" s="59"/>
      <c r="D849" s="59"/>
      <c r="E849" s="59"/>
      <c r="F849" s="59"/>
      <c r="G849" s="59">
        <v>24</v>
      </c>
      <c r="H849" s="59"/>
      <c r="I849" s="59"/>
      <c r="J849" s="59"/>
      <c r="K849" s="144"/>
      <c r="L849" s="101"/>
      <c r="M849" s="102"/>
      <c r="N849" s="103"/>
      <c r="O849" s="67">
        <f>IF(G849=0,"",G849/F848)</f>
        <v>0.8571428571428571</v>
      </c>
      <c r="P849" s="68">
        <v>36</v>
      </c>
      <c r="Q849" s="69">
        <f t="shared" si="128"/>
        <v>0.8571428571428571</v>
      </c>
      <c r="R849" s="69">
        <f t="shared" si="129"/>
        <v>0.1428571428571429</v>
      </c>
    </row>
    <row r="850" spans="1:18" ht="15.75" customHeight="1" x14ac:dyDescent="0.25">
      <c r="A850" s="58">
        <v>2201</v>
      </c>
      <c r="B850" s="59"/>
      <c r="C850" s="59"/>
      <c r="D850" s="59"/>
      <c r="E850" s="59"/>
      <c r="F850" s="59"/>
      <c r="G850" s="59"/>
      <c r="H850" s="59">
        <v>23</v>
      </c>
      <c r="I850" s="59"/>
      <c r="J850" s="59"/>
      <c r="K850" s="144">
        <v>1</v>
      </c>
      <c r="L850" s="101"/>
      <c r="M850" s="102"/>
      <c r="N850" s="103"/>
      <c r="O850" s="67">
        <f>IF(H850=0,"",H850/G849)</f>
        <v>0.95833333333333337</v>
      </c>
      <c r="P850" s="68">
        <v>35</v>
      </c>
      <c r="Q850" s="69">
        <f t="shared" si="128"/>
        <v>0.97222222222222221</v>
      </c>
      <c r="R850" s="69">
        <f t="shared" si="129"/>
        <v>2.777777777777779E-2</v>
      </c>
    </row>
    <row r="851" spans="1:18" ht="15.75" customHeight="1" x14ac:dyDescent="0.25">
      <c r="A851" s="58">
        <v>2202</v>
      </c>
      <c r="B851" s="59"/>
      <c r="C851" s="59"/>
      <c r="D851" s="59"/>
      <c r="E851" s="59"/>
      <c r="F851" s="59"/>
      <c r="G851" s="59"/>
      <c r="H851" s="59"/>
      <c r="I851" s="59">
        <v>23</v>
      </c>
      <c r="J851" s="59"/>
      <c r="K851" s="144"/>
      <c r="L851" s="101"/>
      <c r="M851" s="102"/>
      <c r="N851" s="103"/>
      <c r="O851" s="67">
        <f>IF(I851=0,"",I851/H850)</f>
        <v>1</v>
      </c>
      <c r="P851" s="68">
        <v>35</v>
      </c>
      <c r="Q851" s="69">
        <f t="shared" si="128"/>
        <v>1</v>
      </c>
      <c r="R851" s="69">
        <f t="shared" si="129"/>
        <v>0</v>
      </c>
    </row>
    <row r="852" spans="1:18" ht="15.75" customHeight="1" x14ac:dyDescent="0.25">
      <c r="A852" s="58">
        <v>2301</v>
      </c>
      <c r="B852" s="59"/>
      <c r="C852" s="59"/>
      <c r="D852" s="59"/>
      <c r="E852" s="59"/>
      <c r="F852" s="59"/>
      <c r="G852" s="59"/>
      <c r="H852" s="59"/>
      <c r="I852" s="59"/>
      <c r="J852" s="59">
        <v>18</v>
      </c>
      <c r="K852" s="144">
        <v>10</v>
      </c>
      <c r="L852" s="101"/>
      <c r="M852" s="102"/>
      <c r="N852" s="103"/>
      <c r="O852" s="71">
        <f>IF(J852=0,"",J852/I851)</f>
        <v>0.78260869565217395</v>
      </c>
      <c r="P852" s="68">
        <v>33</v>
      </c>
      <c r="Q852" s="72">
        <f t="shared" si="128"/>
        <v>0.94285714285714284</v>
      </c>
      <c r="R852" s="72">
        <f t="shared" si="129"/>
        <v>5.7142857142857162E-2</v>
      </c>
    </row>
    <row r="853" spans="1:18" ht="15.75" customHeight="1" x14ac:dyDescent="0.25">
      <c r="A853" s="58">
        <v>2302</v>
      </c>
      <c r="B853" s="59"/>
      <c r="C853" s="59"/>
      <c r="D853" s="59"/>
      <c r="E853" s="59"/>
      <c r="F853" s="59"/>
      <c r="G853" s="59"/>
      <c r="H853" s="59"/>
      <c r="I853" s="59"/>
      <c r="J853" s="59">
        <v>12</v>
      </c>
      <c r="K853" s="144">
        <v>5</v>
      </c>
      <c r="L853" s="101"/>
      <c r="M853" s="102"/>
      <c r="N853" s="104"/>
      <c r="O853" s="129"/>
      <c r="P853" s="68">
        <v>21</v>
      </c>
      <c r="Q853" s="130"/>
      <c r="R853" s="131"/>
    </row>
    <row r="854" spans="1:18" ht="15.75" customHeight="1" x14ac:dyDescent="0.25">
      <c r="A854" s="58">
        <v>2401</v>
      </c>
      <c r="B854" s="59"/>
      <c r="C854" s="59"/>
      <c r="D854" s="59"/>
      <c r="E854" s="59"/>
      <c r="F854" s="59"/>
      <c r="G854" s="59"/>
      <c r="H854" s="59"/>
      <c r="I854" s="59"/>
      <c r="J854" s="59">
        <v>6</v>
      </c>
      <c r="K854" s="144">
        <v>6</v>
      </c>
      <c r="L854" s="101"/>
      <c r="M854" s="102"/>
      <c r="N854" s="104"/>
      <c r="O854" s="108"/>
      <c r="P854" s="109">
        <v>15</v>
      </c>
      <c r="Q854" s="110"/>
      <c r="R854" s="108"/>
    </row>
    <row r="855" spans="1:18" ht="15.75" customHeight="1" x14ac:dyDescent="0.25">
      <c r="A855" s="58">
        <v>2402</v>
      </c>
      <c r="B855" s="59"/>
      <c r="C855" s="59"/>
      <c r="D855" s="59"/>
      <c r="E855" s="59"/>
      <c r="F855" s="59"/>
      <c r="G855" s="59"/>
      <c r="H855" s="59"/>
      <c r="I855" s="59"/>
      <c r="J855" s="59">
        <v>6</v>
      </c>
      <c r="K855" s="144">
        <v>6</v>
      </c>
      <c r="L855" s="101"/>
      <c r="M855" s="102"/>
      <c r="N855" s="104"/>
      <c r="O855" s="108"/>
      <c r="P855" s="196">
        <v>10</v>
      </c>
      <c r="Q855" s="110"/>
      <c r="R855" s="108"/>
    </row>
    <row r="856" spans="1:18" ht="15.75" customHeight="1" x14ac:dyDescent="0.25">
      <c r="A856" s="58">
        <v>2501</v>
      </c>
      <c r="B856" s="59"/>
      <c r="C856" s="59"/>
      <c r="D856" s="59"/>
      <c r="E856" s="59"/>
      <c r="F856" s="59"/>
      <c r="G856" s="59"/>
      <c r="H856" s="59"/>
      <c r="I856" s="59"/>
      <c r="J856" s="59">
        <v>2</v>
      </c>
      <c r="K856" s="144">
        <v>2</v>
      </c>
      <c r="L856" s="101"/>
      <c r="M856" s="102"/>
      <c r="N856" s="104"/>
      <c r="O856" s="102"/>
      <c r="P856" s="198">
        <v>4</v>
      </c>
      <c r="Q856" s="146"/>
      <c r="R856" s="108"/>
    </row>
    <row r="857" spans="1:18" ht="15.75" customHeight="1" x14ac:dyDescent="0.25">
      <c r="A857" s="58">
        <v>2502</v>
      </c>
      <c r="B857" s="59"/>
      <c r="C857" s="59"/>
      <c r="D857" s="59"/>
      <c r="E857" s="59"/>
      <c r="F857" s="59"/>
      <c r="G857" s="59"/>
      <c r="H857" s="59"/>
      <c r="I857" s="59"/>
      <c r="J857" s="59"/>
      <c r="K857" s="144"/>
      <c r="L857" s="101"/>
      <c r="M857" s="102"/>
      <c r="N857" s="104"/>
      <c r="O857" s="191" t="s">
        <v>83</v>
      </c>
      <c r="P857" s="197">
        <v>13</v>
      </c>
      <c r="Q857" s="111">
        <f>K860</f>
        <v>30</v>
      </c>
      <c r="R857" s="213" t="s">
        <v>11</v>
      </c>
    </row>
    <row r="858" spans="1:18" ht="15.75" customHeight="1" x14ac:dyDescent="0.25">
      <c r="A858" s="58">
        <v>2601</v>
      </c>
      <c r="B858" s="59"/>
      <c r="C858" s="59"/>
      <c r="D858" s="59"/>
      <c r="E858" s="59"/>
      <c r="F858" s="59"/>
      <c r="G858" s="59"/>
      <c r="H858" s="59"/>
      <c r="I858" s="59"/>
      <c r="J858" s="59"/>
      <c r="K858" s="144"/>
      <c r="L858" s="101"/>
      <c r="M858" s="102"/>
      <c r="N858" s="104"/>
      <c r="O858" s="192" t="s">
        <v>85</v>
      </c>
      <c r="P858" s="86">
        <f>IF(P857/B844=0,"",P857/B844)</f>
        <v>0.19696969696969696</v>
      </c>
      <c r="Q858" s="112">
        <f>IF(P857/Q857=0,"",P857/Q857)</f>
        <v>0.43333333333333335</v>
      </c>
      <c r="R858" s="215" t="s">
        <v>86</v>
      </c>
    </row>
    <row r="859" spans="1:18" ht="15.75" x14ac:dyDescent="0.25">
      <c r="A859" s="58">
        <v>2602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144"/>
      <c r="L859" s="147"/>
      <c r="M859" s="148"/>
      <c r="N859" s="149"/>
      <c r="O859" s="90"/>
      <c r="P859" s="91"/>
      <c r="Q859" s="91"/>
      <c r="R859" s="113"/>
    </row>
    <row r="860" spans="1:18" ht="18" customHeight="1" x14ac:dyDescent="0.25">
      <c r="A860" s="28"/>
      <c r="B860" s="280" t="s">
        <v>111</v>
      </c>
      <c r="C860" s="280"/>
      <c r="D860" s="280"/>
      <c r="E860" s="280"/>
      <c r="F860" s="280"/>
      <c r="G860" s="280"/>
      <c r="H860" s="280"/>
      <c r="I860" s="280"/>
      <c r="J860" s="280"/>
      <c r="K860" s="93">
        <f>SUM(K844:K856)</f>
        <v>30</v>
      </c>
      <c r="L860" s="94">
        <f>((SUM(K850:K852))/B844)</f>
        <v>0.16666666666666666</v>
      </c>
      <c r="M860" s="94">
        <f>IF(K860=0,"",K860/B844)</f>
        <v>0.45454545454545453</v>
      </c>
      <c r="N860" s="94">
        <f>M860-L860</f>
        <v>0.28787878787878785</v>
      </c>
      <c r="O860" s="3"/>
      <c r="P860" s="29"/>
      <c r="Q860" s="22"/>
      <c r="R860" s="3"/>
    </row>
    <row r="861" spans="1:18" ht="12.75" customHeight="1" x14ac:dyDescent="0.2">
      <c r="L861" s="3"/>
      <c r="M861" s="3"/>
      <c r="O861" s="3"/>
    </row>
    <row r="862" spans="1:18" ht="12.75" customHeight="1" x14ac:dyDescent="0.2">
      <c r="L862" s="3"/>
      <c r="M862" s="3"/>
      <c r="O862" s="3"/>
    </row>
    <row r="863" spans="1:18" ht="26.25" x14ac:dyDescent="0.4">
      <c r="A863" s="2"/>
      <c r="B863" s="270" t="s">
        <v>99</v>
      </c>
      <c r="C863" s="271"/>
      <c r="D863" s="271"/>
      <c r="E863" s="271"/>
      <c r="F863" s="271"/>
      <c r="G863" s="271"/>
      <c r="H863" s="271"/>
      <c r="I863" s="271"/>
      <c r="J863" s="271"/>
      <c r="K863" s="179" t="s">
        <v>118</v>
      </c>
      <c r="L863" s="57"/>
      <c r="M863" s="57"/>
      <c r="N863" s="29"/>
      <c r="O863" s="3"/>
      <c r="P863" s="29"/>
      <c r="Q863" s="29"/>
      <c r="R863" s="29"/>
    </row>
    <row r="864" spans="1:18" ht="20.25" x14ac:dyDescent="0.2">
      <c r="A864" s="272" t="s">
        <v>10</v>
      </c>
      <c r="B864" s="273" t="s">
        <v>100</v>
      </c>
      <c r="C864" s="274"/>
      <c r="D864" s="274"/>
      <c r="E864" s="274"/>
      <c r="F864" s="274"/>
      <c r="G864" s="274"/>
      <c r="H864" s="274"/>
      <c r="I864" s="274"/>
      <c r="J864" s="275"/>
      <c r="K864" s="276" t="s">
        <v>11</v>
      </c>
      <c r="L864" s="269" t="s">
        <v>3</v>
      </c>
      <c r="M864" s="269" t="s">
        <v>4</v>
      </c>
      <c r="N864" s="278" t="s">
        <v>5</v>
      </c>
      <c r="O864" s="269" t="s">
        <v>6</v>
      </c>
      <c r="P864" s="267" t="s">
        <v>7</v>
      </c>
      <c r="Q864" s="267" t="s">
        <v>8</v>
      </c>
      <c r="R864" s="269" t="s">
        <v>101</v>
      </c>
    </row>
    <row r="865" spans="1:19" ht="15.75" x14ac:dyDescent="0.25">
      <c r="A865" s="268"/>
      <c r="B865" s="58" t="s">
        <v>102</v>
      </c>
      <c r="C865" s="58" t="s">
        <v>103</v>
      </c>
      <c r="D865" s="58" t="s">
        <v>104</v>
      </c>
      <c r="E865" s="58" t="s">
        <v>105</v>
      </c>
      <c r="F865" s="58" t="s">
        <v>106</v>
      </c>
      <c r="G865" s="58" t="s">
        <v>107</v>
      </c>
      <c r="H865" s="58" t="s">
        <v>108</v>
      </c>
      <c r="I865" s="58" t="s">
        <v>109</v>
      </c>
      <c r="J865" s="58" t="s">
        <v>110</v>
      </c>
      <c r="K865" s="291"/>
      <c r="L865" s="268"/>
      <c r="M865" s="268"/>
      <c r="N865" s="268"/>
      <c r="O865" s="268"/>
      <c r="P865" s="268"/>
      <c r="Q865" s="268"/>
      <c r="R865" s="268"/>
    </row>
    <row r="866" spans="1:19" ht="15.75" customHeight="1" x14ac:dyDescent="0.25">
      <c r="A866" s="58">
        <v>1902</v>
      </c>
      <c r="B866" s="59">
        <v>108</v>
      </c>
      <c r="C866" s="59"/>
      <c r="D866" s="59"/>
      <c r="E866" s="59"/>
      <c r="F866" s="59"/>
      <c r="G866" s="59"/>
      <c r="H866" s="59"/>
      <c r="I866" s="59"/>
      <c r="J866" s="59"/>
      <c r="K866" s="144"/>
      <c r="L866" s="96"/>
      <c r="M866" s="97"/>
      <c r="N866" s="98"/>
      <c r="O866" s="99"/>
      <c r="P866" s="63">
        <f>B866</f>
        <v>108</v>
      </c>
      <c r="Q866" s="100"/>
      <c r="R866" s="99"/>
    </row>
    <row r="867" spans="1:19" ht="15.75" customHeight="1" x14ac:dyDescent="0.25">
      <c r="A867" s="58">
        <v>2001</v>
      </c>
      <c r="B867" s="59"/>
      <c r="C867" s="59">
        <v>88</v>
      </c>
      <c r="D867" s="59"/>
      <c r="E867" s="59"/>
      <c r="F867" s="59"/>
      <c r="G867" s="59"/>
      <c r="H867" s="59"/>
      <c r="I867" s="59"/>
      <c r="J867" s="59"/>
      <c r="K867" s="144"/>
      <c r="L867" s="101"/>
      <c r="M867" s="102"/>
      <c r="N867" s="103"/>
      <c r="O867" s="67">
        <f>IF(C867=0,"",C867/B866)</f>
        <v>0.81481481481481477</v>
      </c>
      <c r="P867" s="68">
        <v>90</v>
      </c>
      <c r="Q867" s="69">
        <f t="shared" ref="Q867:Q874" si="130">IF(P867=0,"",P867/P866)</f>
        <v>0.83333333333333337</v>
      </c>
      <c r="R867" s="69">
        <f t="shared" ref="R867:R874" si="131">IF(P867=0,"",100%-Q867)</f>
        <v>0.16666666666666663</v>
      </c>
    </row>
    <row r="868" spans="1:19" ht="15.75" customHeight="1" x14ac:dyDescent="0.25">
      <c r="A868" s="58">
        <v>2002</v>
      </c>
      <c r="B868" s="59"/>
      <c r="C868" s="59"/>
      <c r="D868" s="59">
        <v>73</v>
      </c>
      <c r="E868" s="59"/>
      <c r="F868" s="59"/>
      <c r="G868" s="59"/>
      <c r="H868" s="59"/>
      <c r="I868" s="59"/>
      <c r="J868" s="59"/>
      <c r="K868" s="144"/>
      <c r="L868" s="101"/>
      <c r="M868" s="102"/>
      <c r="N868" s="103"/>
      <c r="O868" s="67">
        <f>IF(D868=0,"",D868/C867)</f>
        <v>0.82954545454545459</v>
      </c>
      <c r="P868" s="68">
        <v>83</v>
      </c>
      <c r="Q868" s="69">
        <f t="shared" si="130"/>
        <v>0.92222222222222228</v>
      </c>
      <c r="R868" s="69">
        <f t="shared" si="131"/>
        <v>7.7777777777777724E-2</v>
      </c>
      <c r="S868" s="8">
        <f>P868/P866</f>
        <v>0.76851851851851849</v>
      </c>
    </row>
    <row r="869" spans="1:19" ht="15.75" customHeight="1" x14ac:dyDescent="0.25">
      <c r="A869" s="58">
        <v>2101</v>
      </c>
      <c r="B869" s="59"/>
      <c r="C869" s="59"/>
      <c r="D869" s="59"/>
      <c r="E869" s="59">
        <v>58</v>
      </c>
      <c r="F869" s="59"/>
      <c r="G869" s="59"/>
      <c r="H869" s="59"/>
      <c r="I869" s="59"/>
      <c r="J869" s="59"/>
      <c r="K869" s="144"/>
      <c r="L869" s="101"/>
      <c r="M869" s="102"/>
      <c r="N869" s="103"/>
      <c r="O869" s="67">
        <f>IF(E869=0,"",E869/D868)</f>
        <v>0.79452054794520544</v>
      </c>
      <c r="P869" s="68">
        <v>81</v>
      </c>
      <c r="Q869" s="69">
        <f t="shared" si="130"/>
        <v>0.97590361445783136</v>
      </c>
      <c r="R869" s="69">
        <f t="shared" si="131"/>
        <v>2.4096385542168641E-2</v>
      </c>
    </row>
    <row r="870" spans="1:19" ht="15.75" customHeight="1" x14ac:dyDescent="0.25">
      <c r="A870" s="58">
        <v>2102</v>
      </c>
      <c r="B870" s="59"/>
      <c r="C870" s="59"/>
      <c r="D870" s="59"/>
      <c r="E870" s="59"/>
      <c r="F870" s="59">
        <v>52</v>
      </c>
      <c r="G870" s="59"/>
      <c r="H870" s="59"/>
      <c r="I870" s="59"/>
      <c r="J870" s="59"/>
      <c r="K870" s="144"/>
      <c r="L870" s="101"/>
      <c r="M870" s="102"/>
      <c r="N870" s="103"/>
      <c r="O870" s="67">
        <f>IF(F870=0,"",F870/E869)</f>
        <v>0.89655172413793105</v>
      </c>
      <c r="P870" s="68">
        <v>75</v>
      </c>
      <c r="Q870" s="69">
        <f t="shared" si="130"/>
        <v>0.92592592592592593</v>
      </c>
      <c r="R870" s="69">
        <f t="shared" si="131"/>
        <v>7.407407407407407E-2</v>
      </c>
    </row>
    <row r="871" spans="1:19" ht="15.75" customHeight="1" x14ac:dyDescent="0.25">
      <c r="A871" s="58">
        <v>2201</v>
      </c>
      <c r="B871" s="59"/>
      <c r="C871" s="59"/>
      <c r="D871" s="59"/>
      <c r="E871" s="59"/>
      <c r="F871" s="59"/>
      <c r="G871" s="59">
        <v>46</v>
      </c>
      <c r="H871" s="59"/>
      <c r="I871" s="59"/>
      <c r="J871" s="59"/>
      <c r="K871" s="144"/>
      <c r="L871" s="101"/>
      <c r="M871" s="102"/>
      <c r="N871" s="103"/>
      <c r="O871" s="67">
        <f>IF(G871=0,"",G871/F870)</f>
        <v>0.88461538461538458</v>
      </c>
      <c r="P871" s="68">
        <v>69</v>
      </c>
      <c r="Q871" s="69">
        <f t="shared" si="130"/>
        <v>0.92</v>
      </c>
      <c r="R871" s="69">
        <f t="shared" si="131"/>
        <v>7.999999999999996E-2</v>
      </c>
    </row>
    <row r="872" spans="1:19" ht="15.75" customHeight="1" x14ac:dyDescent="0.25">
      <c r="A872" s="58">
        <v>2202</v>
      </c>
      <c r="B872" s="59"/>
      <c r="C872" s="59"/>
      <c r="D872" s="59"/>
      <c r="E872" s="59"/>
      <c r="F872" s="59"/>
      <c r="G872" s="59"/>
      <c r="H872" s="59">
        <v>46</v>
      </c>
      <c r="I872" s="59"/>
      <c r="J872" s="59"/>
      <c r="K872" s="144"/>
      <c r="L872" s="101"/>
      <c r="M872" s="102"/>
      <c r="N872" s="103"/>
      <c r="O872" s="67">
        <f>IF(H872=0,"",H872/G871)</f>
        <v>1</v>
      </c>
      <c r="P872" s="68">
        <v>67</v>
      </c>
      <c r="Q872" s="69">
        <f t="shared" si="130"/>
        <v>0.97101449275362317</v>
      </c>
      <c r="R872" s="69">
        <f t="shared" si="131"/>
        <v>2.8985507246376829E-2</v>
      </c>
    </row>
    <row r="873" spans="1:19" ht="15.75" customHeight="1" x14ac:dyDescent="0.25">
      <c r="A873" s="58">
        <v>2301</v>
      </c>
      <c r="B873" s="59"/>
      <c r="C873" s="59"/>
      <c r="D873" s="59"/>
      <c r="E873" s="59"/>
      <c r="F873" s="59"/>
      <c r="G873" s="59"/>
      <c r="H873" s="59"/>
      <c r="I873" s="59">
        <v>43</v>
      </c>
      <c r="J873" s="59"/>
      <c r="K873" s="144">
        <v>1</v>
      </c>
      <c r="L873" s="101"/>
      <c r="M873" s="102"/>
      <c r="N873" s="103"/>
      <c r="O873" s="67">
        <f>IF(I873=0,"",I873/H872)</f>
        <v>0.93478260869565222</v>
      </c>
      <c r="P873" s="68">
        <v>64</v>
      </c>
      <c r="Q873" s="69">
        <f t="shared" si="130"/>
        <v>0.95522388059701491</v>
      </c>
      <c r="R873" s="69">
        <f t="shared" si="131"/>
        <v>4.4776119402985093E-2</v>
      </c>
    </row>
    <row r="874" spans="1:19" ht="15.75" customHeight="1" x14ac:dyDescent="0.25">
      <c r="A874" s="58">
        <v>2302</v>
      </c>
      <c r="B874" s="59"/>
      <c r="C874" s="59"/>
      <c r="D874" s="59"/>
      <c r="E874" s="59"/>
      <c r="F874" s="59"/>
      <c r="G874" s="59"/>
      <c r="H874" s="59"/>
      <c r="I874" s="59"/>
      <c r="J874" s="59">
        <v>43</v>
      </c>
      <c r="K874" s="144">
        <v>13</v>
      </c>
      <c r="L874" s="101"/>
      <c r="M874" s="102"/>
      <c r="N874" s="103"/>
      <c r="O874" s="71">
        <f>IF(J874=0,"",J874/I873)</f>
        <v>1</v>
      </c>
      <c r="P874" s="68">
        <v>64</v>
      </c>
      <c r="Q874" s="72">
        <f t="shared" si="130"/>
        <v>1</v>
      </c>
      <c r="R874" s="72">
        <f t="shared" si="131"/>
        <v>0</v>
      </c>
    </row>
    <row r="875" spans="1:19" ht="15.75" customHeight="1" x14ac:dyDescent="0.25">
      <c r="A875" s="58">
        <v>2401</v>
      </c>
      <c r="B875" s="59"/>
      <c r="C875" s="59"/>
      <c r="D875" s="59"/>
      <c r="E875" s="59"/>
      <c r="F875" s="59"/>
      <c r="G875" s="59"/>
      <c r="H875" s="59"/>
      <c r="I875" s="59"/>
      <c r="J875" s="59">
        <v>19</v>
      </c>
      <c r="K875" s="144">
        <v>17</v>
      </c>
      <c r="L875" s="101"/>
      <c r="M875" s="102"/>
      <c r="N875" s="104"/>
      <c r="O875" s="129"/>
      <c r="P875" s="68">
        <v>48</v>
      </c>
      <c r="Q875" s="130"/>
      <c r="R875" s="131"/>
    </row>
    <row r="876" spans="1:19" ht="15.75" customHeight="1" x14ac:dyDescent="0.25">
      <c r="A876" s="58">
        <v>2402</v>
      </c>
      <c r="B876" s="59"/>
      <c r="C876" s="59"/>
      <c r="D876" s="59"/>
      <c r="E876" s="59"/>
      <c r="F876" s="59"/>
      <c r="G876" s="59"/>
      <c r="H876" s="59"/>
      <c r="I876" s="59"/>
      <c r="J876" s="59">
        <v>18</v>
      </c>
      <c r="K876" s="144">
        <v>15</v>
      </c>
      <c r="L876" s="101"/>
      <c r="M876" s="102"/>
      <c r="N876" s="104"/>
      <c r="O876" s="108"/>
      <c r="P876" s="109">
        <v>28</v>
      </c>
      <c r="Q876" s="110"/>
      <c r="R876" s="108"/>
    </row>
    <row r="877" spans="1:19" ht="15.75" customHeight="1" x14ac:dyDescent="0.25">
      <c r="A877" s="58">
        <v>2501</v>
      </c>
      <c r="B877" s="59"/>
      <c r="C877" s="59"/>
      <c r="D877" s="59"/>
      <c r="E877" s="59"/>
      <c r="F877" s="59"/>
      <c r="G877" s="59"/>
      <c r="H877" s="59"/>
      <c r="I877" s="59"/>
      <c r="J877" s="59">
        <v>5</v>
      </c>
      <c r="K877" s="144">
        <v>7</v>
      </c>
      <c r="L877" s="101"/>
      <c r="M877" s="102"/>
      <c r="N877" s="104"/>
      <c r="O877" s="108"/>
      <c r="P877" s="109">
        <v>13</v>
      </c>
      <c r="Q877" s="110"/>
      <c r="R877" s="108"/>
    </row>
    <row r="878" spans="1:19" ht="15.75" customHeight="1" x14ac:dyDescent="0.25">
      <c r="A878" s="58">
        <v>2502</v>
      </c>
      <c r="B878" s="59"/>
      <c r="C878" s="59"/>
      <c r="D878" s="59"/>
      <c r="E878" s="59"/>
      <c r="F878" s="59"/>
      <c r="G878" s="59"/>
      <c r="H878" s="59"/>
      <c r="I878" s="59"/>
      <c r="J878" s="59"/>
      <c r="K878" s="144"/>
      <c r="L878" s="101"/>
      <c r="M878" s="102"/>
      <c r="N878" s="104"/>
      <c r="O878" s="102"/>
      <c r="P878" s="104"/>
      <c r="Q878" s="146"/>
      <c r="R878" s="108"/>
    </row>
    <row r="879" spans="1:19" ht="15.75" customHeight="1" x14ac:dyDescent="0.25">
      <c r="A879" s="58">
        <v>2601</v>
      </c>
      <c r="B879" s="59"/>
      <c r="C879" s="59"/>
      <c r="D879" s="59"/>
      <c r="E879" s="59"/>
      <c r="F879" s="59"/>
      <c r="G879" s="59"/>
      <c r="H879" s="59"/>
      <c r="I879" s="59"/>
      <c r="J879" s="59"/>
      <c r="K879" s="144"/>
      <c r="L879" s="101"/>
      <c r="M879" s="102"/>
      <c r="N879" s="104"/>
      <c r="O879" s="191" t="s">
        <v>83</v>
      </c>
      <c r="P879" s="82">
        <v>9</v>
      </c>
      <c r="Q879" s="111">
        <f>K882</f>
        <v>53</v>
      </c>
      <c r="R879" s="213" t="s">
        <v>11</v>
      </c>
    </row>
    <row r="880" spans="1:19" ht="15.75" customHeight="1" x14ac:dyDescent="0.25">
      <c r="A880" s="58">
        <v>2602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144"/>
      <c r="L880" s="101"/>
      <c r="M880" s="102"/>
      <c r="N880" s="104"/>
      <c r="O880" s="192" t="s">
        <v>85</v>
      </c>
      <c r="P880" s="86">
        <f>IF(P879/B866=0,"",P879/B866)</f>
        <v>8.3333333333333329E-2</v>
      </c>
      <c r="Q880" s="112">
        <f>IF(P879/Q879=0,"",P879/Q879)</f>
        <v>0.16981132075471697</v>
      </c>
      <c r="R880" s="215" t="s">
        <v>86</v>
      </c>
    </row>
    <row r="881" spans="1:19" ht="15.75" x14ac:dyDescent="0.25">
      <c r="A881" s="58">
        <v>2701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144"/>
      <c r="L881" s="147"/>
      <c r="M881" s="148"/>
      <c r="N881" s="149"/>
      <c r="O881" s="90"/>
      <c r="P881" s="91"/>
      <c r="Q881" s="91"/>
      <c r="R881" s="113"/>
    </row>
    <row r="882" spans="1:19" ht="18" customHeight="1" x14ac:dyDescent="0.25">
      <c r="A882" s="28"/>
      <c r="B882" s="280" t="s">
        <v>111</v>
      </c>
      <c r="C882" s="280"/>
      <c r="D882" s="280"/>
      <c r="E882" s="280"/>
      <c r="F882" s="280"/>
      <c r="G882" s="280"/>
      <c r="H882" s="280"/>
      <c r="I882" s="280"/>
      <c r="J882" s="280"/>
      <c r="K882" s="93">
        <f>SUM(K866:K878)</f>
        <v>53</v>
      </c>
      <c r="L882" s="94">
        <f>((SUM(K872:K874))/B866)</f>
        <v>0.12962962962962962</v>
      </c>
      <c r="M882" s="94">
        <f>IF(K882=0,"",K882/B866)</f>
        <v>0.49074074074074076</v>
      </c>
      <c r="N882" s="94">
        <f>M882-L882</f>
        <v>0.36111111111111116</v>
      </c>
      <c r="O882" s="3"/>
      <c r="P882" s="29"/>
      <c r="Q882" s="22"/>
      <c r="R882" s="3"/>
    </row>
    <row r="883" spans="1:19" ht="12.75" customHeight="1" x14ac:dyDescent="0.2">
      <c r="L883" s="3"/>
      <c r="M883" s="3"/>
      <c r="O883" s="3"/>
    </row>
    <row r="884" spans="1:19" ht="12.75" customHeight="1" x14ac:dyDescent="0.2">
      <c r="L884" s="3"/>
      <c r="M884" s="3"/>
      <c r="O884" s="3"/>
    </row>
    <row r="885" spans="1:19" ht="26.25" x14ac:dyDescent="0.4">
      <c r="A885" s="2"/>
      <c r="B885" s="270" t="s">
        <v>99</v>
      </c>
      <c r="C885" s="271"/>
      <c r="D885" s="271"/>
      <c r="E885" s="271"/>
      <c r="F885" s="271"/>
      <c r="G885" s="271"/>
      <c r="H885" s="271"/>
      <c r="I885" s="271"/>
      <c r="J885" s="271"/>
      <c r="K885" s="179" t="s">
        <v>119</v>
      </c>
      <c r="L885" s="57"/>
      <c r="M885" s="57"/>
      <c r="N885" s="29"/>
      <c r="O885" s="3"/>
      <c r="P885" s="29"/>
      <c r="Q885" s="29"/>
      <c r="R885" s="29"/>
    </row>
    <row r="886" spans="1:19" ht="20.25" x14ac:dyDescent="0.2">
      <c r="A886" s="272" t="s">
        <v>10</v>
      </c>
      <c r="B886" s="273" t="s">
        <v>100</v>
      </c>
      <c r="C886" s="274"/>
      <c r="D886" s="274"/>
      <c r="E886" s="274"/>
      <c r="F886" s="274"/>
      <c r="G886" s="274"/>
      <c r="H886" s="274"/>
      <c r="I886" s="274"/>
      <c r="J886" s="275"/>
      <c r="K886" s="276" t="s">
        <v>11</v>
      </c>
      <c r="L886" s="269" t="s">
        <v>3</v>
      </c>
      <c r="M886" s="269" t="s">
        <v>4</v>
      </c>
      <c r="N886" s="278" t="s">
        <v>5</v>
      </c>
      <c r="O886" s="269" t="s">
        <v>6</v>
      </c>
      <c r="P886" s="267" t="s">
        <v>7</v>
      </c>
      <c r="Q886" s="267" t="s">
        <v>8</v>
      </c>
      <c r="R886" s="269" t="s">
        <v>101</v>
      </c>
    </row>
    <row r="887" spans="1:19" ht="15.75" x14ac:dyDescent="0.25">
      <c r="A887" s="268"/>
      <c r="B887" s="58" t="s">
        <v>102</v>
      </c>
      <c r="C887" s="58" t="s">
        <v>103</v>
      </c>
      <c r="D887" s="58" t="s">
        <v>104</v>
      </c>
      <c r="E887" s="58" t="s">
        <v>105</v>
      </c>
      <c r="F887" s="58" t="s">
        <v>106</v>
      </c>
      <c r="G887" s="58" t="s">
        <v>107</v>
      </c>
      <c r="H887" s="58" t="s">
        <v>108</v>
      </c>
      <c r="I887" s="58" t="s">
        <v>109</v>
      </c>
      <c r="J887" s="58" t="s">
        <v>110</v>
      </c>
      <c r="K887" s="291"/>
      <c r="L887" s="268"/>
      <c r="M887" s="268"/>
      <c r="N887" s="268"/>
      <c r="O887" s="268"/>
      <c r="P887" s="268"/>
      <c r="Q887" s="268"/>
      <c r="R887" s="268"/>
    </row>
    <row r="888" spans="1:19" ht="15.75" customHeight="1" x14ac:dyDescent="0.25">
      <c r="A888" s="58">
        <v>2001</v>
      </c>
      <c r="B888" s="59">
        <v>51</v>
      </c>
      <c r="C888" s="59"/>
      <c r="D888" s="59"/>
      <c r="E888" s="59"/>
      <c r="F888" s="59"/>
      <c r="G888" s="59"/>
      <c r="H888" s="59"/>
      <c r="I888" s="59"/>
      <c r="J888" s="59"/>
      <c r="K888" s="144"/>
      <c r="L888" s="96"/>
      <c r="M888" s="97"/>
      <c r="N888" s="98"/>
      <c r="O888" s="99"/>
      <c r="P888" s="63">
        <f>B888</f>
        <v>51</v>
      </c>
      <c r="Q888" s="100"/>
      <c r="R888" s="99"/>
    </row>
    <row r="889" spans="1:19" ht="15.75" customHeight="1" x14ac:dyDescent="0.25">
      <c r="A889" s="58">
        <v>2002</v>
      </c>
      <c r="B889" s="59"/>
      <c r="C889" s="59">
        <v>39</v>
      </c>
      <c r="D889" s="59"/>
      <c r="E889" s="59"/>
      <c r="F889" s="59"/>
      <c r="G889" s="59"/>
      <c r="H889" s="59"/>
      <c r="I889" s="59"/>
      <c r="J889" s="59"/>
      <c r="K889" s="144"/>
      <c r="L889" s="101"/>
      <c r="M889" s="102"/>
      <c r="N889" s="103"/>
      <c r="O889" s="67">
        <f>IF(C889=0,"",C889/B888)</f>
        <v>0.76470588235294112</v>
      </c>
      <c r="P889" s="68">
        <v>39</v>
      </c>
      <c r="Q889" s="69">
        <f t="shared" ref="Q889:Q896" si="132">IF(P889=0,"",P889/P888)</f>
        <v>0.76470588235294112</v>
      </c>
      <c r="R889" s="69">
        <f t="shared" ref="R889:R896" si="133">IF(P889=0,"",100%-Q889)</f>
        <v>0.23529411764705888</v>
      </c>
    </row>
    <row r="890" spans="1:19" ht="15.75" customHeight="1" x14ac:dyDescent="0.25">
      <c r="A890" s="58">
        <v>2101</v>
      </c>
      <c r="B890" s="59"/>
      <c r="C890" s="59"/>
      <c r="D890" s="59">
        <v>26</v>
      </c>
      <c r="E890" s="59"/>
      <c r="F890" s="59"/>
      <c r="G890" s="59"/>
      <c r="H890" s="59"/>
      <c r="I890" s="59"/>
      <c r="J890" s="59"/>
      <c r="K890" s="144"/>
      <c r="L890" s="101"/>
      <c r="M890" s="102"/>
      <c r="N890" s="103"/>
      <c r="O890" s="67">
        <f>IF(D890=0,"",D890/C889)</f>
        <v>0.66666666666666663</v>
      </c>
      <c r="P890" s="68">
        <v>32</v>
      </c>
      <c r="Q890" s="69">
        <f t="shared" si="132"/>
        <v>0.82051282051282048</v>
      </c>
      <c r="R890" s="69">
        <f t="shared" si="133"/>
        <v>0.17948717948717952</v>
      </c>
      <c r="S890" s="8">
        <f>P890/P888</f>
        <v>0.62745098039215685</v>
      </c>
    </row>
    <row r="891" spans="1:19" ht="15.75" customHeight="1" x14ac:dyDescent="0.25">
      <c r="A891" s="58">
        <v>2102</v>
      </c>
      <c r="B891" s="59"/>
      <c r="C891" s="59"/>
      <c r="D891" s="59"/>
      <c r="E891" s="59">
        <v>18</v>
      </c>
      <c r="F891" s="59"/>
      <c r="G891" s="59"/>
      <c r="H891" s="59"/>
      <c r="I891" s="59"/>
      <c r="J891" s="59"/>
      <c r="K891" s="144"/>
      <c r="L891" s="101"/>
      <c r="M891" s="102"/>
      <c r="N891" s="103"/>
      <c r="O891" s="67">
        <f>IF(E891=0,"",E891/D890)</f>
        <v>0.69230769230769229</v>
      </c>
      <c r="P891" s="68">
        <v>31</v>
      </c>
      <c r="Q891" s="69">
        <f t="shared" si="132"/>
        <v>0.96875</v>
      </c>
      <c r="R891" s="69">
        <f t="shared" si="133"/>
        <v>3.125E-2</v>
      </c>
    </row>
    <row r="892" spans="1:19" ht="15.75" customHeight="1" x14ac:dyDescent="0.25">
      <c r="A892" s="58">
        <v>2201</v>
      </c>
      <c r="B892" s="59"/>
      <c r="C892" s="59"/>
      <c r="D892" s="59"/>
      <c r="E892" s="59"/>
      <c r="F892" s="59">
        <v>15</v>
      </c>
      <c r="G892" s="59"/>
      <c r="H892" s="59"/>
      <c r="I892" s="59"/>
      <c r="J892" s="59"/>
      <c r="K892" s="144"/>
      <c r="L892" s="101"/>
      <c r="M892" s="102"/>
      <c r="N892" s="103"/>
      <c r="O892" s="67">
        <f>IF(F892=0,"",F892/E891)</f>
        <v>0.83333333333333337</v>
      </c>
      <c r="P892" s="68">
        <v>27</v>
      </c>
      <c r="Q892" s="69">
        <f t="shared" si="132"/>
        <v>0.87096774193548387</v>
      </c>
      <c r="R892" s="69">
        <f t="shared" si="133"/>
        <v>0.12903225806451613</v>
      </c>
    </row>
    <row r="893" spans="1:19" ht="15.75" customHeight="1" x14ac:dyDescent="0.25">
      <c r="A893" s="58">
        <v>2202</v>
      </c>
      <c r="B893" s="59"/>
      <c r="C893" s="59"/>
      <c r="D893" s="59"/>
      <c r="E893" s="59"/>
      <c r="F893" s="59"/>
      <c r="G893" s="59">
        <v>13</v>
      </c>
      <c r="H893" s="59"/>
      <c r="I893" s="59"/>
      <c r="J893" s="59"/>
      <c r="K893" s="144"/>
      <c r="L893" s="101"/>
      <c r="M893" s="102"/>
      <c r="N893" s="103"/>
      <c r="O893" s="67">
        <f>IF(G893=0,"",G893/F892)</f>
        <v>0.8666666666666667</v>
      </c>
      <c r="P893" s="68">
        <v>23</v>
      </c>
      <c r="Q893" s="69">
        <f t="shared" si="132"/>
        <v>0.85185185185185186</v>
      </c>
      <c r="R893" s="69">
        <f t="shared" si="133"/>
        <v>0.14814814814814814</v>
      </c>
    </row>
    <row r="894" spans="1:19" ht="15.75" customHeight="1" x14ac:dyDescent="0.25">
      <c r="A894" s="58">
        <v>2301</v>
      </c>
      <c r="B894" s="59"/>
      <c r="C894" s="59"/>
      <c r="D894" s="59"/>
      <c r="E894" s="59"/>
      <c r="F894" s="59"/>
      <c r="G894" s="59"/>
      <c r="H894" s="59">
        <v>13</v>
      </c>
      <c r="I894" s="59"/>
      <c r="J894" s="59"/>
      <c r="K894" s="144">
        <v>1</v>
      </c>
      <c r="L894" s="101"/>
      <c r="M894" s="102"/>
      <c r="N894" s="103"/>
      <c r="O894" s="67">
        <f>IF(H894=0,"",H894/G893)</f>
        <v>1</v>
      </c>
      <c r="P894" s="68">
        <v>23</v>
      </c>
      <c r="Q894" s="69">
        <f t="shared" si="132"/>
        <v>1</v>
      </c>
      <c r="R894" s="69">
        <f t="shared" si="133"/>
        <v>0</v>
      </c>
    </row>
    <row r="895" spans="1:19" ht="15.75" customHeight="1" x14ac:dyDescent="0.25">
      <c r="A895" s="58">
        <v>2302</v>
      </c>
      <c r="B895" s="59"/>
      <c r="C895" s="59"/>
      <c r="D895" s="59"/>
      <c r="E895" s="59"/>
      <c r="F895" s="59"/>
      <c r="G895" s="59"/>
      <c r="H895" s="59"/>
      <c r="I895" s="59">
        <v>11</v>
      </c>
      <c r="J895" s="59"/>
      <c r="K895" s="144"/>
      <c r="L895" s="101"/>
      <c r="M895" s="102"/>
      <c r="N895" s="103"/>
      <c r="O895" s="67">
        <f>IF(I895=0,"",I895/H894)</f>
        <v>0.84615384615384615</v>
      </c>
      <c r="P895" s="68">
        <v>17</v>
      </c>
      <c r="Q895" s="69">
        <f t="shared" si="132"/>
        <v>0.73913043478260865</v>
      </c>
      <c r="R895" s="69">
        <f t="shared" si="133"/>
        <v>0.26086956521739135</v>
      </c>
    </row>
    <row r="896" spans="1:19" ht="15.75" customHeight="1" x14ac:dyDescent="0.25">
      <c r="A896" s="58">
        <v>2401</v>
      </c>
      <c r="B896" s="59"/>
      <c r="C896" s="59"/>
      <c r="D896" s="59"/>
      <c r="E896" s="59"/>
      <c r="F896" s="59"/>
      <c r="G896" s="59"/>
      <c r="H896" s="59"/>
      <c r="I896" s="59"/>
      <c r="J896" s="59">
        <v>5</v>
      </c>
      <c r="K896" s="144">
        <v>3</v>
      </c>
      <c r="L896" s="101"/>
      <c r="M896" s="102"/>
      <c r="N896" s="103"/>
      <c r="O896" s="71">
        <f>IF(J896=0,"",J896/I895)</f>
        <v>0.45454545454545453</v>
      </c>
      <c r="P896" s="68">
        <v>17</v>
      </c>
      <c r="Q896" s="72">
        <f t="shared" si="132"/>
        <v>1</v>
      </c>
      <c r="R896" s="72">
        <f t="shared" si="133"/>
        <v>0</v>
      </c>
    </row>
    <row r="897" spans="1:19" ht="15.75" customHeight="1" x14ac:dyDescent="0.25">
      <c r="A897" s="58">
        <v>2402</v>
      </c>
      <c r="B897" s="59"/>
      <c r="C897" s="59"/>
      <c r="D897" s="59"/>
      <c r="E897" s="59"/>
      <c r="F897" s="59"/>
      <c r="G897" s="59"/>
      <c r="H897" s="59"/>
      <c r="I897" s="59"/>
      <c r="J897" s="59">
        <v>6</v>
      </c>
      <c r="K897" s="144">
        <v>5</v>
      </c>
      <c r="L897" s="101"/>
      <c r="M897" s="102"/>
      <c r="N897" s="104"/>
      <c r="O897" s="129"/>
      <c r="P897" s="68">
        <v>12</v>
      </c>
      <c r="Q897" s="130"/>
      <c r="R897" s="131"/>
    </row>
    <row r="898" spans="1:19" ht="15.75" customHeight="1" x14ac:dyDescent="0.25">
      <c r="A898" s="58">
        <v>2501</v>
      </c>
      <c r="B898" s="59"/>
      <c r="C898" s="59"/>
      <c r="D898" s="59"/>
      <c r="E898" s="59"/>
      <c r="F898" s="59"/>
      <c r="G898" s="59"/>
      <c r="H898" s="59"/>
      <c r="I898" s="59"/>
      <c r="J898" s="59">
        <v>4</v>
      </c>
      <c r="K898" s="144">
        <v>3</v>
      </c>
      <c r="L898" s="101"/>
      <c r="M898" s="102"/>
      <c r="N898" s="104"/>
      <c r="O898" s="108"/>
      <c r="P898" s="109">
        <v>7</v>
      </c>
      <c r="Q898" s="110"/>
      <c r="R898" s="108"/>
    </row>
    <row r="899" spans="1:19" ht="15.75" customHeight="1" x14ac:dyDescent="0.25">
      <c r="A899" s="58">
        <v>2502</v>
      </c>
      <c r="B899" s="59"/>
      <c r="C899" s="59"/>
      <c r="D899" s="59"/>
      <c r="E899" s="59"/>
      <c r="F899" s="59"/>
      <c r="G899" s="59"/>
      <c r="H899" s="59"/>
      <c r="I899" s="59"/>
      <c r="J899" s="59"/>
      <c r="K899" s="144"/>
      <c r="L899" s="101"/>
      <c r="M899" s="102"/>
      <c r="N899" s="104"/>
      <c r="O899" s="108"/>
      <c r="P899" s="109"/>
      <c r="Q899" s="110"/>
      <c r="R899" s="108"/>
    </row>
    <row r="900" spans="1:19" ht="15.75" customHeight="1" x14ac:dyDescent="0.25">
      <c r="A900" s="58">
        <v>2601</v>
      </c>
      <c r="B900" s="59"/>
      <c r="C900" s="59"/>
      <c r="D900" s="59"/>
      <c r="E900" s="59"/>
      <c r="F900" s="59"/>
      <c r="G900" s="59"/>
      <c r="H900" s="59"/>
      <c r="I900" s="59"/>
      <c r="J900" s="59"/>
      <c r="K900" s="144"/>
      <c r="L900" s="101"/>
      <c r="M900" s="102"/>
      <c r="N900" s="104"/>
      <c r="O900" s="102"/>
      <c r="P900" s="104"/>
      <c r="Q900" s="146"/>
      <c r="R900" s="108"/>
    </row>
    <row r="901" spans="1:19" ht="15.75" customHeight="1" x14ac:dyDescent="0.25">
      <c r="A901" s="58">
        <v>2602</v>
      </c>
      <c r="B901" s="59"/>
      <c r="C901" s="59"/>
      <c r="D901" s="59"/>
      <c r="E901" s="59"/>
      <c r="F901" s="59"/>
      <c r="G901" s="59"/>
      <c r="H901" s="59"/>
      <c r="I901" s="59"/>
      <c r="J901" s="59"/>
      <c r="K901" s="144"/>
      <c r="L901" s="101"/>
      <c r="M901" s="102"/>
      <c r="N901" s="104"/>
      <c r="O901" s="191" t="s">
        <v>83</v>
      </c>
      <c r="P901" s="82">
        <v>2</v>
      </c>
      <c r="Q901" s="261">
        <f>IF(SUM(K894:K897)=0,"",SUM(K894:K897))</f>
        <v>9</v>
      </c>
      <c r="R901" s="213" t="s">
        <v>11</v>
      </c>
    </row>
    <row r="902" spans="1:19" ht="15.75" customHeight="1" x14ac:dyDescent="0.25">
      <c r="A902" s="58">
        <v>2701</v>
      </c>
      <c r="B902" s="59"/>
      <c r="C902" s="59"/>
      <c r="D902" s="59"/>
      <c r="E902" s="59"/>
      <c r="F902" s="59"/>
      <c r="G902" s="59"/>
      <c r="H902" s="59"/>
      <c r="I902" s="59"/>
      <c r="J902" s="59"/>
      <c r="K902" s="144"/>
      <c r="L902" s="101"/>
      <c r="M902" s="102"/>
      <c r="N902" s="104"/>
      <c r="O902" s="192" t="s">
        <v>85</v>
      </c>
      <c r="P902" s="86">
        <f>IF(P901/B888=0,"",P901/B888)</f>
        <v>3.9215686274509803E-2</v>
      </c>
      <c r="Q902" s="112">
        <f>IF(P901/Q901=0,"",P901/Q901)</f>
        <v>0.22222222222222221</v>
      </c>
      <c r="R902" s="215" t="s">
        <v>86</v>
      </c>
    </row>
    <row r="903" spans="1:19" ht="15.75" x14ac:dyDescent="0.25">
      <c r="A903" s="58">
        <v>2702</v>
      </c>
      <c r="B903" s="59"/>
      <c r="C903" s="59"/>
      <c r="D903" s="59"/>
      <c r="E903" s="59"/>
      <c r="F903" s="59"/>
      <c r="G903" s="59"/>
      <c r="H903" s="59"/>
      <c r="I903" s="59"/>
      <c r="J903" s="59"/>
      <c r="K903" s="144"/>
      <c r="L903" s="147"/>
      <c r="M903" s="148"/>
      <c r="N903" s="149"/>
      <c r="O903" s="90"/>
      <c r="P903" s="91"/>
      <c r="Q903" s="91"/>
      <c r="R903" s="113"/>
    </row>
    <row r="904" spans="1:19" ht="18" customHeight="1" x14ac:dyDescent="0.25">
      <c r="A904" s="28"/>
      <c r="B904" s="280" t="s">
        <v>111</v>
      </c>
      <c r="C904" s="280"/>
      <c r="D904" s="280"/>
      <c r="E904" s="280"/>
      <c r="F904" s="280"/>
      <c r="G904" s="280"/>
      <c r="H904" s="280"/>
      <c r="I904" s="280"/>
      <c r="J904" s="280"/>
      <c r="K904" s="93">
        <f>SUM(K888:K900)</f>
        <v>12</v>
      </c>
      <c r="L904" s="94">
        <f>((SUM(K894:K896))/B888)</f>
        <v>7.8431372549019607E-2</v>
      </c>
      <c r="M904" s="94">
        <f>IF(K904=0,"",K904/B888)</f>
        <v>0.23529411764705882</v>
      </c>
      <c r="N904" s="94">
        <f>M904-L904</f>
        <v>0.15686274509803921</v>
      </c>
      <c r="O904" s="3"/>
      <c r="P904" s="29"/>
      <c r="Q904" s="22"/>
      <c r="R904" s="3"/>
    </row>
    <row r="905" spans="1:19" ht="12.75" customHeight="1" x14ac:dyDescent="0.2">
      <c r="L905" s="3"/>
      <c r="M905" s="3"/>
      <c r="O905" s="3"/>
    </row>
    <row r="906" spans="1:19" ht="12.75" customHeight="1" x14ac:dyDescent="0.2">
      <c r="L906" s="3"/>
      <c r="M906" s="3"/>
      <c r="O906" s="3"/>
    </row>
    <row r="907" spans="1:19" ht="26.25" x14ac:dyDescent="0.4">
      <c r="A907" s="2"/>
      <c r="B907" s="270" t="s">
        <v>99</v>
      </c>
      <c r="C907" s="271"/>
      <c r="D907" s="271"/>
      <c r="E907" s="271"/>
      <c r="F907" s="271"/>
      <c r="G907" s="271"/>
      <c r="H907" s="271"/>
      <c r="I907" s="271"/>
      <c r="J907" s="271"/>
      <c r="K907" s="179" t="s">
        <v>120</v>
      </c>
      <c r="L907" s="57"/>
      <c r="M907" s="57"/>
      <c r="N907" s="29"/>
      <c r="O907" s="3"/>
      <c r="P907" s="29"/>
      <c r="Q907" s="29"/>
      <c r="R907" s="29"/>
    </row>
    <row r="908" spans="1:19" ht="20.25" x14ac:dyDescent="0.2">
      <c r="A908" s="272" t="s">
        <v>10</v>
      </c>
      <c r="B908" s="273" t="s">
        <v>100</v>
      </c>
      <c r="C908" s="274"/>
      <c r="D908" s="274"/>
      <c r="E908" s="274"/>
      <c r="F908" s="274"/>
      <c r="G908" s="274"/>
      <c r="H908" s="274"/>
      <c r="I908" s="274"/>
      <c r="J908" s="275"/>
      <c r="K908" s="276" t="s">
        <v>11</v>
      </c>
      <c r="L908" s="269" t="s">
        <v>3</v>
      </c>
      <c r="M908" s="269" t="s">
        <v>4</v>
      </c>
      <c r="N908" s="278" t="s">
        <v>5</v>
      </c>
      <c r="O908" s="269" t="s">
        <v>6</v>
      </c>
      <c r="P908" s="267" t="s">
        <v>7</v>
      </c>
      <c r="Q908" s="267" t="s">
        <v>8</v>
      </c>
      <c r="R908" s="269" t="s">
        <v>101</v>
      </c>
    </row>
    <row r="909" spans="1:19" ht="15.75" x14ac:dyDescent="0.25">
      <c r="A909" s="268"/>
      <c r="B909" s="58" t="s">
        <v>102</v>
      </c>
      <c r="C909" s="58" t="s">
        <v>103</v>
      </c>
      <c r="D909" s="58" t="s">
        <v>104</v>
      </c>
      <c r="E909" s="58" t="s">
        <v>105</v>
      </c>
      <c r="F909" s="58" t="s">
        <v>106</v>
      </c>
      <c r="G909" s="58" t="s">
        <v>107</v>
      </c>
      <c r="H909" s="58" t="s">
        <v>108</v>
      </c>
      <c r="I909" s="58" t="s">
        <v>109</v>
      </c>
      <c r="J909" s="58" t="s">
        <v>110</v>
      </c>
      <c r="K909" s="291"/>
      <c r="L909" s="268"/>
      <c r="M909" s="268"/>
      <c r="N909" s="268"/>
      <c r="O909" s="268"/>
      <c r="P909" s="268"/>
      <c r="Q909" s="268"/>
      <c r="R909" s="268"/>
    </row>
    <row r="910" spans="1:19" ht="15.75" customHeight="1" x14ac:dyDescent="0.25">
      <c r="A910" s="58">
        <v>2002</v>
      </c>
      <c r="B910" s="59">
        <v>80</v>
      </c>
      <c r="C910" s="59"/>
      <c r="D910" s="59"/>
      <c r="E910" s="59"/>
      <c r="F910" s="59"/>
      <c r="G910" s="59"/>
      <c r="H910" s="59"/>
      <c r="I910" s="59"/>
      <c r="J910" s="59"/>
      <c r="K910" s="144"/>
      <c r="L910" s="96"/>
      <c r="M910" s="97"/>
      <c r="N910" s="98"/>
      <c r="O910" s="99"/>
      <c r="P910" s="63">
        <f>B910</f>
        <v>80</v>
      </c>
      <c r="Q910" s="100"/>
      <c r="R910" s="99"/>
    </row>
    <row r="911" spans="1:19" ht="15.75" customHeight="1" x14ac:dyDescent="0.25">
      <c r="A911" s="58">
        <v>2101</v>
      </c>
      <c r="B911" s="59"/>
      <c r="C911" s="59">
        <v>49</v>
      </c>
      <c r="D911" s="59"/>
      <c r="E911" s="59"/>
      <c r="F911" s="59"/>
      <c r="G911" s="59"/>
      <c r="H911" s="59"/>
      <c r="I911" s="59"/>
      <c r="J911" s="59"/>
      <c r="K911" s="144"/>
      <c r="L911" s="101"/>
      <c r="M911" s="102"/>
      <c r="N911" s="103"/>
      <c r="O911" s="67">
        <f>IF(C911=0,"",C911/B910)</f>
        <v>0.61250000000000004</v>
      </c>
      <c r="P911" s="68">
        <v>51</v>
      </c>
      <c r="Q911" s="69">
        <f t="shared" ref="Q911:Q918" si="134">IF(P911=0,"",P911/P910)</f>
        <v>0.63749999999999996</v>
      </c>
      <c r="R911" s="69">
        <f t="shared" ref="R911:R918" si="135">IF(P911=0,"",100%-Q911)</f>
        <v>0.36250000000000004</v>
      </c>
    </row>
    <row r="912" spans="1:19" ht="15.75" customHeight="1" x14ac:dyDescent="0.25">
      <c r="A912" s="58">
        <v>2102</v>
      </c>
      <c r="B912" s="59"/>
      <c r="C912" s="59"/>
      <c r="D912" s="59">
        <v>37</v>
      </c>
      <c r="E912" s="59"/>
      <c r="F912" s="59"/>
      <c r="G912" s="59"/>
      <c r="H912" s="59"/>
      <c r="I912" s="59"/>
      <c r="J912" s="59"/>
      <c r="K912" s="144"/>
      <c r="L912" s="101"/>
      <c r="M912" s="102"/>
      <c r="N912" s="103"/>
      <c r="O912" s="67">
        <f>IF(D912=0,"",D912/C911)</f>
        <v>0.75510204081632648</v>
      </c>
      <c r="P912" s="68">
        <v>51</v>
      </c>
      <c r="Q912" s="69">
        <f t="shared" si="134"/>
        <v>1</v>
      </c>
      <c r="R912" s="69">
        <f t="shared" si="135"/>
        <v>0</v>
      </c>
      <c r="S912" s="8">
        <f>P912/P910</f>
        <v>0.63749999999999996</v>
      </c>
    </row>
    <row r="913" spans="1:18" ht="15.75" customHeight="1" x14ac:dyDescent="0.25">
      <c r="A913" s="58">
        <v>2201</v>
      </c>
      <c r="B913" s="59"/>
      <c r="C913" s="59"/>
      <c r="D913" s="59"/>
      <c r="E913" s="59">
        <v>32</v>
      </c>
      <c r="F913" s="59"/>
      <c r="G913" s="59"/>
      <c r="H913" s="59"/>
      <c r="I913" s="59"/>
      <c r="J913" s="59"/>
      <c r="K913" s="144"/>
      <c r="L913" s="101"/>
      <c r="M913" s="102"/>
      <c r="N913" s="103"/>
      <c r="O913" s="67">
        <f>IF(E913=0,"",E913/D912)</f>
        <v>0.86486486486486491</v>
      </c>
      <c r="P913" s="68">
        <v>50</v>
      </c>
      <c r="Q913" s="69">
        <f t="shared" si="134"/>
        <v>0.98039215686274506</v>
      </c>
      <c r="R913" s="69">
        <f t="shared" si="135"/>
        <v>1.9607843137254943E-2</v>
      </c>
    </row>
    <row r="914" spans="1:18" ht="15.75" customHeight="1" x14ac:dyDescent="0.25">
      <c r="A914" s="58">
        <v>2202</v>
      </c>
      <c r="B914" s="59"/>
      <c r="C914" s="59"/>
      <c r="D914" s="59"/>
      <c r="E914" s="59"/>
      <c r="F914" s="59">
        <v>28</v>
      </c>
      <c r="G914" s="59"/>
      <c r="H914" s="59"/>
      <c r="I914" s="59"/>
      <c r="J914" s="59"/>
      <c r="K914" s="144"/>
      <c r="L914" s="101"/>
      <c r="M914" s="102"/>
      <c r="N914" s="103"/>
      <c r="O914" s="67">
        <f>IF(F914=0,"",F914/E913)</f>
        <v>0.875</v>
      </c>
      <c r="P914" s="68">
        <v>41</v>
      </c>
      <c r="Q914" s="69">
        <f t="shared" si="134"/>
        <v>0.82</v>
      </c>
      <c r="R914" s="69">
        <f t="shared" si="135"/>
        <v>0.18000000000000005</v>
      </c>
    </row>
    <row r="915" spans="1:18" ht="15.75" customHeight="1" x14ac:dyDescent="0.25">
      <c r="A915" s="58">
        <v>2301</v>
      </c>
      <c r="B915" s="59"/>
      <c r="C915" s="59"/>
      <c r="D915" s="59"/>
      <c r="E915" s="59"/>
      <c r="F915" s="59"/>
      <c r="G915" s="59">
        <v>24</v>
      </c>
      <c r="H915" s="59"/>
      <c r="I915" s="59"/>
      <c r="J915" s="59"/>
      <c r="K915" s="144"/>
      <c r="L915" s="101"/>
      <c r="M915" s="102"/>
      <c r="N915" s="103"/>
      <c r="O915" s="67">
        <f>IF(G915=0,"",G915/F914)</f>
        <v>0.8571428571428571</v>
      </c>
      <c r="P915" s="68">
        <v>38</v>
      </c>
      <c r="Q915" s="69">
        <f t="shared" si="134"/>
        <v>0.92682926829268297</v>
      </c>
      <c r="R915" s="69">
        <f t="shared" si="135"/>
        <v>7.3170731707317027E-2</v>
      </c>
    </row>
    <row r="916" spans="1:18" ht="15.75" customHeight="1" x14ac:dyDescent="0.25">
      <c r="A916" s="58">
        <v>2302</v>
      </c>
      <c r="B916" s="59"/>
      <c r="C916" s="59"/>
      <c r="D916" s="59"/>
      <c r="E916" s="59"/>
      <c r="F916" s="59"/>
      <c r="G916" s="59"/>
      <c r="H916" s="59">
        <v>24</v>
      </c>
      <c r="I916" s="59"/>
      <c r="J916" s="59"/>
      <c r="K916" s="144"/>
      <c r="L916" s="101"/>
      <c r="M916" s="102"/>
      <c r="N916" s="103"/>
      <c r="O916" s="67">
        <f>IF(H916=0,"",H916/G915)</f>
        <v>1</v>
      </c>
      <c r="P916" s="68">
        <v>36</v>
      </c>
      <c r="Q916" s="69">
        <f t="shared" si="134"/>
        <v>0.94736842105263153</v>
      </c>
      <c r="R916" s="69">
        <f t="shared" si="135"/>
        <v>5.2631578947368474E-2</v>
      </c>
    </row>
    <row r="917" spans="1:18" ht="15.75" customHeight="1" x14ac:dyDescent="0.25">
      <c r="A917" s="58">
        <v>2401</v>
      </c>
      <c r="B917" s="59"/>
      <c r="C917" s="59"/>
      <c r="D917" s="59"/>
      <c r="E917" s="59"/>
      <c r="F917" s="59"/>
      <c r="G917" s="59"/>
      <c r="H917" s="59"/>
      <c r="I917" s="59">
        <v>24</v>
      </c>
      <c r="J917" s="59"/>
      <c r="K917" s="144"/>
      <c r="L917" s="101"/>
      <c r="M917" s="102"/>
      <c r="N917" s="103"/>
      <c r="O917" s="67">
        <f>IF(I917=0,"",I917/H916)</f>
        <v>1</v>
      </c>
      <c r="P917" s="68">
        <v>36</v>
      </c>
      <c r="Q917" s="69">
        <f t="shared" si="134"/>
        <v>1</v>
      </c>
      <c r="R917" s="69">
        <f t="shared" si="135"/>
        <v>0</v>
      </c>
    </row>
    <row r="918" spans="1:18" ht="15.75" customHeight="1" x14ac:dyDescent="0.25">
      <c r="A918" s="58">
        <v>2402</v>
      </c>
      <c r="B918" s="59"/>
      <c r="C918" s="59"/>
      <c r="D918" s="59"/>
      <c r="E918" s="59"/>
      <c r="F918" s="59"/>
      <c r="G918" s="59"/>
      <c r="H918" s="59"/>
      <c r="I918" s="59"/>
      <c r="J918" s="59">
        <v>24</v>
      </c>
      <c r="K918" s="144">
        <v>9</v>
      </c>
      <c r="L918" s="101"/>
      <c r="M918" s="102"/>
      <c r="N918" s="103"/>
      <c r="O918" s="71">
        <f>IF(J918=0,"",J918/I917)</f>
        <v>1</v>
      </c>
      <c r="P918" s="68">
        <v>36</v>
      </c>
      <c r="Q918" s="72">
        <f t="shared" si="134"/>
        <v>1</v>
      </c>
      <c r="R918" s="72">
        <f t="shared" si="135"/>
        <v>0</v>
      </c>
    </row>
    <row r="919" spans="1:18" ht="15.75" customHeight="1" x14ac:dyDescent="0.25">
      <c r="A919" s="58">
        <v>2501</v>
      </c>
      <c r="B919" s="59"/>
      <c r="C919" s="59"/>
      <c r="D919" s="59"/>
      <c r="E919" s="59"/>
      <c r="F919" s="59"/>
      <c r="G919" s="59"/>
      <c r="H919" s="59"/>
      <c r="I919" s="59"/>
      <c r="J919" s="59">
        <v>17</v>
      </c>
      <c r="K919" s="144">
        <v>10</v>
      </c>
      <c r="L919" s="101"/>
      <c r="M919" s="102"/>
      <c r="N919" s="104"/>
      <c r="O919" s="129"/>
      <c r="P919" s="68">
        <v>27</v>
      </c>
      <c r="Q919" s="130"/>
      <c r="R919" s="131"/>
    </row>
    <row r="920" spans="1:18" ht="15.75" customHeight="1" x14ac:dyDescent="0.25">
      <c r="A920" s="58">
        <v>2502</v>
      </c>
      <c r="B920" s="59"/>
      <c r="C920" s="59"/>
      <c r="D920" s="59"/>
      <c r="E920" s="59"/>
      <c r="F920" s="59"/>
      <c r="G920" s="59"/>
      <c r="H920" s="59"/>
      <c r="I920" s="59"/>
      <c r="J920" s="59"/>
      <c r="K920" s="144"/>
      <c r="L920" s="101"/>
      <c r="M920" s="102"/>
      <c r="N920" s="104"/>
      <c r="O920" s="108"/>
      <c r="P920" s="109"/>
      <c r="Q920" s="110"/>
      <c r="R920" s="108"/>
    </row>
    <row r="921" spans="1:18" ht="15.75" customHeight="1" x14ac:dyDescent="0.25">
      <c r="A921" s="58">
        <v>2601</v>
      </c>
      <c r="B921" s="59"/>
      <c r="C921" s="59"/>
      <c r="D921" s="59"/>
      <c r="E921" s="59"/>
      <c r="F921" s="59"/>
      <c r="G921" s="59"/>
      <c r="H921" s="59"/>
      <c r="I921" s="59"/>
      <c r="J921" s="59"/>
      <c r="K921" s="144"/>
      <c r="L921" s="101"/>
      <c r="M921" s="102"/>
      <c r="N921" s="104"/>
      <c r="O921" s="108"/>
      <c r="P921" s="109"/>
      <c r="Q921" s="110"/>
      <c r="R921" s="108"/>
    </row>
    <row r="922" spans="1:18" ht="15.75" customHeight="1" x14ac:dyDescent="0.25">
      <c r="A922" s="58">
        <v>2602</v>
      </c>
      <c r="B922" s="59"/>
      <c r="C922" s="59"/>
      <c r="D922" s="59"/>
      <c r="E922" s="59"/>
      <c r="F922" s="59"/>
      <c r="G922" s="59"/>
      <c r="H922" s="59"/>
      <c r="I922" s="59"/>
      <c r="J922" s="59"/>
      <c r="K922" s="144"/>
      <c r="L922" s="101"/>
      <c r="M922" s="102"/>
      <c r="N922" s="104"/>
      <c r="O922" s="102"/>
      <c r="P922" s="104"/>
      <c r="Q922" s="146"/>
      <c r="R922" s="108"/>
    </row>
    <row r="923" spans="1:18" ht="15.75" customHeight="1" x14ac:dyDescent="0.25">
      <c r="A923" s="58">
        <v>2701</v>
      </c>
      <c r="B923" s="59"/>
      <c r="C923" s="59"/>
      <c r="D923" s="59"/>
      <c r="E923" s="59"/>
      <c r="F923" s="59"/>
      <c r="G923" s="59"/>
      <c r="H923" s="59"/>
      <c r="I923" s="59"/>
      <c r="J923" s="59"/>
      <c r="K923" s="144"/>
      <c r="L923" s="101"/>
      <c r="M923" s="102"/>
      <c r="N923" s="104"/>
      <c r="O923" s="191" t="s">
        <v>83</v>
      </c>
      <c r="P923" s="82">
        <v>1</v>
      </c>
      <c r="Q923" s="111">
        <f>IF(SUM(K916:K919)=0,"",SUM(K916:K919))</f>
        <v>19</v>
      </c>
      <c r="R923" s="213" t="s">
        <v>11</v>
      </c>
    </row>
    <row r="924" spans="1:18" ht="15.75" customHeight="1" x14ac:dyDescent="0.25">
      <c r="A924" s="58">
        <v>2702</v>
      </c>
      <c r="B924" s="59"/>
      <c r="C924" s="59"/>
      <c r="D924" s="59"/>
      <c r="E924" s="59"/>
      <c r="F924" s="59"/>
      <c r="G924" s="59"/>
      <c r="H924" s="59"/>
      <c r="I924" s="59"/>
      <c r="J924" s="59"/>
      <c r="K924" s="144"/>
      <c r="L924" s="101"/>
      <c r="M924" s="102"/>
      <c r="N924" s="104"/>
      <c r="O924" s="192" t="s">
        <v>85</v>
      </c>
      <c r="P924" s="86">
        <f>IF(P923/B910=0,"",P923/B910)</f>
        <v>1.2500000000000001E-2</v>
      </c>
      <c r="Q924" s="112">
        <f>IF(P923/Q923=0,"",P923/Q923)</f>
        <v>5.2631578947368418E-2</v>
      </c>
      <c r="R924" s="215" t="s">
        <v>86</v>
      </c>
    </row>
    <row r="925" spans="1:18" ht="15.75" customHeight="1" x14ac:dyDescent="0.25">
      <c r="A925" s="58">
        <v>2801</v>
      </c>
      <c r="B925" s="59"/>
      <c r="C925" s="59"/>
      <c r="D925" s="59"/>
      <c r="E925" s="59"/>
      <c r="F925" s="59"/>
      <c r="G925" s="59"/>
      <c r="H925" s="59"/>
      <c r="I925" s="59"/>
      <c r="J925" s="59"/>
      <c r="K925" s="144"/>
      <c r="L925" s="147"/>
      <c r="M925" s="148"/>
      <c r="N925" s="149"/>
      <c r="O925" s="90"/>
      <c r="P925" s="91"/>
      <c r="Q925" s="91"/>
      <c r="R925" s="113"/>
    </row>
    <row r="926" spans="1:18" ht="18" customHeight="1" x14ac:dyDescent="0.25">
      <c r="A926" s="28"/>
      <c r="B926" s="280" t="s">
        <v>111</v>
      </c>
      <c r="C926" s="280"/>
      <c r="D926" s="280"/>
      <c r="E926" s="280"/>
      <c r="F926" s="280"/>
      <c r="G926" s="280"/>
      <c r="H926" s="280"/>
      <c r="I926" s="280"/>
      <c r="J926" s="280"/>
      <c r="K926" s="93">
        <f>SUM(K910:K922)</f>
        <v>19</v>
      </c>
      <c r="L926" s="94">
        <f>((SUM(K916:K918))/B910)</f>
        <v>0.1125</v>
      </c>
      <c r="M926" s="94">
        <f>IF(K926=0,"",K926/B910)</f>
        <v>0.23749999999999999</v>
      </c>
      <c r="N926" s="94">
        <f>M926-L926</f>
        <v>0.12499999999999999</v>
      </c>
      <c r="O926" s="3"/>
      <c r="P926" s="29"/>
      <c r="Q926" s="22"/>
      <c r="R926" s="3"/>
    </row>
    <row r="927" spans="1:18" ht="12.75" customHeight="1" x14ac:dyDescent="0.2"/>
    <row r="928" spans="1:18" ht="12.75" customHeight="1" x14ac:dyDescent="0.2"/>
    <row r="929" spans="1:19" ht="26.25" x14ac:dyDescent="0.4">
      <c r="A929" s="2"/>
      <c r="B929" s="270" t="s">
        <v>99</v>
      </c>
      <c r="C929" s="271"/>
      <c r="D929" s="271"/>
      <c r="E929" s="271"/>
      <c r="F929" s="271"/>
      <c r="G929" s="271"/>
      <c r="H929" s="271"/>
      <c r="I929" s="271"/>
      <c r="J929" s="271"/>
      <c r="K929" s="179" t="s">
        <v>121</v>
      </c>
      <c r="L929" s="57"/>
      <c r="M929" s="57"/>
      <c r="N929" s="29"/>
      <c r="O929" s="3"/>
      <c r="P929" s="29"/>
      <c r="Q929" s="29"/>
      <c r="R929" s="29"/>
    </row>
    <row r="930" spans="1:19" ht="20.25" x14ac:dyDescent="0.2">
      <c r="A930" s="272" t="s">
        <v>10</v>
      </c>
      <c r="B930" s="273" t="s">
        <v>100</v>
      </c>
      <c r="C930" s="274"/>
      <c r="D930" s="274"/>
      <c r="E930" s="274"/>
      <c r="F930" s="274"/>
      <c r="G930" s="274"/>
      <c r="H930" s="274"/>
      <c r="I930" s="274"/>
      <c r="J930" s="275"/>
      <c r="K930" s="276" t="s">
        <v>11</v>
      </c>
      <c r="L930" s="269" t="s">
        <v>3</v>
      </c>
      <c r="M930" s="269" t="s">
        <v>4</v>
      </c>
      <c r="N930" s="278" t="s">
        <v>5</v>
      </c>
      <c r="O930" s="269" t="s">
        <v>6</v>
      </c>
      <c r="P930" s="267" t="s">
        <v>7</v>
      </c>
      <c r="Q930" s="267" t="s">
        <v>8</v>
      </c>
      <c r="R930" s="269" t="s">
        <v>101</v>
      </c>
    </row>
    <row r="931" spans="1:19" ht="15.75" x14ac:dyDescent="0.25">
      <c r="A931" s="268"/>
      <c r="B931" s="58" t="s">
        <v>102</v>
      </c>
      <c r="C931" s="58" t="s">
        <v>103</v>
      </c>
      <c r="D931" s="58" t="s">
        <v>104</v>
      </c>
      <c r="E931" s="58" t="s">
        <v>105</v>
      </c>
      <c r="F931" s="58" t="s">
        <v>106</v>
      </c>
      <c r="G931" s="58" t="s">
        <v>107</v>
      </c>
      <c r="H931" s="58" t="s">
        <v>108</v>
      </c>
      <c r="I931" s="58" t="s">
        <v>109</v>
      </c>
      <c r="J931" s="58" t="s">
        <v>110</v>
      </c>
      <c r="K931" s="291"/>
      <c r="L931" s="268"/>
      <c r="M931" s="268"/>
      <c r="N931" s="268"/>
      <c r="O931" s="268"/>
      <c r="P931" s="268"/>
      <c r="Q931" s="268"/>
      <c r="R931" s="268"/>
    </row>
    <row r="932" spans="1:19" ht="15.75" customHeight="1" x14ac:dyDescent="0.25">
      <c r="A932" s="58">
        <v>2101</v>
      </c>
      <c r="B932" s="59">
        <v>34</v>
      </c>
      <c r="C932" s="59"/>
      <c r="D932" s="59"/>
      <c r="E932" s="59"/>
      <c r="F932" s="59"/>
      <c r="G932" s="59"/>
      <c r="H932" s="59"/>
      <c r="I932" s="59"/>
      <c r="J932" s="59"/>
      <c r="K932" s="144"/>
      <c r="L932" s="96"/>
      <c r="M932" s="97"/>
      <c r="N932" s="98"/>
      <c r="O932" s="99"/>
      <c r="P932" s="63">
        <f>B932</f>
        <v>34</v>
      </c>
      <c r="Q932" s="100"/>
      <c r="R932" s="99"/>
    </row>
    <row r="933" spans="1:19" ht="15.75" customHeight="1" x14ac:dyDescent="0.25">
      <c r="A933" s="58">
        <v>2102</v>
      </c>
      <c r="B933" s="59"/>
      <c r="C933" s="59">
        <v>20</v>
      </c>
      <c r="D933" s="59"/>
      <c r="E933" s="59"/>
      <c r="F933" s="59"/>
      <c r="G933" s="59"/>
      <c r="H933" s="59"/>
      <c r="I933" s="59"/>
      <c r="J933" s="59"/>
      <c r="K933" s="144"/>
      <c r="L933" s="101"/>
      <c r="M933" s="102"/>
      <c r="N933" s="103"/>
      <c r="O933" s="67">
        <f>IF(C933=0,"",C933/B932)</f>
        <v>0.58823529411764708</v>
      </c>
      <c r="P933" s="68">
        <v>20</v>
      </c>
      <c r="Q933" s="69">
        <f t="shared" ref="Q933:Q940" si="136">IF(P933=0,"",P933/P932)</f>
        <v>0.58823529411764708</v>
      </c>
      <c r="R933" s="69">
        <f t="shared" ref="R933:R940" si="137">IF(P933=0,"",100%-Q933)</f>
        <v>0.41176470588235292</v>
      </c>
    </row>
    <row r="934" spans="1:19" ht="15.75" customHeight="1" x14ac:dyDescent="0.25">
      <c r="A934" s="58">
        <v>2201</v>
      </c>
      <c r="B934" s="59"/>
      <c r="C934" s="59"/>
      <c r="D934" s="59">
        <v>15</v>
      </c>
      <c r="E934" s="59"/>
      <c r="F934" s="59"/>
      <c r="G934" s="59"/>
      <c r="H934" s="59"/>
      <c r="I934" s="59"/>
      <c r="J934" s="59"/>
      <c r="K934" s="144"/>
      <c r="L934" s="101"/>
      <c r="M934" s="102"/>
      <c r="N934" s="103"/>
      <c r="O934" s="67">
        <f>IF(D934=0,"",D934/C933)</f>
        <v>0.75</v>
      </c>
      <c r="P934" s="68">
        <v>17</v>
      </c>
      <c r="Q934" s="69">
        <f t="shared" si="136"/>
        <v>0.85</v>
      </c>
      <c r="R934" s="69">
        <f t="shared" si="137"/>
        <v>0.15000000000000002</v>
      </c>
      <c r="S934" s="8">
        <f>P934/P932</f>
        <v>0.5</v>
      </c>
    </row>
    <row r="935" spans="1:19" ht="15.75" customHeight="1" x14ac:dyDescent="0.25">
      <c r="A935" s="58">
        <v>2202</v>
      </c>
      <c r="B935" s="59"/>
      <c r="C935" s="59"/>
      <c r="D935" s="59"/>
      <c r="E935" s="59">
        <v>10</v>
      </c>
      <c r="F935" s="59"/>
      <c r="G935" s="59"/>
      <c r="H935" s="59"/>
      <c r="I935" s="59"/>
      <c r="J935" s="59"/>
      <c r="K935" s="144"/>
      <c r="L935" s="101"/>
      <c r="M935" s="102"/>
      <c r="N935" s="103"/>
      <c r="O935" s="67">
        <f>IF(E935=0,"",E935/D934)</f>
        <v>0.66666666666666663</v>
      </c>
      <c r="P935" s="68">
        <v>16</v>
      </c>
      <c r="Q935" s="69">
        <f t="shared" si="136"/>
        <v>0.94117647058823528</v>
      </c>
      <c r="R935" s="69">
        <f t="shared" si="137"/>
        <v>5.8823529411764719E-2</v>
      </c>
    </row>
    <row r="936" spans="1:19" ht="15.75" customHeight="1" x14ac:dyDescent="0.25">
      <c r="A936" s="58">
        <v>2301</v>
      </c>
      <c r="B936" s="59"/>
      <c r="C936" s="59"/>
      <c r="D936" s="59"/>
      <c r="E936" s="59"/>
      <c r="F936" s="59">
        <v>8</v>
      </c>
      <c r="G936" s="59"/>
      <c r="H936" s="59"/>
      <c r="I936" s="59"/>
      <c r="J936" s="59"/>
      <c r="K936" s="144"/>
      <c r="L936" s="101"/>
      <c r="M936" s="102"/>
      <c r="N936" s="103"/>
      <c r="O936" s="67">
        <f>IF(F936=0,"",F936/E935)</f>
        <v>0.8</v>
      </c>
      <c r="P936" s="68">
        <v>13</v>
      </c>
      <c r="Q936" s="69">
        <f t="shared" si="136"/>
        <v>0.8125</v>
      </c>
      <c r="R936" s="69">
        <f t="shared" si="137"/>
        <v>0.1875</v>
      </c>
    </row>
    <row r="937" spans="1:19" ht="15.75" customHeight="1" x14ac:dyDescent="0.25">
      <c r="A937" s="58">
        <v>2302</v>
      </c>
      <c r="B937" s="59"/>
      <c r="C937" s="59"/>
      <c r="D937" s="59"/>
      <c r="E937" s="59"/>
      <c r="F937" s="59"/>
      <c r="G937" s="59">
        <v>8</v>
      </c>
      <c r="H937" s="59"/>
      <c r="I937" s="59"/>
      <c r="J937" s="59"/>
      <c r="K937" s="144"/>
      <c r="L937" s="101"/>
      <c r="M937" s="102"/>
      <c r="N937" s="103"/>
      <c r="O937" s="67">
        <f>IF(G937=0,"",G937/F936)</f>
        <v>1</v>
      </c>
      <c r="P937" s="68">
        <v>13</v>
      </c>
      <c r="Q937" s="69">
        <f t="shared" si="136"/>
        <v>1</v>
      </c>
      <c r="R937" s="69">
        <f t="shared" si="137"/>
        <v>0</v>
      </c>
    </row>
    <row r="938" spans="1:19" ht="15.75" customHeight="1" x14ac:dyDescent="0.25">
      <c r="A938" s="58">
        <v>2401</v>
      </c>
      <c r="B938" s="59"/>
      <c r="C938" s="59"/>
      <c r="D938" s="59"/>
      <c r="E938" s="59"/>
      <c r="F938" s="59"/>
      <c r="G938" s="59"/>
      <c r="H938" s="59">
        <v>8</v>
      </c>
      <c r="I938" s="59"/>
      <c r="J938" s="59"/>
      <c r="K938" s="144"/>
      <c r="L938" s="101"/>
      <c r="M938" s="102"/>
      <c r="N938" s="103"/>
      <c r="O938" s="67">
        <f>IF(H938=0,"",H938/G937)</f>
        <v>1</v>
      </c>
      <c r="P938" s="68">
        <v>13</v>
      </c>
      <c r="Q938" s="69">
        <f t="shared" si="136"/>
        <v>1</v>
      </c>
      <c r="R938" s="69">
        <f t="shared" si="137"/>
        <v>0</v>
      </c>
    </row>
    <row r="939" spans="1:19" ht="15.75" customHeight="1" x14ac:dyDescent="0.25">
      <c r="A939" s="58">
        <v>2402</v>
      </c>
      <c r="B939" s="59"/>
      <c r="C939" s="59"/>
      <c r="D939" s="59"/>
      <c r="E939" s="59"/>
      <c r="F939" s="59"/>
      <c r="G939" s="59"/>
      <c r="H939" s="59"/>
      <c r="I939" s="59">
        <v>7</v>
      </c>
      <c r="J939" s="59"/>
      <c r="K939" s="144"/>
      <c r="L939" s="101"/>
      <c r="M939" s="102"/>
      <c r="N939" s="103"/>
      <c r="O939" s="67">
        <f>IF(I939=0,"",I939/H938)</f>
        <v>0.875</v>
      </c>
      <c r="P939" s="68">
        <v>12</v>
      </c>
      <c r="Q939" s="69">
        <f t="shared" si="136"/>
        <v>0.92307692307692313</v>
      </c>
      <c r="R939" s="69">
        <f t="shared" si="137"/>
        <v>7.6923076923076872E-2</v>
      </c>
    </row>
    <row r="940" spans="1:19" ht="15.75" customHeight="1" x14ac:dyDescent="0.25">
      <c r="A940" s="58">
        <v>2501</v>
      </c>
      <c r="B940" s="59"/>
      <c r="C940" s="59"/>
      <c r="D940" s="59"/>
      <c r="E940" s="59"/>
      <c r="F940" s="59"/>
      <c r="G940" s="59"/>
      <c r="H940" s="59"/>
      <c r="I940" s="59"/>
      <c r="J940" s="59">
        <v>5</v>
      </c>
      <c r="K940" s="144">
        <v>2</v>
      </c>
      <c r="L940" s="101"/>
      <c r="M940" s="102"/>
      <c r="N940" s="103"/>
      <c r="O940" s="71">
        <f>IF(J940=0,"",J940/I939)</f>
        <v>0.7142857142857143</v>
      </c>
      <c r="P940" s="68">
        <v>12</v>
      </c>
      <c r="Q940" s="72">
        <f t="shared" si="136"/>
        <v>1</v>
      </c>
      <c r="R940" s="72">
        <f t="shared" si="137"/>
        <v>0</v>
      </c>
    </row>
    <row r="941" spans="1:19" ht="15.75" customHeight="1" x14ac:dyDescent="0.25">
      <c r="A941" s="58">
        <v>2502</v>
      </c>
      <c r="B941" s="59"/>
      <c r="C941" s="59"/>
      <c r="D941" s="59"/>
      <c r="E941" s="59"/>
      <c r="F941" s="59"/>
      <c r="G941" s="59"/>
      <c r="H941" s="59"/>
      <c r="I941" s="59"/>
      <c r="J941" s="59"/>
      <c r="K941" s="144"/>
      <c r="L941" s="101"/>
      <c r="M941" s="102"/>
      <c r="N941" s="104"/>
      <c r="O941" s="129"/>
      <c r="P941" s="68"/>
      <c r="Q941" s="130"/>
      <c r="R941" s="131"/>
    </row>
    <row r="942" spans="1:19" ht="15.75" customHeight="1" x14ac:dyDescent="0.25">
      <c r="A942" s="58">
        <v>2601</v>
      </c>
      <c r="B942" s="59"/>
      <c r="C942" s="59"/>
      <c r="D942" s="59"/>
      <c r="E942" s="59"/>
      <c r="F942" s="59"/>
      <c r="G942" s="59"/>
      <c r="H942" s="59"/>
      <c r="I942" s="59"/>
      <c r="J942" s="59"/>
      <c r="K942" s="144"/>
      <c r="L942" s="101"/>
      <c r="M942" s="102"/>
      <c r="N942" s="104"/>
      <c r="O942" s="108"/>
      <c r="P942" s="109"/>
      <c r="Q942" s="110"/>
      <c r="R942" s="108"/>
    </row>
    <row r="943" spans="1:19" ht="15.75" customHeight="1" x14ac:dyDescent="0.25">
      <c r="A943" s="58">
        <v>2602</v>
      </c>
      <c r="B943" s="59"/>
      <c r="C943" s="59"/>
      <c r="D943" s="59"/>
      <c r="E943" s="59"/>
      <c r="F943" s="59"/>
      <c r="G943" s="59"/>
      <c r="H943" s="59"/>
      <c r="I943" s="59"/>
      <c r="J943" s="59"/>
      <c r="K943" s="144"/>
      <c r="L943" s="101"/>
      <c r="M943" s="102"/>
      <c r="N943" s="104"/>
      <c r="O943" s="108"/>
      <c r="P943" s="109"/>
      <c r="Q943" s="110"/>
      <c r="R943" s="108"/>
    </row>
    <row r="944" spans="1:19" ht="15.75" customHeight="1" x14ac:dyDescent="0.25">
      <c r="A944" s="58">
        <v>2701</v>
      </c>
      <c r="B944" s="59"/>
      <c r="C944" s="59"/>
      <c r="D944" s="59"/>
      <c r="E944" s="59"/>
      <c r="F944" s="59"/>
      <c r="G944" s="59"/>
      <c r="H944" s="59"/>
      <c r="I944" s="59"/>
      <c r="J944" s="59"/>
      <c r="K944" s="144"/>
      <c r="L944" s="101"/>
      <c r="M944" s="102"/>
      <c r="N944" s="104"/>
      <c r="O944" s="102"/>
      <c r="P944" s="104"/>
      <c r="Q944" s="146"/>
      <c r="R944" s="108"/>
    </row>
    <row r="945" spans="1:22" ht="15.75" customHeight="1" x14ac:dyDescent="0.25">
      <c r="A945" s="58">
        <v>2702</v>
      </c>
      <c r="B945" s="59"/>
      <c r="C945" s="59"/>
      <c r="D945" s="59"/>
      <c r="E945" s="59"/>
      <c r="F945" s="59"/>
      <c r="G945" s="59"/>
      <c r="H945" s="59"/>
      <c r="I945" s="59"/>
      <c r="J945" s="59"/>
      <c r="K945" s="144"/>
      <c r="L945" s="101"/>
      <c r="M945" s="102"/>
      <c r="N945" s="104"/>
      <c r="O945" s="191" t="s">
        <v>83</v>
      </c>
      <c r="P945" s="82"/>
      <c r="Q945" s="111">
        <f>IF(SUM(K938:K941)=0,"",SUM(K938:K941))</f>
        <v>2</v>
      </c>
      <c r="R945" s="213" t="s">
        <v>11</v>
      </c>
    </row>
    <row r="946" spans="1:22" ht="15.75" customHeight="1" x14ac:dyDescent="0.25">
      <c r="A946" s="58">
        <v>2801</v>
      </c>
      <c r="B946" s="59"/>
      <c r="C946" s="59"/>
      <c r="D946" s="59"/>
      <c r="E946" s="59"/>
      <c r="F946" s="59"/>
      <c r="G946" s="59"/>
      <c r="H946" s="59"/>
      <c r="I946" s="59"/>
      <c r="J946" s="59"/>
      <c r="K946" s="144"/>
      <c r="L946" s="101"/>
      <c r="M946" s="102"/>
      <c r="N946" s="104"/>
      <c r="O946" s="192" t="s">
        <v>85</v>
      </c>
      <c r="P946" s="86" t="str">
        <f>IF(P945/B932=0,"",P945/B932)</f>
        <v/>
      </c>
      <c r="Q946" s="112" t="str">
        <f>IF(P945/Q945=0,"",P945/Q945)</f>
        <v/>
      </c>
      <c r="R946" s="215" t="s">
        <v>86</v>
      </c>
    </row>
    <row r="947" spans="1:22" ht="15.75" customHeight="1" x14ac:dyDescent="0.25">
      <c r="A947" s="58">
        <v>2802</v>
      </c>
      <c r="B947" s="59"/>
      <c r="C947" s="59"/>
      <c r="D947" s="59"/>
      <c r="E947" s="59"/>
      <c r="F947" s="59"/>
      <c r="G947" s="59"/>
      <c r="H947" s="59"/>
      <c r="I947" s="59"/>
      <c r="J947" s="59"/>
      <c r="K947" s="144"/>
      <c r="L947" s="147"/>
      <c r="M947" s="148"/>
      <c r="N947" s="149"/>
      <c r="O947" s="90"/>
      <c r="P947" s="91"/>
      <c r="Q947" s="91"/>
      <c r="R947" s="113"/>
    </row>
    <row r="948" spans="1:22" ht="18" customHeight="1" x14ac:dyDescent="0.25">
      <c r="A948" s="28"/>
      <c r="B948" s="280" t="s">
        <v>111</v>
      </c>
      <c r="C948" s="280"/>
      <c r="D948" s="280"/>
      <c r="E948" s="280"/>
      <c r="F948" s="280"/>
      <c r="G948" s="280"/>
      <c r="H948" s="280"/>
      <c r="I948" s="280"/>
      <c r="J948" s="280"/>
      <c r="K948" s="93">
        <f>SUM(K932:K944)</f>
        <v>2</v>
      </c>
      <c r="L948" s="94">
        <f>((SUM(K938:K940))/B932)</f>
        <v>5.8823529411764705E-2</v>
      </c>
      <c r="M948" s="94">
        <f>IF(K948=0,"",K948/B932)</f>
        <v>5.8823529411764705E-2</v>
      </c>
      <c r="N948" s="94">
        <f>M948-L948</f>
        <v>0</v>
      </c>
      <c r="O948" s="3"/>
      <c r="P948" s="29"/>
      <c r="Q948" s="22"/>
      <c r="R948" s="3"/>
      <c r="V948" s="166">
        <f>AVERAGE(S934,S956)</f>
        <v>0.55158730158730163</v>
      </c>
    </row>
    <row r="949" spans="1:22" ht="12.75" customHeight="1" x14ac:dyDescent="0.2"/>
    <row r="950" spans="1:22" ht="12.75" customHeight="1" x14ac:dyDescent="0.2"/>
    <row r="951" spans="1:22" ht="26.25" x14ac:dyDescent="0.4">
      <c r="A951" s="2"/>
      <c r="B951" s="270" t="s">
        <v>99</v>
      </c>
      <c r="C951" s="271"/>
      <c r="D951" s="271"/>
      <c r="E951" s="271"/>
      <c r="F951" s="271"/>
      <c r="G951" s="271"/>
      <c r="H951" s="271"/>
      <c r="I951" s="271"/>
      <c r="J951" s="271"/>
      <c r="K951" s="179" t="s">
        <v>122</v>
      </c>
      <c r="L951" s="57"/>
      <c r="M951" s="57"/>
      <c r="N951" s="29"/>
      <c r="O951" s="3"/>
      <c r="P951" s="29"/>
      <c r="Q951" s="29"/>
      <c r="R951" s="29"/>
      <c r="S951" s="120"/>
    </row>
    <row r="952" spans="1:22" ht="20.25" x14ac:dyDescent="0.2">
      <c r="A952" s="272" t="s">
        <v>10</v>
      </c>
      <c r="B952" s="273" t="s">
        <v>100</v>
      </c>
      <c r="C952" s="274"/>
      <c r="D952" s="274"/>
      <c r="E952" s="274"/>
      <c r="F952" s="274"/>
      <c r="G952" s="274"/>
      <c r="H952" s="274"/>
      <c r="I952" s="274"/>
      <c r="J952" s="275"/>
      <c r="K952" s="276" t="s">
        <v>11</v>
      </c>
      <c r="L952" s="269" t="s">
        <v>3</v>
      </c>
      <c r="M952" s="269" t="s">
        <v>4</v>
      </c>
      <c r="N952" s="278" t="s">
        <v>5</v>
      </c>
      <c r="O952" s="269" t="s">
        <v>6</v>
      </c>
      <c r="P952" s="267" t="s">
        <v>7</v>
      </c>
      <c r="Q952" s="267" t="s">
        <v>8</v>
      </c>
      <c r="R952" s="269" t="s">
        <v>101</v>
      </c>
      <c r="S952" s="120"/>
    </row>
    <row r="953" spans="1:22" ht="15.75" x14ac:dyDescent="0.25">
      <c r="A953" s="268"/>
      <c r="B953" s="58" t="s">
        <v>102</v>
      </c>
      <c r="C953" s="58" t="s">
        <v>103</v>
      </c>
      <c r="D953" s="58" t="s">
        <v>104</v>
      </c>
      <c r="E953" s="58" t="s">
        <v>105</v>
      </c>
      <c r="F953" s="58" t="s">
        <v>106</v>
      </c>
      <c r="G953" s="58" t="s">
        <v>107</v>
      </c>
      <c r="H953" s="58" t="s">
        <v>108</v>
      </c>
      <c r="I953" s="58" t="s">
        <v>109</v>
      </c>
      <c r="J953" s="58" t="s">
        <v>110</v>
      </c>
      <c r="K953" s="291"/>
      <c r="L953" s="268"/>
      <c r="M953" s="268"/>
      <c r="N953" s="268"/>
      <c r="O953" s="268"/>
      <c r="P953" s="268"/>
      <c r="Q953" s="268"/>
      <c r="R953" s="268"/>
      <c r="S953" s="120"/>
    </row>
    <row r="954" spans="1:22" ht="15.75" customHeight="1" x14ac:dyDescent="0.25">
      <c r="A954" s="58">
        <v>2102</v>
      </c>
      <c r="B954" s="59">
        <v>63</v>
      </c>
      <c r="C954" s="59"/>
      <c r="D954" s="59"/>
      <c r="E954" s="59"/>
      <c r="F954" s="59"/>
      <c r="G954" s="59"/>
      <c r="H954" s="59"/>
      <c r="I954" s="59"/>
      <c r="J954" s="59"/>
      <c r="K954" s="144"/>
      <c r="L954" s="96"/>
      <c r="M954" s="97"/>
      <c r="N954" s="98"/>
      <c r="O954" s="99"/>
      <c r="P954" s="63">
        <f>B954</f>
        <v>63</v>
      </c>
      <c r="Q954" s="100"/>
      <c r="R954" s="99"/>
      <c r="S954" s="120"/>
    </row>
    <row r="955" spans="1:22" ht="15.75" customHeight="1" x14ac:dyDescent="0.25">
      <c r="A955" s="58">
        <v>2201</v>
      </c>
      <c r="B955" s="59"/>
      <c r="C955" s="59">
        <v>50</v>
      </c>
      <c r="D955" s="59"/>
      <c r="E955" s="59"/>
      <c r="F955" s="59"/>
      <c r="G955" s="59"/>
      <c r="H955" s="59"/>
      <c r="I955" s="59"/>
      <c r="J955" s="59"/>
      <c r="K955" s="144"/>
      <c r="L955" s="101"/>
      <c r="M955" s="102"/>
      <c r="N955" s="103"/>
      <c r="O955" s="67">
        <f>IF(C955=0,"",C955/B954)</f>
        <v>0.79365079365079361</v>
      </c>
      <c r="P955" s="68">
        <v>51</v>
      </c>
      <c r="Q955" s="69">
        <f t="shared" ref="Q955:Q962" si="138">IF(P955=0,"",P955/P954)</f>
        <v>0.80952380952380953</v>
      </c>
      <c r="R955" s="69">
        <f t="shared" ref="R955:R962" si="139">IF(P955=0,"",100%-Q955)</f>
        <v>0.19047619047619047</v>
      </c>
      <c r="S955" s="120"/>
    </row>
    <row r="956" spans="1:22" ht="15.75" customHeight="1" x14ac:dyDescent="0.25">
      <c r="A956" s="58">
        <v>2202</v>
      </c>
      <c r="B956" s="59"/>
      <c r="C956" s="59"/>
      <c r="D956" s="59">
        <v>35</v>
      </c>
      <c r="E956" s="59"/>
      <c r="F956" s="59"/>
      <c r="G956" s="59"/>
      <c r="H956" s="59"/>
      <c r="I956" s="59"/>
      <c r="J956" s="59"/>
      <c r="K956" s="144"/>
      <c r="L956" s="101"/>
      <c r="M956" s="102"/>
      <c r="N956" s="103"/>
      <c r="O956" s="67">
        <f>IF(D956=0,"",D956/C955)</f>
        <v>0.7</v>
      </c>
      <c r="P956" s="68">
        <v>38</v>
      </c>
      <c r="Q956" s="69">
        <f t="shared" si="138"/>
        <v>0.74509803921568629</v>
      </c>
      <c r="R956" s="69">
        <f t="shared" si="139"/>
        <v>0.25490196078431371</v>
      </c>
      <c r="S956" s="8">
        <f>P956/P954</f>
        <v>0.60317460317460314</v>
      </c>
    </row>
    <row r="957" spans="1:22" ht="15.75" customHeight="1" x14ac:dyDescent="0.25">
      <c r="A957" s="58">
        <v>2301</v>
      </c>
      <c r="B957" s="59"/>
      <c r="C957" s="59"/>
      <c r="D957" s="59"/>
      <c r="E957" s="59">
        <v>27</v>
      </c>
      <c r="F957" s="59"/>
      <c r="G957" s="59"/>
      <c r="H957" s="59"/>
      <c r="I957" s="59"/>
      <c r="J957" s="59"/>
      <c r="K957" s="144"/>
      <c r="L957" s="101"/>
      <c r="M957" s="102"/>
      <c r="N957" s="103"/>
      <c r="O957" s="67">
        <f>IF(E957=0,"",E957/D956)</f>
        <v>0.77142857142857146</v>
      </c>
      <c r="P957" s="68">
        <v>36</v>
      </c>
      <c r="Q957" s="69">
        <f t="shared" si="138"/>
        <v>0.94736842105263153</v>
      </c>
      <c r="R957" s="69">
        <f t="shared" si="139"/>
        <v>5.2631578947368474E-2</v>
      </c>
      <c r="S957" s="120"/>
    </row>
    <row r="958" spans="1:22" ht="15.75" customHeight="1" x14ac:dyDescent="0.25">
      <c r="A958" s="58">
        <v>2302</v>
      </c>
      <c r="B958" s="59"/>
      <c r="C958" s="59"/>
      <c r="D958" s="59"/>
      <c r="E958" s="59"/>
      <c r="F958" s="59">
        <v>20</v>
      </c>
      <c r="G958" s="59"/>
      <c r="H958" s="59"/>
      <c r="I958" s="59"/>
      <c r="J958" s="59"/>
      <c r="K958" s="144"/>
      <c r="L958" s="101"/>
      <c r="M958" s="102"/>
      <c r="N958" s="103"/>
      <c r="O958" s="67">
        <f>IF(F958=0,"",F958/E957)</f>
        <v>0.7407407407407407</v>
      </c>
      <c r="P958" s="68">
        <v>35</v>
      </c>
      <c r="Q958" s="69">
        <f t="shared" si="138"/>
        <v>0.97222222222222221</v>
      </c>
      <c r="R958" s="69">
        <f t="shared" si="139"/>
        <v>2.777777777777779E-2</v>
      </c>
      <c r="S958" s="120"/>
    </row>
    <row r="959" spans="1:22" ht="15.75" customHeight="1" x14ac:dyDescent="0.25">
      <c r="A959" s="58">
        <v>2401</v>
      </c>
      <c r="B959" s="59"/>
      <c r="C959" s="59"/>
      <c r="D959" s="59"/>
      <c r="E959" s="59"/>
      <c r="F959" s="59"/>
      <c r="G959" s="59">
        <v>20</v>
      </c>
      <c r="H959" s="59"/>
      <c r="I959" s="59"/>
      <c r="J959" s="59"/>
      <c r="K959" s="144"/>
      <c r="L959" s="101"/>
      <c r="M959" s="102"/>
      <c r="N959" s="103"/>
      <c r="O959" s="67">
        <f>IF(G959=0,"",G959/F958)</f>
        <v>1</v>
      </c>
      <c r="P959" s="68">
        <v>30</v>
      </c>
      <c r="Q959" s="69">
        <f t="shared" si="138"/>
        <v>0.8571428571428571</v>
      </c>
      <c r="R959" s="69">
        <f t="shared" si="139"/>
        <v>0.1428571428571429</v>
      </c>
      <c r="S959" s="120"/>
    </row>
    <row r="960" spans="1:22" ht="15.75" customHeight="1" x14ac:dyDescent="0.25">
      <c r="A960" s="58">
        <v>2402</v>
      </c>
      <c r="B960" s="59"/>
      <c r="C960" s="59"/>
      <c r="D960" s="59"/>
      <c r="E960" s="59"/>
      <c r="F960" s="59"/>
      <c r="G960" s="59"/>
      <c r="H960" s="59">
        <v>20</v>
      </c>
      <c r="I960" s="59"/>
      <c r="J960" s="59"/>
      <c r="K960" s="144"/>
      <c r="L960" s="101"/>
      <c r="M960" s="102"/>
      <c r="N960" s="103"/>
      <c r="O960" s="67">
        <f>IF(H960=0,"",H960/G959)</f>
        <v>1</v>
      </c>
      <c r="P960" s="68">
        <v>30</v>
      </c>
      <c r="Q960" s="69">
        <f t="shared" si="138"/>
        <v>1</v>
      </c>
      <c r="R960" s="69">
        <f t="shared" si="139"/>
        <v>0</v>
      </c>
      <c r="S960" s="120"/>
    </row>
    <row r="961" spans="1:19" ht="15.75" customHeight="1" x14ac:dyDescent="0.25">
      <c r="A961" s="58">
        <v>2501</v>
      </c>
      <c r="B961" s="59"/>
      <c r="C961" s="59"/>
      <c r="D961" s="59"/>
      <c r="E961" s="59"/>
      <c r="F961" s="59"/>
      <c r="G961" s="59"/>
      <c r="H961" s="59"/>
      <c r="I961" s="59">
        <v>14</v>
      </c>
      <c r="J961" s="59"/>
      <c r="K961" s="144"/>
      <c r="L961" s="101"/>
      <c r="M961" s="102"/>
      <c r="N961" s="103"/>
      <c r="O961" s="67">
        <f>IF(I961=0,"",I961/H960)</f>
        <v>0.7</v>
      </c>
      <c r="P961" s="68">
        <v>29</v>
      </c>
      <c r="Q961" s="69">
        <f t="shared" si="138"/>
        <v>0.96666666666666667</v>
      </c>
      <c r="R961" s="69">
        <f t="shared" si="139"/>
        <v>3.3333333333333326E-2</v>
      </c>
      <c r="S961" s="120"/>
    </row>
    <row r="962" spans="1:19" ht="15.75" customHeight="1" x14ac:dyDescent="0.25">
      <c r="A962" s="58">
        <v>2502</v>
      </c>
      <c r="B962" s="59"/>
      <c r="C962" s="59"/>
      <c r="D962" s="59"/>
      <c r="E962" s="59"/>
      <c r="F962" s="59"/>
      <c r="G962" s="59"/>
      <c r="H962" s="59"/>
      <c r="I962" s="59"/>
      <c r="J962" s="59"/>
      <c r="K962" s="144"/>
      <c r="L962" s="101"/>
      <c r="M962" s="102"/>
      <c r="N962" s="103"/>
      <c r="O962" s="71" t="str">
        <f>IF(J962=0,"",J962/I961)</f>
        <v/>
      </c>
      <c r="P962" s="68"/>
      <c r="Q962" s="72" t="str">
        <f t="shared" si="138"/>
        <v/>
      </c>
      <c r="R962" s="72" t="str">
        <f t="shared" si="139"/>
        <v/>
      </c>
      <c r="S962" s="120"/>
    </row>
    <row r="963" spans="1:19" ht="15.75" customHeight="1" x14ac:dyDescent="0.25">
      <c r="A963" s="58">
        <v>2601</v>
      </c>
      <c r="B963" s="59"/>
      <c r="C963" s="59"/>
      <c r="D963" s="59"/>
      <c r="E963" s="59"/>
      <c r="F963" s="59"/>
      <c r="G963" s="59"/>
      <c r="H963" s="59"/>
      <c r="I963" s="59"/>
      <c r="J963" s="59"/>
      <c r="K963" s="144"/>
      <c r="L963" s="101"/>
      <c r="M963" s="102"/>
      <c r="N963" s="104"/>
      <c r="O963" s="129"/>
      <c r="P963" s="68"/>
      <c r="Q963" s="130"/>
      <c r="R963" s="131"/>
      <c r="S963" s="120"/>
    </row>
    <row r="964" spans="1:19" ht="15.75" customHeight="1" x14ac:dyDescent="0.25">
      <c r="A964" s="58">
        <v>2602</v>
      </c>
      <c r="B964" s="59"/>
      <c r="C964" s="59"/>
      <c r="D964" s="59"/>
      <c r="E964" s="59"/>
      <c r="F964" s="59"/>
      <c r="G964" s="59"/>
      <c r="H964" s="59"/>
      <c r="I964" s="59"/>
      <c r="J964" s="59"/>
      <c r="K964" s="144"/>
      <c r="L964" s="101"/>
      <c r="M964" s="102"/>
      <c r="N964" s="104"/>
      <c r="O964" s="108"/>
      <c r="P964" s="109"/>
      <c r="Q964" s="110"/>
      <c r="R964" s="108"/>
      <c r="S964" s="120"/>
    </row>
    <row r="965" spans="1:19" ht="15.75" customHeight="1" x14ac:dyDescent="0.25">
      <c r="A965" s="58">
        <v>2701</v>
      </c>
      <c r="B965" s="59"/>
      <c r="C965" s="59"/>
      <c r="D965" s="59"/>
      <c r="E965" s="59"/>
      <c r="F965" s="59"/>
      <c r="G965" s="59"/>
      <c r="H965" s="59"/>
      <c r="I965" s="59"/>
      <c r="J965" s="59"/>
      <c r="K965" s="144"/>
      <c r="L965" s="101"/>
      <c r="M965" s="102"/>
      <c r="N965" s="104"/>
      <c r="O965" s="108"/>
      <c r="P965" s="109"/>
      <c r="Q965" s="110"/>
      <c r="R965" s="108"/>
      <c r="S965" s="120"/>
    </row>
    <row r="966" spans="1:19" ht="15.75" customHeight="1" x14ac:dyDescent="0.25">
      <c r="A966" s="58">
        <v>2702</v>
      </c>
      <c r="B966" s="59"/>
      <c r="C966" s="59"/>
      <c r="D966" s="59"/>
      <c r="E966" s="59"/>
      <c r="F966" s="59"/>
      <c r="G966" s="59"/>
      <c r="H966" s="59"/>
      <c r="I966" s="59"/>
      <c r="J966" s="59"/>
      <c r="K966" s="144"/>
      <c r="L966" s="101"/>
      <c r="M966" s="102"/>
      <c r="N966" s="104"/>
      <c r="O966" s="102"/>
      <c r="P966" s="104"/>
      <c r="Q966" s="146"/>
      <c r="R966" s="108"/>
      <c r="S966" s="120"/>
    </row>
    <row r="967" spans="1:19" ht="15.75" customHeight="1" x14ac:dyDescent="0.25">
      <c r="A967" s="58">
        <v>2801</v>
      </c>
      <c r="B967" s="59"/>
      <c r="C967" s="59"/>
      <c r="D967" s="59"/>
      <c r="E967" s="59"/>
      <c r="F967" s="59"/>
      <c r="G967" s="59"/>
      <c r="H967" s="59"/>
      <c r="I967" s="59"/>
      <c r="J967" s="59"/>
      <c r="K967" s="144"/>
      <c r="L967" s="101"/>
      <c r="M967" s="102"/>
      <c r="N967" s="104"/>
      <c r="O967" s="191" t="s">
        <v>83</v>
      </c>
      <c r="P967" s="82"/>
      <c r="Q967" s="111" t="str">
        <f>IF(SUM(K960:K963)=0,"",SUM(K960:K963))</f>
        <v/>
      </c>
      <c r="R967" s="213" t="s">
        <v>11</v>
      </c>
      <c r="S967" s="120"/>
    </row>
    <row r="968" spans="1:19" ht="15.75" customHeight="1" x14ac:dyDescent="0.25">
      <c r="A968" s="58">
        <v>2802</v>
      </c>
      <c r="B968" s="59"/>
      <c r="C968" s="59"/>
      <c r="D968" s="59"/>
      <c r="E968" s="59"/>
      <c r="F968" s="59"/>
      <c r="G968" s="59"/>
      <c r="H968" s="59"/>
      <c r="I968" s="59"/>
      <c r="J968" s="59"/>
      <c r="K968" s="144"/>
      <c r="L968" s="101"/>
      <c r="M968" s="102"/>
      <c r="N968" s="104"/>
      <c r="O968" s="192" t="s">
        <v>85</v>
      </c>
      <c r="P968" s="86" t="str">
        <f>IF(P967/B954=0,"",P967/B954)</f>
        <v/>
      </c>
      <c r="Q968" s="112" t="e">
        <f>IF(P967/Q967=0,"",P967/Q967)</f>
        <v>#VALUE!</v>
      </c>
      <c r="R968" s="215" t="s">
        <v>86</v>
      </c>
      <c r="S968" s="120"/>
    </row>
    <row r="969" spans="1:19" ht="15.75" customHeight="1" x14ac:dyDescent="0.25">
      <c r="A969" s="58">
        <v>2901</v>
      </c>
      <c r="B969" s="59"/>
      <c r="C969" s="59"/>
      <c r="D969" s="59"/>
      <c r="E969" s="59"/>
      <c r="F969" s="59"/>
      <c r="G969" s="59"/>
      <c r="H969" s="59"/>
      <c r="I969" s="59"/>
      <c r="J969" s="59"/>
      <c r="K969" s="144"/>
      <c r="L969" s="147"/>
      <c r="M969" s="148"/>
      <c r="N969" s="149"/>
      <c r="O969" s="90"/>
      <c r="P969" s="91"/>
      <c r="Q969" s="91"/>
      <c r="R969" s="113"/>
      <c r="S969" s="120"/>
    </row>
    <row r="970" spans="1:19" ht="18" customHeight="1" x14ac:dyDescent="0.25">
      <c r="A970" s="28"/>
      <c r="B970" s="280" t="s">
        <v>111</v>
      </c>
      <c r="C970" s="280"/>
      <c r="D970" s="280"/>
      <c r="E970" s="280"/>
      <c r="F970" s="280"/>
      <c r="G970" s="280"/>
      <c r="H970" s="280"/>
      <c r="I970" s="280"/>
      <c r="J970" s="280"/>
      <c r="K970" s="93">
        <f>SUM(K954:K966)</f>
        <v>0</v>
      </c>
      <c r="L970" s="94">
        <f>((SUM(K960:K962))/B954)</f>
        <v>0</v>
      </c>
      <c r="M970" s="94" t="str">
        <f>IF(K970=0,"",K970/B954)</f>
        <v/>
      </c>
      <c r="N970" s="94" t="e">
        <f>M970-L970</f>
        <v>#VALUE!</v>
      </c>
      <c r="O970" s="3"/>
      <c r="P970" s="29"/>
      <c r="Q970" s="22"/>
      <c r="R970" s="3"/>
      <c r="S970" s="120"/>
    </row>
    <row r="971" spans="1:19" ht="12.75" customHeight="1" x14ac:dyDescent="0.2"/>
    <row r="972" spans="1:19" ht="12.75" customHeight="1" x14ac:dyDescent="0.2"/>
    <row r="973" spans="1:19" ht="26.25" x14ac:dyDescent="0.4">
      <c r="A973" s="2"/>
      <c r="B973" s="270" t="s">
        <v>99</v>
      </c>
      <c r="C973" s="271"/>
      <c r="D973" s="271"/>
      <c r="E973" s="271"/>
      <c r="F973" s="271"/>
      <c r="G973" s="271"/>
      <c r="H973" s="271"/>
      <c r="I973" s="271"/>
      <c r="J973" s="271"/>
      <c r="K973" s="179" t="s">
        <v>123</v>
      </c>
      <c r="L973" s="57"/>
      <c r="M973" s="57"/>
      <c r="N973" s="29"/>
      <c r="O973" s="3"/>
      <c r="P973" s="29"/>
      <c r="Q973" s="29"/>
      <c r="R973" s="29"/>
      <c r="S973" s="120"/>
    </row>
    <row r="974" spans="1:19" ht="20.25" x14ac:dyDescent="0.2">
      <c r="A974" s="272" t="s">
        <v>10</v>
      </c>
      <c r="B974" s="273" t="s">
        <v>100</v>
      </c>
      <c r="C974" s="274"/>
      <c r="D974" s="274"/>
      <c r="E974" s="274"/>
      <c r="F974" s="274"/>
      <c r="G974" s="274"/>
      <c r="H974" s="274"/>
      <c r="I974" s="274"/>
      <c r="J974" s="275"/>
      <c r="K974" s="276" t="s">
        <v>11</v>
      </c>
      <c r="L974" s="269" t="s">
        <v>3</v>
      </c>
      <c r="M974" s="269" t="s">
        <v>4</v>
      </c>
      <c r="N974" s="278" t="s">
        <v>5</v>
      </c>
      <c r="O974" s="269" t="s">
        <v>6</v>
      </c>
      <c r="P974" s="267" t="s">
        <v>7</v>
      </c>
      <c r="Q974" s="267" t="s">
        <v>8</v>
      </c>
      <c r="R974" s="269" t="s">
        <v>101</v>
      </c>
      <c r="S974" s="120"/>
    </row>
    <row r="975" spans="1:19" ht="15.75" x14ac:dyDescent="0.25">
      <c r="A975" s="268"/>
      <c r="B975" s="58" t="s">
        <v>102</v>
      </c>
      <c r="C975" s="58" t="s">
        <v>103</v>
      </c>
      <c r="D975" s="58" t="s">
        <v>104</v>
      </c>
      <c r="E975" s="58" t="s">
        <v>105</v>
      </c>
      <c r="F975" s="58" t="s">
        <v>106</v>
      </c>
      <c r="G975" s="58" t="s">
        <v>107</v>
      </c>
      <c r="H975" s="58" t="s">
        <v>108</v>
      </c>
      <c r="I975" s="58" t="s">
        <v>109</v>
      </c>
      <c r="J975" s="58" t="s">
        <v>110</v>
      </c>
      <c r="K975" s="291"/>
      <c r="L975" s="268"/>
      <c r="M975" s="268"/>
      <c r="N975" s="268"/>
      <c r="O975" s="268"/>
      <c r="P975" s="268"/>
      <c r="Q975" s="268"/>
      <c r="R975" s="268"/>
      <c r="S975" s="120"/>
    </row>
    <row r="976" spans="1:19" ht="15.75" customHeight="1" x14ac:dyDescent="0.25">
      <c r="A976" s="58">
        <v>2201</v>
      </c>
      <c r="B976" s="59">
        <v>29</v>
      </c>
      <c r="C976" s="59"/>
      <c r="D976" s="59"/>
      <c r="E976" s="59"/>
      <c r="F976" s="59"/>
      <c r="G976" s="59"/>
      <c r="H976" s="59"/>
      <c r="I976" s="59"/>
      <c r="J976" s="59"/>
      <c r="K976" s="144"/>
      <c r="L976" s="96"/>
      <c r="M976" s="97"/>
      <c r="N976" s="98"/>
      <c r="O976" s="99"/>
      <c r="P976" s="63">
        <f>B976</f>
        <v>29</v>
      </c>
      <c r="Q976" s="100"/>
      <c r="R976" s="99"/>
      <c r="S976" s="120"/>
    </row>
    <row r="977" spans="1:19" ht="15.75" customHeight="1" x14ac:dyDescent="0.25">
      <c r="A977" s="58">
        <v>2202</v>
      </c>
      <c r="B977" s="59"/>
      <c r="C977" s="59">
        <v>9</v>
      </c>
      <c r="D977" s="59"/>
      <c r="E977" s="59"/>
      <c r="F977" s="59"/>
      <c r="G977" s="59"/>
      <c r="H977" s="59"/>
      <c r="I977" s="59"/>
      <c r="J977" s="59"/>
      <c r="K977" s="144"/>
      <c r="L977" s="101"/>
      <c r="M977" s="102"/>
      <c r="N977" s="103"/>
      <c r="O977" s="67">
        <f>IF(C977=0,"",C977/B976)</f>
        <v>0.31034482758620691</v>
      </c>
      <c r="P977" s="68">
        <v>9</v>
      </c>
      <c r="Q977" s="69">
        <f t="shared" ref="Q977:Q984" si="140">IF(P977=0,"",P977/P976)</f>
        <v>0.31034482758620691</v>
      </c>
      <c r="R977" s="69">
        <f t="shared" ref="R977:R984" si="141">IF(P977=0,"",100%-Q977)</f>
        <v>0.68965517241379315</v>
      </c>
      <c r="S977" s="120"/>
    </row>
    <row r="978" spans="1:19" ht="15.75" customHeight="1" x14ac:dyDescent="0.25">
      <c r="A978" s="58">
        <v>2301</v>
      </c>
      <c r="B978" s="59"/>
      <c r="C978" s="59"/>
      <c r="D978" s="59">
        <v>8</v>
      </c>
      <c r="E978" s="59"/>
      <c r="F978" s="59"/>
      <c r="G978" s="59"/>
      <c r="H978" s="59"/>
      <c r="I978" s="59"/>
      <c r="J978" s="59"/>
      <c r="K978" s="144"/>
      <c r="L978" s="101"/>
      <c r="M978" s="102"/>
      <c r="N978" s="103"/>
      <c r="O978" s="67">
        <f>IF(D978=0,"",D978/C977)</f>
        <v>0.88888888888888884</v>
      </c>
      <c r="P978" s="68">
        <v>8</v>
      </c>
      <c r="Q978" s="69">
        <f t="shared" si="140"/>
        <v>0.88888888888888884</v>
      </c>
      <c r="R978" s="69">
        <f t="shared" si="141"/>
        <v>0.11111111111111116</v>
      </c>
      <c r="S978" s="8">
        <f>P978/P976</f>
        <v>0.27586206896551724</v>
      </c>
    </row>
    <row r="979" spans="1:19" ht="15.75" customHeight="1" x14ac:dyDescent="0.25">
      <c r="A979" s="58">
        <v>2302</v>
      </c>
      <c r="B979" s="59"/>
      <c r="C979" s="59"/>
      <c r="D979" s="59"/>
      <c r="E979" s="59">
        <v>2</v>
      </c>
      <c r="F979" s="59"/>
      <c r="G979" s="59"/>
      <c r="H979" s="59"/>
      <c r="I979" s="59"/>
      <c r="J979" s="59"/>
      <c r="K979" s="144"/>
      <c r="L979" s="101"/>
      <c r="M979" s="102"/>
      <c r="N979" s="103"/>
      <c r="O979" s="67">
        <f>IF(E979=0,"",E979/D978)</f>
        <v>0.25</v>
      </c>
      <c r="P979" s="68">
        <v>8</v>
      </c>
      <c r="Q979" s="69">
        <f t="shared" si="140"/>
        <v>1</v>
      </c>
      <c r="R979" s="69">
        <f t="shared" si="141"/>
        <v>0</v>
      </c>
      <c r="S979" s="120"/>
    </row>
    <row r="980" spans="1:19" ht="15.75" customHeight="1" x14ac:dyDescent="0.25">
      <c r="A980" s="58">
        <v>2401</v>
      </c>
      <c r="B980" s="59"/>
      <c r="C980" s="59"/>
      <c r="D980" s="59"/>
      <c r="E980" s="59"/>
      <c r="F980" s="59">
        <v>2</v>
      </c>
      <c r="G980" s="59"/>
      <c r="H980" s="59"/>
      <c r="I980" s="59"/>
      <c r="J980" s="59"/>
      <c r="K980" s="144"/>
      <c r="L980" s="101"/>
      <c r="M980" s="102"/>
      <c r="N980" s="103"/>
      <c r="O980" s="67">
        <f>IF(F980=0,"",F980/E979)</f>
        <v>1</v>
      </c>
      <c r="P980" s="68">
        <v>8</v>
      </c>
      <c r="Q980" s="69">
        <f t="shared" si="140"/>
        <v>1</v>
      </c>
      <c r="R980" s="69">
        <f t="shared" si="141"/>
        <v>0</v>
      </c>
      <c r="S980" s="120"/>
    </row>
    <row r="981" spans="1:19" ht="15.75" customHeight="1" x14ac:dyDescent="0.25">
      <c r="A981" s="58">
        <v>2402</v>
      </c>
      <c r="B981" s="59"/>
      <c r="C981" s="59"/>
      <c r="D981" s="59"/>
      <c r="E981" s="59"/>
      <c r="F981" s="59"/>
      <c r="G981" s="59">
        <v>2</v>
      </c>
      <c r="H981" s="59"/>
      <c r="I981" s="59"/>
      <c r="J981" s="59"/>
      <c r="K981" s="144"/>
      <c r="L981" s="101"/>
      <c r="M981" s="102"/>
      <c r="N981" s="103"/>
      <c r="O981" s="67">
        <f>IF(G981=0,"",G981/F980)</f>
        <v>1</v>
      </c>
      <c r="P981" s="68">
        <v>7</v>
      </c>
      <c r="Q981" s="69">
        <f t="shared" si="140"/>
        <v>0.875</v>
      </c>
      <c r="R981" s="69">
        <f t="shared" si="141"/>
        <v>0.125</v>
      </c>
      <c r="S981" s="120"/>
    </row>
    <row r="982" spans="1:19" ht="15.75" customHeight="1" x14ac:dyDescent="0.25">
      <c r="A982" s="58">
        <v>2501</v>
      </c>
      <c r="B982" s="59"/>
      <c r="C982" s="59"/>
      <c r="D982" s="59"/>
      <c r="E982" s="59"/>
      <c r="F982" s="59"/>
      <c r="G982" s="59"/>
      <c r="H982" s="59">
        <v>2</v>
      </c>
      <c r="I982" s="59"/>
      <c r="J982" s="59"/>
      <c r="K982" s="144"/>
      <c r="L982" s="101"/>
      <c r="M982" s="102"/>
      <c r="N982" s="103"/>
      <c r="O982" s="67">
        <f>IF(H982=0,"",H982/G981)</f>
        <v>1</v>
      </c>
      <c r="P982" s="68">
        <v>6</v>
      </c>
      <c r="Q982" s="69">
        <f t="shared" si="140"/>
        <v>0.8571428571428571</v>
      </c>
      <c r="R982" s="69">
        <f t="shared" si="141"/>
        <v>0.1428571428571429</v>
      </c>
      <c r="S982" s="120"/>
    </row>
    <row r="983" spans="1:19" ht="15.75" customHeight="1" x14ac:dyDescent="0.25">
      <c r="A983" s="58">
        <v>2502</v>
      </c>
      <c r="B983" s="59"/>
      <c r="C983" s="59"/>
      <c r="D983" s="59"/>
      <c r="E983" s="59"/>
      <c r="F983" s="59"/>
      <c r="G983" s="59"/>
      <c r="H983" s="59"/>
      <c r="I983" s="59"/>
      <c r="J983" s="59"/>
      <c r="K983" s="144"/>
      <c r="L983" s="101"/>
      <c r="M983" s="102"/>
      <c r="N983" s="103"/>
      <c r="O983" s="67" t="str">
        <f>IF(I983=0,"",I983/H982)</f>
        <v/>
      </c>
      <c r="P983" s="68"/>
      <c r="Q983" s="69" t="str">
        <f t="shared" si="140"/>
        <v/>
      </c>
      <c r="R983" s="69" t="str">
        <f t="shared" si="141"/>
        <v/>
      </c>
      <c r="S983" s="120"/>
    </row>
    <row r="984" spans="1:19" ht="15.75" customHeight="1" x14ac:dyDescent="0.25">
      <c r="A984" s="58">
        <v>2601</v>
      </c>
      <c r="B984" s="59"/>
      <c r="C984" s="59"/>
      <c r="D984" s="59"/>
      <c r="E984" s="59"/>
      <c r="F984" s="59"/>
      <c r="G984" s="59"/>
      <c r="H984" s="59"/>
      <c r="I984" s="59"/>
      <c r="J984" s="59"/>
      <c r="K984" s="144"/>
      <c r="L984" s="101"/>
      <c r="M984" s="102"/>
      <c r="N984" s="103"/>
      <c r="O984" s="71" t="str">
        <f>IF(J984=0,"",J984/I983)</f>
        <v/>
      </c>
      <c r="P984" s="68"/>
      <c r="Q984" s="72" t="str">
        <f t="shared" si="140"/>
        <v/>
      </c>
      <c r="R984" s="72" t="str">
        <f t="shared" si="141"/>
        <v/>
      </c>
      <c r="S984" s="120"/>
    </row>
    <row r="985" spans="1:19" ht="15.75" customHeight="1" x14ac:dyDescent="0.25">
      <c r="A985" s="58">
        <v>2602</v>
      </c>
      <c r="B985" s="59"/>
      <c r="C985" s="59"/>
      <c r="D985" s="59"/>
      <c r="E985" s="59"/>
      <c r="F985" s="59"/>
      <c r="G985" s="59"/>
      <c r="H985" s="59"/>
      <c r="I985" s="59"/>
      <c r="J985" s="59"/>
      <c r="K985" s="144"/>
      <c r="L985" s="101"/>
      <c r="M985" s="102"/>
      <c r="N985" s="104"/>
      <c r="O985" s="129"/>
      <c r="P985" s="68"/>
      <c r="Q985" s="130"/>
      <c r="R985" s="131"/>
      <c r="S985" s="120"/>
    </row>
    <row r="986" spans="1:19" ht="15.75" customHeight="1" x14ac:dyDescent="0.25">
      <c r="A986" s="58">
        <v>2701</v>
      </c>
      <c r="B986" s="59"/>
      <c r="C986" s="59"/>
      <c r="D986" s="59"/>
      <c r="E986" s="59"/>
      <c r="F986" s="59"/>
      <c r="G986" s="59"/>
      <c r="H986" s="59"/>
      <c r="I986" s="59"/>
      <c r="J986" s="59"/>
      <c r="K986" s="144"/>
      <c r="L986" s="101"/>
      <c r="M986" s="102"/>
      <c r="N986" s="104"/>
      <c r="O986" s="108"/>
      <c r="P986" s="109"/>
      <c r="Q986" s="110"/>
      <c r="R986" s="108"/>
      <c r="S986" s="120"/>
    </row>
    <row r="987" spans="1:19" ht="15.75" customHeight="1" x14ac:dyDescent="0.25">
      <c r="A987" s="58">
        <v>2702</v>
      </c>
      <c r="B987" s="59"/>
      <c r="C987" s="59"/>
      <c r="D987" s="59"/>
      <c r="E987" s="59"/>
      <c r="F987" s="59"/>
      <c r="G987" s="59"/>
      <c r="H987" s="59"/>
      <c r="I987" s="59"/>
      <c r="J987" s="59"/>
      <c r="K987" s="144"/>
      <c r="L987" s="101"/>
      <c r="M987" s="102"/>
      <c r="N987" s="104"/>
      <c r="O987" s="108"/>
      <c r="P987" s="109"/>
      <c r="Q987" s="110"/>
      <c r="R987" s="108"/>
      <c r="S987" s="120"/>
    </row>
    <row r="988" spans="1:19" ht="15.75" customHeight="1" x14ac:dyDescent="0.25">
      <c r="A988" s="58">
        <v>2801</v>
      </c>
      <c r="B988" s="59"/>
      <c r="C988" s="59"/>
      <c r="D988" s="59"/>
      <c r="E988" s="59"/>
      <c r="F988" s="59"/>
      <c r="G988" s="59"/>
      <c r="H988" s="59"/>
      <c r="I988" s="59"/>
      <c r="J988" s="59"/>
      <c r="K988" s="144"/>
      <c r="L988" s="101"/>
      <c r="M988" s="102"/>
      <c r="N988" s="104"/>
      <c r="O988" s="102"/>
      <c r="P988" s="104"/>
      <c r="Q988" s="146"/>
      <c r="R988" s="108"/>
      <c r="S988" s="120"/>
    </row>
    <row r="989" spans="1:19" ht="15.75" customHeight="1" x14ac:dyDescent="0.25">
      <c r="A989" s="58">
        <v>2802</v>
      </c>
      <c r="B989" s="59"/>
      <c r="C989" s="59"/>
      <c r="D989" s="59"/>
      <c r="E989" s="59"/>
      <c r="F989" s="59"/>
      <c r="G989" s="59"/>
      <c r="H989" s="59"/>
      <c r="I989" s="59"/>
      <c r="J989" s="59"/>
      <c r="K989" s="144"/>
      <c r="L989" s="101"/>
      <c r="M989" s="102"/>
      <c r="N989" s="104"/>
      <c r="O989" s="191" t="s">
        <v>83</v>
      </c>
      <c r="P989" s="82"/>
      <c r="Q989" s="111" t="str">
        <f>IF(SUM(K982:K985)=0,"",SUM(K982:K985))</f>
        <v/>
      </c>
      <c r="R989" s="213" t="s">
        <v>11</v>
      </c>
      <c r="S989" s="120"/>
    </row>
    <row r="990" spans="1:19" ht="15.75" customHeight="1" x14ac:dyDescent="0.25">
      <c r="A990" s="58">
        <v>2901</v>
      </c>
      <c r="B990" s="59"/>
      <c r="C990" s="59"/>
      <c r="D990" s="59"/>
      <c r="E990" s="59"/>
      <c r="F990" s="59"/>
      <c r="G990" s="59"/>
      <c r="H990" s="59"/>
      <c r="I990" s="59"/>
      <c r="J990" s="59"/>
      <c r="K990" s="144"/>
      <c r="L990" s="101"/>
      <c r="M990" s="102"/>
      <c r="N990" s="104"/>
      <c r="O990" s="192" t="s">
        <v>85</v>
      </c>
      <c r="P990" s="86" t="str">
        <f>IF(P989/B976=0,"",P989/B976)</f>
        <v/>
      </c>
      <c r="Q990" s="112" t="e">
        <f>IF(P989/Q989=0,"",P989/Q989)</f>
        <v>#VALUE!</v>
      </c>
      <c r="R990" s="215" t="s">
        <v>86</v>
      </c>
      <c r="S990" s="120"/>
    </row>
    <row r="991" spans="1:19" ht="15.75" customHeight="1" x14ac:dyDescent="0.25">
      <c r="A991" s="58">
        <v>2902</v>
      </c>
      <c r="B991" s="59"/>
      <c r="C991" s="59"/>
      <c r="D991" s="59"/>
      <c r="E991" s="59"/>
      <c r="F991" s="59"/>
      <c r="G991" s="59"/>
      <c r="H991" s="59"/>
      <c r="I991" s="59"/>
      <c r="J991" s="59"/>
      <c r="K991" s="144"/>
      <c r="L991" s="147"/>
      <c r="M991" s="148"/>
      <c r="N991" s="149"/>
      <c r="O991" s="90"/>
      <c r="P991" s="91"/>
      <c r="Q991" s="91"/>
      <c r="R991" s="113"/>
      <c r="S991" s="120"/>
    </row>
    <row r="992" spans="1:19" ht="18" customHeight="1" x14ac:dyDescent="0.25">
      <c r="A992" s="28"/>
      <c r="B992" s="280" t="s">
        <v>111</v>
      </c>
      <c r="C992" s="280"/>
      <c r="D992" s="280"/>
      <c r="E992" s="280"/>
      <c r="F992" s="280"/>
      <c r="G992" s="280"/>
      <c r="H992" s="280"/>
      <c r="I992" s="280"/>
      <c r="J992" s="280"/>
      <c r="K992" s="93">
        <f>SUM(K976:K988)</f>
        <v>0</v>
      </c>
      <c r="L992" s="94">
        <f>((SUM(K982:K984))/B976)</f>
        <v>0</v>
      </c>
      <c r="M992" s="94" t="str">
        <f>IF(K992=0,"",K992/B976)</f>
        <v/>
      </c>
      <c r="N992" s="94" t="e">
        <f>M992-L992</f>
        <v>#VALUE!</v>
      </c>
      <c r="O992" s="3"/>
      <c r="P992" s="29"/>
      <c r="Q992" s="22"/>
      <c r="R992" s="3"/>
      <c r="S992" s="120"/>
    </row>
    <row r="993" spans="1:19" ht="12.75" customHeight="1" x14ac:dyDescent="0.25">
      <c r="A993" s="28"/>
      <c r="B993" s="29"/>
      <c r="C993" s="29"/>
      <c r="D993" s="132"/>
      <c r="E993" s="132"/>
      <c r="F993" s="132"/>
      <c r="G993" s="132"/>
      <c r="H993" s="132"/>
      <c r="I993" s="132"/>
      <c r="J993" s="132"/>
      <c r="K993" s="133"/>
      <c r="L993" s="134"/>
      <c r="M993" s="134"/>
      <c r="N993" s="134"/>
      <c r="O993" s="3"/>
      <c r="P993" s="29"/>
      <c r="Q993" s="22"/>
      <c r="R993" s="3"/>
      <c r="S993" s="120"/>
    </row>
    <row r="994" spans="1:19" ht="12.75" customHeight="1" x14ac:dyDescent="0.25">
      <c r="A994" s="28"/>
      <c r="B994" s="29"/>
      <c r="C994" s="29"/>
      <c r="D994" s="132"/>
      <c r="E994" s="132"/>
      <c r="F994" s="132"/>
      <c r="G994" s="132"/>
      <c r="H994" s="132"/>
      <c r="I994" s="132"/>
      <c r="J994" s="132"/>
      <c r="K994" s="133"/>
      <c r="L994" s="134"/>
      <c r="M994" s="134"/>
      <c r="N994" s="134"/>
      <c r="O994" s="3"/>
      <c r="P994" s="29"/>
      <c r="Q994" s="22"/>
      <c r="R994" s="3"/>
      <c r="S994" s="120"/>
    </row>
    <row r="995" spans="1:19" ht="26.25" x14ac:dyDescent="0.4">
      <c r="A995" s="2"/>
      <c r="B995" s="270" t="s">
        <v>99</v>
      </c>
      <c r="C995" s="271"/>
      <c r="D995" s="271"/>
      <c r="E995" s="271"/>
      <c r="F995" s="271"/>
      <c r="G995" s="271"/>
      <c r="H995" s="271"/>
      <c r="I995" s="271"/>
      <c r="J995" s="271"/>
      <c r="K995" s="179" t="s">
        <v>124</v>
      </c>
      <c r="L995" s="57"/>
      <c r="M995" s="57"/>
      <c r="N995" s="29"/>
      <c r="O995" s="3"/>
      <c r="P995" s="29"/>
      <c r="Q995" s="29"/>
      <c r="R995" s="29"/>
      <c r="S995" s="120"/>
    </row>
    <row r="996" spans="1:19" ht="20.25" x14ac:dyDescent="0.2">
      <c r="A996" s="272" t="s">
        <v>10</v>
      </c>
      <c r="B996" s="273" t="s">
        <v>100</v>
      </c>
      <c r="C996" s="274"/>
      <c r="D996" s="274"/>
      <c r="E996" s="274"/>
      <c r="F996" s="274"/>
      <c r="G996" s="274"/>
      <c r="H996" s="274"/>
      <c r="I996" s="274"/>
      <c r="J996" s="275"/>
      <c r="K996" s="276" t="s">
        <v>11</v>
      </c>
      <c r="L996" s="269" t="s">
        <v>3</v>
      </c>
      <c r="M996" s="269" t="s">
        <v>4</v>
      </c>
      <c r="N996" s="278" t="s">
        <v>5</v>
      </c>
      <c r="O996" s="269" t="s">
        <v>6</v>
      </c>
      <c r="P996" s="267" t="s">
        <v>7</v>
      </c>
      <c r="Q996" s="267" t="s">
        <v>8</v>
      </c>
      <c r="R996" s="269" t="s">
        <v>101</v>
      </c>
      <c r="S996" s="120"/>
    </row>
    <row r="997" spans="1:19" ht="15.75" x14ac:dyDescent="0.25">
      <c r="A997" s="268"/>
      <c r="B997" s="58" t="s">
        <v>102</v>
      </c>
      <c r="C997" s="58" t="s">
        <v>103</v>
      </c>
      <c r="D997" s="58" t="s">
        <v>104</v>
      </c>
      <c r="E997" s="58" t="s">
        <v>105</v>
      </c>
      <c r="F997" s="58" t="s">
        <v>106</v>
      </c>
      <c r="G997" s="58" t="s">
        <v>107</v>
      </c>
      <c r="H997" s="58" t="s">
        <v>108</v>
      </c>
      <c r="I997" s="58" t="s">
        <v>109</v>
      </c>
      <c r="J997" s="58" t="s">
        <v>110</v>
      </c>
      <c r="K997" s="291"/>
      <c r="L997" s="268"/>
      <c r="M997" s="268"/>
      <c r="N997" s="268"/>
      <c r="O997" s="268"/>
      <c r="P997" s="268"/>
      <c r="Q997" s="268"/>
      <c r="R997" s="268"/>
      <c r="S997" s="120"/>
    </row>
    <row r="998" spans="1:19" ht="15.75" customHeight="1" x14ac:dyDescent="0.25">
      <c r="A998" s="58">
        <v>2202</v>
      </c>
      <c r="B998" s="59">
        <v>71</v>
      </c>
      <c r="C998" s="59"/>
      <c r="D998" s="59"/>
      <c r="E998" s="59"/>
      <c r="F998" s="59"/>
      <c r="G998" s="59"/>
      <c r="H998" s="59"/>
      <c r="I998" s="59"/>
      <c r="J998" s="59"/>
      <c r="K998" s="144"/>
      <c r="L998" s="96"/>
      <c r="M998" s="97"/>
      <c r="N998" s="98"/>
      <c r="O998" s="99"/>
      <c r="P998" s="63">
        <f>B998</f>
        <v>71</v>
      </c>
      <c r="Q998" s="100"/>
      <c r="R998" s="99"/>
      <c r="S998" s="120"/>
    </row>
    <row r="999" spans="1:19" ht="15.75" customHeight="1" x14ac:dyDescent="0.25">
      <c r="A999" s="58">
        <v>2301</v>
      </c>
      <c r="B999" s="59"/>
      <c r="C999" s="59">
        <v>45</v>
      </c>
      <c r="D999" s="59"/>
      <c r="E999" s="59"/>
      <c r="F999" s="59"/>
      <c r="G999" s="59"/>
      <c r="H999" s="59"/>
      <c r="I999" s="59"/>
      <c r="J999" s="59"/>
      <c r="K999" s="144"/>
      <c r="L999" s="101"/>
      <c r="M999" s="102"/>
      <c r="N999" s="103"/>
      <c r="O999" s="67">
        <f>IF(C999=0,"",C999/B998)</f>
        <v>0.63380281690140849</v>
      </c>
      <c r="P999" s="68">
        <v>45</v>
      </c>
      <c r="Q999" s="69">
        <f t="shared" ref="Q999:Q1006" si="142">IF(P999=0,"",P999/P998)</f>
        <v>0.63380281690140849</v>
      </c>
      <c r="R999" s="69">
        <f t="shared" ref="R999:R1006" si="143">IF(P999=0,"",100%-Q999)</f>
        <v>0.36619718309859151</v>
      </c>
      <c r="S999" s="120"/>
    </row>
    <row r="1000" spans="1:19" ht="15.75" customHeight="1" x14ac:dyDescent="0.25">
      <c r="A1000" s="58">
        <v>2302</v>
      </c>
      <c r="B1000" s="59"/>
      <c r="C1000" s="59"/>
      <c r="D1000" s="59">
        <v>37</v>
      </c>
      <c r="E1000" s="59"/>
      <c r="F1000" s="59"/>
      <c r="G1000" s="59"/>
      <c r="H1000" s="59"/>
      <c r="I1000" s="59"/>
      <c r="J1000" s="59"/>
      <c r="K1000" s="144"/>
      <c r="L1000" s="101"/>
      <c r="M1000" s="102"/>
      <c r="N1000" s="103"/>
      <c r="O1000" s="67">
        <f>IF(D1000=0,"",D1000/C999)</f>
        <v>0.82222222222222219</v>
      </c>
      <c r="P1000" s="68">
        <v>43</v>
      </c>
      <c r="Q1000" s="69">
        <f t="shared" si="142"/>
        <v>0.9555555555555556</v>
      </c>
      <c r="R1000" s="69">
        <f t="shared" si="143"/>
        <v>4.4444444444444398E-2</v>
      </c>
      <c r="S1000" s="8">
        <f>P1000/P998</f>
        <v>0.60563380281690138</v>
      </c>
    </row>
    <row r="1001" spans="1:19" ht="15.75" customHeight="1" x14ac:dyDescent="0.25">
      <c r="A1001" s="58">
        <v>2401</v>
      </c>
      <c r="B1001" s="59"/>
      <c r="C1001" s="59"/>
      <c r="D1001" s="59"/>
      <c r="E1001" s="59">
        <v>27</v>
      </c>
      <c r="F1001" s="59"/>
      <c r="G1001" s="59"/>
      <c r="H1001" s="59"/>
      <c r="I1001" s="59"/>
      <c r="J1001" s="59"/>
      <c r="K1001" s="144"/>
      <c r="L1001" s="101"/>
      <c r="M1001" s="102"/>
      <c r="N1001" s="103"/>
      <c r="O1001" s="67">
        <f>IF(E1001=0,"",E1001/D1000)</f>
        <v>0.72972972972972971</v>
      </c>
      <c r="P1001" s="68">
        <v>40</v>
      </c>
      <c r="Q1001" s="69">
        <f t="shared" si="142"/>
        <v>0.93023255813953487</v>
      </c>
      <c r="R1001" s="69">
        <f t="shared" si="143"/>
        <v>6.9767441860465129E-2</v>
      </c>
      <c r="S1001" s="120"/>
    </row>
    <row r="1002" spans="1:19" ht="15.75" customHeight="1" x14ac:dyDescent="0.25">
      <c r="A1002" s="58">
        <v>2402</v>
      </c>
      <c r="B1002" s="59"/>
      <c r="C1002" s="59"/>
      <c r="D1002" s="59"/>
      <c r="E1002" s="59"/>
      <c r="F1002" s="59">
        <v>16</v>
      </c>
      <c r="G1002" s="59"/>
      <c r="H1002" s="59"/>
      <c r="I1002" s="59"/>
      <c r="J1002" s="59"/>
      <c r="K1002" s="144"/>
      <c r="L1002" s="101"/>
      <c r="M1002" s="102"/>
      <c r="N1002" s="103"/>
      <c r="O1002" s="67">
        <f>IF(F1002=0,"",F1002/E1001)</f>
        <v>0.59259259259259256</v>
      </c>
      <c r="P1002" s="68">
        <v>38</v>
      </c>
      <c r="Q1002" s="69">
        <f t="shared" si="142"/>
        <v>0.95</v>
      </c>
      <c r="R1002" s="69">
        <f t="shared" si="143"/>
        <v>5.0000000000000044E-2</v>
      </c>
      <c r="S1002" s="120"/>
    </row>
    <row r="1003" spans="1:19" ht="15.75" customHeight="1" x14ac:dyDescent="0.25">
      <c r="A1003" s="58">
        <v>2501</v>
      </c>
      <c r="B1003" s="59"/>
      <c r="C1003" s="59"/>
      <c r="D1003" s="59"/>
      <c r="E1003" s="59"/>
      <c r="F1003" s="59"/>
      <c r="G1003" s="59">
        <v>15</v>
      </c>
      <c r="H1003" s="59"/>
      <c r="I1003" s="59"/>
      <c r="J1003" s="59"/>
      <c r="K1003" s="144"/>
      <c r="L1003" s="101"/>
      <c r="M1003" s="102"/>
      <c r="N1003" s="103"/>
      <c r="O1003" s="67">
        <f>IF(G1003=0,"",G1003/F1002)</f>
        <v>0.9375</v>
      </c>
      <c r="P1003" s="68">
        <v>35</v>
      </c>
      <c r="Q1003" s="69">
        <f t="shared" si="142"/>
        <v>0.92105263157894735</v>
      </c>
      <c r="R1003" s="69">
        <f t="shared" si="143"/>
        <v>7.8947368421052655E-2</v>
      </c>
      <c r="S1003" s="120"/>
    </row>
    <row r="1004" spans="1:19" ht="15.75" customHeight="1" x14ac:dyDescent="0.25">
      <c r="A1004" s="58">
        <v>2502</v>
      </c>
      <c r="B1004" s="59"/>
      <c r="C1004" s="59"/>
      <c r="D1004" s="59"/>
      <c r="E1004" s="59"/>
      <c r="F1004" s="59"/>
      <c r="G1004" s="59"/>
      <c r="H1004" s="59"/>
      <c r="I1004" s="59"/>
      <c r="J1004" s="59"/>
      <c r="K1004" s="144"/>
      <c r="L1004" s="101"/>
      <c r="M1004" s="102"/>
      <c r="N1004" s="103"/>
      <c r="O1004" s="67" t="str">
        <f>IF(H1004=0,"",H1004/G1003)</f>
        <v/>
      </c>
      <c r="P1004" s="68"/>
      <c r="Q1004" s="69" t="str">
        <f t="shared" si="142"/>
        <v/>
      </c>
      <c r="R1004" s="69" t="str">
        <f t="shared" si="143"/>
        <v/>
      </c>
      <c r="S1004" s="120"/>
    </row>
    <row r="1005" spans="1:19" ht="15.75" customHeight="1" x14ac:dyDescent="0.25">
      <c r="A1005" s="58">
        <v>2601</v>
      </c>
      <c r="B1005" s="59"/>
      <c r="C1005" s="59"/>
      <c r="D1005" s="59"/>
      <c r="E1005" s="59"/>
      <c r="F1005" s="59"/>
      <c r="G1005" s="59"/>
      <c r="H1005" s="59"/>
      <c r="I1005" s="59"/>
      <c r="J1005" s="59"/>
      <c r="K1005" s="144"/>
      <c r="L1005" s="101"/>
      <c r="M1005" s="102"/>
      <c r="N1005" s="103"/>
      <c r="O1005" s="67" t="str">
        <f>IF(I1005=0,"",I1005/H1004)</f>
        <v/>
      </c>
      <c r="P1005" s="68"/>
      <c r="Q1005" s="69" t="str">
        <f t="shared" si="142"/>
        <v/>
      </c>
      <c r="R1005" s="69" t="str">
        <f t="shared" si="143"/>
        <v/>
      </c>
      <c r="S1005" s="120"/>
    </row>
    <row r="1006" spans="1:19" ht="15.75" customHeight="1" x14ac:dyDescent="0.25">
      <c r="A1006" s="58">
        <v>2602</v>
      </c>
      <c r="B1006" s="59"/>
      <c r="C1006" s="59"/>
      <c r="D1006" s="59"/>
      <c r="E1006" s="59"/>
      <c r="F1006" s="59"/>
      <c r="G1006" s="59"/>
      <c r="H1006" s="59"/>
      <c r="I1006" s="59"/>
      <c r="J1006" s="59"/>
      <c r="K1006" s="144"/>
      <c r="L1006" s="101"/>
      <c r="M1006" s="102"/>
      <c r="N1006" s="103"/>
      <c r="O1006" s="71" t="str">
        <f>IF(J1006=0,"",J1006/I1005)</f>
        <v/>
      </c>
      <c r="P1006" s="68"/>
      <c r="Q1006" s="72" t="str">
        <f t="shared" si="142"/>
        <v/>
      </c>
      <c r="R1006" s="72" t="str">
        <f t="shared" si="143"/>
        <v/>
      </c>
      <c r="S1006" s="120"/>
    </row>
    <row r="1007" spans="1:19" ht="15.75" customHeight="1" x14ac:dyDescent="0.25">
      <c r="A1007" s="58">
        <v>2701</v>
      </c>
      <c r="B1007" s="59"/>
      <c r="C1007" s="59"/>
      <c r="D1007" s="59"/>
      <c r="E1007" s="59"/>
      <c r="F1007" s="59"/>
      <c r="G1007" s="59"/>
      <c r="H1007" s="59"/>
      <c r="I1007" s="59"/>
      <c r="J1007" s="59"/>
      <c r="K1007" s="144"/>
      <c r="L1007" s="101"/>
      <c r="M1007" s="102"/>
      <c r="N1007" s="104"/>
      <c r="O1007" s="129"/>
      <c r="P1007" s="68"/>
      <c r="Q1007" s="130"/>
      <c r="R1007" s="131"/>
      <c r="S1007" s="120"/>
    </row>
    <row r="1008" spans="1:19" ht="15.75" customHeight="1" x14ac:dyDescent="0.25">
      <c r="A1008" s="58">
        <v>2702</v>
      </c>
      <c r="B1008" s="59"/>
      <c r="C1008" s="59"/>
      <c r="D1008" s="59"/>
      <c r="E1008" s="59"/>
      <c r="F1008" s="59"/>
      <c r="G1008" s="59"/>
      <c r="H1008" s="59"/>
      <c r="I1008" s="59"/>
      <c r="J1008" s="59"/>
      <c r="K1008" s="144"/>
      <c r="L1008" s="101"/>
      <c r="M1008" s="102"/>
      <c r="N1008" s="104"/>
      <c r="O1008" s="108"/>
      <c r="P1008" s="109"/>
      <c r="Q1008" s="110"/>
      <c r="R1008" s="108"/>
      <c r="S1008" s="120"/>
    </row>
    <row r="1009" spans="1:19" ht="15.75" customHeight="1" x14ac:dyDescent="0.25">
      <c r="A1009" s="58">
        <v>2801</v>
      </c>
      <c r="B1009" s="59"/>
      <c r="C1009" s="59"/>
      <c r="D1009" s="59"/>
      <c r="E1009" s="59"/>
      <c r="F1009" s="59"/>
      <c r="G1009" s="59"/>
      <c r="H1009" s="59"/>
      <c r="I1009" s="59"/>
      <c r="J1009" s="59"/>
      <c r="K1009" s="144"/>
      <c r="L1009" s="101"/>
      <c r="M1009" s="102"/>
      <c r="N1009" s="104"/>
      <c r="O1009" s="108"/>
      <c r="P1009" s="109"/>
      <c r="Q1009" s="110"/>
      <c r="R1009" s="108"/>
      <c r="S1009" s="120"/>
    </row>
    <row r="1010" spans="1:19" ht="15.75" customHeight="1" x14ac:dyDescent="0.25">
      <c r="A1010" s="58">
        <v>2802</v>
      </c>
      <c r="B1010" s="59"/>
      <c r="C1010" s="59"/>
      <c r="D1010" s="59"/>
      <c r="E1010" s="59"/>
      <c r="F1010" s="59"/>
      <c r="G1010" s="59"/>
      <c r="H1010" s="59"/>
      <c r="I1010" s="59"/>
      <c r="J1010" s="59"/>
      <c r="K1010" s="144"/>
      <c r="L1010" s="101"/>
      <c r="M1010" s="102"/>
      <c r="N1010" s="104"/>
      <c r="O1010" s="102"/>
      <c r="P1010" s="104"/>
      <c r="Q1010" s="146"/>
      <c r="R1010" s="108"/>
      <c r="S1010" s="120"/>
    </row>
    <row r="1011" spans="1:19" ht="15.75" customHeight="1" x14ac:dyDescent="0.25">
      <c r="A1011" s="58">
        <v>2802</v>
      </c>
      <c r="B1011" s="59"/>
      <c r="C1011" s="59"/>
      <c r="D1011" s="59"/>
      <c r="E1011" s="59"/>
      <c r="F1011" s="59"/>
      <c r="G1011" s="59"/>
      <c r="H1011" s="59"/>
      <c r="I1011" s="59"/>
      <c r="J1011" s="59"/>
      <c r="K1011" s="144"/>
      <c r="L1011" s="101"/>
      <c r="M1011" s="102"/>
      <c r="N1011" s="104"/>
      <c r="O1011" s="191" t="s">
        <v>83</v>
      </c>
      <c r="P1011" s="82"/>
      <c r="Q1011" s="111" t="str">
        <f>IF(SUM(K1004:K1007)=0,"",SUM(K1004:K1007))</f>
        <v/>
      </c>
      <c r="R1011" s="213" t="s">
        <v>11</v>
      </c>
      <c r="S1011" s="120"/>
    </row>
    <row r="1012" spans="1:19" ht="15.75" customHeight="1" x14ac:dyDescent="0.25">
      <c r="A1012" s="58">
        <v>2901</v>
      </c>
      <c r="B1012" s="59"/>
      <c r="C1012" s="59"/>
      <c r="D1012" s="59"/>
      <c r="E1012" s="59"/>
      <c r="F1012" s="59"/>
      <c r="G1012" s="59"/>
      <c r="H1012" s="59"/>
      <c r="I1012" s="59"/>
      <c r="J1012" s="59"/>
      <c r="K1012" s="144"/>
      <c r="L1012" s="101"/>
      <c r="M1012" s="102"/>
      <c r="N1012" s="104"/>
      <c r="O1012" s="192" t="s">
        <v>85</v>
      </c>
      <c r="P1012" s="86" t="str">
        <f>IF(P1011/B998=0,"",P1011/B998)</f>
        <v/>
      </c>
      <c r="Q1012" s="112" t="e">
        <f>IF(P1011/Q1011=0,"",P1011/Q1011)</f>
        <v>#VALUE!</v>
      </c>
      <c r="R1012" s="215" t="s">
        <v>86</v>
      </c>
      <c r="S1012" s="120"/>
    </row>
    <row r="1013" spans="1:19" ht="15.75" customHeight="1" x14ac:dyDescent="0.25">
      <c r="A1013" s="58">
        <v>2902</v>
      </c>
      <c r="B1013" s="59"/>
      <c r="C1013" s="59"/>
      <c r="D1013" s="59"/>
      <c r="E1013" s="59"/>
      <c r="F1013" s="59"/>
      <c r="G1013" s="59"/>
      <c r="H1013" s="59"/>
      <c r="I1013" s="59"/>
      <c r="J1013" s="59"/>
      <c r="K1013" s="144"/>
      <c r="L1013" s="147"/>
      <c r="M1013" s="148"/>
      <c r="N1013" s="149"/>
      <c r="O1013" s="90"/>
      <c r="P1013" s="91"/>
      <c r="Q1013" s="91"/>
      <c r="R1013" s="113"/>
      <c r="S1013" s="120"/>
    </row>
    <row r="1014" spans="1:19" ht="18" customHeight="1" x14ac:dyDescent="0.25">
      <c r="A1014" s="28"/>
      <c r="B1014" s="280" t="s">
        <v>111</v>
      </c>
      <c r="C1014" s="280"/>
      <c r="D1014" s="280"/>
      <c r="E1014" s="280"/>
      <c r="F1014" s="280"/>
      <c r="G1014" s="280"/>
      <c r="H1014" s="280"/>
      <c r="I1014" s="280"/>
      <c r="J1014" s="280"/>
      <c r="K1014" s="93">
        <f>SUM(K998:K1010)</f>
        <v>0</v>
      </c>
      <c r="L1014" s="94">
        <f>((SUM(K1004:K1006))/B998)</f>
        <v>0</v>
      </c>
      <c r="M1014" s="94" t="str">
        <f>IF(K1014=0,"",K1014/B998)</f>
        <v/>
      </c>
      <c r="N1014" s="94" t="e">
        <f>M1014-L1014</f>
        <v>#VALUE!</v>
      </c>
      <c r="O1014" s="3"/>
      <c r="P1014" s="29"/>
      <c r="Q1014" s="22"/>
      <c r="R1014" s="3"/>
      <c r="S1014" s="120"/>
    </row>
    <row r="1015" spans="1:19" ht="12.75" customHeight="1" x14ac:dyDescent="0.25">
      <c r="A1015" s="28"/>
      <c r="B1015" s="29"/>
      <c r="C1015" s="29"/>
      <c r="D1015" s="132"/>
      <c r="E1015" s="132"/>
      <c r="F1015" s="132"/>
      <c r="G1015" s="132"/>
      <c r="H1015" s="132"/>
      <c r="I1015" s="132"/>
      <c r="J1015" s="132"/>
      <c r="K1015" s="133"/>
      <c r="L1015" s="134"/>
      <c r="M1015" s="134"/>
      <c r="N1015" s="134"/>
      <c r="O1015" s="3"/>
      <c r="P1015" s="29"/>
      <c r="Q1015" s="22"/>
      <c r="R1015" s="3"/>
      <c r="S1015" s="120"/>
    </row>
    <row r="1016" spans="1:19" ht="12.75" customHeight="1" x14ac:dyDescent="0.25">
      <c r="A1016" s="28"/>
      <c r="B1016" s="29"/>
      <c r="C1016" s="29"/>
      <c r="D1016" s="132"/>
      <c r="E1016" s="132"/>
      <c r="F1016" s="132"/>
      <c r="G1016" s="132"/>
      <c r="H1016" s="132"/>
      <c r="I1016" s="132"/>
      <c r="J1016" s="132"/>
      <c r="K1016" s="133"/>
      <c r="L1016" s="134"/>
      <c r="M1016" s="134"/>
      <c r="N1016" s="134"/>
      <c r="O1016" s="3"/>
      <c r="P1016" s="29"/>
      <c r="Q1016" s="22"/>
      <c r="R1016" s="3"/>
      <c r="S1016" s="120"/>
    </row>
    <row r="1017" spans="1:19" ht="26.25" x14ac:dyDescent="0.4">
      <c r="A1017" s="2"/>
      <c r="B1017" s="270" t="s">
        <v>99</v>
      </c>
      <c r="C1017" s="271"/>
      <c r="D1017" s="271"/>
      <c r="E1017" s="271"/>
      <c r="F1017" s="271"/>
      <c r="G1017" s="271"/>
      <c r="H1017" s="271"/>
      <c r="I1017" s="271"/>
      <c r="J1017" s="271"/>
      <c r="K1017" s="179" t="s">
        <v>142</v>
      </c>
      <c r="L1017" s="57"/>
      <c r="M1017" s="57"/>
      <c r="N1017" s="29"/>
      <c r="O1017" s="3"/>
      <c r="P1017" s="29"/>
      <c r="Q1017" s="29"/>
      <c r="R1017" s="29"/>
      <c r="S1017" s="120"/>
    </row>
    <row r="1018" spans="1:19" ht="20.25" x14ac:dyDescent="0.2">
      <c r="A1018" s="272" t="s">
        <v>10</v>
      </c>
      <c r="B1018" s="273" t="s">
        <v>100</v>
      </c>
      <c r="C1018" s="274"/>
      <c r="D1018" s="274"/>
      <c r="E1018" s="274"/>
      <c r="F1018" s="274"/>
      <c r="G1018" s="274"/>
      <c r="H1018" s="274"/>
      <c r="I1018" s="274"/>
      <c r="J1018" s="275"/>
      <c r="K1018" s="276" t="s">
        <v>11</v>
      </c>
      <c r="L1018" s="269" t="s">
        <v>3</v>
      </c>
      <c r="M1018" s="269" t="s">
        <v>4</v>
      </c>
      <c r="N1018" s="278" t="s">
        <v>5</v>
      </c>
      <c r="O1018" s="269" t="s">
        <v>6</v>
      </c>
      <c r="P1018" s="267" t="s">
        <v>7</v>
      </c>
      <c r="Q1018" s="267" t="s">
        <v>8</v>
      </c>
      <c r="R1018" s="269" t="s">
        <v>101</v>
      </c>
      <c r="S1018" s="120"/>
    </row>
    <row r="1019" spans="1:19" ht="15.75" x14ac:dyDescent="0.25">
      <c r="A1019" s="268"/>
      <c r="B1019" s="58" t="s">
        <v>102</v>
      </c>
      <c r="C1019" s="58" t="s">
        <v>103</v>
      </c>
      <c r="D1019" s="58" t="s">
        <v>104</v>
      </c>
      <c r="E1019" s="58" t="s">
        <v>105</v>
      </c>
      <c r="F1019" s="58" t="s">
        <v>106</v>
      </c>
      <c r="G1019" s="58" t="s">
        <v>107</v>
      </c>
      <c r="H1019" s="58" t="s">
        <v>108</v>
      </c>
      <c r="I1019" s="58" t="s">
        <v>109</v>
      </c>
      <c r="J1019" s="58" t="s">
        <v>110</v>
      </c>
      <c r="K1019" s="291"/>
      <c r="L1019" s="268"/>
      <c r="M1019" s="268"/>
      <c r="N1019" s="268"/>
      <c r="O1019" s="268"/>
      <c r="P1019" s="268"/>
      <c r="Q1019" s="268"/>
      <c r="R1019" s="268"/>
      <c r="S1019" s="120"/>
    </row>
    <row r="1020" spans="1:19" ht="15.75" customHeight="1" x14ac:dyDescent="0.25">
      <c r="A1020" s="58">
        <v>2301</v>
      </c>
      <c r="B1020" s="59">
        <v>30</v>
      </c>
      <c r="C1020" s="59"/>
      <c r="D1020" s="59"/>
      <c r="E1020" s="59"/>
      <c r="F1020" s="59"/>
      <c r="G1020" s="59"/>
      <c r="H1020" s="59"/>
      <c r="I1020" s="59"/>
      <c r="J1020" s="59"/>
      <c r="K1020" s="144"/>
      <c r="L1020" s="96"/>
      <c r="M1020" s="97"/>
      <c r="N1020" s="98"/>
      <c r="O1020" s="99"/>
      <c r="P1020" s="63">
        <f>B1020</f>
        <v>30</v>
      </c>
      <c r="Q1020" s="100"/>
      <c r="R1020" s="99"/>
      <c r="S1020" s="120"/>
    </row>
    <row r="1021" spans="1:19" ht="15.75" customHeight="1" x14ac:dyDescent="0.25">
      <c r="A1021" s="58">
        <v>2302</v>
      </c>
      <c r="B1021" s="59"/>
      <c r="C1021" s="59">
        <v>22</v>
      </c>
      <c r="D1021" s="59"/>
      <c r="E1021" s="59"/>
      <c r="F1021" s="59"/>
      <c r="G1021" s="59"/>
      <c r="H1021" s="59"/>
      <c r="I1021" s="59"/>
      <c r="J1021" s="59"/>
      <c r="K1021" s="144"/>
      <c r="L1021" s="101"/>
      <c r="M1021" s="102"/>
      <c r="N1021" s="103"/>
      <c r="O1021" s="67">
        <f>IF(C1021=0,"",C1021/B1020)</f>
        <v>0.73333333333333328</v>
      </c>
      <c r="P1021" s="68">
        <v>22</v>
      </c>
      <c r="Q1021" s="69">
        <f t="shared" ref="Q1021:Q1028" si="144">IF(P1021=0,"",P1021/P1020)</f>
        <v>0.73333333333333328</v>
      </c>
      <c r="R1021" s="69">
        <f t="shared" ref="R1021:R1028" si="145">IF(P1021=0,"",100%-Q1021)</f>
        <v>0.26666666666666672</v>
      </c>
      <c r="S1021" s="120"/>
    </row>
    <row r="1022" spans="1:19" ht="15.75" customHeight="1" x14ac:dyDescent="0.25">
      <c r="A1022" s="58">
        <v>2401</v>
      </c>
      <c r="B1022" s="59"/>
      <c r="C1022" s="59"/>
      <c r="D1022" s="59">
        <v>18</v>
      </c>
      <c r="E1022" s="59"/>
      <c r="F1022" s="59"/>
      <c r="G1022" s="59"/>
      <c r="H1022" s="59"/>
      <c r="I1022" s="59"/>
      <c r="J1022" s="59"/>
      <c r="K1022" s="144"/>
      <c r="L1022" s="101"/>
      <c r="M1022" s="102"/>
      <c r="N1022" s="103"/>
      <c r="O1022" s="67">
        <f>IF(D1022=0,"",D1022/C1021)</f>
        <v>0.81818181818181823</v>
      </c>
      <c r="P1022" s="68">
        <v>20</v>
      </c>
      <c r="Q1022" s="69">
        <f t="shared" si="144"/>
        <v>0.90909090909090906</v>
      </c>
      <c r="R1022" s="69">
        <f t="shared" si="145"/>
        <v>9.0909090909090939E-2</v>
      </c>
      <c r="S1022" s="8">
        <f>P1022/P1020</f>
        <v>0.66666666666666663</v>
      </c>
    </row>
    <row r="1023" spans="1:19" ht="15.75" customHeight="1" x14ac:dyDescent="0.25">
      <c r="A1023" s="58">
        <v>2402</v>
      </c>
      <c r="B1023" s="59"/>
      <c r="C1023" s="59"/>
      <c r="D1023" s="59"/>
      <c r="E1023" s="59">
        <v>9</v>
      </c>
      <c r="F1023" s="59"/>
      <c r="G1023" s="59"/>
      <c r="H1023" s="59"/>
      <c r="I1023" s="59"/>
      <c r="J1023" s="59"/>
      <c r="K1023" s="144"/>
      <c r="L1023" s="101"/>
      <c r="M1023" s="102"/>
      <c r="N1023" s="103"/>
      <c r="O1023" s="67">
        <f>IF(E1023=0,"",E1023/D1022)</f>
        <v>0.5</v>
      </c>
      <c r="P1023" s="68">
        <v>18</v>
      </c>
      <c r="Q1023" s="69">
        <f t="shared" si="144"/>
        <v>0.9</v>
      </c>
      <c r="R1023" s="69">
        <f t="shared" si="145"/>
        <v>9.9999999999999978E-2</v>
      </c>
      <c r="S1023" s="120"/>
    </row>
    <row r="1024" spans="1:19" ht="15.75" customHeight="1" x14ac:dyDescent="0.25">
      <c r="A1024" s="58">
        <v>2501</v>
      </c>
      <c r="B1024" s="59"/>
      <c r="C1024" s="59"/>
      <c r="D1024" s="59"/>
      <c r="E1024" s="59"/>
      <c r="F1024" s="59">
        <v>7</v>
      </c>
      <c r="G1024" s="59"/>
      <c r="H1024" s="59"/>
      <c r="I1024" s="59"/>
      <c r="J1024" s="59"/>
      <c r="K1024" s="144"/>
      <c r="L1024" s="101"/>
      <c r="M1024" s="102"/>
      <c r="N1024" s="103"/>
      <c r="O1024" s="67">
        <f>IF(F1024=0,"",F1024/E1023)</f>
        <v>0.77777777777777779</v>
      </c>
      <c r="P1024" s="68">
        <v>16</v>
      </c>
      <c r="Q1024" s="69">
        <f t="shared" si="144"/>
        <v>0.88888888888888884</v>
      </c>
      <c r="R1024" s="69">
        <f t="shared" si="145"/>
        <v>0.11111111111111116</v>
      </c>
      <c r="S1024" s="120"/>
    </row>
    <row r="1025" spans="1:19" ht="15.75" customHeight="1" x14ac:dyDescent="0.25">
      <c r="A1025" s="58">
        <v>2502</v>
      </c>
      <c r="B1025" s="59"/>
      <c r="C1025" s="59"/>
      <c r="D1025" s="59"/>
      <c r="E1025" s="59"/>
      <c r="F1025" s="59"/>
      <c r="G1025" s="59"/>
      <c r="H1025" s="59"/>
      <c r="I1025" s="59"/>
      <c r="J1025" s="59"/>
      <c r="K1025" s="144"/>
      <c r="L1025" s="101"/>
      <c r="M1025" s="102"/>
      <c r="N1025" s="103"/>
      <c r="O1025" s="67" t="str">
        <f>IF(G1025=0,"",G1025/F1024)</f>
        <v/>
      </c>
      <c r="P1025" s="68"/>
      <c r="Q1025" s="69" t="str">
        <f t="shared" si="144"/>
        <v/>
      </c>
      <c r="R1025" s="69" t="str">
        <f t="shared" si="145"/>
        <v/>
      </c>
      <c r="S1025" s="120"/>
    </row>
    <row r="1026" spans="1:19" ht="15.75" customHeight="1" x14ac:dyDescent="0.25">
      <c r="A1026" s="58">
        <v>2601</v>
      </c>
      <c r="B1026" s="59"/>
      <c r="C1026" s="59"/>
      <c r="D1026" s="59"/>
      <c r="E1026" s="59"/>
      <c r="F1026" s="59"/>
      <c r="G1026" s="59"/>
      <c r="H1026" s="59"/>
      <c r="I1026" s="59"/>
      <c r="J1026" s="59"/>
      <c r="K1026" s="144"/>
      <c r="L1026" s="101"/>
      <c r="M1026" s="102"/>
      <c r="N1026" s="103"/>
      <c r="O1026" s="67" t="str">
        <f>IF(H1026=0,"",H1026/G1025)</f>
        <v/>
      </c>
      <c r="P1026" s="68"/>
      <c r="Q1026" s="69" t="str">
        <f t="shared" si="144"/>
        <v/>
      </c>
      <c r="R1026" s="69" t="str">
        <f t="shared" si="145"/>
        <v/>
      </c>
      <c r="S1026" s="120"/>
    </row>
    <row r="1027" spans="1:19" ht="15.75" customHeight="1" x14ac:dyDescent="0.25">
      <c r="A1027" s="58">
        <v>2602</v>
      </c>
      <c r="B1027" s="59"/>
      <c r="C1027" s="59"/>
      <c r="D1027" s="59"/>
      <c r="E1027" s="59"/>
      <c r="F1027" s="59"/>
      <c r="G1027" s="59"/>
      <c r="H1027" s="59"/>
      <c r="I1027" s="59"/>
      <c r="J1027" s="59"/>
      <c r="K1027" s="144"/>
      <c r="L1027" s="101"/>
      <c r="M1027" s="102"/>
      <c r="N1027" s="103"/>
      <c r="O1027" s="67" t="str">
        <f>IF(I1027=0,"",I1027/H1026)</f>
        <v/>
      </c>
      <c r="P1027" s="68"/>
      <c r="Q1027" s="69" t="str">
        <f t="shared" si="144"/>
        <v/>
      </c>
      <c r="R1027" s="69" t="str">
        <f t="shared" si="145"/>
        <v/>
      </c>
      <c r="S1027" s="120"/>
    </row>
    <row r="1028" spans="1:19" ht="15.75" customHeight="1" x14ac:dyDescent="0.25">
      <c r="A1028" s="58">
        <v>2701</v>
      </c>
      <c r="B1028" s="59"/>
      <c r="C1028" s="59"/>
      <c r="D1028" s="59"/>
      <c r="E1028" s="59"/>
      <c r="F1028" s="59"/>
      <c r="G1028" s="59"/>
      <c r="H1028" s="59"/>
      <c r="I1028" s="59"/>
      <c r="J1028" s="59"/>
      <c r="K1028" s="144"/>
      <c r="L1028" s="101"/>
      <c r="M1028" s="102"/>
      <c r="N1028" s="103"/>
      <c r="O1028" s="71" t="str">
        <f>IF(J1028=0,"",J1028/I1027)</f>
        <v/>
      </c>
      <c r="P1028" s="68"/>
      <c r="Q1028" s="72" t="str">
        <f t="shared" si="144"/>
        <v/>
      </c>
      <c r="R1028" s="72" t="str">
        <f t="shared" si="145"/>
        <v/>
      </c>
      <c r="S1028" s="120"/>
    </row>
    <row r="1029" spans="1:19" ht="15.75" customHeight="1" x14ac:dyDescent="0.25">
      <c r="A1029" s="58">
        <v>2702</v>
      </c>
      <c r="B1029" s="59"/>
      <c r="C1029" s="59"/>
      <c r="D1029" s="59"/>
      <c r="E1029" s="59"/>
      <c r="F1029" s="59"/>
      <c r="G1029" s="59"/>
      <c r="H1029" s="59"/>
      <c r="I1029" s="59"/>
      <c r="J1029" s="59"/>
      <c r="K1029" s="144"/>
      <c r="L1029" s="101"/>
      <c r="M1029" s="102"/>
      <c r="N1029" s="104"/>
      <c r="O1029" s="129"/>
      <c r="P1029" s="68"/>
      <c r="Q1029" s="130"/>
      <c r="R1029" s="131"/>
      <c r="S1029" s="120"/>
    </row>
    <row r="1030" spans="1:19" ht="15.75" customHeight="1" x14ac:dyDescent="0.25">
      <c r="A1030" s="58">
        <v>2801</v>
      </c>
      <c r="B1030" s="59"/>
      <c r="C1030" s="59"/>
      <c r="D1030" s="59"/>
      <c r="E1030" s="59"/>
      <c r="F1030" s="59"/>
      <c r="G1030" s="59"/>
      <c r="H1030" s="59"/>
      <c r="I1030" s="59"/>
      <c r="J1030" s="59"/>
      <c r="K1030" s="144"/>
      <c r="L1030" s="101"/>
      <c r="M1030" s="102"/>
      <c r="N1030" s="104"/>
      <c r="O1030" s="108"/>
      <c r="P1030" s="109"/>
      <c r="Q1030" s="110"/>
      <c r="R1030" s="108"/>
      <c r="S1030" s="120"/>
    </row>
    <row r="1031" spans="1:19" ht="15.75" customHeight="1" x14ac:dyDescent="0.25">
      <c r="A1031" s="58">
        <v>2802</v>
      </c>
      <c r="B1031" s="59"/>
      <c r="C1031" s="59"/>
      <c r="D1031" s="59"/>
      <c r="E1031" s="59"/>
      <c r="F1031" s="59"/>
      <c r="G1031" s="59"/>
      <c r="H1031" s="59"/>
      <c r="I1031" s="59"/>
      <c r="J1031" s="59"/>
      <c r="K1031" s="144"/>
      <c r="L1031" s="101"/>
      <c r="M1031" s="102"/>
      <c r="N1031" s="104"/>
      <c r="O1031" s="108"/>
      <c r="P1031" s="109"/>
      <c r="Q1031" s="110"/>
      <c r="R1031" s="108"/>
      <c r="S1031" s="120"/>
    </row>
    <row r="1032" spans="1:19" ht="15.75" customHeight="1" x14ac:dyDescent="0.25">
      <c r="A1032" s="58">
        <v>2901</v>
      </c>
      <c r="B1032" s="59"/>
      <c r="C1032" s="59"/>
      <c r="D1032" s="59"/>
      <c r="E1032" s="59"/>
      <c r="F1032" s="59"/>
      <c r="G1032" s="59"/>
      <c r="H1032" s="59"/>
      <c r="I1032" s="59"/>
      <c r="J1032" s="59"/>
      <c r="K1032" s="144"/>
      <c r="L1032" s="101"/>
      <c r="M1032" s="102"/>
      <c r="N1032" s="104"/>
      <c r="O1032" s="102"/>
      <c r="P1032" s="104"/>
      <c r="Q1032" s="146"/>
      <c r="R1032" s="108"/>
      <c r="S1032" s="120"/>
    </row>
    <row r="1033" spans="1:19" ht="15.75" customHeight="1" x14ac:dyDescent="0.25">
      <c r="A1033" s="58">
        <v>2902</v>
      </c>
      <c r="B1033" s="59"/>
      <c r="C1033" s="59"/>
      <c r="D1033" s="59"/>
      <c r="E1033" s="59"/>
      <c r="F1033" s="59"/>
      <c r="G1033" s="59"/>
      <c r="H1033" s="59"/>
      <c r="I1033" s="59"/>
      <c r="J1033" s="59"/>
      <c r="K1033" s="144"/>
      <c r="L1033" s="101"/>
      <c r="M1033" s="102"/>
      <c r="N1033" s="104"/>
      <c r="O1033" s="191" t="s">
        <v>83</v>
      </c>
      <c r="P1033" s="82"/>
      <c r="Q1033" s="111" t="str">
        <f>IF(SUM(K1026:K1029)=0,"",SUM(K1026:K1029))</f>
        <v/>
      </c>
      <c r="R1033" s="213" t="s">
        <v>11</v>
      </c>
      <c r="S1033" s="120"/>
    </row>
    <row r="1034" spans="1:19" ht="15.75" customHeight="1" x14ac:dyDescent="0.25">
      <c r="A1034" s="58">
        <v>3001</v>
      </c>
      <c r="B1034" s="59"/>
      <c r="C1034" s="59"/>
      <c r="D1034" s="59"/>
      <c r="E1034" s="59"/>
      <c r="F1034" s="59"/>
      <c r="G1034" s="59"/>
      <c r="H1034" s="59"/>
      <c r="I1034" s="59"/>
      <c r="J1034" s="59"/>
      <c r="K1034" s="144"/>
      <c r="L1034" s="101"/>
      <c r="M1034" s="102"/>
      <c r="N1034" s="104"/>
      <c r="O1034" s="192" t="s">
        <v>85</v>
      </c>
      <c r="P1034" s="86" t="str">
        <f>IF(P1033/B1020=0,"",P1033/B1020)</f>
        <v/>
      </c>
      <c r="Q1034" s="112" t="e">
        <f>IF(P1033/Q1033=0,"",P1033/Q1033)</f>
        <v>#VALUE!</v>
      </c>
      <c r="R1034" s="215" t="s">
        <v>86</v>
      </c>
      <c r="S1034" s="120"/>
    </row>
    <row r="1035" spans="1:19" ht="15.75" customHeight="1" x14ac:dyDescent="0.25">
      <c r="A1035" s="58">
        <v>3002</v>
      </c>
      <c r="B1035" s="59"/>
      <c r="C1035" s="59"/>
      <c r="D1035" s="59"/>
      <c r="E1035" s="59"/>
      <c r="F1035" s="59"/>
      <c r="G1035" s="59"/>
      <c r="H1035" s="59"/>
      <c r="I1035" s="59"/>
      <c r="J1035" s="59"/>
      <c r="K1035" s="144"/>
      <c r="L1035" s="147"/>
      <c r="M1035" s="148"/>
      <c r="N1035" s="149"/>
      <c r="O1035" s="90"/>
      <c r="P1035" s="91"/>
      <c r="Q1035" s="91"/>
      <c r="R1035" s="113"/>
      <c r="S1035" s="120"/>
    </row>
    <row r="1036" spans="1:19" ht="18" customHeight="1" x14ac:dyDescent="0.25">
      <c r="A1036" s="28"/>
      <c r="B1036" s="280" t="s">
        <v>111</v>
      </c>
      <c r="C1036" s="280"/>
      <c r="D1036" s="280"/>
      <c r="E1036" s="280"/>
      <c r="F1036" s="280"/>
      <c r="G1036" s="280"/>
      <c r="H1036" s="280"/>
      <c r="I1036" s="280"/>
      <c r="J1036" s="280"/>
      <c r="K1036" s="93">
        <f>SUM(K1020:K1032)</f>
        <v>0</v>
      </c>
      <c r="L1036" s="94">
        <f>((SUM(K1026:K1028))/B1020)</f>
        <v>0</v>
      </c>
      <c r="M1036" s="94" t="str">
        <f>IF(K1036=0,"",K1036/B1020)</f>
        <v/>
      </c>
      <c r="N1036" s="94" t="e">
        <f>M1036-L1036</f>
        <v>#VALUE!</v>
      </c>
      <c r="O1036" s="3"/>
      <c r="P1036" s="29"/>
      <c r="Q1036" s="22"/>
      <c r="R1036" s="3"/>
      <c r="S1036" s="120"/>
    </row>
    <row r="1037" spans="1:19" ht="12.75" customHeight="1" x14ac:dyDescent="0.25">
      <c r="A1037" s="28"/>
      <c r="B1037" s="29"/>
      <c r="C1037" s="29"/>
      <c r="D1037" s="132"/>
      <c r="E1037" s="132"/>
      <c r="F1037" s="132"/>
      <c r="G1037" s="132"/>
      <c r="H1037" s="132"/>
      <c r="I1037" s="132"/>
      <c r="J1037" s="132"/>
      <c r="K1037" s="133"/>
      <c r="L1037" s="134"/>
      <c r="M1037" s="134"/>
      <c r="N1037" s="134"/>
      <c r="O1037" s="3"/>
      <c r="P1037" s="29"/>
      <c r="Q1037" s="22"/>
      <c r="R1037" s="3"/>
      <c r="S1037" s="120"/>
    </row>
    <row r="1038" spans="1:19" ht="12.75" customHeight="1" x14ac:dyDescent="0.25">
      <c r="A1038" s="28"/>
      <c r="B1038" s="29"/>
      <c r="C1038" s="29"/>
      <c r="D1038" s="132"/>
      <c r="E1038" s="132"/>
      <c r="F1038" s="132"/>
      <c r="G1038" s="132"/>
      <c r="H1038" s="132"/>
      <c r="I1038" s="132"/>
      <c r="J1038" s="132"/>
      <c r="K1038" s="133"/>
      <c r="L1038" s="134"/>
      <c r="M1038" s="134"/>
      <c r="N1038" s="134"/>
      <c r="O1038" s="3"/>
      <c r="P1038" s="29"/>
      <c r="Q1038" s="22"/>
      <c r="R1038" s="3"/>
      <c r="S1038" s="120"/>
    </row>
    <row r="1039" spans="1:19" ht="26.25" x14ac:dyDescent="0.4">
      <c r="A1039" s="2"/>
      <c r="B1039" s="270" t="s">
        <v>99</v>
      </c>
      <c r="C1039" s="271"/>
      <c r="D1039" s="271"/>
      <c r="E1039" s="271"/>
      <c r="F1039" s="271"/>
      <c r="G1039" s="271"/>
      <c r="H1039" s="271"/>
      <c r="I1039" s="271"/>
      <c r="J1039" s="271"/>
      <c r="K1039" s="179" t="s">
        <v>143</v>
      </c>
      <c r="L1039" s="57"/>
      <c r="M1039" s="57"/>
      <c r="N1039" s="29"/>
      <c r="O1039" s="3"/>
      <c r="P1039" s="29"/>
      <c r="Q1039" s="29"/>
      <c r="R1039" s="29"/>
      <c r="S1039" s="120"/>
    </row>
    <row r="1040" spans="1:19" ht="20.25" x14ac:dyDescent="0.2">
      <c r="A1040" s="272" t="s">
        <v>10</v>
      </c>
      <c r="B1040" s="273" t="s">
        <v>100</v>
      </c>
      <c r="C1040" s="274"/>
      <c r="D1040" s="274"/>
      <c r="E1040" s="274"/>
      <c r="F1040" s="274"/>
      <c r="G1040" s="274"/>
      <c r="H1040" s="274"/>
      <c r="I1040" s="274"/>
      <c r="J1040" s="275"/>
      <c r="K1040" s="276" t="s">
        <v>11</v>
      </c>
      <c r="L1040" s="269" t="s">
        <v>3</v>
      </c>
      <c r="M1040" s="269" t="s">
        <v>4</v>
      </c>
      <c r="N1040" s="278" t="s">
        <v>5</v>
      </c>
      <c r="O1040" s="269" t="s">
        <v>6</v>
      </c>
      <c r="P1040" s="267" t="s">
        <v>7</v>
      </c>
      <c r="Q1040" s="267" t="s">
        <v>8</v>
      </c>
      <c r="R1040" s="269" t="s">
        <v>101</v>
      </c>
      <c r="S1040" s="120"/>
    </row>
    <row r="1041" spans="1:19" ht="15.75" x14ac:dyDescent="0.25">
      <c r="A1041" s="268"/>
      <c r="B1041" s="58" t="s">
        <v>102</v>
      </c>
      <c r="C1041" s="58" t="s">
        <v>103</v>
      </c>
      <c r="D1041" s="58" t="s">
        <v>104</v>
      </c>
      <c r="E1041" s="58" t="s">
        <v>105</v>
      </c>
      <c r="F1041" s="58" t="s">
        <v>106</v>
      </c>
      <c r="G1041" s="58" t="s">
        <v>107</v>
      </c>
      <c r="H1041" s="58" t="s">
        <v>108</v>
      </c>
      <c r="I1041" s="58" t="s">
        <v>109</v>
      </c>
      <c r="J1041" s="58" t="s">
        <v>110</v>
      </c>
      <c r="K1041" s="291"/>
      <c r="L1041" s="268"/>
      <c r="M1041" s="268"/>
      <c r="N1041" s="268"/>
      <c r="O1041" s="268"/>
      <c r="P1041" s="268"/>
      <c r="Q1041" s="268"/>
      <c r="R1041" s="268"/>
      <c r="S1041" s="120"/>
    </row>
    <row r="1042" spans="1:19" ht="15.75" customHeight="1" x14ac:dyDescent="0.25">
      <c r="A1042" s="58">
        <v>2302</v>
      </c>
      <c r="B1042" s="59">
        <v>47</v>
      </c>
      <c r="C1042" s="59"/>
      <c r="D1042" s="59"/>
      <c r="E1042" s="59"/>
      <c r="F1042" s="59"/>
      <c r="G1042" s="59"/>
      <c r="H1042" s="59"/>
      <c r="I1042" s="59"/>
      <c r="J1042" s="59"/>
      <c r="K1042" s="144"/>
      <c r="L1042" s="96"/>
      <c r="M1042" s="97"/>
      <c r="N1042" s="98"/>
      <c r="O1042" s="99"/>
      <c r="P1042" s="63">
        <f>B1042</f>
        <v>47</v>
      </c>
      <c r="Q1042" s="100"/>
      <c r="R1042" s="99"/>
      <c r="S1042" s="120"/>
    </row>
    <row r="1043" spans="1:19" ht="15.75" customHeight="1" x14ac:dyDescent="0.25">
      <c r="A1043" s="58">
        <v>2401</v>
      </c>
      <c r="B1043" s="59"/>
      <c r="C1043" s="59">
        <v>33</v>
      </c>
      <c r="D1043" s="59"/>
      <c r="E1043" s="59"/>
      <c r="F1043" s="59"/>
      <c r="G1043" s="59"/>
      <c r="H1043" s="59"/>
      <c r="I1043" s="59"/>
      <c r="J1043" s="59"/>
      <c r="K1043" s="144"/>
      <c r="L1043" s="101"/>
      <c r="M1043" s="102"/>
      <c r="N1043" s="103"/>
      <c r="O1043" s="67">
        <f>IF(C1043=0,"",C1043/B1042)</f>
        <v>0.7021276595744681</v>
      </c>
      <c r="P1043" s="68">
        <v>33</v>
      </c>
      <c r="Q1043" s="69">
        <f t="shared" ref="Q1043:Q1050" si="146">IF(P1043=0,"",P1043/P1042)</f>
        <v>0.7021276595744681</v>
      </c>
      <c r="R1043" s="69">
        <f t="shared" ref="R1043:R1050" si="147">IF(P1043=0,"",100%-Q1043)</f>
        <v>0.2978723404255319</v>
      </c>
      <c r="S1043" s="120"/>
    </row>
    <row r="1044" spans="1:19" ht="15.75" customHeight="1" x14ac:dyDescent="0.25">
      <c r="A1044" s="58">
        <v>2402</v>
      </c>
      <c r="B1044" s="59"/>
      <c r="C1044" s="59"/>
      <c r="D1044" s="59">
        <v>24</v>
      </c>
      <c r="E1044" s="59"/>
      <c r="F1044" s="59"/>
      <c r="G1044" s="59"/>
      <c r="H1044" s="59"/>
      <c r="I1044" s="59"/>
      <c r="J1044" s="59"/>
      <c r="K1044" s="144"/>
      <c r="L1044" s="101"/>
      <c r="M1044" s="102"/>
      <c r="N1044" s="103"/>
      <c r="O1044" s="67">
        <f>IF(D1044=0,"",D1044/C1043)</f>
        <v>0.72727272727272729</v>
      </c>
      <c r="P1044" s="68">
        <v>30</v>
      </c>
      <c r="Q1044" s="69">
        <f t="shared" si="146"/>
        <v>0.90909090909090906</v>
      </c>
      <c r="R1044" s="69">
        <f t="shared" si="147"/>
        <v>9.0909090909090939E-2</v>
      </c>
      <c r="S1044" s="8">
        <f>P1044/P1042</f>
        <v>0.63829787234042556</v>
      </c>
    </row>
    <row r="1045" spans="1:19" ht="15.75" customHeight="1" x14ac:dyDescent="0.25">
      <c r="A1045" s="58">
        <v>2501</v>
      </c>
      <c r="B1045" s="59"/>
      <c r="C1045" s="59"/>
      <c r="D1045" s="59"/>
      <c r="E1045" s="59">
        <v>16</v>
      </c>
      <c r="F1045" s="59"/>
      <c r="G1045" s="59"/>
      <c r="H1045" s="59"/>
      <c r="I1045" s="59"/>
      <c r="J1045" s="59"/>
      <c r="K1045" s="144"/>
      <c r="L1045" s="101"/>
      <c r="M1045" s="102"/>
      <c r="N1045" s="103"/>
      <c r="O1045" s="67">
        <f>IF(E1045=0,"",E1045/D1044)</f>
        <v>0.66666666666666663</v>
      </c>
      <c r="P1045" s="68">
        <v>28</v>
      </c>
      <c r="Q1045" s="69">
        <f t="shared" si="146"/>
        <v>0.93333333333333335</v>
      </c>
      <c r="R1045" s="69">
        <f t="shared" si="147"/>
        <v>6.6666666666666652E-2</v>
      </c>
      <c r="S1045" s="120"/>
    </row>
    <row r="1046" spans="1:19" ht="15.75" customHeight="1" x14ac:dyDescent="0.25">
      <c r="A1046" s="58">
        <v>2502</v>
      </c>
      <c r="B1046" s="59"/>
      <c r="C1046" s="59"/>
      <c r="D1046" s="59"/>
      <c r="E1046" s="59"/>
      <c r="F1046" s="59"/>
      <c r="G1046" s="59"/>
      <c r="H1046" s="59"/>
      <c r="I1046" s="59"/>
      <c r="J1046" s="59"/>
      <c r="K1046" s="144"/>
      <c r="L1046" s="101"/>
      <c r="M1046" s="102"/>
      <c r="N1046" s="103"/>
      <c r="O1046" s="67" t="str">
        <f>IF(F1046=0,"",F1046/E1045)</f>
        <v/>
      </c>
      <c r="P1046" s="68"/>
      <c r="Q1046" s="69" t="str">
        <f t="shared" si="146"/>
        <v/>
      </c>
      <c r="R1046" s="69" t="str">
        <f t="shared" si="147"/>
        <v/>
      </c>
      <c r="S1046" s="120"/>
    </row>
    <row r="1047" spans="1:19" ht="15.75" customHeight="1" x14ac:dyDescent="0.25">
      <c r="A1047" s="58">
        <v>2601</v>
      </c>
      <c r="B1047" s="59"/>
      <c r="C1047" s="59"/>
      <c r="D1047" s="59"/>
      <c r="E1047" s="59"/>
      <c r="F1047" s="59"/>
      <c r="G1047" s="59"/>
      <c r="H1047" s="59"/>
      <c r="I1047" s="59"/>
      <c r="J1047" s="59"/>
      <c r="K1047" s="144"/>
      <c r="L1047" s="101"/>
      <c r="M1047" s="102"/>
      <c r="N1047" s="103"/>
      <c r="O1047" s="67" t="str">
        <f>IF(G1047=0,"",G1047/F1046)</f>
        <v/>
      </c>
      <c r="P1047" s="68"/>
      <c r="Q1047" s="69" t="str">
        <f t="shared" si="146"/>
        <v/>
      </c>
      <c r="R1047" s="69" t="str">
        <f t="shared" si="147"/>
        <v/>
      </c>
      <c r="S1047" s="120"/>
    </row>
    <row r="1048" spans="1:19" ht="15.75" customHeight="1" x14ac:dyDescent="0.25">
      <c r="A1048" s="58">
        <v>2602</v>
      </c>
      <c r="B1048" s="59"/>
      <c r="C1048" s="59"/>
      <c r="D1048" s="59"/>
      <c r="E1048" s="59"/>
      <c r="F1048" s="59"/>
      <c r="G1048" s="59"/>
      <c r="H1048" s="59"/>
      <c r="I1048" s="59"/>
      <c r="J1048" s="59"/>
      <c r="K1048" s="144"/>
      <c r="L1048" s="101"/>
      <c r="M1048" s="102"/>
      <c r="N1048" s="103"/>
      <c r="O1048" s="67" t="str">
        <f>IF(H1048=0,"",H1048/G1047)</f>
        <v/>
      </c>
      <c r="P1048" s="68"/>
      <c r="Q1048" s="69" t="str">
        <f t="shared" si="146"/>
        <v/>
      </c>
      <c r="R1048" s="69" t="str">
        <f t="shared" si="147"/>
        <v/>
      </c>
      <c r="S1048" s="120"/>
    </row>
    <row r="1049" spans="1:19" ht="15.75" customHeight="1" x14ac:dyDescent="0.25">
      <c r="A1049" s="58">
        <v>2701</v>
      </c>
      <c r="B1049" s="59"/>
      <c r="C1049" s="59"/>
      <c r="D1049" s="59"/>
      <c r="E1049" s="59"/>
      <c r="F1049" s="59"/>
      <c r="G1049" s="59"/>
      <c r="H1049" s="59"/>
      <c r="I1049" s="59"/>
      <c r="J1049" s="59"/>
      <c r="K1049" s="144"/>
      <c r="L1049" s="101"/>
      <c r="M1049" s="102"/>
      <c r="N1049" s="103"/>
      <c r="O1049" s="67" t="str">
        <f>IF(I1049=0,"",I1049/H1048)</f>
        <v/>
      </c>
      <c r="P1049" s="68"/>
      <c r="Q1049" s="69" t="str">
        <f t="shared" si="146"/>
        <v/>
      </c>
      <c r="R1049" s="69" t="str">
        <f t="shared" si="147"/>
        <v/>
      </c>
      <c r="S1049" s="120"/>
    </row>
    <row r="1050" spans="1:19" ht="15.75" customHeight="1" x14ac:dyDescent="0.25">
      <c r="A1050" s="58">
        <v>2702</v>
      </c>
      <c r="B1050" s="59"/>
      <c r="C1050" s="59"/>
      <c r="D1050" s="59"/>
      <c r="E1050" s="59"/>
      <c r="F1050" s="59"/>
      <c r="G1050" s="59"/>
      <c r="H1050" s="59"/>
      <c r="I1050" s="59"/>
      <c r="J1050" s="59"/>
      <c r="K1050" s="144"/>
      <c r="L1050" s="101"/>
      <c r="M1050" s="102"/>
      <c r="N1050" s="103"/>
      <c r="O1050" s="71" t="str">
        <f>IF(J1050=0,"",J1050/I1049)</f>
        <v/>
      </c>
      <c r="P1050" s="68"/>
      <c r="Q1050" s="72" t="str">
        <f t="shared" si="146"/>
        <v/>
      </c>
      <c r="R1050" s="72" t="str">
        <f t="shared" si="147"/>
        <v/>
      </c>
      <c r="S1050" s="120"/>
    </row>
    <row r="1051" spans="1:19" ht="15.75" customHeight="1" x14ac:dyDescent="0.25">
      <c r="A1051" s="58">
        <v>2801</v>
      </c>
      <c r="B1051" s="59"/>
      <c r="C1051" s="59"/>
      <c r="D1051" s="59"/>
      <c r="E1051" s="59"/>
      <c r="F1051" s="59"/>
      <c r="G1051" s="59"/>
      <c r="H1051" s="59"/>
      <c r="I1051" s="59"/>
      <c r="J1051" s="59"/>
      <c r="K1051" s="144"/>
      <c r="L1051" s="101"/>
      <c r="M1051" s="102"/>
      <c r="N1051" s="104"/>
      <c r="O1051" s="129"/>
      <c r="P1051" s="68"/>
      <c r="Q1051" s="130"/>
      <c r="R1051" s="131"/>
      <c r="S1051" s="120"/>
    </row>
    <row r="1052" spans="1:19" ht="15.75" customHeight="1" x14ac:dyDescent="0.25">
      <c r="A1052" s="58">
        <v>2802</v>
      </c>
      <c r="B1052" s="59"/>
      <c r="C1052" s="59"/>
      <c r="D1052" s="59"/>
      <c r="E1052" s="59"/>
      <c r="F1052" s="59"/>
      <c r="G1052" s="59"/>
      <c r="H1052" s="59"/>
      <c r="I1052" s="59"/>
      <c r="J1052" s="59"/>
      <c r="K1052" s="144"/>
      <c r="L1052" s="101"/>
      <c r="M1052" s="102"/>
      <c r="N1052" s="104"/>
      <c r="O1052" s="108"/>
      <c r="P1052" s="109"/>
      <c r="Q1052" s="110"/>
      <c r="R1052" s="108"/>
      <c r="S1052" s="120"/>
    </row>
    <row r="1053" spans="1:19" ht="15.75" customHeight="1" x14ac:dyDescent="0.25">
      <c r="A1053" s="58">
        <v>2901</v>
      </c>
      <c r="B1053" s="59"/>
      <c r="C1053" s="59"/>
      <c r="D1053" s="59"/>
      <c r="E1053" s="59"/>
      <c r="F1053" s="59"/>
      <c r="G1053" s="59"/>
      <c r="H1053" s="59"/>
      <c r="I1053" s="59"/>
      <c r="J1053" s="59"/>
      <c r="K1053" s="144"/>
      <c r="L1053" s="101"/>
      <c r="M1053" s="102"/>
      <c r="N1053" s="104"/>
      <c r="O1053" s="108"/>
      <c r="P1053" s="109"/>
      <c r="Q1053" s="110"/>
      <c r="R1053" s="108"/>
      <c r="S1053" s="120"/>
    </row>
    <row r="1054" spans="1:19" ht="15.75" customHeight="1" x14ac:dyDescent="0.25">
      <c r="A1054" s="58">
        <v>2902</v>
      </c>
      <c r="B1054" s="59"/>
      <c r="C1054" s="59"/>
      <c r="D1054" s="59"/>
      <c r="E1054" s="59"/>
      <c r="F1054" s="59"/>
      <c r="G1054" s="59"/>
      <c r="H1054" s="59"/>
      <c r="I1054" s="59"/>
      <c r="J1054" s="59"/>
      <c r="K1054" s="144"/>
      <c r="L1054" s="101"/>
      <c r="M1054" s="102"/>
      <c r="N1054" s="104"/>
      <c r="O1054" s="102"/>
      <c r="P1054" s="104"/>
      <c r="Q1054" s="146"/>
      <c r="R1054" s="108"/>
      <c r="S1054" s="120"/>
    </row>
    <row r="1055" spans="1:19" ht="15.75" customHeight="1" x14ac:dyDescent="0.25">
      <c r="A1055" s="58">
        <v>3001</v>
      </c>
      <c r="B1055" s="59"/>
      <c r="C1055" s="59"/>
      <c r="D1055" s="59"/>
      <c r="E1055" s="59"/>
      <c r="F1055" s="59"/>
      <c r="G1055" s="59"/>
      <c r="H1055" s="59"/>
      <c r="I1055" s="59"/>
      <c r="J1055" s="59"/>
      <c r="K1055" s="144"/>
      <c r="L1055" s="101"/>
      <c r="M1055" s="102"/>
      <c r="N1055" s="104"/>
      <c r="O1055" s="191" t="s">
        <v>83</v>
      </c>
      <c r="P1055" s="82"/>
      <c r="Q1055" s="111" t="str">
        <f>IF(SUM(K1048:K1051)=0,"",SUM(K1048:K1051))</f>
        <v/>
      </c>
      <c r="R1055" s="213" t="s">
        <v>11</v>
      </c>
      <c r="S1055" s="120"/>
    </row>
    <row r="1056" spans="1:19" ht="15.75" customHeight="1" x14ac:dyDescent="0.25">
      <c r="A1056" s="58">
        <v>3002</v>
      </c>
      <c r="B1056" s="59"/>
      <c r="C1056" s="59"/>
      <c r="D1056" s="59"/>
      <c r="E1056" s="59"/>
      <c r="F1056" s="59"/>
      <c r="G1056" s="59"/>
      <c r="H1056" s="59"/>
      <c r="I1056" s="59"/>
      <c r="J1056" s="59"/>
      <c r="K1056" s="144"/>
      <c r="L1056" s="101"/>
      <c r="M1056" s="102"/>
      <c r="N1056" s="104"/>
      <c r="O1056" s="192" t="s">
        <v>85</v>
      </c>
      <c r="P1056" s="86" t="str">
        <f>IF(P1055/B1042=0,"",P1055/B1042)</f>
        <v/>
      </c>
      <c r="Q1056" s="112" t="e">
        <f>IF(P1055/Q1055=0,"",P1055/Q1055)</f>
        <v>#VALUE!</v>
      </c>
      <c r="R1056" s="215" t="s">
        <v>86</v>
      </c>
      <c r="S1056" s="120"/>
    </row>
    <row r="1057" spans="1:19" ht="15.75" customHeight="1" x14ac:dyDescent="0.25">
      <c r="A1057" s="58">
        <v>3101</v>
      </c>
      <c r="B1057" s="59"/>
      <c r="C1057" s="59"/>
      <c r="D1057" s="59"/>
      <c r="E1057" s="59"/>
      <c r="F1057" s="59"/>
      <c r="G1057" s="59"/>
      <c r="H1057" s="59"/>
      <c r="I1057" s="59"/>
      <c r="J1057" s="59"/>
      <c r="K1057" s="144"/>
      <c r="L1057" s="147"/>
      <c r="M1057" s="148"/>
      <c r="N1057" s="149"/>
      <c r="O1057" s="90"/>
      <c r="P1057" s="91"/>
      <c r="Q1057" s="91"/>
      <c r="R1057" s="113"/>
      <c r="S1057" s="120"/>
    </row>
    <row r="1058" spans="1:19" ht="18" customHeight="1" x14ac:dyDescent="0.25">
      <c r="A1058" s="28"/>
      <c r="B1058" s="280" t="s">
        <v>111</v>
      </c>
      <c r="C1058" s="280"/>
      <c r="D1058" s="280"/>
      <c r="E1058" s="280"/>
      <c r="F1058" s="280"/>
      <c r="G1058" s="280"/>
      <c r="H1058" s="280"/>
      <c r="I1058" s="280"/>
      <c r="J1058" s="280"/>
      <c r="K1058" s="93">
        <f>SUM(K1042:K1054)</f>
        <v>0</v>
      </c>
      <c r="L1058" s="94">
        <f>((SUM(K1048:K1050))/B1042)</f>
        <v>0</v>
      </c>
      <c r="M1058" s="94" t="str">
        <f>IF(K1058=0,"",K1058/B1042)</f>
        <v/>
      </c>
      <c r="N1058" s="94" t="e">
        <f>M1058-L1058</f>
        <v>#VALUE!</v>
      </c>
      <c r="O1058" s="3"/>
      <c r="P1058" s="29"/>
      <c r="Q1058" s="22"/>
      <c r="R1058" s="3"/>
      <c r="S1058" s="120"/>
    </row>
    <row r="1059" spans="1:19" ht="12.75" customHeight="1" x14ac:dyDescent="0.25">
      <c r="A1059" s="28"/>
      <c r="B1059" s="29"/>
      <c r="C1059" s="29"/>
      <c r="D1059" s="132"/>
      <c r="E1059" s="132"/>
      <c r="F1059" s="132"/>
      <c r="G1059" s="132"/>
      <c r="H1059" s="132"/>
      <c r="I1059" s="132"/>
      <c r="J1059" s="132"/>
      <c r="K1059" s="133"/>
      <c r="L1059" s="134"/>
      <c r="M1059" s="134"/>
      <c r="N1059" s="134"/>
      <c r="O1059" s="3"/>
      <c r="P1059" s="29"/>
      <c r="Q1059" s="22"/>
      <c r="R1059" s="3"/>
      <c r="S1059" s="120"/>
    </row>
    <row r="1060" spans="1:19" ht="12.75" customHeight="1" x14ac:dyDescent="0.25">
      <c r="A1060" s="28"/>
      <c r="B1060" s="29"/>
      <c r="C1060" s="29"/>
      <c r="D1060" s="132"/>
      <c r="E1060" s="132"/>
      <c r="F1060" s="132"/>
      <c r="G1060" s="132"/>
      <c r="H1060" s="132"/>
      <c r="I1060" s="132"/>
      <c r="J1060" s="132"/>
      <c r="K1060" s="133"/>
      <c r="L1060" s="134"/>
      <c r="M1060" s="134"/>
      <c r="N1060" s="134"/>
      <c r="O1060" s="3"/>
      <c r="P1060" s="29"/>
      <c r="Q1060" s="22"/>
      <c r="R1060" s="3"/>
      <c r="S1060" s="120"/>
    </row>
    <row r="1061" spans="1:19" ht="26.25" x14ac:dyDescent="0.4">
      <c r="A1061" s="2"/>
      <c r="B1061" s="270" t="s">
        <v>99</v>
      </c>
      <c r="C1061" s="271"/>
      <c r="D1061" s="271"/>
      <c r="E1061" s="271"/>
      <c r="F1061" s="271"/>
      <c r="G1061" s="271"/>
      <c r="H1061" s="271"/>
      <c r="I1061" s="271"/>
      <c r="J1061" s="271"/>
      <c r="K1061" s="179" t="s">
        <v>144</v>
      </c>
      <c r="L1061" s="57"/>
      <c r="M1061" s="57"/>
      <c r="N1061" s="29"/>
      <c r="O1061" s="3"/>
      <c r="P1061" s="29"/>
      <c r="Q1061" s="29"/>
      <c r="R1061" s="29"/>
      <c r="S1061" s="120"/>
    </row>
    <row r="1062" spans="1:19" ht="20.25" x14ac:dyDescent="0.2">
      <c r="A1062" s="272" t="s">
        <v>10</v>
      </c>
      <c r="B1062" s="273" t="s">
        <v>100</v>
      </c>
      <c r="C1062" s="274"/>
      <c r="D1062" s="274"/>
      <c r="E1062" s="274"/>
      <c r="F1062" s="274"/>
      <c r="G1062" s="274"/>
      <c r="H1062" s="274"/>
      <c r="I1062" s="274"/>
      <c r="J1062" s="275"/>
      <c r="K1062" s="276" t="s">
        <v>11</v>
      </c>
      <c r="L1062" s="269" t="s">
        <v>3</v>
      </c>
      <c r="M1062" s="269" t="s">
        <v>4</v>
      </c>
      <c r="N1062" s="278" t="s">
        <v>5</v>
      </c>
      <c r="O1062" s="269" t="s">
        <v>6</v>
      </c>
      <c r="P1062" s="267" t="s">
        <v>7</v>
      </c>
      <c r="Q1062" s="267" t="s">
        <v>8</v>
      </c>
      <c r="R1062" s="269" t="s">
        <v>101</v>
      </c>
      <c r="S1062" s="120"/>
    </row>
    <row r="1063" spans="1:19" ht="15.75" x14ac:dyDescent="0.25">
      <c r="A1063" s="268"/>
      <c r="B1063" s="58" t="s">
        <v>102</v>
      </c>
      <c r="C1063" s="58" t="s">
        <v>103</v>
      </c>
      <c r="D1063" s="58" t="s">
        <v>104</v>
      </c>
      <c r="E1063" s="58" t="s">
        <v>105</v>
      </c>
      <c r="F1063" s="58" t="s">
        <v>106</v>
      </c>
      <c r="G1063" s="58" t="s">
        <v>107</v>
      </c>
      <c r="H1063" s="58" t="s">
        <v>108</v>
      </c>
      <c r="I1063" s="58" t="s">
        <v>109</v>
      </c>
      <c r="J1063" s="58" t="s">
        <v>110</v>
      </c>
      <c r="K1063" s="291"/>
      <c r="L1063" s="268"/>
      <c r="M1063" s="268"/>
      <c r="N1063" s="268"/>
      <c r="O1063" s="268"/>
      <c r="P1063" s="268"/>
      <c r="Q1063" s="268"/>
      <c r="R1063" s="268"/>
      <c r="S1063" s="120"/>
    </row>
    <row r="1064" spans="1:19" ht="15.75" customHeight="1" x14ac:dyDescent="0.25">
      <c r="A1064" s="58">
        <v>2401</v>
      </c>
      <c r="B1064" s="59">
        <v>19</v>
      </c>
      <c r="C1064" s="59"/>
      <c r="D1064" s="59"/>
      <c r="E1064" s="59"/>
      <c r="F1064" s="59"/>
      <c r="G1064" s="59"/>
      <c r="H1064" s="59"/>
      <c r="I1064" s="59"/>
      <c r="J1064" s="59"/>
      <c r="K1064" s="144"/>
      <c r="L1064" s="96"/>
      <c r="M1064" s="97"/>
      <c r="N1064" s="98"/>
      <c r="O1064" s="99"/>
      <c r="P1064" s="63">
        <f>B1064</f>
        <v>19</v>
      </c>
      <c r="Q1064" s="100"/>
      <c r="R1064" s="99"/>
      <c r="S1064" s="120"/>
    </row>
    <row r="1065" spans="1:19" ht="15.75" customHeight="1" x14ac:dyDescent="0.25">
      <c r="A1065" s="58">
        <v>2402</v>
      </c>
      <c r="B1065" s="59"/>
      <c r="C1065" s="59">
        <v>14</v>
      </c>
      <c r="D1065" s="59"/>
      <c r="E1065" s="59"/>
      <c r="F1065" s="59"/>
      <c r="G1065" s="59"/>
      <c r="H1065" s="59"/>
      <c r="I1065" s="59"/>
      <c r="J1065" s="59"/>
      <c r="K1065" s="144"/>
      <c r="L1065" s="101"/>
      <c r="M1065" s="102"/>
      <c r="N1065" s="103"/>
      <c r="O1065" s="67">
        <f>IF(C1065=0,"",C1065/B1064)</f>
        <v>0.73684210526315785</v>
      </c>
      <c r="P1065" s="68">
        <v>14</v>
      </c>
      <c r="Q1065" s="69">
        <f t="shared" ref="Q1065:Q1072" si="148">IF(P1065=0,"",P1065/P1064)</f>
        <v>0.73684210526315785</v>
      </c>
      <c r="R1065" s="69">
        <f t="shared" ref="R1065:R1072" si="149">IF(P1065=0,"",100%-Q1065)</f>
        <v>0.26315789473684215</v>
      </c>
      <c r="S1065" s="120"/>
    </row>
    <row r="1066" spans="1:19" ht="15.75" customHeight="1" x14ac:dyDescent="0.25">
      <c r="A1066" s="58">
        <v>2501</v>
      </c>
      <c r="B1066" s="59"/>
      <c r="C1066" s="59"/>
      <c r="D1066" s="59">
        <v>8</v>
      </c>
      <c r="E1066" s="59"/>
      <c r="F1066" s="59"/>
      <c r="G1066" s="59"/>
      <c r="H1066" s="59"/>
      <c r="I1066" s="59"/>
      <c r="J1066" s="59"/>
      <c r="K1066" s="144"/>
      <c r="L1066" s="101"/>
      <c r="M1066" s="102"/>
      <c r="N1066" s="103"/>
      <c r="O1066" s="67">
        <f>IF(D1066=0,"",D1066/C1065)</f>
        <v>0.5714285714285714</v>
      </c>
      <c r="P1066" s="68">
        <v>14</v>
      </c>
      <c r="Q1066" s="69">
        <f t="shared" si="148"/>
        <v>1</v>
      </c>
      <c r="R1066" s="69">
        <f t="shared" si="149"/>
        <v>0</v>
      </c>
      <c r="S1066" s="8">
        <f>P1066/P1064</f>
        <v>0.73684210526315785</v>
      </c>
    </row>
    <row r="1067" spans="1:19" ht="15.75" customHeight="1" x14ac:dyDescent="0.25">
      <c r="A1067" s="58">
        <v>2502</v>
      </c>
      <c r="B1067" s="59"/>
      <c r="C1067" s="59"/>
      <c r="D1067" s="59"/>
      <c r="E1067" s="59"/>
      <c r="F1067" s="59"/>
      <c r="G1067" s="59"/>
      <c r="H1067" s="59"/>
      <c r="I1067" s="59"/>
      <c r="J1067" s="59"/>
      <c r="K1067" s="144"/>
      <c r="L1067" s="101"/>
      <c r="M1067" s="102"/>
      <c r="N1067" s="103"/>
      <c r="O1067" s="67" t="str">
        <f>IF(E1067=0,"",E1067/D1066)</f>
        <v/>
      </c>
      <c r="P1067" s="68"/>
      <c r="Q1067" s="69" t="str">
        <f t="shared" si="148"/>
        <v/>
      </c>
      <c r="R1067" s="69" t="str">
        <f t="shared" si="149"/>
        <v/>
      </c>
      <c r="S1067" s="120"/>
    </row>
    <row r="1068" spans="1:19" ht="15.75" customHeight="1" x14ac:dyDescent="0.25">
      <c r="A1068" s="58">
        <v>2601</v>
      </c>
      <c r="B1068" s="59"/>
      <c r="C1068" s="59"/>
      <c r="D1068" s="59"/>
      <c r="E1068" s="59"/>
      <c r="F1068" s="59"/>
      <c r="G1068" s="59"/>
      <c r="H1068" s="59"/>
      <c r="I1068" s="59"/>
      <c r="J1068" s="59"/>
      <c r="K1068" s="144"/>
      <c r="L1068" s="101"/>
      <c r="M1068" s="102"/>
      <c r="N1068" s="103"/>
      <c r="O1068" s="67" t="str">
        <f>IF(F1068=0,"",F1068/E1067)</f>
        <v/>
      </c>
      <c r="P1068" s="68"/>
      <c r="Q1068" s="69" t="str">
        <f t="shared" si="148"/>
        <v/>
      </c>
      <c r="R1068" s="69" t="str">
        <f t="shared" si="149"/>
        <v/>
      </c>
      <c r="S1068" s="120"/>
    </row>
    <row r="1069" spans="1:19" ht="15.75" customHeight="1" x14ac:dyDescent="0.25">
      <c r="A1069" s="58">
        <v>2602</v>
      </c>
      <c r="B1069" s="59"/>
      <c r="C1069" s="59"/>
      <c r="D1069" s="59"/>
      <c r="E1069" s="59"/>
      <c r="F1069" s="59"/>
      <c r="G1069" s="59"/>
      <c r="H1069" s="59"/>
      <c r="I1069" s="59"/>
      <c r="J1069" s="59"/>
      <c r="K1069" s="144"/>
      <c r="L1069" s="101"/>
      <c r="M1069" s="102"/>
      <c r="N1069" s="103"/>
      <c r="O1069" s="67" t="str">
        <f>IF(G1069=0,"",G1069/F1068)</f>
        <v/>
      </c>
      <c r="P1069" s="68"/>
      <c r="Q1069" s="69" t="str">
        <f t="shared" si="148"/>
        <v/>
      </c>
      <c r="R1069" s="69" t="str">
        <f t="shared" si="149"/>
        <v/>
      </c>
      <c r="S1069" s="120"/>
    </row>
    <row r="1070" spans="1:19" ht="15.75" customHeight="1" x14ac:dyDescent="0.25">
      <c r="A1070" s="58">
        <v>2701</v>
      </c>
      <c r="B1070" s="59"/>
      <c r="C1070" s="59"/>
      <c r="D1070" s="59"/>
      <c r="E1070" s="59"/>
      <c r="F1070" s="59"/>
      <c r="G1070" s="59"/>
      <c r="H1070" s="59"/>
      <c r="I1070" s="59"/>
      <c r="J1070" s="59"/>
      <c r="K1070" s="144"/>
      <c r="L1070" s="101"/>
      <c r="M1070" s="102"/>
      <c r="N1070" s="103"/>
      <c r="O1070" s="67" t="str">
        <f>IF(H1070=0,"",H1070/G1069)</f>
        <v/>
      </c>
      <c r="P1070" s="68"/>
      <c r="Q1070" s="69" t="str">
        <f t="shared" si="148"/>
        <v/>
      </c>
      <c r="R1070" s="69" t="str">
        <f t="shared" si="149"/>
        <v/>
      </c>
      <c r="S1070" s="120"/>
    </row>
    <row r="1071" spans="1:19" ht="15.75" customHeight="1" x14ac:dyDescent="0.25">
      <c r="A1071" s="58">
        <v>2702</v>
      </c>
      <c r="B1071" s="59"/>
      <c r="C1071" s="59"/>
      <c r="D1071" s="59"/>
      <c r="E1071" s="59"/>
      <c r="F1071" s="59"/>
      <c r="G1071" s="59"/>
      <c r="H1071" s="59"/>
      <c r="I1071" s="59"/>
      <c r="J1071" s="59"/>
      <c r="K1071" s="144"/>
      <c r="L1071" s="101"/>
      <c r="M1071" s="102"/>
      <c r="N1071" s="103"/>
      <c r="O1071" s="67" t="str">
        <f>IF(I1071=0,"",I1071/H1070)</f>
        <v/>
      </c>
      <c r="P1071" s="68"/>
      <c r="Q1071" s="69" t="str">
        <f t="shared" si="148"/>
        <v/>
      </c>
      <c r="R1071" s="69" t="str">
        <f t="shared" si="149"/>
        <v/>
      </c>
      <c r="S1071" s="120"/>
    </row>
    <row r="1072" spans="1:19" ht="15.75" customHeight="1" x14ac:dyDescent="0.25">
      <c r="A1072" s="58">
        <v>2801</v>
      </c>
      <c r="B1072" s="59"/>
      <c r="C1072" s="59"/>
      <c r="D1072" s="59"/>
      <c r="E1072" s="59"/>
      <c r="F1072" s="59"/>
      <c r="G1072" s="59"/>
      <c r="H1072" s="59"/>
      <c r="I1072" s="59"/>
      <c r="J1072" s="59"/>
      <c r="K1072" s="144"/>
      <c r="L1072" s="101"/>
      <c r="M1072" s="102"/>
      <c r="N1072" s="103"/>
      <c r="O1072" s="71" t="str">
        <f>IF(J1072=0,"",J1072/I1071)</f>
        <v/>
      </c>
      <c r="P1072" s="68"/>
      <c r="Q1072" s="72" t="str">
        <f t="shared" si="148"/>
        <v/>
      </c>
      <c r="R1072" s="72" t="str">
        <f t="shared" si="149"/>
        <v/>
      </c>
      <c r="S1072" s="120"/>
    </row>
    <row r="1073" spans="1:19" ht="15.75" customHeight="1" x14ac:dyDescent="0.25">
      <c r="A1073" s="58">
        <v>2802</v>
      </c>
      <c r="B1073" s="59"/>
      <c r="C1073" s="59"/>
      <c r="D1073" s="59"/>
      <c r="E1073" s="59"/>
      <c r="F1073" s="59"/>
      <c r="G1073" s="59"/>
      <c r="H1073" s="59"/>
      <c r="I1073" s="59"/>
      <c r="J1073" s="59"/>
      <c r="K1073" s="144"/>
      <c r="L1073" s="101"/>
      <c r="M1073" s="102"/>
      <c r="N1073" s="104"/>
      <c r="O1073" s="129"/>
      <c r="P1073" s="68"/>
      <c r="Q1073" s="130"/>
      <c r="R1073" s="131"/>
      <c r="S1073" s="120"/>
    </row>
    <row r="1074" spans="1:19" ht="15.75" customHeight="1" x14ac:dyDescent="0.25">
      <c r="A1074" s="58">
        <v>2901</v>
      </c>
      <c r="B1074" s="59"/>
      <c r="C1074" s="59"/>
      <c r="D1074" s="59"/>
      <c r="E1074" s="59"/>
      <c r="F1074" s="59"/>
      <c r="G1074" s="59"/>
      <c r="H1074" s="59"/>
      <c r="I1074" s="59"/>
      <c r="J1074" s="59"/>
      <c r="K1074" s="144"/>
      <c r="L1074" s="101"/>
      <c r="M1074" s="102"/>
      <c r="N1074" s="104"/>
      <c r="O1074" s="108"/>
      <c r="P1074" s="109"/>
      <c r="Q1074" s="110"/>
      <c r="R1074" s="108"/>
      <c r="S1074" s="120"/>
    </row>
    <row r="1075" spans="1:19" ht="15.75" customHeight="1" x14ac:dyDescent="0.25">
      <c r="A1075" s="58">
        <v>2902</v>
      </c>
      <c r="B1075" s="59"/>
      <c r="C1075" s="59"/>
      <c r="D1075" s="59"/>
      <c r="E1075" s="59"/>
      <c r="F1075" s="59"/>
      <c r="G1075" s="59"/>
      <c r="H1075" s="59"/>
      <c r="I1075" s="59"/>
      <c r="J1075" s="59"/>
      <c r="K1075" s="144"/>
      <c r="L1075" s="101"/>
      <c r="M1075" s="102"/>
      <c r="N1075" s="104"/>
      <c r="O1075" s="108"/>
      <c r="P1075" s="109"/>
      <c r="Q1075" s="110"/>
      <c r="R1075" s="108"/>
      <c r="S1075" s="120"/>
    </row>
    <row r="1076" spans="1:19" ht="15.75" customHeight="1" x14ac:dyDescent="0.25">
      <c r="A1076" s="58">
        <v>3001</v>
      </c>
      <c r="B1076" s="59"/>
      <c r="C1076" s="59"/>
      <c r="D1076" s="59"/>
      <c r="E1076" s="59"/>
      <c r="F1076" s="59"/>
      <c r="G1076" s="59"/>
      <c r="H1076" s="59"/>
      <c r="I1076" s="59"/>
      <c r="J1076" s="59"/>
      <c r="K1076" s="144"/>
      <c r="L1076" s="101"/>
      <c r="M1076" s="102"/>
      <c r="N1076" s="104"/>
      <c r="O1076" s="102"/>
      <c r="P1076" s="104"/>
      <c r="Q1076" s="146"/>
      <c r="R1076" s="108"/>
      <c r="S1076" s="120"/>
    </row>
    <row r="1077" spans="1:19" ht="15.75" customHeight="1" x14ac:dyDescent="0.25">
      <c r="A1077" s="58">
        <v>3002</v>
      </c>
      <c r="B1077" s="59"/>
      <c r="C1077" s="59"/>
      <c r="D1077" s="59"/>
      <c r="E1077" s="59"/>
      <c r="F1077" s="59"/>
      <c r="G1077" s="59"/>
      <c r="H1077" s="59"/>
      <c r="I1077" s="59"/>
      <c r="J1077" s="59"/>
      <c r="K1077" s="144"/>
      <c r="L1077" s="101"/>
      <c r="M1077" s="102"/>
      <c r="N1077" s="104"/>
      <c r="O1077" s="191" t="s">
        <v>83</v>
      </c>
      <c r="P1077" s="82"/>
      <c r="Q1077" s="111" t="str">
        <f>IF(SUM(K1070:K1073)=0,"",SUM(K1070:K1073))</f>
        <v/>
      </c>
      <c r="R1077" s="213" t="s">
        <v>11</v>
      </c>
      <c r="S1077" s="120"/>
    </row>
    <row r="1078" spans="1:19" ht="15.75" customHeight="1" x14ac:dyDescent="0.25">
      <c r="A1078" s="58">
        <v>3101</v>
      </c>
      <c r="B1078" s="59"/>
      <c r="C1078" s="59"/>
      <c r="D1078" s="59"/>
      <c r="E1078" s="59"/>
      <c r="F1078" s="59"/>
      <c r="G1078" s="59"/>
      <c r="H1078" s="59"/>
      <c r="I1078" s="59"/>
      <c r="J1078" s="59"/>
      <c r="K1078" s="144"/>
      <c r="L1078" s="101"/>
      <c r="M1078" s="102"/>
      <c r="N1078" s="104"/>
      <c r="O1078" s="192" t="s">
        <v>85</v>
      </c>
      <c r="P1078" s="86" t="str">
        <f>IF(P1077/B1064=0,"",P1077/B1064)</f>
        <v/>
      </c>
      <c r="Q1078" s="112" t="e">
        <f>IF(P1077/Q1077=0,"",P1077/Q1077)</f>
        <v>#VALUE!</v>
      </c>
      <c r="R1078" s="215" t="s">
        <v>86</v>
      </c>
      <c r="S1078" s="120"/>
    </row>
    <row r="1079" spans="1:19" ht="15.75" customHeight="1" x14ac:dyDescent="0.25">
      <c r="A1079" s="58">
        <v>3102</v>
      </c>
      <c r="B1079" s="59"/>
      <c r="C1079" s="59"/>
      <c r="D1079" s="59"/>
      <c r="E1079" s="59"/>
      <c r="F1079" s="59"/>
      <c r="G1079" s="59"/>
      <c r="H1079" s="59"/>
      <c r="I1079" s="59"/>
      <c r="J1079" s="59"/>
      <c r="K1079" s="144"/>
      <c r="L1079" s="147"/>
      <c r="M1079" s="148"/>
      <c r="N1079" s="149"/>
      <c r="O1079" s="90"/>
      <c r="P1079" s="91"/>
      <c r="Q1079" s="91"/>
      <c r="R1079" s="113"/>
      <c r="S1079" s="120"/>
    </row>
    <row r="1080" spans="1:19" ht="18" customHeight="1" x14ac:dyDescent="0.25">
      <c r="A1080" s="28"/>
      <c r="B1080" s="280" t="s">
        <v>111</v>
      </c>
      <c r="C1080" s="280"/>
      <c r="D1080" s="280"/>
      <c r="E1080" s="280"/>
      <c r="F1080" s="280"/>
      <c r="G1080" s="280"/>
      <c r="H1080" s="280"/>
      <c r="I1080" s="280"/>
      <c r="J1080" s="280"/>
      <c r="K1080" s="93">
        <f>SUM(K1064:K1076)</f>
        <v>0</v>
      </c>
      <c r="L1080" s="94">
        <f>((SUM(K1070:K1072))/B1064)</f>
        <v>0</v>
      </c>
      <c r="M1080" s="94" t="str">
        <f>IF(K1080=0,"",K1080/B1064)</f>
        <v/>
      </c>
      <c r="N1080" s="94" t="e">
        <f>M1080-L1080</f>
        <v>#VALUE!</v>
      </c>
      <c r="O1080" s="3"/>
      <c r="P1080" s="29"/>
      <c r="Q1080" s="22"/>
      <c r="R1080" s="3"/>
      <c r="S1080" s="120"/>
    </row>
    <row r="1081" spans="1:19" ht="12.75" customHeight="1" x14ac:dyDescent="0.25">
      <c r="A1081" s="28"/>
      <c r="B1081" s="29"/>
      <c r="C1081" s="29"/>
      <c r="D1081" s="132"/>
      <c r="E1081" s="132"/>
      <c r="F1081" s="132"/>
      <c r="G1081" s="132"/>
      <c r="H1081" s="132"/>
      <c r="I1081" s="132"/>
      <c r="J1081" s="132"/>
      <c r="K1081" s="133"/>
      <c r="L1081" s="134"/>
      <c r="M1081" s="134"/>
      <c r="N1081" s="134"/>
      <c r="O1081" s="3"/>
      <c r="P1081" s="29"/>
      <c r="Q1081" s="22"/>
      <c r="R1081" s="3"/>
      <c r="S1081" s="120"/>
    </row>
    <row r="1082" spans="1:19" ht="12.75" customHeight="1" x14ac:dyDescent="0.25">
      <c r="A1082" s="28"/>
      <c r="B1082" s="29"/>
      <c r="C1082" s="29"/>
      <c r="D1082" s="132"/>
      <c r="E1082" s="132"/>
      <c r="F1082" s="132"/>
      <c r="G1082" s="132"/>
      <c r="H1082" s="132"/>
      <c r="I1082" s="132"/>
      <c r="J1082" s="132"/>
      <c r="K1082" s="133"/>
      <c r="L1082" s="134"/>
      <c r="M1082" s="134"/>
      <c r="N1082" s="134"/>
      <c r="O1082" s="3"/>
      <c r="P1082" s="29"/>
      <c r="Q1082" s="22"/>
      <c r="R1082" s="3"/>
      <c r="S1082" s="120"/>
    </row>
    <row r="1083" spans="1:19" ht="26.25" x14ac:dyDescent="0.4">
      <c r="A1083" s="2"/>
      <c r="B1083" s="270" t="s">
        <v>99</v>
      </c>
      <c r="C1083" s="271"/>
      <c r="D1083" s="271"/>
      <c r="E1083" s="271"/>
      <c r="F1083" s="271"/>
      <c r="G1083" s="271"/>
      <c r="H1083" s="271"/>
      <c r="I1083" s="271"/>
      <c r="J1083" s="271"/>
      <c r="K1083" s="179" t="s">
        <v>145</v>
      </c>
      <c r="L1083" s="57"/>
      <c r="M1083" s="57"/>
      <c r="N1083" s="29"/>
      <c r="O1083" s="3"/>
      <c r="P1083" s="29"/>
      <c r="Q1083" s="29"/>
      <c r="R1083" s="29"/>
      <c r="S1083" s="120"/>
    </row>
    <row r="1084" spans="1:19" ht="20.25" x14ac:dyDescent="0.2">
      <c r="A1084" s="272" t="s">
        <v>10</v>
      </c>
      <c r="B1084" s="273" t="s">
        <v>100</v>
      </c>
      <c r="C1084" s="274"/>
      <c r="D1084" s="274"/>
      <c r="E1084" s="274"/>
      <c r="F1084" s="274"/>
      <c r="G1084" s="274"/>
      <c r="H1084" s="274"/>
      <c r="I1084" s="274"/>
      <c r="J1084" s="275"/>
      <c r="K1084" s="276" t="s">
        <v>11</v>
      </c>
      <c r="L1084" s="269" t="s">
        <v>3</v>
      </c>
      <c r="M1084" s="269" t="s">
        <v>4</v>
      </c>
      <c r="N1084" s="278" t="s">
        <v>5</v>
      </c>
      <c r="O1084" s="269" t="s">
        <v>6</v>
      </c>
      <c r="P1084" s="267" t="s">
        <v>7</v>
      </c>
      <c r="Q1084" s="267" t="s">
        <v>8</v>
      </c>
      <c r="R1084" s="269" t="s">
        <v>101</v>
      </c>
      <c r="S1084" s="120"/>
    </row>
    <row r="1085" spans="1:19" ht="15.75" x14ac:dyDescent="0.25">
      <c r="A1085" s="268"/>
      <c r="B1085" s="58" t="s">
        <v>102</v>
      </c>
      <c r="C1085" s="58" t="s">
        <v>103</v>
      </c>
      <c r="D1085" s="58" t="s">
        <v>104</v>
      </c>
      <c r="E1085" s="58" t="s">
        <v>105</v>
      </c>
      <c r="F1085" s="58" t="s">
        <v>106</v>
      </c>
      <c r="G1085" s="58" t="s">
        <v>107</v>
      </c>
      <c r="H1085" s="58" t="s">
        <v>108</v>
      </c>
      <c r="I1085" s="58" t="s">
        <v>109</v>
      </c>
      <c r="J1085" s="58" t="s">
        <v>110</v>
      </c>
      <c r="K1085" s="291"/>
      <c r="L1085" s="268"/>
      <c r="M1085" s="268"/>
      <c r="N1085" s="268"/>
      <c r="O1085" s="268"/>
      <c r="P1085" s="268"/>
      <c r="Q1085" s="268"/>
      <c r="R1085" s="268"/>
      <c r="S1085" s="120"/>
    </row>
    <row r="1086" spans="1:19" ht="15.75" customHeight="1" x14ac:dyDescent="0.25">
      <c r="A1086" s="58">
        <v>2402</v>
      </c>
      <c r="B1086" s="59">
        <v>29</v>
      </c>
      <c r="C1086" s="59"/>
      <c r="D1086" s="59"/>
      <c r="E1086" s="59"/>
      <c r="F1086" s="59"/>
      <c r="G1086" s="59"/>
      <c r="H1086" s="59"/>
      <c r="I1086" s="59"/>
      <c r="J1086" s="59"/>
      <c r="K1086" s="144"/>
      <c r="L1086" s="96"/>
      <c r="M1086" s="97"/>
      <c r="N1086" s="98"/>
      <c r="O1086" s="99"/>
      <c r="P1086" s="63">
        <f>B1086</f>
        <v>29</v>
      </c>
      <c r="Q1086" s="100"/>
      <c r="R1086" s="99"/>
      <c r="S1086" s="120"/>
    </row>
    <row r="1087" spans="1:19" ht="15.75" customHeight="1" x14ac:dyDescent="0.25">
      <c r="A1087" s="58">
        <v>2501</v>
      </c>
      <c r="B1087" s="59"/>
      <c r="C1087" s="59">
        <v>25</v>
      </c>
      <c r="D1087" s="59"/>
      <c r="E1087" s="59"/>
      <c r="F1087" s="59"/>
      <c r="G1087" s="59"/>
      <c r="H1087" s="59"/>
      <c r="I1087" s="59"/>
      <c r="J1087" s="59"/>
      <c r="K1087" s="144"/>
      <c r="L1087" s="101"/>
      <c r="M1087" s="102"/>
      <c r="N1087" s="103"/>
      <c r="O1087" s="67">
        <f>IF(C1087=0,"",C1087/B1086)</f>
        <v>0.86206896551724133</v>
      </c>
      <c r="P1087" s="68">
        <v>25</v>
      </c>
      <c r="Q1087" s="69">
        <f t="shared" ref="Q1087:Q1094" si="150">IF(P1087=0,"",P1087/P1086)</f>
        <v>0.86206896551724133</v>
      </c>
      <c r="R1087" s="69">
        <f t="shared" ref="R1087:R1094" si="151">IF(P1087=0,"",100%-Q1087)</f>
        <v>0.13793103448275867</v>
      </c>
      <c r="S1087" s="120"/>
    </row>
    <row r="1088" spans="1:19" ht="15.75" customHeight="1" x14ac:dyDescent="0.25">
      <c r="A1088" s="58">
        <v>2502</v>
      </c>
      <c r="B1088" s="59"/>
      <c r="C1088" s="59"/>
      <c r="D1088" s="59"/>
      <c r="E1088" s="59"/>
      <c r="F1088" s="59"/>
      <c r="G1088" s="59"/>
      <c r="H1088" s="59"/>
      <c r="I1088" s="59"/>
      <c r="J1088" s="59"/>
      <c r="K1088" s="144"/>
      <c r="L1088" s="101"/>
      <c r="M1088" s="102"/>
      <c r="N1088" s="103"/>
      <c r="O1088" s="67" t="str">
        <f>IF(D1088=0,"",D1088/C1087)</f>
        <v/>
      </c>
      <c r="P1088" s="68"/>
      <c r="Q1088" s="69" t="str">
        <f t="shared" si="150"/>
        <v/>
      </c>
      <c r="R1088" s="69" t="str">
        <f t="shared" si="151"/>
        <v/>
      </c>
      <c r="S1088" s="8">
        <f>P1088/P1086</f>
        <v>0</v>
      </c>
    </row>
    <row r="1089" spans="1:19" ht="15.75" customHeight="1" x14ac:dyDescent="0.25">
      <c r="A1089" s="58">
        <v>2601</v>
      </c>
      <c r="B1089" s="59"/>
      <c r="C1089" s="59"/>
      <c r="D1089" s="59"/>
      <c r="E1089" s="59"/>
      <c r="F1089" s="59"/>
      <c r="G1089" s="59"/>
      <c r="H1089" s="59"/>
      <c r="I1089" s="59"/>
      <c r="J1089" s="59"/>
      <c r="K1089" s="144"/>
      <c r="L1089" s="101"/>
      <c r="M1089" s="102"/>
      <c r="N1089" s="103"/>
      <c r="O1089" s="67" t="str">
        <f>IF(E1089=0,"",E1089/D1088)</f>
        <v/>
      </c>
      <c r="P1089" s="68"/>
      <c r="Q1089" s="69" t="str">
        <f t="shared" si="150"/>
        <v/>
      </c>
      <c r="R1089" s="69" t="str">
        <f t="shared" si="151"/>
        <v/>
      </c>
      <c r="S1089" s="120"/>
    </row>
    <row r="1090" spans="1:19" ht="15.75" customHeight="1" x14ac:dyDescent="0.25">
      <c r="A1090" s="58">
        <v>2602</v>
      </c>
      <c r="B1090" s="59"/>
      <c r="C1090" s="59"/>
      <c r="D1090" s="59"/>
      <c r="E1090" s="59"/>
      <c r="F1090" s="59"/>
      <c r="G1090" s="59"/>
      <c r="H1090" s="59"/>
      <c r="I1090" s="59"/>
      <c r="J1090" s="59"/>
      <c r="K1090" s="144"/>
      <c r="L1090" s="101"/>
      <c r="M1090" s="102"/>
      <c r="N1090" s="103"/>
      <c r="O1090" s="67" t="str">
        <f>IF(F1090=0,"",F1090/E1089)</f>
        <v/>
      </c>
      <c r="P1090" s="68"/>
      <c r="Q1090" s="69" t="str">
        <f t="shared" si="150"/>
        <v/>
      </c>
      <c r="R1090" s="69" t="str">
        <f t="shared" si="151"/>
        <v/>
      </c>
      <c r="S1090" s="120"/>
    </row>
    <row r="1091" spans="1:19" ht="15.75" customHeight="1" x14ac:dyDescent="0.25">
      <c r="A1091" s="58">
        <v>2701</v>
      </c>
      <c r="B1091" s="59"/>
      <c r="C1091" s="59"/>
      <c r="D1091" s="59"/>
      <c r="E1091" s="59"/>
      <c r="F1091" s="59"/>
      <c r="G1091" s="59"/>
      <c r="H1091" s="59"/>
      <c r="I1091" s="59"/>
      <c r="J1091" s="59"/>
      <c r="K1091" s="144"/>
      <c r="L1091" s="101"/>
      <c r="M1091" s="102"/>
      <c r="N1091" s="103"/>
      <c r="O1091" s="67" t="str">
        <f>IF(G1091=0,"",G1091/F1090)</f>
        <v/>
      </c>
      <c r="P1091" s="68"/>
      <c r="Q1091" s="69" t="str">
        <f t="shared" si="150"/>
        <v/>
      </c>
      <c r="R1091" s="69" t="str">
        <f t="shared" si="151"/>
        <v/>
      </c>
      <c r="S1091" s="120"/>
    </row>
    <row r="1092" spans="1:19" ht="15.75" customHeight="1" x14ac:dyDescent="0.25">
      <c r="A1092" s="58">
        <v>2702</v>
      </c>
      <c r="B1092" s="59"/>
      <c r="C1092" s="59"/>
      <c r="D1092" s="59"/>
      <c r="E1092" s="59"/>
      <c r="F1092" s="59"/>
      <c r="G1092" s="59"/>
      <c r="H1092" s="59"/>
      <c r="I1092" s="59"/>
      <c r="J1092" s="59"/>
      <c r="K1092" s="144"/>
      <c r="L1092" s="101"/>
      <c r="M1092" s="102"/>
      <c r="N1092" s="103"/>
      <c r="O1092" s="67" t="str">
        <f>IF(H1092=0,"",H1092/G1091)</f>
        <v/>
      </c>
      <c r="P1092" s="68"/>
      <c r="Q1092" s="69" t="str">
        <f t="shared" si="150"/>
        <v/>
      </c>
      <c r="R1092" s="69" t="str">
        <f t="shared" si="151"/>
        <v/>
      </c>
      <c r="S1092" s="120"/>
    </row>
    <row r="1093" spans="1:19" ht="15.75" customHeight="1" x14ac:dyDescent="0.25">
      <c r="A1093" s="58">
        <v>2801</v>
      </c>
      <c r="B1093" s="59"/>
      <c r="C1093" s="59"/>
      <c r="D1093" s="59"/>
      <c r="E1093" s="59"/>
      <c r="F1093" s="59"/>
      <c r="G1093" s="59"/>
      <c r="H1093" s="59"/>
      <c r="I1093" s="59"/>
      <c r="J1093" s="59"/>
      <c r="K1093" s="144"/>
      <c r="L1093" s="101"/>
      <c r="M1093" s="102"/>
      <c r="N1093" s="103"/>
      <c r="O1093" s="67" t="str">
        <f>IF(I1093=0,"",I1093/H1092)</f>
        <v/>
      </c>
      <c r="P1093" s="68"/>
      <c r="Q1093" s="69" t="str">
        <f t="shared" si="150"/>
        <v/>
      </c>
      <c r="R1093" s="69" t="str">
        <f t="shared" si="151"/>
        <v/>
      </c>
      <c r="S1093" s="120"/>
    </row>
    <row r="1094" spans="1:19" ht="15.75" customHeight="1" x14ac:dyDescent="0.25">
      <c r="A1094" s="58">
        <v>2802</v>
      </c>
      <c r="B1094" s="59"/>
      <c r="C1094" s="59"/>
      <c r="D1094" s="59"/>
      <c r="E1094" s="59"/>
      <c r="F1094" s="59"/>
      <c r="G1094" s="59"/>
      <c r="H1094" s="59"/>
      <c r="I1094" s="59"/>
      <c r="J1094" s="59"/>
      <c r="K1094" s="144"/>
      <c r="L1094" s="101"/>
      <c r="M1094" s="102"/>
      <c r="N1094" s="103"/>
      <c r="O1094" s="71" t="str">
        <f>IF(J1094=0,"",J1094/I1093)</f>
        <v/>
      </c>
      <c r="P1094" s="68"/>
      <c r="Q1094" s="72" t="str">
        <f t="shared" si="150"/>
        <v/>
      </c>
      <c r="R1094" s="72" t="str">
        <f t="shared" si="151"/>
        <v/>
      </c>
      <c r="S1094" s="120"/>
    </row>
    <row r="1095" spans="1:19" ht="15.75" customHeight="1" x14ac:dyDescent="0.25">
      <c r="A1095" s="58">
        <v>2901</v>
      </c>
      <c r="B1095" s="59"/>
      <c r="C1095" s="59"/>
      <c r="D1095" s="59"/>
      <c r="E1095" s="59"/>
      <c r="F1095" s="59"/>
      <c r="G1095" s="59"/>
      <c r="H1095" s="59"/>
      <c r="I1095" s="59"/>
      <c r="J1095" s="59"/>
      <c r="K1095" s="144"/>
      <c r="L1095" s="101"/>
      <c r="M1095" s="102"/>
      <c r="N1095" s="104"/>
      <c r="O1095" s="129"/>
      <c r="P1095" s="68"/>
      <c r="Q1095" s="130"/>
      <c r="R1095" s="131"/>
      <c r="S1095" s="120"/>
    </row>
    <row r="1096" spans="1:19" ht="15.75" customHeight="1" x14ac:dyDescent="0.25">
      <c r="A1096" s="58">
        <v>2902</v>
      </c>
      <c r="B1096" s="59"/>
      <c r="C1096" s="59"/>
      <c r="D1096" s="59"/>
      <c r="E1096" s="59"/>
      <c r="F1096" s="59"/>
      <c r="G1096" s="59"/>
      <c r="H1096" s="59"/>
      <c r="I1096" s="59"/>
      <c r="J1096" s="59"/>
      <c r="K1096" s="144"/>
      <c r="L1096" s="101"/>
      <c r="M1096" s="102"/>
      <c r="N1096" s="104"/>
      <c r="O1096" s="108"/>
      <c r="P1096" s="109"/>
      <c r="Q1096" s="110"/>
      <c r="R1096" s="108"/>
      <c r="S1096" s="120"/>
    </row>
    <row r="1097" spans="1:19" ht="15.75" customHeight="1" x14ac:dyDescent="0.25">
      <c r="A1097" s="58">
        <v>3001</v>
      </c>
      <c r="B1097" s="59"/>
      <c r="C1097" s="59"/>
      <c r="D1097" s="59"/>
      <c r="E1097" s="59"/>
      <c r="F1097" s="59"/>
      <c r="G1097" s="59"/>
      <c r="H1097" s="59"/>
      <c r="I1097" s="59"/>
      <c r="J1097" s="59"/>
      <c r="K1097" s="144"/>
      <c r="L1097" s="101"/>
      <c r="M1097" s="102"/>
      <c r="N1097" s="104"/>
      <c r="O1097" s="108"/>
      <c r="P1097" s="109"/>
      <c r="Q1097" s="110"/>
      <c r="R1097" s="108"/>
      <c r="S1097" s="120"/>
    </row>
    <row r="1098" spans="1:19" ht="15.75" customHeight="1" x14ac:dyDescent="0.25">
      <c r="A1098" s="58">
        <v>3002</v>
      </c>
      <c r="B1098" s="59"/>
      <c r="C1098" s="59"/>
      <c r="D1098" s="59"/>
      <c r="E1098" s="59"/>
      <c r="F1098" s="59"/>
      <c r="G1098" s="59"/>
      <c r="H1098" s="59"/>
      <c r="I1098" s="59"/>
      <c r="J1098" s="59"/>
      <c r="K1098" s="144"/>
      <c r="L1098" s="101"/>
      <c r="M1098" s="102"/>
      <c r="N1098" s="104"/>
      <c r="O1098" s="102"/>
      <c r="P1098" s="104"/>
      <c r="Q1098" s="146"/>
      <c r="R1098" s="108"/>
      <c r="S1098" s="120"/>
    </row>
    <row r="1099" spans="1:19" ht="15.75" customHeight="1" x14ac:dyDescent="0.25">
      <c r="A1099" s="58">
        <v>3101</v>
      </c>
      <c r="B1099" s="59"/>
      <c r="C1099" s="59"/>
      <c r="D1099" s="59"/>
      <c r="E1099" s="59"/>
      <c r="F1099" s="59"/>
      <c r="G1099" s="59"/>
      <c r="H1099" s="59"/>
      <c r="I1099" s="59"/>
      <c r="J1099" s="59"/>
      <c r="K1099" s="144"/>
      <c r="L1099" s="101"/>
      <c r="M1099" s="102"/>
      <c r="N1099" s="104"/>
      <c r="O1099" s="191" t="s">
        <v>83</v>
      </c>
      <c r="P1099" s="82"/>
      <c r="Q1099" s="111" t="str">
        <f>IF(SUM(K1092:K1095)=0,"",SUM(K1092:K1095))</f>
        <v/>
      </c>
      <c r="R1099" s="213" t="s">
        <v>11</v>
      </c>
      <c r="S1099" s="120"/>
    </row>
    <row r="1100" spans="1:19" ht="15.75" customHeight="1" x14ac:dyDescent="0.25">
      <c r="A1100" s="58">
        <v>3102</v>
      </c>
      <c r="B1100" s="59"/>
      <c r="C1100" s="59"/>
      <c r="D1100" s="59"/>
      <c r="E1100" s="59"/>
      <c r="F1100" s="59"/>
      <c r="G1100" s="59"/>
      <c r="H1100" s="59"/>
      <c r="I1100" s="59"/>
      <c r="J1100" s="59"/>
      <c r="K1100" s="144"/>
      <c r="L1100" s="101"/>
      <c r="M1100" s="102"/>
      <c r="N1100" s="104"/>
      <c r="O1100" s="192" t="s">
        <v>85</v>
      </c>
      <c r="P1100" s="86" t="str">
        <f>IF(P1099/B1086=0,"",P1099/B1086)</f>
        <v/>
      </c>
      <c r="Q1100" s="112" t="e">
        <f>IF(P1099/Q1099=0,"",P1099/Q1099)</f>
        <v>#VALUE!</v>
      </c>
      <c r="R1100" s="215" t="s">
        <v>86</v>
      </c>
      <c r="S1100" s="120"/>
    </row>
    <row r="1101" spans="1:19" ht="15.75" customHeight="1" x14ac:dyDescent="0.25">
      <c r="A1101" s="58">
        <v>3201</v>
      </c>
      <c r="B1101" s="59"/>
      <c r="C1101" s="59"/>
      <c r="D1101" s="59"/>
      <c r="E1101" s="59"/>
      <c r="F1101" s="59"/>
      <c r="G1101" s="59"/>
      <c r="H1101" s="59"/>
      <c r="I1101" s="59"/>
      <c r="J1101" s="59"/>
      <c r="K1101" s="144"/>
      <c r="L1101" s="147"/>
      <c r="M1101" s="148"/>
      <c r="N1101" s="149"/>
      <c r="O1101" s="90"/>
      <c r="P1101" s="91"/>
      <c r="Q1101" s="91"/>
      <c r="R1101" s="113"/>
      <c r="S1101" s="120"/>
    </row>
    <row r="1102" spans="1:19" ht="18" customHeight="1" x14ac:dyDescent="0.25">
      <c r="A1102" s="28"/>
      <c r="B1102" s="280" t="s">
        <v>111</v>
      </c>
      <c r="C1102" s="280"/>
      <c r="D1102" s="280"/>
      <c r="E1102" s="280"/>
      <c r="F1102" s="280"/>
      <c r="G1102" s="280"/>
      <c r="H1102" s="280"/>
      <c r="I1102" s="280"/>
      <c r="J1102" s="280"/>
      <c r="K1102" s="93">
        <f>SUM(K1086:K1098)</f>
        <v>0</v>
      </c>
      <c r="L1102" s="94">
        <f>((SUM(K1092:K1094))/B1086)</f>
        <v>0</v>
      </c>
      <c r="M1102" s="94" t="str">
        <f>IF(K1102=0,"",K1102/B1086)</f>
        <v/>
      </c>
      <c r="N1102" s="94" t="e">
        <f>M1102-L1102</f>
        <v>#VALUE!</v>
      </c>
      <c r="O1102" s="3"/>
      <c r="P1102" s="29"/>
      <c r="Q1102" s="22"/>
      <c r="R1102" s="3"/>
      <c r="S1102" s="120"/>
    </row>
    <row r="1103" spans="1:19" ht="12.75" customHeight="1" x14ac:dyDescent="0.25">
      <c r="A1103" s="28"/>
      <c r="B1103" s="29"/>
      <c r="C1103" s="29"/>
      <c r="D1103" s="132"/>
      <c r="E1103" s="132"/>
      <c r="F1103" s="132"/>
      <c r="G1103" s="132"/>
      <c r="H1103" s="132"/>
      <c r="I1103" s="132"/>
      <c r="J1103" s="132"/>
      <c r="K1103" s="133"/>
      <c r="L1103" s="134"/>
      <c r="M1103" s="134"/>
      <c r="N1103" s="134"/>
      <c r="O1103" s="3"/>
      <c r="P1103" s="29"/>
      <c r="Q1103" s="22"/>
      <c r="R1103" s="3"/>
      <c r="S1103" s="120"/>
    </row>
    <row r="1104" spans="1:19" ht="12.75" customHeight="1" x14ac:dyDescent="0.25">
      <c r="A1104" s="28"/>
      <c r="B1104" s="29"/>
      <c r="C1104" s="29"/>
      <c r="D1104" s="132"/>
      <c r="E1104" s="132"/>
      <c r="F1104" s="132"/>
      <c r="G1104" s="132"/>
      <c r="H1104" s="132"/>
      <c r="I1104" s="132"/>
      <c r="J1104" s="132"/>
      <c r="K1104" s="133"/>
      <c r="L1104" s="134"/>
      <c r="M1104" s="134"/>
      <c r="N1104" s="134"/>
      <c r="O1104" s="3"/>
      <c r="P1104" s="29"/>
      <c r="Q1104" s="22"/>
      <c r="R1104" s="3"/>
      <c r="S1104" s="120"/>
    </row>
    <row r="1105" spans="1:19" ht="26.25" x14ac:dyDescent="0.4">
      <c r="A1105" s="2"/>
      <c r="B1105" s="270" t="s">
        <v>99</v>
      </c>
      <c r="C1105" s="271"/>
      <c r="D1105" s="271"/>
      <c r="E1105" s="271"/>
      <c r="F1105" s="271"/>
      <c r="G1105" s="271"/>
      <c r="H1105" s="271"/>
      <c r="I1105" s="271"/>
      <c r="J1105" s="271"/>
      <c r="K1105" s="179" t="s">
        <v>146</v>
      </c>
      <c r="L1105" s="57"/>
      <c r="M1105" s="57"/>
      <c r="N1105" s="29"/>
      <c r="O1105" s="3"/>
      <c r="P1105" s="29"/>
      <c r="Q1105" s="29"/>
      <c r="R1105" s="29"/>
      <c r="S1105" s="120"/>
    </row>
    <row r="1106" spans="1:19" ht="20.25" x14ac:dyDescent="0.2">
      <c r="A1106" s="272" t="s">
        <v>10</v>
      </c>
      <c r="B1106" s="273" t="s">
        <v>100</v>
      </c>
      <c r="C1106" s="274"/>
      <c r="D1106" s="274"/>
      <c r="E1106" s="274"/>
      <c r="F1106" s="274"/>
      <c r="G1106" s="274"/>
      <c r="H1106" s="274"/>
      <c r="I1106" s="274"/>
      <c r="J1106" s="275"/>
      <c r="K1106" s="276" t="s">
        <v>11</v>
      </c>
      <c r="L1106" s="269" t="s">
        <v>3</v>
      </c>
      <c r="M1106" s="269" t="s">
        <v>4</v>
      </c>
      <c r="N1106" s="278" t="s">
        <v>5</v>
      </c>
      <c r="O1106" s="269" t="s">
        <v>6</v>
      </c>
      <c r="P1106" s="267" t="s">
        <v>7</v>
      </c>
      <c r="Q1106" s="267" t="s">
        <v>8</v>
      </c>
      <c r="R1106" s="269" t="s">
        <v>101</v>
      </c>
      <c r="S1106" s="120"/>
    </row>
    <row r="1107" spans="1:19" ht="15.75" x14ac:dyDescent="0.25">
      <c r="A1107" s="268"/>
      <c r="B1107" s="58" t="s">
        <v>102</v>
      </c>
      <c r="C1107" s="58" t="s">
        <v>103</v>
      </c>
      <c r="D1107" s="58" t="s">
        <v>104</v>
      </c>
      <c r="E1107" s="58" t="s">
        <v>105</v>
      </c>
      <c r="F1107" s="58" t="s">
        <v>106</v>
      </c>
      <c r="G1107" s="58" t="s">
        <v>107</v>
      </c>
      <c r="H1107" s="58" t="s">
        <v>108</v>
      </c>
      <c r="I1107" s="58" t="s">
        <v>109</v>
      </c>
      <c r="J1107" s="58" t="s">
        <v>110</v>
      </c>
      <c r="K1107" s="291"/>
      <c r="L1107" s="268"/>
      <c r="M1107" s="268"/>
      <c r="N1107" s="268"/>
      <c r="O1107" s="268"/>
      <c r="P1107" s="268"/>
      <c r="Q1107" s="268"/>
      <c r="R1107" s="268"/>
      <c r="S1107" s="120"/>
    </row>
    <row r="1108" spans="1:19" ht="15.75" customHeight="1" x14ac:dyDescent="0.25">
      <c r="A1108" s="58">
        <v>2501</v>
      </c>
      <c r="B1108" s="59">
        <v>12</v>
      </c>
      <c r="C1108" s="59"/>
      <c r="D1108" s="59"/>
      <c r="E1108" s="59"/>
      <c r="F1108" s="59"/>
      <c r="G1108" s="59"/>
      <c r="H1108" s="59"/>
      <c r="I1108" s="59"/>
      <c r="J1108" s="59"/>
      <c r="K1108" s="144"/>
      <c r="L1108" s="96"/>
      <c r="M1108" s="97"/>
      <c r="N1108" s="98"/>
      <c r="O1108" s="99"/>
      <c r="P1108" s="63">
        <f>B1108</f>
        <v>12</v>
      </c>
      <c r="Q1108" s="100"/>
      <c r="R1108" s="99"/>
      <c r="S1108" s="120"/>
    </row>
    <row r="1109" spans="1:19" ht="15.75" customHeight="1" x14ac:dyDescent="0.25">
      <c r="A1109" s="58">
        <v>2502</v>
      </c>
      <c r="B1109" s="59"/>
      <c r="C1109" s="59"/>
      <c r="D1109" s="59"/>
      <c r="E1109" s="59"/>
      <c r="F1109" s="59"/>
      <c r="G1109" s="59"/>
      <c r="H1109" s="59"/>
      <c r="I1109" s="59"/>
      <c r="J1109" s="59"/>
      <c r="K1109" s="144"/>
      <c r="L1109" s="101"/>
      <c r="M1109" s="102"/>
      <c r="N1109" s="103"/>
      <c r="O1109" s="67" t="str">
        <f>IF(C1109=0,"",C1109/B1108)</f>
        <v/>
      </c>
      <c r="P1109" s="68"/>
      <c r="Q1109" s="69" t="str">
        <f t="shared" ref="Q1109:Q1116" si="152">IF(P1109=0,"",P1109/P1108)</f>
        <v/>
      </c>
      <c r="R1109" s="69" t="str">
        <f t="shared" ref="R1109:R1116" si="153">IF(P1109=0,"",100%-Q1109)</f>
        <v/>
      </c>
      <c r="S1109" s="120"/>
    </row>
    <row r="1110" spans="1:19" ht="15.75" customHeight="1" x14ac:dyDescent="0.25">
      <c r="A1110" s="58">
        <v>2601</v>
      </c>
      <c r="B1110" s="59"/>
      <c r="C1110" s="59"/>
      <c r="D1110" s="59"/>
      <c r="E1110" s="59"/>
      <c r="F1110" s="59"/>
      <c r="G1110" s="59"/>
      <c r="H1110" s="59"/>
      <c r="I1110" s="59"/>
      <c r="J1110" s="59"/>
      <c r="K1110" s="144"/>
      <c r="L1110" s="101"/>
      <c r="M1110" s="102"/>
      <c r="N1110" s="103"/>
      <c r="O1110" s="67" t="str">
        <f>IF(D1110=0,"",D1110/C1109)</f>
        <v/>
      </c>
      <c r="P1110" s="68"/>
      <c r="Q1110" s="69" t="str">
        <f t="shared" si="152"/>
        <v/>
      </c>
      <c r="R1110" s="69" t="str">
        <f t="shared" si="153"/>
        <v/>
      </c>
      <c r="S1110" s="8">
        <f>P1110/P1108</f>
        <v>0</v>
      </c>
    </row>
    <row r="1111" spans="1:19" ht="15.75" customHeight="1" x14ac:dyDescent="0.25">
      <c r="A1111" s="58">
        <v>2602</v>
      </c>
      <c r="B1111" s="59"/>
      <c r="C1111" s="59"/>
      <c r="D1111" s="59"/>
      <c r="E1111" s="59"/>
      <c r="F1111" s="59"/>
      <c r="G1111" s="59"/>
      <c r="H1111" s="59"/>
      <c r="I1111" s="59"/>
      <c r="J1111" s="59"/>
      <c r="K1111" s="144"/>
      <c r="L1111" s="101"/>
      <c r="M1111" s="102"/>
      <c r="N1111" s="103"/>
      <c r="O1111" s="67" t="str">
        <f>IF(E1111=0,"",E1111/D1110)</f>
        <v/>
      </c>
      <c r="P1111" s="68"/>
      <c r="Q1111" s="69" t="str">
        <f t="shared" si="152"/>
        <v/>
      </c>
      <c r="R1111" s="69" t="str">
        <f t="shared" si="153"/>
        <v/>
      </c>
      <c r="S1111" s="120"/>
    </row>
    <row r="1112" spans="1:19" ht="15.75" customHeight="1" x14ac:dyDescent="0.25">
      <c r="A1112" s="58">
        <v>2701</v>
      </c>
      <c r="B1112" s="59"/>
      <c r="C1112" s="59"/>
      <c r="D1112" s="59"/>
      <c r="E1112" s="59"/>
      <c r="F1112" s="59"/>
      <c r="G1112" s="59"/>
      <c r="H1112" s="59"/>
      <c r="I1112" s="59"/>
      <c r="J1112" s="59"/>
      <c r="K1112" s="144"/>
      <c r="L1112" s="101"/>
      <c r="M1112" s="102"/>
      <c r="N1112" s="103"/>
      <c r="O1112" s="67" t="str">
        <f>IF(F1112=0,"",F1112/E1111)</f>
        <v/>
      </c>
      <c r="P1112" s="68"/>
      <c r="Q1112" s="69" t="str">
        <f t="shared" si="152"/>
        <v/>
      </c>
      <c r="R1112" s="69" t="str">
        <f t="shared" si="153"/>
        <v/>
      </c>
      <c r="S1112" s="120"/>
    </row>
    <row r="1113" spans="1:19" ht="15.75" customHeight="1" x14ac:dyDescent="0.25">
      <c r="A1113" s="58">
        <v>2702</v>
      </c>
      <c r="B1113" s="59"/>
      <c r="C1113" s="59"/>
      <c r="D1113" s="59"/>
      <c r="E1113" s="59"/>
      <c r="F1113" s="59"/>
      <c r="G1113" s="59"/>
      <c r="H1113" s="59"/>
      <c r="I1113" s="59"/>
      <c r="J1113" s="59"/>
      <c r="K1113" s="144"/>
      <c r="L1113" s="101"/>
      <c r="M1113" s="102"/>
      <c r="N1113" s="103"/>
      <c r="O1113" s="67" t="str">
        <f>IF(G1113=0,"",G1113/F1112)</f>
        <v/>
      </c>
      <c r="P1113" s="68"/>
      <c r="Q1113" s="69" t="str">
        <f t="shared" si="152"/>
        <v/>
      </c>
      <c r="R1113" s="69" t="str">
        <f t="shared" si="153"/>
        <v/>
      </c>
      <c r="S1113" s="120"/>
    </row>
    <row r="1114" spans="1:19" ht="15.75" customHeight="1" x14ac:dyDescent="0.25">
      <c r="A1114" s="58">
        <v>2801</v>
      </c>
      <c r="B1114" s="59"/>
      <c r="C1114" s="59"/>
      <c r="D1114" s="59"/>
      <c r="E1114" s="59"/>
      <c r="F1114" s="59"/>
      <c r="G1114" s="59"/>
      <c r="H1114" s="59"/>
      <c r="I1114" s="59"/>
      <c r="J1114" s="59"/>
      <c r="K1114" s="144"/>
      <c r="L1114" s="101"/>
      <c r="M1114" s="102"/>
      <c r="N1114" s="103"/>
      <c r="O1114" s="67" t="str">
        <f>IF(H1114=0,"",H1114/G1113)</f>
        <v/>
      </c>
      <c r="P1114" s="68"/>
      <c r="Q1114" s="69" t="str">
        <f t="shared" si="152"/>
        <v/>
      </c>
      <c r="R1114" s="69" t="str">
        <f t="shared" si="153"/>
        <v/>
      </c>
      <c r="S1114" s="120"/>
    </row>
    <row r="1115" spans="1:19" ht="15.75" customHeight="1" x14ac:dyDescent="0.25">
      <c r="A1115" s="58">
        <v>2802</v>
      </c>
      <c r="B1115" s="59"/>
      <c r="C1115" s="59"/>
      <c r="D1115" s="59"/>
      <c r="E1115" s="59"/>
      <c r="F1115" s="59"/>
      <c r="G1115" s="59"/>
      <c r="H1115" s="59"/>
      <c r="I1115" s="59"/>
      <c r="J1115" s="59"/>
      <c r="K1115" s="144"/>
      <c r="L1115" s="101"/>
      <c r="M1115" s="102"/>
      <c r="N1115" s="103"/>
      <c r="O1115" s="67" t="str">
        <f>IF(I1115=0,"",I1115/H1114)</f>
        <v/>
      </c>
      <c r="P1115" s="68"/>
      <c r="Q1115" s="69" t="str">
        <f t="shared" si="152"/>
        <v/>
      </c>
      <c r="R1115" s="69" t="str">
        <f t="shared" si="153"/>
        <v/>
      </c>
      <c r="S1115" s="120"/>
    </row>
    <row r="1116" spans="1:19" ht="15.75" customHeight="1" x14ac:dyDescent="0.25">
      <c r="A1116" s="58">
        <v>2901</v>
      </c>
      <c r="B1116" s="59"/>
      <c r="C1116" s="59"/>
      <c r="D1116" s="59"/>
      <c r="E1116" s="59"/>
      <c r="F1116" s="59"/>
      <c r="G1116" s="59"/>
      <c r="H1116" s="59"/>
      <c r="I1116" s="59"/>
      <c r="J1116" s="59"/>
      <c r="K1116" s="144"/>
      <c r="L1116" s="101"/>
      <c r="M1116" s="102"/>
      <c r="N1116" s="103"/>
      <c r="O1116" s="71" t="str">
        <f>IF(J1116=0,"",J1116/I1115)</f>
        <v/>
      </c>
      <c r="P1116" s="68"/>
      <c r="Q1116" s="72" t="str">
        <f t="shared" si="152"/>
        <v/>
      </c>
      <c r="R1116" s="72" t="str">
        <f t="shared" si="153"/>
        <v/>
      </c>
      <c r="S1116" s="120"/>
    </row>
    <row r="1117" spans="1:19" ht="15.75" customHeight="1" x14ac:dyDescent="0.25">
      <c r="A1117" s="58">
        <v>2902</v>
      </c>
      <c r="B1117" s="59"/>
      <c r="C1117" s="59"/>
      <c r="D1117" s="59"/>
      <c r="E1117" s="59"/>
      <c r="F1117" s="59"/>
      <c r="G1117" s="59"/>
      <c r="H1117" s="59"/>
      <c r="I1117" s="59"/>
      <c r="J1117" s="59"/>
      <c r="K1117" s="144"/>
      <c r="L1117" s="101"/>
      <c r="M1117" s="102"/>
      <c r="N1117" s="104"/>
      <c r="O1117" s="129"/>
      <c r="P1117" s="68"/>
      <c r="Q1117" s="130"/>
      <c r="R1117" s="131"/>
      <c r="S1117" s="120"/>
    </row>
    <row r="1118" spans="1:19" ht="15.75" customHeight="1" x14ac:dyDescent="0.25">
      <c r="A1118" s="58">
        <v>3001</v>
      </c>
      <c r="B1118" s="59"/>
      <c r="C1118" s="59"/>
      <c r="D1118" s="59"/>
      <c r="E1118" s="59"/>
      <c r="F1118" s="59"/>
      <c r="G1118" s="59"/>
      <c r="H1118" s="59"/>
      <c r="I1118" s="59"/>
      <c r="J1118" s="59"/>
      <c r="K1118" s="144"/>
      <c r="L1118" s="101"/>
      <c r="M1118" s="102"/>
      <c r="N1118" s="104"/>
      <c r="O1118" s="108"/>
      <c r="P1118" s="109"/>
      <c r="Q1118" s="110"/>
      <c r="R1118" s="108"/>
      <c r="S1118" s="120"/>
    </row>
    <row r="1119" spans="1:19" ht="15.75" customHeight="1" x14ac:dyDescent="0.25">
      <c r="A1119" s="58">
        <v>3002</v>
      </c>
      <c r="B1119" s="59"/>
      <c r="C1119" s="59"/>
      <c r="D1119" s="59"/>
      <c r="E1119" s="59"/>
      <c r="F1119" s="59"/>
      <c r="G1119" s="59"/>
      <c r="H1119" s="59"/>
      <c r="I1119" s="59"/>
      <c r="J1119" s="59"/>
      <c r="K1119" s="144"/>
      <c r="L1119" s="101"/>
      <c r="M1119" s="102"/>
      <c r="N1119" s="104"/>
      <c r="O1119" s="108"/>
      <c r="P1119" s="109"/>
      <c r="Q1119" s="110"/>
      <c r="R1119" s="108"/>
      <c r="S1119" s="120"/>
    </row>
    <row r="1120" spans="1:19" ht="15.75" customHeight="1" x14ac:dyDescent="0.25">
      <c r="A1120" s="58">
        <v>3101</v>
      </c>
      <c r="B1120" s="59"/>
      <c r="C1120" s="59"/>
      <c r="D1120" s="59"/>
      <c r="E1120" s="59"/>
      <c r="F1120" s="59"/>
      <c r="G1120" s="59"/>
      <c r="H1120" s="59"/>
      <c r="I1120" s="59"/>
      <c r="J1120" s="59"/>
      <c r="K1120" s="144"/>
      <c r="L1120" s="101"/>
      <c r="M1120" s="102"/>
      <c r="N1120" s="104"/>
      <c r="O1120" s="102"/>
      <c r="P1120" s="104"/>
      <c r="Q1120" s="146"/>
      <c r="R1120" s="108"/>
      <c r="S1120" s="120"/>
    </row>
    <row r="1121" spans="1:19" ht="15.75" customHeight="1" x14ac:dyDescent="0.25">
      <c r="A1121" s="58">
        <v>3102</v>
      </c>
      <c r="B1121" s="59"/>
      <c r="C1121" s="59"/>
      <c r="D1121" s="59"/>
      <c r="E1121" s="59"/>
      <c r="F1121" s="59"/>
      <c r="G1121" s="59"/>
      <c r="H1121" s="59"/>
      <c r="I1121" s="59"/>
      <c r="J1121" s="59"/>
      <c r="K1121" s="144"/>
      <c r="L1121" s="101"/>
      <c r="M1121" s="102"/>
      <c r="N1121" s="104"/>
      <c r="O1121" s="191" t="s">
        <v>83</v>
      </c>
      <c r="P1121" s="82"/>
      <c r="Q1121" s="111" t="str">
        <f>IF(SUM(K1114:K1117)=0,"",SUM(K1114:K1117))</f>
        <v/>
      </c>
      <c r="R1121" s="213" t="s">
        <v>11</v>
      </c>
      <c r="S1121" s="120"/>
    </row>
    <row r="1122" spans="1:19" ht="15.75" customHeight="1" x14ac:dyDescent="0.25">
      <c r="A1122" s="58">
        <v>3201</v>
      </c>
      <c r="B1122" s="59"/>
      <c r="C1122" s="59"/>
      <c r="D1122" s="59"/>
      <c r="E1122" s="59"/>
      <c r="F1122" s="59"/>
      <c r="G1122" s="59"/>
      <c r="H1122" s="59"/>
      <c r="I1122" s="59"/>
      <c r="J1122" s="59"/>
      <c r="K1122" s="144"/>
      <c r="L1122" s="101"/>
      <c r="M1122" s="102"/>
      <c r="N1122" s="104"/>
      <c r="O1122" s="192" t="s">
        <v>85</v>
      </c>
      <c r="P1122" s="86" t="str">
        <f>IF(P1121/B1108=0,"",P1121/B1108)</f>
        <v/>
      </c>
      <c r="Q1122" s="112" t="e">
        <f>IF(P1121/Q1121=0,"",P1121/Q1121)</f>
        <v>#VALUE!</v>
      </c>
      <c r="R1122" s="215" t="s">
        <v>86</v>
      </c>
      <c r="S1122" s="120"/>
    </row>
    <row r="1123" spans="1:19" ht="15.75" customHeight="1" x14ac:dyDescent="0.25">
      <c r="A1123" s="58">
        <v>3202</v>
      </c>
      <c r="B1123" s="59"/>
      <c r="C1123" s="59"/>
      <c r="D1123" s="59"/>
      <c r="E1123" s="59"/>
      <c r="F1123" s="59"/>
      <c r="G1123" s="59"/>
      <c r="H1123" s="59"/>
      <c r="I1123" s="59"/>
      <c r="J1123" s="59"/>
      <c r="K1123" s="144"/>
      <c r="L1123" s="147"/>
      <c r="M1123" s="148"/>
      <c r="N1123" s="149"/>
      <c r="O1123" s="90"/>
      <c r="P1123" s="91"/>
      <c r="Q1123" s="91"/>
      <c r="R1123" s="113"/>
      <c r="S1123" s="120"/>
    </row>
    <row r="1124" spans="1:19" ht="18" customHeight="1" x14ac:dyDescent="0.25">
      <c r="A1124" s="28"/>
      <c r="B1124" s="280" t="s">
        <v>111</v>
      </c>
      <c r="C1124" s="280"/>
      <c r="D1124" s="280"/>
      <c r="E1124" s="280"/>
      <c r="F1124" s="280"/>
      <c r="G1124" s="280"/>
      <c r="H1124" s="280"/>
      <c r="I1124" s="280"/>
      <c r="J1124" s="280"/>
      <c r="K1124" s="93">
        <f>SUM(K1108:K1120)</f>
        <v>0</v>
      </c>
      <c r="L1124" s="94">
        <f>((SUM(K1114:K1116))/B1108)</f>
        <v>0</v>
      </c>
      <c r="M1124" s="94" t="str">
        <f>IF(K1124=0,"",K1124/B1108)</f>
        <v/>
      </c>
      <c r="N1124" s="94" t="e">
        <f>M1124-L1124</f>
        <v>#VALUE!</v>
      </c>
      <c r="O1124" s="3"/>
      <c r="P1124" s="29"/>
      <c r="Q1124" s="22"/>
      <c r="R1124" s="3"/>
      <c r="S1124" s="120"/>
    </row>
    <row r="1125" spans="1:19" ht="12.75" customHeight="1" x14ac:dyDescent="0.25">
      <c r="A1125" s="28"/>
      <c r="B1125" s="29"/>
      <c r="C1125" s="29"/>
      <c r="D1125" s="132"/>
      <c r="E1125" s="132"/>
      <c r="F1125" s="132"/>
      <c r="G1125" s="132"/>
      <c r="H1125" s="132"/>
      <c r="I1125" s="132"/>
      <c r="J1125" s="132"/>
      <c r="K1125" s="133"/>
      <c r="L1125" s="134"/>
      <c r="M1125" s="134"/>
      <c r="N1125" s="134"/>
      <c r="O1125" s="3"/>
      <c r="P1125" s="29"/>
      <c r="Q1125" s="22"/>
      <c r="R1125" s="3"/>
      <c r="S1125" s="120"/>
    </row>
    <row r="1126" spans="1:19" ht="12.75" customHeight="1" x14ac:dyDescent="0.25">
      <c r="A1126" s="28"/>
      <c r="B1126" s="29"/>
      <c r="C1126" s="29"/>
      <c r="D1126" s="132"/>
      <c r="E1126" s="132"/>
      <c r="F1126" s="132"/>
      <c r="G1126" s="132"/>
      <c r="H1126" s="132"/>
      <c r="I1126" s="132"/>
      <c r="J1126" s="132"/>
      <c r="K1126" s="133"/>
      <c r="L1126" s="134"/>
      <c r="M1126" s="134"/>
      <c r="N1126" s="134"/>
      <c r="O1126" s="3"/>
      <c r="P1126" s="29"/>
      <c r="Q1126" s="22"/>
      <c r="R1126" s="3"/>
      <c r="S1126" s="120"/>
    </row>
    <row r="1127" spans="1:19" ht="12.75" customHeight="1" x14ac:dyDescent="0.25">
      <c r="A1127" s="28"/>
      <c r="B1127" s="29"/>
      <c r="C1127" s="29"/>
      <c r="D1127" s="132"/>
      <c r="E1127" s="132"/>
      <c r="F1127" s="132"/>
      <c r="G1127" s="132"/>
      <c r="H1127" s="132"/>
      <c r="I1127" s="132"/>
      <c r="J1127" s="132"/>
      <c r="K1127" s="133"/>
      <c r="L1127" s="134"/>
      <c r="M1127" s="134"/>
      <c r="N1127" s="134"/>
      <c r="O1127" s="3"/>
      <c r="P1127" s="29"/>
      <c r="Q1127" s="22"/>
      <c r="R1127" s="3"/>
      <c r="S1127" s="120"/>
    </row>
    <row r="1128" spans="1:19" ht="12.75" customHeight="1" x14ac:dyDescent="0.25">
      <c r="A1128" s="28"/>
      <c r="B1128" s="29"/>
      <c r="C1128" s="29"/>
      <c r="D1128" s="132"/>
      <c r="E1128" s="132"/>
      <c r="F1128" s="132"/>
      <c r="G1128" s="132"/>
      <c r="H1128" s="132"/>
      <c r="I1128" s="132"/>
      <c r="J1128" s="132"/>
      <c r="K1128" s="133"/>
      <c r="L1128" s="134"/>
      <c r="M1128" s="134"/>
      <c r="N1128" s="134"/>
      <c r="O1128" s="3"/>
      <c r="P1128" s="29"/>
      <c r="Q1128" s="22"/>
      <c r="R1128" s="3"/>
      <c r="S1128" s="120"/>
    </row>
    <row r="1129" spans="1:19" ht="12.75" customHeight="1" x14ac:dyDescent="0.25">
      <c r="A1129" s="28"/>
      <c r="B1129" s="29"/>
      <c r="C1129" s="29"/>
      <c r="D1129" s="132"/>
      <c r="E1129" s="132"/>
      <c r="F1129" s="132"/>
      <c r="G1129" s="132"/>
      <c r="H1129" s="132"/>
      <c r="I1129" s="132"/>
      <c r="J1129" s="132"/>
      <c r="K1129" s="133"/>
      <c r="L1129" s="134"/>
      <c r="M1129" s="134"/>
      <c r="N1129" s="134"/>
      <c r="O1129" s="3"/>
      <c r="P1129" s="29"/>
      <c r="Q1129" s="22"/>
      <c r="R1129" s="3"/>
      <c r="S1129" s="120"/>
    </row>
    <row r="1130" spans="1:19" ht="12.75" customHeight="1" x14ac:dyDescent="0.25">
      <c r="A1130" s="28"/>
      <c r="B1130" s="29"/>
      <c r="C1130" s="29"/>
      <c r="D1130" s="132"/>
      <c r="E1130" s="132"/>
      <c r="F1130" s="132"/>
      <c r="G1130" s="132"/>
      <c r="H1130" s="132"/>
      <c r="I1130" s="132"/>
      <c r="J1130" s="132"/>
      <c r="K1130" s="133"/>
      <c r="L1130" s="134"/>
      <c r="M1130" s="134"/>
      <c r="N1130" s="134"/>
      <c r="O1130" s="3"/>
      <c r="P1130" s="29"/>
      <c r="Q1130" s="22"/>
      <c r="R1130" s="3"/>
      <c r="S1130" s="120"/>
    </row>
    <row r="1131" spans="1:19" ht="12.75" customHeight="1" x14ac:dyDescent="0.25">
      <c r="A1131" s="28"/>
      <c r="B1131" s="29"/>
      <c r="C1131" s="29"/>
      <c r="D1131" s="132"/>
      <c r="E1131" s="132"/>
      <c r="F1131" s="132"/>
      <c r="G1131" s="132"/>
      <c r="H1131" s="132"/>
      <c r="I1131" s="132"/>
      <c r="J1131" s="132"/>
      <c r="K1131" s="133"/>
      <c r="L1131" s="134"/>
      <c r="M1131" s="134"/>
      <c r="N1131" s="134"/>
      <c r="O1131" s="3"/>
      <c r="P1131" s="29"/>
      <c r="Q1131" s="22"/>
      <c r="R1131" s="3"/>
      <c r="S1131" s="120"/>
    </row>
    <row r="1132" spans="1:19" ht="12.75" customHeight="1" x14ac:dyDescent="0.25">
      <c r="A1132" s="28"/>
      <c r="B1132" s="29"/>
      <c r="C1132" s="29"/>
      <c r="D1132" s="132"/>
      <c r="E1132" s="132"/>
      <c r="F1132" s="132"/>
      <c r="G1132" s="132"/>
      <c r="H1132" s="132"/>
      <c r="I1132" s="132"/>
      <c r="J1132" s="132"/>
      <c r="K1132" s="133"/>
      <c r="L1132" s="134"/>
      <c r="M1132" s="134"/>
      <c r="N1132" s="134"/>
      <c r="O1132" s="3"/>
      <c r="P1132" s="29"/>
      <c r="Q1132" s="22"/>
      <c r="R1132" s="3"/>
      <c r="S1132" s="120"/>
    </row>
    <row r="1133" spans="1:19" ht="12.75" customHeight="1" x14ac:dyDescent="0.25">
      <c r="A1133" s="28"/>
      <c r="B1133" s="29"/>
      <c r="C1133" s="29"/>
      <c r="D1133" s="132"/>
      <c r="E1133" s="132"/>
      <c r="F1133" s="132"/>
      <c r="G1133" s="132"/>
      <c r="H1133" s="132"/>
      <c r="I1133" s="132"/>
      <c r="J1133" s="132"/>
      <c r="K1133" s="133"/>
      <c r="L1133" s="134"/>
      <c r="M1133" s="134"/>
      <c r="N1133" s="134"/>
      <c r="O1133" s="3"/>
      <c r="P1133" s="29"/>
      <c r="Q1133" s="22"/>
      <c r="R1133" s="3"/>
      <c r="S1133" s="120"/>
    </row>
    <row r="1134" spans="1:19" ht="12.75" customHeight="1" x14ac:dyDescent="0.25">
      <c r="A1134" s="28"/>
      <c r="B1134" s="29"/>
      <c r="C1134" s="29"/>
      <c r="D1134" s="132"/>
      <c r="E1134" s="132"/>
      <c r="F1134" s="132"/>
      <c r="G1134" s="132"/>
      <c r="H1134" s="132"/>
      <c r="I1134" s="132"/>
      <c r="J1134" s="132"/>
      <c r="K1134" s="133"/>
      <c r="L1134" s="134"/>
      <c r="M1134" s="134"/>
      <c r="N1134" s="134"/>
      <c r="O1134" s="3"/>
      <c r="P1134" s="29"/>
      <c r="Q1134" s="22"/>
      <c r="R1134" s="3"/>
      <c r="S1134" s="120"/>
    </row>
    <row r="1135" spans="1:19" ht="12.75" customHeight="1" x14ac:dyDescent="0.25">
      <c r="A1135" s="28"/>
      <c r="B1135" s="29"/>
      <c r="C1135" s="29"/>
      <c r="D1135" s="132"/>
      <c r="E1135" s="132"/>
      <c r="F1135" s="132"/>
      <c r="G1135" s="132"/>
      <c r="H1135" s="132"/>
      <c r="I1135" s="132"/>
      <c r="J1135" s="132"/>
      <c r="K1135" s="133"/>
      <c r="L1135" s="134"/>
      <c r="M1135" s="134"/>
      <c r="N1135" s="134"/>
      <c r="O1135" s="3"/>
      <c r="P1135" s="29"/>
      <c r="Q1135" s="22"/>
      <c r="R1135" s="3"/>
      <c r="S1135" s="120"/>
    </row>
    <row r="1136" spans="1:19" ht="12.75" customHeight="1" x14ac:dyDescent="0.25">
      <c r="A1136" s="28"/>
      <c r="B1136" s="29"/>
      <c r="C1136" s="29"/>
      <c r="D1136" s="132"/>
      <c r="E1136" s="132"/>
      <c r="F1136" s="132"/>
      <c r="G1136" s="132"/>
      <c r="H1136" s="132"/>
      <c r="I1136" s="132"/>
      <c r="J1136" s="132"/>
      <c r="K1136" s="133"/>
      <c r="L1136" s="134"/>
      <c r="M1136" s="134"/>
      <c r="N1136" s="134"/>
      <c r="O1136" s="3"/>
      <c r="P1136" s="29"/>
      <c r="Q1136" s="22"/>
      <c r="R1136" s="3"/>
      <c r="S1136" s="120"/>
    </row>
    <row r="1137" spans="1:19" ht="12.75" customHeight="1" x14ac:dyDescent="0.25">
      <c r="A1137" s="28"/>
      <c r="B1137" s="29"/>
      <c r="C1137" s="29"/>
      <c r="D1137" s="132"/>
      <c r="E1137" s="132"/>
      <c r="F1137" s="132"/>
      <c r="G1137" s="132"/>
      <c r="H1137" s="132"/>
      <c r="I1137" s="132"/>
      <c r="J1137" s="132"/>
      <c r="K1137" s="133"/>
      <c r="L1137" s="134"/>
      <c r="M1137" s="134"/>
      <c r="N1137" s="134"/>
      <c r="O1137" s="3"/>
      <c r="P1137" s="29"/>
      <c r="Q1137" s="22"/>
      <c r="R1137" s="3"/>
      <c r="S1137" s="120"/>
    </row>
    <row r="1138" spans="1:19" ht="12.75" customHeight="1" x14ac:dyDescent="0.25">
      <c r="A1138" s="28"/>
      <c r="B1138" s="29"/>
      <c r="C1138" s="29"/>
      <c r="D1138" s="132"/>
      <c r="E1138" s="132"/>
      <c r="F1138" s="132"/>
      <c r="G1138" s="132"/>
      <c r="H1138" s="132"/>
      <c r="I1138" s="132"/>
      <c r="J1138" s="132"/>
      <c r="K1138" s="133"/>
      <c r="L1138" s="134"/>
      <c r="M1138" s="134"/>
      <c r="N1138" s="134"/>
      <c r="O1138" s="3"/>
      <c r="P1138" s="29"/>
      <c r="Q1138" s="22"/>
      <c r="R1138" s="3"/>
      <c r="S1138" s="120"/>
    </row>
    <row r="1139" spans="1:19" ht="12.75" customHeight="1" x14ac:dyDescent="0.25">
      <c r="A1139" s="28"/>
      <c r="B1139" s="29"/>
      <c r="C1139" s="29"/>
      <c r="D1139" s="132"/>
      <c r="E1139" s="132"/>
      <c r="F1139" s="132"/>
      <c r="G1139" s="132"/>
      <c r="H1139" s="132"/>
      <c r="I1139" s="132"/>
      <c r="J1139" s="132"/>
      <c r="K1139" s="133"/>
      <c r="L1139" s="134"/>
      <c r="M1139" s="134"/>
      <c r="N1139" s="134"/>
      <c r="O1139" s="3"/>
      <c r="P1139" s="29"/>
      <c r="Q1139" s="22"/>
      <c r="R1139" s="3"/>
      <c r="S1139" s="120"/>
    </row>
    <row r="1140" spans="1:19" ht="12.75" customHeight="1" x14ac:dyDescent="0.25">
      <c r="A1140" s="28"/>
      <c r="B1140" s="29"/>
      <c r="C1140" s="29"/>
      <c r="D1140" s="132"/>
      <c r="E1140" s="132"/>
      <c r="F1140" s="132"/>
      <c r="G1140" s="132"/>
      <c r="H1140" s="132"/>
      <c r="I1140" s="132"/>
      <c r="J1140" s="132"/>
      <c r="K1140" s="133"/>
      <c r="L1140" s="134"/>
      <c r="M1140" s="134"/>
      <c r="N1140" s="134"/>
      <c r="O1140" s="3"/>
      <c r="P1140" s="29"/>
      <c r="Q1140" s="22"/>
      <c r="R1140" s="3"/>
      <c r="S1140" s="120"/>
    </row>
    <row r="1141" spans="1:19" ht="12.75" customHeight="1" x14ac:dyDescent="0.25">
      <c r="A1141" s="28"/>
      <c r="B1141" s="29"/>
      <c r="C1141" s="29"/>
      <c r="D1141" s="132"/>
      <c r="E1141" s="132"/>
      <c r="F1141" s="132"/>
      <c r="G1141" s="132"/>
      <c r="H1141" s="132"/>
      <c r="I1141" s="132"/>
      <c r="J1141" s="132"/>
      <c r="K1141" s="133"/>
      <c r="L1141" s="134"/>
      <c r="M1141" s="134"/>
      <c r="N1141" s="134"/>
      <c r="O1141" s="3"/>
      <c r="P1141" s="29"/>
      <c r="Q1141" s="22"/>
      <c r="R1141" s="3"/>
      <c r="S1141" s="120"/>
    </row>
    <row r="1142" spans="1:19" ht="12.75" customHeight="1" x14ac:dyDescent="0.25">
      <c r="A1142" s="28"/>
      <c r="B1142" s="29"/>
      <c r="C1142" s="29"/>
      <c r="D1142" s="132"/>
      <c r="E1142" s="132"/>
      <c r="F1142" s="132"/>
      <c r="G1142" s="132"/>
      <c r="H1142" s="132"/>
      <c r="I1142" s="132"/>
      <c r="J1142" s="132"/>
      <c r="K1142" s="133"/>
      <c r="L1142" s="134"/>
      <c r="M1142" s="134"/>
      <c r="N1142" s="134"/>
      <c r="O1142" s="3"/>
      <c r="P1142" s="29"/>
      <c r="Q1142" s="22"/>
      <c r="R1142" s="3"/>
      <c r="S1142" s="120"/>
    </row>
    <row r="1143" spans="1:19" ht="12.75" customHeight="1" x14ac:dyDescent="0.25">
      <c r="A1143" s="28"/>
      <c r="B1143" s="29"/>
      <c r="C1143" s="29"/>
      <c r="D1143" s="132"/>
      <c r="E1143" s="132"/>
      <c r="F1143" s="132"/>
      <c r="G1143" s="132"/>
      <c r="H1143" s="132"/>
      <c r="I1143" s="132"/>
      <c r="J1143" s="132"/>
      <c r="K1143" s="133"/>
      <c r="L1143" s="134"/>
      <c r="M1143" s="134"/>
      <c r="N1143" s="134"/>
      <c r="O1143" s="3"/>
      <c r="P1143" s="29"/>
      <c r="Q1143" s="22"/>
      <c r="R1143" s="3"/>
      <c r="S1143" s="120"/>
    </row>
    <row r="1144" spans="1:19" ht="12.75" customHeight="1" x14ac:dyDescent="0.25">
      <c r="A1144" s="28"/>
      <c r="B1144" s="29"/>
      <c r="C1144" s="29"/>
      <c r="D1144" s="132"/>
      <c r="E1144" s="132"/>
      <c r="F1144" s="132"/>
      <c r="G1144" s="132"/>
      <c r="H1144" s="132"/>
      <c r="I1144" s="132"/>
      <c r="J1144" s="132"/>
      <c r="K1144" s="133"/>
      <c r="L1144" s="134"/>
      <c r="M1144" s="134"/>
      <c r="N1144" s="134"/>
      <c r="O1144" s="3"/>
      <c r="P1144" s="29"/>
      <c r="Q1144" s="22"/>
      <c r="R1144" s="3"/>
      <c r="S1144" s="120"/>
    </row>
    <row r="1145" spans="1:19" ht="12.75" customHeight="1" x14ac:dyDescent="0.25">
      <c r="A1145" s="28"/>
      <c r="B1145" s="29"/>
      <c r="C1145" s="29"/>
      <c r="D1145" s="132"/>
      <c r="E1145" s="132"/>
      <c r="F1145" s="132"/>
      <c r="G1145" s="132"/>
      <c r="H1145" s="132"/>
      <c r="I1145" s="132"/>
      <c r="J1145" s="132"/>
      <c r="K1145" s="133"/>
      <c r="L1145" s="134"/>
      <c r="M1145" s="134"/>
      <c r="N1145" s="134"/>
      <c r="O1145" s="3"/>
      <c r="P1145" s="29"/>
      <c r="Q1145" s="22"/>
      <c r="R1145" s="3"/>
      <c r="S1145" s="120"/>
    </row>
    <row r="1146" spans="1:19" ht="12.75" customHeight="1" x14ac:dyDescent="0.25">
      <c r="A1146" s="28"/>
      <c r="B1146" s="29"/>
      <c r="C1146" s="29"/>
      <c r="D1146" s="132"/>
      <c r="E1146" s="132"/>
      <c r="F1146" s="132"/>
      <c r="G1146" s="132"/>
      <c r="H1146" s="132"/>
      <c r="I1146" s="132"/>
      <c r="J1146" s="132"/>
      <c r="K1146" s="133"/>
      <c r="L1146" s="134"/>
      <c r="M1146" s="134"/>
      <c r="N1146" s="134"/>
      <c r="O1146" s="3"/>
      <c r="P1146" s="29"/>
      <c r="Q1146" s="22"/>
      <c r="R1146" s="3"/>
      <c r="S1146" s="120"/>
    </row>
    <row r="1147" spans="1:19" ht="12.75" customHeight="1" x14ac:dyDescent="0.25">
      <c r="A1147" s="28"/>
      <c r="B1147" s="29"/>
      <c r="C1147" s="29"/>
      <c r="D1147" s="132"/>
      <c r="E1147" s="132"/>
      <c r="F1147" s="132"/>
      <c r="G1147" s="132"/>
      <c r="H1147" s="132"/>
      <c r="I1147" s="132"/>
      <c r="J1147" s="132"/>
      <c r="K1147" s="133"/>
      <c r="L1147" s="134"/>
      <c r="M1147" s="134"/>
      <c r="N1147" s="134"/>
      <c r="O1147" s="3"/>
      <c r="P1147" s="29"/>
      <c r="Q1147" s="22"/>
      <c r="R1147" s="3"/>
      <c r="S1147" s="120"/>
    </row>
    <row r="1148" spans="1:19" ht="12.75" customHeight="1" x14ac:dyDescent="0.25">
      <c r="A1148" s="28"/>
      <c r="B1148" s="29"/>
      <c r="C1148" s="29"/>
      <c r="D1148" s="132"/>
      <c r="E1148" s="132"/>
      <c r="F1148" s="132"/>
      <c r="G1148" s="132"/>
      <c r="H1148" s="132"/>
      <c r="I1148" s="132"/>
      <c r="J1148" s="132"/>
      <c r="K1148" s="133"/>
      <c r="L1148" s="134"/>
      <c r="M1148" s="134"/>
      <c r="N1148" s="134"/>
      <c r="O1148" s="3"/>
      <c r="P1148" s="29"/>
      <c r="Q1148" s="22"/>
      <c r="R1148" s="3"/>
      <c r="S1148" s="120"/>
    </row>
    <row r="1149" spans="1:19" ht="12.75" customHeight="1" x14ac:dyDescent="0.25">
      <c r="A1149" s="28"/>
      <c r="B1149" s="29"/>
      <c r="C1149" s="29"/>
      <c r="D1149" s="132"/>
      <c r="E1149" s="132"/>
      <c r="F1149" s="132"/>
      <c r="G1149" s="132"/>
      <c r="H1149" s="132"/>
      <c r="I1149" s="132"/>
      <c r="J1149" s="132"/>
      <c r="K1149" s="133"/>
      <c r="L1149" s="134"/>
      <c r="M1149" s="134"/>
      <c r="N1149" s="134"/>
      <c r="O1149" s="3"/>
      <c r="P1149" s="29"/>
      <c r="Q1149" s="22"/>
      <c r="R1149" s="3"/>
      <c r="S1149" s="120"/>
    </row>
    <row r="1150" spans="1:19" ht="12.75" customHeight="1" x14ac:dyDescent="0.25">
      <c r="A1150" s="28"/>
      <c r="B1150" s="29"/>
      <c r="C1150" s="29"/>
      <c r="D1150" s="132"/>
      <c r="E1150" s="132"/>
      <c r="F1150" s="132"/>
      <c r="G1150" s="132"/>
      <c r="H1150" s="132"/>
      <c r="I1150" s="132"/>
      <c r="J1150" s="132"/>
      <c r="K1150" s="133"/>
      <c r="L1150" s="134"/>
      <c r="M1150" s="134"/>
      <c r="N1150" s="134"/>
      <c r="O1150" s="3"/>
      <c r="P1150" s="29"/>
      <c r="Q1150" s="22"/>
      <c r="R1150" s="3"/>
      <c r="S1150" s="120"/>
    </row>
    <row r="1151" spans="1:19" ht="12.75" customHeight="1" x14ac:dyDescent="0.25">
      <c r="A1151" s="28"/>
      <c r="B1151" s="29"/>
      <c r="C1151" s="29"/>
      <c r="D1151" s="132"/>
      <c r="E1151" s="132"/>
      <c r="F1151" s="132"/>
      <c r="G1151" s="132"/>
      <c r="H1151" s="132"/>
      <c r="I1151" s="132"/>
      <c r="J1151" s="132"/>
      <c r="K1151" s="133"/>
      <c r="L1151" s="134"/>
      <c r="M1151" s="134"/>
      <c r="N1151" s="134"/>
      <c r="O1151" s="3"/>
      <c r="P1151" s="29"/>
      <c r="Q1151" s="22"/>
      <c r="R1151" s="3"/>
      <c r="S1151" s="120"/>
    </row>
    <row r="1152" spans="1:19" ht="12.75" customHeight="1" x14ac:dyDescent="0.25">
      <c r="A1152" s="28"/>
      <c r="B1152" s="29"/>
      <c r="C1152" s="29"/>
      <c r="D1152" s="132"/>
      <c r="E1152" s="132"/>
      <c r="F1152" s="132"/>
      <c r="G1152" s="132"/>
      <c r="H1152" s="132"/>
      <c r="I1152" s="132"/>
      <c r="J1152" s="132"/>
      <c r="K1152" s="133"/>
      <c r="L1152" s="134"/>
      <c r="M1152" s="134"/>
      <c r="N1152" s="134"/>
      <c r="O1152" s="3"/>
      <c r="P1152" s="29"/>
      <c r="Q1152" s="22"/>
      <c r="R1152" s="3"/>
      <c r="S1152" s="120"/>
    </row>
    <row r="1153" spans="1:19" ht="12.75" customHeight="1" x14ac:dyDescent="0.25">
      <c r="A1153" s="28"/>
      <c r="B1153" s="29"/>
      <c r="C1153" s="29"/>
      <c r="D1153" s="132"/>
      <c r="E1153" s="132"/>
      <c r="F1153" s="132"/>
      <c r="G1153" s="132"/>
      <c r="H1153" s="132"/>
      <c r="I1153" s="132"/>
      <c r="J1153" s="132"/>
      <c r="K1153" s="133"/>
      <c r="L1153" s="134"/>
      <c r="M1153" s="134"/>
      <c r="N1153" s="134"/>
      <c r="O1153" s="3"/>
      <c r="P1153" s="29"/>
      <c r="Q1153" s="22"/>
      <c r="R1153" s="3"/>
      <c r="S1153" s="120"/>
    </row>
    <row r="1154" spans="1:19" ht="12.75" customHeight="1" x14ac:dyDescent="0.25">
      <c r="A1154" s="28"/>
      <c r="B1154" s="29"/>
      <c r="C1154" s="29"/>
      <c r="D1154" s="132"/>
      <c r="E1154" s="132"/>
      <c r="F1154" s="132"/>
      <c r="G1154" s="132"/>
      <c r="H1154" s="132"/>
      <c r="I1154" s="132"/>
      <c r="J1154" s="132"/>
      <c r="K1154" s="133"/>
      <c r="L1154" s="134"/>
      <c r="M1154" s="134"/>
      <c r="N1154" s="134"/>
      <c r="O1154" s="3"/>
      <c r="P1154" s="29"/>
      <c r="Q1154" s="22"/>
      <c r="R1154" s="3"/>
      <c r="S1154" s="120"/>
    </row>
    <row r="1155" spans="1:19" ht="12.75" customHeight="1" x14ac:dyDescent="0.25">
      <c r="A1155" s="28"/>
      <c r="B1155" s="29"/>
      <c r="C1155" s="29"/>
      <c r="D1155" s="132"/>
      <c r="E1155" s="132"/>
      <c r="F1155" s="132"/>
      <c r="G1155" s="132"/>
      <c r="H1155" s="132"/>
      <c r="I1155" s="132"/>
      <c r="J1155" s="132"/>
      <c r="K1155" s="133"/>
      <c r="L1155" s="134"/>
      <c r="M1155" s="134"/>
      <c r="N1155" s="134"/>
      <c r="O1155" s="3"/>
      <c r="P1155" s="29"/>
      <c r="Q1155" s="22"/>
      <c r="R1155" s="3"/>
      <c r="S1155" s="120"/>
    </row>
    <row r="1156" spans="1:19" ht="12.75" customHeight="1" x14ac:dyDescent="0.25">
      <c r="A1156" s="28"/>
      <c r="B1156" s="29"/>
      <c r="C1156" s="29"/>
      <c r="D1156" s="132"/>
      <c r="E1156" s="132"/>
      <c r="F1156" s="132"/>
      <c r="G1156" s="132"/>
      <c r="H1156" s="132"/>
      <c r="I1156" s="132"/>
      <c r="J1156" s="132"/>
      <c r="K1156" s="133"/>
      <c r="L1156" s="134"/>
      <c r="M1156" s="134"/>
      <c r="N1156" s="134"/>
      <c r="O1156" s="3"/>
      <c r="P1156" s="29"/>
      <c r="Q1156" s="22"/>
      <c r="R1156" s="3"/>
      <c r="S1156" s="120"/>
    </row>
    <row r="1157" spans="1:19" ht="12.75" customHeight="1" x14ac:dyDescent="0.25">
      <c r="A1157" s="28"/>
      <c r="B1157" s="29"/>
      <c r="C1157" s="29"/>
      <c r="D1157" s="132"/>
      <c r="E1157" s="132"/>
      <c r="F1157" s="132"/>
      <c r="G1157" s="132"/>
      <c r="H1157" s="132"/>
      <c r="I1157" s="132"/>
      <c r="J1157" s="132"/>
      <c r="K1157" s="133"/>
      <c r="L1157" s="134"/>
      <c r="M1157" s="134"/>
      <c r="N1157" s="134"/>
      <c r="O1157" s="3"/>
      <c r="P1157" s="29"/>
      <c r="Q1157" s="22"/>
      <c r="R1157" s="3"/>
      <c r="S1157" s="120"/>
    </row>
    <row r="1158" spans="1:19" ht="12.75" customHeight="1" x14ac:dyDescent="0.25">
      <c r="A1158" s="28"/>
      <c r="B1158" s="29"/>
      <c r="C1158" s="29"/>
      <c r="D1158" s="132"/>
      <c r="E1158" s="132"/>
      <c r="F1158" s="132"/>
      <c r="G1158" s="132"/>
      <c r="H1158" s="132"/>
      <c r="I1158" s="132"/>
      <c r="J1158" s="132"/>
      <c r="K1158" s="133"/>
      <c r="L1158" s="134"/>
      <c r="M1158" s="134"/>
      <c r="N1158" s="134"/>
      <c r="O1158" s="3"/>
      <c r="P1158" s="29"/>
      <c r="Q1158" s="22"/>
      <c r="R1158" s="3"/>
      <c r="S1158" s="120"/>
    </row>
    <row r="1159" spans="1:19" ht="12.75" customHeight="1" x14ac:dyDescent="0.25">
      <c r="A1159" s="28"/>
      <c r="B1159" s="29"/>
      <c r="C1159" s="29"/>
      <c r="D1159" s="132"/>
      <c r="E1159" s="132"/>
      <c r="F1159" s="132"/>
      <c r="G1159" s="132"/>
      <c r="H1159" s="132"/>
      <c r="I1159" s="132"/>
      <c r="J1159" s="132"/>
      <c r="K1159" s="133"/>
      <c r="L1159" s="134"/>
      <c r="M1159" s="134"/>
      <c r="N1159" s="134"/>
      <c r="O1159" s="3"/>
      <c r="P1159" s="29"/>
      <c r="Q1159" s="22"/>
      <c r="R1159" s="3"/>
      <c r="S1159" s="120"/>
    </row>
    <row r="1160" spans="1:19" ht="12.75" customHeight="1" x14ac:dyDescent="0.25">
      <c r="A1160" s="28"/>
      <c r="B1160" s="29"/>
      <c r="C1160" s="29"/>
      <c r="D1160" s="132"/>
      <c r="E1160" s="132"/>
      <c r="F1160" s="132"/>
      <c r="G1160" s="132"/>
      <c r="H1160" s="132"/>
      <c r="I1160" s="132"/>
      <c r="J1160" s="132"/>
      <c r="K1160" s="133"/>
      <c r="L1160" s="134"/>
      <c r="M1160" s="134"/>
      <c r="N1160" s="134"/>
      <c r="O1160" s="3"/>
      <c r="P1160" s="29"/>
      <c r="Q1160" s="22"/>
      <c r="R1160" s="3"/>
      <c r="S1160" s="120"/>
    </row>
    <row r="1161" spans="1:19" ht="12.75" customHeight="1" x14ac:dyDescent="0.25">
      <c r="A1161" s="28"/>
      <c r="B1161" s="29"/>
      <c r="C1161" s="29"/>
      <c r="D1161" s="132"/>
      <c r="E1161" s="132"/>
      <c r="F1161" s="132"/>
      <c r="G1161" s="132"/>
      <c r="H1161" s="132"/>
      <c r="I1161" s="132"/>
      <c r="J1161" s="132"/>
      <c r="K1161" s="133"/>
      <c r="L1161" s="134"/>
      <c r="M1161" s="134"/>
      <c r="N1161" s="134"/>
      <c r="O1161" s="3"/>
      <c r="P1161" s="29"/>
      <c r="Q1161" s="22"/>
      <c r="R1161" s="3"/>
      <c r="S1161" s="120"/>
    </row>
    <row r="1162" spans="1:19" ht="12.75" customHeight="1" x14ac:dyDescent="0.25">
      <c r="A1162" s="28"/>
      <c r="B1162" s="29"/>
      <c r="C1162" s="29"/>
      <c r="D1162" s="132"/>
      <c r="E1162" s="132"/>
      <c r="F1162" s="132"/>
      <c r="G1162" s="132"/>
      <c r="H1162" s="132"/>
      <c r="I1162" s="132"/>
      <c r="J1162" s="132"/>
      <c r="K1162" s="133"/>
      <c r="L1162" s="134"/>
      <c r="M1162" s="134"/>
      <c r="N1162" s="134"/>
      <c r="O1162" s="3"/>
      <c r="P1162" s="29"/>
      <c r="Q1162" s="22"/>
      <c r="R1162" s="3"/>
      <c r="S1162" s="120"/>
    </row>
    <row r="1163" spans="1:19" ht="12.75" customHeight="1" x14ac:dyDescent="0.25">
      <c r="A1163" s="28"/>
      <c r="B1163" s="29"/>
      <c r="C1163" s="29"/>
      <c r="D1163" s="132"/>
      <c r="E1163" s="132"/>
      <c r="F1163" s="132"/>
      <c r="G1163" s="132"/>
      <c r="H1163" s="132"/>
      <c r="I1163" s="132"/>
      <c r="J1163" s="132"/>
      <c r="K1163" s="133"/>
      <c r="L1163" s="134"/>
      <c r="M1163" s="134"/>
      <c r="N1163" s="134"/>
      <c r="O1163" s="3"/>
      <c r="P1163" s="29"/>
      <c r="Q1163" s="22"/>
      <c r="R1163" s="3"/>
      <c r="S1163" s="120"/>
    </row>
    <row r="1164" spans="1:19" ht="12.75" customHeight="1" x14ac:dyDescent="0.25">
      <c r="A1164" s="28"/>
      <c r="B1164" s="29"/>
      <c r="C1164" s="29"/>
      <c r="D1164" s="132"/>
      <c r="E1164" s="132"/>
      <c r="F1164" s="132"/>
      <c r="G1164" s="132"/>
      <c r="H1164" s="132"/>
      <c r="I1164" s="132"/>
      <c r="J1164" s="132"/>
      <c r="K1164" s="133"/>
      <c r="L1164" s="134"/>
      <c r="M1164" s="134"/>
      <c r="N1164" s="134"/>
      <c r="O1164" s="3"/>
      <c r="P1164" s="29"/>
      <c r="Q1164" s="22"/>
      <c r="R1164" s="3"/>
      <c r="S1164" s="120"/>
    </row>
    <row r="1165" spans="1:19" ht="12.75" customHeight="1" x14ac:dyDescent="0.25">
      <c r="A1165" s="28"/>
      <c r="B1165" s="29"/>
      <c r="C1165" s="29"/>
      <c r="D1165" s="132"/>
      <c r="E1165" s="132"/>
      <c r="F1165" s="132"/>
      <c r="G1165" s="132"/>
      <c r="H1165" s="132"/>
      <c r="I1165" s="132"/>
      <c r="J1165" s="132"/>
      <c r="K1165" s="133"/>
      <c r="L1165" s="134"/>
      <c r="M1165" s="134"/>
      <c r="N1165" s="134"/>
      <c r="O1165" s="3"/>
      <c r="P1165" s="29"/>
      <c r="Q1165" s="22"/>
      <c r="R1165" s="3"/>
      <c r="S1165" s="120"/>
    </row>
    <row r="1166" spans="1:19" ht="12.75" customHeight="1" x14ac:dyDescent="0.25">
      <c r="A1166" s="28"/>
      <c r="B1166" s="29"/>
      <c r="C1166" s="29"/>
      <c r="D1166" s="132"/>
      <c r="E1166" s="132"/>
      <c r="F1166" s="132"/>
      <c r="G1166" s="132"/>
      <c r="H1166" s="132"/>
      <c r="I1166" s="132"/>
      <c r="J1166" s="132"/>
      <c r="K1166" s="133"/>
      <c r="L1166" s="134"/>
      <c r="M1166" s="134"/>
      <c r="N1166" s="134"/>
      <c r="O1166" s="3"/>
      <c r="P1166" s="29"/>
      <c r="Q1166" s="22"/>
      <c r="R1166" s="3"/>
      <c r="S1166" s="120"/>
    </row>
    <row r="1167" spans="1:19" ht="12.75" customHeight="1" x14ac:dyDescent="0.25">
      <c r="A1167" s="28"/>
      <c r="B1167" s="29"/>
      <c r="C1167" s="29"/>
      <c r="D1167" s="132"/>
      <c r="E1167" s="132"/>
      <c r="F1167" s="132"/>
      <c r="G1167" s="132"/>
      <c r="H1167" s="132"/>
      <c r="I1167" s="132"/>
      <c r="J1167" s="132"/>
      <c r="K1167" s="133"/>
      <c r="L1167" s="134"/>
      <c r="M1167" s="134"/>
      <c r="N1167" s="134"/>
      <c r="O1167" s="3"/>
      <c r="P1167" s="29"/>
      <c r="Q1167" s="22"/>
      <c r="R1167" s="3"/>
      <c r="S1167" s="120"/>
    </row>
    <row r="1168" spans="1:19" ht="12.75" customHeight="1" x14ac:dyDescent="0.25">
      <c r="A1168" s="28"/>
      <c r="B1168" s="29"/>
      <c r="C1168" s="29"/>
      <c r="D1168" s="132"/>
      <c r="E1168" s="132"/>
      <c r="F1168" s="132"/>
      <c r="G1168" s="132"/>
      <c r="H1168" s="132"/>
      <c r="I1168" s="132"/>
      <c r="J1168" s="132"/>
      <c r="K1168" s="133"/>
      <c r="L1168" s="134"/>
      <c r="M1168" s="134"/>
      <c r="N1168" s="134"/>
      <c r="O1168" s="3"/>
      <c r="P1168" s="29"/>
      <c r="Q1168" s="22"/>
      <c r="R1168" s="3"/>
      <c r="S1168" s="120"/>
    </row>
    <row r="1169" spans="1:19" ht="12.75" customHeight="1" x14ac:dyDescent="0.25">
      <c r="A1169" s="28"/>
      <c r="B1169" s="29"/>
      <c r="C1169" s="29"/>
      <c r="D1169" s="132"/>
      <c r="E1169" s="132"/>
      <c r="F1169" s="132"/>
      <c r="G1169" s="132"/>
      <c r="H1169" s="132"/>
      <c r="I1169" s="132"/>
      <c r="J1169" s="132"/>
      <c r="K1169" s="133"/>
      <c r="L1169" s="134"/>
      <c r="M1169" s="134"/>
      <c r="N1169" s="134"/>
      <c r="O1169" s="3"/>
      <c r="P1169" s="29"/>
      <c r="Q1169" s="22"/>
      <c r="R1169" s="3"/>
      <c r="S1169" s="120"/>
    </row>
    <row r="1170" spans="1:19" ht="12.75" customHeight="1" x14ac:dyDescent="0.25">
      <c r="A1170" s="28"/>
      <c r="B1170" s="29"/>
      <c r="C1170" s="29"/>
      <c r="D1170" s="132"/>
      <c r="E1170" s="132"/>
      <c r="F1170" s="132"/>
      <c r="G1170" s="132"/>
      <c r="H1170" s="132"/>
      <c r="I1170" s="132"/>
      <c r="J1170" s="132"/>
      <c r="K1170" s="133"/>
      <c r="L1170" s="134"/>
      <c r="M1170" s="134"/>
      <c r="N1170" s="134"/>
      <c r="O1170" s="3"/>
      <c r="P1170" s="29"/>
      <c r="Q1170" s="22"/>
      <c r="R1170" s="3"/>
      <c r="S1170" s="120"/>
    </row>
    <row r="1171" spans="1:19" ht="12.75" customHeight="1" x14ac:dyDescent="0.25">
      <c r="A1171" s="28"/>
      <c r="B1171" s="29"/>
      <c r="C1171" s="29"/>
      <c r="D1171" s="132"/>
      <c r="E1171" s="132"/>
      <c r="F1171" s="132"/>
      <c r="G1171" s="132"/>
      <c r="H1171" s="132"/>
      <c r="I1171" s="132"/>
      <c r="J1171" s="132"/>
      <c r="K1171" s="133"/>
      <c r="L1171" s="134"/>
      <c r="M1171" s="134"/>
      <c r="N1171" s="134"/>
      <c r="O1171" s="3"/>
      <c r="P1171" s="29"/>
      <c r="Q1171" s="22"/>
      <c r="R1171" s="3"/>
      <c r="S1171" s="120"/>
    </row>
    <row r="1172" spans="1:19" ht="12.75" customHeight="1" x14ac:dyDescent="0.25">
      <c r="A1172" s="28"/>
      <c r="B1172" s="29"/>
      <c r="C1172" s="29"/>
      <c r="D1172" s="132"/>
      <c r="E1172" s="132"/>
      <c r="F1172" s="132"/>
      <c r="G1172" s="132"/>
      <c r="H1172" s="132"/>
      <c r="I1172" s="132"/>
      <c r="J1172" s="132"/>
      <c r="K1172" s="133"/>
      <c r="L1172" s="134"/>
      <c r="M1172" s="134"/>
      <c r="N1172" s="134"/>
      <c r="O1172" s="3"/>
      <c r="P1172" s="29"/>
      <c r="Q1172" s="22"/>
      <c r="R1172" s="3"/>
      <c r="S1172" s="120"/>
    </row>
    <row r="1173" spans="1:19" ht="12.75" customHeight="1" x14ac:dyDescent="0.25">
      <c r="A1173" s="28"/>
      <c r="B1173" s="29"/>
      <c r="C1173" s="29"/>
      <c r="D1173" s="132"/>
      <c r="E1173" s="132"/>
      <c r="F1173" s="132"/>
      <c r="G1173" s="132"/>
      <c r="H1173" s="132"/>
      <c r="I1173" s="132"/>
      <c r="J1173" s="132"/>
      <c r="K1173" s="133"/>
      <c r="L1173" s="134"/>
      <c r="M1173" s="134"/>
      <c r="N1173" s="134"/>
      <c r="O1173" s="3"/>
      <c r="P1173" s="29"/>
      <c r="Q1173" s="22"/>
      <c r="R1173" s="3"/>
      <c r="S1173" s="120"/>
    </row>
    <row r="1174" spans="1:19" ht="12.75" customHeight="1" x14ac:dyDescent="0.25">
      <c r="A1174" s="28"/>
      <c r="B1174" s="29"/>
      <c r="C1174" s="29"/>
      <c r="D1174" s="132"/>
      <c r="E1174" s="132"/>
      <c r="F1174" s="132"/>
      <c r="G1174" s="132"/>
      <c r="H1174" s="132"/>
      <c r="I1174" s="132"/>
      <c r="J1174" s="132"/>
      <c r="K1174" s="133"/>
      <c r="L1174" s="134"/>
      <c r="M1174" s="134"/>
      <c r="N1174" s="134"/>
      <c r="O1174" s="3"/>
      <c r="P1174" s="29"/>
      <c r="Q1174" s="22"/>
      <c r="R1174" s="3"/>
      <c r="S1174" s="120"/>
    </row>
    <row r="1175" spans="1:19" ht="12.75" customHeight="1" x14ac:dyDescent="0.25">
      <c r="A1175" s="28"/>
      <c r="B1175" s="29"/>
      <c r="C1175" s="29"/>
      <c r="D1175" s="132"/>
      <c r="E1175" s="132"/>
      <c r="F1175" s="132"/>
      <c r="G1175" s="132"/>
      <c r="H1175" s="132"/>
      <c r="I1175" s="132"/>
      <c r="J1175" s="132"/>
      <c r="K1175" s="133"/>
      <c r="L1175" s="134"/>
      <c r="M1175" s="134"/>
      <c r="N1175" s="134"/>
      <c r="O1175" s="3"/>
      <c r="P1175" s="29"/>
      <c r="Q1175" s="22"/>
      <c r="R1175" s="3"/>
      <c r="S1175" s="120"/>
    </row>
    <row r="1176" spans="1:19" ht="12.75" customHeight="1" x14ac:dyDescent="0.25">
      <c r="A1176" s="28"/>
      <c r="B1176" s="29"/>
      <c r="C1176" s="29"/>
      <c r="D1176" s="132"/>
      <c r="E1176" s="132"/>
      <c r="F1176" s="132"/>
      <c r="G1176" s="132"/>
      <c r="H1176" s="132"/>
      <c r="I1176" s="132"/>
      <c r="J1176" s="132"/>
      <c r="K1176" s="133"/>
      <c r="L1176" s="134"/>
      <c r="M1176" s="134"/>
      <c r="N1176" s="134"/>
      <c r="O1176" s="3"/>
      <c r="P1176" s="29"/>
      <c r="Q1176" s="22"/>
      <c r="R1176" s="3"/>
      <c r="S1176" s="120"/>
    </row>
    <row r="1177" spans="1:19" ht="12.75" customHeight="1" x14ac:dyDescent="0.25">
      <c r="A1177" s="28"/>
      <c r="B1177" s="29"/>
      <c r="C1177" s="29"/>
      <c r="D1177" s="132"/>
      <c r="E1177" s="132"/>
      <c r="F1177" s="132"/>
      <c r="G1177" s="132"/>
      <c r="H1177" s="132"/>
      <c r="I1177" s="132"/>
      <c r="J1177" s="132"/>
      <c r="K1177" s="133"/>
      <c r="L1177" s="134"/>
      <c r="M1177" s="134"/>
      <c r="N1177" s="134"/>
      <c r="O1177" s="3"/>
      <c r="P1177" s="29"/>
      <c r="Q1177" s="22"/>
      <c r="R1177" s="3"/>
      <c r="S1177" s="120"/>
    </row>
    <row r="1178" spans="1:19" ht="12.75" customHeight="1" x14ac:dyDescent="0.25">
      <c r="A1178" s="28"/>
      <c r="B1178" s="29"/>
      <c r="C1178" s="29"/>
      <c r="D1178" s="132"/>
      <c r="E1178" s="132"/>
      <c r="F1178" s="132"/>
      <c r="G1178" s="132"/>
      <c r="H1178" s="132"/>
      <c r="I1178" s="132"/>
      <c r="J1178" s="132"/>
      <c r="K1178" s="133"/>
      <c r="L1178" s="134"/>
      <c r="M1178" s="134"/>
      <c r="N1178" s="134"/>
      <c r="O1178" s="3"/>
      <c r="P1178" s="29"/>
      <c r="Q1178" s="22"/>
      <c r="R1178" s="3"/>
      <c r="S1178" s="120"/>
    </row>
    <row r="1179" spans="1:19" ht="12.75" customHeight="1" x14ac:dyDescent="0.25">
      <c r="A1179" s="28"/>
      <c r="B1179" s="29"/>
      <c r="C1179" s="29"/>
      <c r="D1179" s="132"/>
      <c r="E1179" s="132"/>
      <c r="F1179" s="132"/>
      <c r="G1179" s="132"/>
      <c r="H1179" s="132"/>
      <c r="I1179" s="132"/>
      <c r="J1179" s="132"/>
      <c r="K1179" s="133"/>
      <c r="L1179" s="134"/>
      <c r="M1179" s="134"/>
      <c r="N1179" s="134"/>
      <c r="O1179" s="3"/>
      <c r="P1179" s="29"/>
      <c r="Q1179" s="22"/>
      <c r="R1179" s="3"/>
      <c r="S1179" s="120"/>
    </row>
    <row r="1180" spans="1:19" ht="12.75" customHeight="1" x14ac:dyDescent="0.25">
      <c r="A1180" s="28"/>
      <c r="B1180" s="29"/>
      <c r="C1180" s="29"/>
      <c r="D1180" s="132"/>
      <c r="E1180" s="132"/>
      <c r="F1180" s="132"/>
      <c r="G1180" s="132"/>
      <c r="H1180" s="132"/>
      <c r="I1180" s="132"/>
      <c r="J1180" s="132"/>
      <c r="K1180" s="133"/>
      <c r="L1180" s="134"/>
      <c r="M1180" s="134"/>
      <c r="N1180" s="134"/>
      <c r="O1180" s="3"/>
      <c r="P1180" s="29"/>
      <c r="Q1180" s="22"/>
      <c r="R1180" s="3"/>
      <c r="S1180" s="120"/>
    </row>
    <row r="1181" spans="1:19" ht="12.75" customHeight="1" x14ac:dyDescent="0.25">
      <c r="A1181" s="28"/>
      <c r="B1181" s="29"/>
      <c r="C1181" s="29"/>
      <c r="D1181" s="132"/>
      <c r="E1181" s="132"/>
      <c r="F1181" s="132"/>
      <c r="G1181" s="132"/>
      <c r="H1181" s="132"/>
      <c r="I1181" s="132"/>
      <c r="J1181" s="132"/>
      <c r="K1181" s="133"/>
      <c r="L1181" s="134"/>
      <c r="M1181" s="134"/>
      <c r="N1181" s="134"/>
      <c r="O1181" s="3"/>
      <c r="P1181" s="29"/>
      <c r="Q1181" s="22"/>
      <c r="R1181" s="3"/>
      <c r="S1181" s="120"/>
    </row>
    <row r="1182" spans="1:19" ht="12.75" customHeight="1" x14ac:dyDescent="0.25">
      <c r="A1182" s="28"/>
      <c r="B1182" s="29"/>
      <c r="C1182" s="29"/>
      <c r="D1182" s="132"/>
      <c r="E1182" s="132"/>
      <c r="F1182" s="132"/>
      <c r="G1182" s="132"/>
      <c r="H1182" s="132"/>
      <c r="I1182" s="132"/>
      <c r="J1182" s="132"/>
      <c r="K1182" s="133"/>
      <c r="L1182" s="134"/>
      <c r="M1182" s="134"/>
      <c r="N1182" s="134"/>
      <c r="O1182" s="3"/>
      <c r="P1182" s="29"/>
      <c r="Q1182" s="22"/>
      <c r="R1182" s="3"/>
      <c r="S1182" s="120"/>
    </row>
    <row r="1183" spans="1:19" ht="12.75" customHeight="1" x14ac:dyDescent="0.25">
      <c r="A1183" s="28"/>
      <c r="B1183" s="29"/>
      <c r="C1183" s="29"/>
      <c r="D1183" s="132"/>
      <c r="E1183" s="132"/>
      <c r="F1183" s="132"/>
      <c r="G1183" s="132"/>
      <c r="H1183" s="132"/>
      <c r="I1183" s="132"/>
      <c r="J1183" s="132"/>
      <c r="K1183" s="133"/>
      <c r="L1183" s="134"/>
      <c r="M1183" s="134"/>
      <c r="N1183" s="134"/>
      <c r="O1183" s="3"/>
      <c r="P1183" s="29"/>
      <c r="Q1183" s="22"/>
      <c r="R1183" s="3"/>
      <c r="S1183" s="120"/>
    </row>
    <row r="1184" spans="1:19" ht="12.75" customHeight="1" x14ac:dyDescent="0.25">
      <c r="A1184" s="28"/>
      <c r="B1184" s="29"/>
      <c r="C1184" s="29"/>
      <c r="D1184" s="132"/>
      <c r="E1184" s="132"/>
      <c r="F1184" s="132"/>
      <c r="G1184" s="132"/>
      <c r="H1184" s="132"/>
      <c r="I1184" s="132"/>
      <c r="J1184" s="132"/>
      <c r="K1184" s="133"/>
      <c r="L1184" s="134"/>
      <c r="M1184" s="134"/>
      <c r="N1184" s="134"/>
      <c r="O1184" s="3"/>
      <c r="P1184" s="29"/>
      <c r="Q1184" s="22"/>
      <c r="R1184" s="3"/>
      <c r="S1184" s="120"/>
    </row>
    <row r="1185" spans="1:19" ht="12.75" customHeight="1" x14ac:dyDescent="0.25">
      <c r="A1185" s="28"/>
      <c r="B1185" s="29"/>
      <c r="C1185" s="29"/>
      <c r="D1185" s="132"/>
      <c r="E1185" s="132"/>
      <c r="F1185" s="132"/>
      <c r="G1185" s="132"/>
      <c r="H1185" s="132"/>
      <c r="I1185" s="132"/>
      <c r="J1185" s="132"/>
      <c r="K1185" s="133"/>
      <c r="L1185" s="134"/>
      <c r="M1185" s="134"/>
      <c r="N1185" s="134"/>
      <c r="O1185" s="3"/>
      <c r="P1185" s="29"/>
      <c r="Q1185" s="22"/>
      <c r="R1185" s="3"/>
      <c r="S1185" s="120"/>
    </row>
    <row r="1186" spans="1:19" ht="12.75" customHeight="1" x14ac:dyDescent="0.25">
      <c r="A1186" s="28"/>
      <c r="B1186" s="29"/>
      <c r="C1186" s="29"/>
      <c r="D1186" s="132"/>
      <c r="E1186" s="132"/>
      <c r="F1186" s="132"/>
      <c r="G1186" s="132"/>
      <c r="H1186" s="132"/>
      <c r="I1186" s="132"/>
      <c r="J1186" s="132"/>
      <c r="K1186" s="133"/>
      <c r="L1186" s="134"/>
      <c r="M1186" s="134"/>
      <c r="N1186" s="134"/>
      <c r="O1186" s="3"/>
      <c r="P1186" s="29"/>
      <c r="Q1186" s="22"/>
      <c r="R1186" s="3"/>
      <c r="S1186" s="120"/>
    </row>
    <row r="1187" spans="1:19" ht="12.75" customHeight="1" x14ac:dyDescent="0.25">
      <c r="A1187" s="28"/>
      <c r="B1187" s="29"/>
      <c r="C1187" s="29"/>
      <c r="D1187" s="132"/>
      <c r="E1187" s="132"/>
      <c r="F1187" s="132"/>
      <c r="G1187" s="132"/>
      <c r="H1187" s="132"/>
      <c r="I1187" s="132"/>
      <c r="J1187" s="132"/>
      <c r="K1187" s="133"/>
      <c r="L1187" s="134"/>
      <c r="M1187" s="134"/>
      <c r="N1187" s="134"/>
      <c r="O1187" s="3"/>
      <c r="P1187" s="29"/>
      <c r="Q1187" s="22"/>
      <c r="R1187" s="3"/>
      <c r="S1187" s="120"/>
    </row>
    <row r="1188" spans="1:19" ht="12.75" customHeight="1" x14ac:dyDescent="0.25">
      <c r="A1188" s="28"/>
      <c r="B1188" s="29"/>
      <c r="C1188" s="29"/>
      <c r="D1188" s="132"/>
      <c r="E1188" s="132"/>
      <c r="F1188" s="132"/>
      <c r="G1188" s="132"/>
      <c r="H1188" s="132"/>
      <c r="I1188" s="132"/>
      <c r="J1188" s="132"/>
      <c r="K1188" s="133"/>
      <c r="L1188" s="134"/>
      <c r="M1188" s="134"/>
      <c r="N1188" s="134"/>
      <c r="O1188" s="3"/>
      <c r="P1188" s="29"/>
      <c r="Q1188" s="22"/>
      <c r="R1188" s="3"/>
      <c r="S1188" s="120"/>
    </row>
    <row r="1189" spans="1:19" ht="12.75" customHeight="1" x14ac:dyDescent="0.25">
      <c r="A1189" s="28"/>
      <c r="B1189" s="29"/>
      <c r="C1189" s="29"/>
      <c r="D1189" s="132"/>
      <c r="E1189" s="132"/>
      <c r="F1189" s="132"/>
      <c r="G1189" s="132"/>
      <c r="H1189" s="132"/>
      <c r="I1189" s="132"/>
      <c r="J1189" s="132"/>
      <c r="K1189" s="133"/>
      <c r="L1189" s="134"/>
      <c r="M1189" s="134"/>
      <c r="N1189" s="134"/>
      <c r="O1189" s="3"/>
      <c r="P1189" s="29"/>
      <c r="Q1189" s="22"/>
      <c r="R1189" s="3"/>
      <c r="S1189" s="120"/>
    </row>
    <row r="1190" spans="1:19" ht="12.75" customHeight="1" x14ac:dyDescent="0.25">
      <c r="A1190" s="28"/>
      <c r="B1190" s="29"/>
      <c r="C1190" s="29"/>
      <c r="D1190" s="132"/>
      <c r="E1190" s="132"/>
      <c r="F1190" s="132"/>
      <c r="G1190" s="132"/>
      <c r="H1190" s="132"/>
      <c r="I1190" s="132"/>
      <c r="J1190" s="132"/>
      <c r="K1190" s="133"/>
      <c r="L1190" s="134"/>
      <c r="M1190" s="134"/>
      <c r="N1190" s="134"/>
      <c r="O1190" s="3"/>
      <c r="P1190" s="29"/>
      <c r="Q1190" s="22"/>
      <c r="R1190" s="3"/>
      <c r="S1190" s="120"/>
    </row>
    <row r="1191" spans="1:19" ht="12.75" customHeight="1" x14ac:dyDescent="0.25">
      <c r="A1191" s="28"/>
      <c r="B1191" s="29"/>
      <c r="C1191" s="29"/>
      <c r="D1191" s="132"/>
      <c r="E1191" s="132"/>
      <c r="F1191" s="132"/>
      <c r="G1191" s="132"/>
      <c r="H1191" s="132"/>
      <c r="I1191" s="132"/>
      <c r="J1191" s="132"/>
      <c r="K1191" s="133"/>
      <c r="L1191" s="134"/>
      <c r="M1191" s="134"/>
      <c r="N1191" s="134"/>
      <c r="O1191" s="3"/>
      <c r="P1191" s="29"/>
      <c r="Q1191" s="22"/>
      <c r="R1191" s="3"/>
      <c r="S1191" s="120"/>
    </row>
    <row r="1192" spans="1:19" ht="12.75" customHeight="1" x14ac:dyDescent="0.25">
      <c r="A1192" s="28"/>
      <c r="B1192" s="29"/>
      <c r="C1192" s="29"/>
      <c r="D1192" s="132"/>
      <c r="E1192" s="132"/>
      <c r="F1192" s="132"/>
      <c r="G1192" s="132"/>
      <c r="H1192" s="132"/>
      <c r="I1192" s="132"/>
      <c r="J1192" s="132"/>
      <c r="K1192" s="133"/>
      <c r="L1192" s="134"/>
      <c r="M1192" s="134"/>
      <c r="N1192" s="134"/>
      <c r="O1192" s="3"/>
      <c r="P1192" s="29"/>
      <c r="Q1192" s="22"/>
      <c r="R1192" s="3"/>
      <c r="S1192" s="120"/>
    </row>
    <row r="1193" spans="1:19" ht="12.75" customHeight="1" x14ac:dyDescent="0.25">
      <c r="A1193" s="28"/>
      <c r="B1193" s="29"/>
      <c r="C1193" s="29"/>
      <c r="D1193" s="132"/>
      <c r="E1193" s="132"/>
      <c r="F1193" s="132"/>
      <c r="G1193" s="132"/>
      <c r="H1193" s="132"/>
      <c r="I1193" s="132"/>
      <c r="J1193" s="132"/>
      <c r="K1193" s="133"/>
      <c r="L1193" s="134"/>
      <c r="M1193" s="134"/>
      <c r="N1193" s="134"/>
      <c r="O1193" s="3"/>
      <c r="P1193" s="29"/>
      <c r="Q1193" s="22"/>
      <c r="R1193" s="3"/>
      <c r="S1193" s="120"/>
    </row>
    <row r="1194" spans="1:19" ht="12.75" customHeight="1" x14ac:dyDescent="0.25">
      <c r="A1194" s="28"/>
      <c r="B1194" s="29"/>
      <c r="C1194" s="29"/>
      <c r="D1194" s="132"/>
      <c r="E1194" s="132"/>
      <c r="F1194" s="132"/>
      <c r="G1194" s="132"/>
      <c r="H1194" s="132"/>
      <c r="I1194" s="132"/>
      <c r="J1194" s="132"/>
      <c r="K1194" s="133"/>
      <c r="L1194" s="134"/>
      <c r="M1194" s="134"/>
      <c r="N1194" s="134"/>
      <c r="O1194" s="3"/>
      <c r="P1194" s="29"/>
      <c r="Q1194" s="22"/>
      <c r="R1194" s="3"/>
      <c r="S1194" s="120"/>
    </row>
    <row r="1195" spans="1:19" ht="12.75" customHeight="1" x14ac:dyDescent="0.25">
      <c r="A1195" s="28"/>
      <c r="B1195" s="29"/>
      <c r="C1195" s="29"/>
      <c r="D1195" s="132"/>
      <c r="E1195" s="132"/>
      <c r="F1195" s="132"/>
      <c r="G1195" s="132"/>
      <c r="H1195" s="132"/>
      <c r="I1195" s="132"/>
      <c r="J1195" s="132"/>
      <c r="K1195" s="133"/>
      <c r="L1195" s="134"/>
      <c r="M1195" s="134"/>
      <c r="N1195" s="134"/>
      <c r="O1195" s="3"/>
      <c r="P1195" s="29"/>
      <c r="Q1195" s="22"/>
      <c r="R1195" s="3"/>
      <c r="S1195" s="120"/>
    </row>
    <row r="1196" spans="1:19" ht="12.75" customHeight="1" x14ac:dyDescent="0.25">
      <c r="A1196" s="28"/>
      <c r="B1196" s="29"/>
      <c r="C1196" s="29"/>
      <c r="D1196" s="132"/>
      <c r="E1196" s="132"/>
      <c r="F1196" s="132"/>
      <c r="G1196" s="132"/>
      <c r="H1196" s="132"/>
      <c r="I1196" s="132"/>
      <c r="J1196" s="132"/>
      <c r="K1196" s="133"/>
      <c r="L1196" s="134"/>
      <c r="M1196" s="134"/>
      <c r="N1196" s="134"/>
      <c r="O1196" s="3"/>
      <c r="P1196" s="29"/>
      <c r="Q1196" s="22"/>
      <c r="R1196" s="3"/>
      <c r="S1196" s="120"/>
    </row>
    <row r="1197" spans="1:19" ht="12.75" customHeight="1" x14ac:dyDescent="0.25">
      <c r="A1197" s="28"/>
      <c r="B1197" s="29"/>
      <c r="C1197" s="29"/>
      <c r="D1197" s="132"/>
      <c r="E1197" s="132"/>
      <c r="F1197" s="132"/>
      <c r="G1197" s="132"/>
      <c r="H1197" s="132"/>
      <c r="I1197" s="132"/>
      <c r="J1197" s="132"/>
      <c r="K1197" s="133"/>
      <c r="L1197" s="134"/>
      <c r="M1197" s="134"/>
      <c r="N1197" s="134"/>
      <c r="O1197" s="3"/>
      <c r="P1197" s="29"/>
      <c r="Q1197" s="22"/>
      <c r="R1197" s="3"/>
      <c r="S1197" s="120"/>
    </row>
    <row r="1198" spans="1:19" ht="12.75" customHeight="1" x14ac:dyDescent="0.25">
      <c r="A1198" s="28"/>
      <c r="B1198" s="29"/>
      <c r="C1198" s="29"/>
      <c r="D1198" s="132"/>
      <c r="E1198" s="132"/>
      <c r="F1198" s="132"/>
      <c r="G1198" s="132"/>
      <c r="H1198" s="132"/>
      <c r="I1198" s="132"/>
      <c r="J1198" s="132"/>
      <c r="K1198" s="133"/>
      <c r="L1198" s="134"/>
      <c r="M1198" s="134"/>
      <c r="N1198" s="134"/>
      <c r="O1198" s="3"/>
      <c r="P1198" s="29"/>
      <c r="Q1198" s="22"/>
      <c r="R1198" s="3"/>
      <c r="S1198" s="120"/>
    </row>
    <row r="1199" spans="1:19" ht="12.75" customHeight="1" x14ac:dyDescent="0.25">
      <c r="A1199" s="28"/>
      <c r="B1199" s="29"/>
      <c r="C1199" s="29"/>
      <c r="D1199" s="132"/>
      <c r="E1199" s="132"/>
      <c r="F1199" s="132"/>
      <c r="G1199" s="132"/>
      <c r="H1199" s="132"/>
      <c r="I1199" s="132"/>
      <c r="J1199" s="132"/>
      <c r="K1199" s="133"/>
      <c r="L1199" s="134"/>
      <c r="M1199" s="134"/>
      <c r="N1199" s="134"/>
      <c r="O1199" s="3"/>
      <c r="P1199" s="29"/>
      <c r="Q1199" s="22"/>
      <c r="R1199" s="3"/>
      <c r="S1199" s="120"/>
    </row>
    <row r="1200" spans="1:19" ht="12.75" customHeight="1" x14ac:dyDescent="0.25">
      <c r="A1200" s="28"/>
      <c r="B1200" s="29"/>
      <c r="C1200" s="29"/>
      <c r="D1200" s="132"/>
      <c r="E1200" s="132"/>
      <c r="F1200" s="132"/>
      <c r="G1200" s="132"/>
      <c r="H1200" s="132"/>
      <c r="I1200" s="132"/>
      <c r="J1200" s="132"/>
      <c r="K1200" s="133"/>
      <c r="L1200" s="134"/>
      <c r="M1200" s="134"/>
      <c r="N1200" s="134"/>
      <c r="O1200" s="3"/>
      <c r="P1200" s="29"/>
      <c r="Q1200" s="22"/>
      <c r="R1200" s="3"/>
      <c r="S1200" s="120"/>
    </row>
    <row r="1201" spans="1:19" ht="12.75" customHeight="1" x14ac:dyDescent="0.25">
      <c r="A1201" s="28"/>
      <c r="B1201" s="29"/>
      <c r="C1201" s="29"/>
      <c r="D1201" s="132"/>
      <c r="E1201" s="132"/>
      <c r="F1201" s="132"/>
      <c r="G1201" s="132"/>
      <c r="H1201" s="132"/>
      <c r="I1201" s="132"/>
      <c r="J1201" s="132"/>
      <c r="K1201" s="133"/>
      <c r="L1201" s="134"/>
      <c r="M1201" s="134"/>
      <c r="N1201" s="134"/>
      <c r="O1201" s="3"/>
      <c r="P1201" s="29"/>
      <c r="Q1201" s="22"/>
      <c r="R1201" s="3"/>
      <c r="S1201" s="120"/>
    </row>
    <row r="1202" spans="1:19" ht="12.75" customHeight="1" x14ac:dyDescent="0.25">
      <c r="A1202" s="28"/>
      <c r="B1202" s="29"/>
      <c r="C1202" s="29"/>
      <c r="D1202" s="132"/>
      <c r="E1202" s="132"/>
      <c r="F1202" s="132"/>
      <c r="G1202" s="132"/>
      <c r="H1202" s="132"/>
      <c r="I1202" s="132"/>
      <c r="J1202" s="132"/>
      <c r="K1202" s="133"/>
      <c r="L1202" s="134"/>
      <c r="M1202" s="134"/>
      <c r="N1202" s="134"/>
      <c r="O1202" s="3"/>
      <c r="P1202" s="29"/>
      <c r="Q1202" s="22"/>
      <c r="R1202" s="3"/>
      <c r="S1202" s="120"/>
    </row>
    <row r="1203" spans="1:19" ht="12.75" customHeight="1" x14ac:dyDescent="0.25">
      <c r="A1203" s="28"/>
      <c r="B1203" s="29"/>
      <c r="C1203" s="29"/>
      <c r="D1203" s="132"/>
      <c r="E1203" s="132"/>
      <c r="F1203" s="132"/>
      <c r="G1203" s="132"/>
      <c r="H1203" s="132"/>
      <c r="I1203" s="132"/>
      <c r="J1203" s="132"/>
      <c r="K1203" s="133"/>
      <c r="L1203" s="134"/>
      <c r="M1203" s="134"/>
      <c r="N1203" s="134"/>
      <c r="O1203" s="3"/>
      <c r="P1203" s="29"/>
      <c r="Q1203" s="22"/>
      <c r="R1203" s="3"/>
      <c r="S1203" s="120"/>
    </row>
    <row r="1204" spans="1:19" ht="12.75" customHeight="1" x14ac:dyDescent="0.25">
      <c r="A1204" s="28"/>
      <c r="B1204" s="29"/>
      <c r="C1204" s="29"/>
      <c r="D1204" s="132"/>
      <c r="E1204" s="132"/>
      <c r="F1204" s="132"/>
      <c r="G1204" s="132"/>
      <c r="H1204" s="132"/>
      <c r="I1204" s="132"/>
      <c r="J1204" s="132"/>
      <c r="K1204" s="133"/>
      <c r="L1204" s="134"/>
      <c r="M1204" s="134"/>
      <c r="N1204" s="134"/>
      <c r="O1204" s="3"/>
      <c r="P1204" s="29"/>
      <c r="Q1204" s="22"/>
      <c r="R1204" s="3"/>
      <c r="S1204" s="120"/>
    </row>
    <row r="1205" spans="1:19" ht="12.75" customHeight="1" x14ac:dyDescent="0.25">
      <c r="A1205" s="28"/>
      <c r="B1205" s="29"/>
      <c r="C1205" s="29"/>
      <c r="D1205" s="132"/>
      <c r="E1205" s="132"/>
      <c r="F1205" s="132"/>
      <c r="G1205" s="132"/>
      <c r="H1205" s="132"/>
      <c r="I1205" s="132"/>
      <c r="J1205" s="132"/>
      <c r="K1205" s="133"/>
      <c r="L1205" s="134"/>
      <c r="M1205" s="134"/>
      <c r="N1205" s="134"/>
      <c r="O1205" s="3"/>
      <c r="P1205" s="29"/>
      <c r="Q1205" s="22"/>
      <c r="R1205" s="3"/>
      <c r="S1205" s="120"/>
    </row>
    <row r="1206" spans="1:19" ht="12.75" customHeight="1" x14ac:dyDescent="0.25">
      <c r="A1206" s="28"/>
      <c r="B1206" s="29"/>
      <c r="C1206" s="29"/>
      <c r="D1206" s="132"/>
      <c r="E1206" s="132"/>
      <c r="F1206" s="132"/>
      <c r="G1206" s="132"/>
      <c r="H1206" s="132"/>
      <c r="I1206" s="132"/>
      <c r="J1206" s="132"/>
      <c r="K1206" s="133"/>
      <c r="L1206" s="134"/>
      <c r="M1206" s="134"/>
      <c r="N1206" s="134"/>
      <c r="O1206" s="3"/>
      <c r="P1206" s="29"/>
      <c r="Q1206" s="22"/>
      <c r="R1206" s="3"/>
      <c r="S1206" s="120"/>
    </row>
    <row r="1207" spans="1:19" ht="12.75" customHeight="1" x14ac:dyDescent="0.25">
      <c r="A1207" s="28"/>
      <c r="B1207" s="29"/>
      <c r="C1207" s="29"/>
      <c r="D1207" s="132"/>
      <c r="E1207" s="132"/>
      <c r="F1207" s="132"/>
      <c r="G1207" s="132"/>
      <c r="H1207" s="132"/>
      <c r="I1207" s="132"/>
      <c r="J1207" s="132"/>
      <c r="K1207" s="133"/>
      <c r="L1207" s="134"/>
      <c r="M1207" s="134"/>
      <c r="N1207" s="134"/>
      <c r="O1207" s="3"/>
      <c r="P1207" s="29"/>
      <c r="Q1207" s="22"/>
      <c r="R1207" s="3"/>
      <c r="S1207" s="120"/>
    </row>
    <row r="1208" spans="1:19" ht="12.75" customHeight="1" x14ac:dyDescent="0.25">
      <c r="A1208" s="28"/>
      <c r="B1208" s="29"/>
      <c r="C1208" s="29"/>
      <c r="D1208" s="132"/>
      <c r="E1208" s="132"/>
      <c r="F1208" s="132"/>
      <c r="G1208" s="132"/>
      <c r="H1208" s="132"/>
      <c r="I1208" s="132"/>
      <c r="J1208" s="132"/>
      <c r="K1208" s="133"/>
      <c r="L1208" s="134"/>
      <c r="M1208" s="134"/>
      <c r="N1208" s="134"/>
      <c r="O1208" s="3"/>
      <c r="P1208" s="29"/>
      <c r="Q1208" s="22"/>
      <c r="R1208" s="3"/>
      <c r="S1208" s="120"/>
    </row>
    <row r="1209" spans="1:19" ht="12.75" customHeight="1" x14ac:dyDescent="0.25">
      <c r="A1209" s="28"/>
      <c r="B1209" s="29"/>
      <c r="C1209" s="29"/>
      <c r="D1209" s="132"/>
      <c r="E1209" s="132"/>
      <c r="F1209" s="132"/>
      <c r="G1209" s="132"/>
      <c r="H1209" s="132"/>
      <c r="I1209" s="132"/>
      <c r="J1209" s="132"/>
      <c r="K1209" s="133"/>
      <c r="L1209" s="134"/>
      <c r="M1209" s="134"/>
      <c r="N1209" s="134"/>
      <c r="O1209" s="3"/>
      <c r="P1209" s="29"/>
      <c r="Q1209" s="22"/>
      <c r="R1209" s="3"/>
      <c r="S1209" s="120"/>
    </row>
    <row r="1210" spans="1:19" ht="12.75" customHeight="1" x14ac:dyDescent="0.25">
      <c r="A1210" s="28"/>
      <c r="B1210" s="29"/>
      <c r="C1210" s="29"/>
      <c r="D1210" s="132"/>
      <c r="E1210" s="132"/>
      <c r="F1210" s="132"/>
      <c r="G1210" s="132"/>
      <c r="H1210" s="132"/>
      <c r="I1210" s="132"/>
      <c r="J1210" s="132"/>
      <c r="K1210" s="133"/>
      <c r="L1210" s="134"/>
      <c r="M1210" s="134"/>
      <c r="N1210" s="134"/>
      <c r="O1210" s="3"/>
      <c r="P1210" s="29"/>
      <c r="Q1210" s="22"/>
      <c r="R1210" s="3"/>
      <c r="S1210" s="120"/>
    </row>
    <row r="1211" spans="1:19" ht="12.75" customHeight="1" x14ac:dyDescent="0.25">
      <c r="A1211" s="28"/>
      <c r="B1211" s="29"/>
      <c r="C1211" s="29"/>
      <c r="D1211" s="132"/>
      <c r="E1211" s="132"/>
      <c r="F1211" s="132"/>
      <c r="G1211" s="132"/>
      <c r="H1211" s="132"/>
      <c r="I1211" s="132"/>
      <c r="J1211" s="132"/>
      <c r="K1211" s="133"/>
      <c r="L1211" s="134"/>
      <c r="M1211" s="134"/>
      <c r="N1211" s="134"/>
      <c r="O1211" s="3"/>
      <c r="P1211" s="29"/>
      <c r="Q1211" s="22"/>
      <c r="R1211" s="3"/>
      <c r="S1211" s="120"/>
    </row>
    <row r="1212" spans="1:19" ht="12.75" customHeight="1" x14ac:dyDescent="0.25">
      <c r="A1212" s="28"/>
      <c r="B1212" s="29"/>
      <c r="C1212" s="29"/>
      <c r="D1212" s="132"/>
      <c r="E1212" s="132"/>
      <c r="F1212" s="132"/>
      <c r="G1212" s="132"/>
      <c r="H1212" s="132"/>
      <c r="I1212" s="132"/>
      <c r="J1212" s="132"/>
      <c r="K1212" s="133"/>
      <c r="L1212" s="134"/>
      <c r="M1212" s="134"/>
      <c r="N1212" s="134"/>
      <c r="O1212" s="3"/>
      <c r="P1212" s="29"/>
      <c r="Q1212" s="22"/>
      <c r="R1212" s="3"/>
      <c r="S1212" s="120"/>
    </row>
    <row r="1213" spans="1:19" ht="12.75" customHeight="1" x14ac:dyDescent="0.25">
      <c r="A1213" s="28"/>
      <c r="B1213" s="29"/>
      <c r="C1213" s="29"/>
      <c r="D1213" s="132"/>
      <c r="E1213" s="132"/>
      <c r="F1213" s="132"/>
      <c r="G1213" s="132"/>
      <c r="H1213" s="132"/>
      <c r="I1213" s="132"/>
      <c r="J1213" s="132"/>
      <c r="K1213" s="133"/>
      <c r="L1213" s="134"/>
      <c r="M1213" s="134"/>
      <c r="N1213" s="134"/>
      <c r="O1213" s="3"/>
      <c r="P1213" s="29"/>
      <c r="Q1213" s="22"/>
      <c r="R1213" s="3"/>
      <c r="S1213" s="120"/>
    </row>
    <row r="1214" spans="1:19" ht="12.75" customHeight="1" x14ac:dyDescent="0.25">
      <c r="A1214" s="28"/>
      <c r="B1214" s="29"/>
      <c r="C1214" s="29"/>
      <c r="D1214" s="132"/>
      <c r="E1214" s="132"/>
      <c r="F1214" s="132"/>
      <c r="G1214" s="132"/>
      <c r="H1214" s="132"/>
      <c r="I1214" s="132"/>
      <c r="J1214" s="132"/>
      <c r="K1214" s="133"/>
      <c r="L1214" s="134"/>
      <c r="M1214" s="134"/>
      <c r="N1214" s="134"/>
      <c r="O1214" s="3"/>
      <c r="P1214" s="29"/>
      <c r="Q1214" s="22"/>
      <c r="R1214" s="3"/>
      <c r="S1214" s="120"/>
    </row>
    <row r="1215" spans="1:19" ht="12.75" customHeight="1" x14ac:dyDescent="0.25">
      <c r="A1215" s="28"/>
      <c r="B1215" s="29"/>
      <c r="C1215" s="29"/>
      <c r="D1215" s="132"/>
      <c r="E1215" s="132"/>
      <c r="F1215" s="132"/>
      <c r="G1215" s="132"/>
      <c r="H1215" s="132"/>
      <c r="I1215" s="132"/>
      <c r="J1215" s="132"/>
      <c r="K1215" s="133"/>
      <c r="L1215" s="134"/>
      <c r="M1215" s="134"/>
      <c r="N1215" s="134"/>
      <c r="O1215" s="3"/>
      <c r="P1215" s="29"/>
      <c r="Q1215" s="22"/>
      <c r="R1215" s="3"/>
      <c r="S1215" s="120"/>
    </row>
    <row r="1216" spans="1:19" ht="12.75" customHeight="1" x14ac:dyDescent="0.25">
      <c r="A1216" s="28"/>
      <c r="B1216" s="29"/>
      <c r="C1216" s="29"/>
      <c r="D1216" s="132"/>
      <c r="E1216" s="132"/>
      <c r="F1216" s="132"/>
      <c r="G1216" s="132"/>
      <c r="H1216" s="132"/>
      <c r="I1216" s="132"/>
      <c r="J1216" s="132"/>
      <c r="K1216" s="133"/>
      <c r="L1216" s="134"/>
      <c r="M1216" s="134"/>
      <c r="N1216" s="134"/>
      <c r="O1216" s="3"/>
      <c r="P1216" s="29"/>
      <c r="Q1216" s="22"/>
      <c r="R1216" s="3"/>
      <c r="S1216" s="120"/>
    </row>
    <row r="1217" spans="1:19" ht="12.75" customHeight="1" x14ac:dyDescent="0.25">
      <c r="A1217" s="28"/>
      <c r="B1217" s="29"/>
      <c r="C1217" s="29"/>
      <c r="D1217" s="132"/>
      <c r="E1217" s="132"/>
      <c r="F1217" s="132"/>
      <c r="G1217" s="132"/>
      <c r="H1217" s="132"/>
      <c r="I1217" s="132"/>
      <c r="J1217" s="132"/>
      <c r="K1217" s="133"/>
      <c r="L1217" s="134"/>
      <c r="M1217" s="134"/>
      <c r="N1217" s="134"/>
      <c r="O1217" s="3"/>
      <c r="P1217" s="29"/>
      <c r="Q1217" s="22"/>
      <c r="R1217" s="3"/>
      <c r="S1217" s="120"/>
    </row>
    <row r="1218" spans="1:19" ht="12.75" customHeight="1" x14ac:dyDescent="0.25">
      <c r="A1218" s="28"/>
      <c r="B1218" s="29"/>
      <c r="C1218" s="29"/>
      <c r="D1218" s="132"/>
      <c r="E1218" s="132"/>
      <c r="F1218" s="132"/>
      <c r="G1218" s="132"/>
      <c r="H1218" s="132"/>
      <c r="I1218" s="132"/>
      <c r="J1218" s="132"/>
      <c r="K1218" s="133"/>
      <c r="L1218" s="134"/>
      <c r="M1218" s="134"/>
      <c r="N1218" s="134"/>
      <c r="O1218" s="3"/>
      <c r="P1218" s="29"/>
      <c r="Q1218" s="22"/>
      <c r="R1218" s="3"/>
      <c r="S1218" s="120"/>
    </row>
    <row r="1219" spans="1:19" ht="12.75" customHeight="1" x14ac:dyDescent="0.25">
      <c r="A1219" s="28"/>
      <c r="B1219" s="29"/>
      <c r="C1219" s="29"/>
      <c r="D1219" s="132"/>
      <c r="E1219" s="132"/>
      <c r="F1219" s="132"/>
      <c r="G1219" s="132"/>
      <c r="H1219" s="132"/>
      <c r="I1219" s="132"/>
      <c r="J1219" s="132"/>
      <c r="K1219" s="133"/>
      <c r="L1219" s="134"/>
      <c r="M1219" s="134"/>
      <c r="N1219" s="134"/>
      <c r="O1219" s="3"/>
      <c r="P1219" s="29"/>
      <c r="Q1219" s="22"/>
      <c r="R1219" s="3"/>
      <c r="S1219" s="120"/>
    </row>
    <row r="1220" spans="1:19" ht="12.75" customHeight="1" x14ac:dyDescent="0.25">
      <c r="A1220" s="28"/>
      <c r="B1220" s="29"/>
      <c r="C1220" s="29"/>
      <c r="D1220" s="132"/>
      <c r="E1220" s="132"/>
      <c r="F1220" s="132"/>
      <c r="G1220" s="132"/>
      <c r="H1220" s="132"/>
      <c r="I1220" s="132"/>
      <c r="J1220" s="132"/>
      <c r="K1220" s="133"/>
      <c r="L1220" s="134"/>
      <c r="M1220" s="134"/>
      <c r="N1220" s="134"/>
      <c r="O1220" s="3"/>
      <c r="P1220" s="29"/>
      <c r="Q1220" s="22"/>
      <c r="R1220" s="3"/>
      <c r="S1220" s="120"/>
    </row>
    <row r="1221" spans="1:19" ht="12.75" customHeight="1" x14ac:dyDescent="0.25">
      <c r="A1221" s="28"/>
      <c r="B1221" s="29"/>
      <c r="C1221" s="29"/>
      <c r="D1221" s="132"/>
      <c r="E1221" s="132"/>
      <c r="F1221" s="132"/>
      <c r="G1221" s="132"/>
      <c r="H1221" s="132"/>
      <c r="I1221" s="132"/>
      <c r="J1221" s="132"/>
      <c r="K1221" s="133"/>
      <c r="L1221" s="134"/>
      <c r="M1221" s="134"/>
      <c r="N1221" s="134"/>
      <c r="O1221" s="3"/>
      <c r="P1221" s="29"/>
      <c r="Q1221" s="22"/>
      <c r="R1221" s="3"/>
      <c r="S1221" s="120"/>
    </row>
    <row r="1222" spans="1:19" ht="12.75" customHeight="1" x14ac:dyDescent="0.25">
      <c r="A1222" s="28"/>
      <c r="B1222" s="29"/>
      <c r="C1222" s="29"/>
      <c r="D1222" s="132"/>
      <c r="E1222" s="132"/>
      <c r="F1222" s="132"/>
      <c r="G1222" s="132"/>
      <c r="H1222" s="132"/>
      <c r="I1222" s="132"/>
      <c r="J1222" s="132"/>
      <c r="K1222" s="133"/>
      <c r="L1222" s="134"/>
      <c r="M1222" s="134"/>
      <c r="N1222" s="134"/>
      <c r="O1222" s="3"/>
      <c r="P1222" s="29"/>
      <c r="Q1222" s="22"/>
      <c r="R1222" s="3"/>
      <c r="S1222" s="120"/>
    </row>
    <row r="1223" spans="1:19" ht="12.75" customHeight="1" x14ac:dyDescent="0.25">
      <c r="A1223" s="28"/>
      <c r="B1223" s="29"/>
      <c r="C1223" s="29"/>
      <c r="D1223" s="132"/>
      <c r="E1223" s="132"/>
      <c r="F1223" s="132"/>
      <c r="G1223" s="132"/>
      <c r="H1223" s="132"/>
      <c r="I1223" s="132"/>
      <c r="J1223" s="132"/>
      <c r="K1223" s="133"/>
      <c r="L1223" s="134"/>
      <c r="M1223" s="134"/>
      <c r="N1223" s="134"/>
      <c r="O1223" s="3"/>
      <c r="P1223" s="29"/>
      <c r="Q1223" s="22"/>
      <c r="R1223" s="3"/>
      <c r="S1223" s="120"/>
    </row>
    <row r="1224" spans="1:19" ht="12.75" customHeight="1" x14ac:dyDescent="0.25">
      <c r="A1224" s="28"/>
      <c r="B1224" s="29"/>
      <c r="C1224" s="29"/>
      <c r="D1224" s="132"/>
      <c r="E1224" s="132"/>
      <c r="F1224" s="132"/>
      <c r="G1224" s="132"/>
      <c r="H1224" s="132"/>
      <c r="I1224" s="132"/>
      <c r="J1224" s="132"/>
      <c r="K1224" s="133"/>
      <c r="L1224" s="134"/>
      <c r="M1224" s="134"/>
      <c r="N1224" s="134"/>
      <c r="O1224" s="3"/>
      <c r="P1224" s="29"/>
      <c r="Q1224" s="22"/>
      <c r="R1224" s="3"/>
      <c r="S1224" s="120"/>
    </row>
    <row r="1225" spans="1:19" ht="12.75" customHeight="1" x14ac:dyDescent="0.25">
      <c r="A1225" s="28"/>
      <c r="B1225" s="29"/>
      <c r="C1225" s="29"/>
      <c r="D1225" s="132"/>
      <c r="E1225" s="132"/>
      <c r="F1225" s="132"/>
      <c r="G1225" s="132"/>
      <c r="H1225" s="132"/>
      <c r="I1225" s="132"/>
      <c r="J1225" s="132"/>
      <c r="K1225" s="133"/>
      <c r="L1225" s="134"/>
      <c r="M1225" s="134"/>
      <c r="N1225" s="134"/>
      <c r="O1225" s="3"/>
      <c r="P1225" s="29"/>
      <c r="Q1225" s="22"/>
      <c r="R1225" s="3"/>
      <c r="S1225" s="120"/>
    </row>
    <row r="1226" spans="1:19" ht="12.75" customHeight="1" x14ac:dyDescent="0.25">
      <c r="A1226" s="28"/>
      <c r="B1226" s="29"/>
      <c r="C1226" s="29"/>
      <c r="D1226" s="132"/>
      <c r="E1226" s="132"/>
      <c r="F1226" s="132"/>
      <c r="G1226" s="132"/>
      <c r="H1226" s="132"/>
      <c r="I1226" s="132"/>
      <c r="J1226" s="132"/>
      <c r="K1226" s="133"/>
      <c r="L1226" s="134"/>
      <c r="M1226" s="134"/>
      <c r="N1226" s="134"/>
      <c r="O1226" s="3"/>
      <c r="P1226" s="29"/>
      <c r="Q1226" s="22"/>
      <c r="R1226" s="3"/>
      <c r="S1226" s="120"/>
    </row>
    <row r="1227" spans="1:19" ht="12.75" customHeight="1" x14ac:dyDescent="0.25">
      <c r="A1227" s="28"/>
      <c r="B1227" s="29"/>
      <c r="C1227" s="29"/>
      <c r="D1227" s="132"/>
      <c r="E1227" s="132"/>
      <c r="F1227" s="132"/>
      <c r="G1227" s="132"/>
      <c r="H1227" s="132"/>
      <c r="I1227" s="132"/>
      <c r="J1227" s="132"/>
      <c r="K1227" s="133"/>
      <c r="L1227" s="134"/>
      <c r="M1227" s="134"/>
      <c r="N1227" s="134"/>
      <c r="O1227" s="3"/>
      <c r="P1227" s="29"/>
      <c r="Q1227" s="22"/>
      <c r="R1227" s="3"/>
      <c r="S1227" s="120"/>
    </row>
    <row r="1228" spans="1:19" ht="12.75" customHeight="1" x14ac:dyDescent="0.25">
      <c r="A1228" s="28"/>
      <c r="B1228" s="29"/>
      <c r="C1228" s="29"/>
      <c r="D1228" s="132"/>
      <c r="E1228" s="132"/>
      <c r="F1228" s="132"/>
      <c r="G1228" s="132"/>
      <c r="H1228" s="132"/>
      <c r="I1228" s="132"/>
      <c r="J1228" s="132"/>
      <c r="K1228" s="133"/>
      <c r="L1228" s="134"/>
      <c r="M1228" s="134"/>
      <c r="N1228" s="134"/>
      <c r="O1228" s="3"/>
      <c r="P1228" s="29"/>
      <c r="Q1228" s="22"/>
      <c r="R1228" s="3"/>
      <c r="S1228" s="120"/>
    </row>
    <row r="1229" spans="1:19" ht="12.75" customHeight="1" x14ac:dyDescent="0.25">
      <c r="A1229" s="28"/>
      <c r="B1229" s="29"/>
      <c r="C1229" s="29"/>
      <c r="D1229" s="132"/>
      <c r="E1229" s="132"/>
      <c r="F1229" s="132"/>
      <c r="G1229" s="132"/>
      <c r="H1229" s="132"/>
      <c r="I1229" s="132"/>
      <c r="J1229" s="132"/>
      <c r="K1229" s="133"/>
      <c r="L1229" s="134"/>
      <c r="M1229" s="134"/>
      <c r="N1229" s="134"/>
      <c r="O1229" s="3"/>
      <c r="P1229" s="29"/>
      <c r="Q1229" s="22"/>
      <c r="R1229" s="3"/>
      <c r="S1229" s="120"/>
    </row>
    <row r="1230" spans="1:19" ht="12.75" customHeight="1" x14ac:dyDescent="0.25">
      <c r="A1230" s="28"/>
      <c r="B1230" s="29"/>
      <c r="C1230" s="29"/>
      <c r="D1230" s="132"/>
      <c r="E1230" s="132"/>
      <c r="F1230" s="132"/>
      <c r="G1230" s="132"/>
      <c r="H1230" s="132"/>
      <c r="I1230" s="132"/>
      <c r="J1230" s="132"/>
      <c r="K1230" s="133"/>
      <c r="L1230" s="134"/>
      <c r="M1230" s="134"/>
      <c r="N1230" s="134"/>
      <c r="O1230" s="3"/>
      <c r="P1230" s="29"/>
      <c r="Q1230" s="22"/>
      <c r="R1230" s="3"/>
      <c r="S1230" s="120"/>
    </row>
    <row r="1231" spans="1:19" ht="12.75" customHeight="1" x14ac:dyDescent="0.25">
      <c r="A1231" s="28"/>
      <c r="B1231" s="29"/>
      <c r="C1231" s="29"/>
      <c r="D1231" s="132"/>
      <c r="E1231" s="132"/>
      <c r="F1231" s="132"/>
      <c r="G1231" s="132"/>
      <c r="H1231" s="132"/>
      <c r="I1231" s="132"/>
      <c r="J1231" s="132"/>
      <c r="K1231" s="133"/>
      <c r="L1231" s="134"/>
      <c r="M1231" s="134"/>
      <c r="N1231" s="134"/>
      <c r="O1231" s="3"/>
      <c r="P1231" s="29"/>
      <c r="Q1231" s="22"/>
      <c r="R1231" s="3"/>
      <c r="S1231" s="120"/>
    </row>
    <row r="1232" spans="1:19" ht="12.75" customHeight="1" x14ac:dyDescent="0.25">
      <c r="A1232" s="28"/>
      <c r="B1232" s="29"/>
      <c r="C1232" s="29"/>
      <c r="D1232" s="132"/>
      <c r="E1232" s="132"/>
      <c r="F1232" s="132"/>
      <c r="G1232" s="132"/>
      <c r="H1232" s="132"/>
      <c r="I1232" s="132"/>
      <c r="J1232" s="132"/>
      <c r="K1232" s="133"/>
      <c r="L1232" s="134"/>
      <c r="M1232" s="134"/>
      <c r="N1232" s="134"/>
      <c r="O1232" s="3"/>
      <c r="P1232" s="29"/>
      <c r="Q1232" s="22"/>
      <c r="R1232" s="3"/>
      <c r="S1232" s="120"/>
    </row>
    <row r="1233" spans="1:19" ht="12.75" customHeight="1" x14ac:dyDescent="0.25">
      <c r="A1233" s="28"/>
      <c r="B1233" s="29"/>
      <c r="C1233" s="29"/>
      <c r="D1233" s="132"/>
      <c r="E1233" s="132"/>
      <c r="F1233" s="132"/>
      <c r="G1233" s="132"/>
      <c r="H1233" s="132"/>
      <c r="I1233" s="132"/>
      <c r="J1233" s="132"/>
      <c r="K1233" s="133"/>
      <c r="L1233" s="134"/>
      <c r="M1233" s="134"/>
      <c r="N1233" s="134"/>
      <c r="O1233" s="3"/>
      <c r="P1233" s="29"/>
      <c r="Q1233" s="22"/>
      <c r="R1233" s="3"/>
      <c r="S1233" s="120"/>
    </row>
    <row r="1234" spans="1:19" ht="12.75" customHeight="1" x14ac:dyDescent="0.25">
      <c r="A1234" s="28"/>
      <c r="B1234" s="29"/>
      <c r="C1234" s="29"/>
      <c r="D1234" s="132"/>
      <c r="E1234" s="132"/>
      <c r="F1234" s="132"/>
      <c r="G1234" s="132"/>
      <c r="H1234" s="132"/>
      <c r="I1234" s="132"/>
      <c r="J1234" s="132"/>
      <c r="K1234" s="133"/>
      <c r="L1234" s="134"/>
      <c r="M1234" s="134"/>
      <c r="N1234" s="134"/>
      <c r="O1234" s="3"/>
      <c r="P1234" s="29"/>
      <c r="Q1234" s="22"/>
      <c r="R1234" s="3"/>
      <c r="S1234" s="120"/>
    </row>
    <row r="1235" spans="1:19" ht="12.75" customHeight="1" x14ac:dyDescent="0.25">
      <c r="A1235" s="28"/>
      <c r="B1235" s="29"/>
      <c r="C1235" s="29"/>
      <c r="D1235" s="132"/>
      <c r="E1235" s="132"/>
      <c r="F1235" s="132"/>
      <c r="G1235" s="132"/>
      <c r="H1235" s="132"/>
      <c r="I1235" s="132"/>
      <c r="J1235" s="132"/>
      <c r="K1235" s="133"/>
      <c r="L1235" s="134"/>
      <c r="M1235" s="134"/>
      <c r="N1235" s="134"/>
      <c r="O1235" s="3"/>
      <c r="P1235" s="29"/>
      <c r="Q1235" s="22"/>
      <c r="R1235" s="3"/>
      <c r="S1235" s="120"/>
    </row>
    <row r="1236" spans="1:19" ht="12.75" customHeight="1" x14ac:dyDescent="0.25">
      <c r="A1236" s="28"/>
      <c r="B1236" s="29"/>
      <c r="C1236" s="29"/>
      <c r="D1236" s="132"/>
      <c r="E1236" s="132"/>
      <c r="F1236" s="132"/>
      <c r="G1236" s="132"/>
      <c r="H1236" s="132"/>
      <c r="I1236" s="132"/>
      <c r="J1236" s="132"/>
      <c r="K1236" s="133"/>
      <c r="L1236" s="134"/>
      <c r="M1236" s="134"/>
      <c r="N1236" s="134"/>
      <c r="O1236" s="3"/>
      <c r="P1236" s="29"/>
      <c r="Q1236" s="22"/>
      <c r="R1236" s="3"/>
      <c r="S1236" s="120"/>
    </row>
    <row r="1237" spans="1:19" ht="12.75" customHeight="1" x14ac:dyDescent="0.25">
      <c r="A1237" s="28"/>
      <c r="B1237" s="29"/>
      <c r="C1237" s="29"/>
      <c r="D1237" s="132"/>
      <c r="E1237" s="132"/>
      <c r="F1237" s="132"/>
      <c r="G1237" s="132"/>
      <c r="H1237" s="132"/>
      <c r="I1237" s="132"/>
      <c r="J1237" s="132"/>
      <c r="K1237" s="133"/>
      <c r="L1237" s="134"/>
      <c r="M1237" s="134"/>
      <c r="N1237" s="134"/>
      <c r="O1237" s="3"/>
      <c r="P1237" s="29"/>
      <c r="Q1237" s="22"/>
      <c r="R1237" s="3"/>
      <c r="S1237" s="120"/>
    </row>
    <row r="1238" spans="1:19" ht="12.75" customHeight="1" x14ac:dyDescent="0.25">
      <c r="A1238" s="28"/>
      <c r="B1238" s="29"/>
      <c r="C1238" s="29"/>
      <c r="D1238" s="132"/>
      <c r="E1238" s="132"/>
      <c r="F1238" s="132"/>
      <c r="G1238" s="132"/>
      <c r="H1238" s="132"/>
      <c r="I1238" s="132"/>
      <c r="J1238" s="132"/>
      <c r="K1238" s="133"/>
      <c r="L1238" s="134"/>
      <c r="M1238" s="134"/>
      <c r="N1238" s="134"/>
      <c r="O1238" s="3"/>
      <c r="P1238" s="29"/>
      <c r="Q1238" s="22"/>
      <c r="R1238" s="3"/>
      <c r="S1238" s="120"/>
    </row>
    <row r="1239" spans="1:19" ht="12.75" customHeight="1" x14ac:dyDescent="0.25">
      <c r="A1239" s="28"/>
      <c r="B1239" s="29"/>
      <c r="C1239" s="29"/>
      <c r="D1239" s="132"/>
      <c r="E1239" s="132"/>
      <c r="F1239" s="132"/>
      <c r="G1239" s="132"/>
      <c r="H1239" s="132"/>
      <c r="I1239" s="132"/>
      <c r="J1239" s="132"/>
      <c r="K1239" s="133"/>
      <c r="L1239" s="134"/>
      <c r="M1239" s="134"/>
      <c r="N1239" s="134"/>
      <c r="O1239" s="3"/>
      <c r="P1239" s="29"/>
      <c r="Q1239" s="22"/>
      <c r="R1239" s="3"/>
      <c r="S1239" s="120"/>
    </row>
    <row r="1240" spans="1:19" ht="12.75" customHeight="1" x14ac:dyDescent="0.25">
      <c r="A1240" s="28"/>
      <c r="B1240" s="29"/>
      <c r="C1240" s="29"/>
      <c r="D1240" s="132"/>
      <c r="E1240" s="132"/>
      <c r="F1240" s="132"/>
      <c r="G1240" s="132"/>
      <c r="H1240" s="132"/>
      <c r="I1240" s="132"/>
      <c r="J1240" s="132"/>
      <c r="K1240" s="133"/>
      <c r="L1240" s="134"/>
      <c r="M1240" s="134"/>
      <c r="N1240" s="134"/>
      <c r="O1240" s="3"/>
      <c r="P1240" s="29"/>
      <c r="Q1240" s="22"/>
      <c r="R1240" s="3"/>
      <c r="S1240" s="120"/>
    </row>
    <row r="1241" spans="1:19" ht="12.75" customHeight="1" x14ac:dyDescent="0.25">
      <c r="A1241" s="28"/>
      <c r="B1241" s="29"/>
      <c r="C1241" s="29"/>
      <c r="D1241" s="132"/>
      <c r="E1241" s="132"/>
      <c r="F1241" s="132"/>
      <c r="G1241" s="132"/>
      <c r="H1241" s="132"/>
      <c r="I1241" s="132"/>
      <c r="J1241" s="132"/>
      <c r="K1241" s="133"/>
      <c r="L1241" s="134"/>
      <c r="M1241" s="134"/>
      <c r="N1241" s="134"/>
      <c r="O1241" s="3"/>
      <c r="P1241" s="29"/>
      <c r="Q1241" s="22"/>
      <c r="R1241" s="3"/>
      <c r="S1241" s="120"/>
    </row>
    <row r="1242" spans="1:19" ht="12.75" customHeight="1" x14ac:dyDescent="0.25">
      <c r="A1242" s="28"/>
      <c r="B1242" s="29"/>
      <c r="C1242" s="29"/>
      <c r="D1242" s="132"/>
      <c r="E1242" s="132"/>
      <c r="F1242" s="132"/>
      <c r="G1242" s="132"/>
      <c r="H1242" s="132"/>
      <c r="I1242" s="132"/>
      <c r="J1242" s="132"/>
      <c r="K1242" s="133"/>
      <c r="L1242" s="134"/>
      <c r="M1242" s="134"/>
      <c r="N1242" s="134"/>
      <c r="O1242" s="3"/>
      <c r="P1242" s="29"/>
      <c r="Q1242" s="22"/>
      <c r="R1242" s="3"/>
      <c r="S1242" s="120"/>
    </row>
    <row r="1243" spans="1:19" ht="12.75" customHeight="1" x14ac:dyDescent="0.25">
      <c r="A1243" s="28"/>
      <c r="B1243" s="29"/>
      <c r="C1243" s="29"/>
      <c r="D1243" s="132"/>
      <c r="E1243" s="132"/>
      <c r="F1243" s="132"/>
      <c r="G1243" s="132"/>
      <c r="H1243" s="132"/>
      <c r="I1243" s="132"/>
      <c r="J1243" s="132"/>
      <c r="K1243" s="133"/>
      <c r="L1243" s="134"/>
      <c r="M1243" s="134"/>
      <c r="N1243" s="134"/>
      <c r="O1243" s="3"/>
      <c r="P1243" s="29"/>
      <c r="Q1243" s="22"/>
      <c r="R1243" s="3"/>
      <c r="S1243" s="120"/>
    </row>
    <row r="1244" spans="1:19" ht="12.75" customHeight="1" x14ac:dyDescent="0.25">
      <c r="A1244" s="28"/>
      <c r="B1244" s="29"/>
      <c r="C1244" s="29"/>
      <c r="D1244" s="132"/>
      <c r="E1244" s="132"/>
      <c r="F1244" s="132"/>
      <c r="G1244" s="132"/>
      <c r="H1244" s="132"/>
      <c r="I1244" s="132"/>
      <c r="J1244" s="132"/>
      <c r="K1244" s="133"/>
      <c r="L1244" s="134"/>
      <c r="M1244" s="134"/>
      <c r="N1244" s="134"/>
      <c r="O1244" s="3"/>
      <c r="P1244" s="29"/>
      <c r="Q1244" s="22"/>
      <c r="R1244" s="3"/>
      <c r="S1244" s="120"/>
    </row>
    <row r="1245" spans="1:19" ht="12.75" customHeight="1" x14ac:dyDescent="0.25">
      <c r="A1245" s="28"/>
      <c r="B1245" s="29"/>
      <c r="C1245" s="29"/>
      <c r="D1245" s="132"/>
      <c r="E1245" s="132"/>
      <c r="F1245" s="132"/>
      <c r="G1245" s="132"/>
      <c r="H1245" s="132"/>
      <c r="I1245" s="132"/>
      <c r="J1245" s="132"/>
      <c r="K1245" s="133"/>
      <c r="L1245" s="134"/>
      <c r="M1245" s="134"/>
      <c r="N1245" s="134"/>
      <c r="O1245" s="3"/>
      <c r="P1245" s="29"/>
      <c r="Q1245" s="22"/>
      <c r="R1245" s="3"/>
      <c r="S1245" s="120"/>
    </row>
    <row r="1246" spans="1:19" ht="12.75" customHeight="1" x14ac:dyDescent="0.25">
      <c r="A1246" s="28"/>
      <c r="B1246" s="29"/>
      <c r="C1246" s="29"/>
      <c r="D1246" s="132"/>
      <c r="E1246" s="132"/>
      <c r="F1246" s="132"/>
      <c r="G1246" s="132"/>
      <c r="H1246" s="132"/>
      <c r="I1246" s="132"/>
      <c r="J1246" s="132"/>
      <c r="K1246" s="133"/>
      <c r="L1246" s="134"/>
      <c r="M1246" s="134"/>
      <c r="N1246" s="134"/>
      <c r="O1246" s="3"/>
      <c r="P1246" s="29"/>
      <c r="Q1246" s="22"/>
      <c r="R1246" s="3"/>
      <c r="S1246" s="120"/>
    </row>
    <row r="1247" spans="1:19" ht="12.75" customHeight="1" x14ac:dyDescent="0.25">
      <c r="A1247" s="28"/>
      <c r="B1247" s="29"/>
      <c r="C1247" s="29"/>
      <c r="D1247" s="132"/>
      <c r="E1247" s="132"/>
      <c r="F1247" s="132"/>
      <c r="G1247" s="132"/>
      <c r="H1247" s="132"/>
      <c r="I1247" s="132"/>
      <c r="J1247" s="132"/>
      <c r="K1247" s="133"/>
      <c r="L1247" s="134"/>
      <c r="M1247" s="134"/>
      <c r="N1247" s="134"/>
      <c r="O1247" s="3"/>
      <c r="P1247" s="29"/>
      <c r="Q1247" s="22"/>
      <c r="R1247" s="3"/>
      <c r="S1247" s="120"/>
    </row>
    <row r="1248" spans="1:19" ht="12.75" customHeight="1" x14ac:dyDescent="0.25">
      <c r="A1248" s="28"/>
      <c r="B1248" s="29"/>
      <c r="C1248" s="29"/>
      <c r="D1248" s="132"/>
      <c r="E1248" s="132"/>
      <c r="F1248" s="132"/>
      <c r="G1248" s="132"/>
      <c r="H1248" s="132"/>
      <c r="I1248" s="132"/>
      <c r="J1248" s="132"/>
      <c r="K1248" s="133"/>
      <c r="L1248" s="134"/>
      <c r="M1248" s="134"/>
      <c r="N1248" s="134"/>
      <c r="O1248" s="3"/>
      <c r="P1248" s="29"/>
      <c r="Q1248" s="22"/>
      <c r="R1248" s="3"/>
      <c r="S1248" s="120"/>
    </row>
    <row r="1249" spans="1:19" ht="12.75" customHeight="1" x14ac:dyDescent="0.25">
      <c r="A1249" s="28"/>
      <c r="B1249" s="29"/>
      <c r="C1249" s="29"/>
      <c r="D1249" s="132"/>
      <c r="E1249" s="132"/>
      <c r="F1249" s="132"/>
      <c r="G1249" s="132"/>
      <c r="H1249" s="132"/>
      <c r="I1249" s="132"/>
      <c r="J1249" s="132"/>
      <c r="K1249" s="133"/>
      <c r="L1249" s="134"/>
      <c r="M1249" s="134"/>
      <c r="N1249" s="134"/>
      <c r="O1249" s="3"/>
      <c r="P1249" s="29"/>
      <c r="Q1249" s="22"/>
      <c r="R1249" s="3"/>
      <c r="S1249" s="120"/>
    </row>
    <row r="1250" spans="1:19" ht="12.75" customHeight="1" x14ac:dyDescent="0.25">
      <c r="A1250" s="28"/>
      <c r="B1250" s="29"/>
      <c r="C1250" s="29"/>
      <c r="D1250" s="132"/>
      <c r="E1250" s="132"/>
      <c r="F1250" s="132"/>
      <c r="G1250" s="132"/>
      <c r="H1250" s="132"/>
      <c r="I1250" s="132"/>
      <c r="J1250" s="132"/>
      <c r="K1250" s="133"/>
      <c r="L1250" s="134"/>
      <c r="M1250" s="134"/>
      <c r="N1250" s="134"/>
      <c r="O1250" s="3"/>
      <c r="P1250" s="29"/>
      <c r="Q1250" s="22"/>
      <c r="R1250" s="3"/>
      <c r="S1250" s="120"/>
    </row>
    <row r="1251" spans="1:19" ht="12.75" customHeight="1" x14ac:dyDescent="0.25">
      <c r="A1251" s="28"/>
      <c r="B1251" s="29"/>
      <c r="C1251" s="29"/>
      <c r="D1251" s="132"/>
      <c r="E1251" s="132"/>
      <c r="F1251" s="132"/>
      <c r="G1251" s="132"/>
      <c r="H1251" s="132"/>
      <c r="I1251" s="132"/>
      <c r="J1251" s="132"/>
      <c r="K1251" s="133"/>
      <c r="L1251" s="134"/>
      <c r="M1251" s="134"/>
      <c r="N1251" s="134"/>
      <c r="O1251" s="3"/>
      <c r="P1251" s="29"/>
      <c r="Q1251" s="22"/>
      <c r="R1251" s="3"/>
      <c r="S1251" s="120"/>
    </row>
    <row r="1252" spans="1:19" ht="12.75" customHeight="1" x14ac:dyDescent="0.25">
      <c r="A1252" s="28"/>
      <c r="B1252" s="29"/>
      <c r="C1252" s="29"/>
      <c r="D1252" s="132"/>
      <c r="E1252" s="132"/>
      <c r="F1252" s="132"/>
      <c r="G1252" s="132"/>
      <c r="H1252" s="132"/>
      <c r="I1252" s="132"/>
      <c r="J1252" s="132"/>
      <c r="K1252" s="133"/>
      <c r="L1252" s="134"/>
      <c r="M1252" s="134"/>
      <c r="N1252" s="134"/>
      <c r="O1252" s="3"/>
      <c r="P1252" s="29"/>
      <c r="Q1252" s="22"/>
      <c r="R1252" s="3"/>
      <c r="S1252" s="120"/>
    </row>
    <row r="1253" spans="1:19" ht="12.75" customHeight="1" x14ac:dyDescent="0.25">
      <c r="A1253" s="28"/>
      <c r="B1253" s="29"/>
      <c r="C1253" s="29"/>
      <c r="D1253" s="132"/>
      <c r="E1253" s="132"/>
      <c r="F1253" s="132"/>
      <c r="G1253" s="132"/>
      <c r="H1253" s="132"/>
      <c r="I1253" s="132"/>
      <c r="J1253" s="132"/>
      <c r="K1253" s="133"/>
      <c r="L1253" s="134"/>
      <c r="M1253" s="134"/>
      <c r="N1253" s="134"/>
      <c r="O1253" s="3"/>
      <c r="P1253" s="29"/>
      <c r="Q1253" s="22"/>
      <c r="R1253" s="3"/>
      <c r="S1253" s="120"/>
    </row>
    <row r="1254" spans="1:19" ht="12.75" customHeight="1" x14ac:dyDescent="0.25">
      <c r="A1254" s="28"/>
      <c r="B1254" s="29"/>
      <c r="C1254" s="29"/>
      <c r="D1254" s="132"/>
      <c r="E1254" s="132"/>
      <c r="F1254" s="132"/>
      <c r="G1254" s="132"/>
      <c r="H1254" s="132"/>
      <c r="I1254" s="132"/>
      <c r="J1254" s="132"/>
      <c r="K1254" s="133"/>
      <c r="L1254" s="134"/>
      <c r="M1254" s="134"/>
      <c r="N1254" s="134"/>
      <c r="O1254" s="3"/>
      <c r="P1254" s="29"/>
      <c r="Q1254" s="22"/>
      <c r="R1254" s="3"/>
      <c r="S1254" s="120"/>
    </row>
    <row r="1255" spans="1:19" ht="12.75" customHeight="1" x14ac:dyDescent="0.25">
      <c r="A1255" s="28"/>
      <c r="B1255" s="29"/>
      <c r="C1255" s="29"/>
      <c r="D1255" s="132"/>
      <c r="E1255" s="132"/>
      <c r="F1255" s="132"/>
      <c r="G1255" s="132"/>
      <c r="H1255" s="132"/>
      <c r="I1255" s="132"/>
      <c r="J1255" s="132"/>
      <c r="K1255" s="133"/>
      <c r="L1255" s="134"/>
      <c r="M1255" s="134"/>
      <c r="N1255" s="134"/>
      <c r="O1255" s="3"/>
      <c r="P1255" s="29"/>
      <c r="Q1255" s="22"/>
      <c r="R1255" s="3"/>
      <c r="S1255" s="120"/>
    </row>
    <row r="1256" spans="1:19" ht="12.75" customHeight="1" x14ac:dyDescent="0.25">
      <c r="A1256" s="28"/>
      <c r="B1256" s="29"/>
      <c r="C1256" s="29"/>
      <c r="D1256" s="132"/>
      <c r="E1256" s="132"/>
      <c r="F1256" s="132"/>
      <c r="G1256" s="132"/>
      <c r="H1256" s="132"/>
      <c r="I1256" s="132"/>
      <c r="J1256" s="132"/>
      <c r="K1256" s="133"/>
      <c r="L1256" s="134"/>
      <c r="M1256" s="134"/>
      <c r="N1256" s="134"/>
      <c r="O1256" s="3"/>
      <c r="P1256" s="29"/>
      <c r="Q1256" s="22"/>
      <c r="R1256" s="3"/>
      <c r="S1256" s="120"/>
    </row>
    <row r="1257" spans="1:19" ht="12.75" customHeight="1" x14ac:dyDescent="0.25">
      <c r="A1257" s="28"/>
      <c r="B1257" s="29"/>
      <c r="C1257" s="29"/>
      <c r="D1257" s="132"/>
      <c r="E1257" s="132"/>
      <c r="F1257" s="132"/>
      <c r="G1257" s="132"/>
      <c r="H1257" s="132"/>
      <c r="I1257" s="132"/>
      <c r="J1257" s="132"/>
      <c r="K1257" s="133"/>
      <c r="L1257" s="134"/>
      <c r="M1257" s="134"/>
      <c r="N1257" s="134"/>
      <c r="O1257" s="3"/>
      <c r="P1257" s="29"/>
      <c r="Q1257" s="22"/>
      <c r="R1257" s="3"/>
      <c r="S1257" s="120"/>
    </row>
    <row r="1258" spans="1:19" ht="12.75" customHeight="1" x14ac:dyDescent="0.25">
      <c r="A1258" s="28"/>
      <c r="B1258" s="29"/>
      <c r="C1258" s="29"/>
      <c r="D1258" s="132"/>
      <c r="E1258" s="132"/>
      <c r="F1258" s="132"/>
      <c r="G1258" s="132"/>
      <c r="H1258" s="132"/>
      <c r="I1258" s="132"/>
      <c r="J1258" s="132"/>
      <c r="K1258" s="133"/>
      <c r="L1258" s="134"/>
      <c r="M1258" s="134"/>
      <c r="N1258" s="134"/>
      <c r="O1258" s="3"/>
      <c r="P1258" s="29"/>
      <c r="Q1258" s="22"/>
      <c r="R1258" s="3"/>
      <c r="S1258" s="120"/>
    </row>
    <row r="1259" spans="1:19" ht="12.75" customHeight="1" x14ac:dyDescent="0.25">
      <c r="A1259" s="28"/>
      <c r="B1259" s="29"/>
      <c r="C1259" s="29"/>
      <c r="D1259" s="132"/>
      <c r="E1259" s="132"/>
      <c r="F1259" s="132"/>
      <c r="G1259" s="132"/>
      <c r="H1259" s="132"/>
      <c r="I1259" s="132"/>
      <c r="J1259" s="132"/>
      <c r="K1259" s="133"/>
      <c r="L1259" s="134"/>
      <c r="M1259" s="134"/>
      <c r="N1259" s="134"/>
      <c r="O1259" s="3"/>
      <c r="P1259" s="29"/>
      <c r="Q1259" s="22"/>
      <c r="R1259" s="3"/>
      <c r="S1259" s="120"/>
    </row>
    <row r="1260" spans="1:19" ht="12.75" customHeight="1" x14ac:dyDescent="0.25">
      <c r="A1260" s="28"/>
      <c r="B1260" s="29"/>
      <c r="C1260" s="29"/>
      <c r="D1260" s="132"/>
      <c r="E1260" s="132"/>
      <c r="F1260" s="132"/>
      <c r="G1260" s="132"/>
      <c r="H1260" s="132"/>
      <c r="I1260" s="132"/>
      <c r="J1260" s="132"/>
      <c r="K1260" s="133"/>
      <c r="L1260" s="134"/>
      <c r="M1260" s="134"/>
      <c r="N1260" s="134"/>
      <c r="O1260" s="3"/>
      <c r="P1260" s="29"/>
      <c r="Q1260" s="22"/>
      <c r="R1260" s="3"/>
      <c r="S1260" s="120"/>
    </row>
    <row r="1261" spans="1:19" ht="12.75" customHeight="1" x14ac:dyDescent="0.25">
      <c r="A1261" s="28"/>
      <c r="B1261" s="29"/>
      <c r="C1261" s="29"/>
      <c r="D1261" s="132"/>
      <c r="E1261" s="132"/>
      <c r="F1261" s="132"/>
      <c r="G1261" s="132"/>
      <c r="H1261" s="132"/>
      <c r="I1261" s="132"/>
      <c r="J1261" s="132"/>
      <c r="K1261" s="133"/>
      <c r="L1261" s="134"/>
      <c r="M1261" s="134"/>
      <c r="N1261" s="134"/>
      <c r="O1261" s="3"/>
      <c r="P1261" s="29"/>
      <c r="Q1261" s="22"/>
      <c r="R1261" s="3"/>
      <c r="S1261" s="120"/>
    </row>
    <row r="1262" spans="1:19" ht="12.75" customHeight="1" x14ac:dyDescent="0.25">
      <c r="A1262" s="28"/>
      <c r="B1262" s="29"/>
      <c r="C1262" s="29"/>
      <c r="D1262" s="132"/>
      <c r="E1262" s="132"/>
      <c r="F1262" s="132"/>
      <c r="G1262" s="132"/>
      <c r="H1262" s="132"/>
      <c r="I1262" s="132"/>
      <c r="J1262" s="132"/>
      <c r="K1262" s="133"/>
      <c r="L1262" s="134"/>
      <c r="M1262" s="134"/>
      <c r="N1262" s="134"/>
      <c r="O1262" s="3"/>
      <c r="P1262" s="29"/>
      <c r="Q1262" s="22"/>
      <c r="R1262" s="3"/>
      <c r="S1262" s="120"/>
    </row>
    <row r="1263" spans="1:19" ht="12.75" customHeight="1" x14ac:dyDescent="0.25">
      <c r="A1263" s="28"/>
      <c r="B1263" s="29"/>
      <c r="C1263" s="29"/>
      <c r="D1263" s="132"/>
      <c r="E1263" s="132"/>
      <c r="F1263" s="132"/>
      <c r="G1263" s="132"/>
      <c r="H1263" s="132"/>
      <c r="I1263" s="132"/>
      <c r="J1263" s="132"/>
      <c r="K1263" s="133"/>
      <c r="L1263" s="134"/>
      <c r="M1263" s="134"/>
      <c r="N1263" s="134"/>
      <c r="O1263" s="3"/>
      <c r="P1263" s="29"/>
      <c r="Q1263" s="22"/>
      <c r="R1263" s="3"/>
      <c r="S1263" s="120"/>
    </row>
    <row r="1264" spans="1:19" ht="12.75" customHeight="1" x14ac:dyDescent="0.25">
      <c r="A1264" s="28"/>
      <c r="B1264" s="29"/>
      <c r="C1264" s="29"/>
      <c r="D1264" s="132"/>
      <c r="E1264" s="132"/>
      <c r="F1264" s="132"/>
      <c r="G1264" s="132"/>
      <c r="H1264" s="132"/>
      <c r="I1264" s="132"/>
      <c r="J1264" s="132"/>
      <c r="K1264" s="133"/>
      <c r="L1264" s="134"/>
      <c r="M1264" s="134"/>
      <c r="N1264" s="134"/>
      <c r="O1264" s="3"/>
      <c r="P1264" s="29"/>
      <c r="Q1264" s="22"/>
      <c r="R1264" s="3"/>
      <c r="S1264" s="120"/>
    </row>
    <row r="1265" spans="1:19" ht="12.75" customHeight="1" x14ac:dyDescent="0.25">
      <c r="A1265" s="28"/>
      <c r="B1265" s="29"/>
      <c r="C1265" s="29"/>
      <c r="D1265" s="132"/>
      <c r="E1265" s="132"/>
      <c r="F1265" s="132"/>
      <c r="G1265" s="132"/>
      <c r="H1265" s="132"/>
      <c r="I1265" s="132"/>
      <c r="J1265" s="132"/>
      <c r="K1265" s="133"/>
      <c r="L1265" s="134"/>
      <c r="M1265" s="134"/>
      <c r="N1265" s="134"/>
      <c r="O1265" s="3"/>
      <c r="P1265" s="29"/>
      <c r="Q1265" s="22"/>
      <c r="R1265" s="3"/>
      <c r="S1265" s="120"/>
    </row>
    <row r="1266" spans="1:19" ht="12.75" customHeight="1" x14ac:dyDescent="0.25">
      <c r="A1266" s="28"/>
      <c r="B1266" s="29"/>
      <c r="C1266" s="29"/>
      <c r="D1266" s="132"/>
      <c r="E1266" s="132"/>
      <c r="F1266" s="132"/>
      <c r="G1266" s="132"/>
      <c r="H1266" s="132"/>
      <c r="I1266" s="132"/>
      <c r="J1266" s="132"/>
      <c r="K1266" s="133"/>
      <c r="L1266" s="134"/>
      <c r="M1266" s="134"/>
      <c r="N1266" s="134"/>
      <c r="O1266" s="3"/>
      <c r="P1266" s="29"/>
      <c r="Q1266" s="22"/>
      <c r="R1266" s="3"/>
      <c r="S1266" s="120"/>
    </row>
    <row r="1267" spans="1:19" ht="12.75" customHeight="1" x14ac:dyDescent="0.25">
      <c r="A1267" s="28"/>
      <c r="B1267" s="29"/>
      <c r="C1267" s="29"/>
      <c r="D1267" s="132"/>
      <c r="E1267" s="132"/>
      <c r="F1267" s="132"/>
      <c r="G1267" s="132"/>
      <c r="H1267" s="132"/>
      <c r="I1267" s="132"/>
      <c r="J1267" s="132"/>
      <c r="K1267" s="133"/>
      <c r="L1267" s="134"/>
      <c r="M1267" s="134"/>
      <c r="N1267" s="134"/>
      <c r="O1267" s="3"/>
      <c r="P1267" s="29"/>
      <c r="Q1267" s="22"/>
      <c r="R1267" s="3"/>
      <c r="S1267" s="120"/>
    </row>
    <row r="1268" spans="1:19" ht="12.75" customHeight="1" x14ac:dyDescent="0.25">
      <c r="A1268" s="28"/>
      <c r="B1268" s="29"/>
      <c r="C1268" s="29"/>
      <c r="D1268" s="132"/>
      <c r="E1268" s="132"/>
      <c r="F1268" s="132"/>
      <c r="G1268" s="132"/>
      <c r="H1268" s="132"/>
      <c r="I1268" s="132"/>
      <c r="J1268" s="132"/>
      <c r="K1268" s="133"/>
      <c r="L1268" s="134"/>
      <c r="M1268" s="134"/>
      <c r="N1268" s="134"/>
      <c r="O1268" s="3"/>
      <c r="P1268" s="29"/>
      <c r="Q1268" s="22"/>
      <c r="R1268" s="3"/>
      <c r="S1268" s="120"/>
    </row>
    <row r="1269" spans="1:19" ht="12.75" customHeight="1" x14ac:dyDescent="0.25">
      <c r="A1269" s="28"/>
      <c r="B1269" s="29"/>
      <c r="C1269" s="29"/>
      <c r="D1269" s="132"/>
      <c r="E1269" s="132"/>
      <c r="F1269" s="132"/>
      <c r="G1269" s="132"/>
      <c r="H1269" s="132"/>
      <c r="I1269" s="132"/>
      <c r="J1269" s="132"/>
      <c r="K1269" s="133"/>
      <c r="L1269" s="134"/>
      <c r="M1269" s="134"/>
      <c r="N1269" s="134"/>
      <c r="O1269" s="3"/>
      <c r="P1269" s="29"/>
      <c r="Q1269" s="22"/>
      <c r="R1269" s="3"/>
      <c r="S1269" s="120"/>
    </row>
    <row r="1270" spans="1:19" ht="12.75" customHeight="1" x14ac:dyDescent="0.25">
      <c r="A1270" s="28"/>
      <c r="B1270" s="29"/>
      <c r="C1270" s="29"/>
      <c r="D1270" s="132"/>
      <c r="E1270" s="132"/>
      <c r="F1270" s="132"/>
      <c r="G1270" s="132"/>
      <c r="H1270" s="132"/>
      <c r="I1270" s="132"/>
      <c r="J1270" s="132"/>
      <c r="K1270" s="133"/>
      <c r="L1270" s="134"/>
      <c r="M1270" s="134"/>
      <c r="N1270" s="134"/>
      <c r="O1270" s="3"/>
      <c r="P1270" s="29"/>
      <c r="Q1270" s="22"/>
      <c r="R1270" s="3"/>
      <c r="S1270" s="120"/>
    </row>
    <row r="1271" spans="1:19" ht="12.75" customHeight="1" x14ac:dyDescent="0.25">
      <c r="A1271" s="28"/>
      <c r="B1271" s="29"/>
      <c r="C1271" s="29"/>
      <c r="D1271" s="132"/>
      <c r="E1271" s="132"/>
      <c r="F1271" s="132"/>
      <c r="G1271" s="132"/>
      <c r="H1271" s="132"/>
      <c r="I1271" s="132"/>
      <c r="J1271" s="132"/>
      <c r="K1271" s="133"/>
      <c r="L1271" s="134"/>
      <c r="M1271" s="134"/>
      <c r="N1271" s="134"/>
      <c r="O1271" s="3"/>
      <c r="P1271" s="29"/>
      <c r="Q1271" s="22"/>
      <c r="R1271" s="3"/>
      <c r="S1271" s="120"/>
    </row>
    <row r="1272" spans="1:19" ht="12.75" customHeight="1" x14ac:dyDescent="0.25">
      <c r="A1272" s="28"/>
      <c r="B1272" s="29"/>
      <c r="C1272" s="29"/>
      <c r="D1272" s="132"/>
      <c r="E1272" s="132"/>
      <c r="F1272" s="132"/>
      <c r="G1272" s="132"/>
      <c r="H1272" s="132"/>
      <c r="I1272" s="132"/>
      <c r="J1272" s="132"/>
      <c r="K1272" s="133"/>
      <c r="L1272" s="134"/>
      <c r="M1272" s="134"/>
      <c r="N1272" s="134"/>
      <c r="O1272" s="3"/>
      <c r="P1272" s="29"/>
      <c r="Q1272" s="22"/>
      <c r="R1272" s="3"/>
      <c r="S1272" s="120"/>
    </row>
    <row r="1273" spans="1:19" ht="12.75" customHeight="1" x14ac:dyDescent="0.25">
      <c r="A1273" s="28"/>
      <c r="B1273" s="29"/>
      <c r="C1273" s="29"/>
      <c r="D1273" s="132"/>
      <c r="E1273" s="132"/>
      <c r="F1273" s="132"/>
      <c r="G1273" s="132"/>
      <c r="H1273" s="132"/>
      <c r="I1273" s="132"/>
      <c r="J1273" s="132"/>
      <c r="K1273" s="133"/>
      <c r="L1273" s="134"/>
      <c r="M1273" s="134"/>
      <c r="N1273" s="134"/>
      <c r="O1273" s="3"/>
      <c r="P1273" s="29"/>
      <c r="Q1273" s="22"/>
      <c r="R1273" s="3"/>
      <c r="S1273" s="120"/>
    </row>
    <row r="1274" spans="1:19" ht="12.75" customHeight="1" x14ac:dyDescent="0.25">
      <c r="A1274" s="28"/>
      <c r="B1274" s="29"/>
      <c r="C1274" s="29"/>
      <c r="D1274" s="132"/>
      <c r="E1274" s="132"/>
      <c r="F1274" s="132"/>
      <c r="G1274" s="132"/>
      <c r="H1274" s="132"/>
      <c r="I1274" s="132"/>
      <c r="J1274" s="132"/>
      <c r="K1274" s="133"/>
      <c r="L1274" s="134"/>
      <c r="M1274" s="134"/>
      <c r="N1274" s="134"/>
      <c r="O1274" s="3"/>
      <c r="P1274" s="29"/>
      <c r="Q1274" s="22"/>
      <c r="R1274" s="3"/>
      <c r="S1274" s="120"/>
    </row>
    <row r="1275" spans="1:19" ht="12.75" customHeight="1" x14ac:dyDescent="0.25">
      <c r="A1275" s="28"/>
      <c r="B1275" s="29"/>
      <c r="C1275" s="29"/>
      <c r="D1275" s="132"/>
      <c r="E1275" s="132"/>
      <c r="F1275" s="132"/>
      <c r="G1275" s="132"/>
      <c r="H1275" s="132"/>
      <c r="I1275" s="132"/>
      <c r="J1275" s="132"/>
      <c r="K1275" s="133"/>
      <c r="L1275" s="134"/>
      <c r="M1275" s="134"/>
      <c r="N1275" s="134"/>
      <c r="O1275" s="3"/>
      <c r="P1275" s="29"/>
      <c r="Q1275" s="22"/>
      <c r="R1275" s="3"/>
      <c r="S1275" s="120"/>
    </row>
    <row r="1276" spans="1:19" ht="12.75" customHeight="1" x14ac:dyDescent="0.25">
      <c r="A1276" s="28"/>
      <c r="B1276" s="29"/>
      <c r="C1276" s="29"/>
      <c r="D1276" s="132"/>
      <c r="E1276" s="132"/>
      <c r="F1276" s="132"/>
      <c r="G1276" s="132"/>
      <c r="H1276" s="132"/>
      <c r="I1276" s="132"/>
      <c r="J1276" s="132"/>
      <c r="K1276" s="133"/>
      <c r="L1276" s="134"/>
      <c r="M1276" s="134"/>
      <c r="N1276" s="134"/>
      <c r="O1276" s="3"/>
      <c r="P1276" s="29"/>
      <c r="Q1276" s="22"/>
      <c r="R1276" s="3"/>
      <c r="S1276" s="120"/>
    </row>
    <row r="1277" spans="1:19" ht="12.75" customHeight="1" x14ac:dyDescent="0.25">
      <c r="A1277" s="28"/>
      <c r="B1277" s="29"/>
      <c r="C1277" s="29"/>
      <c r="D1277" s="132"/>
      <c r="E1277" s="132"/>
      <c r="F1277" s="132"/>
      <c r="G1277" s="132"/>
      <c r="H1277" s="132"/>
      <c r="I1277" s="132"/>
      <c r="J1277" s="132"/>
      <c r="K1277" s="133"/>
      <c r="L1277" s="134"/>
      <c r="M1277" s="134"/>
      <c r="N1277" s="134"/>
      <c r="O1277" s="3"/>
      <c r="P1277" s="29"/>
      <c r="Q1277" s="22"/>
      <c r="R1277" s="3"/>
      <c r="S1277" s="120"/>
    </row>
    <row r="1278" spans="1:19" ht="12.75" customHeight="1" x14ac:dyDescent="0.25">
      <c r="A1278" s="28"/>
      <c r="B1278" s="29"/>
      <c r="C1278" s="29"/>
      <c r="D1278" s="132"/>
      <c r="E1278" s="132"/>
      <c r="F1278" s="132"/>
      <c r="G1278" s="132"/>
      <c r="H1278" s="132"/>
      <c r="I1278" s="132"/>
      <c r="J1278" s="132"/>
      <c r="K1278" s="133"/>
      <c r="L1278" s="134"/>
      <c r="M1278" s="134"/>
      <c r="N1278" s="134"/>
      <c r="O1278" s="3"/>
      <c r="P1278" s="29"/>
      <c r="Q1278" s="22"/>
      <c r="R1278" s="3"/>
      <c r="S1278" s="120"/>
    </row>
    <row r="1279" spans="1:19" ht="12.75" customHeight="1" x14ac:dyDescent="0.25">
      <c r="A1279" s="28"/>
      <c r="B1279" s="29"/>
      <c r="C1279" s="29"/>
      <c r="D1279" s="132"/>
      <c r="E1279" s="132"/>
      <c r="F1279" s="132"/>
      <c r="G1279" s="132"/>
      <c r="H1279" s="132"/>
      <c r="I1279" s="132"/>
      <c r="J1279" s="132"/>
      <c r="K1279" s="133"/>
      <c r="L1279" s="134"/>
      <c r="M1279" s="134"/>
      <c r="N1279" s="134"/>
      <c r="O1279" s="3"/>
      <c r="P1279" s="29"/>
      <c r="Q1279" s="22"/>
      <c r="R1279" s="3"/>
      <c r="S1279" s="120"/>
    </row>
    <row r="1280" spans="1:19" ht="12.75" customHeight="1" x14ac:dyDescent="0.25">
      <c r="A1280" s="28"/>
      <c r="B1280" s="29"/>
      <c r="C1280" s="29"/>
      <c r="D1280" s="132"/>
      <c r="E1280" s="132"/>
      <c r="F1280" s="132"/>
      <c r="G1280" s="132"/>
      <c r="H1280" s="132"/>
      <c r="I1280" s="132"/>
      <c r="J1280" s="132"/>
      <c r="K1280" s="133"/>
      <c r="L1280" s="134"/>
      <c r="M1280" s="134"/>
      <c r="N1280" s="134"/>
      <c r="O1280" s="3"/>
      <c r="P1280" s="29"/>
      <c r="Q1280" s="22"/>
      <c r="R1280" s="3"/>
      <c r="S1280" s="120"/>
    </row>
    <row r="1281" spans="1:19" ht="12.75" customHeight="1" x14ac:dyDescent="0.25">
      <c r="A1281" s="28"/>
      <c r="B1281" s="29"/>
      <c r="C1281" s="29"/>
      <c r="D1281" s="132"/>
      <c r="E1281" s="132"/>
      <c r="F1281" s="132"/>
      <c r="G1281" s="132"/>
      <c r="H1281" s="132"/>
      <c r="I1281" s="132"/>
      <c r="J1281" s="132"/>
      <c r="K1281" s="133"/>
      <c r="L1281" s="134"/>
      <c r="M1281" s="134"/>
      <c r="N1281" s="134"/>
      <c r="O1281" s="3"/>
      <c r="P1281" s="29"/>
      <c r="Q1281" s="22"/>
      <c r="R1281" s="3"/>
      <c r="S1281" s="120"/>
    </row>
    <row r="1282" spans="1:19" ht="12.75" customHeight="1" x14ac:dyDescent="0.25">
      <c r="A1282" s="28"/>
      <c r="B1282" s="29"/>
      <c r="C1282" s="29"/>
      <c r="D1282" s="132"/>
      <c r="E1282" s="132"/>
      <c r="F1282" s="132"/>
      <c r="G1282" s="132"/>
      <c r="H1282" s="132"/>
      <c r="I1282" s="132"/>
      <c r="J1282" s="132"/>
      <c r="K1282" s="133"/>
      <c r="L1282" s="134"/>
      <c r="M1282" s="134"/>
      <c r="N1282" s="134"/>
      <c r="O1282" s="3"/>
      <c r="P1282" s="29"/>
      <c r="Q1282" s="22"/>
      <c r="R1282" s="3"/>
      <c r="S1282" s="120"/>
    </row>
    <row r="1283" spans="1:19" ht="12.75" customHeight="1" x14ac:dyDescent="0.25">
      <c r="A1283" s="28"/>
      <c r="B1283" s="29"/>
      <c r="C1283" s="29"/>
      <c r="D1283" s="132"/>
      <c r="E1283" s="132"/>
      <c r="F1283" s="132"/>
      <c r="G1283" s="132"/>
      <c r="H1283" s="132"/>
      <c r="I1283" s="132"/>
      <c r="J1283" s="132"/>
      <c r="K1283" s="133"/>
      <c r="L1283" s="134"/>
      <c r="M1283" s="134"/>
      <c r="N1283" s="134"/>
      <c r="O1283" s="3"/>
      <c r="P1283" s="29"/>
      <c r="Q1283" s="22"/>
      <c r="R1283" s="3"/>
      <c r="S1283" s="120"/>
    </row>
    <row r="1284" spans="1:19" ht="12.75" customHeight="1" x14ac:dyDescent="0.25">
      <c r="A1284" s="28"/>
      <c r="B1284" s="29"/>
      <c r="C1284" s="29"/>
      <c r="D1284" s="132"/>
      <c r="E1284" s="132"/>
      <c r="F1284" s="132"/>
      <c r="G1284" s="132"/>
      <c r="H1284" s="132"/>
      <c r="I1284" s="132"/>
      <c r="J1284" s="132"/>
      <c r="K1284" s="133"/>
      <c r="L1284" s="134"/>
      <c r="M1284" s="134"/>
      <c r="N1284" s="134"/>
      <c r="O1284" s="3"/>
      <c r="P1284" s="29"/>
      <c r="Q1284" s="22"/>
      <c r="R1284" s="3"/>
      <c r="S1284" s="120"/>
    </row>
    <row r="1285" spans="1:19" ht="12.75" customHeight="1" x14ac:dyDescent="0.25">
      <c r="A1285" s="28"/>
      <c r="B1285" s="29"/>
      <c r="C1285" s="29"/>
      <c r="D1285" s="132"/>
      <c r="E1285" s="132"/>
      <c r="F1285" s="132"/>
      <c r="G1285" s="132"/>
      <c r="H1285" s="132"/>
      <c r="I1285" s="132"/>
      <c r="J1285" s="132"/>
      <c r="K1285" s="133"/>
      <c r="L1285" s="134"/>
      <c r="M1285" s="134"/>
      <c r="N1285" s="134"/>
      <c r="O1285" s="3"/>
      <c r="P1285" s="29"/>
      <c r="Q1285" s="22"/>
      <c r="R1285" s="3"/>
      <c r="S1285" s="120"/>
    </row>
    <row r="1286" spans="1:19" ht="12.75" customHeight="1" x14ac:dyDescent="0.25">
      <c r="A1286" s="28"/>
      <c r="B1286" s="29"/>
      <c r="C1286" s="29"/>
      <c r="D1286" s="132"/>
      <c r="E1286" s="132"/>
      <c r="F1286" s="132"/>
      <c r="G1286" s="132"/>
      <c r="H1286" s="132"/>
      <c r="I1286" s="132"/>
      <c r="J1286" s="132"/>
      <c r="K1286" s="133"/>
      <c r="L1286" s="134"/>
      <c r="M1286" s="134"/>
      <c r="N1286" s="134"/>
      <c r="O1286" s="3"/>
      <c r="P1286" s="29"/>
      <c r="Q1286" s="22"/>
      <c r="R1286" s="3"/>
      <c r="S1286" s="120"/>
    </row>
    <row r="1287" spans="1:19" ht="12.75" customHeight="1" x14ac:dyDescent="0.25">
      <c r="A1287" s="28"/>
      <c r="B1287" s="29"/>
      <c r="C1287" s="29"/>
      <c r="D1287" s="132"/>
      <c r="E1287" s="132"/>
      <c r="F1287" s="132"/>
      <c r="G1287" s="132"/>
      <c r="H1287" s="132"/>
      <c r="I1287" s="132"/>
      <c r="J1287" s="132"/>
      <c r="K1287" s="133"/>
      <c r="L1287" s="134"/>
      <c r="M1287" s="134"/>
      <c r="N1287" s="134"/>
      <c r="O1287" s="3"/>
      <c r="P1287" s="29"/>
      <c r="Q1287" s="22"/>
      <c r="R1287" s="3"/>
      <c r="S1287" s="120"/>
    </row>
    <row r="1288" spans="1:19" ht="12.75" customHeight="1" x14ac:dyDescent="0.25">
      <c r="A1288" s="28"/>
      <c r="B1288" s="29"/>
      <c r="C1288" s="29"/>
      <c r="D1288" s="132"/>
      <c r="E1288" s="132"/>
      <c r="F1288" s="132"/>
      <c r="G1288" s="132"/>
      <c r="H1288" s="132"/>
      <c r="I1288" s="132"/>
      <c r="J1288" s="132"/>
      <c r="K1288" s="133"/>
      <c r="L1288" s="134"/>
      <c r="M1288" s="134"/>
      <c r="N1288" s="134"/>
      <c r="O1288" s="3"/>
      <c r="P1288" s="29"/>
      <c r="Q1288" s="22"/>
      <c r="R1288" s="3"/>
      <c r="S1288" s="120"/>
    </row>
    <row r="1289" spans="1:19" ht="12.75" customHeight="1" x14ac:dyDescent="0.25">
      <c r="A1289" s="28"/>
      <c r="B1289" s="29"/>
      <c r="C1289" s="29"/>
      <c r="D1289" s="132"/>
      <c r="E1289" s="132"/>
      <c r="F1289" s="132"/>
      <c r="G1289" s="132"/>
      <c r="H1289" s="132"/>
      <c r="I1289" s="132"/>
      <c r="J1289" s="132"/>
      <c r="K1289" s="133"/>
      <c r="L1289" s="134"/>
      <c r="M1289" s="134"/>
      <c r="N1289" s="134"/>
      <c r="O1289" s="3"/>
      <c r="P1289" s="29"/>
      <c r="Q1289" s="22"/>
      <c r="R1289" s="3"/>
      <c r="S1289" s="120"/>
    </row>
    <row r="1290" spans="1:19" ht="12.75" customHeight="1" x14ac:dyDescent="0.25">
      <c r="A1290" s="28"/>
      <c r="B1290" s="29"/>
      <c r="C1290" s="29"/>
      <c r="D1290" s="132"/>
      <c r="E1290" s="132"/>
      <c r="F1290" s="132"/>
      <c r="G1290" s="132"/>
      <c r="H1290" s="132"/>
      <c r="I1290" s="132"/>
      <c r="J1290" s="132"/>
      <c r="K1290" s="133"/>
      <c r="L1290" s="134"/>
      <c r="M1290" s="134"/>
      <c r="N1290" s="134"/>
      <c r="O1290" s="3"/>
      <c r="P1290" s="29"/>
      <c r="Q1290" s="22"/>
      <c r="R1290" s="3"/>
      <c r="S1290" s="120"/>
    </row>
    <row r="1291" spans="1:19" ht="12.75" customHeight="1" x14ac:dyDescent="0.25">
      <c r="A1291" s="28"/>
      <c r="B1291" s="29"/>
      <c r="C1291" s="29"/>
      <c r="D1291" s="132"/>
      <c r="E1291" s="132"/>
      <c r="F1291" s="132"/>
      <c r="G1291" s="132"/>
      <c r="H1291" s="132"/>
      <c r="I1291" s="132"/>
      <c r="J1291" s="132"/>
      <c r="K1291" s="133"/>
      <c r="L1291" s="134"/>
      <c r="M1291" s="134"/>
      <c r="N1291" s="134"/>
      <c r="O1291" s="3"/>
      <c r="P1291" s="29"/>
      <c r="Q1291" s="22"/>
      <c r="R1291" s="3"/>
      <c r="S1291" s="120"/>
    </row>
    <row r="1292" spans="1:19" ht="12.75" customHeight="1" x14ac:dyDescent="0.25">
      <c r="A1292" s="28"/>
      <c r="B1292" s="29"/>
      <c r="C1292" s="29"/>
      <c r="D1292" s="132"/>
      <c r="E1292" s="132"/>
      <c r="F1292" s="132"/>
      <c r="G1292" s="132"/>
      <c r="H1292" s="132"/>
      <c r="I1292" s="132"/>
      <c r="J1292" s="132"/>
      <c r="K1292" s="133"/>
      <c r="L1292" s="134"/>
      <c r="M1292" s="134"/>
      <c r="N1292" s="134"/>
      <c r="O1292" s="3"/>
      <c r="P1292" s="29"/>
      <c r="Q1292" s="22"/>
      <c r="R1292" s="3"/>
      <c r="S1292" s="120"/>
    </row>
    <row r="1293" spans="1:19" ht="12.75" customHeight="1" x14ac:dyDescent="0.25">
      <c r="A1293" s="28"/>
      <c r="B1293" s="29"/>
      <c r="C1293" s="29"/>
      <c r="D1293" s="132"/>
      <c r="E1293" s="132"/>
      <c r="F1293" s="132"/>
      <c r="G1293" s="132"/>
      <c r="H1293" s="132"/>
      <c r="I1293" s="132"/>
      <c r="J1293" s="132"/>
      <c r="K1293" s="133"/>
      <c r="L1293" s="134"/>
      <c r="M1293" s="134"/>
      <c r="N1293" s="134"/>
      <c r="O1293" s="3"/>
      <c r="P1293" s="29"/>
      <c r="Q1293" s="22"/>
      <c r="R1293" s="3"/>
      <c r="S1293" s="120"/>
    </row>
    <row r="1294" spans="1:19" ht="12.75" customHeight="1" x14ac:dyDescent="0.25">
      <c r="A1294" s="28"/>
      <c r="B1294" s="29"/>
      <c r="C1294" s="29"/>
      <c r="D1294" s="132"/>
      <c r="E1294" s="132"/>
      <c r="F1294" s="132"/>
      <c r="G1294" s="132"/>
      <c r="H1294" s="132"/>
      <c r="I1294" s="132"/>
      <c r="J1294" s="132"/>
      <c r="K1294" s="133"/>
      <c r="L1294" s="134"/>
      <c r="M1294" s="134"/>
      <c r="N1294" s="134"/>
      <c r="O1294" s="3"/>
      <c r="P1294" s="29"/>
      <c r="Q1294" s="22"/>
      <c r="R1294" s="3"/>
      <c r="S1294" s="120"/>
    </row>
    <row r="1295" spans="1:19" ht="12.75" customHeight="1" x14ac:dyDescent="0.25">
      <c r="A1295" s="28"/>
      <c r="B1295" s="29"/>
      <c r="C1295" s="29"/>
      <c r="D1295" s="132"/>
      <c r="E1295" s="132"/>
      <c r="F1295" s="132"/>
      <c r="G1295" s="132"/>
      <c r="H1295" s="132"/>
      <c r="I1295" s="132"/>
      <c r="J1295" s="132"/>
      <c r="K1295" s="133"/>
      <c r="L1295" s="134"/>
      <c r="M1295" s="134"/>
      <c r="N1295" s="134"/>
      <c r="O1295" s="3"/>
      <c r="P1295" s="29"/>
      <c r="Q1295" s="22"/>
      <c r="R1295" s="3"/>
      <c r="S1295" s="120"/>
    </row>
    <row r="1296" spans="1:19" ht="12.75" customHeight="1" x14ac:dyDescent="0.25">
      <c r="A1296" s="28"/>
      <c r="B1296" s="29"/>
      <c r="C1296" s="29"/>
      <c r="D1296" s="132"/>
      <c r="E1296" s="132"/>
      <c r="F1296" s="132"/>
      <c r="G1296" s="132"/>
      <c r="H1296" s="132"/>
      <c r="I1296" s="132"/>
      <c r="J1296" s="132"/>
      <c r="K1296" s="133"/>
      <c r="L1296" s="134"/>
      <c r="M1296" s="134"/>
      <c r="N1296" s="134"/>
      <c r="O1296" s="3"/>
      <c r="P1296" s="29"/>
      <c r="Q1296" s="22"/>
      <c r="R1296" s="3"/>
      <c r="S1296" s="120"/>
    </row>
    <row r="1297" spans="1:19" ht="12.75" customHeight="1" x14ac:dyDescent="0.25">
      <c r="A1297" s="28"/>
      <c r="B1297" s="29"/>
      <c r="C1297" s="29"/>
      <c r="D1297" s="132"/>
      <c r="E1297" s="132"/>
      <c r="F1297" s="132"/>
      <c r="G1297" s="132"/>
      <c r="H1297" s="132"/>
      <c r="I1297" s="132"/>
      <c r="J1297" s="132"/>
      <c r="K1297" s="133"/>
      <c r="L1297" s="134"/>
      <c r="M1297" s="134"/>
      <c r="N1297" s="134"/>
      <c r="O1297" s="3"/>
      <c r="P1297" s="29"/>
      <c r="Q1297" s="22"/>
      <c r="R1297" s="3"/>
      <c r="S1297" s="120"/>
    </row>
    <row r="1298" spans="1:19" ht="12.75" customHeight="1" x14ac:dyDescent="0.25">
      <c r="A1298" s="28"/>
      <c r="B1298" s="29"/>
      <c r="C1298" s="29"/>
      <c r="D1298" s="132"/>
      <c r="E1298" s="132"/>
      <c r="F1298" s="132"/>
      <c r="G1298" s="132"/>
      <c r="H1298" s="132"/>
      <c r="I1298" s="132"/>
      <c r="J1298" s="132"/>
      <c r="K1298" s="133"/>
      <c r="L1298" s="134"/>
      <c r="M1298" s="134"/>
      <c r="N1298" s="134"/>
      <c r="O1298" s="3"/>
      <c r="P1298" s="29"/>
      <c r="Q1298" s="22"/>
      <c r="R1298" s="3"/>
      <c r="S1298" s="120"/>
    </row>
    <row r="1299" spans="1:19" ht="12.75" customHeight="1" x14ac:dyDescent="0.25">
      <c r="A1299" s="28"/>
      <c r="B1299" s="29"/>
      <c r="C1299" s="29"/>
      <c r="D1299" s="132"/>
      <c r="E1299" s="132"/>
      <c r="F1299" s="132"/>
      <c r="G1299" s="132"/>
      <c r="H1299" s="132"/>
      <c r="I1299" s="132"/>
      <c r="J1299" s="132"/>
      <c r="K1299" s="133"/>
      <c r="L1299" s="134"/>
      <c r="M1299" s="134"/>
      <c r="N1299" s="134"/>
      <c r="O1299" s="3"/>
      <c r="P1299" s="29"/>
      <c r="Q1299" s="22"/>
      <c r="R1299" s="3"/>
      <c r="S1299" s="120"/>
    </row>
    <row r="1300" spans="1:19" ht="12.75" customHeight="1" x14ac:dyDescent="0.25">
      <c r="A1300" s="28"/>
      <c r="B1300" s="29"/>
      <c r="C1300" s="29"/>
      <c r="D1300" s="132"/>
      <c r="E1300" s="132"/>
      <c r="F1300" s="132"/>
      <c r="G1300" s="132"/>
      <c r="H1300" s="132"/>
      <c r="I1300" s="132"/>
      <c r="J1300" s="132"/>
      <c r="K1300" s="133"/>
      <c r="L1300" s="134"/>
      <c r="M1300" s="134"/>
      <c r="N1300" s="134"/>
      <c r="O1300" s="3"/>
      <c r="P1300" s="29"/>
      <c r="Q1300" s="22"/>
      <c r="R1300" s="3"/>
      <c r="S1300" s="120"/>
    </row>
    <row r="1301" spans="1:19" ht="12.75" customHeight="1" x14ac:dyDescent="0.25">
      <c r="A1301" s="28"/>
      <c r="B1301" s="29"/>
      <c r="C1301" s="29"/>
      <c r="D1301" s="132"/>
      <c r="E1301" s="132"/>
      <c r="F1301" s="132"/>
      <c r="G1301" s="132"/>
      <c r="H1301" s="132"/>
      <c r="I1301" s="132"/>
      <c r="J1301" s="132"/>
      <c r="K1301" s="133"/>
      <c r="L1301" s="134"/>
      <c r="M1301" s="134"/>
      <c r="N1301" s="134"/>
      <c r="O1301" s="3"/>
      <c r="P1301" s="29"/>
      <c r="Q1301" s="22"/>
      <c r="R1301" s="3"/>
      <c r="S1301" s="120"/>
    </row>
    <row r="1302" spans="1:19" ht="12.75" customHeight="1" x14ac:dyDescent="0.25">
      <c r="A1302" s="28"/>
      <c r="B1302" s="29"/>
      <c r="C1302" s="29"/>
      <c r="D1302" s="132"/>
      <c r="E1302" s="132"/>
      <c r="F1302" s="132"/>
      <c r="G1302" s="132"/>
      <c r="H1302" s="132"/>
      <c r="I1302" s="132"/>
      <c r="J1302" s="132"/>
      <c r="K1302" s="133"/>
      <c r="L1302" s="134"/>
      <c r="M1302" s="134"/>
      <c r="N1302" s="134"/>
      <c r="O1302" s="3"/>
      <c r="P1302" s="29"/>
      <c r="Q1302" s="22"/>
      <c r="R1302" s="3"/>
      <c r="S1302" s="120"/>
    </row>
    <row r="1303" spans="1:19" ht="12.75" customHeight="1" x14ac:dyDescent="0.25">
      <c r="A1303" s="28"/>
      <c r="B1303" s="29"/>
      <c r="C1303" s="29"/>
      <c r="D1303" s="132"/>
      <c r="E1303" s="132"/>
      <c r="F1303" s="132"/>
      <c r="G1303" s="132"/>
      <c r="H1303" s="132"/>
      <c r="I1303" s="132"/>
      <c r="J1303" s="132"/>
      <c r="K1303" s="133"/>
      <c r="L1303" s="134"/>
      <c r="M1303" s="134"/>
      <c r="N1303" s="134"/>
      <c r="O1303" s="3"/>
      <c r="P1303" s="29"/>
      <c r="Q1303" s="22"/>
      <c r="R1303" s="3"/>
      <c r="S1303" s="120"/>
    </row>
    <row r="1304" spans="1:19" ht="12.75" customHeight="1" x14ac:dyDescent="0.25">
      <c r="A1304" s="28"/>
      <c r="B1304" s="29"/>
      <c r="C1304" s="29"/>
      <c r="D1304" s="132"/>
      <c r="E1304" s="132"/>
      <c r="F1304" s="132"/>
      <c r="G1304" s="132"/>
      <c r="H1304" s="132"/>
      <c r="I1304" s="132"/>
      <c r="J1304" s="132"/>
      <c r="K1304" s="133"/>
      <c r="L1304" s="134"/>
      <c r="M1304" s="134"/>
      <c r="N1304" s="134"/>
      <c r="O1304" s="3"/>
      <c r="P1304" s="29"/>
      <c r="Q1304" s="22"/>
      <c r="R1304" s="3"/>
      <c r="S1304" s="120"/>
    </row>
    <row r="1305" spans="1:19" ht="12.75" customHeight="1" x14ac:dyDescent="0.25">
      <c r="A1305" s="28"/>
      <c r="B1305" s="29"/>
      <c r="C1305" s="29"/>
      <c r="D1305" s="132"/>
      <c r="E1305" s="132"/>
      <c r="F1305" s="132"/>
      <c r="G1305" s="132"/>
      <c r="H1305" s="132"/>
      <c r="I1305" s="132"/>
      <c r="J1305" s="132"/>
      <c r="K1305" s="133"/>
      <c r="L1305" s="134"/>
      <c r="M1305" s="134"/>
      <c r="N1305" s="134"/>
      <c r="O1305" s="3"/>
      <c r="P1305" s="29"/>
      <c r="Q1305" s="22"/>
      <c r="R1305" s="3"/>
      <c r="S1305" s="120"/>
    </row>
    <row r="1306" spans="1:19" ht="12.75" customHeight="1" x14ac:dyDescent="0.25">
      <c r="A1306" s="28"/>
      <c r="B1306" s="29"/>
      <c r="C1306" s="29"/>
      <c r="D1306" s="132"/>
      <c r="E1306" s="132"/>
      <c r="F1306" s="132"/>
      <c r="G1306" s="132"/>
      <c r="H1306" s="132"/>
      <c r="I1306" s="132"/>
      <c r="J1306" s="132"/>
      <c r="K1306" s="133"/>
      <c r="L1306" s="134"/>
      <c r="M1306" s="134"/>
      <c r="N1306" s="134"/>
      <c r="O1306" s="3"/>
      <c r="P1306" s="29"/>
      <c r="Q1306" s="22"/>
      <c r="R1306" s="3"/>
      <c r="S1306" s="120"/>
    </row>
    <row r="1307" spans="1:19" ht="12.75" customHeight="1" x14ac:dyDescent="0.25">
      <c r="A1307" s="28"/>
      <c r="B1307" s="29"/>
      <c r="C1307" s="29"/>
      <c r="D1307" s="132"/>
      <c r="E1307" s="132"/>
      <c r="F1307" s="132"/>
      <c r="G1307" s="132"/>
      <c r="H1307" s="132"/>
      <c r="I1307" s="132"/>
      <c r="J1307" s="132"/>
      <c r="K1307" s="133"/>
      <c r="L1307" s="134"/>
      <c r="M1307" s="134"/>
      <c r="N1307" s="134"/>
      <c r="O1307" s="3"/>
      <c r="P1307" s="29"/>
      <c r="Q1307" s="22"/>
      <c r="R1307" s="3"/>
      <c r="S1307" s="120"/>
    </row>
    <row r="1308" spans="1:19" ht="12.75" customHeight="1" x14ac:dyDescent="0.25">
      <c r="A1308" s="28"/>
      <c r="B1308" s="29"/>
      <c r="C1308" s="29"/>
      <c r="D1308" s="132"/>
      <c r="E1308" s="132"/>
      <c r="F1308" s="132"/>
      <c r="G1308" s="132"/>
      <c r="H1308" s="132"/>
      <c r="I1308" s="132"/>
      <c r="J1308" s="132"/>
      <c r="K1308" s="133"/>
      <c r="L1308" s="134"/>
      <c r="M1308" s="134"/>
      <c r="N1308" s="134"/>
      <c r="O1308" s="3"/>
      <c r="P1308" s="29"/>
      <c r="Q1308" s="22"/>
      <c r="R1308" s="3"/>
      <c r="S1308" s="120"/>
    </row>
    <row r="1309" spans="1:19" ht="12.75" customHeight="1" x14ac:dyDescent="0.25">
      <c r="A1309" s="28"/>
      <c r="B1309" s="29"/>
      <c r="C1309" s="29"/>
      <c r="D1309" s="132"/>
      <c r="E1309" s="132"/>
      <c r="F1309" s="132"/>
      <c r="G1309" s="132"/>
      <c r="H1309" s="132"/>
      <c r="I1309" s="132"/>
      <c r="J1309" s="132"/>
      <c r="K1309" s="133"/>
      <c r="L1309" s="134"/>
      <c r="M1309" s="134"/>
      <c r="N1309" s="134"/>
      <c r="O1309" s="3"/>
      <c r="P1309" s="29"/>
      <c r="Q1309" s="22"/>
      <c r="R1309" s="3"/>
      <c r="S1309" s="120"/>
    </row>
    <row r="1310" spans="1:19" ht="12.75" customHeight="1" x14ac:dyDescent="0.25">
      <c r="A1310" s="28"/>
      <c r="B1310" s="29"/>
      <c r="C1310" s="29"/>
      <c r="D1310" s="132"/>
      <c r="E1310" s="132"/>
      <c r="F1310" s="132"/>
      <c r="G1310" s="132"/>
      <c r="H1310" s="132"/>
      <c r="I1310" s="132"/>
      <c r="J1310" s="132"/>
      <c r="K1310" s="133"/>
      <c r="L1310" s="134"/>
      <c r="M1310" s="134"/>
      <c r="N1310" s="134"/>
      <c r="O1310" s="3"/>
      <c r="P1310" s="29"/>
      <c r="Q1310" s="22"/>
      <c r="R1310" s="3"/>
      <c r="S1310" s="120"/>
    </row>
    <row r="1311" spans="1:19" ht="12.75" customHeight="1" x14ac:dyDescent="0.25">
      <c r="A1311" s="28"/>
      <c r="B1311" s="29"/>
      <c r="C1311" s="29"/>
      <c r="D1311" s="132"/>
      <c r="E1311" s="132"/>
      <c r="F1311" s="132"/>
      <c r="G1311" s="132"/>
      <c r="H1311" s="132"/>
      <c r="I1311" s="132"/>
      <c r="J1311" s="132"/>
      <c r="K1311" s="133"/>
      <c r="L1311" s="134"/>
      <c r="M1311" s="134"/>
      <c r="N1311" s="134"/>
      <c r="O1311" s="3"/>
      <c r="P1311" s="29"/>
      <c r="Q1311" s="22"/>
      <c r="R1311" s="3"/>
      <c r="S1311" s="120"/>
    </row>
    <row r="1312" spans="1:19" ht="12.75" customHeight="1" x14ac:dyDescent="0.25">
      <c r="A1312" s="28"/>
      <c r="B1312" s="29"/>
      <c r="C1312" s="29"/>
      <c r="D1312" s="132"/>
      <c r="E1312" s="132"/>
      <c r="F1312" s="132"/>
      <c r="G1312" s="132"/>
      <c r="H1312" s="132"/>
      <c r="I1312" s="132"/>
      <c r="J1312" s="132"/>
      <c r="K1312" s="133"/>
      <c r="L1312" s="134"/>
      <c r="M1312" s="134"/>
      <c r="N1312" s="134"/>
      <c r="O1312" s="3"/>
      <c r="P1312" s="29"/>
      <c r="Q1312" s="22"/>
      <c r="R1312" s="3"/>
      <c r="S1312" s="120"/>
    </row>
    <row r="1313" spans="1:19" ht="12.75" customHeight="1" x14ac:dyDescent="0.25">
      <c r="A1313" s="28"/>
      <c r="B1313" s="29"/>
      <c r="C1313" s="29"/>
      <c r="D1313" s="132"/>
      <c r="E1313" s="132"/>
      <c r="F1313" s="132"/>
      <c r="G1313" s="132"/>
      <c r="H1313" s="132"/>
      <c r="I1313" s="132"/>
      <c r="J1313" s="132"/>
      <c r="K1313" s="133"/>
      <c r="L1313" s="134"/>
      <c r="M1313" s="134"/>
      <c r="N1313" s="134"/>
      <c r="O1313" s="3"/>
      <c r="P1313" s="29"/>
      <c r="Q1313" s="22"/>
      <c r="R1313" s="3"/>
      <c r="S1313" s="120"/>
    </row>
    <row r="1314" spans="1:19" ht="12.75" customHeight="1" x14ac:dyDescent="0.25">
      <c r="A1314" s="28"/>
      <c r="B1314" s="29"/>
      <c r="C1314" s="29"/>
      <c r="D1314" s="132"/>
      <c r="E1314" s="132"/>
      <c r="F1314" s="132"/>
      <c r="G1314" s="132"/>
      <c r="H1314" s="132"/>
      <c r="I1314" s="132"/>
      <c r="J1314" s="132"/>
      <c r="K1314" s="133"/>
      <c r="L1314" s="134"/>
      <c r="M1314" s="134"/>
      <c r="N1314" s="134"/>
      <c r="O1314" s="3"/>
      <c r="P1314" s="29"/>
      <c r="Q1314" s="22"/>
      <c r="R1314" s="3"/>
      <c r="S1314" s="120"/>
    </row>
    <row r="1315" spans="1:19" ht="12.75" customHeight="1" x14ac:dyDescent="0.25">
      <c r="A1315" s="28"/>
      <c r="B1315" s="29"/>
      <c r="C1315" s="29"/>
      <c r="D1315" s="132"/>
      <c r="E1315" s="132"/>
      <c r="F1315" s="132"/>
      <c r="G1315" s="132"/>
      <c r="H1315" s="132"/>
      <c r="I1315" s="132"/>
      <c r="J1315" s="132"/>
      <c r="K1315" s="133"/>
      <c r="L1315" s="134"/>
      <c r="M1315" s="134"/>
      <c r="N1315" s="134"/>
      <c r="O1315" s="3"/>
      <c r="P1315" s="29"/>
      <c r="Q1315" s="22"/>
      <c r="R1315" s="3"/>
      <c r="S1315" s="120"/>
    </row>
    <row r="1316" spans="1:19" ht="12.75" customHeight="1" x14ac:dyDescent="0.25">
      <c r="A1316" s="28"/>
      <c r="B1316" s="29"/>
      <c r="C1316" s="29"/>
      <c r="D1316" s="132"/>
      <c r="E1316" s="132"/>
      <c r="F1316" s="132"/>
      <c r="G1316" s="132"/>
      <c r="H1316" s="132"/>
      <c r="I1316" s="132"/>
      <c r="J1316" s="132"/>
      <c r="K1316" s="133"/>
      <c r="L1316" s="134"/>
      <c r="M1316" s="134"/>
      <c r="N1316" s="134"/>
      <c r="O1316" s="3"/>
      <c r="P1316" s="29"/>
      <c r="Q1316" s="22"/>
      <c r="R1316" s="3"/>
      <c r="S1316" s="120"/>
    </row>
    <row r="1317" spans="1:19" ht="12.75" customHeight="1" x14ac:dyDescent="0.25">
      <c r="A1317" s="28"/>
      <c r="B1317" s="29"/>
      <c r="C1317" s="29"/>
      <c r="D1317" s="132"/>
      <c r="E1317" s="132"/>
      <c r="F1317" s="132"/>
      <c r="G1317" s="132"/>
      <c r="H1317" s="132"/>
      <c r="I1317" s="132"/>
      <c r="J1317" s="132"/>
      <c r="K1317" s="133"/>
      <c r="L1317" s="134"/>
      <c r="M1317" s="134"/>
      <c r="N1317" s="134"/>
      <c r="O1317" s="3"/>
      <c r="P1317" s="29"/>
      <c r="Q1317" s="22"/>
      <c r="R1317" s="3"/>
      <c r="S1317" s="120"/>
    </row>
    <row r="1318" spans="1:19" ht="12.75" customHeight="1" x14ac:dyDescent="0.25">
      <c r="A1318" s="28"/>
      <c r="B1318" s="29"/>
      <c r="C1318" s="29"/>
      <c r="D1318" s="132"/>
      <c r="E1318" s="132"/>
      <c r="F1318" s="132"/>
      <c r="G1318" s="132"/>
      <c r="H1318" s="132"/>
      <c r="I1318" s="132"/>
      <c r="J1318" s="132"/>
      <c r="K1318" s="133"/>
      <c r="L1318" s="134"/>
      <c r="M1318" s="134"/>
      <c r="N1318" s="134"/>
      <c r="O1318" s="3"/>
      <c r="P1318" s="29"/>
      <c r="Q1318" s="22"/>
      <c r="R1318" s="3"/>
      <c r="S1318" s="120"/>
    </row>
    <row r="1319" spans="1:19" ht="12.75" customHeight="1" x14ac:dyDescent="0.25">
      <c r="A1319" s="28"/>
      <c r="B1319" s="29"/>
      <c r="C1319" s="29"/>
      <c r="D1319" s="132"/>
      <c r="E1319" s="132"/>
      <c r="F1319" s="132"/>
      <c r="G1319" s="132"/>
      <c r="H1319" s="132"/>
      <c r="I1319" s="132"/>
      <c r="J1319" s="132"/>
      <c r="K1319" s="133"/>
      <c r="L1319" s="134"/>
      <c r="M1319" s="134"/>
      <c r="N1319" s="134"/>
      <c r="O1319" s="3"/>
      <c r="P1319" s="29"/>
      <c r="Q1319" s="22"/>
      <c r="R1319" s="3"/>
      <c r="S1319" s="120"/>
    </row>
    <row r="1320" spans="1:19" ht="12.75" customHeight="1" x14ac:dyDescent="0.25">
      <c r="A1320" s="28"/>
      <c r="B1320" s="29"/>
      <c r="C1320" s="29"/>
      <c r="D1320" s="132"/>
      <c r="E1320" s="132"/>
      <c r="F1320" s="132"/>
      <c r="G1320" s="132"/>
      <c r="H1320" s="132"/>
      <c r="I1320" s="132"/>
      <c r="J1320" s="132"/>
      <c r="K1320" s="133"/>
      <c r="L1320" s="134"/>
      <c r="M1320" s="134"/>
      <c r="N1320" s="134"/>
      <c r="O1320" s="3"/>
      <c r="P1320" s="29"/>
      <c r="Q1320" s="22"/>
      <c r="R1320" s="3"/>
      <c r="S1320" s="120"/>
    </row>
    <row r="1321" spans="1:19" ht="12.75" customHeight="1" x14ac:dyDescent="0.25">
      <c r="A1321" s="28"/>
      <c r="B1321" s="29"/>
      <c r="C1321" s="29"/>
      <c r="D1321" s="132"/>
      <c r="E1321" s="132"/>
      <c r="F1321" s="132"/>
      <c r="G1321" s="132"/>
      <c r="H1321" s="132"/>
      <c r="I1321" s="132"/>
      <c r="J1321" s="132"/>
      <c r="K1321" s="133"/>
      <c r="L1321" s="134"/>
      <c r="M1321" s="134"/>
      <c r="N1321" s="134"/>
      <c r="O1321" s="3"/>
      <c r="P1321" s="29"/>
      <c r="Q1321" s="22"/>
      <c r="R1321" s="3"/>
      <c r="S1321" s="120"/>
    </row>
    <row r="1322" spans="1:19" ht="12.75" customHeight="1" x14ac:dyDescent="0.25">
      <c r="A1322" s="28"/>
      <c r="B1322" s="29"/>
      <c r="C1322" s="29"/>
      <c r="D1322" s="132"/>
      <c r="E1322" s="132"/>
      <c r="F1322" s="132"/>
      <c r="G1322" s="132"/>
      <c r="H1322" s="132"/>
      <c r="I1322" s="132"/>
      <c r="J1322" s="132"/>
      <c r="K1322" s="133"/>
      <c r="L1322" s="134"/>
      <c r="M1322" s="134"/>
      <c r="N1322" s="134"/>
      <c r="O1322" s="3"/>
      <c r="P1322" s="29"/>
      <c r="Q1322" s="22"/>
      <c r="R1322" s="3"/>
      <c r="S1322" s="120"/>
    </row>
    <row r="1323" spans="1:19" ht="12.75" customHeight="1" x14ac:dyDescent="0.25">
      <c r="A1323" s="28"/>
      <c r="B1323" s="29"/>
      <c r="C1323" s="29"/>
      <c r="D1323" s="132"/>
      <c r="E1323" s="132"/>
      <c r="F1323" s="132"/>
      <c r="G1323" s="132"/>
      <c r="H1323" s="132"/>
      <c r="I1323" s="132"/>
      <c r="J1323" s="132"/>
      <c r="K1323" s="133"/>
      <c r="L1323" s="134"/>
      <c r="M1323" s="134"/>
      <c r="N1323" s="134"/>
      <c r="O1323" s="3"/>
      <c r="P1323" s="29"/>
      <c r="Q1323" s="22"/>
      <c r="R1323" s="3"/>
      <c r="S1323" s="120"/>
    </row>
    <row r="1324" spans="1:19" ht="12.75" customHeight="1" x14ac:dyDescent="0.25">
      <c r="A1324" s="28"/>
      <c r="B1324" s="29"/>
      <c r="C1324" s="29"/>
      <c r="D1324" s="132"/>
      <c r="E1324" s="132"/>
      <c r="F1324" s="132"/>
      <c r="G1324" s="132"/>
      <c r="H1324" s="132"/>
      <c r="I1324" s="132"/>
      <c r="J1324" s="132"/>
      <c r="K1324" s="133"/>
      <c r="L1324" s="134"/>
      <c r="M1324" s="134"/>
      <c r="N1324" s="134"/>
      <c r="O1324" s="3"/>
      <c r="P1324" s="29"/>
      <c r="Q1324" s="22"/>
      <c r="R1324" s="3"/>
      <c r="S1324" s="120"/>
    </row>
    <row r="1325" spans="1:19" ht="12.75" customHeight="1" x14ac:dyDescent="0.25">
      <c r="A1325" s="28"/>
      <c r="B1325" s="29"/>
      <c r="C1325" s="29"/>
      <c r="D1325" s="132"/>
      <c r="E1325" s="132"/>
      <c r="F1325" s="132"/>
      <c r="G1325" s="132"/>
      <c r="H1325" s="132"/>
      <c r="I1325" s="132"/>
      <c r="J1325" s="132"/>
      <c r="K1325" s="133"/>
      <c r="L1325" s="134"/>
      <c r="M1325" s="134"/>
      <c r="N1325" s="134"/>
      <c r="O1325" s="3"/>
      <c r="P1325" s="29"/>
      <c r="Q1325" s="22"/>
      <c r="R1325" s="3"/>
      <c r="S1325" s="120"/>
    </row>
    <row r="1326" spans="1:19" ht="12.75" customHeight="1" x14ac:dyDescent="0.25">
      <c r="A1326" s="28"/>
      <c r="B1326" s="29"/>
      <c r="C1326" s="29"/>
      <c r="D1326" s="132"/>
      <c r="E1326" s="132"/>
      <c r="F1326" s="132"/>
      <c r="G1326" s="132"/>
      <c r="H1326" s="132"/>
      <c r="I1326" s="132"/>
      <c r="J1326" s="132"/>
      <c r="K1326" s="133"/>
      <c r="L1326" s="134"/>
      <c r="M1326" s="134"/>
      <c r="N1326" s="134"/>
      <c r="O1326" s="3"/>
      <c r="P1326" s="29"/>
      <c r="Q1326" s="22"/>
      <c r="R1326" s="3"/>
      <c r="S1326" s="120"/>
    </row>
    <row r="1327" spans="1:19" ht="12.75" customHeight="1" x14ac:dyDescent="0.25">
      <c r="A1327" s="28"/>
      <c r="B1327" s="29"/>
      <c r="C1327" s="29"/>
      <c r="D1327" s="132"/>
      <c r="E1327" s="132"/>
      <c r="F1327" s="132"/>
      <c r="G1327" s="132"/>
      <c r="H1327" s="132"/>
      <c r="I1327" s="132"/>
      <c r="J1327" s="132"/>
      <c r="K1327" s="133"/>
      <c r="L1327" s="134"/>
      <c r="M1327" s="134"/>
      <c r="N1327" s="134"/>
      <c r="O1327" s="3"/>
      <c r="P1327" s="29"/>
      <c r="Q1327" s="22"/>
      <c r="R1327" s="3"/>
      <c r="S1327" s="120"/>
    </row>
    <row r="1328" spans="1:19" ht="12.75" customHeight="1" x14ac:dyDescent="0.25">
      <c r="A1328" s="28"/>
      <c r="B1328" s="29"/>
      <c r="C1328" s="29"/>
      <c r="D1328" s="132"/>
      <c r="E1328" s="132"/>
      <c r="F1328" s="132"/>
      <c r="G1328" s="132"/>
      <c r="H1328" s="132"/>
      <c r="I1328" s="132"/>
      <c r="J1328" s="132"/>
      <c r="K1328" s="133"/>
      <c r="L1328" s="134"/>
      <c r="M1328" s="134"/>
      <c r="N1328" s="134"/>
      <c r="O1328" s="3"/>
      <c r="P1328" s="29"/>
      <c r="Q1328" s="22"/>
      <c r="R1328" s="3"/>
      <c r="S1328" s="120"/>
    </row>
    <row r="1329" spans="1:19" ht="12.75" customHeight="1" x14ac:dyDescent="0.25">
      <c r="A1329" s="28"/>
      <c r="B1329" s="29"/>
      <c r="C1329" s="29"/>
      <c r="D1329" s="132"/>
      <c r="E1329" s="132"/>
      <c r="F1329" s="132"/>
      <c r="G1329" s="132"/>
      <c r="H1329" s="132"/>
      <c r="I1329" s="132"/>
      <c r="J1329" s="132"/>
      <c r="K1329" s="133"/>
      <c r="L1329" s="134"/>
      <c r="M1329" s="134"/>
      <c r="N1329" s="134"/>
      <c r="O1329" s="3"/>
      <c r="P1329" s="29"/>
      <c r="Q1329" s="22"/>
      <c r="R1329" s="3"/>
      <c r="S1329" s="120"/>
    </row>
    <row r="1330" spans="1:19" ht="12.75" customHeight="1" x14ac:dyDescent="0.25">
      <c r="A1330" s="28"/>
      <c r="B1330" s="29"/>
      <c r="C1330" s="29"/>
      <c r="D1330" s="132"/>
      <c r="E1330" s="132"/>
      <c r="F1330" s="132"/>
      <c r="G1330" s="132"/>
      <c r="H1330" s="132"/>
      <c r="I1330" s="132"/>
      <c r="J1330" s="132"/>
      <c r="K1330" s="133"/>
      <c r="L1330" s="134"/>
      <c r="M1330" s="134"/>
      <c r="N1330" s="134"/>
      <c r="O1330" s="3"/>
      <c r="P1330" s="29"/>
      <c r="Q1330" s="22"/>
      <c r="R1330" s="3"/>
      <c r="S1330" s="120"/>
    </row>
    <row r="1331" spans="1:19" ht="12.75" customHeight="1" x14ac:dyDescent="0.25">
      <c r="A1331" s="28"/>
      <c r="B1331" s="29"/>
      <c r="C1331" s="29"/>
      <c r="D1331" s="132"/>
      <c r="E1331" s="132"/>
      <c r="F1331" s="132"/>
      <c r="G1331" s="132"/>
      <c r="H1331" s="132"/>
      <c r="I1331" s="132"/>
      <c r="J1331" s="132"/>
      <c r="K1331" s="133"/>
      <c r="L1331" s="134"/>
      <c r="M1331" s="134"/>
      <c r="N1331" s="134"/>
      <c r="O1331" s="3"/>
      <c r="P1331" s="29"/>
      <c r="Q1331" s="22"/>
      <c r="R1331" s="3"/>
      <c r="S1331" s="120"/>
    </row>
    <row r="1332" spans="1:19" ht="12.75" customHeight="1" x14ac:dyDescent="0.25">
      <c r="A1332" s="28"/>
      <c r="B1332" s="29"/>
      <c r="C1332" s="29"/>
      <c r="D1332" s="132"/>
      <c r="E1332" s="132"/>
      <c r="F1332" s="132"/>
      <c r="G1332" s="132"/>
      <c r="H1332" s="132"/>
      <c r="I1332" s="132"/>
      <c r="J1332" s="132"/>
      <c r="K1332" s="133"/>
      <c r="L1332" s="134"/>
      <c r="M1332" s="134"/>
      <c r="N1332" s="134"/>
      <c r="O1332" s="3"/>
      <c r="P1332" s="29"/>
      <c r="Q1332" s="22"/>
      <c r="R1332" s="3"/>
      <c r="S1332" s="120"/>
    </row>
    <row r="1333" spans="1:19" ht="12.75" customHeight="1" x14ac:dyDescent="0.25">
      <c r="A1333" s="28"/>
      <c r="B1333" s="29"/>
      <c r="C1333" s="29"/>
      <c r="D1333" s="132"/>
      <c r="E1333" s="132"/>
      <c r="F1333" s="132"/>
      <c r="G1333" s="132"/>
      <c r="H1333" s="132"/>
      <c r="I1333" s="132"/>
      <c r="J1333" s="132"/>
      <c r="K1333" s="133"/>
      <c r="L1333" s="134"/>
      <c r="M1333" s="134"/>
      <c r="N1333" s="134"/>
      <c r="O1333" s="3"/>
      <c r="P1333" s="29"/>
      <c r="Q1333" s="22"/>
      <c r="R1333" s="3"/>
      <c r="S1333" s="120"/>
    </row>
    <row r="1334" spans="1:19" ht="12.75" customHeight="1" x14ac:dyDescent="0.25">
      <c r="A1334" s="28"/>
      <c r="B1334" s="29"/>
      <c r="C1334" s="29"/>
      <c r="D1334" s="132"/>
      <c r="E1334" s="132"/>
      <c r="F1334" s="132"/>
      <c r="G1334" s="132"/>
      <c r="H1334" s="132"/>
      <c r="I1334" s="132"/>
      <c r="J1334" s="132"/>
      <c r="K1334" s="133"/>
      <c r="L1334" s="134"/>
      <c r="M1334" s="134"/>
      <c r="N1334" s="134"/>
      <c r="O1334" s="3"/>
      <c r="P1334" s="29"/>
      <c r="Q1334" s="22"/>
      <c r="R1334" s="3"/>
      <c r="S1334" s="120"/>
    </row>
    <row r="1335" spans="1:19" ht="12.75" customHeight="1" x14ac:dyDescent="0.25">
      <c r="A1335" s="28"/>
      <c r="B1335" s="29"/>
      <c r="C1335" s="29"/>
      <c r="D1335" s="132"/>
      <c r="E1335" s="132"/>
      <c r="F1335" s="132"/>
      <c r="G1335" s="132"/>
      <c r="H1335" s="132"/>
      <c r="I1335" s="132"/>
      <c r="J1335" s="132"/>
      <c r="K1335" s="133"/>
      <c r="L1335" s="134"/>
      <c r="M1335" s="134"/>
      <c r="N1335" s="134"/>
      <c r="O1335" s="3"/>
      <c r="P1335" s="29"/>
      <c r="Q1335" s="22"/>
      <c r="R1335" s="3"/>
      <c r="S1335" s="120"/>
    </row>
    <row r="1336" spans="1:19" ht="12.75" customHeight="1" x14ac:dyDescent="0.25">
      <c r="A1336" s="28"/>
      <c r="B1336" s="29"/>
      <c r="C1336" s="29"/>
      <c r="D1336" s="132"/>
      <c r="E1336" s="132"/>
      <c r="F1336" s="132"/>
      <c r="G1336" s="132"/>
      <c r="H1336" s="132"/>
      <c r="I1336" s="132"/>
      <c r="J1336" s="132"/>
      <c r="K1336" s="133"/>
      <c r="L1336" s="134"/>
      <c r="M1336" s="134"/>
      <c r="N1336" s="134"/>
      <c r="O1336" s="3"/>
      <c r="P1336" s="29"/>
      <c r="Q1336" s="22"/>
      <c r="R1336" s="3"/>
      <c r="S1336" s="120"/>
    </row>
    <row r="1337" spans="1:19" ht="12.75" customHeight="1" x14ac:dyDescent="0.25">
      <c r="A1337" s="28"/>
      <c r="B1337" s="29"/>
      <c r="C1337" s="29"/>
      <c r="D1337" s="132"/>
      <c r="E1337" s="132"/>
      <c r="F1337" s="132"/>
      <c r="G1337" s="132"/>
      <c r="H1337" s="132"/>
      <c r="I1337" s="132"/>
      <c r="J1337" s="132"/>
      <c r="K1337" s="133"/>
      <c r="L1337" s="134"/>
      <c r="M1337" s="134"/>
      <c r="N1337" s="134"/>
      <c r="O1337" s="3"/>
      <c r="P1337" s="29"/>
      <c r="Q1337" s="22"/>
      <c r="R1337" s="3"/>
      <c r="S1337" s="120"/>
    </row>
    <row r="1338" spans="1:19" ht="12.75" customHeight="1" x14ac:dyDescent="0.25">
      <c r="A1338" s="28"/>
      <c r="B1338" s="29"/>
      <c r="C1338" s="29"/>
      <c r="D1338" s="132"/>
      <c r="E1338" s="132"/>
      <c r="F1338" s="132"/>
      <c r="G1338" s="132"/>
      <c r="H1338" s="132"/>
      <c r="I1338" s="132"/>
      <c r="J1338" s="132"/>
      <c r="K1338" s="133"/>
      <c r="L1338" s="134"/>
      <c r="M1338" s="134"/>
      <c r="N1338" s="134"/>
      <c r="O1338" s="3"/>
      <c r="P1338" s="29"/>
      <c r="Q1338" s="22"/>
      <c r="R1338" s="3"/>
      <c r="S1338" s="120"/>
    </row>
    <row r="1339" spans="1:19" ht="12.75" customHeight="1" x14ac:dyDescent="0.25">
      <c r="A1339" s="28"/>
      <c r="B1339" s="29"/>
      <c r="C1339" s="29"/>
      <c r="D1339" s="132"/>
      <c r="E1339" s="132"/>
      <c r="F1339" s="132"/>
      <c r="G1339" s="132"/>
      <c r="H1339" s="132"/>
      <c r="I1339" s="132"/>
      <c r="J1339" s="132"/>
      <c r="K1339" s="133"/>
      <c r="L1339" s="134"/>
      <c r="M1339" s="134"/>
      <c r="N1339" s="134"/>
      <c r="O1339" s="3"/>
      <c r="P1339" s="29"/>
      <c r="Q1339" s="22"/>
      <c r="R1339" s="3"/>
      <c r="S1339" s="120"/>
    </row>
    <row r="1340" spans="1:19" ht="12.75" customHeight="1" x14ac:dyDescent="0.25">
      <c r="A1340" s="28"/>
      <c r="B1340" s="29"/>
      <c r="C1340" s="29"/>
      <c r="D1340" s="132"/>
      <c r="E1340" s="132"/>
      <c r="F1340" s="132"/>
      <c r="G1340" s="132"/>
      <c r="H1340" s="132"/>
      <c r="I1340" s="132"/>
      <c r="J1340" s="132"/>
      <c r="K1340" s="133"/>
      <c r="L1340" s="134"/>
      <c r="M1340" s="134"/>
      <c r="N1340" s="134"/>
      <c r="O1340" s="3"/>
      <c r="P1340" s="29"/>
      <c r="Q1340" s="22"/>
      <c r="R1340" s="3"/>
      <c r="S1340" s="120"/>
    </row>
    <row r="1341" spans="1:19" ht="12.75" customHeight="1" x14ac:dyDescent="0.25">
      <c r="A1341" s="28"/>
      <c r="B1341" s="29"/>
      <c r="C1341" s="29"/>
      <c r="D1341" s="132"/>
      <c r="E1341" s="132"/>
      <c r="F1341" s="132"/>
      <c r="G1341" s="132"/>
      <c r="H1341" s="132"/>
      <c r="I1341" s="132"/>
      <c r="J1341" s="132"/>
      <c r="K1341" s="133"/>
      <c r="L1341" s="134"/>
      <c r="M1341" s="134"/>
      <c r="N1341" s="134"/>
      <c r="O1341" s="3"/>
      <c r="P1341" s="29"/>
      <c r="Q1341" s="22"/>
      <c r="R1341" s="3"/>
      <c r="S1341" s="120"/>
    </row>
    <row r="1342" spans="1:19" ht="12.75" customHeight="1" x14ac:dyDescent="0.25">
      <c r="A1342" s="28"/>
      <c r="B1342" s="29"/>
      <c r="C1342" s="29"/>
      <c r="D1342" s="132"/>
      <c r="E1342" s="132"/>
      <c r="F1342" s="132"/>
      <c r="G1342" s="132"/>
      <c r="H1342" s="132"/>
      <c r="I1342" s="132"/>
      <c r="J1342" s="132"/>
      <c r="K1342" s="133"/>
      <c r="L1342" s="134"/>
      <c r="M1342" s="134"/>
      <c r="N1342" s="134"/>
      <c r="O1342" s="3"/>
      <c r="P1342" s="29"/>
      <c r="Q1342" s="22"/>
      <c r="R1342" s="3"/>
      <c r="S1342" s="120"/>
    </row>
    <row r="1343" spans="1:19" ht="12.75" customHeight="1" x14ac:dyDescent="0.25">
      <c r="A1343" s="28"/>
      <c r="B1343" s="29"/>
      <c r="C1343" s="29"/>
      <c r="D1343" s="132"/>
      <c r="E1343" s="132"/>
      <c r="F1343" s="132"/>
      <c r="G1343" s="132"/>
      <c r="H1343" s="132"/>
      <c r="I1343" s="132"/>
      <c r="J1343" s="132"/>
      <c r="K1343" s="133"/>
      <c r="L1343" s="134"/>
      <c r="M1343" s="134"/>
      <c r="N1343" s="134"/>
      <c r="O1343" s="3"/>
      <c r="P1343" s="29"/>
      <c r="Q1343" s="22"/>
      <c r="R1343" s="3"/>
      <c r="S1343" s="120"/>
    </row>
    <row r="1344" spans="1:19" ht="12.75" customHeight="1" x14ac:dyDescent="0.25">
      <c r="A1344" s="28"/>
      <c r="B1344" s="29"/>
      <c r="C1344" s="29"/>
      <c r="D1344" s="132"/>
      <c r="E1344" s="132"/>
      <c r="F1344" s="132"/>
      <c r="G1344" s="132"/>
      <c r="H1344" s="132"/>
      <c r="I1344" s="132"/>
      <c r="J1344" s="132"/>
      <c r="K1344" s="133"/>
      <c r="L1344" s="134"/>
      <c r="M1344" s="134"/>
      <c r="N1344" s="134"/>
      <c r="O1344" s="3"/>
      <c r="P1344" s="29"/>
      <c r="Q1344" s="22"/>
      <c r="R1344" s="3"/>
      <c r="S1344" s="120"/>
    </row>
    <row r="1345" spans="1:19" ht="12.75" customHeight="1" x14ac:dyDescent="0.25">
      <c r="A1345" s="28"/>
      <c r="B1345" s="29"/>
      <c r="C1345" s="29"/>
      <c r="D1345" s="132"/>
      <c r="E1345" s="132"/>
      <c r="F1345" s="132"/>
      <c r="G1345" s="132"/>
      <c r="H1345" s="132"/>
      <c r="I1345" s="132"/>
      <c r="J1345" s="132"/>
      <c r="K1345" s="133"/>
      <c r="L1345" s="134"/>
      <c r="M1345" s="134"/>
      <c r="N1345" s="134"/>
      <c r="O1345" s="3"/>
      <c r="P1345" s="29"/>
      <c r="Q1345" s="22"/>
      <c r="R1345" s="3"/>
      <c r="S1345" s="120"/>
    </row>
    <row r="1346" spans="1:19" ht="12.75" customHeight="1" x14ac:dyDescent="0.25">
      <c r="A1346" s="28"/>
      <c r="B1346" s="29"/>
      <c r="C1346" s="29"/>
      <c r="D1346" s="132"/>
      <c r="E1346" s="132"/>
      <c r="F1346" s="132"/>
      <c r="G1346" s="132"/>
      <c r="H1346" s="132"/>
      <c r="I1346" s="132"/>
      <c r="J1346" s="132"/>
      <c r="K1346" s="133"/>
      <c r="L1346" s="134"/>
      <c r="M1346" s="134"/>
      <c r="N1346" s="134"/>
      <c r="O1346" s="3"/>
      <c r="P1346" s="29"/>
      <c r="Q1346" s="22"/>
      <c r="R1346" s="3"/>
      <c r="S1346" s="120"/>
    </row>
    <row r="1347" spans="1:19" ht="12.75" customHeight="1" x14ac:dyDescent="0.25">
      <c r="A1347" s="28"/>
      <c r="B1347" s="29"/>
      <c r="C1347" s="29"/>
      <c r="D1347" s="132"/>
      <c r="E1347" s="132"/>
      <c r="F1347" s="132"/>
      <c r="G1347" s="132"/>
      <c r="H1347" s="132"/>
      <c r="I1347" s="132"/>
      <c r="J1347" s="132"/>
      <c r="K1347" s="133"/>
      <c r="L1347" s="134"/>
      <c r="M1347" s="134"/>
      <c r="N1347" s="134"/>
      <c r="O1347" s="3"/>
      <c r="P1347" s="29"/>
      <c r="Q1347" s="22"/>
      <c r="R1347" s="3"/>
      <c r="S1347" s="120"/>
    </row>
    <row r="1348" spans="1:19" ht="12.75" customHeight="1" x14ac:dyDescent="0.25">
      <c r="A1348" s="28"/>
      <c r="B1348" s="29"/>
      <c r="C1348" s="29"/>
      <c r="D1348" s="132"/>
      <c r="E1348" s="132"/>
      <c r="F1348" s="132"/>
      <c r="G1348" s="132"/>
      <c r="H1348" s="132"/>
      <c r="I1348" s="132"/>
      <c r="J1348" s="132"/>
      <c r="K1348" s="133"/>
      <c r="L1348" s="134"/>
      <c r="M1348" s="134"/>
      <c r="N1348" s="134"/>
      <c r="O1348" s="3"/>
      <c r="P1348" s="29"/>
      <c r="Q1348" s="22"/>
      <c r="R1348" s="3"/>
      <c r="S1348" s="120"/>
    </row>
    <row r="1349" spans="1:19" ht="12.75" customHeight="1" x14ac:dyDescent="0.25">
      <c r="A1349" s="28"/>
      <c r="B1349" s="29"/>
      <c r="C1349" s="29"/>
      <c r="D1349" s="132"/>
      <c r="E1349" s="132"/>
      <c r="F1349" s="132"/>
      <c r="G1349" s="132"/>
      <c r="H1349" s="132"/>
      <c r="I1349" s="132"/>
      <c r="J1349" s="132"/>
      <c r="K1349" s="133"/>
      <c r="L1349" s="134"/>
      <c r="M1349" s="134"/>
      <c r="N1349" s="134"/>
      <c r="O1349" s="3"/>
      <c r="P1349" s="29"/>
      <c r="Q1349" s="22"/>
      <c r="R1349" s="3"/>
      <c r="S1349" s="120"/>
    </row>
    <row r="1350" spans="1:19" ht="12.75" customHeight="1" x14ac:dyDescent="0.25">
      <c r="A1350" s="28"/>
      <c r="B1350" s="29"/>
      <c r="C1350" s="29"/>
      <c r="D1350" s="132"/>
      <c r="E1350" s="132"/>
      <c r="F1350" s="132"/>
      <c r="G1350" s="132"/>
      <c r="H1350" s="132"/>
      <c r="I1350" s="132"/>
      <c r="J1350" s="132"/>
      <c r="K1350" s="133"/>
      <c r="L1350" s="134"/>
      <c r="M1350" s="134"/>
      <c r="N1350" s="134"/>
      <c r="O1350" s="3"/>
      <c r="P1350" s="29"/>
      <c r="Q1350" s="22"/>
      <c r="R1350" s="3"/>
      <c r="S1350" s="120"/>
    </row>
    <row r="1351" spans="1:19" ht="12.75" customHeight="1" x14ac:dyDescent="0.25">
      <c r="A1351" s="28"/>
      <c r="B1351" s="29"/>
      <c r="C1351" s="29"/>
      <c r="D1351" s="132"/>
      <c r="E1351" s="132"/>
      <c r="F1351" s="132"/>
      <c r="G1351" s="132"/>
      <c r="H1351" s="132"/>
      <c r="I1351" s="132"/>
      <c r="J1351" s="132"/>
      <c r="K1351" s="133"/>
      <c r="L1351" s="134"/>
      <c r="M1351" s="134"/>
      <c r="N1351" s="134"/>
      <c r="O1351" s="3"/>
      <c r="P1351" s="29"/>
      <c r="Q1351" s="22"/>
      <c r="R1351" s="3"/>
      <c r="S1351" s="120"/>
    </row>
    <row r="1352" spans="1:19" ht="12.75" customHeight="1" x14ac:dyDescent="0.25">
      <c r="A1352" s="28"/>
      <c r="B1352" s="29"/>
      <c r="C1352" s="29"/>
      <c r="D1352" s="132"/>
      <c r="E1352" s="132"/>
      <c r="F1352" s="132"/>
      <c r="G1352" s="132"/>
      <c r="H1352" s="132"/>
      <c r="I1352" s="132"/>
      <c r="J1352" s="132"/>
      <c r="K1352" s="133"/>
      <c r="L1352" s="134"/>
      <c r="M1352" s="134"/>
      <c r="N1352" s="134"/>
      <c r="O1352" s="3"/>
      <c r="P1352" s="29"/>
      <c r="Q1352" s="22"/>
      <c r="R1352" s="3"/>
      <c r="S1352" s="120"/>
    </row>
    <row r="1353" spans="1:19" ht="12.75" customHeight="1" x14ac:dyDescent="0.25">
      <c r="A1353" s="28"/>
      <c r="B1353" s="29"/>
      <c r="C1353" s="29"/>
      <c r="D1353" s="132"/>
      <c r="E1353" s="132"/>
      <c r="F1353" s="132"/>
      <c r="G1353" s="132"/>
      <c r="H1353" s="132"/>
      <c r="I1353" s="132"/>
      <c r="J1353" s="132"/>
      <c r="K1353" s="133"/>
      <c r="L1353" s="134"/>
      <c r="M1353" s="134"/>
      <c r="N1353" s="134"/>
      <c r="O1353" s="3"/>
      <c r="P1353" s="29"/>
      <c r="Q1353" s="22"/>
      <c r="R1353" s="3"/>
      <c r="S1353" s="120"/>
    </row>
    <row r="1354" spans="1:19" ht="12.75" customHeight="1" x14ac:dyDescent="0.25">
      <c r="A1354" s="28"/>
      <c r="B1354" s="29"/>
      <c r="C1354" s="29"/>
      <c r="D1354" s="132"/>
      <c r="E1354" s="132"/>
      <c r="F1354" s="132"/>
      <c r="G1354" s="132"/>
      <c r="H1354" s="132"/>
      <c r="I1354" s="132"/>
      <c r="J1354" s="132"/>
      <c r="K1354" s="133"/>
      <c r="L1354" s="134"/>
      <c r="M1354" s="134"/>
      <c r="N1354" s="134"/>
      <c r="O1354" s="3"/>
      <c r="P1354" s="29"/>
      <c r="Q1354" s="22"/>
      <c r="R1354" s="3"/>
      <c r="S1354" s="120"/>
    </row>
    <row r="1355" spans="1:19" ht="12.75" customHeight="1" x14ac:dyDescent="0.25">
      <c r="A1355" s="28"/>
      <c r="B1355" s="29"/>
      <c r="C1355" s="29"/>
      <c r="D1355" s="132"/>
      <c r="E1355" s="132"/>
      <c r="F1355" s="132"/>
      <c r="G1355" s="132"/>
      <c r="H1355" s="132"/>
      <c r="I1355" s="132"/>
      <c r="J1355" s="132"/>
      <c r="K1355" s="133"/>
      <c r="L1355" s="134"/>
      <c r="M1355" s="134"/>
      <c r="N1355" s="134"/>
      <c r="O1355" s="3"/>
      <c r="P1355" s="29"/>
      <c r="Q1355" s="22"/>
      <c r="R1355" s="3"/>
      <c r="S1355" s="120"/>
    </row>
    <row r="1356" spans="1:19" ht="12.75" customHeight="1" x14ac:dyDescent="0.25">
      <c r="A1356" s="28"/>
      <c r="B1356" s="29"/>
      <c r="C1356" s="29"/>
      <c r="D1356" s="132"/>
      <c r="E1356" s="132"/>
      <c r="F1356" s="132"/>
      <c r="G1356" s="132"/>
      <c r="H1356" s="132"/>
      <c r="I1356" s="132"/>
      <c r="J1356" s="132"/>
      <c r="K1356" s="133"/>
      <c r="L1356" s="134"/>
      <c r="M1356" s="134"/>
      <c r="N1356" s="134"/>
      <c r="O1356" s="3"/>
      <c r="P1356" s="29"/>
      <c r="Q1356" s="22"/>
      <c r="R1356" s="3"/>
      <c r="S1356" s="120"/>
    </row>
    <row r="1357" spans="1:19" ht="12.75" customHeight="1" x14ac:dyDescent="0.25">
      <c r="A1357" s="28"/>
      <c r="B1357" s="29"/>
      <c r="C1357" s="29"/>
      <c r="D1357" s="132"/>
      <c r="E1357" s="132"/>
      <c r="F1357" s="132"/>
      <c r="G1357" s="132"/>
      <c r="H1357" s="132"/>
      <c r="I1357" s="132"/>
      <c r="J1357" s="132"/>
      <c r="K1357" s="133"/>
      <c r="L1357" s="134"/>
      <c r="M1357" s="134"/>
      <c r="N1357" s="134"/>
      <c r="O1357" s="3"/>
      <c r="P1357" s="29"/>
      <c r="Q1357" s="22"/>
      <c r="R1357" s="3"/>
      <c r="S1357" s="120"/>
    </row>
    <row r="1358" spans="1:19" ht="12.75" customHeight="1" x14ac:dyDescent="0.25">
      <c r="A1358" s="28"/>
      <c r="B1358" s="29"/>
      <c r="C1358" s="29"/>
      <c r="D1358" s="132"/>
      <c r="E1358" s="132"/>
      <c r="F1358" s="132"/>
      <c r="G1358" s="132"/>
      <c r="H1358" s="132"/>
      <c r="I1358" s="132"/>
      <c r="J1358" s="132"/>
      <c r="K1358" s="133"/>
      <c r="L1358" s="134"/>
      <c r="M1358" s="134"/>
      <c r="N1358" s="134"/>
      <c r="O1358" s="3"/>
      <c r="P1358" s="29"/>
      <c r="Q1358" s="22"/>
      <c r="R1358" s="3"/>
      <c r="S1358" s="120"/>
    </row>
    <row r="1359" spans="1:19" ht="12.75" customHeight="1" x14ac:dyDescent="0.25">
      <c r="A1359" s="28"/>
      <c r="B1359" s="29"/>
      <c r="C1359" s="29"/>
      <c r="D1359" s="132"/>
      <c r="E1359" s="132"/>
      <c r="F1359" s="132"/>
      <c r="G1359" s="132"/>
      <c r="H1359" s="132"/>
      <c r="I1359" s="132"/>
      <c r="J1359" s="132"/>
      <c r="K1359" s="133"/>
      <c r="L1359" s="134"/>
      <c r="M1359" s="134"/>
      <c r="N1359" s="134"/>
      <c r="O1359" s="3"/>
      <c r="P1359" s="29"/>
      <c r="Q1359" s="22"/>
      <c r="R1359" s="3"/>
      <c r="S1359" s="120"/>
    </row>
    <row r="1360" spans="1:19" ht="12.75" customHeight="1" x14ac:dyDescent="0.25">
      <c r="A1360" s="28"/>
      <c r="B1360" s="29"/>
      <c r="C1360" s="29"/>
      <c r="D1360" s="132"/>
      <c r="E1360" s="132"/>
      <c r="F1360" s="132"/>
      <c r="G1360" s="132"/>
      <c r="H1360" s="132"/>
      <c r="I1360" s="132"/>
      <c r="J1360" s="132"/>
      <c r="K1360" s="133"/>
      <c r="L1360" s="134"/>
      <c r="M1360" s="134"/>
      <c r="N1360" s="134"/>
      <c r="O1360" s="3"/>
      <c r="P1360" s="29"/>
      <c r="Q1360" s="22"/>
      <c r="R1360" s="3"/>
      <c r="S1360" s="120"/>
    </row>
    <row r="1361" spans="1:19" ht="12.75" customHeight="1" x14ac:dyDescent="0.25">
      <c r="A1361" s="28"/>
      <c r="B1361" s="29"/>
      <c r="C1361" s="29"/>
      <c r="D1361" s="132"/>
      <c r="E1361" s="132"/>
      <c r="F1361" s="132"/>
      <c r="G1361" s="132"/>
      <c r="H1361" s="132"/>
      <c r="I1361" s="132"/>
      <c r="J1361" s="132"/>
      <c r="K1361" s="133"/>
      <c r="L1361" s="134"/>
      <c r="M1361" s="134"/>
      <c r="N1361" s="134"/>
      <c r="O1361" s="3"/>
      <c r="P1361" s="29"/>
      <c r="Q1361" s="22"/>
      <c r="R1361" s="3"/>
      <c r="S1361" s="120"/>
    </row>
    <row r="1362" spans="1:19" ht="12.75" customHeight="1" x14ac:dyDescent="0.25">
      <c r="A1362" s="28"/>
      <c r="B1362" s="29"/>
      <c r="C1362" s="29"/>
      <c r="D1362" s="132"/>
      <c r="E1362" s="132"/>
      <c r="F1362" s="132"/>
      <c r="G1362" s="132"/>
      <c r="H1362" s="132"/>
      <c r="I1362" s="132"/>
      <c r="J1362" s="132"/>
      <c r="K1362" s="133"/>
      <c r="L1362" s="134"/>
      <c r="M1362" s="134"/>
      <c r="N1362" s="134"/>
      <c r="O1362" s="3"/>
      <c r="P1362" s="29"/>
      <c r="Q1362" s="22"/>
      <c r="R1362" s="3"/>
      <c r="S1362" s="120"/>
    </row>
    <row r="1363" spans="1:19" ht="12.75" customHeight="1" x14ac:dyDescent="0.25">
      <c r="A1363" s="28"/>
      <c r="B1363" s="29"/>
      <c r="C1363" s="29"/>
      <c r="D1363" s="132"/>
      <c r="E1363" s="132"/>
      <c r="F1363" s="132"/>
      <c r="G1363" s="132"/>
      <c r="H1363" s="132"/>
      <c r="I1363" s="132"/>
      <c r="J1363" s="132"/>
      <c r="K1363" s="133"/>
      <c r="L1363" s="134"/>
      <c r="M1363" s="134"/>
      <c r="N1363" s="134"/>
      <c r="O1363" s="3"/>
      <c r="P1363" s="29"/>
      <c r="Q1363" s="22"/>
      <c r="R1363" s="3"/>
      <c r="S1363" s="120"/>
    </row>
    <row r="1364" spans="1:19" ht="12.75" customHeight="1" x14ac:dyDescent="0.25">
      <c r="A1364" s="28"/>
      <c r="B1364" s="29"/>
      <c r="C1364" s="29"/>
      <c r="D1364" s="132"/>
      <c r="E1364" s="132"/>
      <c r="F1364" s="132"/>
      <c r="G1364" s="132"/>
      <c r="H1364" s="132"/>
      <c r="I1364" s="132"/>
      <c r="J1364" s="132"/>
      <c r="K1364" s="133"/>
      <c r="L1364" s="134"/>
      <c r="M1364" s="134"/>
      <c r="N1364" s="134"/>
      <c r="O1364" s="3"/>
      <c r="P1364" s="29"/>
      <c r="Q1364" s="22"/>
      <c r="R1364" s="3"/>
      <c r="S1364" s="120"/>
    </row>
    <row r="1365" spans="1:19" ht="12.75" customHeight="1" x14ac:dyDescent="0.25">
      <c r="A1365" s="28"/>
      <c r="B1365" s="29"/>
      <c r="C1365" s="29"/>
      <c r="D1365" s="132"/>
      <c r="E1365" s="132"/>
      <c r="F1365" s="132"/>
      <c r="G1365" s="132"/>
      <c r="H1365" s="132"/>
      <c r="I1365" s="132"/>
      <c r="J1365" s="132"/>
      <c r="K1365" s="133"/>
      <c r="L1365" s="134"/>
      <c r="M1365" s="134"/>
      <c r="N1365" s="134"/>
      <c r="O1365" s="3"/>
      <c r="P1365" s="29"/>
      <c r="Q1365" s="22"/>
      <c r="R1365" s="3"/>
      <c r="S1365" s="120"/>
    </row>
    <row r="1366" spans="1:19" ht="12.75" customHeight="1" x14ac:dyDescent="0.25">
      <c r="A1366" s="28"/>
      <c r="B1366" s="29"/>
      <c r="C1366" s="29"/>
      <c r="D1366" s="132"/>
      <c r="E1366" s="132"/>
      <c r="F1366" s="132"/>
      <c r="G1366" s="132"/>
      <c r="H1366" s="132"/>
      <c r="I1366" s="132"/>
      <c r="J1366" s="132"/>
      <c r="K1366" s="133"/>
      <c r="L1366" s="134"/>
      <c r="M1366" s="134"/>
      <c r="N1366" s="134"/>
      <c r="O1366" s="3"/>
      <c r="P1366" s="29"/>
      <c r="Q1366" s="22"/>
      <c r="R1366" s="3"/>
      <c r="S1366" s="120"/>
    </row>
    <row r="1367" spans="1:19" ht="12.75" customHeight="1" x14ac:dyDescent="0.25">
      <c r="A1367" s="28"/>
      <c r="B1367" s="29"/>
      <c r="C1367" s="29"/>
      <c r="D1367" s="132"/>
      <c r="E1367" s="132"/>
      <c r="F1367" s="132"/>
      <c r="G1367" s="132"/>
      <c r="H1367" s="132"/>
      <c r="I1367" s="132"/>
      <c r="J1367" s="132"/>
      <c r="K1367" s="133"/>
      <c r="L1367" s="134"/>
      <c r="M1367" s="134"/>
      <c r="N1367" s="134"/>
      <c r="O1367" s="3"/>
      <c r="P1367" s="29"/>
      <c r="Q1367" s="22"/>
      <c r="R1367" s="3"/>
      <c r="S1367" s="120"/>
    </row>
    <row r="1368" spans="1:19" ht="12.75" customHeight="1" x14ac:dyDescent="0.25">
      <c r="A1368" s="28"/>
      <c r="B1368" s="29"/>
      <c r="C1368" s="29"/>
      <c r="D1368" s="132"/>
      <c r="E1368" s="132"/>
      <c r="F1368" s="132"/>
      <c r="G1368" s="132"/>
      <c r="H1368" s="132"/>
      <c r="I1368" s="132"/>
      <c r="J1368" s="132"/>
      <c r="K1368" s="133"/>
      <c r="L1368" s="134"/>
      <c r="M1368" s="134"/>
      <c r="N1368" s="134"/>
      <c r="O1368" s="3"/>
      <c r="P1368" s="29"/>
      <c r="Q1368" s="22"/>
      <c r="R1368" s="3"/>
      <c r="S1368" s="120"/>
    </row>
    <row r="1369" spans="1:19" ht="12.75" customHeight="1" x14ac:dyDescent="0.25">
      <c r="A1369" s="28"/>
      <c r="B1369" s="29"/>
      <c r="C1369" s="29"/>
      <c r="D1369" s="132"/>
      <c r="E1369" s="132"/>
      <c r="F1369" s="132"/>
      <c r="G1369" s="132"/>
      <c r="H1369" s="132"/>
      <c r="I1369" s="132"/>
      <c r="J1369" s="132"/>
      <c r="K1369" s="133"/>
      <c r="L1369" s="134"/>
      <c r="M1369" s="134"/>
      <c r="N1369" s="134"/>
      <c r="O1369" s="3"/>
      <c r="P1369" s="29"/>
      <c r="Q1369" s="22"/>
      <c r="R1369" s="3"/>
      <c r="S1369" s="120"/>
    </row>
    <row r="1370" spans="1:19" ht="12.75" customHeight="1" x14ac:dyDescent="0.25">
      <c r="A1370" s="28"/>
      <c r="B1370" s="29"/>
      <c r="C1370" s="29"/>
      <c r="D1370" s="132"/>
      <c r="E1370" s="132"/>
      <c r="F1370" s="132"/>
      <c r="G1370" s="132"/>
      <c r="H1370" s="132"/>
      <c r="I1370" s="132"/>
      <c r="J1370" s="132"/>
      <c r="K1370" s="133"/>
      <c r="L1370" s="134"/>
      <c r="M1370" s="134"/>
      <c r="N1370" s="134"/>
      <c r="O1370" s="3"/>
      <c r="P1370" s="29"/>
      <c r="Q1370" s="22"/>
      <c r="R1370" s="3"/>
      <c r="S1370" s="120"/>
    </row>
    <row r="1371" spans="1:19" ht="12.75" customHeight="1" x14ac:dyDescent="0.25">
      <c r="A1371" s="28"/>
      <c r="B1371" s="29"/>
      <c r="C1371" s="29"/>
      <c r="D1371" s="132"/>
      <c r="E1371" s="132"/>
      <c r="F1371" s="132"/>
      <c r="G1371" s="132"/>
      <c r="H1371" s="132"/>
      <c r="I1371" s="132"/>
      <c r="J1371" s="132"/>
      <c r="K1371" s="133"/>
      <c r="L1371" s="134"/>
      <c r="M1371" s="134"/>
      <c r="N1371" s="134"/>
      <c r="O1371" s="3"/>
      <c r="P1371" s="29"/>
      <c r="Q1371" s="22"/>
      <c r="R1371" s="3"/>
      <c r="S1371" s="120"/>
    </row>
    <row r="1372" spans="1:19" ht="12.75" customHeight="1" x14ac:dyDescent="0.25">
      <c r="A1372" s="28"/>
      <c r="B1372" s="29"/>
      <c r="C1372" s="29"/>
      <c r="D1372" s="132"/>
      <c r="E1372" s="132"/>
      <c r="F1372" s="132"/>
      <c r="G1372" s="132"/>
      <c r="H1372" s="132"/>
      <c r="I1372" s="132"/>
      <c r="J1372" s="132"/>
      <c r="K1372" s="133"/>
      <c r="L1372" s="134"/>
      <c r="M1372" s="134"/>
      <c r="N1372" s="134"/>
      <c r="O1372" s="3"/>
      <c r="P1372" s="29"/>
      <c r="Q1372" s="22"/>
      <c r="R1372" s="3"/>
      <c r="S1372" s="120"/>
    </row>
    <row r="1373" spans="1:19" ht="12.75" customHeight="1" x14ac:dyDescent="0.25">
      <c r="A1373" s="28"/>
      <c r="B1373" s="29"/>
      <c r="C1373" s="29"/>
      <c r="D1373" s="132"/>
      <c r="E1373" s="132"/>
      <c r="F1373" s="132"/>
      <c r="G1373" s="132"/>
      <c r="H1373" s="132"/>
      <c r="I1373" s="132"/>
      <c r="J1373" s="132"/>
      <c r="K1373" s="133"/>
      <c r="L1373" s="134"/>
      <c r="M1373" s="134"/>
      <c r="N1373" s="134"/>
      <c r="O1373" s="3"/>
      <c r="P1373" s="29"/>
      <c r="Q1373" s="22"/>
      <c r="R1373" s="3"/>
      <c r="S1373" s="120"/>
    </row>
    <row r="1374" spans="1:19" ht="12.75" customHeight="1" x14ac:dyDescent="0.25">
      <c r="A1374" s="28"/>
      <c r="B1374" s="29"/>
      <c r="C1374" s="29"/>
      <c r="D1374" s="132"/>
      <c r="E1374" s="132"/>
      <c r="F1374" s="132"/>
      <c r="G1374" s="132"/>
      <c r="H1374" s="132"/>
      <c r="I1374" s="132"/>
      <c r="J1374" s="132"/>
      <c r="K1374" s="133"/>
      <c r="L1374" s="134"/>
      <c r="M1374" s="134"/>
      <c r="N1374" s="134"/>
      <c r="O1374" s="3"/>
      <c r="P1374" s="29"/>
      <c r="Q1374" s="22"/>
      <c r="R1374" s="3"/>
      <c r="S1374" s="120"/>
    </row>
    <row r="1375" spans="1:19" ht="12.75" customHeight="1" x14ac:dyDescent="0.25">
      <c r="A1375" s="28"/>
      <c r="B1375" s="29"/>
      <c r="C1375" s="29"/>
      <c r="D1375" s="132"/>
      <c r="E1375" s="132"/>
      <c r="F1375" s="132"/>
      <c r="G1375" s="132"/>
      <c r="H1375" s="132"/>
      <c r="I1375" s="132"/>
      <c r="J1375" s="132"/>
      <c r="K1375" s="133"/>
      <c r="L1375" s="134"/>
      <c r="M1375" s="134"/>
      <c r="N1375" s="134"/>
      <c r="O1375" s="3"/>
      <c r="P1375" s="29"/>
      <c r="Q1375" s="22"/>
      <c r="R1375" s="3"/>
      <c r="S1375" s="120"/>
    </row>
    <row r="1376" spans="1:19" ht="12.75" customHeight="1" x14ac:dyDescent="0.25">
      <c r="A1376" s="28"/>
      <c r="B1376" s="29"/>
      <c r="C1376" s="29"/>
      <c r="D1376" s="132"/>
      <c r="E1376" s="132"/>
      <c r="F1376" s="132"/>
      <c r="G1376" s="132"/>
      <c r="H1376" s="132"/>
      <c r="I1376" s="132"/>
      <c r="J1376" s="132"/>
      <c r="K1376" s="133"/>
      <c r="L1376" s="134"/>
      <c r="M1376" s="134"/>
      <c r="N1376" s="134"/>
      <c r="O1376" s="3"/>
      <c r="P1376" s="29"/>
      <c r="Q1376" s="22"/>
      <c r="R1376" s="3"/>
      <c r="S1376" s="120"/>
    </row>
    <row r="1377" spans="1:19" ht="12.75" customHeight="1" x14ac:dyDescent="0.25">
      <c r="A1377" s="28"/>
      <c r="B1377" s="29"/>
      <c r="C1377" s="29"/>
      <c r="D1377" s="132"/>
      <c r="E1377" s="132"/>
      <c r="F1377" s="132"/>
      <c r="G1377" s="132"/>
      <c r="H1377" s="132"/>
      <c r="I1377" s="132"/>
      <c r="J1377" s="132"/>
      <c r="K1377" s="133"/>
      <c r="L1377" s="134"/>
      <c r="M1377" s="134"/>
      <c r="N1377" s="134"/>
      <c r="O1377" s="3"/>
      <c r="P1377" s="29"/>
      <c r="Q1377" s="22"/>
      <c r="R1377" s="3"/>
      <c r="S1377" s="120"/>
    </row>
    <row r="1378" spans="1:19" ht="12.75" customHeight="1" x14ac:dyDescent="0.25">
      <c r="A1378" s="28"/>
      <c r="B1378" s="29"/>
      <c r="C1378" s="29"/>
      <c r="D1378" s="132"/>
      <c r="E1378" s="132"/>
      <c r="F1378" s="132"/>
      <c r="G1378" s="132"/>
      <c r="H1378" s="132"/>
      <c r="I1378" s="132"/>
      <c r="J1378" s="132"/>
      <c r="K1378" s="133"/>
      <c r="L1378" s="134"/>
      <c r="M1378" s="134"/>
      <c r="N1378" s="134"/>
      <c r="O1378" s="3"/>
      <c r="P1378" s="29"/>
      <c r="Q1378" s="22"/>
      <c r="R1378" s="3"/>
      <c r="S1378" s="120"/>
    </row>
    <row r="1379" spans="1:19" ht="12.75" customHeight="1" x14ac:dyDescent="0.25">
      <c r="A1379" s="28"/>
      <c r="B1379" s="29"/>
      <c r="C1379" s="29"/>
      <c r="D1379" s="132"/>
      <c r="E1379" s="132"/>
      <c r="F1379" s="132"/>
      <c r="G1379" s="132"/>
      <c r="H1379" s="132"/>
      <c r="I1379" s="132"/>
      <c r="J1379" s="132"/>
      <c r="K1379" s="133"/>
      <c r="L1379" s="134"/>
      <c r="M1379" s="134"/>
      <c r="N1379" s="134"/>
      <c r="O1379" s="3"/>
      <c r="P1379" s="29"/>
      <c r="Q1379" s="22"/>
      <c r="R1379" s="3"/>
      <c r="S1379" s="120"/>
    </row>
    <row r="1380" spans="1:19" ht="12.75" customHeight="1" x14ac:dyDescent="0.25">
      <c r="A1380" s="28"/>
      <c r="B1380" s="29"/>
      <c r="C1380" s="29"/>
      <c r="D1380" s="132"/>
      <c r="E1380" s="132"/>
      <c r="F1380" s="132"/>
      <c r="G1380" s="132"/>
      <c r="H1380" s="132"/>
      <c r="I1380" s="132"/>
      <c r="J1380" s="132"/>
      <c r="K1380" s="133"/>
      <c r="L1380" s="134"/>
      <c r="M1380" s="134"/>
      <c r="N1380" s="134"/>
      <c r="O1380" s="3"/>
      <c r="P1380" s="29"/>
      <c r="Q1380" s="22"/>
      <c r="R1380" s="3"/>
      <c r="S1380" s="120"/>
    </row>
    <row r="1381" spans="1:19" ht="12.75" customHeight="1" x14ac:dyDescent="0.25">
      <c r="A1381" s="28"/>
      <c r="B1381" s="29"/>
      <c r="C1381" s="29"/>
      <c r="D1381" s="132"/>
      <c r="E1381" s="132"/>
      <c r="F1381" s="132"/>
      <c r="G1381" s="132"/>
      <c r="H1381" s="132"/>
      <c r="I1381" s="132"/>
      <c r="J1381" s="132"/>
      <c r="K1381" s="133"/>
      <c r="L1381" s="134"/>
      <c r="M1381" s="134"/>
      <c r="N1381" s="134"/>
      <c r="O1381" s="3"/>
      <c r="P1381" s="29"/>
      <c r="Q1381" s="22"/>
      <c r="R1381" s="3"/>
      <c r="S1381" s="120"/>
    </row>
    <row r="1382" spans="1:19" ht="12.75" customHeight="1" x14ac:dyDescent="0.25">
      <c r="A1382" s="28"/>
      <c r="B1382" s="29"/>
      <c r="C1382" s="29"/>
      <c r="D1382" s="132"/>
      <c r="E1382" s="132"/>
      <c r="F1382" s="132"/>
      <c r="G1382" s="132"/>
      <c r="H1382" s="132"/>
      <c r="I1382" s="132"/>
      <c r="J1382" s="132"/>
      <c r="K1382" s="133"/>
      <c r="L1382" s="134"/>
      <c r="M1382" s="134"/>
      <c r="N1382" s="134"/>
      <c r="O1382" s="3"/>
      <c r="P1382" s="29"/>
      <c r="Q1382" s="22"/>
      <c r="R1382" s="3"/>
      <c r="S1382" s="120"/>
    </row>
    <row r="1383" spans="1:19" ht="12.75" customHeight="1" x14ac:dyDescent="0.25">
      <c r="A1383" s="28"/>
      <c r="B1383" s="29"/>
      <c r="C1383" s="29"/>
      <c r="D1383" s="132"/>
      <c r="E1383" s="132"/>
      <c r="F1383" s="132"/>
      <c r="G1383" s="132"/>
      <c r="H1383" s="132"/>
      <c r="I1383" s="132"/>
      <c r="J1383" s="132"/>
      <c r="K1383" s="133"/>
      <c r="L1383" s="134"/>
      <c r="M1383" s="134"/>
      <c r="N1383" s="134"/>
      <c r="O1383" s="3"/>
      <c r="P1383" s="29"/>
      <c r="Q1383" s="22"/>
      <c r="R1383" s="3"/>
      <c r="S1383" s="120"/>
    </row>
    <row r="1384" spans="1:19" ht="12.75" customHeight="1" x14ac:dyDescent="0.25">
      <c r="A1384" s="28"/>
      <c r="B1384" s="29"/>
      <c r="C1384" s="29"/>
      <c r="D1384" s="132"/>
      <c r="E1384" s="132"/>
      <c r="F1384" s="132"/>
      <c r="G1384" s="132"/>
      <c r="H1384" s="132"/>
      <c r="I1384" s="132"/>
      <c r="J1384" s="132"/>
      <c r="K1384" s="133"/>
      <c r="L1384" s="134"/>
      <c r="M1384" s="134"/>
      <c r="N1384" s="134"/>
      <c r="O1384" s="3"/>
      <c r="P1384" s="29"/>
      <c r="Q1384" s="22"/>
      <c r="R1384" s="3"/>
      <c r="S1384" s="120"/>
    </row>
    <row r="1385" spans="1:19" ht="12.75" customHeight="1" x14ac:dyDescent="0.25">
      <c r="A1385" s="28"/>
      <c r="B1385" s="29"/>
      <c r="C1385" s="29"/>
      <c r="D1385" s="132"/>
      <c r="E1385" s="132"/>
      <c r="F1385" s="132"/>
      <c r="G1385" s="132"/>
      <c r="H1385" s="132"/>
      <c r="I1385" s="132"/>
      <c r="J1385" s="132"/>
      <c r="K1385" s="133"/>
      <c r="L1385" s="134"/>
      <c r="M1385" s="134"/>
      <c r="N1385" s="134"/>
      <c r="O1385" s="3"/>
      <c r="P1385" s="29"/>
      <c r="Q1385" s="22"/>
      <c r="R1385" s="3"/>
      <c r="S1385" s="120"/>
    </row>
    <row r="1386" spans="1:19" ht="12.75" customHeight="1" x14ac:dyDescent="0.25">
      <c r="A1386" s="28"/>
      <c r="B1386" s="29"/>
      <c r="C1386" s="29"/>
      <c r="D1386" s="132"/>
      <c r="E1386" s="132"/>
      <c r="F1386" s="132"/>
      <c r="G1386" s="132"/>
      <c r="H1386" s="132"/>
      <c r="I1386" s="132"/>
      <c r="J1386" s="132"/>
      <c r="K1386" s="133"/>
      <c r="L1386" s="134"/>
      <c r="M1386" s="134"/>
      <c r="N1386" s="134"/>
      <c r="O1386" s="3"/>
      <c r="P1386" s="29"/>
      <c r="Q1386" s="22"/>
      <c r="R1386" s="3"/>
      <c r="S1386" s="120"/>
    </row>
    <row r="1387" spans="1:19" ht="12.75" customHeight="1" x14ac:dyDescent="0.25">
      <c r="A1387" s="28"/>
      <c r="B1387" s="29"/>
      <c r="C1387" s="29"/>
      <c r="D1387" s="132"/>
      <c r="E1387" s="132"/>
      <c r="F1387" s="132"/>
      <c r="G1387" s="132"/>
      <c r="H1387" s="132"/>
      <c r="I1387" s="132"/>
      <c r="J1387" s="132"/>
      <c r="K1387" s="133"/>
      <c r="L1387" s="134"/>
      <c r="M1387" s="134"/>
      <c r="N1387" s="134"/>
      <c r="O1387" s="3"/>
      <c r="P1387" s="29"/>
      <c r="Q1387" s="22"/>
      <c r="R1387" s="3"/>
      <c r="S1387" s="120"/>
    </row>
    <row r="1388" spans="1:19" ht="12.75" customHeight="1" x14ac:dyDescent="0.25">
      <c r="A1388" s="28"/>
      <c r="B1388" s="29"/>
      <c r="C1388" s="29"/>
      <c r="D1388" s="132"/>
      <c r="E1388" s="132"/>
      <c r="F1388" s="132"/>
      <c r="G1388" s="132"/>
      <c r="H1388" s="132"/>
      <c r="I1388" s="132"/>
      <c r="J1388" s="132"/>
      <c r="K1388" s="133"/>
      <c r="L1388" s="134"/>
      <c r="M1388" s="134"/>
      <c r="N1388" s="134"/>
      <c r="O1388" s="3"/>
      <c r="P1388" s="29"/>
      <c r="Q1388" s="22"/>
      <c r="R1388" s="3"/>
      <c r="S1388" s="120"/>
    </row>
    <row r="1389" spans="1:19" ht="12.75" customHeight="1" x14ac:dyDescent="0.25">
      <c r="A1389" s="28"/>
      <c r="B1389" s="29"/>
      <c r="C1389" s="29"/>
      <c r="D1389" s="132"/>
      <c r="E1389" s="132"/>
      <c r="F1389" s="132"/>
      <c r="G1389" s="132"/>
      <c r="H1389" s="132"/>
      <c r="I1389" s="132"/>
      <c r="J1389" s="132"/>
      <c r="K1389" s="133"/>
      <c r="L1389" s="134"/>
      <c r="M1389" s="134"/>
      <c r="N1389" s="134"/>
      <c r="O1389" s="3"/>
      <c r="P1389" s="29"/>
      <c r="Q1389" s="22"/>
      <c r="R1389" s="3"/>
      <c r="S1389" s="120"/>
    </row>
    <row r="1390" spans="1:19" ht="12.75" customHeight="1" x14ac:dyDescent="0.25">
      <c r="A1390" s="28"/>
      <c r="B1390" s="29"/>
      <c r="C1390" s="29"/>
      <c r="D1390" s="132"/>
      <c r="E1390" s="132"/>
      <c r="F1390" s="132"/>
      <c r="G1390" s="132"/>
      <c r="H1390" s="132"/>
      <c r="I1390" s="132"/>
      <c r="J1390" s="132"/>
      <c r="K1390" s="133"/>
      <c r="L1390" s="134"/>
      <c r="M1390" s="134"/>
      <c r="N1390" s="134"/>
      <c r="O1390" s="3"/>
      <c r="P1390" s="29"/>
      <c r="Q1390" s="22"/>
      <c r="R1390" s="3"/>
      <c r="S1390" s="120"/>
    </row>
    <row r="1391" spans="1:19" ht="12.75" customHeight="1" x14ac:dyDescent="0.25">
      <c r="A1391" s="28"/>
      <c r="B1391" s="29"/>
      <c r="C1391" s="29"/>
      <c r="D1391" s="132"/>
      <c r="E1391" s="132"/>
      <c r="F1391" s="132"/>
      <c r="G1391" s="132"/>
      <c r="H1391" s="132"/>
      <c r="I1391" s="132"/>
      <c r="J1391" s="132"/>
      <c r="K1391" s="133"/>
      <c r="L1391" s="134"/>
      <c r="M1391" s="134"/>
      <c r="N1391" s="134"/>
      <c r="O1391" s="3"/>
      <c r="P1391" s="29"/>
      <c r="Q1391" s="22"/>
      <c r="R1391" s="3"/>
      <c r="S1391" s="120"/>
    </row>
    <row r="1392" spans="1:19" ht="12.75" customHeight="1" x14ac:dyDescent="0.25">
      <c r="A1392" s="28"/>
      <c r="B1392" s="29"/>
      <c r="C1392" s="29"/>
      <c r="D1392" s="132"/>
      <c r="E1392" s="132"/>
      <c r="F1392" s="132"/>
      <c r="G1392" s="132"/>
      <c r="H1392" s="132"/>
      <c r="I1392" s="132"/>
      <c r="J1392" s="132"/>
      <c r="K1392" s="133"/>
      <c r="L1392" s="134"/>
      <c r="M1392" s="134"/>
      <c r="N1392" s="134"/>
      <c r="O1392" s="3"/>
      <c r="P1392" s="29"/>
      <c r="Q1392" s="22"/>
      <c r="R1392" s="3"/>
      <c r="S1392" s="120"/>
    </row>
    <row r="1393" spans="1:19" ht="12.75" customHeight="1" x14ac:dyDescent="0.25">
      <c r="A1393" s="28"/>
      <c r="B1393" s="29"/>
      <c r="C1393" s="29"/>
      <c r="D1393" s="132"/>
      <c r="E1393" s="132"/>
      <c r="F1393" s="132"/>
      <c r="G1393" s="132"/>
      <c r="H1393" s="132"/>
      <c r="I1393" s="132"/>
      <c r="J1393" s="132"/>
      <c r="K1393" s="133"/>
      <c r="L1393" s="134"/>
      <c r="M1393" s="134"/>
      <c r="N1393" s="134"/>
      <c r="O1393" s="3"/>
      <c r="P1393" s="29"/>
      <c r="Q1393" s="22"/>
      <c r="R1393" s="3"/>
      <c r="S1393" s="120"/>
    </row>
    <row r="1394" spans="1:19" ht="12.75" customHeight="1" x14ac:dyDescent="0.25">
      <c r="A1394" s="28"/>
      <c r="B1394" s="29"/>
      <c r="C1394" s="29"/>
      <c r="D1394" s="132"/>
      <c r="E1394" s="132"/>
      <c r="F1394" s="132"/>
      <c r="G1394" s="132"/>
      <c r="H1394" s="132"/>
      <c r="I1394" s="132"/>
      <c r="J1394" s="132"/>
      <c r="K1394" s="133"/>
      <c r="L1394" s="134"/>
      <c r="M1394" s="134"/>
      <c r="N1394" s="134"/>
      <c r="O1394" s="3"/>
      <c r="P1394" s="29"/>
      <c r="Q1394" s="22"/>
      <c r="R1394" s="3"/>
      <c r="S1394" s="120"/>
    </row>
    <row r="1395" spans="1:19" ht="12.75" customHeight="1" x14ac:dyDescent="0.25">
      <c r="A1395" s="28"/>
      <c r="B1395" s="29"/>
      <c r="C1395" s="29"/>
      <c r="D1395" s="132"/>
      <c r="E1395" s="132"/>
      <c r="F1395" s="132"/>
      <c r="G1395" s="132"/>
      <c r="H1395" s="132"/>
      <c r="I1395" s="132"/>
      <c r="J1395" s="132"/>
      <c r="K1395" s="133"/>
      <c r="L1395" s="134"/>
      <c r="M1395" s="134"/>
      <c r="N1395" s="134"/>
      <c r="O1395" s="3"/>
      <c r="P1395" s="29"/>
      <c r="Q1395" s="22"/>
      <c r="R1395" s="3"/>
      <c r="S1395" s="120"/>
    </row>
    <row r="1396" spans="1:19" ht="12.75" customHeight="1" x14ac:dyDescent="0.25">
      <c r="A1396" s="28"/>
      <c r="B1396" s="29"/>
      <c r="C1396" s="29"/>
      <c r="D1396" s="132"/>
      <c r="E1396" s="132"/>
      <c r="F1396" s="132"/>
      <c r="G1396" s="132"/>
      <c r="H1396" s="132"/>
      <c r="I1396" s="132"/>
      <c r="J1396" s="132"/>
      <c r="K1396" s="133"/>
      <c r="L1396" s="134"/>
      <c r="M1396" s="134"/>
      <c r="N1396" s="134"/>
      <c r="O1396" s="3"/>
      <c r="P1396" s="29"/>
      <c r="Q1396" s="22"/>
      <c r="R1396" s="3"/>
      <c r="S1396" s="120"/>
    </row>
    <row r="1397" spans="1:19" ht="12.75" customHeight="1" x14ac:dyDescent="0.25">
      <c r="A1397" s="28"/>
      <c r="B1397" s="29"/>
      <c r="C1397" s="29"/>
      <c r="D1397" s="132"/>
      <c r="E1397" s="132"/>
      <c r="F1397" s="132"/>
      <c r="G1397" s="132"/>
      <c r="H1397" s="132"/>
      <c r="I1397" s="132"/>
      <c r="J1397" s="132"/>
      <c r="K1397" s="133"/>
      <c r="L1397" s="134"/>
      <c r="M1397" s="134"/>
      <c r="N1397" s="134"/>
      <c r="O1397" s="3"/>
      <c r="P1397" s="29"/>
      <c r="Q1397" s="22"/>
      <c r="R1397" s="3"/>
      <c r="S1397" s="120"/>
    </row>
    <row r="1398" spans="1:19" ht="12.75" customHeight="1" x14ac:dyDescent="0.25">
      <c r="A1398" s="28"/>
      <c r="B1398" s="29"/>
      <c r="C1398" s="29"/>
      <c r="D1398" s="132"/>
      <c r="E1398" s="132"/>
      <c r="F1398" s="132"/>
      <c r="G1398" s="132"/>
      <c r="H1398" s="132"/>
      <c r="I1398" s="132"/>
      <c r="J1398" s="132"/>
      <c r="K1398" s="133"/>
      <c r="L1398" s="134"/>
      <c r="M1398" s="134"/>
      <c r="N1398" s="134"/>
      <c r="O1398" s="3"/>
      <c r="P1398" s="29"/>
      <c r="Q1398" s="22"/>
      <c r="R1398" s="3"/>
      <c r="S1398" s="120"/>
    </row>
    <row r="1399" spans="1:19" ht="12.75" customHeight="1" x14ac:dyDescent="0.25">
      <c r="A1399" s="28"/>
      <c r="B1399" s="29"/>
      <c r="C1399" s="29"/>
      <c r="D1399" s="132"/>
      <c r="E1399" s="132"/>
      <c r="F1399" s="132"/>
      <c r="G1399" s="132"/>
      <c r="H1399" s="132"/>
      <c r="I1399" s="132"/>
      <c r="J1399" s="132"/>
      <c r="K1399" s="133"/>
      <c r="L1399" s="134"/>
      <c r="M1399" s="134"/>
      <c r="N1399" s="134"/>
      <c r="O1399" s="3"/>
      <c r="P1399" s="29"/>
      <c r="Q1399" s="22"/>
      <c r="R1399" s="3"/>
      <c r="S1399" s="120"/>
    </row>
    <row r="1400" spans="1:19" ht="12.75" customHeight="1" x14ac:dyDescent="0.25">
      <c r="A1400" s="28"/>
      <c r="B1400" s="29"/>
      <c r="C1400" s="29"/>
      <c r="D1400" s="132"/>
      <c r="E1400" s="132"/>
      <c r="F1400" s="132"/>
      <c r="G1400" s="132"/>
      <c r="H1400" s="132"/>
      <c r="I1400" s="132"/>
      <c r="J1400" s="132"/>
      <c r="K1400" s="133"/>
      <c r="L1400" s="134"/>
      <c r="M1400" s="134"/>
      <c r="N1400" s="134"/>
      <c r="O1400" s="3"/>
      <c r="P1400" s="29"/>
      <c r="Q1400" s="22"/>
      <c r="R1400" s="3"/>
      <c r="S1400" s="120"/>
    </row>
    <row r="1401" spans="1:19" ht="12.75" customHeight="1" x14ac:dyDescent="0.25">
      <c r="A1401" s="28"/>
      <c r="B1401" s="29"/>
      <c r="C1401" s="29"/>
      <c r="D1401" s="132"/>
      <c r="E1401" s="132"/>
      <c r="F1401" s="132"/>
      <c r="G1401" s="132"/>
      <c r="H1401" s="132"/>
      <c r="I1401" s="132"/>
      <c r="J1401" s="132"/>
      <c r="K1401" s="133"/>
      <c r="L1401" s="134"/>
      <c r="M1401" s="134"/>
      <c r="N1401" s="134"/>
      <c r="O1401" s="3"/>
      <c r="P1401" s="29"/>
      <c r="Q1401" s="22"/>
      <c r="R1401" s="3"/>
      <c r="S1401" s="120"/>
    </row>
    <row r="1402" spans="1:19" ht="12.75" customHeight="1" x14ac:dyDescent="0.25">
      <c r="A1402" s="28"/>
      <c r="B1402" s="29"/>
      <c r="C1402" s="29"/>
      <c r="D1402" s="132"/>
      <c r="E1402" s="132"/>
      <c r="F1402" s="132"/>
      <c r="G1402" s="132"/>
      <c r="H1402" s="132"/>
      <c r="I1402" s="132"/>
      <c r="J1402" s="132"/>
      <c r="K1402" s="133"/>
      <c r="L1402" s="134"/>
      <c r="M1402" s="134"/>
      <c r="N1402" s="134"/>
      <c r="O1402" s="3"/>
      <c r="P1402" s="29"/>
      <c r="Q1402" s="22"/>
      <c r="R1402" s="3"/>
      <c r="S1402" s="120"/>
    </row>
    <row r="1403" spans="1:19" ht="12.75" customHeight="1" x14ac:dyDescent="0.25">
      <c r="A1403" s="28"/>
      <c r="B1403" s="29"/>
      <c r="C1403" s="29"/>
      <c r="D1403" s="132"/>
      <c r="E1403" s="132"/>
      <c r="F1403" s="132"/>
      <c r="G1403" s="132"/>
      <c r="H1403" s="132"/>
      <c r="I1403" s="132"/>
      <c r="J1403" s="132"/>
      <c r="K1403" s="133"/>
      <c r="L1403" s="134"/>
      <c r="M1403" s="134"/>
      <c r="N1403" s="134"/>
      <c r="O1403" s="3"/>
      <c r="P1403" s="29"/>
      <c r="Q1403" s="22"/>
      <c r="R1403" s="3"/>
      <c r="S1403" s="120"/>
    </row>
    <row r="1404" spans="1:19" ht="12.75" customHeight="1" x14ac:dyDescent="0.25">
      <c r="A1404" s="28"/>
      <c r="B1404" s="29"/>
      <c r="C1404" s="29"/>
      <c r="D1404" s="132"/>
      <c r="E1404" s="132"/>
      <c r="F1404" s="132"/>
      <c r="G1404" s="132"/>
      <c r="H1404" s="132"/>
      <c r="I1404" s="132"/>
      <c r="J1404" s="132"/>
      <c r="K1404" s="133"/>
      <c r="L1404" s="134"/>
      <c r="M1404" s="134"/>
      <c r="N1404" s="134"/>
      <c r="O1404" s="3"/>
      <c r="P1404" s="29"/>
      <c r="Q1404" s="22"/>
      <c r="R1404" s="3"/>
      <c r="S1404" s="120"/>
    </row>
    <row r="1405" spans="1:19" ht="12.75" customHeight="1" x14ac:dyDescent="0.25">
      <c r="A1405" s="28"/>
      <c r="B1405" s="29"/>
      <c r="C1405" s="29"/>
      <c r="D1405" s="132"/>
      <c r="E1405" s="132"/>
      <c r="F1405" s="132"/>
      <c r="G1405" s="132"/>
      <c r="H1405" s="132"/>
      <c r="I1405" s="132"/>
      <c r="J1405" s="132"/>
      <c r="K1405" s="133"/>
      <c r="L1405" s="134"/>
      <c r="M1405" s="134"/>
      <c r="N1405" s="134"/>
      <c r="O1405" s="3"/>
      <c r="P1405" s="29"/>
      <c r="Q1405" s="22"/>
      <c r="R1405" s="3"/>
      <c r="S1405" s="120"/>
    </row>
    <row r="1406" spans="1:19" ht="12.75" customHeight="1" x14ac:dyDescent="0.25">
      <c r="A1406" s="28"/>
      <c r="B1406" s="29"/>
      <c r="C1406" s="29"/>
      <c r="D1406" s="132"/>
      <c r="E1406" s="132"/>
      <c r="F1406" s="132"/>
      <c r="G1406" s="132"/>
      <c r="H1406" s="132"/>
      <c r="I1406" s="132"/>
      <c r="J1406" s="132"/>
      <c r="K1406" s="133"/>
      <c r="L1406" s="134"/>
      <c r="M1406" s="134"/>
      <c r="N1406" s="134"/>
      <c r="O1406" s="3"/>
      <c r="P1406" s="29"/>
      <c r="Q1406" s="22"/>
      <c r="R1406" s="3"/>
      <c r="S1406" s="120"/>
    </row>
    <row r="1407" spans="1:19" ht="12.75" customHeight="1" x14ac:dyDescent="0.25">
      <c r="A1407" s="28"/>
      <c r="B1407" s="29"/>
      <c r="C1407" s="29"/>
      <c r="D1407" s="132"/>
      <c r="E1407" s="132"/>
      <c r="F1407" s="132"/>
      <c r="G1407" s="132"/>
      <c r="H1407" s="132"/>
      <c r="I1407" s="132"/>
      <c r="J1407" s="132"/>
      <c r="K1407" s="133"/>
      <c r="L1407" s="134"/>
      <c r="M1407" s="134"/>
      <c r="N1407" s="134"/>
      <c r="O1407" s="3"/>
      <c r="P1407" s="29"/>
      <c r="Q1407" s="22"/>
      <c r="R1407" s="3"/>
      <c r="S1407" s="120"/>
    </row>
    <row r="1408" spans="1:19" ht="12.75" customHeight="1" x14ac:dyDescent="0.25">
      <c r="A1408" s="28"/>
      <c r="B1408" s="29"/>
      <c r="C1408" s="29"/>
      <c r="D1408" s="132"/>
      <c r="E1408" s="132"/>
      <c r="F1408" s="132"/>
      <c r="G1408" s="132"/>
      <c r="H1408" s="132"/>
      <c r="I1408" s="132"/>
      <c r="J1408" s="132"/>
      <c r="K1408" s="133"/>
      <c r="L1408" s="134"/>
      <c r="M1408" s="134"/>
      <c r="N1408" s="134"/>
      <c r="O1408" s="3"/>
      <c r="P1408" s="29"/>
      <c r="Q1408" s="22"/>
      <c r="R1408" s="3"/>
      <c r="S1408" s="120"/>
    </row>
    <row r="1409" spans="1:19" ht="12.75" customHeight="1" x14ac:dyDescent="0.25">
      <c r="A1409" s="28"/>
      <c r="B1409" s="29"/>
      <c r="C1409" s="29"/>
      <c r="D1409" s="132"/>
      <c r="E1409" s="132"/>
      <c r="F1409" s="132"/>
      <c r="G1409" s="132"/>
      <c r="H1409" s="132"/>
      <c r="I1409" s="132"/>
      <c r="J1409" s="132"/>
      <c r="K1409" s="133"/>
      <c r="L1409" s="134"/>
      <c r="M1409" s="134"/>
      <c r="N1409" s="134"/>
      <c r="O1409" s="3"/>
      <c r="P1409" s="29"/>
      <c r="Q1409" s="22"/>
      <c r="R1409" s="3"/>
      <c r="S1409" s="120"/>
    </row>
    <row r="1410" spans="1:19" ht="12.75" customHeight="1" x14ac:dyDescent="0.25">
      <c r="A1410" s="28"/>
      <c r="B1410" s="29"/>
      <c r="C1410" s="29"/>
      <c r="D1410" s="132"/>
      <c r="E1410" s="132"/>
      <c r="F1410" s="132"/>
      <c r="G1410" s="132"/>
      <c r="H1410" s="132"/>
      <c r="I1410" s="132"/>
      <c r="J1410" s="132"/>
      <c r="K1410" s="133"/>
      <c r="L1410" s="134"/>
      <c r="M1410" s="134"/>
      <c r="N1410" s="134"/>
      <c r="O1410" s="3"/>
      <c r="P1410" s="29"/>
      <c r="Q1410" s="22"/>
      <c r="R1410" s="3"/>
      <c r="S1410" s="120"/>
    </row>
    <row r="1411" spans="1:19" ht="12.75" customHeight="1" x14ac:dyDescent="0.25">
      <c r="A1411" s="28"/>
      <c r="B1411" s="29"/>
      <c r="C1411" s="29"/>
      <c r="D1411" s="132"/>
      <c r="E1411" s="132"/>
      <c r="F1411" s="132"/>
      <c r="G1411" s="132"/>
      <c r="H1411" s="132"/>
      <c r="I1411" s="132"/>
      <c r="J1411" s="132"/>
      <c r="K1411" s="133"/>
      <c r="L1411" s="134"/>
      <c r="M1411" s="134"/>
      <c r="N1411" s="134"/>
      <c r="O1411" s="3"/>
      <c r="P1411" s="29"/>
      <c r="Q1411" s="22"/>
      <c r="R1411" s="3"/>
      <c r="S1411" s="120"/>
    </row>
    <row r="1412" spans="1:19" ht="12.75" customHeight="1" x14ac:dyDescent="0.25">
      <c r="A1412" s="28"/>
      <c r="B1412" s="29"/>
      <c r="C1412" s="29"/>
      <c r="D1412" s="132"/>
      <c r="E1412" s="132"/>
      <c r="F1412" s="132"/>
      <c r="G1412" s="132"/>
      <c r="H1412" s="132"/>
      <c r="I1412" s="132"/>
      <c r="J1412" s="132"/>
      <c r="K1412" s="133"/>
      <c r="L1412" s="134"/>
      <c r="M1412" s="134"/>
      <c r="N1412" s="134"/>
      <c r="O1412" s="3"/>
      <c r="P1412" s="29"/>
      <c r="Q1412" s="22"/>
      <c r="R1412" s="3"/>
      <c r="S1412" s="120"/>
    </row>
    <row r="1413" spans="1:19" ht="12.75" customHeight="1" x14ac:dyDescent="0.25">
      <c r="A1413" s="28"/>
      <c r="B1413" s="29"/>
      <c r="C1413" s="29"/>
      <c r="D1413" s="132"/>
      <c r="E1413" s="132"/>
      <c r="F1413" s="132"/>
      <c r="G1413" s="132"/>
      <c r="H1413" s="132"/>
      <c r="I1413" s="132"/>
      <c r="J1413" s="132"/>
      <c r="K1413" s="133"/>
      <c r="L1413" s="134"/>
      <c r="M1413" s="134"/>
      <c r="N1413" s="134"/>
      <c r="O1413" s="3"/>
      <c r="P1413" s="29"/>
      <c r="Q1413" s="22"/>
      <c r="R1413" s="3"/>
      <c r="S1413" s="120"/>
    </row>
    <row r="1414" spans="1:19" ht="12.75" customHeight="1" x14ac:dyDescent="0.25">
      <c r="A1414" s="28"/>
      <c r="B1414" s="29"/>
      <c r="C1414" s="29"/>
      <c r="D1414" s="132"/>
      <c r="E1414" s="132"/>
      <c r="F1414" s="132"/>
      <c r="G1414" s="132"/>
      <c r="H1414" s="132"/>
      <c r="I1414" s="132"/>
      <c r="J1414" s="132"/>
      <c r="K1414" s="133"/>
      <c r="L1414" s="134"/>
      <c r="M1414" s="134"/>
      <c r="N1414" s="134"/>
      <c r="O1414" s="3"/>
      <c r="P1414" s="29"/>
      <c r="Q1414" s="22"/>
      <c r="R1414" s="3"/>
      <c r="S1414" s="120"/>
    </row>
    <row r="1415" spans="1:19" ht="12.75" customHeight="1" x14ac:dyDescent="0.25">
      <c r="A1415" s="28"/>
      <c r="B1415" s="29"/>
      <c r="C1415" s="29"/>
      <c r="D1415" s="132"/>
      <c r="E1415" s="132"/>
      <c r="F1415" s="132"/>
      <c r="G1415" s="132"/>
      <c r="H1415" s="132"/>
      <c r="I1415" s="132"/>
      <c r="J1415" s="132"/>
      <c r="K1415" s="133"/>
      <c r="L1415" s="134"/>
      <c r="M1415" s="134"/>
      <c r="N1415" s="134"/>
      <c r="O1415" s="3"/>
      <c r="P1415" s="29"/>
      <c r="Q1415" s="22"/>
      <c r="R1415" s="3"/>
      <c r="S1415" s="120"/>
    </row>
    <row r="1416" spans="1:19" ht="12.75" customHeight="1" x14ac:dyDescent="0.25">
      <c r="A1416" s="28"/>
      <c r="B1416" s="29"/>
      <c r="C1416" s="29"/>
      <c r="D1416" s="132"/>
      <c r="E1416" s="132"/>
      <c r="F1416" s="132"/>
      <c r="G1416" s="132"/>
      <c r="H1416" s="132"/>
      <c r="I1416" s="132"/>
      <c r="J1416" s="132"/>
      <c r="K1416" s="133"/>
      <c r="L1416" s="134"/>
      <c r="M1416" s="134"/>
      <c r="N1416" s="134"/>
      <c r="O1416" s="3"/>
      <c r="P1416" s="29"/>
      <c r="Q1416" s="22"/>
      <c r="R1416" s="3"/>
      <c r="S1416" s="120"/>
    </row>
    <row r="1417" spans="1:19" ht="12.75" customHeight="1" x14ac:dyDescent="0.25">
      <c r="A1417" s="28"/>
      <c r="B1417" s="29"/>
      <c r="C1417" s="29"/>
      <c r="D1417" s="132"/>
      <c r="E1417" s="132"/>
      <c r="F1417" s="132"/>
      <c r="G1417" s="132"/>
      <c r="H1417" s="132"/>
      <c r="I1417" s="132"/>
      <c r="J1417" s="132"/>
      <c r="K1417" s="133"/>
      <c r="L1417" s="134"/>
      <c r="M1417" s="134"/>
      <c r="N1417" s="134"/>
      <c r="O1417" s="3"/>
      <c r="P1417" s="29"/>
      <c r="Q1417" s="22"/>
      <c r="R1417" s="3"/>
      <c r="S1417" s="120"/>
    </row>
    <row r="1418" spans="1:19" ht="12.75" customHeight="1" x14ac:dyDescent="0.25">
      <c r="A1418" s="28"/>
      <c r="B1418" s="29"/>
      <c r="C1418" s="29"/>
      <c r="D1418" s="132"/>
      <c r="E1418" s="132"/>
      <c r="F1418" s="132"/>
      <c r="G1418" s="132"/>
      <c r="H1418" s="132"/>
      <c r="I1418" s="132"/>
      <c r="J1418" s="132"/>
      <c r="K1418" s="133"/>
      <c r="L1418" s="134"/>
      <c r="M1418" s="134"/>
      <c r="N1418" s="134"/>
      <c r="O1418" s="3"/>
      <c r="P1418" s="29"/>
      <c r="Q1418" s="22"/>
      <c r="R1418" s="3"/>
      <c r="S1418" s="120"/>
    </row>
    <row r="1419" spans="1:19" ht="12.75" customHeight="1" x14ac:dyDescent="0.25">
      <c r="A1419" s="28"/>
      <c r="B1419" s="29"/>
      <c r="C1419" s="29"/>
      <c r="D1419" s="132"/>
      <c r="E1419" s="132"/>
      <c r="F1419" s="132"/>
      <c r="G1419" s="132"/>
      <c r="H1419" s="132"/>
      <c r="I1419" s="132"/>
      <c r="J1419" s="132"/>
      <c r="K1419" s="133"/>
      <c r="L1419" s="134"/>
      <c r="M1419" s="134"/>
      <c r="N1419" s="134"/>
      <c r="O1419" s="3"/>
      <c r="P1419" s="29"/>
      <c r="Q1419" s="22"/>
      <c r="R1419" s="3"/>
      <c r="S1419" s="120"/>
    </row>
    <row r="1420" spans="1:19" ht="12.75" customHeight="1" x14ac:dyDescent="0.25">
      <c r="A1420" s="28"/>
      <c r="B1420" s="29"/>
      <c r="C1420" s="29"/>
      <c r="D1420" s="132"/>
      <c r="E1420" s="132"/>
      <c r="F1420" s="132"/>
      <c r="G1420" s="132"/>
      <c r="H1420" s="132"/>
      <c r="I1420" s="132"/>
      <c r="J1420" s="132"/>
      <c r="K1420" s="133"/>
      <c r="L1420" s="134"/>
      <c r="M1420" s="134"/>
      <c r="N1420" s="134"/>
      <c r="O1420" s="3"/>
      <c r="P1420" s="29"/>
      <c r="Q1420" s="22"/>
      <c r="R1420" s="3"/>
      <c r="S1420" s="120"/>
    </row>
    <row r="1421" spans="1:19" ht="12.75" customHeight="1" x14ac:dyDescent="0.25">
      <c r="A1421" s="28"/>
      <c r="B1421" s="29"/>
      <c r="C1421" s="29"/>
      <c r="D1421" s="132"/>
      <c r="E1421" s="132"/>
      <c r="F1421" s="132"/>
      <c r="G1421" s="132"/>
      <c r="H1421" s="132"/>
      <c r="I1421" s="132"/>
      <c r="J1421" s="132"/>
      <c r="K1421" s="133"/>
      <c r="L1421" s="134"/>
      <c r="M1421" s="134"/>
      <c r="N1421" s="134"/>
      <c r="O1421" s="3"/>
      <c r="P1421" s="29"/>
      <c r="Q1421" s="22"/>
      <c r="R1421" s="3"/>
      <c r="S1421" s="120"/>
    </row>
    <row r="1422" spans="1:19" ht="12.75" customHeight="1" x14ac:dyDescent="0.25">
      <c r="A1422" s="28"/>
      <c r="B1422" s="29"/>
      <c r="C1422" s="29"/>
      <c r="D1422" s="132"/>
      <c r="E1422" s="132"/>
      <c r="F1422" s="132"/>
      <c r="G1422" s="132"/>
      <c r="H1422" s="132"/>
      <c r="I1422" s="132"/>
      <c r="J1422" s="132"/>
      <c r="K1422" s="133"/>
      <c r="L1422" s="134"/>
      <c r="M1422" s="134"/>
      <c r="N1422" s="134"/>
      <c r="O1422" s="3"/>
      <c r="P1422" s="29"/>
      <c r="Q1422" s="22"/>
      <c r="R1422" s="3"/>
      <c r="S1422" s="120"/>
    </row>
    <row r="1423" spans="1:19" ht="12.75" customHeight="1" x14ac:dyDescent="0.25">
      <c r="A1423" s="28"/>
      <c r="B1423" s="29"/>
      <c r="C1423" s="29"/>
      <c r="D1423" s="132"/>
      <c r="E1423" s="132"/>
      <c r="F1423" s="132"/>
      <c r="G1423" s="132"/>
      <c r="H1423" s="132"/>
      <c r="I1423" s="132"/>
      <c r="J1423" s="132"/>
      <c r="K1423" s="133"/>
      <c r="L1423" s="134"/>
      <c r="M1423" s="134"/>
      <c r="N1423" s="134"/>
      <c r="O1423" s="3"/>
      <c r="P1423" s="29"/>
      <c r="Q1423" s="22"/>
      <c r="R1423" s="3"/>
      <c r="S1423" s="120"/>
    </row>
    <row r="1424" spans="1:19" ht="12.75" customHeight="1" x14ac:dyDescent="0.25">
      <c r="A1424" s="28"/>
      <c r="B1424" s="29"/>
      <c r="C1424" s="29"/>
      <c r="D1424" s="132"/>
      <c r="E1424" s="132"/>
      <c r="F1424" s="132"/>
      <c r="G1424" s="132"/>
      <c r="H1424" s="132"/>
      <c r="I1424" s="132"/>
      <c r="J1424" s="132"/>
      <c r="K1424" s="133"/>
      <c r="L1424" s="134"/>
      <c r="M1424" s="134"/>
      <c r="N1424" s="134"/>
      <c r="O1424" s="3"/>
      <c r="P1424" s="29"/>
      <c r="Q1424" s="22"/>
      <c r="R1424" s="3"/>
      <c r="S1424" s="120"/>
    </row>
    <row r="1425" spans="1:19" ht="12.75" customHeight="1" x14ac:dyDescent="0.25">
      <c r="A1425" s="28"/>
      <c r="B1425" s="29"/>
      <c r="C1425" s="29"/>
      <c r="D1425" s="132"/>
      <c r="E1425" s="132"/>
      <c r="F1425" s="132"/>
      <c r="G1425" s="132"/>
      <c r="H1425" s="132"/>
      <c r="I1425" s="132"/>
      <c r="J1425" s="132"/>
      <c r="K1425" s="133"/>
      <c r="L1425" s="134"/>
      <c r="M1425" s="134"/>
      <c r="N1425" s="134"/>
      <c r="O1425" s="3"/>
      <c r="P1425" s="29"/>
      <c r="Q1425" s="22"/>
      <c r="R1425" s="3"/>
      <c r="S1425" s="120"/>
    </row>
    <row r="1426" spans="1:19" ht="12.75" customHeight="1" x14ac:dyDescent="0.25">
      <c r="A1426" s="28"/>
      <c r="B1426" s="29"/>
      <c r="C1426" s="29"/>
      <c r="D1426" s="132"/>
      <c r="E1426" s="132"/>
      <c r="F1426" s="132"/>
      <c r="G1426" s="132"/>
      <c r="H1426" s="132"/>
      <c r="I1426" s="132"/>
      <c r="J1426" s="132"/>
      <c r="K1426" s="133"/>
      <c r="L1426" s="134"/>
      <c r="M1426" s="134"/>
      <c r="N1426" s="134"/>
      <c r="O1426" s="3"/>
      <c r="P1426" s="29"/>
      <c r="Q1426" s="22"/>
      <c r="R1426" s="3"/>
      <c r="S1426" s="120"/>
    </row>
    <row r="1427" spans="1:19" ht="12.75" customHeight="1" x14ac:dyDescent="0.25">
      <c r="A1427" s="28"/>
      <c r="B1427" s="29"/>
      <c r="C1427" s="29"/>
      <c r="D1427" s="132"/>
      <c r="E1427" s="132"/>
      <c r="F1427" s="132"/>
      <c r="G1427" s="132"/>
      <c r="H1427" s="132"/>
      <c r="I1427" s="132"/>
      <c r="J1427" s="132"/>
      <c r="K1427" s="133"/>
      <c r="L1427" s="134"/>
      <c r="M1427" s="134"/>
      <c r="N1427" s="134"/>
      <c r="O1427" s="3"/>
      <c r="P1427" s="29"/>
      <c r="Q1427" s="22"/>
      <c r="R1427" s="3"/>
      <c r="S1427" s="120"/>
    </row>
    <row r="1428" spans="1:19" ht="12.75" customHeight="1" x14ac:dyDescent="0.25">
      <c r="A1428" s="28"/>
      <c r="B1428" s="29"/>
      <c r="C1428" s="29"/>
      <c r="D1428" s="132"/>
      <c r="E1428" s="132"/>
      <c r="F1428" s="132"/>
      <c r="G1428" s="132"/>
      <c r="H1428" s="132"/>
      <c r="I1428" s="132"/>
      <c r="J1428" s="132"/>
      <c r="K1428" s="133"/>
      <c r="L1428" s="134"/>
      <c r="M1428" s="134"/>
      <c r="N1428" s="134"/>
      <c r="O1428" s="3"/>
      <c r="P1428" s="29"/>
      <c r="Q1428" s="22"/>
      <c r="R1428" s="3"/>
      <c r="S1428" s="120"/>
    </row>
    <row r="1429" spans="1:19" ht="12.75" customHeight="1" x14ac:dyDescent="0.25">
      <c r="A1429" s="28"/>
      <c r="B1429" s="29"/>
      <c r="C1429" s="29"/>
      <c r="D1429" s="132"/>
      <c r="E1429" s="132"/>
      <c r="F1429" s="132"/>
      <c r="G1429" s="132"/>
      <c r="H1429" s="132"/>
      <c r="I1429" s="132"/>
      <c r="J1429" s="132"/>
      <c r="K1429" s="133"/>
      <c r="L1429" s="134"/>
      <c r="M1429" s="134"/>
      <c r="N1429" s="134"/>
      <c r="O1429" s="3"/>
      <c r="P1429" s="29"/>
      <c r="Q1429" s="22"/>
      <c r="R1429" s="3"/>
      <c r="S1429" s="120"/>
    </row>
    <row r="1430" spans="1:19" ht="12.75" customHeight="1" x14ac:dyDescent="0.25">
      <c r="A1430" s="28"/>
      <c r="B1430" s="29"/>
      <c r="C1430" s="29"/>
      <c r="D1430" s="132"/>
      <c r="E1430" s="132"/>
      <c r="F1430" s="132"/>
      <c r="G1430" s="132"/>
      <c r="H1430" s="132"/>
      <c r="I1430" s="132"/>
      <c r="J1430" s="132"/>
      <c r="K1430" s="133"/>
      <c r="L1430" s="134"/>
      <c r="M1430" s="134"/>
      <c r="N1430" s="134"/>
      <c r="O1430" s="3"/>
      <c r="P1430" s="29"/>
      <c r="Q1430" s="22"/>
      <c r="R1430" s="3"/>
      <c r="S1430" s="120"/>
    </row>
    <row r="1431" spans="1:19" ht="12.75" customHeight="1" x14ac:dyDescent="0.25">
      <c r="A1431" s="28"/>
      <c r="B1431" s="29"/>
      <c r="C1431" s="29"/>
      <c r="D1431" s="132"/>
      <c r="E1431" s="132"/>
      <c r="F1431" s="132"/>
      <c r="G1431" s="132"/>
      <c r="H1431" s="132"/>
      <c r="I1431" s="132"/>
      <c r="J1431" s="132"/>
      <c r="K1431" s="133"/>
      <c r="L1431" s="134"/>
      <c r="M1431" s="134"/>
      <c r="N1431" s="134"/>
      <c r="O1431" s="3"/>
      <c r="P1431" s="29"/>
      <c r="Q1431" s="22"/>
      <c r="R1431" s="3"/>
      <c r="S1431" s="120"/>
    </row>
    <row r="1432" spans="1:19" ht="12.75" customHeight="1" x14ac:dyDescent="0.25">
      <c r="A1432" s="28"/>
      <c r="B1432" s="29"/>
      <c r="C1432" s="29"/>
      <c r="D1432" s="132"/>
      <c r="E1432" s="132"/>
      <c r="F1432" s="132"/>
      <c r="G1432" s="132"/>
      <c r="H1432" s="132"/>
      <c r="I1432" s="132"/>
      <c r="J1432" s="132"/>
      <c r="K1432" s="133"/>
      <c r="L1432" s="134"/>
      <c r="M1432" s="134"/>
      <c r="N1432" s="134"/>
      <c r="O1432" s="3"/>
      <c r="P1432" s="29"/>
      <c r="Q1432" s="22"/>
      <c r="R1432" s="3"/>
      <c r="S1432" s="120"/>
    </row>
    <row r="1433" spans="1:19" ht="12.75" customHeight="1" x14ac:dyDescent="0.25">
      <c r="A1433" s="28"/>
      <c r="B1433" s="29"/>
      <c r="C1433" s="29"/>
      <c r="D1433" s="132"/>
      <c r="E1433" s="132"/>
      <c r="F1433" s="132"/>
      <c r="G1433" s="132"/>
      <c r="H1433" s="132"/>
      <c r="I1433" s="132"/>
      <c r="J1433" s="132"/>
      <c r="K1433" s="133"/>
      <c r="L1433" s="134"/>
      <c r="M1433" s="134"/>
      <c r="N1433" s="134"/>
      <c r="O1433" s="3"/>
      <c r="P1433" s="29"/>
      <c r="Q1433" s="22"/>
      <c r="R1433" s="3"/>
      <c r="S1433" s="120"/>
    </row>
    <row r="1434" spans="1:19" ht="12.75" customHeight="1" x14ac:dyDescent="0.25">
      <c r="A1434" s="28"/>
      <c r="B1434" s="29"/>
      <c r="C1434" s="29"/>
      <c r="D1434" s="132"/>
      <c r="E1434" s="132"/>
      <c r="F1434" s="132"/>
      <c r="G1434" s="132"/>
      <c r="H1434" s="132"/>
      <c r="I1434" s="132"/>
      <c r="J1434" s="132"/>
      <c r="K1434" s="133"/>
      <c r="L1434" s="134"/>
      <c r="M1434" s="134"/>
      <c r="N1434" s="134"/>
      <c r="O1434" s="3"/>
      <c r="P1434" s="29"/>
      <c r="Q1434" s="22"/>
      <c r="R1434" s="3"/>
      <c r="S1434" s="120"/>
    </row>
    <row r="1435" spans="1:19" ht="12.75" customHeight="1" x14ac:dyDescent="0.25">
      <c r="A1435" s="28"/>
      <c r="B1435" s="29"/>
      <c r="C1435" s="29"/>
      <c r="D1435" s="132"/>
      <c r="E1435" s="132"/>
      <c r="F1435" s="132"/>
      <c r="G1435" s="132"/>
      <c r="H1435" s="132"/>
      <c r="I1435" s="132"/>
      <c r="J1435" s="132"/>
      <c r="K1435" s="133"/>
      <c r="L1435" s="134"/>
      <c r="M1435" s="134"/>
      <c r="N1435" s="134"/>
      <c r="O1435" s="3"/>
      <c r="P1435" s="29"/>
      <c r="Q1435" s="22"/>
      <c r="R1435" s="3"/>
      <c r="S1435" s="120"/>
    </row>
    <row r="1436" spans="1:19" ht="12.75" customHeight="1" x14ac:dyDescent="0.25">
      <c r="A1436" s="28"/>
      <c r="B1436" s="29"/>
      <c r="C1436" s="29"/>
      <c r="D1436" s="132"/>
      <c r="E1436" s="132"/>
      <c r="F1436" s="132"/>
      <c r="G1436" s="132"/>
      <c r="H1436" s="132"/>
      <c r="I1436" s="132"/>
      <c r="J1436" s="132"/>
      <c r="K1436" s="133"/>
      <c r="L1436" s="134"/>
      <c r="M1436" s="134"/>
      <c r="N1436" s="134"/>
      <c r="O1436" s="3"/>
      <c r="P1436" s="29"/>
      <c r="Q1436" s="22"/>
      <c r="R1436" s="3"/>
      <c r="S1436" s="120"/>
    </row>
    <row r="1437" spans="1:19" ht="12.75" customHeight="1" x14ac:dyDescent="0.25">
      <c r="A1437" s="28"/>
      <c r="B1437" s="29"/>
      <c r="C1437" s="29"/>
      <c r="D1437" s="132"/>
      <c r="E1437" s="132"/>
      <c r="F1437" s="132"/>
      <c r="G1437" s="132"/>
      <c r="H1437" s="132"/>
      <c r="I1437" s="132"/>
      <c r="J1437" s="132"/>
      <c r="K1437" s="133"/>
      <c r="L1437" s="134"/>
      <c r="M1437" s="134"/>
      <c r="N1437" s="134"/>
      <c r="O1437" s="3"/>
      <c r="P1437" s="29"/>
      <c r="Q1437" s="22"/>
      <c r="R1437" s="3"/>
      <c r="S1437" s="120"/>
    </row>
    <row r="1438" spans="1:19" ht="12.75" customHeight="1" x14ac:dyDescent="0.25">
      <c r="A1438" s="28"/>
      <c r="B1438" s="29"/>
      <c r="C1438" s="29"/>
      <c r="D1438" s="132"/>
      <c r="E1438" s="132"/>
      <c r="F1438" s="132"/>
      <c r="G1438" s="132"/>
      <c r="H1438" s="132"/>
      <c r="I1438" s="132"/>
      <c r="J1438" s="132"/>
      <c r="K1438" s="133"/>
      <c r="L1438" s="134"/>
      <c r="M1438" s="134"/>
      <c r="N1438" s="134"/>
      <c r="O1438" s="3"/>
      <c r="P1438" s="29"/>
      <c r="Q1438" s="22"/>
      <c r="R1438" s="3"/>
      <c r="S1438" s="120"/>
    </row>
    <row r="1439" spans="1:19" ht="12.75" customHeight="1" x14ac:dyDescent="0.25">
      <c r="A1439" s="28"/>
      <c r="B1439" s="29"/>
      <c r="C1439" s="29"/>
      <c r="D1439" s="132"/>
      <c r="E1439" s="132"/>
      <c r="F1439" s="132"/>
      <c r="G1439" s="132"/>
      <c r="H1439" s="132"/>
      <c r="I1439" s="132"/>
      <c r="J1439" s="132"/>
      <c r="K1439" s="133"/>
      <c r="L1439" s="134"/>
      <c r="M1439" s="134"/>
      <c r="N1439" s="134"/>
      <c r="O1439" s="3"/>
      <c r="P1439" s="29"/>
      <c r="Q1439" s="22"/>
      <c r="R1439" s="3"/>
      <c r="S1439" s="120"/>
    </row>
    <row r="1440" spans="1:19" ht="12.75" customHeight="1" x14ac:dyDescent="0.25">
      <c r="A1440" s="28"/>
      <c r="B1440" s="29"/>
      <c r="C1440" s="29"/>
      <c r="D1440" s="132"/>
      <c r="E1440" s="132"/>
      <c r="F1440" s="132"/>
      <c r="G1440" s="132"/>
      <c r="H1440" s="132"/>
      <c r="I1440" s="132"/>
      <c r="J1440" s="132"/>
      <c r="K1440" s="133"/>
      <c r="L1440" s="134"/>
      <c r="M1440" s="134"/>
      <c r="N1440" s="134"/>
      <c r="O1440" s="3"/>
      <c r="P1440" s="29"/>
      <c r="Q1440" s="22"/>
      <c r="R1440" s="3"/>
      <c r="S1440" s="120"/>
    </row>
    <row r="1441" spans="1:19" ht="12.75" customHeight="1" x14ac:dyDescent="0.25">
      <c r="A1441" s="28"/>
      <c r="B1441" s="29"/>
      <c r="C1441" s="29"/>
      <c r="D1441" s="132"/>
      <c r="E1441" s="132"/>
      <c r="F1441" s="132"/>
      <c r="G1441" s="132"/>
      <c r="H1441" s="132"/>
      <c r="I1441" s="132"/>
      <c r="J1441" s="132"/>
      <c r="K1441" s="133"/>
      <c r="L1441" s="134"/>
      <c r="M1441" s="134"/>
      <c r="N1441" s="134"/>
      <c r="O1441" s="3"/>
      <c r="P1441" s="29"/>
      <c r="Q1441" s="22"/>
      <c r="R1441" s="3"/>
      <c r="S1441" s="120"/>
    </row>
    <row r="1442" spans="1:19" ht="12.75" customHeight="1" x14ac:dyDescent="0.25">
      <c r="A1442" s="28"/>
      <c r="B1442" s="29"/>
      <c r="C1442" s="29"/>
      <c r="D1442" s="132"/>
      <c r="E1442" s="132"/>
      <c r="F1442" s="132"/>
      <c r="G1442" s="132"/>
      <c r="H1442" s="132"/>
      <c r="I1442" s="132"/>
      <c r="J1442" s="132"/>
      <c r="K1442" s="133"/>
      <c r="L1442" s="134"/>
      <c r="M1442" s="134"/>
      <c r="N1442" s="134"/>
      <c r="O1442" s="3"/>
      <c r="P1442" s="29"/>
      <c r="Q1442" s="22"/>
      <c r="R1442" s="3"/>
      <c r="S1442" s="120"/>
    </row>
    <row r="1443" spans="1:19" ht="12.75" customHeight="1" x14ac:dyDescent="0.25">
      <c r="A1443" s="28"/>
      <c r="B1443" s="29"/>
      <c r="C1443" s="29"/>
      <c r="D1443" s="132"/>
      <c r="E1443" s="132"/>
      <c r="F1443" s="132"/>
      <c r="G1443" s="132"/>
      <c r="H1443" s="132"/>
      <c r="I1443" s="132"/>
      <c r="J1443" s="132"/>
      <c r="K1443" s="133"/>
      <c r="L1443" s="134"/>
      <c r="M1443" s="134"/>
      <c r="N1443" s="134"/>
      <c r="O1443" s="3"/>
      <c r="P1443" s="29"/>
      <c r="Q1443" s="22"/>
      <c r="R1443" s="3"/>
      <c r="S1443" s="120"/>
    </row>
    <row r="1444" spans="1:19" ht="12.75" customHeight="1" x14ac:dyDescent="0.25">
      <c r="A1444" s="28"/>
      <c r="B1444" s="29"/>
      <c r="C1444" s="29"/>
      <c r="D1444" s="132"/>
      <c r="E1444" s="132"/>
      <c r="F1444" s="132"/>
      <c r="G1444" s="132"/>
      <c r="H1444" s="132"/>
      <c r="I1444" s="132"/>
      <c r="J1444" s="132"/>
      <c r="K1444" s="133"/>
      <c r="L1444" s="134"/>
      <c r="M1444" s="134"/>
      <c r="N1444" s="134"/>
      <c r="O1444" s="3"/>
      <c r="P1444" s="29"/>
      <c r="Q1444" s="22"/>
      <c r="R1444" s="3"/>
      <c r="S1444" s="120"/>
    </row>
    <row r="1445" spans="1:19" ht="12.75" customHeight="1" x14ac:dyDescent="0.25">
      <c r="A1445" s="28"/>
      <c r="B1445" s="29"/>
      <c r="C1445" s="29"/>
      <c r="D1445" s="132"/>
      <c r="E1445" s="132"/>
      <c r="F1445" s="132"/>
      <c r="G1445" s="132"/>
      <c r="H1445" s="132"/>
      <c r="I1445" s="132"/>
      <c r="J1445" s="132"/>
      <c r="K1445" s="133"/>
      <c r="L1445" s="134"/>
      <c r="M1445" s="134"/>
      <c r="N1445" s="134"/>
      <c r="O1445" s="3"/>
      <c r="P1445" s="29"/>
      <c r="Q1445" s="22"/>
      <c r="R1445" s="3"/>
      <c r="S1445" s="120"/>
    </row>
    <row r="1446" spans="1:19" ht="12.75" customHeight="1" x14ac:dyDescent="0.25">
      <c r="A1446" s="28"/>
      <c r="B1446" s="29"/>
      <c r="C1446" s="29"/>
      <c r="D1446" s="132"/>
      <c r="E1446" s="132"/>
      <c r="F1446" s="132"/>
      <c r="G1446" s="132"/>
      <c r="H1446" s="132"/>
      <c r="I1446" s="132"/>
      <c r="J1446" s="132"/>
      <c r="K1446" s="133"/>
      <c r="L1446" s="134"/>
      <c r="M1446" s="134"/>
      <c r="N1446" s="134"/>
      <c r="O1446" s="3"/>
      <c r="P1446" s="29"/>
      <c r="Q1446" s="22"/>
      <c r="R1446" s="3"/>
      <c r="S1446" s="120"/>
    </row>
    <row r="1447" spans="1:19" ht="12.75" customHeight="1" x14ac:dyDescent="0.25">
      <c r="A1447" s="28"/>
      <c r="B1447" s="29"/>
      <c r="C1447" s="29"/>
      <c r="D1447" s="132"/>
      <c r="E1447" s="132"/>
      <c r="F1447" s="132"/>
      <c r="G1447" s="132"/>
      <c r="H1447" s="132"/>
      <c r="I1447" s="132"/>
      <c r="J1447" s="132"/>
      <c r="K1447" s="133"/>
      <c r="L1447" s="134"/>
      <c r="M1447" s="134"/>
      <c r="N1447" s="134"/>
      <c r="O1447" s="3"/>
      <c r="P1447" s="29"/>
      <c r="Q1447" s="22"/>
      <c r="R1447" s="3"/>
      <c r="S1447" s="120"/>
    </row>
    <row r="1448" spans="1:19" ht="12.75" customHeight="1" x14ac:dyDescent="0.25">
      <c r="A1448" s="28"/>
      <c r="B1448" s="29"/>
      <c r="C1448" s="29"/>
      <c r="D1448" s="132"/>
      <c r="E1448" s="132"/>
      <c r="F1448" s="132"/>
      <c r="G1448" s="132"/>
      <c r="H1448" s="132"/>
      <c r="I1448" s="132"/>
      <c r="J1448" s="132"/>
      <c r="K1448" s="133"/>
      <c r="L1448" s="134"/>
      <c r="M1448" s="134"/>
      <c r="N1448" s="134"/>
      <c r="O1448" s="3"/>
      <c r="P1448" s="29"/>
      <c r="Q1448" s="22"/>
      <c r="R1448" s="3"/>
      <c r="S1448" s="120"/>
    </row>
    <row r="1449" spans="1:19" ht="12.75" customHeight="1" x14ac:dyDescent="0.25">
      <c r="A1449" s="28"/>
      <c r="B1449" s="29"/>
      <c r="C1449" s="29"/>
      <c r="D1449" s="132"/>
      <c r="E1449" s="132"/>
      <c r="F1449" s="132"/>
      <c r="G1449" s="132"/>
      <c r="H1449" s="132"/>
      <c r="I1449" s="132"/>
      <c r="J1449" s="132"/>
      <c r="K1449" s="133"/>
      <c r="L1449" s="134"/>
      <c r="M1449" s="134"/>
      <c r="N1449" s="134"/>
      <c r="O1449" s="3"/>
      <c r="P1449" s="29"/>
      <c r="Q1449" s="22"/>
      <c r="R1449" s="3"/>
      <c r="S1449" s="120"/>
    </row>
    <row r="1450" spans="1:19" ht="12.75" customHeight="1" x14ac:dyDescent="0.25">
      <c r="A1450" s="28"/>
      <c r="B1450" s="29"/>
      <c r="C1450" s="29"/>
      <c r="D1450" s="132"/>
      <c r="E1450" s="132"/>
      <c r="F1450" s="132"/>
      <c r="G1450" s="132"/>
      <c r="H1450" s="132"/>
      <c r="I1450" s="132"/>
      <c r="J1450" s="132"/>
      <c r="K1450" s="133"/>
      <c r="L1450" s="134"/>
      <c r="M1450" s="134"/>
      <c r="N1450" s="134"/>
      <c r="O1450" s="3"/>
      <c r="P1450" s="29"/>
      <c r="Q1450" s="22"/>
      <c r="R1450" s="3"/>
      <c r="S1450" s="120"/>
    </row>
    <row r="1451" spans="1:19" ht="12.75" customHeight="1" x14ac:dyDescent="0.25">
      <c r="A1451" s="28"/>
      <c r="B1451" s="29"/>
      <c r="C1451" s="29"/>
      <c r="D1451" s="132"/>
      <c r="E1451" s="132"/>
      <c r="F1451" s="132"/>
      <c r="G1451" s="132"/>
      <c r="H1451" s="132"/>
      <c r="I1451" s="132"/>
      <c r="J1451" s="132"/>
      <c r="K1451" s="133"/>
      <c r="L1451" s="134"/>
      <c r="M1451" s="134"/>
      <c r="N1451" s="134"/>
      <c r="O1451" s="3"/>
      <c r="P1451" s="29"/>
      <c r="Q1451" s="22"/>
      <c r="R1451" s="3"/>
      <c r="S1451" s="120"/>
    </row>
    <row r="1452" spans="1:19" ht="12.75" customHeight="1" x14ac:dyDescent="0.25">
      <c r="A1452" s="28"/>
      <c r="B1452" s="29"/>
      <c r="C1452" s="29"/>
      <c r="D1452" s="132"/>
      <c r="E1452" s="132"/>
      <c r="F1452" s="132"/>
      <c r="G1452" s="132"/>
      <c r="H1452" s="132"/>
      <c r="I1452" s="132"/>
      <c r="J1452" s="132"/>
      <c r="K1452" s="133"/>
      <c r="L1452" s="134"/>
      <c r="M1452" s="134"/>
      <c r="N1452" s="134"/>
      <c r="O1452" s="3"/>
      <c r="P1452" s="29"/>
      <c r="Q1452" s="22"/>
      <c r="R1452" s="3"/>
      <c r="S1452" s="120"/>
    </row>
    <row r="1453" spans="1:19" ht="12.75" customHeight="1" x14ac:dyDescent="0.25">
      <c r="A1453" s="28"/>
      <c r="B1453" s="29"/>
      <c r="C1453" s="29"/>
      <c r="D1453" s="132"/>
      <c r="E1453" s="132"/>
      <c r="F1453" s="132"/>
      <c r="G1453" s="132"/>
      <c r="H1453" s="132"/>
      <c r="I1453" s="132"/>
      <c r="J1453" s="132"/>
      <c r="K1453" s="133"/>
      <c r="L1453" s="134"/>
      <c r="M1453" s="134"/>
      <c r="N1453" s="134"/>
      <c r="O1453" s="3"/>
      <c r="P1453" s="29"/>
      <c r="Q1453" s="22"/>
      <c r="R1453" s="3"/>
      <c r="S1453" s="120"/>
    </row>
    <row r="1454" spans="1:19" ht="12.75" customHeight="1" x14ac:dyDescent="0.25">
      <c r="A1454" s="28"/>
      <c r="B1454" s="29"/>
      <c r="C1454" s="29"/>
      <c r="D1454" s="132"/>
      <c r="E1454" s="132"/>
      <c r="F1454" s="132"/>
      <c r="G1454" s="132"/>
      <c r="H1454" s="132"/>
      <c r="I1454" s="132"/>
      <c r="J1454" s="132"/>
      <c r="K1454" s="133"/>
      <c r="L1454" s="134"/>
      <c r="M1454" s="134"/>
      <c r="N1454" s="134"/>
      <c r="O1454" s="3"/>
      <c r="P1454" s="29"/>
      <c r="Q1454" s="22"/>
      <c r="R1454" s="3"/>
      <c r="S1454" s="120"/>
    </row>
    <row r="1455" spans="1:19" ht="12.75" customHeight="1" x14ac:dyDescent="0.25">
      <c r="A1455" s="28"/>
      <c r="B1455" s="29"/>
      <c r="C1455" s="29"/>
      <c r="D1455" s="132"/>
      <c r="E1455" s="132"/>
      <c r="F1455" s="132"/>
      <c r="G1455" s="132"/>
      <c r="H1455" s="132"/>
      <c r="I1455" s="132"/>
      <c r="J1455" s="132"/>
      <c r="K1455" s="133"/>
      <c r="L1455" s="134"/>
      <c r="M1455" s="134"/>
      <c r="N1455" s="134"/>
      <c r="O1455" s="3"/>
      <c r="P1455" s="29"/>
      <c r="Q1455" s="22"/>
      <c r="R1455" s="3"/>
      <c r="S1455" s="120"/>
    </row>
    <row r="1456" spans="1:19" ht="12.75" customHeight="1" x14ac:dyDescent="0.25">
      <c r="A1456" s="28"/>
      <c r="B1456" s="29"/>
      <c r="C1456" s="29"/>
      <c r="D1456" s="132"/>
      <c r="E1456" s="132"/>
      <c r="F1456" s="132"/>
      <c r="G1456" s="132"/>
      <c r="H1456" s="132"/>
      <c r="I1456" s="132"/>
      <c r="J1456" s="132"/>
      <c r="K1456" s="133"/>
      <c r="L1456" s="134"/>
      <c r="M1456" s="134"/>
      <c r="N1456" s="134"/>
      <c r="O1456" s="3"/>
      <c r="P1456" s="29"/>
      <c r="Q1456" s="22"/>
      <c r="R1456" s="3"/>
      <c r="S1456" s="120"/>
    </row>
    <row r="1457" spans="1:19" ht="12.75" customHeight="1" x14ac:dyDescent="0.25">
      <c r="A1457" s="28"/>
      <c r="B1457" s="29"/>
      <c r="C1457" s="29"/>
      <c r="D1457" s="132"/>
      <c r="E1457" s="132"/>
      <c r="F1457" s="132"/>
      <c r="G1457" s="132"/>
      <c r="H1457" s="132"/>
      <c r="I1457" s="132"/>
      <c r="J1457" s="132"/>
      <c r="K1457" s="133"/>
      <c r="L1457" s="134"/>
      <c r="M1457" s="134"/>
      <c r="N1457" s="134"/>
      <c r="O1457" s="3"/>
      <c r="P1457" s="29"/>
      <c r="Q1457" s="22"/>
      <c r="R1457" s="3"/>
      <c r="S1457" s="120"/>
    </row>
    <row r="1458" spans="1:19" ht="12.75" customHeight="1" x14ac:dyDescent="0.25">
      <c r="A1458" s="28"/>
      <c r="B1458" s="29"/>
      <c r="C1458" s="29"/>
      <c r="D1458" s="132"/>
      <c r="E1458" s="132"/>
      <c r="F1458" s="132"/>
      <c r="G1458" s="132"/>
      <c r="H1458" s="132"/>
      <c r="I1458" s="132"/>
      <c r="J1458" s="132"/>
      <c r="K1458" s="133"/>
      <c r="L1458" s="134"/>
      <c r="M1458" s="134"/>
      <c r="N1458" s="134"/>
      <c r="O1458" s="3"/>
      <c r="P1458" s="29"/>
      <c r="Q1458" s="22"/>
      <c r="R1458" s="3"/>
      <c r="S1458" s="120"/>
    </row>
    <row r="1459" spans="1:19" ht="12.75" customHeight="1" x14ac:dyDescent="0.25">
      <c r="A1459" s="28"/>
      <c r="B1459" s="29"/>
      <c r="C1459" s="29"/>
      <c r="D1459" s="132"/>
      <c r="E1459" s="132"/>
      <c r="F1459" s="132"/>
      <c r="G1459" s="132"/>
      <c r="H1459" s="132"/>
      <c r="I1459" s="132"/>
      <c r="J1459" s="132"/>
      <c r="K1459" s="133"/>
      <c r="L1459" s="134"/>
      <c r="M1459" s="134"/>
      <c r="N1459" s="134"/>
      <c r="O1459" s="3"/>
      <c r="P1459" s="29"/>
      <c r="Q1459" s="22"/>
      <c r="R1459" s="3"/>
      <c r="S1459" s="120"/>
    </row>
    <row r="1460" spans="1:19" ht="12.75" customHeight="1" x14ac:dyDescent="0.25">
      <c r="A1460" s="28"/>
      <c r="B1460" s="29"/>
      <c r="C1460" s="29"/>
      <c r="D1460" s="132"/>
      <c r="E1460" s="132"/>
      <c r="F1460" s="132"/>
      <c r="G1460" s="132"/>
      <c r="H1460" s="132"/>
      <c r="I1460" s="132"/>
      <c r="J1460" s="132"/>
      <c r="K1460" s="133"/>
      <c r="L1460" s="134"/>
      <c r="M1460" s="134"/>
      <c r="N1460" s="134"/>
      <c r="O1460" s="3"/>
      <c r="P1460" s="29"/>
      <c r="Q1460" s="22"/>
      <c r="R1460" s="3"/>
      <c r="S1460" s="120"/>
    </row>
    <row r="1461" spans="1:19" ht="12.75" customHeight="1" x14ac:dyDescent="0.25">
      <c r="A1461" s="28"/>
      <c r="B1461" s="29"/>
      <c r="C1461" s="29"/>
      <c r="D1461" s="132"/>
      <c r="E1461" s="132"/>
      <c r="F1461" s="132"/>
      <c r="G1461" s="132"/>
      <c r="H1461" s="132"/>
      <c r="I1461" s="132"/>
      <c r="J1461" s="132"/>
      <c r="K1461" s="133"/>
      <c r="L1461" s="134"/>
      <c r="M1461" s="134"/>
      <c r="N1461" s="134"/>
      <c r="O1461" s="3"/>
      <c r="P1461" s="29"/>
      <c r="Q1461" s="22"/>
      <c r="R1461" s="3"/>
      <c r="S1461" s="120"/>
    </row>
    <row r="1462" spans="1:19" ht="12.75" customHeight="1" x14ac:dyDescent="0.25">
      <c r="A1462" s="28"/>
      <c r="B1462" s="29"/>
      <c r="C1462" s="29"/>
      <c r="D1462" s="132"/>
      <c r="E1462" s="132"/>
      <c r="F1462" s="132"/>
      <c r="G1462" s="132"/>
      <c r="H1462" s="132"/>
      <c r="I1462" s="132"/>
      <c r="J1462" s="132"/>
      <c r="K1462" s="133"/>
      <c r="L1462" s="134"/>
      <c r="M1462" s="134"/>
      <c r="N1462" s="134"/>
      <c r="O1462" s="3"/>
      <c r="P1462" s="29"/>
      <c r="Q1462" s="22"/>
      <c r="R1462" s="3"/>
      <c r="S1462" s="120"/>
    </row>
    <row r="1463" spans="1:19" ht="12.75" customHeight="1" x14ac:dyDescent="0.25">
      <c r="A1463" s="28"/>
      <c r="B1463" s="29"/>
      <c r="C1463" s="29"/>
      <c r="D1463" s="132"/>
      <c r="E1463" s="132"/>
      <c r="F1463" s="132"/>
      <c r="G1463" s="132"/>
      <c r="H1463" s="132"/>
      <c r="I1463" s="132"/>
      <c r="J1463" s="132"/>
      <c r="K1463" s="133"/>
      <c r="L1463" s="134"/>
      <c r="M1463" s="134"/>
      <c r="N1463" s="134"/>
      <c r="O1463" s="3"/>
      <c r="P1463" s="29"/>
      <c r="Q1463" s="22"/>
      <c r="R1463" s="3"/>
      <c r="S1463" s="120"/>
    </row>
    <row r="1464" spans="1:19" ht="12.75" customHeight="1" x14ac:dyDescent="0.25">
      <c r="A1464" s="28"/>
      <c r="B1464" s="29"/>
      <c r="C1464" s="29"/>
      <c r="D1464" s="132"/>
      <c r="E1464" s="132"/>
      <c r="F1464" s="132"/>
      <c r="G1464" s="132"/>
      <c r="H1464" s="132"/>
      <c r="I1464" s="132"/>
      <c r="J1464" s="132"/>
      <c r="K1464" s="133"/>
      <c r="L1464" s="134"/>
      <c r="M1464" s="134"/>
      <c r="N1464" s="134"/>
      <c r="O1464" s="3"/>
      <c r="P1464" s="29"/>
      <c r="Q1464" s="22"/>
      <c r="R1464" s="3"/>
      <c r="S1464" s="120"/>
    </row>
    <row r="1465" spans="1:19" ht="12.75" customHeight="1" x14ac:dyDescent="0.25">
      <c r="A1465" s="28"/>
      <c r="B1465" s="29"/>
      <c r="C1465" s="29"/>
      <c r="D1465" s="132"/>
      <c r="E1465" s="132"/>
      <c r="F1465" s="132"/>
      <c r="G1465" s="132"/>
      <c r="H1465" s="132"/>
      <c r="I1465" s="132"/>
      <c r="J1465" s="132"/>
      <c r="K1465" s="133"/>
      <c r="L1465" s="134"/>
      <c r="M1465" s="134"/>
      <c r="N1465" s="134"/>
      <c r="O1465" s="3"/>
      <c r="P1465" s="29"/>
      <c r="Q1465" s="22"/>
      <c r="R1465" s="3"/>
      <c r="S1465" s="120"/>
    </row>
    <row r="1466" spans="1:19" ht="12.75" customHeight="1" x14ac:dyDescent="0.25">
      <c r="A1466" s="28"/>
      <c r="B1466" s="29"/>
      <c r="C1466" s="29"/>
      <c r="D1466" s="132"/>
      <c r="E1466" s="132"/>
      <c r="F1466" s="132"/>
      <c r="G1466" s="132"/>
      <c r="H1466" s="132"/>
      <c r="I1466" s="132"/>
      <c r="J1466" s="132"/>
      <c r="K1466" s="133"/>
      <c r="L1466" s="134"/>
      <c r="M1466" s="134"/>
      <c r="N1466" s="134"/>
      <c r="O1466" s="3"/>
      <c r="P1466" s="29"/>
      <c r="Q1466" s="22"/>
      <c r="R1466" s="3"/>
      <c r="S1466" s="120"/>
    </row>
    <row r="1467" spans="1:19" ht="12.75" customHeight="1" x14ac:dyDescent="0.25">
      <c r="A1467" s="28"/>
      <c r="B1467" s="29"/>
      <c r="C1467" s="29"/>
      <c r="D1467" s="132"/>
      <c r="E1467" s="132"/>
      <c r="F1467" s="132"/>
      <c r="G1467" s="132"/>
      <c r="H1467" s="132"/>
      <c r="I1467" s="132"/>
      <c r="J1467" s="132"/>
      <c r="K1467" s="133"/>
      <c r="L1467" s="134"/>
      <c r="M1467" s="134"/>
      <c r="N1467" s="134"/>
      <c r="O1467" s="3"/>
      <c r="P1467" s="29"/>
      <c r="Q1467" s="22"/>
      <c r="R1467" s="3"/>
      <c r="S1467" s="120"/>
    </row>
    <row r="1468" spans="1:19" ht="12.75" customHeight="1" x14ac:dyDescent="0.25">
      <c r="A1468" s="28"/>
      <c r="B1468" s="29"/>
      <c r="C1468" s="29"/>
      <c r="D1468" s="132"/>
      <c r="E1468" s="132"/>
      <c r="F1468" s="132"/>
      <c r="G1468" s="132"/>
      <c r="H1468" s="132"/>
      <c r="I1468" s="132"/>
      <c r="J1468" s="132"/>
      <c r="K1468" s="133"/>
      <c r="L1468" s="134"/>
      <c r="M1468" s="134"/>
      <c r="N1468" s="134"/>
      <c r="O1468" s="3"/>
      <c r="P1468" s="29"/>
      <c r="Q1468" s="22"/>
      <c r="R1468" s="3"/>
      <c r="S1468" s="120"/>
    </row>
    <row r="1469" spans="1:19" ht="12.75" customHeight="1" x14ac:dyDescent="0.25">
      <c r="A1469" s="28"/>
      <c r="B1469" s="29"/>
      <c r="C1469" s="29"/>
      <c r="D1469" s="132"/>
      <c r="E1469" s="132"/>
      <c r="F1469" s="132"/>
      <c r="G1469" s="132"/>
      <c r="H1469" s="132"/>
      <c r="I1469" s="132"/>
      <c r="J1469" s="132"/>
      <c r="K1469" s="133"/>
      <c r="L1469" s="134"/>
      <c r="M1469" s="134"/>
      <c r="N1469" s="134"/>
      <c r="O1469" s="3"/>
      <c r="P1469" s="29"/>
      <c r="Q1469" s="22"/>
      <c r="R1469" s="3"/>
      <c r="S1469" s="120"/>
    </row>
    <row r="1470" spans="1:19" ht="12.75" customHeight="1" x14ac:dyDescent="0.25">
      <c r="A1470" s="28"/>
      <c r="B1470" s="29"/>
      <c r="C1470" s="29"/>
      <c r="D1470" s="132"/>
      <c r="E1470" s="132"/>
      <c r="F1470" s="132"/>
      <c r="G1470" s="132"/>
      <c r="H1470" s="132"/>
      <c r="I1470" s="132"/>
      <c r="J1470" s="132"/>
      <c r="K1470" s="133"/>
      <c r="L1470" s="134"/>
      <c r="M1470" s="134"/>
      <c r="N1470" s="134"/>
      <c r="O1470" s="3"/>
      <c r="P1470" s="29"/>
      <c r="Q1470" s="22"/>
      <c r="R1470" s="3"/>
      <c r="S1470" s="120"/>
    </row>
    <row r="1471" spans="1:19" ht="12.75" customHeight="1" x14ac:dyDescent="0.25">
      <c r="A1471" s="28"/>
      <c r="B1471" s="29"/>
      <c r="C1471" s="29"/>
      <c r="D1471" s="132"/>
      <c r="E1471" s="132"/>
      <c r="F1471" s="132"/>
      <c r="G1471" s="132"/>
      <c r="H1471" s="132"/>
      <c r="I1471" s="132"/>
      <c r="J1471" s="132"/>
      <c r="K1471" s="133"/>
      <c r="L1471" s="134"/>
      <c r="M1471" s="134"/>
      <c r="N1471" s="134"/>
      <c r="O1471" s="3"/>
      <c r="P1471" s="29"/>
      <c r="Q1471" s="22"/>
      <c r="R1471" s="3"/>
      <c r="S1471" s="120"/>
    </row>
    <row r="1472" spans="1:19" ht="12.75" customHeight="1" x14ac:dyDescent="0.25">
      <c r="A1472" s="28"/>
      <c r="B1472" s="29"/>
      <c r="C1472" s="29"/>
      <c r="D1472" s="132"/>
      <c r="E1472" s="132"/>
      <c r="F1472" s="132"/>
      <c r="G1472" s="132"/>
      <c r="H1472" s="132"/>
      <c r="I1472" s="132"/>
      <c r="J1472" s="132"/>
      <c r="K1472" s="133"/>
      <c r="L1472" s="134"/>
      <c r="M1472" s="134"/>
      <c r="N1472" s="134"/>
      <c r="O1472" s="3"/>
      <c r="P1472" s="29"/>
      <c r="Q1472" s="22"/>
      <c r="R1472" s="3"/>
      <c r="S1472" s="120"/>
    </row>
    <row r="1473" spans="1:19" ht="12.75" customHeight="1" x14ac:dyDescent="0.25">
      <c r="A1473" s="28"/>
      <c r="B1473" s="29"/>
      <c r="C1473" s="29"/>
      <c r="D1473" s="132"/>
      <c r="E1473" s="132"/>
      <c r="F1473" s="132"/>
      <c r="G1473" s="132"/>
      <c r="H1473" s="132"/>
      <c r="I1473" s="132"/>
      <c r="J1473" s="132"/>
      <c r="K1473" s="133"/>
      <c r="L1473" s="134"/>
      <c r="M1473" s="134"/>
      <c r="N1473" s="134"/>
      <c r="O1473" s="3"/>
      <c r="P1473" s="29"/>
      <c r="Q1473" s="22"/>
      <c r="R1473" s="3"/>
      <c r="S1473" s="120"/>
    </row>
    <row r="1474" spans="1:19" ht="12.75" customHeight="1" x14ac:dyDescent="0.25">
      <c r="A1474" s="28"/>
      <c r="B1474" s="29"/>
      <c r="C1474" s="29"/>
      <c r="D1474" s="132"/>
      <c r="E1474" s="132"/>
      <c r="F1474" s="132"/>
      <c r="G1474" s="132"/>
      <c r="H1474" s="132"/>
      <c r="I1474" s="132"/>
      <c r="J1474" s="132"/>
      <c r="K1474" s="133"/>
      <c r="L1474" s="134"/>
      <c r="M1474" s="134"/>
      <c r="N1474" s="134"/>
      <c r="O1474" s="3"/>
      <c r="P1474" s="29"/>
      <c r="Q1474" s="22"/>
      <c r="R1474" s="3"/>
      <c r="S1474" s="120"/>
    </row>
    <row r="1475" spans="1:19" ht="12.75" customHeight="1" x14ac:dyDescent="0.25">
      <c r="A1475" s="28"/>
      <c r="B1475" s="29"/>
      <c r="C1475" s="29"/>
      <c r="D1475" s="132"/>
      <c r="E1475" s="132"/>
      <c r="F1475" s="132"/>
      <c r="G1475" s="132"/>
      <c r="H1475" s="132"/>
      <c r="I1475" s="132"/>
      <c r="J1475" s="132"/>
      <c r="K1475" s="133"/>
      <c r="L1475" s="134"/>
      <c r="M1475" s="134"/>
      <c r="N1475" s="134"/>
      <c r="O1475" s="3"/>
      <c r="P1475" s="29"/>
      <c r="Q1475" s="22"/>
      <c r="R1475" s="3"/>
      <c r="S1475" s="120"/>
    </row>
    <row r="1476" spans="1:19" ht="12.75" customHeight="1" x14ac:dyDescent="0.25">
      <c r="A1476" s="28"/>
      <c r="B1476" s="29"/>
      <c r="C1476" s="29"/>
      <c r="D1476" s="132"/>
      <c r="E1476" s="132"/>
      <c r="F1476" s="132"/>
      <c r="G1476" s="132"/>
      <c r="H1476" s="132"/>
      <c r="I1476" s="132"/>
      <c r="J1476" s="132"/>
      <c r="K1476" s="133"/>
      <c r="L1476" s="134"/>
      <c r="M1476" s="134"/>
      <c r="N1476" s="134"/>
      <c r="O1476" s="3"/>
      <c r="P1476" s="29"/>
      <c r="Q1476" s="22"/>
      <c r="R1476" s="3"/>
      <c r="S1476" s="120"/>
    </row>
    <row r="1477" spans="1:19" ht="12.75" customHeight="1" x14ac:dyDescent="0.25">
      <c r="A1477" s="28"/>
      <c r="B1477" s="29"/>
      <c r="C1477" s="29"/>
      <c r="D1477" s="132"/>
      <c r="E1477" s="132"/>
      <c r="F1477" s="132"/>
      <c r="G1477" s="132"/>
      <c r="H1477" s="132"/>
      <c r="I1477" s="132"/>
      <c r="J1477" s="132"/>
      <c r="K1477" s="133"/>
      <c r="L1477" s="134"/>
      <c r="M1477" s="134"/>
      <c r="N1477" s="134"/>
      <c r="O1477" s="3"/>
      <c r="P1477" s="29"/>
      <c r="Q1477" s="22"/>
      <c r="R1477" s="3"/>
      <c r="S1477" s="120"/>
    </row>
    <row r="1478" spans="1:19" ht="12.75" customHeight="1" x14ac:dyDescent="0.25">
      <c r="A1478" s="28"/>
      <c r="B1478" s="29"/>
      <c r="C1478" s="29"/>
      <c r="D1478" s="132"/>
      <c r="E1478" s="132"/>
      <c r="F1478" s="132"/>
      <c r="G1478" s="132"/>
      <c r="H1478" s="132"/>
      <c r="I1478" s="132"/>
      <c r="J1478" s="132"/>
      <c r="K1478" s="133"/>
      <c r="L1478" s="134"/>
      <c r="M1478" s="134"/>
      <c r="N1478" s="134"/>
      <c r="O1478" s="3"/>
      <c r="P1478" s="29"/>
      <c r="Q1478" s="22"/>
      <c r="R1478" s="3"/>
      <c r="S1478" s="120"/>
    </row>
    <row r="1479" spans="1:19" ht="12.75" customHeight="1" x14ac:dyDescent="0.25">
      <c r="A1479" s="28"/>
      <c r="B1479" s="29"/>
      <c r="C1479" s="29"/>
      <c r="D1479" s="132"/>
      <c r="E1479" s="132"/>
      <c r="F1479" s="132"/>
      <c r="G1479" s="132"/>
      <c r="H1479" s="132"/>
      <c r="I1479" s="132"/>
      <c r="J1479" s="132"/>
      <c r="K1479" s="133"/>
      <c r="L1479" s="134"/>
      <c r="M1479" s="134"/>
      <c r="N1479" s="134"/>
      <c r="O1479" s="3"/>
      <c r="P1479" s="29"/>
      <c r="Q1479" s="22"/>
      <c r="R1479" s="3"/>
      <c r="S1479" s="120"/>
    </row>
    <row r="1480" spans="1:19" ht="12.75" customHeight="1" x14ac:dyDescent="0.25">
      <c r="A1480" s="28"/>
      <c r="B1480" s="29"/>
      <c r="C1480" s="29"/>
      <c r="D1480" s="132"/>
      <c r="E1480" s="132"/>
      <c r="F1480" s="132"/>
      <c r="G1480" s="132"/>
      <c r="H1480" s="132"/>
      <c r="I1480" s="132"/>
      <c r="J1480" s="132"/>
      <c r="K1480" s="133"/>
      <c r="L1480" s="134"/>
      <c r="M1480" s="134"/>
      <c r="N1480" s="134"/>
      <c r="O1480" s="3"/>
      <c r="P1480" s="29"/>
      <c r="Q1480" s="22"/>
      <c r="R1480" s="3"/>
      <c r="S1480" s="120"/>
    </row>
    <row r="1481" spans="1:19" ht="12.75" customHeight="1" x14ac:dyDescent="0.25">
      <c r="A1481" s="28"/>
      <c r="B1481" s="29"/>
      <c r="C1481" s="29"/>
      <c r="D1481" s="132"/>
      <c r="E1481" s="132"/>
      <c r="F1481" s="132"/>
      <c r="G1481" s="132"/>
      <c r="H1481" s="132"/>
      <c r="I1481" s="132"/>
      <c r="J1481" s="132"/>
      <c r="K1481" s="133"/>
      <c r="L1481" s="134"/>
      <c r="M1481" s="134"/>
      <c r="N1481" s="134"/>
      <c r="O1481" s="3"/>
      <c r="P1481" s="29"/>
      <c r="Q1481" s="22"/>
      <c r="R1481" s="3"/>
      <c r="S1481" s="120"/>
    </row>
    <row r="1482" spans="1:19" ht="12.75" customHeight="1" x14ac:dyDescent="0.25">
      <c r="A1482" s="28"/>
      <c r="B1482" s="29"/>
      <c r="C1482" s="29"/>
      <c r="D1482" s="132"/>
      <c r="E1482" s="132"/>
      <c r="F1482" s="132"/>
      <c r="G1482" s="132"/>
      <c r="H1482" s="132"/>
      <c r="I1482" s="132"/>
      <c r="J1482" s="132"/>
      <c r="K1482" s="133"/>
      <c r="L1482" s="134"/>
      <c r="M1482" s="134"/>
      <c r="N1482" s="134"/>
      <c r="O1482" s="3"/>
      <c r="P1482" s="29"/>
      <c r="Q1482" s="22"/>
      <c r="R1482" s="3"/>
      <c r="S1482" s="120"/>
    </row>
    <row r="1483" spans="1:19" ht="12.75" customHeight="1" x14ac:dyDescent="0.25">
      <c r="A1483" s="28"/>
      <c r="B1483" s="29"/>
      <c r="C1483" s="29"/>
      <c r="D1483" s="132"/>
      <c r="E1483" s="132"/>
      <c r="F1483" s="132"/>
      <c r="G1483" s="132"/>
      <c r="H1483" s="132"/>
      <c r="I1483" s="132"/>
      <c r="J1483" s="132"/>
      <c r="K1483" s="133"/>
      <c r="L1483" s="134"/>
      <c r="M1483" s="134"/>
      <c r="N1483" s="134"/>
      <c r="O1483" s="3"/>
      <c r="P1483" s="29"/>
      <c r="Q1483" s="22"/>
      <c r="R1483" s="3"/>
      <c r="S1483" s="120"/>
    </row>
    <row r="1484" spans="1:19" ht="12.75" customHeight="1" x14ac:dyDescent="0.25">
      <c r="A1484" s="28"/>
      <c r="B1484" s="29"/>
      <c r="C1484" s="29"/>
      <c r="D1484" s="132"/>
      <c r="E1484" s="132"/>
      <c r="F1484" s="132"/>
      <c r="G1484" s="132"/>
      <c r="H1484" s="132"/>
      <c r="I1484" s="132"/>
      <c r="J1484" s="132"/>
      <c r="K1484" s="133"/>
      <c r="L1484" s="134"/>
      <c r="M1484" s="134"/>
      <c r="N1484" s="134"/>
      <c r="O1484" s="3"/>
      <c r="P1484" s="29"/>
      <c r="Q1484" s="22"/>
      <c r="R1484" s="3"/>
      <c r="S1484" s="120"/>
    </row>
    <row r="1485" spans="1:19" ht="12.75" customHeight="1" x14ac:dyDescent="0.25">
      <c r="A1485" s="28"/>
      <c r="B1485" s="29"/>
      <c r="C1485" s="29"/>
      <c r="D1485" s="132"/>
      <c r="E1485" s="132"/>
      <c r="F1485" s="132"/>
      <c r="G1485" s="132"/>
      <c r="H1485" s="132"/>
      <c r="I1485" s="132"/>
      <c r="J1485" s="132"/>
      <c r="K1485" s="133"/>
      <c r="L1485" s="134"/>
      <c r="M1485" s="134"/>
      <c r="N1485" s="134"/>
      <c r="O1485" s="3"/>
      <c r="P1485" s="29"/>
      <c r="Q1485" s="22"/>
      <c r="R1485" s="3"/>
      <c r="S1485" s="120"/>
    </row>
    <row r="1486" spans="1:19" ht="12.75" customHeight="1" x14ac:dyDescent="0.25">
      <c r="A1486" s="28"/>
      <c r="B1486" s="29"/>
      <c r="C1486" s="29"/>
      <c r="D1486" s="132"/>
      <c r="E1486" s="132"/>
      <c r="F1486" s="132"/>
      <c r="G1486" s="132"/>
      <c r="H1486" s="132"/>
      <c r="I1486" s="132"/>
      <c r="J1486" s="132"/>
      <c r="K1486" s="133"/>
      <c r="L1486" s="134"/>
      <c r="M1486" s="134"/>
      <c r="N1486" s="134"/>
      <c r="O1486" s="3"/>
      <c r="P1486" s="29"/>
      <c r="Q1486" s="22"/>
      <c r="R1486" s="3"/>
      <c r="S1486" s="120"/>
    </row>
    <row r="1487" spans="1:19" ht="12.75" customHeight="1" x14ac:dyDescent="0.25">
      <c r="A1487" s="28"/>
      <c r="B1487" s="29"/>
      <c r="C1487" s="29"/>
      <c r="D1487" s="132"/>
      <c r="E1487" s="132"/>
      <c r="F1487" s="132"/>
      <c r="G1487" s="132"/>
      <c r="H1487" s="132"/>
      <c r="I1487" s="132"/>
      <c r="J1487" s="132"/>
      <c r="K1487" s="133"/>
      <c r="L1487" s="134"/>
      <c r="M1487" s="134"/>
      <c r="N1487" s="134"/>
      <c r="O1487" s="3"/>
      <c r="P1487" s="29"/>
      <c r="Q1487" s="22"/>
      <c r="R1487" s="3"/>
      <c r="S1487" s="120"/>
    </row>
    <row r="1488" spans="1:19" ht="12.75" customHeight="1" x14ac:dyDescent="0.25">
      <c r="A1488" s="28"/>
      <c r="B1488" s="29"/>
      <c r="C1488" s="29"/>
      <c r="D1488" s="132"/>
      <c r="E1488" s="132"/>
      <c r="F1488" s="132"/>
      <c r="G1488" s="132"/>
      <c r="H1488" s="132"/>
      <c r="I1488" s="132"/>
      <c r="J1488" s="132"/>
      <c r="K1488" s="133"/>
      <c r="L1488" s="134"/>
      <c r="M1488" s="134"/>
      <c r="N1488" s="134"/>
      <c r="O1488" s="3"/>
      <c r="P1488" s="29"/>
      <c r="Q1488" s="22"/>
      <c r="R1488" s="3"/>
      <c r="S1488" s="120"/>
    </row>
    <row r="1489" spans="1:19" ht="12.75" customHeight="1" x14ac:dyDescent="0.25">
      <c r="A1489" s="28"/>
      <c r="B1489" s="29"/>
      <c r="C1489" s="29"/>
      <c r="D1489" s="132"/>
      <c r="E1489" s="132"/>
      <c r="F1489" s="132"/>
      <c r="G1489" s="132"/>
      <c r="H1489" s="132"/>
      <c r="I1489" s="132"/>
      <c r="J1489" s="132"/>
      <c r="K1489" s="133"/>
      <c r="L1489" s="134"/>
      <c r="M1489" s="134"/>
      <c r="N1489" s="134"/>
      <c r="O1489" s="3"/>
      <c r="P1489" s="29"/>
      <c r="Q1489" s="22"/>
      <c r="R1489" s="3"/>
      <c r="S1489" s="120"/>
    </row>
    <row r="1490" spans="1:19" ht="12.75" customHeight="1" x14ac:dyDescent="0.25">
      <c r="A1490" s="28"/>
      <c r="B1490" s="29"/>
      <c r="C1490" s="29"/>
      <c r="D1490" s="132"/>
      <c r="E1490" s="132"/>
      <c r="F1490" s="132"/>
      <c r="G1490" s="132"/>
      <c r="H1490" s="132"/>
      <c r="I1490" s="132"/>
      <c r="J1490" s="132"/>
      <c r="K1490" s="133"/>
      <c r="L1490" s="134"/>
      <c r="M1490" s="134"/>
      <c r="N1490" s="134"/>
      <c r="O1490" s="3"/>
      <c r="P1490" s="29"/>
      <c r="Q1490" s="22"/>
      <c r="R1490" s="3"/>
      <c r="S1490" s="120"/>
    </row>
    <row r="1491" spans="1:19" ht="12.75" customHeight="1" x14ac:dyDescent="0.25">
      <c r="A1491" s="28"/>
      <c r="B1491" s="29"/>
      <c r="C1491" s="29"/>
      <c r="D1491" s="132"/>
      <c r="E1491" s="132"/>
      <c r="F1491" s="132"/>
      <c r="G1491" s="132"/>
      <c r="H1491" s="132"/>
      <c r="I1491" s="132"/>
      <c r="J1491" s="132"/>
      <c r="K1491" s="133"/>
      <c r="L1491" s="134"/>
      <c r="M1491" s="134"/>
      <c r="N1491" s="134"/>
      <c r="O1491" s="3"/>
      <c r="P1491" s="29"/>
      <c r="Q1491" s="22"/>
      <c r="R1491" s="3"/>
      <c r="S1491" s="120"/>
    </row>
    <row r="1492" spans="1:19" ht="12.75" customHeight="1" x14ac:dyDescent="0.25">
      <c r="A1492" s="28"/>
      <c r="B1492" s="29"/>
      <c r="C1492" s="29"/>
      <c r="D1492" s="132"/>
      <c r="E1492" s="132"/>
      <c r="F1492" s="132"/>
      <c r="G1492" s="132"/>
      <c r="H1492" s="132"/>
      <c r="I1492" s="132"/>
      <c r="J1492" s="132"/>
      <c r="K1492" s="133"/>
      <c r="L1492" s="134"/>
      <c r="M1492" s="134"/>
      <c r="N1492" s="134"/>
      <c r="O1492" s="3"/>
      <c r="P1492" s="29"/>
      <c r="Q1492" s="22"/>
      <c r="R1492" s="3"/>
      <c r="S1492" s="120"/>
    </row>
    <row r="1493" spans="1:19" ht="12.75" customHeight="1" x14ac:dyDescent="0.25">
      <c r="A1493" s="28"/>
      <c r="B1493" s="29"/>
      <c r="C1493" s="29"/>
      <c r="D1493" s="132"/>
      <c r="E1493" s="132"/>
      <c r="F1493" s="132"/>
      <c r="G1493" s="132"/>
      <c r="H1493" s="132"/>
      <c r="I1493" s="132"/>
      <c r="J1493" s="132"/>
      <c r="K1493" s="133"/>
      <c r="L1493" s="134"/>
      <c r="M1493" s="134"/>
      <c r="N1493" s="134"/>
      <c r="O1493" s="3"/>
      <c r="P1493" s="29"/>
      <c r="Q1493" s="22"/>
      <c r="R1493" s="3"/>
      <c r="S1493" s="120"/>
    </row>
    <row r="1494" spans="1:19" ht="12.75" customHeight="1" x14ac:dyDescent="0.25">
      <c r="A1494" s="28"/>
      <c r="B1494" s="29"/>
      <c r="C1494" s="29"/>
      <c r="D1494" s="132"/>
      <c r="E1494" s="132"/>
      <c r="F1494" s="132"/>
      <c r="G1494" s="132"/>
      <c r="H1494" s="132"/>
      <c r="I1494" s="132"/>
      <c r="J1494" s="132"/>
      <c r="K1494" s="133"/>
      <c r="L1494" s="134"/>
      <c r="M1494" s="134"/>
      <c r="N1494" s="134"/>
      <c r="O1494" s="3"/>
      <c r="P1494" s="29"/>
      <c r="Q1494" s="22"/>
      <c r="R1494" s="3"/>
      <c r="S1494" s="120"/>
    </row>
    <row r="1495" spans="1:19" ht="12.75" customHeight="1" x14ac:dyDescent="0.25">
      <c r="A1495" s="28"/>
      <c r="B1495" s="29"/>
      <c r="C1495" s="29"/>
      <c r="D1495" s="132"/>
      <c r="E1495" s="132"/>
      <c r="F1495" s="132"/>
      <c r="G1495" s="132"/>
      <c r="H1495" s="132"/>
      <c r="I1495" s="132"/>
      <c r="J1495" s="132"/>
      <c r="K1495" s="133"/>
      <c r="L1495" s="134"/>
      <c r="M1495" s="134"/>
      <c r="N1495" s="134"/>
      <c r="O1495" s="3"/>
      <c r="P1495" s="29"/>
      <c r="Q1495" s="22"/>
      <c r="R1495" s="3"/>
      <c r="S1495" s="120"/>
    </row>
    <row r="1496" spans="1:19" ht="12.75" customHeight="1" x14ac:dyDescent="0.25">
      <c r="A1496" s="28"/>
      <c r="B1496" s="29"/>
      <c r="C1496" s="29"/>
      <c r="D1496" s="132"/>
      <c r="E1496" s="132"/>
      <c r="F1496" s="132"/>
      <c r="G1496" s="132"/>
      <c r="H1496" s="132"/>
      <c r="I1496" s="132"/>
      <c r="J1496" s="132"/>
      <c r="K1496" s="133"/>
      <c r="L1496" s="134"/>
      <c r="M1496" s="134"/>
      <c r="N1496" s="134"/>
      <c r="O1496" s="3"/>
      <c r="P1496" s="29"/>
      <c r="Q1496" s="22"/>
      <c r="R1496" s="3"/>
      <c r="S1496" s="120"/>
    </row>
    <row r="1497" spans="1:19" ht="12.75" customHeight="1" x14ac:dyDescent="0.25">
      <c r="A1497" s="28"/>
      <c r="B1497" s="29"/>
      <c r="C1497" s="29"/>
      <c r="D1497" s="132"/>
      <c r="E1497" s="132"/>
      <c r="F1497" s="132"/>
      <c r="G1497" s="132"/>
      <c r="H1497" s="132"/>
      <c r="I1497" s="132"/>
      <c r="J1497" s="132"/>
      <c r="K1497" s="133"/>
      <c r="L1497" s="134"/>
      <c r="M1497" s="134"/>
      <c r="N1497" s="134"/>
      <c r="O1497" s="3"/>
      <c r="P1497" s="29"/>
      <c r="Q1497" s="22"/>
      <c r="R1497" s="3"/>
      <c r="S1497" s="120"/>
    </row>
    <row r="1498" spans="1:19" ht="12.75" customHeight="1" x14ac:dyDescent="0.25">
      <c r="A1498" s="28"/>
      <c r="B1498" s="29"/>
      <c r="C1498" s="29"/>
      <c r="D1498" s="132"/>
      <c r="E1498" s="132"/>
      <c r="F1498" s="132"/>
      <c r="G1498" s="132"/>
      <c r="H1498" s="132"/>
      <c r="I1498" s="132"/>
      <c r="J1498" s="132"/>
      <c r="K1498" s="133"/>
      <c r="L1498" s="134"/>
      <c r="M1498" s="134"/>
      <c r="N1498" s="134"/>
      <c r="O1498" s="3"/>
      <c r="P1498" s="29"/>
      <c r="Q1498" s="22"/>
      <c r="R1498" s="3"/>
      <c r="S1498" s="120"/>
    </row>
    <row r="1499" spans="1:19" ht="12.75" customHeight="1" x14ac:dyDescent="0.25">
      <c r="A1499" s="28"/>
      <c r="B1499" s="29"/>
      <c r="C1499" s="29"/>
      <c r="D1499" s="132"/>
      <c r="E1499" s="132"/>
      <c r="F1499" s="132"/>
      <c r="G1499" s="132"/>
      <c r="H1499" s="132"/>
      <c r="I1499" s="132"/>
      <c r="J1499" s="132"/>
      <c r="K1499" s="133"/>
      <c r="L1499" s="134"/>
      <c r="M1499" s="134"/>
      <c r="N1499" s="134"/>
      <c r="O1499" s="3"/>
      <c r="P1499" s="29"/>
      <c r="Q1499" s="22"/>
      <c r="R1499" s="3"/>
      <c r="S1499" s="120"/>
    </row>
    <row r="1500" spans="1:19" ht="12.75" customHeight="1" x14ac:dyDescent="0.25">
      <c r="A1500" s="28"/>
      <c r="B1500" s="29"/>
      <c r="C1500" s="29"/>
      <c r="D1500" s="132"/>
      <c r="E1500" s="132"/>
      <c r="F1500" s="132"/>
      <c r="G1500" s="132"/>
      <c r="H1500" s="132"/>
      <c r="I1500" s="132"/>
      <c r="J1500" s="132"/>
      <c r="K1500" s="133"/>
      <c r="L1500" s="134"/>
      <c r="M1500" s="134"/>
      <c r="N1500" s="134"/>
      <c r="O1500" s="3"/>
      <c r="P1500" s="29"/>
      <c r="Q1500" s="22"/>
      <c r="R1500" s="3"/>
      <c r="S1500" s="120"/>
    </row>
    <row r="1501" spans="1:19" ht="12.75" customHeight="1" x14ac:dyDescent="0.25">
      <c r="A1501" s="28"/>
      <c r="B1501" s="29"/>
      <c r="C1501" s="29"/>
      <c r="D1501" s="132"/>
      <c r="E1501" s="132"/>
      <c r="F1501" s="132"/>
      <c r="G1501" s="132"/>
      <c r="H1501" s="132"/>
      <c r="I1501" s="132"/>
      <c r="J1501" s="132"/>
      <c r="K1501" s="133"/>
      <c r="L1501" s="134"/>
      <c r="M1501" s="134"/>
      <c r="N1501" s="134"/>
      <c r="O1501" s="3"/>
      <c r="P1501" s="29"/>
      <c r="Q1501" s="22"/>
      <c r="R1501" s="3"/>
      <c r="S1501" s="120"/>
    </row>
    <row r="1502" spans="1:19" ht="12.75" customHeight="1" x14ac:dyDescent="0.25">
      <c r="A1502" s="28"/>
      <c r="B1502" s="29"/>
      <c r="C1502" s="29"/>
      <c r="D1502" s="132"/>
      <c r="E1502" s="132"/>
      <c r="F1502" s="132"/>
      <c r="G1502" s="132"/>
      <c r="H1502" s="132"/>
      <c r="I1502" s="132"/>
      <c r="J1502" s="132"/>
      <c r="K1502" s="133"/>
      <c r="L1502" s="134"/>
      <c r="M1502" s="134"/>
      <c r="N1502" s="134"/>
      <c r="O1502" s="3"/>
      <c r="P1502" s="29"/>
      <c r="Q1502" s="22"/>
      <c r="R1502" s="3"/>
      <c r="S1502" s="120"/>
    </row>
    <row r="1503" spans="1:19" ht="12.75" customHeight="1" x14ac:dyDescent="0.25">
      <c r="A1503" s="28"/>
      <c r="B1503" s="29"/>
      <c r="C1503" s="29"/>
      <c r="D1503" s="132"/>
      <c r="E1503" s="132"/>
      <c r="F1503" s="132"/>
      <c r="G1503" s="132"/>
      <c r="H1503" s="132"/>
      <c r="I1503" s="132"/>
      <c r="J1503" s="132"/>
      <c r="K1503" s="133"/>
      <c r="L1503" s="134"/>
      <c r="M1503" s="134"/>
      <c r="N1503" s="134"/>
      <c r="O1503" s="3"/>
      <c r="P1503" s="29"/>
      <c r="Q1503" s="22"/>
      <c r="R1503" s="3"/>
      <c r="S1503" s="120"/>
    </row>
    <row r="1504" spans="1:19" ht="12.75" customHeight="1" x14ac:dyDescent="0.25">
      <c r="A1504" s="28"/>
      <c r="B1504" s="29"/>
      <c r="C1504" s="29"/>
      <c r="D1504" s="132"/>
      <c r="E1504" s="132"/>
      <c r="F1504" s="132"/>
      <c r="G1504" s="132"/>
      <c r="H1504" s="132"/>
      <c r="I1504" s="132"/>
      <c r="J1504" s="132"/>
      <c r="K1504" s="133"/>
      <c r="L1504" s="134"/>
      <c r="M1504" s="134"/>
      <c r="N1504" s="134"/>
      <c r="O1504" s="3"/>
      <c r="P1504" s="29"/>
      <c r="Q1504" s="22"/>
      <c r="R1504" s="3"/>
      <c r="S1504" s="120"/>
    </row>
    <row r="1505" spans="1:19" ht="12.75" customHeight="1" x14ac:dyDescent="0.25">
      <c r="A1505" s="28"/>
      <c r="B1505" s="29"/>
      <c r="C1505" s="29"/>
      <c r="D1505" s="132"/>
      <c r="E1505" s="132"/>
      <c r="F1505" s="132"/>
      <c r="G1505" s="132"/>
      <c r="H1505" s="132"/>
      <c r="I1505" s="132"/>
      <c r="J1505" s="132"/>
      <c r="K1505" s="133"/>
      <c r="L1505" s="134"/>
      <c r="M1505" s="134"/>
      <c r="N1505" s="134"/>
      <c r="O1505" s="3"/>
      <c r="P1505" s="29"/>
      <c r="Q1505" s="22"/>
      <c r="R1505" s="3"/>
      <c r="S1505" s="120"/>
    </row>
    <row r="1506" spans="1:19" ht="12.75" customHeight="1" x14ac:dyDescent="0.25">
      <c r="A1506" s="28"/>
      <c r="B1506" s="29"/>
      <c r="C1506" s="29"/>
      <c r="D1506" s="132"/>
      <c r="E1506" s="132"/>
      <c r="F1506" s="132"/>
      <c r="G1506" s="132"/>
      <c r="H1506" s="132"/>
      <c r="I1506" s="132"/>
      <c r="J1506" s="132"/>
      <c r="K1506" s="133"/>
      <c r="L1506" s="134"/>
      <c r="M1506" s="134"/>
      <c r="N1506" s="134"/>
      <c r="O1506" s="3"/>
      <c r="P1506" s="29"/>
      <c r="Q1506" s="22"/>
      <c r="R1506" s="3"/>
      <c r="S1506" s="120"/>
    </row>
    <row r="1507" spans="1:19" ht="12.75" customHeight="1" x14ac:dyDescent="0.25">
      <c r="A1507" s="28"/>
      <c r="B1507" s="29"/>
      <c r="C1507" s="29"/>
      <c r="D1507" s="132"/>
      <c r="E1507" s="132"/>
      <c r="F1507" s="132"/>
      <c r="G1507" s="132"/>
      <c r="H1507" s="132"/>
      <c r="I1507" s="132"/>
      <c r="J1507" s="132"/>
      <c r="K1507" s="133"/>
      <c r="L1507" s="134"/>
      <c r="M1507" s="134"/>
      <c r="N1507" s="134"/>
      <c r="O1507" s="3"/>
      <c r="P1507" s="29"/>
      <c r="Q1507" s="22"/>
      <c r="R1507" s="3"/>
      <c r="S1507" s="120"/>
    </row>
    <row r="1508" spans="1:19" ht="12.75" customHeight="1" x14ac:dyDescent="0.25">
      <c r="A1508" s="28"/>
      <c r="B1508" s="29"/>
      <c r="C1508" s="29"/>
      <c r="D1508" s="132"/>
      <c r="E1508" s="132"/>
      <c r="F1508" s="132"/>
      <c r="G1508" s="132"/>
      <c r="H1508" s="132"/>
      <c r="I1508" s="132"/>
      <c r="J1508" s="132"/>
      <c r="K1508" s="133"/>
      <c r="L1508" s="134"/>
      <c r="M1508" s="134"/>
      <c r="N1508" s="134"/>
      <c r="O1508" s="3"/>
      <c r="P1508" s="29"/>
      <c r="Q1508" s="22"/>
      <c r="R1508" s="3"/>
      <c r="S1508" s="120"/>
    </row>
    <row r="1509" spans="1:19" ht="12.75" customHeight="1" x14ac:dyDescent="0.25">
      <c r="A1509" s="28"/>
      <c r="B1509" s="29"/>
      <c r="C1509" s="29"/>
      <c r="D1509" s="132"/>
      <c r="E1509" s="132"/>
      <c r="F1509" s="132"/>
      <c r="G1509" s="132"/>
      <c r="H1509" s="132"/>
      <c r="I1509" s="132"/>
      <c r="J1509" s="132"/>
      <c r="K1509" s="133"/>
      <c r="L1509" s="134"/>
      <c r="M1509" s="134"/>
      <c r="N1509" s="134"/>
      <c r="O1509" s="3"/>
      <c r="P1509" s="29"/>
      <c r="Q1509" s="22"/>
      <c r="R1509" s="3"/>
      <c r="S1509" s="120"/>
    </row>
    <row r="1510" spans="1:19" ht="12.75" customHeight="1" x14ac:dyDescent="0.25">
      <c r="A1510" s="28"/>
      <c r="B1510" s="29"/>
      <c r="C1510" s="29"/>
      <c r="D1510" s="132"/>
      <c r="E1510" s="132"/>
      <c r="F1510" s="132"/>
      <c r="G1510" s="132"/>
      <c r="H1510" s="132"/>
      <c r="I1510" s="132"/>
      <c r="J1510" s="132"/>
      <c r="K1510" s="133"/>
      <c r="L1510" s="134"/>
      <c r="M1510" s="134"/>
      <c r="N1510" s="134"/>
      <c r="O1510" s="3"/>
      <c r="P1510" s="29"/>
      <c r="Q1510" s="22"/>
      <c r="R1510" s="3"/>
      <c r="S1510" s="120"/>
    </row>
    <row r="1511" spans="1:19" ht="12.75" customHeight="1" x14ac:dyDescent="0.25">
      <c r="A1511" s="28"/>
      <c r="B1511" s="29"/>
      <c r="C1511" s="29"/>
      <c r="D1511" s="132"/>
      <c r="E1511" s="132"/>
      <c r="F1511" s="132"/>
      <c r="G1511" s="132"/>
      <c r="H1511" s="132"/>
      <c r="I1511" s="132"/>
      <c r="J1511" s="132"/>
      <c r="K1511" s="133"/>
      <c r="L1511" s="134"/>
      <c r="M1511" s="134"/>
      <c r="N1511" s="134"/>
      <c r="O1511" s="3"/>
      <c r="P1511" s="29"/>
      <c r="Q1511" s="22"/>
      <c r="R1511" s="3"/>
      <c r="S1511" s="120"/>
    </row>
    <row r="1512" spans="1:19" ht="12.75" customHeight="1" x14ac:dyDescent="0.25">
      <c r="A1512" s="28"/>
      <c r="B1512" s="29"/>
      <c r="C1512" s="29"/>
      <c r="D1512" s="132"/>
      <c r="E1512" s="132"/>
      <c r="F1512" s="132"/>
      <c r="G1512" s="132"/>
      <c r="H1512" s="132"/>
      <c r="I1512" s="132"/>
      <c r="J1512" s="132"/>
      <c r="K1512" s="133"/>
      <c r="L1512" s="134"/>
      <c r="M1512" s="134"/>
      <c r="N1512" s="134"/>
      <c r="O1512" s="3"/>
      <c r="P1512" s="29"/>
      <c r="Q1512" s="22"/>
      <c r="R1512" s="3"/>
      <c r="S1512" s="120"/>
    </row>
    <row r="1513" spans="1:19" ht="12.75" customHeight="1" x14ac:dyDescent="0.25">
      <c r="A1513" s="28"/>
      <c r="B1513" s="29"/>
      <c r="C1513" s="29"/>
      <c r="D1513" s="132"/>
      <c r="E1513" s="132"/>
      <c r="F1513" s="132"/>
      <c r="G1513" s="132"/>
      <c r="H1513" s="132"/>
      <c r="I1513" s="132"/>
      <c r="J1513" s="132"/>
      <c r="K1513" s="133"/>
      <c r="L1513" s="134"/>
      <c r="M1513" s="134"/>
      <c r="N1513" s="134"/>
      <c r="O1513" s="3"/>
      <c r="P1513" s="29"/>
      <c r="Q1513" s="22"/>
      <c r="R1513" s="3"/>
      <c r="S1513" s="120"/>
    </row>
    <row r="1514" spans="1:19" ht="12.75" customHeight="1" x14ac:dyDescent="0.25">
      <c r="A1514" s="28"/>
      <c r="B1514" s="29"/>
      <c r="C1514" s="29"/>
      <c r="D1514" s="132"/>
      <c r="E1514" s="132"/>
      <c r="F1514" s="132"/>
      <c r="G1514" s="132"/>
      <c r="H1514" s="132"/>
      <c r="I1514" s="132"/>
      <c r="J1514" s="132"/>
      <c r="K1514" s="133"/>
      <c r="L1514" s="134"/>
      <c r="M1514" s="134"/>
      <c r="N1514" s="134"/>
      <c r="O1514" s="3"/>
      <c r="P1514" s="29"/>
      <c r="Q1514" s="22"/>
      <c r="R1514" s="3"/>
      <c r="S1514" s="120"/>
    </row>
    <row r="1515" spans="1:19" ht="12.75" customHeight="1" x14ac:dyDescent="0.25">
      <c r="A1515" s="28"/>
      <c r="B1515" s="29"/>
      <c r="C1515" s="29"/>
      <c r="D1515" s="132"/>
      <c r="E1515" s="132"/>
      <c r="F1515" s="132"/>
      <c r="G1515" s="132"/>
      <c r="H1515" s="132"/>
      <c r="I1515" s="132"/>
      <c r="J1515" s="132"/>
      <c r="K1515" s="133"/>
      <c r="L1515" s="134"/>
      <c r="M1515" s="134"/>
      <c r="N1515" s="134"/>
      <c r="O1515" s="3"/>
      <c r="P1515" s="29"/>
      <c r="Q1515" s="22"/>
      <c r="R1515" s="3"/>
      <c r="S1515" s="120"/>
    </row>
    <row r="1516" spans="1:19" ht="12.75" customHeight="1" x14ac:dyDescent="0.25">
      <c r="A1516" s="28"/>
      <c r="B1516" s="29"/>
      <c r="C1516" s="29"/>
      <c r="D1516" s="132"/>
      <c r="E1516" s="132"/>
      <c r="F1516" s="132"/>
      <c r="G1516" s="132"/>
      <c r="H1516" s="132"/>
      <c r="I1516" s="132"/>
      <c r="J1516" s="132"/>
      <c r="K1516" s="133"/>
      <c r="L1516" s="134"/>
      <c r="M1516" s="134"/>
      <c r="N1516" s="134"/>
      <c r="O1516" s="3"/>
      <c r="P1516" s="29"/>
      <c r="Q1516" s="22"/>
      <c r="R1516" s="3"/>
      <c r="S1516" s="120"/>
    </row>
    <row r="1517" spans="1:19" ht="12.75" customHeight="1" x14ac:dyDescent="0.25">
      <c r="A1517" s="28"/>
      <c r="B1517" s="29"/>
      <c r="C1517" s="29"/>
      <c r="D1517" s="132"/>
      <c r="E1517" s="132"/>
      <c r="F1517" s="132"/>
      <c r="G1517" s="132"/>
      <c r="H1517" s="132"/>
      <c r="I1517" s="132"/>
      <c r="J1517" s="132"/>
      <c r="K1517" s="133"/>
      <c r="L1517" s="134"/>
      <c r="M1517" s="134"/>
      <c r="N1517" s="134"/>
      <c r="O1517" s="3"/>
      <c r="P1517" s="29"/>
      <c r="Q1517" s="22"/>
      <c r="R1517" s="3"/>
      <c r="S1517" s="120"/>
    </row>
    <row r="1518" spans="1:19" ht="12.75" customHeight="1" x14ac:dyDescent="0.25">
      <c r="A1518" s="28"/>
      <c r="B1518" s="29"/>
      <c r="C1518" s="29"/>
      <c r="D1518" s="132"/>
      <c r="E1518" s="132"/>
      <c r="F1518" s="132"/>
      <c r="G1518" s="132"/>
      <c r="H1518" s="132"/>
      <c r="I1518" s="132"/>
      <c r="J1518" s="132"/>
      <c r="K1518" s="133"/>
      <c r="L1518" s="134"/>
      <c r="M1518" s="134"/>
      <c r="N1518" s="134"/>
      <c r="O1518" s="3"/>
      <c r="P1518" s="29"/>
      <c r="Q1518" s="22"/>
      <c r="R1518" s="3"/>
      <c r="S1518" s="120"/>
    </row>
    <row r="1519" spans="1:19" ht="12.75" customHeight="1" x14ac:dyDescent="0.25">
      <c r="A1519" s="28"/>
      <c r="B1519" s="29"/>
      <c r="C1519" s="29"/>
      <c r="D1519" s="132"/>
      <c r="E1519" s="132"/>
      <c r="F1519" s="132"/>
      <c r="G1519" s="132"/>
      <c r="H1519" s="132"/>
      <c r="I1519" s="132"/>
      <c r="J1519" s="132"/>
      <c r="K1519" s="133"/>
      <c r="L1519" s="134"/>
      <c r="M1519" s="134"/>
      <c r="N1519" s="134"/>
      <c r="O1519" s="3"/>
      <c r="P1519" s="29"/>
      <c r="Q1519" s="22"/>
      <c r="R1519" s="3"/>
      <c r="S1519" s="120"/>
    </row>
    <row r="1520" spans="1:19" ht="12.75" customHeight="1" x14ac:dyDescent="0.25">
      <c r="A1520" s="28"/>
      <c r="B1520" s="29"/>
      <c r="C1520" s="29"/>
      <c r="D1520" s="132"/>
      <c r="E1520" s="132"/>
      <c r="F1520" s="132"/>
      <c r="G1520" s="132"/>
      <c r="H1520" s="132"/>
      <c r="I1520" s="132"/>
      <c r="J1520" s="132"/>
      <c r="K1520" s="133"/>
      <c r="L1520" s="134"/>
      <c r="M1520" s="134"/>
      <c r="N1520" s="134"/>
      <c r="O1520" s="3"/>
      <c r="P1520" s="29"/>
      <c r="Q1520" s="22"/>
      <c r="R1520" s="3"/>
      <c r="S1520" s="120"/>
    </row>
    <row r="1521" spans="1:19" ht="12.75" customHeight="1" x14ac:dyDescent="0.25">
      <c r="A1521" s="28"/>
      <c r="B1521" s="29"/>
      <c r="C1521" s="29"/>
      <c r="D1521" s="132"/>
      <c r="E1521" s="132"/>
      <c r="F1521" s="132"/>
      <c r="G1521" s="132"/>
      <c r="H1521" s="132"/>
      <c r="I1521" s="132"/>
      <c r="J1521" s="132"/>
      <c r="K1521" s="133"/>
      <c r="L1521" s="134"/>
      <c r="M1521" s="134"/>
      <c r="N1521" s="134"/>
      <c r="O1521" s="3"/>
      <c r="P1521" s="29"/>
      <c r="Q1521" s="22"/>
      <c r="R1521" s="3"/>
      <c r="S1521" s="120"/>
    </row>
    <row r="1522" spans="1:19" ht="12.75" customHeight="1" x14ac:dyDescent="0.25">
      <c r="A1522" s="28"/>
      <c r="B1522" s="29"/>
      <c r="C1522" s="29"/>
      <c r="D1522" s="132"/>
      <c r="E1522" s="132"/>
      <c r="F1522" s="132"/>
      <c r="G1522" s="132"/>
      <c r="H1522" s="132"/>
      <c r="I1522" s="132"/>
      <c r="J1522" s="132"/>
      <c r="K1522" s="133"/>
      <c r="L1522" s="134"/>
      <c r="M1522" s="134"/>
      <c r="N1522" s="134"/>
      <c r="O1522" s="3"/>
      <c r="P1522" s="29"/>
      <c r="Q1522" s="22"/>
      <c r="R1522" s="3"/>
      <c r="S1522" s="120"/>
    </row>
    <row r="1523" spans="1:19" ht="12.75" customHeight="1" x14ac:dyDescent="0.25">
      <c r="A1523" s="28"/>
      <c r="B1523" s="29"/>
      <c r="C1523" s="29"/>
      <c r="D1523" s="132"/>
      <c r="E1523" s="132"/>
      <c r="F1523" s="132"/>
      <c r="G1523" s="132"/>
      <c r="H1523" s="132"/>
      <c r="I1523" s="132"/>
      <c r="J1523" s="132"/>
      <c r="K1523" s="133"/>
      <c r="L1523" s="134"/>
      <c r="M1523" s="134"/>
      <c r="N1523" s="134"/>
      <c r="O1523" s="3"/>
      <c r="P1523" s="29"/>
      <c r="Q1523" s="22"/>
      <c r="R1523" s="3"/>
      <c r="S1523" s="120"/>
    </row>
    <row r="1524" spans="1:19" ht="12.75" customHeight="1" x14ac:dyDescent="0.25">
      <c r="A1524" s="28"/>
      <c r="B1524" s="29"/>
      <c r="C1524" s="29"/>
      <c r="D1524" s="132"/>
      <c r="E1524" s="132"/>
      <c r="F1524" s="132"/>
      <c r="G1524" s="132"/>
      <c r="H1524" s="132"/>
      <c r="I1524" s="132"/>
      <c r="J1524" s="132"/>
      <c r="K1524" s="133"/>
      <c r="L1524" s="134"/>
      <c r="M1524" s="134"/>
      <c r="N1524" s="134"/>
      <c r="O1524" s="3"/>
      <c r="P1524" s="29"/>
      <c r="Q1524" s="22"/>
      <c r="R1524" s="3"/>
      <c r="S1524" s="120"/>
    </row>
    <row r="1525" spans="1:19" ht="12.75" customHeight="1" x14ac:dyDescent="0.25">
      <c r="A1525" s="28"/>
      <c r="B1525" s="29"/>
      <c r="C1525" s="29"/>
      <c r="D1525" s="132"/>
      <c r="E1525" s="132"/>
      <c r="F1525" s="132"/>
      <c r="G1525" s="132"/>
      <c r="H1525" s="132"/>
      <c r="I1525" s="132"/>
      <c r="J1525" s="132"/>
      <c r="K1525" s="133"/>
      <c r="L1525" s="134"/>
      <c r="M1525" s="134"/>
      <c r="N1525" s="134"/>
      <c r="O1525" s="3"/>
      <c r="P1525" s="29"/>
      <c r="Q1525" s="22"/>
      <c r="R1525" s="3"/>
      <c r="S1525" s="120"/>
    </row>
    <row r="1526" spans="1:19" ht="12.75" customHeight="1" x14ac:dyDescent="0.25">
      <c r="A1526" s="28"/>
      <c r="B1526" s="29"/>
      <c r="C1526" s="29"/>
      <c r="D1526" s="132"/>
      <c r="E1526" s="132"/>
      <c r="F1526" s="132"/>
      <c r="G1526" s="132"/>
      <c r="H1526" s="132"/>
      <c r="I1526" s="132"/>
      <c r="J1526" s="132"/>
      <c r="K1526" s="133"/>
      <c r="L1526" s="134"/>
      <c r="M1526" s="134"/>
      <c r="N1526" s="134"/>
      <c r="O1526" s="3"/>
      <c r="P1526" s="29"/>
      <c r="Q1526" s="22"/>
      <c r="R1526" s="3"/>
      <c r="S1526" s="120"/>
    </row>
    <row r="1527" spans="1:19" ht="12.75" customHeight="1" x14ac:dyDescent="0.25">
      <c r="A1527" s="28"/>
      <c r="B1527" s="29"/>
      <c r="C1527" s="29"/>
      <c r="D1527" s="132"/>
      <c r="E1527" s="132"/>
      <c r="F1527" s="132"/>
      <c r="G1527" s="132"/>
      <c r="H1527" s="132"/>
      <c r="I1527" s="132"/>
      <c r="J1527" s="132"/>
      <c r="K1527" s="133"/>
      <c r="L1527" s="134"/>
      <c r="M1527" s="134"/>
      <c r="N1527" s="134"/>
      <c r="O1527" s="3"/>
      <c r="P1527" s="29"/>
      <c r="Q1527" s="22"/>
      <c r="R1527" s="3"/>
      <c r="S1527" s="120"/>
    </row>
    <row r="1528" spans="1:19" ht="12.75" customHeight="1" x14ac:dyDescent="0.25">
      <c r="A1528" s="28"/>
      <c r="B1528" s="29"/>
      <c r="C1528" s="29"/>
      <c r="D1528" s="132"/>
      <c r="E1528" s="132"/>
      <c r="F1528" s="132"/>
      <c r="G1528" s="132"/>
      <c r="H1528" s="132"/>
      <c r="I1528" s="132"/>
      <c r="J1528" s="132"/>
      <c r="K1528" s="133"/>
      <c r="L1528" s="134"/>
      <c r="M1528" s="134"/>
      <c r="N1528" s="134"/>
      <c r="O1528" s="3"/>
      <c r="P1528" s="29"/>
      <c r="Q1528" s="22"/>
      <c r="R1528" s="3"/>
      <c r="S1528" s="120"/>
    </row>
    <row r="1529" spans="1:19" ht="12.75" customHeight="1" x14ac:dyDescent="0.25">
      <c r="A1529" s="28"/>
      <c r="B1529" s="29"/>
      <c r="C1529" s="29"/>
      <c r="D1529" s="132"/>
      <c r="E1529" s="132"/>
      <c r="F1529" s="132"/>
      <c r="G1529" s="132"/>
      <c r="H1529" s="132"/>
      <c r="I1529" s="132"/>
      <c r="J1529" s="132"/>
      <c r="K1529" s="133"/>
      <c r="L1529" s="134"/>
      <c r="M1529" s="134"/>
      <c r="N1529" s="134"/>
      <c r="O1529" s="3"/>
      <c r="P1529" s="29"/>
      <c r="Q1529" s="22"/>
      <c r="R1529" s="3"/>
      <c r="S1529" s="120"/>
    </row>
    <row r="1530" spans="1:19" ht="12.75" customHeight="1" x14ac:dyDescent="0.25">
      <c r="A1530" s="28"/>
      <c r="B1530" s="29"/>
      <c r="C1530" s="29"/>
      <c r="D1530" s="132"/>
      <c r="E1530" s="132"/>
      <c r="F1530" s="132"/>
      <c r="G1530" s="132"/>
      <c r="H1530" s="132"/>
      <c r="I1530" s="132"/>
      <c r="J1530" s="132"/>
      <c r="K1530" s="133"/>
      <c r="L1530" s="134"/>
      <c r="M1530" s="134"/>
      <c r="N1530" s="134"/>
      <c r="O1530" s="3"/>
      <c r="P1530" s="29"/>
      <c r="Q1530" s="22"/>
      <c r="R1530" s="3"/>
      <c r="S1530" s="120"/>
    </row>
    <row r="1531" spans="1:19" ht="12.75" customHeight="1" x14ac:dyDescent="0.25">
      <c r="A1531" s="28"/>
      <c r="B1531" s="29"/>
      <c r="C1531" s="29"/>
      <c r="D1531" s="132"/>
      <c r="E1531" s="132"/>
      <c r="F1531" s="132"/>
      <c r="G1531" s="132"/>
      <c r="H1531" s="132"/>
      <c r="I1531" s="132"/>
      <c r="J1531" s="132"/>
      <c r="K1531" s="133"/>
      <c r="L1531" s="134"/>
      <c r="M1531" s="134"/>
      <c r="N1531" s="134"/>
      <c r="O1531" s="3"/>
      <c r="P1531" s="29"/>
      <c r="Q1531" s="22"/>
      <c r="R1531" s="3"/>
      <c r="S1531" s="120"/>
    </row>
    <row r="1532" spans="1:19" ht="12.75" customHeight="1" x14ac:dyDescent="0.25">
      <c r="A1532" s="28"/>
      <c r="B1532" s="29"/>
      <c r="C1532" s="29"/>
      <c r="D1532" s="132"/>
      <c r="E1532" s="132"/>
      <c r="F1532" s="132"/>
      <c r="G1532" s="132"/>
      <c r="H1532" s="132"/>
      <c r="I1532" s="132"/>
      <c r="J1532" s="132"/>
      <c r="K1532" s="133"/>
      <c r="L1532" s="134"/>
      <c r="M1532" s="134"/>
      <c r="N1532" s="134"/>
      <c r="O1532" s="3"/>
      <c r="P1532" s="29"/>
      <c r="Q1532" s="22"/>
      <c r="R1532" s="3"/>
      <c r="S1532" s="120"/>
    </row>
    <row r="1533" spans="1:19" ht="12.75" customHeight="1" x14ac:dyDescent="0.25">
      <c r="A1533" s="28"/>
      <c r="B1533" s="29"/>
      <c r="C1533" s="29"/>
      <c r="D1533" s="132"/>
      <c r="E1533" s="132"/>
      <c r="F1533" s="132"/>
      <c r="G1533" s="132"/>
      <c r="H1533" s="132"/>
      <c r="I1533" s="132"/>
      <c r="J1533" s="132"/>
      <c r="K1533" s="133"/>
      <c r="L1533" s="134"/>
      <c r="M1533" s="134"/>
      <c r="N1533" s="134"/>
      <c r="O1533" s="3"/>
      <c r="P1533" s="29"/>
      <c r="Q1533" s="22"/>
      <c r="R1533" s="3"/>
      <c r="S1533" s="120"/>
    </row>
    <row r="1534" spans="1:19" ht="12.75" customHeight="1" x14ac:dyDescent="0.25">
      <c r="A1534" s="28"/>
      <c r="B1534" s="29"/>
      <c r="C1534" s="29"/>
      <c r="D1534" s="132"/>
      <c r="E1534" s="132"/>
      <c r="F1534" s="132"/>
      <c r="G1534" s="132"/>
      <c r="H1534" s="132"/>
      <c r="I1534" s="132"/>
      <c r="J1534" s="132"/>
      <c r="K1534" s="133"/>
      <c r="L1534" s="134"/>
      <c r="M1534" s="134"/>
      <c r="N1534" s="134"/>
      <c r="O1534" s="3"/>
      <c r="P1534" s="29"/>
      <c r="Q1534" s="22"/>
      <c r="R1534" s="3"/>
      <c r="S1534" s="120"/>
    </row>
    <row r="1535" spans="1:19" ht="12.75" customHeight="1" x14ac:dyDescent="0.25">
      <c r="A1535" s="28"/>
      <c r="B1535" s="29"/>
      <c r="C1535" s="29"/>
      <c r="D1535" s="132"/>
      <c r="E1535" s="132"/>
      <c r="F1535" s="132"/>
      <c r="G1535" s="132"/>
      <c r="H1535" s="132"/>
      <c r="I1535" s="132"/>
      <c r="J1535" s="132"/>
      <c r="K1535" s="133"/>
      <c r="L1535" s="134"/>
      <c r="M1535" s="134"/>
      <c r="N1535" s="134"/>
      <c r="O1535" s="3"/>
      <c r="P1535" s="29"/>
      <c r="Q1535" s="22"/>
      <c r="R1535" s="3"/>
      <c r="S1535" s="120"/>
    </row>
    <row r="1536" spans="1:19" ht="12.75" customHeight="1" x14ac:dyDescent="0.25">
      <c r="A1536" s="28"/>
      <c r="B1536" s="29"/>
      <c r="C1536" s="29"/>
      <c r="D1536" s="132"/>
      <c r="E1536" s="132"/>
      <c r="F1536" s="132"/>
      <c r="G1536" s="132"/>
      <c r="H1536" s="132"/>
      <c r="I1536" s="132"/>
      <c r="J1536" s="132"/>
      <c r="K1536" s="133"/>
      <c r="L1536" s="134"/>
      <c r="M1536" s="134"/>
      <c r="N1536" s="134"/>
      <c r="O1536" s="3"/>
      <c r="P1536" s="29"/>
      <c r="Q1536" s="22"/>
      <c r="R1536" s="3"/>
      <c r="S1536" s="120"/>
    </row>
    <row r="1537" spans="1:19" ht="12.75" customHeight="1" x14ac:dyDescent="0.25">
      <c r="A1537" s="28"/>
      <c r="B1537" s="29"/>
      <c r="C1537" s="29"/>
      <c r="D1537" s="132"/>
      <c r="E1537" s="132"/>
      <c r="F1537" s="132"/>
      <c r="G1537" s="132"/>
      <c r="H1537" s="132"/>
      <c r="I1537" s="132"/>
      <c r="J1537" s="132"/>
      <c r="K1537" s="133"/>
      <c r="L1537" s="134"/>
      <c r="M1537" s="134"/>
      <c r="N1537" s="134"/>
      <c r="O1537" s="3"/>
      <c r="P1537" s="29"/>
      <c r="Q1537" s="22"/>
      <c r="R1537" s="3"/>
      <c r="S1537" s="120"/>
    </row>
    <row r="1538" spans="1:19" ht="12.75" customHeight="1" x14ac:dyDescent="0.25">
      <c r="A1538" s="28"/>
      <c r="B1538" s="29"/>
      <c r="C1538" s="29"/>
      <c r="D1538" s="132"/>
      <c r="E1538" s="132"/>
      <c r="F1538" s="132"/>
      <c r="G1538" s="132"/>
      <c r="H1538" s="132"/>
      <c r="I1538" s="132"/>
      <c r="J1538" s="132"/>
      <c r="K1538" s="133"/>
      <c r="L1538" s="134"/>
      <c r="M1538" s="134"/>
      <c r="N1538" s="134"/>
      <c r="O1538" s="3"/>
      <c r="P1538" s="29"/>
      <c r="Q1538" s="22"/>
      <c r="R1538" s="3"/>
      <c r="S1538" s="120"/>
    </row>
    <row r="1539" spans="1:19" ht="12.75" customHeight="1" x14ac:dyDescent="0.25">
      <c r="A1539" s="28"/>
      <c r="B1539" s="29"/>
      <c r="C1539" s="29"/>
      <c r="D1539" s="132"/>
      <c r="E1539" s="132"/>
      <c r="F1539" s="132"/>
      <c r="G1539" s="132"/>
      <c r="H1539" s="132"/>
      <c r="I1539" s="132"/>
      <c r="J1539" s="132"/>
      <c r="K1539" s="133"/>
      <c r="L1539" s="134"/>
      <c r="M1539" s="134"/>
      <c r="N1539" s="134"/>
      <c r="O1539" s="3"/>
      <c r="P1539" s="29"/>
      <c r="Q1539" s="22"/>
      <c r="R1539" s="3"/>
      <c r="S1539" s="120"/>
    </row>
    <row r="1540" spans="1:19" ht="12.75" customHeight="1" x14ac:dyDescent="0.25">
      <c r="A1540" s="28"/>
      <c r="B1540" s="29"/>
      <c r="C1540" s="29"/>
      <c r="D1540" s="132"/>
      <c r="E1540" s="132"/>
      <c r="F1540" s="132"/>
      <c r="G1540" s="132"/>
      <c r="H1540" s="132"/>
      <c r="I1540" s="132"/>
      <c r="J1540" s="132"/>
      <c r="K1540" s="133"/>
      <c r="L1540" s="134"/>
      <c r="M1540" s="134"/>
      <c r="N1540" s="134"/>
      <c r="O1540" s="3"/>
      <c r="P1540" s="29"/>
      <c r="Q1540" s="22"/>
      <c r="R1540" s="3"/>
      <c r="S1540" s="120"/>
    </row>
    <row r="1541" spans="1:19" ht="12.75" customHeight="1" x14ac:dyDescent="0.25">
      <c r="A1541" s="28"/>
      <c r="B1541" s="29"/>
      <c r="C1541" s="29"/>
      <c r="D1541" s="132"/>
      <c r="E1541" s="132"/>
      <c r="F1541" s="132"/>
      <c r="G1541" s="132"/>
      <c r="H1541" s="132"/>
      <c r="I1541" s="132"/>
      <c r="J1541" s="132"/>
      <c r="K1541" s="133"/>
      <c r="L1541" s="134"/>
      <c r="M1541" s="134"/>
      <c r="N1541" s="134"/>
      <c r="O1541" s="3"/>
      <c r="P1541" s="29"/>
      <c r="Q1541" s="22"/>
      <c r="R1541" s="3"/>
      <c r="S1541" s="120"/>
    </row>
    <row r="1542" spans="1:19" ht="12.75" customHeight="1" x14ac:dyDescent="0.25">
      <c r="A1542" s="28"/>
      <c r="B1542" s="29"/>
      <c r="C1542" s="29"/>
      <c r="D1542" s="132"/>
      <c r="E1542" s="132"/>
      <c r="F1542" s="132"/>
      <c r="G1542" s="132"/>
      <c r="H1542" s="132"/>
      <c r="I1542" s="132"/>
      <c r="J1542" s="132"/>
      <c r="K1542" s="133"/>
      <c r="L1542" s="134"/>
      <c r="M1542" s="134"/>
      <c r="N1542" s="134"/>
      <c r="O1542" s="3"/>
      <c r="P1542" s="29"/>
      <c r="Q1542" s="22"/>
      <c r="R1542" s="3"/>
      <c r="S1542" s="120"/>
    </row>
    <row r="1543" spans="1:19" ht="12.75" customHeight="1" x14ac:dyDescent="0.25">
      <c r="A1543" s="28"/>
      <c r="B1543" s="29"/>
      <c r="C1543" s="29"/>
      <c r="D1543" s="132"/>
      <c r="E1543" s="132"/>
      <c r="F1543" s="132"/>
      <c r="G1543" s="132"/>
      <c r="H1543" s="132"/>
      <c r="I1543" s="132"/>
      <c r="J1543" s="132"/>
      <c r="K1543" s="133"/>
      <c r="L1543" s="134"/>
      <c r="M1543" s="134"/>
      <c r="N1543" s="134"/>
      <c r="O1543" s="3"/>
      <c r="P1543" s="29"/>
      <c r="Q1543" s="22"/>
      <c r="R1543" s="3"/>
      <c r="S1543" s="120"/>
    </row>
    <row r="1544" spans="1:19" ht="12.75" customHeight="1" x14ac:dyDescent="0.25">
      <c r="A1544" s="28"/>
      <c r="B1544" s="29"/>
      <c r="C1544" s="29"/>
      <c r="D1544" s="132"/>
      <c r="E1544" s="132"/>
      <c r="F1544" s="132"/>
      <c r="G1544" s="132"/>
      <c r="H1544" s="132"/>
      <c r="I1544" s="132"/>
      <c r="J1544" s="132"/>
      <c r="K1544" s="133"/>
      <c r="L1544" s="134"/>
      <c r="M1544" s="134"/>
      <c r="N1544" s="134"/>
      <c r="O1544" s="3"/>
      <c r="P1544" s="29"/>
      <c r="Q1544" s="22"/>
      <c r="R1544" s="3"/>
      <c r="S1544" s="120"/>
    </row>
    <row r="1545" spans="1:19" ht="12.75" customHeight="1" x14ac:dyDescent="0.25">
      <c r="A1545" s="28"/>
      <c r="B1545" s="29"/>
      <c r="C1545" s="29"/>
      <c r="D1545" s="132"/>
      <c r="E1545" s="132"/>
      <c r="F1545" s="132"/>
      <c r="G1545" s="132"/>
      <c r="H1545" s="132"/>
      <c r="I1545" s="132"/>
      <c r="J1545" s="132"/>
      <c r="K1545" s="133"/>
      <c r="L1545" s="134"/>
      <c r="M1545" s="134"/>
      <c r="N1545" s="134"/>
      <c r="O1545" s="3"/>
      <c r="P1545" s="29"/>
      <c r="Q1545" s="22"/>
      <c r="R1545" s="3"/>
      <c r="S1545" s="120"/>
    </row>
    <row r="1546" spans="1:19" ht="12.75" customHeight="1" x14ac:dyDescent="0.25">
      <c r="A1546" s="28"/>
      <c r="B1546" s="29"/>
      <c r="C1546" s="29"/>
      <c r="D1546" s="132"/>
      <c r="E1546" s="132"/>
      <c r="F1546" s="132"/>
      <c r="G1546" s="132"/>
      <c r="H1546" s="132"/>
      <c r="I1546" s="132"/>
      <c r="J1546" s="132"/>
      <c r="K1546" s="133"/>
      <c r="L1546" s="134"/>
      <c r="M1546" s="134"/>
      <c r="N1546" s="134"/>
      <c r="O1546" s="3"/>
      <c r="P1546" s="29"/>
      <c r="Q1546" s="22"/>
      <c r="R1546" s="3"/>
      <c r="S1546" s="120"/>
    </row>
    <row r="1547" spans="1:19" ht="12.75" customHeight="1" x14ac:dyDescent="0.25">
      <c r="A1547" s="28"/>
      <c r="B1547" s="29"/>
      <c r="C1547" s="29"/>
      <c r="D1547" s="132"/>
      <c r="E1547" s="132"/>
      <c r="F1547" s="132"/>
      <c r="G1547" s="132"/>
      <c r="H1547" s="132"/>
      <c r="I1547" s="132"/>
      <c r="J1547" s="132"/>
      <c r="K1547" s="133"/>
      <c r="L1547" s="134"/>
      <c r="M1547" s="134"/>
      <c r="N1547" s="134"/>
      <c r="O1547" s="3"/>
      <c r="P1547" s="29"/>
      <c r="Q1547" s="22"/>
      <c r="R1547" s="3"/>
      <c r="S1547" s="120"/>
    </row>
    <row r="1548" spans="1:19" ht="12.75" customHeight="1" x14ac:dyDescent="0.25">
      <c r="A1548" s="28"/>
      <c r="B1548" s="29"/>
      <c r="C1548" s="29"/>
      <c r="D1548" s="132"/>
      <c r="E1548" s="132"/>
      <c r="F1548" s="132"/>
      <c r="G1548" s="132"/>
      <c r="H1548" s="132"/>
      <c r="I1548" s="132"/>
      <c r="J1548" s="132"/>
      <c r="K1548" s="133"/>
      <c r="L1548" s="134"/>
      <c r="M1548" s="134"/>
      <c r="N1548" s="134"/>
      <c r="O1548" s="3"/>
      <c r="P1548" s="29"/>
      <c r="Q1548" s="22"/>
      <c r="R1548" s="3"/>
      <c r="S1548" s="120"/>
    </row>
    <row r="1549" spans="1:19" ht="12.75" customHeight="1" x14ac:dyDescent="0.25">
      <c r="A1549" s="28"/>
      <c r="B1549" s="29"/>
      <c r="C1549" s="29"/>
      <c r="D1549" s="132"/>
      <c r="E1549" s="132"/>
      <c r="F1549" s="132"/>
      <c r="G1549" s="132"/>
      <c r="H1549" s="132"/>
      <c r="I1549" s="132"/>
      <c r="J1549" s="132"/>
      <c r="K1549" s="133"/>
      <c r="L1549" s="134"/>
      <c r="M1549" s="134"/>
      <c r="N1549" s="134"/>
      <c r="O1549" s="3"/>
      <c r="P1549" s="29"/>
      <c r="Q1549" s="22"/>
      <c r="R1549" s="3"/>
      <c r="S1549" s="120"/>
    </row>
    <row r="1550" spans="1:19" ht="12.75" customHeight="1" x14ac:dyDescent="0.25">
      <c r="A1550" s="28"/>
      <c r="B1550" s="29"/>
      <c r="C1550" s="29"/>
      <c r="D1550" s="132"/>
      <c r="E1550" s="132"/>
      <c r="F1550" s="132"/>
      <c r="G1550" s="132"/>
      <c r="H1550" s="132"/>
      <c r="I1550" s="132"/>
      <c r="J1550" s="132"/>
      <c r="K1550" s="133"/>
      <c r="L1550" s="134"/>
      <c r="M1550" s="134"/>
      <c r="N1550" s="134"/>
      <c r="O1550" s="3"/>
      <c r="P1550" s="29"/>
      <c r="Q1550" s="22"/>
      <c r="R1550" s="3"/>
      <c r="S1550" s="120"/>
    </row>
    <row r="1551" spans="1:19" ht="12.75" customHeight="1" x14ac:dyDescent="0.25">
      <c r="A1551" s="28"/>
      <c r="B1551" s="29"/>
      <c r="C1551" s="29"/>
      <c r="D1551" s="132"/>
      <c r="E1551" s="132"/>
      <c r="F1551" s="132"/>
      <c r="G1551" s="132"/>
      <c r="H1551" s="132"/>
      <c r="I1551" s="132"/>
      <c r="J1551" s="132"/>
      <c r="K1551" s="133"/>
      <c r="L1551" s="134"/>
      <c r="M1551" s="134"/>
      <c r="N1551" s="134"/>
      <c r="O1551" s="3"/>
      <c r="P1551" s="29"/>
      <c r="Q1551" s="22"/>
      <c r="R1551" s="3"/>
      <c r="S1551" s="120"/>
    </row>
    <row r="1552" spans="1:19" ht="12.75" customHeight="1" x14ac:dyDescent="0.25">
      <c r="A1552" s="28"/>
      <c r="B1552" s="29"/>
      <c r="C1552" s="29"/>
      <c r="D1552" s="132"/>
      <c r="E1552" s="132"/>
      <c r="F1552" s="132"/>
      <c r="G1552" s="132"/>
      <c r="H1552" s="132"/>
      <c r="I1552" s="132"/>
      <c r="J1552" s="132"/>
      <c r="K1552" s="133"/>
      <c r="L1552" s="134"/>
      <c r="M1552" s="134"/>
      <c r="N1552" s="134"/>
      <c r="O1552" s="3"/>
      <c r="P1552" s="29"/>
      <c r="Q1552" s="22"/>
      <c r="R1552" s="3"/>
      <c r="S1552" s="120"/>
    </row>
    <row r="1553" spans="1:19" ht="12.75" customHeight="1" x14ac:dyDescent="0.25">
      <c r="A1553" s="28"/>
      <c r="B1553" s="29"/>
      <c r="C1553" s="29"/>
      <c r="D1553" s="132"/>
      <c r="E1553" s="132"/>
      <c r="F1553" s="132"/>
      <c r="G1553" s="132"/>
      <c r="H1553" s="132"/>
      <c r="I1553" s="132"/>
      <c r="J1553" s="132"/>
      <c r="K1553" s="133"/>
      <c r="L1553" s="134"/>
      <c r="M1553" s="134"/>
      <c r="N1553" s="134"/>
      <c r="O1553" s="3"/>
      <c r="P1553" s="29"/>
      <c r="Q1553" s="22"/>
      <c r="R1553" s="3"/>
      <c r="S1553" s="120"/>
    </row>
    <row r="1554" spans="1:19" ht="12.75" customHeight="1" x14ac:dyDescent="0.25">
      <c r="A1554" s="28"/>
      <c r="B1554" s="29"/>
      <c r="C1554" s="29"/>
      <c r="D1554" s="132"/>
      <c r="E1554" s="132"/>
      <c r="F1554" s="132"/>
      <c r="G1554" s="132"/>
      <c r="H1554" s="132"/>
      <c r="I1554" s="132"/>
      <c r="J1554" s="132"/>
      <c r="K1554" s="133"/>
      <c r="L1554" s="134"/>
      <c r="M1554" s="134"/>
      <c r="N1554" s="134"/>
      <c r="O1554" s="3"/>
      <c r="P1554" s="29"/>
      <c r="Q1554" s="22"/>
      <c r="R1554" s="3"/>
      <c r="S1554" s="120"/>
    </row>
    <row r="1555" spans="1:19" ht="12.75" customHeight="1" x14ac:dyDescent="0.25">
      <c r="A1555" s="28"/>
      <c r="B1555" s="29"/>
      <c r="C1555" s="29"/>
      <c r="D1555" s="132"/>
      <c r="E1555" s="132"/>
      <c r="F1555" s="132"/>
      <c r="G1555" s="132"/>
      <c r="H1555" s="132"/>
      <c r="I1555" s="132"/>
      <c r="J1555" s="132"/>
      <c r="K1555" s="133"/>
      <c r="L1555" s="134"/>
      <c r="M1555" s="134"/>
      <c r="N1555" s="134"/>
      <c r="O1555" s="3"/>
      <c r="P1555" s="29"/>
      <c r="Q1555" s="22"/>
      <c r="R1555" s="3"/>
      <c r="S1555" s="120"/>
    </row>
    <row r="1556" spans="1:19" ht="12.75" customHeight="1" x14ac:dyDescent="0.25">
      <c r="A1556" s="28"/>
      <c r="B1556" s="29"/>
      <c r="C1556" s="29"/>
      <c r="D1556" s="132"/>
      <c r="E1556" s="132"/>
      <c r="F1556" s="132"/>
      <c r="G1556" s="132"/>
      <c r="H1556" s="132"/>
      <c r="I1556" s="132"/>
      <c r="J1556" s="132"/>
      <c r="K1556" s="133"/>
      <c r="L1556" s="134"/>
      <c r="M1556" s="134"/>
      <c r="N1556" s="134"/>
      <c r="O1556" s="3"/>
      <c r="P1556" s="29"/>
      <c r="Q1556" s="22"/>
      <c r="R1556" s="3"/>
      <c r="S1556" s="120"/>
    </row>
    <row r="1557" spans="1:19" ht="12.75" customHeight="1" x14ac:dyDescent="0.25">
      <c r="A1557" s="28"/>
      <c r="B1557" s="29"/>
      <c r="C1557" s="29"/>
      <c r="D1557" s="132"/>
      <c r="E1557" s="132"/>
      <c r="F1557" s="132"/>
      <c r="G1557" s="132"/>
      <c r="H1557" s="132"/>
      <c r="I1557" s="132"/>
      <c r="J1557" s="132"/>
      <c r="K1557" s="133"/>
      <c r="L1557" s="134"/>
      <c r="M1557" s="134"/>
      <c r="N1557" s="134"/>
      <c r="O1557" s="3"/>
      <c r="P1557" s="29"/>
      <c r="Q1557" s="22"/>
      <c r="R1557" s="3"/>
      <c r="S1557" s="120"/>
    </row>
    <row r="1558" spans="1:19" ht="12.75" customHeight="1" x14ac:dyDescent="0.25">
      <c r="A1558" s="28"/>
      <c r="B1558" s="29"/>
      <c r="C1558" s="29"/>
      <c r="D1558" s="132"/>
      <c r="E1558" s="132"/>
      <c r="F1558" s="132"/>
      <c r="G1558" s="132"/>
      <c r="H1558" s="132"/>
      <c r="I1558" s="132"/>
      <c r="J1558" s="132"/>
      <c r="K1558" s="133"/>
      <c r="L1558" s="134"/>
      <c r="M1558" s="134"/>
      <c r="N1558" s="134"/>
      <c r="O1558" s="3"/>
      <c r="P1558" s="29"/>
      <c r="Q1558" s="22"/>
      <c r="R1558" s="3"/>
      <c r="S1558" s="120"/>
    </row>
    <row r="1559" spans="1:19" ht="12.75" customHeight="1" x14ac:dyDescent="0.25">
      <c r="A1559" s="28"/>
      <c r="B1559" s="29"/>
      <c r="C1559" s="29"/>
      <c r="D1559" s="132"/>
      <c r="E1559" s="132"/>
      <c r="F1559" s="132"/>
      <c r="G1559" s="132"/>
      <c r="H1559" s="132"/>
      <c r="I1559" s="132"/>
      <c r="J1559" s="132"/>
      <c r="K1559" s="133"/>
      <c r="L1559" s="134"/>
      <c r="M1559" s="134"/>
      <c r="N1559" s="134"/>
      <c r="O1559" s="3"/>
      <c r="P1559" s="29"/>
      <c r="Q1559" s="22"/>
      <c r="R1559" s="3"/>
      <c r="S1559" s="120"/>
    </row>
    <row r="1560" spans="1:19" ht="12.75" customHeight="1" x14ac:dyDescent="0.25">
      <c r="A1560" s="28"/>
      <c r="B1560" s="29"/>
      <c r="C1560" s="29"/>
      <c r="D1560" s="132"/>
      <c r="E1560" s="132"/>
      <c r="F1560" s="132"/>
      <c r="G1560" s="132"/>
      <c r="H1560" s="132"/>
      <c r="I1560" s="132"/>
      <c r="J1560" s="132"/>
      <c r="K1560" s="133"/>
      <c r="L1560" s="134"/>
      <c r="M1560" s="134"/>
      <c r="N1560" s="134"/>
      <c r="O1560" s="3"/>
      <c r="P1560" s="29"/>
      <c r="Q1560" s="22"/>
      <c r="R1560" s="3"/>
      <c r="S1560" s="120"/>
    </row>
    <row r="1561" spans="1:19" ht="12.75" customHeight="1" x14ac:dyDescent="0.25">
      <c r="A1561" s="28"/>
      <c r="B1561" s="29"/>
      <c r="C1561" s="29"/>
      <c r="D1561" s="132"/>
      <c r="E1561" s="132"/>
      <c r="F1561" s="132"/>
      <c r="G1561" s="132"/>
      <c r="H1561" s="132"/>
      <c r="I1561" s="132"/>
      <c r="J1561" s="132"/>
      <c r="K1561" s="133"/>
      <c r="L1561" s="134"/>
      <c r="M1561" s="134"/>
      <c r="N1561" s="134"/>
      <c r="O1561" s="3"/>
      <c r="P1561" s="29"/>
      <c r="Q1561" s="22"/>
      <c r="R1561" s="3"/>
      <c r="S1561" s="120"/>
    </row>
    <row r="1562" spans="1:19" ht="12.75" customHeight="1" x14ac:dyDescent="0.25">
      <c r="A1562" s="28"/>
      <c r="B1562" s="29"/>
      <c r="C1562" s="29"/>
      <c r="D1562" s="132"/>
      <c r="E1562" s="132"/>
      <c r="F1562" s="132"/>
      <c r="G1562" s="132"/>
      <c r="H1562" s="132"/>
      <c r="I1562" s="132"/>
      <c r="J1562" s="132"/>
      <c r="K1562" s="133"/>
      <c r="L1562" s="134"/>
      <c r="M1562" s="134"/>
      <c r="N1562" s="134"/>
      <c r="O1562" s="3"/>
      <c r="P1562" s="29"/>
      <c r="Q1562" s="22"/>
      <c r="R1562" s="3"/>
      <c r="S1562" s="120"/>
    </row>
    <row r="1563" spans="1:19" ht="12.75" customHeight="1" x14ac:dyDescent="0.25">
      <c r="A1563" s="28"/>
      <c r="B1563" s="29"/>
      <c r="C1563" s="29"/>
      <c r="D1563" s="132"/>
      <c r="E1563" s="132"/>
      <c r="F1563" s="132"/>
      <c r="G1563" s="132"/>
      <c r="H1563" s="132"/>
      <c r="I1563" s="132"/>
      <c r="J1563" s="132"/>
      <c r="K1563" s="133"/>
      <c r="L1563" s="134"/>
      <c r="M1563" s="134"/>
      <c r="N1563" s="134"/>
      <c r="O1563" s="3"/>
      <c r="P1563" s="29"/>
      <c r="Q1563" s="22"/>
      <c r="R1563" s="3"/>
      <c r="S1563" s="120"/>
    </row>
    <row r="1564" spans="1:19" ht="12.75" customHeight="1" x14ac:dyDescent="0.25">
      <c r="A1564" s="28"/>
      <c r="B1564" s="29"/>
      <c r="C1564" s="29"/>
      <c r="D1564" s="132"/>
      <c r="E1564" s="132"/>
      <c r="F1564" s="132"/>
      <c r="G1564" s="132"/>
      <c r="H1564" s="132"/>
      <c r="I1564" s="132"/>
      <c r="J1564" s="132"/>
      <c r="K1564" s="133"/>
      <c r="L1564" s="134"/>
      <c r="M1564" s="134"/>
      <c r="N1564" s="134"/>
      <c r="O1564" s="3"/>
      <c r="P1564" s="29"/>
      <c r="Q1564" s="22"/>
      <c r="R1564" s="3"/>
      <c r="S1564" s="120"/>
    </row>
    <row r="1565" spans="1:19" ht="12.75" customHeight="1" x14ac:dyDescent="0.25">
      <c r="A1565" s="28"/>
      <c r="B1565" s="29"/>
      <c r="C1565" s="29"/>
      <c r="D1565" s="132"/>
      <c r="E1565" s="132"/>
      <c r="F1565" s="132"/>
      <c r="G1565" s="132"/>
      <c r="H1565" s="132"/>
      <c r="I1565" s="132"/>
      <c r="J1565" s="132"/>
      <c r="K1565" s="133"/>
      <c r="L1565" s="134"/>
      <c r="M1565" s="134"/>
      <c r="N1565" s="134"/>
      <c r="O1565" s="3"/>
      <c r="P1565" s="29"/>
      <c r="Q1565" s="22"/>
      <c r="R1565" s="3"/>
      <c r="S1565" s="120"/>
    </row>
    <row r="1566" spans="1:19" ht="12.75" customHeight="1" x14ac:dyDescent="0.25">
      <c r="A1566" s="28"/>
      <c r="B1566" s="29"/>
      <c r="C1566" s="29"/>
      <c r="D1566" s="132"/>
      <c r="E1566" s="132"/>
      <c r="F1566" s="132"/>
      <c r="G1566" s="132"/>
      <c r="H1566" s="132"/>
      <c r="I1566" s="132"/>
      <c r="J1566" s="132"/>
      <c r="K1566" s="133"/>
      <c r="L1566" s="134"/>
      <c r="M1566" s="134"/>
      <c r="N1566" s="134"/>
      <c r="O1566" s="3"/>
      <c r="P1566" s="29"/>
      <c r="Q1566" s="22"/>
      <c r="R1566" s="3"/>
      <c r="S1566" s="120"/>
    </row>
    <row r="1567" spans="1:19" ht="12.75" customHeight="1" x14ac:dyDescent="0.25">
      <c r="A1567" s="28"/>
      <c r="B1567" s="29"/>
      <c r="C1567" s="29"/>
      <c r="D1567" s="132"/>
      <c r="E1567" s="132"/>
      <c r="F1567" s="132"/>
      <c r="G1567" s="132"/>
      <c r="H1567" s="132"/>
      <c r="I1567" s="132"/>
      <c r="J1567" s="132"/>
      <c r="K1567" s="133"/>
      <c r="L1567" s="134"/>
      <c r="M1567" s="134"/>
      <c r="N1567" s="134"/>
      <c r="O1567" s="3"/>
      <c r="P1567" s="29"/>
      <c r="Q1567" s="22"/>
      <c r="R1567" s="3"/>
      <c r="S1567" s="120"/>
    </row>
    <row r="1568" spans="1:19" ht="12.75" customHeight="1" x14ac:dyDescent="0.25">
      <c r="A1568" s="28"/>
      <c r="B1568" s="29"/>
      <c r="C1568" s="29"/>
      <c r="D1568" s="132"/>
      <c r="E1568" s="132"/>
      <c r="F1568" s="132"/>
      <c r="G1568" s="132"/>
      <c r="H1568" s="132"/>
      <c r="I1568" s="132"/>
      <c r="J1568" s="132"/>
      <c r="K1568" s="133"/>
      <c r="L1568" s="134"/>
      <c r="M1568" s="134"/>
      <c r="N1568" s="134"/>
      <c r="O1568" s="3"/>
      <c r="P1568" s="29"/>
      <c r="Q1568" s="22"/>
      <c r="R1568" s="3"/>
      <c r="S1568" s="120"/>
    </row>
    <row r="1569" spans="1:19" ht="12.75" customHeight="1" x14ac:dyDescent="0.25">
      <c r="A1569" s="28"/>
      <c r="B1569" s="29"/>
      <c r="C1569" s="29"/>
      <c r="D1569" s="132"/>
      <c r="E1569" s="132"/>
      <c r="F1569" s="132"/>
      <c r="G1569" s="132"/>
      <c r="H1569" s="132"/>
      <c r="I1569" s="132"/>
      <c r="J1569" s="132"/>
      <c r="K1569" s="133"/>
      <c r="L1569" s="134"/>
      <c r="M1569" s="134"/>
      <c r="N1569" s="134"/>
      <c r="O1569" s="3"/>
      <c r="P1569" s="29"/>
      <c r="Q1569" s="22"/>
      <c r="R1569" s="3"/>
      <c r="S1569" s="120"/>
    </row>
    <row r="1570" spans="1:19" ht="12.75" customHeight="1" x14ac:dyDescent="0.25">
      <c r="A1570" s="28"/>
      <c r="B1570" s="29"/>
      <c r="C1570" s="29"/>
      <c r="D1570" s="132"/>
      <c r="E1570" s="132"/>
      <c r="F1570" s="132"/>
      <c r="G1570" s="132"/>
      <c r="H1570" s="132"/>
      <c r="I1570" s="132"/>
      <c r="J1570" s="132"/>
      <c r="K1570" s="133"/>
      <c r="L1570" s="134"/>
      <c r="M1570" s="134"/>
      <c r="N1570" s="134"/>
      <c r="O1570" s="3"/>
      <c r="P1570" s="29"/>
      <c r="Q1570" s="22"/>
      <c r="R1570" s="3"/>
      <c r="S1570" s="120"/>
    </row>
    <row r="1571" spans="1:19" ht="12.75" customHeight="1" x14ac:dyDescent="0.25">
      <c r="A1571" s="28"/>
      <c r="B1571" s="29"/>
      <c r="C1571" s="29"/>
      <c r="D1571" s="132"/>
      <c r="E1571" s="132"/>
      <c r="F1571" s="132"/>
      <c r="G1571" s="132"/>
      <c r="H1571" s="132"/>
      <c r="I1571" s="132"/>
      <c r="J1571" s="132"/>
      <c r="K1571" s="133"/>
      <c r="L1571" s="134"/>
      <c r="M1571" s="134"/>
      <c r="N1571" s="134"/>
      <c r="O1571" s="3"/>
      <c r="P1571" s="29"/>
      <c r="Q1571" s="22"/>
      <c r="R1571" s="3"/>
      <c r="S1571" s="120"/>
    </row>
    <row r="1572" spans="1:19" ht="12.75" customHeight="1" x14ac:dyDescent="0.25">
      <c r="A1572" s="28"/>
      <c r="B1572" s="29"/>
      <c r="C1572" s="29"/>
      <c r="D1572" s="132"/>
      <c r="E1572" s="132"/>
      <c r="F1572" s="132"/>
      <c r="G1572" s="132"/>
      <c r="H1572" s="132"/>
      <c r="I1572" s="132"/>
      <c r="J1572" s="132"/>
      <c r="K1572" s="133"/>
      <c r="L1572" s="134"/>
      <c r="M1572" s="134"/>
      <c r="N1572" s="134"/>
      <c r="O1572" s="3"/>
      <c r="P1572" s="29"/>
      <c r="Q1572" s="22"/>
      <c r="R1572" s="3"/>
      <c r="S1572" s="120"/>
    </row>
    <row r="1573" spans="1:19" ht="12.75" customHeight="1" x14ac:dyDescent="0.25">
      <c r="A1573" s="28"/>
      <c r="B1573" s="29"/>
      <c r="C1573" s="29"/>
      <c r="D1573" s="132"/>
      <c r="E1573" s="132"/>
      <c r="F1573" s="132"/>
      <c r="G1573" s="132"/>
      <c r="H1573" s="132"/>
      <c r="I1573" s="132"/>
      <c r="J1573" s="132"/>
      <c r="K1573" s="133"/>
      <c r="L1573" s="134"/>
      <c r="M1573" s="134"/>
      <c r="N1573" s="134"/>
      <c r="O1573" s="3"/>
      <c r="P1573" s="29"/>
      <c r="Q1573" s="22"/>
      <c r="R1573" s="3"/>
      <c r="S1573" s="120"/>
    </row>
    <row r="1574" spans="1:19" ht="12.75" customHeight="1" x14ac:dyDescent="0.25">
      <c r="A1574" s="28"/>
      <c r="B1574" s="29"/>
      <c r="C1574" s="29"/>
      <c r="D1574" s="132"/>
      <c r="E1574" s="132"/>
      <c r="F1574" s="132"/>
      <c r="G1574" s="132"/>
      <c r="H1574" s="132"/>
      <c r="I1574" s="132"/>
      <c r="J1574" s="132"/>
      <c r="K1574" s="133"/>
      <c r="L1574" s="134"/>
      <c r="M1574" s="134"/>
      <c r="N1574" s="134"/>
      <c r="O1574" s="3"/>
      <c r="P1574" s="29"/>
      <c r="Q1574" s="22"/>
      <c r="R1574" s="3"/>
      <c r="S1574" s="120"/>
    </row>
    <row r="1575" spans="1:19" ht="12.75" customHeight="1" x14ac:dyDescent="0.25">
      <c r="A1575" s="28"/>
      <c r="B1575" s="29"/>
      <c r="C1575" s="29"/>
      <c r="D1575" s="132"/>
      <c r="E1575" s="132"/>
      <c r="F1575" s="132"/>
      <c r="G1575" s="132"/>
      <c r="H1575" s="132"/>
      <c r="I1575" s="132"/>
      <c r="J1575" s="132"/>
      <c r="K1575" s="133"/>
      <c r="L1575" s="134"/>
      <c r="M1575" s="134"/>
      <c r="N1575" s="134"/>
      <c r="O1575" s="3"/>
      <c r="P1575" s="29"/>
      <c r="Q1575" s="22"/>
      <c r="R1575" s="3"/>
      <c r="S1575" s="120"/>
    </row>
    <row r="1576" spans="1:19" ht="12.75" customHeight="1" x14ac:dyDescent="0.25">
      <c r="A1576" s="28"/>
      <c r="B1576" s="29"/>
      <c r="C1576" s="29"/>
      <c r="D1576" s="132"/>
      <c r="E1576" s="132"/>
      <c r="F1576" s="132"/>
      <c r="G1576" s="132"/>
      <c r="H1576" s="132"/>
      <c r="I1576" s="132"/>
      <c r="J1576" s="132"/>
      <c r="K1576" s="133"/>
      <c r="L1576" s="134"/>
      <c r="M1576" s="134"/>
      <c r="N1576" s="134"/>
      <c r="O1576" s="3"/>
      <c r="P1576" s="29"/>
      <c r="Q1576" s="22"/>
      <c r="R1576" s="3"/>
      <c r="S1576" s="120"/>
    </row>
    <row r="1577" spans="1:19" ht="12.75" customHeight="1" x14ac:dyDescent="0.25">
      <c r="A1577" s="28"/>
      <c r="B1577" s="29"/>
      <c r="C1577" s="29"/>
      <c r="D1577" s="132"/>
      <c r="E1577" s="132"/>
      <c r="F1577" s="132"/>
      <c r="G1577" s="132"/>
      <c r="H1577" s="132"/>
      <c r="I1577" s="132"/>
      <c r="J1577" s="132"/>
      <c r="K1577" s="133"/>
      <c r="L1577" s="134"/>
      <c r="M1577" s="134"/>
      <c r="N1577" s="134"/>
      <c r="O1577" s="3"/>
      <c r="P1577" s="29"/>
      <c r="Q1577" s="22"/>
      <c r="R1577" s="3"/>
      <c r="S1577" s="120"/>
    </row>
    <row r="1578" spans="1:19" ht="12.75" customHeight="1" x14ac:dyDescent="0.25">
      <c r="A1578" s="28"/>
      <c r="B1578" s="29"/>
      <c r="C1578" s="29"/>
      <c r="D1578" s="132"/>
      <c r="E1578" s="132"/>
      <c r="F1578" s="132"/>
      <c r="G1578" s="132"/>
      <c r="H1578" s="132"/>
      <c r="I1578" s="132"/>
      <c r="J1578" s="132"/>
      <c r="K1578" s="133"/>
      <c r="L1578" s="134"/>
      <c r="M1578" s="134"/>
      <c r="N1578" s="134"/>
      <c r="O1578" s="3"/>
      <c r="P1578" s="29"/>
      <c r="Q1578" s="22"/>
      <c r="R1578" s="3"/>
      <c r="S1578" s="120"/>
    </row>
    <row r="1579" spans="1:19" ht="12.75" customHeight="1" x14ac:dyDescent="0.25">
      <c r="A1579" s="28"/>
      <c r="B1579" s="29"/>
      <c r="C1579" s="29"/>
      <c r="D1579" s="132"/>
      <c r="E1579" s="132"/>
      <c r="F1579" s="132"/>
      <c r="G1579" s="132"/>
      <c r="H1579" s="132"/>
      <c r="I1579" s="132"/>
      <c r="J1579" s="132"/>
      <c r="K1579" s="133"/>
      <c r="L1579" s="134"/>
      <c r="M1579" s="134"/>
      <c r="N1579" s="134"/>
      <c r="O1579" s="3"/>
      <c r="P1579" s="29"/>
      <c r="Q1579" s="22"/>
      <c r="R1579" s="3"/>
      <c r="S1579" s="120"/>
    </row>
    <row r="1580" spans="1:19" ht="12.75" customHeight="1" x14ac:dyDescent="0.25">
      <c r="A1580" s="28"/>
      <c r="B1580" s="29"/>
      <c r="C1580" s="29"/>
      <c r="D1580" s="132"/>
      <c r="E1580" s="132"/>
      <c r="F1580" s="132"/>
      <c r="G1580" s="132"/>
      <c r="H1580" s="132"/>
      <c r="I1580" s="132"/>
      <c r="J1580" s="132"/>
      <c r="K1580" s="133"/>
      <c r="L1580" s="134"/>
      <c r="M1580" s="134"/>
      <c r="N1580" s="134"/>
      <c r="O1580" s="3"/>
      <c r="P1580" s="29"/>
      <c r="Q1580" s="22"/>
      <c r="R1580" s="3"/>
      <c r="S1580" s="120"/>
    </row>
    <row r="1581" spans="1:19" ht="12.75" customHeight="1" x14ac:dyDescent="0.25">
      <c r="A1581" s="28"/>
      <c r="B1581" s="29"/>
      <c r="C1581" s="29"/>
      <c r="D1581" s="132"/>
      <c r="E1581" s="132"/>
      <c r="F1581" s="132"/>
      <c r="G1581" s="132"/>
      <c r="H1581" s="132"/>
      <c r="I1581" s="132"/>
      <c r="J1581" s="132"/>
      <c r="K1581" s="133"/>
      <c r="L1581" s="134"/>
      <c r="M1581" s="134"/>
      <c r="N1581" s="134"/>
      <c r="O1581" s="3"/>
      <c r="P1581" s="29"/>
      <c r="Q1581" s="22"/>
      <c r="R1581" s="3"/>
      <c r="S1581" s="120"/>
    </row>
    <row r="1582" spans="1:19" ht="12.75" customHeight="1" x14ac:dyDescent="0.25">
      <c r="A1582" s="28"/>
      <c r="B1582" s="29"/>
      <c r="C1582" s="29"/>
      <c r="D1582" s="132"/>
      <c r="E1582" s="132"/>
      <c r="F1582" s="132"/>
      <c r="G1582" s="132"/>
      <c r="H1582" s="132"/>
      <c r="I1582" s="132"/>
      <c r="J1582" s="132"/>
      <c r="K1582" s="133"/>
      <c r="L1582" s="134"/>
      <c r="M1582" s="134"/>
      <c r="N1582" s="134"/>
      <c r="O1582" s="3"/>
      <c r="P1582" s="29"/>
      <c r="Q1582" s="22"/>
      <c r="R1582" s="3"/>
      <c r="S1582" s="120"/>
    </row>
    <row r="1583" spans="1:19" ht="12.75" customHeight="1" x14ac:dyDescent="0.25">
      <c r="A1583" s="28"/>
      <c r="B1583" s="29"/>
      <c r="C1583" s="29"/>
      <c r="D1583" s="132"/>
      <c r="E1583" s="132"/>
      <c r="F1583" s="132"/>
      <c r="G1583" s="132"/>
      <c r="H1583" s="132"/>
      <c r="I1583" s="132"/>
      <c r="J1583" s="132"/>
      <c r="K1583" s="133"/>
      <c r="L1583" s="134"/>
      <c r="M1583" s="134"/>
      <c r="N1583" s="134"/>
      <c r="O1583" s="3"/>
      <c r="P1583" s="29"/>
      <c r="Q1583" s="22"/>
      <c r="R1583" s="3"/>
      <c r="S1583" s="120"/>
    </row>
    <row r="1584" spans="1:19" ht="12.75" customHeight="1" x14ac:dyDescent="0.25">
      <c r="A1584" s="28"/>
      <c r="B1584" s="29"/>
      <c r="C1584" s="29"/>
      <c r="D1584" s="132"/>
      <c r="E1584" s="132"/>
      <c r="F1584" s="132"/>
      <c r="G1584" s="132"/>
      <c r="H1584" s="132"/>
      <c r="I1584" s="132"/>
      <c r="J1584" s="132"/>
      <c r="K1584" s="133"/>
      <c r="L1584" s="134"/>
      <c r="M1584" s="134"/>
      <c r="N1584" s="134"/>
      <c r="O1584" s="3"/>
      <c r="P1584" s="29"/>
      <c r="Q1584" s="22"/>
      <c r="R1584" s="3"/>
      <c r="S1584" s="120"/>
    </row>
    <row r="1585" spans="1:19" ht="12.75" customHeight="1" x14ac:dyDescent="0.25">
      <c r="A1585" s="28"/>
      <c r="B1585" s="29"/>
      <c r="C1585" s="29"/>
      <c r="D1585" s="132"/>
      <c r="E1585" s="132"/>
      <c r="F1585" s="132"/>
      <c r="G1585" s="132"/>
      <c r="H1585" s="132"/>
      <c r="I1585" s="132"/>
      <c r="J1585" s="132"/>
      <c r="K1585" s="133"/>
      <c r="L1585" s="134"/>
      <c r="M1585" s="134"/>
      <c r="N1585" s="134"/>
      <c r="O1585" s="3"/>
      <c r="P1585" s="29"/>
      <c r="Q1585" s="22"/>
      <c r="R1585" s="3"/>
      <c r="S1585" s="120"/>
    </row>
    <row r="1586" spans="1:19" ht="12.75" customHeight="1" x14ac:dyDescent="0.25">
      <c r="A1586" s="28"/>
      <c r="B1586" s="29"/>
      <c r="C1586" s="29"/>
      <c r="D1586" s="132"/>
      <c r="E1586" s="132"/>
      <c r="F1586" s="132"/>
      <c r="G1586" s="132"/>
      <c r="H1586" s="132"/>
      <c r="I1586" s="132"/>
      <c r="J1586" s="132"/>
      <c r="K1586" s="133"/>
      <c r="L1586" s="134"/>
      <c r="M1586" s="134"/>
      <c r="N1586" s="134"/>
      <c r="O1586" s="3"/>
      <c r="P1586" s="29"/>
      <c r="Q1586" s="22"/>
      <c r="R1586" s="3"/>
      <c r="S1586" s="120"/>
    </row>
    <row r="1587" spans="1:19" ht="12.75" customHeight="1" x14ac:dyDescent="0.25">
      <c r="A1587" s="28"/>
      <c r="B1587" s="29"/>
      <c r="C1587" s="29"/>
      <c r="D1587" s="132"/>
      <c r="E1587" s="132"/>
      <c r="F1587" s="132"/>
      <c r="G1587" s="132"/>
      <c r="H1587" s="132"/>
      <c r="I1587" s="132"/>
      <c r="J1587" s="132"/>
      <c r="K1587" s="133"/>
      <c r="L1587" s="134"/>
      <c r="M1587" s="134"/>
      <c r="N1587" s="134"/>
      <c r="O1587" s="3"/>
      <c r="P1587" s="29"/>
      <c r="Q1587" s="22"/>
      <c r="R1587" s="3"/>
      <c r="S1587" s="120"/>
    </row>
    <row r="1588" spans="1:19" ht="12.75" customHeight="1" x14ac:dyDescent="0.25">
      <c r="A1588" s="28"/>
      <c r="B1588" s="29"/>
      <c r="C1588" s="29"/>
      <c r="D1588" s="132"/>
      <c r="E1588" s="132"/>
      <c r="F1588" s="132"/>
      <c r="G1588" s="132"/>
      <c r="H1588" s="132"/>
      <c r="I1588" s="132"/>
      <c r="J1588" s="132"/>
      <c r="K1588" s="133"/>
      <c r="L1588" s="134"/>
      <c r="M1588" s="134"/>
      <c r="N1588" s="134"/>
      <c r="O1588" s="3"/>
      <c r="P1588" s="29"/>
      <c r="Q1588" s="22"/>
      <c r="R1588" s="3"/>
      <c r="S1588" s="120"/>
    </row>
    <row r="1589" spans="1:19" ht="12.75" customHeight="1" x14ac:dyDescent="0.25">
      <c r="A1589" s="28"/>
      <c r="B1589" s="29"/>
      <c r="C1589" s="29"/>
      <c r="D1589" s="132"/>
      <c r="E1589" s="132"/>
      <c r="F1589" s="132"/>
      <c r="G1589" s="132"/>
      <c r="H1589" s="132"/>
      <c r="I1589" s="132"/>
      <c r="J1589" s="132"/>
      <c r="K1589" s="133"/>
      <c r="L1589" s="134"/>
      <c r="M1589" s="134"/>
      <c r="N1589" s="134"/>
      <c r="O1589" s="3"/>
      <c r="P1589" s="29"/>
      <c r="Q1589" s="22"/>
      <c r="R1589" s="3"/>
      <c r="S1589" s="120"/>
    </row>
    <row r="1590" spans="1:19" ht="12.75" customHeight="1" x14ac:dyDescent="0.25">
      <c r="A1590" s="28"/>
      <c r="B1590" s="29"/>
      <c r="C1590" s="29"/>
      <c r="D1590" s="132"/>
      <c r="E1590" s="132"/>
      <c r="F1590" s="132"/>
      <c r="G1590" s="132"/>
      <c r="H1590" s="132"/>
      <c r="I1590" s="132"/>
      <c r="J1590" s="132"/>
      <c r="K1590" s="133"/>
      <c r="L1590" s="134"/>
      <c r="M1590" s="134"/>
      <c r="N1590" s="134"/>
      <c r="O1590" s="3"/>
      <c r="P1590" s="29"/>
      <c r="Q1590" s="22"/>
      <c r="R1590" s="3"/>
      <c r="S1590" s="120"/>
    </row>
    <row r="1591" spans="1:19" ht="12.75" customHeight="1" x14ac:dyDescent="0.25">
      <c r="A1591" s="28"/>
      <c r="B1591" s="29"/>
      <c r="C1591" s="29"/>
      <c r="D1591" s="132"/>
      <c r="E1591" s="132"/>
      <c r="F1591" s="132"/>
      <c r="G1591" s="132"/>
      <c r="H1591" s="132"/>
      <c r="I1591" s="132"/>
      <c r="J1591" s="132"/>
      <c r="K1591" s="133"/>
      <c r="L1591" s="134"/>
      <c r="M1591" s="134"/>
      <c r="N1591" s="134"/>
      <c r="O1591" s="3"/>
      <c r="P1591" s="29"/>
      <c r="Q1591" s="22"/>
      <c r="R1591" s="3"/>
      <c r="S1591" s="120"/>
    </row>
    <row r="1592" spans="1:19" ht="12.75" customHeight="1" x14ac:dyDescent="0.25">
      <c r="A1592" s="28"/>
      <c r="B1592" s="29"/>
      <c r="C1592" s="29"/>
      <c r="D1592" s="132"/>
      <c r="E1592" s="132"/>
      <c r="F1592" s="132"/>
      <c r="G1592" s="132"/>
      <c r="H1592" s="132"/>
      <c r="I1592" s="132"/>
      <c r="J1592" s="132"/>
      <c r="K1592" s="133"/>
      <c r="L1592" s="134"/>
      <c r="M1592" s="134"/>
      <c r="N1592" s="134"/>
      <c r="O1592" s="3"/>
      <c r="P1592" s="29"/>
      <c r="Q1592" s="22"/>
      <c r="R1592" s="3"/>
      <c r="S1592" s="120"/>
    </row>
    <row r="1593" spans="1:19" ht="12.75" customHeight="1" x14ac:dyDescent="0.25">
      <c r="A1593" s="28"/>
      <c r="B1593" s="29"/>
      <c r="C1593" s="29"/>
      <c r="D1593" s="132"/>
      <c r="E1593" s="132"/>
      <c r="F1593" s="132"/>
      <c r="G1593" s="132"/>
      <c r="H1593" s="132"/>
      <c r="I1593" s="132"/>
      <c r="J1593" s="132"/>
      <c r="K1593" s="133"/>
      <c r="L1593" s="134"/>
      <c r="M1593" s="134"/>
      <c r="N1593" s="134"/>
      <c r="O1593" s="3"/>
      <c r="P1593" s="29"/>
      <c r="Q1593" s="22"/>
      <c r="R1593" s="3"/>
      <c r="S1593" s="120"/>
    </row>
    <row r="1594" spans="1:19" ht="12.75" customHeight="1" x14ac:dyDescent="0.25">
      <c r="A1594" s="28"/>
      <c r="B1594" s="29"/>
      <c r="C1594" s="29"/>
      <c r="D1594" s="132"/>
      <c r="E1594" s="132"/>
      <c r="F1594" s="132"/>
      <c r="G1594" s="132"/>
      <c r="H1594" s="132"/>
      <c r="I1594" s="132"/>
      <c r="J1594" s="132"/>
      <c r="K1594" s="133"/>
      <c r="L1594" s="134"/>
      <c r="M1594" s="134"/>
      <c r="N1594" s="134"/>
      <c r="O1594" s="3"/>
      <c r="P1594" s="29"/>
      <c r="Q1594" s="22"/>
      <c r="R1594" s="3"/>
      <c r="S1594" s="120"/>
    </row>
    <row r="1595" spans="1:19" ht="12.75" customHeight="1" x14ac:dyDescent="0.25">
      <c r="A1595" s="28"/>
      <c r="B1595" s="29"/>
      <c r="C1595" s="29"/>
      <c r="D1595" s="132"/>
      <c r="E1595" s="132"/>
      <c r="F1595" s="132"/>
      <c r="G1595" s="132"/>
      <c r="H1595" s="132"/>
      <c r="I1595" s="132"/>
      <c r="J1595" s="132"/>
      <c r="K1595" s="133"/>
      <c r="L1595" s="134"/>
      <c r="M1595" s="134"/>
      <c r="N1595" s="134"/>
      <c r="O1595" s="3"/>
      <c r="P1595" s="29"/>
      <c r="Q1595" s="22"/>
      <c r="R1595" s="3"/>
      <c r="S1595" s="120"/>
    </row>
    <row r="1596" spans="1:19" ht="12.75" customHeight="1" x14ac:dyDescent="0.25">
      <c r="A1596" s="28"/>
      <c r="B1596" s="29"/>
      <c r="C1596" s="29"/>
      <c r="D1596" s="132"/>
      <c r="E1596" s="132"/>
      <c r="F1596" s="132"/>
      <c r="G1596" s="132"/>
      <c r="H1596" s="132"/>
      <c r="I1596" s="132"/>
      <c r="J1596" s="132"/>
      <c r="K1596" s="133"/>
      <c r="L1596" s="134"/>
      <c r="M1596" s="134"/>
      <c r="N1596" s="134"/>
      <c r="O1596" s="3"/>
      <c r="P1596" s="29"/>
      <c r="Q1596" s="22"/>
      <c r="R1596" s="3"/>
      <c r="S1596" s="120"/>
    </row>
    <row r="1597" spans="1:19" ht="12.75" customHeight="1" x14ac:dyDescent="0.25">
      <c r="A1597" s="28"/>
      <c r="B1597" s="29"/>
      <c r="C1597" s="29"/>
      <c r="D1597" s="132"/>
      <c r="E1597" s="132"/>
      <c r="F1597" s="132"/>
      <c r="G1597" s="132"/>
      <c r="H1597" s="132"/>
      <c r="I1597" s="132"/>
      <c r="J1597" s="132"/>
      <c r="K1597" s="133"/>
      <c r="L1597" s="134"/>
      <c r="M1597" s="134"/>
      <c r="N1597" s="134"/>
      <c r="O1597" s="3"/>
      <c r="P1597" s="29"/>
      <c r="Q1597" s="22"/>
      <c r="R1597" s="3"/>
      <c r="S1597" s="120"/>
    </row>
    <row r="1598" spans="1:19" ht="12.75" customHeight="1" x14ac:dyDescent="0.25">
      <c r="A1598" s="28"/>
      <c r="B1598" s="29"/>
      <c r="C1598" s="29"/>
      <c r="D1598" s="132"/>
      <c r="E1598" s="132"/>
      <c r="F1598" s="132"/>
      <c r="G1598" s="132"/>
      <c r="H1598" s="132"/>
      <c r="I1598" s="132"/>
      <c r="J1598" s="132"/>
      <c r="K1598" s="133"/>
      <c r="L1598" s="134"/>
      <c r="M1598" s="134"/>
      <c r="N1598" s="134"/>
      <c r="O1598" s="3"/>
      <c r="P1598" s="29"/>
      <c r="Q1598" s="22"/>
      <c r="R1598" s="3"/>
      <c r="S1598" s="120"/>
    </row>
    <row r="1599" spans="1:19" ht="12.75" customHeight="1" x14ac:dyDescent="0.25">
      <c r="A1599" s="28"/>
      <c r="B1599" s="29"/>
      <c r="C1599" s="29"/>
      <c r="D1599" s="132"/>
      <c r="E1599" s="132"/>
      <c r="F1599" s="132"/>
      <c r="G1599" s="132"/>
      <c r="H1599" s="132"/>
      <c r="I1599" s="132"/>
      <c r="J1599" s="132"/>
      <c r="K1599" s="133"/>
      <c r="L1599" s="134"/>
      <c r="M1599" s="134"/>
      <c r="N1599" s="134"/>
      <c r="O1599" s="3"/>
      <c r="P1599" s="29"/>
      <c r="Q1599" s="22"/>
      <c r="R1599" s="3"/>
      <c r="S1599" s="120"/>
    </row>
    <row r="1600" spans="1:19" ht="12.75" customHeight="1" x14ac:dyDescent="0.25">
      <c r="A1600" s="28"/>
      <c r="B1600" s="29"/>
      <c r="C1600" s="29"/>
      <c r="D1600" s="132"/>
      <c r="E1600" s="132"/>
      <c r="F1600" s="132"/>
      <c r="G1600" s="132"/>
      <c r="H1600" s="132"/>
      <c r="I1600" s="132"/>
      <c r="J1600" s="132"/>
      <c r="K1600" s="133"/>
      <c r="L1600" s="134"/>
      <c r="M1600" s="134"/>
      <c r="N1600" s="134"/>
      <c r="O1600" s="3"/>
      <c r="P1600" s="29"/>
      <c r="Q1600" s="22"/>
      <c r="R1600" s="3"/>
      <c r="S1600" s="120"/>
    </row>
    <row r="1601" spans="1:19" ht="12.75" customHeight="1" x14ac:dyDescent="0.25">
      <c r="A1601" s="28"/>
      <c r="B1601" s="29"/>
      <c r="C1601" s="29"/>
      <c r="D1601" s="132"/>
      <c r="E1601" s="132"/>
      <c r="F1601" s="132"/>
      <c r="G1601" s="132"/>
      <c r="H1601" s="132"/>
      <c r="I1601" s="132"/>
      <c r="J1601" s="132"/>
      <c r="K1601" s="133"/>
      <c r="L1601" s="134"/>
      <c r="M1601" s="134"/>
      <c r="N1601" s="134"/>
      <c r="O1601" s="3"/>
      <c r="P1601" s="29"/>
      <c r="Q1601" s="22"/>
      <c r="R1601" s="3"/>
      <c r="S1601" s="120"/>
    </row>
    <row r="1602" spans="1:19" ht="12.75" customHeight="1" x14ac:dyDescent="0.25">
      <c r="A1602" s="28"/>
      <c r="B1602" s="29"/>
      <c r="C1602" s="29"/>
      <c r="D1602" s="132"/>
      <c r="E1602" s="132"/>
      <c r="F1602" s="132"/>
      <c r="G1602" s="132"/>
      <c r="H1602" s="132"/>
      <c r="I1602" s="132"/>
      <c r="J1602" s="132"/>
      <c r="K1602" s="133"/>
      <c r="L1602" s="134"/>
      <c r="M1602" s="134"/>
      <c r="N1602" s="134"/>
      <c r="O1602" s="3"/>
      <c r="P1602" s="29"/>
      <c r="Q1602" s="22"/>
      <c r="R1602" s="3"/>
      <c r="S1602" s="120"/>
    </row>
    <row r="1603" spans="1:19" ht="12.75" customHeight="1" x14ac:dyDescent="0.25">
      <c r="A1603" s="28"/>
      <c r="B1603" s="29"/>
      <c r="C1603" s="29"/>
      <c r="D1603" s="132"/>
      <c r="E1603" s="132"/>
      <c r="F1603" s="132"/>
      <c r="G1603" s="132"/>
      <c r="H1603" s="132"/>
      <c r="I1603" s="132"/>
      <c r="J1603" s="132"/>
      <c r="K1603" s="133"/>
      <c r="L1603" s="134"/>
      <c r="M1603" s="134"/>
      <c r="N1603" s="134"/>
      <c r="O1603" s="3"/>
      <c r="P1603" s="29"/>
      <c r="Q1603" s="22"/>
      <c r="R1603" s="3"/>
      <c r="S1603" s="120"/>
    </row>
    <row r="1604" spans="1:19" ht="12.75" customHeight="1" x14ac:dyDescent="0.25">
      <c r="A1604" s="28"/>
      <c r="B1604" s="29"/>
      <c r="C1604" s="29"/>
      <c r="D1604" s="132"/>
      <c r="E1604" s="132"/>
      <c r="F1604" s="132"/>
      <c r="G1604" s="132"/>
      <c r="H1604" s="132"/>
      <c r="I1604" s="132"/>
      <c r="J1604" s="132"/>
      <c r="K1604" s="133"/>
      <c r="L1604" s="134"/>
      <c r="M1604" s="134"/>
      <c r="N1604" s="134"/>
      <c r="O1604" s="3"/>
      <c r="P1604" s="29"/>
      <c r="Q1604" s="22"/>
      <c r="R1604" s="3"/>
      <c r="S1604" s="120"/>
    </row>
    <row r="1605" spans="1:19" ht="12.75" customHeight="1" x14ac:dyDescent="0.25">
      <c r="A1605" s="28"/>
      <c r="B1605" s="29"/>
      <c r="C1605" s="29"/>
      <c r="D1605" s="132"/>
      <c r="E1605" s="132"/>
      <c r="F1605" s="132"/>
      <c r="G1605" s="132"/>
      <c r="H1605" s="132"/>
      <c r="I1605" s="132"/>
      <c r="J1605" s="132"/>
      <c r="K1605" s="133"/>
      <c r="L1605" s="134"/>
      <c r="M1605" s="134"/>
      <c r="N1605" s="134"/>
      <c r="O1605" s="3"/>
      <c r="P1605" s="29"/>
      <c r="Q1605" s="22"/>
      <c r="R1605" s="3"/>
      <c r="S1605" s="120"/>
    </row>
    <row r="1606" spans="1:19" ht="12.75" customHeight="1" x14ac:dyDescent="0.25">
      <c r="A1606" s="28"/>
      <c r="B1606" s="29"/>
      <c r="C1606" s="29"/>
      <c r="D1606" s="132"/>
      <c r="E1606" s="132"/>
      <c r="F1606" s="132"/>
      <c r="G1606" s="132"/>
      <c r="H1606" s="132"/>
      <c r="I1606" s="132"/>
      <c r="J1606" s="132"/>
      <c r="K1606" s="133"/>
      <c r="L1606" s="134"/>
      <c r="M1606" s="134"/>
      <c r="N1606" s="134"/>
      <c r="O1606" s="3"/>
      <c r="P1606" s="29"/>
      <c r="Q1606" s="22"/>
      <c r="R1606" s="3"/>
      <c r="S1606" s="120"/>
    </row>
    <row r="1607" spans="1:19" ht="12.75" customHeight="1" x14ac:dyDescent="0.25">
      <c r="A1607" s="28"/>
      <c r="B1607" s="29"/>
      <c r="C1607" s="29"/>
      <c r="D1607" s="132"/>
      <c r="E1607" s="132"/>
      <c r="F1607" s="132"/>
      <c r="G1607" s="132"/>
      <c r="H1607" s="132"/>
      <c r="I1607" s="132"/>
      <c r="J1607" s="132"/>
      <c r="K1607" s="133"/>
      <c r="L1607" s="134"/>
      <c r="M1607" s="134"/>
      <c r="N1607" s="134"/>
      <c r="O1607" s="3"/>
      <c r="P1607" s="29"/>
      <c r="Q1607" s="22"/>
      <c r="R1607" s="3"/>
      <c r="S1607" s="120"/>
    </row>
    <row r="1608" spans="1:19" ht="12.75" customHeight="1" x14ac:dyDescent="0.25">
      <c r="A1608" s="28"/>
      <c r="B1608" s="29"/>
      <c r="C1608" s="29"/>
      <c r="D1608" s="132"/>
      <c r="E1608" s="132"/>
      <c r="F1608" s="132"/>
      <c r="G1608" s="132"/>
      <c r="H1608" s="132"/>
      <c r="I1608" s="132"/>
      <c r="J1608" s="132"/>
      <c r="K1608" s="133"/>
      <c r="L1608" s="134"/>
      <c r="M1608" s="134"/>
      <c r="N1608" s="134"/>
      <c r="O1608" s="3"/>
      <c r="P1608" s="29"/>
      <c r="Q1608" s="22"/>
      <c r="R1608" s="3"/>
      <c r="S1608" s="120"/>
    </row>
    <row r="1609" spans="1:19" ht="12.75" customHeight="1" x14ac:dyDescent="0.25">
      <c r="A1609" s="28"/>
      <c r="B1609" s="29"/>
      <c r="C1609" s="29"/>
      <c r="D1609" s="132"/>
      <c r="E1609" s="132"/>
      <c r="F1609" s="132"/>
      <c r="G1609" s="132"/>
      <c r="H1609" s="132"/>
      <c r="I1609" s="132"/>
      <c r="J1609" s="132"/>
      <c r="K1609" s="133"/>
      <c r="L1609" s="134"/>
      <c r="M1609" s="134"/>
      <c r="N1609" s="134"/>
      <c r="O1609" s="3"/>
      <c r="P1609" s="29"/>
      <c r="Q1609" s="22"/>
      <c r="R1609" s="3"/>
      <c r="S1609" s="120"/>
    </row>
    <row r="1610" spans="1:19" ht="12.75" customHeight="1" x14ac:dyDescent="0.25">
      <c r="A1610" s="28"/>
      <c r="B1610" s="29"/>
      <c r="C1610" s="29"/>
      <c r="D1610" s="132"/>
      <c r="E1610" s="132"/>
      <c r="F1610" s="132"/>
      <c r="G1610" s="132"/>
      <c r="H1610" s="132"/>
      <c r="I1610" s="132"/>
      <c r="J1610" s="132"/>
      <c r="K1610" s="133"/>
      <c r="L1610" s="134"/>
      <c r="M1610" s="134"/>
      <c r="N1610" s="134"/>
      <c r="O1610" s="3"/>
      <c r="P1610" s="29"/>
      <c r="Q1610" s="22"/>
      <c r="R1610" s="3"/>
      <c r="S1610" s="120"/>
    </row>
    <row r="1611" spans="1:19" ht="12.75" customHeight="1" x14ac:dyDescent="0.25">
      <c r="A1611" s="28"/>
      <c r="B1611" s="29"/>
      <c r="C1611" s="29"/>
      <c r="D1611" s="132"/>
      <c r="E1611" s="132"/>
      <c r="F1611" s="132"/>
      <c r="G1611" s="132"/>
      <c r="H1611" s="132"/>
      <c r="I1611" s="132"/>
      <c r="J1611" s="132"/>
      <c r="K1611" s="133"/>
      <c r="L1611" s="134"/>
      <c r="M1611" s="134"/>
      <c r="N1611" s="134"/>
      <c r="O1611" s="3"/>
      <c r="P1611" s="29"/>
      <c r="Q1611" s="22"/>
      <c r="R1611" s="3"/>
      <c r="S1611" s="120"/>
    </row>
    <row r="1612" spans="1:19" ht="12.75" customHeight="1" x14ac:dyDescent="0.25">
      <c r="A1612" s="28"/>
      <c r="B1612" s="29"/>
      <c r="C1612" s="29"/>
      <c r="D1612" s="132"/>
      <c r="E1612" s="132"/>
      <c r="F1612" s="132"/>
      <c r="G1612" s="132"/>
      <c r="H1612" s="132"/>
      <c r="I1612" s="132"/>
      <c r="J1612" s="132"/>
      <c r="K1612" s="133"/>
      <c r="L1612" s="134"/>
      <c r="M1612" s="134"/>
      <c r="N1612" s="134"/>
      <c r="O1612" s="3"/>
      <c r="P1612" s="29"/>
      <c r="Q1612" s="22"/>
      <c r="R1612" s="3"/>
      <c r="S1612" s="120"/>
    </row>
    <row r="1613" spans="1:19" ht="12.75" customHeight="1" x14ac:dyDescent="0.25">
      <c r="A1613" s="28"/>
      <c r="B1613" s="29"/>
      <c r="C1613" s="29"/>
      <c r="D1613" s="132"/>
      <c r="E1613" s="132"/>
      <c r="F1613" s="132"/>
      <c r="G1613" s="132"/>
      <c r="H1613" s="132"/>
      <c r="I1613" s="132"/>
      <c r="J1613" s="132"/>
      <c r="K1613" s="133"/>
      <c r="L1613" s="134"/>
      <c r="M1613" s="134"/>
      <c r="N1613" s="134"/>
      <c r="O1613" s="3"/>
      <c r="P1613" s="29"/>
      <c r="Q1613" s="22"/>
      <c r="R1613" s="3"/>
      <c r="S1613" s="120"/>
    </row>
    <row r="1614" spans="1:19" ht="12.75" customHeight="1" x14ac:dyDescent="0.25">
      <c r="A1614" s="28"/>
      <c r="B1614" s="29"/>
      <c r="C1614" s="29"/>
      <c r="D1614" s="132"/>
      <c r="E1614" s="132"/>
      <c r="F1614" s="132"/>
      <c r="G1614" s="132"/>
      <c r="H1614" s="132"/>
      <c r="I1614" s="132"/>
      <c r="J1614" s="132"/>
      <c r="K1614" s="133"/>
      <c r="L1614" s="134"/>
      <c r="M1614" s="134"/>
      <c r="N1614" s="134"/>
      <c r="O1614" s="3"/>
      <c r="P1614" s="29"/>
      <c r="Q1614" s="22"/>
      <c r="R1614" s="3"/>
      <c r="S1614" s="120"/>
    </row>
    <row r="1615" spans="1:19" ht="12.75" customHeight="1" x14ac:dyDescent="0.25">
      <c r="A1615" s="28"/>
      <c r="B1615" s="29"/>
      <c r="C1615" s="29"/>
      <c r="D1615" s="132"/>
      <c r="E1615" s="132"/>
      <c r="F1615" s="132"/>
      <c r="G1615" s="132"/>
      <c r="H1615" s="132"/>
      <c r="I1615" s="132"/>
      <c r="J1615" s="132"/>
      <c r="K1615" s="133"/>
      <c r="L1615" s="134"/>
      <c r="M1615" s="134"/>
      <c r="N1615" s="134"/>
      <c r="O1615" s="3"/>
      <c r="P1615" s="29"/>
      <c r="Q1615" s="22"/>
      <c r="R1615" s="3"/>
      <c r="S1615" s="120"/>
    </row>
    <row r="1616" spans="1:19" ht="12.75" customHeight="1" x14ac:dyDescent="0.25">
      <c r="A1616" s="28"/>
      <c r="B1616" s="29"/>
      <c r="C1616" s="29"/>
      <c r="D1616" s="132"/>
      <c r="E1616" s="132"/>
      <c r="F1616" s="132"/>
      <c r="G1616" s="132"/>
      <c r="H1616" s="132"/>
      <c r="I1616" s="132"/>
      <c r="J1616" s="132"/>
      <c r="K1616" s="133"/>
      <c r="L1616" s="134"/>
      <c r="M1616" s="134"/>
      <c r="N1616" s="134"/>
      <c r="O1616" s="3"/>
      <c r="P1616" s="29"/>
      <c r="Q1616" s="22"/>
      <c r="R1616" s="3"/>
      <c r="S1616" s="120"/>
    </row>
    <row r="1617" spans="1:19" ht="12.75" customHeight="1" x14ac:dyDescent="0.25">
      <c r="A1617" s="28"/>
      <c r="B1617" s="29"/>
      <c r="C1617" s="29"/>
      <c r="D1617" s="132"/>
      <c r="E1617" s="132"/>
      <c r="F1617" s="132"/>
      <c r="G1617" s="132"/>
      <c r="H1617" s="132"/>
      <c r="I1617" s="132"/>
      <c r="J1617" s="132"/>
      <c r="K1617" s="133"/>
      <c r="L1617" s="134"/>
      <c r="M1617" s="134"/>
      <c r="N1617" s="134"/>
      <c r="O1617" s="3"/>
      <c r="P1617" s="29"/>
      <c r="Q1617" s="22"/>
      <c r="R1617" s="3"/>
      <c r="S1617" s="120"/>
    </row>
    <row r="1618" spans="1:19" ht="12.75" customHeight="1" x14ac:dyDescent="0.25">
      <c r="A1618" s="28"/>
      <c r="B1618" s="29"/>
      <c r="C1618" s="29"/>
      <c r="D1618" s="132"/>
      <c r="E1618" s="132"/>
      <c r="F1618" s="132"/>
      <c r="G1618" s="132"/>
      <c r="H1618" s="132"/>
      <c r="I1618" s="132"/>
      <c r="J1618" s="132"/>
      <c r="K1618" s="133"/>
      <c r="L1618" s="134"/>
      <c r="M1618" s="134"/>
      <c r="N1618" s="134"/>
      <c r="O1618" s="3"/>
      <c r="P1618" s="29"/>
      <c r="Q1618" s="22"/>
      <c r="R1618" s="3"/>
      <c r="S1618" s="120"/>
    </row>
    <row r="1619" spans="1:19" ht="12.75" customHeight="1" x14ac:dyDescent="0.25">
      <c r="A1619" s="28"/>
      <c r="B1619" s="29"/>
      <c r="C1619" s="29"/>
      <c r="D1619" s="132"/>
      <c r="E1619" s="132"/>
      <c r="F1619" s="132"/>
      <c r="G1619" s="132"/>
      <c r="H1619" s="132"/>
      <c r="I1619" s="132"/>
      <c r="J1619" s="132"/>
      <c r="K1619" s="133"/>
      <c r="L1619" s="134"/>
      <c r="M1619" s="134"/>
      <c r="N1619" s="134"/>
      <c r="O1619" s="3"/>
      <c r="P1619" s="29"/>
      <c r="Q1619" s="22"/>
      <c r="R1619" s="3"/>
      <c r="S1619" s="120"/>
    </row>
    <row r="1620" spans="1:19" ht="12.75" customHeight="1" x14ac:dyDescent="0.25">
      <c r="A1620" s="28"/>
      <c r="B1620" s="29"/>
      <c r="C1620" s="29"/>
      <c r="D1620" s="132"/>
      <c r="E1620" s="132"/>
      <c r="F1620" s="132"/>
      <c r="G1620" s="132"/>
      <c r="H1620" s="132"/>
      <c r="I1620" s="132"/>
      <c r="J1620" s="132"/>
      <c r="K1620" s="133"/>
      <c r="L1620" s="134"/>
      <c r="M1620" s="134"/>
      <c r="N1620" s="134"/>
      <c r="O1620" s="3"/>
      <c r="P1620" s="29"/>
      <c r="Q1620" s="22"/>
      <c r="R1620" s="3"/>
      <c r="S1620" s="120"/>
    </row>
    <row r="1621" spans="1:19" ht="12.75" customHeight="1" x14ac:dyDescent="0.25">
      <c r="A1621" s="28"/>
      <c r="B1621" s="29"/>
      <c r="C1621" s="29"/>
      <c r="D1621" s="132"/>
      <c r="E1621" s="132"/>
      <c r="F1621" s="132"/>
      <c r="G1621" s="132"/>
      <c r="H1621" s="132"/>
      <c r="I1621" s="132"/>
      <c r="J1621" s="132"/>
      <c r="K1621" s="133"/>
      <c r="L1621" s="134"/>
      <c r="M1621" s="134"/>
      <c r="N1621" s="134"/>
      <c r="O1621" s="3"/>
      <c r="P1621" s="29"/>
      <c r="Q1621" s="22"/>
      <c r="R1621" s="3"/>
      <c r="S1621" s="120"/>
    </row>
    <row r="1622" spans="1:19" ht="12.75" customHeight="1" x14ac:dyDescent="0.25">
      <c r="A1622" s="28"/>
      <c r="B1622" s="29"/>
      <c r="C1622" s="29"/>
      <c r="D1622" s="132"/>
      <c r="E1622" s="132"/>
      <c r="F1622" s="132"/>
      <c r="G1622" s="132"/>
      <c r="H1622" s="132"/>
      <c r="I1622" s="132"/>
      <c r="J1622" s="132"/>
      <c r="K1622" s="133"/>
      <c r="L1622" s="134"/>
      <c r="M1622" s="134"/>
      <c r="N1622" s="134"/>
      <c r="O1622" s="3"/>
      <c r="P1622" s="29"/>
      <c r="Q1622" s="22"/>
      <c r="R1622" s="3"/>
      <c r="S1622" s="120"/>
    </row>
    <row r="1623" spans="1:19" ht="12.75" customHeight="1" x14ac:dyDescent="0.25">
      <c r="A1623" s="28"/>
      <c r="B1623" s="29"/>
      <c r="C1623" s="29"/>
      <c r="D1623" s="132"/>
      <c r="E1623" s="132"/>
      <c r="F1623" s="132"/>
      <c r="G1623" s="132"/>
      <c r="H1623" s="132"/>
      <c r="I1623" s="132"/>
      <c r="J1623" s="132"/>
      <c r="K1623" s="133"/>
      <c r="L1623" s="134"/>
      <c r="M1623" s="134"/>
      <c r="N1623" s="134"/>
      <c r="O1623" s="3"/>
      <c r="P1623" s="29"/>
      <c r="Q1623" s="22"/>
      <c r="R1623" s="3"/>
      <c r="S1623" s="120"/>
    </row>
    <row r="1624" spans="1:19" ht="12.75" customHeight="1" x14ac:dyDescent="0.25">
      <c r="A1624" s="28"/>
      <c r="B1624" s="29"/>
      <c r="C1624" s="29"/>
      <c r="D1624" s="132"/>
      <c r="E1624" s="132"/>
      <c r="F1624" s="132"/>
      <c r="G1624" s="132"/>
      <c r="H1624" s="132"/>
      <c r="I1624" s="132"/>
      <c r="J1624" s="132"/>
      <c r="K1624" s="133"/>
      <c r="L1624" s="134"/>
      <c r="M1624" s="134"/>
      <c r="N1624" s="134"/>
      <c r="O1624" s="3"/>
      <c r="P1624" s="29"/>
      <c r="Q1624" s="22"/>
      <c r="R1624" s="3"/>
      <c r="S1624" s="120"/>
    </row>
    <row r="1625" spans="1:19" ht="12.75" customHeight="1" x14ac:dyDescent="0.25">
      <c r="A1625" s="28"/>
      <c r="B1625" s="29"/>
      <c r="C1625" s="29"/>
      <c r="D1625" s="132"/>
      <c r="E1625" s="132"/>
      <c r="F1625" s="132"/>
      <c r="G1625" s="132"/>
      <c r="H1625" s="132"/>
      <c r="I1625" s="132"/>
      <c r="J1625" s="132"/>
      <c r="K1625" s="133"/>
      <c r="L1625" s="134"/>
      <c r="M1625" s="134"/>
      <c r="N1625" s="134"/>
      <c r="O1625" s="3"/>
      <c r="P1625" s="29"/>
      <c r="Q1625" s="22"/>
      <c r="R1625" s="3"/>
      <c r="S1625" s="120"/>
    </row>
    <row r="1626" spans="1:19" ht="12.75" customHeight="1" x14ac:dyDescent="0.25">
      <c r="A1626" s="28"/>
      <c r="B1626" s="29"/>
      <c r="C1626" s="29"/>
      <c r="D1626" s="132"/>
      <c r="E1626" s="132"/>
      <c r="F1626" s="132"/>
      <c r="G1626" s="132"/>
      <c r="H1626" s="132"/>
      <c r="I1626" s="132"/>
      <c r="J1626" s="132"/>
      <c r="K1626" s="133"/>
      <c r="L1626" s="134"/>
      <c r="M1626" s="134"/>
      <c r="N1626" s="134"/>
      <c r="O1626" s="3"/>
      <c r="P1626" s="29"/>
      <c r="Q1626" s="22"/>
      <c r="R1626" s="3"/>
      <c r="S1626" s="120"/>
    </row>
    <row r="1627" spans="1:19" ht="12.75" customHeight="1" x14ac:dyDescent="0.25">
      <c r="A1627" s="28"/>
      <c r="B1627" s="29"/>
      <c r="C1627" s="29"/>
      <c r="D1627" s="132"/>
      <c r="E1627" s="132"/>
      <c r="F1627" s="132"/>
      <c r="G1627" s="132"/>
      <c r="H1627" s="132"/>
      <c r="I1627" s="132"/>
      <c r="J1627" s="132"/>
      <c r="K1627" s="133"/>
      <c r="L1627" s="134"/>
      <c r="M1627" s="134"/>
      <c r="N1627" s="134"/>
      <c r="O1627" s="3"/>
      <c r="P1627" s="29"/>
      <c r="Q1627" s="22"/>
      <c r="R1627" s="3"/>
      <c r="S1627" s="120"/>
    </row>
    <row r="1628" spans="1:19" ht="12.75" customHeight="1" x14ac:dyDescent="0.25">
      <c r="A1628" s="28"/>
      <c r="B1628" s="29"/>
      <c r="C1628" s="29"/>
      <c r="D1628" s="132"/>
      <c r="E1628" s="132"/>
      <c r="F1628" s="132"/>
      <c r="G1628" s="132"/>
      <c r="H1628" s="132"/>
      <c r="I1628" s="132"/>
      <c r="J1628" s="132"/>
      <c r="K1628" s="133"/>
      <c r="L1628" s="134"/>
      <c r="M1628" s="134"/>
      <c r="N1628" s="134"/>
      <c r="O1628" s="3"/>
      <c r="P1628" s="29"/>
      <c r="Q1628" s="22"/>
      <c r="R1628" s="3"/>
      <c r="S1628" s="120"/>
    </row>
    <row r="1629" spans="1:19" ht="12.75" customHeight="1" x14ac:dyDescent="0.25">
      <c r="A1629" s="28"/>
      <c r="B1629" s="29"/>
      <c r="C1629" s="29"/>
      <c r="D1629" s="132"/>
      <c r="E1629" s="132"/>
      <c r="F1629" s="132"/>
      <c r="G1629" s="132"/>
      <c r="H1629" s="132"/>
      <c r="I1629" s="132"/>
      <c r="J1629" s="132"/>
      <c r="K1629" s="133"/>
      <c r="L1629" s="134"/>
      <c r="M1629" s="134"/>
      <c r="N1629" s="134"/>
      <c r="O1629" s="3"/>
      <c r="P1629" s="29"/>
      <c r="Q1629" s="22"/>
      <c r="R1629" s="3"/>
      <c r="S1629" s="120"/>
    </row>
    <row r="1630" spans="1:19" ht="12.75" customHeight="1" x14ac:dyDescent="0.25">
      <c r="A1630" s="28"/>
      <c r="B1630" s="29"/>
      <c r="C1630" s="29"/>
      <c r="D1630" s="132"/>
      <c r="E1630" s="132"/>
      <c r="F1630" s="132"/>
      <c r="G1630" s="132"/>
      <c r="H1630" s="132"/>
      <c r="I1630" s="132"/>
      <c r="J1630" s="132"/>
      <c r="K1630" s="133"/>
      <c r="L1630" s="134"/>
      <c r="M1630" s="134"/>
      <c r="N1630" s="134"/>
      <c r="O1630" s="3"/>
      <c r="P1630" s="29"/>
      <c r="Q1630" s="22"/>
      <c r="R1630" s="3"/>
      <c r="S1630" s="120"/>
    </row>
    <row r="1631" spans="1:19" ht="12.75" customHeight="1" x14ac:dyDescent="0.25">
      <c r="A1631" s="28"/>
      <c r="B1631" s="29"/>
      <c r="C1631" s="29"/>
      <c r="D1631" s="132"/>
      <c r="E1631" s="132"/>
      <c r="F1631" s="132"/>
      <c r="G1631" s="132"/>
      <c r="H1631" s="132"/>
      <c r="I1631" s="132"/>
      <c r="J1631" s="132"/>
      <c r="K1631" s="133"/>
      <c r="L1631" s="134"/>
      <c r="M1631" s="134"/>
      <c r="N1631" s="134"/>
      <c r="O1631" s="3"/>
      <c r="P1631" s="29"/>
      <c r="Q1631" s="22"/>
      <c r="R1631" s="3"/>
      <c r="S1631" s="120"/>
    </row>
    <row r="1632" spans="1:19" ht="12.75" customHeight="1" x14ac:dyDescent="0.25">
      <c r="A1632" s="28"/>
      <c r="B1632" s="29"/>
      <c r="C1632" s="29"/>
      <c r="D1632" s="132"/>
      <c r="E1632" s="132"/>
      <c r="F1632" s="132"/>
      <c r="G1632" s="132"/>
      <c r="H1632" s="132"/>
      <c r="I1632" s="132"/>
      <c r="J1632" s="132"/>
      <c r="K1632" s="133"/>
      <c r="L1632" s="134"/>
      <c r="M1632" s="134"/>
      <c r="N1632" s="134"/>
      <c r="O1632" s="3"/>
      <c r="P1632" s="29"/>
      <c r="Q1632" s="22"/>
      <c r="R1632" s="3"/>
      <c r="S1632" s="120"/>
    </row>
    <row r="1633" spans="1:19" ht="12.75" customHeight="1" x14ac:dyDescent="0.25">
      <c r="A1633" s="28"/>
      <c r="B1633" s="29"/>
      <c r="C1633" s="29"/>
      <c r="D1633" s="132"/>
      <c r="E1633" s="132"/>
      <c r="F1633" s="132"/>
      <c r="G1633" s="132"/>
      <c r="H1633" s="132"/>
      <c r="I1633" s="132"/>
      <c r="J1633" s="132"/>
      <c r="K1633" s="133"/>
      <c r="L1633" s="134"/>
      <c r="M1633" s="134"/>
      <c r="N1633" s="134"/>
      <c r="O1633" s="3"/>
      <c r="P1633" s="29"/>
      <c r="Q1633" s="22"/>
      <c r="R1633" s="3"/>
      <c r="S1633" s="120"/>
    </row>
    <row r="1634" spans="1:19" ht="12.75" customHeight="1" x14ac:dyDescent="0.25">
      <c r="A1634" s="28"/>
      <c r="B1634" s="29"/>
      <c r="C1634" s="29"/>
      <c r="D1634" s="132"/>
      <c r="E1634" s="132"/>
      <c r="F1634" s="132"/>
      <c r="G1634" s="132"/>
      <c r="H1634" s="132"/>
      <c r="I1634" s="132"/>
      <c r="J1634" s="132"/>
      <c r="K1634" s="133"/>
      <c r="L1634" s="134"/>
      <c r="M1634" s="134"/>
      <c r="N1634" s="134"/>
      <c r="O1634" s="3"/>
      <c r="P1634" s="29"/>
      <c r="Q1634" s="22"/>
      <c r="R1634" s="3"/>
      <c r="S1634" s="120"/>
    </row>
    <row r="1635" spans="1:19" ht="12.75" customHeight="1" x14ac:dyDescent="0.25">
      <c r="A1635" s="28"/>
      <c r="B1635" s="29"/>
      <c r="C1635" s="29"/>
      <c r="D1635" s="132"/>
      <c r="E1635" s="132"/>
      <c r="F1635" s="132"/>
      <c r="G1635" s="132"/>
      <c r="H1635" s="132"/>
      <c r="I1635" s="132"/>
      <c r="J1635" s="132"/>
      <c r="K1635" s="133"/>
      <c r="L1635" s="134"/>
      <c r="M1635" s="134"/>
      <c r="N1635" s="134"/>
      <c r="O1635" s="3"/>
      <c r="P1635" s="29"/>
      <c r="Q1635" s="22"/>
      <c r="R1635" s="3"/>
      <c r="S1635" s="120"/>
    </row>
    <row r="1636" spans="1:19" ht="12.75" customHeight="1" x14ac:dyDescent="0.25">
      <c r="A1636" s="28"/>
      <c r="B1636" s="29"/>
      <c r="C1636" s="29"/>
      <c r="D1636" s="132"/>
      <c r="E1636" s="132"/>
      <c r="F1636" s="132"/>
      <c r="G1636" s="132"/>
      <c r="H1636" s="132"/>
      <c r="I1636" s="132"/>
      <c r="J1636" s="132"/>
      <c r="K1636" s="133"/>
      <c r="L1636" s="134"/>
      <c r="M1636" s="134"/>
      <c r="N1636" s="134"/>
      <c r="O1636" s="3"/>
      <c r="P1636" s="29"/>
      <c r="Q1636" s="22"/>
      <c r="R1636" s="3"/>
      <c r="S1636" s="120"/>
    </row>
    <row r="1637" spans="1:19" ht="12.75" customHeight="1" x14ac:dyDescent="0.25">
      <c r="A1637" s="28"/>
      <c r="B1637" s="29"/>
      <c r="C1637" s="29"/>
      <c r="D1637" s="132"/>
      <c r="E1637" s="132"/>
      <c r="F1637" s="132"/>
      <c r="G1637" s="132"/>
      <c r="H1637" s="132"/>
      <c r="I1637" s="132"/>
      <c r="J1637" s="132"/>
      <c r="K1637" s="133"/>
      <c r="L1637" s="134"/>
      <c r="M1637" s="134"/>
      <c r="N1637" s="134"/>
      <c r="O1637" s="3"/>
      <c r="P1637" s="29"/>
      <c r="Q1637" s="22"/>
      <c r="R1637" s="3"/>
      <c r="S1637" s="120"/>
    </row>
    <row r="1638" spans="1:19" ht="12.75" customHeight="1" x14ac:dyDescent="0.25">
      <c r="A1638" s="28"/>
      <c r="B1638" s="29"/>
      <c r="C1638" s="29"/>
      <c r="D1638" s="132"/>
      <c r="E1638" s="132"/>
      <c r="F1638" s="132"/>
      <c r="G1638" s="132"/>
      <c r="H1638" s="132"/>
      <c r="I1638" s="132"/>
      <c r="J1638" s="132"/>
      <c r="K1638" s="133"/>
      <c r="L1638" s="134"/>
      <c r="M1638" s="134"/>
      <c r="N1638" s="134"/>
      <c r="O1638" s="3"/>
      <c r="P1638" s="29"/>
      <c r="Q1638" s="22"/>
      <c r="R1638" s="3"/>
      <c r="S1638" s="120"/>
    </row>
    <row r="1639" spans="1:19" ht="12.75" customHeight="1" x14ac:dyDescent="0.25">
      <c r="A1639" s="28"/>
      <c r="B1639" s="29"/>
      <c r="C1639" s="29"/>
      <c r="D1639" s="132"/>
      <c r="E1639" s="132"/>
      <c r="F1639" s="132"/>
      <c r="G1639" s="132"/>
      <c r="H1639" s="132"/>
      <c r="I1639" s="132"/>
      <c r="J1639" s="132"/>
      <c r="K1639" s="133"/>
      <c r="L1639" s="134"/>
      <c r="M1639" s="134"/>
      <c r="N1639" s="134"/>
      <c r="O1639" s="3"/>
      <c r="P1639" s="29"/>
      <c r="Q1639" s="22"/>
      <c r="R1639" s="3"/>
      <c r="S1639" s="120"/>
    </row>
    <row r="1640" spans="1:19" ht="12.75" customHeight="1" x14ac:dyDescent="0.25">
      <c r="A1640" s="28"/>
      <c r="B1640" s="29"/>
      <c r="C1640" s="29"/>
      <c r="D1640" s="132"/>
      <c r="E1640" s="132"/>
      <c r="F1640" s="132"/>
      <c r="G1640" s="132"/>
      <c r="H1640" s="132"/>
      <c r="I1640" s="132"/>
      <c r="J1640" s="132"/>
      <c r="K1640" s="133"/>
      <c r="L1640" s="134"/>
      <c r="M1640" s="134"/>
      <c r="N1640" s="134"/>
      <c r="O1640" s="3"/>
      <c r="P1640" s="29"/>
      <c r="Q1640" s="22"/>
      <c r="R1640" s="3"/>
      <c r="S1640" s="120"/>
    </row>
    <row r="1641" spans="1:19" ht="12.75" customHeight="1" x14ac:dyDescent="0.25">
      <c r="A1641" s="28"/>
      <c r="B1641" s="29"/>
      <c r="C1641" s="29"/>
      <c r="D1641" s="132"/>
      <c r="E1641" s="132"/>
      <c r="F1641" s="132"/>
      <c r="G1641" s="132"/>
      <c r="H1641" s="132"/>
      <c r="I1641" s="132"/>
      <c r="J1641" s="132"/>
      <c r="K1641" s="133"/>
      <c r="L1641" s="134"/>
      <c r="M1641" s="134"/>
      <c r="N1641" s="134"/>
      <c r="O1641" s="3"/>
      <c r="P1641" s="29"/>
      <c r="Q1641" s="22"/>
      <c r="R1641" s="3"/>
      <c r="S1641" s="120"/>
    </row>
    <row r="1642" spans="1:19" ht="12.75" customHeight="1" x14ac:dyDescent="0.25">
      <c r="A1642" s="28"/>
      <c r="B1642" s="29"/>
      <c r="C1642" s="29"/>
      <c r="D1642" s="132"/>
      <c r="E1642" s="132"/>
      <c r="F1642" s="132"/>
      <c r="G1642" s="132"/>
      <c r="H1642" s="132"/>
      <c r="I1642" s="132"/>
      <c r="J1642" s="132"/>
      <c r="K1642" s="133"/>
      <c r="L1642" s="134"/>
      <c r="M1642" s="134"/>
      <c r="N1642" s="134"/>
      <c r="O1642" s="3"/>
      <c r="P1642" s="29"/>
      <c r="Q1642" s="22"/>
      <c r="R1642" s="3"/>
      <c r="S1642" s="120"/>
    </row>
    <row r="1643" spans="1:19" ht="12.75" customHeight="1" x14ac:dyDescent="0.25">
      <c r="A1643" s="28"/>
      <c r="B1643" s="29"/>
      <c r="C1643" s="29"/>
      <c r="D1643" s="132"/>
      <c r="E1643" s="132"/>
      <c r="F1643" s="132"/>
      <c r="G1643" s="132"/>
      <c r="H1643" s="132"/>
      <c r="I1643" s="132"/>
      <c r="J1643" s="132"/>
      <c r="K1643" s="133"/>
      <c r="L1643" s="134"/>
      <c r="M1643" s="134"/>
      <c r="N1643" s="134"/>
      <c r="O1643" s="3"/>
      <c r="P1643" s="29"/>
      <c r="Q1643" s="22"/>
      <c r="R1643" s="3"/>
      <c r="S1643" s="120"/>
    </row>
    <row r="1644" spans="1:19" ht="12.75" customHeight="1" x14ac:dyDescent="0.25">
      <c r="A1644" s="28"/>
      <c r="B1644" s="29"/>
      <c r="C1644" s="29"/>
      <c r="D1644" s="132"/>
      <c r="E1644" s="132"/>
      <c r="F1644" s="132"/>
      <c r="G1644" s="132"/>
      <c r="H1644" s="132"/>
      <c r="I1644" s="132"/>
      <c r="J1644" s="132"/>
      <c r="K1644" s="133"/>
      <c r="L1644" s="134"/>
      <c r="M1644" s="134"/>
      <c r="N1644" s="134"/>
      <c r="O1644" s="3"/>
      <c r="P1644" s="29"/>
      <c r="Q1644" s="22"/>
      <c r="R1644" s="3"/>
      <c r="S1644" s="120"/>
    </row>
    <row r="1645" spans="1:19" ht="12.75" customHeight="1" x14ac:dyDescent="0.25">
      <c r="A1645" s="28"/>
      <c r="B1645" s="29"/>
      <c r="C1645" s="29"/>
      <c r="D1645" s="132"/>
      <c r="E1645" s="132"/>
      <c r="F1645" s="132"/>
      <c r="G1645" s="132"/>
      <c r="H1645" s="132"/>
      <c r="I1645" s="132"/>
      <c r="J1645" s="132"/>
      <c r="K1645" s="133"/>
      <c r="L1645" s="134"/>
      <c r="M1645" s="134"/>
      <c r="N1645" s="134"/>
      <c r="O1645" s="3"/>
      <c r="P1645" s="29"/>
      <c r="Q1645" s="22"/>
      <c r="R1645" s="3"/>
      <c r="S1645" s="120"/>
    </row>
    <row r="1646" spans="1:19" ht="12.75" customHeight="1" x14ac:dyDescent="0.25">
      <c r="A1646" s="28"/>
      <c r="B1646" s="29"/>
      <c r="C1646" s="29"/>
      <c r="D1646" s="132"/>
      <c r="E1646" s="132"/>
      <c r="F1646" s="132"/>
      <c r="G1646" s="132"/>
      <c r="H1646" s="132"/>
      <c r="I1646" s="132"/>
      <c r="J1646" s="132"/>
      <c r="K1646" s="133"/>
      <c r="L1646" s="134"/>
      <c r="M1646" s="134"/>
      <c r="N1646" s="134"/>
      <c r="O1646" s="3"/>
      <c r="P1646" s="29"/>
      <c r="Q1646" s="22"/>
      <c r="R1646" s="3"/>
      <c r="S1646" s="120"/>
    </row>
    <row r="1647" spans="1:19" ht="12.75" customHeight="1" x14ac:dyDescent="0.25">
      <c r="A1647" s="28"/>
      <c r="B1647" s="29"/>
      <c r="C1647" s="29"/>
      <c r="D1647" s="132"/>
      <c r="E1647" s="132"/>
      <c r="F1647" s="132"/>
      <c r="G1647" s="132"/>
      <c r="H1647" s="132"/>
      <c r="I1647" s="132"/>
      <c r="J1647" s="132"/>
      <c r="K1647" s="133"/>
      <c r="L1647" s="134"/>
      <c r="M1647" s="134"/>
      <c r="N1647" s="134"/>
      <c r="O1647" s="3"/>
      <c r="P1647" s="29"/>
      <c r="Q1647" s="22"/>
      <c r="R1647" s="3"/>
      <c r="S1647" s="120"/>
    </row>
    <row r="1648" spans="1:19" ht="12.75" customHeight="1" x14ac:dyDescent="0.25">
      <c r="A1648" s="28"/>
      <c r="B1648" s="29"/>
      <c r="C1648" s="29"/>
      <c r="D1648" s="132"/>
      <c r="E1648" s="132"/>
      <c r="F1648" s="132"/>
      <c r="G1648" s="132"/>
      <c r="H1648" s="132"/>
      <c r="I1648" s="132"/>
      <c r="J1648" s="132"/>
      <c r="K1648" s="133"/>
      <c r="L1648" s="134"/>
      <c r="M1648" s="134"/>
      <c r="N1648" s="134"/>
      <c r="O1648" s="3"/>
      <c r="P1648" s="29"/>
      <c r="Q1648" s="22"/>
      <c r="R1648" s="3"/>
      <c r="S1648" s="120"/>
    </row>
    <row r="1649" spans="1:19" ht="12.75" customHeight="1" x14ac:dyDescent="0.25">
      <c r="A1649" s="28"/>
      <c r="B1649" s="29"/>
      <c r="C1649" s="29"/>
      <c r="D1649" s="132"/>
      <c r="E1649" s="132"/>
      <c r="F1649" s="132"/>
      <c r="G1649" s="132"/>
      <c r="H1649" s="132"/>
      <c r="I1649" s="132"/>
      <c r="J1649" s="132"/>
      <c r="K1649" s="133"/>
      <c r="L1649" s="134"/>
      <c r="M1649" s="134"/>
      <c r="N1649" s="134"/>
      <c r="O1649" s="3"/>
      <c r="P1649" s="29"/>
      <c r="Q1649" s="22"/>
      <c r="R1649" s="3"/>
      <c r="S1649" s="120"/>
    </row>
    <row r="1650" spans="1:19" ht="12.75" customHeight="1" x14ac:dyDescent="0.25">
      <c r="A1650" s="28"/>
      <c r="B1650" s="29"/>
      <c r="C1650" s="29"/>
      <c r="D1650" s="132"/>
      <c r="E1650" s="132"/>
      <c r="F1650" s="132"/>
      <c r="G1650" s="132"/>
      <c r="H1650" s="132"/>
      <c r="I1650" s="132"/>
      <c r="J1650" s="132"/>
      <c r="K1650" s="133"/>
      <c r="L1650" s="134"/>
      <c r="M1650" s="134"/>
      <c r="N1650" s="134"/>
      <c r="O1650" s="3"/>
      <c r="P1650" s="29"/>
      <c r="Q1650" s="22"/>
      <c r="R1650" s="3"/>
      <c r="S1650" s="120"/>
    </row>
    <row r="1651" spans="1:19" ht="12.75" customHeight="1" x14ac:dyDescent="0.25">
      <c r="A1651" s="28"/>
      <c r="B1651" s="29"/>
      <c r="C1651" s="29"/>
      <c r="D1651" s="132"/>
      <c r="E1651" s="132"/>
      <c r="F1651" s="132"/>
      <c r="G1651" s="132"/>
      <c r="H1651" s="132"/>
      <c r="I1651" s="132"/>
      <c r="J1651" s="132"/>
      <c r="K1651" s="133"/>
      <c r="L1651" s="134"/>
      <c r="M1651" s="134"/>
      <c r="N1651" s="134"/>
      <c r="O1651" s="3"/>
      <c r="P1651" s="29"/>
      <c r="Q1651" s="22"/>
      <c r="R1651" s="3"/>
      <c r="S1651" s="120"/>
    </row>
    <row r="1652" spans="1:19" ht="12.75" customHeight="1" x14ac:dyDescent="0.25">
      <c r="A1652" s="28"/>
      <c r="B1652" s="29"/>
      <c r="C1652" s="29"/>
      <c r="D1652" s="132"/>
      <c r="E1652" s="132"/>
      <c r="F1652" s="132"/>
      <c r="G1652" s="132"/>
      <c r="H1652" s="132"/>
      <c r="I1652" s="132"/>
      <c r="J1652" s="132"/>
      <c r="K1652" s="133"/>
      <c r="L1652" s="134"/>
      <c r="M1652" s="134"/>
      <c r="N1652" s="134"/>
      <c r="O1652" s="3"/>
      <c r="P1652" s="29"/>
      <c r="Q1652" s="22"/>
      <c r="R1652" s="3"/>
      <c r="S1652" s="120"/>
    </row>
    <row r="1653" spans="1:19" ht="12.75" customHeight="1" x14ac:dyDescent="0.25">
      <c r="A1653" s="28"/>
      <c r="B1653" s="29"/>
      <c r="C1653" s="29"/>
      <c r="D1653" s="132"/>
      <c r="E1653" s="132"/>
      <c r="F1653" s="132"/>
      <c r="G1653" s="132"/>
      <c r="H1653" s="132"/>
      <c r="I1653" s="132"/>
      <c r="J1653" s="132"/>
      <c r="K1653" s="133"/>
      <c r="L1653" s="134"/>
      <c r="M1653" s="134"/>
      <c r="N1653" s="134"/>
      <c r="O1653" s="3"/>
      <c r="P1653" s="29"/>
      <c r="Q1653" s="22"/>
      <c r="R1653" s="3"/>
      <c r="S1653" s="120"/>
    </row>
    <row r="1654" spans="1:19" ht="12.75" customHeight="1" x14ac:dyDescent="0.25">
      <c r="A1654" s="28"/>
      <c r="B1654" s="29"/>
      <c r="C1654" s="29"/>
      <c r="D1654" s="132"/>
      <c r="E1654" s="132"/>
      <c r="F1654" s="132"/>
      <c r="G1654" s="132"/>
      <c r="H1654" s="132"/>
      <c r="I1654" s="132"/>
      <c r="J1654" s="132"/>
      <c r="K1654" s="133"/>
      <c r="L1654" s="134"/>
      <c r="M1654" s="134"/>
      <c r="N1654" s="134"/>
      <c r="O1654" s="3"/>
      <c r="P1654" s="29"/>
      <c r="Q1654" s="22"/>
      <c r="R1654" s="3"/>
      <c r="S1654" s="120"/>
    </row>
    <row r="1655" spans="1:19" ht="12.75" customHeight="1" x14ac:dyDescent="0.25">
      <c r="A1655" s="28"/>
      <c r="B1655" s="29"/>
      <c r="C1655" s="29"/>
      <c r="D1655" s="132"/>
      <c r="E1655" s="132"/>
      <c r="F1655" s="132"/>
      <c r="G1655" s="132"/>
      <c r="H1655" s="132"/>
      <c r="I1655" s="132"/>
      <c r="J1655" s="132"/>
      <c r="K1655" s="133"/>
      <c r="L1655" s="134"/>
      <c r="M1655" s="134"/>
      <c r="N1655" s="134"/>
      <c r="O1655" s="3"/>
      <c r="P1655" s="29"/>
      <c r="Q1655" s="22"/>
      <c r="R1655" s="3"/>
      <c r="S1655" s="120"/>
    </row>
    <row r="1656" spans="1:19" ht="12.75" customHeight="1" x14ac:dyDescent="0.25">
      <c r="A1656" s="28"/>
      <c r="B1656" s="29"/>
      <c r="C1656" s="29"/>
      <c r="D1656" s="132"/>
      <c r="E1656" s="132"/>
      <c r="F1656" s="132"/>
      <c r="G1656" s="132"/>
      <c r="H1656" s="132"/>
      <c r="I1656" s="132"/>
      <c r="J1656" s="132"/>
      <c r="K1656" s="133"/>
      <c r="L1656" s="134"/>
      <c r="M1656" s="134"/>
      <c r="N1656" s="134"/>
      <c r="O1656" s="3"/>
      <c r="P1656" s="29"/>
      <c r="Q1656" s="22"/>
      <c r="R1656" s="3"/>
      <c r="S1656" s="120"/>
    </row>
    <row r="1657" spans="1:19" ht="12.75" customHeight="1" x14ac:dyDescent="0.25">
      <c r="A1657" s="28"/>
      <c r="B1657" s="29"/>
      <c r="C1657" s="29"/>
      <c r="D1657" s="132"/>
      <c r="E1657" s="132"/>
      <c r="F1657" s="132"/>
      <c r="G1657" s="132"/>
      <c r="H1657" s="132"/>
      <c r="I1657" s="132"/>
      <c r="J1657" s="132"/>
      <c r="K1657" s="133"/>
      <c r="L1657" s="134"/>
      <c r="M1657" s="134"/>
      <c r="N1657" s="134"/>
      <c r="O1657" s="3"/>
      <c r="P1657" s="29"/>
      <c r="Q1657" s="22"/>
      <c r="R1657" s="3"/>
      <c r="S1657" s="120"/>
    </row>
    <row r="1658" spans="1:19" ht="12.75" customHeight="1" x14ac:dyDescent="0.25">
      <c r="A1658" s="28"/>
      <c r="B1658" s="29"/>
      <c r="C1658" s="29"/>
      <c r="D1658" s="132"/>
      <c r="E1658" s="132"/>
      <c r="F1658" s="132"/>
      <c r="G1658" s="132"/>
      <c r="H1658" s="132"/>
      <c r="I1658" s="132"/>
      <c r="J1658" s="132"/>
      <c r="K1658" s="133"/>
      <c r="L1658" s="134"/>
      <c r="M1658" s="134"/>
      <c r="N1658" s="134"/>
      <c r="O1658" s="3"/>
      <c r="P1658" s="29"/>
      <c r="Q1658" s="22"/>
      <c r="R1658" s="3"/>
      <c r="S1658" s="120"/>
    </row>
    <row r="1659" spans="1:19" ht="12.75" customHeight="1" x14ac:dyDescent="0.25">
      <c r="A1659" s="28"/>
      <c r="B1659" s="29"/>
      <c r="C1659" s="29"/>
      <c r="D1659" s="132"/>
      <c r="E1659" s="132"/>
      <c r="F1659" s="132"/>
      <c r="G1659" s="132"/>
      <c r="H1659" s="132"/>
      <c r="I1659" s="132"/>
      <c r="J1659" s="132"/>
      <c r="K1659" s="133"/>
      <c r="L1659" s="134"/>
      <c r="M1659" s="134"/>
      <c r="N1659" s="134"/>
      <c r="O1659" s="3"/>
      <c r="P1659" s="29"/>
      <c r="Q1659" s="22"/>
      <c r="R1659" s="3"/>
      <c r="S1659" s="120"/>
    </row>
    <row r="1660" spans="1:19" ht="12.75" customHeight="1" x14ac:dyDescent="0.25">
      <c r="A1660" s="28"/>
      <c r="B1660" s="29"/>
      <c r="C1660" s="29"/>
      <c r="D1660" s="132"/>
      <c r="E1660" s="132"/>
      <c r="F1660" s="132"/>
      <c r="G1660" s="132"/>
      <c r="H1660" s="132"/>
      <c r="I1660" s="132"/>
      <c r="J1660" s="132"/>
      <c r="K1660" s="133"/>
      <c r="L1660" s="134"/>
      <c r="M1660" s="134"/>
      <c r="N1660" s="134"/>
      <c r="O1660" s="3"/>
      <c r="P1660" s="29"/>
      <c r="Q1660" s="22"/>
      <c r="R1660" s="3"/>
      <c r="S1660" s="120"/>
    </row>
    <row r="1661" spans="1:19" ht="12.75" customHeight="1" x14ac:dyDescent="0.25">
      <c r="A1661" s="28"/>
      <c r="B1661" s="29"/>
      <c r="C1661" s="29"/>
      <c r="D1661" s="132"/>
      <c r="E1661" s="132"/>
      <c r="F1661" s="132"/>
      <c r="G1661" s="132"/>
      <c r="H1661" s="132"/>
      <c r="I1661" s="132"/>
      <c r="J1661" s="132"/>
      <c r="K1661" s="133"/>
      <c r="L1661" s="134"/>
      <c r="M1661" s="134"/>
      <c r="N1661" s="134"/>
      <c r="O1661" s="3"/>
      <c r="P1661" s="29"/>
      <c r="Q1661" s="22"/>
      <c r="R1661" s="3"/>
      <c r="S1661" s="120"/>
    </row>
    <row r="1662" spans="1:19" ht="12.75" customHeight="1" x14ac:dyDescent="0.25">
      <c r="A1662" s="28"/>
      <c r="B1662" s="29"/>
      <c r="C1662" s="29"/>
      <c r="D1662" s="132"/>
      <c r="E1662" s="132"/>
      <c r="F1662" s="132"/>
      <c r="G1662" s="132"/>
      <c r="H1662" s="132"/>
      <c r="I1662" s="132"/>
      <c r="J1662" s="132"/>
      <c r="K1662" s="133"/>
      <c r="L1662" s="134"/>
      <c r="M1662" s="134"/>
      <c r="N1662" s="134"/>
      <c r="O1662" s="3"/>
      <c r="P1662" s="29"/>
      <c r="Q1662" s="22"/>
      <c r="R1662" s="3"/>
      <c r="S1662" s="120"/>
    </row>
    <row r="1663" spans="1:19" ht="12.75" customHeight="1" x14ac:dyDescent="0.25">
      <c r="A1663" s="28"/>
      <c r="B1663" s="29"/>
      <c r="C1663" s="29"/>
      <c r="D1663" s="132"/>
      <c r="E1663" s="132"/>
      <c r="F1663" s="132"/>
      <c r="G1663" s="132"/>
      <c r="H1663" s="132"/>
      <c r="I1663" s="132"/>
      <c r="J1663" s="132"/>
      <c r="K1663" s="133"/>
      <c r="L1663" s="134"/>
      <c r="M1663" s="134"/>
      <c r="N1663" s="134"/>
      <c r="O1663" s="3"/>
      <c r="P1663" s="29"/>
      <c r="Q1663" s="22"/>
      <c r="R1663" s="3"/>
      <c r="S1663" s="120"/>
    </row>
    <row r="1664" spans="1:19" ht="12.75" customHeight="1" x14ac:dyDescent="0.25">
      <c r="A1664" s="28"/>
      <c r="B1664" s="29"/>
      <c r="C1664" s="29"/>
      <c r="D1664" s="132"/>
      <c r="E1664" s="132"/>
      <c r="F1664" s="132"/>
      <c r="G1664" s="132"/>
      <c r="H1664" s="132"/>
      <c r="I1664" s="132"/>
      <c r="J1664" s="132"/>
      <c r="K1664" s="133"/>
      <c r="L1664" s="134"/>
      <c r="M1664" s="134"/>
      <c r="N1664" s="134"/>
      <c r="O1664" s="3"/>
      <c r="P1664" s="29"/>
      <c r="Q1664" s="22"/>
      <c r="R1664" s="3"/>
      <c r="S1664" s="120"/>
    </row>
    <row r="1665" spans="1:19" ht="12.75" customHeight="1" x14ac:dyDescent="0.25">
      <c r="A1665" s="28"/>
      <c r="B1665" s="29"/>
      <c r="C1665" s="29"/>
      <c r="D1665" s="132"/>
      <c r="E1665" s="132"/>
      <c r="F1665" s="132"/>
      <c r="G1665" s="132"/>
      <c r="H1665" s="132"/>
      <c r="I1665" s="132"/>
      <c r="J1665" s="132"/>
      <c r="K1665" s="133"/>
      <c r="L1665" s="134"/>
      <c r="M1665" s="134"/>
      <c r="N1665" s="134"/>
      <c r="O1665" s="3"/>
      <c r="P1665" s="29"/>
      <c r="Q1665" s="22"/>
      <c r="R1665" s="3"/>
      <c r="S1665" s="120"/>
    </row>
    <row r="1666" spans="1:19" ht="12.75" customHeight="1" x14ac:dyDescent="0.25">
      <c r="A1666" s="28"/>
      <c r="B1666" s="29"/>
      <c r="C1666" s="29"/>
      <c r="D1666" s="132"/>
      <c r="E1666" s="132"/>
      <c r="F1666" s="132"/>
      <c r="G1666" s="132"/>
      <c r="H1666" s="132"/>
      <c r="I1666" s="132"/>
      <c r="J1666" s="132"/>
      <c r="K1666" s="133"/>
      <c r="L1666" s="134"/>
      <c r="M1666" s="134"/>
      <c r="N1666" s="134"/>
      <c r="O1666" s="3"/>
      <c r="P1666" s="29"/>
      <c r="Q1666" s="22"/>
      <c r="R1666" s="3"/>
      <c r="S1666" s="120"/>
    </row>
    <row r="1667" spans="1:19" ht="12.75" customHeight="1" x14ac:dyDescent="0.25">
      <c r="A1667" s="28"/>
      <c r="B1667" s="29"/>
      <c r="C1667" s="29"/>
      <c r="D1667" s="132"/>
      <c r="E1667" s="132"/>
      <c r="F1667" s="132"/>
      <c r="G1667" s="132"/>
      <c r="H1667" s="132"/>
      <c r="I1667" s="132"/>
      <c r="J1667" s="132"/>
      <c r="K1667" s="133"/>
      <c r="L1667" s="134"/>
      <c r="M1667" s="134"/>
      <c r="N1667" s="134"/>
      <c r="O1667" s="3"/>
      <c r="P1667" s="29"/>
      <c r="Q1667" s="22"/>
      <c r="R1667" s="3"/>
      <c r="S1667" s="120"/>
    </row>
    <row r="1668" spans="1:19" ht="12.75" customHeight="1" x14ac:dyDescent="0.25">
      <c r="A1668" s="28"/>
      <c r="B1668" s="29"/>
      <c r="C1668" s="29"/>
      <c r="D1668" s="132"/>
      <c r="E1668" s="132"/>
      <c r="F1668" s="132"/>
      <c r="G1668" s="132"/>
      <c r="H1668" s="132"/>
      <c r="I1668" s="132"/>
      <c r="J1668" s="132"/>
      <c r="K1668" s="133"/>
      <c r="L1668" s="134"/>
      <c r="M1668" s="134"/>
      <c r="N1668" s="134"/>
      <c r="O1668" s="3"/>
      <c r="P1668" s="29"/>
      <c r="Q1668" s="22"/>
      <c r="R1668" s="3"/>
      <c r="S1668" s="120"/>
    </row>
    <row r="1669" spans="1:19" ht="12.75" customHeight="1" x14ac:dyDescent="0.25">
      <c r="A1669" s="28"/>
      <c r="B1669" s="29"/>
      <c r="C1669" s="29"/>
      <c r="D1669" s="132"/>
      <c r="E1669" s="132"/>
      <c r="F1669" s="132"/>
      <c r="G1669" s="132"/>
      <c r="H1669" s="132"/>
      <c r="I1669" s="132"/>
      <c r="J1669" s="132"/>
      <c r="K1669" s="133"/>
      <c r="L1669" s="134"/>
      <c r="M1669" s="134"/>
      <c r="N1669" s="134"/>
      <c r="O1669" s="3"/>
      <c r="P1669" s="29"/>
      <c r="Q1669" s="22"/>
      <c r="R1669" s="3"/>
      <c r="S1669" s="120"/>
    </row>
    <row r="1670" spans="1:19" ht="12.75" customHeight="1" x14ac:dyDescent="0.25">
      <c r="A1670" s="28"/>
      <c r="B1670" s="29"/>
      <c r="C1670" s="29"/>
      <c r="D1670" s="132"/>
      <c r="E1670" s="132"/>
      <c r="F1670" s="132"/>
      <c r="G1670" s="132"/>
      <c r="H1670" s="132"/>
      <c r="I1670" s="132"/>
      <c r="J1670" s="132"/>
      <c r="K1670" s="133"/>
      <c r="L1670" s="134"/>
      <c r="M1670" s="134"/>
      <c r="N1670" s="134"/>
      <c r="O1670" s="3"/>
      <c r="P1670" s="29"/>
      <c r="Q1670" s="22"/>
      <c r="R1670" s="3"/>
      <c r="S1670" s="120"/>
    </row>
    <row r="1671" spans="1:19" ht="12.75" customHeight="1" x14ac:dyDescent="0.25">
      <c r="A1671" s="28"/>
      <c r="B1671" s="29"/>
      <c r="C1671" s="29"/>
      <c r="D1671" s="132"/>
      <c r="E1671" s="132"/>
      <c r="F1671" s="132"/>
      <c r="G1671" s="132"/>
      <c r="H1671" s="132"/>
      <c r="I1671" s="132"/>
      <c r="J1671" s="132"/>
      <c r="K1671" s="133"/>
      <c r="L1671" s="134"/>
      <c r="M1671" s="134"/>
      <c r="N1671" s="134"/>
      <c r="O1671" s="3"/>
      <c r="P1671" s="29"/>
      <c r="Q1671" s="22"/>
      <c r="R1671" s="3"/>
      <c r="S1671" s="120"/>
    </row>
    <row r="1672" spans="1:19" ht="12.75" customHeight="1" x14ac:dyDescent="0.25">
      <c r="A1672" s="28"/>
      <c r="B1672" s="29"/>
      <c r="C1672" s="29"/>
      <c r="D1672" s="132"/>
      <c r="E1672" s="132"/>
      <c r="F1672" s="132"/>
      <c r="G1672" s="132"/>
      <c r="H1672" s="132"/>
      <c r="I1672" s="132"/>
      <c r="J1672" s="132"/>
      <c r="K1672" s="133"/>
      <c r="L1672" s="134"/>
      <c r="M1672" s="134"/>
      <c r="N1672" s="134"/>
      <c r="O1672" s="3"/>
      <c r="P1672" s="29"/>
      <c r="Q1672" s="22"/>
      <c r="R1672" s="3"/>
      <c r="S1672" s="120"/>
    </row>
    <row r="1673" spans="1:19" ht="12.75" customHeight="1" x14ac:dyDescent="0.25">
      <c r="A1673" s="28"/>
      <c r="B1673" s="29"/>
      <c r="C1673" s="29"/>
      <c r="D1673" s="132"/>
      <c r="E1673" s="132"/>
      <c r="F1673" s="132"/>
      <c r="G1673" s="132"/>
      <c r="H1673" s="132"/>
      <c r="I1673" s="132"/>
      <c r="J1673" s="132"/>
      <c r="K1673" s="133"/>
      <c r="L1673" s="134"/>
      <c r="M1673" s="134"/>
      <c r="N1673" s="134"/>
      <c r="O1673" s="3"/>
      <c r="P1673" s="29"/>
      <c r="Q1673" s="22"/>
      <c r="R1673" s="3"/>
      <c r="S1673" s="120"/>
    </row>
    <row r="1674" spans="1:19" ht="12.75" customHeight="1" x14ac:dyDescent="0.25">
      <c r="A1674" s="28"/>
      <c r="B1674" s="29"/>
      <c r="C1674" s="29"/>
      <c r="D1674" s="132"/>
      <c r="E1674" s="132"/>
      <c r="F1674" s="132"/>
      <c r="G1674" s="132"/>
      <c r="H1674" s="132"/>
      <c r="I1674" s="132"/>
      <c r="J1674" s="132"/>
      <c r="K1674" s="133"/>
      <c r="L1674" s="134"/>
      <c r="M1674" s="134"/>
      <c r="N1674" s="134"/>
      <c r="O1674" s="3"/>
      <c r="P1674" s="29"/>
      <c r="Q1674" s="22"/>
      <c r="R1674" s="3"/>
      <c r="S1674" s="120"/>
    </row>
    <row r="1675" spans="1:19" ht="12.75" customHeight="1" x14ac:dyDescent="0.25">
      <c r="A1675" s="28"/>
      <c r="B1675" s="29"/>
      <c r="C1675" s="29"/>
      <c r="D1675" s="132"/>
      <c r="E1675" s="132"/>
      <c r="F1675" s="132"/>
      <c r="G1675" s="132"/>
      <c r="H1675" s="132"/>
      <c r="I1675" s="132"/>
      <c r="J1675" s="132"/>
      <c r="K1675" s="133"/>
      <c r="L1675" s="134"/>
      <c r="M1675" s="134"/>
      <c r="N1675" s="134"/>
      <c r="O1675" s="3"/>
      <c r="P1675" s="29"/>
      <c r="Q1675" s="22"/>
      <c r="R1675" s="3"/>
      <c r="S1675" s="120"/>
    </row>
    <row r="1676" spans="1:19" ht="12.75" customHeight="1" x14ac:dyDescent="0.25">
      <c r="A1676" s="28"/>
      <c r="B1676" s="29"/>
      <c r="C1676" s="29"/>
      <c r="D1676" s="132"/>
      <c r="E1676" s="132"/>
      <c r="F1676" s="132"/>
      <c r="G1676" s="132"/>
      <c r="H1676" s="132"/>
      <c r="I1676" s="132"/>
      <c r="J1676" s="132"/>
      <c r="K1676" s="133"/>
      <c r="L1676" s="134"/>
      <c r="M1676" s="134"/>
      <c r="N1676" s="134"/>
      <c r="O1676" s="3"/>
      <c r="P1676" s="29"/>
      <c r="Q1676" s="22"/>
      <c r="R1676" s="3"/>
      <c r="S1676" s="120"/>
    </row>
    <row r="1677" spans="1:19" ht="12.75" customHeight="1" x14ac:dyDescent="0.25">
      <c r="A1677" s="28"/>
      <c r="B1677" s="29"/>
      <c r="C1677" s="29"/>
      <c r="D1677" s="132"/>
      <c r="E1677" s="132"/>
      <c r="F1677" s="132"/>
      <c r="G1677" s="132"/>
      <c r="H1677" s="132"/>
      <c r="I1677" s="132"/>
      <c r="J1677" s="132"/>
      <c r="K1677" s="133"/>
      <c r="L1677" s="134"/>
      <c r="M1677" s="134"/>
      <c r="N1677" s="134"/>
      <c r="O1677" s="3"/>
      <c r="P1677" s="29"/>
      <c r="Q1677" s="22"/>
      <c r="R1677" s="3"/>
      <c r="S1677" s="120"/>
    </row>
    <row r="1678" spans="1:19" ht="12.75" customHeight="1" x14ac:dyDescent="0.25">
      <c r="A1678" s="28"/>
      <c r="B1678" s="29"/>
      <c r="C1678" s="29"/>
      <c r="D1678" s="132"/>
      <c r="E1678" s="132"/>
      <c r="F1678" s="132"/>
      <c r="G1678" s="132"/>
      <c r="H1678" s="132"/>
      <c r="I1678" s="132"/>
      <c r="J1678" s="132"/>
      <c r="K1678" s="133"/>
      <c r="L1678" s="134"/>
      <c r="M1678" s="134"/>
      <c r="N1678" s="134"/>
      <c r="O1678" s="3"/>
      <c r="P1678" s="29"/>
      <c r="Q1678" s="22"/>
      <c r="R1678" s="3"/>
      <c r="S1678" s="120"/>
    </row>
    <row r="1679" spans="1:19" ht="12.75" customHeight="1" x14ac:dyDescent="0.25">
      <c r="A1679" s="28"/>
      <c r="B1679" s="29"/>
      <c r="C1679" s="29"/>
      <c r="D1679" s="132"/>
      <c r="E1679" s="132"/>
      <c r="F1679" s="132"/>
      <c r="G1679" s="132"/>
      <c r="H1679" s="132"/>
      <c r="I1679" s="132"/>
      <c r="J1679" s="132"/>
      <c r="K1679" s="133"/>
      <c r="L1679" s="134"/>
      <c r="M1679" s="134"/>
      <c r="N1679" s="134"/>
      <c r="O1679" s="3"/>
      <c r="P1679" s="29"/>
      <c r="Q1679" s="22"/>
      <c r="R1679" s="3"/>
      <c r="S1679" s="120"/>
    </row>
    <row r="1680" spans="1:19" ht="12.75" customHeight="1" x14ac:dyDescent="0.25">
      <c r="A1680" s="28"/>
      <c r="B1680" s="29"/>
      <c r="C1680" s="29"/>
      <c r="D1680" s="132"/>
      <c r="E1680" s="132"/>
      <c r="F1680" s="132"/>
      <c r="G1680" s="132"/>
      <c r="H1680" s="132"/>
      <c r="I1680" s="132"/>
      <c r="J1680" s="132"/>
      <c r="K1680" s="133"/>
      <c r="L1680" s="134"/>
      <c r="M1680" s="134"/>
      <c r="N1680" s="134"/>
      <c r="O1680" s="3"/>
      <c r="P1680" s="29"/>
      <c r="Q1680" s="22"/>
      <c r="R1680" s="3"/>
      <c r="S1680" s="120"/>
    </row>
    <row r="1681" spans="1:19" ht="12.75" customHeight="1" x14ac:dyDescent="0.25">
      <c r="A1681" s="28"/>
      <c r="B1681" s="29"/>
      <c r="C1681" s="29"/>
      <c r="D1681" s="132"/>
      <c r="E1681" s="132"/>
      <c r="F1681" s="132"/>
      <c r="G1681" s="132"/>
      <c r="H1681" s="132"/>
      <c r="I1681" s="132"/>
      <c r="J1681" s="132"/>
      <c r="K1681" s="133"/>
      <c r="L1681" s="134"/>
      <c r="M1681" s="134"/>
      <c r="N1681" s="134"/>
      <c r="O1681" s="3"/>
      <c r="P1681" s="29"/>
      <c r="Q1681" s="22"/>
      <c r="R1681" s="3"/>
      <c r="S1681" s="120"/>
    </row>
    <row r="1682" spans="1:19" ht="12.75" customHeight="1" x14ac:dyDescent="0.25">
      <c r="A1682" s="28"/>
      <c r="B1682" s="29"/>
      <c r="C1682" s="29"/>
      <c r="D1682" s="132"/>
      <c r="E1682" s="132"/>
      <c r="F1682" s="132"/>
      <c r="G1682" s="132"/>
      <c r="H1682" s="132"/>
      <c r="I1682" s="132"/>
      <c r="J1682" s="132"/>
      <c r="K1682" s="133"/>
      <c r="L1682" s="134"/>
      <c r="M1682" s="134"/>
      <c r="N1682" s="134"/>
      <c r="O1682" s="3"/>
      <c r="P1682" s="29"/>
      <c r="Q1682" s="22"/>
      <c r="R1682" s="3"/>
      <c r="S1682" s="120"/>
    </row>
    <row r="1683" spans="1:19" ht="12.75" customHeight="1" x14ac:dyDescent="0.25">
      <c r="A1683" s="28"/>
      <c r="B1683" s="29"/>
      <c r="C1683" s="29"/>
      <c r="D1683" s="132"/>
      <c r="E1683" s="132"/>
      <c r="F1683" s="132"/>
      <c r="G1683" s="132"/>
      <c r="H1683" s="132"/>
      <c r="I1683" s="132"/>
      <c r="J1683" s="132"/>
      <c r="K1683" s="133"/>
      <c r="L1683" s="134"/>
      <c r="M1683" s="134"/>
      <c r="N1683" s="134"/>
      <c r="O1683" s="3"/>
      <c r="P1683" s="29"/>
      <c r="Q1683" s="22"/>
      <c r="R1683" s="3"/>
      <c r="S1683" s="120"/>
    </row>
    <row r="1684" spans="1:19" ht="12.75" customHeight="1" x14ac:dyDescent="0.25">
      <c r="A1684" s="28"/>
      <c r="B1684" s="29"/>
      <c r="C1684" s="29"/>
      <c r="D1684" s="132"/>
      <c r="E1684" s="132"/>
      <c r="F1684" s="132"/>
      <c r="G1684" s="132"/>
      <c r="H1684" s="132"/>
      <c r="I1684" s="132"/>
      <c r="J1684" s="132"/>
      <c r="K1684" s="133"/>
      <c r="L1684" s="134"/>
      <c r="M1684" s="134"/>
      <c r="N1684" s="134"/>
      <c r="O1684" s="3"/>
      <c r="P1684" s="29"/>
      <c r="Q1684" s="22"/>
      <c r="R1684" s="3"/>
      <c r="S1684" s="120"/>
    </row>
    <row r="1685" spans="1:19" ht="12.75" customHeight="1" x14ac:dyDescent="0.25">
      <c r="A1685" s="28"/>
      <c r="B1685" s="29"/>
      <c r="C1685" s="29"/>
      <c r="D1685" s="132"/>
      <c r="E1685" s="132"/>
      <c r="F1685" s="132"/>
      <c r="G1685" s="132"/>
      <c r="H1685" s="132"/>
      <c r="I1685" s="132"/>
      <c r="J1685" s="132"/>
      <c r="K1685" s="133"/>
      <c r="L1685" s="134"/>
      <c r="M1685" s="134"/>
      <c r="N1685" s="134"/>
      <c r="O1685" s="3"/>
      <c r="P1685" s="29"/>
      <c r="Q1685" s="22"/>
      <c r="R1685" s="3"/>
      <c r="S1685" s="120"/>
    </row>
    <row r="1686" spans="1:19" ht="12.75" customHeight="1" x14ac:dyDescent="0.25">
      <c r="A1686" s="28"/>
      <c r="B1686" s="29"/>
      <c r="C1686" s="29"/>
      <c r="D1686" s="132"/>
      <c r="E1686" s="132"/>
      <c r="F1686" s="132"/>
      <c r="G1686" s="132"/>
      <c r="H1686" s="132"/>
      <c r="I1686" s="132"/>
      <c r="J1686" s="132"/>
      <c r="K1686" s="133"/>
      <c r="L1686" s="134"/>
      <c r="M1686" s="134"/>
      <c r="N1686" s="134"/>
      <c r="O1686" s="3"/>
      <c r="P1686" s="29"/>
      <c r="Q1686" s="22"/>
      <c r="R1686" s="3"/>
      <c r="S1686" s="120"/>
    </row>
    <row r="1687" spans="1:19" ht="12.75" customHeight="1" x14ac:dyDescent="0.25">
      <c r="A1687" s="28"/>
      <c r="B1687" s="29"/>
      <c r="C1687" s="29"/>
      <c r="D1687" s="132"/>
      <c r="E1687" s="132"/>
      <c r="F1687" s="132"/>
      <c r="G1687" s="132"/>
      <c r="H1687" s="132"/>
      <c r="I1687" s="132"/>
      <c r="J1687" s="132"/>
      <c r="K1687" s="133"/>
      <c r="L1687" s="134"/>
      <c r="M1687" s="134"/>
      <c r="N1687" s="134"/>
      <c r="O1687" s="3"/>
      <c r="P1687" s="29"/>
      <c r="Q1687" s="22"/>
      <c r="R1687" s="3"/>
      <c r="S1687" s="120"/>
    </row>
    <row r="1688" spans="1:19" ht="12.75" customHeight="1" x14ac:dyDescent="0.25">
      <c r="A1688" s="28"/>
      <c r="B1688" s="29"/>
      <c r="C1688" s="29"/>
      <c r="D1688" s="132"/>
      <c r="E1688" s="132"/>
      <c r="F1688" s="132"/>
      <c r="G1688" s="132"/>
      <c r="H1688" s="132"/>
      <c r="I1688" s="132"/>
      <c r="J1688" s="132"/>
      <c r="K1688" s="133"/>
      <c r="L1688" s="134"/>
      <c r="M1688" s="134"/>
      <c r="N1688" s="134"/>
      <c r="O1688" s="3"/>
      <c r="P1688" s="29"/>
      <c r="Q1688" s="22"/>
      <c r="R1688" s="3"/>
      <c r="S1688" s="120"/>
    </row>
    <row r="1689" spans="1:19" ht="12.75" customHeight="1" x14ac:dyDescent="0.25">
      <c r="A1689" s="28"/>
      <c r="B1689" s="29"/>
      <c r="C1689" s="29"/>
      <c r="D1689" s="132"/>
      <c r="E1689" s="132"/>
      <c r="F1689" s="132"/>
      <c r="G1689" s="132"/>
      <c r="H1689" s="132"/>
      <c r="I1689" s="132"/>
      <c r="J1689" s="132"/>
      <c r="K1689" s="133"/>
      <c r="L1689" s="134"/>
      <c r="M1689" s="134"/>
      <c r="N1689" s="134"/>
      <c r="O1689" s="3"/>
      <c r="P1689" s="29"/>
      <c r="Q1689" s="22"/>
      <c r="R1689" s="3"/>
      <c r="S1689" s="120"/>
    </row>
    <row r="1690" spans="1:19" ht="12.75" customHeight="1" x14ac:dyDescent="0.25">
      <c r="A1690" s="28"/>
      <c r="B1690" s="29"/>
      <c r="C1690" s="29"/>
      <c r="D1690" s="132"/>
      <c r="E1690" s="132"/>
      <c r="F1690" s="132"/>
      <c r="G1690" s="132"/>
      <c r="H1690" s="132"/>
      <c r="I1690" s="132"/>
      <c r="J1690" s="132"/>
      <c r="K1690" s="133"/>
      <c r="L1690" s="134"/>
      <c r="M1690" s="134"/>
      <c r="N1690" s="134"/>
      <c r="O1690" s="3"/>
      <c r="P1690" s="29"/>
      <c r="Q1690" s="22"/>
      <c r="R1690" s="3"/>
      <c r="S1690" s="120"/>
    </row>
    <row r="1691" spans="1:19" ht="12.75" customHeight="1" x14ac:dyDescent="0.25">
      <c r="A1691" s="28"/>
      <c r="B1691" s="29"/>
      <c r="C1691" s="29"/>
      <c r="D1691" s="132"/>
      <c r="E1691" s="132"/>
      <c r="F1691" s="132"/>
      <c r="G1691" s="132"/>
      <c r="H1691" s="132"/>
      <c r="I1691" s="132"/>
      <c r="J1691" s="132"/>
      <c r="K1691" s="133"/>
      <c r="L1691" s="134"/>
      <c r="M1691" s="134"/>
      <c r="N1691" s="134"/>
      <c r="O1691" s="3"/>
      <c r="P1691" s="29"/>
      <c r="Q1691" s="22"/>
      <c r="R1691" s="3"/>
      <c r="S1691" s="120"/>
    </row>
    <row r="1692" spans="1:19" ht="12.75" customHeight="1" x14ac:dyDescent="0.25">
      <c r="A1692" s="28"/>
      <c r="B1692" s="29"/>
      <c r="C1692" s="29"/>
      <c r="D1692" s="132"/>
      <c r="E1692" s="132"/>
      <c r="F1692" s="132"/>
      <c r="G1692" s="132"/>
      <c r="H1692" s="132"/>
      <c r="I1692" s="132"/>
      <c r="J1692" s="132"/>
      <c r="K1692" s="133"/>
      <c r="L1692" s="134"/>
      <c r="M1692" s="134"/>
      <c r="N1692" s="134"/>
      <c r="O1692" s="3"/>
      <c r="P1692" s="29"/>
      <c r="Q1692" s="22"/>
      <c r="R1692" s="3"/>
      <c r="S1692" s="120"/>
    </row>
    <row r="1693" spans="1:19" ht="12.75" customHeight="1" x14ac:dyDescent="0.25">
      <c r="A1693" s="28"/>
      <c r="B1693" s="29"/>
      <c r="C1693" s="29"/>
      <c r="D1693" s="132"/>
      <c r="E1693" s="132"/>
      <c r="F1693" s="132"/>
      <c r="G1693" s="132"/>
      <c r="H1693" s="132"/>
      <c r="I1693" s="132"/>
      <c r="J1693" s="132"/>
      <c r="K1693" s="133"/>
      <c r="L1693" s="134"/>
      <c r="M1693" s="134"/>
      <c r="N1693" s="134"/>
      <c r="O1693" s="3"/>
      <c r="P1693" s="29"/>
      <c r="Q1693" s="22"/>
      <c r="R1693" s="3"/>
      <c r="S1693" s="120"/>
    </row>
    <row r="1694" spans="1:19" ht="12.75" customHeight="1" x14ac:dyDescent="0.25">
      <c r="A1694" s="28"/>
      <c r="B1694" s="29"/>
      <c r="C1694" s="29"/>
      <c r="D1694" s="132"/>
      <c r="E1694" s="132"/>
      <c r="F1694" s="132"/>
      <c r="G1694" s="132"/>
      <c r="H1694" s="132"/>
      <c r="I1694" s="132"/>
      <c r="J1694" s="132"/>
      <c r="K1694" s="133"/>
      <c r="L1694" s="134"/>
      <c r="M1694" s="134"/>
      <c r="N1694" s="134"/>
      <c r="O1694" s="3"/>
      <c r="P1694" s="29"/>
      <c r="Q1694" s="22"/>
      <c r="R1694" s="3"/>
      <c r="S1694" s="120"/>
    </row>
    <row r="1695" spans="1:19" ht="12.75" customHeight="1" x14ac:dyDescent="0.25">
      <c r="A1695" s="28"/>
      <c r="B1695" s="29"/>
      <c r="C1695" s="29"/>
      <c r="D1695" s="132"/>
      <c r="E1695" s="132"/>
      <c r="F1695" s="132"/>
      <c r="G1695" s="132"/>
      <c r="H1695" s="132"/>
      <c r="I1695" s="132"/>
      <c r="J1695" s="132"/>
      <c r="K1695" s="133"/>
      <c r="L1695" s="134"/>
      <c r="M1695" s="134"/>
      <c r="N1695" s="134"/>
      <c r="O1695" s="3"/>
      <c r="P1695" s="29"/>
      <c r="Q1695" s="22"/>
      <c r="R1695" s="3"/>
      <c r="S1695" s="120"/>
    </row>
    <row r="1696" spans="1:19" ht="12.75" customHeight="1" x14ac:dyDescent="0.25">
      <c r="A1696" s="28"/>
      <c r="B1696" s="29"/>
      <c r="C1696" s="29"/>
      <c r="D1696" s="132"/>
      <c r="E1696" s="132"/>
      <c r="F1696" s="132"/>
      <c r="G1696" s="132"/>
      <c r="H1696" s="132"/>
      <c r="I1696" s="132"/>
      <c r="J1696" s="132"/>
      <c r="K1696" s="133"/>
      <c r="L1696" s="134"/>
      <c r="M1696" s="134"/>
      <c r="N1696" s="134"/>
      <c r="O1696" s="3"/>
      <c r="P1696" s="29"/>
      <c r="Q1696" s="22"/>
      <c r="R1696" s="3"/>
      <c r="S1696" s="120"/>
    </row>
    <row r="1697" spans="1:19" ht="12.75" customHeight="1" x14ac:dyDescent="0.25">
      <c r="A1697" s="28"/>
      <c r="B1697" s="29"/>
      <c r="C1697" s="29"/>
      <c r="D1697" s="132"/>
      <c r="E1697" s="132"/>
      <c r="F1697" s="132"/>
      <c r="G1697" s="132"/>
      <c r="H1697" s="132"/>
      <c r="I1697" s="132"/>
      <c r="J1697" s="132"/>
      <c r="K1697" s="133"/>
      <c r="L1697" s="134"/>
      <c r="M1697" s="134"/>
      <c r="N1697" s="134"/>
      <c r="O1697" s="3"/>
      <c r="P1697" s="29"/>
      <c r="Q1697" s="22"/>
      <c r="R1697" s="3"/>
      <c r="S1697" s="120"/>
    </row>
    <row r="1698" spans="1:19" ht="12.75" customHeight="1" x14ac:dyDescent="0.25">
      <c r="A1698" s="28"/>
      <c r="B1698" s="29"/>
      <c r="C1698" s="29"/>
      <c r="D1698" s="132"/>
      <c r="E1698" s="132"/>
      <c r="F1698" s="132"/>
      <c r="G1698" s="132"/>
      <c r="H1698" s="132"/>
      <c r="I1698" s="132"/>
      <c r="J1698" s="132"/>
      <c r="K1698" s="133"/>
      <c r="L1698" s="134"/>
      <c r="M1698" s="134"/>
      <c r="N1698" s="134"/>
      <c r="O1698" s="3"/>
      <c r="P1698" s="29"/>
      <c r="Q1698" s="22"/>
      <c r="R1698" s="3"/>
      <c r="S1698" s="120"/>
    </row>
    <row r="1699" spans="1:19" ht="12.75" customHeight="1" x14ac:dyDescent="0.25">
      <c r="A1699" s="28"/>
      <c r="B1699" s="29"/>
      <c r="C1699" s="29"/>
      <c r="D1699" s="132"/>
      <c r="E1699" s="132"/>
      <c r="F1699" s="132"/>
      <c r="G1699" s="132"/>
      <c r="H1699" s="132"/>
      <c r="I1699" s="132"/>
      <c r="J1699" s="132"/>
      <c r="K1699" s="133"/>
      <c r="L1699" s="134"/>
      <c r="M1699" s="134"/>
      <c r="N1699" s="134"/>
      <c r="O1699" s="3"/>
      <c r="P1699" s="29"/>
      <c r="Q1699" s="22"/>
      <c r="R1699" s="3"/>
      <c r="S1699" s="120"/>
    </row>
    <row r="1700" spans="1:19" ht="12.75" customHeight="1" x14ac:dyDescent="0.25">
      <c r="A1700" s="28"/>
      <c r="B1700" s="29"/>
      <c r="C1700" s="29"/>
      <c r="D1700" s="132"/>
      <c r="E1700" s="132"/>
      <c r="F1700" s="132"/>
      <c r="G1700" s="132"/>
      <c r="H1700" s="132"/>
      <c r="I1700" s="132"/>
      <c r="J1700" s="132"/>
      <c r="K1700" s="133"/>
      <c r="L1700" s="134"/>
      <c r="M1700" s="134"/>
      <c r="N1700" s="134"/>
      <c r="O1700" s="3"/>
      <c r="P1700" s="29"/>
      <c r="Q1700" s="22"/>
      <c r="R1700" s="3"/>
      <c r="S1700" s="120"/>
    </row>
    <row r="1701" spans="1:19" ht="12.75" customHeight="1" x14ac:dyDescent="0.25">
      <c r="A1701" s="28"/>
      <c r="B1701" s="29"/>
      <c r="C1701" s="29"/>
      <c r="D1701" s="132"/>
      <c r="E1701" s="132"/>
      <c r="F1701" s="132"/>
      <c r="G1701" s="132"/>
      <c r="H1701" s="132"/>
      <c r="I1701" s="132"/>
      <c r="J1701" s="132"/>
      <c r="K1701" s="133"/>
      <c r="L1701" s="134"/>
      <c r="M1701" s="134"/>
      <c r="N1701" s="134"/>
      <c r="O1701" s="3"/>
      <c r="P1701" s="29"/>
      <c r="Q1701" s="22"/>
      <c r="R1701" s="3"/>
      <c r="S1701" s="120"/>
    </row>
    <row r="1702" spans="1:19" ht="12.75" customHeight="1" x14ac:dyDescent="0.25">
      <c r="A1702" s="28"/>
      <c r="B1702" s="29"/>
      <c r="C1702" s="29"/>
      <c r="D1702" s="132"/>
      <c r="E1702" s="132"/>
      <c r="F1702" s="132"/>
      <c r="G1702" s="132"/>
      <c r="H1702" s="132"/>
      <c r="I1702" s="132"/>
      <c r="J1702" s="132"/>
      <c r="K1702" s="133"/>
      <c r="L1702" s="134"/>
      <c r="M1702" s="134"/>
      <c r="N1702" s="134"/>
      <c r="O1702" s="3"/>
      <c r="P1702" s="29"/>
      <c r="Q1702" s="22"/>
      <c r="R1702" s="3"/>
      <c r="S1702" s="120"/>
    </row>
    <row r="1703" spans="1:19" ht="12.75" customHeight="1" x14ac:dyDescent="0.25">
      <c r="A1703" s="28"/>
      <c r="B1703" s="29"/>
      <c r="C1703" s="29"/>
      <c r="D1703" s="132"/>
      <c r="E1703" s="132"/>
      <c r="F1703" s="132"/>
      <c r="G1703" s="132"/>
      <c r="H1703" s="132"/>
      <c r="I1703" s="132"/>
      <c r="J1703" s="132"/>
      <c r="K1703" s="133"/>
      <c r="L1703" s="134"/>
      <c r="M1703" s="134"/>
      <c r="N1703" s="134"/>
      <c r="O1703" s="3"/>
      <c r="P1703" s="29"/>
      <c r="Q1703" s="22"/>
      <c r="R1703" s="3"/>
      <c r="S1703" s="120"/>
    </row>
    <row r="1704" spans="1:19" ht="12.75" customHeight="1" x14ac:dyDescent="0.25">
      <c r="A1704" s="28"/>
      <c r="B1704" s="29"/>
      <c r="C1704" s="29"/>
      <c r="D1704" s="132"/>
      <c r="E1704" s="132"/>
      <c r="F1704" s="132"/>
      <c r="G1704" s="132"/>
      <c r="H1704" s="132"/>
      <c r="I1704" s="132"/>
      <c r="J1704" s="132"/>
      <c r="K1704" s="133"/>
      <c r="L1704" s="134"/>
      <c r="M1704" s="134"/>
      <c r="N1704" s="134"/>
      <c r="O1704" s="3"/>
      <c r="P1704" s="29"/>
      <c r="Q1704" s="22"/>
      <c r="R1704" s="3"/>
      <c r="S1704" s="120"/>
    </row>
    <row r="1705" spans="1:19" ht="12.75" customHeight="1" x14ac:dyDescent="0.25">
      <c r="A1705" s="28"/>
      <c r="B1705" s="29"/>
      <c r="C1705" s="29"/>
      <c r="D1705" s="132"/>
      <c r="E1705" s="132"/>
      <c r="F1705" s="132"/>
      <c r="G1705" s="132"/>
      <c r="H1705" s="132"/>
      <c r="I1705" s="132"/>
      <c r="J1705" s="132"/>
      <c r="K1705" s="133"/>
      <c r="L1705" s="134"/>
      <c r="M1705" s="134"/>
      <c r="N1705" s="134"/>
      <c r="O1705" s="3"/>
      <c r="P1705" s="29"/>
      <c r="Q1705" s="22"/>
      <c r="R1705" s="3"/>
      <c r="S1705" s="120"/>
    </row>
    <row r="1706" spans="1:19" ht="12.75" customHeight="1" x14ac:dyDescent="0.25">
      <c r="A1706" s="28"/>
      <c r="B1706" s="29"/>
      <c r="C1706" s="29"/>
      <c r="D1706" s="132"/>
      <c r="E1706" s="132"/>
      <c r="F1706" s="132"/>
      <c r="G1706" s="132"/>
      <c r="H1706" s="132"/>
      <c r="I1706" s="132"/>
      <c r="J1706" s="132"/>
      <c r="K1706" s="133"/>
      <c r="L1706" s="134"/>
      <c r="M1706" s="134"/>
      <c r="N1706" s="134"/>
      <c r="O1706" s="3"/>
      <c r="P1706" s="29"/>
      <c r="Q1706" s="22"/>
      <c r="R1706" s="3"/>
      <c r="S1706" s="120"/>
    </row>
    <row r="1707" spans="1:19" ht="12.75" customHeight="1" x14ac:dyDescent="0.25">
      <c r="A1707" s="28"/>
      <c r="B1707" s="29"/>
      <c r="C1707" s="29"/>
      <c r="D1707" s="132"/>
      <c r="E1707" s="132"/>
      <c r="F1707" s="132"/>
      <c r="G1707" s="132"/>
      <c r="H1707" s="132"/>
      <c r="I1707" s="132"/>
      <c r="J1707" s="132"/>
      <c r="K1707" s="133"/>
      <c r="L1707" s="134"/>
      <c r="M1707" s="134"/>
      <c r="N1707" s="134"/>
      <c r="O1707" s="3"/>
      <c r="P1707" s="29"/>
      <c r="Q1707" s="22"/>
      <c r="R1707" s="3"/>
      <c r="S1707" s="120"/>
    </row>
    <row r="1708" spans="1:19" ht="12.75" customHeight="1" x14ac:dyDescent="0.25">
      <c r="A1708" s="28"/>
      <c r="B1708" s="29"/>
      <c r="C1708" s="29"/>
      <c r="D1708" s="132"/>
      <c r="E1708" s="132"/>
      <c r="F1708" s="132"/>
      <c r="G1708" s="132"/>
      <c r="H1708" s="132"/>
      <c r="I1708" s="132"/>
      <c r="J1708" s="132"/>
      <c r="K1708" s="133"/>
      <c r="L1708" s="134"/>
      <c r="M1708" s="134"/>
      <c r="N1708" s="134"/>
      <c r="O1708" s="3"/>
      <c r="P1708" s="29"/>
      <c r="Q1708" s="22"/>
      <c r="R1708" s="3"/>
      <c r="S1708" s="120"/>
    </row>
    <row r="1709" spans="1:19" ht="12.75" customHeight="1" x14ac:dyDescent="0.25">
      <c r="A1709" s="28"/>
      <c r="B1709" s="29"/>
      <c r="C1709" s="29"/>
      <c r="D1709" s="132"/>
      <c r="E1709" s="132"/>
      <c r="F1709" s="132"/>
      <c r="G1709" s="132"/>
      <c r="H1709" s="132"/>
      <c r="I1709" s="132"/>
      <c r="J1709" s="132"/>
      <c r="K1709" s="133"/>
      <c r="L1709" s="134"/>
      <c r="M1709" s="134"/>
      <c r="N1709" s="134"/>
      <c r="O1709" s="3"/>
      <c r="P1709" s="29"/>
      <c r="Q1709" s="22"/>
      <c r="R1709" s="3"/>
      <c r="S1709" s="120"/>
    </row>
    <row r="1710" spans="1:19" ht="12.75" customHeight="1" x14ac:dyDescent="0.25">
      <c r="A1710" s="28"/>
      <c r="B1710" s="29"/>
      <c r="C1710" s="29"/>
      <c r="D1710" s="132"/>
      <c r="E1710" s="132"/>
      <c r="F1710" s="132"/>
      <c r="G1710" s="132"/>
      <c r="H1710" s="132"/>
      <c r="I1710" s="132"/>
      <c r="J1710" s="132"/>
      <c r="K1710" s="133"/>
      <c r="L1710" s="134"/>
      <c r="M1710" s="134"/>
      <c r="N1710" s="134"/>
      <c r="O1710" s="3"/>
      <c r="P1710" s="29"/>
      <c r="Q1710" s="22"/>
      <c r="R1710" s="3"/>
      <c r="S1710" s="120"/>
    </row>
    <row r="1711" spans="1:19" ht="12.75" customHeight="1" x14ac:dyDescent="0.25">
      <c r="A1711" s="28"/>
      <c r="B1711" s="29"/>
      <c r="C1711" s="29"/>
      <c r="D1711" s="132"/>
      <c r="E1711" s="132"/>
      <c r="F1711" s="132"/>
      <c r="G1711" s="132"/>
      <c r="H1711" s="132"/>
      <c r="I1711" s="132"/>
      <c r="J1711" s="132"/>
      <c r="K1711" s="133"/>
      <c r="L1711" s="134"/>
      <c r="M1711" s="134"/>
      <c r="N1711" s="134"/>
      <c r="O1711" s="3"/>
      <c r="P1711" s="29"/>
      <c r="Q1711" s="22"/>
      <c r="R1711" s="3"/>
      <c r="S1711" s="120"/>
    </row>
    <row r="1712" spans="1:19" ht="12.75" customHeight="1" x14ac:dyDescent="0.25">
      <c r="A1712" s="28"/>
      <c r="B1712" s="29"/>
      <c r="C1712" s="29"/>
      <c r="D1712" s="132"/>
      <c r="E1712" s="132"/>
      <c r="F1712" s="132"/>
      <c r="G1712" s="132"/>
      <c r="H1712" s="132"/>
      <c r="I1712" s="132"/>
      <c r="J1712" s="132"/>
      <c r="K1712" s="133"/>
      <c r="L1712" s="134"/>
      <c r="M1712" s="134"/>
      <c r="N1712" s="134"/>
      <c r="O1712" s="3"/>
      <c r="P1712" s="29"/>
      <c r="Q1712" s="22"/>
      <c r="R1712" s="3"/>
      <c r="S1712" s="120"/>
    </row>
    <row r="1713" spans="1:19" ht="12.75" customHeight="1" x14ac:dyDescent="0.25">
      <c r="A1713" s="28"/>
      <c r="B1713" s="29"/>
      <c r="C1713" s="29"/>
      <c r="D1713" s="132"/>
      <c r="E1713" s="132"/>
      <c r="F1713" s="132"/>
      <c r="G1713" s="132"/>
      <c r="H1713" s="132"/>
      <c r="I1713" s="132"/>
      <c r="J1713" s="132"/>
      <c r="K1713" s="133"/>
      <c r="L1713" s="134"/>
      <c r="M1713" s="134"/>
      <c r="N1713" s="134"/>
      <c r="O1713" s="3"/>
      <c r="P1713" s="29"/>
      <c r="Q1713" s="22"/>
      <c r="R1713" s="3"/>
      <c r="S1713" s="120"/>
    </row>
    <row r="1714" spans="1:19" ht="12.75" customHeight="1" x14ac:dyDescent="0.25">
      <c r="A1714" s="28"/>
      <c r="B1714" s="29"/>
      <c r="C1714" s="29"/>
      <c r="D1714" s="132"/>
      <c r="E1714" s="132"/>
      <c r="F1714" s="132"/>
      <c r="G1714" s="132"/>
      <c r="H1714" s="132"/>
      <c r="I1714" s="132"/>
      <c r="J1714" s="132"/>
      <c r="K1714" s="133"/>
      <c r="L1714" s="134"/>
      <c r="M1714" s="134"/>
      <c r="N1714" s="134"/>
      <c r="O1714" s="3"/>
      <c r="P1714" s="29"/>
      <c r="Q1714" s="22"/>
      <c r="R1714" s="3"/>
      <c r="S1714" s="120"/>
    </row>
    <row r="1715" spans="1:19" ht="12.75" customHeight="1" x14ac:dyDescent="0.25">
      <c r="A1715" s="28"/>
      <c r="B1715" s="29"/>
      <c r="C1715" s="29"/>
      <c r="D1715" s="132"/>
      <c r="E1715" s="132"/>
      <c r="F1715" s="132"/>
      <c r="G1715" s="132"/>
      <c r="H1715" s="132"/>
      <c r="I1715" s="132"/>
      <c r="J1715" s="132"/>
      <c r="K1715" s="133"/>
      <c r="L1715" s="134"/>
      <c r="M1715" s="134"/>
      <c r="N1715" s="134"/>
      <c r="O1715" s="3"/>
      <c r="P1715" s="29"/>
      <c r="Q1715" s="22"/>
      <c r="R1715" s="3"/>
      <c r="S1715" s="120"/>
    </row>
    <row r="1716" spans="1:19" ht="12.75" customHeight="1" x14ac:dyDescent="0.25">
      <c r="A1716" s="28"/>
      <c r="B1716" s="29"/>
      <c r="C1716" s="29"/>
      <c r="D1716" s="132"/>
      <c r="E1716" s="132"/>
      <c r="F1716" s="132"/>
      <c r="G1716" s="132"/>
      <c r="H1716" s="132"/>
      <c r="I1716" s="132"/>
      <c r="J1716" s="132"/>
      <c r="K1716" s="133"/>
      <c r="L1716" s="134"/>
      <c r="M1716" s="134"/>
      <c r="N1716" s="134"/>
      <c r="O1716" s="3"/>
      <c r="P1716" s="29"/>
      <c r="Q1716" s="22"/>
      <c r="R1716" s="3"/>
      <c r="S1716" s="120"/>
    </row>
    <row r="1717" spans="1:19" ht="12.75" customHeight="1" x14ac:dyDescent="0.25">
      <c r="A1717" s="28"/>
      <c r="B1717" s="29"/>
      <c r="C1717" s="29"/>
      <c r="D1717" s="132"/>
      <c r="E1717" s="132"/>
      <c r="F1717" s="132"/>
      <c r="G1717" s="132"/>
      <c r="H1717" s="132"/>
      <c r="I1717" s="132"/>
      <c r="J1717" s="132"/>
      <c r="K1717" s="133"/>
      <c r="L1717" s="134"/>
      <c r="M1717" s="134"/>
      <c r="N1717" s="134"/>
      <c r="O1717" s="3"/>
      <c r="P1717" s="29"/>
      <c r="Q1717" s="22"/>
      <c r="R1717" s="3"/>
      <c r="S1717" s="120"/>
    </row>
    <row r="1718" spans="1:19" ht="12.75" customHeight="1" x14ac:dyDescent="0.25">
      <c r="A1718" s="28"/>
      <c r="B1718" s="29"/>
      <c r="C1718" s="29"/>
      <c r="D1718" s="132"/>
      <c r="E1718" s="132"/>
      <c r="F1718" s="132"/>
      <c r="G1718" s="132"/>
      <c r="H1718" s="132"/>
      <c r="I1718" s="132"/>
      <c r="J1718" s="132"/>
      <c r="K1718" s="133"/>
      <c r="L1718" s="134"/>
      <c r="M1718" s="134"/>
      <c r="N1718" s="134"/>
      <c r="O1718" s="3"/>
      <c r="P1718" s="29"/>
      <c r="Q1718" s="22"/>
      <c r="R1718" s="3"/>
      <c r="S1718" s="120"/>
    </row>
    <row r="1719" spans="1:19" ht="12.75" customHeight="1" x14ac:dyDescent="0.25">
      <c r="A1719" s="28"/>
      <c r="B1719" s="29"/>
      <c r="C1719" s="29"/>
      <c r="D1719" s="132"/>
      <c r="E1719" s="132"/>
      <c r="F1719" s="132"/>
      <c r="G1719" s="132"/>
      <c r="H1719" s="132"/>
      <c r="I1719" s="132"/>
      <c r="J1719" s="132"/>
      <c r="K1719" s="133"/>
      <c r="L1719" s="134"/>
      <c r="M1719" s="134"/>
      <c r="N1719" s="134"/>
      <c r="O1719" s="3"/>
      <c r="P1719" s="29"/>
      <c r="Q1719" s="22"/>
      <c r="R1719" s="3"/>
      <c r="S1719" s="120"/>
    </row>
    <row r="1720" spans="1:19" ht="12.75" customHeight="1" x14ac:dyDescent="0.25">
      <c r="A1720" s="28"/>
      <c r="B1720" s="29"/>
      <c r="C1720" s="29"/>
      <c r="D1720" s="132"/>
      <c r="E1720" s="132"/>
      <c r="F1720" s="132"/>
      <c r="G1720" s="132"/>
      <c r="H1720" s="132"/>
      <c r="I1720" s="132"/>
      <c r="J1720" s="132"/>
      <c r="K1720" s="133"/>
      <c r="L1720" s="134"/>
      <c r="M1720" s="134"/>
      <c r="N1720" s="134"/>
      <c r="O1720" s="3"/>
      <c r="P1720" s="29"/>
      <c r="Q1720" s="22"/>
      <c r="R1720" s="3"/>
      <c r="S1720" s="120"/>
    </row>
    <row r="1721" spans="1:19" ht="12.75" customHeight="1" x14ac:dyDescent="0.25">
      <c r="A1721" s="28"/>
      <c r="B1721" s="29"/>
      <c r="C1721" s="29"/>
      <c r="D1721" s="132"/>
      <c r="E1721" s="132"/>
      <c r="F1721" s="132"/>
      <c r="G1721" s="132"/>
      <c r="H1721" s="132"/>
      <c r="I1721" s="132"/>
      <c r="J1721" s="132"/>
      <c r="K1721" s="133"/>
      <c r="L1721" s="134"/>
      <c r="M1721" s="134"/>
      <c r="N1721" s="134"/>
      <c r="O1721" s="3"/>
      <c r="P1721" s="29"/>
      <c r="Q1721" s="22"/>
      <c r="R1721" s="3"/>
      <c r="S1721" s="120"/>
    </row>
    <row r="1722" spans="1:19" ht="12.75" customHeight="1" x14ac:dyDescent="0.25">
      <c r="A1722" s="28"/>
      <c r="B1722" s="29"/>
      <c r="C1722" s="29"/>
      <c r="D1722" s="132"/>
      <c r="E1722" s="132"/>
      <c r="F1722" s="132"/>
      <c r="G1722" s="132"/>
      <c r="H1722" s="132"/>
      <c r="I1722" s="132"/>
      <c r="J1722" s="132"/>
      <c r="K1722" s="133"/>
      <c r="L1722" s="134"/>
      <c r="M1722" s="134"/>
      <c r="N1722" s="134"/>
      <c r="O1722" s="3"/>
      <c r="P1722" s="29"/>
      <c r="Q1722" s="22"/>
      <c r="R1722" s="3"/>
      <c r="S1722" s="120"/>
    </row>
    <row r="1723" spans="1:19" ht="12.75" customHeight="1" x14ac:dyDescent="0.25">
      <c r="A1723" s="28"/>
      <c r="B1723" s="29"/>
      <c r="C1723" s="29"/>
      <c r="D1723" s="132"/>
      <c r="E1723" s="132"/>
      <c r="F1723" s="132"/>
      <c r="G1723" s="132"/>
      <c r="H1723" s="132"/>
      <c r="I1723" s="132"/>
      <c r="J1723" s="132"/>
      <c r="K1723" s="133"/>
      <c r="L1723" s="134"/>
      <c r="M1723" s="134"/>
      <c r="N1723" s="134"/>
      <c r="O1723" s="3"/>
      <c r="P1723" s="29"/>
      <c r="Q1723" s="22"/>
      <c r="R1723" s="3"/>
      <c r="S1723" s="120"/>
    </row>
    <row r="1724" spans="1:19" ht="12.75" customHeight="1" x14ac:dyDescent="0.25">
      <c r="A1724" s="28"/>
      <c r="B1724" s="29"/>
      <c r="C1724" s="29"/>
      <c r="D1724" s="132"/>
      <c r="E1724" s="132"/>
      <c r="F1724" s="132"/>
      <c r="G1724" s="132"/>
      <c r="H1724" s="132"/>
      <c r="I1724" s="132"/>
      <c r="J1724" s="132"/>
      <c r="K1724" s="133"/>
      <c r="L1724" s="134"/>
      <c r="M1724" s="134"/>
      <c r="N1724" s="134"/>
      <c r="O1724" s="3"/>
      <c r="P1724" s="29"/>
      <c r="Q1724" s="22"/>
      <c r="R1724" s="3"/>
      <c r="S1724" s="120"/>
    </row>
    <row r="1725" spans="1:19" ht="12.75" customHeight="1" x14ac:dyDescent="0.25">
      <c r="A1725" s="28"/>
      <c r="B1725" s="29"/>
      <c r="C1725" s="29"/>
      <c r="D1725" s="132"/>
      <c r="E1725" s="132"/>
      <c r="F1725" s="132"/>
      <c r="G1725" s="132"/>
      <c r="H1725" s="132"/>
      <c r="I1725" s="132"/>
      <c r="J1725" s="132"/>
      <c r="K1725" s="133"/>
      <c r="L1725" s="134"/>
      <c r="M1725" s="134"/>
      <c r="N1725" s="134"/>
      <c r="O1725" s="3"/>
      <c r="P1725" s="29"/>
      <c r="Q1725" s="22"/>
      <c r="R1725" s="3"/>
      <c r="S1725" s="120"/>
    </row>
    <row r="1726" spans="1:19" ht="12.75" customHeight="1" x14ac:dyDescent="0.25">
      <c r="A1726" s="28"/>
      <c r="B1726" s="29"/>
      <c r="C1726" s="29"/>
      <c r="D1726" s="132"/>
      <c r="E1726" s="132"/>
      <c r="F1726" s="132"/>
      <c r="G1726" s="132"/>
      <c r="H1726" s="132"/>
      <c r="I1726" s="132"/>
      <c r="J1726" s="132"/>
      <c r="K1726" s="133"/>
      <c r="L1726" s="134"/>
      <c r="M1726" s="134"/>
      <c r="N1726" s="134"/>
      <c r="O1726" s="3"/>
      <c r="P1726" s="29"/>
      <c r="Q1726" s="22"/>
      <c r="R1726" s="3"/>
      <c r="S1726" s="120"/>
    </row>
    <row r="1727" spans="1:19" ht="12.75" customHeight="1" x14ac:dyDescent="0.25">
      <c r="A1727" s="28"/>
      <c r="B1727" s="29"/>
      <c r="C1727" s="29"/>
      <c r="D1727" s="132"/>
      <c r="E1727" s="132"/>
      <c r="F1727" s="132"/>
      <c r="G1727" s="132"/>
      <c r="H1727" s="132"/>
      <c r="I1727" s="132"/>
      <c r="J1727" s="132"/>
      <c r="K1727" s="133"/>
      <c r="L1727" s="134"/>
      <c r="M1727" s="134"/>
      <c r="N1727" s="134"/>
      <c r="O1727" s="3"/>
      <c r="P1727" s="29"/>
      <c r="Q1727" s="22"/>
      <c r="R1727" s="3"/>
      <c r="S1727" s="120"/>
    </row>
    <row r="1728" spans="1:19" ht="12.75" customHeight="1" x14ac:dyDescent="0.25">
      <c r="A1728" s="28"/>
      <c r="B1728" s="29"/>
      <c r="C1728" s="29"/>
      <c r="D1728" s="132"/>
      <c r="E1728" s="132"/>
      <c r="F1728" s="132"/>
      <c r="G1728" s="132"/>
      <c r="H1728" s="132"/>
      <c r="I1728" s="132"/>
      <c r="J1728" s="132"/>
      <c r="K1728" s="133"/>
      <c r="L1728" s="134"/>
      <c r="M1728" s="134"/>
      <c r="N1728" s="134"/>
      <c r="O1728" s="3"/>
      <c r="P1728" s="29"/>
      <c r="Q1728" s="22"/>
      <c r="R1728" s="3"/>
      <c r="S1728" s="120"/>
    </row>
    <row r="1729" spans="1:19" ht="12.75" customHeight="1" x14ac:dyDescent="0.25">
      <c r="A1729" s="28"/>
      <c r="B1729" s="29"/>
      <c r="C1729" s="29"/>
      <c r="D1729" s="132"/>
      <c r="E1729" s="132"/>
      <c r="F1729" s="132"/>
      <c r="G1729" s="132"/>
      <c r="H1729" s="132"/>
      <c r="I1729" s="132"/>
      <c r="J1729" s="132"/>
      <c r="K1729" s="133"/>
      <c r="L1729" s="134"/>
      <c r="M1729" s="134"/>
      <c r="N1729" s="134"/>
      <c r="O1729" s="3"/>
      <c r="P1729" s="29"/>
      <c r="Q1729" s="22"/>
      <c r="R1729" s="3"/>
      <c r="S1729" s="120"/>
    </row>
    <row r="1730" spans="1:19" ht="12.75" customHeight="1" x14ac:dyDescent="0.25">
      <c r="A1730" s="28"/>
      <c r="B1730" s="29"/>
      <c r="C1730" s="29"/>
      <c r="D1730" s="132"/>
      <c r="E1730" s="132"/>
      <c r="F1730" s="132"/>
      <c r="G1730" s="132"/>
      <c r="H1730" s="132"/>
      <c r="I1730" s="132"/>
      <c r="J1730" s="132"/>
      <c r="K1730" s="133"/>
      <c r="L1730" s="134"/>
      <c r="M1730" s="134"/>
      <c r="N1730" s="134"/>
      <c r="O1730" s="3"/>
      <c r="P1730" s="29"/>
      <c r="Q1730" s="22"/>
      <c r="R1730" s="3"/>
      <c r="S1730" s="120"/>
    </row>
    <row r="1731" spans="1:19" ht="12.75" customHeight="1" x14ac:dyDescent="0.25">
      <c r="A1731" s="28"/>
      <c r="B1731" s="29"/>
      <c r="C1731" s="29"/>
      <c r="D1731" s="132"/>
      <c r="E1731" s="132"/>
      <c r="F1731" s="132"/>
      <c r="G1731" s="132"/>
      <c r="H1731" s="132"/>
      <c r="I1731" s="132"/>
      <c r="J1731" s="132"/>
      <c r="K1731" s="133"/>
      <c r="L1731" s="134"/>
      <c r="M1731" s="134"/>
      <c r="N1731" s="134"/>
      <c r="O1731" s="3"/>
      <c r="P1731" s="29"/>
      <c r="Q1731" s="22"/>
      <c r="R1731" s="3"/>
      <c r="S1731" s="120"/>
    </row>
    <row r="1732" spans="1:19" ht="12.75" customHeight="1" x14ac:dyDescent="0.25">
      <c r="A1732" s="28"/>
      <c r="B1732" s="29"/>
      <c r="C1732" s="29"/>
      <c r="D1732" s="132"/>
      <c r="E1732" s="132"/>
      <c r="F1732" s="132"/>
      <c r="G1732" s="132"/>
      <c r="H1732" s="132"/>
      <c r="I1732" s="132"/>
      <c r="J1732" s="132"/>
      <c r="K1732" s="133"/>
      <c r="L1732" s="134"/>
      <c r="M1732" s="134"/>
      <c r="N1732" s="134"/>
      <c r="O1732" s="3"/>
      <c r="P1732" s="29"/>
      <c r="Q1732" s="22"/>
      <c r="R1732" s="3"/>
      <c r="S1732" s="120"/>
    </row>
    <row r="1733" spans="1:19" ht="12.75" customHeight="1" x14ac:dyDescent="0.25">
      <c r="A1733" s="28"/>
      <c r="B1733" s="29"/>
      <c r="C1733" s="29"/>
      <c r="D1733" s="132"/>
      <c r="E1733" s="132"/>
      <c r="F1733" s="132"/>
      <c r="G1733" s="132"/>
      <c r="H1733" s="132"/>
      <c r="I1733" s="132"/>
      <c r="J1733" s="132"/>
      <c r="K1733" s="133"/>
      <c r="L1733" s="134"/>
      <c r="M1733" s="134"/>
      <c r="N1733" s="134"/>
      <c r="O1733" s="3"/>
      <c r="P1733" s="29"/>
      <c r="Q1733" s="22"/>
      <c r="R1733" s="3"/>
      <c r="S1733" s="120"/>
    </row>
    <row r="1734" spans="1:19" ht="12.75" customHeight="1" x14ac:dyDescent="0.25">
      <c r="A1734" s="28"/>
      <c r="B1734" s="29"/>
      <c r="C1734" s="29"/>
      <c r="D1734" s="132"/>
      <c r="E1734" s="132"/>
      <c r="F1734" s="132"/>
      <c r="G1734" s="132"/>
      <c r="H1734" s="132"/>
      <c r="I1734" s="132"/>
      <c r="J1734" s="132"/>
      <c r="K1734" s="133"/>
      <c r="L1734" s="134"/>
      <c r="M1734" s="134"/>
      <c r="N1734" s="134"/>
      <c r="O1734" s="3"/>
      <c r="P1734" s="29"/>
      <c r="Q1734" s="22"/>
      <c r="R1734" s="3"/>
      <c r="S1734" s="120"/>
    </row>
    <row r="1735" spans="1:19" ht="12.75" customHeight="1" x14ac:dyDescent="0.25">
      <c r="A1735" s="28"/>
      <c r="B1735" s="29"/>
      <c r="C1735" s="29"/>
      <c r="D1735" s="132"/>
      <c r="E1735" s="132"/>
      <c r="F1735" s="132"/>
      <c r="G1735" s="132"/>
      <c r="H1735" s="132"/>
      <c r="I1735" s="132"/>
      <c r="J1735" s="132"/>
      <c r="K1735" s="133"/>
      <c r="L1735" s="134"/>
      <c r="M1735" s="134"/>
      <c r="N1735" s="134"/>
      <c r="O1735" s="3"/>
      <c r="P1735" s="29"/>
      <c r="Q1735" s="22"/>
      <c r="R1735" s="3"/>
      <c r="S1735" s="120"/>
    </row>
    <row r="1736" spans="1:19" ht="12.75" customHeight="1" x14ac:dyDescent="0.25">
      <c r="A1736" s="28"/>
      <c r="B1736" s="29"/>
      <c r="C1736" s="29"/>
      <c r="D1736" s="132"/>
      <c r="E1736" s="132"/>
      <c r="F1736" s="132"/>
      <c r="G1736" s="132"/>
      <c r="H1736" s="132"/>
      <c r="I1736" s="132"/>
      <c r="J1736" s="132"/>
      <c r="K1736" s="133"/>
      <c r="L1736" s="134"/>
      <c r="M1736" s="134"/>
      <c r="N1736" s="134"/>
      <c r="O1736" s="3"/>
      <c r="P1736" s="29"/>
      <c r="Q1736" s="22"/>
      <c r="R1736" s="3"/>
      <c r="S1736" s="120"/>
    </row>
    <row r="1737" spans="1:19" ht="12.75" customHeight="1" x14ac:dyDescent="0.25">
      <c r="A1737" s="28"/>
      <c r="B1737" s="29"/>
      <c r="C1737" s="29"/>
      <c r="D1737" s="132"/>
      <c r="E1737" s="132"/>
      <c r="F1737" s="132"/>
      <c r="G1737" s="132"/>
      <c r="H1737" s="132"/>
      <c r="I1737" s="132"/>
      <c r="J1737" s="132"/>
      <c r="K1737" s="133"/>
      <c r="L1737" s="134"/>
      <c r="M1737" s="134"/>
      <c r="N1737" s="134"/>
      <c r="O1737" s="3"/>
      <c r="P1737" s="29"/>
      <c r="Q1737" s="22"/>
      <c r="R1737" s="3"/>
      <c r="S1737" s="120"/>
    </row>
    <row r="1738" spans="1:19" ht="12.75" customHeight="1" x14ac:dyDescent="0.25">
      <c r="A1738" s="28"/>
      <c r="B1738" s="29"/>
      <c r="C1738" s="29"/>
      <c r="D1738" s="132"/>
      <c r="E1738" s="132"/>
      <c r="F1738" s="132"/>
      <c r="G1738" s="132"/>
      <c r="H1738" s="132"/>
      <c r="I1738" s="132"/>
      <c r="J1738" s="132"/>
      <c r="K1738" s="133"/>
      <c r="L1738" s="134"/>
      <c r="M1738" s="134"/>
      <c r="N1738" s="134"/>
      <c r="O1738" s="3"/>
      <c r="P1738" s="29"/>
      <c r="Q1738" s="22"/>
      <c r="R1738" s="3"/>
      <c r="S1738" s="120"/>
    </row>
    <row r="1739" spans="1:19" ht="12.75" customHeight="1" x14ac:dyDescent="0.25">
      <c r="A1739" s="28"/>
      <c r="B1739" s="29"/>
      <c r="C1739" s="29"/>
      <c r="D1739" s="132"/>
      <c r="E1739" s="132"/>
      <c r="F1739" s="132"/>
      <c r="G1739" s="132"/>
      <c r="H1739" s="132"/>
      <c r="I1739" s="132"/>
      <c r="J1739" s="132"/>
      <c r="K1739" s="133"/>
      <c r="L1739" s="134"/>
      <c r="M1739" s="134"/>
      <c r="N1739" s="134"/>
      <c r="O1739" s="3"/>
      <c r="P1739" s="29"/>
      <c r="Q1739" s="22"/>
      <c r="R1739" s="3"/>
      <c r="S1739" s="120"/>
    </row>
    <row r="1740" spans="1:19" ht="12.75" customHeight="1" x14ac:dyDescent="0.25">
      <c r="A1740" s="28"/>
      <c r="B1740" s="29"/>
      <c r="C1740" s="29"/>
      <c r="D1740" s="132"/>
      <c r="E1740" s="132"/>
      <c r="F1740" s="132"/>
      <c r="G1740" s="132"/>
      <c r="H1740" s="132"/>
      <c r="I1740" s="132"/>
      <c r="J1740" s="132"/>
      <c r="K1740" s="133"/>
      <c r="L1740" s="134"/>
      <c r="M1740" s="134"/>
      <c r="N1740" s="134"/>
      <c r="O1740" s="3"/>
      <c r="P1740" s="29"/>
      <c r="Q1740" s="22"/>
      <c r="R1740" s="3"/>
      <c r="S1740" s="120"/>
    </row>
    <row r="1741" spans="1:19" ht="12.75" customHeight="1" x14ac:dyDescent="0.25">
      <c r="A1741" s="28"/>
      <c r="B1741" s="29"/>
      <c r="C1741" s="29"/>
      <c r="D1741" s="132"/>
      <c r="E1741" s="132"/>
      <c r="F1741" s="132"/>
      <c r="G1741" s="132"/>
      <c r="H1741" s="132"/>
      <c r="I1741" s="132"/>
      <c r="J1741" s="132"/>
      <c r="K1741" s="133"/>
      <c r="L1741" s="134"/>
      <c r="M1741" s="134"/>
      <c r="N1741" s="134"/>
      <c r="O1741" s="3"/>
      <c r="P1741" s="29"/>
      <c r="Q1741" s="22"/>
      <c r="R1741" s="3"/>
      <c r="S1741" s="120"/>
    </row>
    <row r="1742" spans="1:19" ht="12.75" customHeight="1" x14ac:dyDescent="0.25">
      <c r="A1742" s="28"/>
      <c r="B1742" s="29"/>
      <c r="C1742" s="29"/>
      <c r="D1742" s="132"/>
      <c r="E1742" s="132"/>
      <c r="F1742" s="132"/>
      <c r="G1742" s="132"/>
      <c r="H1742" s="132"/>
      <c r="I1742" s="132"/>
      <c r="J1742" s="132"/>
      <c r="K1742" s="133"/>
      <c r="L1742" s="134"/>
      <c r="M1742" s="134"/>
      <c r="N1742" s="134"/>
      <c r="O1742" s="3"/>
      <c r="P1742" s="29"/>
      <c r="Q1742" s="22"/>
      <c r="R1742" s="3"/>
      <c r="S1742" s="120"/>
    </row>
    <row r="1743" spans="1:19" ht="12.75" customHeight="1" x14ac:dyDescent="0.25">
      <c r="A1743" s="28"/>
      <c r="B1743" s="29"/>
      <c r="C1743" s="29"/>
      <c r="D1743" s="132"/>
      <c r="E1743" s="132"/>
      <c r="F1743" s="132"/>
      <c r="G1743" s="132"/>
      <c r="H1743" s="132"/>
      <c r="I1743" s="132"/>
      <c r="J1743" s="132"/>
      <c r="K1743" s="133"/>
      <c r="L1743" s="134"/>
      <c r="M1743" s="134"/>
      <c r="N1743" s="134"/>
      <c r="O1743" s="3"/>
      <c r="P1743" s="29"/>
      <c r="Q1743" s="22"/>
      <c r="R1743" s="3"/>
      <c r="S1743" s="120"/>
    </row>
    <row r="1744" spans="1:19" ht="12.75" customHeight="1" x14ac:dyDescent="0.25">
      <c r="A1744" s="28"/>
      <c r="B1744" s="29"/>
      <c r="C1744" s="29"/>
      <c r="D1744" s="132"/>
      <c r="E1744" s="132"/>
      <c r="F1744" s="132"/>
      <c r="G1744" s="132"/>
      <c r="H1744" s="132"/>
      <c r="I1744" s="132"/>
      <c r="J1744" s="132"/>
      <c r="K1744" s="133"/>
      <c r="L1744" s="134"/>
      <c r="M1744" s="134"/>
      <c r="N1744" s="134"/>
      <c r="O1744" s="3"/>
      <c r="P1744" s="29"/>
      <c r="Q1744" s="22"/>
      <c r="R1744" s="3"/>
      <c r="S1744" s="120"/>
    </row>
    <row r="1745" spans="1:19" ht="12.75" customHeight="1" x14ac:dyDescent="0.25">
      <c r="A1745" s="28"/>
      <c r="B1745" s="29"/>
      <c r="C1745" s="29"/>
      <c r="D1745" s="132"/>
      <c r="E1745" s="132"/>
      <c r="F1745" s="132"/>
      <c r="G1745" s="132"/>
      <c r="H1745" s="132"/>
      <c r="I1745" s="132"/>
      <c r="J1745" s="132"/>
      <c r="K1745" s="133"/>
      <c r="L1745" s="134"/>
      <c r="M1745" s="134"/>
      <c r="N1745" s="134"/>
      <c r="O1745" s="3"/>
      <c r="P1745" s="29"/>
      <c r="Q1745" s="22"/>
      <c r="R1745" s="3"/>
      <c r="S1745" s="120"/>
    </row>
    <row r="1746" spans="1:19" ht="12.75" customHeight="1" x14ac:dyDescent="0.25">
      <c r="A1746" s="28"/>
      <c r="B1746" s="29"/>
      <c r="C1746" s="29"/>
      <c r="D1746" s="132"/>
      <c r="E1746" s="132"/>
      <c r="F1746" s="132"/>
      <c r="G1746" s="132"/>
      <c r="H1746" s="132"/>
      <c r="I1746" s="132"/>
      <c r="J1746" s="132"/>
      <c r="K1746" s="133"/>
      <c r="L1746" s="134"/>
      <c r="M1746" s="134"/>
      <c r="N1746" s="134"/>
      <c r="O1746" s="3"/>
      <c r="P1746" s="29"/>
      <c r="Q1746" s="22"/>
      <c r="R1746" s="3"/>
      <c r="S1746" s="120"/>
    </row>
    <row r="1747" spans="1:19" ht="12.75" customHeight="1" x14ac:dyDescent="0.25">
      <c r="A1747" s="28"/>
      <c r="B1747" s="29"/>
      <c r="C1747" s="29"/>
      <c r="D1747" s="132"/>
      <c r="E1747" s="132"/>
      <c r="F1747" s="132"/>
      <c r="G1747" s="132"/>
      <c r="H1747" s="132"/>
      <c r="I1747" s="132"/>
      <c r="J1747" s="132"/>
      <c r="K1747" s="133"/>
      <c r="L1747" s="134"/>
      <c r="M1747" s="134"/>
      <c r="N1747" s="134"/>
      <c r="O1747" s="3"/>
      <c r="P1747" s="29"/>
      <c r="Q1747" s="22"/>
      <c r="R1747" s="3"/>
      <c r="S1747" s="120"/>
    </row>
    <row r="1748" spans="1:19" ht="12.75" customHeight="1" x14ac:dyDescent="0.25">
      <c r="A1748" s="28"/>
      <c r="B1748" s="29"/>
      <c r="C1748" s="29"/>
      <c r="D1748" s="132"/>
      <c r="E1748" s="132"/>
      <c r="F1748" s="132"/>
      <c r="G1748" s="132"/>
      <c r="H1748" s="132"/>
      <c r="I1748" s="132"/>
      <c r="J1748" s="132"/>
      <c r="K1748" s="133"/>
      <c r="L1748" s="134"/>
      <c r="M1748" s="134"/>
      <c r="N1748" s="134"/>
      <c r="O1748" s="3"/>
      <c r="P1748" s="29"/>
      <c r="Q1748" s="22"/>
      <c r="R1748" s="3"/>
      <c r="S1748" s="120"/>
    </row>
    <row r="1749" spans="1:19" ht="12.75" customHeight="1" x14ac:dyDescent="0.25">
      <c r="A1749" s="28"/>
      <c r="B1749" s="29"/>
      <c r="C1749" s="29"/>
      <c r="D1749" s="132"/>
      <c r="E1749" s="132"/>
      <c r="F1749" s="132"/>
      <c r="G1749" s="132"/>
      <c r="H1749" s="132"/>
      <c r="I1749" s="132"/>
      <c r="J1749" s="132"/>
      <c r="K1749" s="133"/>
      <c r="L1749" s="134"/>
      <c r="M1749" s="134"/>
      <c r="N1749" s="134"/>
      <c r="O1749" s="3"/>
      <c r="P1749" s="29"/>
      <c r="Q1749" s="22"/>
      <c r="R1749" s="3"/>
      <c r="S1749" s="120"/>
    </row>
    <row r="1750" spans="1:19" ht="12.75" customHeight="1" x14ac:dyDescent="0.25">
      <c r="A1750" s="28"/>
      <c r="B1750" s="29"/>
      <c r="C1750" s="29"/>
      <c r="D1750" s="132"/>
      <c r="E1750" s="132"/>
      <c r="F1750" s="132"/>
      <c r="G1750" s="132"/>
      <c r="H1750" s="132"/>
      <c r="I1750" s="132"/>
      <c r="J1750" s="132"/>
      <c r="K1750" s="133"/>
      <c r="L1750" s="134"/>
      <c r="M1750" s="134"/>
      <c r="N1750" s="134"/>
      <c r="O1750" s="3"/>
      <c r="P1750" s="29"/>
      <c r="Q1750" s="22"/>
      <c r="R1750" s="3"/>
      <c r="S1750" s="120"/>
    </row>
    <row r="1751" spans="1:19" ht="12.75" customHeight="1" x14ac:dyDescent="0.25">
      <c r="A1751" s="28"/>
      <c r="B1751" s="29"/>
      <c r="C1751" s="29"/>
      <c r="D1751" s="132"/>
      <c r="E1751" s="132"/>
      <c r="F1751" s="132"/>
      <c r="G1751" s="132"/>
      <c r="H1751" s="132"/>
      <c r="I1751" s="132"/>
      <c r="J1751" s="132"/>
      <c r="K1751" s="133"/>
      <c r="L1751" s="134"/>
      <c r="M1751" s="134"/>
      <c r="N1751" s="134"/>
      <c r="O1751" s="3"/>
      <c r="P1751" s="29"/>
      <c r="Q1751" s="22"/>
      <c r="R1751" s="3"/>
      <c r="S1751" s="120"/>
    </row>
    <row r="1752" spans="1:19" ht="12.75" customHeight="1" x14ac:dyDescent="0.25">
      <c r="A1752" s="28"/>
      <c r="B1752" s="29"/>
      <c r="C1752" s="29"/>
      <c r="D1752" s="132"/>
      <c r="E1752" s="132"/>
      <c r="F1752" s="132"/>
      <c r="G1752" s="132"/>
      <c r="H1752" s="132"/>
      <c r="I1752" s="132"/>
      <c r="J1752" s="132"/>
      <c r="K1752" s="133"/>
      <c r="L1752" s="134"/>
      <c r="M1752" s="134"/>
      <c r="N1752" s="134"/>
      <c r="O1752" s="3"/>
      <c r="P1752" s="29"/>
      <c r="Q1752" s="22"/>
      <c r="R1752" s="3"/>
      <c r="S1752" s="120"/>
    </row>
    <row r="1753" spans="1:19" ht="12.75" customHeight="1" x14ac:dyDescent="0.25">
      <c r="A1753" s="28"/>
      <c r="B1753" s="29"/>
      <c r="C1753" s="29"/>
      <c r="D1753" s="132"/>
      <c r="E1753" s="132"/>
      <c r="F1753" s="132"/>
      <c r="G1753" s="132"/>
      <c r="H1753" s="132"/>
      <c r="I1753" s="132"/>
      <c r="J1753" s="132"/>
      <c r="K1753" s="133"/>
      <c r="L1753" s="134"/>
      <c r="M1753" s="134"/>
      <c r="N1753" s="134"/>
      <c r="O1753" s="3"/>
      <c r="P1753" s="29"/>
      <c r="Q1753" s="22"/>
      <c r="R1753" s="3"/>
      <c r="S1753" s="120"/>
    </row>
    <row r="1754" spans="1:19" ht="12.75" customHeight="1" x14ac:dyDescent="0.25">
      <c r="A1754" s="28"/>
      <c r="B1754" s="29"/>
      <c r="C1754" s="29"/>
      <c r="D1754" s="132"/>
      <c r="E1754" s="132"/>
      <c r="F1754" s="132"/>
      <c r="G1754" s="132"/>
      <c r="H1754" s="132"/>
      <c r="I1754" s="132"/>
      <c r="J1754" s="132"/>
      <c r="K1754" s="133"/>
      <c r="L1754" s="134"/>
      <c r="M1754" s="134"/>
      <c r="N1754" s="134"/>
      <c r="O1754" s="3"/>
      <c r="P1754" s="29"/>
      <c r="Q1754" s="22"/>
      <c r="R1754" s="3"/>
      <c r="S1754" s="120"/>
    </row>
    <row r="1755" spans="1:19" ht="12.75" customHeight="1" x14ac:dyDescent="0.25">
      <c r="A1755" s="28"/>
      <c r="B1755" s="29"/>
      <c r="C1755" s="29"/>
      <c r="D1755" s="132"/>
      <c r="E1755" s="132"/>
      <c r="F1755" s="132"/>
      <c r="G1755" s="132"/>
      <c r="H1755" s="132"/>
      <c r="I1755" s="132"/>
      <c r="J1755" s="132"/>
      <c r="K1755" s="133"/>
      <c r="L1755" s="134"/>
      <c r="M1755" s="134"/>
      <c r="N1755" s="134"/>
      <c r="O1755" s="3"/>
      <c r="P1755" s="29"/>
      <c r="Q1755" s="22"/>
      <c r="R1755" s="3"/>
      <c r="S1755" s="120"/>
    </row>
    <row r="1756" spans="1:19" ht="12.75" customHeight="1" x14ac:dyDescent="0.25">
      <c r="A1756" s="28"/>
      <c r="B1756" s="29"/>
      <c r="C1756" s="29"/>
      <c r="D1756" s="132"/>
      <c r="E1756" s="132"/>
      <c r="F1756" s="132"/>
      <c r="G1756" s="132"/>
      <c r="H1756" s="132"/>
      <c r="I1756" s="132"/>
      <c r="J1756" s="132"/>
      <c r="K1756" s="133"/>
      <c r="L1756" s="134"/>
      <c r="M1756" s="134"/>
      <c r="N1756" s="134"/>
      <c r="O1756" s="3"/>
      <c r="P1756" s="29"/>
      <c r="Q1756" s="22"/>
      <c r="R1756" s="3"/>
      <c r="S1756" s="120"/>
    </row>
    <row r="1757" spans="1:19" ht="12.75" customHeight="1" x14ac:dyDescent="0.25">
      <c r="A1757" s="28"/>
      <c r="B1757" s="29"/>
      <c r="C1757" s="29"/>
      <c r="D1757" s="132"/>
      <c r="E1757" s="132"/>
      <c r="F1757" s="132"/>
      <c r="G1757" s="132"/>
      <c r="H1757" s="132"/>
      <c r="I1757" s="132"/>
      <c r="J1757" s="132"/>
      <c r="K1757" s="133"/>
      <c r="L1757" s="134"/>
      <c r="M1757" s="134"/>
      <c r="N1757" s="134"/>
      <c r="O1757" s="3"/>
      <c r="P1757" s="29"/>
      <c r="Q1757" s="22"/>
      <c r="R1757" s="3"/>
      <c r="S1757" s="120"/>
    </row>
    <row r="1758" spans="1:19" ht="12.75" customHeight="1" x14ac:dyDescent="0.25">
      <c r="A1758" s="28"/>
      <c r="B1758" s="29"/>
      <c r="C1758" s="29"/>
      <c r="D1758" s="132"/>
      <c r="E1758" s="132"/>
      <c r="F1758" s="132"/>
      <c r="G1758" s="132"/>
      <c r="H1758" s="132"/>
      <c r="I1758" s="132"/>
      <c r="J1758" s="132"/>
      <c r="K1758" s="133"/>
      <c r="L1758" s="134"/>
      <c r="M1758" s="134"/>
      <c r="N1758" s="134"/>
      <c r="O1758" s="3"/>
      <c r="P1758" s="29"/>
      <c r="Q1758" s="22"/>
      <c r="R1758" s="3"/>
      <c r="S1758" s="120"/>
    </row>
    <row r="1759" spans="1:19" ht="12.75" customHeight="1" x14ac:dyDescent="0.25">
      <c r="A1759" s="28"/>
      <c r="B1759" s="29"/>
      <c r="C1759" s="29"/>
      <c r="D1759" s="132"/>
      <c r="E1759" s="132"/>
      <c r="F1759" s="132"/>
      <c r="G1759" s="132"/>
      <c r="H1759" s="132"/>
      <c r="I1759" s="132"/>
      <c r="J1759" s="132"/>
      <c r="K1759" s="133"/>
      <c r="L1759" s="134"/>
      <c r="M1759" s="134"/>
      <c r="N1759" s="134"/>
      <c r="O1759" s="3"/>
      <c r="P1759" s="29"/>
      <c r="Q1759" s="22"/>
      <c r="R1759" s="3"/>
      <c r="S1759" s="120"/>
    </row>
    <row r="1760" spans="1:19" ht="12.75" customHeight="1" x14ac:dyDescent="0.25">
      <c r="A1760" s="28"/>
      <c r="B1760" s="29"/>
      <c r="C1760" s="29"/>
      <c r="D1760" s="132"/>
      <c r="E1760" s="132"/>
      <c r="F1760" s="132"/>
      <c r="G1760" s="132"/>
      <c r="H1760" s="132"/>
      <c r="I1760" s="132"/>
      <c r="J1760" s="132"/>
      <c r="K1760" s="133"/>
      <c r="L1760" s="134"/>
      <c r="M1760" s="134"/>
      <c r="N1760" s="134"/>
      <c r="O1760" s="3"/>
      <c r="P1760" s="29"/>
      <c r="Q1760" s="22"/>
      <c r="R1760" s="3"/>
      <c r="S1760" s="120"/>
    </row>
    <row r="1761" spans="1:19" ht="12.75" customHeight="1" x14ac:dyDescent="0.25">
      <c r="A1761" s="28"/>
      <c r="B1761" s="29"/>
      <c r="C1761" s="29"/>
      <c r="D1761" s="132"/>
      <c r="E1761" s="132"/>
      <c r="F1761" s="132"/>
      <c r="G1761" s="132"/>
      <c r="H1761" s="132"/>
      <c r="I1761" s="132"/>
      <c r="J1761" s="132"/>
      <c r="K1761" s="133"/>
      <c r="L1761" s="134"/>
      <c r="M1761" s="134"/>
      <c r="N1761" s="134"/>
      <c r="O1761" s="3"/>
      <c r="P1761" s="29"/>
      <c r="Q1761" s="22"/>
      <c r="R1761" s="3"/>
      <c r="S1761" s="120"/>
    </row>
    <row r="1762" spans="1:19" ht="12.75" customHeight="1" x14ac:dyDescent="0.25">
      <c r="A1762" s="28"/>
      <c r="B1762" s="29"/>
      <c r="C1762" s="29"/>
      <c r="D1762" s="132"/>
      <c r="E1762" s="132"/>
      <c r="F1762" s="132"/>
      <c r="G1762" s="132"/>
      <c r="H1762" s="132"/>
      <c r="I1762" s="132"/>
      <c r="J1762" s="132"/>
      <c r="K1762" s="133"/>
      <c r="L1762" s="134"/>
      <c r="M1762" s="134"/>
      <c r="N1762" s="134"/>
      <c r="O1762" s="3"/>
      <c r="P1762" s="29"/>
      <c r="Q1762" s="22"/>
      <c r="R1762" s="3"/>
      <c r="S1762" s="120"/>
    </row>
    <row r="1763" spans="1:19" ht="12.75" customHeight="1" x14ac:dyDescent="0.25">
      <c r="A1763" s="28"/>
      <c r="B1763" s="29"/>
      <c r="C1763" s="29"/>
      <c r="D1763" s="132"/>
      <c r="E1763" s="132"/>
      <c r="F1763" s="132"/>
      <c r="G1763" s="132"/>
      <c r="H1763" s="132"/>
      <c r="I1763" s="132"/>
      <c r="J1763" s="132"/>
      <c r="K1763" s="133"/>
      <c r="L1763" s="134"/>
      <c r="M1763" s="134"/>
      <c r="N1763" s="134"/>
      <c r="O1763" s="3"/>
      <c r="P1763" s="29"/>
      <c r="Q1763" s="22"/>
      <c r="R1763" s="3"/>
      <c r="S1763" s="120"/>
    </row>
    <row r="1764" spans="1:19" ht="12.75" customHeight="1" x14ac:dyDescent="0.25">
      <c r="A1764" s="28"/>
      <c r="B1764" s="29"/>
      <c r="C1764" s="29"/>
      <c r="D1764" s="132"/>
      <c r="E1764" s="132"/>
      <c r="F1764" s="132"/>
      <c r="G1764" s="132"/>
      <c r="H1764" s="132"/>
      <c r="I1764" s="132"/>
      <c r="J1764" s="132"/>
      <c r="K1764" s="133"/>
      <c r="L1764" s="134"/>
      <c r="M1764" s="134"/>
      <c r="N1764" s="134"/>
      <c r="O1764" s="3"/>
      <c r="P1764" s="29"/>
      <c r="Q1764" s="22"/>
      <c r="R1764" s="3"/>
      <c r="S1764" s="120"/>
    </row>
    <row r="1765" spans="1:19" ht="12.75" customHeight="1" x14ac:dyDescent="0.25">
      <c r="A1765" s="28"/>
      <c r="B1765" s="29"/>
      <c r="C1765" s="29"/>
      <c r="D1765" s="132"/>
      <c r="E1765" s="132"/>
      <c r="F1765" s="132"/>
      <c r="G1765" s="132"/>
      <c r="H1765" s="132"/>
      <c r="I1765" s="132"/>
      <c r="J1765" s="132"/>
      <c r="K1765" s="133"/>
      <c r="L1765" s="134"/>
      <c r="M1765" s="134"/>
      <c r="N1765" s="134"/>
      <c r="O1765" s="3"/>
      <c r="P1765" s="29"/>
      <c r="Q1765" s="22"/>
      <c r="R1765" s="3"/>
      <c r="S1765" s="120"/>
    </row>
    <row r="1766" spans="1:19" ht="12.75" customHeight="1" x14ac:dyDescent="0.25">
      <c r="A1766" s="28"/>
      <c r="B1766" s="29"/>
      <c r="C1766" s="29"/>
      <c r="D1766" s="132"/>
      <c r="E1766" s="132"/>
      <c r="F1766" s="132"/>
      <c r="G1766" s="132"/>
      <c r="H1766" s="132"/>
      <c r="I1766" s="132"/>
      <c r="J1766" s="132"/>
      <c r="K1766" s="133"/>
      <c r="L1766" s="134"/>
      <c r="M1766" s="134"/>
      <c r="N1766" s="134"/>
      <c r="O1766" s="3"/>
      <c r="P1766" s="29"/>
      <c r="Q1766" s="22"/>
      <c r="R1766" s="3"/>
      <c r="S1766" s="120"/>
    </row>
    <row r="1767" spans="1:19" ht="12.75" customHeight="1" x14ac:dyDescent="0.25">
      <c r="A1767" s="28"/>
      <c r="B1767" s="29"/>
      <c r="C1767" s="29"/>
      <c r="D1767" s="132"/>
      <c r="E1767" s="132"/>
      <c r="F1767" s="132"/>
      <c r="G1767" s="132"/>
      <c r="H1767" s="132"/>
      <c r="I1767" s="132"/>
      <c r="J1767" s="132"/>
      <c r="K1767" s="133"/>
      <c r="L1767" s="134"/>
      <c r="M1767" s="134"/>
      <c r="N1767" s="134"/>
      <c r="O1767" s="3"/>
      <c r="P1767" s="29"/>
      <c r="Q1767" s="22"/>
      <c r="R1767" s="3"/>
      <c r="S1767" s="120"/>
    </row>
    <row r="1768" spans="1:19" ht="12.75" customHeight="1" x14ac:dyDescent="0.25">
      <c r="A1768" s="28"/>
      <c r="B1768" s="29"/>
      <c r="C1768" s="29"/>
      <c r="D1768" s="132"/>
      <c r="E1768" s="132"/>
      <c r="F1768" s="132"/>
      <c r="G1768" s="132"/>
      <c r="H1768" s="132"/>
      <c r="I1768" s="132"/>
      <c r="J1768" s="132"/>
      <c r="K1768" s="133"/>
      <c r="L1768" s="134"/>
      <c r="M1768" s="134"/>
      <c r="N1768" s="134"/>
      <c r="O1768" s="3"/>
      <c r="P1768" s="29"/>
      <c r="Q1768" s="22"/>
      <c r="R1768" s="3"/>
      <c r="S1768" s="120"/>
    </row>
    <row r="1769" spans="1:19" ht="12.75" customHeight="1" x14ac:dyDescent="0.25">
      <c r="A1769" s="28"/>
      <c r="B1769" s="29"/>
      <c r="C1769" s="29"/>
      <c r="D1769" s="132"/>
      <c r="E1769" s="132"/>
      <c r="F1769" s="132"/>
      <c r="G1769" s="132"/>
      <c r="H1769" s="132"/>
      <c r="I1769" s="132"/>
      <c r="J1769" s="132"/>
      <c r="K1769" s="133"/>
      <c r="L1769" s="134"/>
      <c r="M1769" s="134"/>
      <c r="N1769" s="134"/>
      <c r="O1769" s="3"/>
      <c r="P1769" s="29"/>
      <c r="Q1769" s="22"/>
      <c r="R1769" s="3"/>
      <c r="S1769" s="120"/>
    </row>
    <row r="1770" spans="1:19" ht="12.75" customHeight="1" x14ac:dyDescent="0.25">
      <c r="A1770" s="28"/>
      <c r="B1770" s="29"/>
      <c r="C1770" s="29"/>
      <c r="D1770" s="132"/>
      <c r="E1770" s="132"/>
      <c r="F1770" s="132"/>
      <c r="G1770" s="132"/>
      <c r="H1770" s="132"/>
      <c r="I1770" s="132"/>
      <c r="J1770" s="132"/>
      <c r="K1770" s="133"/>
      <c r="L1770" s="134"/>
      <c r="M1770" s="134"/>
      <c r="N1770" s="134"/>
      <c r="O1770" s="3"/>
      <c r="P1770" s="29"/>
      <c r="Q1770" s="22"/>
      <c r="R1770" s="3"/>
      <c r="S1770" s="120"/>
    </row>
    <row r="1771" spans="1:19" ht="12.75" customHeight="1" x14ac:dyDescent="0.25">
      <c r="A1771" s="28"/>
      <c r="B1771" s="29"/>
      <c r="C1771" s="29"/>
      <c r="D1771" s="132"/>
      <c r="E1771" s="132"/>
      <c r="F1771" s="132"/>
      <c r="G1771" s="132"/>
      <c r="H1771" s="132"/>
      <c r="I1771" s="132"/>
      <c r="J1771" s="132"/>
      <c r="K1771" s="133"/>
      <c r="L1771" s="134"/>
      <c r="M1771" s="134"/>
      <c r="N1771" s="134"/>
      <c r="O1771" s="3"/>
      <c r="P1771" s="29"/>
      <c r="Q1771" s="22"/>
      <c r="R1771" s="3"/>
      <c r="S1771" s="120"/>
    </row>
    <row r="1772" spans="1:19" ht="12.75" customHeight="1" x14ac:dyDescent="0.25">
      <c r="A1772" s="28"/>
      <c r="B1772" s="29"/>
      <c r="C1772" s="29"/>
      <c r="D1772" s="132"/>
      <c r="E1772" s="132"/>
      <c r="F1772" s="132"/>
      <c r="G1772" s="132"/>
      <c r="H1772" s="132"/>
      <c r="I1772" s="132"/>
      <c r="J1772" s="132"/>
      <c r="K1772" s="133"/>
      <c r="L1772" s="134"/>
      <c r="M1772" s="134"/>
      <c r="N1772" s="134"/>
      <c r="O1772" s="3"/>
      <c r="P1772" s="29"/>
      <c r="Q1772" s="22"/>
      <c r="R1772" s="3"/>
      <c r="S1772" s="120"/>
    </row>
    <row r="1773" spans="1:19" ht="12.75" customHeight="1" x14ac:dyDescent="0.25">
      <c r="A1773" s="28"/>
      <c r="B1773" s="29"/>
      <c r="C1773" s="29"/>
      <c r="D1773" s="132"/>
      <c r="E1773" s="132"/>
      <c r="F1773" s="132"/>
      <c r="G1773" s="132"/>
      <c r="H1773" s="132"/>
      <c r="I1773" s="132"/>
      <c r="J1773" s="132"/>
      <c r="K1773" s="133"/>
      <c r="L1773" s="134"/>
      <c r="M1773" s="134"/>
      <c r="N1773" s="134"/>
      <c r="O1773" s="3"/>
      <c r="P1773" s="29"/>
      <c r="Q1773" s="22"/>
      <c r="R1773" s="3"/>
      <c r="S1773" s="120"/>
    </row>
    <row r="1774" spans="1:19" ht="12.75" customHeight="1" x14ac:dyDescent="0.25">
      <c r="A1774" s="28"/>
      <c r="B1774" s="29"/>
      <c r="C1774" s="29"/>
      <c r="D1774" s="132"/>
      <c r="E1774" s="132"/>
      <c r="F1774" s="132"/>
      <c r="G1774" s="132"/>
      <c r="H1774" s="132"/>
      <c r="I1774" s="132"/>
      <c r="J1774" s="132"/>
      <c r="K1774" s="133"/>
      <c r="L1774" s="134"/>
      <c r="M1774" s="134"/>
      <c r="N1774" s="134"/>
      <c r="O1774" s="3"/>
      <c r="P1774" s="29"/>
      <c r="Q1774" s="22"/>
      <c r="R1774" s="3"/>
      <c r="S1774" s="120"/>
    </row>
    <row r="1775" spans="1:19" ht="12.75" customHeight="1" x14ac:dyDescent="0.25">
      <c r="A1775" s="28"/>
      <c r="B1775" s="29"/>
      <c r="C1775" s="29"/>
      <c r="D1775" s="132"/>
      <c r="E1775" s="132"/>
      <c r="F1775" s="132"/>
      <c r="G1775" s="132"/>
      <c r="H1775" s="132"/>
      <c r="I1775" s="132"/>
      <c r="J1775" s="132"/>
      <c r="K1775" s="133"/>
      <c r="L1775" s="134"/>
      <c r="M1775" s="134"/>
      <c r="N1775" s="134"/>
      <c r="O1775" s="3"/>
      <c r="P1775" s="29"/>
      <c r="Q1775" s="22"/>
      <c r="R1775" s="3"/>
      <c r="S1775" s="120"/>
    </row>
    <row r="1776" spans="1:19" ht="12.75" customHeight="1" x14ac:dyDescent="0.25">
      <c r="A1776" s="28"/>
      <c r="B1776" s="29"/>
      <c r="C1776" s="29"/>
      <c r="D1776" s="132"/>
      <c r="E1776" s="132"/>
      <c r="F1776" s="132"/>
      <c r="G1776" s="132"/>
      <c r="H1776" s="132"/>
      <c r="I1776" s="132"/>
      <c r="J1776" s="132"/>
      <c r="K1776" s="133"/>
      <c r="L1776" s="134"/>
      <c r="M1776" s="134"/>
      <c r="N1776" s="134"/>
      <c r="O1776" s="3"/>
      <c r="P1776" s="29"/>
      <c r="Q1776" s="22"/>
      <c r="R1776" s="3"/>
      <c r="S1776" s="120"/>
    </row>
    <row r="1777" spans="1:19" ht="12.75" customHeight="1" x14ac:dyDescent="0.25">
      <c r="A1777" s="28"/>
      <c r="B1777" s="29"/>
      <c r="C1777" s="29"/>
      <c r="D1777" s="132"/>
      <c r="E1777" s="132"/>
      <c r="F1777" s="132"/>
      <c r="G1777" s="132"/>
      <c r="H1777" s="132"/>
      <c r="I1777" s="132"/>
      <c r="J1777" s="132"/>
      <c r="K1777" s="133"/>
      <c r="L1777" s="134"/>
      <c r="M1777" s="134"/>
      <c r="N1777" s="134"/>
      <c r="O1777" s="3"/>
      <c r="P1777" s="29"/>
      <c r="Q1777" s="22"/>
      <c r="R1777" s="3"/>
      <c r="S1777" s="120"/>
    </row>
    <row r="1778" spans="1:19" ht="12.75" customHeight="1" x14ac:dyDescent="0.25">
      <c r="A1778" s="28"/>
      <c r="B1778" s="29"/>
      <c r="C1778" s="29"/>
      <c r="D1778" s="132"/>
      <c r="E1778" s="132"/>
      <c r="F1778" s="132"/>
      <c r="G1778" s="132"/>
      <c r="H1778" s="132"/>
      <c r="I1778" s="132"/>
      <c r="J1778" s="132"/>
      <c r="K1778" s="133"/>
      <c r="L1778" s="134"/>
      <c r="M1778" s="134"/>
      <c r="N1778" s="134"/>
      <c r="O1778" s="3"/>
      <c r="P1778" s="29"/>
      <c r="Q1778" s="22"/>
      <c r="R1778" s="3"/>
      <c r="S1778" s="120"/>
    </row>
    <row r="1779" spans="1:19" ht="12.75" customHeight="1" x14ac:dyDescent="0.25">
      <c r="A1779" s="28"/>
      <c r="B1779" s="29"/>
      <c r="C1779" s="29"/>
      <c r="D1779" s="132"/>
      <c r="E1779" s="132"/>
      <c r="F1779" s="132"/>
      <c r="G1779" s="132"/>
      <c r="H1779" s="132"/>
      <c r="I1779" s="132"/>
      <c r="J1779" s="132"/>
      <c r="K1779" s="133"/>
      <c r="L1779" s="134"/>
      <c r="M1779" s="134"/>
      <c r="N1779" s="134"/>
      <c r="O1779" s="3"/>
      <c r="P1779" s="29"/>
      <c r="Q1779" s="22"/>
      <c r="R1779" s="3"/>
      <c r="S1779" s="120"/>
    </row>
    <row r="1780" spans="1:19" ht="12.75" customHeight="1" x14ac:dyDescent="0.25">
      <c r="A1780" s="28"/>
      <c r="B1780" s="29"/>
      <c r="C1780" s="29"/>
      <c r="D1780" s="132"/>
      <c r="E1780" s="132"/>
      <c r="F1780" s="132"/>
      <c r="G1780" s="132"/>
      <c r="H1780" s="132"/>
      <c r="I1780" s="132"/>
      <c r="J1780" s="132"/>
      <c r="K1780" s="133"/>
      <c r="L1780" s="134"/>
      <c r="M1780" s="134"/>
      <c r="N1780" s="134"/>
      <c r="O1780" s="3"/>
      <c r="P1780" s="29"/>
      <c r="Q1780" s="22"/>
      <c r="R1780" s="3"/>
      <c r="S1780" s="120"/>
    </row>
    <row r="1781" spans="1:19" ht="12.75" customHeight="1" x14ac:dyDescent="0.25">
      <c r="A1781" s="28"/>
      <c r="B1781" s="29"/>
      <c r="C1781" s="29"/>
      <c r="D1781" s="132"/>
      <c r="E1781" s="132"/>
      <c r="F1781" s="132"/>
      <c r="G1781" s="132"/>
      <c r="H1781" s="132"/>
      <c r="I1781" s="132"/>
      <c r="J1781" s="132"/>
      <c r="K1781" s="133"/>
      <c r="L1781" s="134"/>
      <c r="M1781" s="134"/>
      <c r="N1781" s="134"/>
      <c r="O1781" s="3"/>
      <c r="P1781" s="29"/>
      <c r="Q1781" s="22"/>
      <c r="R1781" s="3"/>
      <c r="S1781" s="120"/>
    </row>
    <row r="1782" spans="1:19" ht="12.75" customHeight="1" x14ac:dyDescent="0.25">
      <c r="A1782" s="28"/>
      <c r="B1782" s="29"/>
      <c r="C1782" s="29"/>
      <c r="D1782" s="132"/>
      <c r="E1782" s="132"/>
      <c r="F1782" s="132"/>
      <c r="G1782" s="132"/>
      <c r="H1782" s="132"/>
      <c r="I1782" s="132"/>
      <c r="J1782" s="132"/>
      <c r="K1782" s="133"/>
      <c r="L1782" s="134"/>
      <c r="M1782" s="134"/>
      <c r="N1782" s="134"/>
      <c r="O1782" s="3"/>
      <c r="P1782" s="29"/>
      <c r="Q1782" s="22"/>
      <c r="R1782" s="3"/>
      <c r="S1782" s="120"/>
    </row>
    <row r="1783" spans="1:19" ht="12.75" customHeight="1" x14ac:dyDescent="0.25">
      <c r="A1783" s="28"/>
      <c r="B1783" s="29"/>
      <c r="C1783" s="29"/>
      <c r="D1783" s="132"/>
      <c r="E1783" s="132"/>
      <c r="F1783" s="132"/>
      <c r="G1783" s="132"/>
      <c r="H1783" s="132"/>
      <c r="I1783" s="132"/>
      <c r="J1783" s="132"/>
      <c r="K1783" s="133"/>
      <c r="L1783" s="134"/>
      <c r="M1783" s="134"/>
      <c r="N1783" s="134"/>
      <c r="O1783" s="3"/>
      <c r="P1783" s="29"/>
      <c r="Q1783" s="22"/>
      <c r="R1783" s="3"/>
      <c r="S1783" s="120"/>
    </row>
    <row r="1784" spans="1:19" ht="12.75" customHeight="1" x14ac:dyDescent="0.25">
      <c r="A1784" s="28"/>
      <c r="B1784" s="29"/>
      <c r="C1784" s="29"/>
      <c r="D1784" s="132"/>
      <c r="E1784" s="132"/>
      <c r="F1784" s="132"/>
      <c r="G1784" s="132"/>
      <c r="H1784" s="132"/>
      <c r="I1784" s="132"/>
      <c r="J1784" s="132"/>
      <c r="K1784" s="133"/>
      <c r="L1784" s="134"/>
      <c r="M1784" s="134"/>
      <c r="N1784" s="134"/>
      <c r="O1784" s="3"/>
      <c r="P1784" s="29"/>
      <c r="Q1784" s="22"/>
      <c r="R1784" s="3"/>
      <c r="S1784" s="120"/>
    </row>
    <row r="1785" spans="1:19" ht="12.75" customHeight="1" x14ac:dyDescent="0.25">
      <c r="A1785" s="28"/>
      <c r="B1785" s="29"/>
      <c r="C1785" s="29"/>
      <c r="D1785" s="132"/>
      <c r="E1785" s="132"/>
      <c r="F1785" s="132"/>
      <c r="G1785" s="132"/>
      <c r="H1785" s="132"/>
      <c r="I1785" s="132"/>
      <c r="J1785" s="132"/>
      <c r="K1785" s="133"/>
      <c r="L1785" s="134"/>
      <c r="M1785" s="134"/>
      <c r="N1785" s="134"/>
      <c r="O1785" s="3"/>
      <c r="P1785" s="29"/>
      <c r="Q1785" s="22"/>
      <c r="R1785" s="3"/>
      <c r="S1785" s="120"/>
    </row>
    <row r="1786" spans="1:19" ht="12.75" customHeight="1" x14ac:dyDescent="0.25">
      <c r="A1786" s="28"/>
      <c r="B1786" s="29"/>
      <c r="C1786" s="29"/>
      <c r="D1786" s="132"/>
      <c r="E1786" s="132"/>
      <c r="F1786" s="132"/>
      <c r="G1786" s="132"/>
      <c r="H1786" s="132"/>
      <c r="I1786" s="132"/>
      <c r="J1786" s="132"/>
      <c r="K1786" s="133"/>
      <c r="L1786" s="134"/>
      <c r="M1786" s="134"/>
      <c r="N1786" s="134"/>
      <c r="O1786" s="3"/>
      <c r="P1786" s="29"/>
      <c r="Q1786" s="22"/>
      <c r="R1786" s="3"/>
      <c r="S1786" s="120"/>
    </row>
    <row r="1787" spans="1:19" ht="12.75" customHeight="1" x14ac:dyDescent="0.25">
      <c r="A1787" s="28"/>
      <c r="B1787" s="29"/>
      <c r="C1787" s="29"/>
      <c r="D1787" s="132"/>
      <c r="E1787" s="132"/>
      <c r="F1787" s="132"/>
      <c r="G1787" s="132"/>
      <c r="H1787" s="132"/>
      <c r="I1787" s="132"/>
      <c r="J1787" s="132"/>
      <c r="K1787" s="133"/>
      <c r="L1787" s="134"/>
      <c r="M1787" s="134"/>
      <c r="N1787" s="134"/>
      <c r="O1787" s="3"/>
      <c r="P1787" s="29"/>
      <c r="Q1787" s="22"/>
      <c r="R1787" s="3"/>
      <c r="S1787" s="120"/>
    </row>
    <row r="1788" spans="1:19" ht="12.75" customHeight="1" x14ac:dyDescent="0.25">
      <c r="A1788" s="28"/>
      <c r="B1788" s="29"/>
      <c r="C1788" s="29"/>
      <c r="D1788" s="132"/>
      <c r="E1788" s="132"/>
      <c r="F1788" s="132"/>
      <c r="G1788" s="132"/>
      <c r="H1788" s="132"/>
      <c r="I1788" s="132"/>
      <c r="J1788" s="132"/>
      <c r="K1788" s="133"/>
      <c r="L1788" s="134"/>
      <c r="M1788" s="134"/>
      <c r="N1788" s="134"/>
      <c r="O1788" s="3"/>
      <c r="P1788" s="29"/>
      <c r="Q1788" s="22"/>
      <c r="R1788" s="3"/>
      <c r="S1788" s="120"/>
    </row>
    <row r="1789" spans="1:19" ht="12.75" customHeight="1" x14ac:dyDescent="0.25">
      <c r="A1789" s="28"/>
      <c r="B1789" s="29"/>
      <c r="C1789" s="29"/>
      <c r="D1789" s="132"/>
      <c r="E1789" s="132"/>
      <c r="F1789" s="132"/>
      <c r="G1789" s="132"/>
      <c r="H1789" s="132"/>
      <c r="I1789" s="132"/>
      <c r="J1789" s="132"/>
      <c r="K1789" s="133"/>
      <c r="L1789" s="134"/>
      <c r="M1789" s="134"/>
      <c r="N1789" s="134"/>
      <c r="O1789" s="3"/>
      <c r="P1789" s="29"/>
      <c r="Q1789" s="22"/>
      <c r="R1789" s="3"/>
      <c r="S1789" s="120"/>
    </row>
    <row r="1790" spans="1:19" ht="12.75" customHeight="1" x14ac:dyDescent="0.25">
      <c r="A1790" s="28"/>
      <c r="B1790" s="29"/>
      <c r="C1790" s="29"/>
      <c r="D1790" s="132"/>
      <c r="E1790" s="132"/>
      <c r="F1790" s="132"/>
      <c r="G1790" s="132"/>
      <c r="H1790" s="132"/>
      <c r="I1790" s="132"/>
      <c r="J1790" s="132"/>
      <c r="K1790" s="133"/>
      <c r="L1790" s="134"/>
      <c r="M1790" s="134"/>
      <c r="N1790" s="134"/>
      <c r="O1790" s="3"/>
      <c r="P1790" s="29"/>
      <c r="Q1790" s="22"/>
      <c r="R1790" s="3"/>
      <c r="S1790" s="120"/>
    </row>
    <row r="1791" spans="1:19" ht="12.75" customHeight="1" x14ac:dyDescent="0.25">
      <c r="A1791" s="28"/>
      <c r="B1791" s="29"/>
      <c r="C1791" s="29"/>
      <c r="D1791" s="132"/>
      <c r="E1791" s="132"/>
      <c r="F1791" s="132"/>
      <c r="G1791" s="132"/>
      <c r="H1791" s="132"/>
      <c r="I1791" s="132"/>
      <c r="J1791" s="132"/>
      <c r="K1791" s="133"/>
      <c r="L1791" s="134"/>
      <c r="M1791" s="134"/>
      <c r="N1791" s="134"/>
      <c r="O1791" s="3"/>
      <c r="P1791" s="29"/>
      <c r="Q1791" s="22"/>
      <c r="R1791" s="3"/>
      <c r="S1791" s="120"/>
    </row>
    <row r="1792" spans="1:19" ht="12.75" customHeight="1" x14ac:dyDescent="0.25">
      <c r="A1792" s="28"/>
      <c r="B1792" s="29"/>
      <c r="C1792" s="29"/>
      <c r="D1792" s="132"/>
      <c r="E1792" s="132"/>
      <c r="F1792" s="132"/>
      <c r="G1792" s="132"/>
      <c r="H1792" s="132"/>
      <c r="I1792" s="132"/>
      <c r="J1792" s="132"/>
      <c r="K1792" s="133"/>
      <c r="L1792" s="134"/>
      <c r="M1792" s="134"/>
      <c r="N1792" s="134"/>
      <c r="O1792" s="3"/>
      <c r="P1792" s="29"/>
      <c r="Q1792" s="22"/>
      <c r="R1792" s="3"/>
      <c r="S1792" s="120"/>
    </row>
    <row r="1793" spans="1:19" ht="12.75" customHeight="1" x14ac:dyDescent="0.25">
      <c r="A1793" s="28"/>
      <c r="B1793" s="29"/>
      <c r="C1793" s="29"/>
      <c r="D1793" s="132"/>
      <c r="E1793" s="132"/>
      <c r="F1793" s="132"/>
      <c r="G1793" s="132"/>
      <c r="H1793" s="132"/>
      <c r="I1793" s="132"/>
      <c r="J1793" s="132"/>
      <c r="K1793" s="133"/>
      <c r="L1793" s="134"/>
      <c r="M1793" s="134"/>
      <c r="N1793" s="134"/>
      <c r="O1793" s="3"/>
      <c r="P1793" s="29"/>
      <c r="Q1793" s="22"/>
      <c r="R1793" s="3"/>
      <c r="S1793" s="120"/>
    </row>
    <row r="1794" spans="1:19" ht="12.75" customHeight="1" x14ac:dyDescent="0.25">
      <c r="A1794" s="28"/>
      <c r="B1794" s="29"/>
      <c r="C1794" s="29"/>
      <c r="D1794" s="132"/>
      <c r="E1794" s="132"/>
      <c r="F1794" s="132"/>
      <c r="G1794" s="132"/>
      <c r="H1794" s="132"/>
      <c r="I1794" s="132"/>
      <c r="J1794" s="132"/>
      <c r="K1794" s="133"/>
      <c r="L1794" s="134"/>
      <c r="M1794" s="134"/>
      <c r="N1794" s="134"/>
      <c r="O1794" s="3"/>
      <c r="P1794" s="29"/>
      <c r="Q1794" s="22"/>
      <c r="R1794" s="3"/>
      <c r="S1794" s="120"/>
    </row>
    <row r="1795" spans="1:19" ht="12.75" customHeight="1" x14ac:dyDescent="0.25">
      <c r="A1795" s="28"/>
      <c r="B1795" s="29"/>
      <c r="C1795" s="29"/>
      <c r="D1795" s="132"/>
      <c r="E1795" s="132"/>
      <c r="F1795" s="132"/>
      <c r="G1795" s="132"/>
      <c r="H1795" s="132"/>
      <c r="I1795" s="132"/>
      <c r="J1795" s="132"/>
      <c r="K1795" s="133"/>
      <c r="L1795" s="134"/>
      <c r="M1795" s="134"/>
      <c r="N1795" s="134"/>
      <c r="O1795" s="3"/>
      <c r="P1795" s="29"/>
      <c r="Q1795" s="22"/>
      <c r="R1795" s="3"/>
      <c r="S1795" s="120"/>
    </row>
    <row r="1796" spans="1:19" ht="12.75" customHeight="1" x14ac:dyDescent="0.25">
      <c r="A1796" s="28"/>
      <c r="B1796" s="29"/>
      <c r="C1796" s="29"/>
      <c r="D1796" s="132"/>
      <c r="E1796" s="132"/>
      <c r="F1796" s="132"/>
      <c r="G1796" s="132"/>
      <c r="H1796" s="132"/>
      <c r="I1796" s="132"/>
      <c r="J1796" s="132"/>
      <c r="K1796" s="133"/>
      <c r="L1796" s="134"/>
      <c r="M1796" s="134"/>
      <c r="N1796" s="134"/>
      <c r="O1796" s="3"/>
      <c r="P1796" s="29"/>
      <c r="Q1796" s="22"/>
      <c r="R1796" s="3"/>
      <c r="S1796" s="120"/>
    </row>
    <row r="1797" spans="1:19" ht="12.75" customHeight="1" x14ac:dyDescent="0.25">
      <c r="A1797" s="28"/>
      <c r="B1797" s="29"/>
      <c r="C1797" s="29"/>
      <c r="D1797" s="132"/>
      <c r="E1797" s="132"/>
      <c r="F1797" s="132"/>
      <c r="G1797" s="132"/>
      <c r="H1797" s="132"/>
      <c r="I1797" s="132"/>
      <c r="J1797" s="132"/>
      <c r="K1797" s="133"/>
      <c r="L1797" s="134"/>
      <c r="M1797" s="134"/>
      <c r="N1797" s="134"/>
      <c r="O1797" s="3"/>
      <c r="P1797" s="29"/>
      <c r="Q1797" s="22"/>
      <c r="R1797" s="3"/>
      <c r="S1797" s="120"/>
    </row>
    <row r="1798" spans="1:19" ht="12.75" customHeight="1" x14ac:dyDescent="0.25">
      <c r="A1798" s="28"/>
      <c r="B1798" s="29"/>
      <c r="C1798" s="29"/>
      <c r="D1798" s="132"/>
      <c r="E1798" s="132"/>
      <c r="F1798" s="132"/>
      <c r="G1798" s="132"/>
      <c r="H1798" s="132"/>
      <c r="I1798" s="132"/>
      <c r="J1798" s="132"/>
      <c r="K1798" s="133"/>
      <c r="L1798" s="134"/>
      <c r="M1798" s="134"/>
      <c r="N1798" s="134"/>
      <c r="O1798" s="3"/>
      <c r="P1798" s="29"/>
      <c r="Q1798" s="22"/>
      <c r="R1798" s="3"/>
      <c r="S1798" s="120"/>
    </row>
    <row r="1799" spans="1:19" ht="12.75" customHeight="1" x14ac:dyDescent="0.25">
      <c r="A1799" s="28"/>
      <c r="B1799" s="29"/>
      <c r="C1799" s="29"/>
      <c r="D1799" s="132"/>
      <c r="E1799" s="132"/>
      <c r="F1799" s="132"/>
      <c r="G1799" s="132"/>
      <c r="H1799" s="132"/>
      <c r="I1799" s="132"/>
      <c r="J1799" s="132"/>
      <c r="K1799" s="133"/>
      <c r="L1799" s="134"/>
      <c r="M1799" s="134"/>
      <c r="N1799" s="134"/>
      <c r="O1799" s="3"/>
      <c r="P1799" s="29"/>
      <c r="Q1799" s="22"/>
      <c r="R1799" s="3"/>
      <c r="S1799" s="120"/>
    </row>
    <row r="1800" spans="1:19" ht="12.75" customHeight="1" x14ac:dyDescent="0.25">
      <c r="A1800" s="28"/>
      <c r="B1800" s="29"/>
      <c r="C1800" s="29"/>
      <c r="D1800" s="132"/>
      <c r="E1800" s="132"/>
      <c r="F1800" s="132"/>
      <c r="G1800" s="132"/>
      <c r="H1800" s="132"/>
      <c r="I1800" s="132"/>
      <c r="J1800" s="132"/>
      <c r="K1800" s="133"/>
      <c r="L1800" s="134"/>
      <c r="M1800" s="134"/>
      <c r="N1800" s="134"/>
      <c r="O1800" s="3"/>
      <c r="P1800" s="29"/>
      <c r="Q1800" s="22"/>
      <c r="R1800" s="3"/>
      <c r="S1800" s="120"/>
    </row>
    <row r="1801" spans="1:19" ht="12.75" customHeight="1" x14ac:dyDescent="0.25">
      <c r="A1801" s="28"/>
      <c r="B1801" s="29"/>
      <c r="C1801" s="29"/>
      <c r="D1801" s="132"/>
      <c r="E1801" s="132"/>
      <c r="F1801" s="132"/>
      <c r="G1801" s="132"/>
      <c r="H1801" s="132"/>
      <c r="I1801" s="132"/>
      <c r="J1801" s="132"/>
      <c r="K1801" s="133"/>
      <c r="L1801" s="134"/>
      <c r="M1801" s="134"/>
      <c r="N1801" s="134"/>
      <c r="O1801" s="3"/>
      <c r="P1801" s="29"/>
      <c r="Q1801" s="22"/>
      <c r="R1801" s="3"/>
      <c r="S1801" s="120"/>
    </row>
    <row r="1802" spans="1:19" ht="12.75" customHeight="1" x14ac:dyDescent="0.25">
      <c r="A1802" s="28"/>
      <c r="B1802" s="29"/>
      <c r="C1802" s="29"/>
      <c r="D1802" s="132"/>
      <c r="E1802" s="132"/>
      <c r="F1802" s="132"/>
      <c r="G1802" s="132"/>
      <c r="H1802" s="132"/>
      <c r="I1802" s="132"/>
      <c r="J1802" s="132"/>
      <c r="K1802" s="133"/>
      <c r="L1802" s="134"/>
      <c r="M1802" s="134"/>
      <c r="N1802" s="134"/>
      <c r="O1802" s="3"/>
      <c r="P1802" s="29"/>
      <c r="Q1802" s="22"/>
      <c r="R1802" s="3"/>
      <c r="S1802" s="120"/>
    </row>
    <row r="1803" spans="1:19" ht="12.75" customHeight="1" x14ac:dyDescent="0.25">
      <c r="A1803" s="28"/>
      <c r="B1803" s="29"/>
      <c r="C1803" s="29"/>
      <c r="D1803" s="132"/>
      <c r="E1803" s="132"/>
      <c r="F1803" s="132"/>
      <c r="G1803" s="132"/>
      <c r="H1803" s="132"/>
      <c r="I1803" s="132"/>
      <c r="J1803" s="132"/>
      <c r="K1803" s="133"/>
      <c r="L1803" s="134"/>
      <c r="M1803" s="134"/>
      <c r="N1803" s="134"/>
      <c r="O1803" s="3"/>
      <c r="P1803" s="29"/>
      <c r="Q1803" s="22"/>
      <c r="R1803" s="3"/>
      <c r="S1803" s="120"/>
    </row>
    <row r="1804" spans="1:19" ht="12.75" customHeight="1" x14ac:dyDescent="0.25">
      <c r="A1804" s="28"/>
      <c r="B1804" s="29"/>
      <c r="C1804" s="29"/>
      <c r="D1804" s="132"/>
      <c r="E1804" s="132"/>
      <c r="F1804" s="132"/>
      <c r="G1804" s="132"/>
      <c r="H1804" s="132"/>
      <c r="I1804" s="132"/>
      <c r="J1804" s="132"/>
      <c r="K1804" s="133"/>
      <c r="L1804" s="134"/>
      <c r="M1804" s="134"/>
      <c r="N1804" s="134"/>
      <c r="O1804" s="3"/>
      <c r="P1804" s="29"/>
      <c r="Q1804" s="22"/>
      <c r="R1804" s="3"/>
      <c r="S1804" s="120"/>
    </row>
    <row r="1805" spans="1:19" ht="12.75" customHeight="1" x14ac:dyDescent="0.25">
      <c r="A1805" s="28"/>
      <c r="B1805" s="29"/>
      <c r="C1805" s="29"/>
      <c r="D1805" s="132"/>
      <c r="E1805" s="132"/>
      <c r="F1805" s="132"/>
      <c r="G1805" s="132"/>
      <c r="H1805" s="132"/>
      <c r="I1805" s="132"/>
      <c r="J1805" s="132"/>
      <c r="K1805" s="133"/>
      <c r="L1805" s="134"/>
      <c r="M1805" s="134"/>
      <c r="N1805" s="134"/>
      <c r="O1805" s="3"/>
      <c r="P1805" s="29"/>
      <c r="Q1805" s="22"/>
      <c r="R1805" s="3"/>
      <c r="S1805" s="120"/>
    </row>
    <row r="1806" spans="1:19" ht="12.75" customHeight="1" x14ac:dyDescent="0.25">
      <c r="A1806" s="28"/>
      <c r="B1806" s="29"/>
      <c r="C1806" s="29"/>
      <c r="D1806" s="132"/>
      <c r="E1806" s="132"/>
      <c r="F1806" s="132"/>
      <c r="G1806" s="132"/>
      <c r="H1806" s="132"/>
      <c r="I1806" s="132"/>
      <c r="J1806" s="132"/>
      <c r="K1806" s="133"/>
      <c r="L1806" s="134"/>
      <c r="M1806" s="134"/>
      <c r="N1806" s="134"/>
      <c r="O1806" s="3"/>
      <c r="P1806" s="29"/>
      <c r="Q1806" s="22"/>
      <c r="R1806" s="3"/>
      <c r="S1806" s="120"/>
    </row>
    <row r="1807" spans="1:19" ht="12.75" customHeight="1" x14ac:dyDescent="0.25">
      <c r="A1807" s="28"/>
      <c r="B1807" s="29"/>
      <c r="C1807" s="29"/>
      <c r="D1807" s="132"/>
      <c r="E1807" s="132"/>
      <c r="F1807" s="132"/>
      <c r="G1807" s="132"/>
      <c r="H1807" s="132"/>
      <c r="I1807" s="132"/>
      <c r="J1807" s="132"/>
      <c r="K1807" s="133"/>
      <c r="L1807" s="134"/>
      <c r="M1807" s="134"/>
      <c r="N1807" s="134"/>
      <c r="O1807" s="3"/>
      <c r="P1807" s="29"/>
      <c r="Q1807" s="22"/>
      <c r="R1807" s="3"/>
      <c r="S1807" s="120"/>
    </row>
    <row r="1808" spans="1:19" ht="12.75" customHeight="1" x14ac:dyDescent="0.25">
      <c r="A1808" s="28"/>
      <c r="B1808" s="29"/>
      <c r="C1808" s="29"/>
      <c r="D1808" s="132"/>
      <c r="E1808" s="132"/>
      <c r="F1808" s="132"/>
      <c r="G1808" s="132"/>
      <c r="H1808" s="132"/>
      <c r="I1808" s="132"/>
      <c r="J1808" s="132"/>
      <c r="K1808" s="133"/>
      <c r="L1808" s="134"/>
      <c r="M1808" s="134"/>
      <c r="N1808" s="134"/>
      <c r="O1808" s="3"/>
      <c r="P1808" s="29"/>
      <c r="Q1808" s="22"/>
      <c r="R1808" s="3"/>
      <c r="S1808" s="120"/>
    </row>
    <row r="1809" spans="1:19" ht="12.75" customHeight="1" x14ac:dyDescent="0.25">
      <c r="A1809" s="28"/>
      <c r="B1809" s="29"/>
      <c r="C1809" s="29"/>
      <c r="D1809" s="132"/>
      <c r="E1809" s="132"/>
      <c r="F1809" s="132"/>
      <c r="G1809" s="132"/>
      <c r="H1809" s="132"/>
      <c r="I1809" s="132"/>
      <c r="J1809" s="132"/>
      <c r="K1809" s="133"/>
      <c r="L1809" s="134"/>
      <c r="M1809" s="134"/>
      <c r="N1809" s="134"/>
      <c r="O1809" s="3"/>
      <c r="P1809" s="29"/>
      <c r="Q1809" s="22"/>
      <c r="R1809" s="3"/>
      <c r="S1809" s="120"/>
    </row>
    <row r="1810" spans="1:19" ht="12.75" customHeight="1" x14ac:dyDescent="0.25">
      <c r="A1810" s="28"/>
      <c r="B1810" s="29"/>
      <c r="C1810" s="29"/>
      <c r="D1810" s="132"/>
      <c r="E1810" s="132"/>
      <c r="F1810" s="132"/>
      <c r="G1810" s="132"/>
      <c r="H1810" s="132"/>
      <c r="I1810" s="132"/>
      <c r="J1810" s="132"/>
      <c r="K1810" s="133"/>
      <c r="L1810" s="134"/>
      <c r="M1810" s="134"/>
      <c r="N1810" s="134"/>
      <c r="O1810" s="3"/>
      <c r="P1810" s="29"/>
      <c r="Q1810" s="22"/>
      <c r="R1810" s="3"/>
      <c r="S1810" s="120"/>
    </row>
    <row r="1811" spans="1:19" ht="12.75" customHeight="1" x14ac:dyDescent="0.25">
      <c r="A1811" s="28"/>
      <c r="B1811" s="29"/>
      <c r="C1811" s="29"/>
      <c r="D1811" s="132"/>
      <c r="E1811" s="132"/>
      <c r="F1811" s="132"/>
      <c r="G1811" s="132"/>
      <c r="H1811" s="132"/>
      <c r="I1811" s="132"/>
      <c r="J1811" s="132"/>
      <c r="K1811" s="133"/>
      <c r="L1811" s="134"/>
      <c r="M1811" s="134"/>
      <c r="N1811" s="134"/>
      <c r="O1811" s="3"/>
      <c r="P1811" s="29"/>
      <c r="Q1811" s="22"/>
      <c r="R1811" s="3"/>
      <c r="S1811" s="120"/>
    </row>
    <row r="1812" spans="1:19" ht="12.75" customHeight="1" x14ac:dyDescent="0.25">
      <c r="A1812" s="28"/>
      <c r="B1812" s="29"/>
      <c r="C1812" s="29"/>
      <c r="D1812" s="132"/>
      <c r="E1812" s="132"/>
      <c r="F1812" s="132"/>
      <c r="G1812" s="132"/>
      <c r="H1812" s="132"/>
      <c r="I1812" s="132"/>
      <c r="J1812" s="132"/>
      <c r="K1812" s="133"/>
      <c r="L1812" s="134"/>
      <c r="M1812" s="134"/>
      <c r="N1812" s="134"/>
      <c r="O1812" s="3"/>
      <c r="P1812" s="29"/>
      <c r="Q1812" s="22"/>
      <c r="R1812" s="3"/>
      <c r="S1812" s="120"/>
    </row>
    <row r="1813" spans="1:19" ht="12.75" customHeight="1" x14ac:dyDescent="0.25">
      <c r="A1813" s="28"/>
      <c r="B1813" s="29"/>
      <c r="C1813" s="29"/>
      <c r="D1813" s="132"/>
      <c r="E1813" s="132"/>
      <c r="F1813" s="132"/>
      <c r="G1813" s="132"/>
      <c r="H1813" s="132"/>
      <c r="I1813" s="132"/>
      <c r="J1813" s="132"/>
      <c r="K1813" s="133"/>
      <c r="L1813" s="134"/>
      <c r="M1813" s="134"/>
      <c r="N1813" s="134"/>
      <c r="O1813" s="3"/>
      <c r="P1813" s="29"/>
      <c r="Q1813" s="22"/>
      <c r="R1813" s="3"/>
      <c r="S1813" s="120"/>
    </row>
    <row r="1814" spans="1:19" ht="12.75" customHeight="1" x14ac:dyDescent="0.25">
      <c r="A1814" s="28"/>
      <c r="B1814" s="29"/>
      <c r="C1814" s="29"/>
      <c r="D1814" s="132"/>
      <c r="E1814" s="132"/>
      <c r="F1814" s="132"/>
      <c r="G1814" s="132"/>
      <c r="H1814" s="132"/>
      <c r="I1814" s="132"/>
      <c r="J1814" s="132"/>
      <c r="K1814" s="133"/>
      <c r="L1814" s="134"/>
      <c r="M1814" s="134"/>
      <c r="N1814" s="134"/>
      <c r="O1814" s="3"/>
      <c r="P1814" s="29"/>
      <c r="Q1814" s="22"/>
      <c r="R1814" s="3"/>
      <c r="S1814" s="120"/>
    </row>
    <row r="1815" spans="1:19" ht="12.75" customHeight="1" x14ac:dyDescent="0.25">
      <c r="A1815" s="28"/>
      <c r="B1815" s="29"/>
      <c r="C1815" s="29"/>
      <c r="D1815" s="132"/>
      <c r="E1815" s="132"/>
      <c r="F1815" s="132"/>
      <c r="G1815" s="132"/>
      <c r="H1815" s="132"/>
      <c r="I1815" s="132"/>
      <c r="J1815" s="132"/>
      <c r="K1815" s="133"/>
      <c r="L1815" s="134"/>
      <c r="M1815" s="134"/>
      <c r="N1815" s="134"/>
      <c r="O1815" s="3"/>
      <c r="P1815" s="29"/>
      <c r="Q1815" s="22"/>
      <c r="R1815" s="3"/>
      <c r="S1815" s="120"/>
    </row>
    <row r="1816" spans="1:19" ht="12.75" customHeight="1" x14ac:dyDescent="0.25">
      <c r="A1816" s="28"/>
      <c r="B1816" s="29"/>
      <c r="C1816" s="29"/>
      <c r="D1816" s="132"/>
      <c r="E1816" s="132"/>
      <c r="F1816" s="132"/>
      <c r="G1816" s="132"/>
      <c r="H1816" s="132"/>
      <c r="I1816" s="132"/>
      <c r="J1816" s="132"/>
      <c r="K1816" s="133"/>
      <c r="L1816" s="134"/>
      <c r="M1816" s="134"/>
      <c r="N1816" s="134"/>
      <c r="O1816" s="3"/>
      <c r="P1816" s="29"/>
      <c r="Q1816" s="22"/>
      <c r="R1816" s="3"/>
      <c r="S1816" s="120"/>
    </row>
    <row r="1817" spans="1:19" ht="12.75" customHeight="1" x14ac:dyDescent="0.25">
      <c r="A1817" s="28"/>
      <c r="B1817" s="29"/>
      <c r="C1817" s="29"/>
      <c r="D1817" s="132"/>
      <c r="E1817" s="132"/>
      <c r="F1817" s="132"/>
      <c r="G1817" s="132"/>
      <c r="H1817" s="132"/>
      <c r="I1817" s="132"/>
      <c r="J1817" s="132"/>
      <c r="K1817" s="133"/>
      <c r="L1817" s="134"/>
      <c r="M1817" s="134"/>
      <c r="N1817" s="134"/>
      <c r="O1817" s="3"/>
      <c r="P1817" s="29"/>
      <c r="Q1817" s="22"/>
      <c r="R1817" s="3"/>
      <c r="S1817" s="120"/>
    </row>
    <row r="1818" spans="1:19" ht="12.75" customHeight="1" x14ac:dyDescent="0.25">
      <c r="A1818" s="28"/>
      <c r="B1818" s="29"/>
      <c r="C1818" s="29"/>
      <c r="D1818" s="132"/>
      <c r="E1818" s="132"/>
      <c r="F1818" s="132"/>
      <c r="G1818" s="132"/>
      <c r="H1818" s="132"/>
      <c r="I1818" s="132"/>
      <c r="J1818" s="132"/>
      <c r="K1818" s="133"/>
      <c r="L1818" s="134"/>
      <c r="M1818" s="134"/>
      <c r="N1818" s="134"/>
      <c r="O1818" s="3"/>
      <c r="P1818" s="29"/>
      <c r="Q1818" s="22"/>
      <c r="R1818" s="3"/>
      <c r="S1818" s="120"/>
    </row>
    <row r="1819" spans="1:19" ht="12.75" customHeight="1" x14ac:dyDescent="0.25">
      <c r="A1819" s="28"/>
      <c r="B1819" s="29"/>
      <c r="C1819" s="29"/>
      <c r="D1819" s="132"/>
      <c r="E1819" s="132"/>
      <c r="F1819" s="132"/>
      <c r="G1819" s="132"/>
      <c r="H1819" s="132"/>
      <c r="I1819" s="132"/>
      <c r="J1819" s="132"/>
      <c r="K1819" s="133"/>
      <c r="L1819" s="134"/>
      <c r="M1819" s="134"/>
      <c r="N1819" s="134"/>
      <c r="O1819" s="3"/>
      <c r="P1819" s="29"/>
      <c r="Q1819" s="22"/>
      <c r="R1819" s="3"/>
      <c r="S1819" s="120"/>
    </row>
    <row r="1820" spans="1:19" ht="12.75" customHeight="1" x14ac:dyDescent="0.25">
      <c r="A1820" s="28"/>
      <c r="B1820" s="29"/>
      <c r="C1820" s="29"/>
      <c r="D1820" s="132"/>
      <c r="E1820" s="132"/>
      <c r="F1820" s="132"/>
      <c r="G1820" s="132"/>
      <c r="H1820" s="132"/>
      <c r="I1820" s="132"/>
      <c r="J1820" s="132"/>
      <c r="K1820" s="133"/>
      <c r="L1820" s="134"/>
      <c r="M1820" s="134"/>
      <c r="N1820" s="134"/>
      <c r="O1820" s="3"/>
      <c r="P1820" s="29"/>
      <c r="Q1820" s="22"/>
      <c r="R1820" s="3"/>
      <c r="S1820" s="120"/>
    </row>
    <row r="1821" spans="1:19" ht="12.75" customHeight="1" x14ac:dyDescent="0.25">
      <c r="A1821" s="28"/>
      <c r="B1821" s="29"/>
      <c r="C1821" s="29"/>
      <c r="D1821" s="132"/>
      <c r="E1821" s="132"/>
      <c r="F1821" s="132"/>
      <c r="G1821" s="132"/>
      <c r="H1821" s="132"/>
      <c r="I1821" s="132"/>
      <c r="J1821" s="132"/>
      <c r="K1821" s="133"/>
      <c r="L1821" s="134"/>
      <c r="M1821" s="134"/>
      <c r="N1821" s="134"/>
      <c r="O1821" s="3"/>
      <c r="P1821" s="29"/>
      <c r="Q1821" s="22"/>
      <c r="R1821" s="3"/>
      <c r="S1821" s="120"/>
    </row>
    <row r="1822" spans="1:19" ht="12.75" customHeight="1" x14ac:dyDescent="0.25">
      <c r="A1822" s="28"/>
      <c r="B1822" s="29"/>
      <c r="C1822" s="29"/>
      <c r="D1822" s="132"/>
      <c r="E1822" s="132"/>
      <c r="F1822" s="132"/>
      <c r="G1822" s="132"/>
      <c r="H1822" s="132"/>
      <c r="I1822" s="132"/>
      <c r="J1822" s="132"/>
      <c r="K1822" s="133"/>
      <c r="L1822" s="134"/>
      <c r="M1822" s="134"/>
      <c r="N1822" s="134"/>
      <c r="O1822" s="3"/>
      <c r="P1822" s="29"/>
      <c r="Q1822" s="22"/>
      <c r="R1822" s="3"/>
      <c r="S1822" s="120"/>
    </row>
    <row r="1823" spans="1:19" ht="12.75" customHeight="1" x14ac:dyDescent="0.25">
      <c r="A1823" s="28"/>
      <c r="B1823" s="29"/>
      <c r="C1823" s="29"/>
      <c r="D1823" s="132"/>
      <c r="E1823" s="132"/>
      <c r="F1823" s="132"/>
      <c r="G1823" s="132"/>
      <c r="H1823" s="132"/>
      <c r="I1823" s="132"/>
      <c r="J1823" s="132"/>
      <c r="K1823" s="133"/>
      <c r="L1823" s="134"/>
      <c r="M1823" s="134"/>
      <c r="N1823" s="134"/>
      <c r="O1823" s="3"/>
      <c r="P1823" s="29"/>
      <c r="Q1823" s="22"/>
      <c r="R1823" s="3"/>
      <c r="S1823" s="120"/>
    </row>
    <row r="1824" spans="1:19" ht="12.75" customHeight="1" x14ac:dyDescent="0.25">
      <c r="A1824" s="28"/>
      <c r="B1824" s="29"/>
      <c r="C1824" s="29"/>
      <c r="D1824" s="132"/>
      <c r="E1824" s="132"/>
      <c r="F1824" s="132"/>
      <c r="G1824" s="132"/>
      <c r="H1824" s="132"/>
      <c r="I1824" s="132"/>
      <c r="J1824" s="132"/>
      <c r="K1824" s="133"/>
      <c r="L1824" s="134"/>
      <c r="M1824" s="134"/>
      <c r="N1824" s="134"/>
      <c r="O1824" s="3"/>
      <c r="P1824" s="29"/>
      <c r="Q1824" s="22"/>
      <c r="R1824" s="3"/>
      <c r="S1824" s="120"/>
    </row>
    <row r="1825" spans="1:19" ht="12.75" customHeight="1" x14ac:dyDescent="0.25">
      <c r="A1825" s="28"/>
      <c r="B1825" s="29"/>
      <c r="C1825" s="29"/>
      <c r="D1825" s="132"/>
      <c r="E1825" s="132"/>
      <c r="F1825" s="132"/>
      <c r="G1825" s="132"/>
      <c r="H1825" s="132"/>
      <c r="I1825" s="132"/>
      <c r="J1825" s="132"/>
      <c r="K1825" s="133"/>
      <c r="L1825" s="134"/>
      <c r="M1825" s="134"/>
      <c r="N1825" s="134"/>
      <c r="O1825" s="3"/>
      <c r="P1825" s="29"/>
      <c r="Q1825" s="22"/>
      <c r="R1825" s="3"/>
      <c r="S1825" s="120"/>
    </row>
    <row r="1826" spans="1:19" ht="12.75" customHeight="1" x14ac:dyDescent="0.25">
      <c r="A1826" s="28"/>
      <c r="B1826" s="29"/>
      <c r="C1826" s="29"/>
      <c r="D1826" s="132"/>
      <c r="E1826" s="132"/>
      <c r="F1826" s="132"/>
      <c r="G1826" s="132"/>
      <c r="H1826" s="132"/>
      <c r="I1826" s="132"/>
      <c r="J1826" s="132"/>
      <c r="K1826" s="133"/>
      <c r="L1826" s="134"/>
      <c r="M1826" s="134"/>
      <c r="N1826" s="134"/>
      <c r="O1826" s="3"/>
      <c r="P1826" s="29"/>
      <c r="Q1826" s="22"/>
      <c r="R1826" s="3"/>
      <c r="S1826" s="120"/>
    </row>
    <row r="1827" spans="1:19" ht="12.75" customHeight="1" x14ac:dyDescent="0.25">
      <c r="A1827" s="28"/>
      <c r="B1827" s="29"/>
      <c r="C1827" s="29"/>
      <c r="D1827" s="132"/>
      <c r="E1827" s="132"/>
      <c r="F1827" s="132"/>
      <c r="G1827" s="132"/>
      <c r="H1827" s="132"/>
      <c r="I1827" s="132"/>
      <c r="J1827" s="132"/>
      <c r="K1827" s="133"/>
      <c r="L1827" s="134"/>
      <c r="M1827" s="134"/>
      <c r="N1827" s="134"/>
      <c r="O1827" s="3"/>
      <c r="P1827" s="29"/>
      <c r="Q1827" s="22"/>
      <c r="R1827" s="3"/>
      <c r="S1827" s="120"/>
    </row>
    <row r="1828" spans="1:19" ht="12.75" customHeight="1" x14ac:dyDescent="0.25">
      <c r="A1828" s="28"/>
      <c r="B1828" s="29"/>
      <c r="C1828" s="29"/>
      <c r="D1828" s="132"/>
      <c r="E1828" s="132"/>
      <c r="F1828" s="132"/>
      <c r="G1828" s="132"/>
      <c r="H1828" s="132"/>
      <c r="I1828" s="132"/>
      <c r="J1828" s="132"/>
      <c r="K1828" s="133"/>
      <c r="L1828" s="134"/>
      <c r="M1828" s="134"/>
      <c r="N1828" s="134"/>
      <c r="O1828" s="3"/>
      <c r="P1828" s="29"/>
      <c r="Q1828" s="22"/>
      <c r="R1828" s="3"/>
      <c r="S1828" s="120"/>
    </row>
    <row r="1829" spans="1:19" ht="12.75" customHeight="1" x14ac:dyDescent="0.25">
      <c r="A1829" s="28"/>
      <c r="B1829" s="29"/>
      <c r="C1829" s="29"/>
      <c r="D1829" s="132"/>
      <c r="E1829" s="132"/>
      <c r="F1829" s="132"/>
      <c r="G1829" s="132"/>
      <c r="H1829" s="132"/>
      <c r="I1829" s="132"/>
      <c r="J1829" s="132"/>
      <c r="K1829" s="133"/>
      <c r="L1829" s="134"/>
      <c r="M1829" s="134"/>
      <c r="N1829" s="134"/>
      <c r="O1829" s="3"/>
      <c r="P1829" s="29"/>
      <c r="Q1829" s="22"/>
      <c r="R1829" s="3"/>
      <c r="S1829" s="120"/>
    </row>
    <row r="1830" spans="1:19" ht="12.75" customHeight="1" x14ac:dyDescent="0.25">
      <c r="A1830" s="28"/>
      <c r="B1830" s="29"/>
      <c r="C1830" s="29"/>
      <c r="D1830" s="132"/>
      <c r="E1830" s="132"/>
      <c r="F1830" s="132"/>
      <c r="G1830" s="132"/>
      <c r="H1830" s="132"/>
      <c r="I1830" s="132"/>
      <c r="J1830" s="132"/>
      <c r="K1830" s="133"/>
      <c r="L1830" s="134"/>
      <c r="M1830" s="134"/>
      <c r="N1830" s="134"/>
      <c r="O1830" s="3"/>
      <c r="P1830" s="29"/>
      <c r="Q1830" s="22"/>
      <c r="R1830" s="3"/>
      <c r="S1830" s="120"/>
    </row>
    <row r="1831" spans="1:19" ht="12.75" customHeight="1" x14ac:dyDescent="0.25">
      <c r="A1831" s="28"/>
      <c r="B1831" s="29"/>
      <c r="C1831" s="29"/>
      <c r="D1831" s="132"/>
      <c r="E1831" s="132"/>
      <c r="F1831" s="132"/>
      <c r="G1831" s="132"/>
      <c r="H1831" s="132"/>
      <c r="I1831" s="132"/>
      <c r="J1831" s="132"/>
      <c r="K1831" s="133"/>
      <c r="L1831" s="134"/>
      <c r="M1831" s="134"/>
      <c r="N1831" s="134"/>
      <c r="O1831" s="3"/>
      <c r="P1831" s="29"/>
      <c r="Q1831" s="22"/>
      <c r="R1831" s="3"/>
      <c r="S1831" s="120"/>
    </row>
    <row r="1832" spans="1:19" ht="12.75" customHeight="1" x14ac:dyDescent="0.25">
      <c r="A1832" s="28"/>
      <c r="B1832" s="29"/>
      <c r="C1832" s="29"/>
      <c r="D1832" s="132"/>
      <c r="E1832" s="132"/>
      <c r="F1832" s="132"/>
      <c r="G1832" s="132"/>
      <c r="H1832" s="132"/>
      <c r="I1832" s="132"/>
      <c r="J1832" s="132"/>
      <c r="K1832" s="133"/>
      <c r="L1832" s="134"/>
      <c r="M1832" s="134"/>
      <c r="N1832" s="134"/>
      <c r="O1832" s="3"/>
      <c r="P1832" s="29"/>
      <c r="Q1832" s="22"/>
      <c r="R1832" s="3"/>
      <c r="S1832" s="120"/>
    </row>
    <row r="1833" spans="1:19" ht="12.75" customHeight="1" x14ac:dyDescent="0.25">
      <c r="A1833" s="28"/>
      <c r="B1833" s="29"/>
      <c r="C1833" s="29"/>
      <c r="D1833" s="132"/>
      <c r="E1833" s="132"/>
      <c r="F1833" s="132"/>
      <c r="G1833" s="132"/>
      <c r="H1833" s="132"/>
      <c r="I1833" s="132"/>
      <c r="J1833" s="132"/>
      <c r="K1833" s="133"/>
      <c r="L1833" s="134"/>
      <c r="M1833" s="134"/>
      <c r="N1833" s="134"/>
      <c r="O1833" s="3"/>
      <c r="P1833" s="29"/>
      <c r="Q1833" s="22"/>
      <c r="R1833" s="3"/>
      <c r="S1833" s="120"/>
    </row>
    <row r="1834" spans="1:19" ht="12.75" customHeight="1" x14ac:dyDescent="0.25">
      <c r="A1834" s="28"/>
      <c r="B1834" s="29"/>
      <c r="C1834" s="29"/>
      <c r="D1834" s="132"/>
      <c r="E1834" s="132"/>
      <c r="F1834" s="132"/>
      <c r="G1834" s="132"/>
      <c r="H1834" s="132"/>
      <c r="I1834" s="132"/>
      <c r="J1834" s="132"/>
      <c r="K1834" s="133"/>
      <c r="L1834" s="134"/>
      <c r="M1834" s="134"/>
      <c r="N1834" s="134"/>
      <c r="O1834" s="3"/>
      <c r="P1834" s="29"/>
      <c r="Q1834" s="22"/>
      <c r="R1834" s="3"/>
      <c r="S1834" s="120"/>
    </row>
    <row r="1835" spans="1:19" ht="12.75" customHeight="1" x14ac:dyDescent="0.25">
      <c r="A1835" s="28"/>
      <c r="B1835" s="29"/>
      <c r="C1835" s="29"/>
      <c r="D1835" s="132"/>
      <c r="E1835" s="132"/>
      <c r="F1835" s="132"/>
      <c r="G1835" s="132"/>
      <c r="H1835" s="132"/>
      <c r="I1835" s="132"/>
      <c r="J1835" s="132"/>
      <c r="K1835" s="133"/>
      <c r="L1835" s="134"/>
      <c r="M1835" s="134"/>
      <c r="N1835" s="134"/>
      <c r="O1835" s="3"/>
      <c r="P1835" s="29"/>
      <c r="Q1835" s="22"/>
      <c r="R1835" s="3"/>
      <c r="S1835" s="120"/>
    </row>
    <row r="1836" spans="1:19" ht="12.75" customHeight="1" x14ac:dyDescent="0.25">
      <c r="A1836" s="28"/>
      <c r="B1836" s="29"/>
      <c r="C1836" s="29"/>
      <c r="D1836" s="132"/>
      <c r="E1836" s="132"/>
      <c r="F1836" s="132"/>
      <c r="G1836" s="132"/>
      <c r="H1836" s="132"/>
      <c r="I1836" s="132"/>
      <c r="J1836" s="132"/>
      <c r="K1836" s="133"/>
      <c r="L1836" s="134"/>
      <c r="M1836" s="134"/>
      <c r="N1836" s="134"/>
      <c r="O1836" s="3"/>
      <c r="P1836" s="29"/>
      <c r="Q1836" s="22"/>
      <c r="R1836" s="3"/>
      <c r="S1836" s="120"/>
    </row>
    <row r="1837" spans="1:19" ht="12.75" customHeight="1" x14ac:dyDescent="0.25">
      <c r="A1837" s="28"/>
      <c r="B1837" s="29"/>
      <c r="C1837" s="29"/>
      <c r="D1837" s="132"/>
      <c r="E1837" s="132"/>
      <c r="F1837" s="132"/>
      <c r="G1837" s="132"/>
      <c r="H1837" s="132"/>
      <c r="I1837" s="132"/>
      <c r="J1837" s="132"/>
      <c r="K1837" s="133"/>
      <c r="L1837" s="134"/>
      <c r="M1837" s="134"/>
      <c r="N1837" s="134"/>
      <c r="O1837" s="3"/>
      <c r="P1837" s="29"/>
      <c r="Q1837" s="22"/>
      <c r="R1837" s="3"/>
      <c r="S1837" s="120"/>
    </row>
    <row r="1838" spans="1:19" ht="12.75" customHeight="1" x14ac:dyDescent="0.25">
      <c r="A1838" s="28"/>
      <c r="B1838" s="29"/>
      <c r="C1838" s="29"/>
      <c r="D1838" s="132"/>
      <c r="E1838" s="132"/>
      <c r="F1838" s="132"/>
      <c r="G1838" s="132"/>
      <c r="H1838" s="132"/>
      <c r="I1838" s="132"/>
      <c r="J1838" s="132"/>
      <c r="K1838" s="133"/>
      <c r="L1838" s="134"/>
      <c r="M1838" s="134"/>
      <c r="N1838" s="134"/>
      <c r="O1838" s="3"/>
      <c r="P1838" s="29"/>
      <c r="Q1838" s="22"/>
      <c r="R1838" s="3"/>
      <c r="S1838" s="120"/>
    </row>
    <row r="1839" spans="1:19" ht="12.75" customHeight="1" x14ac:dyDescent="0.25">
      <c r="A1839" s="28"/>
      <c r="B1839" s="29"/>
      <c r="C1839" s="29"/>
      <c r="D1839" s="132"/>
      <c r="E1839" s="132"/>
      <c r="F1839" s="132"/>
      <c r="G1839" s="132"/>
      <c r="H1839" s="132"/>
      <c r="I1839" s="132"/>
      <c r="J1839" s="132"/>
      <c r="K1839" s="133"/>
      <c r="L1839" s="134"/>
      <c r="M1839" s="134"/>
      <c r="N1839" s="134"/>
      <c r="O1839" s="3"/>
      <c r="P1839" s="29"/>
      <c r="Q1839" s="22"/>
      <c r="R1839" s="3"/>
      <c r="S1839" s="120"/>
    </row>
    <row r="1840" spans="1:19" ht="12.75" customHeight="1" x14ac:dyDescent="0.25">
      <c r="A1840" s="28"/>
      <c r="B1840" s="29"/>
      <c r="C1840" s="29"/>
      <c r="D1840" s="132"/>
      <c r="E1840" s="132"/>
      <c r="F1840" s="132"/>
      <c r="G1840" s="132"/>
      <c r="H1840" s="132"/>
      <c r="I1840" s="132"/>
      <c r="J1840" s="132"/>
      <c r="K1840" s="133"/>
      <c r="L1840" s="134"/>
      <c r="M1840" s="134"/>
      <c r="N1840" s="134"/>
      <c r="O1840" s="3"/>
      <c r="P1840" s="29"/>
      <c r="Q1840" s="22"/>
      <c r="R1840" s="3"/>
      <c r="S1840" s="120"/>
    </row>
    <row r="1841" spans="1:19" ht="12.75" customHeight="1" x14ac:dyDescent="0.25">
      <c r="A1841" s="28"/>
      <c r="B1841" s="29"/>
      <c r="C1841" s="29"/>
      <c r="D1841" s="132"/>
      <c r="E1841" s="132"/>
      <c r="F1841" s="132"/>
      <c r="G1841" s="132"/>
      <c r="H1841" s="132"/>
      <c r="I1841" s="132"/>
      <c r="J1841" s="132"/>
      <c r="K1841" s="133"/>
      <c r="L1841" s="134"/>
      <c r="M1841" s="134"/>
      <c r="N1841" s="134"/>
      <c r="O1841" s="3"/>
      <c r="P1841" s="29"/>
      <c r="Q1841" s="22"/>
      <c r="R1841" s="3"/>
      <c r="S1841" s="120"/>
    </row>
    <row r="1842" spans="1:19" ht="12.75" customHeight="1" x14ac:dyDescent="0.25">
      <c r="A1842" s="28"/>
      <c r="B1842" s="29"/>
      <c r="C1842" s="29"/>
      <c r="D1842" s="132"/>
      <c r="E1842" s="132"/>
      <c r="F1842" s="132"/>
      <c r="G1842" s="132"/>
      <c r="H1842" s="132"/>
      <c r="I1842" s="132"/>
      <c r="J1842" s="132"/>
      <c r="K1842" s="133"/>
      <c r="L1842" s="134"/>
      <c r="M1842" s="134"/>
      <c r="N1842" s="134"/>
      <c r="O1842" s="3"/>
      <c r="P1842" s="29"/>
      <c r="Q1842" s="22"/>
      <c r="R1842" s="3"/>
      <c r="S1842" s="120"/>
    </row>
    <row r="1843" spans="1:19" ht="12.75" customHeight="1" x14ac:dyDescent="0.25">
      <c r="A1843" s="28"/>
      <c r="B1843" s="29"/>
      <c r="C1843" s="29"/>
      <c r="D1843" s="132"/>
      <c r="E1843" s="132"/>
      <c r="F1843" s="132"/>
      <c r="G1843" s="132"/>
      <c r="H1843" s="132"/>
      <c r="I1843" s="132"/>
      <c r="J1843" s="132"/>
      <c r="K1843" s="133"/>
      <c r="L1843" s="134"/>
      <c r="M1843" s="134"/>
      <c r="N1843" s="134"/>
      <c r="O1843" s="3"/>
      <c r="P1843" s="29"/>
      <c r="Q1843" s="22"/>
      <c r="R1843" s="3"/>
      <c r="S1843" s="120"/>
    </row>
    <row r="1844" spans="1:19" ht="12.75" customHeight="1" x14ac:dyDescent="0.25">
      <c r="A1844" s="28"/>
      <c r="B1844" s="29"/>
      <c r="C1844" s="29"/>
      <c r="D1844" s="132"/>
      <c r="E1844" s="132"/>
      <c r="F1844" s="132"/>
      <c r="G1844" s="132"/>
      <c r="H1844" s="132"/>
      <c r="I1844" s="132"/>
      <c r="J1844" s="132"/>
      <c r="K1844" s="133"/>
      <c r="L1844" s="134"/>
      <c r="M1844" s="134"/>
      <c r="N1844" s="134"/>
      <c r="O1844" s="3"/>
      <c r="P1844" s="29"/>
      <c r="Q1844" s="22"/>
      <c r="R1844" s="3"/>
      <c r="S1844" s="120"/>
    </row>
    <row r="1845" spans="1:19" ht="12.75" customHeight="1" x14ac:dyDescent="0.25">
      <c r="A1845" s="28"/>
      <c r="B1845" s="29"/>
      <c r="C1845" s="29"/>
      <c r="D1845" s="132"/>
      <c r="E1845" s="132"/>
      <c r="F1845" s="132"/>
      <c r="G1845" s="132"/>
      <c r="H1845" s="132"/>
      <c r="I1845" s="132"/>
      <c r="J1845" s="132"/>
      <c r="K1845" s="133"/>
      <c r="L1845" s="134"/>
      <c r="M1845" s="134"/>
      <c r="N1845" s="134"/>
      <c r="O1845" s="3"/>
      <c r="P1845" s="29"/>
      <c r="Q1845" s="22"/>
      <c r="R1845" s="3"/>
      <c r="S1845" s="120"/>
    </row>
    <row r="1846" spans="1:19" ht="12.75" customHeight="1" x14ac:dyDescent="0.25">
      <c r="A1846" s="28"/>
      <c r="B1846" s="29"/>
      <c r="C1846" s="29"/>
      <c r="D1846" s="132"/>
      <c r="E1846" s="132"/>
      <c r="F1846" s="132"/>
      <c r="G1846" s="132"/>
      <c r="H1846" s="132"/>
      <c r="I1846" s="132"/>
      <c r="J1846" s="132"/>
      <c r="K1846" s="133"/>
      <c r="L1846" s="134"/>
      <c r="M1846" s="134"/>
      <c r="N1846" s="134"/>
      <c r="O1846" s="3"/>
      <c r="P1846" s="29"/>
      <c r="Q1846" s="22"/>
      <c r="R1846" s="3"/>
      <c r="S1846" s="120"/>
    </row>
    <row r="1847" spans="1:19" ht="12.75" customHeight="1" x14ac:dyDescent="0.25">
      <c r="A1847" s="28"/>
      <c r="B1847" s="29"/>
      <c r="C1847" s="29"/>
      <c r="D1847" s="132"/>
      <c r="E1847" s="132"/>
      <c r="F1847" s="132"/>
      <c r="G1847" s="132"/>
      <c r="H1847" s="132"/>
      <c r="I1847" s="132"/>
      <c r="J1847" s="132"/>
      <c r="K1847" s="133"/>
      <c r="L1847" s="134"/>
      <c r="M1847" s="134"/>
      <c r="N1847" s="134"/>
      <c r="O1847" s="3"/>
      <c r="P1847" s="29"/>
      <c r="Q1847" s="22"/>
      <c r="R1847" s="3"/>
      <c r="S1847" s="120"/>
    </row>
    <row r="1848" spans="1:19" ht="12.75" customHeight="1" x14ac:dyDescent="0.25">
      <c r="A1848" s="28"/>
      <c r="B1848" s="29"/>
      <c r="C1848" s="29"/>
      <c r="D1848" s="132"/>
      <c r="E1848" s="132"/>
      <c r="F1848" s="132"/>
      <c r="G1848" s="132"/>
      <c r="H1848" s="132"/>
      <c r="I1848" s="132"/>
      <c r="J1848" s="132"/>
      <c r="K1848" s="133"/>
      <c r="L1848" s="134"/>
      <c r="M1848" s="134"/>
      <c r="N1848" s="134"/>
      <c r="O1848" s="3"/>
      <c r="P1848" s="29"/>
      <c r="Q1848" s="22"/>
      <c r="R1848" s="3"/>
      <c r="S1848" s="120"/>
    </row>
    <row r="1849" spans="1:19" ht="12.75" customHeight="1" x14ac:dyDescent="0.25">
      <c r="A1849" s="28"/>
      <c r="B1849" s="29"/>
      <c r="C1849" s="29"/>
      <c r="D1849" s="132"/>
      <c r="E1849" s="132"/>
      <c r="F1849" s="132"/>
      <c r="G1849" s="132"/>
      <c r="H1849" s="132"/>
      <c r="I1849" s="132"/>
      <c r="J1849" s="132"/>
      <c r="K1849" s="133"/>
      <c r="L1849" s="134"/>
      <c r="M1849" s="134"/>
      <c r="N1849" s="134"/>
      <c r="O1849" s="3"/>
      <c r="P1849" s="29"/>
      <c r="Q1849" s="22"/>
      <c r="R1849" s="3"/>
      <c r="S1849" s="120"/>
    </row>
    <row r="1850" spans="1:19" ht="12.75" customHeight="1" x14ac:dyDescent="0.25">
      <c r="A1850" s="28"/>
      <c r="B1850" s="29"/>
      <c r="C1850" s="29"/>
      <c r="D1850" s="132"/>
      <c r="E1850" s="132"/>
      <c r="F1850" s="132"/>
      <c r="G1850" s="132"/>
      <c r="H1850" s="132"/>
      <c r="I1850" s="132"/>
      <c r="J1850" s="132"/>
      <c r="K1850" s="133"/>
      <c r="L1850" s="134"/>
      <c r="M1850" s="134"/>
      <c r="N1850" s="134"/>
      <c r="O1850" s="3"/>
      <c r="P1850" s="29"/>
      <c r="Q1850" s="22"/>
      <c r="R1850" s="3"/>
      <c r="S1850" s="120"/>
    </row>
    <row r="1851" spans="1:19" ht="12.75" customHeight="1" x14ac:dyDescent="0.25">
      <c r="A1851" s="28"/>
      <c r="B1851" s="29"/>
      <c r="C1851" s="29"/>
      <c r="D1851" s="132"/>
      <c r="E1851" s="132"/>
      <c r="F1851" s="132"/>
      <c r="G1851" s="132"/>
      <c r="H1851" s="132"/>
      <c r="I1851" s="132"/>
      <c r="J1851" s="132"/>
      <c r="K1851" s="133"/>
      <c r="L1851" s="134"/>
      <c r="M1851" s="134"/>
      <c r="N1851" s="134"/>
      <c r="O1851" s="3"/>
      <c r="P1851" s="29"/>
      <c r="Q1851" s="22"/>
      <c r="R1851" s="3"/>
      <c r="S1851" s="120"/>
    </row>
    <row r="1852" spans="1:19" ht="12.75" customHeight="1" x14ac:dyDescent="0.25">
      <c r="A1852" s="28"/>
      <c r="B1852" s="29"/>
      <c r="C1852" s="29"/>
      <c r="D1852" s="132"/>
      <c r="E1852" s="132"/>
      <c r="F1852" s="132"/>
      <c r="G1852" s="132"/>
      <c r="H1852" s="132"/>
      <c r="I1852" s="132"/>
      <c r="J1852" s="132"/>
      <c r="K1852" s="133"/>
      <c r="L1852" s="134"/>
      <c r="M1852" s="134"/>
      <c r="N1852" s="134"/>
      <c r="O1852" s="3"/>
      <c r="P1852" s="29"/>
      <c r="Q1852" s="22"/>
      <c r="R1852" s="3"/>
      <c r="S1852" s="120"/>
    </row>
    <row r="1853" spans="1:19" ht="12.75" customHeight="1" x14ac:dyDescent="0.25">
      <c r="A1853" s="28"/>
      <c r="B1853" s="29"/>
      <c r="C1853" s="29"/>
      <c r="D1853" s="132"/>
      <c r="E1853" s="132"/>
      <c r="F1853" s="132"/>
      <c r="G1853" s="132"/>
      <c r="H1853" s="132"/>
      <c r="I1853" s="132"/>
      <c r="J1853" s="132"/>
      <c r="K1853" s="133"/>
      <c r="L1853" s="134"/>
      <c r="M1853" s="134"/>
      <c r="N1853" s="134"/>
      <c r="O1853" s="3"/>
      <c r="P1853" s="29"/>
      <c r="Q1853" s="22"/>
      <c r="R1853" s="3"/>
      <c r="S1853" s="120"/>
    </row>
    <row r="1854" spans="1:19" ht="12.75" customHeight="1" x14ac:dyDescent="0.25">
      <c r="A1854" s="28"/>
      <c r="B1854" s="29"/>
      <c r="C1854" s="29"/>
      <c r="D1854" s="132"/>
      <c r="E1854" s="132"/>
      <c r="F1854" s="132"/>
      <c r="G1854" s="132"/>
      <c r="H1854" s="132"/>
      <c r="I1854" s="132"/>
      <c r="J1854" s="132"/>
      <c r="K1854" s="133"/>
      <c r="L1854" s="134"/>
      <c r="M1854" s="134"/>
      <c r="N1854" s="134"/>
      <c r="O1854" s="3"/>
      <c r="P1854" s="29"/>
      <c r="Q1854" s="22"/>
      <c r="R1854" s="3"/>
      <c r="S1854" s="120"/>
    </row>
    <row r="1855" spans="1:19" ht="12.75" customHeight="1" x14ac:dyDescent="0.25">
      <c r="A1855" s="28"/>
      <c r="B1855" s="29"/>
      <c r="C1855" s="29"/>
      <c r="D1855" s="132"/>
      <c r="E1855" s="132"/>
      <c r="F1855" s="132"/>
      <c r="G1855" s="132"/>
      <c r="H1855" s="132"/>
      <c r="I1855" s="132"/>
      <c r="J1855" s="132"/>
      <c r="K1855" s="133"/>
      <c r="L1855" s="134"/>
      <c r="M1855" s="134"/>
      <c r="N1855" s="134"/>
      <c r="O1855" s="3"/>
      <c r="P1855" s="29"/>
      <c r="Q1855" s="22"/>
      <c r="R1855" s="3"/>
      <c r="S1855" s="120"/>
    </row>
    <row r="1856" spans="1:19" ht="12.75" customHeight="1" x14ac:dyDescent="0.25">
      <c r="A1856" s="28"/>
      <c r="B1856" s="29"/>
      <c r="C1856" s="29"/>
      <c r="D1856" s="132"/>
      <c r="E1856" s="132"/>
      <c r="F1856" s="132"/>
      <c r="G1856" s="132"/>
      <c r="H1856" s="132"/>
      <c r="I1856" s="132"/>
      <c r="J1856" s="132"/>
      <c r="K1856" s="133"/>
      <c r="L1856" s="134"/>
      <c r="M1856" s="134"/>
      <c r="N1856" s="134"/>
      <c r="O1856" s="3"/>
      <c r="P1856" s="29"/>
      <c r="Q1856" s="22"/>
      <c r="R1856" s="3"/>
      <c r="S1856" s="120"/>
    </row>
    <row r="1857" spans="1:19" ht="12.75" customHeight="1" x14ac:dyDescent="0.25">
      <c r="A1857" s="28"/>
      <c r="B1857" s="29"/>
      <c r="C1857" s="29"/>
      <c r="D1857" s="132"/>
      <c r="E1857" s="132"/>
      <c r="F1857" s="132"/>
      <c r="G1857" s="132"/>
      <c r="H1857" s="132"/>
      <c r="I1857" s="132"/>
      <c r="J1857" s="132"/>
      <c r="K1857" s="133"/>
      <c r="L1857" s="134"/>
      <c r="M1857" s="134"/>
      <c r="N1857" s="134"/>
      <c r="O1857" s="3"/>
      <c r="P1857" s="29"/>
      <c r="Q1857" s="22"/>
      <c r="R1857" s="3"/>
      <c r="S1857" s="120"/>
    </row>
    <row r="1858" spans="1:19" ht="12.75" customHeight="1" x14ac:dyDescent="0.25">
      <c r="A1858" s="28"/>
      <c r="B1858" s="29"/>
      <c r="C1858" s="29"/>
      <c r="D1858" s="132"/>
      <c r="E1858" s="132"/>
      <c r="F1858" s="132"/>
      <c r="G1858" s="132"/>
      <c r="H1858" s="132"/>
      <c r="I1858" s="132"/>
      <c r="J1858" s="132"/>
      <c r="K1858" s="133"/>
      <c r="L1858" s="134"/>
      <c r="M1858" s="134"/>
      <c r="N1858" s="134"/>
      <c r="O1858" s="3"/>
      <c r="P1858" s="29"/>
      <c r="Q1858" s="22"/>
      <c r="R1858" s="3"/>
      <c r="S1858" s="120"/>
    </row>
    <row r="1859" spans="1:19" ht="12.75" customHeight="1" x14ac:dyDescent="0.25">
      <c r="A1859" s="28"/>
      <c r="B1859" s="29"/>
      <c r="C1859" s="29"/>
      <c r="D1859" s="132"/>
      <c r="E1859" s="132"/>
      <c r="F1859" s="132"/>
      <c r="G1859" s="132"/>
      <c r="H1859" s="132"/>
      <c r="I1859" s="132"/>
      <c r="J1859" s="132"/>
      <c r="K1859" s="133"/>
      <c r="L1859" s="134"/>
      <c r="M1859" s="134"/>
      <c r="N1859" s="134"/>
      <c r="O1859" s="3"/>
      <c r="P1859" s="29"/>
      <c r="Q1859" s="22"/>
      <c r="R1859" s="3"/>
      <c r="S1859" s="120"/>
    </row>
    <row r="1860" spans="1:19" ht="12.75" customHeight="1" x14ac:dyDescent="0.25">
      <c r="A1860" s="28"/>
      <c r="B1860" s="29"/>
      <c r="C1860" s="29"/>
      <c r="D1860" s="132"/>
      <c r="E1860" s="132"/>
      <c r="F1860" s="132"/>
      <c r="G1860" s="132"/>
      <c r="H1860" s="132"/>
      <c r="I1860" s="132"/>
      <c r="J1860" s="132"/>
      <c r="K1860" s="133"/>
      <c r="L1860" s="134"/>
      <c r="M1860" s="134"/>
      <c r="N1860" s="134"/>
      <c r="O1860" s="3"/>
      <c r="P1860" s="29"/>
      <c r="Q1860" s="22"/>
      <c r="R1860" s="3"/>
      <c r="S1860" s="120"/>
    </row>
    <row r="1861" spans="1:19" ht="12.75" customHeight="1" x14ac:dyDescent="0.25">
      <c r="A1861" s="28"/>
      <c r="B1861" s="29"/>
      <c r="C1861" s="29"/>
      <c r="D1861" s="132"/>
      <c r="E1861" s="132"/>
      <c r="F1861" s="132"/>
      <c r="G1861" s="132"/>
      <c r="H1861" s="132"/>
      <c r="I1861" s="132"/>
      <c r="J1861" s="132"/>
      <c r="K1861" s="133"/>
      <c r="L1861" s="134"/>
      <c r="M1861" s="134"/>
      <c r="N1861" s="134"/>
      <c r="O1861" s="3"/>
      <c r="P1861" s="29"/>
      <c r="Q1861" s="22"/>
      <c r="R1861" s="3"/>
      <c r="S1861" s="120"/>
    </row>
    <row r="1862" spans="1:19" ht="12.75" customHeight="1" x14ac:dyDescent="0.25">
      <c r="A1862" s="28"/>
      <c r="B1862" s="29"/>
      <c r="C1862" s="29"/>
      <c r="D1862" s="132"/>
      <c r="E1862" s="132"/>
      <c r="F1862" s="132"/>
      <c r="G1862" s="132"/>
      <c r="H1862" s="132"/>
      <c r="I1862" s="132"/>
      <c r="J1862" s="132"/>
      <c r="K1862" s="133"/>
      <c r="L1862" s="134"/>
      <c r="M1862" s="134"/>
      <c r="N1862" s="134"/>
      <c r="O1862" s="3"/>
      <c r="P1862" s="29"/>
      <c r="Q1862" s="22"/>
      <c r="R1862" s="3"/>
      <c r="S1862" s="120"/>
    </row>
    <row r="1863" spans="1:19" ht="12.75" customHeight="1" x14ac:dyDescent="0.25">
      <c r="A1863" s="28"/>
      <c r="B1863" s="29"/>
      <c r="C1863" s="29"/>
      <c r="D1863" s="132"/>
      <c r="E1863" s="132"/>
      <c r="F1863" s="132"/>
      <c r="G1863" s="132"/>
      <c r="H1863" s="132"/>
      <c r="I1863" s="132"/>
      <c r="J1863" s="132"/>
      <c r="K1863" s="133"/>
      <c r="L1863" s="134"/>
      <c r="M1863" s="134"/>
      <c r="N1863" s="134"/>
      <c r="O1863" s="3"/>
      <c r="P1863" s="29"/>
      <c r="Q1863" s="22"/>
      <c r="R1863" s="3"/>
      <c r="S1863" s="120"/>
    </row>
    <row r="1864" spans="1:19" ht="12.75" customHeight="1" x14ac:dyDescent="0.25">
      <c r="A1864" s="28"/>
      <c r="B1864" s="29"/>
      <c r="C1864" s="29"/>
      <c r="D1864" s="132"/>
      <c r="E1864" s="132"/>
      <c r="F1864" s="132"/>
      <c r="G1864" s="132"/>
      <c r="H1864" s="132"/>
      <c r="I1864" s="132"/>
      <c r="J1864" s="132"/>
      <c r="K1864" s="133"/>
      <c r="L1864" s="134"/>
      <c r="M1864" s="134"/>
      <c r="N1864" s="134"/>
      <c r="O1864" s="3"/>
      <c r="P1864" s="29"/>
      <c r="Q1864" s="22"/>
      <c r="R1864" s="3"/>
      <c r="S1864" s="120"/>
    </row>
    <row r="1865" spans="1:19" ht="12.75" customHeight="1" x14ac:dyDescent="0.25">
      <c r="A1865" s="28"/>
      <c r="B1865" s="29"/>
      <c r="C1865" s="29"/>
      <c r="D1865" s="132"/>
      <c r="E1865" s="132"/>
      <c r="F1865" s="132"/>
      <c r="G1865" s="132"/>
      <c r="H1865" s="132"/>
      <c r="I1865" s="132"/>
      <c r="J1865" s="132"/>
      <c r="K1865" s="133"/>
      <c r="L1865" s="134"/>
      <c r="M1865" s="134"/>
      <c r="N1865" s="134"/>
      <c r="O1865" s="3"/>
      <c r="P1865" s="29"/>
      <c r="Q1865" s="22"/>
      <c r="R1865" s="3"/>
      <c r="S1865" s="120"/>
    </row>
    <row r="1866" spans="1:19" ht="12.75" customHeight="1" x14ac:dyDescent="0.25">
      <c r="A1866" s="28"/>
      <c r="B1866" s="29"/>
      <c r="C1866" s="29"/>
      <c r="D1866" s="132"/>
      <c r="E1866" s="132"/>
      <c r="F1866" s="132"/>
      <c r="G1866" s="132"/>
      <c r="H1866" s="132"/>
      <c r="I1866" s="132"/>
      <c r="J1866" s="132"/>
      <c r="K1866" s="133"/>
      <c r="L1866" s="134"/>
      <c r="M1866" s="134"/>
      <c r="N1866" s="134"/>
      <c r="O1866" s="3"/>
      <c r="P1866" s="29"/>
      <c r="Q1866" s="22"/>
      <c r="R1866" s="3"/>
      <c r="S1866" s="120"/>
    </row>
    <row r="1867" spans="1:19" ht="12.75" customHeight="1" x14ac:dyDescent="0.25">
      <c r="A1867" s="28"/>
      <c r="B1867" s="29"/>
      <c r="C1867" s="29"/>
      <c r="D1867" s="132"/>
      <c r="E1867" s="132"/>
      <c r="F1867" s="132"/>
      <c r="G1867" s="132"/>
      <c r="H1867" s="132"/>
      <c r="I1867" s="132"/>
      <c r="J1867" s="132"/>
      <c r="K1867" s="133"/>
      <c r="L1867" s="134"/>
      <c r="M1867" s="134"/>
      <c r="N1867" s="134"/>
      <c r="O1867" s="3"/>
      <c r="P1867" s="29"/>
      <c r="Q1867" s="22"/>
      <c r="R1867" s="3"/>
      <c r="S1867" s="120"/>
    </row>
    <row r="1868" spans="1:19" ht="12.75" customHeight="1" x14ac:dyDescent="0.25">
      <c r="A1868" s="28"/>
      <c r="B1868" s="29"/>
      <c r="C1868" s="29"/>
      <c r="D1868" s="132"/>
      <c r="E1868" s="132"/>
      <c r="F1868" s="132"/>
      <c r="G1868" s="132"/>
      <c r="H1868" s="132"/>
      <c r="I1868" s="132"/>
      <c r="J1868" s="132"/>
      <c r="K1868" s="133"/>
      <c r="L1868" s="134"/>
      <c r="M1868" s="134"/>
      <c r="N1868" s="134"/>
      <c r="O1868" s="3"/>
      <c r="P1868" s="29"/>
      <c r="Q1868" s="22"/>
      <c r="R1868" s="3"/>
      <c r="S1868" s="120"/>
    </row>
    <row r="1869" spans="1:19" ht="12.75" customHeight="1" x14ac:dyDescent="0.25">
      <c r="A1869" s="28"/>
      <c r="B1869" s="29"/>
      <c r="C1869" s="29"/>
      <c r="D1869" s="132"/>
      <c r="E1869" s="132"/>
      <c r="F1869" s="132"/>
      <c r="G1869" s="132"/>
      <c r="H1869" s="132"/>
      <c r="I1869" s="132"/>
      <c r="J1869" s="132"/>
      <c r="K1869" s="133"/>
      <c r="L1869" s="134"/>
      <c r="M1869" s="134"/>
      <c r="N1869" s="134"/>
      <c r="O1869" s="3"/>
      <c r="P1869" s="29"/>
      <c r="Q1869" s="22"/>
      <c r="R1869" s="3"/>
      <c r="S1869" s="120"/>
    </row>
    <row r="1870" spans="1:19" ht="12.75" customHeight="1" x14ac:dyDescent="0.25">
      <c r="A1870" s="28"/>
      <c r="B1870" s="29"/>
      <c r="C1870" s="29"/>
      <c r="D1870" s="132"/>
      <c r="E1870" s="132"/>
      <c r="F1870" s="132"/>
      <c r="G1870" s="132"/>
      <c r="H1870" s="132"/>
      <c r="I1870" s="132"/>
      <c r="J1870" s="132"/>
      <c r="K1870" s="133"/>
      <c r="L1870" s="134"/>
      <c r="M1870" s="134"/>
      <c r="N1870" s="134"/>
      <c r="O1870" s="3"/>
      <c r="P1870" s="29"/>
      <c r="Q1870" s="22"/>
      <c r="R1870" s="3"/>
      <c r="S1870" s="120"/>
    </row>
    <row r="1871" spans="1:19" ht="12.75" customHeight="1" x14ac:dyDescent="0.25">
      <c r="A1871" s="28"/>
      <c r="B1871" s="29"/>
      <c r="C1871" s="29"/>
      <c r="D1871" s="132"/>
      <c r="E1871" s="132"/>
      <c r="F1871" s="132"/>
      <c r="G1871" s="132"/>
      <c r="H1871" s="132"/>
      <c r="I1871" s="132"/>
      <c r="J1871" s="132"/>
      <c r="K1871" s="133"/>
      <c r="L1871" s="134"/>
      <c r="M1871" s="134"/>
      <c r="N1871" s="134"/>
      <c r="O1871" s="3"/>
      <c r="P1871" s="29"/>
      <c r="Q1871" s="22"/>
      <c r="R1871" s="3"/>
      <c r="S1871" s="120"/>
    </row>
    <row r="1872" spans="1:19" ht="12.75" customHeight="1" x14ac:dyDescent="0.25">
      <c r="A1872" s="28"/>
      <c r="B1872" s="29"/>
      <c r="C1872" s="29"/>
      <c r="D1872" s="132"/>
      <c r="E1872" s="132"/>
      <c r="F1872" s="132"/>
      <c r="G1872" s="132"/>
      <c r="H1872" s="132"/>
      <c r="I1872" s="132"/>
      <c r="J1872" s="132"/>
      <c r="K1872" s="133"/>
      <c r="L1872" s="134"/>
      <c r="M1872" s="134"/>
      <c r="N1872" s="134"/>
      <c r="O1872" s="3"/>
      <c r="P1872" s="29"/>
      <c r="Q1872" s="22"/>
      <c r="R1872" s="3"/>
      <c r="S1872" s="120"/>
    </row>
    <row r="1873" spans="1:19" ht="12.75" customHeight="1" x14ac:dyDescent="0.25">
      <c r="A1873" s="28"/>
      <c r="B1873" s="29"/>
      <c r="C1873" s="29"/>
      <c r="D1873" s="132"/>
      <c r="E1873" s="132"/>
      <c r="F1873" s="132"/>
      <c r="G1873" s="132"/>
      <c r="H1873" s="132"/>
      <c r="I1873" s="132"/>
      <c r="J1873" s="132"/>
      <c r="K1873" s="133"/>
      <c r="L1873" s="134"/>
      <c r="M1873" s="134"/>
      <c r="N1873" s="134"/>
      <c r="O1873" s="3"/>
      <c r="P1873" s="29"/>
      <c r="Q1873" s="22"/>
      <c r="R1873" s="3"/>
      <c r="S1873" s="120"/>
    </row>
    <row r="1874" spans="1:19" ht="12.75" customHeight="1" x14ac:dyDescent="0.25">
      <c r="A1874" s="28"/>
      <c r="B1874" s="29"/>
      <c r="C1874" s="29"/>
      <c r="D1874" s="132"/>
      <c r="E1874" s="132"/>
      <c r="F1874" s="132"/>
      <c r="G1874" s="132"/>
      <c r="H1874" s="132"/>
      <c r="I1874" s="132"/>
      <c r="J1874" s="132"/>
      <c r="K1874" s="133"/>
      <c r="L1874" s="134"/>
      <c r="M1874" s="134"/>
      <c r="N1874" s="134"/>
      <c r="O1874" s="3"/>
      <c r="P1874" s="29"/>
      <c r="Q1874" s="22"/>
      <c r="R1874" s="3"/>
      <c r="S1874" s="120"/>
    </row>
    <row r="1875" spans="1:19" ht="12.75" customHeight="1" x14ac:dyDescent="0.25">
      <c r="A1875" s="28"/>
      <c r="B1875" s="29"/>
      <c r="C1875" s="29"/>
      <c r="D1875" s="132"/>
      <c r="E1875" s="132"/>
      <c r="F1875" s="132"/>
      <c r="G1875" s="132"/>
      <c r="H1875" s="132"/>
      <c r="I1875" s="132"/>
      <c r="J1875" s="132"/>
      <c r="K1875" s="133"/>
      <c r="L1875" s="134"/>
      <c r="M1875" s="134"/>
      <c r="N1875" s="134"/>
      <c r="O1875" s="3"/>
      <c r="P1875" s="29"/>
      <c r="Q1875" s="22"/>
      <c r="R1875" s="3"/>
      <c r="S1875" s="120"/>
    </row>
    <row r="1876" spans="1:19" ht="12.75" customHeight="1" x14ac:dyDescent="0.25">
      <c r="A1876" s="28"/>
      <c r="B1876" s="29"/>
      <c r="C1876" s="29"/>
      <c r="D1876" s="132"/>
      <c r="E1876" s="132"/>
      <c r="F1876" s="132"/>
      <c r="G1876" s="132"/>
      <c r="H1876" s="132"/>
      <c r="I1876" s="132"/>
      <c r="J1876" s="132"/>
      <c r="K1876" s="133"/>
      <c r="L1876" s="134"/>
      <c r="M1876" s="134"/>
      <c r="N1876" s="134"/>
      <c r="O1876" s="3"/>
      <c r="P1876" s="29"/>
      <c r="Q1876" s="22"/>
      <c r="R1876" s="3"/>
      <c r="S1876" s="120"/>
    </row>
    <row r="1877" spans="1:19" ht="12.75" customHeight="1" x14ac:dyDescent="0.25">
      <c r="A1877" s="28"/>
      <c r="B1877" s="29"/>
      <c r="C1877" s="29"/>
      <c r="D1877" s="132"/>
      <c r="E1877" s="132"/>
      <c r="F1877" s="132"/>
      <c r="G1877" s="132"/>
      <c r="H1877" s="132"/>
      <c r="I1877" s="132"/>
      <c r="J1877" s="132"/>
      <c r="K1877" s="133"/>
      <c r="L1877" s="134"/>
      <c r="M1877" s="134"/>
      <c r="N1877" s="134"/>
      <c r="O1877" s="3"/>
      <c r="P1877" s="29"/>
      <c r="Q1877" s="22"/>
      <c r="R1877" s="3"/>
      <c r="S1877" s="120"/>
    </row>
    <row r="1878" spans="1:19" ht="12.75" customHeight="1" x14ac:dyDescent="0.25">
      <c r="A1878" s="28"/>
      <c r="B1878" s="29"/>
      <c r="C1878" s="29"/>
      <c r="D1878" s="132"/>
      <c r="E1878" s="132"/>
      <c r="F1878" s="132"/>
      <c r="G1878" s="132"/>
      <c r="H1878" s="132"/>
      <c r="I1878" s="132"/>
      <c r="J1878" s="132"/>
      <c r="K1878" s="133"/>
      <c r="L1878" s="134"/>
      <c r="M1878" s="134"/>
      <c r="N1878" s="134"/>
      <c r="O1878" s="3"/>
      <c r="P1878" s="29"/>
      <c r="Q1878" s="22"/>
      <c r="R1878" s="3"/>
      <c r="S1878" s="120"/>
    </row>
    <row r="1879" spans="1:19" ht="12.75" customHeight="1" x14ac:dyDescent="0.25">
      <c r="A1879" s="28"/>
      <c r="B1879" s="29"/>
      <c r="C1879" s="29"/>
      <c r="D1879" s="132"/>
      <c r="E1879" s="132"/>
      <c r="F1879" s="132"/>
      <c r="G1879" s="132"/>
      <c r="H1879" s="132"/>
      <c r="I1879" s="132"/>
      <c r="J1879" s="132"/>
      <c r="K1879" s="133"/>
      <c r="L1879" s="134"/>
      <c r="M1879" s="134"/>
      <c r="N1879" s="134"/>
      <c r="O1879" s="3"/>
      <c r="P1879" s="29"/>
      <c r="Q1879" s="22"/>
      <c r="R1879" s="3"/>
      <c r="S1879" s="120"/>
    </row>
    <row r="1880" spans="1:19" ht="12.75" customHeight="1" x14ac:dyDescent="0.25">
      <c r="A1880" s="28"/>
      <c r="B1880" s="29"/>
      <c r="C1880" s="29"/>
      <c r="D1880" s="132"/>
      <c r="E1880" s="132"/>
      <c r="F1880" s="132"/>
      <c r="G1880" s="132"/>
      <c r="H1880" s="132"/>
      <c r="I1880" s="132"/>
      <c r="J1880" s="132"/>
      <c r="K1880" s="133"/>
      <c r="L1880" s="134"/>
      <c r="M1880" s="134"/>
      <c r="N1880" s="134"/>
      <c r="O1880" s="3"/>
      <c r="P1880" s="29"/>
      <c r="Q1880" s="22"/>
      <c r="R1880" s="3"/>
      <c r="S1880" s="120"/>
    </row>
    <row r="1881" spans="1:19" ht="12.75" customHeight="1" x14ac:dyDescent="0.25">
      <c r="A1881" s="28"/>
      <c r="B1881" s="29"/>
      <c r="C1881" s="29"/>
      <c r="D1881" s="132"/>
      <c r="E1881" s="132"/>
      <c r="F1881" s="132"/>
      <c r="G1881" s="132"/>
      <c r="H1881" s="132"/>
      <c r="I1881" s="132"/>
      <c r="J1881" s="132"/>
      <c r="K1881" s="133"/>
      <c r="L1881" s="134"/>
      <c r="M1881" s="134"/>
      <c r="N1881" s="134"/>
      <c r="O1881" s="3"/>
      <c r="P1881" s="29"/>
      <c r="Q1881" s="22"/>
      <c r="R1881" s="3"/>
      <c r="S1881" s="120"/>
    </row>
    <row r="1882" spans="1:19" ht="12.75" customHeight="1" x14ac:dyDescent="0.25">
      <c r="A1882" s="28"/>
      <c r="B1882" s="29"/>
      <c r="C1882" s="29"/>
      <c r="D1882" s="132"/>
      <c r="E1882" s="132"/>
      <c r="F1882" s="132"/>
      <c r="G1882" s="132"/>
      <c r="H1882" s="132"/>
      <c r="I1882" s="132"/>
      <c r="J1882" s="132"/>
      <c r="K1882" s="133"/>
      <c r="L1882" s="134"/>
      <c r="M1882" s="134"/>
      <c r="N1882" s="134"/>
      <c r="O1882" s="3"/>
      <c r="P1882" s="29"/>
      <c r="Q1882" s="22"/>
      <c r="R1882" s="3"/>
      <c r="S1882" s="120"/>
    </row>
    <row r="1883" spans="1:19" ht="12.75" customHeight="1" x14ac:dyDescent="0.25">
      <c r="A1883" s="28"/>
      <c r="B1883" s="29"/>
      <c r="C1883" s="29"/>
      <c r="D1883" s="132"/>
      <c r="E1883" s="132"/>
      <c r="F1883" s="132"/>
      <c r="G1883" s="132"/>
      <c r="H1883" s="132"/>
      <c r="I1883" s="132"/>
      <c r="J1883" s="132"/>
      <c r="K1883" s="133"/>
      <c r="L1883" s="134"/>
      <c r="M1883" s="134"/>
      <c r="N1883" s="134"/>
      <c r="O1883" s="3"/>
      <c r="P1883" s="29"/>
      <c r="Q1883" s="22"/>
      <c r="R1883" s="3"/>
      <c r="S1883" s="120"/>
    </row>
    <row r="1884" spans="1:19" ht="12.75" customHeight="1" x14ac:dyDescent="0.25">
      <c r="A1884" s="28"/>
      <c r="B1884" s="29"/>
      <c r="C1884" s="29"/>
      <c r="D1884" s="132"/>
      <c r="E1884" s="132"/>
      <c r="F1884" s="132"/>
      <c r="G1884" s="132"/>
      <c r="H1884" s="132"/>
      <c r="I1884" s="132"/>
      <c r="J1884" s="132"/>
      <c r="K1884" s="133"/>
      <c r="L1884" s="134"/>
      <c r="M1884" s="134"/>
      <c r="N1884" s="134"/>
      <c r="O1884" s="3"/>
      <c r="P1884" s="29"/>
      <c r="Q1884" s="22"/>
      <c r="R1884" s="3"/>
      <c r="S1884" s="120"/>
    </row>
    <row r="1885" spans="1:19" ht="12.75" customHeight="1" x14ac:dyDescent="0.25">
      <c r="A1885" s="28"/>
      <c r="B1885" s="29"/>
      <c r="C1885" s="29"/>
      <c r="D1885" s="132"/>
      <c r="E1885" s="132"/>
      <c r="F1885" s="132"/>
      <c r="G1885" s="132"/>
      <c r="H1885" s="132"/>
      <c r="I1885" s="132"/>
      <c r="J1885" s="132"/>
      <c r="K1885" s="133"/>
      <c r="L1885" s="134"/>
      <c r="M1885" s="134"/>
      <c r="N1885" s="134"/>
      <c r="O1885" s="3"/>
      <c r="P1885" s="29"/>
      <c r="Q1885" s="22"/>
      <c r="R1885" s="3"/>
      <c r="S1885" s="120"/>
    </row>
    <row r="1886" spans="1:19" ht="12.75" customHeight="1" x14ac:dyDescent="0.25">
      <c r="A1886" s="28"/>
      <c r="B1886" s="29"/>
      <c r="C1886" s="29"/>
      <c r="D1886" s="132"/>
      <c r="E1886" s="132"/>
      <c r="F1886" s="132"/>
      <c r="G1886" s="132"/>
      <c r="H1886" s="132"/>
      <c r="I1886" s="132"/>
      <c r="J1886" s="132"/>
      <c r="K1886" s="133"/>
      <c r="L1886" s="134"/>
      <c r="M1886" s="134"/>
      <c r="N1886" s="134"/>
      <c r="O1886" s="3"/>
      <c r="P1886" s="29"/>
      <c r="Q1886" s="22"/>
      <c r="R1886" s="3"/>
      <c r="S1886" s="120"/>
    </row>
    <row r="1887" spans="1:19" ht="12.75" customHeight="1" x14ac:dyDescent="0.25">
      <c r="A1887" s="28"/>
      <c r="B1887" s="29"/>
      <c r="C1887" s="29"/>
      <c r="D1887" s="132"/>
      <c r="E1887" s="132"/>
      <c r="F1887" s="132"/>
      <c r="G1887" s="132"/>
      <c r="H1887" s="132"/>
      <c r="I1887" s="132"/>
      <c r="J1887" s="132"/>
      <c r="K1887" s="133"/>
      <c r="L1887" s="134"/>
      <c r="M1887" s="134"/>
      <c r="N1887" s="134"/>
      <c r="O1887" s="3"/>
      <c r="P1887" s="29"/>
      <c r="Q1887" s="22"/>
      <c r="R1887" s="3"/>
      <c r="S1887" s="120"/>
    </row>
    <row r="1888" spans="1:19" ht="12.75" customHeight="1" x14ac:dyDescent="0.25">
      <c r="A1888" s="28"/>
      <c r="B1888" s="29"/>
      <c r="C1888" s="29"/>
      <c r="D1888" s="132"/>
      <c r="E1888" s="132"/>
      <c r="F1888" s="132"/>
      <c r="G1888" s="132"/>
      <c r="H1888" s="132"/>
      <c r="I1888" s="132"/>
      <c r="J1888" s="132"/>
      <c r="K1888" s="133"/>
      <c r="L1888" s="134"/>
      <c r="M1888" s="134"/>
      <c r="N1888" s="134"/>
      <c r="O1888" s="3"/>
      <c r="P1888" s="29"/>
      <c r="Q1888" s="22"/>
      <c r="R1888" s="3"/>
      <c r="S1888" s="120"/>
    </row>
    <row r="1889" spans="1:19" ht="12.75" customHeight="1" x14ac:dyDescent="0.25">
      <c r="A1889" s="28"/>
      <c r="B1889" s="29"/>
      <c r="C1889" s="29"/>
      <c r="D1889" s="132"/>
      <c r="E1889" s="132"/>
      <c r="F1889" s="132"/>
      <c r="G1889" s="132"/>
      <c r="H1889" s="132"/>
      <c r="I1889" s="132"/>
      <c r="J1889" s="132"/>
      <c r="K1889" s="133"/>
      <c r="L1889" s="134"/>
      <c r="M1889" s="134"/>
      <c r="N1889" s="134"/>
      <c r="O1889" s="3"/>
      <c r="P1889" s="29"/>
      <c r="Q1889" s="22"/>
      <c r="R1889" s="3"/>
      <c r="S1889" s="120"/>
    </row>
    <row r="1890" spans="1:19" ht="12.75" customHeight="1" x14ac:dyDescent="0.25">
      <c r="A1890" s="28"/>
      <c r="B1890" s="29"/>
      <c r="C1890" s="29"/>
      <c r="D1890" s="132"/>
      <c r="E1890" s="132"/>
      <c r="F1890" s="132"/>
      <c r="G1890" s="132"/>
      <c r="H1890" s="132"/>
      <c r="I1890" s="132"/>
      <c r="J1890" s="132"/>
      <c r="K1890" s="133"/>
      <c r="L1890" s="134"/>
      <c r="M1890" s="134"/>
      <c r="N1890" s="134"/>
      <c r="O1890" s="3"/>
      <c r="P1890" s="29"/>
      <c r="Q1890" s="22"/>
      <c r="R1890" s="3"/>
      <c r="S1890" s="120"/>
    </row>
    <row r="1891" spans="1:19" ht="12.75" customHeight="1" x14ac:dyDescent="0.25">
      <c r="A1891" s="28"/>
      <c r="B1891" s="29"/>
      <c r="C1891" s="29"/>
      <c r="D1891" s="132"/>
      <c r="E1891" s="132"/>
      <c r="F1891" s="132"/>
      <c r="G1891" s="132"/>
      <c r="H1891" s="132"/>
      <c r="I1891" s="132"/>
      <c r="J1891" s="132"/>
      <c r="K1891" s="133"/>
      <c r="L1891" s="134"/>
      <c r="M1891" s="134"/>
      <c r="N1891" s="134"/>
      <c r="O1891" s="3"/>
      <c r="P1891" s="29"/>
      <c r="Q1891" s="22"/>
      <c r="R1891" s="3"/>
      <c r="S1891" s="120"/>
    </row>
    <row r="1892" spans="1:19" ht="12.75" customHeight="1" x14ac:dyDescent="0.25">
      <c r="A1892" s="28"/>
      <c r="B1892" s="29"/>
      <c r="C1892" s="29"/>
      <c r="D1892" s="132"/>
      <c r="E1892" s="132"/>
      <c r="F1892" s="132"/>
      <c r="G1892" s="132"/>
      <c r="H1892" s="132"/>
      <c r="I1892" s="132"/>
      <c r="J1892" s="132"/>
      <c r="K1892" s="133"/>
      <c r="L1892" s="134"/>
      <c r="M1892" s="134"/>
      <c r="N1892" s="134"/>
      <c r="O1892" s="3"/>
      <c r="P1892" s="29"/>
      <c r="Q1892" s="22"/>
      <c r="R1892" s="3"/>
      <c r="S1892" s="120"/>
    </row>
    <row r="1893" spans="1:19" ht="12.75" customHeight="1" x14ac:dyDescent="0.25">
      <c r="A1893" s="28"/>
      <c r="B1893" s="29"/>
      <c r="C1893" s="29"/>
      <c r="D1893" s="132"/>
      <c r="E1893" s="132"/>
      <c r="F1893" s="132"/>
      <c r="G1893" s="132"/>
      <c r="H1893" s="132"/>
      <c r="I1893" s="132"/>
      <c r="J1893" s="132"/>
      <c r="K1893" s="133"/>
      <c r="L1893" s="134"/>
      <c r="M1893" s="134"/>
      <c r="N1893" s="134"/>
      <c r="O1893" s="3"/>
      <c r="P1893" s="29"/>
      <c r="Q1893" s="22"/>
      <c r="R1893" s="3"/>
      <c r="S1893" s="120"/>
    </row>
    <row r="1894" spans="1:19" ht="12.75" customHeight="1" x14ac:dyDescent="0.25">
      <c r="A1894" s="28"/>
      <c r="B1894" s="29"/>
      <c r="C1894" s="29"/>
      <c r="D1894" s="132"/>
      <c r="E1894" s="132"/>
      <c r="F1894" s="132"/>
      <c r="G1894" s="132"/>
      <c r="H1894" s="132"/>
      <c r="I1894" s="132"/>
      <c r="J1894" s="132"/>
      <c r="K1894" s="133"/>
      <c r="L1894" s="134"/>
      <c r="M1894" s="134"/>
      <c r="N1894" s="134"/>
      <c r="O1894" s="3"/>
      <c r="P1894" s="29"/>
      <c r="Q1894" s="22"/>
      <c r="R1894" s="3"/>
      <c r="S1894" s="120"/>
    </row>
    <row r="1895" spans="1:19" ht="12.75" customHeight="1" x14ac:dyDescent="0.25">
      <c r="A1895" s="28"/>
      <c r="B1895" s="29"/>
      <c r="C1895" s="29"/>
      <c r="D1895" s="132"/>
      <c r="E1895" s="132"/>
      <c r="F1895" s="132"/>
      <c r="G1895" s="132"/>
      <c r="H1895" s="132"/>
      <c r="I1895" s="132"/>
      <c r="J1895" s="132"/>
      <c r="K1895" s="133"/>
      <c r="L1895" s="134"/>
      <c r="M1895" s="134"/>
      <c r="N1895" s="134"/>
      <c r="O1895" s="3"/>
      <c r="P1895" s="29"/>
      <c r="Q1895" s="22"/>
      <c r="R1895" s="3"/>
      <c r="S1895" s="120"/>
    </row>
    <row r="1896" spans="1:19" ht="12.75" customHeight="1" x14ac:dyDescent="0.25">
      <c r="A1896" s="28"/>
      <c r="B1896" s="29"/>
      <c r="C1896" s="29"/>
      <c r="D1896" s="132"/>
      <c r="E1896" s="132"/>
      <c r="F1896" s="132"/>
      <c r="G1896" s="132"/>
      <c r="H1896" s="132"/>
      <c r="I1896" s="132"/>
      <c r="J1896" s="132"/>
      <c r="K1896" s="133"/>
      <c r="L1896" s="134"/>
      <c r="M1896" s="134"/>
      <c r="N1896" s="134"/>
      <c r="O1896" s="3"/>
      <c r="P1896" s="29"/>
      <c r="Q1896" s="22"/>
      <c r="R1896" s="3"/>
      <c r="S1896" s="120"/>
    </row>
    <row r="1897" spans="1:19" ht="12.75" customHeight="1" x14ac:dyDescent="0.25">
      <c r="A1897" s="28"/>
      <c r="B1897" s="29"/>
      <c r="C1897" s="29"/>
      <c r="D1897" s="132"/>
      <c r="E1897" s="132"/>
      <c r="F1897" s="132"/>
      <c r="G1897" s="132"/>
      <c r="H1897" s="132"/>
      <c r="I1897" s="132"/>
      <c r="J1897" s="132"/>
      <c r="K1897" s="133"/>
      <c r="L1897" s="134"/>
      <c r="M1897" s="134"/>
      <c r="N1897" s="134"/>
      <c r="O1897" s="3"/>
      <c r="P1897" s="29"/>
      <c r="Q1897" s="22"/>
      <c r="R1897" s="3"/>
      <c r="S1897" s="120"/>
    </row>
    <row r="1898" spans="1:19" ht="12.75" customHeight="1" x14ac:dyDescent="0.25">
      <c r="A1898" s="28"/>
      <c r="B1898" s="29"/>
      <c r="C1898" s="29"/>
      <c r="D1898" s="132"/>
      <c r="E1898" s="132"/>
      <c r="F1898" s="132"/>
      <c r="G1898" s="132"/>
      <c r="H1898" s="132"/>
      <c r="I1898" s="132"/>
      <c r="J1898" s="132"/>
      <c r="K1898" s="133"/>
      <c r="L1898" s="134"/>
      <c r="M1898" s="134"/>
      <c r="N1898" s="134"/>
      <c r="O1898" s="3"/>
      <c r="P1898" s="29"/>
      <c r="Q1898" s="22"/>
      <c r="R1898" s="3"/>
      <c r="S1898" s="120"/>
    </row>
    <row r="1899" spans="1:19" ht="12.75" customHeight="1" x14ac:dyDescent="0.25">
      <c r="A1899" s="28"/>
      <c r="B1899" s="29"/>
      <c r="C1899" s="29"/>
      <c r="D1899" s="132"/>
      <c r="E1899" s="132"/>
      <c r="F1899" s="132"/>
      <c r="G1899" s="132"/>
      <c r="H1899" s="132"/>
      <c r="I1899" s="132"/>
      <c r="J1899" s="132"/>
      <c r="K1899" s="133"/>
      <c r="L1899" s="134"/>
      <c r="M1899" s="134"/>
      <c r="N1899" s="134"/>
      <c r="O1899" s="3"/>
      <c r="P1899" s="29"/>
      <c r="Q1899" s="22"/>
      <c r="R1899" s="3"/>
      <c r="S1899" s="120"/>
    </row>
    <row r="1900" spans="1:19" ht="12.75" customHeight="1" x14ac:dyDescent="0.25">
      <c r="A1900" s="28"/>
      <c r="B1900" s="29"/>
      <c r="C1900" s="29"/>
      <c r="D1900" s="132"/>
      <c r="E1900" s="132"/>
      <c r="F1900" s="132"/>
      <c r="G1900" s="132"/>
      <c r="H1900" s="132"/>
      <c r="I1900" s="132"/>
      <c r="J1900" s="132"/>
      <c r="K1900" s="133"/>
      <c r="L1900" s="134"/>
      <c r="M1900" s="134"/>
      <c r="N1900" s="134"/>
      <c r="O1900" s="3"/>
      <c r="P1900" s="29"/>
      <c r="Q1900" s="22"/>
      <c r="R1900" s="3"/>
      <c r="S1900" s="120"/>
    </row>
    <row r="1901" spans="1:19" ht="12.75" customHeight="1" x14ac:dyDescent="0.25">
      <c r="A1901" s="28"/>
      <c r="B1901" s="29"/>
      <c r="C1901" s="29"/>
      <c r="D1901" s="132"/>
      <c r="E1901" s="132"/>
      <c r="F1901" s="132"/>
      <c r="G1901" s="132"/>
      <c r="H1901" s="132"/>
      <c r="I1901" s="132"/>
      <c r="J1901" s="132"/>
      <c r="K1901" s="133"/>
      <c r="L1901" s="134"/>
      <c r="M1901" s="134"/>
      <c r="N1901" s="134"/>
      <c r="O1901" s="3"/>
      <c r="P1901" s="29"/>
      <c r="Q1901" s="22"/>
      <c r="R1901" s="3"/>
      <c r="S1901" s="120"/>
    </row>
    <row r="1902" spans="1:19" ht="12.75" customHeight="1" x14ac:dyDescent="0.25">
      <c r="A1902" s="28"/>
      <c r="B1902" s="29"/>
      <c r="C1902" s="29"/>
      <c r="D1902" s="132"/>
      <c r="E1902" s="132"/>
      <c r="F1902" s="132"/>
      <c r="G1902" s="132"/>
      <c r="H1902" s="132"/>
      <c r="I1902" s="132"/>
      <c r="J1902" s="132"/>
      <c r="K1902" s="133"/>
      <c r="L1902" s="134"/>
      <c r="M1902" s="134"/>
      <c r="N1902" s="134"/>
      <c r="O1902" s="3"/>
      <c r="P1902" s="29"/>
      <c r="Q1902" s="22"/>
      <c r="R1902" s="3"/>
      <c r="S1902" s="120"/>
    </row>
    <row r="1903" spans="1:19" ht="12.75" customHeight="1" x14ac:dyDescent="0.25">
      <c r="A1903" s="28"/>
      <c r="B1903" s="29"/>
      <c r="C1903" s="29"/>
      <c r="D1903" s="132"/>
      <c r="E1903" s="132"/>
      <c r="F1903" s="132"/>
      <c r="G1903" s="132"/>
      <c r="H1903" s="132"/>
      <c r="I1903" s="132"/>
      <c r="J1903" s="132"/>
      <c r="K1903" s="133"/>
      <c r="L1903" s="134"/>
      <c r="M1903" s="134"/>
      <c r="N1903" s="134"/>
      <c r="O1903" s="3"/>
      <c r="P1903" s="29"/>
      <c r="Q1903" s="22"/>
      <c r="R1903" s="3"/>
      <c r="S1903" s="120"/>
    </row>
    <row r="1904" spans="1:19" ht="12.75" customHeight="1" x14ac:dyDescent="0.25">
      <c r="A1904" s="28"/>
      <c r="B1904" s="29"/>
      <c r="C1904" s="29"/>
      <c r="D1904" s="132"/>
      <c r="E1904" s="132"/>
      <c r="F1904" s="132"/>
      <c r="G1904" s="132"/>
      <c r="H1904" s="132"/>
      <c r="I1904" s="132"/>
      <c r="J1904" s="132"/>
      <c r="K1904" s="133"/>
      <c r="L1904" s="134"/>
      <c r="M1904" s="134"/>
      <c r="N1904" s="134"/>
      <c r="O1904" s="3"/>
      <c r="P1904" s="29"/>
      <c r="Q1904" s="22"/>
      <c r="R1904" s="3"/>
      <c r="S1904" s="120"/>
    </row>
    <row r="1905" spans="1:19" ht="12.75" customHeight="1" x14ac:dyDescent="0.25">
      <c r="A1905" s="28"/>
      <c r="B1905" s="29"/>
      <c r="C1905" s="29"/>
      <c r="D1905" s="132"/>
      <c r="E1905" s="132"/>
      <c r="F1905" s="132"/>
      <c r="G1905" s="132"/>
      <c r="H1905" s="132"/>
      <c r="I1905" s="132"/>
      <c r="J1905" s="132"/>
      <c r="K1905" s="133"/>
      <c r="L1905" s="134"/>
      <c r="M1905" s="134"/>
      <c r="N1905" s="134"/>
      <c r="O1905" s="3"/>
      <c r="P1905" s="29"/>
      <c r="Q1905" s="22"/>
      <c r="R1905" s="3"/>
      <c r="S1905" s="120"/>
    </row>
    <row r="1906" spans="1:19" ht="12.75" customHeight="1" x14ac:dyDescent="0.25">
      <c r="A1906" s="28"/>
      <c r="B1906" s="29"/>
      <c r="C1906" s="29"/>
      <c r="D1906" s="132"/>
      <c r="E1906" s="132"/>
      <c r="F1906" s="132"/>
      <c r="G1906" s="132"/>
      <c r="H1906" s="132"/>
      <c r="I1906" s="132"/>
      <c r="J1906" s="132"/>
      <c r="K1906" s="133"/>
      <c r="L1906" s="134"/>
      <c r="M1906" s="134"/>
      <c r="N1906" s="134"/>
      <c r="O1906" s="3"/>
      <c r="P1906" s="29"/>
      <c r="Q1906" s="22"/>
      <c r="R1906" s="3"/>
      <c r="S1906" s="120"/>
    </row>
    <row r="1907" spans="1:19" ht="12.75" customHeight="1" x14ac:dyDescent="0.25">
      <c r="A1907" s="28"/>
      <c r="B1907" s="29"/>
      <c r="C1907" s="29"/>
      <c r="D1907" s="132"/>
      <c r="E1907" s="132"/>
      <c r="F1907" s="132"/>
      <c r="G1907" s="132"/>
      <c r="H1907" s="132"/>
      <c r="I1907" s="132"/>
      <c r="J1907" s="132"/>
      <c r="K1907" s="133"/>
      <c r="L1907" s="134"/>
      <c r="M1907" s="134"/>
      <c r="N1907" s="134"/>
      <c r="O1907" s="3"/>
      <c r="P1907" s="29"/>
      <c r="Q1907" s="22"/>
      <c r="R1907" s="3"/>
      <c r="S1907" s="120"/>
    </row>
    <row r="1908" spans="1:19" ht="12.75" customHeight="1" x14ac:dyDescent="0.25">
      <c r="A1908" s="28"/>
      <c r="B1908" s="29"/>
      <c r="C1908" s="29"/>
      <c r="D1908" s="132"/>
      <c r="E1908" s="132"/>
      <c r="F1908" s="132"/>
      <c r="G1908" s="132"/>
      <c r="H1908" s="132"/>
      <c r="I1908" s="132"/>
      <c r="J1908" s="132"/>
      <c r="K1908" s="133"/>
      <c r="L1908" s="134"/>
      <c r="M1908" s="134"/>
      <c r="N1908" s="134"/>
      <c r="O1908" s="3"/>
      <c r="P1908" s="29"/>
      <c r="Q1908" s="22"/>
      <c r="R1908" s="3"/>
      <c r="S1908" s="120"/>
    </row>
    <row r="1909" spans="1:19" ht="12.75" customHeight="1" x14ac:dyDescent="0.25">
      <c r="A1909" s="28"/>
      <c r="B1909" s="29"/>
      <c r="C1909" s="29"/>
      <c r="D1909" s="132"/>
      <c r="E1909" s="132"/>
      <c r="F1909" s="132"/>
      <c r="G1909" s="132"/>
      <c r="H1909" s="132"/>
      <c r="I1909" s="132"/>
      <c r="J1909" s="132"/>
      <c r="K1909" s="133"/>
      <c r="L1909" s="134"/>
      <c r="M1909" s="134"/>
      <c r="N1909" s="134"/>
      <c r="O1909" s="3"/>
      <c r="P1909" s="29"/>
      <c r="Q1909" s="22"/>
      <c r="R1909" s="3"/>
      <c r="S1909" s="120"/>
    </row>
    <row r="1910" spans="1:19" ht="12.75" customHeight="1" x14ac:dyDescent="0.25">
      <c r="A1910" s="28"/>
      <c r="B1910" s="29"/>
      <c r="C1910" s="29"/>
      <c r="D1910" s="132"/>
      <c r="E1910" s="132"/>
      <c r="F1910" s="132"/>
      <c r="G1910" s="132"/>
      <c r="H1910" s="132"/>
      <c r="I1910" s="132"/>
      <c r="J1910" s="132"/>
      <c r="K1910" s="133"/>
      <c r="L1910" s="134"/>
      <c r="M1910" s="134"/>
      <c r="N1910" s="134"/>
      <c r="O1910" s="3"/>
      <c r="P1910" s="29"/>
      <c r="Q1910" s="22"/>
      <c r="R1910" s="3"/>
      <c r="S1910" s="120"/>
    </row>
    <row r="1911" spans="1:19" ht="12.75" customHeight="1" x14ac:dyDescent="0.25">
      <c r="A1911" s="28"/>
      <c r="B1911" s="29"/>
      <c r="C1911" s="29"/>
      <c r="D1911" s="132"/>
      <c r="E1911" s="132"/>
      <c r="F1911" s="132"/>
      <c r="G1911" s="132"/>
      <c r="H1911" s="132"/>
      <c r="I1911" s="132"/>
      <c r="J1911" s="132"/>
      <c r="K1911" s="133"/>
      <c r="L1911" s="134"/>
      <c r="M1911" s="134"/>
      <c r="N1911" s="134"/>
      <c r="O1911" s="3"/>
      <c r="P1911" s="29"/>
      <c r="Q1911" s="22"/>
      <c r="R1911" s="3"/>
      <c r="S1911" s="120"/>
    </row>
    <row r="1912" spans="1:19" ht="12.75" customHeight="1" x14ac:dyDescent="0.25">
      <c r="A1912" s="28"/>
      <c r="B1912" s="29"/>
      <c r="C1912" s="29"/>
      <c r="D1912" s="132"/>
      <c r="E1912" s="132"/>
      <c r="F1912" s="132"/>
      <c r="G1912" s="132"/>
      <c r="H1912" s="132"/>
      <c r="I1912" s="132"/>
      <c r="J1912" s="132"/>
      <c r="K1912" s="133"/>
      <c r="L1912" s="134"/>
      <c r="M1912" s="134"/>
      <c r="N1912" s="134"/>
      <c r="O1912" s="3"/>
      <c r="P1912" s="29"/>
      <c r="Q1912" s="22"/>
      <c r="R1912" s="3"/>
      <c r="S1912" s="120"/>
    </row>
    <row r="1913" spans="1:19" ht="12.75" customHeight="1" x14ac:dyDescent="0.25">
      <c r="A1913" s="28"/>
      <c r="B1913" s="29"/>
      <c r="C1913" s="29"/>
      <c r="D1913" s="132"/>
      <c r="E1913" s="132"/>
      <c r="F1913" s="132"/>
      <c r="G1913" s="132"/>
      <c r="H1913" s="132"/>
      <c r="I1913" s="132"/>
      <c r="J1913" s="132"/>
      <c r="K1913" s="133"/>
      <c r="L1913" s="134"/>
      <c r="M1913" s="134"/>
      <c r="N1913" s="134"/>
      <c r="O1913" s="3"/>
      <c r="P1913" s="29"/>
      <c r="Q1913" s="22"/>
      <c r="R1913" s="3"/>
      <c r="S1913" s="120"/>
    </row>
    <row r="1914" spans="1:19" ht="12.75" customHeight="1" x14ac:dyDescent="0.25">
      <c r="A1914" s="28"/>
      <c r="B1914" s="29"/>
      <c r="C1914" s="29"/>
      <c r="D1914" s="132"/>
      <c r="E1914" s="132"/>
      <c r="F1914" s="132"/>
      <c r="G1914" s="132"/>
      <c r="H1914" s="132"/>
      <c r="I1914" s="132"/>
      <c r="J1914" s="132"/>
      <c r="K1914" s="133"/>
      <c r="L1914" s="134"/>
      <c r="M1914" s="134"/>
      <c r="N1914" s="134"/>
      <c r="O1914" s="3"/>
      <c r="P1914" s="29"/>
      <c r="Q1914" s="22"/>
      <c r="R1914" s="3"/>
      <c r="S1914" s="120"/>
    </row>
    <row r="1915" spans="1:19" ht="12.75" customHeight="1" x14ac:dyDescent="0.25">
      <c r="A1915" s="28"/>
      <c r="B1915" s="29"/>
      <c r="C1915" s="29"/>
      <c r="D1915" s="132"/>
      <c r="E1915" s="132"/>
      <c r="F1915" s="132"/>
      <c r="G1915" s="132"/>
      <c r="H1915" s="132"/>
      <c r="I1915" s="132"/>
      <c r="J1915" s="132"/>
      <c r="K1915" s="133"/>
      <c r="L1915" s="134"/>
      <c r="M1915" s="134"/>
      <c r="N1915" s="134"/>
      <c r="O1915" s="3"/>
      <c r="P1915" s="29"/>
      <c r="Q1915" s="22"/>
      <c r="R1915" s="3"/>
      <c r="S1915" s="120"/>
    </row>
    <row r="1916" spans="1:19" ht="12.75" customHeight="1" x14ac:dyDescent="0.25">
      <c r="A1916" s="28"/>
      <c r="B1916" s="29"/>
      <c r="C1916" s="29"/>
      <c r="D1916" s="132"/>
      <c r="E1916" s="132"/>
      <c r="F1916" s="132"/>
      <c r="G1916" s="132"/>
      <c r="H1916" s="132"/>
      <c r="I1916" s="132"/>
      <c r="J1916" s="132"/>
      <c r="K1916" s="133"/>
      <c r="L1916" s="134"/>
      <c r="M1916" s="134"/>
      <c r="N1916" s="134"/>
      <c r="O1916" s="3"/>
      <c r="P1916" s="29"/>
      <c r="Q1916" s="22"/>
      <c r="R1916" s="3"/>
      <c r="S1916" s="120"/>
    </row>
    <row r="1917" spans="1:19" ht="12.75" customHeight="1" x14ac:dyDescent="0.25">
      <c r="A1917" s="28"/>
      <c r="B1917" s="29"/>
      <c r="C1917" s="29"/>
      <c r="D1917" s="132"/>
      <c r="E1917" s="132"/>
      <c r="F1917" s="132"/>
      <c r="G1917" s="132"/>
      <c r="H1917" s="132"/>
      <c r="I1917" s="132"/>
      <c r="J1917" s="132"/>
      <c r="K1917" s="133"/>
      <c r="L1917" s="134"/>
      <c r="M1917" s="134"/>
      <c r="N1917" s="134"/>
      <c r="O1917" s="3"/>
      <c r="P1917" s="29"/>
      <c r="Q1917" s="22"/>
      <c r="R1917" s="3"/>
      <c r="S1917" s="120"/>
    </row>
    <row r="1918" spans="1:19" ht="12.75" customHeight="1" x14ac:dyDescent="0.25">
      <c r="A1918" s="28"/>
      <c r="B1918" s="29"/>
      <c r="C1918" s="29"/>
      <c r="D1918" s="132"/>
      <c r="E1918" s="132"/>
      <c r="F1918" s="132"/>
      <c r="G1918" s="132"/>
      <c r="H1918" s="132"/>
      <c r="I1918" s="132"/>
      <c r="J1918" s="132"/>
      <c r="K1918" s="133"/>
      <c r="L1918" s="134"/>
      <c r="M1918" s="134"/>
      <c r="N1918" s="134"/>
      <c r="O1918" s="3"/>
      <c r="P1918" s="29"/>
      <c r="Q1918" s="22"/>
      <c r="R1918" s="3"/>
      <c r="S1918" s="120"/>
    </row>
    <row r="1919" spans="1:19" ht="12.75" customHeight="1" x14ac:dyDescent="0.25">
      <c r="A1919" s="28"/>
      <c r="B1919" s="29"/>
      <c r="C1919" s="29"/>
      <c r="D1919" s="132"/>
      <c r="E1919" s="132"/>
      <c r="F1919" s="132"/>
      <c r="G1919" s="132"/>
      <c r="H1919" s="132"/>
      <c r="I1919" s="132"/>
      <c r="J1919" s="132"/>
      <c r="K1919" s="133"/>
      <c r="L1919" s="134"/>
      <c r="M1919" s="134"/>
      <c r="N1919" s="134"/>
      <c r="O1919" s="3"/>
      <c r="P1919" s="29"/>
      <c r="Q1919" s="22"/>
      <c r="R1919" s="3"/>
      <c r="S1919" s="120"/>
    </row>
    <row r="1920" spans="1:19" ht="12.75" customHeight="1" x14ac:dyDescent="0.25">
      <c r="A1920" s="28"/>
      <c r="B1920" s="29"/>
      <c r="C1920" s="29"/>
      <c r="D1920" s="132"/>
      <c r="E1920" s="132"/>
      <c r="F1920" s="132"/>
      <c r="G1920" s="132"/>
      <c r="H1920" s="132"/>
      <c r="I1920" s="132"/>
      <c r="J1920" s="132"/>
      <c r="K1920" s="133"/>
      <c r="L1920" s="134"/>
      <c r="M1920" s="134"/>
      <c r="N1920" s="134"/>
      <c r="O1920" s="3"/>
      <c r="P1920" s="29"/>
      <c r="Q1920" s="22"/>
      <c r="R1920" s="3"/>
      <c r="S1920" s="120"/>
    </row>
    <row r="1921" spans="1:19" ht="12.75" customHeight="1" x14ac:dyDescent="0.25">
      <c r="A1921" s="28"/>
      <c r="B1921" s="29"/>
      <c r="C1921" s="29"/>
      <c r="D1921" s="132"/>
      <c r="E1921" s="132"/>
      <c r="F1921" s="132"/>
      <c r="G1921" s="132"/>
      <c r="H1921" s="132"/>
      <c r="I1921" s="132"/>
      <c r="J1921" s="132"/>
      <c r="K1921" s="133"/>
      <c r="L1921" s="134"/>
      <c r="M1921" s="134"/>
      <c r="N1921" s="134"/>
      <c r="O1921" s="3"/>
      <c r="P1921" s="29"/>
      <c r="Q1921" s="22"/>
      <c r="R1921" s="3"/>
      <c r="S1921" s="120"/>
    </row>
    <row r="1922" spans="1:19" ht="12.75" customHeight="1" x14ac:dyDescent="0.25">
      <c r="A1922" s="28"/>
      <c r="B1922" s="29"/>
      <c r="C1922" s="29"/>
      <c r="D1922" s="132"/>
      <c r="E1922" s="132"/>
      <c r="F1922" s="132"/>
      <c r="G1922" s="132"/>
      <c r="H1922" s="132"/>
      <c r="I1922" s="132"/>
      <c r="J1922" s="132"/>
      <c r="K1922" s="133"/>
      <c r="L1922" s="134"/>
      <c r="M1922" s="134"/>
      <c r="N1922" s="134"/>
      <c r="O1922" s="3"/>
      <c r="P1922" s="29"/>
      <c r="Q1922" s="22"/>
      <c r="R1922" s="3"/>
      <c r="S1922" s="120"/>
    </row>
    <row r="1923" spans="1:19" ht="12.75" customHeight="1" x14ac:dyDescent="0.25">
      <c r="A1923" s="28"/>
      <c r="B1923" s="29"/>
      <c r="C1923" s="29"/>
      <c r="D1923" s="132"/>
      <c r="E1923" s="132"/>
      <c r="F1923" s="132"/>
      <c r="G1923" s="132"/>
      <c r="H1923" s="132"/>
      <c r="I1923" s="132"/>
      <c r="J1923" s="132"/>
      <c r="K1923" s="133"/>
      <c r="L1923" s="134"/>
      <c r="M1923" s="134"/>
      <c r="N1923" s="134"/>
      <c r="O1923" s="3"/>
      <c r="P1923" s="29"/>
      <c r="Q1923" s="22"/>
      <c r="R1923" s="3"/>
      <c r="S1923" s="120"/>
    </row>
    <row r="1924" spans="1:19" ht="12.75" customHeight="1" x14ac:dyDescent="0.25">
      <c r="A1924" s="28"/>
      <c r="B1924" s="29"/>
      <c r="C1924" s="29"/>
      <c r="D1924" s="132"/>
      <c r="E1924" s="132"/>
      <c r="F1924" s="132"/>
      <c r="G1924" s="132"/>
      <c r="H1924" s="132"/>
      <c r="I1924" s="132"/>
      <c r="J1924" s="132"/>
      <c r="K1924" s="133"/>
      <c r="L1924" s="134"/>
      <c r="M1924" s="134"/>
      <c r="N1924" s="134"/>
      <c r="O1924" s="3"/>
      <c r="P1924" s="29"/>
      <c r="Q1924" s="22"/>
      <c r="R1924" s="3"/>
      <c r="S1924" s="120"/>
    </row>
    <row r="1925" spans="1:19" ht="12.75" customHeight="1" x14ac:dyDescent="0.25">
      <c r="A1925" s="28"/>
      <c r="B1925" s="29"/>
      <c r="C1925" s="29"/>
      <c r="D1925" s="132"/>
      <c r="E1925" s="132"/>
      <c r="F1925" s="132"/>
      <c r="G1925" s="132"/>
      <c r="H1925" s="132"/>
      <c r="I1925" s="132"/>
      <c r="J1925" s="132"/>
      <c r="K1925" s="133"/>
      <c r="L1925" s="134"/>
      <c r="M1925" s="134"/>
      <c r="N1925" s="134"/>
      <c r="O1925" s="3"/>
      <c r="P1925" s="29"/>
      <c r="Q1925" s="22"/>
      <c r="R1925" s="3"/>
      <c r="S1925" s="120"/>
    </row>
    <row r="1926" spans="1:19" ht="12.75" customHeight="1" x14ac:dyDescent="0.25">
      <c r="A1926" s="28"/>
      <c r="B1926" s="29"/>
      <c r="C1926" s="29"/>
      <c r="D1926" s="132"/>
      <c r="E1926" s="132"/>
      <c r="F1926" s="132"/>
      <c r="G1926" s="132"/>
      <c r="H1926" s="132"/>
      <c r="I1926" s="132"/>
      <c r="J1926" s="132"/>
      <c r="K1926" s="133"/>
      <c r="L1926" s="134"/>
      <c r="M1926" s="134"/>
      <c r="N1926" s="134"/>
      <c r="O1926" s="3"/>
      <c r="P1926" s="29"/>
      <c r="Q1926" s="22"/>
      <c r="R1926" s="3"/>
      <c r="S1926" s="120"/>
    </row>
    <row r="1927" spans="1:19" ht="12.75" customHeight="1" x14ac:dyDescent="0.25">
      <c r="A1927" s="28"/>
      <c r="B1927" s="29"/>
      <c r="C1927" s="29"/>
      <c r="D1927" s="132"/>
      <c r="E1927" s="132"/>
      <c r="F1927" s="132"/>
      <c r="G1927" s="132"/>
      <c r="H1927" s="132"/>
      <c r="I1927" s="132"/>
      <c r="J1927" s="132"/>
      <c r="K1927" s="133"/>
      <c r="L1927" s="134"/>
      <c r="M1927" s="134"/>
      <c r="N1927" s="134"/>
      <c r="O1927" s="3"/>
      <c r="P1927" s="29"/>
      <c r="Q1927" s="22"/>
      <c r="R1927" s="3"/>
      <c r="S1927" s="120"/>
    </row>
    <row r="1928" spans="1:19" ht="12.75" customHeight="1" x14ac:dyDescent="0.25">
      <c r="A1928" s="28"/>
      <c r="B1928" s="29"/>
      <c r="C1928" s="29"/>
      <c r="D1928" s="132"/>
      <c r="E1928" s="132"/>
      <c r="F1928" s="132"/>
      <c r="G1928" s="132"/>
      <c r="H1928" s="132"/>
      <c r="I1928" s="132"/>
      <c r="J1928" s="132"/>
      <c r="K1928" s="133"/>
      <c r="L1928" s="134"/>
      <c r="M1928" s="134"/>
      <c r="N1928" s="134"/>
      <c r="O1928" s="3"/>
      <c r="P1928" s="29"/>
      <c r="Q1928" s="22"/>
      <c r="R1928" s="3"/>
      <c r="S1928" s="120"/>
    </row>
    <row r="1929" spans="1:19" ht="12.75" customHeight="1" x14ac:dyDescent="0.25">
      <c r="A1929" s="28"/>
      <c r="B1929" s="29"/>
      <c r="C1929" s="29"/>
      <c r="D1929" s="132"/>
      <c r="E1929" s="132"/>
      <c r="F1929" s="132"/>
      <c r="G1929" s="132"/>
      <c r="H1929" s="132"/>
      <c r="I1929" s="132"/>
      <c r="J1929" s="132"/>
      <c r="K1929" s="133"/>
      <c r="L1929" s="134"/>
      <c r="M1929" s="134"/>
      <c r="N1929" s="134"/>
      <c r="O1929" s="3"/>
      <c r="P1929" s="29"/>
      <c r="Q1929" s="22"/>
      <c r="R1929" s="3"/>
      <c r="S1929" s="120"/>
    </row>
    <row r="1930" spans="1:19" ht="12.75" customHeight="1" x14ac:dyDescent="0.25">
      <c r="A1930" s="28"/>
      <c r="B1930" s="29"/>
      <c r="C1930" s="29"/>
      <c r="D1930" s="132"/>
      <c r="E1930" s="132"/>
      <c r="F1930" s="132"/>
      <c r="G1930" s="132"/>
      <c r="H1930" s="132"/>
      <c r="I1930" s="132"/>
      <c r="J1930" s="132"/>
      <c r="K1930" s="133"/>
      <c r="L1930" s="134"/>
      <c r="M1930" s="134"/>
      <c r="N1930" s="134"/>
      <c r="O1930" s="3"/>
      <c r="P1930" s="29"/>
      <c r="Q1930" s="22"/>
      <c r="R1930" s="3"/>
      <c r="S1930" s="120"/>
    </row>
    <row r="1931" spans="1:19" ht="12.75" customHeight="1" x14ac:dyDescent="0.25">
      <c r="A1931" s="28"/>
      <c r="B1931" s="29"/>
      <c r="C1931" s="29"/>
      <c r="D1931" s="132"/>
      <c r="E1931" s="132"/>
      <c r="F1931" s="132"/>
      <c r="G1931" s="132"/>
      <c r="H1931" s="132"/>
      <c r="I1931" s="132"/>
      <c r="J1931" s="132"/>
      <c r="K1931" s="133"/>
      <c r="L1931" s="134"/>
      <c r="M1931" s="134"/>
      <c r="N1931" s="134"/>
      <c r="O1931" s="3"/>
      <c r="P1931" s="29"/>
      <c r="Q1931" s="22"/>
      <c r="R1931" s="3"/>
      <c r="S1931" s="120"/>
    </row>
    <row r="1932" spans="1:19" ht="12.75" customHeight="1" x14ac:dyDescent="0.25">
      <c r="A1932" s="28"/>
      <c r="B1932" s="29"/>
      <c r="C1932" s="29"/>
      <c r="D1932" s="132"/>
      <c r="E1932" s="132"/>
      <c r="F1932" s="132"/>
      <c r="G1932" s="132"/>
      <c r="H1932" s="132"/>
      <c r="I1932" s="132"/>
      <c r="J1932" s="132"/>
      <c r="K1932" s="133"/>
      <c r="L1932" s="134"/>
      <c r="M1932" s="134"/>
      <c r="N1932" s="134"/>
      <c r="O1932" s="3"/>
      <c r="P1932" s="29"/>
      <c r="Q1932" s="22"/>
      <c r="R1932" s="3"/>
      <c r="S1932" s="120"/>
    </row>
    <row r="1933" spans="1:19" ht="12.75" customHeight="1" x14ac:dyDescent="0.25">
      <c r="A1933" s="28"/>
      <c r="B1933" s="29"/>
      <c r="C1933" s="29"/>
      <c r="D1933" s="132"/>
      <c r="E1933" s="132"/>
      <c r="F1933" s="132"/>
      <c r="G1933" s="132"/>
      <c r="H1933" s="132"/>
      <c r="I1933" s="132"/>
      <c r="J1933" s="132"/>
      <c r="K1933" s="133"/>
      <c r="L1933" s="134"/>
      <c r="M1933" s="134"/>
      <c r="N1933" s="134"/>
      <c r="O1933" s="3"/>
      <c r="P1933" s="29"/>
      <c r="Q1933" s="22"/>
      <c r="R1933" s="3"/>
      <c r="S1933" s="120"/>
    </row>
    <row r="1934" spans="1:19" ht="12.75" customHeight="1" x14ac:dyDescent="0.25">
      <c r="A1934" s="28"/>
      <c r="B1934" s="29"/>
      <c r="C1934" s="29"/>
      <c r="D1934" s="132"/>
      <c r="E1934" s="132"/>
      <c r="F1934" s="132"/>
      <c r="G1934" s="132"/>
      <c r="H1934" s="132"/>
      <c r="I1934" s="132"/>
      <c r="J1934" s="132"/>
      <c r="K1934" s="133"/>
      <c r="L1934" s="134"/>
      <c r="M1934" s="134"/>
      <c r="N1934" s="134"/>
      <c r="O1934" s="3"/>
      <c r="P1934" s="29"/>
      <c r="Q1934" s="22"/>
      <c r="R1934" s="3"/>
      <c r="S1934" s="120"/>
    </row>
    <row r="1935" spans="1:19" ht="12.75" customHeight="1" x14ac:dyDescent="0.25">
      <c r="A1935" s="28"/>
      <c r="B1935" s="29"/>
      <c r="C1935" s="29"/>
      <c r="D1935" s="132"/>
      <c r="E1935" s="132"/>
      <c r="F1935" s="132"/>
      <c r="G1935" s="132"/>
      <c r="H1935" s="132"/>
      <c r="I1935" s="132"/>
      <c r="J1935" s="132"/>
      <c r="K1935" s="133"/>
      <c r="L1935" s="134"/>
      <c r="M1935" s="134"/>
      <c r="N1935" s="134"/>
      <c r="O1935" s="3"/>
      <c r="P1935" s="29"/>
      <c r="Q1935" s="22"/>
      <c r="R1935" s="3"/>
      <c r="S1935" s="120"/>
    </row>
    <row r="1936" spans="1:19" ht="12.75" customHeight="1" x14ac:dyDescent="0.25">
      <c r="A1936" s="28"/>
      <c r="B1936" s="29"/>
      <c r="C1936" s="29"/>
      <c r="D1936" s="132"/>
      <c r="E1936" s="132"/>
      <c r="F1936" s="132"/>
      <c r="G1936" s="132"/>
      <c r="H1936" s="132"/>
      <c r="I1936" s="132"/>
      <c r="J1936" s="132"/>
      <c r="K1936" s="133"/>
      <c r="L1936" s="134"/>
      <c r="M1936" s="134"/>
      <c r="N1936" s="134"/>
      <c r="O1936" s="3"/>
      <c r="P1936" s="29"/>
      <c r="Q1936" s="22"/>
      <c r="R1936" s="3"/>
      <c r="S1936" s="120"/>
    </row>
    <row r="1937" spans="1:19" ht="12.75" customHeight="1" x14ac:dyDescent="0.25">
      <c r="A1937" s="28"/>
      <c r="B1937" s="29"/>
      <c r="C1937" s="29"/>
      <c r="D1937" s="132"/>
      <c r="E1937" s="132"/>
      <c r="F1937" s="132"/>
      <c r="G1937" s="132"/>
      <c r="H1937" s="132"/>
      <c r="I1937" s="132"/>
      <c r="J1937" s="132"/>
      <c r="K1937" s="133"/>
      <c r="L1937" s="134"/>
      <c r="M1937" s="134"/>
      <c r="N1937" s="134"/>
      <c r="O1937" s="3"/>
      <c r="P1937" s="29"/>
      <c r="Q1937" s="22"/>
      <c r="R1937" s="3"/>
      <c r="S1937" s="120"/>
    </row>
    <row r="1938" spans="1:19" ht="12.75" customHeight="1" x14ac:dyDescent="0.25">
      <c r="A1938" s="28"/>
      <c r="B1938" s="29"/>
      <c r="C1938" s="29"/>
      <c r="D1938" s="132"/>
      <c r="E1938" s="132"/>
      <c r="F1938" s="132"/>
      <c r="G1938" s="132"/>
      <c r="H1938" s="132"/>
      <c r="I1938" s="132"/>
      <c r="J1938" s="132"/>
      <c r="K1938" s="133"/>
      <c r="L1938" s="134"/>
      <c r="M1938" s="134"/>
      <c r="N1938" s="134"/>
      <c r="O1938" s="3"/>
      <c r="P1938" s="29"/>
      <c r="Q1938" s="22"/>
      <c r="R1938" s="3"/>
      <c r="S1938" s="120"/>
    </row>
    <row r="1939" spans="1:19" ht="12.75" customHeight="1" x14ac:dyDescent="0.25">
      <c r="A1939" s="28"/>
      <c r="B1939" s="29"/>
      <c r="C1939" s="29"/>
      <c r="D1939" s="132"/>
      <c r="E1939" s="132"/>
      <c r="F1939" s="132"/>
      <c r="G1939" s="132"/>
      <c r="H1939" s="132"/>
      <c r="I1939" s="132"/>
      <c r="J1939" s="132"/>
      <c r="K1939" s="133"/>
      <c r="L1939" s="134"/>
      <c r="M1939" s="134"/>
      <c r="N1939" s="134"/>
      <c r="O1939" s="3"/>
      <c r="P1939" s="29"/>
      <c r="Q1939" s="22"/>
      <c r="R1939" s="3"/>
      <c r="S1939" s="120"/>
    </row>
    <row r="1940" spans="1:19" ht="12.75" customHeight="1" x14ac:dyDescent="0.25">
      <c r="A1940" s="28"/>
      <c r="B1940" s="29"/>
      <c r="C1940" s="29"/>
      <c r="D1940" s="132"/>
      <c r="E1940" s="132"/>
      <c r="F1940" s="132"/>
      <c r="G1940" s="132"/>
      <c r="H1940" s="132"/>
      <c r="I1940" s="132"/>
      <c r="J1940" s="132"/>
      <c r="K1940" s="133"/>
      <c r="L1940" s="134"/>
      <c r="M1940" s="134"/>
      <c r="N1940" s="134"/>
      <c r="O1940" s="3"/>
      <c r="P1940" s="29"/>
      <c r="Q1940" s="22"/>
      <c r="R1940" s="3"/>
      <c r="S1940" s="120"/>
    </row>
    <row r="1941" spans="1:19" ht="12.75" customHeight="1" x14ac:dyDescent="0.25">
      <c r="A1941" s="28"/>
      <c r="B1941" s="29"/>
      <c r="C1941" s="29"/>
      <c r="D1941" s="132"/>
      <c r="E1941" s="132"/>
      <c r="F1941" s="132"/>
      <c r="G1941" s="132"/>
      <c r="H1941" s="132"/>
      <c r="I1941" s="132"/>
      <c r="J1941" s="132"/>
      <c r="K1941" s="133"/>
      <c r="L1941" s="134"/>
      <c r="M1941" s="134"/>
      <c r="N1941" s="134"/>
      <c r="O1941" s="3"/>
      <c r="P1941" s="29"/>
      <c r="Q1941" s="22"/>
      <c r="R1941" s="3"/>
      <c r="S1941" s="120"/>
    </row>
    <row r="1942" spans="1:19" ht="12.75" customHeight="1" x14ac:dyDescent="0.25">
      <c r="A1942" s="28"/>
      <c r="B1942" s="29"/>
      <c r="C1942" s="29"/>
      <c r="D1942" s="132"/>
      <c r="E1942" s="132"/>
      <c r="F1942" s="132"/>
      <c r="G1942" s="132"/>
      <c r="H1942" s="132"/>
      <c r="I1942" s="132"/>
      <c r="J1942" s="132"/>
      <c r="K1942" s="133"/>
      <c r="L1942" s="134"/>
      <c r="M1942" s="134"/>
      <c r="N1942" s="134"/>
      <c r="O1942" s="3"/>
      <c r="P1942" s="29"/>
      <c r="Q1942" s="22"/>
      <c r="R1942" s="3"/>
      <c r="S1942" s="120"/>
    </row>
    <row r="1943" spans="1:19" ht="12.75" customHeight="1" x14ac:dyDescent="0.25">
      <c r="A1943" s="28"/>
      <c r="B1943" s="29"/>
      <c r="C1943" s="29"/>
      <c r="D1943" s="132"/>
      <c r="E1943" s="132"/>
      <c r="F1943" s="132"/>
      <c r="G1943" s="132"/>
      <c r="H1943" s="132"/>
      <c r="I1943" s="132"/>
      <c r="J1943" s="132"/>
      <c r="K1943" s="133"/>
      <c r="L1943" s="134"/>
      <c r="M1943" s="134"/>
      <c r="N1943" s="134"/>
      <c r="O1943" s="3"/>
      <c r="P1943" s="29"/>
      <c r="Q1943" s="22"/>
      <c r="R1943" s="3"/>
      <c r="S1943" s="120"/>
    </row>
    <row r="1944" spans="1:19" ht="12.75" customHeight="1" x14ac:dyDescent="0.25">
      <c r="A1944" s="28"/>
      <c r="B1944" s="29"/>
      <c r="C1944" s="29"/>
      <c r="D1944" s="132"/>
      <c r="E1944" s="132"/>
      <c r="F1944" s="132"/>
      <c r="G1944" s="132"/>
      <c r="H1944" s="132"/>
      <c r="I1944" s="132"/>
      <c r="J1944" s="132"/>
      <c r="K1944" s="133"/>
      <c r="L1944" s="134"/>
      <c r="M1944" s="134"/>
      <c r="N1944" s="134"/>
      <c r="O1944" s="3"/>
      <c r="P1944" s="29"/>
      <c r="Q1944" s="22"/>
      <c r="R1944" s="3"/>
      <c r="S1944" s="120"/>
    </row>
    <row r="1945" spans="1:19" ht="12.75" customHeight="1" x14ac:dyDescent="0.25">
      <c r="A1945" s="28"/>
      <c r="B1945" s="29"/>
      <c r="C1945" s="29"/>
      <c r="D1945" s="132"/>
      <c r="E1945" s="132"/>
      <c r="F1945" s="132"/>
      <c r="G1945" s="132"/>
      <c r="H1945" s="132"/>
      <c r="I1945" s="132"/>
      <c r="J1945" s="132"/>
      <c r="K1945" s="133"/>
      <c r="L1945" s="134"/>
      <c r="M1945" s="134"/>
      <c r="N1945" s="134"/>
      <c r="O1945" s="3"/>
      <c r="P1945" s="29"/>
      <c r="Q1945" s="22"/>
      <c r="R1945" s="3"/>
      <c r="S1945" s="120"/>
    </row>
    <row r="1946" spans="1:19" ht="12.75" customHeight="1" x14ac:dyDescent="0.25">
      <c r="A1946" s="28"/>
      <c r="B1946" s="29"/>
      <c r="C1946" s="29"/>
      <c r="D1946" s="132"/>
      <c r="E1946" s="132"/>
      <c r="F1946" s="132"/>
      <c r="G1946" s="132"/>
      <c r="H1946" s="132"/>
      <c r="I1946" s="132"/>
      <c r="J1946" s="132"/>
      <c r="K1946" s="133"/>
      <c r="L1946" s="134"/>
      <c r="M1946" s="134"/>
      <c r="N1946" s="134"/>
      <c r="O1946" s="3"/>
      <c r="P1946" s="29"/>
      <c r="Q1946" s="22"/>
      <c r="R1946" s="3"/>
      <c r="S1946" s="120"/>
    </row>
    <row r="1947" spans="1:19" ht="12.75" customHeight="1" x14ac:dyDescent="0.25">
      <c r="A1947" s="28"/>
      <c r="B1947" s="29"/>
      <c r="C1947" s="29"/>
      <c r="D1947" s="132"/>
      <c r="E1947" s="132"/>
      <c r="F1947" s="132"/>
      <c r="G1947" s="132"/>
      <c r="H1947" s="132"/>
      <c r="I1947" s="132"/>
      <c r="J1947" s="132"/>
      <c r="K1947" s="133"/>
      <c r="L1947" s="134"/>
      <c r="M1947" s="134"/>
      <c r="N1947" s="134"/>
      <c r="O1947" s="3"/>
      <c r="P1947" s="29"/>
      <c r="Q1947" s="22"/>
      <c r="R1947" s="3"/>
      <c r="S1947" s="120"/>
    </row>
    <row r="1948" spans="1:19" ht="12.75" customHeight="1" x14ac:dyDescent="0.25">
      <c r="A1948" s="28"/>
      <c r="B1948" s="29"/>
      <c r="C1948" s="29"/>
      <c r="D1948" s="132"/>
      <c r="E1948" s="132"/>
      <c r="F1948" s="132"/>
      <c r="G1948" s="132"/>
      <c r="H1948" s="132"/>
      <c r="I1948" s="132"/>
      <c r="J1948" s="132"/>
      <c r="K1948" s="133"/>
      <c r="L1948" s="134"/>
      <c r="M1948" s="134"/>
      <c r="N1948" s="134"/>
      <c r="O1948" s="3"/>
      <c r="P1948" s="29"/>
      <c r="Q1948" s="22"/>
      <c r="R1948" s="3"/>
      <c r="S1948" s="120"/>
    </row>
    <row r="1949" spans="1:19" ht="12.75" customHeight="1" x14ac:dyDescent="0.25">
      <c r="A1949" s="28"/>
      <c r="B1949" s="29"/>
      <c r="C1949" s="29"/>
      <c r="D1949" s="132"/>
      <c r="E1949" s="132"/>
      <c r="F1949" s="132"/>
      <c r="G1949" s="132"/>
      <c r="H1949" s="132"/>
      <c r="I1949" s="132"/>
      <c r="J1949" s="132"/>
      <c r="K1949" s="133"/>
      <c r="L1949" s="134"/>
      <c r="M1949" s="134"/>
      <c r="N1949" s="134"/>
      <c r="O1949" s="3"/>
      <c r="P1949" s="29"/>
      <c r="Q1949" s="22"/>
      <c r="R1949" s="3"/>
      <c r="S1949" s="120"/>
    </row>
    <row r="1950" spans="1:19" ht="12.75" customHeight="1" x14ac:dyDescent="0.25">
      <c r="A1950" s="28"/>
      <c r="B1950" s="29"/>
      <c r="C1950" s="29"/>
      <c r="D1950" s="132"/>
      <c r="E1950" s="132"/>
      <c r="F1950" s="132"/>
      <c r="G1950" s="132"/>
      <c r="H1950" s="132"/>
      <c r="I1950" s="132"/>
      <c r="J1950" s="132"/>
      <c r="K1950" s="133"/>
      <c r="L1950" s="134"/>
      <c r="M1950" s="134"/>
      <c r="N1950" s="134"/>
      <c r="O1950" s="3"/>
      <c r="P1950" s="29"/>
      <c r="Q1950" s="22"/>
      <c r="R1950" s="3"/>
      <c r="S1950" s="120"/>
    </row>
    <row r="1951" spans="1:19" ht="12.75" customHeight="1" x14ac:dyDescent="0.25">
      <c r="A1951" s="28"/>
      <c r="B1951" s="29"/>
      <c r="C1951" s="29"/>
      <c r="D1951" s="132"/>
      <c r="E1951" s="132"/>
      <c r="F1951" s="132"/>
      <c r="G1951" s="132"/>
      <c r="H1951" s="132"/>
      <c r="I1951" s="132"/>
      <c r="J1951" s="132"/>
      <c r="K1951" s="133"/>
      <c r="L1951" s="134"/>
      <c r="M1951" s="134"/>
      <c r="N1951" s="134"/>
      <c r="O1951" s="3"/>
      <c r="P1951" s="29"/>
      <c r="Q1951" s="22"/>
      <c r="R1951" s="3"/>
      <c r="S1951" s="120"/>
    </row>
    <row r="1952" spans="1:19" ht="12.75" customHeight="1" x14ac:dyDescent="0.25">
      <c r="A1952" s="28"/>
      <c r="B1952" s="29"/>
      <c r="C1952" s="29"/>
      <c r="D1952" s="132"/>
      <c r="E1952" s="132"/>
      <c r="F1952" s="132"/>
      <c r="G1952" s="132"/>
      <c r="H1952" s="132"/>
      <c r="I1952" s="132"/>
      <c r="J1952" s="132"/>
      <c r="K1952" s="133"/>
      <c r="L1952" s="134"/>
      <c r="M1952" s="134"/>
      <c r="N1952" s="134"/>
      <c r="O1952" s="3"/>
      <c r="P1952" s="29"/>
      <c r="Q1952" s="22"/>
      <c r="R1952" s="3"/>
      <c r="S1952" s="120"/>
    </row>
    <row r="1953" spans="1:19" ht="12.75" customHeight="1" x14ac:dyDescent="0.25">
      <c r="A1953" s="28"/>
      <c r="B1953" s="29"/>
      <c r="C1953" s="29"/>
      <c r="D1953" s="132"/>
      <c r="E1953" s="132"/>
      <c r="F1953" s="132"/>
      <c r="G1953" s="132"/>
      <c r="H1953" s="132"/>
      <c r="I1953" s="132"/>
      <c r="J1953" s="132"/>
      <c r="K1953" s="133"/>
      <c r="L1953" s="134"/>
      <c r="M1953" s="134"/>
      <c r="N1953" s="134"/>
      <c r="O1953" s="3"/>
      <c r="P1953" s="29"/>
      <c r="Q1953" s="22"/>
      <c r="R1953" s="3"/>
      <c r="S1953" s="120"/>
    </row>
    <row r="1954" spans="1:19" ht="12.75" customHeight="1" x14ac:dyDescent="0.25">
      <c r="A1954" s="28"/>
      <c r="B1954" s="29"/>
      <c r="C1954" s="29"/>
      <c r="D1954" s="132"/>
      <c r="E1954" s="132"/>
      <c r="F1954" s="132"/>
      <c r="G1954" s="132"/>
      <c r="H1954" s="132"/>
      <c r="I1954" s="132"/>
      <c r="J1954" s="132"/>
      <c r="K1954" s="133"/>
      <c r="L1954" s="134"/>
      <c r="M1954" s="134"/>
      <c r="N1954" s="134"/>
      <c r="O1954" s="3"/>
      <c r="P1954" s="29"/>
      <c r="Q1954" s="22"/>
      <c r="R1954" s="3"/>
      <c r="S1954" s="120"/>
    </row>
    <row r="1955" spans="1:19" ht="12.75" customHeight="1" x14ac:dyDescent="0.25">
      <c r="A1955" s="28"/>
      <c r="B1955" s="29"/>
      <c r="C1955" s="29"/>
      <c r="D1955" s="132"/>
      <c r="E1955" s="132"/>
      <c r="F1955" s="132"/>
      <c r="G1955" s="132"/>
      <c r="H1955" s="132"/>
      <c r="I1955" s="132"/>
      <c r="J1955" s="132"/>
      <c r="K1955" s="133"/>
      <c r="L1955" s="134"/>
      <c r="M1955" s="134"/>
      <c r="N1955" s="134"/>
      <c r="O1955" s="3"/>
      <c r="P1955" s="29"/>
      <c r="Q1955" s="22"/>
      <c r="R1955" s="3"/>
      <c r="S1955" s="120"/>
    </row>
    <row r="1956" spans="1:19" ht="12.75" customHeight="1" x14ac:dyDescent="0.25">
      <c r="A1956" s="28"/>
      <c r="B1956" s="29"/>
      <c r="C1956" s="29"/>
      <c r="D1956" s="132"/>
      <c r="E1956" s="132"/>
      <c r="F1956" s="132"/>
      <c r="G1956" s="132"/>
      <c r="H1956" s="132"/>
      <c r="I1956" s="132"/>
      <c r="J1956" s="132"/>
      <c r="K1956" s="133"/>
      <c r="L1956" s="134"/>
      <c r="M1956" s="134"/>
      <c r="N1956" s="134"/>
      <c r="O1956" s="3"/>
      <c r="P1956" s="29"/>
      <c r="Q1956" s="22"/>
      <c r="R1956" s="3"/>
      <c r="S1956" s="120"/>
    </row>
    <row r="1957" spans="1:19" ht="12.75" customHeight="1" x14ac:dyDescent="0.25">
      <c r="A1957" s="28"/>
      <c r="B1957" s="29"/>
      <c r="C1957" s="29"/>
      <c r="D1957" s="132"/>
      <c r="E1957" s="132"/>
      <c r="F1957" s="132"/>
      <c r="G1957" s="132"/>
      <c r="H1957" s="132"/>
      <c r="I1957" s="132"/>
      <c r="J1957" s="132"/>
      <c r="K1957" s="133"/>
      <c r="L1957" s="134"/>
      <c r="M1957" s="134"/>
      <c r="N1957" s="134"/>
      <c r="O1957" s="3"/>
      <c r="P1957" s="29"/>
      <c r="Q1957" s="22"/>
      <c r="R1957" s="3"/>
      <c r="S1957" s="120"/>
    </row>
    <row r="1958" spans="1:19" ht="12.75" customHeight="1" x14ac:dyDescent="0.25">
      <c r="A1958" s="28"/>
      <c r="B1958" s="29"/>
      <c r="C1958" s="29"/>
      <c r="D1958" s="132"/>
      <c r="E1958" s="132"/>
      <c r="F1958" s="132"/>
      <c r="G1958" s="132"/>
      <c r="H1958" s="132"/>
      <c r="I1958" s="132"/>
      <c r="J1958" s="132"/>
      <c r="K1958" s="133"/>
      <c r="L1958" s="134"/>
      <c r="M1958" s="134"/>
      <c r="N1958" s="134"/>
      <c r="O1958" s="3"/>
      <c r="P1958" s="29"/>
      <c r="Q1958" s="22"/>
      <c r="R1958" s="3"/>
      <c r="S1958" s="120"/>
    </row>
    <row r="1959" spans="1:19" ht="12.75" customHeight="1" x14ac:dyDescent="0.25">
      <c r="A1959" s="28"/>
      <c r="B1959" s="29"/>
      <c r="C1959" s="29"/>
      <c r="D1959" s="132"/>
      <c r="E1959" s="132"/>
      <c r="F1959" s="132"/>
      <c r="G1959" s="132"/>
      <c r="H1959" s="132"/>
      <c r="I1959" s="132"/>
      <c r="J1959" s="132"/>
      <c r="K1959" s="133"/>
      <c r="L1959" s="134"/>
      <c r="M1959" s="134"/>
      <c r="N1959" s="134"/>
      <c r="O1959" s="3"/>
      <c r="P1959" s="29"/>
      <c r="Q1959" s="22"/>
      <c r="R1959" s="3"/>
      <c r="S1959" s="120"/>
    </row>
    <row r="1960" spans="1:19" ht="12.75" customHeight="1" x14ac:dyDescent="0.25">
      <c r="A1960" s="28"/>
      <c r="B1960" s="29"/>
      <c r="C1960" s="29"/>
      <c r="D1960" s="132"/>
      <c r="E1960" s="132"/>
      <c r="F1960" s="132"/>
      <c r="G1960" s="132"/>
      <c r="H1960" s="132"/>
      <c r="I1960" s="132"/>
      <c r="J1960" s="132"/>
      <c r="K1960" s="133"/>
      <c r="L1960" s="134"/>
      <c r="M1960" s="134"/>
      <c r="N1960" s="134"/>
      <c r="O1960" s="3"/>
      <c r="P1960" s="29"/>
      <c r="Q1960" s="22"/>
      <c r="R1960" s="3"/>
      <c r="S1960" s="120"/>
    </row>
    <row r="1961" spans="1:19" ht="12.75" customHeight="1" x14ac:dyDescent="0.25">
      <c r="A1961" s="28"/>
      <c r="B1961" s="29"/>
      <c r="C1961" s="29"/>
      <c r="D1961" s="132"/>
      <c r="E1961" s="132"/>
      <c r="F1961" s="132"/>
      <c r="G1961" s="132"/>
      <c r="H1961" s="132"/>
      <c r="I1961" s="132"/>
      <c r="J1961" s="132"/>
      <c r="K1961" s="133"/>
      <c r="L1961" s="134"/>
      <c r="M1961" s="134"/>
      <c r="N1961" s="134"/>
      <c r="O1961" s="3"/>
      <c r="P1961" s="29"/>
      <c r="Q1961" s="22"/>
      <c r="R1961" s="3"/>
      <c r="S1961" s="120"/>
    </row>
    <row r="1962" spans="1:19" ht="12.75" customHeight="1" x14ac:dyDescent="0.25">
      <c r="A1962" s="28"/>
      <c r="B1962" s="29"/>
      <c r="C1962" s="29"/>
      <c r="D1962" s="132"/>
      <c r="E1962" s="132"/>
      <c r="F1962" s="132"/>
      <c r="G1962" s="132"/>
      <c r="H1962" s="132"/>
      <c r="I1962" s="132"/>
      <c r="J1962" s="132"/>
      <c r="K1962" s="133"/>
      <c r="L1962" s="134"/>
      <c r="M1962" s="134"/>
      <c r="N1962" s="134"/>
      <c r="O1962" s="3"/>
      <c r="P1962" s="29"/>
      <c r="Q1962" s="22"/>
      <c r="R1962" s="3"/>
      <c r="S1962" s="120"/>
    </row>
    <row r="1963" spans="1:19" ht="12.75" customHeight="1" x14ac:dyDescent="0.25">
      <c r="A1963" s="28"/>
      <c r="B1963" s="29"/>
      <c r="C1963" s="29"/>
      <c r="D1963" s="132"/>
      <c r="E1963" s="132"/>
      <c r="F1963" s="132"/>
      <c r="G1963" s="132"/>
      <c r="H1963" s="132"/>
      <c r="I1963" s="132"/>
      <c r="J1963" s="132"/>
      <c r="K1963" s="133"/>
      <c r="L1963" s="134"/>
      <c r="M1963" s="134"/>
      <c r="N1963" s="134"/>
      <c r="O1963" s="3"/>
      <c r="P1963" s="29"/>
      <c r="Q1963" s="22"/>
      <c r="R1963" s="3"/>
      <c r="S1963" s="120"/>
    </row>
    <row r="1964" spans="1:19" ht="12.75" customHeight="1" x14ac:dyDescent="0.25">
      <c r="A1964" s="28"/>
      <c r="B1964" s="29"/>
      <c r="C1964" s="29"/>
      <c r="D1964" s="132"/>
      <c r="E1964" s="132"/>
      <c r="F1964" s="132"/>
      <c r="G1964" s="132"/>
      <c r="H1964" s="132"/>
      <c r="I1964" s="132"/>
      <c r="J1964" s="132"/>
      <c r="K1964" s="133"/>
      <c r="L1964" s="134"/>
      <c r="M1964" s="134"/>
      <c r="N1964" s="134"/>
      <c r="O1964" s="3"/>
      <c r="P1964" s="29"/>
      <c r="Q1964" s="22"/>
      <c r="R1964" s="3"/>
      <c r="S1964" s="120"/>
    </row>
    <row r="1965" spans="1:19" ht="12.75" customHeight="1" x14ac:dyDescent="0.25">
      <c r="A1965" s="28"/>
      <c r="B1965" s="29"/>
      <c r="C1965" s="29"/>
      <c r="D1965" s="132"/>
      <c r="E1965" s="132"/>
      <c r="F1965" s="132"/>
      <c r="G1965" s="132"/>
      <c r="H1965" s="132"/>
      <c r="I1965" s="132"/>
      <c r="J1965" s="132"/>
      <c r="K1965" s="133"/>
      <c r="L1965" s="134"/>
      <c r="M1965" s="134"/>
      <c r="N1965" s="134"/>
      <c r="O1965" s="3"/>
      <c r="P1965" s="29"/>
      <c r="Q1965" s="22"/>
      <c r="R1965" s="3"/>
      <c r="S1965" s="120"/>
    </row>
    <row r="1966" spans="1:19" ht="12.75" customHeight="1" x14ac:dyDescent="0.25">
      <c r="A1966" s="28"/>
      <c r="B1966" s="29"/>
      <c r="C1966" s="29"/>
      <c r="D1966" s="132"/>
      <c r="E1966" s="132"/>
      <c r="F1966" s="132"/>
      <c r="G1966" s="132"/>
      <c r="H1966" s="132"/>
      <c r="I1966" s="132"/>
      <c r="J1966" s="132"/>
      <c r="K1966" s="133"/>
      <c r="L1966" s="134"/>
      <c r="M1966" s="134"/>
      <c r="N1966" s="134"/>
      <c r="O1966" s="3"/>
      <c r="P1966" s="29"/>
      <c r="Q1966" s="22"/>
      <c r="R1966" s="3"/>
      <c r="S1966" s="120"/>
    </row>
    <row r="1967" spans="1:19" ht="12.75" customHeight="1" x14ac:dyDescent="0.25">
      <c r="A1967" s="28"/>
      <c r="B1967" s="29"/>
      <c r="C1967" s="29"/>
      <c r="D1967" s="132"/>
      <c r="E1967" s="132"/>
      <c r="F1967" s="132"/>
      <c r="G1967" s="132"/>
      <c r="H1967" s="132"/>
      <c r="I1967" s="132"/>
      <c r="J1967" s="132"/>
      <c r="K1967" s="133"/>
      <c r="L1967" s="134"/>
      <c r="M1967" s="134"/>
      <c r="N1967" s="134"/>
      <c r="O1967" s="3"/>
      <c r="P1967" s="29"/>
      <c r="Q1967" s="22"/>
      <c r="R1967" s="3"/>
      <c r="S1967" s="120"/>
    </row>
    <row r="1968" spans="1:19" ht="12.75" customHeight="1" x14ac:dyDescent="0.25">
      <c r="A1968" s="28"/>
      <c r="B1968" s="29"/>
      <c r="C1968" s="29"/>
      <c r="D1968" s="132"/>
      <c r="E1968" s="132"/>
      <c r="F1968" s="132"/>
      <c r="G1968" s="132"/>
      <c r="H1968" s="132"/>
      <c r="I1968" s="132"/>
      <c r="J1968" s="132"/>
      <c r="K1968" s="133"/>
      <c r="L1968" s="134"/>
      <c r="M1968" s="134"/>
      <c r="N1968" s="134"/>
      <c r="O1968" s="3"/>
      <c r="P1968" s="29"/>
      <c r="Q1968" s="22"/>
      <c r="R1968" s="3"/>
      <c r="S1968" s="120"/>
    </row>
    <row r="1969" spans="1:19" ht="12.75" customHeight="1" x14ac:dyDescent="0.25">
      <c r="A1969" s="28"/>
      <c r="B1969" s="29"/>
      <c r="C1969" s="29"/>
      <c r="D1969" s="132"/>
      <c r="E1969" s="132"/>
      <c r="F1969" s="132"/>
      <c r="G1969" s="132"/>
      <c r="H1969" s="132"/>
      <c r="I1969" s="132"/>
      <c r="J1969" s="132"/>
      <c r="K1969" s="133"/>
      <c r="L1969" s="134"/>
      <c r="M1969" s="134"/>
      <c r="N1969" s="134"/>
      <c r="O1969" s="3"/>
      <c r="P1969" s="29"/>
      <c r="Q1969" s="22"/>
      <c r="R1969" s="3"/>
      <c r="S1969" s="120"/>
    </row>
    <row r="1970" spans="1:19" ht="12.75" customHeight="1" x14ac:dyDescent="0.25">
      <c r="A1970" s="28"/>
      <c r="B1970" s="29"/>
      <c r="C1970" s="29"/>
      <c r="D1970" s="132"/>
      <c r="E1970" s="132"/>
      <c r="F1970" s="132"/>
      <c r="G1970" s="132"/>
      <c r="H1970" s="132"/>
      <c r="I1970" s="132"/>
      <c r="J1970" s="132"/>
      <c r="K1970" s="133"/>
      <c r="L1970" s="134"/>
      <c r="M1970" s="134"/>
      <c r="N1970" s="134"/>
      <c r="O1970" s="3"/>
      <c r="P1970" s="29"/>
      <c r="Q1970" s="22"/>
      <c r="R1970" s="3"/>
      <c r="S1970" s="120"/>
    </row>
    <row r="1971" spans="1:19" ht="12.75" customHeight="1" x14ac:dyDescent="0.25">
      <c r="A1971" s="28"/>
      <c r="B1971" s="29"/>
      <c r="C1971" s="29"/>
      <c r="D1971" s="132"/>
      <c r="E1971" s="132"/>
      <c r="F1971" s="132"/>
      <c r="G1971" s="132"/>
      <c r="H1971" s="132"/>
      <c r="I1971" s="132"/>
      <c r="J1971" s="132"/>
      <c r="K1971" s="133"/>
      <c r="L1971" s="134"/>
      <c r="M1971" s="134"/>
      <c r="N1971" s="134"/>
      <c r="O1971" s="3"/>
      <c r="P1971" s="29"/>
      <c r="Q1971" s="22"/>
      <c r="R1971" s="3"/>
      <c r="S1971" s="120"/>
    </row>
    <row r="1972" spans="1:19" ht="12.75" customHeight="1" x14ac:dyDescent="0.25">
      <c r="A1972" s="28"/>
      <c r="B1972" s="29"/>
      <c r="C1972" s="29"/>
      <c r="D1972" s="132"/>
      <c r="E1972" s="132"/>
      <c r="F1972" s="132"/>
      <c r="G1972" s="132"/>
      <c r="H1972" s="132"/>
      <c r="I1972" s="132"/>
      <c r="J1972" s="132"/>
      <c r="K1972" s="133"/>
      <c r="L1972" s="134"/>
      <c r="M1972" s="134"/>
      <c r="N1972" s="134"/>
      <c r="O1972" s="3"/>
      <c r="P1972" s="29"/>
      <c r="Q1972" s="22"/>
      <c r="R1972" s="3"/>
      <c r="S1972" s="120"/>
    </row>
    <row r="1973" spans="1:19" ht="12.75" customHeight="1" x14ac:dyDescent="0.25">
      <c r="A1973" s="28"/>
      <c r="B1973" s="29"/>
      <c r="C1973" s="29"/>
      <c r="D1973" s="132"/>
      <c r="E1973" s="132"/>
      <c r="F1973" s="132"/>
      <c r="G1973" s="132"/>
      <c r="H1973" s="132"/>
      <c r="I1973" s="132"/>
      <c r="J1973" s="132"/>
      <c r="K1973" s="133"/>
      <c r="L1973" s="134"/>
      <c r="M1973" s="134"/>
      <c r="N1973" s="134"/>
      <c r="O1973" s="3"/>
      <c r="P1973" s="29"/>
      <c r="Q1973" s="22"/>
      <c r="R1973" s="3"/>
      <c r="S1973" s="120"/>
    </row>
    <row r="1974" spans="1:19" ht="12.75" customHeight="1" x14ac:dyDescent="0.25">
      <c r="A1974" s="28"/>
      <c r="B1974" s="29"/>
      <c r="C1974" s="29"/>
      <c r="D1974" s="132"/>
      <c r="E1974" s="132"/>
      <c r="F1974" s="132"/>
      <c r="G1974" s="132"/>
      <c r="H1974" s="132"/>
      <c r="I1974" s="132"/>
      <c r="J1974" s="132"/>
      <c r="K1974" s="133"/>
      <c r="L1974" s="134"/>
      <c r="M1974" s="134"/>
      <c r="N1974" s="134"/>
      <c r="O1974" s="3"/>
      <c r="P1974" s="29"/>
      <c r="Q1974" s="22"/>
      <c r="R1974" s="3"/>
      <c r="S1974" s="120"/>
    </row>
    <row r="1975" spans="1:19" ht="12.75" customHeight="1" x14ac:dyDescent="0.25">
      <c r="A1975" s="28"/>
      <c r="B1975" s="29"/>
      <c r="C1975" s="29"/>
      <c r="D1975" s="132"/>
      <c r="E1975" s="132"/>
      <c r="F1975" s="132"/>
      <c r="G1975" s="132"/>
      <c r="H1975" s="132"/>
      <c r="I1975" s="132"/>
      <c r="J1975" s="132"/>
      <c r="K1975" s="133"/>
      <c r="L1975" s="134"/>
      <c r="M1975" s="134"/>
      <c r="N1975" s="134"/>
      <c r="O1975" s="3"/>
      <c r="P1975" s="29"/>
      <c r="Q1975" s="22"/>
      <c r="R1975" s="3"/>
      <c r="S1975" s="120"/>
    </row>
    <row r="1976" spans="1:19" ht="12.75" customHeight="1" x14ac:dyDescent="0.25">
      <c r="A1976" s="28"/>
      <c r="B1976" s="29"/>
      <c r="C1976" s="29"/>
      <c r="D1976" s="132"/>
      <c r="E1976" s="132"/>
      <c r="F1976" s="132"/>
      <c r="G1976" s="132"/>
      <c r="H1976" s="132"/>
      <c r="I1976" s="132"/>
      <c r="J1976" s="132"/>
      <c r="K1976" s="133"/>
      <c r="L1976" s="134"/>
      <c r="M1976" s="134"/>
      <c r="N1976" s="134"/>
      <c r="O1976" s="3"/>
      <c r="P1976" s="29"/>
      <c r="Q1976" s="22"/>
      <c r="R1976" s="3"/>
      <c r="S1976" s="120"/>
    </row>
    <row r="1977" spans="1:19" ht="12.75" customHeight="1" x14ac:dyDescent="0.25">
      <c r="A1977" s="28"/>
      <c r="B1977" s="29"/>
      <c r="C1977" s="29"/>
      <c r="D1977" s="132"/>
      <c r="E1977" s="132"/>
      <c r="F1977" s="132"/>
      <c r="G1977" s="132"/>
      <c r="H1977" s="132"/>
      <c r="I1977" s="132"/>
      <c r="J1977" s="132"/>
      <c r="K1977" s="133"/>
      <c r="L1977" s="134"/>
      <c r="M1977" s="134"/>
      <c r="N1977" s="134"/>
      <c r="O1977" s="3"/>
      <c r="P1977" s="29"/>
      <c r="Q1977" s="22"/>
      <c r="R1977" s="3"/>
      <c r="S1977" s="120"/>
    </row>
    <row r="1978" spans="1:19" ht="12.75" customHeight="1" x14ac:dyDescent="0.25">
      <c r="A1978" s="28"/>
      <c r="B1978" s="29"/>
      <c r="C1978" s="29"/>
      <c r="D1978" s="132"/>
      <c r="E1978" s="132"/>
      <c r="F1978" s="132"/>
      <c r="G1978" s="132"/>
      <c r="H1978" s="132"/>
      <c r="I1978" s="132"/>
      <c r="J1978" s="132"/>
      <c r="K1978" s="133"/>
      <c r="L1978" s="134"/>
      <c r="M1978" s="134"/>
      <c r="N1978" s="134"/>
      <c r="O1978" s="3"/>
      <c r="P1978" s="29"/>
      <c r="Q1978" s="22"/>
      <c r="R1978" s="3"/>
      <c r="S1978" s="120"/>
    </row>
    <row r="1979" spans="1:19" ht="12.75" customHeight="1" x14ac:dyDescent="0.25">
      <c r="A1979" s="28"/>
      <c r="B1979" s="29"/>
      <c r="C1979" s="29"/>
      <c r="D1979" s="132"/>
      <c r="E1979" s="132"/>
      <c r="F1979" s="132"/>
      <c r="G1979" s="132"/>
      <c r="H1979" s="132"/>
      <c r="I1979" s="132"/>
      <c r="J1979" s="132"/>
      <c r="K1979" s="133"/>
      <c r="L1979" s="134"/>
      <c r="M1979" s="134"/>
      <c r="N1979" s="134"/>
      <c r="O1979" s="3"/>
      <c r="P1979" s="29"/>
      <c r="Q1979" s="22"/>
      <c r="R1979" s="3"/>
      <c r="S1979" s="120"/>
    </row>
    <row r="1980" spans="1:19" ht="12.75" customHeight="1" x14ac:dyDescent="0.25">
      <c r="A1980" s="28"/>
      <c r="B1980" s="29"/>
      <c r="C1980" s="29"/>
      <c r="D1980" s="132"/>
      <c r="E1980" s="132"/>
      <c r="F1980" s="132"/>
      <c r="G1980" s="132"/>
      <c r="H1980" s="132"/>
      <c r="I1980" s="132"/>
      <c r="J1980" s="132"/>
      <c r="K1980" s="133"/>
      <c r="L1980" s="134"/>
      <c r="M1980" s="134"/>
      <c r="N1980" s="134"/>
      <c r="O1980" s="3"/>
      <c r="P1980" s="29"/>
      <c r="Q1980" s="22"/>
      <c r="R1980" s="3"/>
      <c r="S1980" s="120"/>
    </row>
    <row r="1981" spans="1:19" ht="12.75" customHeight="1" x14ac:dyDescent="0.25">
      <c r="A1981" s="28"/>
      <c r="B1981" s="29"/>
      <c r="C1981" s="29"/>
      <c r="D1981" s="132"/>
      <c r="E1981" s="132"/>
      <c r="F1981" s="132"/>
      <c r="G1981" s="132"/>
      <c r="H1981" s="132"/>
      <c r="I1981" s="132"/>
      <c r="J1981" s="132"/>
      <c r="K1981" s="133"/>
      <c r="L1981" s="134"/>
      <c r="M1981" s="134"/>
      <c r="N1981" s="134"/>
      <c r="O1981" s="3"/>
      <c r="P1981" s="29"/>
      <c r="Q1981" s="22"/>
      <c r="R1981" s="3"/>
      <c r="S1981" s="120"/>
    </row>
    <row r="1982" spans="1:19" ht="12.75" customHeight="1" x14ac:dyDescent="0.25">
      <c r="A1982" s="28"/>
      <c r="B1982" s="29"/>
      <c r="C1982" s="29"/>
      <c r="D1982" s="132"/>
      <c r="E1982" s="132"/>
      <c r="F1982" s="132"/>
      <c r="G1982" s="132"/>
      <c r="H1982" s="132"/>
      <c r="I1982" s="132"/>
      <c r="J1982" s="132"/>
      <c r="K1982" s="133"/>
      <c r="L1982" s="134"/>
      <c r="M1982" s="134"/>
      <c r="N1982" s="134"/>
      <c r="O1982" s="3"/>
      <c r="P1982" s="29"/>
      <c r="Q1982" s="22"/>
      <c r="R1982" s="3"/>
      <c r="S1982" s="120"/>
    </row>
    <row r="1983" spans="1:19" ht="12.75" customHeight="1" x14ac:dyDescent="0.25">
      <c r="A1983" s="28"/>
      <c r="B1983" s="29"/>
      <c r="C1983" s="29"/>
      <c r="D1983" s="132"/>
      <c r="E1983" s="132"/>
      <c r="F1983" s="132"/>
      <c r="G1983" s="132"/>
      <c r="H1983" s="132"/>
      <c r="I1983" s="132"/>
      <c r="J1983" s="132"/>
      <c r="K1983" s="133"/>
      <c r="L1983" s="134"/>
      <c r="M1983" s="134"/>
      <c r="N1983" s="134"/>
      <c r="O1983" s="3"/>
      <c r="P1983" s="29"/>
      <c r="Q1983" s="22"/>
      <c r="R1983" s="3"/>
      <c r="S1983" s="120"/>
    </row>
    <row r="1984" spans="1:19" ht="12.75" customHeight="1" x14ac:dyDescent="0.25">
      <c r="A1984" s="28"/>
      <c r="B1984" s="29"/>
      <c r="C1984" s="29"/>
      <c r="D1984" s="132"/>
      <c r="E1984" s="132"/>
      <c r="F1984" s="132"/>
      <c r="G1984" s="132"/>
      <c r="H1984" s="132"/>
      <c r="I1984" s="132"/>
      <c r="J1984" s="132"/>
      <c r="K1984" s="133"/>
      <c r="L1984" s="134"/>
      <c r="M1984" s="134"/>
      <c r="N1984" s="134"/>
      <c r="O1984" s="3"/>
      <c r="P1984" s="29"/>
      <c r="Q1984" s="22"/>
      <c r="R1984" s="3"/>
      <c r="S1984" s="120"/>
    </row>
    <row r="1985" spans="1:19" ht="12.75" customHeight="1" x14ac:dyDescent="0.25">
      <c r="A1985" s="28"/>
      <c r="B1985" s="29"/>
      <c r="C1985" s="29"/>
      <c r="D1985" s="132"/>
      <c r="E1985" s="132"/>
      <c r="F1985" s="132"/>
      <c r="G1985" s="132"/>
      <c r="H1985" s="132"/>
      <c r="I1985" s="132"/>
      <c r="J1985" s="132"/>
      <c r="K1985" s="133"/>
      <c r="L1985" s="134"/>
      <c r="M1985" s="134"/>
      <c r="N1985" s="134"/>
      <c r="O1985" s="3"/>
      <c r="P1985" s="29"/>
      <c r="Q1985" s="22"/>
      <c r="R1985" s="3"/>
      <c r="S1985" s="120"/>
    </row>
    <row r="1986" spans="1:19" ht="12.75" customHeight="1" x14ac:dyDescent="0.25">
      <c r="A1986" s="28"/>
      <c r="B1986" s="29"/>
      <c r="C1986" s="29"/>
      <c r="D1986" s="132"/>
      <c r="E1986" s="132"/>
      <c r="F1986" s="132"/>
      <c r="G1986" s="132"/>
      <c r="H1986" s="132"/>
      <c r="I1986" s="132"/>
      <c r="J1986" s="132"/>
      <c r="K1986" s="133"/>
      <c r="L1986" s="134"/>
      <c r="M1986" s="134"/>
      <c r="N1986" s="134"/>
      <c r="O1986" s="3"/>
      <c r="P1986" s="29"/>
      <c r="Q1986" s="22"/>
      <c r="R1986" s="3"/>
      <c r="S1986" s="120"/>
    </row>
    <row r="1987" spans="1:19" ht="12.75" customHeight="1" x14ac:dyDescent="0.25">
      <c r="A1987" s="28"/>
      <c r="B1987" s="29"/>
      <c r="C1987" s="29"/>
      <c r="D1987" s="132"/>
      <c r="E1987" s="132"/>
      <c r="F1987" s="132"/>
      <c r="G1987" s="132"/>
      <c r="H1987" s="132"/>
      <c r="I1987" s="132"/>
      <c r="J1987" s="132"/>
      <c r="K1987" s="133"/>
      <c r="L1987" s="134"/>
      <c r="M1987" s="134"/>
      <c r="N1987" s="134"/>
      <c r="O1987" s="3"/>
      <c r="P1987" s="29"/>
      <c r="Q1987" s="22"/>
      <c r="R1987" s="3"/>
      <c r="S1987" s="120"/>
    </row>
    <row r="1988" spans="1:19" ht="12.75" customHeight="1" x14ac:dyDescent="0.25">
      <c r="A1988" s="28"/>
      <c r="B1988" s="29"/>
      <c r="C1988" s="29"/>
      <c r="D1988" s="132"/>
      <c r="E1988" s="132"/>
      <c r="F1988" s="132"/>
      <c r="G1988" s="132"/>
      <c r="H1988" s="132"/>
      <c r="I1988" s="132"/>
      <c r="J1988" s="132"/>
      <c r="K1988" s="133"/>
      <c r="L1988" s="134"/>
      <c r="M1988" s="134"/>
      <c r="N1988" s="134"/>
      <c r="O1988" s="3"/>
      <c r="P1988" s="29"/>
      <c r="Q1988" s="22"/>
      <c r="R1988" s="3"/>
      <c r="S1988" s="120"/>
    </row>
    <row r="1989" spans="1:19" ht="12.75" customHeight="1" x14ac:dyDescent="0.25">
      <c r="A1989" s="28"/>
      <c r="B1989" s="29"/>
      <c r="C1989" s="29"/>
      <c r="D1989" s="132"/>
      <c r="E1989" s="132"/>
      <c r="F1989" s="132"/>
      <c r="G1989" s="132"/>
      <c r="H1989" s="132"/>
      <c r="I1989" s="132"/>
      <c r="J1989" s="132"/>
      <c r="K1989" s="133"/>
      <c r="L1989" s="134"/>
      <c r="M1989" s="134"/>
      <c r="N1989" s="134"/>
      <c r="O1989" s="3"/>
      <c r="P1989" s="29"/>
      <c r="Q1989" s="22"/>
      <c r="R1989" s="3"/>
      <c r="S1989" s="120"/>
    </row>
    <row r="1990" spans="1:19" ht="12.75" customHeight="1" x14ac:dyDescent="0.25">
      <c r="A1990" s="28"/>
      <c r="B1990" s="29"/>
      <c r="C1990" s="29"/>
      <c r="D1990" s="132"/>
      <c r="E1990" s="132"/>
      <c r="F1990" s="132"/>
      <c r="G1990" s="132"/>
      <c r="H1990" s="132"/>
      <c r="I1990" s="132"/>
      <c r="J1990" s="132"/>
      <c r="K1990" s="133"/>
      <c r="L1990" s="134"/>
      <c r="M1990" s="134"/>
      <c r="N1990" s="134"/>
      <c r="O1990" s="3"/>
      <c r="P1990" s="29"/>
      <c r="Q1990" s="22"/>
      <c r="R1990" s="3"/>
      <c r="S1990" s="120"/>
    </row>
    <row r="1991" spans="1:19" ht="12.75" customHeight="1" x14ac:dyDescent="0.25">
      <c r="A1991" s="28"/>
      <c r="B1991" s="29"/>
      <c r="C1991" s="29"/>
      <c r="D1991" s="132"/>
      <c r="E1991" s="132"/>
      <c r="F1991" s="132"/>
      <c r="G1991" s="132"/>
      <c r="H1991" s="132"/>
      <c r="I1991" s="132"/>
      <c r="J1991" s="132"/>
      <c r="K1991" s="133"/>
      <c r="L1991" s="134"/>
      <c r="M1991" s="134"/>
      <c r="N1991" s="134"/>
      <c r="O1991" s="3"/>
      <c r="P1991" s="29"/>
      <c r="Q1991" s="22"/>
      <c r="R1991" s="3"/>
      <c r="S1991" s="120"/>
    </row>
    <row r="1992" spans="1:19" ht="12.75" customHeight="1" x14ac:dyDescent="0.2"/>
    <row r="1993" spans="1:19" ht="12.75" customHeight="1" x14ac:dyDescent="0.2"/>
    <row r="1994" spans="1:19" ht="12.75" customHeight="1" x14ac:dyDescent="0.2"/>
    <row r="1995" spans="1:19" ht="12.75" customHeight="1" x14ac:dyDescent="0.2"/>
    <row r="1996" spans="1:19" ht="12.75" customHeight="1" x14ac:dyDescent="0.2"/>
    <row r="1997" spans="1:19" ht="12.75" customHeight="1" x14ac:dyDescent="0.2"/>
    <row r="1998" spans="1:19" ht="12.75" customHeight="1" x14ac:dyDescent="0.2"/>
    <row r="1999" spans="1:19" ht="12.75" customHeight="1" x14ac:dyDescent="0.2"/>
    <row r="2000" spans="1:19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</sheetData>
  <mergeCells count="434">
    <mergeCell ref="B1036:J1036"/>
    <mergeCell ref="B1058:J1058"/>
    <mergeCell ref="B1080:J1080"/>
    <mergeCell ref="B1102:J1102"/>
    <mergeCell ref="B1124:J1124"/>
    <mergeCell ref="B379:J379"/>
    <mergeCell ref="B402:J402"/>
    <mergeCell ref="B425:J425"/>
    <mergeCell ref="B448:J448"/>
    <mergeCell ref="B471:J471"/>
    <mergeCell ref="B494:J494"/>
    <mergeCell ref="B517:J517"/>
    <mergeCell ref="B540:J540"/>
    <mergeCell ref="B563:J563"/>
    <mergeCell ref="B750:J750"/>
    <mergeCell ref="B727:J727"/>
    <mergeCell ref="B704:J704"/>
    <mergeCell ref="B681:J681"/>
    <mergeCell ref="B658:J658"/>
    <mergeCell ref="B635:J635"/>
    <mergeCell ref="B655:J655"/>
    <mergeCell ref="B678:J678"/>
    <mergeCell ref="B701:J701"/>
    <mergeCell ref="B747:J747"/>
    <mergeCell ref="Q1106:Q1107"/>
    <mergeCell ref="R1106:R1107"/>
    <mergeCell ref="B1105:J1105"/>
    <mergeCell ref="A1106:A1107"/>
    <mergeCell ref="B1106:J1106"/>
    <mergeCell ref="K1106:K1107"/>
    <mergeCell ref="L1106:L1107"/>
    <mergeCell ref="M1106:M1107"/>
    <mergeCell ref="N1106:N1107"/>
    <mergeCell ref="O1106:O1107"/>
    <mergeCell ref="P1106:P1107"/>
    <mergeCell ref="Q1084:Q1085"/>
    <mergeCell ref="R1084:R1085"/>
    <mergeCell ref="B1083:J1083"/>
    <mergeCell ref="A1084:A1085"/>
    <mergeCell ref="B1084:J1084"/>
    <mergeCell ref="K1084:K1085"/>
    <mergeCell ref="L1084:L1085"/>
    <mergeCell ref="M1084:M1085"/>
    <mergeCell ref="N1084:N1085"/>
    <mergeCell ref="O1084:O1085"/>
    <mergeCell ref="P1084:P1085"/>
    <mergeCell ref="B1014:J1014"/>
    <mergeCell ref="Q1062:Q1063"/>
    <mergeCell ref="R1062:R1063"/>
    <mergeCell ref="B1061:J1061"/>
    <mergeCell ref="A1062:A1063"/>
    <mergeCell ref="B1062:J1062"/>
    <mergeCell ref="K1062:K1063"/>
    <mergeCell ref="L1062:L1063"/>
    <mergeCell ref="M1062:M1063"/>
    <mergeCell ref="N1062:N1063"/>
    <mergeCell ref="O1062:O1063"/>
    <mergeCell ref="P1062:P1063"/>
    <mergeCell ref="Q1040:Q1041"/>
    <mergeCell ref="R1040:R1041"/>
    <mergeCell ref="B1039:J1039"/>
    <mergeCell ref="A1040:A1041"/>
    <mergeCell ref="B1040:J1040"/>
    <mergeCell ref="K1040:K1041"/>
    <mergeCell ref="L1040:L1041"/>
    <mergeCell ref="M1040:M1041"/>
    <mergeCell ref="N1040:N1041"/>
    <mergeCell ref="O1040:O1041"/>
    <mergeCell ref="P1040:P1041"/>
    <mergeCell ref="Q1018:Q1019"/>
    <mergeCell ref="R1018:R1019"/>
    <mergeCell ref="B1017:J1017"/>
    <mergeCell ref="A1018:A1019"/>
    <mergeCell ref="B1018:J1018"/>
    <mergeCell ref="K1018:K1019"/>
    <mergeCell ref="L1018:L1019"/>
    <mergeCell ref="M1018:M1019"/>
    <mergeCell ref="N1018:N1019"/>
    <mergeCell ref="O1018:O1019"/>
    <mergeCell ref="P1018:P1019"/>
    <mergeCell ref="R820:R821"/>
    <mergeCell ref="B819:J819"/>
    <mergeCell ref="A820:A821"/>
    <mergeCell ref="B820:J820"/>
    <mergeCell ref="K820:K821"/>
    <mergeCell ref="L820:L821"/>
    <mergeCell ref="M820:M821"/>
    <mergeCell ref="B816:J816"/>
    <mergeCell ref="N842:N843"/>
    <mergeCell ref="O842:O843"/>
    <mergeCell ref="P842:P843"/>
    <mergeCell ref="Q842:Q843"/>
    <mergeCell ref="R842:R843"/>
    <mergeCell ref="B841:J841"/>
    <mergeCell ref="A842:A843"/>
    <mergeCell ref="B842:J842"/>
    <mergeCell ref="K842:K843"/>
    <mergeCell ref="L842:L843"/>
    <mergeCell ref="M842:M843"/>
    <mergeCell ref="A797:A798"/>
    <mergeCell ref="B797:J797"/>
    <mergeCell ref="K797:K798"/>
    <mergeCell ref="L797:L798"/>
    <mergeCell ref="M797:M798"/>
    <mergeCell ref="N820:N821"/>
    <mergeCell ref="O820:O821"/>
    <mergeCell ref="P820:P821"/>
    <mergeCell ref="Q820:Q821"/>
    <mergeCell ref="A751:A752"/>
    <mergeCell ref="B751:J751"/>
    <mergeCell ref="K751:K752"/>
    <mergeCell ref="L751:L752"/>
    <mergeCell ref="N774:N775"/>
    <mergeCell ref="O774:O775"/>
    <mergeCell ref="P774:P775"/>
    <mergeCell ref="B838:J838"/>
    <mergeCell ref="R774:R775"/>
    <mergeCell ref="B773:J773"/>
    <mergeCell ref="A774:A775"/>
    <mergeCell ref="B774:J774"/>
    <mergeCell ref="K774:K775"/>
    <mergeCell ref="L774:L775"/>
    <mergeCell ref="M774:M775"/>
    <mergeCell ref="B770:J770"/>
    <mergeCell ref="B793:J793"/>
    <mergeCell ref="N797:N798"/>
    <mergeCell ref="O797:O798"/>
    <mergeCell ref="P797:P798"/>
    <mergeCell ref="Q797:Q798"/>
    <mergeCell ref="Q774:Q775"/>
    <mergeCell ref="R797:R798"/>
    <mergeCell ref="B796:J796"/>
    <mergeCell ref="A705:A706"/>
    <mergeCell ref="B705:J705"/>
    <mergeCell ref="K705:K706"/>
    <mergeCell ref="L705:L706"/>
    <mergeCell ref="M728:M729"/>
    <mergeCell ref="N728:N729"/>
    <mergeCell ref="O728:O729"/>
    <mergeCell ref="P728:P729"/>
    <mergeCell ref="Q728:Q729"/>
    <mergeCell ref="A728:A729"/>
    <mergeCell ref="B728:J728"/>
    <mergeCell ref="K728:K729"/>
    <mergeCell ref="L728:L729"/>
    <mergeCell ref="M705:M706"/>
    <mergeCell ref="N705:N706"/>
    <mergeCell ref="O705:O706"/>
    <mergeCell ref="P705:P706"/>
    <mergeCell ref="Q705:Q706"/>
    <mergeCell ref="B724:J724"/>
    <mergeCell ref="N996:N997"/>
    <mergeCell ref="O996:O997"/>
    <mergeCell ref="P996:P997"/>
    <mergeCell ref="Q996:Q997"/>
    <mergeCell ref="R996:R997"/>
    <mergeCell ref="B995:J995"/>
    <mergeCell ref="A996:A997"/>
    <mergeCell ref="B996:J996"/>
    <mergeCell ref="K996:K997"/>
    <mergeCell ref="L996:L997"/>
    <mergeCell ref="M996:M997"/>
    <mergeCell ref="B992:J992"/>
    <mergeCell ref="B240:J240"/>
    <mergeCell ref="B257:J257"/>
    <mergeCell ref="B273:J273"/>
    <mergeCell ref="P360:P361"/>
    <mergeCell ref="Q360:Q361"/>
    <mergeCell ref="R360:R361"/>
    <mergeCell ref="B360:J360"/>
    <mergeCell ref="K360:K361"/>
    <mergeCell ref="L360:L361"/>
    <mergeCell ref="M360:M361"/>
    <mergeCell ref="N360:N361"/>
    <mergeCell ref="O360:O361"/>
    <mergeCell ref="B289:J289"/>
    <mergeCell ref="B305:J305"/>
    <mergeCell ref="B310:J310"/>
    <mergeCell ref="B325:J325"/>
    <mergeCell ref="B342:J342"/>
    <mergeCell ref="N974:N975"/>
    <mergeCell ref="O974:O975"/>
    <mergeCell ref="P974:P975"/>
    <mergeCell ref="Q974:Q975"/>
    <mergeCell ref="R974:R975"/>
    <mergeCell ref="B973:J973"/>
    <mergeCell ref="A360:A361"/>
    <mergeCell ref="B359:J359"/>
    <mergeCell ref="B96:J96"/>
    <mergeCell ref="B113:J113"/>
    <mergeCell ref="B127:J127"/>
    <mergeCell ref="B143:J143"/>
    <mergeCell ref="B158:J158"/>
    <mergeCell ref="B175:J175"/>
    <mergeCell ref="B189:J189"/>
    <mergeCell ref="B205:J205"/>
    <mergeCell ref="B223:J223"/>
    <mergeCell ref="B3:J3"/>
    <mergeCell ref="AA4:AJ4"/>
    <mergeCell ref="AA22:AJ22"/>
    <mergeCell ref="B24:J24"/>
    <mergeCell ref="AA40:AJ40"/>
    <mergeCell ref="B44:J44"/>
    <mergeCell ref="S56:T56"/>
    <mergeCell ref="B62:J62"/>
    <mergeCell ref="B79:J79"/>
    <mergeCell ref="A974:A975"/>
    <mergeCell ref="B974:J974"/>
    <mergeCell ref="K974:K975"/>
    <mergeCell ref="L974:L975"/>
    <mergeCell ref="M974:M975"/>
    <mergeCell ref="B970:J970"/>
    <mergeCell ref="N952:N953"/>
    <mergeCell ref="O952:O953"/>
    <mergeCell ref="P952:P953"/>
    <mergeCell ref="Q952:Q953"/>
    <mergeCell ref="R952:R953"/>
    <mergeCell ref="B951:J951"/>
    <mergeCell ref="A952:A953"/>
    <mergeCell ref="B952:J952"/>
    <mergeCell ref="K952:K953"/>
    <mergeCell ref="L952:L953"/>
    <mergeCell ref="M952:M953"/>
    <mergeCell ref="B948:J948"/>
    <mergeCell ref="N930:N931"/>
    <mergeCell ref="O930:O931"/>
    <mergeCell ref="P930:P931"/>
    <mergeCell ref="Q930:Q931"/>
    <mergeCell ref="R930:R931"/>
    <mergeCell ref="B929:J929"/>
    <mergeCell ref="A930:A931"/>
    <mergeCell ref="B930:J930"/>
    <mergeCell ref="K930:K931"/>
    <mergeCell ref="L930:L931"/>
    <mergeCell ref="M930:M931"/>
    <mergeCell ref="B926:J926"/>
    <mergeCell ref="N908:N909"/>
    <mergeCell ref="O908:O909"/>
    <mergeCell ref="P908:P909"/>
    <mergeCell ref="Q908:Q909"/>
    <mergeCell ref="R908:R909"/>
    <mergeCell ref="B907:J907"/>
    <mergeCell ref="A908:A909"/>
    <mergeCell ref="B908:J908"/>
    <mergeCell ref="K908:K909"/>
    <mergeCell ref="L908:L909"/>
    <mergeCell ref="M908:M909"/>
    <mergeCell ref="B904:J904"/>
    <mergeCell ref="N886:N887"/>
    <mergeCell ref="O886:O887"/>
    <mergeCell ref="P886:P887"/>
    <mergeCell ref="Q886:Q887"/>
    <mergeCell ref="R886:R887"/>
    <mergeCell ref="B885:J885"/>
    <mergeCell ref="A886:A887"/>
    <mergeCell ref="B886:J886"/>
    <mergeCell ref="K886:K887"/>
    <mergeCell ref="L886:L887"/>
    <mergeCell ref="M886:M887"/>
    <mergeCell ref="B882:J882"/>
    <mergeCell ref="N864:N865"/>
    <mergeCell ref="O864:O865"/>
    <mergeCell ref="P864:P865"/>
    <mergeCell ref="Q864:Q865"/>
    <mergeCell ref="R864:R865"/>
    <mergeCell ref="B863:J863"/>
    <mergeCell ref="A864:A865"/>
    <mergeCell ref="B864:J864"/>
    <mergeCell ref="K864:K865"/>
    <mergeCell ref="L864:L865"/>
    <mergeCell ref="M864:M865"/>
    <mergeCell ref="B860:J860"/>
    <mergeCell ref="R659:R660"/>
    <mergeCell ref="A659:A660"/>
    <mergeCell ref="B659:J659"/>
    <mergeCell ref="K659:K660"/>
    <mergeCell ref="L659:L660"/>
    <mergeCell ref="M682:M683"/>
    <mergeCell ref="N682:N683"/>
    <mergeCell ref="O682:O683"/>
    <mergeCell ref="P682:P683"/>
    <mergeCell ref="Q682:Q683"/>
    <mergeCell ref="R682:R683"/>
    <mergeCell ref="A682:A683"/>
    <mergeCell ref="B682:J682"/>
    <mergeCell ref="K682:K683"/>
    <mergeCell ref="L682:L683"/>
    <mergeCell ref="R705:R706"/>
    <mergeCell ref="R728:R729"/>
    <mergeCell ref="M751:M752"/>
    <mergeCell ref="N751:N752"/>
    <mergeCell ref="O751:O752"/>
    <mergeCell ref="P751:P752"/>
    <mergeCell ref="Q751:Q752"/>
    <mergeCell ref="R751:R752"/>
    <mergeCell ref="M659:M660"/>
    <mergeCell ref="N659:N660"/>
    <mergeCell ref="O659:O660"/>
    <mergeCell ref="P659:P660"/>
    <mergeCell ref="Q659:Q660"/>
    <mergeCell ref="M636:M637"/>
    <mergeCell ref="N636:N637"/>
    <mergeCell ref="O636:O637"/>
    <mergeCell ref="P636:P637"/>
    <mergeCell ref="Q636:Q637"/>
    <mergeCell ref="R636:R637"/>
    <mergeCell ref="M613:M614"/>
    <mergeCell ref="N613:N614"/>
    <mergeCell ref="O613:O614"/>
    <mergeCell ref="P613:P614"/>
    <mergeCell ref="Q613:Q614"/>
    <mergeCell ref="R613:R614"/>
    <mergeCell ref="B632:J632"/>
    <mergeCell ref="A613:A614"/>
    <mergeCell ref="B613:J613"/>
    <mergeCell ref="K613:K614"/>
    <mergeCell ref="L613:L614"/>
    <mergeCell ref="A636:A637"/>
    <mergeCell ref="B636:J636"/>
    <mergeCell ref="K636:K637"/>
    <mergeCell ref="L636:L637"/>
    <mergeCell ref="N590:N591"/>
    <mergeCell ref="O590:O591"/>
    <mergeCell ref="B612:J612"/>
    <mergeCell ref="B609:J609"/>
    <mergeCell ref="P590:P591"/>
    <mergeCell ref="Q590:Q591"/>
    <mergeCell ref="R590:R591"/>
    <mergeCell ref="B589:J589"/>
    <mergeCell ref="A590:A591"/>
    <mergeCell ref="B590:J590"/>
    <mergeCell ref="K590:K591"/>
    <mergeCell ref="L590:L591"/>
    <mergeCell ref="M590:M591"/>
    <mergeCell ref="B586:J586"/>
    <mergeCell ref="N567:N568"/>
    <mergeCell ref="O567:O568"/>
    <mergeCell ref="P567:P568"/>
    <mergeCell ref="Q567:Q568"/>
    <mergeCell ref="R567:R568"/>
    <mergeCell ref="B566:J566"/>
    <mergeCell ref="A567:A568"/>
    <mergeCell ref="B567:J567"/>
    <mergeCell ref="K567:K568"/>
    <mergeCell ref="L567:L568"/>
    <mergeCell ref="M567:M568"/>
    <mergeCell ref="N544:N545"/>
    <mergeCell ref="O544:O545"/>
    <mergeCell ref="P544:P545"/>
    <mergeCell ref="Q544:Q545"/>
    <mergeCell ref="R544:R545"/>
    <mergeCell ref="B543:J543"/>
    <mergeCell ref="A544:A545"/>
    <mergeCell ref="B544:J544"/>
    <mergeCell ref="K544:K545"/>
    <mergeCell ref="L544:L545"/>
    <mergeCell ref="M544:M545"/>
    <mergeCell ref="N521:N522"/>
    <mergeCell ref="O521:O522"/>
    <mergeCell ref="P521:P522"/>
    <mergeCell ref="Q521:Q522"/>
    <mergeCell ref="R521:R522"/>
    <mergeCell ref="B520:J520"/>
    <mergeCell ref="A521:A522"/>
    <mergeCell ref="B521:J521"/>
    <mergeCell ref="K521:K522"/>
    <mergeCell ref="L521:L522"/>
    <mergeCell ref="M521:M522"/>
    <mergeCell ref="M498:M499"/>
    <mergeCell ref="N498:N499"/>
    <mergeCell ref="O498:O499"/>
    <mergeCell ref="P498:P499"/>
    <mergeCell ref="Q498:Q499"/>
    <mergeCell ref="R498:R499"/>
    <mergeCell ref="A498:A499"/>
    <mergeCell ref="B498:J498"/>
    <mergeCell ref="K498:K499"/>
    <mergeCell ref="L498:L499"/>
    <mergeCell ref="B497:J497"/>
    <mergeCell ref="M475:M476"/>
    <mergeCell ref="N475:N476"/>
    <mergeCell ref="O475:O476"/>
    <mergeCell ref="P475:P476"/>
    <mergeCell ref="Q475:Q476"/>
    <mergeCell ref="R475:R476"/>
    <mergeCell ref="A475:A476"/>
    <mergeCell ref="B475:J475"/>
    <mergeCell ref="K475:K476"/>
    <mergeCell ref="L475:L476"/>
    <mergeCell ref="B474:J474"/>
    <mergeCell ref="M452:M453"/>
    <mergeCell ref="N452:N453"/>
    <mergeCell ref="O452:O453"/>
    <mergeCell ref="P452:P453"/>
    <mergeCell ref="Q452:Q453"/>
    <mergeCell ref="R452:R453"/>
    <mergeCell ref="A452:A453"/>
    <mergeCell ref="B452:J452"/>
    <mergeCell ref="K452:K453"/>
    <mergeCell ref="L452:L453"/>
    <mergeCell ref="B451:J451"/>
    <mergeCell ref="M429:M430"/>
    <mergeCell ref="N429:N430"/>
    <mergeCell ref="O429:O430"/>
    <mergeCell ref="P429:P430"/>
    <mergeCell ref="Q429:Q430"/>
    <mergeCell ref="R429:R430"/>
    <mergeCell ref="A429:A430"/>
    <mergeCell ref="B429:J429"/>
    <mergeCell ref="K429:K430"/>
    <mergeCell ref="L429:L430"/>
    <mergeCell ref="B428:J428"/>
    <mergeCell ref="M406:M407"/>
    <mergeCell ref="N406:N407"/>
    <mergeCell ref="O406:O407"/>
    <mergeCell ref="P406:P407"/>
    <mergeCell ref="Q406:Q407"/>
    <mergeCell ref="R406:R407"/>
    <mergeCell ref="A406:A407"/>
    <mergeCell ref="B406:J406"/>
    <mergeCell ref="K406:K407"/>
    <mergeCell ref="L406:L407"/>
    <mergeCell ref="B382:J382"/>
    <mergeCell ref="B405:J405"/>
    <mergeCell ref="M383:M384"/>
    <mergeCell ref="N383:N384"/>
    <mergeCell ref="O383:O384"/>
    <mergeCell ref="P383:P384"/>
    <mergeCell ref="Q383:Q384"/>
    <mergeCell ref="R383:R384"/>
    <mergeCell ref="A383:A384"/>
    <mergeCell ref="B383:J383"/>
    <mergeCell ref="K383:K384"/>
    <mergeCell ref="L383:L384"/>
  </mergeCells>
  <phoneticPr fontId="28" type="noConversion"/>
  <pageMargins left="0.7" right="0.7" top="0.75" bottom="0.75" header="0" footer="0"/>
  <pageSetup orientation="landscape"/>
  <ignoredErrors>
    <ignoredError sqref="A362:A378 A385:A401 A408:A424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U24972"/>
  <sheetViews>
    <sheetView topLeftCell="A842" zoomScaleNormal="100" workbookViewId="0">
      <selection activeCell="U868" sqref="U868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24" width="10" customWidth="1"/>
    <col min="25" max="25" width="15.42578125" customWidth="1"/>
    <col min="26" max="47" width="10" customWidth="1"/>
  </cols>
  <sheetData>
    <row r="1" spans="1:37" ht="12.75" customHeight="1" x14ac:dyDescent="0.2">
      <c r="L1" s="3"/>
      <c r="M1" s="3"/>
      <c r="O1" s="3"/>
    </row>
    <row r="2" spans="1:37" ht="12.75" customHeight="1" x14ac:dyDescent="0.3">
      <c r="A2" s="38" t="s">
        <v>62</v>
      </c>
      <c r="L2" s="3"/>
      <c r="M2" s="3"/>
      <c r="O2" s="3"/>
      <c r="T2" s="2" t="s">
        <v>3</v>
      </c>
    </row>
    <row r="3" spans="1:37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T3" s="27">
        <v>9902</v>
      </c>
      <c r="U3" s="3">
        <f>L20</f>
        <v>0.328125</v>
      </c>
      <c r="AA3" s="8" t="s">
        <v>6</v>
      </c>
      <c r="AB3" s="8"/>
      <c r="AC3" s="8"/>
      <c r="AD3" s="8"/>
      <c r="AE3" s="8"/>
      <c r="AF3" s="8"/>
      <c r="AG3" s="8"/>
      <c r="AH3" s="8"/>
      <c r="AI3" s="8"/>
      <c r="AJ3" s="8"/>
    </row>
    <row r="4" spans="1:37" ht="12.75" customHeight="1" x14ac:dyDescent="0.2">
      <c r="A4" s="135" t="s">
        <v>10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210" t="s">
        <v>11</v>
      </c>
      <c r="L4" s="11"/>
      <c r="M4" s="11"/>
      <c r="N4" s="12"/>
      <c r="O4" s="13"/>
      <c r="P4" s="14"/>
      <c r="Q4" s="14"/>
      <c r="R4" s="3"/>
      <c r="T4" s="27" t="s">
        <v>14</v>
      </c>
      <c r="U4" s="3">
        <f>L43</f>
        <v>0.18867924528301888</v>
      </c>
      <c r="AA4" s="283" t="s">
        <v>12</v>
      </c>
      <c r="AB4" s="282"/>
      <c r="AC4" s="282"/>
      <c r="AD4" s="282"/>
      <c r="AE4" s="282"/>
      <c r="AF4" s="282"/>
      <c r="AG4" s="282"/>
      <c r="AH4" s="282"/>
      <c r="AI4" s="282"/>
      <c r="AJ4" s="282"/>
    </row>
    <row r="5" spans="1:37" ht="12.75" customHeight="1" x14ac:dyDescent="0.2">
      <c r="A5" s="10">
        <v>9902</v>
      </c>
      <c r="B5" s="10">
        <v>64</v>
      </c>
      <c r="C5" s="10"/>
      <c r="D5" s="10"/>
      <c r="E5" s="10"/>
      <c r="F5" s="10"/>
      <c r="G5" s="10"/>
      <c r="H5" s="10"/>
      <c r="I5" s="10"/>
      <c r="J5" s="10"/>
      <c r="K5" s="181"/>
      <c r="L5" s="11"/>
      <c r="M5" s="11"/>
      <c r="N5" s="12"/>
      <c r="O5" s="13"/>
      <c r="P5" s="17">
        <f>B5</f>
        <v>64</v>
      </c>
      <c r="Q5" s="14"/>
      <c r="R5" s="3"/>
      <c r="T5" s="27" t="s">
        <v>15</v>
      </c>
      <c r="U5" s="3">
        <f>M64</f>
        <v>0.46875</v>
      </c>
      <c r="Z5" s="18" t="s">
        <v>13</v>
      </c>
      <c r="AA5" s="19">
        <v>9902</v>
      </c>
      <c r="AB5" s="20" t="s">
        <v>14</v>
      </c>
      <c r="AC5" s="20" t="s">
        <v>15</v>
      </c>
      <c r="AD5" s="20" t="s">
        <v>16</v>
      </c>
      <c r="AE5" s="20" t="s">
        <v>17</v>
      </c>
      <c r="AF5" s="20" t="s">
        <v>18</v>
      </c>
      <c r="AG5" s="20" t="s">
        <v>19</v>
      </c>
      <c r="AH5" s="20" t="s">
        <v>20</v>
      </c>
      <c r="AI5" s="20" t="s">
        <v>21</v>
      </c>
      <c r="AJ5" s="20" t="s">
        <v>22</v>
      </c>
      <c r="AK5" s="20" t="s">
        <v>23</v>
      </c>
    </row>
    <row r="6" spans="1:37" ht="12.75" customHeight="1" x14ac:dyDescent="0.2">
      <c r="A6" s="26" t="s">
        <v>14</v>
      </c>
      <c r="B6" s="10"/>
      <c r="C6" s="10">
        <v>56</v>
      </c>
      <c r="D6" s="10"/>
      <c r="E6" s="10"/>
      <c r="F6" s="10"/>
      <c r="G6" s="10"/>
      <c r="H6" s="10"/>
      <c r="I6" s="10"/>
      <c r="J6" s="10"/>
      <c r="K6" s="181"/>
      <c r="L6" s="11"/>
      <c r="M6" s="11"/>
      <c r="N6" s="12"/>
      <c r="O6" s="13">
        <f>C6/B5</f>
        <v>0.875</v>
      </c>
      <c r="P6" s="21">
        <v>57</v>
      </c>
      <c r="Q6" s="22">
        <f t="shared" ref="Q6:Q14" si="0">P6/P5</f>
        <v>0.890625</v>
      </c>
      <c r="R6" s="3">
        <f t="shared" ref="R6:R14" si="1">100%-Q6</f>
        <v>0.109375</v>
      </c>
      <c r="T6" s="27" t="s">
        <v>16</v>
      </c>
      <c r="U6" s="3">
        <f>L84</f>
        <v>0.3235294117647059</v>
      </c>
      <c r="Z6" s="23" t="s">
        <v>37</v>
      </c>
      <c r="AA6" s="24">
        <f t="shared" ref="AA6:AA13" si="2">O6</f>
        <v>0.875</v>
      </c>
      <c r="AB6" s="24">
        <f t="shared" ref="AB6:AB13" si="3">O27</f>
        <v>0.64150943396226412</v>
      </c>
      <c r="AC6" s="24">
        <f t="shared" ref="AC6:AC13" si="4">O50</f>
        <v>0.671875</v>
      </c>
      <c r="AD6" s="24">
        <f t="shared" ref="AD6:AD13" si="5">O71</f>
        <v>0.76470588235294112</v>
      </c>
      <c r="AE6" s="24">
        <f t="shared" ref="AE6:AE12" si="6">O91</f>
        <v>0.58730158730158732</v>
      </c>
      <c r="AF6" s="3">
        <f t="shared" ref="AF6:AF11" si="7">O109</f>
        <v>0.60606060606060608</v>
      </c>
      <c r="AG6" s="3">
        <f t="shared" ref="AG6:AG10" si="8">O130</f>
        <v>0.8</v>
      </c>
      <c r="AH6" s="3">
        <f t="shared" ref="AH6:AH9" si="9">O149</f>
        <v>0.73529411764705888</v>
      </c>
      <c r="AI6" s="3">
        <f t="shared" ref="AI6:AI8" si="10">O166</f>
        <v>0.84126984126984128</v>
      </c>
      <c r="AJ6" s="3">
        <f t="shared" ref="AJ6:AJ7" si="11">O183</f>
        <v>0.58064516129032262</v>
      </c>
      <c r="AK6" s="3">
        <f>O199</f>
        <v>0.660377358490566</v>
      </c>
    </row>
    <row r="7" spans="1:37" ht="12.75" customHeight="1" x14ac:dyDescent="0.2">
      <c r="A7" s="26" t="s">
        <v>15</v>
      </c>
      <c r="B7" s="10">
        <v>3</v>
      </c>
      <c r="C7" s="10">
        <v>7</v>
      </c>
      <c r="D7" s="10">
        <v>45</v>
      </c>
      <c r="E7" s="10"/>
      <c r="F7" s="10"/>
      <c r="G7" s="10"/>
      <c r="H7" s="10"/>
      <c r="I7" s="10"/>
      <c r="J7" s="10"/>
      <c r="K7" s="181"/>
      <c r="L7" s="11"/>
      <c r="M7" s="11"/>
      <c r="N7" s="12"/>
      <c r="O7" s="13">
        <f>D7/C6</f>
        <v>0.8035714285714286</v>
      </c>
      <c r="P7" s="21">
        <v>54</v>
      </c>
      <c r="Q7" s="22">
        <f t="shared" si="0"/>
        <v>0.94736842105263153</v>
      </c>
      <c r="R7" s="3">
        <f t="shared" si="1"/>
        <v>5.2631578947368474E-2</v>
      </c>
      <c r="T7" s="27" t="s">
        <v>17</v>
      </c>
      <c r="U7" s="3">
        <f>L104</f>
        <v>0.17460317460317459</v>
      </c>
      <c r="Z7" s="23" t="s">
        <v>38</v>
      </c>
      <c r="AA7" s="24">
        <f t="shared" si="2"/>
        <v>0.8035714285714286</v>
      </c>
      <c r="AB7" s="24">
        <f t="shared" si="3"/>
        <v>0.79411764705882348</v>
      </c>
      <c r="AC7" s="24">
        <f t="shared" si="4"/>
        <v>0.69767441860465118</v>
      </c>
      <c r="AD7" s="24">
        <f t="shared" si="5"/>
        <v>0.69230769230769229</v>
      </c>
      <c r="AE7" s="24">
        <f t="shared" si="6"/>
        <v>0.70270270270270274</v>
      </c>
      <c r="AF7" s="3">
        <f t="shared" si="7"/>
        <v>0.85</v>
      </c>
      <c r="AG7" s="3">
        <f t="shared" si="8"/>
        <v>0.73076923076923073</v>
      </c>
      <c r="AH7" s="3">
        <f t="shared" si="9"/>
        <v>0.8</v>
      </c>
      <c r="AI7" s="3">
        <f t="shared" si="10"/>
        <v>0.79245283018867929</v>
      </c>
      <c r="AJ7" s="3">
        <f t="shared" si="11"/>
        <v>0.55555555555555558</v>
      </c>
    </row>
    <row r="8" spans="1:37" ht="12.75" customHeight="1" x14ac:dyDescent="0.2">
      <c r="A8" s="26" t="s">
        <v>16</v>
      </c>
      <c r="B8" s="10"/>
      <c r="C8" s="10"/>
      <c r="D8" s="10">
        <v>4</v>
      </c>
      <c r="E8" s="10">
        <v>43</v>
      </c>
      <c r="F8" s="10"/>
      <c r="G8" s="10"/>
      <c r="H8" s="10"/>
      <c r="I8" s="10"/>
      <c r="J8" s="10"/>
      <c r="K8" s="181"/>
      <c r="L8" s="11"/>
      <c r="M8" s="11"/>
      <c r="N8" s="12"/>
      <c r="O8" s="13">
        <f>E8/D7</f>
        <v>0.9555555555555556</v>
      </c>
      <c r="P8" s="21">
        <v>49</v>
      </c>
      <c r="Q8" s="22">
        <f t="shared" si="0"/>
        <v>0.90740740740740744</v>
      </c>
      <c r="R8" s="3">
        <f t="shared" si="1"/>
        <v>9.259259259259256E-2</v>
      </c>
      <c r="T8" s="27" t="s">
        <v>18</v>
      </c>
      <c r="U8" s="3">
        <f>L124</f>
        <v>0.12121212121212122</v>
      </c>
      <c r="Z8" s="23" t="s">
        <v>39</v>
      </c>
      <c r="AA8" s="24">
        <f t="shared" si="2"/>
        <v>0.9555555555555556</v>
      </c>
      <c r="AB8" s="24">
        <f t="shared" si="3"/>
        <v>0.85185185185185186</v>
      </c>
      <c r="AC8" s="24">
        <f t="shared" si="4"/>
        <v>0.93333333333333335</v>
      </c>
      <c r="AD8" s="24">
        <f t="shared" si="5"/>
        <v>0.94444444444444442</v>
      </c>
      <c r="AE8" s="24">
        <f t="shared" si="6"/>
        <v>0.96153846153846156</v>
      </c>
      <c r="AF8" s="3">
        <f t="shared" si="7"/>
        <v>0.88235294117647056</v>
      </c>
      <c r="AG8" s="3">
        <f t="shared" si="8"/>
        <v>0.86842105263157898</v>
      </c>
      <c r="AH8" s="3">
        <f t="shared" si="9"/>
        <v>0.8</v>
      </c>
      <c r="AI8" s="3">
        <f t="shared" si="10"/>
        <v>0.83333333333333337</v>
      </c>
      <c r="AJ8" s="3" t="s">
        <v>27</v>
      </c>
    </row>
    <row r="9" spans="1:37" ht="12.75" customHeight="1" x14ac:dyDescent="0.2">
      <c r="A9" s="26" t="s">
        <v>17</v>
      </c>
      <c r="B9" s="10">
        <v>1</v>
      </c>
      <c r="C9" s="10"/>
      <c r="D9" s="10"/>
      <c r="E9" s="10"/>
      <c r="F9" s="10">
        <v>32</v>
      </c>
      <c r="G9" s="10"/>
      <c r="H9" s="10"/>
      <c r="I9" s="10"/>
      <c r="J9" s="10"/>
      <c r="K9" s="181"/>
      <c r="L9" s="11"/>
      <c r="M9" s="11"/>
      <c r="N9" s="12"/>
      <c r="O9" s="13">
        <f>F9/E8</f>
        <v>0.7441860465116279</v>
      </c>
      <c r="P9" s="21">
        <v>41</v>
      </c>
      <c r="Q9" s="22">
        <f t="shared" si="0"/>
        <v>0.83673469387755106</v>
      </c>
      <c r="R9" s="3">
        <f t="shared" si="1"/>
        <v>0.16326530612244894</v>
      </c>
      <c r="T9" s="27" t="s">
        <v>19</v>
      </c>
      <c r="U9" s="3">
        <f>L144</f>
        <v>0.15384615384615385</v>
      </c>
      <c r="Z9" s="23" t="s">
        <v>40</v>
      </c>
      <c r="AA9" s="24">
        <f t="shared" si="2"/>
        <v>0.7441860465116279</v>
      </c>
      <c r="AB9" s="24">
        <f t="shared" si="3"/>
        <v>0.91304347826086951</v>
      </c>
      <c r="AC9" s="24">
        <f t="shared" si="4"/>
        <v>0.7857142857142857</v>
      </c>
      <c r="AD9" s="24">
        <f t="shared" si="5"/>
        <v>0.94117647058823528</v>
      </c>
      <c r="AE9" s="24">
        <f t="shared" si="6"/>
        <v>0.88</v>
      </c>
      <c r="AF9" s="3">
        <f t="shared" si="7"/>
        <v>0.93333333333333335</v>
      </c>
      <c r="AG9" s="3">
        <f t="shared" si="8"/>
        <v>0.78787878787878785</v>
      </c>
      <c r="AH9" s="3">
        <f t="shared" si="9"/>
        <v>1.0625</v>
      </c>
      <c r="AI9" s="3" t="s">
        <v>27</v>
      </c>
      <c r="AJ9" s="3" t="s">
        <v>27</v>
      </c>
    </row>
    <row r="10" spans="1:37" ht="12.75" customHeight="1" x14ac:dyDescent="0.2">
      <c r="A10" s="26" t="s">
        <v>18</v>
      </c>
      <c r="B10" s="10"/>
      <c r="C10" s="10"/>
      <c r="D10" s="10"/>
      <c r="E10" s="10"/>
      <c r="F10" s="10"/>
      <c r="G10" s="10">
        <v>28</v>
      </c>
      <c r="H10" s="10"/>
      <c r="I10" s="10"/>
      <c r="J10" s="10"/>
      <c r="K10" s="181"/>
      <c r="L10" s="11"/>
      <c r="M10" s="11"/>
      <c r="N10" s="12"/>
      <c r="O10" s="13">
        <f>G10/F9</f>
        <v>0.875</v>
      </c>
      <c r="P10" s="21">
        <v>40</v>
      </c>
      <c r="Q10" s="22">
        <f t="shared" si="0"/>
        <v>0.97560975609756095</v>
      </c>
      <c r="R10" s="3">
        <f t="shared" si="1"/>
        <v>2.4390243902439046E-2</v>
      </c>
      <c r="Z10" s="23" t="s">
        <v>41</v>
      </c>
      <c r="AA10" s="24">
        <f t="shared" si="2"/>
        <v>0.875</v>
      </c>
      <c r="AB10" s="24">
        <f t="shared" si="3"/>
        <v>0.90476190476190477</v>
      </c>
      <c r="AC10" s="24">
        <f t="shared" si="4"/>
        <v>0.95454545454545459</v>
      </c>
      <c r="AD10" s="24">
        <f t="shared" si="5"/>
        <v>0.9375</v>
      </c>
      <c r="AE10" s="24">
        <f t="shared" si="6"/>
        <v>0.95454545454545459</v>
      </c>
      <c r="AF10" s="3">
        <f t="shared" si="7"/>
        <v>0.9285714285714286</v>
      </c>
      <c r="AG10" s="3">
        <f t="shared" si="8"/>
        <v>0.96153846153846156</v>
      </c>
      <c r="AH10" s="3" t="s">
        <v>27</v>
      </c>
      <c r="AI10" s="3" t="s">
        <v>27</v>
      </c>
      <c r="AJ10" s="3" t="s">
        <v>27</v>
      </c>
    </row>
    <row r="11" spans="1:37" ht="12.75" customHeight="1" x14ac:dyDescent="0.2">
      <c r="A11" s="26" t="s">
        <v>19</v>
      </c>
      <c r="B11" s="10"/>
      <c r="C11" s="10"/>
      <c r="D11" s="10"/>
      <c r="E11" s="10"/>
      <c r="F11" s="10"/>
      <c r="G11" s="10"/>
      <c r="H11" s="10">
        <v>28</v>
      </c>
      <c r="I11" s="10"/>
      <c r="J11" s="10"/>
      <c r="K11" s="181"/>
      <c r="L11" s="11"/>
      <c r="M11" s="11"/>
      <c r="N11" s="12"/>
      <c r="O11" s="13">
        <f>H11/G10</f>
        <v>1</v>
      </c>
      <c r="P11" s="21">
        <v>39</v>
      </c>
      <c r="Q11" s="22">
        <f t="shared" si="0"/>
        <v>0.97499999999999998</v>
      </c>
      <c r="R11" s="3">
        <f t="shared" si="1"/>
        <v>2.5000000000000022E-2</v>
      </c>
      <c r="Z11" s="26" t="s">
        <v>42</v>
      </c>
      <c r="AA11" s="24">
        <f t="shared" si="2"/>
        <v>1</v>
      </c>
      <c r="AB11" s="24">
        <f t="shared" si="3"/>
        <v>0.84210526315789469</v>
      </c>
      <c r="AC11" s="24">
        <f t="shared" si="4"/>
        <v>0.95238095238095233</v>
      </c>
      <c r="AD11" s="24">
        <f t="shared" si="5"/>
        <v>0.93333333333333335</v>
      </c>
      <c r="AE11" s="24">
        <f t="shared" si="6"/>
        <v>0.90476190476190477</v>
      </c>
      <c r="AF11" s="3">
        <f t="shared" si="7"/>
        <v>0.61538461538461542</v>
      </c>
      <c r="AG11" s="3" t="s">
        <v>27</v>
      </c>
      <c r="AH11" s="3" t="s">
        <v>27</v>
      </c>
      <c r="AI11" s="3" t="s">
        <v>27</v>
      </c>
      <c r="AJ11" s="3" t="s">
        <v>27</v>
      </c>
    </row>
    <row r="12" spans="1:37" ht="12.75" customHeight="1" x14ac:dyDescent="0.2">
      <c r="A12" s="28" t="s">
        <v>20</v>
      </c>
      <c r="B12" s="29"/>
      <c r="C12" s="29"/>
      <c r="D12" s="29"/>
      <c r="E12" s="29"/>
      <c r="F12" s="29"/>
      <c r="G12" s="29"/>
      <c r="H12" s="29"/>
      <c r="I12" s="29">
        <v>27</v>
      </c>
      <c r="J12" s="29"/>
      <c r="K12" s="182"/>
      <c r="L12" s="3"/>
      <c r="M12" s="3"/>
      <c r="N12" s="29"/>
      <c r="O12" s="3">
        <f>I12/H11</f>
        <v>0.9642857142857143</v>
      </c>
      <c r="P12" s="21">
        <v>38</v>
      </c>
      <c r="Q12" s="22">
        <f t="shared" si="0"/>
        <v>0.97435897435897434</v>
      </c>
      <c r="R12" s="3">
        <f t="shared" si="1"/>
        <v>2.5641025641025661E-2</v>
      </c>
      <c r="Z12" s="26" t="s">
        <v>43</v>
      </c>
      <c r="AA12" s="24">
        <f t="shared" si="2"/>
        <v>0.9642857142857143</v>
      </c>
      <c r="AB12" s="24">
        <f t="shared" si="3"/>
        <v>0.8125</v>
      </c>
      <c r="AC12" s="24">
        <f t="shared" si="4"/>
        <v>0.95</v>
      </c>
      <c r="AD12" s="24">
        <f t="shared" si="5"/>
        <v>1</v>
      </c>
      <c r="AE12" s="24">
        <f t="shared" si="6"/>
        <v>0.84210526315789469</v>
      </c>
      <c r="AF12" s="3" t="s">
        <v>27</v>
      </c>
      <c r="AG12" s="3" t="s">
        <v>27</v>
      </c>
      <c r="AH12" s="3" t="s">
        <v>27</v>
      </c>
      <c r="AI12" s="3" t="s">
        <v>27</v>
      </c>
      <c r="AJ12" s="3" t="s">
        <v>27</v>
      </c>
    </row>
    <row r="13" spans="1:37" ht="12.75" customHeight="1" x14ac:dyDescent="0.2">
      <c r="A13" s="28" t="s">
        <v>21</v>
      </c>
      <c r="B13" s="29"/>
      <c r="C13" s="29"/>
      <c r="D13" s="29"/>
      <c r="E13" s="29"/>
      <c r="F13" s="29"/>
      <c r="G13" s="29"/>
      <c r="H13" s="29"/>
      <c r="I13" s="29"/>
      <c r="J13" s="29">
        <v>26</v>
      </c>
      <c r="K13" s="182">
        <v>21</v>
      </c>
      <c r="L13" s="3"/>
      <c r="M13" s="3"/>
      <c r="N13" s="29"/>
      <c r="O13" s="3">
        <f>J13/I12</f>
        <v>0.96296296296296291</v>
      </c>
      <c r="P13" s="21">
        <v>39</v>
      </c>
      <c r="Q13" s="22">
        <f t="shared" si="0"/>
        <v>1.0263157894736843</v>
      </c>
      <c r="R13" s="3">
        <f t="shared" si="1"/>
        <v>-2.6315789473684292E-2</v>
      </c>
      <c r="Z13" s="26" t="s">
        <v>44</v>
      </c>
      <c r="AA13" s="24">
        <f t="shared" si="2"/>
        <v>0.96296296296296291</v>
      </c>
      <c r="AB13" s="24">
        <f t="shared" si="3"/>
        <v>1</v>
      </c>
      <c r="AC13" s="24">
        <f t="shared" si="4"/>
        <v>1</v>
      </c>
      <c r="AD13" s="24">
        <f t="shared" si="5"/>
        <v>1</v>
      </c>
      <c r="AE13" s="24" t="s">
        <v>27</v>
      </c>
      <c r="AF13" s="3" t="s">
        <v>27</v>
      </c>
      <c r="AG13" s="3" t="s">
        <v>27</v>
      </c>
      <c r="AH13" s="3" t="s">
        <v>27</v>
      </c>
      <c r="AI13" s="3" t="s">
        <v>27</v>
      </c>
      <c r="AJ13" s="3" t="s">
        <v>27</v>
      </c>
    </row>
    <row r="14" spans="1:37" ht="12.75" customHeight="1" x14ac:dyDescent="0.2">
      <c r="A14" s="28" t="s">
        <v>22</v>
      </c>
      <c r="B14" s="29"/>
      <c r="C14" s="29"/>
      <c r="D14" s="29"/>
      <c r="E14" s="29"/>
      <c r="F14" s="29"/>
      <c r="G14" s="29"/>
      <c r="H14" s="29"/>
      <c r="I14" s="29"/>
      <c r="J14" s="29">
        <v>7</v>
      </c>
      <c r="K14" s="182">
        <v>6</v>
      </c>
      <c r="L14" s="3"/>
      <c r="M14" s="3"/>
      <c r="N14" s="29"/>
      <c r="O14" s="3"/>
      <c r="P14" s="21">
        <v>16</v>
      </c>
      <c r="Q14" s="22">
        <f t="shared" si="0"/>
        <v>0.41025641025641024</v>
      </c>
      <c r="R14" s="3">
        <f t="shared" si="1"/>
        <v>0.58974358974358976</v>
      </c>
      <c r="Z14" s="28"/>
      <c r="AA14" s="24"/>
      <c r="AB14" s="24"/>
      <c r="AC14" s="24"/>
      <c r="AD14" s="24"/>
      <c r="AE14" s="24"/>
    </row>
    <row r="15" spans="1:37" ht="12.75" customHeight="1" x14ac:dyDescent="0.2">
      <c r="A15" s="28" t="s">
        <v>23</v>
      </c>
      <c r="B15" s="29"/>
      <c r="C15" s="29"/>
      <c r="D15" s="29"/>
      <c r="E15" s="29"/>
      <c r="F15" s="29"/>
      <c r="G15" s="29"/>
      <c r="H15" s="29"/>
      <c r="I15" s="29"/>
      <c r="J15" s="29">
        <v>8</v>
      </c>
      <c r="K15" s="182">
        <v>4</v>
      </c>
      <c r="L15" s="3"/>
      <c r="M15" s="3"/>
      <c r="N15" s="29"/>
      <c r="O15" s="3"/>
      <c r="P15" s="21">
        <v>11</v>
      </c>
      <c r="Q15" s="22"/>
      <c r="R15" s="3"/>
      <c r="Z15" s="28"/>
      <c r="AA15" s="24"/>
      <c r="AB15" s="24"/>
      <c r="AC15" s="24"/>
      <c r="AD15" s="24"/>
      <c r="AE15" s="24"/>
    </row>
    <row r="16" spans="1:37" ht="12.75" customHeight="1" x14ac:dyDescent="0.2">
      <c r="A16" s="28" t="s">
        <v>48</v>
      </c>
      <c r="B16" s="29"/>
      <c r="C16" s="29"/>
      <c r="D16" s="29"/>
      <c r="E16" s="29"/>
      <c r="F16" s="29"/>
      <c r="G16" s="29"/>
      <c r="H16" s="29"/>
      <c r="I16" s="29"/>
      <c r="J16" s="29">
        <v>3</v>
      </c>
      <c r="K16" s="182">
        <v>3</v>
      </c>
      <c r="L16" s="3"/>
      <c r="M16" s="3"/>
      <c r="N16" s="29"/>
      <c r="O16" s="3"/>
      <c r="P16" s="21">
        <v>5</v>
      </c>
      <c r="Q16" s="22"/>
      <c r="R16" s="3"/>
      <c r="Z16" s="28"/>
      <c r="AA16" s="24"/>
      <c r="AB16" s="24"/>
      <c r="AC16" s="24"/>
      <c r="AD16" s="24"/>
      <c r="AE16" s="24"/>
    </row>
    <row r="17" spans="1:37" ht="12.75" customHeight="1" x14ac:dyDescent="0.2">
      <c r="A17" s="28" t="s">
        <v>49</v>
      </c>
      <c r="B17" s="29"/>
      <c r="C17" s="29"/>
      <c r="D17" s="29"/>
      <c r="E17" s="29"/>
      <c r="F17" s="29"/>
      <c r="G17" s="29"/>
      <c r="H17" s="29"/>
      <c r="I17" s="29"/>
      <c r="J17" s="29">
        <v>2</v>
      </c>
      <c r="K17" s="182">
        <v>1</v>
      </c>
      <c r="L17" s="3"/>
      <c r="M17" s="3"/>
      <c r="N17" s="29"/>
      <c r="O17" s="3"/>
      <c r="P17" s="21"/>
      <c r="Q17" s="22"/>
      <c r="R17" s="3"/>
      <c r="Z17" s="28"/>
      <c r="AA17" s="24"/>
      <c r="AB17" s="24"/>
      <c r="AC17" s="24"/>
      <c r="AD17" s="24"/>
      <c r="AE17" s="24"/>
    </row>
    <row r="18" spans="1:37" ht="12.75" customHeight="1" x14ac:dyDescent="0.2">
      <c r="A18" s="28" t="s">
        <v>50</v>
      </c>
      <c r="B18" s="29"/>
      <c r="C18" s="29"/>
      <c r="D18" s="29"/>
      <c r="E18" s="29"/>
      <c r="F18" s="29"/>
      <c r="G18" s="29"/>
      <c r="H18" s="29"/>
      <c r="I18" s="29"/>
      <c r="J18" s="29"/>
      <c r="K18" s="182"/>
      <c r="L18" s="3"/>
      <c r="M18" s="3"/>
      <c r="N18" s="29"/>
      <c r="O18" s="3"/>
      <c r="P18" s="21"/>
      <c r="Q18" s="22"/>
      <c r="R18" s="3"/>
      <c r="Z18" s="28"/>
      <c r="AA18" s="24"/>
      <c r="AB18" s="24"/>
      <c r="AC18" s="24"/>
      <c r="AD18" s="24"/>
      <c r="AE18" s="24"/>
    </row>
    <row r="19" spans="1:37" ht="12.75" customHeight="1" x14ac:dyDescent="0.2">
      <c r="A19" s="28" t="s">
        <v>51</v>
      </c>
      <c r="B19" s="29"/>
      <c r="C19" s="29"/>
      <c r="D19" s="29"/>
      <c r="E19" s="29"/>
      <c r="F19" s="29"/>
      <c r="G19" s="29"/>
      <c r="H19" s="29"/>
      <c r="I19" s="29"/>
      <c r="J19" s="29">
        <v>1</v>
      </c>
      <c r="K19" s="182"/>
      <c r="L19" s="3"/>
      <c r="M19" s="3"/>
      <c r="N19" s="29"/>
      <c r="O19" s="3"/>
      <c r="P19" s="21">
        <v>1</v>
      </c>
      <c r="Q19" s="22"/>
      <c r="R19" s="3"/>
      <c r="Z19" s="28"/>
      <c r="AA19" s="24"/>
      <c r="AB19" s="24"/>
      <c r="AC19" s="24"/>
      <c r="AD19" s="24"/>
      <c r="AE19" s="24"/>
    </row>
    <row r="20" spans="1:37" ht="12.75" customHeight="1" x14ac:dyDescent="0.2">
      <c r="K20" s="184">
        <f>SUM(K13:K17)</f>
        <v>35</v>
      </c>
      <c r="L20" s="3">
        <f>K13/B5</f>
        <v>0.328125</v>
      </c>
      <c r="M20" s="3">
        <f>K20/B5</f>
        <v>0.546875</v>
      </c>
      <c r="N20" s="3">
        <f>M20-L20</f>
        <v>0.21875</v>
      </c>
      <c r="O20" s="3"/>
    </row>
    <row r="21" spans="1:37" ht="12.75" customHeight="1" x14ac:dyDescent="0.2">
      <c r="A21" s="32" t="s">
        <v>34</v>
      </c>
      <c r="B21" s="32"/>
      <c r="C21" s="32"/>
      <c r="D21" s="33"/>
      <c r="E21" s="33"/>
      <c r="F21" s="126">
        <f>((K13*9)+(K14*10)+(K15*11)+(K16*12))/K20</f>
        <v>9.4</v>
      </c>
      <c r="K21" s="184"/>
      <c r="L21" s="3"/>
      <c r="M21" s="3"/>
      <c r="N21" s="3"/>
      <c r="O21" s="3"/>
      <c r="P21" s="33">
        <f>B5+B26</f>
        <v>117</v>
      </c>
      <c r="Q21" s="33">
        <f>K13+K34</f>
        <v>31</v>
      </c>
      <c r="R21" s="123">
        <f>Q21/P21</f>
        <v>0.26495726495726496</v>
      </c>
    </row>
    <row r="22" spans="1:37" ht="12.75" customHeight="1" x14ac:dyDescent="0.2">
      <c r="K22" s="184"/>
      <c r="L22" s="3"/>
      <c r="M22" s="3"/>
      <c r="N22" s="3"/>
      <c r="O22" s="3"/>
    </row>
    <row r="23" spans="1:37" ht="12.75" customHeight="1" x14ac:dyDescent="0.3">
      <c r="A23" s="38" t="s">
        <v>63</v>
      </c>
      <c r="L23" s="3"/>
      <c r="M23" s="3"/>
      <c r="O23" s="3"/>
    </row>
    <row r="24" spans="1:37" ht="25.5" customHeight="1" x14ac:dyDescent="0.2">
      <c r="B24" s="285" t="s">
        <v>2</v>
      </c>
      <c r="C24" s="286"/>
      <c r="D24" s="286"/>
      <c r="E24" s="286"/>
      <c r="F24" s="286"/>
      <c r="G24" s="286"/>
      <c r="H24" s="286"/>
      <c r="I24" s="286"/>
      <c r="J24" s="286"/>
      <c r="L24" s="4" t="s">
        <v>3</v>
      </c>
      <c r="M24" s="4" t="s">
        <v>4</v>
      </c>
      <c r="N24" s="5" t="s">
        <v>5</v>
      </c>
      <c r="O24" s="4" t="s">
        <v>6</v>
      </c>
      <c r="P24" s="6" t="s">
        <v>7</v>
      </c>
      <c r="Q24" s="6" t="s">
        <v>8</v>
      </c>
      <c r="R24" s="7" t="s">
        <v>9</v>
      </c>
    </row>
    <row r="25" spans="1:37" ht="12.75" customHeight="1" x14ac:dyDescent="0.2">
      <c r="A25" s="135" t="s">
        <v>10</v>
      </c>
      <c r="B25" s="136">
        <v>1</v>
      </c>
      <c r="C25" s="136">
        <v>2</v>
      </c>
      <c r="D25" s="136">
        <v>3</v>
      </c>
      <c r="E25" s="136">
        <v>4</v>
      </c>
      <c r="F25" s="136">
        <v>5</v>
      </c>
      <c r="G25" s="136">
        <v>6</v>
      </c>
      <c r="H25" s="136">
        <v>7</v>
      </c>
      <c r="I25" s="136">
        <v>8</v>
      </c>
      <c r="J25" s="136">
        <v>9</v>
      </c>
      <c r="K25" s="210" t="s">
        <v>11</v>
      </c>
      <c r="L25" s="11"/>
      <c r="M25" s="11"/>
      <c r="N25" s="12"/>
      <c r="O25" s="13"/>
      <c r="P25" s="14"/>
      <c r="Q25" s="14"/>
      <c r="R25" s="3"/>
      <c r="T25" s="2" t="s">
        <v>4</v>
      </c>
    </row>
    <row r="26" spans="1:37" ht="12.75" customHeight="1" x14ac:dyDescent="0.2">
      <c r="A26" s="26" t="s">
        <v>14</v>
      </c>
      <c r="B26" s="10">
        <v>53</v>
      </c>
      <c r="C26" s="10"/>
      <c r="D26" s="10"/>
      <c r="E26" s="10"/>
      <c r="F26" s="10"/>
      <c r="G26" s="10"/>
      <c r="H26" s="10"/>
      <c r="I26" s="10"/>
      <c r="J26" s="10"/>
      <c r="K26" s="181"/>
      <c r="L26" s="11"/>
      <c r="M26" s="11"/>
      <c r="N26" s="12"/>
      <c r="O26" s="13"/>
      <c r="P26" s="17">
        <f>B26</f>
        <v>53</v>
      </c>
      <c r="Q26" s="14"/>
      <c r="R26" s="3"/>
      <c r="T26" s="27">
        <v>9902</v>
      </c>
      <c r="U26" s="3">
        <f>M20</f>
        <v>0.546875</v>
      </c>
    </row>
    <row r="27" spans="1:37" ht="12.75" customHeight="1" x14ac:dyDescent="0.2">
      <c r="A27" s="26" t="s">
        <v>15</v>
      </c>
      <c r="B27" s="10"/>
      <c r="C27" s="10">
        <v>34</v>
      </c>
      <c r="D27" s="10"/>
      <c r="E27" s="10"/>
      <c r="F27" s="10"/>
      <c r="G27" s="10"/>
      <c r="H27" s="10"/>
      <c r="I27" s="10"/>
      <c r="J27" s="10"/>
      <c r="K27" s="181"/>
      <c r="L27" s="11"/>
      <c r="M27" s="11"/>
      <c r="N27" s="12"/>
      <c r="O27" s="13">
        <f>C27/B26</f>
        <v>0.64150943396226412</v>
      </c>
      <c r="P27" s="21">
        <v>35</v>
      </c>
      <c r="Q27" s="22">
        <f t="shared" ref="Q27:Q34" si="12">P27/P26</f>
        <v>0.660377358490566</v>
      </c>
      <c r="R27" s="3">
        <f t="shared" ref="R27:R34" si="13">100%-Q27</f>
        <v>0.339622641509434</v>
      </c>
      <c r="T27" s="27" t="s">
        <v>14</v>
      </c>
      <c r="U27" s="3">
        <f>M43</f>
        <v>0.41509433962264153</v>
      </c>
    </row>
    <row r="28" spans="1:37" ht="12.75" customHeight="1" x14ac:dyDescent="0.2">
      <c r="A28" s="26" t="s">
        <v>16</v>
      </c>
      <c r="B28" s="10"/>
      <c r="C28" s="10"/>
      <c r="D28" s="10">
        <v>27</v>
      </c>
      <c r="E28" s="10"/>
      <c r="F28" s="10"/>
      <c r="G28" s="10"/>
      <c r="H28" s="10"/>
      <c r="I28" s="10"/>
      <c r="J28" s="10"/>
      <c r="K28" s="181"/>
      <c r="L28" s="11"/>
      <c r="M28" s="11"/>
      <c r="N28" s="12"/>
      <c r="O28" s="13">
        <f>D28/C27</f>
        <v>0.79411764705882348</v>
      </c>
      <c r="P28" s="21">
        <v>32</v>
      </c>
      <c r="Q28" s="22">
        <f t="shared" si="12"/>
        <v>0.91428571428571426</v>
      </c>
      <c r="R28" s="3">
        <f t="shared" si="13"/>
        <v>8.5714285714285743E-2</v>
      </c>
      <c r="T28" s="27" t="s">
        <v>15</v>
      </c>
      <c r="U28" s="3">
        <f>M64</f>
        <v>0.46875</v>
      </c>
    </row>
    <row r="29" spans="1:37" ht="12.75" customHeight="1" x14ac:dyDescent="0.2">
      <c r="A29" s="26" t="s">
        <v>17</v>
      </c>
      <c r="B29" s="10"/>
      <c r="C29" s="10"/>
      <c r="D29" s="10"/>
      <c r="E29" s="10">
        <v>23</v>
      </c>
      <c r="F29" s="10"/>
      <c r="G29" s="10"/>
      <c r="H29" s="10"/>
      <c r="I29" s="10"/>
      <c r="J29" s="10"/>
      <c r="K29" s="181"/>
      <c r="L29" s="11"/>
      <c r="M29" s="11"/>
      <c r="N29" s="12"/>
      <c r="O29" s="13">
        <f>E29/D28</f>
        <v>0.85185185185185186</v>
      </c>
      <c r="P29" s="21">
        <v>30</v>
      </c>
      <c r="Q29" s="22">
        <f t="shared" si="12"/>
        <v>0.9375</v>
      </c>
      <c r="R29" s="3">
        <f t="shared" si="13"/>
        <v>6.25E-2</v>
      </c>
      <c r="T29" s="27" t="s">
        <v>16</v>
      </c>
      <c r="U29" s="3">
        <f>M84</f>
        <v>0.47058823529411764</v>
      </c>
      <c r="Z29" s="2"/>
      <c r="AA29" s="8" t="s">
        <v>35</v>
      </c>
      <c r="AB29" s="8"/>
      <c r="AC29" s="8"/>
      <c r="AD29" s="8"/>
      <c r="AE29" s="8"/>
      <c r="AF29" s="8"/>
      <c r="AG29" s="8"/>
      <c r="AH29" s="8"/>
      <c r="AI29" s="8"/>
      <c r="AJ29" s="8"/>
    </row>
    <row r="30" spans="1:37" ht="12.75" customHeight="1" x14ac:dyDescent="0.2">
      <c r="A30" s="26" t="s">
        <v>18</v>
      </c>
      <c r="B30" s="10"/>
      <c r="C30" s="10"/>
      <c r="D30" s="10"/>
      <c r="E30" s="10"/>
      <c r="F30" s="10">
        <v>21</v>
      </c>
      <c r="G30" s="10"/>
      <c r="H30" s="10"/>
      <c r="I30" s="10"/>
      <c r="J30" s="10"/>
      <c r="K30" s="181"/>
      <c r="L30" s="11"/>
      <c r="M30" s="11"/>
      <c r="N30" s="12"/>
      <c r="O30" s="13">
        <f>F30/E29</f>
        <v>0.91304347826086951</v>
      </c>
      <c r="P30" s="21">
        <v>30</v>
      </c>
      <c r="Q30" s="22">
        <f t="shared" si="12"/>
        <v>1</v>
      </c>
      <c r="R30" s="3">
        <f t="shared" si="13"/>
        <v>0</v>
      </c>
      <c r="T30" s="27" t="s">
        <v>17</v>
      </c>
      <c r="U30" s="3">
        <f>M104</f>
        <v>0.3968253968253968</v>
      </c>
      <c r="AA30" s="283" t="s">
        <v>12</v>
      </c>
      <c r="AB30" s="282"/>
      <c r="AC30" s="282"/>
      <c r="AD30" s="282"/>
      <c r="AE30" s="282"/>
      <c r="AF30" s="282"/>
      <c r="AG30" s="282"/>
      <c r="AH30" s="282"/>
      <c r="AI30" s="282"/>
      <c r="AJ30" s="282"/>
    </row>
    <row r="31" spans="1:37" ht="12.75" customHeight="1" x14ac:dyDescent="0.2">
      <c r="A31" s="26" t="s">
        <v>19</v>
      </c>
      <c r="B31" s="10"/>
      <c r="C31" s="10"/>
      <c r="D31" s="10"/>
      <c r="E31" s="10"/>
      <c r="F31" s="10"/>
      <c r="G31" s="10">
        <v>19</v>
      </c>
      <c r="H31" s="10"/>
      <c r="I31" s="10"/>
      <c r="J31" s="10"/>
      <c r="K31" s="181"/>
      <c r="L31" s="11"/>
      <c r="M31" s="11"/>
      <c r="N31" s="12"/>
      <c r="O31" s="13">
        <f>G31/F30</f>
        <v>0.90476190476190477</v>
      </c>
      <c r="P31" s="21">
        <v>26</v>
      </c>
      <c r="Q31" s="22">
        <f t="shared" si="12"/>
        <v>0.8666666666666667</v>
      </c>
      <c r="R31" s="3">
        <f t="shared" si="13"/>
        <v>0.1333333333333333</v>
      </c>
      <c r="T31" s="27" t="s">
        <v>18</v>
      </c>
      <c r="U31" s="3">
        <f>M124</f>
        <v>0.39393939393939392</v>
      </c>
      <c r="Z31" s="18" t="s">
        <v>13</v>
      </c>
      <c r="AA31" s="19">
        <v>9902</v>
      </c>
      <c r="AB31" s="20" t="s">
        <v>14</v>
      </c>
      <c r="AC31" s="20" t="s">
        <v>15</v>
      </c>
      <c r="AD31" s="20" t="s">
        <v>16</v>
      </c>
      <c r="AE31" s="20" t="s">
        <v>17</v>
      </c>
      <c r="AF31" s="20" t="s">
        <v>18</v>
      </c>
      <c r="AG31" s="20" t="s">
        <v>19</v>
      </c>
      <c r="AH31" s="20" t="s">
        <v>20</v>
      </c>
      <c r="AI31" s="20" t="s">
        <v>21</v>
      </c>
      <c r="AJ31" s="20" t="s">
        <v>22</v>
      </c>
      <c r="AK31" s="20" t="s">
        <v>23</v>
      </c>
    </row>
    <row r="32" spans="1:37" ht="12.75" customHeight="1" x14ac:dyDescent="0.2">
      <c r="A32" s="28" t="s">
        <v>20</v>
      </c>
      <c r="B32" s="29"/>
      <c r="C32" s="29"/>
      <c r="D32" s="29"/>
      <c r="E32" s="29"/>
      <c r="F32" s="29"/>
      <c r="G32" s="29"/>
      <c r="H32" s="29">
        <v>16</v>
      </c>
      <c r="I32" s="29"/>
      <c r="J32" s="29"/>
      <c r="K32" s="182"/>
      <c r="L32" s="3"/>
      <c r="M32" s="3"/>
      <c r="N32" s="29"/>
      <c r="O32" s="13">
        <f>H32/G31</f>
        <v>0.84210526315789469</v>
      </c>
      <c r="P32" s="21">
        <v>24</v>
      </c>
      <c r="Q32" s="22">
        <f t="shared" si="12"/>
        <v>0.92307692307692313</v>
      </c>
      <c r="R32" s="3">
        <f t="shared" si="13"/>
        <v>7.6923076923076872E-2</v>
      </c>
      <c r="T32" s="27" t="s">
        <v>19</v>
      </c>
      <c r="U32" s="3">
        <f>M144</f>
        <v>0.52307692307692311</v>
      </c>
      <c r="Z32" s="23" t="s">
        <v>37</v>
      </c>
      <c r="AA32" s="22">
        <f t="shared" ref="AA32:AA36" si="14">Q6</f>
        <v>0.890625</v>
      </c>
      <c r="AB32" s="22">
        <f t="shared" ref="AB32:AB36" si="15">Q27</f>
        <v>0.660377358490566</v>
      </c>
      <c r="AC32" s="22">
        <f t="shared" ref="AC32:AC36" si="16">Q50</f>
        <v>0.671875</v>
      </c>
      <c r="AD32" s="22">
        <f t="shared" ref="AD32:AD36" si="17">Q71</f>
        <v>0.76470588235294112</v>
      </c>
      <c r="AE32" s="22">
        <f t="shared" ref="AE32:AE36" si="18">Q91</f>
        <v>0.58730158730158732</v>
      </c>
      <c r="AF32" s="22">
        <f t="shared" ref="AF32:AF36" si="19">Q109</f>
        <v>0.60606060606060608</v>
      </c>
      <c r="AG32" s="22">
        <f t="shared" ref="AG32:AG36" si="20">Q130</f>
        <v>0.8</v>
      </c>
      <c r="AH32" s="22">
        <f t="shared" ref="AH32:AH35" si="21">Q149</f>
        <v>0.73529411764705888</v>
      </c>
      <c r="AI32" s="22">
        <f t="shared" ref="AI32:AI34" si="22">Q166</f>
        <v>0.84126984126984128</v>
      </c>
      <c r="AJ32" s="22">
        <f t="shared" ref="AJ32:AJ33" si="23">Q183</f>
        <v>0.58064516129032262</v>
      </c>
      <c r="AK32" s="22">
        <f>Q199</f>
        <v>0.67924528301886788</v>
      </c>
    </row>
    <row r="33" spans="1:37" ht="12.75" customHeight="1" x14ac:dyDescent="0.2">
      <c r="A33" s="28" t="s">
        <v>21</v>
      </c>
      <c r="B33" s="29"/>
      <c r="C33" s="29"/>
      <c r="D33" s="29"/>
      <c r="E33" s="29"/>
      <c r="F33" s="29"/>
      <c r="G33" s="29"/>
      <c r="H33" s="29"/>
      <c r="I33" s="29">
        <v>13</v>
      </c>
      <c r="J33" s="29"/>
      <c r="K33" s="182"/>
      <c r="L33" s="3"/>
      <c r="M33" s="3"/>
      <c r="N33" s="29"/>
      <c r="O33" s="3">
        <f>I33/H32</f>
        <v>0.8125</v>
      </c>
      <c r="P33" s="21">
        <v>23</v>
      </c>
      <c r="Q33" s="22">
        <f t="shared" si="12"/>
        <v>0.95833333333333337</v>
      </c>
      <c r="R33" s="3">
        <f t="shared" si="13"/>
        <v>4.166666666666663E-2</v>
      </c>
      <c r="Z33" s="23" t="s">
        <v>38</v>
      </c>
      <c r="AA33" s="22">
        <f t="shared" si="14"/>
        <v>0.94736842105263153</v>
      </c>
      <c r="AB33" s="22">
        <f t="shared" si="15"/>
        <v>0.91428571428571426</v>
      </c>
      <c r="AC33" s="22">
        <f t="shared" si="16"/>
        <v>0.90697674418604646</v>
      </c>
      <c r="AD33" s="22">
        <f t="shared" si="17"/>
        <v>0.88461538461538458</v>
      </c>
      <c r="AE33" s="22">
        <f t="shared" si="18"/>
        <v>0.91891891891891897</v>
      </c>
      <c r="AF33" s="22">
        <f t="shared" si="19"/>
        <v>1</v>
      </c>
      <c r="AG33" s="22">
        <f t="shared" si="20"/>
        <v>0.92307692307692313</v>
      </c>
      <c r="AH33" s="22">
        <f t="shared" si="21"/>
        <v>1</v>
      </c>
      <c r="AI33" s="22">
        <f t="shared" si="22"/>
        <v>0.92452830188679247</v>
      </c>
      <c r="AJ33" s="22">
        <f t="shared" si="23"/>
        <v>0.94444444444444442</v>
      </c>
      <c r="AK33" s="22" t="s">
        <v>27</v>
      </c>
    </row>
    <row r="34" spans="1:37" ht="12.75" customHeight="1" x14ac:dyDescent="0.2">
      <c r="A34" s="28" t="s">
        <v>22</v>
      </c>
      <c r="B34" s="29"/>
      <c r="C34" s="29"/>
      <c r="D34" s="29"/>
      <c r="E34" s="29"/>
      <c r="F34" s="29"/>
      <c r="G34" s="29"/>
      <c r="H34" s="29"/>
      <c r="I34" s="29"/>
      <c r="J34" s="29">
        <v>13</v>
      </c>
      <c r="K34" s="182">
        <v>10</v>
      </c>
      <c r="L34" s="3"/>
      <c r="M34" s="3"/>
      <c r="N34" s="29"/>
      <c r="O34" s="3">
        <f>J34/I33</f>
        <v>1</v>
      </c>
      <c r="P34" s="21">
        <v>23</v>
      </c>
      <c r="Q34" s="22">
        <f t="shared" si="12"/>
        <v>1</v>
      </c>
      <c r="R34" s="3">
        <f t="shared" si="13"/>
        <v>0</v>
      </c>
      <c r="Z34" s="23" t="s">
        <v>39</v>
      </c>
      <c r="AA34" s="22">
        <f t="shared" si="14"/>
        <v>0.90740740740740744</v>
      </c>
      <c r="AB34" s="22">
        <f t="shared" si="15"/>
        <v>0.9375</v>
      </c>
      <c r="AC34" s="22">
        <f t="shared" si="16"/>
        <v>0.97435897435897434</v>
      </c>
      <c r="AD34" s="22">
        <f t="shared" si="17"/>
        <v>0.95652173913043481</v>
      </c>
      <c r="AE34" s="22">
        <f t="shared" si="18"/>
        <v>0.91176470588235292</v>
      </c>
      <c r="AF34" s="22">
        <f t="shared" si="19"/>
        <v>1</v>
      </c>
      <c r="AG34" s="22">
        <f t="shared" si="20"/>
        <v>0.875</v>
      </c>
      <c r="AH34" s="22">
        <f t="shared" si="21"/>
        <v>0.88</v>
      </c>
      <c r="AI34" s="22">
        <f t="shared" si="22"/>
        <v>0.89795918367346939</v>
      </c>
      <c r="AJ34" s="22" t="s">
        <v>27</v>
      </c>
      <c r="AK34" s="22" t="s">
        <v>27</v>
      </c>
    </row>
    <row r="35" spans="1:37" ht="12.75" customHeight="1" x14ac:dyDescent="0.2">
      <c r="A35" s="28" t="s">
        <v>23</v>
      </c>
      <c r="B35" s="29"/>
      <c r="C35" s="29"/>
      <c r="D35" s="29"/>
      <c r="E35" s="29"/>
      <c r="F35" s="29"/>
      <c r="G35" s="29"/>
      <c r="H35" s="29"/>
      <c r="I35" s="29"/>
      <c r="J35" s="29">
        <v>7</v>
      </c>
      <c r="K35" s="182">
        <v>3</v>
      </c>
      <c r="L35" s="3"/>
      <c r="M35" s="3"/>
      <c r="N35" s="29"/>
      <c r="O35" s="3"/>
      <c r="P35" s="21">
        <v>14</v>
      </c>
      <c r="Q35" s="22"/>
      <c r="R35" s="3"/>
      <c r="Z35" s="23" t="s">
        <v>40</v>
      </c>
      <c r="AA35" s="22">
        <f t="shared" si="14"/>
        <v>0.83673469387755106</v>
      </c>
      <c r="AB35" s="22">
        <f t="shared" si="15"/>
        <v>1</v>
      </c>
      <c r="AC35" s="22">
        <f t="shared" si="16"/>
        <v>0.89473684210526316</v>
      </c>
      <c r="AD35" s="22">
        <f t="shared" si="17"/>
        <v>0.90909090909090906</v>
      </c>
      <c r="AE35" s="22">
        <f t="shared" si="18"/>
        <v>0.87096774193548387</v>
      </c>
      <c r="AF35" s="22">
        <f t="shared" si="19"/>
        <v>0.95</v>
      </c>
      <c r="AG35" s="22">
        <f t="shared" si="20"/>
        <v>0.95238095238095233</v>
      </c>
      <c r="AH35" s="22">
        <f t="shared" si="21"/>
        <v>0.95454545454545459</v>
      </c>
      <c r="AI35" s="22" t="s">
        <v>27</v>
      </c>
      <c r="AJ35" s="22" t="s">
        <v>27</v>
      </c>
      <c r="AK35" s="22" t="s">
        <v>27</v>
      </c>
    </row>
    <row r="36" spans="1:37" ht="12.75" customHeight="1" x14ac:dyDescent="0.2">
      <c r="A36" s="28" t="s">
        <v>48</v>
      </c>
      <c r="B36" s="29"/>
      <c r="C36" s="29"/>
      <c r="D36" s="29"/>
      <c r="E36" s="29"/>
      <c r="F36" s="29"/>
      <c r="G36" s="29"/>
      <c r="H36" s="29"/>
      <c r="I36" s="29"/>
      <c r="J36" s="29">
        <v>4</v>
      </c>
      <c r="K36" s="182">
        <v>3</v>
      </c>
      <c r="L36" s="3"/>
      <c r="M36" s="3"/>
      <c r="N36" s="29"/>
      <c r="O36" s="3"/>
      <c r="P36" s="21">
        <v>9</v>
      </c>
      <c r="Q36" s="22"/>
      <c r="R36" s="3"/>
      <c r="Z36" s="23" t="s">
        <v>41</v>
      </c>
      <c r="AA36" s="22">
        <f t="shared" si="14"/>
        <v>0.97560975609756095</v>
      </c>
      <c r="AB36" s="22">
        <f t="shared" si="15"/>
        <v>0.8666666666666667</v>
      </c>
      <c r="AC36" s="22">
        <f t="shared" si="16"/>
        <v>1</v>
      </c>
      <c r="AD36" s="22">
        <f t="shared" si="17"/>
        <v>1</v>
      </c>
      <c r="AE36" s="22">
        <f t="shared" si="18"/>
        <v>1</v>
      </c>
      <c r="AF36" s="22">
        <f t="shared" si="19"/>
        <v>0.89473684210526316</v>
      </c>
      <c r="AG36" s="22">
        <f t="shared" si="20"/>
        <v>1</v>
      </c>
      <c r="AH36" s="22" t="s">
        <v>27</v>
      </c>
      <c r="AI36" s="22" t="s">
        <v>27</v>
      </c>
      <c r="AJ36" s="22" t="s">
        <v>27</v>
      </c>
      <c r="AK36" s="22" t="s">
        <v>27</v>
      </c>
    </row>
    <row r="37" spans="1:37" ht="12.75" customHeight="1" x14ac:dyDescent="0.2">
      <c r="A37" s="28" t="s">
        <v>49</v>
      </c>
      <c r="B37" s="29"/>
      <c r="C37" s="29"/>
      <c r="D37" s="29"/>
      <c r="E37" s="29"/>
      <c r="F37" s="29"/>
      <c r="G37" s="29"/>
      <c r="H37" s="29"/>
      <c r="I37" s="29"/>
      <c r="J37" s="29">
        <v>3</v>
      </c>
      <c r="K37" s="182">
        <v>1</v>
      </c>
      <c r="L37" s="3"/>
      <c r="M37" s="3"/>
      <c r="N37" s="29"/>
      <c r="O37" s="3"/>
      <c r="P37" s="21">
        <v>5</v>
      </c>
      <c r="Q37" s="22"/>
      <c r="R37" s="3"/>
      <c r="Z37" s="23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37" ht="12.75" customHeight="1" x14ac:dyDescent="0.2">
      <c r="A38" s="28" t="s">
        <v>50</v>
      </c>
      <c r="B38" s="29"/>
      <c r="C38" s="29"/>
      <c r="D38" s="29"/>
      <c r="E38" s="29"/>
      <c r="F38" s="29"/>
      <c r="G38" s="29"/>
      <c r="H38" s="29"/>
      <c r="I38" s="29"/>
      <c r="J38" s="29">
        <v>2</v>
      </c>
      <c r="K38" s="182">
        <v>2</v>
      </c>
      <c r="L38" s="3"/>
      <c r="M38" s="3"/>
      <c r="N38" s="29"/>
      <c r="O38" s="3"/>
      <c r="P38" s="21">
        <v>4</v>
      </c>
      <c r="Q38" s="22"/>
      <c r="R38" s="3"/>
      <c r="Z38" s="23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</row>
    <row r="39" spans="1:37" ht="12.75" customHeight="1" x14ac:dyDescent="0.2">
      <c r="A39" s="28" t="s">
        <v>51</v>
      </c>
      <c r="B39" s="29"/>
      <c r="C39" s="29"/>
      <c r="D39" s="29"/>
      <c r="E39" s="29"/>
      <c r="F39" s="29"/>
      <c r="G39" s="29"/>
      <c r="H39" s="29"/>
      <c r="I39" s="29"/>
      <c r="J39" s="29">
        <v>2</v>
      </c>
      <c r="K39" s="182">
        <v>1</v>
      </c>
      <c r="L39" s="3"/>
      <c r="M39" s="3"/>
      <c r="N39" s="29"/>
      <c r="O39" s="3"/>
      <c r="P39" s="21">
        <v>3</v>
      </c>
      <c r="Q39" s="22"/>
      <c r="R39" s="3"/>
      <c r="Z39" s="23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37" ht="12.75" customHeight="1" x14ac:dyDescent="0.2">
      <c r="A40" s="28" t="s">
        <v>52</v>
      </c>
      <c r="B40" s="29"/>
      <c r="C40" s="29"/>
      <c r="D40" s="29"/>
      <c r="E40" s="29"/>
      <c r="F40" s="29"/>
      <c r="G40" s="29"/>
      <c r="H40" s="29"/>
      <c r="I40" s="29"/>
      <c r="J40" s="29">
        <v>1</v>
      </c>
      <c r="K40" s="182">
        <v>1</v>
      </c>
      <c r="L40" s="3"/>
      <c r="M40" s="3"/>
      <c r="N40" s="29"/>
      <c r="O40" s="3"/>
      <c r="P40" s="21">
        <v>1</v>
      </c>
      <c r="Q40" s="22"/>
      <c r="R40" s="3"/>
      <c r="Z40" s="23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37" ht="12.75" customHeight="1" x14ac:dyDescent="0.2">
      <c r="A41" s="28" t="s">
        <v>53</v>
      </c>
      <c r="B41" s="29"/>
      <c r="C41" s="29"/>
      <c r="D41" s="29"/>
      <c r="E41" s="29"/>
      <c r="F41" s="29"/>
      <c r="G41" s="29"/>
      <c r="H41" s="29"/>
      <c r="I41" s="29">
        <v>1</v>
      </c>
      <c r="J41" s="29"/>
      <c r="K41" s="182"/>
      <c r="L41" s="3"/>
      <c r="M41" s="3"/>
      <c r="N41" s="29"/>
      <c r="O41" s="3"/>
      <c r="P41" s="21">
        <v>1</v>
      </c>
      <c r="Q41" s="22"/>
      <c r="R41" s="3"/>
      <c r="Z41" s="23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37" ht="12.75" customHeight="1" x14ac:dyDescent="0.2">
      <c r="A42" s="28" t="s">
        <v>54</v>
      </c>
      <c r="B42" s="29"/>
      <c r="C42" s="29"/>
      <c r="D42" s="29"/>
      <c r="E42" s="29"/>
      <c r="F42" s="29"/>
      <c r="G42" s="29"/>
      <c r="H42" s="29"/>
      <c r="I42" s="29"/>
      <c r="J42" s="29">
        <v>1</v>
      </c>
      <c r="K42" s="182">
        <v>1</v>
      </c>
      <c r="L42" s="3"/>
      <c r="M42" s="3"/>
      <c r="N42" s="29"/>
      <c r="O42" s="3"/>
      <c r="P42" s="21">
        <v>1</v>
      </c>
      <c r="Q42" s="22"/>
      <c r="R42" s="3"/>
      <c r="Z42" s="23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</row>
    <row r="43" spans="1:37" ht="12.75" customHeight="1" x14ac:dyDescent="0.2">
      <c r="K43" s="184">
        <f>SUM(K34:K42)</f>
        <v>22</v>
      </c>
      <c r="L43" s="3">
        <f>K34/B26</f>
        <v>0.18867924528301888</v>
      </c>
      <c r="M43" s="3">
        <f>K43/B26</f>
        <v>0.41509433962264153</v>
      </c>
      <c r="N43" s="3">
        <f>M43-L43</f>
        <v>0.22641509433962265</v>
      </c>
      <c r="O43" s="3"/>
      <c r="Z43" s="26" t="s">
        <v>42</v>
      </c>
      <c r="AA43" s="22">
        <f t="shared" ref="AA43:AA45" si="24">Q11</f>
        <v>0.97499999999999998</v>
      </c>
      <c r="AB43" s="22">
        <f t="shared" ref="AB43:AB45" si="25">Q32</f>
        <v>0.92307692307692313</v>
      </c>
      <c r="AC43" s="22">
        <f t="shared" ref="AC43:AC45" si="26">Q55</f>
        <v>0.88235294117647056</v>
      </c>
      <c r="AD43" s="22">
        <f t="shared" ref="AD43:AD45" si="27">Q76</f>
        <v>0.95</v>
      </c>
      <c r="AE43" s="22">
        <f t="shared" ref="AE43:AE44" si="28">Q96</f>
        <v>0.92592592592592593</v>
      </c>
      <c r="AF43" s="22">
        <f>Q114</f>
        <v>0.88235294117647056</v>
      </c>
      <c r="AG43" s="22" t="s">
        <v>27</v>
      </c>
      <c r="AH43" s="22" t="s">
        <v>27</v>
      </c>
      <c r="AI43" s="22" t="s">
        <v>27</v>
      </c>
      <c r="AJ43" s="22" t="s">
        <v>27</v>
      </c>
      <c r="AK43" s="22" t="s">
        <v>27</v>
      </c>
    </row>
    <row r="44" spans="1:37" ht="12.75" customHeight="1" x14ac:dyDescent="0.2">
      <c r="A44" s="32" t="s">
        <v>34</v>
      </c>
      <c r="B44" s="32"/>
      <c r="C44" s="32"/>
      <c r="D44" s="33"/>
      <c r="E44" s="33"/>
      <c r="F44" s="126">
        <f>((K34*9)+(K35*10)+(K36*11))/K43</f>
        <v>6.9545454545454541</v>
      </c>
      <c r="K44" s="184"/>
      <c r="L44" s="3"/>
      <c r="M44" s="3"/>
      <c r="N44" s="3"/>
      <c r="O44" s="3"/>
      <c r="Z44" s="26" t="s">
        <v>43</v>
      </c>
      <c r="AA44" s="22">
        <f t="shared" si="24"/>
        <v>0.97435897435897434</v>
      </c>
      <c r="AB44" s="22">
        <f t="shared" si="25"/>
        <v>0.95833333333333337</v>
      </c>
      <c r="AC44" s="22">
        <f t="shared" si="26"/>
        <v>0.96666666666666667</v>
      </c>
      <c r="AD44" s="22">
        <f t="shared" si="27"/>
        <v>0.94736842105263153</v>
      </c>
      <c r="AE44" s="22">
        <f t="shared" si="28"/>
        <v>1</v>
      </c>
      <c r="AF44" s="22" t="s">
        <v>27</v>
      </c>
      <c r="AG44" s="22" t="s">
        <v>27</v>
      </c>
      <c r="AH44" s="22" t="s">
        <v>27</v>
      </c>
      <c r="AI44" s="22" t="s">
        <v>27</v>
      </c>
      <c r="AJ44" s="22" t="s">
        <v>27</v>
      </c>
      <c r="AK44" s="22" t="s">
        <v>27</v>
      </c>
    </row>
    <row r="45" spans="1:37" ht="12.75" customHeight="1" x14ac:dyDescent="0.2">
      <c r="K45" s="184"/>
      <c r="L45" s="3"/>
      <c r="M45" s="3"/>
      <c r="N45" s="3"/>
      <c r="O45" s="3"/>
      <c r="Z45" s="26" t="s">
        <v>44</v>
      </c>
      <c r="AA45" s="22">
        <f t="shared" si="24"/>
        <v>1.0263157894736843</v>
      </c>
      <c r="AB45" s="22">
        <f t="shared" si="25"/>
        <v>1</v>
      </c>
      <c r="AC45" s="22">
        <f t="shared" si="26"/>
        <v>1.0344827586206897</v>
      </c>
      <c r="AD45" s="22">
        <f t="shared" si="27"/>
        <v>0.94444444444444442</v>
      </c>
      <c r="AE45" s="22" t="s">
        <v>27</v>
      </c>
      <c r="AF45" s="22" t="s">
        <v>27</v>
      </c>
      <c r="AG45" s="22" t="s">
        <v>27</v>
      </c>
      <c r="AH45" s="22" t="s">
        <v>27</v>
      </c>
      <c r="AI45" s="22" t="s">
        <v>27</v>
      </c>
      <c r="AJ45" s="22" t="s">
        <v>27</v>
      </c>
      <c r="AK45" s="22" t="s">
        <v>27</v>
      </c>
    </row>
    <row r="46" spans="1:37" ht="12.75" customHeight="1" x14ac:dyDescent="0.3">
      <c r="A46" s="38" t="s">
        <v>64</v>
      </c>
      <c r="L46" s="3"/>
      <c r="M46" s="3"/>
      <c r="O46" s="3"/>
      <c r="AG46" s="22"/>
    </row>
    <row r="47" spans="1:37" ht="25.5" customHeight="1" x14ac:dyDescent="0.2">
      <c r="B47" s="285" t="s">
        <v>2</v>
      </c>
      <c r="C47" s="286"/>
      <c r="D47" s="286"/>
      <c r="E47" s="286"/>
      <c r="F47" s="286"/>
      <c r="G47" s="286"/>
      <c r="H47" s="286"/>
      <c r="I47" s="286"/>
      <c r="J47" s="286"/>
      <c r="L47" s="4" t="s">
        <v>3</v>
      </c>
      <c r="M47" s="4" t="s">
        <v>4</v>
      </c>
      <c r="N47" s="5" t="s">
        <v>5</v>
      </c>
      <c r="O47" s="4" t="s">
        <v>6</v>
      </c>
      <c r="P47" s="6" t="s">
        <v>7</v>
      </c>
      <c r="Q47" s="6" t="s">
        <v>8</v>
      </c>
      <c r="R47" s="7" t="s">
        <v>9</v>
      </c>
      <c r="AG47" s="22"/>
    </row>
    <row r="48" spans="1:37" ht="12.75" customHeight="1" x14ac:dyDescent="0.2">
      <c r="A48" s="135" t="s">
        <v>10</v>
      </c>
      <c r="B48" s="136">
        <v>1</v>
      </c>
      <c r="C48" s="136">
        <v>2</v>
      </c>
      <c r="D48" s="136">
        <v>3</v>
      </c>
      <c r="E48" s="136">
        <v>4</v>
      </c>
      <c r="F48" s="136">
        <v>5</v>
      </c>
      <c r="G48" s="136">
        <v>6</v>
      </c>
      <c r="H48" s="136">
        <v>7</v>
      </c>
      <c r="I48" s="136">
        <v>8</v>
      </c>
      <c r="J48" s="136">
        <v>9</v>
      </c>
      <c r="K48" s="210" t="s">
        <v>11</v>
      </c>
      <c r="L48" s="11"/>
      <c r="M48" s="11"/>
      <c r="N48" s="12"/>
      <c r="O48" s="13"/>
      <c r="P48" s="14"/>
      <c r="Q48" s="14"/>
      <c r="R48" s="3"/>
      <c r="T48" s="292" t="s">
        <v>5</v>
      </c>
      <c r="U48" s="282"/>
    </row>
    <row r="49" spans="1:21" ht="12.75" customHeight="1" x14ac:dyDescent="0.2">
      <c r="A49" s="26" t="s">
        <v>15</v>
      </c>
      <c r="B49" s="10">
        <v>64</v>
      </c>
      <c r="C49" s="10"/>
      <c r="D49" s="10"/>
      <c r="E49" s="10"/>
      <c r="F49" s="10"/>
      <c r="G49" s="10"/>
      <c r="H49" s="10"/>
      <c r="I49" s="10"/>
      <c r="J49" s="10"/>
      <c r="K49" s="181"/>
      <c r="L49" s="11"/>
      <c r="M49" s="11"/>
      <c r="N49" s="12"/>
      <c r="O49" s="13"/>
      <c r="P49" s="17">
        <f>B49</f>
        <v>64</v>
      </c>
      <c r="Q49" s="14"/>
      <c r="R49" s="3"/>
      <c r="T49" s="27">
        <v>9902</v>
      </c>
      <c r="U49" s="3">
        <f>N20</f>
        <v>0.21875</v>
      </c>
    </row>
    <row r="50" spans="1:21" ht="12.75" customHeight="1" x14ac:dyDescent="0.2">
      <c r="A50" s="26" t="s">
        <v>16</v>
      </c>
      <c r="B50" s="10"/>
      <c r="C50" s="10">
        <v>43</v>
      </c>
      <c r="D50" s="10"/>
      <c r="E50" s="10"/>
      <c r="F50" s="10"/>
      <c r="G50" s="10"/>
      <c r="H50" s="10"/>
      <c r="I50" s="10"/>
      <c r="J50" s="10"/>
      <c r="K50" s="181"/>
      <c r="L50" s="11"/>
      <c r="M50" s="11"/>
      <c r="N50" s="12"/>
      <c r="O50" s="13">
        <f>C50/B49</f>
        <v>0.671875</v>
      </c>
      <c r="P50" s="21">
        <v>43</v>
      </c>
      <c r="Q50" s="22">
        <f t="shared" ref="Q50:Q57" si="29">P50/P49</f>
        <v>0.671875</v>
      </c>
      <c r="R50" s="3">
        <f t="shared" ref="R50:R57" si="30">100%-Q50</f>
        <v>0.328125</v>
      </c>
      <c r="T50" s="27" t="s">
        <v>14</v>
      </c>
      <c r="U50" s="3">
        <f>N43</f>
        <v>0.22641509433962265</v>
      </c>
    </row>
    <row r="51" spans="1:21" ht="12.75" customHeight="1" x14ac:dyDescent="0.2">
      <c r="A51" s="26" t="s">
        <v>17</v>
      </c>
      <c r="B51" s="10"/>
      <c r="C51" s="10"/>
      <c r="D51" s="10">
        <v>30</v>
      </c>
      <c r="E51" s="10"/>
      <c r="F51" s="10"/>
      <c r="G51" s="10"/>
      <c r="H51" s="10"/>
      <c r="I51" s="10"/>
      <c r="J51" s="10"/>
      <c r="K51" s="181"/>
      <c r="L51" s="11"/>
      <c r="M51" s="11"/>
      <c r="N51" s="12"/>
      <c r="O51" s="13">
        <f>D51/C50</f>
        <v>0.69767441860465118</v>
      </c>
      <c r="P51" s="21">
        <v>39</v>
      </c>
      <c r="Q51" s="22">
        <f t="shared" si="29"/>
        <v>0.90697674418604646</v>
      </c>
      <c r="R51" s="3">
        <f t="shared" si="30"/>
        <v>9.3023255813953543E-2</v>
      </c>
      <c r="T51" s="27" t="s">
        <v>15</v>
      </c>
      <c r="U51" s="3">
        <f>N64</f>
        <v>0.28125</v>
      </c>
    </row>
    <row r="52" spans="1:21" ht="12.75" customHeight="1" x14ac:dyDescent="0.2">
      <c r="A52" s="26" t="s">
        <v>18</v>
      </c>
      <c r="B52" s="10"/>
      <c r="C52" s="10"/>
      <c r="D52" s="10"/>
      <c r="E52" s="10">
        <v>28</v>
      </c>
      <c r="F52" s="10"/>
      <c r="G52" s="10"/>
      <c r="H52" s="10"/>
      <c r="I52" s="10"/>
      <c r="J52" s="10"/>
      <c r="K52" s="181"/>
      <c r="L52" s="11"/>
      <c r="M52" s="11"/>
      <c r="N52" s="12"/>
      <c r="O52" s="13">
        <f>E52/D51</f>
        <v>0.93333333333333335</v>
      </c>
      <c r="P52" s="21">
        <v>38</v>
      </c>
      <c r="Q52" s="22">
        <f t="shared" si="29"/>
        <v>0.97435897435897434</v>
      </c>
      <c r="R52" s="3">
        <f t="shared" si="30"/>
        <v>2.5641025641025661E-2</v>
      </c>
      <c r="T52" s="27" t="s">
        <v>16</v>
      </c>
      <c r="U52" s="3">
        <f>N84</f>
        <v>0.14705882352941174</v>
      </c>
    </row>
    <row r="53" spans="1:21" ht="12.75" customHeight="1" x14ac:dyDescent="0.2">
      <c r="A53" s="26" t="s">
        <v>19</v>
      </c>
      <c r="B53" s="10"/>
      <c r="C53" s="10"/>
      <c r="D53" s="10"/>
      <c r="E53" s="10"/>
      <c r="F53" s="10">
        <v>22</v>
      </c>
      <c r="G53" s="10"/>
      <c r="H53" s="10"/>
      <c r="I53" s="10"/>
      <c r="J53" s="10"/>
      <c r="K53" s="181"/>
      <c r="L53" s="11"/>
      <c r="M53" s="11"/>
      <c r="N53" s="12"/>
      <c r="O53" s="13">
        <f>F53/E52</f>
        <v>0.7857142857142857</v>
      </c>
      <c r="P53" s="21">
        <v>34</v>
      </c>
      <c r="Q53" s="22">
        <f t="shared" si="29"/>
        <v>0.89473684210526316</v>
      </c>
      <c r="R53" s="3">
        <f t="shared" si="30"/>
        <v>0.10526315789473684</v>
      </c>
      <c r="T53" s="27" t="s">
        <v>17</v>
      </c>
      <c r="U53" s="3">
        <f>N104</f>
        <v>0.22222222222222221</v>
      </c>
    </row>
    <row r="54" spans="1:21" ht="12.75" customHeight="1" x14ac:dyDescent="0.2">
      <c r="A54" s="28" t="s">
        <v>20</v>
      </c>
      <c r="B54" s="29"/>
      <c r="C54" s="29"/>
      <c r="D54" s="29"/>
      <c r="E54" s="29"/>
      <c r="F54" s="29"/>
      <c r="G54" s="29">
        <v>21</v>
      </c>
      <c r="H54" s="29"/>
      <c r="I54" s="29"/>
      <c r="J54" s="29"/>
      <c r="K54" s="182"/>
      <c r="L54" s="3"/>
      <c r="M54" s="3"/>
      <c r="N54" s="29"/>
      <c r="O54" s="13">
        <f>G54/F53</f>
        <v>0.95454545454545459</v>
      </c>
      <c r="P54" s="21">
        <v>34</v>
      </c>
      <c r="Q54" s="22">
        <f t="shared" si="29"/>
        <v>1</v>
      </c>
      <c r="R54" s="3">
        <f t="shared" si="30"/>
        <v>0</v>
      </c>
      <c r="T54" s="27" t="s">
        <v>18</v>
      </c>
      <c r="U54" s="3">
        <f>N124</f>
        <v>0.27272727272727271</v>
      </c>
    </row>
    <row r="55" spans="1:21" ht="12.75" customHeight="1" x14ac:dyDescent="0.2">
      <c r="A55" s="28" t="s">
        <v>21</v>
      </c>
      <c r="B55" s="29"/>
      <c r="C55" s="29"/>
      <c r="D55" s="29"/>
      <c r="E55" s="29"/>
      <c r="F55" s="29"/>
      <c r="G55" s="29"/>
      <c r="H55" s="29">
        <v>20</v>
      </c>
      <c r="I55" s="29"/>
      <c r="J55" s="29"/>
      <c r="K55" s="182"/>
      <c r="L55" s="3"/>
      <c r="M55" s="3"/>
      <c r="N55" s="29"/>
      <c r="O55" s="3">
        <f>H55/G54</f>
        <v>0.95238095238095233</v>
      </c>
      <c r="P55" s="21">
        <v>30</v>
      </c>
      <c r="Q55" s="22">
        <f t="shared" si="29"/>
        <v>0.88235294117647056</v>
      </c>
      <c r="R55" s="3">
        <f t="shared" si="30"/>
        <v>0.11764705882352944</v>
      </c>
      <c r="T55" s="27" t="s">
        <v>19</v>
      </c>
      <c r="U55" s="3">
        <f>N144</f>
        <v>0.36923076923076925</v>
      </c>
    </row>
    <row r="56" spans="1:21" ht="12.75" customHeight="1" x14ac:dyDescent="0.2">
      <c r="A56" s="28" t="s">
        <v>22</v>
      </c>
      <c r="B56" s="29"/>
      <c r="C56" s="29"/>
      <c r="D56" s="29"/>
      <c r="E56" s="29"/>
      <c r="F56" s="29"/>
      <c r="G56" s="29"/>
      <c r="H56" s="29"/>
      <c r="I56" s="25">
        <v>19</v>
      </c>
      <c r="J56" s="29"/>
      <c r="K56" s="182"/>
      <c r="L56" s="3"/>
      <c r="M56" s="3"/>
      <c r="N56" s="29"/>
      <c r="O56" s="3">
        <f>I56/H55</f>
        <v>0.95</v>
      </c>
      <c r="P56" s="21">
        <v>29</v>
      </c>
      <c r="Q56" s="22">
        <f t="shared" si="29"/>
        <v>0.96666666666666667</v>
      </c>
      <c r="R56" s="3">
        <f t="shared" si="30"/>
        <v>3.3333333333333326E-2</v>
      </c>
    </row>
    <row r="57" spans="1:21" ht="12.75" customHeight="1" x14ac:dyDescent="0.2">
      <c r="A57" s="28" t="s">
        <v>23</v>
      </c>
      <c r="B57" s="29"/>
      <c r="C57" s="29"/>
      <c r="D57" s="29"/>
      <c r="E57" s="29"/>
      <c r="F57" s="29"/>
      <c r="G57" s="29"/>
      <c r="H57" s="29"/>
      <c r="J57" s="29">
        <v>19</v>
      </c>
      <c r="K57" s="182">
        <v>12</v>
      </c>
      <c r="L57" s="3"/>
      <c r="M57" s="3"/>
      <c r="N57" s="29"/>
      <c r="O57" s="3">
        <f>J57/I56</f>
        <v>1</v>
      </c>
      <c r="P57" s="21">
        <v>30</v>
      </c>
      <c r="Q57" s="22">
        <f t="shared" si="29"/>
        <v>1.0344827586206897</v>
      </c>
      <c r="R57" s="3">
        <f t="shared" si="30"/>
        <v>-3.4482758620689724E-2</v>
      </c>
    </row>
    <row r="58" spans="1:21" ht="12.75" customHeight="1" x14ac:dyDescent="0.2">
      <c r="A58" s="28" t="s">
        <v>48</v>
      </c>
      <c r="B58" s="29"/>
      <c r="C58" s="29"/>
      <c r="D58" s="29"/>
      <c r="E58" s="29"/>
      <c r="F58" s="29"/>
      <c r="G58" s="29"/>
      <c r="H58" s="29"/>
      <c r="J58" s="29">
        <v>13</v>
      </c>
      <c r="K58" s="182">
        <v>12</v>
      </c>
      <c r="L58" s="3"/>
      <c r="M58" s="3"/>
      <c r="N58" s="29"/>
      <c r="O58" s="3"/>
      <c r="P58" s="21">
        <v>17</v>
      </c>
      <c r="Q58" s="22"/>
      <c r="R58" s="3"/>
    </row>
    <row r="59" spans="1:21" ht="12.75" customHeight="1" x14ac:dyDescent="0.2">
      <c r="A59" s="28" t="s">
        <v>49</v>
      </c>
      <c r="B59" s="29"/>
      <c r="C59" s="29"/>
      <c r="D59" s="29"/>
      <c r="E59" s="29"/>
      <c r="F59" s="29"/>
      <c r="G59" s="29"/>
      <c r="H59" s="29"/>
      <c r="J59" s="29">
        <v>5</v>
      </c>
      <c r="K59" s="182">
        <v>3</v>
      </c>
      <c r="L59" s="3"/>
      <c r="M59" s="3"/>
      <c r="N59" s="29"/>
      <c r="O59" s="3"/>
      <c r="P59" s="21">
        <v>6</v>
      </c>
      <c r="Q59" s="22"/>
      <c r="R59" s="3"/>
    </row>
    <row r="60" spans="1:21" ht="12.75" customHeight="1" x14ac:dyDescent="0.2">
      <c r="A60" s="28" t="s">
        <v>50</v>
      </c>
      <c r="B60" s="29"/>
      <c r="C60" s="29"/>
      <c r="D60" s="29"/>
      <c r="E60" s="29"/>
      <c r="F60" s="29"/>
      <c r="G60" s="29"/>
      <c r="H60" s="29"/>
      <c r="J60" s="29">
        <v>1</v>
      </c>
      <c r="K60" s="182">
        <v>1</v>
      </c>
      <c r="L60" s="3"/>
      <c r="M60" s="3"/>
      <c r="N60" s="29"/>
      <c r="O60" s="3"/>
      <c r="P60" s="21">
        <v>3</v>
      </c>
      <c r="Q60" s="22"/>
      <c r="R60" s="3"/>
    </row>
    <row r="61" spans="1:21" ht="12.75" customHeight="1" x14ac:dyDescent="0.2">
      <c r="A61" s="28" t="s">
        <v>51</v>
      </c>
      <c r="B61" s="29"/>
      <c r="C61" s="29"/>
      <c r="D61" s="29"/>
      <c r="E61" s="29"/>
      <c r="F61" s="29"/>
      <c r="G61" s="29"/>
      <c r="H61" s="29"/>
      <c r="J61" s="29">
        <v>1</v>
      </c>
      <c r="K61" s="182">
        <v>1</v>
      </c>
      <c r="L61" s="3"/>
      <c r="M61" s="3"/>
      <c r="N61" s="29"/>
      <c r="O61" s="3"/>
      <c r="P61" s="21">
        <v>1</v>
      </c>
      <c r="Q61" s="22"/>
      <c r="R61" s="3"/>
    </row>
    <row r="62" spans="1:21" ht="12.75" customHeight="1" x14ac:dyDescent="0.2">
      <c r="A62" s="28" t="s">
        <v>52</v>
      </c>
      <c r="B62" s="29"/>
      <c r="C62" s="29"/>
      <c r="D62" s="29"/>
      <c r="E62" s="29"/>
      <c r="F62" s="29"/>
      <c r="G62" s="29"/>
      <c r="H62" s="29"/>
      <c r="J62" s="29">
        <v>1</v>
      </c>
      <c r="K62" s="182">
        <v>1</v>
      </c>
      <c r="L62" s="3"/>
      <c r="M62" s="3"/>
      <c r="N62" s="29"/>
      <c r="O62" s="3"/>
      <c r="P62" s="21">
        <v>1</v>
      </c>
      <c r="Q62" s="22"/>
      <c r="R62" s="3"/>
    </row>
    <row r="63" spans="1:21" ht="12.75" customHeight="1" x14ac:dyDescent="0.2">
      <c r="A63" s="28" t="s">
        <v>53</v>
      </c>
      <c r="B63" s="29"/>
      <c r="C63" s="29"/>
      <c r="D63" s="29"/>
      <c r="E63" s="29"/>
      <c r="F63" s="29"/>
      <c r="G63" s="29"/>
      <c r="H63" s="29"/>
      <c r="J63" s="29"/>
      <c r="K63" s="182"/>
      <c r="L63" s="3"/>
      <c r="M63" s="3"/>
      <c r="N63" s="29"/>
      <c r="O63" s="3"/>
      <c r="P63" s="21"/>
      <c r="Q63" s="22"/>
      <c r="R63" s="3"/>
    </row>
    <row r="64" spans="1:21" ht="12.75" customHeight="1" x14ac:dyDescent="0.2">
      <c r="K64" s="184">
        <f>SUM(K57:K62)</f>
        <v>30</v>
      </c>
      <c r="L64" s="3">
        <f>K57/B49</f>
        <v>0.1875</v>
      </c>
      <c r="M64" s="3">
        <f>K64/B49</f>
        <v>0.46875</v>
      </c>
      <c r="N64" s="3">
        <f>M64-L64</f>
        <v>0.28125</v>
      </c>
      <c r="O64" s="3"/>
    </row>
    <row r="65" spans="1:37" ht="12.75" customHeight="1" x14ac:dyDescent="0.2">
      <c r="A65" s="32" t="s">
        <v>34</v>
      </c>
      <c r="B65" s="32"/>
      <c r="C65" s="32"/>
      <c r="D65" s="33"/>
      <c r="E65" s="33"/>
      <c r="F65" s="126">
        <f>((K57*9)+(K58*10))/K64</f>
        <v>7.6</v>
      </c>
      <c r="K65" s="184"/>
      <c r="L65" s="3"/>
      <c r="M65" s="3"/>
      <c r="N65" s="3"/>
      <c r="O65" s="3"/>
    </row>
    <row r="66" spans="1:37" ht="12.75" customHeight="1" x14ac:dyDescent="0.2">
      <c r="K66" s="184"/>
      <c r="L66" s="3"/>
      <c r="M66" s="3"/>
      <c r="N66" s="3"/>
      <c r="O66" s="3"/>
    </row>
    <row r="67" spans="1:37" ht="12.75" customHeight="1" x14ac:dyDescent="0.3">
      <c r="A67" s="38" t="s">
        <v>65</v>
      </c>
      <c r="L67" s="3"/>
      <c r="M67" s="3"/>
      <c r="O67" s="3"/>
    </row>
    <row r="68" spans="1:37" ht="25.5" customHeight="1" x14ac:dyDescent="0.2">
      <c r="B68" s="285" t="s">
        <v>2</v>
      </c>
      <c r="C68" s="286"/>
      <c r="D68" s="286"/>
      <c r="E68" s="286"/>
      <c r="F68" s="286"/>
      <c r="G68" s="286"/>
      <c r="H68" s="286"/>
      <c r="I68" s="286"/>
      <c r="J68" s="286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Z68" s="2"/>
      <c r="AA68" s="8" t="s">
        <v>45</v>
      </c>
      <c r="AB68" s="8"/>
      <c r="AC68" s="8"/>
      <c r="AD68" s="8"/>
      <c r="AE68" s="8"/>
      <c r="AF68" s="8"/>
      <c r="AG68" s="8"/>
      <c r="AH68" s="8"/>
      <c r="AI68" s="8"/>
      <c r="AJ68" s="8"/>
    </row>
    <row r="69" spans="1:37" ht="12.75" customHeight="1" x14ac:dyDescent="0.2">
      <c r="A69" s="135" t="s">
        <v>10</v>
      </c>
      <c r="B69" s="136">
        <v>1</v>
      </c>
      <c r="C69" s="136">
        <v>2</v>
      </c>
      <c r="D69" s="136">
        <v>3</v>
      </c>
      <c r="E69" s="136">
        <v>4</v>
      </c>
      <c r="F69" s="136">
        <v>5</v>
      </c>
      <c r="G69" s="136">
        <v>6</v>
      </c>
      <c r="H69" s="136">
        <v>7</v>
      </c>
      <c r="I69" s="136">
        <v>8</v>
      </c>
      <c r="J69" s="136">
        <v>9</v>
      </c>
      <c r="K69" s="210" t="s">
        <v>11</v>
      </c>
      <c r="L69" s="11"/>
      <c r="M69" s="11"/>
      <c r="N69" s="12"/>
      <c r="O69" s="13"/>
      <c r="P69" s="14"/>
      <c r="Q69" s="14"/>
      <c r="R69" s="3"/>
      <c r="AA69" s="283" t="s">
        <v>12</v>
      </c>
      <c r="AB69" s="282"/>
      <c r="AC69" s="282"/>
      <c r="AD69" s="282"/>
      <c r="AE69" s="282"/>
      <c r="AF69" s="282"/>
      <c r="AG69" s="282"/>
      <c r="AH69" s="282"/>
      <c r="AI69" s="282"/>
      <c r="AJ69" s="282"/>
    </row>
    <row r="70" spans="1:37" ht="12.75" customHeight="1" x14ac:dyDescent="0.2">
      <c r="A70" s="26" t="s">
        <v>16</v>
      </c>
      <c r="B70" s="10">
        <v>34</v>
      </c>
      <c r="C70" s="10"/>
      <c r="D70" s="10"/>
      <c r="E70" s="10"/>
      <c r="F70" s="10"/>
      <c r="G70" s="10"/>
      <c r="H70" s="10"/>
      <c r="I70" s="10"/>
      <c r="J70" s="10"/>
      <c r="K70" s="181"/>
      <c r="L70" s="11"/>
      <c r="M70" s="11"/>
      <c r="N70" s="12"/>
      <c r="O70" s="13"/>
      <c r="P70" s="17">
        <f>B70</f>
        <v>34</v>
      </c>
      <c r="Q70" s="14"/>
      <c r="R70" s="3"/>
      <c r="Z70" s="18" t="s">
        <v>13</v>
      </c>
      <c r="AA70" s="19">
        <v>9902</v>
      </c>
      <c r="AB70" s="20" t="s">
        <v>14</v>
      </c>
      <c r="AC70" s="20" t="s">
        <v>15</v>
      </c>
      <c r="AD70" s="20" t="s">
        <v>16</v>
      </c>
      <c r="AE70" s="20" t="s">
        <v>17</v>
      </c>
      <c r="AF70" s="20" t="s">
        <v>18</v>
      </c>
      <c r="AG70" s="20" t="s">
        <v>19</v>
      </c>
      <c r="AH70" s="20" t="s">
        <v>20</v>
      </c>
      <c r="AI70" s="20" t="s">
        <v>21</v>
      </c>
      <c r="AJ70" s="20" t="s">
        <v>22</v>
      </c>
      <c r="AK70" s="20" t="s">
        <v>23</v>
      </c>
    </row>
    <row r="71" spans="1:37" ht="12.75" customHeight="1" x14ac:dyDescent="0.2">
      <c r="A71" s="26" t="s">
        <v>17</v>
      </c>
      <c r="B71" s="10"/>
      <c r="C71" s="10">
        <v>26</v>
      </c>
      <c r="D71" s="10"/>
      <c r="E71" s="10"/>
      <c r="F71" s="10"/>
      <c r="G71" s="10"/>
      <c r="H71" s="10"/>
      <c r="I71" s="10"/>
      <c r="J71" s="10"/>
      <c r="K71" s="181"/>
      <c r="L71" s="11"/>
      <c r="M71" s="11"/>
      <c r="N71" s="12"/>
      <c r="O71" s="13">
        <f>C71/B70</f>
        <v>0.76470588235294112</v>
      </c>
      <c r="P71" s="21">
        <v>26</v>
      </c>
      <c r="Q71" s="22">
        <f t="shared" ref="Q71:Q78" si="31">P71/P70</f>
        <v>0.76470588235294112</v>
      </c>
      <c r="R71" s="3">
        <f t="shared" ref="R71:R78" si="32">100%-Q71</f>
        <v>0.23529411764705888</v>
      </c>
      <c r="Z71" s="23" t="s">
        <v>37</v>
      </c>
      <c r="AA71" s="22">
        <f t="shared" ref="AA71:AA78" si="33">R6</f>
        <v>0.109375</v>
      </c>
      <c r="AB71" s="22">
        <f t="shared" ref="AB71:AB78" si="34">R27</f>
        <v>0.339622641509434</v>
      </c>
      <c r="AC71" s="22">
        <f t="shared" ref="AC71:AC78" si="35">R50</f>
        <v>0.328125</v>
      </c>
      <c r="AD71" s="22">
        <f t="shared" ref="AD71:AD78" si="36">R71</f>
        <v>0.23529411764705888</v>
      </c>
      <c r="AE71" s="22">
        <f t="shared" ref="AE71:AE77" si="37">R91</f>
        <v>0.41269841269841268</v>
      </c>
      <c r="AF71" s="3">
        <f t="shared" ref="AF71:AF76" si="38">R109</f>
        <v>0.39393939393939392</v>
      </c>
      <c r="AG71" s="3">
        <f t="shared" ref="AG71:AG75" si="39">R130</f>
        <v>0.19999999999999996</v>
      </c>
      <c r="AH71" s="3">
        <f t="shared" ref="AH71:AH74" si="40">R149</f>
        <v>0.26470588235294112</v>
      </c>
      <c r="AI71" s="3">
        <f t="shared" ref="AI71:AI73" si="41">R166</f>
        <v>0.15873015873015872</v>
      </c>
      <c r="AJ71" s="3">
        <f t="shared" ref="AJ71:AJ72" si="42">R183</f>
        <v>0.41935483870967738</v>
      </c>
      <c r="AK71" s="3">
        <f>R199</f>
        <v>0.32075471698113212</v>
      </c>
    </row>
    <row r="72" spans="1:37" ht="12.75" customHeight="1" x14ac:dyDescent="0.2">
      <c r="A72" s="26" t="s">
        <v>18</v>
      </c>
      <c r="B72" s="10"/>
      <c r="C72" s="10"/>
      <c r="D72" s="10">
        <v>18</v>
      </c>
      <c r="E72" s="10"/>
      <c r="F72" s="10"/>
      <c r="G72" s="10"/>
      <c r="H72" s="10"/>
      <c r="I72" s="10"/>
      <c r="J72" s="10"/>
      <c r="K72" s="181"/>
      <c r="L72" s="11"/>
      <c r="M72" s="11"/>
      <c r="N72" s="12"/>
      <c r="O72" s="13">
        <f>D72/C71</f>
        <v>0.69230769230769229</v>
      </c>
      <c r="P72" s="21">
        <v>23</v>
      </c>
      <c r="Q72" s="22">
        <f t="shared" si="31"/>
        <v>0.88461538461538458</v>
      </c>
      <c r="R72" s="3">
        <f t="shared" si="32"/>
        <v>0.11538461538461542</v>
      </c>
      <c r="Z72" s="23" t="s">
        <v>38</v>
      </c>
      <c r="AA72" s="22">
        <f t="shared" si="33"/>
        <v>5.2631578947368474E-2</v>
      </c>
      <c r="AB72" s="22">
        <f t="shared" si="34"/>
        <v>8.5714285714285743E-2</v>
      </c>
      <c r="AC72" s="22">
        <f t="shared" si="35"/>
        <v>9.3023255813953543E-2</v>
      </c>
      <c r="AD72" s="22">
        <f t="shared" si="36"/>
        <v>0.11538461538461542</v>
      </c>
      <c r="AE72" s="22">
        <f t="shared" si="37"/>
        <v>8.108108108108103E-2</v>
      </c>
      <c r="AF72" s="3">
        <f t="shared" si="38"/>
        <v>0</v>
      </c>
      <c r="AG72" s="3">
        <f t="shared" si="39"/>
        <v>7.6923076923076872E-2</v>
      </c>
      <c r="AH72" s="3">
        <f t="shared" si="40"/>
        <v>0</v>
      </c>
      <c r="AI72" s="3">
        <f t="shared" si="41"/>
        <v>7.547169811320753E-2</v>
      </c>
      <c r="AJ72" s="3">
        <f t="shared" si="42"/>
        <v>5.555555555555558E-2</v>
      </c>
      <c r="AK72" s="3" t="s">
        <v>27</v>
      </c>
    </row>
    <row r="73" spans="1:37" ht="12.75" customHeight="1" x14ac:dyDescent="0.2">
      <c r="A73" s="26" t="s">
        <v>19</v>
      </c>
      <c r="B73" s="10"/>
      <c r="C73" s="10"/>
      <c r="D73" s="10"/>
      <c r="E73" s="10">
        <v>17</v>
      </c>
      <c r="F73" s="10"/>
      <c r="G73" s="10"/>
      <c r="H73" s="10"/>
      <c r="I73" s="10"/>
      <c r="J73" s="10"/>
      <c r="K73" s="181"/>
      <c r="L73" s="11"/>
      <c r="M73" s="11"/>
      <c r="N73" s="12"/>
      <c r="O73" s="13">
        <f>E73/D72</f>
        <v>0.94444444444444442</v>
      </c>
      <c r="P73" s="21">
        <v>22</v>
      </c>
      <c r="Q73" s="22">
        <f t="shared" si="31"/>
        <v>0.95652173913043481</v>
      </c>
      <c r="R73" s="3">
        <f t="shared" si="32"/>
        <v>4.3478260869565188E-2</v>
      </c>
      <c r="Z73" s="23" t="s">
        <v>39</v>
      </c>
      <c r="AA73" s="22">
        <f t="shared" si="33"/>
        <v>9.259259259259256E-2</v>
      </c>
      <c r="AB73" s="22">
        <f t="shared" si="34"/>
        <v>6.25E-2</v>
      </c>
      <c r="AC73" s="22">
        <f t="shared" si="35"/>
        <v>2.5641025641025661E-2</v>
      </c>
      <c r="AD73" s="22">
        <f t="shared" si="36"/>
        <v>4.3478260869565188E-2</v>
      </c>
      <c r="AE73" s="22">
        <f t="shared" si="37"/>
        <v>8.8235294117647078E-2</v>
      </c>
      <c r="AF73" s="3">
        <f t="shared" si="38"/>
        <v>0</v>
      </c>
      <c r="AG73" s="3">
        <f t="shared" si="39"/>
        <v>0.125</v>
      </c>
      <c r="AH73" s="3">
        <f t="shared" si="40"/>
        <v>0.12</v>
      </c>
      <c r="AI73" s="3">
        <f t="shared" si="41"/>
        <v>0.10204081632653061</v>
      </c>
      <c r="AJ73" s="3" t="s">
        <v>27</v>
      </c>
      <c r="AK73" s="3" t="s">
        <v>27</v>
      </c>
    </row>
    <row r="74" spans="1:37" ht="12.75" customHeight="1" x14ac:dyDescent="0.2">
      <c r="A74" s="28" t="s">
        <v>20</v>
      </c>
      <c r="B74" s="29"/>
      <c r="C74" s="29"/>
      <c r="D74" s="29"/>
      <c r="E74" s="29"/>
      <c r="F74" s="29">
        <v>16</v>
      </c>
      <c r="G74" s="29"/>
      <c r="H74" s="29"/>
      <c r="I74" s="29"/>
      <c r="J74" s="29"/>
      <c r="K74" s="182"/>
      <c r="L74" s="3"/>
      <c r="M74" s="3"/>
      <c r="N74" s="29"/>
      <c r="O74" s="13">
        <f>F74/E73</f>
        <v>0.94117647058823528</v>
      </c>
      <c r="P74" s="21">
        <v>20</v>
      </c>
      <c r="Q74" s="22">
        <f t="shared" si="31"/>
        <v>0.90909090909090906</v>
      </c>
      <c r="R74" s="3">
        <f t="shared" si="32"/>
        <v>9.0909090909090939E-2</v>
      </c>
      <c r="Z74" s="23" t="s">
        <v>40</v>
      </c>
      <c r="AA74" s="22">
        <f t="shared" si="33"/>
        <v>0.16326530612244894</v>
      </c>
      <c r="AB74" s="22">
        <f t="shared" si="34"/>
        <v>0</v>
      </c>
      <c r="AC74" s="22">
        <f t="shared" si="35"/>
        <v>0.10526315789473684</v>
      </c>
      <c r="AD74" s="22">
        <f t="shared" si="36"/>
        <v>9.0909090909090939E-2</v>
      </c>
      <c r="AE74" s="22">
        <f t="shared" si="37"/>
        <v>0.12903225806451613</v>
      </c>
      <c r="AF74" s="3">
        <f t="shared" si="38"/>
        <v>5.0000000000000044E-2</v>
      </c>
      <c r="AG74" s="3">
        <f t="shared" si="39"/>
        <v>4.7619047619047672E-2</v>
      </c>
      <c r="AH74" s="3">
        <f t="shared" si="40"/>
        <v>4.5454545454545414E-2</v>
      </c>
      <c r="AI74" s="3" t="s">
        <v>27</v>
      </c>
      <c r="AJ74" s="3" t="s">
        <v>27</v>
      </c>
      <c r="AK74" s="3" t="s">
        <v>27</v>
      </c>
    </row>
    <row r="75" spans="1:37" ht="12.75" customHeight="1" x14ac:dyDescent="0.2">
      <c r="A75" s="28" t="s">
        <v>21</v>
      </c>
      <c r="B75" s="29"/>
      <c r="C75" s="29"/>
      <c r="D75" s="29"/>
      <c r="E75" s="29"/>
      <c r="F75" s="29"/>
      <c r="G75" s="29">
        <v>15</v>
      </c>
      <c r="H75" s="29"/>
      <c r="I75" s="29"/>
      <c r="J75" s="29"/>
      <c r="K75" s="182"/>
      <c r="L75" s="3"/>
      <c r="M75" s="3"/>
      <c r="N75" s="29"/>
      <c r="O75" s="13">
        <f>G75/F74</f>
        <v>0.9375</v>
      </c>
      <c r="P75" s="21">
        <v>20</v>
      </c>
      <c r="Q75" s="22">
        <f t="shared" si="31"/>
        <v>1</v>
      </c>
      <c r="R75" s="3">
        <f t="shared" si="32"/>
        <v>0</v>
      </c>
      <c r="Z75" s="23" t="s">
        <v>41</v>
      </c>
      <c r="AA75" s="22">
        <f t="shared" si="33"/>
        <v>2.4390243902439046E-2</v>
      </c>
      <c r="AB75" s="22">
        <f t="shared" si="34"/>
        <v>0.1333333333333333</v>
      </c>
      <c r="AC75" s="22">
        <f t="shared" si="35"/>
        <v>0</v>
      </c>
      <c r="AD75" s="22">
        <f t="shared" si="36"/>
        <v>0</v>
      </c>
      <c r="AE75" s="22">
        <f t="shared" si="37"/>
        <v>0</v>
      </c>
      <c r="AF75" s="3">
        <f t="shared" si="38"/>
        <v>0.10526315789473684</v>
      </c>
      <c r="AG75" s="3">
        <f t="shared" si="39"/>
        <v>0</v>
      </c>
      <c r="AH75" s="3" t="s">
        <v>27</v>
      </c>
      <c r="AI75" s="3" t="s">
        <v>27</v>
      </c>
      <c r="AJ75" s="3" t="s">
        <v>27</v>
      </c>
      <c r="AK75" s="3" t="s">
        <v>27</v>
      </c>
    </row>
    <row r="76" spans="1:37" ht="12.75" customHeight="1" x14ac:dyDescent="0.2">
      <c r="A76" s="28" t="s">
        <v>22</v>
      </c>
      <c r="B76" s="29"/>
      <c r="C76" s="29"/>
      <c r="D76" s="29"/>
      <c r="E76" s="29"/>
      <c r="F76" s="29"/>
      <c r="G76" s="29"/>
      <c r="H76" s="29">
        <v>14</v>
      </c>
      <c r="I76" s="29"/>
      <c r="J76" s="29"/>
      <c r="K76" s="182"/>
      <c r="L76" s="3"/>
      <c r="M76" s="3"/>
      <c r="N76" s="29"/>
      <c r="O76" s="13">
        <f>H76/G75</f>
        <v>0.93333333333333335</v>
      </c>
      <c r="P76" s="21">
        <v>19</v>
      </c>
      <c r="Q76" s="22">
        <f t="shared" si="31"/>
        <v>0.95</v>
      </c>
      <c r="R76" s="3">
        <f t="shared" si="32"/>
        <v>5.0000000000000044E-2</v>
      </c>
      <c r="Z76" s="26" t="s">
        <v>42</v>
      </c>
      <c r="AA76" s="22">
        <f t="shared" si="33"/>
        <v>2.5000000000000022E-2</v>
      </c>
      <c r="AB76" s="22">
        <f t="shared" si="34"/>
        <v>7.6923076923076872E-2</v>
      </c>
      <c r="AC76" s="22">
        <f t="shared" si="35"/>
        <v>0.11764705882352944</v>
      </c>
      <c r="AD76" s="22">
        <f t="shared" si="36"/>
        <v>5.0000000000000044E-2</v>
      </c>
      <c r="AE76" s="22">
        <f t="shared" si="37"/>
        <v>7.407407407407407E-2</v>
      </c>
      <c r="AF76" s="3">
        <f t="shared" si="38"/>
        <v>0.11764705882352944</v>
      </c>
      <c r="AG76" s="3" t="s">
        <v>27</v>
      </c>
      <c r="AH76" s="3" t="s">
        <v>27</v>
      </c>
      <c r="AI76" s="3" t="s">
        <v>27</v>
      </c>
      <c r="AJ76" s="3" t="s">
        <v>27</v>
      </c>
      <c r="AK76" s="3" t="s">
        <v>27</v>
      </c>
    </row>
    <row r="77" spans="1:37" ht="12.75" customHeight="1" x14ac:dyDescent="0.2">
      <c r="A77" s="28" t="s">
        <v>23</v>
      </c>
      <c r="B77" s="29"/>
      <c r="C77" s="29"/>
      <c r="D77" s="29"/>
      <c r="E77" s="29"/>
      <c r="F77" s="29"/>
      <c r="G77" s="29"/>
      <c r="H77" s="29"/>
      <c r="I77" s="29">
        <v>14</v>
      </c>
      <c r="J77" s="29"/>
      <c r="K77" s="182"/>
      <c r="L77" s="3"/>
      <c r="M77" s="3"/>
      <c r="N77" s="29"/>
      <c r="O77" s="3">
        <f>I77/H76</f>
        <v>1</v>
      </c>
      <c r="P77" s="21">
        <v>18</v>
      </c>
      <c r="Q77" s="22">
        <f t="shared" si="31"/>
        <v>0.94736842105263153</v>
      </c>
      <c r="R77" s="3">
        <f t="shared" si="32"/>
        <v>5.2631578947368474E-2</v>
      </c>
      <c r="Z77" s="26" t="s">
        <v>43</v>
      </c>
      <c r="AA77" s="22">
        <f t="shared" si="33"/>
        <v>2.5641025641025661E-2</v>
      </c>
      <c r="AB77" s="22">
        <f t="shared" si="34"/>
        <v>4.166666666666663E-2</v>
      </c>
      <c r="AC77" s="22">
        <f t="shared" si="35"/>
        <v>3.3333333333333326E-2</v>
      </c>
      <c r="AD77" s="22">
        <f t="shared" si="36"/>
        <v>5.2631578947368474E-2</v>
      </c>
      <c r="AE77" s="22">
        <f t="shared" si="37"/>
        <v>0</v>
      </c>
      <c r="AF77" s="3" t="s">
        <v>27</v>
      </c>
      <c r="AG77" s="3" t="s">
        <v>27</v>
      </c>
      <c r="AH77" s="3" t="s">
        <v>27</v>
      </c>
      <c r="AI77" s="3" t="s">
        <v>27</v>
      </c>
      <c r="AJ77" s="3" t="s">
        <v>27</v>
      </c>
      <c r="AK77" s="3" t="s">
        <v>27</v>
      </c>
    </row>
    <row r="78" spans="1:37" ht="12.75" customHeight="1" x14ac:dyDescent="0.2">
      <c r="A78" s="28" t="s">
        <v>48</v>
      </c>
      <c r="B78" s="29"/>
      <c r="C78" s="29"/>
      <c r="D78" s="29"/>
      <c r="E78" s="29"/>
      <c r="F78" s="29"/>
      <c r="G78" s="29"/>
      <c r="H78" s="29"/>
      <c r="I78" s="29"/>
      <c r="J78" s="29">
        <v>14</v>
      </c>
      <c r="K78" s="182">
        <v>11</v>
      </c>
      <c r="L78" s="3"/>
      <c r="M78" s="3"/>
      <c r="N78" s="29"/>
      <c r="O78" s="3">
        <f>J78/I77</f>
        <v>1</v>
      </c>
      <c r="P78" s="21">
        <v>17</v>
      </c>
      <c r="Q78" s="22">
        <f t="shared" si="31"/>
        <v>0.94444444444444442</v>
      </c>
      <c r="R78" s="3">
        <f t="shared" si="32"/>
        <v>5.555555555555558E-2</v>
      </c>
      <c r="Z78" s="26" t="s">
        <v>44</v>
      </c>
      <c r="AA78" s="22">
        <f t="shared" si="33"/>
        <v>-2.6315789473684292E-2</v>
      </c>
      <c r="AB78" s="22">
        <f t="shared" si="34"/>
        <v>0</v>
      </c>
      <c r="AC78" s="22">
        <f t="shared" si="35"/>
        <v>-3.4482758620689724E-2</v>
      </c>
      <c r="AD78" s="22">
        <f t="shared" si="36"/>
        <v>5.555555555555558E-2</v>
      </c>
      <c r="AE78" s="22" t="s">
        <v>27</v>
      </c>
      <c r="AF78" s="3" t="s">
        <v>27</v>
      </c>
      <c r="AG78" s="3" t="s">
        <v>27</v>
      </c>
      <c r="AH78" s="3" t="s">
        <v>27</v>
      </c>
      <c r="AI78" s="3" t="s">
        <v>27</v>
      </c>
      <c r="AJ78" s="3" t="s">
        <v>27</v>
      </c>
      <c r="AK78" s="3" t="s">
        <v>27</v>
      </c>
    </row>
    <row r="79" spans="1:37" ht="12.75" customHeight="1" x14ac:dyDescent="0.2">
      <c r="A79" s="28" t="s">
        <v>49</v>
      </c>
      <c r="B79" s="29"/>
      <c r="C79" s="29"/>
      <c r="D79" s="29"/>
      <c r="E79" s="29"/>
      <c r="F79" s="29"/>
      <c r="G79" s="29"/>
      <c r="H79" s="29"/>
      <c r="I79" s="29"/>
      <c r="J79" s="29">
        <v>5</v>
      </c>
      <c r="K79" s="182">
        <v>4</v>
      </c>
      <c r="L79" s="3"/>
      <c r="M79" s="3"/>
      <c r="N79" s="29"/>
      <c r="O79" s="3"/>
      <c r="P79" s="21">
        <v>5</v>
      </c>
      <c r="Q79" s="22"/>
      <c r="R79" s="3"/>
      <c r="Z79" s="28"/>
      <c r="AA79" s="22"/>
      <c r="AB79" s="22"/>
      <c r="AC79" s="22"/>
      <c r="AD79" s="22"/>
      <c r="AE79" s="22"/>
      <c r="AF79" s="3"/>
      <c r="AG79" s="3"/>
      <c r="AH79" s="3"/>
      <c r="AI79" s="3"/>
      <c r="AJ79" s="3"/>
      <c r="AK79" s="3"/>
    </row>
    <row r="80" spans="1:37" ht="12.75" customHeight="1" x14ac:dyDescent="0.2">
      <c r="A80" s="28" t="s">
        <v>50</v>
      </c>
      <c r="B80" s="29"/>
      <c r="C80" s="29"/>
      <c r="D80" s="29"/>
      <c r="E80" s="29"/>
      <c r="F80" s="29"/>
      <c r="G80" s="29"/>
      <c r="H80" s="29"/>
      <c r="I80" s="29"/>
      <c r="J80" s="29">
        <v>1</v>
      </c>
      <c r="K80" s="182">
        <v>1</v>
      </c>
      <c r="L80" s="3"/>
      <c r="M80" s="3"/>
      <c r="N80" s="29"/>
      <c r="O80" s="3"/>
      <c r="P80" s="21">
        <v>1</v>
      </c>
      <c r="Q80" s="22"/>
      <c r="R80" s="3"/>
      <c r="Z80" s="28"/>
      <c r="AA80" s="22"/>
      <c r="AB80" s="22"/>
      <c r="AC80" s="22"/>
      <c r="AD80" s="22"/>
      <c r="AE80" s="22"/>
      <c r="AF80" s="3"/>
      <c r="AG80" s="3"/>
      <c r="AH80" s="3"/>
      <c r="AI80" s="3"/>
      <c r="AJ80" s="3"/>
      <c r="AK80" s="3"/>
    </row>
    <row r="81" spans="1:47" ht="12.75" customHeight="1" x14ac:dyDescent="0.2">
      <c r="A81" s="28" t="s">
        <v>51</v>
      </c>
      <c r="B81" s="29"/>
      <c r="C81" s="29"/>
      <c r="D81" s="29"/>
      <c r="E81" s="29"/>
      <c r="F81" s="29"/>
      <c r="G81" s="29"/>
      <c r="H81" s="29"/>
      <c r="I81" s="29"/>
      <c r="J81" s="29"/>
      <c r="K81" s="182"/>
      <c r="L81" s="3"/>
      <c r="M81" s="3"/>
      <c r="N81" s="29"/>
      <c r="O81" s="3"/>
      <c r="P81" s="21"/>
      <c r="Q81" s="22"/>
      <c r="R81" s="3"/>
      <c r="Z81" s="28"/>
      <c r="AA81" s="22"/>
      <c r="AB81" s="22"/>
      <c r="AC81" s="22"/>
      <c r="AD81" s="22"/>
      <c r="AE81" s="22"/>
      <c r="AF81" s="3"/>
      <c r="AG81" s="3"/>
      <c r="AH81" s="3"/>
      <c r="AI81" s="3"/>
      <c r="AJ81" s="3"/>
      <c r="AK81" s="3"/>
    </row>
    <row r="82" spans="1:47" ht="12.75" customHeight="1" x14ac:dyDescent="0.2">
      <c r="A82" s="28" t="s">
        <v>52</v>
      </c>
      <c r="B82" s="29"/>
      <c r="C82" s="29"/>
      <c r="D82" s="29"/>
      <c r="E82" s="29"/>
      <c r="F82" s="29"/>
      <c r="G82" s="29"/>
      <c r="H82" s="29"/>
      <c r="I82" s="29"/>
      <c r="J82" s="29"/>
      <c r="K82" s="182"/>
      <c r="L82" s="3"/>
      <c r="M82" s="3"/>
      <c r="N82" s="29"/>
      <c r="O82" s="3"/>
      <c r="P82" s="21"/>
      <c r="Q82" s="22"/>
      <c r="R82" s="3"/>
      <c r="Z82" s="28"/>
      <c r="AA82" s="22"/>
      <c r="AB82" s="22"/>
      <c r="AC82" s="22"/>
      <c r="AD82" s="22"/>
      <c r="AE82" s="22"/>
      <c r="AF82" s="3"/>
      <c r="AG82" s="3"/>
      <c r="AH82" s="3"/>
      <c r="AI82" s="3"/>
      <c r="AJ82" s="3"/>
      <c r="AK82" s="3"/>
    </row>
    <row r="83" spans="1:47" ht="12.75" customHeight="1" x14ac:dyDescent="0.2">
      <c r="A83" s="28" t="s">
        <v>54</v>
      </c>
      <c r="B83" s="29"/>
      <c r="C83" s="29"/>
      <c r="D83" s="29"/>
      <c r="E83" s="29"/>
      <c r="F83" s="29"/>
      <c r="G83" s="29"/>
      <c r="H83" s="29"/>
      <c r="I83" s="29"/>
      <c r="J83" s="29"/>
      <c r="K83" s="182"/>
      <c r="L83" s="3"/>
      <c r="M83" s="3"/>
      <c r="N83" s="29"/>
      <c r="O83" s="3"/>
      <c r="P83" s="21"/>
      <c r="Q83" s="22"/>
      <c r="R83" s="3"/>
      <c r="Z83" s="28"/>
      <c r="AA83" s="22"/>
      <c r="AB83" s="22"/>
      <c r="AC83" s="22"/>
      <c r="AD83" s="22"/>
      <c r="AE83" s="22"/>
      <c r="AF83" s="3"/>
      <c r="AG83" s="3"/>
      <c r="AH83" s="3"/>
      <c r="AI83" s="3"/>
      <c r="AJ83" s="3"/>
      <c r="AK83" s="3"/>
    </row>
    <row r="84" spans="1:47" ht="12.75" customHeight="1" x14ac:dyDescent="0.2">
      <c r="K84" s="184">
        <f>SUM(K78:K80)</f>
        <v>16</v>
      </c>
      <c r="L84" s="3">
        <f>K78/B70</f>
        <v>0.3235294117647059</v>
      </c>
      <c r="M84" s="3">
        <f>K84/B70</f>
        <v>0.47058823529411764</v>
      </c>
      <c r="N84" s="3">
        <f>M84-L84</f>
        <v>0.14705882352941174</v>
      </c>
      <c r="O84" s="3"/>
    </row>
    <row r="85" spans="1:47" ht="12.75" customHeight="1" x14ac:dyDescent="0.2">
      <c r="K85" s="184"/>
      <c r="L85" s="3"/>
      <c r="M85" s="3"/>
      <c r="O85" s="3"/>
      <c r="Z85" s="28"/>
      <c r="AA85" s="22"/>
      <c r="AB85" s="22"/>
      <c r="AC85" s="22"/>
      <c r="AD85" s="22"/>
      <c r="AE85" s="22"/>
    </row>
    <row r="86" spans="1:47" ht="12.75" customHeight="1" x14ac:dyDescent="0.2">
      <c r="K86" s="184"/>
      <c r="L86" s="3"/>
      <c r="M86" s="3"/>
      <c r="O86" s="3"/>
      <c r="Z86" s="28"/>
      <c r="AA86" s="22"/>
      <c r="AB86" s="22"/>
      <c r="AC86" s="22"/>
      <c r="AD86" s="22"/>
      <c r="AE86" s="22"/>
    </row>
    <row r="87" spans="1:47" ht="12.75" customHeight="1" x14ac:dyDescent="0.3">
      <c r="A87" s="38" t="s">
        <v>66</v>
      </c>
      <c r="L87" s="3"/>
      <c r="M87" s="3"/>
      <c r="O87" s="3"/>
      <c r="Z87" s="29"/>
      <c r="AE87" s="22"/>
    </row>
    <row r="88" spans="1:47" ht="25.5" customHeight="1" x14ac:dyDescent="0.2">
      <c r="B88" s="285" t="s">
        <v>2</v>
      </c>
      <c r="C88" s="286"/>
      <c r="D88" s="286"/>
      <c r="E88" s="286"/>
      <c r="F88" s="286"/>
      <c r="G88" s="286"/>
      <c r="H88" s="286"/>
      <c r="I88" s="286"/>
      <c r="J88" s="286"/>
      <c r="L88" s="4" t="s">
        <v>3</v>
      </c>
      <c r="M88" s="4" t="s">
        <v>4</v>
      </c>
      <c r="N88" s="5" t="s">
        <v>5</v>
      </c>
      <c r="O88" s="4" t="s">
        <v>6</v>
      </c>
      <c r="P88" s="6" t="s">
        <v>7</v>
      </c>
      <c r="Q88" s="6" t="s">
        <v>8</v>
      </c>
      <c r="R88" s="7" t="s">
        <v>9</v>
      </c>
      <c r="Z88" s="29"/>
      <c r="AD88" s="22"/>
      <c r="AE88" s="24"/>
      <c r="AF88" s="24"/>
      <c r="AG88" s="24"/>
      <c r="AH88" s="24"/>
      <c r="AI88" s="24"/>
      <c r="AJ88" s="24"/>
    </row>
    <row r="89" spans="1:47" ht="12.75" customHeight="1" x14ac:dyDescent="0.2">
      <c r="A89" s="135" t="s">
        <v>10</v>
      </c>
      <c r="B89" s="136">
        <v>1</v>
      </c>
      <c r="C89" s="136">
        <v>2</v>
      </c>
      <c r="D89" s="136">
        <v>3</v>
      </c>
      <c r="E89" s="136">
        <v>4</v>
      </c>
      <c r="F89" s="136">
        <v>5</v>
      </c>
      <c r="G89" s="136">
        <v>6</v>
      </c>
      <c r="H89" s="136">
        <v>7</v>
      </c>
      <c r="I89" s="136">
        <v>8</v>
      </c>
      <c r="J89" s="136">
        <v>9</v>
      </c>
      <c r="K89" s="210" t="s">
        <v>11</v>
      </c>
      <c r="L89" s="11"/>
      <c r="M89" s="11"/>
      <c r="N89" s="12"/>
      <c r="O89" s="13"/>
      <c r="P89" s="14"/>
      <c r="Q89" s="14"/>
      <c r="R89" s="3"/>
      <c r="Z89" s="28"/>
      <c r="AA89" s="37"/>
      <c r="AB89" s="37"/>
      <c r="AC89" s="37"/>
      <c r="AD89" s="40"/>
      <c r="AE89" s="40"/>
      <c r="AF89" s="40"/>
      <c r="AG89" s="40"/>
      <c r="AH89" s="40"/>
      <c r="AI89" s="40"/>
      <c r="AJ89" s="40"/>
    </row>
    <row r="90" spans="1:47" ht="12.75" customHeight="1" x14ac:dyDescent="0.2">
      <c r="A90" s="26" t="s">
        <v>17</v>
      </c>
      <c r="B90" s="10">
        <v>63</v>
      </c>
      <c r="C90" s="10"/>
      <c r="D90" s="10"/>
      <c r="E90" s="10"/>
      <c r="F90" s="10"/>
      <c r="G90" s="10"/>
      <c r="H90" s="10"/>
      <c r="I90" s="10"/>
      <c r="J90" s="10"/>
      <c r="K90" s="181"/>
      <c r="L90" s="11"/>
      <c r="M90" s="11"/>
      <c r="N90" s="12"/>
      <c r="O90" s="13"/>
      <c r="P90" s="17">
        <f>B90</f>
        <v>63</v>
      </c>
      <c r="Q90" s="14"/>
      <c r="R90" s="3"/>
      <c r="Z90" s="28"/>
      <c r="AA90" s="37"/>
      <c r="AB90" s="37"/>
      <c r="AC90" s="40"/>
      <c r="AD90" s="40"/>
      <c r="AE90" s="40"/>
      <c r="AF90" s="40"/>
      <c r="AG90" s="40"/>
      <c r="AH90" s="40"/>
      <c r="AI90" s="40"/>
      <c r="AJ90" s="40"/>
    </row>
    <row r="91" spans="1:47" ht="12.75" customHeight="1" x14ac:dyDescent="0.2">
      <c r="A91" s="26" t="s">
        <v>18</v>
      </c>
      <c r="B91" s="10"/>
      <c r="C91" s="10">
        <v>37</v>
      </c>
      <c r="D91" s="10"/>
      <c r="E91" s="10"/>
      <c r="F91" s="10"/>
      <c r="G91" s="10"/>
      <c r="H91" s="10"/>
      <c r="I91" s="10"/>
      <c r="J91" s="10"/>
      <c r="K91" s="181"/>
      <c r="L91" s="11"/>
      <c r="M91" s="11"/>
      <c r="N91" s="12"/>
      <c r="O91" s="13">
        <f>C91/B90</f>
        <v>0.58730158730158732</v>
      </c>
      <c r="P91" s="21">
        <v>37</v>
      </c>
      <c r="Q91" s="22">
        <f t="shared" ref="Q91:Q98" si="43">P91/P90</f>
        <v>0.58730158730158732</v>
      </c>
      <c r="R91" s="3">
        <f t="shared" ref="R91:R98" si="44">100%-Q91</f>
        <v>0.41269841269841268</v>
      </c>
      <c r="Z91" s="28"/>
      <c r="AA91" s="37"/>
      <c r="AB91" s="40"/>
      <c r="AC91" s="40"/>
      <c r="AD91" s="40"/>
      <c r="AE91" s="40"/>
      <c r="AF91" s="40"/>
      <c r="AG91" s="40"/>
      <c r="AH91" s="40"/>
      <c r="AI91" s="40"/>
      <c r="AJ91" s="40"/>
    </row>
    <row r="92" spans="1:47" ht="12.75" customHeight="1" x14ac:dyDescent="0.2">
      <c r="A92" s="26" t="s">
        <v>19</v>
      </c>
      <c r="B92" s="10"/>
      <c r="C92" s="10"/>
      <c r="D92" s="10">
        <v>26</v>
      </c>
      <c r="E92" s="10"/>
      <c r="F92" s="10"/>
      <c r="G92" s="10"/>
      <c r="H92" s="10"/>
      <c r="I92" s="10"/>
      <c r="J92" s="10"/>
      <c r="K92" s="181"/>
      <c r="L92" s="11"/>
      <c r="M92" s="11"/>
      <c r="N92" s="12"/>
      <c r="O92" s="13">
        <f>D92/C91</f>
        <v>0.70270270270270274</v>
      </c>
      <c r="P92" s="21">
        <v>34</v>
      </c>
      <c r="Q92" s="22">
        <f t="shared" si="43"/>
        <v>0.91891891891891897</v>
      </c>
      <c r="R92" s="3">
        <f t="shared" si="44"/>
        <v>8.108108108108103E-2</v>
      </c>
      <c r="Z92" s="29"/>
      <c r="AA92" s="8" t="s">
        <v>47</v>
      </c>
      <c r="AB92" s="37"/>
      <c r="AC92" s="37"/>
      <c r="AD92" s="37"/>
      <c r="AE92" s="37"/>
      <c r="AF92" s="37"/>
      <c r="AG92" s="37"/>
      <c r="AH92" s="37"/>
      <c r="AI92" s="37"/>
      <c r="AJ92" s="37"/>
    </row>
    <row r="93" spans="1:47" ht="12.75" customHeight="1" x14ac:dyDescent="0.2">
      <c r="A93" s="28" t="s">
        <v>20</v>
      </c>
      <c r="B93" s="29"/>
      <c r="C93" s="29"/>
      <c r="D93" s="29"/>
      <c r="E93" s="29">
        <v>25</v>
      </c>
      <c r="F93" s="29"/>
      <c r="G93" s="29"/>
      <c r="H93" s="29"/>
      <c r="I93" s="29"/>
      <c r="J93" s="29"/>
      <c r="K93" s="182"/>
      <c r="L93" s="3"/>
      <c r="M93" s="3"/>
      <c r="N93" s="29"/>
      <c r="O93" s="13">
        <f>E93/D92</f>
        <v>0.96153846153846156</v>
      </c>
      <c r="P93" s="21">
        <v>31</v>
      </c>
      <c r="Q93" s="22">
        <f t="shared" si="43"/>
        <v>0.91176470588235292</v>
      </c>
      <c r="R93" s="3">
        <f t="shared" si="44"/>
        <v>8.8235294117647078E-2</v>
      </c>
      <c r="Z93" s="41" t="s">
        <v>13</v>
      </c>
      <c r="AA93" s="43">
        <v>9902</v>
      </c>
      <c r="AB93" s="44" t="s">
        <v>14</v>
      </c>
      <c r="AC93" s="44" t="s">
        <v>15</v>
      </c>
      <c r="AD93" s="44" t="s">
        <v>16</v>
      </c>
      <c r="AE93" s="44" t="s">
        <v>17</v>
      </c>
      <c r="AF93" s="44" t="s">
        <v>18</v>
      </c>
      <c r="AG93" s="44" t="s">
        <v>19</v>
      </c>
      <c r="AH93" s="44" t="s">
        <v>20</v>
      </c>
      <c r="AI93" s="44" t="s">
        <v>21</v>
      </c>
      <c r="AJ93" s="44" t="s">
        <v>22</v>
      </c>
      <c r="AK93" s="44" t="s">
        <v>23</v>
      </c>
      <c r="AL93" s="44" t="s">
        <v>48</v>
      </c>
      <c r="AM93" s="44" t="s">
        <v>49</v>
      </c>
      <c r="AN93" s="44" t="s">
        <v>50</v>
      </c>
      <c r="AO93" s="44" t="s">
        <v>51</v>
      </c>
      <c r="AP93" s="44" t="s">
        <v>52</v>
      </c>
      <c r="AQ93" s="44" t="s">
        <v>53</v>
      </c>
      <c r="AR93" s="44" t="s">
        <v>54</v>
      </c>
      <c r="AS93" s="44" t="s">
        <v>55</v>
      </c>
      <c r="AT93" s="44" t="s">
        <v>56</v>
      </c>
      <c r="AU93" s="44" t="s">
        <v>57</v>
      </c>
    </row>
    <row r="94" spans="1:47" ht="12.75" customHeight="1" x14ac:dyDescent="0.3">
      <c r="A94" s="28" t="s">
        <v>21</v>
      </c>
      <c r="B94" s="29"/>
      <c r="C94" s="29"/>
      <c r="D94" s="29"/>
      <c r="E94" s="29"/>
      <c r="F94" s="29">
        <v>22</v>
      </c>
      <c r="G94" s="29"/>
      <c r="H94" s="29"/>
      <c r="I94" s="29"/>
      <c r="J94" s="29"/>
      <c r="K94" s="182"/>
      <c r="L94" s="3"/>
      <c r="M94" s="3"/>
      <c r="N94" s="29"/>
      <c r="O94" s="13">
        <f>F94/E93</f>
        <v>0.88</v>
      </c>
      <c r="P94" s="21">
        <v>27</v>
      </c>
      <c r="Q94" s="22">
        <f t="shared" si="43"/>
        <v>0.87096774193548387</v>
      </c>
      <c r="R94" s="3">
        <f t="shared" si="44"/>
        <v>0.12903225806451613</v>
      </c>
      <c r="Z94" s="45" t="s">
        <v>37</v>
      </c>
      <c r="AA94" s="46">
        <f>P7/P5</f>
        <v>0.84375</v>
      </c>
      <c r="AB94" s="46">
        <f>P28/P26</f>
        <v>0.60377358490566035</v>
      </c>
      <c r="AC94" s="46">
        <f>P51/P49</f>
        <v>0.609375</v>
      </c>
      <c r="AD94" s="46">
        <f>P72/P70</f>
        <v>0.67647058823529416</v>
      </c>
      <c r="AE94" s="46">
        <f>P92/P90</f>
        <v>0.53968253968253965</v>
      </c>
      <c r="AF94" s="46">
        <f>P110/P108</f>
        <v>0.60606060606060608</v>
      </c>
      <c r="AG94" s="46">
        <f>P131/P129</f>
        <v>0.7384615384615385</v>
      </c>
      <c r="AH94" s="46">
        <f>P150/P148</f>
        <v>0.73529411764705888</v>
      </c>
      <c r="AI94" s="46">
        <f>P167/P165</f>
        <v>0.77777777777777779</v>
      </c>
      <c r="AJ94" s="46">
        <f>P184/P182</f>
        <v>0.54838709677419351</v>
      </c>
      <c r="AK94" s="46">
        <f>P200/P198</f>
        <v>0.62264150943396224</v>
      </c>
      <c r="AL94" s="46">
        <f>P215/P213</f>
        <v>0.87096774193548387</v>
      </c>
      <c r="AM94" s="46">
        <f>P230/P228</f>
        <v>0.72307692307692306</v>
      </c>
      <c r="AN94" s="46">
        <f>P249/P247</f>
        <v>0.84375</v>
      </c>
      <c r="AO94" s="46">
        <f>P266/P264</f>
        <v>0.77777777777777779</v>
      </c>
      <c r="AP94" s="46">
        <f>P282/P280</f>
        <v>0.78378378378378377</v>
      </c>
      <c r="AQ94" s="46">
        <f>P301/P299</f>
        <v>0.82539682539682535</v>
      </c>
      <c r="AR94" s="46" t="e">
        <f t="shared" ref="AR94:AT94" si="45">#REF!/#REF!</f>
        <v>#REF!</v>
      </c>
      <c r="AS94" s="46" t="e">
        <f t="shared" si="45"/>
        <v>#REF!</v>
      </c>
      <c r="AT94" s="46" t="e">
        <f t="shared" si="45"/>
        <v>#REF!</v>
      </c>
      <c r="AU94" s="46" t="e">
        <f>P431/P429</f>
        <v>#DIV/0!</v>
      </c>
    </row>
    <row r="95" spans="1:47" ht="12.75" customHeight="1" x14ac:dyDescent="0.3">
      <c r="A95" s="28" t="s">
        <v>22</v>
      </c>
      <c r="B95" s="29"/>
      <c r="C95" s="29"/>
      <c r="D95" s="29"/>
      <c r="E95" s="29"/>
      <c r="F95" s="29"/>
      <c r="G95" s="29">
        <v>21</v>
      </c>
      <c r="H95" s="29"/>
      <c r="I95" s="29"/>
      <c r="J95" s="29"/>
      <c r="K95" s="182"/>
      <c r="L95" s="3"/>
      <c r="M95" s="3"/>
      <c r="N95" s="29"/>
      <c r="O95" s="13">
        <f>G95/F94</f>
        <v>0.95454545454545459</v>
      </c>
      <c r="P95" s="21">
        <v>27</v>
      </c>
      <c r="Q95" s="22">
        <f t="shared" si="43"/>
        <v>1</v>
      </c>
      <c r="R95" s="3">
        <f t="shared" si="44"/>
        <v>0</v>
      </c>
      <c r="Z95" s="45"/>
      <c r="AA95" s="46"/>
      <c r="AB95" s="46"/>
      <c r="AC95" s="46"/>
      <c r="AD95" s="46"/>
      <c r="AE95" s="46"/>
      <c r="AF95" s="46"/>
      <c r="AG95" s="46"/>
      <c r="AL95" s="46"/>
    </row>
    <row r="96" spans="1:47" ht="12.75" customHeight="1" x14ac:dyDescent="0.3">
      <c r="A96" s="28" t="s">
        <v>23</v>
      </c>
      <c r="B96" s="29"/>
      <c r="C96" s="29"/>
      <c r="D96" s="29"/>
      <c r="E96" s="29"/>
      <c r="F96" s="29"/>
      <c r="G96" s="29"/>
      <c r="H96" s="29">
        <v>19</v>
      </c>
      <c r="I96" s="29"/>
      <c r="J96" s="29"/>
      <c r="K96" s="182"/>
      <c r="L96" s="3"/>
      <c r="M96" s="3"/>
      <c r="N96" s="29"/>
      <c r="O96" s="3">
        <f>H96/G95</f>
        <v>0.90476190476190477</v>
      </c>
      <c r="P96" s="21">
        <v>25</v>
      </c>
      <c r="Q96" s="22">
        <f t="shared" si="43"/>
        <v>0.92592592592592593</v>
      </c>
      <c r="R96" s="3">
        <f t="shared" si="44"/>
        <v>7.407407407407407E-2</v>
      </c>
      <c r="Z96" s="45"/>
      <c r="AA96" s="46"/>
      <c r="AB96" s="46"/>
      <c r="AC96" s="46"/>
      <c r="AD96" s="46"/>
      <c r="AE96" s="46"/>
      <c r="AF96" s="46"/>
      <c r="AG96" s="46"/>
      <c r="AL96" s="46"/>
    </row>
    <row r="97" spans="1:38" ht="12.75" customHeight="1" x14ac:dyDescent="0.3">
      <c r="A97" s="28" t="s">
        <v>48</v>
      </c>
      <c r="B97" s="29"/>
      <c r="C97" s="29"/>
      <c r="D97" s="29"/>
      <c r="E97" s="29"/>
      <c r="F97" s="29"/>
      <c r="G97" s="29"/>
      <c r="H97" s="29"/>
      <c r="I97" s="29">
        <v>16</v>
      </c>
      <c r="J97" s="29"/>
      <c r="K97" s="182"/>
      <c r="L97" s="3"/>
      <c r="M97" s="3"/>
      <c r="N97" s="29"/>
      <c r="O97" s="3">
        <f>I97/H96</f>
        <v>0.84210526315789469</v>
      </c>
      <c r="P97" s="21">
        <v>25</v>
      </c>
      <c r="Q97" s="22">
        <f t="shared" si="43"/>
        <v>1</v>
      </c>
      <c r="R97" s="3">
        <f t="shared" si="44"/>
        <v>0</v>
      </c>
      <c r="Z97" s="45"/>
      <c r="AA97" s="46"/>
      <c r="AB97" s="46"/>
      <c r="AC97" s="46"/>
      <c r="AD97" s="46"/>
      <c r="AE97" s="46"/>
      <c r="AF97" s="46"/>
      <c r="AG97" s="46"/>
      <c r="AL97" s="46"/>
    </row>
    <row r="98" spans="1:38" ht="12.75" customHeight="1" x14ac:dyDescent="0.3">
      <c r="A98" s="28" t="s">
        <v>49</v>
      </c>
      <c r="B98" s="29"/>
      <c r="C98" s="29"/>
      <c r="D98" s="29"/>
      <c r="E98" s="29"/>
      <c r="F98" s="29"/>
      <c r="G98" s="29"/>
      <c r="H98" s="29"/>
      <c r="I98" s="29"/>
      <c r="J98" s="29">
        <v>16</v>
      </c>
      <c r="K98" s="182">
        <v>11</v>
      </c>
      <c r="L98" s="3"/>
      <c r="M98" s="3"/>
      <c r="N98" s="29"/>
      <c r="O98" s="3">
        <f>J98/I97</f>
        <v>1</v>
      </c>
      <c r="P98" s="21">
        <v>24</v>
      </c>
      <c r="Q98" s="22">
        <f t="shared" si="43"/>
        <v>0.96</v>
      </c>
      <c r="R98" s="3">
        <f t="shared" si="44"/>
        <v>4.0000000000000036E-2</v>
      </c>
      <c r="Z98" s="45"/>
      <c r="AA98" s="46"/>
      <c r="AB98" s="46"/>
      <c r="AC98" s="46"/>
      <c r="AD98" s="46"/>
      <c r="AE98" s="46"/>
      <c r="AF98" s="46"/>
      <c r="AG98" s="46"/>
      <c r="AL98" s="46"/>
    </row>
    <row r="99" spans="1:38" ht="12.75" customHeight="1" x14ac:dyDescent="0.3">
      <c r="A99" s="28" t="s">
        <v>50</v>
      </c>
      <c r="B99" s="29"/>
      <c r="C99" s="29"/>
      <c r="D99" s="29"/>
      <c r="E99" s="29"/>
      <c r="F99" s="29"/>
      <c r="G99" s="29"/>
      <c r="H99" s="29"/>
      <c r="I99" s="29"/>
      <c r="J99" s="29">
        <v>11</v>
      </c>
      <c r="K99" s="182">
        <v>6</v>
      </c>
      <c r="L99" s="3"/>
      <c r="M99" s="3"/>
      <c r="N99" s="29"/>
      <c r="O99" s="3"/>
      <c r="P99" s="21">
        <v>14</v>
      </c>
      <c r="Q99" s="22"/>
      <c r="R99" s="3"/>
      <c r="Z99" s="45"/>
      <c r="AA99" s="46"/>
      <c r="AB99" s="46"/>
      <c r="AC99" s="46"/>
      <c r="AD99" s="46"/>
      <c r="AE99" s="46"/>
      <c r="AF99" s="46"/>
      <c r="AG99" s="46"/>
      <c r="AL99" s="46"/>
    </row>
    <row r="100" spans="1:38" ht="12.75" customHeight="1" x14ac:dyDescent="0.3">
      <c r="A100" s="28" t="s">
        <v>51</v>
      </c>
      <c r="B100" s="29"/>
      <c r="C100" s="29"/>
      <c r="D100" s="29"/>
      <c r="E100" s="29"/>
      <c r="F100" s="29"/>
      <c r="G100" s="29"/>
      <c r="H100" s="29"/>
      <c r="I100" s="29"/>
      <c r="J100" s="29">
        <v>5</v>
      </c>
      <c r="K100" s="182">
        <v>4</v>
      </c>
      <c r="L100" s="3"/>
      <c r="M100" s="3"/>
      <c r="N100" s="29"/>
      <c r="O100" s="3"/>
      <c r="P100" s="21">
        <v>9</v>
      </c>
      <c r="Q100" s="22"/>
      <c r="R100" s="3"/>
      <c r="Z100" s="45"/>
      <c r="AA100" s="46"/>
      <c r="AB100" s="46"/>
      <c r="AC100" s="46"/>
      <c r="AD100" s="46"/>
      <c r="AE100" s="46"/>
      <c r="AF100" s="46"/>
      <c r="AG100" s="46"/>
      <c r="AL100" s="46"/>
    </row>
    <row r="101" spans="1:38" ht="12.75" customHeight="1" x14ac:dyDescent="0.3">
      <c r="A101" s="28" t="s">
        <v>52</v>
      </c>
      <c r="B101" s="29"/>
      <c r="C101" s="29"/>
      <c r="D101" s="29"/>
      <c r="E101" s="29"/>
      <c r="F101" s="29"/>
      <c r="G101" s="29"/>
      <c r="H101" s="29"/>
      <c r="I101" s="29"/>
      <c r="J101" s="29">
        <v>4</v>
      </c>
      <c r="K101" s="182">
        <v>1</v>
      </c>
      <c r="L101" s="3"/>
      <c r="M101" s="3"/>
      <c r="N101" s="29"/>
      <c r="O101" s="3"/>
      <c r="P101" s="21">
        <v>4</v>
      </c>
      <c r="Q101" s="22"/>
      <c r="R101" s="3"/>
      <c r="Z101" s="45"/>
      <c r="AA101" s="46"/>
      <c r="AB101" s="46"/>
      <c r="AC101" s="46"/>
      <c r="AD101" s="46"/>
      <c r="AE101" s="46"/>
      <c r="AF101" s="46"/>
      <c r="AG101" s="46"/>
      <c r="AL101" s="46"/>
    </row>
    <row r="102" spans="1:38" ht="12.75" customHeight="1" x14ac:dyDescent="0.3">
      <c r="A102" s="28" t="s">
        <v>53</v>
      </c>
      <c r="B102" s="29"/>
      <c r="C102" s="29"/>
      <c r="D102" s="29"/>
      <c r="E102" s="29"/>
      <c r="F102" s="29"/>
      <c r="G102" s="29"/>
      <c r="H102" s="29"/>
      <c r="I102" s="29"/>
      <c r="J102" s="29">
        <v>4</v>
      </c>
      <c r="K102" s="182">
        <v>3</v>
      </c>
      <c r="L102" s="3"/>
      <c r="M102" s="3"/>
      <c r="N102" s="29"/>
      <c r="O102" s="3"/>
      <c r="P102" s="21">
        <v>4</v>
      </c>
      <c r="Q102" s="22"/>
      <c r="R102" s="3"/>
      <c r="Z102" s="45"/>
      <c r="AA102" s="46"/>
      <c r="AB102" s="46"/>
      <c r="AC102" s="46"/>
      <c r="AD102" s="46"/>
      <c r="AE102" s="46"/>
      <c r="AF102" s="46"/>
      <c r="AG102" s="46"/>
      <c r="AL102" s="46"/>
    </row>
    <row r="103" spans="1:38" ht="12.75" customHeight="1" x14ac:dyDescent="0.3">
      <c r="A103" s="28" t="s">
        <v>54</v>
      </c>
      <c r="B103" s="29"/>
      <c r="C103" s="29"/>
      <c r="D103" s="29"/>
      <c r="E103" s="29"/>
      <c r="F103" s="29"/>
      <c r="G103" s="29"/>
      <c r="H103" s="29"/>
      <c r="I103" s="29"/>
      <c r="J103" s="29"/>
      <c r="K103" s="182"/>
      <c r="L103" s="3"/>
      <c r="M103" s="3"/>
      <c r="N103" s="29"/>
      <c r="O103" s="3"/>
      <c r="P103" s="21"/>
      <c r="Q103" s="22"/>
      <c r="R103" s="3"/>
      <c r="Z103" s="45"/>
      <c r="AA103" s="46"/>
      <c r="AB103" s="46"/>
      <c r="AC103" s="46"/>
      <c r="AD103" s="46"/>
      <c r="AE103" s="46"/>
      <c r="AF103" s="46"/>
      <c r="AG103" s="46"/>
      <c r="AL103" s="46"/>
    </row>
    <row r="104" spans="1:38" ht="12.75" customHeight="1" x14ac:dyDescent="0.2">
      <c r="K104" s="184">
        <f>SUM(K98:K102)</f>
        <v>25</v>
      </c>
      <c r="L104" s="3">
        <f>K98/B90</f>
        <v>0.17460317460317459</v>
      </c>
      <c r="M104" s="3">
        <f>K104/B90</f>
        <v>0.3968253968253968</v>
      </c>
      <c r="N104" s="3">
        <f>M104-L104</f>
        <v>0.22222222222222221</v>
      </c>
      <c r="O104" s="3"/>
      <c r="Z104" s="2"/>
      <c r="AA104" s="8"/>
      <c r="AB104" s="37"/>
      <c r="AC104" s="37"/>
      <c r="AD104" s="37"/>
      <c r="AE104" s="37"/>
      <c r="AF104" s="37"/>
      <c r="AG104" s="37"/>
      <c r="AH104" s="37"/>
      <c r="AI104" s="37"/>
      <c r="AJ104" s="37"/>
    </row>
    <row r="105" spans="1:38" ht="12.75" customHeight="1" x14ac:dyDescent="0.3">
      <c r="A105" s="38" t="s">
        <v>67</v>
      </c>
      <c r="L105" s="3"/>
      <c r="M105" s="3"/>
      <c r="O105" s="3"/>
    </row>
    <row r="106" spans="1:38" ht="25.5" customHeight="1" x14ac:dyDescent="0.2">
      <c r="B106" s="285" t="s">
        <v>2</v>
      </c>
      <c r="C106" s="286"/>
      <c r="D106" s="286"/>
      <c r="E106" s="286"/>
      <c r="F106" s="286"/>
      <c r="G106" s="286"/>
      <c r="H106" s="286"/>
      <c r="I106" s="286"/>
      <c r="J106" s="286"/>
      <c r="L106" s="4" t="s">
        <v>3</v>
      </c>
      <c r="M106" s="4" t="s">
        <v>4</v>
      </c>
      <c r="N106" s="5" t="s">
        <v>5</v>
      </c>
      <c r="O106" s="4" t="s">
        <v>6</v>
      </c>
      <c r="P106" s="6" t="s">
        <v>7</v>
      </c>
      <c r="Q106" s="6" t="s">
        <v>8</v>
      </c>
      <c r="R106" s="7" t="s">
        <v>9</v>
      </c>
    </row>
    <row r="107" spans="1:38" ht="12.75" customHeight="1" x14ac:dyDescent="0.2">
      <c r="A107" s="135" t="s">
        <v>10</v>
      </c>
      <c r="B107" s="136">
        <v>1</v>
      </c>
      <c r="C107" s="136">
        <v>2</v>
      </c>
      <c r="D107" s="136">
        <v>3</v>
      </c>
      <c r="E107" s="136">
        <v>4</v>
      </c>
      <c r="F107" s="136">
        <v>5</v>
      </c>
      <c r="G107" s="136">
        <v>6</v>
      </c>
      <c r="H107" s="136">
        <v>7</v>
      </c>
      <c r="I107" s="136">
        <v>8</v>
      </c>
      <c r="J107" s="136">
        <v>9</v>
      </c>
      <c r="K107" s="210" t="s">
        <v>11</v>
      </c>
      <c r="L107" s="11"/>
      <c r="M107" s="11"/>
      <c r="N107" s="12"/>
      <c r="O107" s="13"/>
      <c r="P107" s="14"/>
      <c r="Q107" s="14"/>
      <c r="R107" s="3"/>
    </row>
    <row r="108" spans="1:38" ht="12.75" customHeight="1" x14ac:dyDescent="0.2">
      <c r="A108" s="26" t="s">
        <v>18</v>
      </c>
      <c r="B108" s="10">
        <v>33</v>
      </c>
      <c r="C108" s="10"/>
      <c r="D108" s="10"/>
      <c r="E108" s="10"/>
      <c r="F108" s="10"/>
      <c r="G108" s="10"/>
      <c r="H108" s="10"/>
      <c r="I108" s="10"/>
      <c r="J108" s="10"/>
      <c r="K108" s="181"/>
      <c r="L108" s="11"/>
      <c r="M108" s="11"/>
      <c r="N108" s="12"/>
      <c r="O108" s="13"/>
      <c r="P108" s="17">
        <f>B108</f>
        <v>33</v>
      </c>
      <c r="Q108" s="14"/>
      <c r="R108" s="3"/>
    </row>
    <row r="109" spans="1:38" ht="12.75" customHeight="1" x14ac:dyDescent="0.2">
      <c r="A109" s="26" t="s">
        <v>19</v>
      </c>
      <c r="B109" s="10"/>
      <c r="C109" s="10">
        <v>20</v>
      </c>
      <c r="D109" s="10"/>
      <c r="E109" s="10"/>
      <c r="F109" s="10"/>
      <c r="G109" s="10"/>
      <c r="H109" s="10"/>
      <c r="I109" s="10"/>
      <c r="J109" s="10"/>
      <c r="K109" s="181"/>
      <c r="L109" s="11"/>
      <c r="M109" s="11"/>
      <c r="N109" s="12"/>
      <c r="O109" s="13">
        <f>C109/B108</f>
        <v>0.60606060606060608</v>
      </c>
      <c r="P109" s="21">
        <v>20</v>
      </c>
      <c r="Q109" s="22">
        <f t="shared" ref="Q109:Q116" si="46">P109/P108</f>
        <v>0.60606060606060608</v>
      </c>
      <c r="R109" s="3">
        <f t="shared" ref="R109:R116" si="47">100%-Q109</f>
        <v>0.39393939393939392</v>
      </c>
    </row>
    <row r="110" spans="1:38" ht="12.75" customHeight="1" x14ac:dyDescent="0.2">
      <c r="A110" s="28" t="s">
        <v>20</v>
      </c>
      <c r="B110" s="29"/>
      <c r="C110" s="29"/>
      <c r="D110" s="29">
        <v>17</v>
      </c>
      <c r="E110" s="29"/>
      <c r="F110" s="29"/>
      <c r="G110" s="29"/>
      <c r="H110" s="29"/>
      <c r="I110" s="29"/>
      <c r="J110" s="29"/>
      <c r="K110" s="182"/>
      <c r="L110" s="3"/>
      <c r="M110" s="3"/>
      <c r="N110" s="29"/>
      <c r="O110" s="13">
        <f>D110/C109</f>
        <v>0.85</v>
      </c>
      <c r="P110" s="21">
        <v>20</v>
      </c>
      <c r="Q110" s="22">
        <f t="shared" si="46"/>
        <v>1</v>
      </c>
      <c r="R110" s="3">
        <f t="shared" si="47"/>
        <v>0</v>
      </c>
    </row>
    <row r="111" spans="1:38" ht="12.75" customHeight="1" x14ac:dyDescent="0.2">
      <c r="A111" s="28" t="s">
        <v>21</v>
      </c>
      <c r="B111" s="29"/>
      <c r="C111" s="29"/>
      <c r="D111" s="29"/>
      <c r="E111" s="29">
        <v>15</v>
      </c>
      <c r="F111" s="29"/>
      <c r="G111" s="29"/>
      <c r="H111" s="29"/>
      <c r="I111" s="29"/>
      <c r="J111" s="29"/>
      <c r="K111" s="182"/>
      <c r="L111" s="3"/>
      <c r="M111" s="3"/>
      <c r="N111" s="29"/>
      <c r="O111" s="13">
        <f>E111/D110</f>
        <v>0.88235294117647056</v>
      </c>
      <c r="P111" s="21">
        <v>20</v>
      </c>
      <c r="Q111" s="22">
        <f t="shared" si="46"/>
        <v>1</v>
      </c>
      <c r="R111" s="3">
        <f t="shared" si="47"/>
        <v>0</v>
      </c>
    </row>
    <row r="112" spans="1:38" ht="12.75" customHeight="1" x14ac:dyDescent="0.2">
      <c r="A112" s="28" t="s">
        <v>22</v>
      </c>
      <c r="B112" s="29"/>
      <c r="C112" s="29"/>
      <c r="D112" s="29"/>
      <c r="E112" s="29"/>
      <c r="F112" s="29">
        <v>14</v>
      </c>
      <c r="G112" s="29"/>
      <c r="H112" s="29"/>
      <c r="I112" s="29"/>
      <c r="J112" s="29"/>
      <c r="K112" s="182"/>
      <c r="L112" s="3"/>
      <c r="M112" s="3"/>
      <c r="N112" s="29"/>
      <c r="O112" s="13">
        <f>F112/E111</f>
        <v>0.93333333333333335</v>
      </c>
      <c r="P112" s="21">
        <v>19</v>
      </c>
      <c r="Q112" s="22">
        <f t="shared" si="46"/>
        <v>0.95</v>
      </c>
      <c r="R112" s="3">
        <f t="shared" si="47"/>
        <v>5.0000000000000044E-2</v>
      </c>
    </row>
    <row r="113" spans="1:18" ht="12.75" customHeight="1" x14ac:dyDescent="0.2">
      <c r="A113" s="28" t="s">
        <v>23</v>
      </c>
      <c r="B113" s="29"/>
      <c r="C113" s="29"/>
      <c r="D113" s="29"/>
      <c r="E113" s="29"/>
      <c r="F113" s="29"/>
      <c r="G113" s="29">
        <v>13</v>
      </c>
      <c r="H113" s="29"/>
      <c r="I113" s="29"/>
      <c r="J113" s="29"/>
      <c r="K113" s="182"/>
      <c r="L113" s="3"/>
      <c r="M113" s="3"/>
      <c r="N113" s="29"/>
      <c r="O113" s="3">
        <f>G113/F112</f>
        <v>0.9285714285714286</v>
      </c>
      <c r="P113" s="21">
        <v>17</v>
      </c>
      <c r="Q113" s="22">
        <f t="shared" si="46"/>
        <v>0.89473684210526316</v>
      </c>
      <c r="R113" s="3">
        <f t="shared" si="47"/>
        <v>0.10526315789473684</v>
      </c>
    </row>
    <row r="114" spans="1:18" ht="12.75" customHeight="1" x14ac:dyDescent="0.2">
      <c r="A114" s="28" t="s">
        <v>48</v>
      </c>
      <c r="B114" s="29"/>
      <c r="C114" s="29"/>
      <c r="D114" s="29"/>
      <c r="E114" s="29"/>
      <c r="F114" s="29"/>
      <c r="G114" s="29"/>
      <c r="H114" s="29">
        <v>8</v>
      </c>
      <c r="I114" s="29"/>
      <c r="J114" s="29"/>
      <c r="K114" s="182"/>
      <c r="L114" s="3"/>
      <c r="M114" s="3"/>
      <c r="N114" s="29"/>
      <c r="O114" s="3">
        <f>H114/G113</f>
        <v>0.61538461538461542</v>
      </c>
      <c r="P114" s="21">
        <v>15</v>
      </c>
      <c r="Q114" s="22">
        <f t="shared" si="46"/>
        <v>0.88235294117647056</v>
      </c>
      <c r="R114" s="3">
        <f t="shared" si="47"/>
        <v>0.11764705882352944</v>
      </c>
    </row>
    <row r="115" spans="1:18" ht="12.75" customHeight="1" x14ac:dyDescent="0.2">
      <c r="A115" s="28" t="s">
        <v>49</v>
      </c>
      <c r="B115" s="29"/>
      <c r="C115" s="29"/>
      <c r="D115" s="29"/>
      <c r="E115" s="29"/>
      <c r="F115" s="29"/>
      <c r="G115" s="29"/>
      <c r="H115" s="29"/>
      <c r="I115" s="29">
        <v>8</v>
      </c>
      <c r="J115" s="29"/>
      <c r="K115" s="182"/>
      <c r="L115" s="3"/>
      <c r="M115" s="3"/>
      <c r="N115" s="29"/>
      <c r="O115" s="3">
        <f>I115/H114</f>
        <v>1</v>
      </c>
      <c r="P115" s="21">
        <v>15</v>
      </c>
      <c r="Q115" s="22">
        <f t="shared" si="46"/>
        <v>1</v>
      </c>
      <c r="R115" s="3">
        <f t="shared" si="47"/>
        <v>0</v>
      </c>
    </row>
    <row r="116" spans="1:18" ht="12.75" customHeight="1" x14ac:dyDescent="0.2">
      <c r="A116" s="28" t="s">
        <v>50</v>
      </c>
      <c r="B116" s="29"/>
      <c r="C116" s="29"/>
      <c r="D116" s="29"/>
      <c r="E116" s="29"/>
      <c r="F116" s="29"/>
      <c r="G116" s="29"/>
      <c r="H116" s="29"/>
      <c r="I116" s="29"/>
      <c r="J116" s="29">
        <v>8</v>
      </c>
      <c r="K116" s="182">
        <v>4</v>
      </c>
      <c r="L116" s="3"/>
      <c r="M116" s="3"/>
      <c r="N116" s="29"/>
      <c r="O116" s="3">
        <f>J116/I115</f>
        <v>1</v>
      </c>
      <c r="P116" s="21">
        <v>15</v>
      </c>
      <c r="Q116" s="22">
        <f t="shared" si="46"/>
        <v>1</v>
      </c>
      <c r="R116" s="3">
        <f t="shared" si="47"/>
        <v>0</v>
      </c>
    </row>
    <row r="117" spans="1:18" ht="12.75" customHeight="1" x14ac:dyDescent="0.2">
      <c r="A117" s="28" t="s">
        <v>51</v>
      </c>
      <c r="B117" s="29"/>
      <c r="C117" s="29"/>
      <c r="D117" s="29"/>
      <c r="E117" s="29"/>
      <c r="F117" s="29"/>
      <c r="G117" s="29"/>
      <c r="H117" s="29"/>
      <c r="I117" s="29"/>
      <c r="J117" s="29">
        <v>7</v>
      </c>
      <c r="K117" s="182">
        <v>3</v>
      </c>
      <c r="L117" s="3"/>
      <c r="M117" s="3"/>
      <c r="N117" s="29"/>
      <c r="O117" s="3"/>
      <c r="P117" s="21">
        <v>11</v>
      </c>
      <c r="Q117" s="22"/>
      <c r="R117" s="3"/>
    </row>
    <row r="118" spans="1:18" ht="12.75" customHeight="1" x14ac:dyDescent="0.2">
      <c r="A118" s="28" t="s">
        <v>52</v>
      </c>
      <c r="B118" s="29"/>
      <c r="C118" s="29"/>
      <c r="D118" s="29"/>
      <c r="E118" s="29"/>
      <c r="F118" s="29"/>
      <c r="G118" s="29"/>
      <c r="H118" s="29"/>
      <c r="I118" s="29"/>
      <c r="J118" s="29">
        <v>4</v>
      </c>
      <c r="K118" s="182"/>
      <c r="L118" s="3"/>
      <c r="M118" s="3"/>
      <c r="N118" s="29"/>
      <c r="O118" s="3"/>
      <c r="P118" s="21">
        <v>7</v>
      </c>
      <c r="Q118" s="22"/>
      <c r="R118" s="3"/>
    </row>
    <row r="119" spans="1:18" ht="12.75" customHeight="1" x14ac:dyDescent="0.2">
      <c r="A119" s="28" t="s">
        <v>53</v>
      </c>
      <c r="B119" s="29"/>
      <c r="C119" s="29"/>
      <c r="D119" s="29"/>
      <c r="E119" s="29"/>
      <c r="F119" s="29"/>
      <c r="G119" s="29"/>
      <c r="H119" s="29"/>
      <c r="I119" s="29"/>
      <c r="J119" s="29">
        <v>4</v>
      </c>
      <c r="K119" s="182">
        <v>2</v>
      </c>
      <c r="L119" s="3"/>
      <c r="M119" s="3"/>
      <c r="N119" s="29"/>
      <c r="O119" s="3"/>
      <c r="P119" s="21">
        <v>5</v>
      </c>
      <c r="Q119" s="22"/>
      <c r="R119" s="3"/>
    </row>
    <row r="120" spans="1:18" ht="12.75" customHeight="1" x14ac:dyDescent="0.2">
      <c r="A120" s="28" t="s">
        <v>54</v>
      </c>
      <c r="B120" s="29"/>
      <c r="C120" s="29"/>
      <c r="D120" s="29"/>
      <c r="E120" s="29"/>
      <c r="F120" s="29"/>
      <c r="G120" s="29"/>
      <c r="H120" s="29"/>
      <c r="I120" s="29"/>
      <c r="J120" s="29">
        <v>4</v>
      </c>
      <c r="K120" s="182">
        <v>2</v>
      </c>
      <c r="L120" s="3"/>
      <c r="M120" s="3"/>
      <c r="N120" s="29"/>
      <c r="O120" s="3"/>
      <c r="P120" s="21">
        <v>4</v>
      </c>
      <c r="Q120" s="22"/>
      <c r="R120" s="3"/>
    </row>
    <row r="121" spans="1:18" ht="12.75" customHeight="1" x14ac:dyDescent="0.2">
      <c r="A121" s="28" t="s">
        <v>55</v>
      </c>
      <c r="B121" s="29"/>
      <c r="C121" s="29"/>
      <c r="D121" s="29"/>
      <c r="E121" s="29"/>
      <c r="F121" s="29"/>
      <c r="G121" s="29"/>
      <c r="H121" s="29"/>
      <c r="I121" s="29"/>
      <c r="J121" s="29">
        <v>1</v>
      </c>
      <c r="K121" s="182"/>
      <c r="L121" s="3"/>
      <c r="M121" s="3"/>
      <c r="N121" s="29"/>
      <c r="O121" s="3"/>
      <c r="P121" s="21">
        <v>1</v>
      </c>
      <c r="Q121" s="22"/>
      <c r="R121" s="3"/>
    </row>
    <row r="122" spans="1:18" ht="12.75" customHeight="1" x14ac:dyDescent="0.2">
      <c r="A122" s="28" t="s">
        <v>56</v>
      </c>
      <c r="B122" s="29"/>
      <c r="C122" s="29"/>
      <c r="D122" s="29"/>
      <c r="E122" s="29"/>
      <c r="F122" s="29"/>
      <c r="G122" s="29"/>
      <c r="H122" s="29"/>
      <c r="I122" s="29"/>
      <c r="J122" s="29">
        <v>1</v>
      </c>
      <c r="K122" s="182"/>
      <c r="L122" s="3"/>
      <c r="M122" s="3"/>
      <c r="N122" s="29"/>
      <c r="O122" s="3"/>
      <c r="P122" s="21">
        <v>1</v>
      </c>
      <c r="Q122" s="22"/>
      <c r="R122" s="3"/>
    </row>
    <row r="123" spans="1:18" ht="12.75" customHeight="1" x14ac:dyDescent="0.2">
      <c r="A123" s="28" t="s">
        <v>57</v>
      </c>
      <c r="B123" s="29"/>
      <c r="C123" s="29"/>
      <c r="D123" s="29"/>
      <c r="E123" s="29"/>
      <c r="F123" s="29"/>
      <c r="G123" s="29"/>
      <c r="H123" s="29"/>
      <c r="I123" s="29"/>
      <c r="J123" s="29">
        <v>2</v>
      </c>
      <c r="K123" s="182">
        <v>2</v>
      </c>
      <c r="L123" s="3"/>
      <c r="M123" s="3"/>
      <c r="N123" s="29"/>
      <c r="O123" s="3"/>
      <c r="P123" s="21">
        <v>2</v>
      </c>
      <c r="Q123" s="22"/>
      <c r="R123" s="3"/>
    </row>
    <row r="124" spans="1:18" ht="12.75" customHeight="1" x14ac:dyDescent="0.2">
      <c r="K124" s="184">
        <f>SUM(K116:K123)</f>
        <v>13</v>
      </c>
      <c r="L124" s="3">
        <f>K116/B108</f>
        <v>0.12121212121212122</v>
      </c>
      <c r="M124" s="3">
        <f>K124/B108</f>
        <v>0.39393939393939392</v>
      </c>
      <c r="N124" s="3">
        <f>M124-L124</f>
        <v>0.27272727272727271</v>
      </c>
      <c r="O124" s="3"/>
    </row>
    <row r="125" spans="1:18" ht="12.75" customHeight="1" x14ac:dyDescent="0.2">
      <c r="K125" s="184"/>
      <c r="L125" s="3"/>
      <c r="M125" s="3"/>
      <c r="N125" s="3"/>
      <c r="O125" s="3"/>
    </row>
    <row r="126" spans="1:18" ht="12.75" customHeight="1" x14ac:dyDescent="0.3">
      <c r="A126" s="38" t="s">
        <v>68</v>
      </c>
      <c r="L126" s="3"/>
      <c r="M126" s="3"/>
      <c r="O126" s="3"/>
    </row>
    <row r="127" spans="1:18" ht="25.5" customHeight="1" x14ac:dyDescent="0.2">
      <c r="B127" s="285" t="s">
        <v>2</v>
      </c>
      <c r="C127" s="286"/>
      <c r="D127" s="286"/>
      <c r="E127" s="286"/>
      <c r="F127" s="286"/>
      <c r="G127" s="286"/>
      <c r="H127" s="286"/>
      <c r="I127" s="286"/>
      <c r="J127" s="286"/>
      <c r="L127" s="4" t="s">
        <v>3</v>
      </c>
      <c r="M127" s="4" t="s">
        <v>4</v>
      </c>
      <c r="N127" s="5" t="s">
        <v>5</v>
      </c>
      <c r="O127" s="4" t="s">
        <v>6</v>
      </c>
      <c r="P127" s="6" t="s">
        <v>7</v>
      </c>
      <c r="Q127" s="6" t="s">
        <v>8</v>
      </c>
      <c r="R127" s="7" t="s">
        <v>9</v>
      </c>
    </row>
    <row r="128" spans="1:18" ht="12.75" customHeight="1" x14ac:dyDescent="0.2">
      <c r="A128" s="135" t="s">
        <v>10</v>
      </c>
      <c r="B128" s="136">
        <v>1</v>
      </c>
      <c r="C128" s="136">
        <v>2</v>
      </c>
      <c r="D128" s="136">
        <v>3</v>
      </c>
      <c r="E128" s="136">
        <v>4</v>
      </c>
      <c r="F128" s="136">
        <v>5</v>
      </c>
      <c r="G128" s="136">
        <v>6</v>
      </c>
      <c r="H128" s="136">
        <v>7</v>
      </c>
      <c r="I128" s="136">
        <v>8</v>
      </c>
      <c r="J128" s="136">
        <v>9</v>
      </c>
      <c r="K128" s="210" t="s">
        <v>11</v>
      </c>
      <c r="L128" s="11"/>
      <c r="M128" s="11"/>
      <c r="N128" s="12"/>
      <c r="O128" s="13"/>
      <c r="P128" s="14"/>
      <c r="Q128" s="14"/>
      <c r="R128" s="3"/>
    </row>
    <row r="129" spans="1:18" ht="12.75" customHeight="1" x14ac:dyDescent="0.2">
      <c r="A129" s="26" t="s">
        <v>19</v>
      </c>
      <c r="B129" s="10">
        <v>65</v>
      </c>
      <c r="C129" s="10"/>
      <c r="D129" s="10"/>
      <c r="E129" s="10"/>
      <c r="F129" s="10"/>
      <c r="G129" s="10"/>
      <c r="H129" s="10"/>
      <c r="I129" s="10"/>
      <c r="J129" s="10"/>
      <c r="K129" s="181"/>
      <c r="L129" s="11"/>
      <c r="M129" s="11"/>
      <c r="N129" s="12"/>
      <c r="O129" s="13"/>
      <c r="P129" s="17">
        <f>B129</f>
        <v>65</v>
      </c>
      <c r="Q129" s="14"/>
      <c r="R129" s="3"/>
    </row>
    <row r="130" spans="1:18" ht="12.75" customHeight="1" x14ac:dyDescent="0.2">
      <c r="A130" s="28" t="s">
        <v>20</v>
      </c>
      <c r="B130" s="29"/>
      <c r="C130" s="29">
        <v>52</v>
      </c>
      <c r="D130" s="29"/>
      <c r="E130" s="29"/>
      <c r="F130" s="29"/>
      <c r="G130" s="29"/>
      <c r="H130" s="29"/>
      <c r="I130" s="29"/>
      <c r="J130" s="29"/>
      <c r="K130" s="182"/>
      <c r="L130" s="3"/>
      <c r="M130" s="3"/>
      <c r="N130" s="29"/>
      <c r="O130" s="13">
        <f>C130/B129</f>
        <v>0.8</v>
      </c>
      <c r="P130" s="21">
        <v>52</v>
      </c>
      <c r="Q130" s="22">
        <f t="shared" ref="Q130:Q137" si="48">P130/P129</f>
        <v>0.8</v>
      </c>
      <c r="R130" s="3">
        <f t="shared" ref="R130:R137" si="49">100%-Q130</f>
        <v>0.19999999999999996</v>
      </c>
    </row>
    <row r="131" spans="1:18" ht="12.75" customHeight="1" x14ac:dyDescent="0.2">
      <c r="A131" s="28" t="s">
        <v>21</v>
      </c>
      <c r="B131" s="29"/>
      <c r="C131" s="29"/>
      <c r="D131" s="29">
        <v>38</v>
      </c>
      <c r="E131" s="29"/>
      <c r="F131" s="29"/>
      <c r="G131" s="29"/>
      <c r="H131" s="29"/>
      <c r="I131" s="29"/>
      <c r="J131" s="29"/>
      <c r="K131" s="182"/>
      <c r="L131" s="3"/>
      <c r="M131" s="3"/>
      <c r="N131" s="29"/>
      <c r="O131" s="13">
        <f>D131/C130</f>
        <v>0.73076923076923073</v>
      </c>
      <c r="P131" s="21">
        <v>48</v>
      </c>
      <c r="Q131" s="22">
        <f t="shared" si="48"/>
        <v>0.92307692307692313</v>
      </c>
      <c r="R131" s="3">
        <f t="shared" si="49"/>
        <v>7.6923076923076872E-2</v>
      </c>
    </row>
    <row r="132" spans="1:18" ht="12.75" customHeight="1" x14ac:dyDescent="0.2">
      <c r="A132" s="28" t="s">
        <v>22</v>
      </c>
      <c r="E132" s="25">
        <v>33</v>
      </c>
      <c r="K132" s="182"/>
      <c r="L132" s="3"/>
      <c r="M132" s="3"/>
      <c r="O132" s="13">
        <f>E132/D131</f>
        <v>0.86842105263157898</v>
      </c>
      <c r="P132" s="21">
        <v>42</v>
      </c>
      <c r="Q132" s="22">
        <f t="shared" si="48"/>
        <v>0.875</v>
      </c>
      <c r="R132" s="3">
        <f t="shared" si="49"/>
        <v>0.125</v>
      </c>
    </row>
    <row r="133" spans="1:18" ht="12.75" customHeight="1" x14ac:dyDescent="0.2">
      <c r="A133" s="28" t="s">
        <v>23</v>
      </c>
      <c r="F133" s="25">
        <v>26</v>
      </c>
      <c r="K133" s="182"/>
      <c r="L133" s="3"/>
      <c r="M133" s="3"/>
      <c r="O133" s="3">
        <f>F133/E132</f>
        <v>0.78787878787878785</v>
      </c>
      <c r="P133" s="21">
        <v>40</v>
      </c>
      <c r="Q133" s="22">
        <f t="shared" si="48"/>
        <v>0.95238095238095233</v>
      </c>
      <c r="R133" s="3">
        <f t="shared" si="49"/>
        <v>4.7619047619047672E-2</v>
      </c>
    </row>
    <row r="134" spans="1:18" ht="12.75" customHeight="1" x14ac:dyDescent="0.2">
      <c r="A134" s="28" t="s">
        <v>48</v>
      </c>
      <c r="G134" s="25">
        <v>25</v>
      </c>
      <c r="K134" s="182"/>
      <c r="L134" s="3"/>
      <c r="M134" s="3"/>
      <c r="O134" s="3">
        <f>G134/F133</f>
        <v>0.96153846153846156</v>
      </c>
      <c r="P134" s="21">
        <v>40</v>
      </c>
      <c r="Q134" s="22">
        <f t="shared" si="48"/>
        <v>1</v>
      </c>
      <c r="R134" s="3">
        <f t="shared" si="49"/>
        <v>0</v>
      </c>
    </row>
    <row r="135" spans="1:18" ht="12.75" customHeight="1" x14ac:dyDescent="0.2">
      <c r="A135" s="28" t="s">
        <v>49</v>
      </c>
      <c r="H135" s="25">
        <v>23</v>
      </c>
      <c r="K135" s="182"/>
      <c r="L135" s="3"/>
      <c r="M135" s="3"/>
      <c r="O135" s="3">
        <f>H135/G134</f>
        <v>0.92</v>
      </c>
      <c r="P135" s="21">
        <v>39</v>
      </c>
      <c r="Q135" s="22">
        <f t="shared" si="48"/>
        <v>0.97499999999999998</v>
      </c>
      <c r="R135" s="3">
        <f t="shared" si="49"/>
        <v>2.5000000000000022E-2</v>
      </c>
    </row>
    <row r="136" spans="1:18" ht="12.75" customHeight="1" x14ac:dyDescent="0.2">
      <c r="A136" s="28" t="s">
        <v>50</v>
      </c>
      <c r="I136" s="25">
        <v>23</v>
      </c>
      <c r="K136" s="182"/>
      <c r="L136" s="3"/>
      <c r="M136" s="3"/>
      <c r="O136" s="3">
        <f>I136/H135</f>
        <v>1</v>
      </c>
      <c r="P136" s="21">
        <v>39</v>
      </c>
      <c r="Q136" s="22">
        <f t="shared" si="48"/>
        <v>1</v>
      </c>
      <c r="R136" s="3">
        <f t="shared" si="49"/>
        <v>0</v>
      </c>
    </row>
    <row r="137" spans="1:18" ht="12.75" customHeight="1" x14ac:dyDescent="0.2">
      <c r="A137" s="28" t="s">
        <v>51</v>
      </c>
      <c r="J137" s="25">
        <v>23</v>
      </c>
      <c r="K137" s="182">
        <v>10</v>
      </c>
      <c r="L137" s="3"/>
      <c r="M137" s="3"/>
      <c r="O137" s="3">
        <f>J137/I136</f>
        <v>1</v>
      </c>
      <c r="P137" s="21">
        <v>39</v>
      </c>
      <c r="Q137" s="22">
        <f t="shared" si="48"/>
        <v>1</v>
      </c>
      <c r="R137" s="3">
        <f t="shared" si="49"/>
        <v>0</v>
      </c>
    </row>
    <row r="138" spans="1:18" ht="12.75" customHeight="1" x14ac:dyDescent="0.2">
      <c r="A138" s="28" t="s">
        <v>52</v>
      </c>
      <c r="J138" s="25">
        <v>14</v>
      </c>
      <c r="K138" s="182">
        <v>8</v>
      </c>
      <c r="L138" s="3"/>
      <c r="M138" s="3"/>
      <c r="O138" s="3"/>
      <c r="P138" s="21">
        <v>25</v>
      </c>
      <c r="Q138" s="22"/>
      <c r="R138" s="3"/>
    </row>
    <row r="139" spans="1:18" ht="12.75" customHeight="1" x14ac:dyDescent="0.2">
      <c r="A139" s="28" t="s">
        <v>53</v>
      </c>
      <c r="J139" s="25">
        <v>10</v>
      </c>
      <c r="K139" s="182">
        <v>8</v>
      </c>
      <c r="L139" s="3"/>
      <c r="M139" s="3"/>
      <c r="O139" s="3"/>
      <c r="P139" s="21">
        <v>16</v>
      </c>
      <c r="Q139" s="22"/>
      <c r="R139" s="3"/>
    </row>
    <row r="140" spans="1:18" ht="12.75" customHeight="1" x14ac:dyDescent="0.2">
      <c r="A140" s="28" t="s">
        <v>54</v>
      </c>
      <c r="J140" s="25">
        <v>8</v>
      </c>
      <c r="K140" s="182">
        <v>4</v>
      </c>
      <c r="L140" s="3"/>
      <c r="M140" s="3"/>
      <c r="O140" s="3"/>
      <c r="P140" s="21">
        <v>10</v>
      </c>
      <c r="Q140" s="22"/>
      <c r="R140" s="3"/>
    </row>
    <row r="141" spans="1:18" ht="12.75" customHeight="1" x14ac:dyDescent="0.2">
      <c r="A141" s="28" t="s">
        <v>55</v>
      </c>
      <c r="J141" s="25">
        <v>5</v>
      </c>
      <c r="K141" s="182">
        <v>2</v>
      </c>
      <c r="L141" s="3"/>
      <c r="M141" s="3"/>
      <c r="O141" s="3"/>
      <c r="P141" s="21">
        <v>5</v>
      </c>
      <c r="Q141" s="22"/>
      <c r="R141" s="3"/>
    </row>
    <row r="142" spans="1:18" ht="12.75" customHeight="1" x14ac:dyDescent="0.2">
      <c r="A142" s="28" t="s">
        <v>56</v>
      </c>
      <c r="J142" s="25">
        <v>2</v>
      </c>
      <c r="K142" s="182">
        <v>1</v>
      </c>
      <c r="L142" s="3"/>
      <c r="M142" s="3"/>
      <c r="O142" s="3"/>
      <c r="P142" s="21">
        <v>2</v>
      </c>
      <c r="Q142" s="22"/>
      <c r="R142" s="3"/>
    </row>
    <row r="143" spans="1:18" ht="12.75" customHeight="1" x14ac:dyDescent="0.2">
      <c r="A143" s="28" t="s">
        <v>57</v>
      </c>
      <c r="J143" s="25">
        <v>1</v>
      </c>
      <c r="K143" s="182">
        <v>1</v>
      </c>
      <c r="L143" s="3"/>
      <c r="M143" s="3"/>
      <c r="O143" s="3"/>
      <c r="P143" s="21">
        <v>1</v>
      </c>
      <c r="Q143" s="22"/>
      <c r="R143" s="3"/>
    </row>
    <row r="144" spans="1:18" ht="12.75" customHeight="1" x14ac:dyDescent="0.2">
      <c r="K144" s="186">
        <f>SUM(K137:K143)</f>
        <v>34</v>
      </c>
      <c r="L144" s="3">
        <f>K137/B129</f>
        <v>0.15384615384615385</v>
      </c>
      <c r="M144" s="3">
        <f>K144/B129</f>
        <v>0.52307692307692311</v>
      </c>
      <c r="N144" s="3">
        <f>M144-L144</f>
        <v>0.36923076923076925</v>
      </c>
      <c r="O144" s="3"/>
    </row>
    <row r="145" spans="1:18" ht="12.75" customHeight="1" x14ac:dyDescent="0.3">
      <c r="A145" s="38" t="s">
        <v>71</v>
      </c>
      <c r="L145" s="3"/>
      <c r="M145" s="3"/>
      <c r="O145" s="3"/>
    </row>
    <row r="146" spans="1:18" ht="25.5" customHeight="1" x14ac:dyDescent="0.2">
      <c r="B146" s="285" t="s">
        <v>2</v>
      </c>
      <c r="C146" s="286"/>
      <c r="D146" s="286"/>
      <c r="E146" s="286"/>
      <c r="F146" s="286"/>
      <c r="G146" s="286"/>
      <c r="H146" s="286"/>
      <c r="I146" s="286"/>
      <c r="J146" s="286"/>
      <c r="L146" s="4" t="s">
        <v>3</v>
      </c>
      <c r="M146" s="4" t="s">
        <v>4</v>
      </c>
      <c r="N146" s="5" t="s">
        <v>5</v>
      </c>
      <c r="O146" s="4" t="s">
        <v>6</v>
      </c>
      <c r="P146" s="6" t="s">
        <v>7</v>
      </c>
      <c r="Q146" s="6" t="s">
        <v>8</v>
      </c>
      <c r="R146" s="7" t="s">
        <v>9</v>
      </c>
    </row>
    <row r="147" spans="1:18" ht="12.75" customHeight="1" x14ac:dyDescent="0.2">
      <c r="A147" s="135" t="s">
        <v>10</v>
      </c>
      <c r="B147" s="136">
        <v>1</v>
      </c>
      <c r="C147" s="136">
        <v>2</v>
      </c>
      <c r="D147" s="136">
        <v>3</v>
      </c>
      <c r="E147" s="136">
        <v>4</v>
      </c>
      <c r="F147" s="136">
        <v>5</v>
      </c>
      <c r="G147" s="136">
        <v>6</v>
      </c>
      <c r="H147" s="136">
        <v>7</v>
      </c>
      <c r="I147" s="136">
        <v>8</v>
      </c>
      <c r="J147" s="136">
        <v>9</v>
      </c>
      <c r="K147" s="210" t="s">
        <v>11</v>
      </c>
      <c r="L147" s="11"/>
      <c r="M147" s="11"/>
      <c r="N147" s="12"/>
      <c r="O147" s="13"/>
      <c r="P147" s="14"/>
      <c r="Q147" s="14"/>
      <c r="R147" s="3"/>
    </row>
    <row r="148" spans="1:18" ht="12.75" customHeight="1" x14ac:dyDescent="0.2">
      <c r="A148" s="28" t="s">
        <v>20</v>
      </c>
      <c r="B148" s="10">
        <v>34</v>
      </c>
      <c r="C148" s="10"/>
      <c r="D148" s="10"/>
      <c r="E148" s="10"/>
      <c r="F148" s="10"/>
      <c r="G148" s="10"/>
      <c r="H148" s="10"/>
      <c r="I148" s="10"/>
      <c r="J148" s="10"/>
      <c r="K148" s="181"/>
      <c r="L148" s="11"/>
      <c r="M148" s="11"/>
      <c r="N148" s="12"/>
      <c r="O148" s="13"/>
      <c r="P148" s="17">
        <f>B148</f>
        <v>34</v>
      </c>
      <c r="Q148" s="14"/>
      <c r="R148" s="3"/>
    </row>
    <row r="149" spans="1:18" ht="12.75" customHeight="1" x14ac:dyDescent="0.2">
      <c r="A149" s="28" t="s">
        <v>21</v>
      </c>
      <c r="C149" s="25">
        <v>25</v>
      </c>
      <c r="K149" s="181"/>
      <c r="L149" s="3"/>
      <c r="M149" s="3"/>
      <c r="O149" s="13">
        <f>C149/B148</f>
        <v>0.73529411764705888</v>
      </c>
      <c r="P149" s="21">
        <v>25</v>
      </c>
      <c r="Q149" s="22">
        <f t="shared" ref="Q149:Q156" si="50">P149/P148</f>
        <v>0.73529411764705888</v>
      </c>
      <c r="R149" s="3">
        <f t="shared" ref="R149:R156" si="51">100%-Q149</f>
        <v>0.26470588235294112</v>
      </c>
    </row>
    <row r="150" spans="1:18" ht="12.75" customHeight="1" x14ac:dyDescent="0.2">
      <c r="A150" s="53" t="s">
        <v>22</v>
      </c>
      <c r="D150" s="25">
        <v>20</v>
      </c>
      <c r="K150" s="181"/>
      <c r="L150" s="3"/>
      <c r="M150" s="3"/>
      <c r="O150" s="13">
        <f>D150/C149</f>
        <v>0.8</v>
      </c>
      <c r="P150" s="21">
        <v>25</v>
      </c>
      <c r="Q150" s="22">
        <f t="shared" si="50"/>
        <v>1</v>
      </c>
      <c r="R150" s="3">
        <f t="shared" si="51"/>
        <v>0</v>
      </c>
    </row>
    <row r="151" spans="1:18" ht="12.75" customHeight="1" x14ac:dyDescent="0.2">
      <c r="A151" s="28" t="s">
        <v>23</v>
      </c>
      <c r="E151" s="25">
        <v>16</v>
      </c>
      <c r="K151" s="181"/>
      <c r="L151" s="3"/>
      <c r="M151" s="3"/>
      <c r="O151" s="13">
        <f>E151/D150</f>
        <v>0.8</v>
      </c>
      <c r="P151" s="21">
        <v>22</v>
      </c>
      <c r="Q151" s="22">
        <f t="shared" si="50"/>
        <v>0.88</v>
      </c>
      <c r="R151" s="3">
        <f t="shared" si="51"/>
        <v>0.12</v>
      </c>
    </row>
    <row r="152" spans="1:18" ht="12.75" customHeight="1" x14ac:dyDescent="0.2">
      <c r="A152" s="28" t="s">
        <v>48</v>
      </c>
      <c r="F152" s="25">
        <v>17</v>
      </c>
      <c r="K152" s="181"/>
      <c r="L152" s="3"/>
      <c r="M152" s="3"/>
      <c r="O152" s="13">
        <f>F152/E151</f>
        <v>1.0625</v>
      </c>
      <c r="P152" s="21">
        <v>21</v>
      </c>
      <c r="Q152" s="22">
        <f t="shared" si="50"/>
        <v>0.95454545454545459</v>
      </c>
      <c r="R152" s="3">
        <f t="shared" si="51"/>
        <v>4.5454545454545414E-2</v>
      </c>
    </row>
    <row r="153" spans="1:18" ht="12.75" customHeight="1" x14ac:dyDescent="0.2">
      <c r="A153" s="28" t="s">
        <v>49</v>
      </c>
      <c r="G153" s="25">
        <v>13</v>
      </c>
      <c r="K153" s="181"/>
      <c r="L153" s="3"/>
      <c r="M153" s="3"/>
      <c r="O153" s="13">
        <f>G153/F152</f>
        <v>0.76470588235294112</v>
      </c>
      <c r="P153" s="21">
        <v>20</v>
      </c>
      <c r="Q153" s="22">
        <f t="shared" si="50"/>
        <v>0.95238095238095233</v>
      </c>
      <c r="R153" s="3">
        <f t="shared" si="51"/>
        <v>4.7619047619047672E-2</v>
      </c>
    </row>
    <row r="154" spans="1:18" ht="12.75" customHeight="1" x14ac:dyDescent="0.2">
      <c r="A154" s="28" t="s">
        <v>50</v>
      </c>
      <c r="H154" s="25">
        <v>13</v>
      </c>
      <c r="K154" s="181"/>
      <c r="L154" s="3"/>
      <c r="M154" s="3"/>
      <c r="O154" s="13">
        <f>H154/G153</f>
        <v>1</v>
      </c>
      <c r="P154" s="21">
        <v>20</v>
      </c>
      <c r="Q154" s="22">
        <f t="shared" si="50"/>
        <v>1</v>
      </c>
      <c r="R154" s="3">
        <f t="shared" si="51"/>
        <v>0</v>
      </c>
    </row>
    <row r="155" spans="1:18" ht="12.75" customHeight="1" x14ac:dyDescent="0.2">
      <c r="A155" s="28" t="s">
        <v>51</v>
      </c>
      <c r="I155" s="25">
        <v>12</v>
      </c>
      <c r="K155" s="181"/>
      <c r="L155" s="3"/>
      <c r="M155" s="3"/>
      <c r="O155" s="3">
        <f>I155/H154</f>
        <v>0.92307692307692313</v>
      </c>
      <c r="P155" s="21">
        <v>19</v>
      </c>
      <c r="Q155" s="22">
        <f t="shared" si="50"/>
        <v>0.95</v>
      </c>
      <c r="R155" s="3">
        <f t="shared" si="51"/>
        <v>5.0000000000000044E-2</v>
      </c>
    </row>
    <row r="156" spans="1:18" ht="12.75" customHeight="1" x14ac:dyDescent="0.2">
      <c r="A156" s="28" t="s">
        <v>52</v>
      </c>
      <c r="J156" s="25">
        <v>12</v>
      </c>
      <c r="K156" s="182">
        <v>7</v>
      </c>
      <c r="L156" s="3"/>
      <c r="M156" s="3"/>
      <c r="O156" s="3">
        <f>J156/I155</f>
        <v>1</v>
      </c>
      <c r="P156" s="21">
        <v>19</v>
      </c>
      <c r="Q156" s="22">
        <f t="shared" si="50"/>
        <v>1</v>
      </c>
      <c r="R156" s="3">
        <f t="shared" si="51"/>
        <v>0</v>
      </c>
    </row>
    <row r="157" spans="1:18" ht="12.75" customHeight="1" x14ac:dyDescent="0.2">
      <c r="A157" s="28" t="s">
        <v>53</v>
      </c>
      <c r="J157" s="25">
        <v>8</v>
      </c>
      <c r="K157" s="182">
        <v>6</v>
      </c>
      <c r="L157" s="3"/>
      <c r="M157" s="3"/>
      <c r="O157" s="3"/>
      <c r="P157" s="21">
        <v>12</v>
      </c>
      <c r="Q157" s="22"/>
      <c r="R157" s="3"/>
    </row>
    <row r="158" spans="1:18" ht="12.75" customHeight="1" x14ac:dyDescent="0.2">
      <c r="A158" s="28" t="s">
        <v>54</v>
      </c>
      <c r="J158" s="25">
        <v>5</v>
      </c>
      <c r="K158" s="182">
        <v>3</v>
      </c>
      <c r="L158" s="3"/>
      <c r="M158" s="3"/>
      <c r="O158" s="3"/>
      <c r="P158" s="21">
        <v>6</v>
      </c>
      <c r="Q158" s="22"/>
      <c r="R158" s="3"/>
    </row>
    <row r="159" spans="1:18" ht="12.75" customHeight="1" x14ac:dyDescent="0.2">
      <c r="A159" s="28" t="s">
        <v>55</v>
      </c>
      <c r="J159" s="25">
        <v>2</v>
      </c>
      <c r="K159" s="182">
        <v>2</v>
      </c>
      <c r="L159" s="3"/>
      <c r="M159" s="3"/>
      <c r="O159" s="3"/>
      <c r="P159" s="21">
        <v>3</v>
      </c>
      <c r="Q159" s="22"/>
      <c r="R159" s="3"/>
    </row>
    <row r="160" spans="1:18" ht="12.75" customHeight="1" x14ac:dyDescent="0.2">
      <c r="A160" s="28" t="s">
        <v>56</v>
      </c>
      <c r="K160" s="182"/>
      <c r="L160" s="3"/>
      <c r="M160" s="3"/>
      <c r="O160" s="3"/>
      <c r="P160" s="21"/>
      <c r="Q160" s="22"/>
      <c r="R160" s="3"/>
    </row>
    <row r="161" spans="1:18" ht="12.75" customHeight="1" x14ac:dyDescent="0.2">
      <c r="K161" s="186">
        <f>SUM(K156:K159)</f>
        <v>18</v>
      </c>
      <c r="L161" s="3">
        <f>K156/B148</f>
        <v>0.20588235294117646</v>
      </c>
      <c r="M161" s="3">
        <f>K161/B148</f>
        <v>0.52941176470588236</v>
      </c>
      <c r="N161" s="3">
        <f>M161-L161</f>
        <v>0.3235294117647059</v>
      </c>
      <c r="O161" s="3"/>
    </row>
    <row r="162" spans="1:18" ht="12.75" customHeight="1" x14ac:dyDescent="0.3">
      <c r="A162" s="38" t="s">
        <v>72</v>
      </c>
      <c r="L162" s="3"/>
      <c r="M162" s="3"/>
      <c r="O162" s="3"/>
    </row>
    <row r="163" spans="1:18" ht="25.5" customHeight="1" x14ac:dyDescent="0.2">
      <c r="B163" s="285" t="s">
        <v>2</v>
      </c>
      <c r="C163" s="286"/>
      <c r="D163" s="286"/>
      <c r="E163" s="286"/>
      <c r="F163" s="286"/>
      <c r="G163" s="286"/>
      <c r="H163" s="286"/>
      <c r="I163" s="286"/>
      <c r="J163" s="286"/>
      <c r="L163" s="7" t="s">
        <v>3</v>
      </c>
      <c r="M163" s="7" t="s">
        <v>4</v>
      </c>
      <c r="N163" s="49" t="s">
        <v>5</v>
      </c>
      <c r="O163" s="7" t="s">
        <v>6</v>
      </c>
      <c r="P163" s="6" t="s">
        <v>7</v>
      </c>
      <c r="Q163" s="6" t="s">
        <v>8</v>
      </c>
      <c r="R163" s="7" t="s">
        <v>9</v>
      </c>
    </row>
    <row r="164" spans="1:18" ht="12.75" customHeight="1" x14ac:dyDescent="0.2">
      <c r="A164" s="50" t="s">
        <v>10</v>
      </c>
      <c r="B164" s="51">
        <v>1</v>
      </c>
      <c r="C164" s="51">
        <v>2</v>
      </c>
      <c r="D164" s="51">
        <v>3</v>
      </c>
      <c r="E164" s="51">
        <v>4</v>
      </c>
      <c r="F164" s="51">
        <v>5</v>
      </c>
      <c r="G164" s="51">
        <v>6</v>
      </c>
      <c r="H164" s="51">
        <v>7</v>
      </c>
      <c r="I164" s="51">
        <v>8</v>
      </c>
      <c r="J164" s="51">
        <v>9</v>
      </c>
      <c r="K164" s="187" t="s">
        <v>11</v>
      </c>
      <c r="L164" s="3"/>
      <c r="M164" s="3"/>
      <c r="O164" s="3"/>
      <c r="P164" s="14"/>
      <c r="Q164" s="14"/>
      <c r="R164" s="3"/>
    </row>
    <row r="165" spans="1:18" ht="12.75" customHeight="1" x14ac:dyDescent="0.2">
      <c r="A165" s="28" t="s">
        <v>21</v>
      </c>
      <c r="B165" s="25">
        <v>63</v>
      </c>
      <c r="K165" s="182"/>
      <c r="L165" s="3"/>
      <c r="M165" s="3"/>
      <c r="O165" s="3"/>
      <c r="P165" s="17">
        <f>B165</f>
        <v>63</v>
      </c>
      <c r="Q165" s="14"/>
      <c r="R165" s="3"/>
    </row>
    <row r="166" spans="1:18" ht="12.75" customHeight="1" x14ac:dyDescent="0.2">
      <c r="A166" s="53" t="s">
        <v>22</v>
      </c>
      <c r="C166" s="25">
        <v>53</v>
      </c>
      <c r="K166" s="182"/>
      <c r="L166" s="3"/>
      <c r="M166" s="3"/>
      <c r="N166" s="3"/>
      <c r="O166" s="3">
        <f>C166/B165</f>
        <v>0.84126984126984128</v>
      </c>
      <c r="P166" s="21">
        <v>53</v>
      </c>
      <c r="Q166" s="22">
        <f t="shared" ref="Q166:Q173" si="52">P166/P165</f>
        <v>0.84126984126984128</v>
      </c>
      <c r="R166" s="3">
        <f t="shared" ref="R166:R173" si="53">100%-Q166</f>
        <v>0.15873015873015872</v>
      </c>
    </row>
    <row r="167" spans="1:18" ht="12.75" customHeight="1" x14ac:dyDescent="0.2">
      <c r="A167" s="28" t="s">
        <v>23</v>
      </c>
      <c r="D167" s="25">
        <v>42</v>
      </c>
      <c r="K167" s="182"/>
      <c r="L167" s="3"/>
      <c r="M167" s="3"/>
      <c r="N167" s="3"/>
      <c r="O167" s="3">
        <f>D167/C166</f>
        <v>0.79245283018867929</v>
      </c>
      <c r="P167" s="21">
        <v>49</v>
      </c>
      <c r="Q167" s="22">
        <f t="shared" si="52"/>
        <v>0.92452830188679247</v>
      </c>
      <c r="R167" s="3">
        <f t="shared" si="53"/>
        <v>7.547169811320753E-2</v>
      </c>
    </row>
    <row r="168" spans="1:18" ht="12.75" customHeight="1" x14ac:dyDescent="0.2">
      <c r="A168" s="28" t="s">
        <v>48</v>
      </c>
      <c r="E168" s="25">
        <v>35</v>
      </c>
      <c r="K168" s="182"/>
      <c r="L168" s="3"/>
      <c r="M168" s="3"/>
      <c r="N168" s="3"/>
      <c r="O168" s="3">
        <f>E168/D167</f>
        <v>0.83333333333333337</v>
      </c>
      <c r="P168" s="21">
        <v>44</v>
      </c>
      <c r="Q168" s="22">
        <f t="shared" si="52"/>
        <v>0.89795918367346939</v>
      </c>
      <c r="R168" s="3">
        <f t="shared" si="53"/>
        <v>0.10204081632653061</v>
      </c>
    </row>
    <row r="169" spans="1:18" ht="12.75" customHeight="1" x14ac:dyDescent="0.2">
      <c r="A169" s="28" t="s">
        <v>49</v>
      </c>
      <c r="F169" s="25">
        <v>31</v>
      </c>
      <c r="K169" s="182"/>
      <c r="L169" s="3"/>
      <c r="M169" s="3"/>
      <c r="N169" s="3"/>
      <c r="O169" s="3">
        <f>F169/E168</f>
        <v>0.88571428571428568</v>
      </c>
      <c r="P169" s="21">
        <v>43</v>
      </c>
      <c r="Q169" s="22">
        <f t="shared" si="52"/>
        <v>0.97727272727272729</v>
      </c>
      <c r="R169" s="3">
        <f t="shared" si="53"/>
        <v>2.2727272727272707E-2</v>
      </c>
    </row>
    <row r="170" spans="1:18" ht="12.75" customHeight="1" x14ac:dyDescent="0.2">
      <c r="A170" s="28" t="s">
        <v>50</v>
      </c>
      <c r="G170" s="25">
        <v>27</v>
      </c>
      <c r="K170" s="182"/>
      <c r="L170" s="3"/>
      <c r="M170" s="3"/>
      <c r="N170" s="3"/>
      <c r="O170" s="3">
        <f>G170/F169</f>
        <v>0.87096774193548387</v>
      </c>
      <c r="P170" s="21">
        <v>41</v>
      </c>
      <c r="Q170" s="22">
        <f t="shared" si="52"/>
        <v>0.95348837209302328</v>
      </c>
      <c r="R170" s="3">
        <f t="shared" si="53"/>
        <v>4.6511627906976716E-2</v>
      </c>
    </row>
    <row r="171" spans="1:18" ht="12.75" customHeight="1" x14ac:dyDescent="0.2">
      <c r="A171" s="28" t="s">
        <v>51</v>
      </c>
      <c r="H171" s="25">
        <v>25</v>
      </c>
      <c r="K171" s="182"/>
      <c r="L171" s="3"/>
      <c r="M171" s="3"/>
      <c r="N171" s="3"/>
      <c r="O171" s="3">
        <f>H171/G170</f>
        <v>0.92592592592592593</v>
      </c>
      <c r="P171" s="21">
        <v>39</v>
      </c>
      <c r="Q171" s="22">
        <f t="shared" si="52"/>
        <v>0.95121951219512191</v>
      </c>
      <c r="R171" s="3">
        <f t="shared" si="53"/>
        <v>4.8780487804878092E-2</v>
      </c>
    </row>
    <row r="172" spans="1:18" ht="12.75" customHeight="1" x14ac:dyDescent="0.2">
      <c r="A172" s="28" t="s">
        <v>52</v>
      </c>
      <c r="I172" s="25">
        <v>22</v>
      </c>
      <c r="K172" s="182"/>
      <c r="L172" s="3"/>
      <c r="M172" s="3"/>
      <c r="N172" s="3"/>
      <c r="O172" s="3">
        <f>I172/H171</f>
        <v>0.88</v>
      </c>
      <c r="P172" s="21">
        <v>38</v>
      </c>
      <c r="Q172" s="22">
        <f t="shared" si="52"/>
        <v>0.97435897435897434</v>
      </c>
      <c r="R172" s="3">
        <f t="shared" si="53"/>
        <v>2.5641025641025661E-2</v>
      </c>
    </row>
    <row r="173" spans="1:18" ht="12.75" customHeight="1" x14ac:dyDescent="0.2">
      <c r="A173" s="28" t="s">
        <v>53</v>
      </c>
      <c r="J173" s="25">
        <v>22</v>
      </c>
      <c r="K173" s="182">
        <v>15</v>
      </c>
      <c r="L173" s="3"/>
      <c r="M173" s="3"/>
      <c r="N173" s="3"/>
      <c r="O173" s="3">
        <f>J173/I172</f>
        <v>1</v>
      </c>
      <c r="P173" s="21">
        <v>38</v>
      </c>
      <c r="Q173" s="22">
        <f t="shared" si="52"/>
        <v>1</v>
      </c>
      <c r="R173" s="3">
        <f t="shared" si="53"/>
        <v>0</v>
      </c>
    </row>
    <row r="174" spans="1:18" ht="12.75" customHeight="1" x14ac:dyDescent="0.2">
      <c r="A174" s="28" t="s">
        <v>54</v>
      </c>
      <c r="J174" s="25">
        <v>18</v>
      </c>
      <c r="K174" s="182">
        <v>13</v>
      </c>
      <c r="L174" s="3"/>
      <c r="M174" s="3"/>
      <c r="N174" s="3"/>
      <c r="O174" s="3"/>
      <c r="P174" s="21">
        <v>23</v>
      </c>
      <c r="Q174" s="22"/>
      <c r="R174" s="3"/>
    </row>
    <row r="175" spans="1:18" ht="12.75" customHeight="1" x14ac:dyDescent="0.2">
      <c r="A175" s="28" t="s">
        <v>55</v>
      </c>
      <c r="J175" s="25">
        <v>8</v>
      </c>
      <c r="K175" s="182">
        <v>4</v>
      </c>
      <c r="L175" s="3"/>
      <c r="M175" s="3"/>
      <c r="N175" s="3"/>
      <c r="O175" s="3"/>
      <c r="P175" s="21">
        <v>10</v>
      </c>
      <c r="Q175" s="22"/>
      <c r="R175" s="3"/>
    </row>
    <row r="176" spans="1:18" ht="12.75" customHeight="1" x14ac:dyDescent="0.2">
      <c r="A176" s="28" t="s">
        <v>56</v>
      </c>
      <c r="J176" s="25">
        <v>5</v>
      </c>
      <c r="K176" s="182">
        <v>4</v>
      </c>
      <c r="L176" s="3"/>
      <c r="M176" s="3"/>
      <c r="N176" s="3"/>
      <c r="O176" s="3"/>
      <c r="P176" s="21">
        <v>6</v>
      </c>
      <c r="Q176" s="22"/>
      <c r="R176" s="3"/>
    </row>
    <row r="177" spans="1:18" ht="12.75" customHeight="1" x14ac:dyDescent="0.2">
      <c r="A177" s="28" t="s">
        <v>57</v>
      </c>
      <c r="J177" s="25">
        <v>1</v>
      </c>
      <c r="K177" s="182">
        <v>1</v>
      </c>
      <c r="L177" s="3"/>
      <c r="M177" s="3"/>
      <c r="N177" s="3"/>
      <c r="O177" s="3"/>
      <c r="P177" s="21">
        <v>1</v>
      </c>
      <c r="Q177" s="22"/>
      <c r="R177" s="3"/>
    </row>
    <row r="178" spans="1:18" ht="12.75" customHeight="1" x14ac:dyDescent="0.2">
      <c r="K178" s="186">
        <f>SUM(K173:K177)</f>
        <v>37</v>
      </c>
      <c r="L178" s="3">
        <f>K173/B165</f>
        <v>0.23809523809523808</v>
      </c>
      <c r="M178" s="3">
        <f>K178/B165</f>
        <v>0.58730158730158732</v>
      </c>
      <c r="N178" s="3">
        <f>M178-L178</f>
        <v>0.34920634920634924</v>
      </c>
      <c r="O178" s="3"/>
    </row>
    <row r="179" spans="1:18" ht="12.75" customHeight="1" x14ac:dyDescent="0.3">
      <c r="A179" s="38" t="s">
        <v>74</v>
      </c>
      <c r="L179" s="3"/>
      <c r="M179" s="3"/>
      <c r="O179" s="3"/>
    </row>
    <row r="180" spans="1:18" ht="25.5" customHeight="1" x14ac:dyDescent="0.2">
      <c r="B180" s="285" t="s">
        <v>2</v>
      </c>
      <c r="C180" s="286"/>
      <c r="D180" s="286"/>
      <c r="E180" s="286"/>
      <c r="F180" s="286"/>
      <c r="G180" s="286"/>
      <c r="H180" s="286"/>
      <c r="I180" s="286"/>
      <c r="J180" s="286"/>
      <c r="L180" s="7" t="s">
        <v>3</v>
      </c>
      <c r="M180" s="7" t="s">
        <v>4</v>
      </c>
      <c r="N180" s="49" t="s">
        <v>5</v>
      </c>
      <c r="O180" s="7" t="s">
        <v>6</v>
      </c>
      <c r="P180" s="6" t="s">
        <v>7</v>
      </c>
      <c r="Q180" s="6" t="s">
        <v>8</v>
      </c>
      <c r="R180" s="7" t="s">
        <v>9</v>
      </c>
    </row>
    <row r="181" spans="1:18" ht="12.75" customHeight="1" x14ac:dyDescent="0.2">
      <c r="A181" s="50" t="s">
        <v>10</v>
      </c>
      <c r="B181" s="51">
        <v>1</v>
      </c>
      <c r="C181" s="51">
        <v>2</v>
      </c>
      <c r="D181" s="51">
        <v>3</v>
      </c>
      <c r="E181" s="51">
        <v>4</v>
      </c>
      <c r="F181" s="51">
        <v>5</v>
      </c>
      <c r="G181" s="51">
        <v>6</v>
      </c>
      <c r="H181" s="51">
        <v>7</v>
      </c>
      <c r="I181" s="51">
        <v>8</v>
      </c>
      <c r="J181" s="51">
        <v>9</v>
      </c>
      <c r="K181" s="187" t="s">
        <v>11</v>
      </c>
      <c r="L181" s="3"/>
      <c r="M181" s="3"/>
      <c r="O181" s="3"/>
      <c r="P181" s="14"/>
      <c r="Q181" s="14"/>
      <c r="R181" s="3"/>
    </row>
    <row r="182" spans="1:18" ht="12.75" customHeight="1" x14ac:dyDescent="0.2">
      <c r="A182" s="28" t="s">
        <v>22</v>
      </c>
      <c r="B182" s="25">
        <v>31</v>
      </c>
      <c r="K182" s="182"/>
      <c r="L182" s="3"/>
      <c r="M182" s="3"/>
      <c r="O182" s="3"/>
      <c r="P182" s="17">
        <f>B182</f>
        <v>31</v>
      </c>
      <c r="Q182" s="14"/>
      <c r="R182" s="3"/>
    </row>
    <row r="183" spans="1:18" ht="12.75" customHeight="1" x14ac:dyDescent="0.2">
      <c r="A183" s="28" t="s">
        <v>23</v>
      </c>
      <c r="C183" s="25">
        <v>18</v>
      </c>
      <c r="K183" s="182"/>
      <c r="L183" s="3"/>
      <c r="M183" s="3"/>
      <c r="O183" s="3">
        <f>C183/B182</f>
        <v>0.58064516129032262</v>
      </c>
      <c r="P183" s="17">
        <v>18</v>
      </c>
      <c r="Q183" s="22">
        <f t="shared" ref="Q183:Q190" si="54">P183/P182</f>
        <v>0.58064516129032262</v>
      </c>
      <c r="R183" s="3">
        <f t="shared" ref="R183:R190" si="55">100%-Q183</f>
        <v>0.41935483870967738</v>
      </c>
    </row>
    <row r="184" spans="1:18" ht="12.75" customHeight="1" x14ac:dyDescent="0.2">
      <c r="A184" s="28" t="s">
        <v>48</v>
      </c>
      <c r="D184" s="25">
        <v>10</v>
      </c>
      <c r="K184" s="182"/>
      <c r="L184" s="3"/>
      <c r="M184" s="3"/>
      <c r="N184" s="3"/>
      <c r="O184" s="3">
        <f>D184/C183</f>
        <v>0.55555555555555558</v>
      </c>
      <c r="P184" s="21">
        <v>17</v>
      </c>
      <c r="Q184" s="22">
        <f t="shared" si="54"/>
        <v>0.94444444444444442</v>
      </c>
      <c r="R184" s="3">
        <f t="shared" si="55"/>
        <v>5.555555555555558E-2</v>
      </c>
    </row>
    <row r="185" spans="1:18" ht="12.75" customHeight="1" x14ac:dyDescent="0.2">
      <c r="A185" s="28" t="s">
        <v>49</v>
      </c>
      <c r="E185" s="25">
        <v>4</v>
      </c>
      <c r="K185" s="182"/>
      <c r="L185" s="3"/>
      <c r="M185" s="3"/>
      <c r="O185" s="3">
        <f>E185/D184</f>
        <v>0.4</v>
      </c>
      <c r="P185" s="17">
        <v>15</v>
      </c>
      <c r="Q185" s="22">
        <f t="shared" si="54"/>
        <v>0.88235294117647056</v>
      </c>
      <c r="R185" s="3">
        <f t="shared" si="55"/>
        <v>0.11764705882352944</v>
      </c>
    </row>
    <row r="186" spans="1:18" ht="12.75" customHeight="1" x14ac:dyDescent="0.2">
      <c r="A186" s="28" t="s">
        <v>50</v>
      </c>
      <c r="F186" s="25">
        <v>4</v>
      </c>
      <c r="K186" s="182"/>
      <c r="L186" s="3"/>
      <c r="M186" s="3"/>
      <c r="O186" s="3">
        <f>F186/E185</f>
        <v>1</v>
      </c>
      <c r="P186" s="17">
        <v>14</v>
      </c>
      <c r="Q186" s="22">
        <f t="shared" si="54"/>
        <v>0.93333333333333335</v>
      </c>
      <c r="R186" s="3">
        <f t="shared" si="55"/>
        <v>6.6666666666666652E-2</v>
      </c>
    </row>
    <row r="187" spans="1:18" ht="12.75" customHeight="1" x14ac:dyDescent="0.2">
      <c r="A187" s="28" t="s">
        <v>51</v>
      </c>
      <c r="G187" s="25">
        <v>4</v>
      </c>
      <c r="K187" s="182"/>
      <c r="L187" s="3"/>
      <c r="M187" s="3"/>
      <c r="O187" s="3">
        <f>G187/F186</f>
        <v>1</v>
      </c>
      <c r="P187" s="17">
        <v>12</v>
      </c>
      <c r="Q187" s="22">
        <f t="shared" si="54"/>
        <v>0.8571428571428571</v>
      </c>
      <c r="R187" s="3">
        <f t="shared" si="55"/>
        <v>0.1428571428571429</v>
      </c>
    </row>
    <row r="188" spans="1:18" ht="12.75" customHeight="1" x14ac:dyDescent="0.2">
      <c r="A188" s="28" t="s">
        <v>52</v>
      </c>
      <c r="H188" s="25">
        <v>4</v>
      </c>
      <c r="K188" s="182"/>
      <c r="L188" s="3"/>
      <c r="M188" s="3"/>
      <c r="O188" s="3">
        <f>H188/G187</f>
        <v>1</v>
      </c>
      <c r="P188" s="17">
        <v>11</v>
      </c>
      <c r="Q188" s="22">
        <f t="shared" si="54"/>
        <v>0.91666666666666663</v>
      </c>
      <c r="R188" s="3">
        <f t="shared" si="55"/>
        <v>8.333333333333337E-2</v>
      </c>
    </row>
    <row r="189" spans="1:18" ht="12.75" customHeight="1" x14ac:dyDescent="0.2">
      <c r="A189" s="28" t="s">
        <v>53</v>
      </c>
      <c r="I189" s="25">
        <v>4</v>
      </c>
      <c r="K189" s="182"/>
      <c r="L189" s="3"/>
      <c r="M189" s="3"/>
      <c r="O189" s="3">
        <f>I189/H188</f>
        <v>1</v>
      </c>
      <c r="P189" s="17">
        <v>11</v>
      </c>
      <c r="Q189" s="22">
        <f t="shared" si="54"/>
        <v>1</v>
      </c>
      <c r="R189" s="3">
        <f t="shared" si="55"/>
        <v>0</v>
      </c>
    </row>
    <row r="190" spans="1:18" ht="12.75" customHeight="1" x14ac:dyDescent="0.2">
      <c r="A190" s="28" t="s">
        <v>54</v>
      </c>
      <c r="J190" s="25">
        <v>4</v>
      </c>
      <c r="K190" s="182">
        <v>4</v>
      </c>
      <c r="L190" s="3"/>
      <c r="M190" s="3"/>
      <c r="O190" s="3">
        <f>J190/I189</f>
        <v>1</v>
      </c>
      <c r="P190" s="17">
        <v>11</v>
      </c>
      <c r="Q190" s="22">
        <f t="shared" si="54"/>
        <v>1</v>
      </c>
      <c r="R190" s="3">
        <f t="shared" si="55"/>
        <v>0</v>
      </c>
    </row>
    <row r="191" spans="1:18" ht="12.75" customHeight="1" x14ac:dyDescent="0.2">
      <c r="A191" s="28" t="s">
        <v>55</v>
      </c>
      <c r="J191" s="25">
        <v>7</v>
      </c>
      <c r="K191" s="182">
        <v>6</v>
      </c>
      <c r="L191" s="3"/>
      <c r="M191" s="3"/>
      <c r="O191" s="3"/>
      <c r="P191" s="17">
        <v>7</v>
      </c>
      <c r="Q191" s="22"/>
      <c r="R191" s="3"/>
    </row>
    <row r="192" spans="1:18" ht="12.75" customHeight="1" x14ac:dyDescent="0.2">
      <c r="A192" s="28" t="s">
        <v>56</v>
      </c>
      <c r="J192" s="25">
        <v>1</v>
      </c>
      <c r="K192" s="182">
        <v>1</v>
      </c>
      <c r="L192" s="3"/>
      <c r="M192" s="3"/>
      <c r="O192" s="3"/>
      <c r="P192" s="17">
        <v>1</v>
      </c>
      <c r="Q192" s="22"/>
      <c r="R192" s="3"/>
    </row>
    <row r="193" spans="1:18" ht="12.75" customHeight="1" x14ac:dyDescent="0.2">
      <c r="A193" s="28" t="s">
        <v>57</v>
      </c>
      <c r="K193" s="182"/>
      <c r="L193" s="3"/>
      <c r="M193" s="3"/>
      <c r="O193" s="3"/>
      <c r="P193" s="17"/>
      <c r="Q193" s="22"/>
      <c r="R193" s="3"/>
    </row>
    <row r="194" spans="1:18" ht="12.75" customHeight="1" x14ac:dyDescent="0.2">
      <c r="A194" s="28"/>
      <c r="K194" s="186">
        <f>SUM(K190:K192)</f>
        <v>11</v>
      </c>
      <c r="L194" s="3">
        <f>K190/B182</f>
        <v>0.12903225806451613</v>
      </c>
      <c r="M194" s="3">
        <f>K194/B182</f>
        <v>0.35483870967741937</v>
      </c>
      <c r="N194" s="3">
        <f>M194-L194</f>
        <v>0.22580645161290325</v>
      </c>
      <c r="O194" s="3"/>
    </row>
    <row r="195" spans="1:18" ht="12.75" customHeight="1" x14ac:dyDescent="0.3">
      <c r="A195" s="38" t="s">
        <v>75</v>
      </c>
      <c r="L195" s="3"/>
      <c r="M195" s="3"/>
      <c r="O195" s="3"/>
    </row>
    <row r="196" spans="1:18" ht="25.5" customHeight="1" x14ac:dyDescent="0.2">
      <c r="B196" s="285" t="s">
        <v>2</v>
      </c>
      <c r="C196" s="286"/>
      <c r="D196" s="286"/>
      <c r="E196" s="286"/>
      <c r="F196" s="286"/>
      <c r="G196" s="286"/>
      <c r="H196" s="286"/>
      <c r="I196" s="286"/>
      <c r="J196" s="286"/>
      <c r="L196" s="7" t="s">
        <v>3</v>
      </c>
      <c r="M196" s="7" t="s">
        <v>4</v>
      </c>
      <c r="N196" s="49" t="s">
        <v>5</v>
      </c>
      <c r="O196" s="7" t="s">
        <v>6</v>
      </c>
      <c r="P196" s="6" t="s">
        <v>7</v>
      </c>
      <c r="Q196" s="6" t="s">
        <v>8</v>
      </c>
      <c r="R196" s="7" t="s">
        <v>9</v>
      </c>
    </row>
    <row r="197" spans="1:18" ht="12.75" customHeight="1" x14ac:dyDescent="0.2">
      <c r="A197" s="50" t="s">
        <v>10</v>
      </c>
      <c r="B197" s="51">
        <v>1</v>
      </c>
      <c r="C197" s="51">
        <v>2</v>
      </c>
      <c r="D197" s="51">
        <v>3</v>
      </c>
      <c r="E197" s="51">
        <v>4</v>
      </c>
      <c r="F197" s="51">
        <v>5</v>
      </c>
      <c r="G197" s="51">
        <v>6</v>
      </c>
      <c r="H197" s="51">
        <v>7</v>
      </c>
      <c r="I197" s="51">
        <v>8</v>
      </c>
      <c r="J197" s="51">
        <v>9</v>
      </c>
      <c r="K197" s="187" t="s">
        <v>11</v>
      </c>
      <c r="L197" s="3"/>
      <c r="M197" s="3"/>
      <c r="O197" s="3"/>
      <c r="P197" s="14"/>
      <c r="Q197" s="14"/>
      <c r="R197" s="3"/>
    </row>
    <row r="198" spans="1:18" ht="12.75" customHeight="1" x14ac:dyDescent="0.2">
      <c r="A198" s="28" t="s">
        <v>23</v>
      </c>
      <c r="B198" s="25">
        <v>53</v>
      </c>
      <c r="K198" s="182"/>
      <c r="L198" s="3"/>
      <c r="M198" s="3"/>
      <c r="O198" s="3"/>
      <c r="P198" s="17">
        <f>B198</f>
        <v>53</v>
      </c>
      <c r="Q198" s="14"/>
      <c r="R198" s="3"/>
    </row>
    <row r="199" spans="1:18" ht="12.75" customHeight="1" x14ac:dyDescent="0.2">
      <c r="A199" s="28" t="s">
        <v>48</v>
      </c>
      <c r="C199" s="25">
        <v>35</v>
      </c>
      <c r="K199" s="182"/>
      <c r="L199" s="3"/>
      <c r="M199" s="3"/>
      <c r="N199" s="3"/>
      <c r="O199" s="3">
        <f>C199/B198</f>
        <v>0.660377358490566</v>
      </c>
      <c r="P199" s="21">
        <v>36</v>
      </c>
      <c r="Q199" s="22">
        <f t="shared" ref="Q199:Q206" si="56">P199/P198</f>
        <v>0.67924528301886788</v>
      </c>
      <c r="R199" s="3">
        <f t="shared" ref="R199:R206" si="57">100%-Q199</f>
        <v>0.32075471698113212</v>
      </c>
    </row>
    <row r="200" spans="1:18" ht="12.75" customHeight="1" x14ac:dyDescent="0.2">
      <c r="A200" s="28" t="s">
        <v>49</v>
      </c>
      <c r="D200" s="25">
        <v>21</v>
      </c>
      <c r="K200" s="182"/>
      <c r="L200" s="3"/>
      <c r="M200" s="3"/>
      <c r="O200" s="3">
        <f>D200/C199</f>
        <v>0.6</v>
      </c>
      <c r="P200" s="21">
        <v>33</v>
      </c>
      <c r="Q200" s="22">
        <f t="shared" si="56"/>
        <v>0.91666666666666663</v>
      </c>
      <c r="R200" s="3">
        <f t="shared" si="57"/>
        <v>8.333333333333337E-2</v>
      </c>
    </row>
    <row r="201" spans="1:18" ht="12.75" customHeight="1" x14ac:dyDescent="0.2">
      <c r="A201" s="28" t="s">
        <v>50</v>
      </c>
      <c r="E201" s="25">
        <v>20</v>
      </c>
      <c r="K201" s="182"/>
      <c r="L201" s="3"/>
      <c r="M201" s="3"/>
      <c r="O201" s="3">
        <f>E201/D200</f>
        <v>0.95238095238095233</v>
      </c>
      <c r="P201" s="21">
        <v>29</v>
      </c>
      <c r="Q201" s="22">
        <f t="shared" si="56"/>
        <v>0.87878787878787878</v>
      </c>
      <c r="R201" s="3">
        <f t="shared" si="57"/>
        <v>0.12121212121212122</v>
      </c>
    </row>
    <row r="202" spans="1:18" ht="12.75" customHeight="1" x14ac:dyDescent="0.2">
      <c r="A202" s="28" t="s">
        <v>51</v>
      </c>
      <c r="F202" s="25">
        <v>19</v>
      </c>
      <c r="K202" s="182"/>
      <c r="L202" s="3"/>
      <c r="M202" s="3"/>
      <c r="O202" s="3">
        <f>F202/E201</f>
        <v>0.95</v>
      </c>
      <c r="P202" s="21">
        <v>22</v>
      </c>
      <c r="Q202" s="22">
        <f t="shared" si="56"/>
        <v>0.75862068965517238</v>
      </c>
      <c r="R202" s="3">
        <f t="shared" si="57"/>
        <v>0.24137931034482762</v>
      </c>
    </row>
    <row r="203" spans="1:18" ht="12.75" customHeight="1" x14ac:dyDescent="0.2">
      <c r="A203" s="28" t="s">
        <v>52</v>
      </c>
      <c r="G203" s="25">
        <v>18</v>
      </c>
      <c r="K203" s="182"/>
      <c r="L203" s="3"/>
      <c r="M203" s="3"/>
      <c r="O203" s="3">
        <f>G203/F202</f>
        <v>0.94736842105263153</v>
      </c>
      <c r="P203" s="21">
        <v>19</v>
      </c>
      <c r="Q203" s="22">
        <f t="shared" si="56"/>
        <v>0.86363636363636365</v>
      </c>
      <c r="R203" s="3">
        <f t="shared" si="57"/>
        <v>0.13636363636363635</v>
      </c>
    </row>
    <row r="204" spans="1:18" ht="12.75" customHeight="1" x14ac:dyDescent="0.2">
      <c r="A204" s="28" t="s">
        <v>53</v>
      </c>
      <c r="H204" s="25">
        <v>16</v>
      </c>
      <c r="K204" s="182"/>
      <c r="L204" s="3"/>
      <c r="M204" s="3"/>
      <c r="O204" s="3">
        <f>H204/G203</f>
        <v>0.88888888888888884</v>
      </c>
      <c r="P204" s="21">
        <v>16</v>
      </c>
      <c r="Q204" s="22">
        <f t="shared" si="56"/>
        <v>0.84210526315789469</v>
      </c>
      <c r="R204" s="3">
        <f t="shared" si="57"/>
        <v>0.15789473684210531</v>
      </c>
    </row>
    <row r="205" spans="1:18" ht="12.75" customHeight="1" x14ac:dyDescent="0.2">
      <c r="A205" s="28" t="s">
        <v>54</v>
      </c>
      <c r="I205" s="25">
        <v>10</v>
      </c>
      <c r="K205" s="182"/>
      <c r="L205" s="3"/>
      <c r="M205" s="3"/>
      <c r="O205" s="3">
        <f>I205/H204</f>
        <v>0.625</v>
      </c>
      <c r="P205" s="21">
        <v>17</v>
      </c>
      <c r="Q205" s="22">
        <f t="shared" si="56"/>
        <v>1.0625</v>
      </c>
      <c r="R205" s="3">
        <f t="shared" si="57"/>
        <v>-6.25E-2</v>
      </c>
    </row>
    <row r="206" spans="1:18" ht="12.75" customHeight="1" x14ac:dyDescent="0.2">
      <c r="A206" s="28" t="s">
        <v>55</v>
      </c>
      <c r="J206" s="25">
        <v>10</v>
      </c>
      <c r="K206" s="182">
        <v>11</v>
      </c>
      <c r="L206" s="3"/>
      <c r="M206" s="3"/>
      <c r="O206" s="3">
        <f>J206/I205</f>
        <v>1</v>
      </c>
      <c r="P206" s="21">
        <v>17</v>
      </c>
      <c r="Q206" s="22">
        <f t="shared" si="56"/>
        <v>1</v>
      </c>
      <c r="R206" s="3">
        <f t="shared" si="57"/>
        <v>0</v>
      </c>
    </row>
    <row r="207" spans="1:18" ht="12.75" customHeight="1" x14ac:dyDescent="0.2">
      <c r="A207" s="28" t="s">
        <v>56</v>
      </c>
      <c r="J207" s="25">
        <v>5</v>
      </c>
      <c r="K207" s="182">
        <v>5</v>
      </c>
      <c r="L207" s="3"/>
      <c r="M207" s="3"/>
      <c r="O207" s="3"/>
      <c r="P207" s="21">
        <v>6</v>
      </c>
      <c r="Q207" s="22"/>
      <c r="R207" s="3"/>
    </row>
    <row r="208" spans="1:18" ht="12.75" customHeight="1" x14ac:dyDescent="0.2">
      <c r="A208" s="28" t="s">
        <v>57</v>
      </c>
      <c r="J208" s="25">
        <v>1</v>
      </c>
      <c r="K208" s="182">
        <v>1</v>
      </c>
      <c r="L208" s="3"/>
      <c r="M208" s="3"/>
      <c r="O208" s="3"/>
      <c r="P208" s="21">
        <v>1</v>
      </c>
      <c r="Q208" s="22"/>
      <c r="R208" s="3"/>
    </row>
    <row r="209" spans="1:18" ht="12.75" customHeight="1" x14ac:dyDescent="0.2">
      <c r="K209" s="186">
        <f>SUM(K206:K208)</f>
        <v>17</v>
      </c>
      <c r="L209" s="3">
        <f>K206/B198</f>
        <v>0.20754716981132076</v>
      </c>
      <c r="M209" s="3">
        <f>K209/B198</f>
        <v>0.32075471698113206</v>
      </c>
      <c r="N209" s="3">
        <f>M209-L209</f>
        <v>0.1132075471698113</v>
      </c>
      <c r="O209" s="3"/>
    </row>
    <row r="210" spans="1:18" ht="12.75" customHeight="1" x14ac:dyDescent="0.3">
      <c r="A210" s="38" t="s">
        <v>77</v>
      </c>
      <c r="L210" s="3"/>
      <c r="M210" s="3"/>
      <c r="O210" s="3"/>
    </row>
    <row r="211" spans="1:18" ht="25.5" customHeight="1" x14ac:dyDescent="0.2">
      <c r="B211" s="285" t="s">
        <v>2</v>
      </c>
      <c r="C211" s="286"/>
      <c r="D211" s="286"/>
      <c r="E211" s="286"/>
      <c r="F211" s="286"/>
      <c r="G211" s="286"/>
      <c r="H211" s="286"/>
      <c r="I211" s="286"/>
      <c r="J211" s="286"/>
      <c r="L211" s="7" t="s">
        <v>3</v>
      </c>
      <c r="M211" s="7" t="s">
        <v>4</v>
      </c>
      <c r="N211" s="49" t="s">
        <v>5</v>
      </c>
      <c r="O211" s="7" t="s">
        <v>6</v>
      </c>
      <c r="P211" s="6" t="s">
        <v>7</v>
      </c>
      <c r="Q211" s="6" t="s">
        <v>8</v>
      </c>
      <c r="R211" s="7" t="s">
        <v>9</v>
      </c>
    </row>
    <row r="212" spans="1:18" ht="12.75" customHeight="1" x14ac:dyDescent="0.2">
      <c r="A212" s="50" t="s">
        <v>10</v>
      </c>
      <c r="B212" s="51">
        <v>1</v>
      </c>
      <c r="C212" s="51">
        <v>2</v>
      </c>
      <c r="D212" s="51">
        <v>3</v>
      </c>
      <c r="E212" s="51">
        <v>4</v>
      </c>
      <c r="F212" s="51">
        <v>5</v>
      </c>
      <c r="G212" s="51">
        <v>6</v>
      </c>
      <c r="H212" s="51">
        <v>7</v>
      </c>
      <c r="I212" s="51">
        <v>8</v>
      </c>
      <c r="J212" s="51">
        <v>9</v>
      </c>
      <c r="K212" s="187" t="s">
        <v>11</v>
      </c>
      <c r="L212" s="3"/>
      <c r="M212" s="3"/>
      <c r="O212" s="3"/>
      <c r="P212" s="14"/>
      <c r="Q212" s="14"/>
      <c r="R212" s="3"/>
    </row>
    <row r="213" spans="1:18" ht="12.75" customHeight="1" x14ac:dyDescent="0.2">
      <c r="A213" s="28" t="s">
        <v>48</v>
      </c>
      <c r="B213" s="25">
        <v>31</v>
      </c>
      <c r="K213" s="182"/>
      <c r="L213" s="3"/>
      <c r="M213" s="3"/>
      <c r="O213" s="3"/>
      <c r="P213" s="17">
        <f>B213</f>
        <v>31</v>
      </c>
      <c r="Q213" s="14"/>
      <c r="R213" s="3"/>
    </row>
    <row r="214" spans="1:18" ht="12.75" customHeight="1" x14ac:dyDescent="0.2">
      <c r="A214" s="28" t="s">
        <v>49</v>
      </c>
      <c r="C214" s="25">
        <v>27</v>
      </c>
      <c r="K214" s="182"/>
      <c r="L214" s="3"/>
      <c r="M214" s="3"/>
      <c r="N214" s="3"/>
      <c r="O214" s="3">
        <f>C214/B213</f>
        <v>0.87096774193548387</v>
      </c>
      <c r="P214" s="21">
        <v>27</v>
      </c>
      <c r="Q214" s="22">
        <f t="shared" ref="Q214:Q221" si="58">P214/P213</f>
        <v>0.87096774193548387</v>
      </c>
      <c r="R214" s="3">
        <f t="shared" ref="R214:R221" si="59">100%-Q214</f>
        <v>0.12903225806451613</v>
      </c>
    </row>
    <row r="215" spans="1:18" ht="12.75" customHeight="1" x14ac:dyDescent="0.2">
      <c r="A215" s="28" t="s">
        <v>50</v>
      </c>
      <c r="D215" s="25">
        <v>17</v>
      </c>
      <c r="K215" s="182"/>
      <c r="L215" s="3"/>
      <c r="M215" s="3"/>
      <c r="O215" s="3">
        <f>D215/C214</f>
        <v>0.62962962962962965</v>
      </c>
      <c r="P215" s="21">
        <v>27</v>
      </c>
      <c r="Q215" s="22">
        <f t="shared" si="58"/>
        <v>1</v>
      </c>
      <c r="R215" s="3">
        <f t="shared" si="59"/>
        <v>0</v>
      </c>
    </row>
    <row r="216" spans="1:18" ht="12.75" customHeight="1" x14ac:dyDescent="0.2">
      <c r="A216" s="28" t="s">
        <v>51</v>
      </c>
      <c r="E216" s="25">
        <v>12</v>
      </c>
      <c r="K216" s="182"/>
      <c r="L216" s="3"/>
      <c r="M216" s="3"/>
      <c r="O216" s="3">
        <f>E216/D215</f>
        <v>0.70588235294117652</v>
      </c>
      <c r="P216" s="21">
        <v>20</v>
      </c>
      <c r="Q216" s="22">
        <f t="shared" si="58"/>
        <v>0.7407407407407407</v>
      </c>
      <c r="R216" s="3">
        <f t="shared" si="59"/>
        <v>0.2592592592592593</v>
      </c>
    </row>
    <row r="217" spans="1:18" ht="12.75" customHeight="1" x14ac:dyDescent="0.2">
      <c r="A217" s="28" t="s">
        <v>52</v>
      </c>
      <c r="F217" s="25">
        <v>10</v>
      </c>
      <c r="K217" s="182"/>
      <c r="L217" s="3"/>
      <c r="M217" s="3"/>
      <c r="O217" s="3">
        <f>F217/E216</f>
        <v>0.83333333333333337</v>
      </c>
      <c r="P217" s="21">
        <v>16</v>
      </c>
      <c r="Q217" s="22">
        <f t="shared" si="58"/>
        <v>0.8</v>
      </c>
      <c r="R217" s="3">
        <f t="shared" si="59"/>
        <v>0.19999999999999996</v>
      </c>
    </row>
    <row r="218" spans="1:18" ht="12.75" customHeight="1" x14ac:dyDescent="0.2">
      <c r="A218" s="28" t="s">
        <v>53</v>
      </c>
      <c r="G218" s="25">
        <v>9</v>
      </c>
      <c r="K218" s="182"/>
      <c r="L218" s="3"/>
      <c r="M218" s="3"/>
      <c r="O218" s="3">
        <f>G218/F217</f>
        <v>0.9</v>
      </c>
      <c r="P218" s="21">
        <v>14</v>
      </c>
      <c r="Q218" s="22">
        <f t="shared" si="58"/>
        <v>0.875</v>
      </c>
      <c r="R218" s="3">
        <f t="shared" si="59"/>
        <v>0.125</v>
      </c>
    </row>
    <row r="219" spans="1:18" ht="12.75" customHeight="1" x14ac:dyDescent="0.2">
      <c r="A219" s="28" t="s">
        <v>54</v>
      </c>
      <c r="H219" s="25">
        <v>9</v>
      </c>
      <c r="K219" s="182"/>
      <c r="L219" s="3"/>
      <c r="M219" s="3"/>
      <c r="O219" s="3">
        <f>H219/G218</f>
        <v>1</v>
      </c>
      <c r="P219" s="21">
        <v>14</v>
      </c>
      <c r="Q219" s="22">
        <f t="shared" si="58"/>
        <v>1</v>
      </c>
      <c r="R219" s="3">
        <f t="shared" si="59"/>
        <v>0</v>
      </c>
    </row>
    <row r="220" spans="1:18" ht="12.75" customHeight="1" x14ac:dyDescent="0.2">
      <c r="A220" s="28" t="s">
        <v>55</v>
      </c>
      <c r="I220" s="25">
        <v>9</v>
      </c>
      <c r="K220" s="182"/>
      <c r="L220" s="3"/>
      <c r="M220" s="3"/>
      <c r="O220" s="3">
        <f>I220/H219</f>
        <v>1</v>
      </c>
      <c r="P220" s="21">
        <v>14</v>
      </c>
      <c r="Q220" s="22">
        <f t="shared" si="58"/>
        <v>1</v>
      </c>
      <c r="R220" s="3">
        <f t="shared" si="59"/>
        <v>0</v>
      </c>
    </row>
    <row r="221" spans="1:18" ht="12.75" customHeight="1" x14ac:dyDescent="0.2">
      <c r="A221" s="28" t="s">
        <v>56</v>
      </c>
      <c r="J221" s="25">
        <v>9</v>
      </c>
      <c r="K221" s="182">
        <v>7</v>
      </c>
      <c r="L221" s="3"/>
      <c r="M221" s="3"/>
      <c r="O221" s="3">
        <f>J221/I220</f>
        <v>1</v>
      </c>
      <c r="P221" s="21">
        <v>13</v>
      </c>
      <c r="Q221" s="22">
        <f t="shared" si="58"/>
        <v>0.9285714285714286</v>
      </c>
      <c r="R221" s="3">
        <f t="shared" si="59"/>
        <v>7.1428571428571397E-2</v>
      </c>
    </row>
    <row r="222" spans="1:18" ht="12.75" customHeight="1" x14ac:dyDescent="0.2">
      <c r="A222" s="28" t="s">
        <v>57</v>
      </c>
      <c r="J222" s="25">
        <v>4</v>
      </c>
      <c r="K222" s="182">
        <v>3</v>
      </c>
      <c r="L222" s="3"/>
      <c r="M222" s="3"/>
      <c r="O222" s="3"/>
      <c r="P222" s="21">
        <v>6</v>
      </c>
      <c r="Q222" s="22"/>
      <c r="R222" s="3"/>
    </row>
    <row r="223" spans="1:18" ht="12.75" customHeight="1" x14ac:dyDescent="0.2">
      <c r="A223" s="28" t="s">
        <v>69</v>
      </c>
      <c r="J223" s="25">
        <v>1</v>
      </c>
      <c r="K223" s="182">
        <v>1</v>
      </c>
      <c r="L223" s="3"/>
      <c r="M223" s="3"/>
      <c r="O223" s="3"/>
      <c r="P223" s="21">
        <v>2</v>
      </c>
      <c r="Q223" s="22"/>
      <c r="R223" s="3"/>
    </row>
    <row r="224" spans="1:18" ht="12.75" customHeight="1" x14ac:dyDescent="0.2">
      <c r="K224" s="186">
        <f>SUM(K221:K223)</f>
        <v>11</v>
      </c>
      <c r="L224" s="3">
        <f>K221/B213</f>
        <v>0.22580645161290322</v>
      </c>
      <c r="M224" s="3">
        <f>K224/B213</f>
        <v>0.35483870967741937</v>
      </c>
      <c r="N224" s="3">
        <f>M224-L224</f>
        <v>0.12903225806451615</v>
      </c>
      <c r="O224" s="3"/>
    </row>
    <row r="225" spans="1:18" ht="12.75" customHeight="1" x14ac:dyDescent="0.3">
      <c r="A225" s="38" t="s">
        <v>78</v>
      </c>
      <c r="L225" s="3"/>
      <c r="M225" s="3"/>
      <c r="O225" s="3"/>
    </row>
    <row r="226" spans="1:18" ht="25.5" customHeight="1" x14ac:dyDescent="0.2">
      <c r="B226" s="285" t="s">
        <v>2</v>
      </c>
      <c r="C226" s="286"/>
      <c r="D226" s="286"/>
      <c r="E226" s="286"/>
      <c r="F226" s="286"/>
      <c r="G226" s="286"/>
      <c r="H226" s="286"/>
      <c r="I226" s="286"/>
      <c r="J226" s="286"/>
      <c r="L226" s="7" t="s">
        <v>3</v>
      </c>
      <c r="M226" s="7" t="s">
        <v>4</v>
      </c>
      <c r="N226" s="49" t="s">
        <v>5</v>
      </c>
      <c r="O226" s="7" t="s">
        <v>6</v>
      </c>
      <c r="P226" s="6" t="s">
        <v>7</v>
      </c>
      <c r="Q226" s="6" t="s">
        <v>8</v>
      </c>
      <c r="R226" s="7" t="s">
        <v>9</v>
      </c>
    </row>
    <row r="227" spans="1:18" ht="12.75" customHeight="1" x14ac:dyDescent="0.2">
      <c r="A227" s="50" t="s">
        <v>10</v>
      </c>
      <c r="B227" s="51">
        <v>1</v>
      </c>
      <c r="C227" s="51">
        <v>2</v>
      </c>
      <c r="D227" s="51">
        <v>3</v>
      </c>
      <c r="E227" s="51">
        <v>4</v>
      </c>
      <c r="F227" s="51">
        <v>5</v>
      </c>
      <c r="G227" s="51">
        <v>6</v>
      </c>
      <c r="H227" s="51">
        <v>7</v>
      </c>
      <c r="I227" s="51">
        <v>8</v>
      </c>
      <c r="J227" s="51">
        <v>9</v>
      </c>
      <c r="K227" s="187" t="s">
        <v>11</v>
      </c>
      <c r="L227" s="3"/>
      <c r="M227" s="3"/>
      <c r="O227" s="3"/>
      <c r="P227" s="14"/>
      <c r="Q227" s="14"/>
      <c r="R227" s="3"/>
    </row>
    <row r="228" spans="1:18" ht="12.75" customHeight="1" x14ac:dyDescent="0.2">
      <c r="A228" s="28" t="s">
        <v>49</v>
      </c>
      <c r="B228" s="25">
        <v>65</v>
      </c>
      <c r="K228" s="182"/>
      <c r="L228" s="3"/>
      <c r="M228" s="3"/>
      <c r="O228" s="3"/>
      <c r="P228" s="17">
        <f>B228</f>
        <v>65</v>
      </c>
      <c r="Q228" s="14"/>
      <c r="R228" s="3"/>
    </row>
    <row r="229" spans="1:18" ht="12.75" customHeight="1" x14ac:dyDescent="0.2">
      <c r="A229" s="28" t="s">
        <v>50</v>
      </c>
      <c r="C229" s="25">
        <v>53</v>
      </c>
      <c r="K229" s="182"/>
      <c r="L229" s="3"/>
      <c r="M229" s="3"/>
      <c r="N229" s="3"/>
      <c r="O229" s="3">
        <f>C229/B228</f>
        <v>0.81538461538461537</v>
      </c>
      <c r="P229" s="21">
        <v>53</v>
      </c>
      <c r="Q229" s="22">
        <f t="shared" ref="Q229:Q236" si="60">P229/P228</f>
        <v>0.81538461538461537</v>
      </c>
      <c r="R229" s="3">
        <f t="shared" ref="R229:R236" si="61">100%-Q229</f>
        <v>0.18461538461538463</v>
      </c>
    </row>
    <row r="230" spans="1:18" ht="12.75" customHeight="1" x14ac:dyDescent="0.2">
      <c r="A230" s="28" t="s">
        <v>51</v>
      </c>
      <c r="D230" s="25">
        <v>43</v>
      </c>
      <c r="K230" s="182"/>
      <c r="L230" s="3"/>
      <c r="M230" s="3"/>
      <c r="O230" s="3">
        <f>D230/C229</f>
        <v>0.81132075471698117</v>
      </c>
      <c r="P230" s="21">
        <v>47</v>
      </c>
      <c r="Q230" s="22">
        <f t="shared" si="60"/>
        <v>0.8867924528301887</v>
      </c>
      <c r="R230" s="3">
        <f t="shared" si="61"/>
        <v>0.1132075471698113</v>
      </c>
    </row>
    <row r="231" spans="1:18" ht="12.75" customHeight="1" x14ac:dyDescent="0.2">
      <c r="A231" s="28" t="s">
        <v>52</v>
      </c>
      <c r="E231" s="25">
        <v>35</v>
      </c>
      <c r="K231" s="182"/>
      <c r="L231" s="3"/>
      <c r="M231" s="3"/>
      <c r="O231" s="3">
        <f>E231/D230</f>
        <v>0.81395348837209303</v>
      </c>
      <c r="P231" s="21">
        <v>45</v>
      </c>
      <c r="Q231" s="22">
        <f t="shared" si="60"/>
        <v>0.95744680851063835</v>
      </c>
      <c r="R231" s="3">
        <f t="shared" si="61"/>
        <v>4.2553191489361653E-2</v>
      </c>
    </row>
    <row r="232" spans="1:18" ht="12.75" customHeight="1" x14ac:dyDescent="0.2">
      <c r="A232" s="28" t="s">
        <v>53</v>
      </c>
      <c r="F232" s="25">
        <v>33</v>
      </c>
      <c r="K232" s="182"/>
      <c r="L232" s="3"/>
      <c r="M232" s="3"/>
      <c r="O232" s="3">
        <f>F232/E231</f>
        <v>0.94285714285714284</v>
      </c>
      <c r="P232" s="21">
        <v>41</v>
      </c>
      <c r="Q232" s="22">
        <f t="shared" si="60"/>
        <v>0.91111111111111109</v>
      </c>
      <c r="R232" s="3">
        <f t="shared" si="61"/>
        <v>8.8888888888888906E-2</v>
      </c>
    </row>
    <row r="233" spans="1:18" ht="12.75" customHeight="1" x14ac:dyDescent="0.2">
      <c r="A233" s="28" t="s">
        <v>54</v>
      </c>
      <c r="G233" s="25">
        <v>31</v>
      </c>
      <c r="K233" s="182"/>
      <c r="L233" s="3"/>
      <c r="M233" s="3"/>
      <c r="O233" s="3">
        <f>G233/F232</f>
        <v>0.93939393939393945</v>
      </c>
      <c r="P233" s="21">
        <v>40</v>
      </c>
      <c r="Q233" s="22">
        <f t="shared" si="60"/>
        <v>0.97560975609756095</v>
      </c>
      <c r="R233" s="3">
        <f t="shared" si="61"/>
        <v>2.4390243902439046E-2</v>
      </c>
    </row>
    <row r="234" spans="1:18" ht="12.75" customHeight="1" x14ac:dyDescent="0.2">
      <c r="A234" s="28" t="s">
        <v>55</v>
      </c>
      <c r="H234" s="25">
        <v>30</v>
      </c>
      <c r="K234" s="182"/>
      <c r="L234" s="3"/>
      <c r="M234" s="3"/>
      <c r="O234" s="3">
        <f>H234/G233</f>
        <v>0.967741935483871</v>
      </c>
      <c r="P234" s="21">
        <v>40</v>
      </c>
      <c r="Q234" s="22">
        <f t="shared" si="60"/>
        <v>1</v>
      </c>
      <c r="R234" s="3">
        <f t="shared" si="61"/>
        <v>0</v>
      </c>
    </row>
    <row r="235" spans="1:18" ht="12.75" customHeight="1" x14ac:dyDescent="0.2">
      <c r="A235" s="28" t="s">
        <v>56</v>
      </c>
      <c r="I235" s="25">
        <v>30</v>
      </c>
      <c r="K235" s="182"/>
      <c r="L235" s="3"/>
      <c r="M235" s="3"/>
      <c r="O235" s="3">
        <f>I235/H234</f>
        <v>1</v>
      </c>
      <c r="P235" s="21">
        <v>39</v>
      </c>
      <c r="Q235" s="22">
        <f t="shared" si="60"/>
        <v>0.97499999999999998</v>
      </c>
      <c r="R235" s="3">
        <f t="shared" si="61"/>
        <v>2.5000000000000022E-2</v>
      </c>
    </row>
    <row r="236" spans="1:18" ht="12.75" customHeight="1" x14ac:dyDescent="0.2">
      <c r="A236" s="28" t="s">
        <v>57</v>
      </c>
      <c r="J236" s="25">
        <v>30</v>
      </c>
      <c r="K236" s="182">
        <v>20</v>
      </c>
      <c r="L236" s="3"/>
      <c r="M236" s="3"/>
      <c r="O236" s="3">
        <f>J236/I235</f>
        <v>1</v>
      </c>
      <c r="P236" s="21">
        <v>39</v>
      </c>
      <c r="Q236" s="22">
        <f t="shared" si="60"/>
        <v>1</v>
      </c>
      <c r="R236" s="3">
        <f t="shared" si="61"/>
        <v>0</v>
      </c>
    </row>
    <row r="237" spans="1:18" ht="12.75" customHeight="1" x14ac:dyDescent="0.2">
      <c r="A237" s="28" t="s">
        <v>69</v>
      </c>
      <c r="J237" s="25">
        <v>10</v>
      </c>
      <c r="K237" s="182">
        <v>6</v>
      </c>
      <c r="L237" s="3"/>
      <c r="M237" s="3"/>
      <c r="O237" s="3"/>
      <c r="P237" s="21">
        <v>15</v>
      </c>
      <c r="Q237" s="22"/>
      <c r="R237" s="3"/>
    </row>
    <row r="238" spans="1:18" ht="12.75" customHeight="1" x14ac:dyDescent="0.2">
      <c r="A238" s="28" t="s">
        <v>70</v>
      </c>
      <c r="J238" s="25">
        <v>7</v>
      </c>
      <c r="K238" s="182">
        <v>5</v>
      </c>
      <c r="L238" s="3"/>
      <c r="M238" s="3"/>
      <c r="O238" s="3"/>
      <c r="P238" s="21">
        <v>9</v>
      </c>
      <c r="Q238" s="22"/>
      <c r="R238" s="3"/>
    </row>
    <row r="239" spans="1:18" ht="12.75" customHeight="1" x14ac:dyDescent="0.2">
      <c r="A239" s="28" t="s">
        <v>73</v>
      </c>
      <c r="J239" s="25">
        <v>4</v>
      </c>
      <c r="K239" s="182">
        <v>2</v>
      </c>
      <c r="L239" s="3"/>
      <c r="M239" s="3"/>
      <c r="O239" s="3"/>
      <c r="P239" s="21">
        <v>4</v>
      </c>
      <c r="Q239" s="22"/>
      <c r="R239" s="3"/>
    </row>
    <row r="240" spans="1:18" ht="12.75" customHeight="1" x14ac:dyDescent="0.2">
      <c r="A240" s="28" t="s">
        <v>76</v>
      </c>
      <c r="J240" s="25">
        <v>2</v>
      </c>
      <c r="K240" s="182">
        <v>1</v>
      </c>
      <c r="L240" s="3"/>
      <c r="M240" s="3"/>
      <c r="O240" s="3"/>
      <c r="P240" s="21">
        <v>2</v>
      </c>
      <c r="Q240" s="22"/>
      <c r="R240" s="3"/>
    </row>
    <row r="241" spans="1:18" ht="12.75" customHeight="1" x14ac:dyDescent="0.2">
      <c r="A241" s="28" t="s">
        <v>80</v>
      </c>
      <c r="J241" s="25">
        <v>1</v>
      </c>
      <c r="K241" s="182"/>
      <c r="L241" s="3"/>
      <c r="M241" s="3"/>
      <c r="O241" s="3"/>
      <c r="P241" s="21">
        <v>1</v>
      </c>
      <c r="Q241" s="22"/>
      <c r="R241" s="3"/>
    </row>
    <row r="242" spans="1:18" ht="12.75" customHeight="1" x14ac:dyDescent="0.2">
      <c r="A242" s="28" t="s">
        <v>84</v>
      </c>
      <c r="J242" s="25">
        <v>1</v>
      </c>
      <c r="K242" s="182">
        <v>1</v>
      </c>
      <c r="L242" s="3"/>
      <c r="M242" s="3"/>
      <c r="O242" s="3"/>
      <c r="P242" s="21">
        <v>1</v>
      </c>
      <c r="Q242" s="22"/>
      <c r="R242" s="3"/>
    </row>
    <row r="243" spans="1:18" ht="12.75" customHeight="1" x14ac:dyDescent="0.2">
      <c r="K243" s="186">
        <f>SUM(K236:K242)</f>
        <v>35</v>
      </c>
      <c r="L243" s="3">
        <f>K236/B228</f>
        <v>0.30769230769230771</v>
      </c>
      <c r="M243" s="3">
        <f>K243/B228</f>
        <v>0.53846153846153844</v>
      </c>
      <c r="N243" s="3">
        <f>M243-L243</f>
        <v>0.23076923076923073</v>
      </c>
      <c r="O243" s="3"/>
    </row>
    <row r="244" spans="1:18" ht="12.75" customHeight="1" x14ac:dyDescent="0.3">
      <c r="A244" s="38" t="s">
        <v>79</v>
      </c>
      <c r="L244" s="3"/>
      <c r="M244" s="3"/>
      <c r="O244" s="3"/>
    </row>
    <row r="245" spans="1:18" ht="25.5" customHeight="1" x14ac:dyDescent="0.2">
      <c r="B245" s="285" t="s">
        <v>2</v>
      </c>
      <c r="C245" s="286"/>
      <c r="D245" s="286"/>
      <c r="E245" s="286"/>
      <c r="F245" s="286"/>
      <c r="G245" s="286"/>
      <c r="H245" s="286"/>
      <c r="I245" s="286"/>
      <c r="J245" s="286"/>
      <c r="L245" s="7" t="s">
        <v>3</v>
      </c>
      <c r="M245" s="7" t="s">
        <v>4</v>
      </c>
      <c r="N245" s="49" t="s">
        <v>5</v>
      </c>
      <c r="O245" s="7" t="s">
        <v>6</v>
      </c>
      <c r="P245" s="6" t="s">
        <v>7</v>
      </c>
      <c r="Q245" s="6" t="s">
        <v>8</v>
      </c>
      <c r="R245" s="7" t="s">
        <v>9</v>
      </c>
    </row>
    <row r="246" spans="1:18" ht="12.75" customHeight="1" x14ac:dyDescent="0.2">
      <c r="A246" s="50" t="s">
        <v>10</v>
      </c>
      <c r="B246" s="51">
        <v>1</v>
      </c>
      <c r="C246" s="51">
        <v>2</v>
      </c>
      <c r="D246" s="51">
        <v>3</v>
      </c>
      <c r="E246" s="51">
        <v>4</v>
      </c>
      <c r="F246" s="51">
        <v>5</v>
      </c>
      <c r="G246" s="51">
        <v>6</v>
      </c>
      <c r="H246" s="51">
        <v>7</v>
      </c>
      <c r="I246" s="51">
        <v>8</v>
      </c>
      <c r="J246" s="51">
        <v>9</v>
      </c>
      <c r="K246" s="187" t="s">
        <v>11</v>
      </c>
      <c r="L246" s="3"/>
      <c r="M246" s="3"/>
      <c r="O246" s="3"/>
      <c r="P246" s="14"/>
      <c r="Q246" s="14"/>
      <c r="R246" s="3"/>
    </row>
    <row r="247" spans="1:18" ht="12.75" customHeight="1" x14ac:dyDescent="0.2">
      <c r="A247" s="28" t="s">
        <v>50</v>
      </c>
      <c r="B247" s="25">
        <v>32</v>
      </c>
      <c r="K247" s="182"/>
      <c r="L247" s="3"/>
      <c r="M247" s="3"/>
      <c r="O247" s="3"/>
      <c r="P247" s="17">
        <f>B247</f>
        <v>32</v>
      </c>
      <c r="Q247" s="14"/>
      <c r="R247" s="3"/>
    </row>
    <row r="248" spans="1:18" ht="12.75" customHeight="1" x14ac:dyDescent="0.2">
      <c r="A248" s="28" t="s">
        <v>51</v>
      </c>
      <c r="C248" s="25">
        <v>28</v>
      </c>
      <c r="K248" s="182"/>
      <c r="L248" s="3"/>
      <c r="M248" s="3"/>
      <c r="N248" s="3"/>
      <c r="O248" s="3">
        <f>C248/B247</f>
        <v>0.875</v>
      </c>
      <c r="P248" s="21">
        <v>28</v>
      </c>
      <c r="Q248" s="22">
        <f t="shared" ref="Q248:Q255" si="62">P248/P247</f>
        <v>0.875</v>
      </c>
      <c r="R248" s="3">
        <f t="shared" ref="R248:R255" si="63">100%-Q248</f>
        <v>0.125</v>
      </c>
    </row>
    <row r="249" spans="1:18" ht="12.75" customHeight="1" x14ac:dyDescent="0.2">
      <c r="A249" s="28" t="s">
        <v>52</v>
      </c>
      <c r="D249" s="25">
        <v>22</v>
      </c>
      <c r="K249" s="182"/>
      <c r="L249" s="3"/>
      <c r="M249" s="3"/>
      <c r="O249" s="3">
        <f>D249/C248</f>
        <v>0.7857142857142857</v>
      </c>
      <c r="P249" s="21">
        <v>27</v>
      </c>
      <c r="Q249" s="22">
        <f t="shared" si="62"/>
        <v>0.9642857142857143</v>
      </c>
      <c r="R249" s="3">
        <f t="shared" si="63"/>
        <v>3.5714285714285698E-2</v>
      </c>
    </row>
    <row r="250" spans="1:18" ht="12.75" customHeight="1" x14ac:dyDescent="0.2">
      <c r="A250" s="28" t="s">
        <v>53</v>
      </c>
      <c r="E250" s="25">
        <v>17</v>
      </c>
      <c r="K250" s="182"/>
      <c r="L250" s="3"/>
      <c r="M250" s="3"/>
      <c r="O250" s="3">
        <f>E250/D249</f>
        <v>0.77272727272727271</v>
      </c>
      <c r="P250" s="21">
        <v>23</v>
      </c>
      <c r="Q250" s="22">
        <f t="shared" si="62"/>
        <v>0.85185185185185186</v>
      </c>
      <c r="R250" s="3">
        <f t="shared" si="63"/>
        <v>0.14814814814814814</v>
      </c>
    </row>
    <row r="251" spans="1:18" ht="12.75" customHeight="1" x14ac:dyDescent="0.2">
      <c r="A251" s="28" t="s">
        <v>54</v>
      </c>
      <c r="F251" s="25">
        <v>15</v>
      </c>
      <c r="K251" s="182"/>
      <c r="L251" s="3"/>
      <c r="M251" s="3"/>
      <c r="O251" s="3">
        <f>F251/E250</f>
        <v>0.88235294117647056</v>
      </c>
      <c r="P251" s="21">
        <v>21</v>
      </c>
      <c r="Q251" s="22">
        <f t="shared" si="62"/>
        <v>0.91304347826086951</v>
      </c>
      <c r="R251" s="3">
        <f t="shared" si="63"/>
        <v>8.6956521739130488E-2</v>
      </c>
    </row>
    <row r="252" spans="1:18" ht="12.75" customHeight="1" x14ac:dyDescent="0.2">
      <c r="A252" s="28" t="s">
        <v>55</v>
      </c>
      <c r="G252" s="25">
        <v>15</v>
      </c>
      <c r="K252" s="182"/>
      <c r="L252" s="3"/>
      <c r="M252" s="3"/>
      <c r="O252" s="3">
        <f>G252/F251</f>
        <v>1</v>
      </c>
      <c r="P252" s="21">
        <v>21</v>
      </c>
      <c r="Q252" s="22">
        <f t="shared" si="62"/>
        <v>1</v>
      </c>
      <c r="R252" s="3">
        <f t="shared" si="63"/>
        <v>0</v>
      </c>
    </row>
    <row r="253" spans="1:18" ht="12.75" customHeight="1" x14ac:dyDescent="0.2">
      <c r="A253" s="28" t="s">
        <v>56</v>
      </c>
      <c r="H253" s="25">
        <v>14</v>
      </c>
      <c r="K253" s="182"/>
      <c r="L253" s="3"/>
      <c r="M253" s="3"/>
      <c r="O253" s="3">
        <f>H253/G252</f>
        <v>0.93333333333333335</v>
      </c>
      <c r="P253" s="21">
        <v>20</v>
      </c>
      <c r="Q253" s="22">
        <f t="shared" si="62"/>
        <v>0.95238095238095233</v>
      </c>
      <c r="R253" s="3">
        <f t="shared" si="63"/>
        <v>4.7619047619047672E-2</v>
      </c>
    </row>
    <row r="254" spans="1:18" ht="12.75" customHeight="1" x14ac:dyDescent="0.2">
      <c r="A254" s="28" t="s">
        <v>57</v>
      </c>
      <c r="I254" s="25">
        <v>14</v>
      </c>
      <c r="K254" s="182"/>
      <c r="L254" s="3"/>
      <c r="M254" s="3"/>
      <c r="O254" s="3">
        <f>I254/H253</f>
        <v>1</v>
      </c>
      <c r="P254" s="21">
        <v>19</v>
      </c>
      <c r="Q254" s="22">
        <f t="shared" si="62"/>
        <v>0.95</v>
      </c>
      <c r="R254" s="3">
        <f t="shared" si="63"/>
        <v>5.0000000000000044E-2</v>
      </c>
    </row>
    <row r="255" spans="1:18" ht="12.75" customHeight="1" x14ac:dyDescent="0.2">
      <c r="A255" s="28" t="s">
        <v>69</v>
      </c>
      <c r="J255" s="25">
        <v>14</v>
      </c>
      <c r="K255" s="182">
        <v>10</v>
      </c>
      <c r="L255" s="3"/>
      <c r="M255" s="3"/>
      <c r="O255" s="3">
        <f>J255/I254</f>
        <v>1</v>
      </c>
      <c r="P255" s="21">
        <v>18</v>
      </c>
      <c r="Q255" s="22">
        <f t="shared" si="62"/>
        <v>0.94736842105263153</v>
      </c>
      <c r="R255" s="3">
        <f t="shared" si="63"/>
        <v>5.2631578947368474E-2</v>
      </c>
    </row>
    <row r="256" spans="1:18" ht="12.75" customHeight="1" x14ac:dyDescent="0.2">
      <c r="A256" s="28" t="s">
        <v>70</v>
      </c>
      <c r="J256" s="25">
        <v>8</v>
      </c>
      <c r="K256" s="182">
        <v>5</v>
      </c>
      <c r="L256" s="3"/>
      <c r="M256" s="3"/>
      <c r="O256" s="3"/>
      <c r="P256" s="21">
        <v>8</v>
      </c>
      <c r="Q256" s="22"/>
      <c r="R256" s="3"/>
    </row>
    <row r="257" spans="1:18" ht="12.75" customHeight="1" x14ac:dyDescent="0.2">
      <c r="A257" s="28" t="s">
        <v>73</v>
      </c>
      <c r="J257" s="25">
        <v>3</v>
      </c>
      <c r="K257" s="182">
        <v>3</v>
      </c>
      <c r="L257" s="3"/>
      <c r="M257" s="3"/>
      <c r="O257" s="3"/>
      <c r="P257" s="21">
        <v>3</v>
      </c>
      <c r="Q257" s="22"/>
      <c r="R257" s="3"/>
    </row>
    <row r="258" spans="1:18" ht="12.75" customHeight="1" x14ac:dyDescent="0.2">
      <c r="A258" s="28" t="s">
        <v>76</v>
      </c>
      <c r="K258" s="182"/>
      <c r="L258" s="3"/>
      <c r="M258" s="3"/>
      <c r="O258" s="3"/>
      <c r="P258" s="21"/>
      <c r="Q258" s="22"/>
      <c r="R258" s="3"/>
    </row>
    <row r="259" spans="1:18" ht="12.75" customHeight="1" x14ac:dyDescent="0.2">
      <c r="A259" s="28"/>
      <c r="K259" s="182"/>
      <c r="L259" s="3"/>
      <c r="M259" s="3"/>
      <c r="O259" s="3"/>
      <c r="P259" s="21"/>
      <c r="Q259" s="22"/>
      <c r="R259" s="3"/>
    </row>
    <row r="260" spans="1:18" ht="12.75" customHeight="1" x14ac:dyDescent="0.2">
      <c r="K260" s="186">
        <f>SUM(K255:K257)</f>
        <v>18</v>
      </c>
      <c r="L260" s="3">
        <f>K255/B247</f>
        <v>0.3125</v>
      </c>
      <c r="M260" s="3">
        <f>K260/B247</f>
        <v>0.5625</v>
      </c>
      <c r="N260" s="3">
        <f>M260-L260</f>
        <v>0.25</v>
      </c>
      <c r="O260" s="3"/>
    </row>
    <row r="261" spans="1:18" ht="12.75" customHeight="1" x14ac:dyDescent="0.3">
      <c r="A261" s="38" t="s">
        <v>81</v>
      </c>
      <c r="L261" s="3"/>
      <c r="M261" s="3"/>
      <c r="O261" s="3"/>
    </row>
    <row r="262" spans="1:18" ht="25.5" customHeight="1" x14ac:dyDescent="0.2">
      <c r="B262" s="285" t="s">
        <v>2</v>
      </c>
      <c r="C262" s="286"/>
      <c r="D262" s="286"/>
      <c r="E262" s="286"/>
      <c r="F262" s="286"/>
      <c r="G262" s="286"/>
      <c r="H262" s="286"/>
      <c r="I262" s="286"/>
      <c r="J262" s="286"/>
      <c r="L262" s="7" t="s">
        <v>3</v>
      </c>
      <c r="M262" s="7" t="s">
        <v>4</v>
      </c>
      <c r="N262" s="49" t="s">
        <v>5</v>
      </c>
      <c r="O262" s="7" t="s">
        <v>6</v>
      </c>
      <c r="P262" s="6" t="s">
        <v>7</v>
      </c>
      <c r="Q262" s="6" t="s">
        <v>8</v>
      </c>
      <c r="R262" s="7" t="s">
        <v>9</v>
      </c>
    </row>
    <row r="263" spans="1:18" ht="12.75" customHeight="1" x14ac:dyDescent="0.2">
      <c r="A263" s="50" t="s">
        <v>10</v>
      </c>
      <c r="B263" s="51">
        <v>1</v>
      </c>
      <c r="C263" s="51">
        <v>2</v>
      </c>
      <c r="D263" s="51">
        <v>3</v>
      </c>
      <c r="E263" s="51">
        <v>4</v>
      </c>
      <c r="F263" s="51">
        <v>5</v>
      </c>
      <c r="G263" s="51">
        <v>6</v>
      </c>
      <c r="H263" s="51">
        <v>7</v>
      </c>
      <c r="I263" s="51">
        <v>8</v>
      </c>
      <c r="J263" s="51">
        <v>9</v>
      </c>
      <c r="K263" s="187" t="s">
        <v>11</v>
      </c>
      <c r="L263" s="3"/>
      <c r="M263" s="3"/>
      <c r="O263" s="3"/>
      <c r="P263" s="14"/>
      <c r="Q263" s="14"/>
      <c r="R263" s="3"/>
    </row>
    <row r="264" spans="1:18" ht="12.75" customHeight="1" x14ac:dyDescent="0.2">
      <c r="A264" s="28" t="s">
        <v>51</v>
      </c>
      <c r="B264" s="25">
        <v>63</v>
      </c>
      <c r="K264" s="182"/>
      <c r="L264" s="3"/>
      <c r="M264" s="3"/>
      <c r="O264" s="3"/>
      <c r="P264" s="17">
        <f>B264</f>
        <v>63</v>
      </c>
      <c r="Q264" s="14"/>
      <c r="R264" s="3"/>
    </row>
    <row r="265" spans="1:18" ht="12.75" customHeight="1" x14ac:dyDescent="0.2">
      <c r="A265" s="28" t="s">
        <v>52</v>
      </c>
      <c r="C265" s="25">
        <v>55</v>
      </c>
      <c r="K265" s="182"/>
      <c r="L265" s="3"/>
      <c r="M265" s="3"/>
      <c r="N265" s="3"/>
      <c r="O265" s="3">
        <f>C265/B264</f>
        <v>0.87301587301587302</v>
      </c>
      <c r="P265" s="21">
        <v>55</v>
      </c>
      <c r="Q265" s="22">
        <f t="shared" ref="Q265:Q272" si="64">P265/P264</f>
        <v>0.87301587301587302</v>
      </c>
      <c r="R265" s="3">
        <f t="shared" ref="R265:R272" si="65">100%-Q265</f>
        <v>0.12698412698412698</v>
      </c>
    </row>
    <row r="266" spans="1:18" ht="12.75" customHeight="1" x14ac:dyDescent="0.2">
      <c r="A266" s="28" t="s">
        <v>53</v>
      </c>
      <c r="D266" s="25">
        <v>46</v>
      </c>
      <c r="K266" s="182"/>
      <c r="L266" s="3"/>
      <c r="M266" s="3"/>
      <c r="O266" s="3">
        <f>D266/C265</f>
        <v>0.83636363636363631</v>
      </c>
      <c r="P266" s="21">
        <v>49</v>
      </c>
      <c r="Q266" s="22">
        <f t="shared" si="64"/>
        <v>0.89090909090909087</v>
      </c>
      <c r="R266" s="3">
        <f t="shared" si="65"/>
        <v>0.10909090909090913</v>
      </c>
    </row>
    <row r="267" spans="1:18" ht="12.75" customHeight="1" x14ac:dyDescent="0.2">
      <c r="A267" s="28" t="s">
        <v>54</v>
      </c>
      <c r="E267" s="25">
        <v>37</v>
      </c>
      <c r="K267" s="182"/>
      <c r="L267" s="3"/>
      <c r="M267" s="3"/>
      <c r="O267" s="3">
        <f>E267/D266</f>
        <v>0.80434782608695654</v>
      </c>
      <c r="P267" s="21">
        <v>44</v>
      </c>
      <c r="Q267" s="22">
        <f t="shared" si="64"/>
        <v>0.89795918367346939</v>
      </c>
      <c r="R267" s="3">
        <f t="shared" si="65"/>
        <v>0.10204081632653061</v>
      </c>
    </row>
    <row r="268" spans="1:18" ht="12.75" customHeight="1" x14ac:dyDescent="0.2">
      <c r="A268" s="28" t="s">
        <v>55</v>
      </c>
      <c r="F268" s="25">
        <v>32</v>
      </c>
      <c r="K268" s="182"/>
      <c r="L268" s="3"/>
      <c r="M268" s="3"/>
      <c r="O268" s="3">
        <f>F268/E267</f>
        <v>0.86486486486486491</v>
      </c>
      <c r="P268" s="21">
        <v>40</v>
      </c>
      <c r="Q268" s="22">
        <f t="shared" si="64"/>
        <v>0.90909090909090906</v>
      </c>
      <c r="R268" s="3">
        <f t="shared" si="65"/>
        <v>9.0909090909090939E-2</v>
      </c>
    </row>
    <row r="269" spans="1:18" ht="12.75" customHeight="1" x14ac:dyDescent="0.2">
      <c r="A269" s="28" t="s">
        <v>56</v>
      </c>
      <c r="G269" s="25">
        <v>30</v>
      </c>
      <c r="K269" s="182"/>
      <c r="L269" s="3"/>
      <c r="M269" s="3"/>
      <c r="O269" s="3">
        <f>G269/F268</f>
        <v>0.9375</v>
      </c>
      <c r="P269" s="21">
        <v>41</v>
      </c>
      <c r="Q269" s="22">
        <f t="shared" si="64"/>
        <v>1.0249999999999999</v>
      </c>
      <c r="R269" s="3">
        <f t="shared" si="65"/>
        <v>-2.4999999999999911E-2</v>
      </c>
    </row>
    <row r="270" spans="1:18" ht="12.75" customHeight="1" x14ac:dyDescent="0.2">
      <c r="A270" s="28" t="s">
        <v>57</v>
      </c>
      <c r="H270" s="25">
        <v>29</v>
      </c>
      <c r="K270" s="182"/>
      <c r="L270" s="3"/>
      <c r="M270" s="3"/>
      <c r="O270" s="3">
        <f>H270/G269</f>
        <v>0.96666666666666667</v>
      </c>
      <c r="P270" s="21">
        <v>42</v>
      </c>
      <c r="Q270" s="22">
        <f t="shared" si="64"/>
        <v>1.024390243902439</v>
      </c>
      <c r="R270" s="3">
        <f t="shared" si="65"/>
        <v>-2.4390243902439046E-2</v>
      </c>
    </row>
    <row r="271" spans="1:18" ht="12.75" customHeight="1" x14ac:dyDescent="0.2">
      <c r="A271" s="28" t="s">
        <v>69</v>
      </c>
      <c r="I271" s="25">
        <v>29</v>
      </c>
      <c r="K271" s="182">
        <v>1</v>
      </c>
      <c r="L271" s="3"/>
      <c r="M271" s="3"/>
      <c r="O271" s="3">
        <f>I271/H270</f>
        <v>1</v>
      </c>
      <c r="P271" s="21">
        <v>40</v>
      </c>
      <c r="Q271" s="22">
        <f t="shared" si="64"/>
        <v>0.95238095238095233</v>
      </c>
      <c r="R271" s="3">
        <f t="shared" si="65"/>
        <v>4.7619047619047672E-2</v>
      </c>
    </row>
    <row r="272" spans="1:18" ht="12.75" customHeight="1" x14ac:dyDescent="0.2">
      <c r="A272" s="28" t="s">
        <v>70</v>
      </c>
      <c r="J272" s="25">
        <v>29</v>
      </c>
      <c r="K272" s="182">
        <v>21</v>
      </c>
      <c r="L272" s="3"/>
      <c r="M272" s="3"/>
      <c r="O272" s="3">
        <f>J272/I271</f>
        <v>1</v>
      </c>
      <c r="P272" s="21">
        <v>39</v>
      </c>
      <c r="Q272" s="22">
        <f t="shared" si="64"/>
        <v>0.97499999999999998</v>
      </c>
      <c r="R272" s="3">
        <f t="shared" si="65"/>
        <v>2.5000000000000022E-2</v>
      </c>
    </row>
    <row r="273" spans="1:18" ht="12.75" customHeight="1" x14ac:dyDescent="0.2">
      <c r="A273" s="28" t="s">
        <v>73</v>
      </c>
      <c r="J273" s="25">
        <v>11</v>
      </c>
      <c r="K273" s="182">
        <v>8</v>
      </c>
      <c r="L273" s="3"/>
      <c r="M273" s="3"/>
      <c r="O273" s="3"/>
      <c r="P273" s="21">
        <v>17</v>
      </c>
      <c r="Q273" s="22"/>
      <c r="R273" s="3"/>
    </row>
    <row r="274" spans="1:18" ht="12.75" customHeight="1" x14ac:dyDescent="0.2">
      <c r="A274" s="28" t="s">
        <v>76</v>
      </c>
      <c r="J274" s="25">
        <v>7</v>
      </c>
      <c r="K274" s="182">
        <v>6</v>
      </c>
      <c r="L274" s="3"/>
      <c r="M274" s="3"/>
      <c r="O274" s="3"/>
      <c r="P274" s="21">
        <v>8</v>
      </c>
      <c r="Q274" s="22"/>
      <c r="R274" s="3"/>
    </row>
    <row r="275" spans="1:18" ht="12.75" customHeight="1" x14ac:dyDescent="0.2">
      <c r="A275" s="28" t="s">
        <v>51</v>
      </c>
      <c r="J275" s="25">
        <v>3</v>
      </c>
      <c r="K275" s="182"/>
      <c r="L275" s="3"/>
      <c r="M275" s="3"/>
      <c r="O275" s="3"/>
      <c r="P275" s="21">
        <v>3</v>
      </c>
      <c r="Q275" s="22"/>
      <c r="R275" s="3"/>
    </row>
    <row r="276" spans="1:18" ht="12.75" customHeight="1" x14ac:dyDescent="0.2">
      <c r="K276" s="186">
        <f>SUM(K271:K274)</f>
        <v>36</v>
      </c>
      <c r="L276" s="3">
        <f>SUM(K271:K272)/B264</f>
        <v>0.34920634920634919</v>
      </c>
      <c r="M276" s="3">
        <f>K276/B264</f>
        <v>0.5714285714285714</v>
      </c>
      <c r="N276" s="3">
        <f>M276-L276</f>
        <v>0.22222222222222221</v>
      </c>
      <c r="O276" s="3"/>
    </row>
    <row r="277" spans="1:18" ht="12.75" customHeight="1" x14ac:dyDescent="0.3">
      <c r="A277" s="38" t="s">
        <v>82</v>
      </c>
      <c r="L277" s="3"/>
      <c r="M277" s="3"/>
      <c r="O277" s="3"/>
    </row>
    <row r="278" spans="1:18" ht="25.5" customHeight="1" x14ac:dyDescent="0.2">
      <c r="B278" s="285" t="s">
        <v>2</v>
      </c>
      <c r="C278" s="286"/>
      <c r="D278" s="286"/>
      <c r="E278" s="286"/>
      <c r="F278" s="286"/>
      <c r="G278" s="286"/>
      <c r="H278" s="286"/>
      <c r="I278" s="286"/>
      <c r="J278" s="286"/>
      <c r="L278" s="7" t="s">
        <v>3</v>
      </c>
      <c r="M278" s="7" t="s">
        <v>4</v>
      </c>
      <c r="N278" s="49" t="s">
        <v>5</v>
      </c>
      <c r="O278" s="7" t="s">
        <v>6</v>
      </c>
      <c r="P278" s="6" t="s">
        <v>7</v>
      </c>
      <c r="Q278" s="6" t="s">
        <v>8</v>
      </c>
      <c r="R278" s="7" t="s">
        <v>9</v>
      </c>
    </row>
    <row r="279" spans="1:18" ht="12.75" customHeight="1" x14ac:dyDescent="0.2">
      <c r="A279" s="50" t="s">
        <v>10</v>
      </c>
      <c r="B279" s="51">
        <v>1</v>
      </c>
      <c r="C279" s="51">
        <v>2</v>
      </c>
      <c r="D279" s="51">
        <v>3</v>
      </c>
      <c r="E279" s="51">
        <v>4</v>
      </c>
      <c r="F279" s="51">
        <v>5</v>
      </c>
      <c r="G279" s="51">
        <v>6</v>
      </c>
      <c r="H279" s="51">
        <v>7</v>
      </c>
      <c r="I279" s="51">
        <v>8</v>
      </c>
      <c r="J279" s="51">
        <v>9</v>
      </c>
      <c r="K279" s="187" t="s">
        <v>11</v>
      </c>
      <c r="L279" s="3"/>
      <c r="M279" s="3"/>
      <c r="O279" s="3"/>
      <c r="P279" s="14"/>
      <c r="Q279" s="14"/>
      <c r="R279" s="3"/>
    </row>
    <row r="280" spans="1:18" ht="12.75" customHeight="1" x14ac:dyDescent="0.2">
      <c r="A280" s="28" t="s">
        <v>52</v>
      </c>
      <c r="B280" s="25">
        <v>37</v>
      </c>
      <c r="K280" s="182"/>
      <c r="L280" s="3"/>
      <c r="M280" s="3"/>
      <c r="O280" s="3"/>
      <c r="P280" s="17">
        <f>B280</f>
        <v>37</v>
      </c>
      <c r="Q280" s="14"/>
      <c r="R280" s="3"/>
    </row>
    <row r="281" spans="1:18" ht="12.75" customHeight="1" x14ac:dyDescent="0.2">
      <c r="A281" s="28" t="s">
        <v>53</v>
      </c>
      <c r="C281" s="25">
        <v>28</v>
      </c>
      <c r="K281" s="182"/>
      <c r="L281" s="3"/>
      <c r="M281" s="3"/>
      <c r="N281" s="3"/>
      <c r="O281" s="3">
        <f>C281/B280</f>
        <v>0.7567567567567568</v>
      </c>
      <c r="P281" s="21">
        <v>29</v>
      </c>
      <c r="Q281" s="22">
        <f t="shared" ref="Q281:Q288" si="66">P281/P280</f>
        <v>0.78378378378378377</v>
      </c>
      <c r="R281" s="3">
        <f t="shared" ref="R281:R288" si="67">100%-Q281</f>
        <v>0.21621621621621623</v>
      </c>
    </row>
    <row r="282" spans="1:18" ht="12.75" customHeight="1" x14ac:dyDescent="0.2">
      <c r="A282" s="28" t="s">
        <v>54</v>
      </c>
      <c r="D282" s="25">
        <v>25</v>
      </c>
      <c r="K282" s="182"/>
      <c r="L282" s="3"/>
      <c r="M282" s="3"/>
      <c r="O282" s="3">
        <f>D282/C281</f>
        <v>0.8928571428571429</v>
      </c>
      <c r="P282" s="21">
        <v>29</v>
      </c>
      <c r="Q282" s="22">
        <f t="shared" si="66"/>
        <v>1</v>
      </c>
      <c r="R282" s="3">
        <f t="shared" si="67"/>
        <v>0</v>
      </c>
    </row>
    <row r="283" spans="1:18" ht="12.75" customHeight="1" x14ac:dyDescent="0.2">
      <c r="A283" s="28" t="s">
        <v>55</v>
      </c>
      <c r="E283" s="25">
        <v>18</v>
      </c>
      <c r="K283" s="182"/>
      <c r="L283" s="3"/>
      <c r="M283" s="3"/>
      <c r="O283" s="3">
        <f>E283/D282</f>
        <v>0.72</v>
      </c>
      <c r="P283" s="21">
        <v>29</v>
      </c>
      <c r="Q283" s="22">
        <f t="shared" si="66"/>
        <v>1</v>
      </c>
      <c r="R283" s="3">
        <f t="shared" si="67"/>
        <v>0</v>
      </c>
    </row>
    <row r="284" spans="1:18" ht="12.75" customHeight="1" x14ac:dyDescent="0.2">
      <c r="A284" s="28" t="s">
        <v>56</v>
      </c>
      <c r="F284" s="25">
        <v>14</v>
      </c>
      <c r="K284" s="182"/>
      <c r="L284" s="3"/>
      <c r="M284" s="3"/>
      <c r="O284" s="3">
        <f>F284/E283</f>
        <v>0.77777777777777779</v>
      </c>
      <c r="P284" s="21">
        <v>28</v>
      </c>
      <c r="Q284" s="22">
        <f t="shared" si="66"/>
        <v>0.96551724137931039</v>
      </c>
      <c r="R284" s="3">
        <f t="shared" si="67"/>
        <v>3.4482758620689613E-2</v>
      </c>
    </row>
    <row r="285" spans="1:18" ht="12.75" customHeight="1" x14ac:dyDescent="0.2">
      <c r="A285" s="28" t="s">
        <v>57</v>
      </c>
      <c r="G285" s="25">
        <v>14</v>
      </c>
      <c r="K285" s="182"/>
      <c r="L285" s="3"/>
      <c r="M285" s="3"/>
      <c r="O285" s="3">
        <f>G285/F284</f>
        <v>1</v>
      </c>
      <c r="P285" s="21">
        <v>28</v>
      </c>
      <c r="Q285" s="22">
        <f t="shared" si="66"/>
        <v>1</v>
      </c>
      <c r="R285" s="3">
        <f t="shared" si="67"/>
        <v>0</v>
      </c>
    </row>
    <row r="286" spans="1:18" ht="12.75" customHeight="1" x14ac:dyDescent="0.2">
      <c r="A286" s="28" t="s">
        <v>69</v>
      </c>
      <c r="H286" s="25">
        <v>14</v>
      </c>
      <c r="K286" s="182"/>
      <c r="L286" s="3"/>
      <c r="M286" s="3"/>
      <c r="O286" s="3">
        <f>H286/G285</f>
        <v>1</v>
      </c>
      <c r="P286" s="21">
        <v>28</v>
      </c>
      <c r="Q286" s="22">
        <f t="shared" si="66"/>
        <v>1</v>
      </c>
      <c r="R286" s="3">
        <f t="shared" si="67"/>
        <v>0</v>
      </c>
    </row>
    <row r="287" spans="1:18" ht="12.75" customHeight="1" x14ac:dyDescent="0.2">
      <c r="A287" s="28" t="s">
        <v>70</v>
      </c>
      <c r="I287" s="25">
        <v>14</v>
      </c>
      <c r="K287" s="182">
        <v>1</v>
      </c>
      <c r="L287" s="3"/>
      <c r="M287" s="3"/>
      <c r="O287" s="3">
        <f>I287/H286</f>
        <v>1</v>
      </c>
      <c r="P287" s="21">
        <v>27</v>
      </c>
      <c r="Q287" s="22">
        <f t="shared" si="66"/>
        <v>0.9642857142857143</v>
      </c>
      <c r="R287" s="3">
        <f t="shared" si="67"/>
        <v>3.5714285714285698E-2</v>
      </c>
    </row>
    <row r="288" spans="1:18" ht="12.75" customHeight="1" x14ac:dyDescent="0.2">
      <c r="A288" s="28" t="s">
        <v>73</v>
      </c>
      <c r="J288" s="25">
        <v>14</v>
      </c>
      <c r="K288" s="182">
        <v>9</v>
      </c>
      <c r="L288" s="3"/>
      <c r="M288" s="3"/>
      <c r="O288" s="3">
        <f>J288/I287</f>
        <v>1</v>
      </c>
      <c r="P288" s="21">
        <v>25</v>
      </c>
      <c r="Q288" s="22">
        <f t="shared" si="66"/>
        <v>0.92592592592592593</v>
      </c>
      <c r="R288" s="3">
        <f t="shared" si="67"/>
        <v>7.407407407407407E-2</v>
      </c>
    </row>
    <row r="289" spans="1:22" ht="12.75" customHeight="1" x14ac:dyDescent="0.2">
      <c r="A289" s="28" t="s">
        <v>76</v>
      </c>
      <c r="J289" s="25">
        <v>12</v>
      </c>
      <c r="K289" s="182">
        <v>11</v>
      </c>
      <c r="L289" s="3"/>
      <c r="M289" s="3"/>
      <c r="O289" s="3"/>
      <c r="P289" s="21">
        <v>17</v>
      </c>
      <c r="Q289" s="22"/>
      <c r="R289" s="3"/>
    </row>
    <row r="290" spans="1:22" ht="12.75" customHeight="1" x14ac:dyDescent="0.2">
      <c r="A290" s="28" t="s">
        <v>80</v>
      </c>
      <c r="J290" s="25">
        <v>3</v>
      </c>
      <c r="K290" s="182">
        <v>2</v>
      </c>
      <c r="L290" s="3"/>
      <c r="M290" s="3"/>
      <c r="O290" s="3"/>
      <c r="P290" s="21">
        <v>6</v>
      </c>
      <c r="Q290" s="22"/>
      <c r="R290" s="3"/>
      <c r="S290" s="29" t="s">
        <v>83</v>
      </c>
      <c r="T290" s="29">
        <v>25</v>
      </c>
      <c r="U290" s="29">
        <f>K295</f>
        <v>26</v>
      </c>
      <c r="V290" s="29" t="s">
        <v>11</v>
      </c>
    </row>
    <row r="291" spans="1:22" ht="12.75" customHeight="1" x14ac:dyDescent="0.2">
      <c r="A291" s="28" t="s">
        <v>84</v>
      </c>
      <c r="J291" s="25">
        <v>1</v>
      </c>
      <c r="K291" s="182">
        <v>1</v>
      </c>
      <c r="L291" s="3"/>
      <c r="M291" s="3"/>
      <c r="O291" s="3"/>
      <c r="P291" s="21">
        <v>3</v>
      </c>
      <c r="Q291" s="22"/>
      <c r="R291" s="3"/>
      <c r="S291" s="29" t="s">
        <v>85</v>
      </c>
      <c r="T291" s="22">
        <f>T290/B280</f>
        <v>0.67567567567567566</v>
      </c>
      <c r="U291" s="22">
        <f>T290/U290</f>
        <v>0.96153846153846156</v>
      </c>
      <c r="V291" s="29" t="s">
        <v>86</v>
      </c>
    </row>
    <row r="292" spans="1:22" ht="12.75" customHeight="1" x14ac:dyDescent="0.2">
      <c r="A292" s="28" t="s">
        <v>87</v>
      </c>
      <c r="J292" s="25">
        <v>1</v>
      </c>
      <c r="K292" s="182"/>
      <c r="L292" s="3"/>
      <c r="M292" s="3"/>
      <c r="O292" s="3"/>
      <c r="P292" s="21">
        <v>2</v>
      </c>
      <c r="Q292" s="22"/>
      <c r="R292" s="3"/>
    </row>
    <row r="293" spans="1:22" ht="12.75" customHeight="1" x14ac:dyDescent="0.2">
      <c r="A293" s="28" t="s">
        <v>88</v>
      </c>
      <c r="J293" s="25">
        <v>2</v>
      </c>
      <c r="K293" s="182">
        <v>1</v>
      </c>
      <c r="L293" s="3"/>
      <c r="M293" s="3"/>
      <c r="O293" s="3"/>
      <c r="P293" s="21">
        <v>2</v>
      </c>
      <c r="Q293" s="22"/>
      <c r="R293" s="3"/>
    </row>
    <row r="294" spans="1:22" ht="12.75" customHeight="1" x14ac:dyDescent="0.2">
      <c r="A294" s="28" t="s">
        <v>91</v>
      </c>
      <c r="J294" s="25">
        <v>1</v>
      </c>
      <c r="K294" s="182">
        <v>1</v>
      </c>
      <c r="L294" s="3"/>
      <c r="M294" s="3"/>
      <c r="O294" s="3"/>
      <c r="P294" s="21">
        <v>1</v>
      </c>
      <c r="Q294" s="22"/>
      <c r="R294" s="3"/>
    </row>
    <row r="295" spans="1:22" ht="12.75" customHeight="1" x14ac:dyDescent="0.2">
      <c r="K295" s="186">
        <f>SUM(K287:K294)</f>
        <v>26</v>
      </c>
      <c r="L295" s="3">
        <f>SUM(K287:K288)/B280</f>
        <v>0.27027027027027029</v>
      </c>
      <c r="M295" s="3">
        <f>K295/B280</f>
        <v>0.70270270270270274</v>
      </c>
      <c r="N295" s="3">
        <f>M295-L295</f>
        <v>0.43243243243243246</v>
      </c>
      <c r="O295" s="3"/>
    </row>
    <row r="296" spans="1:22" ht="12.75" customHeight="1" x14ac:dyDescent="0.3">
      <c r="A296" s="38" t="s">
        <v>89</v>
      </c>
      <c r="L296" s="3"/>
      <c r="M296" s="3"/>
      <c r="O296" s="3"/>
    </row>
    <row r="297" spans="1:22" ht="25.5" customHeight="1" x14ac:dyDescent="0.2">
      <c r="B297" s="285" t="s">
        <v>2</v>
      </c>
      <c r="C297" s="286"/>
      <c r="D297" s="286"/>
      <c r="E297" s="286"/>
      <c r="F297" s="286"/>
      <c r="G297" s="286"/>
      <c r="H297" s="286"/>
      <c r="I297" s="286"/>
      <c r="J297" s="286"/>
      <c r="L297" s="7" t="s">
        <v>3</v>
      </c>
      <c r="M297" s="7" t="s">
        <v>4</v>
      </c>
      <c r="N297" s="49" t="s">
        <v>5</v>
      </c>
      <c r="O297" s="7" t="s">
        <v>6</v>
      </c>
      <c r="P297" s="6" t="s">
        <v>7</v>
      </c>
      <c r="Q297" s="6" t="s">
        <v>8</v>
      </c>
      <c r="R297" s="7" t="s">
        <v>9</v>
      </c>
    </row>
    <row r="298" spans="1:22" ht="12.75" customHeight="1" x14ac:dyDescent="0.2">
      <c r="A298" s="50" t="s">
        <v>10</v>
      </c>
      <c r="B298" s="51">
        <v>1</v>
      </c>
      <c r="C298" s="51">
        <v>2</v>
      </c>
      <c r="D298" s="51">
        <v>3</v>
      </c>
      <c r="E298" s="51">
        <v>4</v>
      </c>
      <c r="F298" s="51">
        <v>5</v>
      </c>
      <c r="G298" s="51">
        <v>6</v>
      </c>
      <c r="H298" s="51">
        <v>7</v>
      </c>
      <c r="I298" s="51">
        <v>8</v>
      </c>
      <c r="J298" s="51">
        <v>9</v>
      </c>
      <c r="K298" s="187" t="s">
        <v>11</v>
      </c>
      <c r="L298" s="3"/>
      <c r="M298" s="3"/>
      <c r="O298" s="3"/>
      <c r="P298" s="14"/>
      <c r="Q298" s="14"/>
      <c r="R298" s="3"/>
    </row>
    <row r="299" spans="1:22" ht="12.75" customHeight="1" x14ac:dyDescent="0.2">
      <c r="A299" s="28" t="s">
        <v>53</v>
      </c>
      <c r="B299" s="25">
        <v>63</v>
      </c>
      <c r="K299" s="182"/>
      <c r="L299" s="3"/>
      <c r="M299" s="3"/>
      <c r="O299" s="3"/>
      <c r="P299" s="17">
        <f>B299</f>
        <v>63</v>
      </c>
      <c r="Q299" s="14"/>
      <c r="R299" s="3"/>
    </row>
    <row r="300" spans="1:22" ht="12.75" customHeight="1" x14ac:dyDescent="0.2">
      <c r="A300" s="28" t="s">
        <v>54</v>
      </c>
      <c r="C300" s="25">
        <v>57</v>
      </c>
      <c r="K300" s="182"/>
      <c r="L300" s="3"/>
      <c r="M300" s="3"/>
      <c r="N300" s="3"/>
      <c r="O300" s="3">
        <f>C300/B299</f>
        <v>0.90476190476190477</v>
      </c>
      <c r="P300" s="21">
        <v>57</v>
      </c>
      <c r="Q300" s="22">
        <f t="shared" ref="Q300:Q307" si="68">P300/P299</f>
        <v>0.90476190476190477</v>
      </c>
      <c r="R300" s="3">
        <f t="shared" ref="R300:R307" si="69">100%-Q300</f>
        <v>9.5238095238095233E-2</v>
      </c>
    </row>
    <row r="301" spans="1:22" ht="12.75" customHeight="1" x14ac:dyDescent="0.2">
      <c r="A301" s="28" t="s">
        <v>55</v>
      </c>
      <c r="D301" s="25">
        <v>45</v>
      </c>
      <c r="K301" s="182"/>
      <c r="L301" s="3"/>
      <c r="M301" s="3"/>
      <c r="O301" s="3">
        <f>D301/C300</f>
        <v>0.78947368421052633</v>
      </c>
      <c r="P301" s="21">
        <v>52</v>
      </c>
      <c r="Q301" s="22">
        <f t="shared" si="68"/>
        <v>0.91228070175438591</v>
      </c>
      <c r="R301" s="3">
        <f t="shared" si="69"/>
        <v>8.7719298245614086E-2</v>
      </c>
    </row>
    <row r="302" spans="1:22" ht="12.75" customHeight="1" x14ac:dyDescent="0.2">
      <c r="A302" s="28" t="s">
        <v>56</v>
      </c>
      <c r="E302" s="25">
        <v>33</v>
      </c>
      <c r="K302" s="182"/>
      <c r="L302" s="3"/>
      <c r="M302" s="3"/>
      <c r="O302" s="3">
        <f>E302/D301</f>
        <v>0.73333333333333328</v>
      </c>
      <c r="P302" s="21">
        <v>48</v>
      </c>
      <c r="Q302" s="22">
        <f t="shared" si="68"/>
        <v>0.92307692307692313</v>
      </c>
      <c r="R302" s="3">
        <f t="shared" si="69"/>
        <v>7.6923076923076872E-2</v>
      </c>
    </row>
    <row r="303" spans="1:22" ht="12.75" customHeight="1" x14ac:dyDescent="0.2">
      <c r="A303" s="28" t="s">
        <v>57</v>
      </c>
      <c r="F303" s="25">
        <v>31</v>
      </c>
      <c r="K303" s="182"/>
      <c r="L303" s="3"/>
      <c r="M303" s="3"/>
      <c r="O303" s="3">
        <f>F303/E302</f>
        <v>0.93939393939393945</v>
      </c>
      <c r="P303" s="21">
        <v>46</v>
      </c>
      <c r="Q303" s="22">
        <f t="shared" si="68"/>
        <v>0.95833333333333337</v>
      </c>
      <c r="R303" s="3">
        <f t="shared" si="69"/>
        <v>4.166666666666663E-2</v>
      </c>
    </row>
    <row r="304" spans="1:22" ht="12.75" customHeight="1" x14ac:dyDescent="0.2">
      <c r="A304" s="28" t="s">
        <v>69</v>
      </c>
      <c r="G304" s="25">
        <v>26</v>
      </c>
      <c r="K304" s="182"/>
      <c r="L304" s="3"/>
      <c r="M304" s="3"/>
      <c r="O304" s="3">
        <f>G304/F303</f>
        <v>0.83870967741935487</v>
      </c>
      <c r="P304" s="21">
        <v>43</v>
      </c>
      <c r="Q304" s="22">
        <f t="shared" si="68"/>
        <v>0.93478260869565222</v>
      </c>
      <c r="R304" s="3">
        <f t="shared" si="69"/>
        <v>6.5217391304347783E-2</v>
      </c>
    </row>
    <row r="305" spans="1:22" ht="12.75" customHeight="1" x14ac:dyDescent="0.2">
      <c r="A305" s="28" t="s">
        <v>70</v>
      </c>
      <c r="H305" s="25">
        <v>26</v>
      </c>
      <c r="K305" s="182"/>
      <c r="L305" s="3"/>
      <c r="M305" s="3"/>
      <c r="O305" s="3">
        <f>H305/G304</f>
        <v>1</v>
      </c>
      <c r="P305" s="21">
        <v>41</v>
      </c>
      <c r="Q305" s="22">
        <f t="shared" si="68"/>
        <v>0.95348837209302328</v>
      </c>
      <c r="R305" s="3">
        <f t="shared" si="69"/>
        <v>4.6511627906976716E-2</v>
      </c>
    </row>
    <row r="306" spans="1:22" ht="12.75" customHeight="1" x14ac:dyDescent="0.2">
      <c r="A306" s="28" t="s">
        <v>73</v>
      </c>
      <c r="I306" s="25">
        <v>26</v>
      </c>
      <c r="K306" s="182">
        <v>1</v>
      </c>
      <c r="L306" s="3"/>
      <c r="M306" s="3"/>
      <c r="O306" s="3">
        <f>I306/H305</f>
        <v>1</v>
      </c>
      <c r="P306" s="21">
        <v>41</v>
      </c>
      <c r="Q306" s="22">
        <f t="shared" si="68"/>
        <v>1</v>
      </c>
      <c r="R306" s="3">
        <f t="shared" si="69"/>
        <v>0</v>
      </c>
    </row>
    <row r="307" spans="1:22" ht="12.75" customHeight="1" x14ac:dyDescent="0.2">
      <c r="A307" s="28" t="s">
        <v>76</v>
      </c>
      <c r="J307" s="25">
        <v>26</v>
      </c>
      <c r="K307" s="182">
        <v>21</v>
      </c>
      <c r="L307" s="3"/>
      <c r="M307" s="3"/>
      <c r="O307" s="3">
        <f>J307/I306</f>
        <v>1</v>
      </c>
      <c r="P307" s="21">
        <v>41</v>
      </c>
      <c r="Q307" s="22">
        <f t="shared" si="68"/>
        <v>1</v>
      </c>
      <c r="R307" s="3">
        <f t="shared" si="69"/>
        <v>0</v>
      </c>
    </row>
    <row r="308" spans="1:22" ht="12.75" customHeight="1" x14ac:dyDescent="0.2">
      <c r="A308" s="28" t="s">
        <v>80</v>
      </c>
      <c r="J308" s="25">
        <v>10</v>
      </c>
      <c r="K308" s="182">
        <v>3</v>
      </c>
      <c r="L308" s="3"/>
      <c r="M308" s="3"/>
      <c r="O308" s="3"/>
      <c r="P308" s="21">
        <v>19</v>
      </c>
      <c r="Q308" s="22"/>
      <c r="R308" s="3"/>
    </row>
    <row r="309" spans="1:22" ht="12.75" customHeight="1" x14ac:dyDescent="0.2">
      <c r="A309" s="28" t="s">
        <v>84</v>
      </c>
      <c r="J309" s="25">
        <v>8</v>
      </c>
      <c r="K309" s="182">
        <v>5</v>
      </c>
      <c r="L309" s="3"/>
      <c r="M309" s="3"/>
      <c r="O309" s="3"/>
      <c r="P309" s="21">
        <v>15</v>
      </c>
      <c r="Q309" s="22"/>
      <c r="R309" s="3"/>
      <c r="S309" s="29" t="s">
        <v>83</v>
      </c>
      <c r="T309" s="29">
        <v>34</v>
      </c>
      <c r="U309" s="29">
        <f>K313</f>
        <v>35</v>
      </c>
      <c r="V309" s="29" t="s">
        <v>11</v>
      </c>
    </row>
    <row r="310" spans="1:22" ht="12.75" customHeight="1" x14ac:dyDescent="0.2">
      <c r="A310" s="28" t="s">
        <v>87</v>
      </c>
      <c r="J310" s="25">
        <v>4</v>
      </c>
      <c r="K310" s="182">
        <v>2</v>
      </c>
      <c r="L310" s="3"/>
      <c r="M310" s="3"/>
      <c r="O310" s="3"/>
      <c r="P310" s="21">
        <v>7</v>
      </c>
      <c r="Q310" s="22"/>
      <c r="R310" s="3"/>
      <c r="S310" s="29" t="s">
        <v>85</v>
      </c>
      <c r="T310" s="22">
        <f>T309/B299</f>
        <v>0.53968253968253965</v>
      </c>
      <c r="U310" s="22">
        <f>T309/U309</f>
        <v>0.97142857142857142</v>
      </c>
      <c r="V310" s="29" t="s">
        <v>86</v>
      </c>
    </row>
    <row r="311" spans="1:22" ht="12.75" customHeight="1" x14ac:dyDescent="0.2">
      <c r="A311" s="28" t="s">
        <v>88</v>
      </c>
      <c r="J311" s="25">
        <v>2</v>
      </c>
      <c r="K311" s="182"/>
      <c r="L311" s="3"/>
      <c r="M311" s="3"/>
      <c r="O311" s="3"/>
      <c r="P311" s="21">
        <v>3</v>
      </c>
      <c r="Q311" s="22"/>
      <c r="R311" s="3"/>
    </row>
    <row r="312" spans="1:22" ht="12.75" customHeight="1" x14ac:dyDescent="0.2">
      <c r="A312" s="28" t="s">
        <v>91</v>
      </c>
      <c r="J312" s="25">
        <v>4</v>
      </c>
      <c r="K312" s="182">
        <v>3</v>
      </c>
      <c r="L312" s="3"/>
      <c r="M312" s="3"/>
      <c r="O312" s="3"/>
      <c r="P312" s="21">
        <v>4</v>
      </c>
      <c r="Q312" s="22"/>
      <c r="R312" s="3"/>
    </row>
    <row r="313" spans="1:22" ht="12.75" customHeight="1" x14ac:dyDescent="0.2">
      <c r="K313" s="186">
        <f>SUM(K306:K312)</f>
        <v>35</v>
      </c>
      <c r="L313" s="3">
        <f>SUM(K306:K307)/B299</f>
        <v>0.34920634920634919</v>
      </c>
      <c r="M313" s="3">
        <f>K313/B299</f>
        <v>0.55555555555555558</v>
      </c>
      <c r="N313" s="3">
        <f>M313-L313</f>
        <v>0.20634920634920639</v>
      </c>
      <c r="O313" s="3"/>
    </row>
    <row r="314" spans="1:22" ht="12.75" customHeight="1" x14ac:dyDescent="0.2">
      <c r="L314" s="3"/>
      <c r="M314" s="3"/>
      <c r="N314" s="3"/>
      <c r="O314" s="3"/>
    </row>
    <row r="315" spans="1:22" ht="12.75" customHeight="1" x14ac:dyDescent="0.2"/>
    <row r="316" spans="1:22" ht="26.25" x14ac:dyDescent="0.4">
      <c r="A316" s="209"/>
      <c r="B316" s="270" t="s">
        <v>99</v>
      </c>
      <c r="C316" s="271"/>
      <c r="D316" s="271"/>
      <c r="E316" s="271"/>
      <c r="F316" s="271"/>
      <c r="G316" s="271"/>
      <c r="H316" s="271"/>
      <c r="I316" s="271"/>
      <c r="J316" s="271"/>
      <c r="K316" s="179" t="s">
        <v>54</v>
      </c>
      <c r="L316" s="160"/>
      <c r="M316" s="160"/>
      <c r="N316" s="29"/>
      <c r="O316" s="3"/>
      <c r="P316" s="29"/>
      <c r="Q316" s="29"/>
      <c r="R316" s="29"/>
    </row>
    <row r="317" spans="1:22" ht="20.25" x14ac:dyDescent="0.2">
      <c r="A317" s="293" t="s">
        <v>10</v>
      </c>
      <c r="B317" s="273" t="s">
        <v>100</v>
      </c>
      <c r="C317" s="274"/>
      <c r="D317" s="274"/>
      <c r="E317" s="274"/>
      <c r="F317" s="274"/>
      <c r="G317" s="274"/>
      <c r="H317" s="274"/>
      <c r="I317" s="274"/>
      <c r="J317" s="275"/>
      <c r="K317" s="276" t="s">
        <v>11</v>
      </c>
      <c r="L317" s="269" t="s">
        <v>3</v>
      </c>
      <c r="M317" s="269" t="s">
        <v>4</v>
      </c>
      <c r="N317" s="278" t="s">
        <v>5</v>
      </c>
      <c r="O317" s="269" t="s">
        <v>6</v>
      </c>
      <c r="P317" s="267" t="s">
        <v>7</v>
      </c>
      <c r="Q317" s="267" t="s">
        <v>8</v>
      </c>
      <c r="R317" s="269" t="s">
        <v>101</v>
      </c>
    </row>
    <row r="318" spans="1:22" ht="15.75" x14ac:dyDescent="0.25">
      <c r="A318" s="268"/>
      <c r="B318" s="58" t="s">
        <v>102</v>
      </c>
      <c r="C318" s="58" t="s">
        <v>103</v>
      </c>
      <c r="D318" s="58" t="s">
        <v>104</v>
      </c>
      <c r="E318" s="58" t="s">
        <v>105</v>
      </c>
      <c r="F318" s="58" t="s">
        <v>106</v>
      </c>
      <c r="G318" s="58" t="s">
        <v>107</v>
      </c>
      <c r="H318" s="58" t="s">
        <v>108</v>
      </c>
      <c r="I318" s="58" t="s">
        <v>109</v>
      </c>
      <c r="J318" s="58" t="s">
        <v>110</v>
      </c>
      <c r="K318" s="291"/>
      <c r="L318" s="268"/>
      <c r="M318" s="268"/>
      <c r="N318" s="268"/>
      <c r="O318" s="268"/>
      <c r="P318" s="268"/>
      <c r="Q318" s="268"/>
      <c r="R318" s="268"/>
      <c r="T318" s="104"/>
    </row>
    <row r="319" spans="1:22" ht="15.75" customHeight="1" x14ac:dyDescent="0.25">
      <c r="A319" s="58" t="s">
        <v>54</v>
      </c>
      <c r="B319" s="59">
        <v>34</v>
      </c>
      <c r="C319" s="59"/>
      <c r="D319" s="59"/>
      <c r="E319" s="59"/>
      <c r="F319" s="59"/>
      <c r="G319" s="59"/>
      <c r="H319" s="59"/>
      <c r="I319" s="59"/>
      <c r="J319" s="59"/>
      <c r="K319" s="144"/>
      <c r="L319" s="220"/>
      <c r="M319" s="221"/>
      <c r="N319" s="222"/>
      <c r="O319" s="229"/>
      <c r="P319" s="63">
        <f>B319</f>
        <v>34</v>
      </c>
      <c r="Q319" s="230"/>
      <c r="R319" s="229"/>
      <c r="T319" s="104"/>
    </row>
    <row r="320" spans="1:22" ht="15.75" customHeight="1" x14ac:dyDescent="0.25">
      <c r="A320" s="58" t="s">
        <v>55</v>
      </c>
      <c r="B320" s="59"/>
      <c r="C320" s="59">
        <v>27</v>
      </c>
      <c r="D320" s="59"/>
      <c r="E320" s="59"/>
      <c r="F320" s="59"/>
      <c r="G320" s="59"/>
      <c r="H320" s="59"/>
      <c r="I320" s="59"/>
      <c r="J320" s="59"/>
      <c r="K320" s="144"/>
      <c r="L320" s="223"/>
      <c r="M320" s="129"/>
      <c r="N320" s="224"/>
      <c r="O320" s="67">
        <f>IF(C320=0,"",C320/B319)</f>
        <v>0.79411764705882348</v>
      </c>
      <c r="P320" s="68">
        <v>28</v>
      </c>
      <c r="Q320" s="231">
        <f t="shared" ref="Q320:Q327" si="70">IF(P320=0,"",P320/P319)</f>
        <v>0.82352941176470584</v>
      </c>
      <c r="R320" s="231">
        <f t="shared" ref="R320:R327" si="71">IF(P320=0,"",100%-Q320)</f>
        <v>0.17647058823529416</v>
      </c>
      <c r="T320" s="104"/>
    </row>
    <row r="321" spans="1:20" ht="15.75" customHeight="1" x14ac:dyDescent="0.25">
      <c r="A321" s="58" t="s">
        <v>56</v>
      </c>
      <c r="B321" s="59"/>
      <c r="C321" s="59"/>
      <c r="D321" s="59">
        <v>24</v>
      </c>
      <c r="E321" s="59"/>
      <c r="F321" s="59"/>
      <c r="G321" s="59"/>
      <c r="H321" s="59"/>
      <c r="I321" s="59"/>
      <c r="J321" s="59"/>
      <c r="K321" s="144"/>
      <c r="L321" s="223"/>
      <c r="M321" s="129"/>
      <c r="N321" s="224"/>
      <c r="O321" s="67">
        <f>IF(D321=0,"",D321/C320)</f>
        <v>0.88888888888888884</v>
      </c>
      <c r="P321" s="68">
        <v>26</v>
      </c>
      <c r="Q321" s="231">
        <f t="shared" si="70"/>
        <v>0.9285714285714286</v>
      </c>
      <c r="R321" s="231">
        <f t="shared" si="71"/>
        <v>7.1428571428571397E-2</v>
      </c>
      <c r="T321" s="70">
        <f>P321/P319</f>
        <v>0.76470588235294112</v>
      </c>
    </row>
    <row r="322" spans="1:20" ht="15.75" customHeight="1" x14ac:dyDescent="0.25">
      <c r="A322" s="58" t="s">
        <v>57</v>
      </c>
      <c r="B322" s="59"/>
      <c r="C322" s="59"/>
      <c r="D322" s="59"/>
      <c r="E322" s="59">
        <v>22</v>
      </c>
      <c r="F322" s="59"/>
      <c r="G322" s="59"/>
      <c r="H322" s="59"/>
      <c r="I322" s="59"/>
      <c r="J322" s="59"/>
      <c r="K322" s="144"/>
      <c r="L322" s="223"/>
      <c r="M322" s="129"/>
      <c r="N322" s="224"/>
      <c r="O322" s="67">
        <f>IF(E322=0,"",E322/D321)</f>
        <v>0.91666666666666663</v>
      </c>
      <c r="P322" s="68">
        <v>25</v>
      </c>
      <c r="Q322" s="231">
        <f t="shared" si="70"/>
        <v>0.96153846153846156</v>
      </c>
      <c r="R322" s="231">
        <f t="shared" si="71"/>
        <v>3.8461538461538436E-2</v>
      </c>
      <c r="T322" s="104"/>
    </row>
    <row r="323" spans="1:20" ht="15.75" customHeight="1" x14ac:dyDescent="0.25">
      <c r="A323" s="58">
        <v>1001</v>
      </c>
      <c r="B323" s="59"/>
      <c r="C323" s="59"/>
      <c r="D323" s="59"/>
      <c r="E323" s="59"/>
      <c r="F323" s="59">
        <v>22</v>
      </c>
      <c r="G323" s="59"/>
      <c r="H323" s="59"/>
      <c r="I323" s="59"/>
      <c r="J323" s="59"/>
      <c r="K323" s="144"/>
      <c r="L323" s="223"/>
      <c r="M323" s="129"/>
      <c r="N323" s="224"/>
      <c r="O323" s="67">
        <f>IF(F323=0,"",F323/E322)</f>
        <v>1</v>
      </c>
      <c r="P323" s="68">
        <v>25</v>
      </c>
      <c r="Q323" s="231">
        <f t="shared" si="70"/>
        <v>1</v>
      </c>
      <c r="R323" s="231">
        <f t="shared" si="71"/>
        <v>0</v>
      </c>
      <c r="T323" s="104"/>
    </row>
    <row r="324" spans="1:20" ht="15.75" customHeight="1" x14ac:dyDescent="0.25">
      <c r="A324" s="58">
        <v>1002</v>
      </c>
      <c r="B324" s="59"/>
      <c r="C324" s="59"/>
      <c r="D324" s="59"/>
      <c r="E324" s="59"/>
      <c r="F324" s="59"/>
      <c r="G324" s="59">
        <v>19</v>
      </c>
      <c r="H324" s="59"/>
      <c r="I324" s="59"/>
      <c r="J324" s="59"/>
      <c r="K324" s="144"/>
      <c r="L324" s="223"/>
      <c r="M324" s="129"/>
      <c r="N324" s="224"/>
      <c r="O324" s="67">
        <f>IF(G324=0,"",G324/F323)</f>
        <v>0.86363636363636365</v>
      </c>
      <c r="P324" s="68">
        <v>24</v>
      </c>
      <c r="Q324" s="231">
        <f t="shared" si="70"/>
        <v>0.96</v>
      </c>
      <c r="R324" s="231">
        <f t="shared" si="71"/>
        <v>4.0000000000000036E-2</v>
      </c>
      <c r="T324" s="104"/>
    </row>
    <row r="325" spans="1:20" ht="15.75" customHeight="1" x14ac:dyDescent="0.25">
      <c r="A325" s="58">
        <v>1101</v>
      </c>
      <c r="B325" s="59"/>
      <c r="C325" s="59"/>
      <c r="D325" s="59"/>
      <c r="E325" s="59"/>
      <c r="F325" s="59"/>
      <c r="G325" s="59"/>
      <c r="H325" s="59">
        <v>14</v>
      </c>
      <c r="I325" s="59"/>
      <c r="J325" s="59"/>
      <c r="K325" s="144"/>
      <c r="L325" s="223"/>
      <c r="M325" s="129"/>
      <c r="N325" s="224"/>
      <c r="O325" s="67">
        <f>IF(H325=0,"",H325/G324)</f>
        <v>0.73684210526315785</v>
      </c>
      <c r="P325" s="68">
        <v>24</v>
      </c>
      <c r="Q325" s="231">
        <f t="shared" si="70"/>
        <v>1</v>
      </c>
      <c r="R325" s="231">
        <f t="shared" si="71"/>
        <v>0</v>
      </c>
      <c r="T325" s="104"/>
    </row>
    <row r="326" spans="1:20" ht="15.75" customHeight="1" x14ac:dyDescent="0.25">
      <c r="A326" s="58">
        <v>1102</v>
      </c>
      <c r="B326" s="59"/>
      <c r="C326" s="59"/>
      <c r="D326" s="59"/>
      <c r="E326" s="59"/>
      <c r="F326" s="59"/>
      <c r="G326" s="59"/>
      <c r="H326" s="59"/>
      <c r="I326" s="59">
        <v>14</v>
      </c>
      <c r="J326" s="59"/>
      <c r="K326" s="144"/>
      <c r="L326" s="223"/>
      <c r="M326" s="129"/>
      <c r="N326" s="224"/>
      <c r="O326" s="67">
        <f>IF(I326=0,"",I326/H325)</f>
        <v>1</v>
      </c>
      <c r="P326" s="68">
        <v>24</v>
      </c>
      <c r="Q326" s="231">
        <f t="shared" si="70"/>
        <v>1</v>
      </c>
      <c r="R326" s="231">
        <f t="shared" si="71"/>
        <v>0</v>
      </c>
      <c r="T326" s="104"/>
    </row>
    <row r="327" spans="1:20" ht="15.75" customHeight="1" x14ac:dyDescent="0.25">
      <c r="A327" s="58">
        <v>1201</v>
      </c>
      <c r="B327" s="59"/>
      <c r="C327" s="59"/>
      <c r="D327" s="59"/>
      <c r="E327" s="59"/>
      <c r="F327" s="59"/>
      <c r="G327" s="59"/>
      <c r="H327" s="59"/>
      <c r="I327" s="59"/>
      <c r="J327" s="59">
        <v>14</v>
      </c>
      <c r="K327" s="144">
        <v>9</v>
      </c>
      <c r="L327" s="223"/>
      <c r="M327" s="129"/>
      <c r="N327" s="224"/>
      <c r="O327" s="71">
        <f>IF(J327=0,"",J327/I326)</f>
        <v>1</v>
      </c>
      <c r="P327" s="68">
        <v>23</v>
      </c>
      <c r="Q327" s="71">
        <f t="shared" si="70"/>
        <v>0.95833333333333337</v>
      </c>
      <c r="R327" s="71">
        <f t="shared" si="71"/>
        <v>4.166666666666663E-2</v>
      </c>
      <c r="T327" s="104"/>
    </row>
    <row r="328" spans="1:20" ht="15.75" customHeight="1" x14ac:dyDescent="0.25">
      <c r="A328" s="58">
        <v>1202</v>
      </c>
      <c r="B328" s="59"/>
      <c r="C328" s="59"/>
      <c r="D328" s="59"/>
      <c r="E328" s="59"/>
      <c r="F328" s="59"/>
      <c r="G328" s="59"/>
      <c r="H328" s="59"/>
      <c r="I328" s="59"/>
      <c r="J328" s="59">
        <v>10</v>
      </c>
      <c r="K328" s="144">
        <v>5</v>
      </c>
      <c r="L328" s="223"/>
      <c r="M328" s="129"/>
      <c r="N328" s="225"/>
      <c r="O328" s="129"/>
      <c r="P328" s="68">
        <v>14</v>
      </c>
      <c r="Q328" s="129"/>
      <c r="R328" s="232"/>
      <c r="T328" s="104"/>
    </row>
    <row r="329" spans="1:20" ht="15.75" customHeight="1" x14ac:dyDescent="0.25">
      <c r="A329" s="58">
        <v>1301</v>
      </c>
      <c r="B329" s="59"/>
      <c r="C329" s="59"/>
      <c r="D329" s="59"/>
      <c r="E329" s="59"/>
      <c r="F329" s="59"/>
      <c r="G329" s="59"/>
      <c r="H329" s="59"/>
      <c r="I329" s="59"/>
      <c r="J329" s="59">
        <v>9</v>
      </c>
      <c r="K329" s="144">
        <v>5</v>
      </c>
      <c r="L329" s="223"/>
      <c r="M329" s="129"/>
      <c r="N329" s="225"/>
      <c r="O329" s="233"/>
      <c r="P329" s="109">
        <v>9</v>
      </c>
      <c r="Q329" s="234"/>
      <c r="R329" s="233"/>
      <c r="T329" s="104"/>
    </row>
    <row r="330" spans="1:20" ht="15.75" customHeight="1" x14ac:dyDescent="0.25">
      <c r="A330" s="58">
        <v>1302</v>
      </c>
      <c r="B330" s="59"/>
      <c r="C330" s="59"/>
      <c r="D330" s="59"/>
      <c r="E330" s="59"/>
      <c r="F330" s="59"/>
      <c r="G330" s="59"/>
      <c r="H330" s="59"/>
      <c r="I330" s="59"/>
      <c r="J330" s="59">
        <v>1</v>
      </c>
      <c r="K330" s="144">
        <v>1</v>
      </c>
      <c r="L330" s="223"/>
      <c r="M330" s="129"/>
      <c r="N330" s="225"/>
      <c r="O330" s="233"/>
      <c r="P330" s="109">
        <v>3</v>
      </c>
      <c r="Q330" s="234"/>
      <c r="R330" s="233"/>
      <c r="T330" s="104"/>
    </row>
    <row r="331" spans="1:20" ht="15.75" customHeight="1" x14ac:dyDescent="0.25">
      <c r="A331" s="58">
        <v>1401</v>
      </c>
      <c r="B331" s="59"/>
      <c r="C331" s="59"/>
      <c r="D331" s="59"/>
      <c r="E331" s="59"/>
      <c r="F331" s="59"/>
      <c r="G331" s="59"/>
      <c r="H331" s="59"/>
      <c r="I331" s="59"/>
      <c r="J331" s="59">
        <v>2</v>
      </c>
      <c r="K331" s="144">
        <v>2</v>
      </c>
      <c r="L331" s="223"/>
      <c r="M331" s="129"/>
      <c r="N331" s="225"/>
      <c r="O331" s="233"/>
      <c r="P331" s="109">
        <v>2</v>
      </c>
      <c r="Q331" s="234"/>
      <c r="R331" s="233"/>
      <c r="T331" s="104"/>
    </row>
    <row r="332" spans="1:20" ht="15.75" customHeight="1" x14ac:dyDescent="0.25">
      <c r="A332" s="58">
        <v>1402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144"/>
      <c r="L332" s="223"/>
      <c r="M332" s="129"/>
      <c r="N332" s="225"/>
      <c r="O332" s="129"/>
      <c r="P332" s="225"/>
      <c r="Q332" s="124"/>
      <c r="R332" s="233"/>
      <c r="T332" s="104"/>
    </row>
    <row r="333" spans="1:20" ht="15.75" customHeight="1" x14ac:dyDescent="0.25">
      <c r="A333" s="58">
        <v>1501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144"/>
      <c r="L333" s="223"/>
      <c r="M333" s="129"/>
      <c r="N333" s="225"/>
      <c r="O333" s="191" t="s">
        <v>83</v>
      </c>
      <c r="P333" s="82">
        <v>22</v>
      </c>
      <c r="Q333" s="111">
        <f>K336</f>
        <v>22</v>
      </c>
      <c r="R333" s="193" t="s">
        <v>11</v>
      </c>
      <c r="T333" s="104"/>
    </row>
    <row r="334" spans="1:20" ht="15.75" customHeight="1" x14ac:dyDescent="0.25">
      <c r="A334" s="58">
        <v>1502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144"/>
      <c r="L334" s="223"/>
      <c r="M334" s="129"/>
      <c r="N334" s="225"/>
      <c r="O334" s="192" t="s">
        <v>85</v>
      </c>
      <c r="P334" s="86">
        <f>IF(P333/B319=0,"",P333/B319)</f>
        <v>0.6470588235294118</v>
      </c>
      <c r="Q334" s="112">
        <f>IF(P333/Q333=0,"",P333/Q333)</f>
        <v>1</v>
      </c>
      <c r="R334" s="194" t="s">
        <v>86</v>
      </c>
      <c r="T334" s="104"/>
    </row>
    <row r="335" spans="1:20" ht="15.75" customHeight="1" x14ac:dyDescent="0.25">
      <c r="A335" s="58">
        <v>1601</v>
      </c>
      <c r="B335" s="195"/>
      <c r="C335" s="195"/>
      <c r="D335" s="195"/>
      <c r="E335" s="195"/>
      <c r="F335" s="195"/>
      <c r="G335" s="195"/>
      <c r="H335" s="195"/>
      <c r="I335" s="195"/>
      <c r="J335" s="195"/>
      <c r="K335" s="144"/>
      <c r="L335" s="226"/>
      <c r="M335" s="227"/>
      <c r="N335" s="228"/>
      <c r="O335" s="90"/>
      <c r="P335" s="91"/>
      <c r="Q335" s="91"/>
      <c r="R335" s="113"/>
      <c r="T335" s="104"/>
    </row>
    <row r="336" spans="1:20" ht="18" x14ac:dyDescent="0.25">
      <c r="A336" s="28"/>
      <c r="B336" s="280" t="s">
        <v>111</v>
      </c>
      <c r="C336" s="280"/>
      <c r="D336" s="280"/>
      <c r="E336" s="280"/>
      <c r="F336" s="280"/>
      <c r="G336" s="280"/>
      <c r="H336" s="280"/>
      <c r="I336" s="280"/>
      <c r="J336" s="280"/>
      <c r="K336" s="189">
        <f>SUM(K319:K332)</f>
        <v>22</v>
      </c>
      <c r="L336" s="94">
        <f>IF(K327=0,"",K327/B319)</f>
        <v>0.26470588235294118</v>
      </c>
      <c r="M336" s="94">
        <f>IF(K336=0,"",K336/B319)</f>
        <v>0.6470588235294118</v>
      </c>
      <c r="N336" s="94">
        <f>IF(K327=0,"",M336-L336)</f>
        <v>0.38235294117647062</v>
      </c>
      <c r="O336" s="3"/>
      <c r="P336" s="29"/>
      <c r="Q336" s="22"/>
      <c r="R336" s="3"/>
      <c r="T336" s="104"/>
    </row>
    <row r="337" spans="1:20" ht="12.75" customHeight="1" x14ac:dyDescent="0.2">
      <c r="L337" s="3"/>
      <c r="M337" s="3"/>
      <c r="O337" s="3"/>
    </row>
    <row r="338" spans="1:20" ht="12.75" customHeight="1" x14ac:dyDescent="0.2">
      <c r="L338" s="3"/>
      <c r="M338" s="3"/>
      <c r="O338" s="3"/>
    </row>
    <row r="339" spans="1:20" ht="26.25" x14ac:dyDescent="0.4">
      <c r="A339" s="209"/>
      <c r="B339" s="270" t="s">
        <v>99</v>
      </c>
      <c r="C339" s="271"/>
      <c r="D339" s="271"/>
      <c r="E339" s="271"/>
      <c r="F339" s="271"/>
      <c r="G339" s="271"/>
      <c r="H339" s="271"/>
      <c r="I339" s="271"/>
      <c r="J339" s="271"/>
      <c r="K339" s="179" t="s">
        <v>55</v>
      </c>
      <c r="L339" s="160"/>
      <c r="M339" s="160"/>
      <c r="N339" s="29"/>
      <c r="O339" s="3"/>
      <c r="P339" s="29"/>
      <c r="Q339" s="29"/>
      <c r="R339" s="29"/>
    </row>
    <row r="340" spans="1:20" ht="20.25" customHeight="1" x14ac:dyDescent="0.2">
      <c r="A340" s="293" t="s">
        <v>10</v>
      </c>
      <c r="B340" s="273" t="s">
        <v>100</v>
      </c>
      <c r="C340" s="274"/>
      <c r="D340" s="274"/>
      <c r="E340" s="274"/>
      <c r="F340" s="274"/>
      <c r="G340" s="274"/>
      <c r="H340" s="274"/>
      <c r="I340" s="274"/>
      <c r="J340" s="275"/>
      <c r="K340" s="276" t="s">
        <v>11</v>
      </c>
      <c r="L340" s="269" t="s">
        <v>3</v>
      </c>
      <c r="M340" s="269" t="s">
        <v>4</v>
      </c>
      <c r="N340" s="278" t="s">
        <v>5</v>
      </c>
      <c r="O340" s="269" t="s">
        <v>6</v>
      </c>
      <c r="P340" s="267" t="s">
        <v>7</v>
      </c>
      <c r="Q340" s="267" t="s">
        <v>8</v>
      </c>
      <c r="R340" s="269" t="s">
        <v>101</v>
      </c>
    </row>
    <row r="341" spans="1:20" ht="15.75" customHeight="1" x14ac:dyDescent="0.25">
      <c r="A341" s="268"/>
      <c r="B341" s="58" t="s">
        <v>102</v>
      </c>
      <c r="C341" s="58" t="s">
        <v>103</v>
      </c>
      <c r="D341" s="58" t="s">
        <v>104</v>
      </c>
      <c r="E341" s="58" t="s">
        <v>105</v>
      </c>
      <c r="F341" s="58" t="s">
        <v>106</v>
      </c>
      <c r="G341" s="58" t="s">
        <v>107</v>
      </c>
      <c r="H341" s="58" t="s">
        <v>108</v>
      </c>
      <c r="I341" s="58" t="s">
        <v>109</v>
      </c>
      <c r="J341" s="58" t="s">
        <v>110</v>
      </c>
      <c r="K341" s="291"/>
      <c r="L341" s="268"/>
      <c r="M341" s="268"/>
      <c r="N341" s="268"/>
      <c r="O341" s="268"/>
      <c r="P341" s="268"/>
      <c r="Q341" s="268"/>
      <c r="R341" s="268"/>
      <c r="T341" s="104"/>
    </row>
    <row r="342" spans="1:20" ht="15.75" customHeight="1" x14ac:dyDescent="0.25">
      <c r="A342" s="58" t="s">
        <v>55</v>
      </c>
      <c r="B342" s="59">
        <v>54</v>
      </c>
      <c r="C342" s="59"/>
      <c r="D342" s="59"/>
      <c r="E342" s="59"/>
      <c r="F342" s="59"/>
      <c r="G342" s="59"/>
      <c r="H342" s="59"/>
      <c r="I342" s="59"/>
      <c r="J342" s="59"/>
      <c r="K342" s="144"/>
      <c r="L342" s="220"/>
      <c r="M342" s="221"/>
      <c r="N342" s="222"/>
      <c r="O342" s="229"/>
      <c r="P342" s="63">
        <f>B342</f>
        <v>54</v>
      </c>
      <c r="Q342" s="230"/>
      <c r="R342" s="229"/>
      <c r="T342" s="104"/>
    </row>
    <row r="343" spans="1:20" ht="15.75" customHeight="1" x14ac:dyDescent="0.25">
      <c r="A343" s="58" t="s">
        <v>56</v>
      </c>
      <c r="B343" s="59"/>
      <c r="C343" s="59">
        <v>45</v>
      </c>
      <c r="D343" s="59"/>
      <c r="E343" s="59"/>
      <c r="F343" s="59"/>
      <c r="G343" s="59"/>
      <c r="H343" s="59"/>
      <c r="I343" s="59"/>
      <c r="J343" s="59"/>
      <c r="K343" s="144"/>
      <c r="L343" s="223"/>
      <c r="M343" s="129"/>
      <c r="N343" s="224"/>
      <c r="O343" s="67">
        <f>IF(C343=0,"",C343/B342)</f>
        <v>0.83333333333333337</v>
      </c>
      <c r="P343" s="68">
        <v>45</v>
      </c>
      <c r="Q343" s="231">
        <f t="shared" ref="Q343:Q350" si="72">IF(P343=0,"",P343/P342)</f>
        <v>0.83333333333333337</v>
      </c>
      <c r="R343" s="231">
        <f t="shared" ref="R343:R350" si="73">IF(P343=0,"",100%-Q343)</f>
        <v>0.16666666666666663</v>
      </c>
      <c r="T343" s="104"/>
    </row>
    <row r="344" spans="1:20" ht="15.75" customHeight="1" x14ac:dyDescent="0.25">
      <c r="A344" s="58" t="s">
        <v>57</v>
      </c>
      <c r="B344" s="59"/>
      <c r="C344" s="59"/>
      <c r="D344" s="59">
        <v>41</v>
      </c>
      <c r="E344" s="59"/>
      <c r="F344" s="59"/>
      <c r="G344" s="59"/>
      <c r="H344" s="59"/>
      <c r="I344" s="59"/>
      <c r="J344" s="59"/>
      <c r="K344" s="144"/>
      <c r="L344" s="223"/>
      <c r="M344" s="129"/>
      <c r="N344" s="224"/>
      <c r="O344" s="67">
        <f>IF(D344=0,"",D344/C343)</f>
        <v>0.91111111111111109</v>
      </c>
      <c r="P344" s="68">
        <v>43</v>
      </c>
      <c r="Q344" s="231">
        <f t="shared" si="72"/>
        <v>0.9555555555555556</v>
      </c>
      <c r="R344" s="231">
        <f t="shared" si="73"/>
        <v>4.4444444444444398E-2</v>
      </c>
      <c r="T344" s="70">
        <f>P344/P342</f>
        <v>0.79629629629629628</v>
      </c>
    </row>
    <row r="345" spans="1:20" ht="15.75" customHeight="1" x14ac:dyDescent="0.25">
      <c r="A345" s="58">
        <v>1001</v>
      </c>
      <c r="B345" s="59"/>
      <c r="C345" s="59"/>
      <c r="D345" s="59"/>
      <c r="E345" s="59">
        <v>33</v>
      </c>
      <c r="F345" s="59"/>
      <c r="G345" s="59"/>
      <c r="H345" s="59"/>
      <c r="I345" s="59"/>
      <c r="J345" s="59"/>
      <c r="K345" s="144"/>
      <c r="L345" s="223"/>
      <c r="M345" s="129"/>
      <c r="N345" s="224"/>
      <c r="O345" s="67">
        <f>IF(E345=0,"",E345/D344)</f>
        <v>0.80487804878048785</v>
      </c>
      <c r="P345" s="68">
        <v>44</v>
      </c>
      <c r="Q345" s="231">
        <f t="shared" si="72"/>
        <v>1.0232558139534884</v>
      </c>
      <c r="R345" s="231">
        <f t="shared" si="73"/>
        <v>-2.3255813953488413E-2</v>
      </c>
      <c r="T345" s="104"/>
    </row>
    <row r="346" spans="1:20" ht="15.75" customHeight="1" x14ac:dyDescent="0.25">
      <c r="A346" s="58">
        <v>1002</v>
      </c>
      <c r="B346" s="59"/>
      <c r="C346" s="59"/>
      <c r="D346" s="59"/>
      <c r="E346" s="59"/>
      <c r="F346" s="59">
        <v>30</v>
      </c>
      <c r="G346" s="59"/>
      <c r="H346" s="59"/>
      <c r="I346" s="59"/>
      <c r="J346" s="59"/>
      <c r="K346" s="144"/>
      <c r="L346" s="223"/>
      <c r="M346" s="129"/>
      <c r="N346" s="224"/>
      <c r="O346" s="67">
        <f>IF(F346=0,"",F346/E345)</f>
        <v>0.90909090909090906</v>
      </c>
      <c r="P346" s="68">
        <v>42</v>
      </c>
      <c r="Q346" s="231">
        <f t="shared" si="72"/>
        <v>0.95454545454545459</v>
      </c>
      <c r="R346" s="231">
        <f t="shared" si="73"/>
        <v>4.5454545454545414E-2</v>
      </c>
      <c r="T346" s="104"/>
    </row>
    <row r="347" spans="1:20" ht="15.75" customHeight="1" x14ac:dyDescent="0.25">
      <c r="A347" s="58">
        <v>1101</v>
      </c>
      <c r="B347" s="59"/>
      <c r="C347" s="59"/>
      <c r="D347" s="59"/>
      <c r="E347" s="59"/>
      <c r="F347" s="59"/>
      <c r="G347" s="59">
        <v>25</v>
      </c>
      <c r="H347" s="59"/>
      <c r="I347" s="59"/>
      <c r="J347" s="59"/>
      <c r="K347" s="144"/>
      <c r="L347" s="223"/>
      <c r="M347" s="129"/>
      <c r="N347" s="224"/>
      <c r="O347" s="67">
        <f>IF(G347=0,"",G347/F346)</f>
        <v>0.83333333333333337</v>
      </c>
      <c r="P347" s="68">
        <v>40</v>
      </c>
      <c r="Q347" s="231">
        <f t="shared" si="72"/>
        <v>0.95238095238095233</v>
      </c>
      <c r="R347" s="231">
        <f t="shared" si="73"/>
        <v>4.7619047619047672E-2</v>
      </c>
      <c r="T347" s="104"/>
    </row>
    <row r="348" spans="1:20" ht="15.75" customHeight="1" x14ac:dyDescent="0.25">
      <c r="A348" s="58">
        <v>1102</v>
      </c>
      <c r="B348" s="59"/>
      <c r="C348" s="59"/>
      <c r="D348" s="59"/>
      <c r="E348" s="59"/>
      <c r="F348" s="59"/>
      <c r="G348" s="59"/>
      <c r="H348" s="59">
        <v>24</v>
      </c>
      <c r="I348" s="59"/>
      <c r="J348" s="59"/>
      <c r="K348" s="144"/>
      <c r="L348" s="223"/>
      <c r="M348" s="129"/>
      <c r="N348" s="224"/>
      <c r="O348" s="67">
        <f>IF(H348=0,"",H348/G347)</f>
        <v>0.96</v>
      </c>
      <c r="P348" s="68">
        <v>40</v>
      </c>
      <c r="Q348" s="231">
        <f t="shared" si="72"/>
        <v>1</v>
      </c>
      <c r="R348" s="231">
        <f t="shared" si="73"/>
        <v>0</v>
      </c>
      <c r="T348" s="104"/>
    </row>
    <row r="349" spans="1:20" ht="15.75" customHeight="1" x14ac:dyDescent="0.25">
      <c r="A349" s="58">
        <v>1201</v>
      </c>
      <c r="B349" s="59"/>
      <c r="C349" s="59"/>
      <c r="D349" s="59"/>
      <c r="E349" s="59"/>
      <c r="F349" s="59"/>
      <c r="G349" s="59"/>
      <c r="H349" s="59"/>
      <c r="I349" s="59">
        <v>24</v>
      </c>
      <c r="J349" s="59"/>
      <c r="K349" s="144"/>
      <c r="L349" s="223"/>
      <c r="M349" s="129"/>
      <c r="N349" s="224"/>
      <c r="O349" s="67">
        <f>IF(I349=0,"",I349/H348)</f>
        <v>1</v>
      </c>
      <c r="P349" s="68">
        <v>40</v>
      </c>
      <c r="Q349" s="231">
        <f t="shared" si="72"/>
        <v>1</v>
      </c>
      <c r="R349" s="231">
        <f t="shared" si="73"/>
        <v>0</v>
      </c>
      <c r="T349" s="104"/>
    </row>
    <row r="350" spans="1:20" ht="15.75" customHeight="1" x14ac:dyDescent="0.25">
      <c r="A350" s="58">
        <v>1202</v>
      </c>
      <c r="B350" s="59"/>
      <c r="C350" s="59"/>
      <c r="D350" s="59"/>
      <c r="E350" s="59"/>
      <c r="F350" s="59"/>
      <c r="G350" s="59"/>
      <c r="H350" s="59"/>
      <c r="I350" s="59"/>
      <c r="J350" s="59">
        <v>24</v>
      </c>
      <c r="K350" s="144">
        <v>10</v>
      </c>
      <c r="L350" s="223"/>
      <c r="M350" s="129"/>
      <c r="N350" s="224"/>
      <c r="O350" s="71">
        <f>IF(J350=0,"",J350/I349)</f>
        <v>1</v>
      </c>
      <c r="P350" s="68">
        <v>39</v>
      </c>
      <c r="Q350" s="71">
        <f t="shared" si="72"/>
        <v>0.97499999999999998</v>
      </c>
      <c r="R350" s="71">
        <f t="shared" si="73"/>
        <v>2.5000000000000022E-2</v>
      </c>
      <c r="T350" s="104"/>
    </row>
    <row r="351" spans="1:20" ht="15.75" customHeight="1" x14ac:dyDescent="0.25">
      <c r="A351" s="58">
        <v>1301</v>
      </c>
      <c r="B351" s="59"/>
      <c r="C351" s="59"/>
      <c r="D351" s="59"/>
      <c r="E351" s="59"/>
      <c r="F351" s="59"/>
      <c r="G351" s="59"/>
      <c r="H351" s="59"/>
      <c r="I351" s="59"/>
      <c r="J351" s="59">
        <v>18</v>
      </c>
      <c r="K351" s="144">
        <v>11</v>
      </c>
      <c r="L351" s="223"/>
      <c r="M351" s="129"/>
      <c r="N351" s="225"/>
      <c r="O351" s="129"/>
      <c r="P351" s="68">
        <v>27</v>
      </c>
      <c r="Q351" s="129"/>
      <c r="R351" s="232"/>
      <c r="T351" s="104"/>
    </row>
    <row r="352" spans="1:20" ht="15.75" customHeight="1" x14ac:dyDescent="0.25">
      <c r="A352" s="58">
        <v>1302</v>
      </c>
      <c r="B352" s="59"/>
      <c r="C352" s="59"/>
      <c r="D352" s="59"/>
      <c r="E352" s="59"/>
      <c r="F352" s="59"/>
      <c r="G352" s="59"/>
      <c r="H352" s="59"/>
      <c r="I352" s="59"/>
      <c r="J352" s="59">
        <v>12</v>
      </c>
      <c r="K352" s="144">
        <v>6</v>
      </c>
      <c r="L352" s="223"/>
      <c r="M352" s="129"/>
      <c r="N352" s="225"/>
      <c r="O352" s="233"/>
      <c r="P352" s="109">
        <v>14</v>
      </c>
      <c r="Q352" s="234"/>
      <c r="R352" s="233"/>
      <c r="T352" s="104"/>
    </row>
    <row r="353" spans="1:20" ht="15.75" customHeight="1" x14ac:dyDescent="0.25">
      <c r="A353" s="58">
        <v>1401</v>
      </c>
      <c r="B353" s="59"/>
      <c r="C353" s="59"/>
      <c r="D353" s="59"/>
      <c r="E353" s="59"/>
      <c r="F353" s="59"/>
      <c r="G353" s="59"/>
      <c r="H353" s="59"/>
      <c r="I353" s="59"/>
      <c r="J353" s="59">
        <v>7</v>
      </c>
      <c r="K353" s="144">
        <v>3</v>
      </c>
      <c r="L353" s="223"/>
      <c r="M353" s="129"/>
      <c r="N353" s="225"/>
      <c r="O353" s="233"/>
      <c r="P353" s="196">
        <v>8</v>
      </c>
      <c r="Q353" s="234"/>
      <c r="R353" s="233"/>
      <c r="T353" s="104"/>
    </row>
    <row r="354" spans="1:20" ht="15.75" customHeight="1" x14ac:dyDescent="0.25">
      <c r="A354" s="58">
        <v>1402</v>
      </c>
      <c r="B354" s="59"/>
      <c r="C354" s="59"/>
      <c r="D354" s="59"/>
      <c r="E354" s="59"/>
      <c r="F354" s="59"/>
      <c r="G354" s="59"/>
      <c r="H354" s="59"/>
      <c r="I354" s="59"/>
      <c r="J354" s="59">
        <v>3</v>
      </c>
      <c r="K354" s="144">
        <v>1</v>
      </c>
      <c r="L354" s="223"/>
      <c r="M354" s="129"/>
      <c r="N354" s="225"/>
      <c r="O354" s="235"/>
      <c r="P354" s="237">
        <v>3</v>
      </c>
      <c r="Q354" s="236"/>
      <c r="R354" s="233"/>
      <c r="T354" s="104"/>
    </row>
    <row r="355" spans="1:20" ht="15.75" customHeight="1" x14ac:dyDescent="0.25">
      <c r="A355" s="58">
        <v>1501</v>
      </c>
      <c r="B355" s="59"/>
      <c r="C355" s="59"/>
      <c r="D355" s="59"/>
      <c r="E355" s="59"/>
      <c r="F355" s="59"/>
      <c r="G355" s="59"/>
      <c r="H355" s="59"/>
      <c r="I355" s="59"/>
      <c r="J355" s="59">
        <v>2</v>
      </c>
      <c r="K355" s="144">
        <v>1</v>
      </c>
      <c r="L355" s="223"/>
      <c r="M355" s="129"/>
      <c r="N355" s="225"/>
      <c r="O355" s="235"/>
      <c r="P355" s="238">
        <v>2</v>
      </c>
      <c r="Q355" s="236"/>
      <c r="R355" s="233"/>
      <c r="T355" s="104"/>
    </row>
    <row r="356" spans="1:20" ht="15.75" customHeight="1" x14ac:dyDescent="0.25">
      <c r="A356" s="58">
        <v>1502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144"/>
      <c r="L356" s="223"/>
      <c r="M356" s="129"/>
      <c r="N356" s="225"/>
      <c r="O356" s="191" t="s">
        <v>83</v>
      </c>
      <c r="P356" s="197">
        <v>30</v>
      </c>
      <c r="Q356" s="111">
        <f>K359</f>
        <v>32</v>
      </c>
      <c r="R356" s="193" t="s">
        <v>11</v>
      </c>
      <c r="T356" s="104"/>
    </row>
    <row r="357" spans="1:20" ht="15.75" customHeight="1" x14ac:dyDescent="0.25">
      <c r="A357" s="58">
        <v>1601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144"/>
      <c r="L357" s="223"/>
      <c r="M357" s="129"/>
      <c r="N357" s="225"/>
      <c r="O357" s="192" t="s">
        <v>85</v>
      </c>
      <c r="P357" s="86">
        <f>IF(P356/B342=0,"",P356/B342)</f>
        <v>0.55555555555555558</v>
      </c>
      <c r="Q357" s="112">
        <f>IF(P356/Q356=0,"",P356/Q356)</f>
        <v>0.9375</v>
      </c>
      <c r="R357" s="194" t="s">
        <v>86</v>
      </c>
      <c r="T357" s="104"/>
    </row>
    <row r="358" spans="1:20" ht="15.75" customHeight="1" x14ac:dyDescent="0.25">
      <c r="A358" s="58">
        <v>1602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144"/>
      <c r="L358" s="226"/>
      <c r="M358" s="227"/>
      <c r="N358" s="228"/>
      <c r="O358" s="90"/>
      <c r="P358" s="91"/>
      <c r="Q358" s="91"/>
      <c r="R358" s="113"/>
      <c r="T358" s="104"/>
    </row>
    <row r="359" spans="1:20" ht="18" customHeight="1" x14ac:dyDescent="0.25">
      <c r="A359" s="28"/>
      <c r="B359" s="280" t="s">
        <v>111</v>
      </c>
      <c r="C359" s="280"/>
      <c r="D359" s="280"/>
      <c r="E359" s="280"/>
      <c r="F359" s="280"/>
      <c r="G359" s="280"/>
      <c r="H359" s="280"/>
      <c r="I359" s="280"/>
      <c r="J359" s="280"/>
      <c r="K359" s="93">
        <f>SUM(K342:K355)</f>
        <v>32</v>
      </c>
      <c r="L359" s="94">
        <f>IF(K350=0,"",K350/B342)</f>
        <v>0.18518518518518517</v>
      </c>
      <c r="M359" s="94">
        <f>IF(K359=0,"",K359/B342)</f>
        <v>0.59259259259259256</v>
      </c>
      <c r="N359" s="94">
        <f>IF(K350=0,"",M359-L359)</f>
        <v>0.40740740740740738</v>
      </c>
      <c r="O359" s="3"/>
      <c r="P359" s="29"/>
      <c r="Q359" s="22"/>
      <c r="R359" s="3"/>
      <c r="T359" s="104"/>
    </row>
    <row r="360" spans="1:20" ht="12.75" customHeight="1" x14ac:dyDescent="0.2">
      <c r="L360" s="3"/>
      <c r="M360" s="3"/>
      <c r="O360" s="3"/>
    </row>
    <row r="361" spans="1:20" ht="12.75" customHeight="1" x14ac:dyDescent="0.2">
      <c r="L361" s="3"/>
      <c r="M361" s="3"/>
      <c r="O361" s="3"/>
    </row>
    <row r="362" spans="1:20" ht="26.25" x14ac:dyDescent="0.4">
      <c r="A362" s="209"/>
      <c r="B362" s="270" t="s">
        <v>99</v>
      </c>
      <c r="C362" s="271"/>
      <c r="D362" s="271"/>
      <c r="E362" s="271"/>
      <c r="F362" s="271"/>
      <c r="G362" s="271"/>
      <c r="H362" s="271"/>
      <c r="I362" s="271"/>
      <c r="J362" s="271"/>
      <c r="K362" s="179" t="s">
        <v>56</v>
      </c>
      <c r="L362" s="160"/>
      <c r="M362" s="160"/>
      <c r="N362" s="29"/>
      <c r="O362" s="3"/>
      <c r="P362" s="29"/>
      <c r="Q362" s="29"/>
      <c r="R362" s="29"/>
    </row>
    <row r="363" spans="1:20" ht="20.25" customHeight="1" x14ac:dyDescent="0.2">
      <c r="A363" s="293" t="s">
        <v>10</v>
      </c>
      <c r="B363" s="273" t="s">
        <v>100</v>
      </c>
      <c r="C363" s="274"/>
      <c r="D363" s="274"/>
      <c r="E363" s="274"/>
      <c r="F363" s="274"/>
      <c r="G363" s="274"/>
      <c r="H363" s="274"/>
      <c r="I363" s="274"/>
      <c r="J363" s="275"/>
      <c r="K363" s="276" t="s">
        <v>11</v>
      </c>
      <c r="L363" s="269" t="s">
        <v>3</v>
      </c>
      <c r="M363" s="269" t="s">
        <v>4</v>
      </c>
      <c r="N363" s="278" t="s">
        <v>5</v>
      </c>
      <c r="O363" s="269" t="s">
        <v>6</v>
      </c>
      <c r="P363" s="267" t="s">
        <v>7</v>
      </c>
      <c r="Q363" s="267" t="s">
        <v>8</v>
      </c>
      <c r="R363" s="269" t="s">
        <v>101</v>
      </c>
    </row>
    <row r="364" spans="1:20" ht="15.75" customHeight="1" x14ac:dyDescent="0.25">
      <c r="A364" s="268"/>
      <c r="B364" s="58" t="s">
        <v>102</v>
      </c>
      <c r="C364" s="58" t="s">
        <v>103</v>
      </c>
      <c r="D364" s="58" t="s">
        <v>104</v>
      </c>
      <c r="E364" s="58" t="s">
        <v>105</v>
      </c>
      <c r="F364" s="58" t="s">
        <v>106</v>
      </c>
      <c r="G364" s="58" t="s">
        <v>107</v>
      </c>
      <c r="H364" s="58" t="s">
        <v>108</v>
      </c>
      <c r="I364" s="58" t="s">
        <v>109</v>
      </c>
      <c r="J364" s="58" t="s">
        <v>110</v>
      </c>
      <c r="K364" s="291"/>
      <c r="L364" s="268"/>
      <c r="M364" s="268"/>
      <c r="N364" s="268"/>
      <c r="O364" s="268"/>
      <c r="P364" s="268"/>
      <c r="Q364" s="268"/>
      <c r="R364" s="268"/>
      <c r="T364" s="104"/>
    </row>
    <row r="365" spans="1:20" ht="15.75" customHeight="1" x14ac:dyDescent="0.25">
      <c r="A365" s="58" t="s">
        <v>56</v>
      </c>
      <c r="B365" s="59">
        <v>32</v>
      </c>
      <c r="C365" s="59"/>
      <c r="D365" s="59"/>
      <c r="E365" s="59"/>
      <c r="F365" s="59"/>
      <c r="G365" s="59"/>
      <c r="H365" s="59"/>
      <c r="I365" s="59"/>
      <c r="J365" s="59"/>
      <c r="K365" s="144"/>
      <c r="L365" s="220"/>
      <c r="M365" s="221"/>
      <c r="N365" s="222"/>
      <c r="O365" s="229"/>
      <c r="P365" s="63">
        <f>B365</f>
        <v>32</v>
      </c>
      <c r="Q365" s="230"/>
      <c r="R365" s="229"/>
      <c r="T365" s="104"/>
    </row>
    <row r="366" spans="1:20" ht="15.75" customHeight="1" x14ac:dyDescent="0.25">
      <c r="A366" s="58" t="s">
        <v>57</v>
      </c>
      <c r="B366" s="59"/>
      <c r="C366" s="59">
        <v>26</v>
      </c>
      <c r="D366" s="59"/>
      <c r="E366" s="59"/>
      <c r="F366" s="59"/>
      <c r="G366" s="59"/>
      <c r="H366" s="59"/>
      <c r="I366" s="59"/>
      <c r="J366" s="59"/>
      <c r="K366" s="144"/>
      <c r="L366" s="223"/>
      <c r="M366" s="129"/>
      <c r="N366" s="224"/>
      <c r="O366" s="67">
        <f>IF(C366=0,"",C366/B365)</f>
        <v>0.8125</v>
      </c>
      <c r="P366" s="68">
        <v>26</v>
      </c>
      <c r="Q366" s="231">
        <f t="shared" ref="Q366:Q373" si="74">IF(P366=0,"",P366/P365)</f>
        <v>0.8125</v>
      </c>
      <c r="R366" s="231">
        <f t="shared" ref="R366:R373" si="75">IF(P366=0,"",100%-Q366)</f>
        <v>0.1875</v>
      </c>
      <c r="T366" s="104"/>
    </row>
    <row r="367" spans="1:20" ht="15.75" customHeight="1" x14ac:dyDescent="0.25">
      <c r="A367" s="58">
        <v>1001</v>
      </c>
      <c r="B367" s="59"/>
      <c r="C367" s="59"/>
      <c r="D367" s="59">
        <v>19</v>
      </c>
      <c r="E367" s="59"/>
      <c r="F367" s="59"/>
      <c r="G367" s="59"/>
      <c r="H367" s="59"/>
      <c r="I367" s="59"/>
      <c r="J367" s="59"/>
      <c r="K367" s="144"/>
      <c r="L367" s="223"/>
      <c r="M367" s="129"/>
      <c r="N367" s="224"/>
      <c r="O367" s="67">
        <f>IF(D367=0,"",D367/C366)</f>
        <v>0.73076923076923073</v>
      </c>
      <c r="P367" s="68">
        <v>24</v>
      </c>
      <c r="Q367" s="231">
        <f t="shared" si="74"/>
        <v>0.92307692307692313</v>
      </c>
      <c r="R367" s="231">
        <f t="shared" si="75"/>
        <v>7.6923076923076872E-2</v>
      </c>
      <c r="T367" s="70">
        <f>P367/P365</f>
        <v>0.75</v>
      </c>
    </row>
    <row r="368" spans="1:20" ht="15.75" customHeight="1" x14ac:dyDescent="0.25">
      <c r="A368" s="58">
        <v>1002</v>
      </c>
      <c r="B368" s="59"/>
      <c r="C368" s="59"/>
      <c r="D368" s="59"/>
      <c r="E368" s="59">
        <v>18</v>
      </c>
      <c r="F368" s="59"/>
      <c r="G368" s="59"/>
      <c r="H368" s="59"/>
      <c r="I368" s="59"/>
      <c r="J368" s="59"/>
      <c r="K368" s="144"/>
      <c r="L368" s="223"/>
      <c r="M368" s="129"/>
      <c r="N368" s="224"/>
      <c r="O368" s="67">
        <f>IF(E368=0,"",E368/D367)</f>
        <v>0.94736842105263153</v>
      </c>
      <c r="P368" s="68">
        <v>23</v>
      </c>
      <c r="Q368" s="231">
        <f t="shared" si="74"/>
        <v>0.95833333333333337</v>
      </c>
      <c r="R368" s="231">
        <f t="shared" si="75"/>
        <v>4.166666666666663E-2</v>
      </c>
      <c r="T368" s="104"/>
    </row>
    <row r="369" spans="1:20" ht="15.75" customHeight="1" x14ac:dyDescent="0.25">
      <c r="A369" s="58">
        <v>1101</v>
      </c>
      <c r="B369" s="59"/>
      <c r="C369" s="59"/>
      <c r="D369" s="59"/>
      <c r="E369" s="59"/>
      <c r="F369" s="59">
        <v>18</v>
      </c>
      <c r="G369" s="59"/>
      <c r="H369" s="59"/>
      <c r="I369" s="59"/>
      <c r="J369" s="59"/>
      <c r="K369" s="144"/>
      <c r="L369" s="223"/>
      <c r="M369" s="129"/>
      <c r="N369" s="224"/>
      <c r="O369" s="67">
        <f>IF(F369=0,"",F369/E368)</f>
        <v>1</v>
      </c>
      <c r="P369" s="68">
        <v>23</v>
      </c>
      <c r="Q369" s="231">
        <f t="shared" si="74"/>
        <v>1</v>
      </c>
      <c r="R369" s="231">
        <f t="shared" si="75"/>
        <v>0</v>
      </c>
      <c r="T369" s="104"/>
    </row>
    <row r="370" spans="1:20" ht="15.75" customHeight="1" x14ac:dyDescent="0.25">
      <c r="A370" s="58">
        <v>1102</v>
      </c>
      <c r="B370" s="59"/>
      <c r="C370" s="59"/>
      <c r="D370" s="59"/>
      <c r="E370" s="59"/>
      <c r="F370" s="59"/>
      <c r="G370" s="59">
        <v>14</v>
      </c>
      <c r="H370" s="59"/>
      <c r="I370" s="59"/>
      <c r="J370" s="59"/>
      <c r="K370" s="144"/>
      <c r="L370" s="223"/>
      <c r="M370" s="129"/>
      <c r="N370" s="224"/>
      <c r="O370" s="67">
        <f>IF(G370=0,"",G370/F369)</f>
        <v>0.77777777777777779</v>
      </c>
      <c r="P370" s="68">
        <v>22</v>
      </c>
      <c r="Q370" s="231">
        <f t="shared" si="74"/>
        <v>0.95652173913043481</v>
      </c>
      <c r="R370" s="231">
        <f t="shared" si="75"/>
        <v>4.3478260869565188E-2</v>
      </c>
      <c r="T370" s="104"/>
    </row>
    <row r="371" spans="1:20" ht="15.75" customHeight="1" x14ac:dyDescent="0.25">
      <c r="A371" s="58">
        <v>1201</v>
      </c>
      <c r="B371" s="59"/>
      <c r="C371" s="59"/>
      <c r="D371" s="59"/>
      <c r="E371" s="59"/>
      <c r="F371" s="59"/>
      <c r="G371" s="59"/>
      <c r="H371" s="59">
        <v>13</v>
      </c>
      <c r="I371" s="59"/>
      <c r="J371" s="59"/>
      <c r="K371" s="144"/>
      <c r="L371" s="223"/>
      <c r="M371" s="129"/>
      <c r="N371" s="224"/>
      <c r="O371" s="67">
        <f>IF(H371=0,"",H371/G370)</f>
        <v>0.9285714285714286</v>
      </c>
      <c r="P371" s="68">
        <v>20</v>
      </c>
      <c r="Q371" s="231">
        <f t="shared" si="74"/>
        <v>0.90909090909090906</v>
      </c>
      <c r="R371" s="231">
        <f t="shared" si="75"/>
        <v>9.0909090909090939E-2</v>
      </c>
      <c r="T371" s="104"/>
    </row>
    <row r="372" spans="1:20" ht="15.75" customHeight="1" x14ac:dyDescent="0.25">
      <c r="A372" s="58">
        <v>1202</v>
      </c>
      <c r="B372" s="59"/>
      <c r="C372" s="59"/>
      <c r="D372" s="59"/>
      <c r="E372" s="59"/>
      <c r="F372" s="59"/>
      <c r="G372" s="59"/>
      <c r="H372" s="59"/>
      <c r="I372" s="59">
        <v>9</v>
      </c>
      <c r="J372" s="59"/>
      <c r="K372" s="144">
        <v>1</v>
      </c>
      <c r="L372" s="223"/>
      <c r="M372" s="129"/>
      <c r="N372" s="224"/>
      <c r="O372" s="67">
        <f>IF(I372=0,"",I372/H371)</f>
        <v>0.69230769230769229</v>
      </c>
      <c r="P372" s="68">
        <v>18</v>
      </c>
      <c r="Q372" s="231">
        <f t="shared" si="74"/>
        <v>0.9</v>
      </c>
      <c r="R372" s="231">
        <f t="shared" si="75"/>
        <v>9.9999999999999978E-2</v>
      </c>
      <c r="T372" s="104"/>
    </row>
    <row r="373" spans="1:20" ht="15.75" customHeight="1" x14ac:dyDescent="0.25">
      <c r="A373" s="58">
        <v>1301</v>
      </c>
      <c r="B373" s="59"/>
      <c r="C373" s="59"/>
      <c r="D373" s="59"/>
      <c r="E373" s="59"/>
      <c r="F373" s="59"/>
      <c r="G373" s="59"/>
      <c r="H373" s="59"/>
      <c r="I373" s="59"/>
      <c r="J373" s="59">
        <v>9</v>
      </c>
      <c r="K373" s="144">
        <v>8</v>
      </c>
      <c r="L373" s="223"/>
      <c r="M373" s="129"/>
      <c r="N373" s="224"/>
      <c r="O373" s="71">
        <f>IF(J373=0,"",J373/I372)</f>
        <v>1</v>
      </c>
      <c r="P373" s="68">
        <v>17</v>
      </c>
      <c r="Q373" s="71">
        <f t="shared" si="74"/>
        <v>0.94444444444444442</v>
      </c>
      <c r="R373" s="71">
        <f t="shared" si="75"/>
        <v>5.555555555555558E-2</v>
      </c>
      <c r="T373" s="104"/>
    </row>
    <row r="374" spans="1:20" ht="15.75" customHeight="1" x14ac:dyDescent="0.25">
      <c r="A374" s="58">
        <v>1302</v>
      </c>
      <c r="B374" s="59"/>
      <c r="C374" s="59"/>
      <c r="D374" s="59"/>
      <c r="E374" s="59"/>
      <c r="F374" s="59"/>
      <c r="G374" s="59"/>
      <c r="H374" s="59"/>
      <c r="I374" s="59"/>
      <c r="J374" s="59">
        <v>5</v>
      </c>
      <c r="K374" s="144">
        <v>4</v>
      </c>
      <c r="L374" s="223"/>
      <c r="M374" s="129"/>
      <c r="N374" s="225"/>
      <c r="O374" s="129"/>
      <c r="P374" s="68">
        <v>9</v>
      </c>
      <c r="Q374" s="129"/>
      <c r="R374" s="232"/>
      <c r="T374" s="104"/>
    </row>
    <row r="375" spans="1:20" ht="15.75" customHeight="1" x14ac:dyDescent="0.25">
      <c r="A375" s="58">
        <v>1401</v>
      </c>
      <c r="B375" s="59"/>
      <c r="C375" s="59"/>
      <c r="D375" s="59"/>
      <c r="E375" s="59"/>
      <c r="F375" s="59"/>
      <c r="G375" s="59"/>
      <c r="H375" s="59"/>
      <c r="I375" s="59"/>
      <c r="J375" s="59">
        <v>3</v>
      </c>
      <c r="K375" s="144">
        <v>1</v>
      </c>
      <c r="L375" s="223"/>
      <c r="M375" s="129"/>
      <c r="N375" s="225"/>
      <c r="O375" s="233"/>
      <c r="P375" s="109">
        <v>4</v>
      </c>
      <c r="Q375" s="234"/>
      <c r="R375" s="233"/>
      <c r="T375" s="104"/>
    </row>
    <row r="376" spans="1:20" ht="15.75" customHeight="1" x14ac:dyDescent="0.25">
      <c r="A376" s="58">
        <v>1402</v>
      </c>
      <c r="B376" s="59"/>
      <c r="C376" s="59"/>
      <c r="D376" s="59"/>
      <c r="E376" s="59"/>
      <c r="F376" s="59"/>
      <c r="G376" s="59"/>
      <c r="H376" s="59"/>
      <c r="I376" s="59"/>
      <c r="J376" s="59">
        <v>1</v>
      </c>
      <c r="K376" s="144">
        <v>1</v>
      </c>
      <c r="L376" s="223"/>
      <c r="M376" s="129"/>
      <c r="N376" s="225"/>
      <c r="O376" s="233"/>
      <c r="P376" s="196">
        <v>2</v>
      </c>
      <c r="Q376" s="234"/>
      <c r="R376" s="233"/>
      <c r="T376" s="104"/>
    </row>
    <row r="377" spans="1:20" ht="15.75" customHeight="1" x14ac:dyDescent="0.25">
      <c r="A377" s="58">
        <v>1501</v>
      </c>
      <c r="B377" s="59"/>
      <c r="C377" s="59"/>
      <c r="D377" s="59"/>
      <c r="E377" s="59"/>
      <c r="F377" s="59"/>
      <c r="G377" s="59"/>
      <c r="H377" s="59"/>
      <c r="I377" s="59"/>
      <c r="J377" s="59">
        <v>1</v>
      </c>
      <c r="K377" s="144">
        <v>1</v>
      </c>
      <c r="L377" s="223"/>
      <c r="M377" s="129"/>
      <c r="N377" s="225"/>
      <c r="O377" s="235"/>
      <c r="P377" s="237">
        <v>2</v>
      </c>
      <c r="Q377" s="236"/>
      <c r="R377" s="233"/>
      <c r="T377" s="104"/>
    </row>
    <row r="378" spans="1:20" ht="15.75" customHeight="1" x14ac:dyDescent="0.25">
      <c r="A378" s="58">
        <v>1502</v>
      </c>
      <c r="B378" s="59"/>
      <c r="C378" s="59"/>
      <c r="D378" s="59"/>
      <c r="E378" s="59"/>
      <c r="F378" s="59"/>
      <c r="G378" s="59"/>
      <c r="H378" s="59"/>
      <c r="I378" s="59"/>
      <c r="J378" s="59">
        <v>1</v>
      </c>
      <c r="K378" s="144">
        <v>1</v>
      </c>
      <c r="L378" s="223"/>
      <c r="M378" s="129"/>
      <c r="N378" s="225"/>
      <c r="O378" s="235"/>
      <c r="P378" s="238">
        <v>1</v>
      </c>
      <c r="Q378" s="236"/>
      <c r="R378" s="233"/>
      <c r="T378" s="104"/>
    </row>
    <row r="379" spans="1:20" ht="15.75" customHeight="1" x14ac:dyDescent="0.25">
      <c r="A379" s="58">
        <v>1601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144"/>
      <c r="L379" s="223"/>
      <c r="M379" s="129"/>
      <c r="N379" s="225"/>
      <c r="O379" s="191" t="s">
        <v>83</v>
      </c>
      <c r="P379" s="197">
        <v>16</v>
      </c>
      <c r="Q379" s="111">
        <f>K382</f>
        <v>17</v>
      </c>
      <c r="R379" s="193" t="s">
        <v>11</v>
      </c>
      <c r="T379" s="104"/>
    </row>
    <row r="380" spans="1:20" ht="15.75" customHeight="1" x14ac:dyDescent="0.25">
      <c r="A380" s="58">
        <v>1602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144"/>
      <c r="L380" s="223"/>
      <c r="M380" s="129"/>
      <c r="N380" s="225"/>
      <c r="O380" s="192" t="s">
        <v>85</v>
      </c>
      <c r="P380" s="86">
        <f>IF(P379/B365=0,"",P379/B365)</f>
        <v>0.5</v>
      </c>
      <c r="Q380" s="112">
        <f>IF(P379/Q379=0,"",P379/Q379)</f>
        <v>0.94117647058823528</v>
      </c>
      <c r="R380" s="194" t="s">
        <v>86</v>
      </c>
      <c r="T380" s="104"/>
    </row>
    <row r="381" spans="1:20" ht="15.75" customHeight="1" x14ac:dyDescent="0.25">
      <c r="A381" s="58">
        <v>1701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144"/>
      <c r="L381" s="226"/>
      <c r="M381" s="227"/>
      <c r="N381" s="228"/>
      <c r="O381" s="90"/>
      <c r="P381" s="91"/>
      <c r="Q381" s="91"/>
      <c r="R381" s="113"/>
      <c r="T381" s="104"/>
    </row>
    <row r="382" spans="1:20" ht="18" x14ac:dyDescent="0.25">
      <c r="A382" s="28"/>
      <c r="B382" s="280" t="s">
        <v>111</v>
      </c>
      <c r="C382" s="280"/>
      <c r="D382" s="280"/>
      <c r="E382" s="280"/>
      <c r="F382" s="280"/>
      <c r="G382" s="280"/>
      <c r="H382" s="280"/>
      <c r="I382" s="280"/>
      <c r="J382" s="280"/>
      <c r="K382" s="93">
        <f>SUM(K365:K378)</f>
        <v>17</v>
      </c>
      <c r="L382" s="94">
        <f>IF(SUM(K372:K373)=0,"",SUM(K372:K373)/B365)</f>
        <v>0.28125</v>
      </c>
      <c r="M382" s="94">
        <f>IF(K382=0,"",K382/B365)</f>
        <v>0.53125</v>
      </c>
      <c r="N382" s="94">
        <f>IF(K373=0,"",M382-L382)</f>
        <v>0.25</v>
      </c>
      <c r="O382" s="3"/>
      <c r="P382" s="29"/>
      <c r="Q382" s="22"/>
      <c r="R382" s="3"/>
      <c r="T382" s="104"/>
    </row>
    <row r="383" spans="1:20" ht="12.75" customHeight="1" x14ac:dyDescent="0.2">
      <c r="L383" s="3"/>
      <c r="M383" s="3"/>
      <c r="N383" s="3"/>
      <c r="O383" s="3"/>
    </row>
    <row r="384" spans="1:20" ht="12.75" customHeight="1" x14ac:dyDescent="0.2">
      <c r="L384" s="3"/>
      <c r="M384" s="3"/>
      <c r="N384" s="3"/>
      <c r="O384" s="3"/>
    </row>
    <row r="385" spans="1:20" ht="26.25" customHeight="1" x14ac:dyDescent="0.4">
      <c r="A385" s="209"/>
      <c r="B385" s="270" t="s">
        <v>99</v>
      </c>
      <c r="C385" s="271"/>
      <c r="D385" s="271"/>
      <c r="E385" s="271"/>
      <c r="F385" s="271"/>
      <c r="G385" s="271"/>
      <c r="H385" s="271"/>
      <c r="I385" s="271"/>
      <c r="J385" s="271"/>
      <c r="K385" s="179" t="s">
        <v>57</v>
      </c>
      <c r="L385" s="160"/>
      <c r="M385" s="160"/>
      <c r="N385" s="29"/>
      <c r="O385" s="3"/>
      <c r="P385" s="29"/>
      <c r="Q385" s="29"/>
      <c r="R385" s="29"/>
    </row>
    <row r="386" spans="1:20" ht="20.25" customHeight="1" x14ac:dyDescent="0.2">
      <c r="A386" s="293" t="s">
        <v>10</v>
      </c>
      <c r="B386" s="273" t="s">
        <v>100</v>
      </c>
      <c r="C386" s="274"/>
      <c r="D386" s="274"/>
      <c r="E386" s="274"/>
      <c r="F386" s="274"/>
      <c r="G386" s="274"/>
      <c r="H386" s="274"/>
      <c r="I386" s="274"/>
      <c r="J386" s="275"/>
      <c r="K386" s="276" t="s">
        <v>11</v>
      </c>
      <c r="L386" s="269" t="s">
        <v>3</v>
      </c>
      <c r="M386" s="269" t="s">
        <v>4</v>
      </c>
      <c r="N386" s="278" t="s">
        <v>5</v>
      </c>
      <c r="O386" s="269" t="s">
        <v>6</v>
      </c>
      <c r="P386" s="267" t="s">
        <v>7</v>
      </c>
      <c r="Q386" s="267" t="s">
        <v>8</v>
      </c>
      <c r="R386" s="269" t="s">
        <v>101</v>
      </c>
    </row>
    <row r="387" spans="1:20" ht="15.75" customHeight="1" x14ac:dyDescent="0.25">
      <c r="A387" s="268"/>
      <c r="B387" s="58" t="s">
        <v>102</v>
      </c>
      <c r="C387" s="58" t="s">
        <v>103</v>
      </c>
      <c r="D387" s="58" t="s">
        <v>104</v>
      </c>
      <c r="E387" s="58" t="s">
        <v>105</v>
      </c>
      <c r="F387" s="58" t="s">
        <v>106</v>
      </c>
      <c r="G387" s="58" t="s">
        <v>107</v>
      </c>
      <c r="H387" s="58" t="s">
        <v>108</v>
      </c>
      <c r="I387" s="58" t="s">
        <v>109</v>
      </c>
      <c r="J387" s="58" t="s">
        <v>110</v>
      </c>
      <c r="K387" s="291"/>
      <c r="L387" s="268"/>
      <c r="M387" s="268"/>
      <c r="N387" s="268"/>
      <c r="O387" s="268"/>
      <c r="P387" s="268"/>
      <c r="Q387" s="268"/>
      <c r="R387" s="268"/>
      <c r="T387" s="104"/>
    </row>
    <row r="388" spans="1:20" ht="15.75" customHeight="1" x14ac:dyDescent="0.25">
      <c r="A388" s="58" t="s">
        <v>57</v>
      </c>
      <c r="B388" s="59">
        <v>66</v>
      </c>
      <c r="C388" s="59"/>
      <c r="D388" s="59"/>
      <c r="E388" s="59"/>
      <c r="F388" s="59"/>
      <c r="G388" s="59"/>
      <c r="H388" s="59"/>
      <c r="I388" s="59"/>
      <c r="J388" s="59"/>
      <c r="K388" s="144"/>
      <c r="L388" s="220"/>
      <c r="M388" s="221"/>
      <c r="N388" s="222"/>
      <c r="O388" s="99"/>
      <c r="P388" s="63">
        <f>B388</f>
        <v>66</v>
      </c>
      <c r="Q388" s="100"/>
      <c r="R388" s="99"/>
      <c r="T388" s="104"/>
    </row>
    <row r="389" spans="1:20" ht="15.75" customHeight="1" x14ac:dyDescent="0.25">
      <c r="A389" s="58">
        <v>1001</v>
      </c>
      <c r="B389" s="59"/>
      <c r="C389" s="59">
        <v>53</v>
      </c>
      <c r="D389" s="59"/>
      <c r="E389" s="59"/>
      <c r="F389" s="59"/>
      <c r="G389" s="59"/>
      <c r="H389" s="59"/>
      <c r="I389" s="59"/>
      <c r="J389" s="59"/>
      <c r="K389" s="144"/>
      <c r="L389" s="223"/>
      <c r="M389" s="129"/>
      <c r="N389" s="224"/>
      <c r="O389" s="67">
        <f>IF(C389=0,"",C389/B388)</f>
        <v>0.80303030303030298</v>
      </c>
      <c r="P389" s="68">
        <v>53</v>
      </c>
      <c r="Q389" s="69">
        <f t="shared" ref="Q389:Q396" si="76">IF(P389=0,"",P389/P388)</f>
        <v>0.80303030303030298</v>
      </c>
      <c r="R389" s="69">
        <f t="shared" ref="R389:R396" si="77">IF(P389=0,"",100%-Q389)</f>
        <v>0.19696969696969702</v>
      </c>
      <c r="T389" s="104"/>
    </row>
    <row r="390" spans="1:20" ht="15.75" customHeight="1" x14ac:dyDescent="0.25">
      <c r="A390" s="58">
        <v>1002</v>
      </c>
      <c r="B390" s="59"/>
      <c r="C390" s="59"/>
      <c r="D390" s="59">
        <v>48</v>
      </c>
      <c r="E390" s="59"/>
      <c r="F390" s="59"/>
      <c r="G390" s="59"/>
      <c r="H390" s="59"/>
      <c r="I390" s="59"/>
      <c r="J390" s="59"/>
      <c r="K390" s="144"/>
      <c r="L390" s="223"/>
      <c r="M390" s="129"/>
      <c r="N390" s="224"/>
      <c r="O390" s="67">
        <f>IF(D390=0,"",D390/C389)</f>
        <v>0.90566037735849059</v>
      </c>
      <c r="P390" s="68">
        <v>51</v>
      </c>
      <c r="Q390" s="69">
        <f t="shared" si="76"/>
        <v>0.96226415094339623</v>
      </c>
      <c r="R390" s="69">
        <f t="shared" si="77"/>
        <v>3.7735849056603765E-2</v>
      </c>
      <c r="T390" s="70">
        <f>P390/P388</f>
        <v>0.77272727272727271</v>
      </c>
    </row>
    <row r="391" spans="1:20" ht="15.75" customHeight="1" x14ac:dyDescent="0.25">
      <c r="A391" s="58">
        <v>1101</v>
      </c>
      <c r="B391" s="59"/>
      <c r="C391" s="59"/>
      <c r="D391" s="59"/>
      <c r="E391" s="59">
        <v>37</v>
      </c>
      <c r="F391" s="59"/>
      <c r="G391" s="59"/>
      <c r="H391" s="59"/>
      <c r="I391" s="59"/>
      <c r="J391" s="59"/>
      <c r="K391" s="144"/>
      <c r="L391" s="223"/>
      <c r="M391" s="129"/>
      <c r="N391" s="224"/>
      <c r="O391" s="67">
        <f>IF(E391=0,"",E391/D390)</f>
        <v>0.77083333333333337</v>
      </c>
      <c r="P391" s="68">
        <v>48</v>
      </c>
      <c r="Q391" s="69">
        <f t="shared" si="76"/>
        <v>0.94117647058823528</v>
      </c>
      <c r="R391" s="69">
        <f t="shared" si="77"/>
        <v>5.8823529411764719E-2</v>
      </c>
      <c r="T391" s="104"/>
    </row>
    <row r="392" spans="1:20" ht="15.75" customHeight="1" x14ac:dyDescent="0.25">
      <c r="A392" s="58">
        <v>1102</v>
      </c>
      <c r="B392" s="59"/>
      <c r="C392" s="59"/>
      <c r="D392" s="59"/>
      <c r="E392" s="59"/>
      <c r="F392" s="59">
        <v>37</v>
      </c>
      <c r="G392" s="59"/>
      <c r="H392" s="59"/>
      <c r="I392" s="59"/>
      <c r="J392" s="59"/>
      <c r="K392" s="144"/>
      <c r="L392" s="223"/>
      <c r="M392" s="129"/>
      <c r="N392" s="224"/>
      <c r="O392" s="67">
        <f>IF(F392=0,"",F392/E391)</f>
        <v>1</v>
      </c>
      <c r="P392" s="68">
        <v>45</v>
      </c>
      <c r="Q392" s="69">
        <f t="shared" si="76"/>
        <v>0.9375</v>
      </c>
      <c r="R392" s="69">
        <f t="shared" si="77"/>
        <v>6.25E-2</v>
      </c>
      <c r="T392" s="104"/>
    </row>
    <row r="393" spans="1:20" ht="15.75" customHeight="1" x14ac:dyDescent="0.25">
      <c r="A393" s="58">
        <v>1201</v>
      </c>
      <c r="B393" s="59"/>
      <c r="C393" s="59"/>
      <c r="D393" s="59"/>
      <c r="E393" s="59"/>
      <c r="F393" s="59"/>
      <c r="G393" s="59">
        <v>35</v>
      </c>
      <c r="H393" s="59"/>
      <c r="I393" s="59"/>
      <c r="J393" s="59"/>
      <c r="K393" s="144"/>
      <c r="L393" s="223"/>
      <c r="M393" s="129"/>
      <c r="N393" s="224"/>
      <c r="O393" s="67">
        <f>IF(G393=0,"",G393/F392)</f>
        <v>0.94594594594594594</v>
      </c>
      <c r="P393" s="68">
        <v>43</v>
      </c>
      <c r="Q393" s="69">
        <f t="shared" si="76"/>
        <v>0.9555555555555556</v>
      </c>
      <c r="R393" s="69">
        <f t="shared" si="77"/>
        <v>4.4444444444444398E-2</v>
      </c>
      <c r="T393" s="104"/>
    </row>
    <row r="394" spans="1:20" ht="15.75" customHeight="1" x14ac:dyDescent="0.25">
      <c r="A394" s="58">
        <v>1202</v>
      </c>
      <c r="B394" s="59"/>
      <c r="C394" s="59"/>
      <c r="D394" s="59"/>
      <c r="E394" s="59"/>
      <c r="F394" s="59"/>
      <c r="G394" s="59"/>
      <c r="H394" s="59">
        <v>31</v>
      </c>
      <c r="I394" s="59"/>
      <c r="J394" s="59"/>
      <c r="K394" s="144"/>
      <c r="L394" s="223"/>
      <c r="M394" s="129"/>
      <c r="N394" s="224"/>
      <c r="O394" s="67">
        <f>IF(H394=0,"",H394/G393)</f>
        <v>0.88571428571428568</v>
      </c>
      <c r="P394" s="68">
        <v>42</v>
      </c>
      <c r="Q394" s="69">
        <f t="shared" si="76"/>
        <v>0.97674418604651159</v>
      </c>
      <c r="R394" s="69">
        <f t="shared" si="77"/>
        <v>2.3255813953488413E-2</v>
      </c>
      <c r="T394" s="104"/>
    </row>
    <row r="395" spans="1:20" ht="15.75" customHeight="1" x14ac:dyDescent="0.25">
      <c r="A395" s="58">
        <v>1301</v>
      </c>
      <c r="B395" s="59"/>
      <c r="C395" s="59"/>
      <c r="D395" s="59"/>
      <c r="E395" s="59"/>
      <c r="F395" s="59"/>
      <c r="G395" s="59"/>
      <c r="H395" s="59"/>
      <c r="I395" s="59">
        <v>31</v>
      </c>
      <c r="J395" s="59"/>
      <c r="K395" s="144"/>
      <c r="L395" s="223"/>
      <c r="M395" s="129"/>
      <c r="N395" s="224"/>
      <c r="O395" s="67">
        <f>IF(I395=0,"",I395/H394)</f>
        <v>1</v>
      </c>
      <c r="P395" s="68">
        <v>42</v>
      </c>
      <c r="Q395" s="69">
        <f t="shared" si="76"/>
        <v>1</v>
      </c>
      <c r="R395" s="69">
        <f t="shared" si="77"/>
        <v>0</v>
      </c>
      <c r="T395" s="104"/>
    </row>
    <row r="396" spans="1:20" ht="15.75" customHeight="1" x14ac:dyDescent="0.25">
      <c r="A396" s="58">
        <v>1302</v>
      </c>
      <c r="B396" s="59"/>
      <c r="C396" s="59"/>
      <c r="D396" s="59"/>
      <c r="E396" s="59"/>
      <c r="F396" s="59"/>
      <c r="G396" s="59"/>
      <c r="H396" s="59"/>
      <c r="I396" s="59"/>
      <c r="J396" s="59">
        <v>31</v>
      </c>
      <c r="K396" s="144">
        <v>20</v>
      </c>
      <c r="L396" s="223"/>
      <c r="M396" s="129"/>
      <c r="N396" s="224"/>
      <c r="O396" s="71">
        <f>IF(J396=0,"",J396/I395)</f>
        <v>1</v>
      </c>
      <c r="P396" s="68">
        <v>41</v>
      </c>
      <c r="Q396" s="72">
        <f t="shared" si="76"/>
        <v>0.97619047619047616</v>
      </c>
      <c r="R396" s="72">
        <f t="shared" si="77"/>
        <v>2.3809523809523836E-2</v>
      </c>
      <c r="T396" s="104"/>
    </row>
    <row r="397" spans="1:20" ht="15.75" customHeight="1" x14ac:dyDescent="0.25">
      <c r="A397" s="58">
        <v>1401</v>
      </c>
      <c r="B397" s="59"/>
      <c r="C397" s="59"/>
      <c r="D397" s="59"/>
      <c r="E397" s="59"/>
      <c r="F397" s="59"/>
      <c r="G397" s="59"/>
      <c r="H397" s="59"/>
      <c r="I397" s="59"/>
      <c r="J397" s="59">
        <v>12</v>
      </c>
      <c r="K397" s="144">
        <v>7</v>
      </c>
      <c r="L397" s="223"/>
      <c r="M397" s="129"/>
      <c r="N397" s="225"/>
      <c r="O397" s="129"/>
      <c r="P397" s="68">
        <v>18</v>
      </c>
      <c r="Q397" s="130"/>
      <c r="R397" s="131"/>
      <c r="T397" s="104"/>
    </row>
    <row r="398" spans="1:20" ht="15.75" customHeight="1" x14ac:dyDescent="0.25">
      <c r="A398" s="58">
        <v>1402</v>
      </c>
      <c r="B398" s="59"/>
      <c r="C398" s="59"/>
      <c r="D398" s="59"/>
      <c r="E398" s="59"/>
      <c r="F398" s="59"/>
      <c r="G398" s="59"/>
      <c r="H398" s="59"/>
      <c r="I398" s="59"/>
      <c r="J398" s="59">
        <v>7</v>
      </c>
      <c r="K398" s="144">
        <v>5</v>
      </c>
      <c r="L398" s="223"/>
      <c r="M398" s="129"/>
      <c r="N398" s="225"/>
      <c r="O398" s="108"/>
      <c r="P398" s="109">
        <v>11</v>
      </c>
      <c r="Q398" s="110"/>
      <c r="R398" s="108"/>
      <c r="T398" s="104"/>
    </row>
    <row r="399" spans="1:20" ht="15.75" customHeight="1" x14ac:dyDescent="0.25">
      <c r="A399" s="58">
        <v>1501</v>
      </c>
      <c r="B399" s="59"/>
      <c r="C399" s="59"/>
      <c r="D399" s="59"/>
      <c r="E399" s="59"/>
      <c r="F399" s="59"/>
      <c r="G399" s="59"/>
      <c r="H399" s="59"/>
      <c r="I399" s="59"/>
      <c r="J399" s="59">
        <v>4</v>
      </c>
      <c r="K399" s="144">
        <v>3</v>
      </c>
      <c r="L399" s="223"/>
      <c r="M399" s="129"/>
      <c r="N399" s="225"/>
      <c r="O399" s="108"/>
      <c r="P399" s="109">
        <v>6</v>
      </c>
      <c r="Q399" s="110"/>
      <c r="R399" s="108"/>
      <c r="T399" s="104"/>
    </row>
    <row r="400" spans="1:20" ht="15.75" customHeight="1" x14ac:dyDescent="0.25">
      <c r="A400" s="58">
        <v>1502</v>
      </c>
      <c r="B400" s="59"/>
      <c r="C400" s="59"/>
      <c r="D400" s="59"/>
      <c r="E400" s="59"/>
      <c r="F400" s="59"/>
      <c r="G400" s="59"/>
      <c r="H400" s="59"/>
      <c r="I400" s="59"/>
      <c r="J400" s="59">
        <v>3</v>
      </c>
      <c r="K400" s="144">
        <v>3</v>
      </c>
      <c r="L400" s="223"/>
      <c r="M400" s="129"/>
      <c r="N400" s="225"/>
      <c r="O400" s="108"/>
      <c r="P400" s="109">
        <v>3</v>
      </c>
      <c r="Q400" s="110"/>
      <c r="R400" s="108"/>
      <c r="T400" s="104"/>
    </row>
    <row r="401" spans="1:22" ht="15.75" customHeight="1" x14ac:dyDescent="0.25">
      <c r="A401" s="58">
        <v>1601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223"/>
      <c r="M401" s="129"/>
      <c r="N401" s="225"/>
      <c r="O401" s="102"/>
      <c r="P401" s="104"/>
      <c r="Q401" s="146"/>
      <c r="R401" s="108"/>
      <c r="T401" s="104"/>
    </row>
    <row r="402" spans="1:22" ht="15.75" customHeight="1" x14ac:dyDescent="0.25">
      <c r="A402" s="58">
        <v>1602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144"/>
      <c r="L402" s="223"/>
      <c r="M402" s="129"/>
      <c r="N402" s="225"/>
      <c r="O402" s="191" t="s">
        <v>83</v>
      </c>
      <c r="P402" s="82">
        <v>33</v>
      </c>
      <c r="Q402" s="111">
        <f>K405</f>
        <v>38</v>
      </c>
      <c r="R402" s="193" t="s">
        <v>11</v>
      </c>
      <c r="T402" s="104"/>
    </row>
    <row r="403" spans="1:22" ht="15.75" customHeight="1" x14ac:dyDescent="0.25">
      <c r="A403" s="58">
        <v>1701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144"/>
      <c r="L403" s="223"/>
      <c r="M403" s="129"/>
      <c r="N403" s="225"/>
      <c r="O403" s="192" t="s">
        <v>85</v>
      </c>
      <c r="P403" s="86">
        <f>IF(P402/B388=0,"",P402/B388)</f>
        <v>0.5</v>
      </c>
      <c r="Q403" s="112">
        <f>IF(P402/Q402=0,"",P402/Q402)</f>
        <v>0.86842105263157898</v>
      </c>
      <c r="R403" s="194" t="s">
        <v>86</v>
      </c>
      <c r="T403" s="104"/>
    </row>
    <row r="404" spans="1:22" ht="15.75" customHeight="1" x14ac:dyDescent="0.25">
      <c r="A404" s="58">
        <v>1702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144"/>
      <c r="L404" s="226"/>
      <c r="M404" s="227"/>
      <c r="N404" s="228"/>
      <c r="O404" s="90"/>
      <c r="P404" s="91"/>
      <c r="Q404" s="91"/>
      <c r="R404" s="113"/>
      <c r="T404" s="104"/>
    </row>
    <row r="405" spans="1:22" ht="18" customHeight="1" x14ac:dyDescent="0.25">
      <c r="A405" s="28"/>
      <c r="B405" s="280" t="s">
        <v>111</v>
      </c>
      <c r="C405" s="280"/>
      <c r="D405" s="280"/>
      <c r="E405" s="280"/>
      <c r="F405" s="280"/>
      <c r="G405" s="280"/>
      <c r="H405" s="280"/>
      <c r="I405" s="280"/>
      <c r="J405" s="280"/>
      <c r="K405" s="93">
        <f>SUM(K388:K401)</f>
        <v>38</v>
      </c>
      <c r="L405" s="94">
        <f>IF(SUM(K395:K396)=0,"",SUM(K395:K396)/B388)</f>
        <v>0.30303030303030304</v>
      </c>
      <c r="M405" s="94">
        <f>IF(K405=0,"",K405/B388)</f>
        <v>0.5757575757575758</v>
      </c>
      <c r="N405" s="94">
        <f>IF(K396=0,"",M405-L405)</f>
        <v>0.27272727272727276</v>
      </c>
      <c r="O405" s="3"/>
      <c r="P405" s="29"/>
      <c r="Q405" s="22"/>
      <c r="R405" s="3"/>
      <c r="T405" s="104"/>
    </row>
    <row r="406" spans="1:22" ht="12.75" customHeight="1" x14ac:dyDescent="0.2">
      <c r="L406" s="3"/>
      <c r="M406" s="3"/>
      <c r="N406" s="3"/>
      <c r="O406" s="3"/>
    </row>
    <row r="407" spans="1:22" ht="12.75" customHeight="1" x14ac:dyDescent="0.2">
      <c r="L407" s="3"/>
      <c r="M407" s="3"/>
      <c r="N407" s="3"/>
      <c r="O407" s="3"/>
      <c r="S407" s="29"/>
      <c r="T407" s="22"/>
      <c r="U407" s="22"/>
      <c r="V407" s="29"/>
    </row>
    <row r="408" spans="1:22" ht="26.25" x14ac:dyDescent="0.4">
      <c r="A408" s="209"/>
      <c r="B408" s="270" t="s">
        <v>99</v>
      </c>
      <c r="C408" s="271"/>
      <c r="D408" s="271"/>
      <c r="E408" s="271"/>
      <c r="F408" s="271"/>
      <c r="G408" s="271"/>
      <c r="H408" s="271"/>
      <c r="I408" s="271"/>
      <c r="J408" s="271"/>
      <c r="K408" s="179" t="s">
        <v>69</v>
      </c>
      <c r="L408" s="160"/>
      <c r="M408" s="160"/>
      <c r="N408" s="29"/>
      <c r="O408" s="3"/>
      <c r="P408" s="29"/>
      <c r="Q408" s="29"/>
      <c r="R408" s="29"/>
      <c r="U408" s="22"/>
      <c r="V408" s="29"/>
    </row>
    <row r="409" spans="1:22" ht="20.25" x14ac:dyDescent="0.2">
      <c r="A409" s="293" t="s">
        <v>10</v>
      </c>
      <c r="B409" s="273" t="s">
        <v>100</v>
      </c>
      <c r="C409" s="274"/>
      <c r="D409" s="274"/>
      <c r="E409" s="274"/>
      <c r="F409" s="274"/>
      <c r="G409" s="274"/>
      <c r="H409" s="274"/>
      <c r="I409" s="274"/>
      <c r="J409" s="275"/>
      <c r="K409" s="276" t="s">
        <v>11</v>
      </c>
      <c r="L409" s="269" t="s">
        <v>3</v>
      </c>
      <c r="M409" s="269" t="s">
        <v>4</v>
      </c>
      <c r="N409" s="278" t="s">
        <v>5</v>
      </c>
      <c r="O409" s="269" t="s">
        <v>6</v>
      </c>
      <c r="P409" s="267" t="s">
        <v>7</v>
      </c>
      <c r="Q409" s="267" t="s">
        <v>8</v>
      </c>
      <c r="R409" s="269" t="s">
        <v>101</v>
      </c>
      <c r="U409" s="22"/>
      <c r="V409" s="29"/>
    </row>
    <row r="410" spans="1:22" ht="15.75" customHeight="1" x14ac:dyDescent="0.25">
      <c r="A410" s="268"/>
      <c r="B410" s="58" t="s">
        <v>102</v>
      </c>
      <c r="C410" s="58" t="s">
        <v>103</v>
      </c>
      <c r="D410" s="58" t="s">
        <v>104</v>
      </c>
      <c r="E410" s="58" t="s">
        <v>105</v>
      </c>
      <c r="F410" s="58" t="s">
        <v>106</v>
      </c>
      <c r="G410" s="58" t="s">
        <v>107</v>
      </c>
      <c r="H410" s="58" t="s">
        <v>108</v>
      </c>
      <c r="I410" s="58" t="s">
        <v>109</v>
      </c>
      <c r="J410" s="58" t="s">
        <v>110</v>
      </c>
      <c r="K410" s="291"/>
      <c r="L410" s="268"/>
      <c r="M410" s="268"/>
      <c r="N410" s="268"/>
      <c r="O410" s="268"/>
      <c r="P410" s="268"/>
      <c r="Q410" s="268"/>
      <c r="R410" s="268"/>
      <c r="T410" s="104"/>
      <c r="U410" s="22"/>
      <c r="V410" s="29"/>
    </row>
    <row r="411" spans="1:22" ht="15.75" customHeight="1" x14ac:dyDescent="0.25">
      <c r="A411" s="58">
        <v>1001</v>
      </c>
      <c r="B411" s="59">
        <v>38</v>
      </c>
      <c r="C411" s="59"/>
      <c r="D411" s="59"/>
      <c r="E411" s="59"/>
      <c r="F411" s="59"/>
      <c r="G411" s="59"/>
      <c r="H411" s="59"/>
      <c r="I411" s="59"/>
      <c r="J411" s="59"/>
      <c r="K411" s="144"/>
      <c r="L411" s="220"/>
      <c r="M411" s="221"/>
      <c r="N411" s="222"/>
      <c r="O411" s="229"/>
      <c r="P411" s="63">
        <f>B411</f>
        <v>38</v>
      </c>
      <c r="Q411" s="230"/>
      <c r="R411" s="229"/>
      <c r="T411" s="104"/>
      <c r="U411" s="22"/>
      <c r="V411" s="29"/>
    </row>
    <row r="412" spans="1:22" ht="15.75" customHeight="1" x14ac:dyDescent="0.25">
      <c r="A412" s="58">
        <v>1002</v>
      </c>
      <c r="B412" s="59"/>
      <c r="C412" s="59">
        <v>29</v>
      </c>
      <c r="D412" s="59"/>
      <c r="E412" s="59"/>
      <c r="F412" s="59"/>
      <c r="G412" s="59"/>
      <c r="H412" s="59"/>
      <c r="I412" s="59"/>
      <c r="J412" s="59"/>
      <c r="K412" s="144"/>
      <c r="L412" s="223"/>
      <c r="M412" s="129"/>
      <c r="N412" s="224"/>
      <c r="O412" s="67">
        <f>IF(C412=0,"",C412/B411)</f>
        <v>0.76315789473684215</v>
      </c>
      <c r="P412" s="68">
        <v>29</v>
      </c>
      <c r="Q412" s="231">
        <f t="shared" ref="Q412:Q419" si="78">IF(P412=0,"",P412/P411)</f>
        <v>0.76315789473684215</v>
      </c>
      <c r="R412" s="231">
        <f t="shared" ref="R412:R419" si="79">IF(P412=0,"",100%-Q412)</f>
        <v>0.23684210526315785</v>
      </c>
      <c r="T412" s="104"/>
      <c r="U412" s="22"/>
      <c r="V412" s="29"/>
    </row>
    <row r="413" spans="1:22" ht="15.75" customHeight="1" x14ac:dyDescent="0.25">
      <c r="A413" s="58">
        <v>1101</v>
      </c>
      <c r="B413" s="59"/>
      <c r="C413" s="59"/>
      <c r="D413" s="59">
        <v>23</v>
      </c>
      <c r="E413" s="59"/>
      <c r="F413" s="59"/>
      <c r="G413" s="59"/>
      <c r="H413" s="59"/>
      <c r="I413" s="59"/>
      <c r="J413" s="59"/>
      <c r="K413" s="144"/>
      <c r="L413" s="223"/>
      <c r="M413" s="129"/>
      <c r="N413" s="224"/>
      <c r="O413" s="67">
        <f>IF(D413=0,"",D413/C412)</f>
        <v>0.7931034482758621</v>
      </c>
      <c r="P413" s="68">
        <v>27</v>
      </c>
      <c r="Q413" s="231">
        <f t="shared" si="78"/>
        <v>0.93103448275862066</v>
      </c>
      <c r="R413" s="231">
        <f t="shared" si="79"/>
        <v>6.8965517241379337E-2</v>
      </c>
      <c r="T413" s="70">
        <f>P413/P411</f>
        <v>0.71052631578947367</v>
      </c>
      <c r="U413" s="22"/>
      <c r="V413" s="29"/>
    </row>
    <row r="414" spans="1:22" ht="15.75" customHeight="1" x14ac:dyDescent="0.25">
      <c r="A414" s="58">
        <v>1102</v>
      </c>
      <c r="B414" s="59"/>
      <c r="C414" s="59"/>
      <c r="D414" s="59"/>
      <c r="E414" s="59">
        <v>21</v>
      </c>
      <c r="F414" s="59"/>
      <c r="G414" s="59"/>
      <c r="H414" s="59"/>
      <c r="I414" s="59"/>
      <c r="J414" s="59"/>
      <c r="K414" s="144"/>
      <c r="L414" s="223"/>
      <c r="M414" s="129"/>
      <c r="N414" s="224"/>
      <c r="O414" s="67">
        <f>IF(E414=0,"",E414/D413)</f>
        <v>0.91304347826086951</v>
      </c>
      <c r="P414" s="68">
        <v>27</v>
      </c>
      <c r="Q414" s="231">
        <f t="shared" si="78"/>
        <v>1</v>
      </c>
      <c r="R414" s="231">
        <f t="shared" si="79"/>
        <v>0</v>
      </c>
      <c r="T414" s="104"/>
      <c r="U414" s="22"/>
      <c r="V414" s="29"/>
    </row>
    <row r="415" spans="1:22" ht="15.75" customHeight="1" x14ac:dyDescent="0.25">
      <c r="A415" s="58">
        <v>1201</v>
      </c>
      <c r="B415" s="59"/>
      <c r="C415" s="59"/>
      <c r="D415" s="59"/>
      <c r="E415" s="59"/>
      <c r="F415" s="59">
        <v>21</v>
      </c>
      <c r="G415" s="59"/>
      <c r="H415" s="59"/>
      <c r="I415" s="59"/>
      <c r="J415" s="59"/>
      <c r="K415" s="144"/>
      <c r="L415" s="223"/>
      <c r="M415" s="129"/>
      <c r="N415" s="224"/>
      <c r="O415" s="67">
        <f>IF(F415=0,"",F415/E414)</f>
        <v>1</v>
      </c>
      <c r="P415" s="68">
        <v>27</v>
      </c>
      <c r="Q415" s="231">
        <f t="shared" si="78"/>
        <v>1</v>
      </c>
      <c r="R415" s="231">
        <f t="shared" si="79"/>
        <v>0</v>
      </c>
      <c r="T415" s="104"/>
      <c r="U415" s="22"/>
      <c r="V415" s="29"/>
    </row>
    <row r="416" spans="1:22" ht="15.75" customHeight="1" x14ac:dyDescent="0.25">
      <c r="A416" s="58">
        <v>1202</v>
      </c>
      <c r="B416" s="59"/>
      <c r="C416" s="59"/>
      <c r="D416" s="59"/>
      <c r="E416" s="59"/>
      <c r="F416" s="59"/>
      <c r="G416" s="59">
        <v>21</v>
      </c>
      <c r="H416" s="59"/>
      <c r="I416" s="59"/>
      <c r="J416" s="59"/>
      <c r="K416" s="144"/>
      <c r="L416" s="223"/>
      <c r="M416" s="129"/>
      <c r="N416" s="224"/>
      <c r="O416" s="67">
        <f>IF(G416=0,"",G416/F415)</f>
        <v>1</v>
      </c>
      <c r="P416" s="68">
        <v>23</v>
      </c>
      <c r="Q416" s="231">
        <f t="shared" si="78"/>
        <v>0.85185185185185186</v>
      </c>
      <c r="R416" s="231">
        <f t="shared" si="79"/>
        <v>0.14814814814814814</v>
      </c>
      <c r="T416" s="104"/>
      <c r="U416" s="22"/>
      <c r="V416" s="29"/>
    </row>
    <row r="417" spans="1:29" ht="15.75" customHeight="1" x14ac:dyDescent="0.25">
      <c r="A417" s="58">
        <v>1301</v>
      </c>
      <c r="B417" s="59"/>
      <c r="C417" s="59"/>
      <c r="D417" s="59"/>
      <c r="E417" s="59"/>
      <c r="F417" s="59"/>
      <c r="G417" s="59"/>
      <c r="H417" s="59">
        <v>14</v>
      </c>
      <c r="I417" s="59"/>
      <c r="J417" s="59"/>
      <c r="K417" s="144"/>
      <c r="L417" s="223"/>
      <c r="M417" s="129"/>
      <c r="N417" s="224"/>
      <c r="O417" s="67">
        <f>IF(H417=0,"",H417/G416)</f>
        <v>0.66666666666666663</v>
      </c>
      <c r="P417" s="68">
        <v>23</v>
      </c>
      <c r="Q417" s="231">
        <f t="shared" si="78"/>
        <v>1</v>
      </c>
      <c r="R417" s="231">
        <f t="shared" si="79"/>
        <v>0</v>
      </c>
      <c r="T417" s="104"/>
      <c r="U417" s="22"/>
      <c r="V417" s="29"/>
    </row>
    <row r="418" spans="1:29" ht="15.75" customHeight="1" x14ac:dyDescent="0.25">
      <c r="A418" s="58">
        <v>1302</v>
      </c>
      <c r="B418" s="59"/>
      <c r="C418" s="59"/>
      <c r="D418" s="59"/>
      <c r="E418" s="59"/>
      <c r="F418" s="59"/>
      <c r="G418" s="59"/>
      <c r="H418" s="59"/>
      <c r="I418" s="59">
        <v>14</v>
      </c>
      <c r="J418" s="59"/>
      <c r="K418" s="144"/>
      <c r="L418" s="223"/>
      <c r="M418" s="129"/>
      <c r="N418" s="224"/>
      <c r="O418" s="67">
        <f>IF(I418=0,"",I418/H417)</f>
        <v>1</v>
      </c>
      <c r="P418" s="68">
        <v>22</v>
      </c>
      <c r="Q418" s="231">
        <f t="shared" si="78"/>
        <v>0.95652173913043481</v>
      </c>
      <c r="R418" s="231">
        <f t="shared" si="79"/>
        <v>4.3478260869565188E-2</v>
      </c>
      <c r="T418" s="104"/>
      <c r="U418" s="22"/>
      <c r="V418" s="29"/>
    </row>
    <row r="419" spans="1:29" ht="15.75" customHeight="1" x14ac:dyDescent="0.25">
      <c r="A419" s="58">
        <v>1401</v>
      </c>
      <c r="B419" s="59"/>
      <c r="C419" s="59"/>
      <c r="D419" s="59"/>
      <c r="E419" s="59"/>
      <c r="F419" s="59"/>
      <c r="G419" s="59"/>
      <c r="H419" s="59"/>
      <c r="I419" s="59"/>
      <c r="J419" s="59">
        <v>14</v>
      </c>
      <c r="K419" s="144">
        <v>8</v>
      </c>
      <c r="L419" s="223"/>
      <c r="M419" s="129"/>
      <c r="N419" s="224"/>
      <c r="O419" s="71">
        <f>IF(J419=0,"",J419/I418)</f>
        <v>1</v>
      </c>
      <c r="P419" s="68">
        <v>20</v>
      </c>
      <c r="Q419" s="71">
        <f t="shared" si="78"/>
        <v>0.90909090909090906</v>
      </c>
      <c r="R419" s="71">
        <f t="shared" si="79"/>
        <v>9.0909090909090939E-2</v>
      </c>
      <c r="T419" s="104"/>
      <c r="U419" s="22"/>
      <c r="V419" s="29"/>
    </row>
    <row r="420" spans="1:29" ht="15.75" customHeight="1" x14ac:dyDescent="0.25">
      <c r="A420" s="58">
        <v>1402</v>
      </c>
      <c r="B420" s="59"/>
      <c r="C420" s="59"/>
      <c r="D420" s="59"/>
      <c r="E420" s="59"/>
      <c r="F420" s="59"/>
      <c r="G420" s="59"/>
      <c r="H420" s="59"/>
      <c r="I420" s="59"/>
      <c r="J420" s="59">
        <v>6</v>
      </c>
      <c r="K420" s="144">
        <v>5</v>
      </c>
      <c r="L420" s="223"/>
      <c r="M420" s="129"/>
      <c r="N420" s="225"/>
      <c r="O420" s="129"/>
      <c r="P420" s="68">
        <v>13</v>
      </c>
      <c r="Q420" s="129"/>
      <c r="R420" s="232"/>
      <c r="T420" s="104"/>
      <c r="U420" s="22"/>
      <c r="V420" s="29"/>
    </row>
    <row r="421" spans="1:29" ht="15.75" customHeight="1" x14ac:dyDescent="0.25">
      <c r="A421" s="58">
        <v>1501</v>
      </c>
      <c r="B421" s="59"/>
      <c r="C421" s="59"/>
      <c r="D421" s="59"/>
      <c r="E421" s="59"/>
      <c r="F421" s="59"/>
      <c r="G421" s="59"/>
      <c r="H421" s="59"/>
      <c r="I421" s="59"/>
      <c r="J421" s="59">
        <v>4</v>
      </c>
      <c r="K421" s="144">
        <v>3</v>
      </c>
      <c r="L421" s="223"/>
      <c r="M421" s="129"/>
      <c r="N421" s="225"/>
      <c r="O421" s="233"/>
      <c r="P421" s="109">
        <v>7</v>
      </c>
      <c r="Q421" s="234"/>
      <c r="R421" s="233"/>
      <c r="T421" s="104"/>
      <c r="U421" s="22"/>
      <c r="V421" s="29"/>
    </row>
    <row r="422" spans="1:29" ht="15.75" customHeight="1" x14ac:dyDescent="0.25">
      <c r="A422" s="58">
        <v>1502</v>
      </c>
      <c r="B422" s="59"/>
      <c r="C422" s="59"/>
      <c r="D422" s="59"/>
      <c r="E422" s="59"/>
      <c r="F422" s="59"/>
      <c r="G422" s="59"/>
      <c r="H422" s="59"/>
      <c r="I422" s="59"/>
      <c r="J422" s="59">
        <v>2</v>
      </c>
      <c r="K422" s="144">
        <v>2</v>
      </c>
      <c r="L422" s="223"/>
      <c r="M422" s="129"/>
      <c r="N422" s="225"/>
      <c r="O422" s="233"/>
      <c r="P422" s="109">
        <v>4</v>
      </c>
      <c r="Q422" s="234"/>
      <c r="R422" s="233"/>
      <c r="T422" s="104"/>
      <c r="U422" s="22"/>
      <c r="V422" s="29"/>
    </row>
    <row r="423" spans="1:29" ht="15.75" customHeight="1" x14ac:dyDescent="0.25">
      <c r="A423" s="58">
        <v>1601</v>
      </c>
      <c r="B423" s="59"/>
      <c r="C423" s="59"/>
      <c r="D423" s="59"/>
      <c r="E423" s="59"/>
      <c r="F423" s="59"/>
      <c r="G423" s="59"/>
      <c r="H423" s="59"/>
      <c r="I423" s="59"/>
      <c r="J423" s="59">
        <v>2</v>
      </c>
      <c r="K423" s="144">
        <v>2</v>
      </c>
      <c r="L423" s="223"/>
      <c r="M423" s="129"/>
      <c r="N423" s="225"/>
      <c r="O423" s="233"/>
      <c r="P423" s="109">
        <v>2</v>
      </c>
      <c r="Q423" s="234"/>
      <c r="R423" s="233"/>
      <c r="T423" s="104"/>
      <c r="U423" s="22"/>
      <c r="V423" s="29"/>
    </row>
    <row r="424" spans="1:29" ht="15.75" customHeight="1" x14ac:dyDescent="0.25">
      <c r="A424" s="58">
        <v>1602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223"/>
      <c r="M424" s="129"/>
      <c r="N424" s="225"/>
      <c r="O424" s="129"/>
      <c r="P424" s="225"/>
      <c r="Q424" s="124"/>
      <c r="R424" s="233"/>
      <c r="T424" s="104"/>
      <c r="U424" s="22"/>
      <c r="V424" s="29"/>
    </row>
    <row r="425" spans="1:29" ht="15.75" customHeight="1" x14ac:dyDescent="0.25">
      <c r="A425" s="58">
        <v>1701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144"/>
      <c r="L425" s="223"/>
      <c r="M425" s="129"/>
      <c r="N425" s="225"/>
      <c r="O425" s="191" t="s">
        <v>83</v>
      </c>
      <c r="P425" s="82">
        <v>19</v>
      </c>
      <c r="Q425" s="111">
        <f>K428</f>
        <v>20</v>
      </c>
      <c r="R425" s="193" t="s">
        <v>11</v>
      </c>
      <c r="T425" s="104"/>
      <c r="U425" s="22"/>
      <c r="V425" s="29"/>
    </row>
    <row r="426" spans="1:29" ht="15.75" customHeight="1" x14ac:dyDescent="0.25">
      <c r="A426" s="58">
        <v>1702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144"/>
      <c r="L426" s="223"/>
      <c r="M426" s="129"/>
      <c r="N426" s="225"/>
      <c r="O426" s="192" t="s">
        <v>85</v>
      </c>
      <c r="P426" s="86">
        <f>IF(P425/B411=0,"",P425/B411)</f>
        <v>0.5</v>
      </c>
      <c r="Q426" s="112">
        <f>IF(P425/Q425=0,"",P425/Q425)</f>
        <v>0.95</v>
      </c>
      <c r="R426" s="194" t="s">
        <v>86</v>
      </c>
      <c r="T426" s="104"/>
      <c r="U426" s="29"/>
      <c r="V426" s="29"/>
    </row>
    <row r="427" spans="1:29" ht="15.75" customHeight="1" x14ac:dyDescent="0.25">
      <c r="A427" s="58">
        <v>1801</v>
      </c>
      <c r="B427" s="59"/>
      <c r="C427" s="59"/>
      <c r="D427" s="59"/>
      <c r="E427" s="59"/>
      <c r="F427" s="59"/>
      <c r="G427" s="59"/>
      <c r="H427" s="59"/>
      <c r="I427" s="59"/>
      <c r="J427" s="59"/>
      <c r="K427" s="144"/>
      <c r="L427" s="226"/>
      <c r="M427" s="227"/>
      <c r="N427" s="228"/>
      <c r="O427" s="90"/>
      <c r="P427" s="91"/>
      <c r="Q427" s="91"/>
      <c r="R427" s="113"/>
      <c r="T427" s="104"/>
      <c r="U427" s="29"/>
      <c r="V427" s="29"/>
    </row>
    <row r="428" spans="1:29" ht="18" x14ac:dyDescent="0.25">
      <c r="A428" s="28"/>
      <c r="B428" s="280" t="s">
        <v>111</v>
      </c>
      <c r="C428" s="280"/>
      <c r="D428" s="280"/>
      <c r="E428" s="280"/>
      <c r="F428" s="280"/>
      <c r="G428" s="280"/>
      <c r="H428" s="280"/>
      <c r="I428" s="280"/>
      <c r="J428" s="280"/>
      <c r="K428" s="93">
        <f>SUM(K411:K424)</f>
        <v>20</v>
      </c>
      <c r="L428" s="94">
        <f>IF(SUM(K418:K419)=0,"",SUM(K418:K419)/B411)</f>
        <v>0.21052631578947367</v>
      </c>
      <c r="M428" s="94">
        <f>IF(K428=0,"",K428/B411)</f>
        <v>0.52631578947368418</v>
      </c>
      <c r="N428" s="94">
        <f>IF(K419=0,"",M428-L428)</f>
        <v>0.31578947368421051</v>
      </c>
      <c r="O428" s="3"/>
      <c r="P428" s="29"/>
      <c r="Q428" s="22"/>
      <c r="R428" s="3"/>
      <c r="T428" s="104"/>
      <c r="U428" s="29"/>
      <c r="V428" s="29"/>
      <c r="AB428" s="56" t="s">
        <v>56</v>
      </c>
      <c r="AC428" s="29">
        <v>12</v>
      </c>
    </row>
    <row r="429" spans="1:29" ht="12.75" customHeight="1" x14ac:dyDescent="0.2">
      <c r="A429" s="28"/>
      <c r="B429" s="29"/>
      <c r="C429" s="29"/>
      <c r="D429" s="29"/>
      <c r="E429" s="29"/>
      <c r="F429" s="29"/>
      <c r="G429" s="29"/>
      <c r="H429" s="29"/>
      <c r="I429" s="29"/>
      <c r="J429" s="29"/>
      <c r="K429" s="184"/>
      <c r="L429" s="3"/>
      <c r="M429" s="3"/>
      <c r="N429" s="29"/>
      <c r="O429" s="3"/>
      <c r="P429" s="121"/>
      <c r="Q429" s="14"/>
      <c r="R429" s="3"/>
      <c r="S429" s="29"/>
      <c r="T429" s="29"/>
      <c r="U429" s="29"/>
      <c r="V429" s="29"/>
      <c r="AB429" s="56" t="s">
        <v>57</v>
      </c>
      <c r="AC429" s="29">
        <v>20</v>
      </c>
    </row>
    <row r="430" spans="1:29" ht="12.75" customHeight="1" x14ac:dyDescent="0.2">
      <c r="A430" s="28"/>
      <c r="B430" s="29"/>
      <c r="C430" s="29"/>
      <c r="D430" s="29"/>
      <c r="E430" s="29"/>
      <c r="F430" s="29"/>
      <c r="G430" s="29"/>
      <c r="H430" s="29"/>
      <c r="I430" s="29"/>
      <c r="J430" s="29"/>
      <c r="K430" s="184"/>
      <c r="L430" s="3"/>
      <c r="M430" s="3"/>
      <c r="N430" s="3"/>
      <c r="O430" s="3"/>
      <c r="P430" s="29"/>
      <c r="Q430" s="22"/>
      <c r="R430" s="3"/>
      <c r="S430" s="29"/>
      <c r="T430" s="29"/>
      <c r="U430" s="29"/>
      <c r="V430" s="29"/>
      <c r="AB430" s="56" t="s">
        <v>69</v>
      </c>
      <c r="AC430" s="29">
        <v>4</v>
      </c>
    </row>
    <row r="431" spans="1:29" ht="26.25" customHeight="1" x14ac:dyDescent="0.4">
      <c r="A431" s="209"/>
      <c r="B431" s="270" t="s">
        <v>99</v>
      </c>
      <c r="C431" s="271"/>
      <c r="D431" s="271"/>
      <c r="E431" s="271"/>
      <c r="F431" s="271"/>
      <c r="G431" s="271"/>
      <c r="H431" s="271"/>
      <c r="I431" s="271"/>
      <c r="J431" s="271"/>
      <c r="K431" s="179" t="s">
        <v>70</v>
      </c>
      <c r="L431" s="160"/>
      <c r="M431" s="160"/>
      <c r="N431" s="29"/>
      <c r="O431" s="3"/>
      <c r="P431" s="29"/>
      <c r="Q431" s="29"/>
      <c r="R431" s="29"/>
      <c r="U431" s="29"/>
      <c r="V431" s="29"/>
    </row>
    <row r="432" spans="1:29" ht="20.25" customHeight="1" x14ac:dyDescent="0.2">
      <c r="A432" s="293" t="s">
        <v>10</v>
      </c>
      <c r="B432" s="273" t="s">
        <v>100</v>
      </c>
      <c r="C432" s="274"/>
      <c r="D432" s="274"/>
      <c r="E432" s="274"/>
      <c r="F432" s="274"/>
      <c r="G432" s="274"/>
      <c r="H432" s="274"/>
      <c r="I432" s="274"/>
      <c r="J432" s="275"/>
      <c r="K432" s="276" t="s">
        <v>11</v>
      </c>
      <c r="L432" s="269" t="s">
        <v>3</v>
      </c>
      <c r="M432" s="269" t="s">
        <v>4</v>
      </c>
      <c r="N432" s="278" t="s">
        <v>5</v>
      </c>
      <c r="O432" s="269" t="s">
        <v>6</v>
      </c>
      <c r="P432" s="267" t="s">
        <v>7</v>
      </c>
      <c r="Q432" s="267" t="s">
        <v>8</v>
      </c>
      <c r="R432" s="269" t="s">
        <v>101</v>
      </c>
      <c r="U432" s="29"/>
      <c r="V432" s="29"/>
    </row>
    <row r="433" spans="1:22" ht="15.75" customHeight="1" x14ac:dyDescent="0.25">
      <c r="A433" s="268"/>
      <c r="B433" s="58" t="s">
        <v>102</v>
      </c>
      <c r="C433" s="58" t="s">
        <v>103</v>
      </c>
      <c r="D433" s="58" t="s">
        <v>104</v>
      </c>
      <c r="E433" s="58" t="s">
        <v>105</v>
      </c>
      <c r="F433" s="58" t="s">
        <v>106</v>
      </c>
      <c r="G433" s="58" t="s">
        <v>107</v>
      </c>
      <c r="H433" s="58" t="s">
        <v>108</v>
      </c>
      <c r="I433" s="58" t="s">
        <v>109</v>
      </c>
      <c r="J433" s="58" t="s">
        <v>110</v>
      </c>
      <c r="K433" s="291"/>
      <c r="L433" s="268"/>
      <c r="M433" s="268"/>
      <c r="N433" s="268"/>
      <c r="O433" s="268"/>
      <c r="P433" s="268"/>
      <c r="Q433" s="268"/>
      <c r="R433" s="268"/>
      <c r="T433" s="104"/>
      <c r="U433" s="29"/>
      <c r="V433" s="29"/>
    </row>
    <row r="434" spans="1:22" ht="15.75" customHeight="1" x14ac:dyDescent="0.25">
      <c r="A434" s="58">
        <v>1002</v>
      </c>
      <c r="B434" s="59">
        <v>65</v>
      </c>
      <c r="C434" s="59"/>
      <c r="D434" s="59"/>
      <c r="E434" s="59"/>
      <c r="F434" s="59"/>
      <c r="G434" s="59"/>
      <c r="H434" s="59"/>
      <c r="I434" s="59"/>
      <c r="J434" s="59"/>
      <c r="K434" s="144"/>
      <c r="L434" s="220"/>
      <c r="M434" s="221"/>
      <c r="N434" s="222"/>
      <c r="O434" s="229"/>
      <c r="P434" s="63">
        <f>B434</f>
        <v>65</v>
      </c>
      <c r="Q434" s="230"/>
      <c r="R434" s="229"/>
      <c r="T434" s="104"/>
      <c r="U434" s="29"/>
      <c r="V434" s="29"/>
    </row>
    <row r="435" spans="1:22" ht="15.75" customHeight="1" x14ac:dyDescent="0.25">
      <c r="A435" s="58">
        <v>1101</v>
      </c>
      <c r="B435" s="59"/>
      <c r="C435" s="59">
        <v>46</v>
      </c>
      <c r="D435" s="59"/>
      <c r="E435" s="59"/>
      <c r="F435" s="59"/>
      <c r="G435" s="59"/>
      <c r="H435" s="59"/>
      <c r="I435" s="59"/>
      <c r="J435" s="59"/>
      <c r="K435" s="144"/>
      <c r="L435" s="223"/>
      <c r="M435" s="129"/>
      <c r="N435" s="224"/>
      <c r="O435" s="67">
        <f>IF(C435=0,"",C435/B434)</f>
        <v>0.70769230769230773</v>
      </c>
      <c r="P435" s="68">
        <v>46</v>
      </c>
      <c r="Q435" s="231">
        <f t="shared" ref="Q435:Q442" si="80">IF(P435=0,"",P435/P434)</f>
        <v>0.70769230769230773</v>
      </c>
      <c r="R435" s="231">
        <f t="shared" ref="R435:R442" si="81">IF(P435=0,"",100%-Q435)</f>
        <v>0.29230769230769227</v>
      </c>
      <c r="T435" s="104"/>
      <c r="U435" s="29"/>
      <c r="V435" s="29"/>
    </row>
    <row r="436" spans="1:22" ht="15.75" customHeight="1" x14ac:dyDescent="0.25">
      <c r="A436" s="58">
        <v>1102</v>
      </c>
      <c r="B436" s="59"/>
      <c r="C436" s="59"/>
      <c r="D436" s="59">
        <v>39</v>
      </c>
      <c r="E436" s="59"/>
      <c r="F436" s="59"/>
      <c r="G436" s="59"/>
      <c r="H436" s="59"/>
      <c r="I436" s="59"/>
      <c r="J436" s="59"/>
      <c r="K436" s="144"/>
      <c r="L436" s="223"/>
      <c r="M436" s="129"/>
      <c r="N436" s="224"/>
      <c r="O436" s="67">
        <f>IF(D436=0,"",D436/C435)</f>
        <v>0.84782608695652173</v>
      </c>
      <c r="P436" s="68">
        <v>43</v>
      </c>
      <c r="Q436" s="231">
        <f t="shared" si="80"/>
        <v>0.93478260869565222</v>
      </c>
      <c r="R436" s="231">
        <f t="shared" si="81"/>
        <v>6.5217391304347783E-2</v>
      </c>
      <c r="T436" s="70">
        <f>P436/P434</f>
        <v>0.66153846153846152</v>
      </c>
      <c r="U436" s="29"/>
      <c r="V436" s="29"/>
    </row>
    <row r="437" spans="1:22" ht="15.75" customHeight="1" x14ac:dyDescent="0.25">
      <c r="A437" s="58">
        <v>1201</v>
      </c>
      <c r="B437" s="59"/>
      <c r="C437" s="59"/>
      <c r="D437" s="59"/>
      <c r="E437" s="59">
        <v>35</v>
      </c>
      <c r="F437" s="59"/>
      <c r="G437" s="59"/>
      <c r="H437" s="59"/>
      <c r="I437" s="59"/>
      <c r="J437" s="59"/>
      <c r="K437" s="144"/>
      <c r="L437" s="223"/>
      <c r="M437" s="129"/>
      <c r="N437" s="224"/>
      <c r="O437" s="67">
        <f>IF(E437=0,"",E437/D436)</f>
        <v>0.89743589743589747</v>
      </c>
      <c r="P437" s="68">
        <v>40</v>
      </c>
      <c r="Q437" s="231">
        <f t="shared" si="80"/>
        <v>0.93023255813953487</v>
      </c>
      <c r="R437" s="231">
        <f t="shared" si="81"/>
        <v>6.9767441860465129E-2</v>
      </c>
      <c r="T437" s="104"/>
      <c r="U437" s="29"/>
      <c r="V437" s="29"/>
    </row>
    <row r="438" spans="1:22" ht="15.75" customHeight="1" x14ac:dyDescent="0.25">
      <c r="A438" s="58">
        <v>1202</v>
      </c>
      <c r="B438" s="59"/>
      <c r="C438" s="59"/>
      <c r="D438" s="59"/>
      <c r="E438" s="59"/>
      <c r="F438" s="59">
        <v>34</v>
      </c>
      <c r="G438" s="59"/>
      <c r="H438" s="59"/>
      <c r="I438" s="59"/>
      <c r="J438" s="59"/>
      <c r="K438" s="144"/>
      <c r="L438" s="223"/>
      <c r="M438" s="129"/>
      <c r="N438" s="224"/>
      <c r="O438" s="67">
        <f>IF(F438=0,"",F438/E437)</f>
        <v>0.97142857142857142</v>
      </c>
      <c r="P438" s="68">
        <v>40</v>
      </c>
      <c r="Q438" s="231">
        <f t="shared" si="80"/>
        <v>1</v>
      </c>
      <c r="R438" s="231">
        <f t="shared" si="81"/>
        <v>0</v>
      </c>
      <c r="T438" s="104"/>
      <c r="U438" s="29"/>
      <c r="V438" s="29"/>
    </row>
    <row r="439" spans="1:22" ht="15.75" customHeight="1" x14ac:dyDescent="0.25">
      <c r="A439" s="58">
        <v>1301</v>
      </c>
      <c r="B439" s="59"/>
      <c r="C439" s="59"/>
      <c r="D439" s="59"/>
      <c r="E439" s="59"/>
      <c r="F439" s="59"/>
      <c r="G439" s="59">
        <v>30</v>
      </c>
      <c r="H439" s="59"/>
      <c r="I439" s="59"/>
      <c r="J439" s="59"/>
      <c r="K439" s="144"/>
      <c r="L439" s="223"/>
      <c r="M439" s="129"/>
      <c r="N439" s="224"/>
      <c r="O439" s="67">
        <f>IF(G439=0,"",G439/F438)</f>
        <v>0.88235294117647056</v>
      </c>
      <c r="P439" s="68">
        <v>38</v>
      </c>
      <c r="Q439" s="231">
        <f t="shared" si="80"/>
        <v>0.95</v>
      </c>
      <c r="R439" s="231">
        <f t="shared" si="81"/>
        <v>5.0000000000000044E-2</v>
      </c>
      <c r="T439" s="104"/>
      <c r="U439" s="29"/>
      <c r="V439" s="29"/>
    </row>
    <row r="440" spans="1:22" ht="15.75" customHeight="1" x14ac:dyDescent="0.25">
      <c r="A440" s="58">
        <v>1302</v>
      </c>
      <c r="B440" s="59"/>
      <c r="C440" s="59"/>
      <c r="D440" s="59"/>
      <c r="E440" s="59"/>
      <c r="F440" s="59"/>
      <c r="G440" s="59"/>
      <c r="H440" s="59">
        <v>28</v>
      </c>
      <c r="I440" s="59"/>
      <c r="J440" s="59"/>
      <c r="K440" s="144"/>
      <c r="L440" s="223"/>
      <c r="M440" s="129"/>
      <c r="N440" s="224"/>
      <c r="O440" s="67">
        <f>IF(H440=0,"",H440/G439)</f>
        <v>0.93333333333333335</v>
      </c>
      <c r="P440" s="68">
        <v>38</v>
      </c>
      <c r="Q440" s="231">
        <f t="shared" si="80"/>
        <v>1</v>
      </c>
      <c r="R440" s="231">
        <f t="shared" si="81"/>
        <v>0</v>
      </c>
      <c r="T440" s="104"/>
      <c r="U440" s="22"/>
      <c r="V440" s="29"/>
    </row>
    <row r="441" spans="1:22" ht="15.75" customHeight="1" x14ac:dyDescent="0.25">
      <c r="A441" s="58">
        <v>1401</v>
      </c>
      <c r="B441" s="59"/>
      <c r="C441" s="59"/>
      <c r="D441" s="59"/>
      <c r="E441" s="59"/>
      <c r="F441" s="59"/>
      <c r="G441" s="59"/>
      <c r="H441" s="59"/>
      <c r="I441" s="59">
        <v>28</v>
      </c>
      <c r="J441" s="59"/>
      <c r="K441" s="144"/>
      <c r="L441" s="223"/>
      <c r="M441" s="129"/>
      <c r="N441" s="224"/>
      <c r="O441" s="67">
        <f>IF(I441=0,"",I441/H440)</f>
        <v>1</v>
      </c>
      <c r="P441" s="68">
        <v>38</v>
      </c>
      <c r="Q441" s="231">
        <f t="shared" si="80"/>
        <v>1</v>
      </c>
      <c r="R441" s="231">
        <f t="shared" si="81"/>
        <v>0</v>
      </c>
      <c r="T441" s="104"/>
      <c r="U441" s="22"/>
      <c r="V441" s="29"/>
    </row>
    <row r="442" spans="1:22" ht="15.75" customHeight="1" x14ac:dyDescent="0.25">
      <c r="A442" s="58">
        <v>1402</v>
      </c>
      <c r="B442" s="59"/>
      <c r="C442" s="59"/>
      <c r="D442" s="59"/>
      <c r="E442" s="59"/>
      <c r="F442" s="59"/>
      <c r="G442" s="59"/>
      <c r="H442" s="59"/>
      <c r="I442" s="59"/>
      <c r="J442" s="59">
        <v>27</v>
      </c>
      <c r="K442" s="144">
        <v>18</v>
      </c>
      <c r="L442" s="223"/>
      <c r="M442" s="129"/>
      <c r="N442" s="224"/>
      <c r="O442" s="71">
        <f>IF(J442=0,"",J442/I441)</f>
        <v>0.9642857142857143</v>
      </c>
      <c r="P442" s="68">
        <v>37</v>
      </c>
      <c r="Q442" s="71">
        <f t="shared" si="80"/>
        <v>0.97368421052631582</v>
      </c>
      <c r="R442" s="71">
        <f t="shared" si="81"/>
        <v>2.6315789473684181E-2</v>
      </c>
      <c r="T442" s="104"/>
      <c r="U442" s="29"/>
      <c r="V442" s="29"/>
    </row>
    <row r="443" spans="1:22" ht="15.75" customHeight="1" x14ac:dyDescent="0.25">
      <c r="A443" s="58">
        <v>1501</v>
      </c>
      <c r="B443" s="59"/>
      <c r="C443" s="59"/>
      <c r="D443" s="59"/>
      <c r="E443" s="59"/>
      <c r="F443" s="59"/>
      <c r="G443" s="59"/>
      <c r="H443" s="59"/>
      <c r="I443" s="59"/>
      <c r="J443" s="59">
        <v>11</v>
      </c>
      <c r="K443" s="144">
        <v>7</v>
      </c>
      <c r="L443" s="223"/>
      <c r="M443" s="129"/>
      <c r="N443" s="225"/>
      <c r="O443" s="129"/>
      <c r="P443" s="68">
        <v>19</v>
      </c>
      <c r="Q443" s="129"/>
      <c r="R443" s="232"/>
      <c r="T443" s="104"/>
      <c r="U443" s="22"/>
      <c r="V443" s="29"/>
    </row>
    <row r="444" spans="1:22" ht="15.75" customHeight="1" x14ac:dyDescent="0.25">
      <c r="A444" s="58">
        <v>1502</v>
      </c>
      <c r="B444" s="59"/>
      <c r="C444" s="59"/>
      <c r="D444" s="59"/>
      <c r="E444" s="59"/>
      <c r="F444" s="59"/>
      <c r="G444" s="59"/>
      <c r="H444" s="59"/>
      <c r="I444" s="59"/>
      <c r="J444" s="59">
        <v>8</v>
      </c>
      <c r="K444" s="144">
        <v>4</v>
      </c>
      <c r="L444" s="223"/>
      <c r="M444" s="129"/>
      <c r="N444" s="225"/>
      <c r="O444" s="233"/>
      <c r="P444" s="109">
        <v>12</v>
      </c>
      <c r="Q444" s="234"/>
      <c r="R444" s="233"/>
      <c r="T444" s="104"/>
      <c r="U444" s="29"/>
      <c r="V444" s="29"/>
    </row>
    <row r="445" spans="1:22" ht="15.75" customHeight="1" x14ac:dyDescent="0.25">
      <c r="A445" s="58">
        <v>1601</v>
      </c>
      <c r="B445" s="59"/>
      <c r="C445" s="59"/>
      <c r="D445" s="59"/>
      <c r="E445" s="59"/>
      <c r="F445" s="59"/>
      <c r="G445" s="59"/>
      <c r="H445" s="59"/>
      <c r="I445" s="59"/>
      <c r="J445" s="59">
        <v>5</v>
      </c>
      <c r="K445" s="144">
        <v>3</v>
      </c>
      <c r="L445" s="223"/>
      <c r="M445" s="129"/>
      <c r="N445" s="225"/>
      <c r="O445" s="233"/>
      <c r="P445" s="109">
        <v>8</v>
      </c>
      <c r="Q445" s="234"/>
      <c r="R445" s="233"/>
      <c r="T445" s="104"/>
      <c r="U445" s="29"/>
      <c r="V445" s="29"/>
    </row>
    <row r="446" spans="1:22" ht="15.75" customHeight="1" x14ac:dyDescent="0.25">
      <c r="A446" s="58">
        <v>1602</v>
      </c>
      <c r="B446" s="59"/>
      <c r="C446" s="59"/>
      <c r="D446" s="59"/>
      <c r="E446" s="59"/>
      <c r="F446" s="59"/>
      <c r="G446" s="59"/>
      <c r="H446" s="59"/>
      <c r="I446" s="59"/>
      <c r="J446" s="59">
        <v>4</v>
      </c>
      <c r="K446" s="144">
        <v>3</v>
      </c>
      <c r="L446" s="223"/>
      <c r="M446" s="129"/>
      <c r="N446" s="225"/>
      <c r="O446" s="233"/>
      <c r="P446" s="196">
        <v>4</v>
      </c>
      <c r="Q446" s="234"/>
      <c r="R446" s="233"/>
      <c r="T446" s="104"/>
      <c r="U446" s="29"/>
      <c r="V446" s="29"/>
    </row>
    <row r="447" spans="1:22" ht="15.75" customHeight="1" x14ac:dyDescent="0.25">
      <c r="A447" s="58">
        <v>1701</v>
      </c>
      <c r="B447" s="59"/>
      <c r="C447" s="59"/>
      <c r="D447" s="59"/>
      <c r="E447" s="59"/>
      <c r="F447" s="59"/>
      <c r="G447" s="59"/>
      <c r="H447" s="59"/>
      <c r="I447" s="59"/>
      <c r="J447" s="59">
        <v>1</v>
      </c>
      <c r="K447" s="144"/>
      <c r="L447" s="223"/>
      <c r="M447" s="129"/>
      <c r="N447" s="225"/>
      <c r="O447" s="129"/>
      <c r="P447" s="198">
        <v>1</v>
      </c>
      <c r="Q447" s="124"/>
      <c r="R447" s="233"/>
      <c r="T447" s="104"/>
      <c r="U447" s="29"/>
      <c r="V447" s="29"/>
    </row>
    <row r="448" spans="1:22" ht="15.75" customHeight="1" x14ac:dyDescent="0.25">
      <c r="A448" s="58">
        <v>1702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223"/>
      <c r="M448" s="129"/>
      <c r="N448" s="225"/>
      <c r="O448" s="191" t="s">
        <v>83</v>
      </c>
      <c r="P448" s="197">
        <v>30</v>
      </c>
      <c r="Q448" s="111">
        <f>K451</f>
        <v>35</v>
      </c>
      <c r="R448" s="193" t="s">
        <v>11</v>
      </c>
      <c r="T448" s="104"/>
      <c r="U448" s="29"/>
      <c r="V448" s="29"/>
    </row>
    <row r="449" spans="1:22" ht="15.75" customHeight="1" x14ac:dyDescent="0.25">
      <c r="A449" s="58">
        <v>1801</v>
      </c>
      <c r="B449" s="59"/>
      <c r="C449" s="59"/>
      <c r="D449" s="59"/>
      <c r="E449" s="59"/>
      <c r="F449" s="59"/>
      <c r="G449" s="59"/>
      <c r="H449" s="59"/>
      <c r="I449" s="59"/>
      <c r="J449" s="59"/>
      <c r="K449" s="144"/>
      <c r="L449" s="223"/>
      <c r="M449" s="129"/>
      <c r="N449" s="225"/>
      <c r="O449" s="192" t="s">
        <v>85</v>
      </c>
      <c r="P449" s="86">
        <f>IF(P448/B434=0,"",P448/B434)</f>
        <v>0.46153846153846156</v>
      </c>
      <c r="Q449" s="112">
        <f>IF(P448/Q448=0,"",P448/Q448)</f>
        <v>0.8571428571428571</v>
      </c>
      <c r="R449" s="194" t="s">
        <v>86</v>
      </c>
      <c r="T449" s="104"/>
      <c r="U449" s="29"/>
      <c r="V449" s="29"/>
    </row>
    <row r="450" spans="1:22" ht="15.75" x14ac:dyDescent="0.25">
      <c r="A450" s="58">
        <v>1802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144"/>
      <c r="L450" s="226"/>
      <c r="M450" s="227"/>
      <c r="N450" s="228"/>
      <c r="O450" s="90"/>
      <c r="P450" s="91"/>
      <c r="Q450" s="91"/>
      <c r="R450" s="113"/>
      <c r="T450" s="104"/>
      <c r="U450" s="29"/>
      <c r="V450" s="29"/>
    </row>
    <row r="451" spans="1:22" ht="18" customHeight="1" x14ac:dyDescent="0.25">
      <c r="A451" s="28"/>
      <c r="B451" s="280" t="s">
        <v>111</v>
      </c>
      <c r="C451" s="280"/>
      <c r="D451" s="280"/>
      <c r="E451" s="280"/>
      <c r="F451" s="280"/>
      <c r="G451" s="280"/>
      <c r="H451" s="280"/>
      <c r="I451" s="280"/>
      <c r="J451" s="280"/>
      <c r="K451" s="93">
        <f>SUM(K434:K447)</f>
        <v>35</v>
      </c>
      <c r="L451" s="94">
        <f>IF(SUM(K441:K442)=0,"",SUM(K441:K442)/B434)</f>
        <v>0.27692307692307694</v>
      </c>
      <c r="M451" s="94">
        <f>IF(K451=0,"",K451/B434)</f>
        <v>0.53846153846153844</v>
      </c>
      <c r="N451" s="94">
        <f>IF(K442=0,"",M451-L451)</f>
        <v>0.2615384615384615</v>
      </c>
      <c r="O451" s="3"/>
      <c r="P451" s="29"/>
      <c r="Q451" s="22"/>
      <c r="R451" s="3"/>
      <c r="T451" s="104"/>
      <c r="U451" s="29"/>
      <c r="V451" s="29"/>
    </row>
    <row r="452" spans="1:22" ht="12.75" customHeight="1" x14ac:dyDescent="0.2">
      <c r="A452" s="28"/>
      <c r="B452" s="29"/>
      <c r="C452" s="29"/>
      <c r="D452" s="29"/>
      <c r="E452" s="29"/>
      <c r="F452" s="29"/>
      <c r="G452" s="29"/>
      <c r="H452" s="29"/>
      <c r="I452" s="29"/>
      <c r="J452" s="29"/>
      <c r="K452" s="184"/>
      <c r="L452" s="3"/>
      <c r="M452" s="3"/>
      <c r="N452" s="29"/>
      <c r="O452" s="3"/>
      <c r="P452" s="29"/>
      <c r="Q452" s="22"/>
      <c r="R452" s="3"/>
      <c r="S452" s="29"/>
      <c r="T452" s="37"/>
      <c r="U452" s="29"/>
      <c r="V452" s="29"/>
    </row>
    <row r="453" spans="1:22" ht="12.75" customHeight="1" x14ac:dyDescent="0.2">
      <c r="A453" s="28"/>
      <c r="B453" s="29"/>
      <c r="C453" s="29"/>
      <c r="D453" s="29"/>
      <c r="E453" s="29"/>
      <c r="F453" s="29"/>
      <c r="G453" s="29"/>
      <c r="H453" s="29"/>
      <c r="I453" s="29"/>
      <c r="J453" s="29"/>
      <c r="K453" s="184"/>
      <c r="L453" s="3"/>
      <c r="M453" s="3"/>
      <c r="N453" s="29"/>
      <c r="O453" s="3"/>
      <c r="P453" s="29"/>
      <c r="Q453" s="22"/>
      <c r="R453" s="3"/>
      <c r="S453" s="29"/>
      <c r="T453" s="37"/>
      <c r="U453" s="29"/>
      <c r="V453" s="29"/>
    </row>
    <row r="454" spans="1:22" ht="26.25" x14ac:dyDescent="0.4">
      <c r="A454" s="209"/>
      <c r="B454" s="270" t="s">
        <v>99</v>
      </c>
      <c r="C454" s="271"/>
      <c r="D454" s="271"/>
      <c r="E454" s="271"/>
      <c r="F454" s="271"/>
      <c r="G454" s="271"/>
      <c r="H454" s="271"/>
      <c r="I454" s="271"/>
      <c r="J454" s="271"/>
      <c r="K454" s="179" t="s">
        <v>73</v>
      </c>
      <c r="L454" s="160"/>
      <c r="M454" s="160"/>
      <c r="N454" s="29"/>
      <c r="O454" s="3"/>
      <c r="P454" s="29"/>
      <c r="Q454" s="29"/>
      <c r="R454" s="29"/>
      <c r="U454" s="29"/>
      <c r="V454" s="29"/>
    </row>
    <row r="455" spans="1:22" ht="20.25" x14ac:dyDescent="0.2">
      <c r="A455" s="293" t="s">
        <v>10</v>
      </c>
      <c r="B455" s="273" t="s">
        <v>100</v>
      </c>
      <c r="C455" s="274"/>
      <c r="D455" s="274"/>
      <c r="E455" s="274"/>
      <c r="F455" s="274"/>
      <c r="G455" s="274"/>
      <c r="H455" s="274"/>
      <c r="I455" s="274"/>
      <c r="J455" s="275"/>
      <c r="K455" s="276" t="s">
        <v>11</v>
      </c>
      <c r="L455" s="269" t="s">
        <v>3</v>
      </c>
      <c r="M455" s="269" t="s">
        <v>4</v>
      </c>
      <c r="N455" s="278" t="s">
        <v>5</v>
      </c>
      <c r="O455" s="269" t="s">
        <v>6</v>
      </c>
      <c r="P455" s="267" t="s">
        <v>7</v>
      </c>
      <c r="Q455" s="267" t="s">
        <v>8</v>
      </c>
      <c r="R455" s="269" t="s">
        <v>101</v>
      </c>
      <c r="U455" s="29"/>
      <c r="V455" s="29"/>
    </row>
    <row r="456" spans="1:22" ht="15.75" x14ac:dyDescent="0.25">
      <c r="A456" s="268"/>
      <c r="B456" s="58" t="s">
        <v>102</v>
      </c>
      <c r="C456" s="58" t="s">
        <v>103</v>
      </c>
      <c r="D456" s="58" t="s">
        <v>104</v>
      </c>
      <c r="E456" s="58" t="s">
        <v>105</v>
      </c>
      <c r="F456" s="58" t="s">
        <v>106</v>
      </c>
      <c r="G456" s="58" t="s">
        <v>107</v>
      </c>
      <c r="H456" s="58" t="s">
        <v>108</v>
      </c>
      <c r="I456" s="58" t="s">
        <v>109</v>
      </c>
      <c r="J456" s="58" t="s">
        <v>110</v>
      </c>
      <c r="K456" s="291"/>
      <c r="L456" s="268"/>
      <c r="M456" s="268"/>
      <c r="N456" s="268"/>
      <c r="O456" s="268"/>
      <c r="P456" s="268"/>
      <c r="Q456" s="268"/>
      <c r="R456" s="268"/>
      <c r="T456" s="104"/>
      <c r="U456" s="29"/>
      <c r="V456" s="29"/>
    </row>
    <row r="457" spans="1:22" ht="15.75" customHeight="1" x14ac:dyDescent="0.25">
      <c r="A457" s="58">
        <v>1101</v>
      </c>
      <c r="B457" s="59">
        <v>37</v>
      </c>
      <c r="C457" s="59"/>
      <c r="D457" s="59"/>
      <c r="E457" s="59"/>
      <c r="F457" s="59"/>
      <c r="G457" s="59"/>
      <c r="H457" s="59"/>
      <c r="I457" s="59"/>
      <c r="J457" s="59"/>
      <c r="K457" s="144"/>
      <c r="L457" s="96"/>
      <c r="M457" s="97"/>
      <c r="N457" s="98"/>
      <c r="O457" s="62"/>
      <c r="P457" s="63">
        <f>B457</f>
        <v>37</v>
      </c>
      <c r="Q457" s="64"/>
      <c r="R457" s="62"/>
      <c r="T457" s="104"/>
      <c r="U457" s="29"/>
      <c r="V457" s="29"/>
    </row>
    <row r="458" spans="1:22" ht="15.75" customHeight="1" x14ac:dyDescent="0.25">
      <c r="A458" s="58">
        <v>1102</v>
      </c>
      <c r="B458" s="59"/>
      <c r="C458" s="59">
        <v>25</v>
      </c>
      <c r="D458" s="59"/>
      <c r="E458" s="59"/>
      <c r="F458" s="59"/>
      <c r="G458" s="59"/>
      <c r="H458" s="59"/>
      <c r="I458" s="59"/>
      <c r="J458" s="59"/>
      <c r="K458" s="144"/>
      <c r="L458" s="101"/>
      <c r="M458" s="102"/>
      <c r="N458" s="103"/>
      <c r="O458" s="67">
        <f>IF(C458=0,"",C458/B457)</f>
        <v>0.67567567567567566</v>
      </c>
      <c r="P458" s="68">
        <v>25</v>
      </c>
      <c r="Q458" s="69">
        <f t="shared" ref="Q458:Q465" si="82">IF(P458=0,"",P458/P457)</f>
        <v>0.67567567567567566</v>
      </c>
      <c r="R458" s="69">
        <f t="shared" ref="R458:R465" si="83">IF(P458=0,"",100%-Q458)</f>
        <v>0.32432432432432434</v>
      </c>
      <c r="T458" s="104"/>
      <c r="U458" s="29"/>
      <c r="V458" s="29"/>
    </row>
    <row r="459" spans="1:22" ht="15.75" customHeight="1" x14ac:dyDescent="0.25">
      <c r="A459" s="58">
        <v>1201</v>
      </c>
      <c r="B459" s="59"/>
      <c r="C459" s="59"/>
      <c r="D459" s="59">
        <v>19</v>
      </c>
      <c r="E459" s="59"/>
      <c r="F459" s="59"/>
      <c r="G459" s="59"/>
      <c r="H459" s="59"/>
      <c r="I459" s="59"/>
      <c r="J459" s="59"/>
      <c r="K459" s="144"/>
      <c r="L459" s="101"/>
      <c r="M459" s="102"/>
      <c r="N459" s="103"/>
      <c r="O459" s="67">
        <f>IF(D459=0,"",D459/C458)</f>
        <v>0.76</v>
      </c>
      <c r="P459" s="68">
        <v>23</v>
      </c>
      <c r="Q459" s="69">
        <f t="shared" si="82"/>
        <v>0.92</v>
      </c>
      <c r="R459" s="69">
        <f t="shared" si="83"/>
        <v>7.999999999999996E-2</v>
      </c>
      <c r="T459" s="70">
        <f>P459/P457</f>
        <v>0.6216216216216216</v>
      </c>
      <c r="U459" s="29"/>
      <c r="V459" s="29"/>
    </row>
    <row r="460" spans="1:22" ht="15.75" customHeight="1" x14ac:dyDescent="0.25">
      <c r="A460" s="58">
        <v>1202</v>
      </c>
      <c r="B460" s="59"/>
      <c r="C460" s="59"/>
      <c r="D460" s="59"/>
      <c r="E460" s="59">
        <v>19</v>
      </c>
      <c r="F460" s="59"/>
      <c r="G460" s="59"/>
      <c r="H460" s="59"/>
      <c r="I460" s="59"/>
      <c r="J460" s="59"/>
      <c r="K460" s="144"/>
      <c r="L460" s="101"/>
      <c r="M460" s="102"/>
      <c r="N460" s="103"/>
      <c r="O460" s="67">
        <f>IF(E460=0,"",E460/D459)</f>
        <v>1</v>
      </c>
      <c r="P460" s="68">
        <v>22</v>
      </c>
      <c r="Q460" s="69">
        <f t="shared" si="82"/>
        <v>0.95652173913043481</v>
      </c>
      <c r="R460" s="69">
        <f t="shared" si="83"/>
        <v>4.3478260869565188E-2</v>
      </c>
      <c r="T460" s="104"/>
      <c r="U460" s="29"/>
      <c r="V460" s="29"/>
    </row>
    <row r="461" spans="1:22" ht="15.75" customHeight="1" x14ac:dyDescent="0.25">
      <c r="A461" s="58">
        <v>1301</v>
      </c>
      <c r="B461" s="59"/>
      <c r="C461" s="59"/>
      <c r="D461" s="59"/>
      <c r="E461" s="59"/>
      <c r="F461" s="59">
        <v>19</v>
      </c>
      <c r="G461" s="59"/>
      <c r="H461" s="59"/>
      <c r="I461" s="59"/>
      <c r="J461" s="59"/>
      <c r="K461" s="144"/>
      <c r="L461" s="101"/>
      <c r="M461" s="102"/>
      <c r="N461" s="103"/>
      <c r="O461" s="67">
        <f>IF(F461=0,"",F461/E460)</f>
        <v>1</v>
      </c>
      <c r="P461" s="68">
        <v>23</v>
      </c>
      <c r="Q461" s="69">
        <f t="shared" si="82"/>
        <v>1.0454545454545454</v>
      </c>
      <c r="R461" s="69">
        <f t="shared" si="83"/>
        <v>-4.5454545454545414E-2</v>
      </c>
      <c r="T461" s="104"/>
      <c r="U461" s="29"/>
      <c r="V461" s="29"/>
    </row>
    <row r="462" spans="1:22" ht="15.75" customHeight="1" x14ac:dyDescent="0.25">
      <c r="A462" s="58">
        <v>1302</v>
      </c>
      <c r="B462" s="59"/>
      <c r="C462" s="59"/>
      <c r="D462" s="59"/>
      <c r="E462" s="59"/>
      <c r="F462" s="59"/>
      <c r="G462" s="59">
        <v>17</v>
      </c>
      <c r="H462" s="59"/>
      <c r="I462" s="59"/>
      <c r="J462" s="59"/>
      <c r="K462" s="144"/>
      <c r="L462" s="101"/>
      <c r="M462" s="102"/>
      <c r="N462" s="103"/>
      <c r="O462" s="67">
        <f>IF(G462=0,"",G462/F461)</f>
        <v>0.89473684210526316</v>
      </c>
      <c r="P462" s="68">
        <v>23</v>
      </c>
      <c r="Q462" s="69">
        <f t="shared" si="82"/>
        <v>1</v>
      </c>
      <c r="R462" s="69">
        <f t="shared" si="83"/>
        <v>0</v>
      </c>
      <c r="T462" s="104"/>
      <c r="U462" s="29"/>
      <c r="V462" s="29"/>
    </row>
    <row r="463" spans="1:22" ht="15.75" customHeight="1" x14ac:dyDescent="0.25">
      <c r="A463" s="58">
        <v>1401</v>
      </c>
      <c r="B463" s="59"/>
      <c r="C463" s="59"/>
      <c r="D463" s="59"/>
      <c r="E463" s="59"/>
      <c r="F463" s="59"/>
      <c r="G463" s="59"/>
      <c r="H463" s="59">
        <v>17</v>
      </c>
      <c r="I463" s="59"/>
      <c r="J463" s="59"/>
      <c r="K463" s="144"/>
      <c r="L463" s="101"/>
      <c r="M463" s="102"/>
      <c r="N463" s="103"/>
      <c r="O463" s="67">
        <f>IF(H463=0,"",H463/G462)</f>
        <v>1</v>
      </c>
      <c r="P463" s="68">
        <v>21</v>
      </c>
      <c r="Q463" s="69">
        <f t="shared" si="82"/>
        <v>0.91304347826086951</v>
      </c>
      <c r="R463" s="69">
        <f t="shared" si="83"/>
        <v>8.6956521739130488E-2</v>
      </c>
      <c r="T463" s="104"/>
      <c r="U463" s="29"/>
      <c r="V463" s="29"/>
    </row>
    <row r="464" spans="1:22" ht="15.75" customHeight="1" x14ac:dyDescent="0.25">
      <c r="A464" s="58">
        <v>1402</v>
      </c>
      <c r="B464" s="59"/>
      <c r="C464" s="59"/>
      <c r="D464" s="59"/>
      <c r="E464" s="59"/>
      <c r="F464" s="59"/>
      <c r="G464" s="59"/>
      <c r="H464" s="59"/>
      <c r="I464" s="59">
        <v>14</v>
      </c>
      <c r="J464" s="59"/>
      <c r="K464" s="144"/>
      <c r="L464" s="101"/>
      <c r="M464" s="102"/>
      <c r="N464" s="103"/>
      <c r="O464" s="67">
        <f>IF(I464=0,"",I464/H463)</f>
        <v>0.82352941176470584</v>
      </c>
      <c r="P464" s="68">
        <v>21</v>
      </c>
      <c r="Q464" s="69">
        <f t="shared" si="82"/>
        <v>1</v>
      </c>
      <c r="R464" s="69">
        <f t="shared" si="83"/>
        <v>0</v>
      </c>
      <c r="T464" s="104"/>
      <c r="U464" s="29"/>
      <c r="V464" s="29"/>
    </row>
    <row r="465" spans="1:22" ht="15.75" customHeight="1" x14ac:dyDescent="0.25">
      <c r="A465" s="58">
        <v>1501</v>
      </c>
      <c r="B465" s="59"/>
      <c r="C465" s="59"/>
      <c r="D465" s="59"/>
      <c r="E465" s="59"/>
      <c r="F465" s="59"/>
      <c r="G465" s="59"/>
      <c r="H465" s="59"/>
      <c r="I465" s="59"/>
      <c r="J465" s="59">
        <v>14</v>
      </c>
      <c r="K465" s="144">
        <v>6</v>
      </c>
      <c r="L465" s="101"/>
      <c r="M465" s="102"/>
      <c r="N465" s="103"/>
      <c r="O465" s="71">
        <f>IF(J465=0,"",J465/I464)</f>
        <v>1</v>
      </c>
      <c r="P465" s="68">
        <v>19</v>
      </c>
      <c r="Q465" s="72">
        <f t="shared" si="82"/>
        <v>0.90476190476190477</v>
      </c>
      <c r="R465" s="72">
        <f t="shared" si="83"/>
        <v>9.5238095238095233E-2</v>
      </c>
      <c r="T465" s="104"/>
      <c r="U465" s="29"/>
      <c r="V465" s="29"/>
    </row>
    <row r="466" spans="1:22" ht="15.75" customHeight="1" x14ac:dyDescent="0.25">
      <c r="A466" s="58">
        <v>1502</v>
      </c>
      <c r="B466" s="59"/>
      <c r="C466" s="59"/>
      <c r="D466" s="59"/>
      <c r="E466" s="59"/>
      <c r="F466" s="59"/>
      <c r="G466" s="59"/>
      <c r="H466" s="59"/>
      <c r="I466" s="59"/>
      <c r="J466" s="59">
        <v>10</v>
      </c>
      <c r="K466" s="144">
        <v>9</v>
      </c>
      <c r="L466" s="101"/>
      <c r="M466" s="102"/>
      <c r="N466" s="104"/>
      <c r="O466" s="105"/>
      <c r="P466" s="68">
        <v>13</v>
      </c>
      <c r="Q466" s="106"/>
      <c r="R466" s="107"/>
      <c r="T466" s="104"/>
      <c r="U466" s="29"/>
      <c r="V466" s="29"/>
    </row>
    <row r="467" spans="1:22" ht="15.75" customHeight="1" x14ac:dyDescent="0.25">
      <c r="A467" s="58">
        <v>1601</v>
      </c>
      <c r="B467" s="59"/>
      <c r="C467" s="59"/>
      <c r="D467" s="59"/>
      <c r="E467" s="59"/>
      <c r="F467" s="59"/>
      <c r="G467" s="59"/>
      <c r="H467" s="59"/>
      <c r="I467" s="59"/>
      <c r="J467" s="59" t="s">
        <v>27</v>
      </c>
      <c r="K467" s="144">
        <v>1</v>
      </c>
      <c r="L467" s="101"/>
      <c r="M467" s="102"/>
      <c r="N467" s="104"/>
      <c r="O467" s="108"/>
      <c r="P467" s="109">
        <v>4</v>
      </c>
      <c r="Q467" s="110"/>
      <c r="R467" s="108"/>
      <c r="T467" s="104"/>
      <c r="U467" s="29"/>
      <c r="V467" s="29"/>
    </row>
    <row r="468" spans="1:22" ht="15.75" customHeight="1" x14ac:dyDescent="0.25">
      <c r="A468" s="58">
        <v>1602</v>
      </c>
      <c r="B468" s="59"/>
      <c r="C468" s="59"/>
      <c r="D468" s="59"/>
      <c r="E468" s="59"/>
      <c r="F468" s="59"/>
      <c r="G468" s="59"/>
      <c r="H468" s="59"/>
      <c r="I468" s="59"/>
      <c r="J468" s="59">
        <v>3</v>
      </c>
      <c r="K468" s="144">
        <v>1</v>
      </c>
      <c r="L468" s="101"/>
      <c r="M468" s="102"/>
      <c r="N468" s="104"/>
      <c r="O468" s="108"/>
      <c r="P468" s="109">
        <v>3</v>
      </c>
      <c r="Q468" s="110"/>
      <c r="R468" s="108"/>
      <c r="T468" s="104"/>
      <c r="U468" s="29"/>
      <c r="V468" s="29"/>
    </row>
    <row r="469" spans="1:22" ht="15.75" customHeight="1" x14ac:dyDescent="0.25">
      <c r="A469" s="58">
        <v>1701</v>
      </c>
      <c r="B469" s="59"/>
      <c r="C469" s="59"/>
      <c r="D469" s="59"/>
      <c r="E469" s="59"/>
      <c r="F469" s="59"/>
      <c r="G469" s="59"/>
      <c r="H469" s="59"/>
      <c r="I469" s="59"/>
      <c r="J469" s="59">
        <v>1</v>
      </c>
      <c r="K469" s="144"/>
      <c r="L469" s="101"/>
      <c r="M469" s="102"/>
      <c r="N469" s="104"/>
      <c r="O469" s="108"/>
      <c r="P469" s="109">
        <v>1</v>
      </c>
      <c r="Q469" s="110"/>
      <c r="R469" s="108"/>
      <c r="T469" s="104"/>
      <c r="U469" s="29"/>
      <c r="V469" s="29"/>
    </row>
    <row r="470" spans="1:22" ht="15.75" customHeight="1" x14ac:dyDescent="0.25">
      <c r="A470" s="58">
        <v>1702</v>
      </c>
      <c r="B470" s="59"/>
      <c r="C470" s="59"/>
      <c r="D470" s="59"/>
      <c r="E470" s="59"/>
      <c r="F470" s="59"/>
      <c r="G470" s="59"/>
      <c r="H470" s="59"/>
      <c r="I470" s="59"/>
      <c r="J470" s="59">
        <v>2</v>
      </c>
      <c r="K470" s="144">
        <v>1</v>
      </c>
      <c r="L470" s="101"/>
      <c r="M470" s="102"/>
      <c r="N470" s="104"/>
      <c r="O470" s="102"/>
      <c r="P470" s="68">
        <v>2</v>
      </c>
      <c r="Q470" s="146"/>
      <c r="R470" s="108"/>
      <c r="T470" s="104"/>
      <c r="U470" s="29"/>
      <c r="V470" s="29"/>
    </row>
    <row r="471" spans="1:22" ht="15.75" customHeight="1" x14ac:dyDescent="0.25">
      <c r="A471" s="58">
        <v>1801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144"/>
      <c r="L471" s="101"/>
      <c r="M471" s="102"/>
      <c r="N471" s="104"/>
      <c r="O471" s="102"/>
      <c r="P471" s="104"/>
      <c r="Q471" s="146"/>
      <c r="R471" s="108"/>
      <c r="T471" s="104"/>
      <c r="U471" s="29"/>
      <c r="V471" s="29"/>
    </row>
    <row r="472" spans="1:22" ht="15.75" customHeight="1" x14ac:dyDescent="0.25">
      <c r="A472" s="58">
        <v>1802</v>
      </c>
      <c r="B472" s="59"/>
      <c r="C472" s="59"/>
      <c r="D472" s="59"/>
      <c r="E472" s="59"/>
      <c r="F472" s="59"/>
      <c r="G472" s="59"/>
      <c r="H472" s="59"/>
      <c r="I472" s="59"/>
      <c r="J472" s="59"/>
      <c r="K472" s="144"/>
      <c r="L472" s="101"/>
      <c r="M472" s="102"/>
      <c r="N472" s="104"/>
      <c r="O472" s="212" t="s">
        <v>83</v>
      </c>
      <c r="P472" s="203">
        <v>16</v>
      </c>
      <c r="Q472" s="218">
        <f>K475</f>
        <v>18</v>
      </c>
      <c r="R472" s="213" t="s">
        <v>11</v>
      </c>
      <c r="T472" s="104"/>
      <c r="U472" s="29"/>
      <c r="V472" s="29"/>
    </row>
    <row r="473" spans="1:22" ht="15.75" customHeight="1" x14ac:dyDescent="0.25">
      <c r="A473" s="58">
        <v>1901</v>
      </c>
      <c r="B473" s="59"/>
      <c r="C473" s="59"/>
      <c r="D473" s="59"/>
      <c r="E473" s="59"/>
      <c r="F473" s="59"/>
      <c r="G473" s="59"/>
      <c r="H473" s="59"/>
      <c r="I473" s="59"/>
      <c r="J473" s="59"/>
      <c r="K473" s="144"/>
      <c r="L473" s="101"/>
      <c r="M473" s="102"/>
      <c r="N473" s="104"/>
      <c r="O473" s="214" t="s">
        <v>85</v>
      </c>
      <c r="P473" s="204">
        <f>IF(P472/B457=0,"",P472/B457)</f>
        <v>0.43243243243243246</v>
      </c>
      <c r="Q473" s="219">
        <f>IF(P472/Q472=0,"",P472/Q472)</f>
        <v>0.88888888888888884</v>
      </c>
      <c r="R473" s="215" t="s">
        <v>86</v>
      </c>
      <c r="T473" s="104"/>
      <c r="U473" s="29"/>
      <c r="V473" s="29"/>
    </row>
    <row r="474" spans="1:22" ht="15.75" customHeight="1" x14ac:dyDescent="0.25">
      <c r="A474" s="58">
        <v>1902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144"/>
      <c r="L474" s="147"/>
      <c r="M474" s="148"/>
      <c r="N474" s="149"/>
      <c r="O474" s="90"/>
      <c r="P474" s="91"/>
      <c r="Q474" s="91"/>
      <c r="R474" s="113"/>
      <c r="T474" s="104"/>
      <c r="U474" s="29"/>
      <c r="V474" s="29"/>
    </row>
    <row r="475" spans="1:22" ht="18" customHeight="1" x14ac:dyDescent="0.25">
      <c r="A475" s="28"/>
      <c r="B475" s="280" t="s">
        <v>111</v>
      </c>
      <c r="C475" s="280"/>
      <c r="D475" s="280"/>
      <c r="E475" s="280"/>
      <c r="F475" s="280"/>
      <c r="G475" s="280"/>
      <c r="H475" s="280"/>
      <c r="I475" s="280"/>
      <c r="J475" s="280"/>
      <c r="K475" s="93">
        <f>SUM(K457:K470)</f>
        <v>18</v>
      </c>
      <c r="L475" s="125">
        <f>IF(SUM(K464:K465)=0,"",SUM(K464:K465)/B457)</f>
        <v>0.16216216216216217</v>
      </c>
      <c r="M475" s="125">
        <f>IF(K475=0,"",K475/B457)</f>
        <v>0.48648648648648651</v>
      </c>
      <c r="N475" s="125">
        <f>IF(K465=0,"",M475-L475)</f>
        <v>0.32432432432432434</v>
      </c>
      <c r="O475" s="3"/>
      <c r="P475" s="29"/>
      <c r="Q475" s="22"/>
      <c r="R475" s="3"/>
      <c r="T475" s="104"/>
      <c r="U475" s="29"/>
      <c r="V475" s="29"/>
    </row>
    <row r="476" spans="1:22" ht="12.75" customHeight="1" x14ac:dyDescent="0.2">
      <c r="A476" s="28"/>
      <c r="B476" s="29"/>
      <c r="C476" s="29"/>
      <c r="D476" s="29"/>
      <c r="E476" s="29"/>
      <c r="F476" s="29"/>
      <c r="G476" s="29"/>
      <c r="H476" s="29"/>
      <c r="I476" s="29"/>
      <c r="J476" s="29"/>
      <c r="K476" s="184"/>
      <c r="L476" s="3"/>
      <c r="M476" s="3"/>
      <c r="N476" s="29"/>
      <c r="O476" s="3"/>
      <c r="P476" s="29"/>
      <c r="Q476" s="22"/>
      <c r="R476" s="3"/>
      <c r="S476" s="29"/>
      <c r="T476" s="22"/>
      <c r="U476" s="22"/>
      <c r="V476" s="29"/>
    </row>
    <row r="477" spans="1:22" ht="12.75" customHeight="1" x14ac:dyDescent="0.2">
      <c r="A477" s="28"/>
      <c r="B477" s="29"/>
      <c r="C477" s="29"/>
      <c r="D477" s="29"/>
      <c r="E477" s="29"/>
      <c r="F477" s="29"/>
      <c r="G477" s="29"/>
      <c r="H477" s="29"/>
      <c r="I477" s="29"/>
      <c r="J477" s="29"/>
      <c r="K477" s="184"/>
      <c r="L477" s="3"/>
      <c r="M477" s="3"/>
      <c r="N477" s="29"/>
      <c r="O477" s="3"/>
      <c r="P477" s="29"/>
      <c r="Q477" s="22"/>
      <c r="R477" s="3"/>
      <c r="S477" s="29"/>
      <c r="T477" s="22"/>
      <c r="U477" s="22"/>
      <c r="V477" s="29"/>
    </row>
    <row r="478" spans="1:22" ht="26.25" x14ac:dyDescent="0.4">
      <c r="A478" s="209"/>
      <c r="B478" s="270" t="s">
        <v>99</v>
      </c>
      <c r="C478" s="271"/>
      <c r="D478" s="271"/>
      <c r="E478" s="271"/>
      <c r="F478" s="271"/>
      <c r="G478" s="271"/>
      <c r="H478" s="271"/>
      <c r="I478" s="271"/>
      <c r="J478" s="271"/>
      <c r="K478" s="179" t="s">
        <v>76</v>
      </c>
      <c r="L478" s="160"/>
      <c r="M478" s="160"/>
      <c r="N478" s="29"/>
      <c r="O478" s="3"/>
      <c r="P478" s="29"/>
      <c r="Q478" s="29"/>
      <c r="R478" s="29"/>
      <c r="U478" s="22"/>
      <c r="V478" s="29"/>
    </row>
    <row r="479" spans="1:22" ht="20.25" x14ac:dyDescent="0.2">
      <c r="A479" s="293" t="s">
        <v>10</v>
      </c>
      <c r="B479" s="273" t="s">
        <v>100</v>
      </c>
      <c r="C479" s="274"/>
      <c r="D479" s="274"/>
      <c r="E479" s="274"/>
      <c r="F479" s="274"/>
      <c r="G479" s="274"/>
      <c r="H479" s="274"/>
      <c r="I479" s="274"/>
      <c r="J479" s="275"/>
      <c r="K479" s="276" t="s">
        <v>11</v>
      </c>
      <c r="L479" s="269" t="s">
        <v>3</v>
      </c>
      <c r="M479" s="269" t="s">
        <v>4</v>
      </c>
      <c r="N479" s="278" t="s">
        <v>5</v>
      </c>
      <c r="O479" s="269" t="s">
        <v>6</v>
      </c>
      <c r="P479" s="267" t="s">
        <v>7</v>
      </c>
      <c r="Q479" s="267" t="s">
        <v>8</v>
      </c>
      <c r="R479" s="269" t="s">
        <v>101</v>
      </c>
      <c r="U479" s="22"/>
      <c r="V479" s="29"/>
    </row>
    <row r="480" spans="1:22" ht="15.75" x14ac:dyDescent="0.25">
      <c r="A480" s="268"/>
      <c r="B480" s="58" t="s">
        <v>102</v>
      </c>
      <c r="C480" s="58" t="s">
        <v>103</v>
      </c>
      <c r="D480" s="58" t="s">
        <v>104</v>
      </c>
      <c r="E480" s="58" t="s">
        <v>105</v>
      </c>
      <c r="F480" s="58" t="s">
        <v>106</v>
      </c>
      <c r="G480" s="58" t="s">
        <v>107</v>
      </c>
      <c r="H480" s="58" t="s">
        <v>108</v>
      </c>
      <c r="I480" s="58" t="s">
        <v>109</v>
      </c>
      <c r="J480" s="58" t="s">
        <v>110</v>
      </c>
      <c r="K480" s="291"/>
      <c r="L480" s="268"/>
      <c r="M480" s="268"/>
      <c r="N480" s="268"/>
      <c r="O480" s="268"/>
      <c r="P480" s="268"/>
      <c r="Q480" s="268"/>
      <c r="R480" s="268"/>
      <c r="T480" s="104"/>
      <c r="U480" s="22"/>
      <c r="V480" s="29"/>
    </row>
    <row r="481" spans="1:22" ht="15.75" customHeight="1" x14ac:dyDescent="0.25">
      <c r="A481" s="58">
        <v>1102</v>
      </c>
      <c r="B481" s="59">
        <v>69</v>
      </c>
      <c r="C481" s="59"/>
      <c r="D481" s="59"/>
      <c r="E481" s="59"/>
      <c r="F481" s="59"/>
      <c r="G481" s="59"/>
      <c r="H481" s="59"/>
      <c r="I481" s="59"/>
      <c r="J481" s="59"/>
      <c r="K481" s="144"/>
      <c r="L481" s="220"/>
      <c r="M481" s="221"/>
      <c r="N481" s="222"/>
      <c r="O481" s="229"/>
      <c r="P481" s="63">
        <f>B481</f>
        <v>69</v>
      </c>
      <c r="Q481" s="230"/>
      <c r="R481" s="229"/>
      <c r="T481" s="104"/>
      <c r="U481" s="22"/>
      <c r="V481" s="29"/>
    </row>
    <row r="482" spans="1:22" ht="15.75" customHeight="1" x14ac:dyDescent="0.25">
      <c r="A482" s="58">
        <v>1201</v>
      </c>
      <c r="B482" s="59"/>
      <c r="C482" s="59">
        <v>48</v>
      </c>
      <c r="D482" s="59"/>
      <c r="E482" s="59"/>
      <c r="F482" s="59"/>
      <c r="G482" s="59"/>
      <c r="H482" s="59"/>
      <c r="I482" s="59"/>
      <c r="J482" s="59"/>
      <c r="K482" s="144"/>
      <c r="L482" s="223"/>
      <c r="M482" s="129"/>
      <c r="N482" s="224"/>
      <c r="O482" s="67">
        <f>IF(C482=0,"",C482/B481)</f>
        <v>0.69565217391304346</v>
      </c>
      <c r="P482" s="68">
        <v>48</v>
      </c>
      <c r="Q482" s="231">
        <f t="shared" ref="Q482:Q489" si="84">IF(P482=0,"",P482/P481)</f>
        <v>0.69565217391304346</v>
      </c>
      <c r="R482" s="231">
        <f t="shared" ref="R482:R489" si="85">IF(P482=0,"",100%-Q482)</f>
        <v>0.30434782608695654</v>
      </c>
      <c r="T482" s="104"/>
      <c r="U482" s="22"/>
      <c r="V482" s="29"/>
    </row>
    <row r="483" spans="1:22" ht="15.75" customHeight="1" x14ac:dyDescent="0.25">
      <c r="A483" s="58">
        <v>1202</v>
      </c>
      <c r="B483" s="59"/>
      <c r="C483" s="59"/>
      <c r="D483" s="59">
        <v>38</v>
      </c>
      <c r="E483" s="59"/>
      <c r="F483" s="59"/>
      <c r="G483" s="59"/>
      <c r="H483" s="59"/>
      <c r="I483" s="59"/>
      <c r="J483" s="59"/>
      <c r="K483" s="144"/>
      <c r="L483" s="223"/>
      <c r="M483" s="129"/>
      <c r="N483" s="224"/>
      <c r="O483" s="67">
        <f>IF(D483=0,"",D483/C482)</f>
        <v>0.79166666666666663</v>
      </c>
      <c r="P483" s="68">
        <v>47</v>
      </c>
      <c r="Q483" s="231">
        <f t="shared" si="84"/>
        <v>0.97916666666666663</v>
      </c>
      <c r="R483" s="231">
        <f t="shared" si="85"/>
        <v>2.083333333333337E-2</v>
      </c>
      <c r="T483" s="70">
        <f>P483/P481</f>
        <v>0.6811594202898551</v>
      </c>
      <c r="U483" s="22"/>
      <c r="V483" s="29"/>
    </row>
    <row r="484" spans="1:22" ht="15.75" customHeight="1" x14ac:dyDescent="0.25">
      <c r="A484" s="58">
        <v>1301</v>
      </c>
      <c r="B484" s="59"/>
      <c r="C484" s="59"/>
      <c r="D484" s="59"/>
      <c r="E484" s="59">
        <v>33</v>
      </c>
      <c r="F484" s="59"/>
      <c r="G484" s="59"/>
      <c r="H484" s="59"/>
      <c r="I484" s="59"/>
      <c r="J484" s="59"/>
      <c r="K484" s="144"/>
      <c r="L484" s="223"/>
      <c r="M484" s="129"/>
      <c r="N484" s="224"/>
      <c r="O484" s="67">
        <f>IF(E484=0,"",E484/D483)</f>
        <v>0.86842105263157898</v>
      </c>
      <c r="P484" s="68">
        <v>43</v>
      </c>
      <c r="Q484" s="231">
        <f t="shared" si="84"/>
        <v>0.91489361702127658</v>
      </c>
      <c r="R484" s="231">
        <f t="shared" si="85"/>
        <v>8.5106382978723416E-2</v>
      </c>
      <c r="T484" s="104"/>
      <c r="U484" s="22"/>
      <c r="V484" s="29"/>
    </row>
    <row r="485" spans="1:22" ht="15.75" customHeight="1" x14ac:dyDescent="0.25">
      <c r="A485" s="58">
        <v>1302</v>
      </c>
      <c r="B485" s="59"/>
      <c r="C485" s="59"/>
      <c r="D485" s="59"/>
      <c r="E485" s="59"/>
      <c r="F485" s="59">
        <v>32</v>
      </c>
      <c r="G485" s="59"/>
      <c r="H485" s="59"/>
      <c r="I485" s="59"/>
      <c r="J485" s="59"/>
      <c r="K485" s="144"/>
      <c r="L485" s="223"/>
      <c r="M485" s="129"/>
      <c r="N485" s="224"/>
      <c r="O485" s="67">
        <f>IF(F485=0,"",F485/E484)</f>
        <v>0.96969696969696972</v>
      </c>
      <c r="P485" s="68">
        <v>42</v>
      </c>
      <c r="Q485" s="231">
        <f t="shared" si="84"/>
        <v>0.97674418604651159</v>
      </c>
      <c r="R485" s="231">
        <f t="shared" si="85"/>
        <v>2.3255813953488413E-2</v>
      </c>
      <c r="T485" s="104"/>
      <c r="U485" s="22"/>
      <c r="V485" s="29"/>
    </row>
    <row r="486" spans="1:22" ht="15.75" customHeight="1" x14ac:dyDescent="0.25">
      <c r="A486" s="58">
        <v>1401</v>
      </c>
      <c r="B486" s="59"/>
      <c r="C486" s="59"/>
      <c r="D486" s="59"/>
      <c r="E486" s="59"/>
      <c r="F486" s="59"/>
      <c r="G486" s="59">
        <v>30</v>
      </c>
      <c r="H486" s="59"/>
      <c r="I486" s="59"/>
      <c r="J486" s="59"/>
      <c r="K486" s="144"/>
      <c r="L486" s="223"/>
      <c r="M486" s="129"/>
      <c r="N486" s="224"/>
      <c r="O486" s="67">
        <f>IF(G486=0,"",G486/F485)</f>
        <v>0.9375</v>
      </c>
      <c r="P486" s="68">
        <v>42</v>
      </c>
      <c r="Q486" s="231">
        <f t="shared" si="84"/>
        <v>1</v>
      </c>
      <c r="R486" s="231">
        <f t="shared" si="85"/>
        <v>0</v>
      </c>
      <c r="T486" s="104"/>
      <c r="U486" s="22"/>
      <c r="V486" s="29"/>
    </row>
    <row r="487" spans="1:22" ht="15.75" customHeight="1" x14ac:dyDescent="0.25">
      <c r="A487" s="58">
        <v>1402</v>
      </c>
      <c r="B487" s="59"/>
      <c r="C487" s="59"/>
      <c r="D487" s="59"/>
      <c r="E487" s="59"/>
      <c r="F487" s="59"/>
      <c r="G487" s="59"/>
      <c r="H487" s="59">
        <v>30</v>
      </c>
      <c r="I487" s="59"/>
      <c r="J487" s="59"/>
      <c r="K487" s="144"/>
      <c r="L487" s="223"/>
      <c r="M487" s="129"/>
      <c r="N487" s="224"/>
      <c r="O487" s="67">
        <f>IF(H487=0,"",H487/G486)</f>
        <v>1</v>
      </c>
      <c r="P487" s="68">
        <v>41</v>
      </c>
      <c r="Q487" s="231">
        <f t="shared" si="84"/>
        <v>0.97619047619047616</v>
      </c>
      <c r="R487" s="231">
        <f t="shared" si="85"/>
        <v>2.3809523809523836E-2</v>
      </c>
      <c r="T487" s="104"/>
      <c r="U487" s="22"/>
      <c r="V487" s="29"/>
    </row>
    <row r="488" spans="1:22" ht="15.75" customHeight="1" x14ac:dyDescent="0.25">
      <c r="A488" s="58">
        <v>1501</v>
      </c>
      <c r="B488" s="59"/>
      <c r="C488" s="59"/>
      <c r="D488" s="59"/>
      <c r="E488" s="59"/>
      <c r="F488" s="59"/>
      <c r="G488" s="59"/>
      <c r="H488" s="59"/>
      <c r="I488" s="59">
        <v>30</v>
      </c>
      <c r="J488" s="59"/>
      <c r="K488" s="144"/>
      <c r="L488" s="223"/>
      <c r="M488" s="129"/>
      <c r="N488" s="224"/>
      <c r="O488" s="67">
        <f>IF(I488=0,"",I488/H487)</f>
        <v>1</v>
      </c>
      <c r="P488" s="68">
        <v>39</v>
      </c>
      <c r="Q488" s="231">
        <f t="shared" si="84"/>
        <v>0.95121951219512191</v>
      </c>
      <c r="R488" s="231">
        <f t="shared" si="85"/>
        <v>4.8780487804878092E-2</v>
      </c>
      <c r="T488" s="104"/>
      <c r="U488" s="22"/>
      <c r="V488" s="29"/>
    </row>
    <row r="489" spans="1:22" ht="15.75" customHeight="1" x14ac:dyDescent="0.25">
      <c r="A489" s="58">
        <v>1502</v>
      </c>
      <c r="B489" s="59"/>
      <c r="C489" s="59"/>
      <c r="D489" s="59"/>
      <c r="E489" s="59"/>
      <c r="F489" s="59"/>
      <c r="G489" s="59"/>
      <c r="H489" s="59"/>
      <c r="I489" s="59"/>
      <c r="J489" s="59">
        <v>28</v>
      </c>
      <c r="K489" s="144">
        <v>20</v>
      </c>
      <c r="L489" s="223"/>
      <c r="M489" s="129"/>
      <c r="N489" s="224"/>
      <c r="O489" s="71">
        <f>IF(J489=0,"",J489/I488)</f>
        <v>0.93333333333333335</v>
      </c>
      <c r="P489" s="68">
        <v>39</v>
      </c>
      <c r="Q489" s="71">
        <f t="shared" si="84"/>
        <v>1</v>
      </c>
      <c r="R489" s="71">
        <f t="shared" si="85"/>
        <v>0</v>
      </c>
      <c r="T489" s="104"/>
      <c r="U489" s="22"/>
      <c r="V489" s="29"/>
    </row>
    <row r="490" spans="1:22" ht="15.75" customHeight="1" x14ac:dyDescent="0.25">
      <c r="A490" s="58">
        <v>1601</v>
      </c>
      <c r="B490" s="59"/>
      <c r="C490" s="59"/>
      <c r="D490" s="59"/>
      <c r="E490" s="59"/>
      <c r="F490" s="59"/>
      <c r="G490" s="59"/>
      <c r="H490" s="59"/>
      <c r="I490" s="59"/>
      <c r="J490" s="59">
        <v>10</v>
      </c>
      <c r="K490" s="144">
        <v>7</v>
      </c>
      <c r="L490" s="223"/>
      <c r="M490" s="129"/>
      <c r="N490" s="225"/>
      <c r="O490" s="129"/>
      <c r="P490" s="68">
        <v>16</v>
      </c>
      <c r="Q490" s="129"/>
      <c r="R490" s="232"/>
      <c r="T490" s="104"/>
      <c r="U490" s="22"/>
      <c r="V490" s="29"/>
    </row>
    <row r="491" spans="1:22" ht="15.75" customHeight="1" x14ac:dyDescent="0.25">
      <c r="A491" s="58">
        <v>1602</v>
      </c>
      <c r="B491" s="59"/>
      <c r="C491" s="59"/>
      <c r="D491" s="59"/>
      <c r="E491" s="59"/>
      <c r="F491" s="59"/>
      <c r="G491" s="59"/>
      <c r="H491" s="59"/>
      <c r="I491" s="59"/>
      <c r="J491" s="59">
        <v>6</v>
      </c>
      <c r="K491" s="144">
        <v>4</v>
      </c>
      <c r="L491" s="223"/>
      <c r="M491" s="129"/>
      <c r="N491" s="225"/>
      <c r="O491" s="233"/>
      <c r="P491" s="109">
        <v>9</v>
      </c>
      <c r="Q491" s="234"/>
      <c r="R491" s="233"/>
      <c r="T491" s="104"/>
      <c r="U491" s="22"/>
      <c r="V491" s="29"/>
    </row>
    <row r="492" spans="1:22" ht="15.75" customHeight="1" x14ac:dyDescent="0.25">
      <c r="A492" s="58">
        <v>1701</v>
      </c>
      <c r="B492" s="59"/>
      <c r="C492" s="59"/>
      <c r="D492" s="59"/>
      <c r="E492" s="59"/>
      <c r="F492" s="59"/>
      <c r="G492" s="59"/>
      <c r="H492" s="59"/>
      <c r="I492" s="59"/>
      <c r="J492" s="59">
        <v>2</v>
      </c>
      <c r="K492" s="144">
        <v>1</v>
      </c>
      <c r="L492" s="223"/>
      <c r="M492" s="129"/>
      <c r="N492" s="225"/>
      <c r="O492" s="233"/>
      <c r="P492" s="109">
        <v>3</v>
      </c>
      <c r="Q492" s="234"/>
      <c r="R492" s="233"/>
      <c r="T492" s="104"/>
      <c r="U492" s="22"/>
      <c r="V492" s="29"/>
    </row>
    <row r="493" spans="1:22" ht="15.75" customHeight="1" x14ac:dyDescent="0.25">
      <c r="A493" s="58">
        <v>1702</v>
      </c>
      <c r="B493" s="59"/>
      <c r="C493" s="59"/>
      <c r="D493" s="59"/>
      <c r="E493" s="59"/>
      <c r="F493" s="59"/>
      <c r="G493" s="59"/>
      <c r="H493" s="59"/>
      <c r="I493" s="59"/>
      <c r="J493" s="59">
        <v>0</v>
      </c>
      <c r="K493" s="144">
        <v>1</v>
      </c>
      <c r="L493" s="223"/>
      <c r="M493" s="129"/>
      <c r="N493" s="225"/>
      <c r="O493" s="233"/>
      <c r="P493" s="109">
        <v>2</v>
      </c>
      <c r="Q493" s="234"/>
      <c r="R493" s="233"/>
      <c r="T493" s="104"/>
      <c r="U493" s="22"/>
      <c r="V493" s="29"/>
    </row>
    <row r="494" spans="1:22" ht="15.75" customHeight="1" x14ac:dyDescent="0.25">
      <c r="A494" s="58">
        <v>1801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144"/>
      <c r="L494" s="223"/>
      <c r="M494" s="129"/>
      <c r="N494" s="225"/>
      <c r="O494" s="129"/>
      <c r="P494" s="225"/>
      <c r="Q494" s="124"/>
      <c r="R494" s="233"/>
      <c r="T494" s="104"/>
      <c r="U494" s="22"/>
      <c r="V494" s="29"/>
    </row>
    <row r="495" spans="1:22" ht="15.75" customHeight="1" x14ac:dyDescent="0.25">
      <c r="A495" s="58">
        <v>1802</v>
      </c>
      <c r="B495" s="59"/>
      <c r="C495" s="59"/>
      <c r="D495" s="59"/>
      <c r="E495" s="59"/>
      <c r="F495" s="59"/>
      <c r="G495" s="59"/>
      <c r="H495" s="59"/>
      <c r="I495" s="59"/>
      <c r="J495" s="59"/>
      <c r="K495" s="144"/>
      <c r="L495" s="223"/>
      <c r="M495" s="129"/>
      <c r="N495" s="225"/>
      <c r="O495" s="191" t="s">
        <v>83</v>
      </c>
      <c r="P495" s="82">
        <v>30</v>
      </c>
      <c r="Q495" s="111">
        <f>K498</f>
        <v>33</v>
      </c>
      <c r="R495" s="213" t="s">
        <v>11</v>
      </c>
      <c r="T495" s="104"/>
      <c r="U495" s="22"/>
      <c r="V495" s="29"/>
    </row>
    <row r="496" spans="1:22" ht="15.75" customHeight="1" x14ac:dyDescent="0.25">
      <c r="A496" s="58">
        <v>1901</v>
      </c>
      <c r="B496" s="59"/>
      <c r="C496" s="59"/>
      <c r="D496" s="59"/>
      <c r="E496" s="59"/>
      <c r="F496" s="59"/>
      <c r="G496" s="59"/>
      <c r="H496" s="59"/>
      <c r="I496" s="59"/>
      <c r="J496" s="59"/>
      <c r="K496" s="144"/>
      <c r="L496" s="223"/>
      <c r="M496" s="129"/>
      <c r="N496" s="225"/>
      <c r="O496" s="192" t="s">
        <v>85</v>
      </c>
      <c r="P496" s="86">
        <f>IF(P495/B481=0,"",P495/B481)</f>
        <v>0.43478260869565216</v>
      </c>
      <c r="Q496" s="112">
        <f>IF(P495/Q495=0,"",P495/Q495)</f>
        <v>0.90909090909090906</v>
      </c>
      <c r="R496" s="215" t="s">
        <v>86</v>
      </c>
      <c r="T496" s="104"/>
      <c r="U496" s="22"/>
      <c r="V496" s="29"/>
    </row>
    <row r="497" spans="1:22" ht="15.75" customHeight="1" x14ac:dyDescent="0.25">
      <c r="A497" s="58">
        <v>1902</v>
      </c>
      <c r="B497" s="59"/>
      <c r="C497" s="59"/>
      <c r="D497" s="59"/>
      <c r="E497" s="59"/>
      <c r="F497" s="59"/>
      <c r="G497" s="59"/>
      <c r="H497" s="59"/>
      <c r="I497" s="59"/>
      <c r="J497" s="59"/>
      <c r="K497" s="144"/>
      <c r="L497" s="226"/>
      <c r="M497" s="227"/>
      <c r="N497" s="228"/>
      <c r="O497" s="90"/>
      <c r="P497" s="91"/>
      <c r="Q497" s="91"/>
      <c r="R497" s="113"/>
      <c r="T497" s="104"/>
      <c r="U497" s="22"/>
      <c r="V497" s="29"/>
    </row>
    <row r="498" spans="1:22" ht="18" x14ac:dyDescent="0.25">
      <c r="A498" s="28"/>
      <c r="B498" s="280" t="s">
        <v>111</v>
      </c>
      <c r="C498" s="280"/>
      <c r="D498" s="280"/>
      <c r="E498" s="280"/>
      <c r="F498" s="280"/>
      <c r="G498" s="280"/>
      <c r="H498" s="280"/>
      <c r="I498" s="280"/>
      <c r="J498" s="280"/>
      <c r="K498" s="93">
        <f>SUM(K481:K494)</f>
        <v>33</v>
      </c>
      <c r="L498" s="94">
        <f>IF(SUM(K488:K489)=0,"",SUM(K488:K489)/B481)</f>
        <v>0.28985507246376813</v>
      </c>
      <c r="M498" s="94">
        <f>IF(K498=0,"",K498/B481)</f>
        <v>0.47826086956521741</v>
      </c>
      <c r="N498" s="94">
        <f>IF(K489=0,"",M498-L498)</f>
        <v>0.18840579710144928</v>
      </c>
      <c r="O498" s="3"/>
      <c r="P498" s="29"/>
      <c r="Q498" s="22"/>
      <c r="R498" s="3"/>
      <c r="T498" s="104"/>
      <c r="U498" s="22"/>
      <c r="V498" s="29"/>
    </row>
    <row r="499" spans="1:22" ht="12.75" customHeight="1" x14ac:dyDescent="0.2">
      <c r="L499" s="3"/>
      <c r="M499" s="3"/>
      <c r="O499" s="3"/>
    </row>
    <row r="500" spans="1:22" ht="12.75" customHeight="1" x14ac:dyDescent="0.2">
      <c r="L500" s="3"/>
      <c r="M500" s="3"/>
      <c r="O500" s="3"/>
    </row>
    <row r="501" spans="1:22" ht="26.25" x14ac:dyDescent="0.4">
      <c r="A501" s="209"/>
      <c r="B501" s="270" t="s">
        <v>99</v>
      </c>
      <c r="C501" s="271"/>
      <c r="D501" s="271"/>
      <c r="E501" s="271"/>
      <c r="F501" s="271"/>
      <c r="G501" s="271"/>
      <c r="H501" s="271"/>
      <c r="I501" s="271"/>
      <c r="J501" s="271"/>
      <c r="K501" s="179" t="s">
        <v>80</v>
      </c>
      <c r="L501" s="160"/>
      <c r="M501" s="160"/>
      <c r="N501" s="29"/>
      <c r="O501" s="3"/>
      <c r="P501" s="29"/>
      <c r="Q501" s="29"/>
      <c r="R501" s="29"/>
    </row>
    <row r="502" spans="1:22" ht="20.25" x14ac:dyDescent="0.2">
      <c r="A502" s="293" t="s">
        <v>10</v>
      </c>
      <c r="B502" s="273" t="s">
        <v>100</v>
      </c>
      <c r="C502" s="274"/>
      <c r="D502" s="274"/>
      <c r="E502" s="274"/>
      <c r="F502" s="274"/>
      <c r="G502" s="274"/>
      <c r="H502" s="274"/>
      <c r="I502" s="274"/>
      <c r="J502" s="275"/>
      <c r="K502" s="276" t="s">
        <v>11</v>
      </c>
      <c r="L502" s="269" t="s">
        <v>3</v>
      </c>
      <c r="M502" s="269" t="s">
        <v>4</v>
      </c>
      <c r="N502" s="278" t="s">
        <v>5</v>
      </c>
      <c r="O502" s="269" t="s">
        <v>6</v>
      </c>
      <c r="P502" s="267" t="s">
        <v>7</v>
      </c>
      <c r="Q502" s="267" t="s">
        <v>8</v>
      </c>
      <c r="R502" s="269" t="s">
        <v>101</v>
      </c>
    </row>
    <row r="503" spans="1:22" ht="15.75" x14ac:dyDescent="0.25">
      <c r="A503" s="268"/>
      <c r="B503" s="58" t="s">
        <v>102</v>
      </c>
      <c r="C503" s="58" t="s">
        <v>103</v>
      </c>
      <c r="D503" s="58" t="s">
        <v>104</v>
      </c>
      <c r="E503" s="58" t="s">
        <v>105</v>
      </c>
      <c r="F503" s="58" t="s">
        <v>106</v>
      </c>
      <c r="G503" s="58" t="s">
        <v>107</v>
      </c>
      <c r="H503" s="58" t="s">
        <v>108</v>
      </c>
      <c r="I503" s="58" t="s">
        <v>109</v>
      </c>
      <c r="J503" s="58" t="s">
        <v>110</v>
      </c>
      <c r="K503" s="291"/>
      <c r="L503" s="268"/>
      <c r="M503" s="268"/>
      <c r="N503" s="268"/>
      <c r="O503" s="268"/>
      <c r="P503" s="268"/>
      <c r="Q503" s="268"/>
      <c r="R503" s="268"/>
      <c r="T503" s="104"/>
    </row>
    <row r="504" spans="1:22" ht="15.75" customHeight="1" x14ac:dyDescent="0.25">
      <c r="A504" s="58">
        <v>1201</v>
      </c>
      <c r="B504" s="59">
        <v>40</v>
      </c>
      <c r="C504" s="59"/>
      <c r="D504" s="59"/>
      <c r="E504" s="59"/>
      <c r="F504" s="59"/>
      <c r="G504" s="59"/>
      <c r="H504" s="59"/>
      <c r="I504" s="59"/>
      <c r="J504" s="59"/>
      <c r="K504" s="144"/>
      <c r="L504" s="220"/>
      <c r="M504" s="221"/>
      <c r="N504" s="222"/>
      <c r="O504" s="229"/>
      <c r="P504" s="63">
        <f>B504</f>
        <v>40</v>
      </c>
      <c r="Q504" s="230"/>
      <c r="R504" s="229"/>
      <c r="T504" s="104"/>
    </row>
    <row r="505" spans="1:22" ht="15.75" customHeight="1" x14ac:dyDescent="0.25">
      <c r="A505" s="58">
        <v>1202</v>
      </c>
      <c r="B505" s="59"/>
      <c r="C505" s="59">
        <v>34</v>
      </c>
      <c r="D505" s="59"/>
      <c r="E505" s="59"/>
      <c r="F505" s="59"/>
      <c r="G505" s="59"/>
      <c r="H505" s="59"/>
      <c r="I505" s="59"/>
      <c r="J505" s="59"/>
      <c r="K505" s="144"/>
      <c r="L505" s="223"/>
      <c r="M505" s="129"/>
      <c r="N505" s="224"/>
      <c r="O505" s="67">
        <f>IF(C505=0,"",C505/B504)</f>
        <v>0.85</v>
      </c>
      <c r="P505" s="68">
        <v>34</v>
      </c>
      <c r="Q505" s="231">
        <f t="shared" ref="Q505:Q512" si="86">IF(P505=0,"",P505/P504)</f>
        <v>0.85</v>
      </c>
      <c r="R505" s="231">
        <f t="shared" ref="R505:R512" si="87">IF(P505=0,"",100%-Q505)</f>
        <v>0.15000000000000002</v>
      </c>
      <c r="T505" s="104"/>
    </row>
    <row r="506" spans="1:22" ht="15.75" customHeight="1" x14ac:dyDescent="0.25">
      <c r="A506" s="58">
        <v>1301</v>
      </c>
      <c r="B506" s="59"/>
      <c r="C506" s="59"/>
      <c r="D506" s="59">
        <v>28</v>
      </c>
      <c r="E506" s="59"/>
      <c r="F506" s="59"/>
      <c r="G506" s="59"/>
      <c r="H506" s="59"/>
      <c r="I506" s="59"/>
      <c r="J506" s="59"/>
      <c r="K506" s="144"/>
      <c r="L506" s="223"/>
      <c r="M506" s="129"/>
      <c r="N506" s="224"/>
      <c r="O506" s="67">
        <f>IF(D506=0,"",D506/C505)</f>
        <v>0.82352941176470584</v>
      </c>
      <c r="P506" s="68">
        <v>33</v>
      </c>
      <c r="Q506" s="231">
        <f t="shared" si="86"/>
        <v>0.97058823529411764</v>
      </c>
      <c r="R506" s="231">
        <f t="shared" si="87"/>
        <v>2.9411764705882359E-2</v>
      </c>
      <c r="T506" s="70">
        <f>P506/P504</f>
        <v>0.82499999999999996</v>
      </c>
    </row>
    <row r="507" spans="1:22" ht="15.75" customHeight="1" x14ac:dyDescent="0.25">
      <c r="A507" s="58">
        <v>1302</v>
      </c>
      <c r="B507" s="59"/>
      <c r="C507" s="59"/>
      <c r="D507" s="59"/>
      <c r="E507" s="59">
        <v>27</v>
      </c>
      <c r="F507" s="59"/>
      <c r="G507" s="59"/>
      <c r="H507" s="59"/>
      <c r="I507" s="59"/>
      <c r="J507" s="59"/>
      <c r="K507" s="144"/>
      <c r="L507" s="223"/>
      <c r="M507" s="129"/>
      <c r="N507" s="224"/>
      <c r="O507" s="67">
        <f>IF(E507=0,"",E507/D506)</f>
        <v>0.9642857142857143</v>
      </c>
      <c r="P507" s="68">
        <v>30</v>
      </c>
      <c r="Q507" s="231">
        <f t="shared" si="86"/>
        <v>0.90909090909090906</v>
      </c>
      <c r="R507" s="231">
        <f t="shared" si="87"/>
        <v>9.0909090909090939E-2</v>
      </c>
      <c r="T507" s="104"/>
    </row>
    <row r="508" spans="1:22" ht="15.75" customHeight="1" x14ac:dyDescent="0.25">
      <c r="A508" s="58">
        <v>1401</v>
      </c>
      <c r="B508" s="59"/>
      <c r="C508" s="59"/>
      <c r="D508" s="59"/>
      <c r="E508" s="59"/>
      <c r="F508" s="59">
        <v>25</v>
      </c>
      <c r="G508" s="59"/>
      <c r="H508" s="59"/>
      <c r="I508" s="59"/>
      <c r="J508" s="59"/>
      <c r="K508" s="144"/>
      <c r="L508" s="223"/>
      <c r="M508" s="129"/>
      <c r="N508" s="224"/>
      <c r="O508" s="67">
        <f>IF(F508=0,"",F508/E507)</f>
        <v>0.92592592592592593</v>
      </c>
      <c r="P508" s="68">
        <v>31</v>
      </c>
      <c r="Q508" s="231">
        <f t="shared" si="86"/>
        <v>1.0333333333333334</v>
      </c>
      <c r="R508" s="231">
        <f t="shared" si="87"/>
        <v>-3.3333333333333437E-2</v>
      </c>
      <c r="T508" s="104"/>
    </row>
    <row r="509" spans="1:22" ht="15.75" customHeight="1" x14ac:dyDescent="0.25">
      <c r="A509" s="58">
        <v>1402</v>
      </c>
      <c r="B509" s="59"/>
      <c r="C509" s="59"/>
      <c r="D509" s="59"/>
      <c r="E509" s="59"/>
      <c r="F509" s="59"/>
      <c r="G509" s="59">
        <v>23</v>
      </c>
      <c r="H509" s="59"/>
      <c r="I509" s="59"/>
      <c r="J509" s="59"/>
      <c r="K509" s="144"/>
      <c r="L509" s="223"/>
      <c r="M509" s="129"/>
      <c r="N509" s="224"/>
      <c r="O509" s="67">
        <f>IF(G509=0,"",G509/F508)</f>
        <v>0.92</v>
      </c>
      <c r="P509" s="68">
        <v>31</v>
      </c>
      <c r="Q509" s="231">
        <f t="shared" si="86"/>
        <v>1</v>
      </c>
      <c r="R509" s="231">
        <f t="shared" si="87"/>
        <v>0</v>
      </c>
      <c r="T509" s="104"/>
    </row>
    <row r="510" spans="1:22" ht="15.75" customHeight="1" x14ac:dyDescent="0.25">
      <c r="A510" s="58">
        <v>1501</v>
      </c>
      <c r="B510" s="59"/>
      <c r="C510" s="59"/>
      <c r="D510" s="59"/>
      <c r="E510" s="59"/>
      <c r="F510" s="59"/>
      <c r="G510" s="59"/>
      <c r="H510" s="59">
        <v>23</v>
      </c>
      <c r="I510" s="59"/>
      <c r="J510" s="59"/>
      <c r="K510" s="144"/>
      <c r="L510" s="223"/>
      <c r="M510" s="129"/>
      <c r="N510" s="224"/>
      <c r="O510" s="67">
        <f>IF(H510=0,"",H510/G509)</f>
        <v>1</v>
      </c>
      <c r="P510" s="68">
        <v>31</v>
      </c>
      <c r="Q510" s="231">
        <f t="shared" si="86"/>
        <v>1</v>
      </c>
      <c r="R510" s="231">
        <f t="shared" si="87"/>
        <v>0</v>
      </c>
      <c r="T510" s="104"/>
    </row>
    <row r="511" spans="1:22" ht="15.75" customHeight="1" x14ac:dyDescent="0.25">
      <c r="A511" s="58">
        <v>1502</v>
      </c>
      <c r="B511" s="59"/>
      <c r="C511" s="59"/>
      <c r="D511" s="59"/>
      <c r="E511" s="59"/>
      <c r="F511" s="59"/>
      <c r="G511" s="59"/>
      <c r="H511" s="59"/>
      <c r="I511" s="59">
        <v>23</v>
      </c>
      <c r="J511" s="59"/>
      <c r="K511" s="144"/>
      <c r="L511" s="223"/>
      <c r="M511" s="129"/>
      <c r="N511" s="224"/>
      <c r="O511" s="67">
        <f>IF(I511=0,"",I511/H510)</f>
        <v>1</v>
      </c>
      <c r="P511" s="68">
        <v>29</v>
      </c>
      <c r="Q511" s="231">
        <f t="shared" si="86"/>
        <v>0.93548387096774188</v>
      </c>
      <c r="R511" s="231">
        <f t="shared" si="87"/>
        <v>6.4516129032258118E-2</v>
      </c>
      <c r="T511" s="104"/>
    </row>
    <row r="512" spans="1:22" ht="15.75" customHeight="1" x14ac:dyDescent="0.25">
      <c r="A512" s="58">
        <v>1601</v>
      </c>
      <c r="B512" s="59"/>
      <c r="C512" s="59"/>
      <c r="D512" s="59"/>
      <c r="E512" s="59"/>
      <c r="F512" s="59"/>
      <c r="G512" s="59"/>
      <c r="H512" s="59"/>
      <c r="I512" s="59"/>
      <c r="J512" s="59">
        <v>21</v>
      </c>
      <c r="K512" s="144">
        <v>18</v>
      </c>
      <c r="L512" s="223"/>
      <c r="M512" s="129"/>
      <c r="N512" s="224"/>
      <c r="O512" s="71">
        <f>IF(J512=0,"",J512/I511)</f>
        <v>0.91304347826086951</v>
      </c>
      <c r="P512" s="68">
        <v>27</v>
      </c>
      <c r="Q512" s="71">
        <f t="shared" si="86"/>
        <v>0.93103448275862066</v>
      </c>
      <c r="R512" s="71">
        <f t="shared" si="87"/>
        <v>6.8965517241379337E-2</v>
      </c>
      <c r="T512" s="104"/>
    </row>
    <row r="513" spans="1:20" ht="15.75" customHeight="1" x14ac:dyDescent="0.25">
      <c r="A513" s="58">
        <v>1602</v>
      </c>
      <c r="B513" s="59"/>
      <c r="C513" s="59"/>
      <c r="D513" s="59"/>
      <c r="E513" s="59"/>
      <c r="F513" s="59"/>
      <c r="G513" s="59"/>
      <c r="H513" s="59"/>
      <c r="I513" s="59"/>
      <c r="J513" s="59">
        <v>5</v>
      </c>
      <c r="K513" s="144">
        <v>3</v>
      </c>
      <c r="L513" s="223"/>
      <c r="M513" s="129"/>
      <c r="N513" s="225"/>
      <c r="O513" s="129"/>
      <c r="P513" s="68">
        <v>9</v>
      </c>
      <c r="Q513" s="129"/>
      <c r="R513" s="232"/>
      <c r="T513" s="104"/>
    </row>
    <row r="514" spans="1:20" ht="15.75" customHeight="1" x14ac:dyDescent="0.25">
      <c r="A514" s="58">
        <v>1701</v>
      </c>
      <c r="B514" s="59"/>
      <c r="C514" s="59"/>
      <c r="D514" s="59"/>
      <c r="E514" s="59"/>
      <c r="F514" s="59"/>
      <c r="G514" s="59"/>
      <c r="H514" s="59"/>
      <c r="I514" s="59"/>
      <c r="J514" s="59">
        <v>4</v>
      </c>
      <c r="K514" s="144">
        <v>2</v>
      </c>
      <c r="L514" s="223"/>
      <c r="M514" s="129"/>
      <c r="N514" s="225"/>
      <c r="O514" s="233"/>
      <c r="P514" s="109">
        <v>5</v>
      </c>
      <c r="Q514" s="234"/>
      <c r="R514" s="233"/>
      <c r="T514" s="104"/>
    </row>
    <row r="515" spans="1:20" ht="15.75" customHeight="1" x14ac:dyDescent="0.25">
      <c r="A515" s="58">
        <v>1702</v>
      </c>
      <c r="B515" s="59"/>
      <c r="C515" s="59"/>
      <c r="D515" s="59"/>
      <c r="E515" s="59"/>
      <c r="F515" s="59"/>
      <c r="G515" s="59"/>
      <c r="H515" s="59"/>
      <c r="I515" s="59"/>
      <c r="J515" s="59">
        <v>2</v>
      </c>
      <c r="K515" s="144">
        <v>1</v>
      </c>
      <c r="L515" s="223"/>
      <c r="M515" s="129"/>
      <c r="N515" s="225"/>
      <c r="O515" s="233"/>
      <c r="P515" s="109">
        <v>2</v>
      </c>
      <c r="Q515" s="234"/>
      <c r="R515" s="233"/>
      <c r="T515" s="104"/>
    </row>
    <row r="516" spans="1:20" ht="15.75" customHeight="1" x14ac:dyDescent="0.25">
      <c r="A516" s="58">
        <v>1801</v>
      </c>
      <c r="B516" s="59"/>
      <c r="C516" s="59"/>
      <c r="D516" s="59"/>
      <c r="E516" s="59"/>
      <c r="F516" s="59"/>
      <c r="G516" s="59"/>
      <c r="H516" s="59"/>
      <c r="I516" s="59"/>
      <c r="J516" s="59">
        <v>1</v>
      </c>
      <c r="K516" s="144"/>
      <c r="L516" s="223"/>
      <c r="M516" s="129"/>
      <c r="N516" s="225"/>
      <c r="O516" s="233"/>
      <c r="P516" s="109">
        <v>1</v>
      </c>
      <c r="Q516" s="234"/>
      <c r="R516" s="233"/>
      <c r="T516" s="104"/>
    </row>
    <row r="517" spans="1:20" ht="15.75" customHeight="1" x14ac:dyDescent="0.25">
      <c r="A517" s="58">
        <v>1802</v>
      </c>
      <c r="B517" s="59"/>
      <c r="C517" s="59"/>
      <c r="D517" s="59"/>
      <c r="E517" s="59"/>
      <c r="F517" s="59"/>
      <c r="G517" s="59"/>
      <c r="H517" s="59"/>
      <c r="I517" s="59"/>
      <c r="J517" s="59">
        <v>1</v>
      </c>
      <c r="K517" s="144"/>
      <c r="L517" s="223"/>
      <c r="M517" s="129"/>
      <c r="N517" s="225"/>
      <c r="O517" s="129"/>
      <c r="P517" s="225"/>
      <c r="Q517" s="124"/>
      <c r="R517" s="233"/>
      <c r="T517" s="104"/>
    </row>
    <row r="518" spans="1:20" ht="15.75" customHeight="1" x14ac:dyDescent="0.25">
      <c r="A518" s="58">
        <v>1901</v>
      </c>
      <c r="B518" s="59"/>
      <c r="C518" s="59"/>
      <c r="D518" s="59"/>
      <c r="E518" s="59"/>
      <c r="F518" s="59"/>
      <c r="G518" s="59"/>
      <c r="H518" s="59"/>
      <c r="I518" s="59"/>
      <c r="J518" s="59"/>
      <c r="K518" s="144"/>
      <c r="L518" s="223"/>
      <c r="M518" s="129"/>
      <c r="N518" s="225"/>
      <c r="O518" s="191" t="s">
        <v>83</v>
      </c>
      <c r="P518" s="82">
        <v>20</v>
      </c>
      <c r="Q518" s="111">
        <f>K521</f>
        <v>24</v>
      </c>
      <c r="R518" s="213" t="s">
        <v>11</v>
      </c>
      <c r="T518" s="104"/>
    </row>
    <row r="519" spans="1:20" ht="15.75" customHeight="1" x14ac:dyDescent="0.25">
      <c r="A519" s="58">
        <v>1902</v>
      </c>
      <c r="B519" s="59"/>
      <c r="C519" s="59"/>
      <c r="D519" s="59"/>
      <c r="E519" s="59"/>
      <c r="F519" s="59"/>
      <c r="G519" s="59"/>
      <c r="H519" s="59"/>
      <c r="I519" s="59"/>
      <c r="J519" s="59"/>
      <c r="K519" s="144"/>
      <c r="L519" s="223"/>
      <c r="M519" s="129"/>
      <c r="N519" s="225"/>
      <c r="O519" s="192" t="s">
        <v>85</v>
      </c>
      <c r="P519" s="86">
        <f>IF(P518/B504=0,"",P518/B504)</f>
        <v>0.5</v>
      </c>
      <c r="Q519" s="112">
        <f>IF(P518/Q518=0,"",P518/Q518)</f>
        <v>0.83333333333333337</v>
      </c>
      <c r="R519" s="215" t="s">
        <v>86</v>
      </c>
      <c r="T519" s="104"/>
    </row>
    <row r="520" spans="1:20" ht="15.75" customHeight="1" x14ac:dyDescent="0.25">
      <c r="A520" s="58">
        <v>2001</v>
      </c>
      <c r="B520" s="59"/>
      <c r="C520" s="59"/>
      <c r="D520" s="59"/>
      <c r="E520" s="59"/>
      <c r="F520" s="59"/>
      <c r="G520" s="59"/>
      <c r="H520" s="59"/>
      <c r="I520" s="59"/>
      <c r="J520" s="59"/>
      <c r="K520" s="144"/>
      <c r="L520" s="226"/>
      <c r="M520" s="227"/>
      <c r="N520" s="228"/>
      <c r="O520" s="90"/>
      <c r="P520" s="91"/>
      <c r="Q520" s="91"/>
      <c r="R520" s="113"/>
      <c r="T520" s="104"/>
    </row>
    <row r="521" spans="1:20" ht="18" x14ac:dyDescent="0.25">
      <c r="A521" s="28"/>
      <c r="B521" s="280" t="s">
        <v>111</v>
      </c>
      <c r="C521" s="280"/>
      <c r="D521" s="280"/>
      <c r="E521" s="280"/>
      <c r="F521" s="280"/>
      <c r="G521" s="280"/>
      <c r="H521" s="280"/>
      <c r="I521" s="280"/>
      <c r="J521" s="280"/>
      <c r="K521" s="93">
        <f>SUM(K504:K517)</f>
        <v>24</v>
      </c>
      <c r="L521" s="94">
        <f>IF(SUM(K511:K512)=0,"",SUM(K511:K512)/B504)</f>
        <v>0.45</v>
      </c>
      <c r="M521" s="94">
        <f>IF(K521=0,"",K521/B504)</f>
        <v>0.6</v>
      </c>
      <c r="N521" s="94">
        <f>IF(K512=0,"",M521-L521)</f>
        <v>0.14999999999999997</v>
      </c>
      <c r="O521" s="3"/>
      <c r="P521" s="29"/>
      <c r="Q521" s="22"/>
      <c r="R521" s="3"/>
      <c r="T521" s="104"/>
    </row>
    <row r="522" spans="1:20" ht="12.75" customHeight="1" x14ac:dyDescent="0.2">
      <c r="L522" s="3"/>
      <c r="M522" s="3"/>
      <c r="N522" s="3"/>
      <c r="O522" s="3"/>
    </row>
    <row r="523" spans="1:20" ht="12.75" customHeight="1" x14ac:dyDescent="0.2">
      <c r="L523" s="3"/>
      <c r="M523" s="3"/>
      <c r="N523" s="3"/>
      <c r="O523" s="3"/>
    </row>
    <row r="524" spans="1:20" ht="26.25" x14ac:dyDescent="0.4">
      <c r="A524" s="209"/>
      <c r="B524" s="270" t="s">
        <v>99</v>
      </c>
      <c r="C524" s="271"/>
      <c r="D524" s="271"/>
      <c r="E524" s="271"/>
      <c r="F524" s="271"/>
      <c r="G524" s="271"/>
      <c r="H524" s="271"/>
      <c r="I524" s="271"/>
      <c r="J524" s="271"/>
      <c r="K524" s="179" t="s">
        <v>84</v>
      </c>
      <c r="L524" s="160"/>
      <c r="M524" s="160"/>
      <c r="N524" s="29"/>
      <c r="O524" s="3"/>
      <c r="P524" s="29"/>
      <c r="Q524" s="29"/>
      <c r="R524" s="29"/>
    </row>
    <row r="525" spans="1:20" ht="20.25" x14ac:dyDescent="0.2">
      <c r="A525" s="293" t="s">
        <v>10</v>
      </c>
      <c r="B525" s="273" t="s">
        <v>100</v>
      </c>
      <c r="C525" s="274"/>
      <c r="D525" s="274"/>
      <c r="E525" s="274"/>
      <c r="F525" s="274"/>
      <c r="G525" s="274"/>
      <c r="H525" s="274"/>
      <c r="I525" s="274"/>
      <c r="J525" s="275"/>
      <c r="K525" s="276" t="s">
        <v>11</v>
      </c>
      <c r="L525" s="269" t="s">
        <v>3</v>
      </c>
      <c r="M525" s="269" t="s">
        <v>4</v>
      </c>
      <c r="N525" s="278" t="s">
        <v>5</v>
      </c>
      <c r="O525" s="269" t="s">
        <v>6</v>
      </c>
      <c r="P525" s="267" t="s">
        <v>7</v>
      </c>
      <c r="Q525" s="267" t="s">
        <v>8</v>
      </c>
      <c r="R525" s="269" t="s">
        <v>101</v>
      </c>
    </row>
    <row r="526" spans="1:20" ht="15.75" x14ac:dyDescent="0.25">
      <c r="A526" s="268"/>
      <c r="B526" s="58" t="s">
        <v>102</v>
      </c>
      <c r="C526" s="58" t="s">
        <v>103</v>
      </c>
      <c r="D526" s="58" t="s">
        <v>104</v>
      </c>
      <c r="E526" s="58" t="s">
        <v>105</v>
      </c>
      <c r="F526" s="58" t="s">
        <v>106</v>
      </c>
      <c r="G526" s="58" t="s">
        <v>107</v>
      </c>
      <c r="H526" s="58" t="s">
        <v>108</v>
      </c>
      <c r="I526" s="58" t="s">
        <v>109</v>
      </c>
      <c r="J526" s="58" t="s">
        <v>110</v>
      </c>
      <c r="K526" s="291"/>
      <c r="L526" s="268"/>
      <c r="M526" s="268"/>
      <c r="N526" s="268"/>
      <c r="O526" s="268"/>
      <c r="P526" s="268"/>
      <c r="Q526" s="268"/>
      <c r="R526" s="268"/>
      <c r="T526" s="104"/>
    </row>
    <row r="527" spans="1:20" ht="15.75" customHeight="1" x14ac:dyDescent="0.25">
      <c r="A527" s="58">
        <v>1202</v>
      </c>
      <c r="B527" s="59">
        <v>74</v>
      </c>
      <c r="C527" s="59"/>
      <c r="D527" s="59"/>
      <c r="E527" s="59"/>
      <c r="F527" s="59"/>
      <c r="G527" s="59"/>
      <c r="H527" s="59"/>
      <c r="I527" s="59"/>
      <c r="J527" s="59"/>
      <c r="K527" s="144"/>
      <c r="L527" s="220"/>
      <c r="M527" s="221"/>
      <c r="N527" s="222"/>
      <c r="O527" s="229"/>
      <c r="P527" s="63">
        <f>B527</f>
        <v>74</v>
      </c>
      <c r="Q527" s="230"/>
      <c r="R527" s="229"/>
      <c r="T527" s="104"/>
    </row>
    <row r="528" spans="1:20" ht="15.75" customHeight="1" x14ac:dyDescent="0.25">
      <c r="A528" s="58">
        <v>1301</v>
      </c>
      <c r="B528" s="59"/>
      <c r="C528" s="59">
        <v>49</v>
      </c>
      <c r="D528" s="59"/>
      <c r="E528" s="59"/>
      <c r="F528" s="59"/>
      <c r="G528" s="59"/>
      <c r="H528" s="59"/>
      <c r="I528" s="59"/>
      <c r="J528" s="59"/>
      <c r="K528" s="144"/>
      <c r="L528" s="223"/>
      <c r="M528" s="129"/>
      <c r="N528" s="224"/>
      <c r="O528" s="67">
        <f>IF(C528=0,"",C528/B527)</f>
        <v>0.66216216216216217</v>
      </c>
      <c r="P528" s="68">
        <v>49</v>
      </c>
      <c r="Q528" s="231">
        <f t="shared" ref="Q528:Q535" si="88">IF(P528=0,"",P528/P527)</f>
        <v>0.66216216216216217</v>
      </c>
      <c r="R528" s="231">
        <f t="shared" ref="R528:R535" si="89">IF(P528=0,"",100%-Q528)</f>
        <v>0.33783783783783783</v>
      </c>
      <c r="T528" s="104"/>
    </row>
    <row r="529" spans="1:20" ht="15.75" customHeight="1" x14ac:dyDescent="0.25">
      <c r="A529" s="58">
        <v>1302</v>
      </c>
      <c r="B529" s="59"/>
      <c r="C529" s="59"/>
      <c r="D529" s="59">
        <v>45</v>
      </c>
      <c r="E529" s="59"/>
      <c r="F529" s="59"/>
      <c r="G529" s="59"/>
      <c r="H529" s="59"/>
      <c r="I529" s="59"/>
      <c r="J529" s="59"/>
      <c r="K529" s="144"/>
      <c r="L529" s="223"/>
      <c r="M529" s="129"/>
      <c r="N529" s="224"/>
      <c r="O529" s="67">
        <f>IF(D529=0,"",D529/C528)</f>
        <v>0.91836734693877553</v>
      </c>
      <c r="P529" s="68">
        <v>48</v>
      </c>
      <c r="Q529" s="231">
        <f t="shared" si="88"/>
        <v>0.97959183673469385</v>
      </c>
      <c r="R529" s="231">
        <f t="shared" si="89"/>
        <v>2.0408163265306145E-2</v>
      </c>
      <c r="T529" s="70">
        <f>P529/P527</f>
        <v>0.64864864864864868</v>
      </c>
    </row>
    <row r="530" spans="1:20" ht="15.75" customHeight="1" x14ac:dyDescent="0.25">
      <c r="A530" s="58">
        <v>1401</v>
      </c>
      <c r="B530" s="59"/>
      <c r="C530" s="59"/>
      <c r="D530" s="59"/>
      <c r="E530" s="59">
        <v>43</v>
      </c>
      <c r="F530" s="59"/>
      <c r="G530" s="59"/>
      <c r="H530" s="59"/>
      <c r="I530" s="59"/>
      <c r="J530" s="59"/>
      <c r="K530" s="144"/>
      <c r="L530" s="223"/>
      <c r="M530" s="129"/>
      <c r="N530" s="224"/>
      <c r="O530" s="67">
        <f>IF(E530=0,"",E530/D529)</f>
        <v>0.9555555555555556</v>
      </c>
      <c r="P530" s="68">
        <v>47</v>
      </c>
      <c r="Q530" s="231">
        <f t="shared" si="88"/>
        <v>0.97916666666666663</v>
      </c>
      <c r="R530" s="231">
        <f t="shared" si="89"/>
        <v>2.083333333333337E-2</v>
      </c>
      <c r="T530" s="104"/>
    </row>
    <row r="531" spans="1:20" ht="15.75" customHeight="1" x14ac:dyDescent="0.25">
      <c r="A531" s="58">
        <v>1402</v>
      </c>
      <c r="B531" s="59"/>
      <c r="C531" s="59"/>
      <c r="D531" s="59"/>
      <c r="E531" s="59"/>
      <c r="F531" s="59">
        <v>42</v>
      </c>
      <c r="G531" s="59"/>
      <c r="H531" s="59"/>
      <c r="I531" s="59"/>
      <c r="J531" s="59"/>
      <c r="K531" s="144"/>
      <c r="L531" s="223"/>
      <c r="M531" s="129"/>
      <c r="N531" s="224"/>
      <c r="O531" s="67">
        <f>IF(F531=0,"",F531/E530)</f>
        <v>0.97674418604651159</v>
      </c>
      <c r="P531" s="68">
        <v>46</v>
      </c>
      <c r="Q531" s="231">
        <f t="shared" si="88"/>
        <v>0.97872340425531912</v>
      </c>
      <c r="R531" s="231">
        <f t="shared" si="89"/>
        <v>2.1276595744680882E-2</v>
      </c>
      <c r="T531" s="104"/>
    </row>
    <row r="532" spans="1:20" ht="15.75" customHeight="1" x14ac:dyDescent="0.25">
      <c r="A532" s="58">
        <v>1501</v>
      </c>
      <c r="B532" s="59"/>
      <c r="C532" s="59"/>
      <c r="D532" s="59"/>
      <c r="E532" s="59"/>
      <c r="F532" s="59"/>
      <c r="G532" s="59">
        <v>41</v>
      </c>
      <c r="H532" s="59"/>
      <c r="I532" s="59"/>
      <c r="J532" s="59"/>
      <c r="K532" s="144"/>
      <c r="L532" s="223"/>
      <c r="M532" s="129"/>
      <c r="N532" s="224"/>
      <c r="O532" s="67">
        <f>IF(G532=0,"",G532/F531)</f>
        <v>0.97619047619047616</v>
      </c>
      <c r="P532" s="68">
        <v>45</v>
      </c>
      <c r="Q532" s="231">
        <f t="shared" si="88"/>
        <v>0.97826086956521741</v>
      </c>
      <c r="R532" s="231">
        <f t="shared" si="89"/>
        <v>2.1739130434782594E-2</v>
      </c>
      <c r="T532" s="104"/>
    </row>
    <row r="533" spans="1:20" ht="15.75" customHeight="1" x14ac:dyDescent="0.25">
      <c r="A533" s="58">
        <v>1502</v>
      </c>
      <c r="B533" s="59"/>
      <c r="C533" s="59"/>
      <c r="D533" s="59"/>
      <c r="E533" s="59"/>
      <c r="F533" s="59"/>
      <c r="G533" s="59"/>
      <c r="H533" s="59">
        <v>38</v>
      </c>
      <c r="I533" s="59"/>
      <c r="J533" s="59"/>
      <c r="K533" s="144"/>
      <c r="L533" s="223"/>
      <c r="M533" s="129"/>
      <c r="N533" s="224"/>
      <c r="O533" s="67">
        <f>IF(H533=0,"",H533/G532)</f>
        <v>0.92682926829268297</v>
      </c>
      <c r="P533" s="68">
        <v>43</v>
      </c>
      <c r="Q533" s="231">
        <f t="shared" si="88"/>
        <v>0.9555555555555556</v>
      </c>
      <c r="R533" s="231">
        <f t="shared" si="89"/>
        <v>4.4444444444444398E-2</v>
      </c>
      <c r="T533" s="104"/>
    </row>
    <row r="534" spans="1:20" ht="15.75" customHeight="1" x14ac:dyDescent="0.25">
      <c r="A534" s="58">
        <v>1601</v>
      </c>
      <c r="B534" s="59"/>
      <c r="C534" s="59"/>
      <c r="D534" s="59"/>
      <c r="E534" s="59"/>
      <c r="F534" s="59"/>
      <c r="G534" s="59"/>
      <c r="H534" s="59"/>
      <c r="I534" s="59">
        <v>37</v>
      </c>
      <c r="J534" s="59"/>
      <c r="K534" s="144"/>
      <c r="L534" s="223"/>
      <c r="M534" s="129"/>
      <c r="N534" s="224"/>
      <c r="O534" s="67">
        <f>IF(I534=0,"",I534/H533)</f>
        <v>0.97368421052631582</v>
      </c>
      <c r="P534" s="68">
        <v>43</v>
      </c>
      <c r="Q534" s="231">
        <f t="shared" si="88"/>
        <v>1</v>
      </c>
      <c r="R534" s="231">
        <f t="shared" si="89"/>
        <v>0</v>
      </c>
      <c r="T534" s="104"/>
    </row>
    <row r="535" spans="1:20" ht="15.75" customHeight="1" x14ac:dyDescent="0.25">
      <c r="A535" s="58">
        <v>1602</v>
      </c>
      <c r="B535" s="59"/>
      <c r="C535" s="59"/>
      <c r="D535" s="59"/>
      <c r="E535" s="59"/>
      <c r="F535" s="59"/>
      <c r="G535" s="59"/>
      <c r="H535" s="59"/>
      <c r="I535" s="59"/>
      <c r="J535" s="59">
        <v>36</v>
      </c>
      <c r="K535" s="144">
        <v>10</v>
      </c>
      <c r="L535" s="223"/>
      <c r="M535" s="129"/>
      <c r="N535" s="224"/>
      <c r="O535" s="71">
        <f>IF(J535=0,"",J535/I534)</f>
        <v>0.97297297297297303</v>
      </c>
      <c r="P535" s="68">
        <v>43</v>
      </c>
      <c r="Q535" s="71">
        <f t="shared" si="88"/>
        <v>1</v>
      </c>
      <c r="R535" s="71">
        <f t="shared" si="89"/>
        <v>0</v>
      </c>
      <c r="T535" s="104"/>
    </row>
    <row r="536" spans="1:20" ht="15.75" customHeight="1" x14ac:dyDescent="0.25">
      <c r="A536" s="58">
        <v>1701</v>
      </c>
      <c r="B536" s="59"/>
      <c r="C536" s="59"/>
      <c r="D536" s="59"/>
      <c r="E536" s="59"/>
      <c r="F536" s="59"/>
      <c r="G536" s="59"/>
      <c r="H536" s="59"/>
      <c r="I536" s="59"/>
      <c r="J536" s="59">
        <v>16</v>
      </c>
      <c r="K536" s="144">
        <v>11</v>
      </c>
      <c r="L536" s="223"/>
      <c r="M536" s="129"/>
      <c r="N536" s="225"/>
      <c r="O536" s="129"/>
      <c r="P536" s="68">
        <v>22</v>
      </c>
      <c r="Q536" s="129"/>
      <c r="R536" s="232"/>
      <c r="T536" s="104"/>
    </row>
    <row r="537" spans="1:20" ht="15.75" customHeight="1" x14ac:dyDescent="0.25">
      <c r="A537" s="58">
        <v>1702</v>
      </c>
      <c r="B537" s="59"/>
      <c r="C537" s="59"/>
      <c r="D537" s="59"/>
      <c r="E537" s="59"/>
      <c r="F537" s="59"/>
      <c r="G537" s="59"/>
      <c r="H537" s="59"/>
      <c r="I537" s="59"/>
      <c r="J537" s="59">
        <v>9</v>
      </c>
      <c r="K537" s="144">
        <v>5</v>
      </c>
      <c r="L537" s="223"/>
      <c r="M537" s="129"/>
      <c r="N537" s="225"/>
      <c r="O537" s="233"/>
      <c r="P537" s="109">
        <v>11</v>
      </c>
      <c r="Q537" s="234"/>
      <c r="R537" s="233"/>
      <c r="T537" s="104"/>
    </row>
    <row r="538" spans="1:20" ht="15.75" customHeight="1" x14ac:dyDescent="0.25">
      <c r="A538" s="58">
        <v>1801</v>
      </c>
      <c r="B538" s="59"/>
      <c r="C538" s="59"/>
      <c r="D538" s="59"/>
      <c r="E538" s="59"/>
      <c r="F538" s="59"/>
      <c r="G538" s="59"/>
      <c r="H538" s="59"/>
      <c r="I538" s="59"/>
      <c r="J538" s="59">
        <v>6</v>
      </c>
      <c r="K538" s="144">
        <v>5</v>
      </c>
      <c r="L538" s="223"/>
      <c r="M538" s="129"/>
      <c r="N538" s="225"/>
      <c r="O538" s="233"/>
      <c r="P538" s="109">
        <v>6</v>
      </c>
      <c r="Q538" s="234"/>
      <c r="R538" s="233"/>
      <c r="T538" s="104"/>
    </row>
    <row r="539" spans="1:20" ht="15.75" customHeight="1" x14ac:dyDescent="0.25">
      <c r="A539" s="58">
        <v>1802</v>
      </c>
      <c r="B539" s="59"/>
      <c r="C539" s="59"/>
      <c r="D539" s="59"/>
      <c r="E539" s="59"/>
      <c r="F539" s="59"/>
      <c r="G539" s="59"/>
      <c r="H539" s="59"/>
      <c r="I539" s="59"/>
      <c r="J539" s="59">
        <v>1</v>
      </c>
      <c r="K539" s="144">
        <v>1</v>
      </c>
      <c r="L539" s="223"/>
      <c r="M539" s="129"/>
      <c r="N539" s="225"/>
      <c r="O539" s="233"/>
      <c r="P539" s="109">
        <v>1</v>
      </c>
      <c r="Q539" s="234"/>
      <c r="R539" s="233"/>
      <c r="T539" s="104"/>
    </row>
    <row r="540" spans="1:20" ht="15.75" customHeight="1" x14ac:dyDescent="0.25">
      <c r="A540" s="58">
        <v>1901</v>
      </c>
      <c r="B540" s="59"/>
      <c r="C540" s="59"/>
      <c r="D540" s="59"/>
      <c r="E540" s="59"/>
      <c r="F540" s="59"/>
      <c r="G540" s="59"/>
      <c r="H540" s="59"/>
      <c r="I540" s="59"/>
      <c r="J540" s="59"/>
      <c r="K540" s="144"/>
      <c r="L540" s="223"/>
      <c r="M540" s="129"/>
      <c r="N540" s="225"/>
      <c r="O540" s="129"/>
      <c r="P540" s="225"/>
      <c r="Q540" s="124"/>
      <c r="R540" s="233"/>
      <c r="T540" s="104"/>
    </row>
    <row r="541" spans="1:20" ht="15.75" customHeight="1" x14ac:dyDescent="0.25">
      <c r="A541" s="58">
        <v>1902</v>
      </c>
      <c r="B541" s="59"/>
      <c r="C541" s="59"/>
      <c r="D541" s="59"/>
      <c r="E541" s="59"/>
      <c r="F541" s="59"/>
      <c r="G541" s="59"/>
      <c r="H541" s="59"/>
      <c r="I541" s="59"/>
      <c r="J541" s="59"/>
      <c r="K541" s="144"/>
      <c r="L541" s="223"/>
      <c r="M541" s="129"/>
      <c r="N541" s="225"/>
      <c r="O541" s="191" t="s">
        <v>83</v>
      </c>
      <c r="P541" s="82">
        <v>32</v>
      </c>
      <c r="Q541" s="111">
        <f>K544</f>
        <v>32</v>
      </c>
      <c r="R541" s="213" t="s">
        <v>11</v>
      </c>
      <c r="T541" s="104"/>
    </row>
    <row r="542" spans="1:20" ht="15.75" customHeight="1" x14ac:dyDescent="0.25">
      <c r="A542" s="58">
        <v>2001</v>
      </c>
      <c r="B542" s="59"/>
      <c r="C542" s="59"/>
      <c r="D542" s="59"/>
      <c r="E542" s="59"/>
      <c r="F542" s="59"/>
      <c r="G542" s="59"/>
      <c r="H542" s="59"/>
      <c r="I542" s="59"/>
      <c r="J542" s="59"/>
      <c r="K542" s="144"/>
      <c r="L542" s="223"/>
      <c r="M542" s="129"/>
      <c r="N542" s="225"/>
      <c r="O542" s="192" t="s">
        <v>85</v>
      </c>
      <c r="P542" s="86">
        <f>IF(P541/B527=0,"",P541/B527)</f>
        <v>0.43243243243243246</v>
      </c>
      <c r="Q542" s="112">
        <f>IF(P541/Q541=0,"",P541/Q541)</f>
        <v>1</v>
      </c>
      <c r="R542" s="215" t="s">
        <v>86</v>
      </c>
      <c r="T542" s="104"/>
    </row>
    <row r="543" spans="1:20" ht="15.75" customHeight="1" x14ac:dyDescent="0.25">
      <c r="A543" s="58">
        <v>2002</v>
      </c>
      <c r="B543" s="59"/>
      <c r="C543" s="59"/>
      <c r="D543" s="59"/>
      <c r="E543" s="59"/>
      <c r="F543" s="59"/>
      <c r="G543" s="59"/>
      <c r="H543" s="59"/>
      <c r="I543" s="59"/>
      <c r="J543" s="59"/>
      <c r="K543" s="144"/>
      <c r="L543" s="226"/>
      <c r="M543" s="227"/>
      <c r="N543" s="228"/>
      <c r="O543" s="90"/>
      <c r="P543" s="91"/>
      <c r="Q543" s="91"/>
      <c r="R543" s="113"/>
      <c r="T543" s="104"/>
    </row>
    <row r="544" spans="1:20" ht="18" customHeight="1" x14ac:dyDescent="0.25">
      <c r="A544" s="28"/>
      <c r="B544" s="280" t="s">
        <v>111</v>
      </c>
      <c r="C544" s="280"/>
      <c r="D544" s="280"/>
      <c r="E544" s="280"/>
      <c r="F544" s="280"/>
      <c r="G544" s="280"/>
      <c r="H544" s="280"/>
      <c r="I544" s="280"/>
      <c r="J544" s="280"/>
      <c r="K544" s="93">
        <f>SUM(K527:K540)</f>
        <v>32</v>
      </c>
      <c r="L544" s="94">
        <f>IF(SUM(K534:K535)=0,"",SUM(K534:K535)/B527)</f>
        <v>0.13513513513513514</v>
      </c>
      <c r="M544" s="94">
        <f>IF(K544=0,"",K544/B527)</f>
        <v>0.43243243243243246</v>
      </c>
      <c r="N544" s="94">
        <f>IF(K535=0,"",M544-L544)</f>
        <v>0.29729729729729731</v>
      </c>
      <c r="O544" s="3"/>
      <c r="P544" s="29"/>
      <c r="Q544" s="22"/>
      <c r="R544" s="3"/>
      <c r="T544" s="104"/>
    </row>
    <row r="545" spans="1:20" ht="12.75" customHeight="1" x14ac:dyDescent="0.2">
      <c r="L545" s="3"/>
      <c r="M545" s="3"/>
      <c r="O545" s="3"/>
    </row>
    <row r="546" spans="1:20" ht="12.75" customHeight="1" x14ac:dyDescent="0.2">
      <c r="L546" s="3"/>
      <c r="M546" s="3"/>
      <c r="O546" s="3"/>
    </row>
    <row r="547" spans="1:20" ht="26.25" x14ac:dyDescent="0.4">
      <c r="A547" s="209"/>
      <c r="B547" s="270" t="s">
        <v>99</v>
      </c>
      <c r="C547" s="271"/>
      <c r="D547" s="271"/>
      <c r="E547" s="271"/>
      <c r="F547" s="271"/>
      <c r="G547" s="271"/>
      <c r="H547" s="271"/>
      <c r="I547" s="271"/>
      <c r="J547" s="271"/>
      <c r="K547" s="179" t="s">
        <v>87</v>
      </c>
      <c r="L547" s="160"/>
      <c r="M547" s="160"/>
      <c r="N547" s="29"/>
      <c r="O547" s="3"/>
      <c r="P547" s="29"/>
      <c r="Q547" s="29"/>
      <c r="R547" s="29"/>
    </row>
    <row r="548" spans="1:20" ht="20.25" x14ac:dyDescent="0.2">
      <c r="A548" s="293" t="s">
        <v>10</v>
      </c>
      <c r="B548" s="273" t="s">
        <v>100</v>
      </c>
      <c r="C548" s="274"/>
      <c r="D548" s="274"/>
      <c r="E548" s="274"/>
      <c r="F548" s="274"/>
      <c r="G548" s="274"/>
      <c r="H548" s="274"/>
      <c r="I548" s="274"/>
      <c r="J548" s="275"/>
      <c r="K548" s="276" t="s">
        <v>11</v>
      </c>
      <c r="L548" s="269" t="s">
        <v>3</v>
      </c>
      <c r="M548" s="269" t="s">
        <v>4</v>
      </c>
      <c r="N548" s="278" t="s">
        <v>5</v>
      </c>
      <c r="O548" s="269" t="s">
        <v>6</v>
      </c>
      <c r="P548" s="267" t="s">
        <v>7</v>
      </c>
      <c r="Q548" s="267" t="s">
        <v>8</v>
      </c>
      <c r="R548" s="269" t="s">
        <v>101</v>
      </c>
    </row>
    <row r="549" spans="1:20" ht="15.75" x14ac:dyDescent="0.25">
      <c r="A549" s="268"/>
      <c r="B549" s="58" t="s">
        <v>102</v>
      </c>
      <c r="C549" s="58" t="s">
        <v>103</v>
      </c>
      <c r="D549" s="58" t="s">
        <v>104</v>
      </c>
      <c r="E549" s="58" t="s">
        <v>105</v>
      </c>
      <c r="F549" s="58" t="s">
        <v>106</v>
      </c>
      <c r="G549" s="58" t="s">
        <v>107</v>
      </c>
      <c r="H549" s="58" t="s">
        <v>108</v>
      </c>
      <c r="I549" s="58" t="s">
        <v>109</v>
      </c>
      <c r="J549" s="58" t="s">
        <v>110</v>
      </c>
      <c r="K549" s="291"/>
      <c r="L549" s="268"/>
      <c r="M549" s="268"/>
      <c r="N549" s="268"/>
      <c r="O549" s="268"/>
      <c r="P549" s="268"/>
      <c r="Q549" s="268"/>
      <c r="R549" s="268"/>
      <c r="T549" s="104"/>
    </row>
    <row r="550" spans="1:20" ht="15.75" customHeight="1" x14ac:dyDescent="0.25">
      <c r="A550" s="58">
        <v>1301</v>
      </c>
      <c r="B550" s="59">
        <v>30</v>
      </c>
      <c r="C550" s="59"/>
      <c r="D550" s="59"/>
      <c r="E550" s="59"/>
      <c r="F550" s="59"/>
      <c r="G550" s="59"/>
      <c r="H550" s="59"/>
      <c r="I550" s="59"/>
      <c r="J550" s="59"/>
      <c r="K550" s="144"/>
      <c r="L550" s="220"/>
      <c r="M550" s="221"/>
      <c r="N550" s="222"/>
      <c r="O550" s="99"/>
      <c r="P550" s="63">
        <f>B550</f>
        <v>30</v>
      </c>
      <c r="Q550" s="100"/>
      <c r="R550" s="99"/>
      <c r="T550" s="104"/>
    </row>
    <row r="551" spans="1:20" ht="15.75" customHeight="1" x14ac:dyDescent="0.25">
      <c r="A551" s="58">
        <v>1302</v>
      </c>
      <c r="B551" s="59"/>
      <c r="C551" s="59">
        <v>21</v>
      </c>
      <c r="D551" s="59"/>
      <c r="E551" s="59"/>
      <c r="F551" s="59"/>
      <c r="G551" s="59"/>
      <c r="H551" s="59"/>
      <c r="I551" s="59"/>
      <c r="J551" s="59"/>
      <c r="K551" s="144"/>
      <c r="L551" s="223"/>
      <c r="M551" s="129"/>
      <c r="N551" s="224"/>
      <c r="O551" s="67">
        <f>IF(C551=0,"",C551/B550)</f>
        <v>0.7</v>
      </c>
      <c r="P551" s="68">
        <v>21</v>
      </c>
      <c r="Q551" s="69">
        <f t="shared" ref="Q551:Q558" si="90">IF(P551=0,"",P551/P550)</f>
        <v>0.7</v>
      </c>
      <c r="R551" s="69">
        <f t="shared" ref="R551:R558" si="91">IF(P551=0,"",100%-Q551)</f>
        <v>0.30000000000000004</v>
      </c>
      <c r="T551" s="104"/>
    </row>
    <row r="552" spans="1:20" ht="15.75" customHeight="1" x14ac:dyDescent="0.25">
      <c r="A552" s="58">
        <v>1401</v>
      </c>
      <c r="B552" s="59"/>
      <c r="C552" s="59"/>
      <c r="D552" s="59">
        <v>19</v>
      </c>
      <c r="E552" s="59"/>
      <c r="F552" s="59"/>
      <c r="G552" s="59"/>
      <c r="H552" s="59"/>
      <c r="I552" s="59"/>
      <c r="J552" s="59"/>
      <c r="K552" s="144"/>
      <c r="L552" s="223"/>
      <c r="M552" s="129"/>
      <c r="N552" s="224"/>
      <c r="O552" s="67">
        <f>IF(D552=0,"",D552/C551)</f>
        <v>0.90476190476190477</v>
      </c>
      <c r="P552" s="68">
        <v>20</v>
      </c>
      <c r="Q552" s="69">
        <f t="shared" si="90"/>
        <v>0.95238095238095233</v>
      </c>
      <c r="R552" s="69">
        <f t="shared" si="91"/>
        <v>4.7619047619047672E-2</v>
      </c>
      <c r="T552" s="70">
        <f>P552/P550</f>
        <v>0.66666666666666663</v>
      </c>
    </row>
    <row r="553" spans="1:20" ht="15.75" customHeight="1" x14ac:dyDescent="0.25">
      <c r="A553" s="58">
        <v>1402</v>
      </c>
      <c r="B553" s="59"/>
      <c r="C553" s="59"/>
      <c r="D553" s="59"/>
      <c r="E553" s="59">
        <v>19</v>
      </c>
      <c r="F553" s="59"/>
      <c r="G553" s="59"/>
      <c r="H553" s="59"/>
      <c r="I553" s="59"/>
      <c r="J553" s="59"/>
      <c r="K553" s="144"/>
      <c r="L553" s="223"/>
      <c r="M553" s="129"/>
      <c r="N553" s="224"/>
      <c r="O553" s="67">
        <f>IF(E553=0,"",E553/D552)</f>
        <v>1</v>
      </c>
      <c r="P553" s="68">
        <v>20</v>
      </c>
      <c r="Q553" s="69">
        <f t="shared" si="90"/>
        <v>1</v>
      </c>
      <c r="R553" s="69">
        <f t="shared" si="91"/>
        <v>0</v>
      </c>
      <c r="T553" s="104"/>
    </row>
    <row r="554" spans="1:20" ht="15.75" customHeight="1" x14ac:dyDescent="0.25">
      <c r="A554" s="58">
        <v>1501</v>
      </c>
      <c r="B554" s="59"/>
      <c r="C554" s="59"/>
      <c r="D554" s="59"/>
      <c r="E554" s="59"/>
      <c r="F554" s="59">
        <v>19</v>
      </c>
      <c r="G554" s="59"/>
      <c r="H554" s="59"/>
      <c r="I554" s="59"/>
      <c r="J554" s="59"/>
      <c r="K554" s="144"/>
      <c r="L554" s="223"/>
      <c r="M554" s="129"/>
      <c r="N554" s="224"/>
      <c r="O554" s="67">
        <f>IF(F554=0,"",F554/E553)</f>
        <v>1</v>
      </c>
      <c r="P554" s="68">
        <v>19</v>
      </c>
      <c r="Q554" s="69">
        <f t="shared" si="90"/>
        <v>0.95</v>
      </c>
      <c r="R554" s="69">
        <f t="shared" si="91"/>
        <v>5.0000000000000044E-2</v>
      </c>
      <c r="T554" s="104"/>
    </row>
    <row r="555" spans="1:20" ht="15.75" customHeight="1" x14ac:dyDescent="0.25">
      <c r="A555" s="58">
        <v>1502</v>
      </c>
      <c r="B555" s="59"/>
      <c r="C555" s="59"/>
      <c r="D555" s="59"/>
      <c r="E555" s="59"/>
      <c r="F555" s="59"/>
      <c r="G555" s="59">
        <v>18</v>
      </c>
      <c r="H555" s="59"/>
      <c r="I555" s="59"/>
      <c r="J555" s="59"/>
      <c r="K555" s="144"/>
      <c r="L555" s="223"/>
      <c r="M555" s="129"/>
      <c r="N555" s="224"/>
      <c r="O555" s="67">
        <f>IF(G555=0,"",G555/F554)</f>
        <v>0.94736842105263153</v>
      </c>
      <c r="P555" s="68">
        <v>19</v>
      </c>
      <c r="Q555" s="69">
        <f t="shared" si="90"/>
        <v>1</v>
      </c>
      <c r="R555" s="69">
        <f t="shared" si="91"/>
        <v>0</v>
      </c>
      <c r="T555" s="104"/>
    </row>
    <row r="556" spans="1:20" ht="15.75" customHeight="1" x14ac:dyDescent="0.25">
      <c r="A556" s="58">
        <v>1601</v>
      </c>
      <c r="B556" s="59"/>
      <c r="C556" s="59"/>
      <c r="D556" s="59"/>
      <c r="E556" s="59"/>
      <c r="F556" s="59"/>
      <c r="G556" s="59"/>
      <c r="H556" s="59">
        <v>18</v>
      </c>
      <c r="I556" s="59"/>
      <c r="J556" s="59"/>
      <c r="K556" s="144"/>
      <c r="L556" s="223"/>
      <c r="M556" s="129"/>
      <c r="N556" s="224"/>
      <c r="O556" s="67">
        <f>IF(H556=0,"",H556/G555)</f>
        <v>1</v>
      </c>
      <c r="P556" s="68">
        <v>18</v>
      </c>
      <c r="Q556" s="69">
        <f t="shared" si="90"/>
        <v>0.94736842105263153</v>
      </c>
      <c r="R556" s="69">
        <f t="shared" si="91"/>
        <v>5.2631578947368474E-2</v>
      </c>
      <c r="T556" s="104"/>
    </row>
    <row r="557" spans="1:20" ht="15.75" customHeight="1" x14ac:dyDescent="0.25">
      <c r="A557" s="58">
        <v>1602</v>
      </c>
      <c r="B557" s="59"/>
      <c r="C557" s="59"/>
      <c r="D557" s="59"/>
      <c r="E557" s="59"/>
      <c r="F557" s="59"/>
      <c r="G557" s="59"/>
      <c r="H557" s="59"/>
      <c r="I557" s="59">
        <v>17</v>
      </c>
      <c r="J557" s="59"/>
      <c r="K557" s="144">
        <v>1</v>
      </c>
      <c r="L557" s="223"/>
      <c r="M557" s="129"/>
      <c r="N557" s="224"/>
      <c r="O557" s="67">
        <f>IF(I557=0,"",I557/H556)</f>
        <v>0.94444444444444442</v>
      </c>
      <c r="P557" s="68">
        <v>18</v>
      </c>
      <c r="Q557" s="69">
        <f t="shared" si="90"/>
        <v>1</v>
      </c>
      <c r="R557" s="69">
        <f t="shared" si="91"/>
        <v>0</v>
      </c>
      <c r="T557" s="104"/>
    </row>
    <row r="558" spans="1:20" ht="15.75" customHeight="1" x14ac:dyDescent="0.25">
      <c r="A558" s="58">
        <v>1701</v>
      </c>
      <c r="B558" s="59"/>
      <c r="C558" s="59"/>
      <c r="D558" s="59"/>
      <c r="E558" s="59"/>
      <c r="F558" s="59"/>
      <c r="G558" s="59"/>
      <c r="H558" s="59"/>
      <c r="I558" s="59"/>
      <c r="J558" s="59">
        <v>17</v>
      </c>
      <c r="K558" s="144">
        <v>8</v>
      </c>
      <c r="L558" s="223"/>
      <c r="M558" s="129"/>
      <c r="N558" s="224"/>
      <c r="O558" s="71">
        <f>IF(J558=0,"",J558/I557)</f>
        <v>1</v>
      </c>
      <c r="P558" s="68">
        <v>17</v>
      </c>
      <c r="Q558" s="72">
        <f t="shared" si="90"/>
        <v>0.94444444444444442</v>
      </c>
      <c r="R558" s="72">
        <f t="shared" si="91"/>
        <v>5.555555555555558E-2</v>
      </c>
      <c r="T558" s="104"/>
    </row>
    <row r="559" spans="1:20" ht="15.75" customHeight="1" x14ac:dyDescent="0.25">
      <c r="A559" s="58">
        <v>1702</v>
      </c>
      <c r="B559" s="59"/>
      <c r="C559" s="59"/>
      <c r="D559" s="59"/>
      <c r="E559" s="59"/>
      <c r="F559" s="59"/>
      <c r="G559" s="59"/>
      <c r="H559" s="59"/>
      <c r="I559" s="59"/>
      <c r="J559" s="59">
        <v>6</v>
      </c>
      <c r="K559" s="144">
        <v>4</v>
      </c>
      <c r="L559" s="223"/>
      <c r="M559" s="129"/>
      <c r="N559" s="225"/>
      <c r="O559" s="129"/>
      <c r="P559" s="68">
        <v>8</v>
      </c>
      <c r="Q559" s="130"/>
      <c r="R559" s="131"/>
      <c r="T559" s="104"/>
    </row>
    <row r="560" spans="1:20" ht="15.75" customHeight="1" x14ac:dyDescent="0.25">
      <c r="A560" s="58">
        <v>1801</v>
      </c>
      <c r="B560" s="59"/>
      <c r="C560" s="59"/>
      <c r="D560" s="59"/>
      <c r="E560" s="59"/>
      <c r="F560" s="59"/>
      <c r="G560" s="59"/>
      <c r="H560" s="59"/>
      <c r="I560" s="59"/>
      <c r="J560" s="59">
        <v>3</v>
      </c>
      <c r="K560" s="144">
        <v>2</v>
      </c>
      <c r="L560" s="223"/>
      <c r="M560" s="129"/>
      <c r="N560" s="225"/>
      <c r="O560" s="108"/>
      <c r="P560" s="109">
        <v>4</v>
      </c>
      <c r="Q560" s="110"/>
      <c r="R560" s="108"/>
      <c r="T560" s="104"/>
    </row>
    <row r="561" spans="1:20" ht="15.75" customHeight="1" x14ac:dyDescent="0.25">
      <c r="A561" s="58">
        <v>1802</v>
      </c>
      <c r="B561" s="59"/>
      <c r="C561" s="59"/>
      <c r="D561" s="59"/>
      <c r="E561" s="59"/>
      <c r="F561" s="59"/>
      <c r="G561" s="59"/>
      <c r="H561" s="59"/>
      <c r="I561" s="59"/>
      <c r="J561" s="59">
        <v>1</v>
      </c>
      <c r="K561" s="144"/>
      <c r="L561" s="223"/>
      <c r="M561" s="129"/>
      <c r="N561" s="225"/>
      <c r="O561" s="108"/>
      <c r="P561" s="109">
        <v>1</v>
      </c>
      <c r="Q561" s="110"/>
      <c r="R561" s="108"/>
      <c r="T561" s="104"/>
    </row>
    <row r="562" spans="1:20" ht="15.75" customHeight="1" x14ac:dyDescent="0.25">
      <c r="A562" s="58">
        <v>1901</v>
      </c>
      <c r="B562" s="59"/>
      <c r="C562" s="59"/>
      <c r="D562" s="59"/>
      <c r="E562" s="59"/>
      <c r="F562" s="59"/>
      <c r="G562" s="59"/>
      <c r="H562" s="59"/>
      <c r="I562" s="59"/>
      <c r="J562" s="59"/>
      <c r="K562" s="144"/>
      <c r="L562" s="223"/>
      <c r="M562" s="129"/>
      <c r="N562" s="225"/>
      <c r="O562" s="108"/>
      <c r="P562" s="109"/>
      <c r="Q562" s="110"/>
      <c r="R562" s="108"/>
      <c r="T562" s="104"/>
    </row>
    <row r="563" spans="1:20" ht="15.75" customHeight="1" x14ac:dyDescent="0.25">
      <c r="A563" s="58">
        <v>1902</v>
      </c>
      <c r="B563" s="59"/>
      <c r="C563" s="59"/>
      <c r="D563" s="59"/>
      <c r="E563" s="59"/>
      <c r="F563" s="59"/>
      <c r="G563" s="59"/>
      <c r="H563" s="59"/>
      <c r="I563" s="59"/>
      <c r="J563" s="59"/>
      <c r="K563" s="144"/>
      <c r="L563" s="223"/>
      <c r="M563" s="129"/>
      <c r="N563" s="225"/>
      <c r="O563" s="102"/>
      <c r="P563" s="104"/>
      <c r="Q563" s="146"/>
      <c r="R563" s="108"/>
      <c r="T563" s="104"/>
    </row>
    <row r="564" spans="1:20" ht="15.75" customHeight="1" x14ac:dyDescent="0.25">
      <c r="A564" s="58">
        <v>2001</v>
      </c>
      <c r="B564" s="59"/>
      <c r="C564" s="59"/>
      <c r="D564" s="59"/>
      <c r="E564" s="59"/>
      <c r="F564" s="59"/>
      <c r="G564" s="59"/>
      <c r="H564" s="59"/>
      <c r="I564" s="59"/>
      <c r="J564" s="59"/>
      <c r="K564" s="144"/>
      <c r="L564" s="223"/>
      <c r="M564" s="129"/>
      <c r="N564" s="225"/>
      <c r="O564" s="191" t="s">
        <v>83</v>
      </c>
      <c r="P564" s="82">
        <v>13</v>
      </c>
      <c r="Q564" s="111">
        <f>K567</f>
        <v>15</v>
      </c>
      <c r="R564" s="213" t="s">
        <v>11</v>
      </c>
      <c r="T564" s="104"/>
    </row>
    <row r="565" spans="1:20" ht="15.75" customHeight="1" x14ac:dyDescent="0.25">
      <c r="A565" s="58">
        <v>2002</v>
      </c>
      <c r="B565" s="59"/>
      <c r="C565" s="59"/>
      <c r="D565" s="59"/>
      <c r="E565" s="59"/>
      <c r="F565" s="59"/>
      <c r="G565" s="59"/>
      <c r="H565" s="59"/>
      <c r="I565" s="59"/>
      <c r="J565" s="59"/>
      <c r="K565" s="144"/>
      <c r="L565" s="223"/>
      <c r="M565" s="129"/>
      <c r="N565" s="225"/>
      <c r="O565" s="192" t="s">
        <v>85</v>
      </c>
      <c r="P565" s="86">
        <f>IF(P564/B550=0,"",P564/B550)</f>
        <v>0.43333333333333335</v>
      </c>
      <c r="Q565" s="112">
        <f>IF(P564/Q564=0,"",P564/Q564)</f>
        <v>0.8666666666666667</v>
      </c>
      <c r="R565" s="215" t="s">
        <v>86</v>
      </c>
      <c r="T565" s="104"/>
    </row>
    <row r="566" spans="1:20" ht="15.75" x14ac:dyDescent="0.25">
      <c r="A566" s="58">
        <v>2101</v>
      </c>
      <c r="B566" s="59"/>
      <c r="C566" s="59"/>
      <c r="D566" s="59"/>
      <c r="E566" s="59"/>
      <c r="F566" s="59"/>
      <c r="G566" s="59"/>
      <c r="H566" s="59"/>
      <c r="I566" s="59"/>
      <c r="J566" s="59"/>
      <c r="K566" s="144"/>
      <c r="L566" s="226"/>
      <c r="M566" s="227"/>
      <c r="N566" s="228"/>
      <c r="O566" s="90"/>
      <c r="P566" s="91"/>
      <c r="Q566" s="91"/>
      <c r="R566" s="113"/>
      <c r="T566" s="104"/>
    </row>
    <row r="567" spans="1:20" ht="18" x14ac:dyDescent="0.25">
      <c r="A567" s="28"/>
      <c r="B567" s="280" t="s">
        <v>111</v>
      </c>
      <c r="C567" s="280"/>
      <c r="D567" s="280"/>
      <c r="E567" s="280"/>
      <c r="F567" s="280"/>
      <c r="G567" s="280"/>
      <c r="H567" s="280"/>
      <c r="I567" s="280"/>
      <c r="J567" s="280"/>
      <c r="K567" s="93">
        <f>SUM(K550:K563)</f>
        <v>15</v>
      </c>
      <c r="L567" s="94">
        <f>IF(SUM(K557:K558)=0,"",SUM(K557:K558)/B550)</f>
        <v>0.3</v>
      </c>
      <c r="M567" s="94">
        <f>IF(K567=0,"",K567/B550)</f>
        <v>0.5</v>
      </c>
      <c r="N567" s="94">
        <f>IF(K558=0,"",M567-L567)</f>
        <v>0.2</v>
      </c>
      <c r="O567" s="3"/>
      <c r="P567" s="29"/>
      <c r="Q567" s="22"/>
      <c r="R567" s="3"/>
      <c r="T567" s="104"/>
    </row>
    <row r="568" spans="1:20" ht="12.75" customHeight="1" x14ac:dyDescent="0.2">
      <c r="L568" s="3"/>
      <c r="M568" s="3"/>
      <c r="O568" s="3"/>
    </row>
    <row r="569" spans="1:20" ht="12.75" customHeight="1" x14ac:dyDescent="0.2">
      <c r="L569" s="3"/>
      <c r="M569" s="3"/>
      <c r="O569" s="3"/>
    </row>
    <row r="570" spans="1:20" ht="26.25" x14ac:dyDescent="0.4">
      <c r="A570" s="209"/>
      <c r="B570" s="270" t="s">
        <v>99</v>
      </c>
      <c r="C570" s="271"/>
      <c r="D570" s="271"/>
      <c r="E570" s="271"/>
      <c r="F570" s="271"/>
      <c r="G570" s="271"/>
      <c r="H570" s="271"/>
      <c r="I570" s="271"/>
      <c r="J570" s="271"/>
      <c r="K570" s="179" t="s">
        <v>88</v>
      </c>
      <c r="L570" s="160"/>
      <c r="M570" s="160"/>
      <c r="N570" s="29"/>
      <c r="O570" s="3"/>
      <c r="P570" s="29"/>
      <c r="Q570" s="29"/>
      <c r="R570" s="29"/>
    </row>
    <row r="571" spans="1:20" ht="20.25" x14ac:dyDescent="0.2">
      <c r="A571" s="293" t="s">
        <v>10</v>
      </c>
      <c r="B571" s="273" t="s">
        <v>100</v>
      </c>
      <c r="C571" s="274"/>
      <c r="D571" s="274"/>
      <c r="E571" s="274"/>
      <c r="F571" s="274"/>
      <c r="G571" s="274"/>
      <c r="H571" s="274"/>
      <c r="I571" s="274"/>
      <c r="J571" s="275"/>
      <c r="K571" s="276" t="s">
        <v>11</v>
      </c>
      <c r="L571" s="269" t="s">
        <v>3</v>
      </c>
      <c r="M571" s="269" t="s">
        <v>4</v>
      </c>
      <c r="N571" s="278" t="s">
        <v>5</v>
      </c>
      <c r="O571" s="269" t="s">
        <v>6</v>
      </c>
      <c r="P571" s="267" t="s">
        <v>7</v>
      </c>
      <c r="Q571" s="267" t="s">
        <v>8</v>
      </c>
      <c r="R571" s="269" t="s">
        <v>101</v>
      </c>
    </row>
    <row r="572" spans="1:20" ht="15.75" x14ac:dyDescent="0.25">
      <c r="A572" s="268"/>
      <c r="B572" s="58" t="s">
        <v>102</v>
      </c>
      <c r="C572" s="58" t="s">
        <v>103</v>
      </c>
      <c r="D572" s="58" t="s">
        <v>104</v>
      </c>
      <c r="E572" s="58" t="s">
        <v>105</v>
      </c>
      <c r="F572" s="58" t="s">
        <v>106</v>
      </c>
      <c r="G572" s="58" t="s">
        <v>107</v>
      </c>
      <c r="H572" s="58" t="s">
        <v>108</v>
      </c>
      <c r="I572" s="58" t="s">
        <v>109</v>
      </c>
      <c r="J572" s="58" t="s">
        <v>110</v>
      </c>
      <c r="K572" s="291"/>
      <c r="L572" s="268"/>
      <c r="M572" s="268"/>
      <c r="N572" s="268"/>
      <c r="O572" s="268"/>
      <c r="P572" s="268"/>
      <c r="Q572" s="268"/>
      <c r="R572" s="268"/>
      <c r="T572" s="104"/>
    </row>
    <row r="573" spans="1:20" ht="15.75" customHeight="1" x14ac:dyDescent="0.25">
      <c r="A573" s="58">
        <v>1302</v>
      </c>
      <c r="B573" s="59">
        <v>76</v>
      </c>
      <c r="C573" s="59"/>
      <c r="D573" s="59"/>
      <c r="E573" s="59"/>
      <c r="F573" s="59"/>
      <c r="G573" s="59"/>
      <c r="H573" s="59"/>
      <c r="I573" s="59"/>
      <c r="J573" s="59"/>
      <c r="K573" s="144"/>
      <c r="L573" s="220"/>
      <c r="M573" s="221"/>
      <c r="N573" s="222"/>
      <c r="O573" s="229"/>
      <c r="P573" s="63">
        <f>B573</f>
        <v>76</v>
      </c>
      <c r="Q573" s="230"/>
      <c r="R573" s="229"/>
      <c r="T573" s="104"/>
    </row>
    <row r="574" spans="1:20" ht="15.75" customHeight="1" x14ac:dyDescent="0.25">
      <c r="A574" s="58">
        <v>1401</v>
      </c>
      <c r="B574" s="59"/>
      <c r="C574" s="59">
        <v>61</v>
      </c>
      <c r="D574" s="59"/>
      <c r="E574" s="59"/>
      <c r="F574" s="59"/>
      <c r="G574" s="59"/>
      <c r="H574" s="59"/>
      <c r="I574" s="59"/>
      <c r="J574" s="59"/>
      <c r="K574" s="144"/>
      <c r="L574" s="223"/>
      <c r="M574" s="129"/>
      <c r="N574" s="224"/>
      <c r="O574" s="67">
        <f>IF(C574=0,"",C574/B573)</f>
        <v>0.80263157894736847</v>
      </c>
      <c r="P574" s="68">
        <v>61</v>
      </c>
      <c r="Q574" s="231">
        <f t="shared" ref="Q574:Q581" si="92">IF(P574=0,"",P574/P573)</f>
        <v>0.80263157894736847</v>
      </c>
      <c r="R574" s="231">
        <f t="shared" ref="R574:R581" si="93">IF(P574=0,"",100%-Q574)</f>
        <v>0.19736842105263153</v>
      </c>
      <c r="T574" s="104"/>
    </row>
    <row r="575" spans="1:20" ht="15.75" customHeight="1" x14ac:dyDescent="0.25">
      <c r="A575" s="58">
        <v>1402</v>
      </c>
      <c r="B575" s="59"/>
      <c r="C575" s="59"/>
      <c r="D575" s="59">
        <v>55</v>
      </c>
      <c r="E575" s="59"/>
      <c r="F575" s="59"/>
      <c r="G575" s="59"/>
      <c r="H575" s="59"/>
      <c r="I575" s="59"/>
      <c r="J575" s="59"/>
      <c r="K575" s="144"/>
      <c r="L575" s="223"/>
      <c r="M575" s="129"/>
      <c r="N575" s="224"/>
      <c r="O575" s="67">
        <f>IF(D575=0,"",D575/C574)</f>
        <v>0.90163934426229508</v>
      </c>
      <c r="P575" s="68">
        <v>59</v>
      </c>
      <c r="Q575" s="231">
        <f t="shared" si="92"/>
        <v>0.96721311475409832</v>
      </c>
      <c r="R575" s="231">
        <f t="shared" si="93"/>
        <v>3.2786885245901676E-2</v>
      </c>
      <c r="T575" s="70">
        <f>P575/P573</f>
        <v>0.77631578947368418</v>
      </c>
    </row>
    <row r="576" spans="1:20" ht="15.75" customHeight="1" x14ac:dyDescent="0.25">
      <c r="A576" s="58">
        <v>1501</v>
      </c>
      <c r="B576" s="59"/>
      <c r="C576" s="59"/>
      <c r="D576" s="59"/>
      <c r="E576" s="59">
        <v>51</v>
      </c>
      <c r="F576" s="59"/>
      <c r="G576" s="59"/>
      <c r="H576" s="59"/>
      <c r="I576" s="59"/>
      <c r="J576" s="59"/>
      <c r="K576" s="144"/>
      <c r="L576" s="223"/>
      <c r="M576" s="129"/>
      <c r="N576" s="224"/>
      <c r="O576" s="67">
        <f>IF(E576=0,"",E576/D575)</f>
        <v>0.92727272727272725</v>
      </c>
      <c r="P576" s="68">
        <v>54</v>
      </c>
      <c r="Q576" s="231">
        <f t="shared" si="92"/>
        <v>0.9152542372881356</v>
      </c>
      <c r="R576" s="231">
        <f t="shared" si="93"/>
        <v>8.4745762711864403E-2</v>
      </c>
      <c r="T576" s="104"/>
    </row>
    <row r="577" spans="1:20" ht="15.75" customHeight="1" x14ac:dyDescent="0.25">
      <c r="A577" s="58">
        <v>1502</v>
      </c>
      <c r="B577" s="59"/>
      <c r="C577" s="59"/>
      <c r="D577" s="59"/>
      <c r="E577" s="59"/>
      <c r="F577" s="59">
        <v>48</v>
      </c>
      <c r="G577" s="59"/>
      <c r="H577" s="59"/>
      <c r="I577" s="59"/>
      <c r="J577" s="59"/>
      <c r="K577" s="144"/>
      <c r="L577" s="223"/>
      <c r="M577" s="129"/>
      <c r="N577" s="224"/>
      <c r="O577" s="67">
        <f>IF(F577=0,"",F577/E576)</f>
        <v>0.94117647058823528</v>
      </c>
      <c r="P577" s="68">
        <v>51</v>
      </c>
      <c r="Q577" s="231">
        <f t="shared" si="92"/>
        <v>0.94444444444444442</v>
      </c>
      <c r="R577" s="231">
        <f t="shared" si="93"/>
        <v>5.555555555555558E-2</v>
      </c>
      <c r="T577" s="104"/>
    </row>
    <row r="578" spans="1:20" ht="15.75" customHeight="1" x14ac:dyDescent="0.25">
      <c r="A578" s="58">
        <v>1601</v>
      </c>
      <c r="B578" s="59"/>
      <c r="C578" s="59"/>
      <c r="D578" s="59"/>
      <c r="E578" s="59"/>
      <c r="F578" s="59"/>
      <c r="G578" s="59">
        <v>47</v>
      </c>
      <c r="H578" s="59"/>
      <c r="I578" s="59"/>
      <c r="J578" s="59"/>
      <c r="K578" s="144"/>
      <c r="L578" s="223"/>
      <c r="M578" s="129"/>
      <c r="N578" s="224"/>
      <c r="O578" s="67">
        <f>IF(G578=0,"",G578/F577)</f>
        <v>0.97916666666666663</v>
      </c>
      <c r="P578" s="68">
        <v>50</v>
      </c>
      <c r="Q578" s="231">
        <f t="shared" si="92"/>
        <v>0.98039215686274506</v>
      </c>
      <c r="R578" s="231">
        <f t="shared" si="93"/>
        <v>1.9607843137254943E-2</v>
      </c>
      <c r="T578" s="104"/>
    </row>
    <row r="579" spans="1:20" ht="15.75" customHeight="1" x14ac:dyDescent="0.25">
      <c r="A579" s="58">
        <v>1602</v>
      </c>
      <c r="B579" s="59"/>
      <c r="C579" s="59"/>
      <c r="D579" s="59"/>
      <c r="E579" s="59"/>
      <c r="F579" s="59"/>
      <c r="G579" s="59"/>
      <c r="H579" s="59">
        <v>46</v>
      </c>
      <c r="I579" s="59"/>
      <c r="J579" s="59"/>
      <c r="K579" s="144"/>
      <c r="L579" s="223"/>
      <c r="M579" s="129"/>
      <c r="N579" s="224"/>
      <c r="O579" s="67">
        <f>IF(H579=0,"",H579/G578)</f>
        <v>0.97872340425531912</v>
      </c>
      <c r="P579" s="68">
        <v>48</v>
      </c>
      <c r="Q579" s="231">
        <f t="shared" si="92"/>
        <v>0.96</v>
      </c>
      <c r="R579" s="231">
        <f t="shared" si="93"/>
        <v>4.0000000000000036E-2</v>
      </c>
      <c r="T579" s="104"/>
    </row>
    <row r="580" spans="1:20" ht="15.75" customHeight="1" x14ac:dyDescent="0.25">
      <c r="A580" s="58">
        <v>1701</v>
      </c>
      <c r="B580" s="59"/>
      <c r="C580" s="59"/>
      <c r="D580" s="59"/>
      <c r="E580" s="59"/>
      <c r="F580" s="59"/>
      <c r="G580" s="59"/>
      <c r="H580" s="59"/>
      <c r="I580" s="59">
        <v>45</v>
      </c>
      <c r="J580" s="59"/>
      <c r="K580" s="144"/>
      <c r="L580" s="223"/>
      <c r="M580" s="129"/>
      <c r="N580" s="224"/>
      <c r="O580" s="67">
        <f>IF(I580=0,"",I580/H579)</f>
        <v>0.97826086956521741</v>
      </c>
      <c r="P580" s="68">
        <v>48</v>
      </c>
      <c r="Q580" s="231">
        <f t="shared" si="92"/>
        <v>1</v>
      </c>
      <c r="R580" s="231">
        <f t="shared" si="93"/>
        <v>0</v>
      </c>
      <c r="T580" s="104"/>
    </row>
    <row r="581" spans="1:20" ht="15.75" customHeight="1" x14ac:dyDescent="0.25">
      <c r="A581" s="58">
        <v>1702</v>
      </c>
      <c r="B581" s="59"/>
      <c r="C581" s="59"/>
      <c r="D581" s="59"/>
      <c r="E581" s="59"/>
      <c r="F581" s="59"/>
      <c r="G581" s="59"/>
      <c r="H581" s="59"/>
      <c r="I581" s="59"/>
      <c r="J581" s="59">
        <v>40</v>
      </c>
      <c r="K581" s="144">
        <v>32</v>
      </c>
      <c r="L581" s="223"/>
      <c r="M581" s="129"/>
      <c r="N581" s="224"/>
      <c r="O581" s="71">
        <f>IF(J581=0,"",J581/I580)</f>
        <v>0.88888888888888884</v>
      </c>
      <c r="P581" s="68">
        <v>46</v>
      </c>
      <c r="Q581" s="71">
        <f t="shared" si="92"/>
        <v>0.95833333333333337</v>
      </c>
      <c r="R581" s="71">
        <f t="shared" si="93"/>
        <v>4.166666666666663E-2</v>
      </c>
      <c r="T581" s="104"/>
    </row>
    <row r="582" spans="1:20" ht="15.75" customHeight="1" x14ac:dyDescent="0.25">
      <c r="A582" s="58">
        <v>1801</v>
      </c>
      <c r="B582" s="59"/>
      <c r="C582" s="59"/>
      <c r="D582" s="59"/>
      <c r="E582" s="59"/>
      <c r="F582" s="59"/>
      <c r="G582" s="59"/>
      <c r="H582" s="59"/>
      <c r="I582" s="59"/>
      <c r="J582" s="59">
        <v>11</v>
      </c>
      <c r="K582" s="144">
        <v>6</v>
      </c>
      <c r="L582" s="223"/>
      <c r="M582" s="129"/>
      <c r="N582" s="225"/>
      <c r="O582" s="129"/>
      <c r="P582" s="68">
        <v>15</v>
      </c>
      <c r="Q582" s="129"/>
      <c r="R582" s="232"/>
      <c r="T582" s="104"/>
    </row>
    <row r="583" spans="1:20" ht="15.75" customHeight="1" x14ac:dyDescent="0.25">
      <c r="A583" s="58">
        <v>1802</v>
      </c>
      <c r="B583" s="59"/>
      <c r="C583" s="59"/>
      <c r="D583" s="59"/>
      <c r="E583" s="59"/>
      <c r="F583" s="59"/>
      <c r="G583" s="59"/>
      <c r="H583" s="59"/>
      <c r="I583" s="59"/>
      <c r="J583" s="59">
        <v>8</v>
      </c>
      <c r="K583" s="144">
        <v>5</v>
      </c>
      <c r="L583" s="223"/>
      <c r="M583" s="129"/>
      <c r="N583" s="225"/>
      <c r="O583" s="233"/>
      <c r="P583" s="109">
        <v>8</v>
      </c>
      <c r="Q583" s="234"/>
      <c r="R583" s="233"/>
      <c r="T583" s="104"/>
    </row>
    <row r="584" spans="1:20" ht="15.75" customHeight="1" x14ac:dyDescent="0.25">
      <c r="A584" s="58">
        <v>1901</v>
      </c>
      <c r="B584" s="59"/>
      <c r="C584" s="59"/>
      <c r="D584" s="59"/>
      <c r="E584" s="59"/>
      <c r="F584" s="59"/>
      <c r="G584" s="59"/>
      <c r="H584" s="59"/>
      <c r="I584" s="59"/>
      <c r="J584" s="59">
        <v>2</v>
      </c>
      <c r="K584" s="144">
        <v>2</v>
      </c>
      <c r="L584" s="223"/>
      <c r="M584" s="129"/>
      <c r="N584" s="225"/>
      <c r="O584" s="233"/>
      <c r="P584" s="109">
        <v>3</v>
      </c>
      <c r="Q584" s="234"/>
      <c r="R584" s="233"/>
      <c r="T584" s="104"/>
    </row>
    <row r="585" spans="1:20" ht="15.75" customHeight="1" x14ac:dyDescent="0.25">
      <c r="A585" s="58">
        <v>1902</v>
      </c>
      <c r="B585" s="59"/>
      <c r="C585" s="59"/>
      <c r="D585" s="59"/>
      <c r="E585" s="59"/>
      <c r="F585" s="59"/>
      <c r="G585" s="59"/>
      <c r="H585" s="59"/>
      <c r="I585" s="59"/>
      <c r="J585" s="59">
        <v>1</v>
      </c>
      <c r="K585" s="144">
        <v>1</v>
      </c>
      <c r="L585" s="223"/>
      <c r="M585" s="129"/>
      <c r="N585" s="225"/>
      <c r="O585" s="233"/>
      <c r="P585" s="109">
        <v>1</v>
      </c>
      <c r="Q585" s="234"/>
      <c r="R585" s="233"/>
      <c r="T585" s="104"/>
    </row>
    <row r="586" spans="1:20" ht="15.75" customHeight="1" x14ac:dyDescent="0.25">
      <c r="A586" s="58">
        <v>2001</v>
      </c>
      <c r="B586" s="59"/>
      <c r="C586" s="59"/>
      <c r="D586" s="59"/>
      <c r="E586" s="59"/>
      <c r="F586" s="59"/>
      <c r="G586" s="59"/>
      <c r="H586" s="59"/>
      <c r="I586" s="59"/>
      <c r="J586" s="59"/>
      <c r="K586" s="144"/>
      <c r="L586" s="223"/>
      <c r="M586" s="129"/>
      <c r="N586" s="225"/>
      <c r="O586" s="129"/>
      <c r="P586" s="225"/>
      <c r="Q586" s="124"/>
      <c r="R586" s="233"/>
      <c r="T586" s="104"/>
    </row>
    <row r="587" spans="1:20" ht="15.75" customHeight="1" x14ac:dyDescent="0.25">
      <c r="A587" s="58">
        <v>2002</v>
      </c>
      <c r="B587" s="59"/>
      <c r="C587" s="59"/>
      <c r="D587" s="59"/>
      <c r="E587" s="59"/>
      <c r="F587" s="59"/>
      <c r="G587" s="59"/>
      <c r="H587" s="59"/>
      <c r="I587" s="59"/>
      <c r="J587" s="59"/>
      <c r="K587" s="144"/>
      <c r="L587" s="223"/>
      <c r="M587" s="129"/>
      <c r="N587" s="225"/>
      <c r="O587" s="191" t="s">
        <v>83</v>
      </c>
      <c r="P587" s="82">
        <v>42</v>
      </c>
      <c r="Q587" s="111">
        <f>K590</f>
        <v>46</v>
      </c>
      <c r="R587" s="213" t="s">
        <v>11</v>
      </c>
      <c r="T587" s="104"/>
    </row>
    <row r="588" spans="1:20" ht="15.75" customHeight="1" x14ac:dyDescent="0.25">
      <c r="A588" s="58">
        <v>2101</v>
      </c>
      <c r="B588" s="59"/>
      <c r="C588" s="59"/>
      <c r="D588" s="59"/>
      <c r="E588" s="59"/>
      <c r="F588" s="59"/>
      <c r="G588" s="59"/>
      <c r="H588" s="59"/>
      <c r="I588" s="59"/>
      <c r="J588" s="59"/>
      <c r="K588" s="144"/>
      <c r="L588" s="223"/>
      <c r="M588" s="129"/>
      <c r="N588" s="225"/>
      <c r="O588" s="192" t="s">
        <v>85</v>
      </c>
      <c r="P588" s="86">
        <f>IF(P587/B573=0,"",P587/B573)</f>
        <v>0.55263157894736847</v>
      </c>
      <c r="Q588" s="112">
        <f>IF(P587/Q587=0,"",P587/Q587)</f>
        <v>0.91304347826086951</v>
      </c>
      <c r="R588" s="215" t="s">
        <v>86</v>
      </c>
      <c r="T588" s="104"/>
    </row>
    <row r="589" spans="1:20" ht="15.75" customHeight="1" x14ac:dyDescent="0.25">
      <c r="A589" s="58">
        <v>2102</v>
      </c>
      <c r="B589" s="59"/>
      <c r="C589" s="59"/>
      <c r="D589" s="59"/>
      <c r="E589" s="59"/>
      <c r="F589" s="59"/>
      <c r="G589" s="59"/>
      <c r="H589" s="59"/>
      <c r="I589" s="59"/>
      <c r="J589" s="59"/>
      <c r="K589" s="144"/>
      <c r="L589" s="226"/>
      <c r="M589" s="227"/>
      <c r="N589" s="228"/>
      <c r="O589" s="90"/>
      <c r="P589" s="91"/>
      <c r="Q589" s="91"/>
      <c r="R589" s="113"/>
      <c r="T589" s="104"/>
    </row>
    <row r="590" spans="1:20" ht="18" x14ac:dyDescent="0.25">
      <c r="A590" s="28"/>
      <c r="B590" s="280" t="s">
        <v>111</v>
      </c>
      <c r="C590" s="280"/>
      <c r="D590" s="280"/>
      <c r="E590" s="280"/>
      <c r="F590" s="280"/>
      <c r="G590" s="280"/>
      <c r="H590" s="280"/>
      <c r="I590" s="280"/>
      <c r="J590" s="280"/>
      <c r="K590" s="93">
        <f>SUM(K573:K586)</f>
        <v>46</v>
      </c>
      <c r="L590" s="94">
        <f>IF(K581=0,"",K581/B573)</f>
        <v>0.42105263157894735</v>
      </c>
      <c r="M590" s="94">
        <f>IF(K590=0,"",K590/B573)</f>
        <v>0.60526315789473684</v>
      </c>
      <c r="N590" s="94">
        <f>IF(K581=0,"",M590-L590)</f>
        <v>0.18421052631578949</v>
      </c>
      <c r="O590" s="3"/>
      <c r="P590" s="29"/>
      <c r="Q590" s="22"/>
      <c r="R590" s="3"/>
      <c r="T590" s="104"/>
    </row>
    <row r="591" spans="1:20" ht="12.75" customHeight="1" x14ac:dyDescent="0.2">
      <c r="L591" s="3"/>
      <c r="M591" s="3"/>
      <c r="O591" s="3"/>
    </row>
    <row r="592" spans="1:20" ht="12.75" customHeight="1" x14ac:dyDescent="0.2">
      <c r="L592" s="3"/>
      <c r="M592" s="3"/>
      <c r="O592" s="3"/>
    </row>
    <row r="593" spans="1:20" ht="26.25" customHeight="1" x14ac:dyDescent="0.4">
      <c r="A593" s="209"/>
      <c r="B593" s="270" t="s">
        <v>99</v>
      </c>
      <c r="C593" s="271"/>
      <c r="D593" s="271"/>
      <c r="E593" s="271"/>
      <c r="F593" s="271"/>
      <c r="G593" s="271"/>
      <c r="H593" s="271"/>
      <c r="I593" s="271"/>
      <c r="J593" s="271"/>
      <c r="K593" s="179" t="s">
        <v>91</v>
      </c>
      <c r="L593" s="160"/>
      <c r="M593" s="160"/>
      <c r="N593" s="29"/>
      <c r="O593" s="3"/>
      <c r="P593" s="29"/>
      <c r="Q593" s="29"/>
      <c r="R593" s="29"/>
    </row>
    <row r="594" spans="1:20" ht="20.25" customHeight="1" x14ac:dyDescent="0.2">
      <c r="A594" s="293" t="s">
        <v>10</v>
      </c>
      <c r="B594" s="273" t="s">
        <v>100</v>
      </c>
      <c r="C594" s="274"/>
      <c r="D594" s="274"/>
      <c r="E594" s="274"/>
      <c r="F594" s="274"/>
      <c r="G594" s="274"/>
      <c r="H594" s="274"/>
      <c r="I594" s="274"/>
      <c r="J594" s="275"/>
      <c r="K594" s="276" t="s">
        <v>11</v>
      </c>
      <c r="L594" s="269" t="s">
        <v>3</v>
      </c>
      <c r="M594" s="269" t="s">
        <v>4</v>
      </c>
      <c r="N594" s="278" t="s">
        <v>5</v>
      </c>
      <c r="O594" s="269" t="s">
        <v>6</v>
      </c>
      <c r="P594" s="267" t="s">
        <v>7</v>
      </c>
      <c r="Q594" s="267" t="s">
        <v>8</v>
      </c>
      <c r="R594" s="269" t="s">
        <v>101</v>
      </c>
    </row>
    <row r="595" spans="1:20" ht="15.75" customHeight="1" x14ac:dyDescent="0.25">
      <c r="A595" s="268"/>
      <c r="B595" s="58" t="s">
        <v>102</v>
      </c>
      <c r="C595" s="58" t="s">
        <v>103</v>
      </c>
      <c r="D595" s="58" t="s">
        <v>104</v>
      </c>
      <c r="E595" s="58" t="s">
        <v>105</v>
      </c>
      <c r="F595" s="58" t="s">
        <v>106</v>
      </c>
      <c r="G595" s="58" t="s">
        <v>107</v>
      </c>
      <c r="H595" s="58" t="s">
        <v>108</v>
      </c>
      <c r="I595" s="58" t="s">
        <v>109</v>
      </c>
      <c r="J595" s="58" t="s">
        <v>110</v>
      </c>
      <c r="K595" s="291"/>
      <c r="L595" s="268"/>
      <c r="M595" s="268"/>
      <c r="N595" s="268"/>
      <c r="O595" s="268"/>
      <c r="P595" s="268"/>
      <c r="Q595" s="268"/>
      <c r="R595" s="268"/>
      <c r="T595" s="104"/>
    </row>
    <row r="596" spans="1:20" ht="15.75" customHeight="1" x14ac:dyDescent="0.25">
      <c r="A596" s="58">
        <v>1401</v>
      </c>
      <c r="B596" s="59">
        <v>55</v>
      </c>
      <c r="C596" s="59"/>
      <c r="D596" s="59"/>
      <c r="E596" s="59"/>
      <c r="F596" s="59"/>
      <c r="G596" s="59"/>
      <c r="H596" s="59"/>
      <c r="I596" s="59"/>
      <c r="J596" s="59"/>
      <c r="K596" s="144"/>
      <c r="L596" s="220"/>
      <c r="M596" s="221"/>
      <c r="N596" s="222"/>
      <c r="O596" s="229"/>
      <c r="P596" s="63">
        <f>B596</f>
        <v>55</v>
      </c>
      <c r="Q596" s="230"/>
      <c r="R596" s="229"/>
      <c r="T596" s="104"/>
    </row>
    <row r="597" spans="1:20" ht="15.75" customHeight="1" x14ac:dyDescent="0.25">
      <c r="A597" s="58">
        <v>1402</v>
      </c>
      <c r="B597" s="59"/>
      <c r="C597" s="59">
        <v>32</v>
      </c>
      <c r="D597" s="59"/>
      <c r="E597" s="59"/>
      <c r="F597" s="59"/>
      <c r="G597" s="59"/>
      <c r="H597" s="59"/>
      <c r="I597" s="59"/>
      <c r="J597" s="59"/>
      <c r="K597" s="144"/>
      <c r="L597" s="223"/>
      <c r="M597" s="129"/>
      <c r="N597" s="224"/>
      <c r="O597" s="67">
        <f>IF(C597=0,"",C597/B596)</f>
        <v>0.58181818181818179</v>
      </c>
      <c r="P597" s="68">
        <v>32</v>
      </c>
      <c r="Q597" s="231">
        <f t="shared" ref="Q597:Q604" si="94">IF(P597=0,"",P597/P596)</f>
        <v>0.58181818181818179</v>
      </c>
      <c r="R597" s="231">
        <f t="shared" ref="R597:R604" si="95">IF(P597=0,"",100%-Q597)</f>
        <v>0.41818181818181821</v>
      </c>
      <c r="T597" s="104"/>
    </row>
    <row r="598" spans="1:20" ht="15.75" customHeight="1" x14ac:dyDescent="0.25">
      <c r="A598" s="58">
        <v>1501</v>
      </c>
      <c r="B598" s="59"/>
      <c r="C598" s="59"/>
      <c r="D598" s="59">
        <v>31</v>
      </c>
      <c r="E598" s="59"/>
      <c r="F598" s="59"/>
      <c r="G598" s="59"/>
      <c r="H598" s="59"/>
      <c r="I598" s="59"/>
      <c r="J598" s="59"/>
      <c r="K598" s="144"/>
      <c r="L598" s="223"/>
      <c r="M598" s="129"/>
      <c r="N598" s="224"/>
      <c r="O598" s="67">
        <f>IF(D598=0,"",D598/C597)</f>
        <v>0.96875</v>
      </c>
      <c r="P598" s="68">
        <v>31</v>
      </c>
      <c r="Q598" s="231">
        <f t="shared" si="94"/>
        <v>0.96875</v>
      </c>
      <c r="R598" s="231">
        <f t="shared" si="95"/>
        <v>3.125E-2</v>
      </c>
      <c r="T598" s="70">
        <f>P598/P596</f>
        <v>0.5636363636363636</v>
      </c>
    </row>
    <row r="599" spans="1:20" ht="15.75" customHeight="1" x14ac:dyDescent="0.25">
      <c r="A599" s="58">
        <v>1502</v>
      </c>
      <c r="B599" s="59"/>
      <c r="C599" s="59"/>
      <c r="D599" s="59"/>
      <c r="E599" s="59">
        <v>28</v>
      </c>
      <c r="F599" s="59"/>
      <c r="G599" s="59"/>
      <c r="H599" s="59"/>
      <c r="I599" s="59"/>
      <c r="J599" s="59"/>
      <c r="K599" s="144"/>
      <c r="L599" s="223"/>
      <c r="M599" s="129"/>
      <c r="N599" s="224"/>
      <c r="O599" s="67">
        <f>IF(E599=0,"",E599/D598)</f>
        <v>0.90322580645161288</v>
      </c>
      <c r="P599" s="68">
        <v>28</v>
      </c>
      <c r="Q599" s="231">
        <f t="shared" si="94"/>
        <v>0.90322580645161288</v>
      </c>
      <c r="R599" s="231">
        <f t="shared" si="95"/>
        <v>9.6774193548387122E-2</v>
      </c>
      <c r="T599" s="104"/>
    </row>
    <row r="600" spans="1:20" ht="15.75" customHeight="1" x14ac:dyDescent="0.25">
      <c r="A600" s="58">
        <v>1601</v>
      </c>
      <c r="B600" s="59"/>
      <c r="C600" s="59"/>
      <c r="D600" s="59"/>
      <c r="E600" s="59"/>
      <c r="F600" s="59">
        <v>27</v>
      </c>
      <c r="G600" s="59"/>
      <c r="H600" s="59"/>
      <c r="I600" s="59"/>
      <c r="J600" s="59"/>
      <c r="K600" s="144"/>
      <c r="L600" s="223"/>
      <c r="M600" s="129"/>
      <c r="N600" s="224"/>
      <c r="O600" s="67">
        <f>IF(F600=0,"",F600/E599)</f>
        <v>0.9642857142857143</v>
      </c>
      <c r="P600" s="68">
        <v>27</v>
      </c>
      <c r="Q600" s="231">
        <f t="shared" si="94"/>
        <v>0.9642857142857143</v>
      </c>
      <c r="R600" s="231">
        <f t="shared" si="95"/>
        <v>3.5714285714285698E-2</v>
      </c>
      <c r="T600" s="104"/>
    </row>
    <row r="601" spans="1:20" ht="15.75" customHeight="1" x14ac:dyDescent="0.25">
      <c r="A601" s="58">
        <v>1602</v>
      </c>
      <c r="B601" s="59"/>
      <c r="C601" s="59"/>
      <c r="D601" s="59"/>
      <c r="E601" s="59"/>
      <c r="F601" s="59"/>
      <c r="G601" s="59">
        <v>25</v>
      </c>
      <c r="H601" s="59"/>
      <c r="I601" s="59"/>
      <c r="J601" s="59"/>
      <c r="K601" s="144"/>
      <c r="L601" s="223"/>
      <c r="M601" s="129"/>
      <c r="N601" s="224"/>
      <c r="O601" s="67">
        <f>IF(G601=0,"",G601/F600)</f>
        <v>0.92592592592592593</v>
      </c>
      <c r="P601" s="68">
        <v>25</v>
      </c>
      <c r="Q601" s="231">
        <f t="shared" si="94"/>
        <v>0.92592592592592593</v>
      </c>
      <c r="R601" s="231">
        <f t="shared" si="95"/>
        <v>7.407407407407407E-2</v>
      </c>
      <c r="T601" s="104"/>
    </row>
    <row r="602" spans="1:20" ht="15.75" customHeight="1" x14ac:dyDescent="0.25">
      <c r="A602" s="58">
        <v>1701</v>
      </c>
      <c r="B602" s="59"/>
      <c r="C602" s="59"/>
      <c r="D602" s="59"/>
      <c r="E602" s="59"/>
      <c r="F602" s="59"/>
      <c r="G602" s="59"/>
      <c r="H602" s="59">
        <v>25</v>
      </c>
      <c r="I602" s="59"/>
      <c r="J602" s="59"/>
      <c r="K602" s="144"/>
      <c r="L602" s="223"/>
      <c r="M602" s="129"/>
      <c r="N602" s="224"/>
      <c r="O602" s="67">
        <f>IF(H602=0,"",H602/G601)</f>
        <v>1</v>
      </c>
      <c r="P602" s="68">
        <v>25</v>
      </c>
      <c r="Q602" s="231">
        <f t="shared" si="94"/>
        <v>1</v>
      </c>
      <c r="R602" s="231">
        <f t="shared" si="95"/>
        <v>0</v>
      </c>
      <c r="T602" s="104"/>
    </row>
    <row r="603" spans="1:20" ht="15.75" customHeight="1" x14ac:dyDescent="0.25">
      <c r="A603" s="58">
        <v>1702</v>
      </c>
      <c r="B603" s="59"/>
      <c r="C603" s="59"/>
      <c r="D603" s="59"/>
      <c r="E603" s="59"/>
      <c r="F603" s="59"/>
      <c r="G603" s="59"/>
      <c r="H603" s="59"/>
      <c r="I603" s="59">
        <v>23</v>
      </c>
      <c r="J603" s="59"/>
      <c r="K603" s="144"/>
      <c r="L603" s="223"/>
      <c r="M603" s="129"/>
      <c r="N603" s="224"/>
      <c r="O603" s="67">
        <f>IF(I603=0,"",I603/H602)</f>
        <v>0.92</v>
      </c>
      <c r="P603" s="68">
        <v>23</v>
      </c>
      <c r="Q603" s="231">
        <f t="shared" si="94"/>
        <v>0.92</v>
      </c>
      <c r="R603" s="231">
        <f t="shared" si="95"/>
        <v>7.999999999999996E-2</v>
      </c>
      <c r="T603" s="104"/>
    </row>
    <row r="604" spans="1:20" ht="15.75" customHeight="1" x14ac:dyDescent="0.25">
      <c r="A604" s="58">
        <v>1801</v>
      </c>
      <c r="B604" s="59"/>
      <c r="C604" s="59"/>
      <c r="D604" s="59"/>
      <c r="E604" s="59"/>
      <c r="F604" s="59"/>
      <c r="G604" s="59"/>
      <c r="H604" s="59"/>
      <c r="I604" s="59"/>
      <c r="J604" s="59">
        <v>19</v>
      </c>
      <c r="K604" s="144">
        <v>15</v>
      </c>
      <c r="L604" s="223"/>
      <c r="M604" s="129"/>
      <c r="N604" s="224"/>
      <c r="O604" s="71">
        <f>IF(J604=0,"",J604/I603)</f>
        <v>0.82608695652173914</v>
      </c>
      <c r="P604" s="68">
        <v>23</v>
      </c>
      <c r="Q604" s="71">
        <f t="shared" si="94"/>
        <v>1</v>
      </c>
      <c r="R604" s="71">
        <f t="shared" si="95"/>
        <v>0</v>
      </c>
      <c r="T604" s="104"/>
    </row>
    <row r="605" spans="1:20" ht="15.75" customHeight="1" x14ac:dyDescent="0.25">
      <c r="A605" s="58">
        <v>1802</v>
      </c>
      <c r="B605" s="59"/>
      <c r="C605" s="59"/>
      <c r="D605" s="59"/>
      <c r="E605" s="59"/>
      <c r="F605" s="59"/>
      <c r="G605" s="59"/>
      <c r="H605" s="59"/>
      <c r="I605" s="59"/>
      <c r="J605" s="59">
        <v>5</v>
      </c>
      <c r="K605" s="144">
        <v>5</v>
      </c>
      <c r="L605" s="223"/>
      <c r="M605" s="129"/>
      <c r="N605" s="225"/>
      <c r="O605" s="129"/>
      <c r="P605" s="68">
        <v>6</v>
      </c>
      <c r="Q605" s="129"/>
      <c r="R605" s="232"/>
      <c r="T605" s="104"/>
    </row>
    <row r="606" spans="1:20" ht="15.75" customHeight="1" x14ac:dyDescent="0.25">
      <c r="A606" s="58">
        <v>1901</v>
      </c>
      <c r="B606" s="59"/>
      <c r="C606" s="59"/>
      <c r="D606" s="59"/>
      <c r="E606" s="59"/>
      <c r="F606" s="59"/>
      <c r="G606" s="59"/>
      <c r="H606" s="59"/>
      <c r="I606" s="59"/>
      <c r="J606" s="59">
        <v>1</v>
      </c>
      <c r="K606" s="144">
        <v>1</v>
      </c>
      <c r="L606" s="223"/>
      <c r="M606" s="129"/>
      <c r="N606" s="225"/>
      <c r="O606" s="233"/>
      <c r="P606" s="109">
        <v>1</v>
      </c>
      <c r="Q606" s="234"/>
      <c r="R606" s="233"/>
      <c r="T606" s="104"/>
    </row>
    <row r="607" spans="1:20" ht="15.75" customHeight="1" x14ac:dyDescent="0.25">
      <c r="A607" s="58">
        <v>1902</v>
      </c>
      <c r="B607" s="59"/>
      <c r="C607" s="59"/>
      <c r="D607" s="59"/>
      <c r="E607" s="59"/>
      <c r="F607" s="59"/>
      <c r="G607" s="59"/>
      <c r="H607" s="59"/>
      <c r="I607" s="59"/>
      <c r="J607" s="59"/>
      <c r="K607" s="144"/>
      <c r="L607" s="223"/>
      <c r="M607" s="129"/>
      <c r="N607" s="225"/>
      <c r="O607" s="233"/>
      <c r="P607" s="109"/>
      <c r="Q607" s="234"/>
      <c r="R607" s="233"/>
      <c r="T607" s="104"/>
    </row>
    <row r="608" spans="1:20" ht="15.75" customHeight="1" x14ac:dyDescent="0.25">
      <c r="A608" s="58">
        <v>2001</v>
      </c>
      <c r="B608" s="59"/>
      <c r="C608" s="59"/>
      <c r="D608" s="59"/>
      <c r="E608" s="59"/>
      <c r="F608" s="59"/>
      <c r="G608" s="59"/>
      <c r="H608" s="59"/>
      <c r="I608" s="59"/>
      <c r="J608" s="59"/>
      <c r="K608" s="144"/>
      <c r="L608" s="223"/>
      <c r="M608" s="129"/>
      <c r="N608" s="225"/>
      <c r="O608" s="233"/>
      <c r="P608" s="109"/>
      <c r="Q608" s="234"/>
      <c r="R608" s="233"/>
      <c r="T608" s="104"/>
    </row>
    <row r="609" spans="1:20" ht="15.75" customHeight="1" x14ac:dyDescent="0.25">
      <c r="A609" s="58">
        <v>2002</v>
      </c>
      <c r="B609" s="59"/>
      <c r="C609" s="59"/>
      <c r="D609" s="59"/>
      <c r="E609" s="59"/>
      <c r="F609" s="59"/>
      <c r="G609" s="59"/>
      <c r="H609" s="59"/>
      <c r="I609" s="59"/>
      <c r="J609" s="59"/>
      <c r="K609" s="144"/>
      <c r="L609" s="223"/>
      <c r="M609" s="129"/>
      <c r="N609" s="225"/>
      <c r="O609" s="129"/>
      <c r="P609" s="225"/>
      <c r="Q609" s="124"/>
      <c r="R609" s="233"/>
      <c r="T609" s="104"/>
    </row>
    <row r="610" spans="1:20" ht="15.75" customHeight="1" x14ac:dyDescent="0.25">
      <c r="A610" s="58">
        <v>2101</v>
      </c>
      <c r="B610" s="59"/>
      <c r="C610" s="59"/>
      <c r="D610" s="59"/>
      <c r="E610" s="59"/>
      <c r="F610" s="59"/>
      <c r="G610" s="59"/>
      <c r="H610" s="59"/>
      <c r="I610" s="59"/>
      <c r="J610" s="59"/>
      <c r="K610" s="144"/>
      <c r="L610" s="223"/>
      <c r="M610" s="129"/>
      <c r="N610" s="225"/>
      <c r="O610" s="191" t="s">
        <v>83</v>
      </c>
      <c r="P610" s="82">
        <v>20</v>
      </c>
      <c r="Q610" s="111">
        <f>K613</f>
        <v>21</v>
      </c>
      <c r="R610" s="213" t="s">
        <v>11</v>
      </c>
      <c r="T610" s="104"/>
    </row>
    <row r="611" spans="1:20" ht="15.75" customHeight="1" x14ac:dyDescent="0.25">
      <c r="A611" s="58">
        <v>2102</v>
      </c>
      <c r="B611" s="59"/>
      <c r="C611" s="59"/>
      <c r="D611" s="59"/>
      <c r="E611" s="59"/>
      <c r="F611" s="59"/>
      <c r="G611" s="59"/>
      <c r="H611" s="59"/>
      <c r="I611" s="59"/>
      <c r="J611" s="59"/>
      <c r="K611" s="144"/>
      <c r="L611" s="223"/>
      <c r="M611" s="129"/>
      <c r="N611" s="225"/>
      <c r="O611" s="192" t="s">
        <v>85</v>
      </c>
      <c r="P611" s="86">
        <f>IF(P610/B596=0,"",P610/B596)</f>
        <v>0.36363636363636365</v>
      </c>
      <c r="Q611" s="112">
        <f>IF(P610/Q610=0,"",P610/Q610)</f>
        <v>0.95238095238095233</v>
      </c>
      <c r="R611" s="215" t="s">
        <v>86</v>
      </c>
      <c r="T611" s="104"/>
    </row>
    <row r="612" spans="1:20" ht="15.75" x14ac:dyDescent="0.25">
      <c r="A612" s="58">
        <v>2201</v>
      </c>
      <c r="B612" s="59"/>
      <c r="C612" s="59"/>
      <c r="D612" s="59"/>
      <c r="E612" s="59"/>
      <c r="F612" s="59"/>
      <c r="G612" s="59"/>
      <c r="H612" s="59"/>
      <c r="I612" s="59"/>
      <c r="J612" s="59"/>
      <c r="K612" s="144"/>
      <c r="L612" s="226"/>
      <c r="M612" s="227"/>
      <c r="N612" s="228"/>
      <c r="O612" s="90"/>
      <c r="P612" s="91"/>
      <c r="Q612" s="91"/>
      <c r="R612" s="113"/>
      <c r="T612" s="104"/>
    </row>
    <row r="613" spans="1:20" ht="18" customHeight="1" x14ac:dyDescent="0.25">
      <c r="A613" s="28"/>
      <c r="B613" s="280" t="s">
        <v>111</v>
      </c>
      <c r="C613" s="280"/>
      <c r="D613" s="280"/>
      <c r="E613" s="280"/>
      <c r="F613" s="280"/>
      <c r="G613" s="280"/>
      <c r="H613" s="280"/>
      <c r="I613" s="280"/>
      <c r="J613" s="280"/>
      <c r="K613" s="93">
        <f>SUM(K596:K609)</f>
        <v>21</v>
      </c>
      <c r="L613" s="94">
        <f>IF(K604=0,"",K604/B596)</f>
        <v>0.27272727272727271</v>
      </c>
      <c r="M613" s="94">
        <f>IF(K613=0,"",K613/B596)</f>
        <v>0.38181818181818183</v>
      </c>
      <c r="N613" s="94">
        <f>IF(K604=0,"",M613-L613)</f>
        <v>0.10909090909090913</v>
      </c>
      <c r="O613" s="3"/>
      <c r="P613" s="29"/>
      <c r="Q613" s="22"/>
      <c r="R613" s="3"/>
      <c r="T613" s="104"/>
    </row>
    <row r="614" spans="1:20" ht="12.75" customHeight="1" x14ac:dyDescent="0.2">
      <c r="L614" s="3"/>
      <c r="M614" s="3"/>
      <c r="O614" s="3"/>
    </row>
    <row r="615" spans="1:20" ht="12.75" customHeight="1" x14ac:dyDescent="0.2">
      <c r="L615" s="3"/>
      <c r="M615" s="3"/>
      <c r="O615" s="3"/>
    </row>
    <row r="616" spans="1:20" ht="26.25" x14ac:dyDescent="0.4">
      <c r="A616" s="2"/>
      <c r="B616" s="270" t="s">
        <v>99</v>
      </c>
      <c r="C616" s="271"/>
      <c r="D616" s="271"/>
      <c r="E616" s="271"/>
      <c r="F616" s="271"/>
      <c r="G616" s="271"/>
      <c r="H616" s="271"/>
      <c r="I616" s="271"/>
      <c r="J616" s="271"/>
      <c r="K616" s="179" t="s">
        <v>93</v>
      </c>
      <c r="L616" s="160"/>
      <c r="M616" s="160"/>
      <c r="N616" s="29"/>
      <c r="O616" s="3"/>
      <c r="P616" s="29"/>
      <c r="Q616" s="29"/>
      <c r="R616" s="29"/>
    </row>
    <row r="617" spans="1:20" ht="20.25" x14ac:dyDescent="0.2">
      <c r="A617" s="293" t="s">
        <v>10</v>
      </c>
      <c r="B617" s="273" t="s">
        <v>100</v>
      </c>
      <c r="C617" s="274"/>
      <c r="D617" s="274"/>
      <c r="E617" s="274"/>
      <c r="F617" s="274"/>
      <c r="G617" s="274"/>
      <c r="H617" s="274"/>
      <c r="I617" s="274"/>
      <c r="J617" s="275"/>
      <c r="K617" s="276" t="s">
        <v>11</v>
      </c>
      <c r="L617" s="269" t="s">
        <v>3</v>
      </c>
      <c r="M617" s="269" t="s">
        <v>4</v>
      </c>
      <c r="N617" s="278" t="s">
        <v>5</v>
      </c>
      <c r="O617" s="269" t="s">
        <v>6</v>
      </c>
      <c r="P617" s="267" t="s">
        <v>7</v>
      </c>
      <c r="Q617" s="267" t="s">
        <v>8</v>
      </c>
      <c r="R617" s="269" t="s">
        <v>101</v>
      </c>
    </row>
    <row r="618" spans="1:20" ht="15.75" x14ac:dyDescent="0.25">
      <c r="A618" s="268"/>
      <c r="B618" s="58" t="s">
        <v>102</v>
      </c>
      <c r="C618" s="58" t="s">
        <v>103</v>
      </c>
      <c r="D618" s="58" t="s">
        <v>104</v>
      </c>
      <c r="E618" s="58" t="s">
        <v>105</v>
      </c>
      <c r="F618" s="58" t="s">
        <v>106</v>
      </c>
      <c r="G618" s="58" t="s">
        <v>107</v>
      </c>
      <c r="H618" s="58" t="s">
        <v>108</v>
      </c>
      <c r="I618" s="58" t="s">
        <v>109</v>
      </c>
      <c r="J618" s="58" t="s">
        <v>110</v>
      </c>
      <c r="K618" s="291"/>
      <c r="L618" s="268"/>
      <c r="M618" s="268"/>
      <c r="N618" s="268"/>
      <c r="O618" s="268"/>
      <c r="P618" s="268"/>
      <c r="Q618" s="268"/>
      <c r="R618" s="268"/>
      <c r="T618" s="104"/>
    </row>
    <row r="619" spans="1:20" ht="15.75" customHeight="1" x14ac:dyDescent="0.25">
      <c r="A619" s="58">
        <v>1402</v>
      </c>
      <c r="B619" s="59">
        <v>78</v>
      </c>
      <c r="C619" s="59"/>
      <c r="D619" s="59"/>
      <c r="E619" s="59"/>
      <c r="F619" s="59"/>
      <c r="G619" s="59"/>
      <c r="H619" s="59"/>
      <c r="I619" s="59"/>
      <c r="J619" s="59"/>
      <c r="K619" s="144"/>
      <c r="L619" s="220"/>
      <c r="M619" s="221"/>
      <c r="N619" s="222"/>
      <c r="O619" s="229"/>
      <c r="P619" s="63">
        <f>B619</f>
        <v>78</v>
      </c>
      <c r="Q619" s="230"/>
      <c r="R619" s="229"/>
      <c r="T619" s="104"/>
    </row>
    <row r="620" spans="1:20" ht="15.75" customHeight="1" x14ac:dyDescent="0.25">
      <c r="A620" s="58">
        <v>1501</v>
      </c>
      <c r="B620" s="59"/>
      <c r="C620" s="59">
        <v>53</v>
      </c>
      <c r="D620" s="59"/>
      <c r="E620" s="59"/>
      <c r="F620" s="59"/>
      <c r="G620" s="59"/>
      <c r="H620" s="59"/>
      <c r="I620" s="59"/>
      <c r="J620" s="59"/>
      <c r="K620" s="144"/>
      <c r="L620" s="223"/>
      <c r="M620" s="129"/>
      <c r="N620" s="224"/>
      <c r="O620" s="67">
        <f>IF(C620=0,"",C620/B619)</f>
        <v>0.67948717948717952</v>
      </c>
      <c r="P620" s="68">
        <v>53</v>
      </c>
      <c r="Q620" s="231">
        <f t="shared" ref="Q620:Q627" si="96">IF(P620=0,"",P620/P619)</f>
        <v>0.67948717948717952</v>
      </c>
      <c r="R620" s="231">
        <f t="shared" ref="R620:R627" si="97">IF(P620=0,"",100%-Q620)</f>
        <v>0.32051282051282048</v>
      </c>
      <c r="T620" s="104"/>
    </row>
    <row r="621" spans="1:20" ht="15.75" customHeight="1" x14ac:dyDescent="0.25">
      <c r="A621" s="58">
        <v>1502</v>
      </c>
      <c r="B621" s="59"/>
      <c r="C621" s="59"/>
      <c r="D621" s="59">
        <v>48</v>
      </c>
      <c r="E621" s="59"/>
      <c r="F621" s="59"/>
      <c r="G621" s="59"/>
      <c r="H621" s="59"/>
      <c r="I621" s="59"/>
      <c r="J621" s="59"/>
      <c r="K621" s="144"/>
      <c r="L621" s="223"/>
      <c r="M621" s="129"/>
      <c r="N621" s="224"/>
      <c r="O621" s="67">
        <f>IF(D621=0,"",D621/C620)</f>
        <v>0.90566037735849059</v>
      </c>
      <c r="P621" s="68">
        <v>50</v>
      </c>
      <c r="Q621" s="231">
        <f t="shared" si="96"/>
        <v>0.94339622641509435</v>
      </c>
      <c r="R621" s="231">
        <f t="shared" si="97"/>
        <v>5.6603773584905648E-2</v>
      </c>
      <c r="T621" s="70"/>
    </row>
    <row r="622" spans="1:20" ht="15.75" customHeight="1" x14ac:dyDescent="0.25">
      <c r="A622" s="58">
        <v>1601</v>
      </c>
      <c r="B622" s="59"/>
      <c r="C622" s="59"/>
      <c r="D622" s="59"/>
      <c r="E622" s="59">
        <v>43</v>
      </c>
      <c r="F622" s="59"/>
      <c r="G622" s="59"/>
      <c r="H622" s="59"/>
      <c r="I622" s="59"/>
      <c r="J622" s="59"/>
      <c r="K622" s="144"/>
      <c r="L622" s="223"/>
      <c r="M622" s="129"/>
      <c r="N622" s="224"/>
      <c r="O622" s="67">
        <f>IF(E622=0,"",E622/D621)</f>
        <v>0.89583333333333337</v>
      </c>
      <c r="P622" s="68">
        <v>49</v>
      </c>
      <c r="Q622" s="231">
        <f t="shared" si="96"/>
        <v>0.98</v>
      </c>
      <c r="R622" s="231">
        <f t="shared" si="97"/>
        <v>2.0000000000000018E-2</v>
      </c>
      <c r="T622" s="104"/>
    </row>
    <row r="623" spans="1:20" ht="15.75" customHeight="1" x14ac:dyDescent="0.25">
      <c r="A623" s="58">
        <v>1602</v>
      </c>
      <c r="B623" s="59"/>
      <c r="C623" s="59"/>
      <c r="D623" s="59"/>
      <c r="E623" s="59"/>
      <c r="F623" s="59">
        <v>41</v>
      </c>
      <c r="G623" s="59"/>
      <c r="H623" s="59"/>
      <c r="I623" s="59"/>
      <c r="J623" s="59"/>
      <c r="K623" s="144"/>
      <c r="L623" s="223"/>
      <c r="M623" s="129"/>
      <c r="N623" s="224"/>
      <c r="O623" s="67">
        <f>IF(F623=0,"",F623/E622)</f>
        <v>0.95348837209302328</v>
      </c>
      <c r="P623" s="68">
        <v>47</v>
      </c>
      <c r="Q623" s="231">
        <f t="shared" si="96"/>
        <v>0.95918367346938771</v>
      </c>
      <c r="R623" s="231">
        <f t="shared" si="97"/>
        <v>4.081632653061229E-2</v>
      </c>
      <c r="T623" s="104"/>
    </row>
    <row r="624" spans="1:20" ht="15.75" customHeight="1" x14ac:dyDescent="0.25">
      <c r="A624" s="58">
        <v>1701</v>
      </c>
      <c r="B624" s="59"/>
      <c r="C624" s="59"/>
      <c r="D624" s="59"/>
      <c r="E624" s="59"/>
      <c r="F624" s="59"/>
      <c r="G624" s="59">
        <v>40</v>
      </c>
      <c r="H624" s="59"/>
      <c r="I624" s="59"/>
      <c r="J624" s="59"/>
      <c r="K624" s="144"/>
      <c r="L624" s="223"/>
      <c r="M624" s="129"/>
      <c r="N624" s="224"/>
      <c r="O624" s="67">
        <f>IF(G624=0,"",G624/F623)</f>
        <v>0.97560975609756095</v>
      </c>
      <c r="P624" s="68">
        <v>47</v>
      </c>
      <c r="Q624" s="231">
        <f t="shared" si="96"/>
        <v>1</v>
      </c>
      <c r="R624" s="231">
        <f t="shared" si="97"/>
        <v>0</v>
      </c>
      <c r="T624" s="104"/>
    </row>
    <row r="625" spans="1:20" ht="15.75" customHeight="1" x14ac:dyDescent="0.25">
      <c r="A625" s="58">
        <v>1702</v>
      </c>
      <c r="B625" s="59"/>
      <c r="C625" s="59"/>
      <c r="D625" s="59"/>
      <c r="E625" s="59"/>
      <c r="F625" s="59"/>
      <c r="G625" s="59"/>
      <c r="H625" s="59">
        <v>36</v>
      </c>
      <c r="I625" s="59"/>
      <c r="J625" s="59"/>
      <c r="K625" s="144"/>
      <c r="L625" s="223"/>
      <c r="M625" s="129"/>
      <c r="N625" s="224"/>
      <c r="O625" s="67">
        <f>IF(H625=0,"",H625/G624)</f>
        <v>0.9</v>
      </c>
      <c r="P625" s="68">
        <v>45</v>
      </c>
      <c r="Q625" s="231">
        <f t="shared" si="96"/>
        <v>0.95744680851063835</v>
      </c>
      <c r="R625" s="231">
        <f t="shared" si="97"/>
        <v>4.2553191489361653E-2</v>
      </c>
      <c r="T625" s="104"/>
    </row>
    <row r="626" spans="1:20" ht="15.75" customHeight="1" x14ac:dyDescent="0.25">
      <c r="A626" s="58">
        <v>1801</v>
      </c>
      <c r="B626" s="59"/>
      <c r="C626" s="59"/>
      <c r="D626" s="59"/>
      <c r="E626" s="59"/>
      <c r="F626" s="59"/>
      <c r="G626" s="59"/>
      <c r="H626" s="59"/>
      <c r="I626" s="59">
        <v>35</v>
      </c>
      <c r="J626" s="59"/>
      <c r="K626" s="144"/>
      <c r="L626" s="223"/>
      <c r="M626" s="129"/>
      <c r="N626" s="224"/>
      <c r="O626" s="67">
        <f>IF(I626=0,"",I626/H625)</f>
        <v>0.97222222222222221</v>
      </c>
      <c r="P626" s="68">
        <v>44</v>
      </c>
      <c r="Q626" s="231">
        <f t="shared" si="96"/>
        <v>0.97777777777777775</v>
      </c>
      <c r="R626" s="231">
        <f t="shared" si="97"/>
        <v>2.2222222222222254E-2</v>
      </c>
      <c r="T626" s="104"/>
    </row>
    <row r="627" spans="1:20" ht="15.75" customHeight="1" x14ac:dyDescent="0.25">
      <c r="A627" s="58">
        <v>1802</v>
      </c>
      <c r="B627" s="59"/>
      <c r="C627" s="59"/>
      <c r="D627" s="59"/>
      <c r="E627" s="59"/>
      <c r="F627" s="59"/>
      <c r="G627" s="59"/>
      <c r="H627" s="59"/>
      <c r="I627" s="59"/>
      <c r="J627" s="59">
        <v>32</v>
      </c>
      <c r="K627" s="144">
        <v>19</v>
      </c>
      <c r="L627" s="223"/>
      <c r="M627" s="129"/>
      <c r="N627" s="224"/>
      <c r="O627" s="71">
        <f>IF(J627=0,"",J627/I626)</f>
        <v>0.91428571428571426</v>
      </c>
      <c r="P627" s="68">
        <v>44</v>
      </c>
      <c r="Q627" s="71">
        <f t="shared" si="96"/>
        <v>1</v>
      </c>
      <c r="R627" s="71">
        <f t="shared" si="97"/>
        <v>0</v>
      </c>
      <c r="T627" s="104"/>
    </row>
    <row r="628" spans="1:20" ht="15.75" customHeight="1" x14ac:dyDescent="0.25">
      <c r="A628" s="58">
        <v>1901</v>
      </c>
      <c r="B628" s="59"/>
      <c r="C628" s="59"/>
      <c r="D628" s="59"/>
      <c r="E628" s="59"/>
      <c r="F628" s="59"/>
      <c r="G628" s="59"/>
      <c r="H628" s="59"/>
      <c r="I628" s="59"/>
      <c r="J628" s="59">
        <v>18</v>
      </c>
      <c r="K628" s="144">
        <v>15</v>
      </c>
      <c r="L628" s="223"/>
      <c r="M628" s="129"/>
      <c r="N628" s="225"/>
      <c r="O628" s="129"/>
      <c r="P628" s="68">
        <v>23</v>
      </c>
      <c r="Q628" s="129"/>
      <c r="R628" s="232"/>
      <c r="T628" s="104"/>
    </row>
    <row r="629" spans="1:20" ht="15.75" customHeight="1" x14ac:dyDescent="0.25">
      <c r="A629" s="58">
        <v>1902</v>
      </c>
      <c r="B629" s="59"/>
      <c r="C629" s="59"/>
      <c r="D629" s="59"/>
      <c r="E629" s="59"/>
      <c r="F629" s="59"/>
      <c r="G629" s="59"/>
      <c r="H629" s="59"/>
      <c r="I629" s="59"/>
      <c r="J629" s="59">
        <v>7</v>
      </c>
      <c r="K629" s="144">
        <v>2</v>
      </c>
      <c r="L629" s="223"/>
      <c r="M629" s="129"/>
      <c r="N629" s="225"/>
      <c r="O629" s="233"/>
      <c r="P629" s="109">
        <v>8</v>
      </c>
      <c r="Q629" s="234"/>
      <c r="R629" s="233"/>
      <c r="T629" s="104"/>
    </row>
    <row r="630" spans="1:20" ht="15.75" customHeight="1" x14ac:dyDescent="0.25">
      <c r="A630" s="58">
        <v>2001</v>
      </c>
      <c r="B630" s="59"/>
      <c r="C630" s="59"/>
      <c r="D630" s="59"/>
      <c r="E630" s="59"/>
      <c r="F630" s="59"/>
      <c r="G630" s="59"/>
      <c r="H630" s="59"/>
      <c r="I630" s="59"/>
      <c r="J630" s="59">
        <v>5</v>
      </c>
      <c r="K630" s="144">
        <v>5</v>
      </c>
      <c r="L630" s="223"/>
      <c r="M630" s="129"/>
      <c r="N630" s="225"/>
      <c r="O630" s="233"/>
      <c r="P630" s="109">
        <v>6</v>
      </c>
      <c r="Q630" s="234"/>
      <c r="R630" s="233"/>
      <c r="T630" s="104"/>
    </row>
    <row r="631" spans="1:20" ht="15.75" customHeight="1" x14ac:dyDescent="0.25">
      <c r="A631" s="58">
        <v>2002</v>
      </c>
      <c r="B631" s="59"/>
      <c r="C631" s="59"/>
      <c r="D631" s="59"/>
      <c r="E631" s="59"/>
      <c r="F631" s="59"/>
      <c r="G631" s="59"/>
      <c r="H631" s="59"/>
      <c r="I631" s="59"/>
      <c r="J631" s="59">
        <v>1</v>
      </c>
      <c r="K631" s="144"/>
      <c r="L631" s="223"/>
      <c r="M631" s="129"/>
      <c r="N631" s="225"/>
      <c r="O631" s="233"/>
      <c r="P631" s="109">
        <v>1</v>
      </c>
      <c r="Q631" s="234"/>
      <c r="R631" s="233"/>
      <c r="T631" s="104"/>
    </row>
    <row r="632" spans="1:20" ht="15.75" customHeight="1" x14ac:dyDescent="0.25">
      <c r="A632" s="58">
        <v>2101</v>
      </c>
      <c r="B632" s="59"/>
      <c r="C632" s="59"/>
      <c r="D632" s="59"/>
      <c r="E632" s="59"/>
      <c r="F632" s="59"/>
      <c r="G632" s="59"/>
      <c r="H632" s="59"/>
      <c r="I632" s="59"/>
      <c r="J632" s="59"/>
      <c r="K632" s="144"/>
      <c r="L632" s="223"/>
      <c r="M632" s="129"/>
      <c r="N632" s="225"/>
      <c r="O632" s="129"/>
      <c r="P632" s="225"/>
      <c r="Q632" s="124"/>
      <c r="R632" s="233"/>
      <c r="T632" s="104"/>
    </row>
    <row r="633" spans="1:20" ht="15.75" customHeight="1" x14ac:dyDescent="0.25">
      <c r="A633" s="58">
        <v>2102</v>
      </c>
      <c r="B633" s="59"/>
      <c r="C633" s="59"/>
      <c r="D633" s="59"/>
      <c r="E633" s="59"/>
      <c r="F633" s="59"/>
      <c r="G633" s="59"/>
      <c r="H633" s="59"/>
      <c r="I633" s="59"/>
      <c r="J633" s="59"/>
      <c r="K633" s="144"/>
      <c r="L633" s="223"/>
      <c r="M633" s="129"/>
      <c r="N633" s="225"/>
      <c r="O633" s="191" t="s">
        <v>83</v>
      </c>
      <c r="P633" s="82">
        <v>33</v>
      </c>
      <c r="Q633" s="111">
        <f>K636</f>
        <v>41</v>
      </c>
      <c r="R633" s="213" t="s">
        <v>11</v>
      </c>
      <c r="T633" s="104"/>
    </row>
    <row r="634" spans="1:20" ht="15.75" customHeight="1" x14ac:dyDescent="0.25">
      <c r="A634" s="58">
        <v>2201</v>
      </c>
      <c r="B634" s="59"/>
      <c r="C634" s="59"/>
      <c r="D634" s="59"/>
      <c r="E634" s="59"/>
      <c r="F634" s="59"/>
      <c r="G634" s="59"/>
      <c r="H634" s="59"/>
      <c r="I634" s="59"/>
      <c r="J634" s="59"/>
      <c r="K634" s="144"/>
      <c r="L634" s="223"/>
      <c r="M634" s="129"/>
      <c r="N634" s="225"/>
      <c r="O634" s="192" t="s">
        <v>85</v>
      </c>
      <c r="P634" s="86">
        <f>IF(P633/B619=0,"",P633/B619)</f>
        <v>0.42307692307692307</v>
      </c>
      <c r="Q634" s="112">
        <f>IF(P633/Q633=0,"",P633/Q633)</f>
        <v>0.80487804878048785</v>
      </c>
      <c r="R634" s="215" t="s">
        <v>86</v>
      </c>
      <c r="T634" s="104"/>
    </row>
    <row r="635" spans="1:20" ht="15.75" customHeight="1" x14ac:dyDescent="0.25">
      <c r="A635" s="58">
        <v>2202</v>
      </c>
      <c r="B635" s="59"/>
      <c r="C635" s="59"/>
      <c r="D635" s="59"/>
      <c r="E635" s="59"/>
      <c r="F635" s="59"/>
      <c r="G635" s="59"/>
      <c r="H635" s="59"/>
      <c r="I635" s="59"/>
      <c r="J635" s="59"/>
      <c r="K635" s="144"/>
      <c r="L635" s="226"/>
      <c r="M635" s="227"/>
      <c r="N635" s="228"/>
      <c r="O635" s="90"/>
      <c r="P635" s="91"/>
      <c r="Q635" s="91"/>
      <c r="R635" s="113"/>
      <c r="T635" s="104"/>
    </row>
    <row r="636" spans="1:20" ht="18" x14ac:dyDescent="0.25">
      <c r="A636" s="28"/>
      <c r="B636" s="280" t="s">
        <v>111</v>
      </c>
      <c r="C636" s="280"/>
      <c r="D636" s="280"/>
      <c r="E636" s="280"/>
      <c r="F636" s="280"/>
      <c r="G636" s="280"/>
      <c r="H636" s="280"/>
      <c r="I636" s="280"/>
      <c r="J636" s="280"/>
      <c r="K636" s="93">
        <f>SUM(K619:K632)</f>
        <v>41</v>
      </c>
      <c r="L636" s="94">
        <f>IF(K627=0,"",K627/B619)</f>
        <v>0.24358974358974358</v>
      </c>
      <c r="M636" s="94">
        <f>IF(K636=0,"",K636/B619)</f>
        <v>0.52564102564102566</v>
      </c>
      <c r="N636" s="94">
        <f>IF(K627=0,"",M636-L636)</f>
        <v>0.28205128205128205</v>
      </c>
      <c r="O636" s="3"/>
      <c r="P636" s="29"/>
      <c r="Q636" s="22"/>
      <c r="R636" s="3"/>
      <c r="T636" s="104"/>
    </row>
    <row r="637" spans="1:20" ht="12.75" customHeight="1" x14ac:dyDescent="0.2">
      <c r="L637" s="3"/>
      <c r="M637" s="3"/>
      <c r="O637" s="3"/>
    </row>
    <row r="638" spans="1:20" ht="12.75" customHeight="1" x14ac:dyDescent="0.2">
      <c r="L638" s="3"/>
      <c r="M638" s="3"/>
      <c r="O638" s="3"/>
    </row>
    <row r="639" spans="1:20" ht="26.25" customHeight="1" x14ac:dyDescent="0.4">
      <c r="A639" s="2"/>
      <c r="B639" s="270" t="s">
        <v>99</v>
      </c>
      <c r="C639" s="271"/>
      <c r="D639" s="271"/>
      <c r="E639" s="271"/>
      <c r="F639" s="271"/>
      <c r="G639" s="271"/>
      <c r="H639" s="271"/>
      <c r="I639" s="271"/>
      <c r="J639" s="271"/>
      <c r="K639" s="179" t="s">
        <v>94</v>
      </c>
      <c r="L639" s="160"/>
      <c r="M639" s="160"/>
      <c r="N639" s="29"/>
      <c r="O639" s="3"/>
      <c r="P639" s="29"/>
      <c r="Q639" s="29"/>
      <c r="R639" s="29"/>
    </row>
    <row r="640" spans="1:20" ht="20.25" customHeight="1" x14ac:dyDescent="0.2">
      <c r="A640" s="293" t="s">
        <v>10</v>
      </c>
      <c r="B640" s="273" t="s">
        <v>100</v>
      </c>
      <c r="C640" s="274"/>
      <c r="D640" s="274"/>
      <c r="E640" s="274"/>
      <c r="F640" s="274"/>
      <c r="G640" s="274"/>
      <c r="H640" s="274"/>
      <c r="I640" s="274"/>
      <c r="J640" s="275"/>
      <c r="K640" s="276" t="s">
        <v>11</v>
      </c>
      <c r="L640" s="269" t="s">
        <v>3</v>
      </c>
      <c r="M640" s="269" t="s">
        <v>4</v>
      </c>
      <c r="N640" s="278" t="s">
        <v>5</v>
      </c>
      <c r="O640" s="269" t="s">
        <v>6</v>
      </c>
      <c r="P640" s="267" t="s">
        <v>7</v>
      </c>
      <c r="Q640" s="267" t="s">
        <v>8</v>
      </c>
      <c r="R640" s="269" t="s">
        <v>101</v>
      </c>
    </row>
    <row r="641" spans="1:20" ht="15.75" customHeight="1" x14ac:dyDescent="0.25">
      <c r="A641" s="268"/>
      <c r="B641" s="58" t="s">
        <v>102</v>
      </c>
      <c r="C641" s="58" t="s">
        <v>103</v>
      </c>
      <c r="D641" s="58" t="s">
        <v>104</v>
      </c>
      <c r="E641" s="58" t="s">
        <v>105</v>
      </c>
      <c r="F641" s="58" t="s">
        <v>106</v>
      </c>
      <c r="G641" s="58" t="s">
        <v>107</v>
      </c>
      <c r="H641" s="58" t="s">
        <v>108</v>
      </c>
      <c r="I641" s="58" t="s">
        <v>109</v>
      </c>
      <c r="J641" s="58" t="s">
        <v>110</v>
      </c>
      <c r="K641" s="291"/>
      <c r="L641" s="268"/>
      <c r="M641" s="268"/>
      <c r="N641" s="268"/>
      <c r="O641" s="268"/>
      <c r="P641" s="268"/>
      <c r="Q641" s="268"/>
      <c r="R641" s="268"/>
      <c r="T641" s="104"/>
    </row>
    <row r="642" spans="1:20" ht="15.75" customHeight="1" x14ac:dyDescent="0.25">
      <c r="A642" s="58">
        <v>1501</v>
      </c>
      <c r="B642" s="59">
        <v>60</v>
      </c>
      <c r="C642" s="59"/>
      <c r="D642" s="59"/>
      <c r="E642" s="59"/>
      <c r="F642" s="59"/>
      <c r="G642" s="59"/>
      <c r="H642" s="59"/>
      <c r="I642" s="59"/>
      <c r="J642" s="59"/>
      <c r="K642" s="144"/>
      <c r="L642" s="220"/>
      <c r="M642" s="221"/>
      <c r="N642" s="222"/>
      <c r="O642" s="229"/>
      <c r="P642" s="63">
        <f>B642</f>
        <v>60</v>
      </c>
      <c r="Q642" s="230"/>
      <c r="R642" s="229"/>
      <c r="T642" s="104"/>
    </row>
    <row r="643" spans="1:20" ht="15.75" customHeight="1" x14ac:dyDescent="0.25">
      <c r="A643" s="58">
        <v>1502</v>
      </c>
      <c r="B643" s="59"/>
      <c r="C643" s="59">
        <v>44</v>
      </c>
      <c r="D643" s="59"/>
      <c r="E643" s="59"/>
      <c r="F643" s="59"/>
      <c r="G643" s="59"/>
      <c r="H643" s="59"/>
      <c r="I643" s="59"/>
      <c r="J643" s="59"/>
      <c r="K643" s="144"/>
      <c r="L643" s="223"/>
      <c r="M643" s="129"/>
      <c r="N643" s="224"/>
      <c r="O643" s="67">
        <f>IF(C643=0,"",C643/B642)</f>
        <v>0.73333333333333328</v>
      </c>
      <c r="P643" s="68">
        <v>44</v>
      </c>
      <c r="Q643" s="231">
        <f t="shared" ref="Q643:Q650" si="98">IF(P643=0,"",P643/P642)</f>
        <v>0.73333333333333328</v>
      </c>
      <c r="R643" s="231">
        <f t="shared" ref="R643:R650" si="99">IF(P643=0,"",100%-Q643)</f>
        <v>0.26666666666666672</v>
      </c>
      <c r="T643" s="104"/>
    </row>
    <row r="644" spans="1:20" ht="15.75" customHeight="1" x14ac:dyDescent="0.25">
      <c r="A644" s="58">
        <v>1601</v>
      </c>
      <c r="B644" s="59"/>
      <c r="C644" s="59"/>
      <c r="D644" s="59">
        <v>38</v>
      </c>
      <c r="E644" s="59"/>
      <c r="F644" s="59"/>
      <c r="G644" s="59"/>
      <c r="H644" s="59"/>
      <c r="I644" s="59"/>
      <c r="J644" s="59"/>
      <c r="K644" s="144"/>
      <c r="L644" s="223"/>
      <c r="M644" s="129"/>
      <c r="N644" s="224"/>
      <c r="O644" s="67">
        <f>IF(D644=0,"",D644/C643)</f>
        <v>0.86363636363636365</v>
      </c>
      <c r="P644" s="68">
        <v>40</v>
      </c>
      <c r="Q644" s="231">
        <f t="shared" si="98"/>
        <v>0.90909090909090906</v>
      </c>
      <c r="R644" s="231">
        <f t="shared" si="99"/>
        <v>9.0909090909090939E-2</v>
      </c>
      <c r="T644" s="70">
        <f>P644/P642</f>
        <v>0.66666666666666663</v>
      </c>
    </row>
    <row r="645" spans="1:20" ht="15.75" customHeight="1" x14ac:dyDescent="0.25">
      <c r="A645" s="58">
        <v>1602</v>
      </c>
      <c r="B645" s="59"/>
      <c r="C645" s="59"/>
      <c r="D645" s="59"/>
      <c r="E645" s="59">
        <v>37</v>
      </c>
      <c r="F645" s="59"/>
      <c r="G645" s="59"/>
      <c r="H645" s="59"/>
      <c r="I645" s="59"/>
      <c r="J645" s="59"/>
      <c r="K645" s="144"/>
      <c r="L645" s="223"/>
      <c r="M645" s="129"/>
      <c r="N645" s="224"/>
      <c r="O645" s="67">
        <f>IF(E645=0,"",E645/D644)</f>
        <v>0.97368421052631582</v>
      </c>
      <c r="P645" s="68">
        <v>40</v>
      </c>
      <c r="Q645" s="231">
        <f t="shared" si="98"/>
        <v>1</v>
      </c>
      <c r="R645" s="231">
        <f t="shared" si="99"/>
        <v>0</v>
      </c>
      <c r="T645" s="104"/>
    </row>
    <row r="646" spans="1:20" ht="15.75" customHeight="1" x14ac:dyDescent="0.25">
      <c r="A646" s="58">
        <v>1701</v>
      </c>
      <c r="B646" s="59"/>
      <c r="C646" s="59"/>
      <c r="D646" s="59"/>
      <c r="E646" s="59"/>
      <c r="F646" s="59">
        <v>37</v>
      </c>
      <c r="G646" s="59"/>
      <c r="H646" s="59"/>
      <c r="I646" s="59"/>
      <c r="J646" s="59"/>
      <c r="K646" s="144"/>
      <c r="L646" s="223"/>
      <c r="M646" s="129"/>
      <c r="N646" s="224"/>
      <c r="O646" s="67">
        <f>IF(F646=0,"",F646/E645)</f>
        <v>1</v>
      </c>
      <c r="P646" s="68">
        <v>39</v>
      </c>
      <c r="Q646" s="231">
        <f t="shared" si="98"/>
        <v>0.97499999999999998</v>
      </c>
      <c r="R646" s="231">
        <f t="shared" si="99"/>
        <v>2.5000000000000022E-2</v>
      </c>
      <c r="T646" s="104"/>
    </row>
    <row r="647" spans="1:20" ht="15.75" customHeight="1" x14ac:dyDescent="0.25">
      <c r="A647" s="58">
        <v>1702</v>
      </c>
      <c r="B647" s="59"/>
      <c r="C647" s="59"/>
      <c r="D647" s="59"/>
      <c r="E647" s="59"/>
      <c r="F647" s="59"/>
      <c r="G647" s="59">
        <v>35</v>
      </c>
      <c r="H647" s="59"/>
      <c r="I647" s="59"/>
      <c r="J647" s="59"/>
      <c r="K647" s="144"/>
      <c r="L647" s="223"/>
      <c r="M647" s="129"/>
      <c r="N647" s="224"/>
      <c r="O647" s="67">
        <f>IF(G647=0,"",G647/F646)</f>
        <v>0.94594594594594594</v>
      </c>
      <c r="P647" s="68">
        <v>38</v>
      </c>
      <c r="Q647" s="231">
        <f t="shared" si="98"/>
        <v>0.97435897435897434</v>
      </c>
      <c r="R647" s="231">
        <f t="shared" si="99"/>
        <v>2.5641025641025661E-2</v>
      </c>
      <c r="T647" s="104"/>
    </row>
    <row r="648" spans="1:20" ht="15.75" customHeight="1" x14ac:dyDescent="0.25">
      <c r="A648" s="58">
        <v>1801</v>
      </c>
      <c r="B648" s="59"/>
      <c r="C648" s="59"/>
      <c r="D648" s="59"/>
      <c r="E648" s="59"/>
      <c r="F648" s="59"/>
      <c r="G648" s="59"/>
      <c r="H648" s="59">
        <v>33</v>
      </c>
      <c r="I648" s="59"/>
      <c r="J648" s="59"/>
      <c r="K648" s="144"/>
      <c r="L648" s="223"/>
      <c r="M648" s="129"/>
      <c r="N648" s="224"/>
      <c r="O648" s="67">
        <f>IF(H648=0,"",H648/G647)</f>
        <v>0.94285714285714284</v>
      </c>
      <c r="P648" s="68">
        <v>38</v>
      </c>
      <c r="Q648" s="231">
        <f t="shared" si="98"/>
        <v>1</v>
      </c>
      <c r="R648" s="231">
        <f t="shared" si="99"/>
        <v>0</v>
      </c>
      <c r="T648" s="104"/>
    </row>
    <row r="649" spans="1:20" ht="15.75" customHeight="1" x14ac:dyDescent="0.25">
      <c r="A649" s="58">
        <v>1802</v>
      </c>
      <c r="B649" s="59"/>
      <c r="C649" s="59"/>
      <c r="D649" s="59"/>
      <c r="E649" s="59"/>
      <c r="F649" s="59"/>
      <c r="G649" s="59"/>
      <c r="H649" s="59"/>
      <c r="I649" s="59">
        <v>31</v>
      </c>
      <c r="J649" s="59"/>
      <c r="K649" s="144"/>
      <c r="L649" s="223"/>
      <c r="M649" s="129"/>
      <c r="N649" s="224"/>
      <c r="O649" s="67">
        <f>IF(I649=0,"",I649/H648)</f>
        <v>0.93939393939393945</v>
      </c>
      <c r="P649" s="68">
        <v>38</v>
      </c>
      <c r="Q649" s="231">
        <f t="shared" si="98"/>
        <v>1</v>
      </c>
      <c r="R649" s="231">
        <f t="shared" si="99"/>
        <v>0</v>
      </c>
      <c r="T649" s="104"/>
    </row>
    <row r="650" spans="1:20" ht="15.75" customHeight="1" x14ac:dyDescent="0.25">
      <c r="A650" s="58">
        <v>1901</v>
      </c>
      <c r="B650" s="59"/>
      <c r="C650" s="59"/>
      <c r="D650" s="59"/>
      <c r="E650" s="59"/>
      <c r="F650" s="59"/>
      <c r="G650" s="59"/>
      <c r="H650" s="59"/>
      <c r="I650" s="59"/>
      <c r="J650" s="59">
        <v>28</v>
      </c>
      <c r="K650" s="144">
        <v>19</v>
      </c>
      <c r="L650" s="223"/>
      <c r="M650" s="129"/>
      <c r="N650" s="224"/>
      <c r="O650" s="71">
        <f>IF(J650=0,"",J650/I649)</f>
        <v>0.90322580645161288</v>
      </c>
      <c r="P650" s="68">
        <v>37</v>
      </c>
      <c r="Q650" s="71">
        <f t="shared" si="98"/>
        <v>0.97368421052631582</v>
      </c>
      <c r="R650" s="71">
        <f t="shared" si="99"/>
        <v>2.6315789473684181E-2</v>
      </c>
      <c r="T650" s="104"/>
    </row>
    <row r="651" spans="1:20" ht="15.75" customHeight="1" x14ac:dyDescent="0.25">
      <c r="A651" s="58">
        <v>1902</v>
      </c>
      <c r="B651" s="59"/>
      <c r="C651" s="59"/>
      <c r="D651" s="59"/>
      <c r="E651" s="59"/>
      <c r="F651" s="59"/>
      <c r="G651" s="59"/>
      <c r="H651" s="59"/>
      <c r="I651" s="59"/>
      <c r="J651" s="59">
        <v>12</v>
      </c>
      <c r="K651" s="144">
        <v>10</v>
      </c>
      <c r="L651" s="223"/>
      <c r="M651" s="129"/>
      <c r="N651" s="225"/>
      <c r="O651" s="129"/>
      <c r="P651" s="68">
        <v>17</v>
      </c>
      <c r="Q651" s="129"/>
      <c r="R651" s="232"/>
      <c r="T651" s="104"/>
    </row>
    <row r="652" spans="1:20" ht="15.75" customHeight="1" x14ac:dyDescent="0.25">
      <c r="A652" s="58">
        <v>2001</v>
      </c>
      <c r="B652" s="59"/>
      <c r="C652" s="59"/>
      <c r="D652" s="59"/>
      <c r="E652" s="59"/>
      <c r="F652" s="59"/>
      <c r="G652" s="59"/>
      <c r="H652" s="59"/>
      <c r="I652" s="59"/>
      <c r="J652" s="59">
        <v>7</v>
      </c>
      <c r="K652" s="144">
        <v>5</v>
      </c>
      <c r="L652" s="223"/>
      <c r="M652" s="129"/>
      <c r="N652" s="225"/>
      <c r="O652" s="233"/>
      <c r="P652" s="109">
        <v>7</v>
      </c>
      <c r="Q652" s="234"/>
      <c r="R652" s="233"/>
      <c r="T652" s="104"/>
    </row>
    <row r="653" spans="1:20" ht="15.75" customHeight="1" x14ac:dyDescent="0.25">
      <c r="A653" s="58">
        <v>2002</v>
      </c>
      <c r="B653" s="59"/>
      <c r="C653" s="59"/>
      <c r="D653" s="59"/>
      <c r="E653" s="59"/>
      <c r="F653" s="59"/>
      <c r="G653" s="59"/>
      <c r="H653" s="59"/>
      <c r="I653" s="59"/>
      <c r="J653" s="59">
        <v>1</v>
      </c>
      <c r="K653" s="144"/>
      <c r="L653" s="223"/>
      <c r="M653" s="129"/>
      <c r="N653" s="225"/>
      <c r="O653" s="233"/>
      <c r="P653" s="109">
        <v>2</v>
      </c>
      <c r="Q653" s="234"/>
      <c r="R653" s="233"/>
      <c r="T653" s="104"/>
    </row>
    <row r="654" spans="1:20" ht="15.75" customHeight="1" x14ac:dyDescent="0.25">
      <c r="A654" s="58">
        <v>2101</v>
      </c>
      <c r="B654" s="59"/>
      <c r="C654" s="59"/>
      <c r="D654" s="59"/>
      <c r="E654" s="59"/>
      <c r="F654" s="59"/>
      <c r="G654" s="59"/>
      <c r="H654" s="59"/>
      <c r="I654" s="59"/>
      <c r="J654" s="59">
        <v>1</v>
      </c>
      <c r="K654" s="144">
        <v>1</v>
      </c>
      <c r="L654" s="223"/>
      <c r="M654" s="129"/>
      <c r="N654" s="225"/>
      <c r="O654" s="233"/>
      <c r="P654" s="196">
        <v>2</v>
      </c>
      <c r="Q654" s="234"/>
      <c r="R654" s="233"/>
      <c r="T654" s="104"/>
    </row>
    <row r="655" spans="1:20" ht="15.75" customHeight="1" x14ac:dyDescent="0.25">
      <c r="A655" s="58">
        <v>2102</v>
      </c>
      <c r="B655" s="59"/>
      <c r="C655" s="59"/>
      <c r="D655" s="59"/>
      <c r="E655" s="59"/>
      <c r="F655" s="59"/>
      <c r="G655" s="59"/>
      <c r="H655" s="59"/>
      <c r="I655" s="59"/>
      <c r="J655" s="59">
        <v>1</v>
      </c>
      <c r="K655" s="144">
        <v>1</v>
      </c>
      <c r="L655" s="223"/>
      <c r="M655" s="129"/>
      <c r="N655" s="225"/>
      <c r="O655" s="129"/>
      <c r="P655" s="198">
        <v>1</v>
      </c>
      <c r="Q655" s="124"/>
      <c r="R655" s="233"/>
      <c r="T655" s="104"/>
    </row>
    <row r="656" spans="1:20" ht="15.75" customHeight="1" x14ac:dyDescent="0.25">
      <c r="A656" s="58">
        <v>2201</v>
      </c>
      <c r="B656" s="59"/>
      <c r="C656" s="59"/>
      <c r="D656" s="59"/>
      <c r="E656" s="59"/>
      <c r="F656" s="59"/>
      <c r="G656" s="59"/>
      <c r="H656" s="59"/>
      <c r="I656" s="59"/>
      <c r="J656" s="59"/>
      <c r="K656" s="144"/>
      <c r="L656" s="223"/>
      <c r="M656" s="129"/>
      <c r="N656" s="225"/>
      <c r="O656" s="191" t="s">
        <v>83</v>
      </c>
      <c r="P656" s="197">
        <v>30</v>
      </c>
      <c r="Q656" s="111">
        <f>K659</f>
        <v>36</v>
      </c>
      <c r="R656" s="213" t="s">
        <v>11</v>
      </c>
      <c r="T656" s="104"/>
    </row>
    <row r="657" spans="1:20" ht="15.75" customHeight="1" x14ac:dyDescent="0.25">
      <c r="A657" s="58">
        <v>2202</v>
      </c>
      <c r="B657" s="59"/>
      <c r="C657" s="59"/>
      <c r="D657" s="59"/>
      <c r="E657" s="59"/>
      <c r="F657" s="59"/>
      <c r="G657" s="59"/>
      <c r="H657" s="59"/>
      <c r="I657" s="59"/>
      <c r="J657" s="59"/>
      <c r="K657" s="144"/>
      <c r="L657" s="223"/>
      <c r="M657" s="129"/>
      <c r="N657" s="225"/>
      <c r="O657" s="192" t="s">
        <v>85</v>
      </c>
      <c r="P657" s="86">
        <f>IF(P656/B642=0,"",P656/B642)</f>
        <v>0.5</v>
      </c>
      <c r="Q657" s="112">
        <f>IF(P656/Q656=0,"",P656/Q656)</f>
        <v>0.83333333333333337</v>
      </c>
      <c r="R657" s="215" t="s">
        <v>86</v>
      </c>
      <c r="T657" s="104"/>
    </row>
    <row r="658" spans="1:20" ht="15.75" customHeight="1" x14ac:dyDescent="0.25">
      <c r="A658" s="58">
        <v>2301</v>
      </c>
      <c r="B658" s="59"/>
      <c r="C658" s="59"/>
      <c r="D658" s="59"/>
      <c r="E658" s="59"/>
      <c r="F658" s="59"/>
      <c r="G658" s="59"/>
      <c r="H658" s="59"/>
      <c r="I658" s="59"/>
      <c r="J658" s="59"/>
      <c r="K658" s="144"/>
      <c r="L658" s="226"/>
      <c r="M658" s="227"/>
      <c r="N658" s="228"/>
      <c r="O658" s="90"/>
      <c r="P658" s="91"/>
      <c r="Q658" s="91"/>
      <c r="R658" s="113"/>
      <c r="T658" s="104"/>
    </row>
    <row r="659" spans="1:20" ht="18" customHeight="1" x14ac:dyDescent="0.25">
      <c r="A659" s="28"/>
      <c r="B659" s="280" t="s">
        <v>111</v>
      </c>
      <c r="C659" s="280"/>
      <c r="D659" s="280"/>
      <c r="E659" s="280"/>
      <c r="F659" s="280"/>
      <c r="G659" s="280"/>
      <c r="H659" s="280"/>
      <c r="I659" s="280"/>
      <c r="J659" s="280"/>
      <c r="K659" s="93">
        <f>SUM(K642:K655)</f>
        <v>36</v>
      </c>
      <c r="L659" s="94">
        <f>IF(K650=0,"",K650/B642)</f>
        <v>0.31666666666666665</v>
      </c>
      <c r="M659" s="94">
        <f>IF(K659=0,"",K659/B642)</f>
        <v>0.6</v>
      </c>
      <c r="N659" s="94">
        <f>IF(K650=0,"",M659-L659)</f>
        <v>0.28333333333333333</v>
      </c>
      <c r="O659" s="3"/>
      <c r="P659" s="29"/>
      <c r="Q659" s="22"/>
      <c r="R659" s="3"/>
      <c r="T659" s="104"/>
    </row>
    <row r="660" spans="1:20" ht="14.25" customHeight="1" x14ac:dyDescent="0.2">
      <c r="T660" s="104"/>
    </row>
    <row r="661" spans="1:20" ht="14.25" customHeight="1" x14ac:dyDescent="0.2">
      <c r="L661" s="3"/>
      <c r="M661" s="3"/>
      <c r="O661" s="3"/>
      <c r="T661" s="104"/>
    </row>
    <row r="662" spans="1:20" ht="26.25" x14ac:dyDescent="0.4">
      <c r="A662" s="2"/>
      <c r="B662" s="270" t="s">
        <v>99</v>
      </c>
      <c r="C662" s="271"/>
      <c r="D662" s="271"/>
      <c r="E662" s="271"/>
      <c r="F662" s="271"/>
      <c r="G662" s="271"/>
      <c r="H662" s="271"/>
      <c r="I662" s="271"/>
      <c r="J662" s="271"/>
      <c r="K662" s="179" t="s">
        <v>97</v>
      </c>
      <c r="L662" s="160"/>
      <c r="M662" s="160"/>
      <c r="N662" s="29"/>
      <c r="O662" s="3"/>
      <c r="P662" s="29"/>
      <c r="Q662" s="29"/>
      <c r="R662" s="29"/>
      <c r="T662" s="104"/>
    </row>
    <row r="663" spans="1:20" ht="20.25" x14ac:dyDescent="0.2">
      <c r="A663" s="293" t="s">
        <v>10</v>
      </c>
      <c r="B663" s="273" t="s">
        <v>100</v>
      </c>
      <c r="C663" s="274"/>
      <c r="D663" s="274"/>
      <c r="E663" s="274"/>
      <c r="F663" s="274"/>
      <c r="G663" s="274"/>
      <c r="H663" s="274"/>
      <c r="I663" s="274"/>
      <c r="J663" s="275"/>
      <c r="K663" s="276" t="s">
        <v>11</v>
      </c>
      <c r="L663" s="269" t="s">
        <v>3</v>
      </c>
      <c r="M663" s="269" t="s">
        <v>4</v>
      </c>
      <c r="N663" s="278" t="s">
        <v>5</v>
      </c>
      <c r="O663" s="269" t="s">
        <v>6</v>
      </c>
      <c r="P663" s="267" t="s">
        <v>7</v>
      </c>
      <c r="Q663" s="267" t="s">
        <v>8</v>
      </c>
      <c r="R663" s="269" t="s">
        <v>101</v>
      </c>
      <c r="T663" s="104"/>
    </row>
    <row r="664" spans="1:20" ht="15.75" x14ac:dyDescent="0.25">
      <c r="A664" s="268"/>
      <c r="B664" s="58" t="s">
        <v>102</v>
      </c>
      <c r="C664" s="58" t="s">
        <v>103</v>
      </c>
      <c r="D664" s="58" t="s">
        <v>104</v>
      </c>
      <c r="E664" s="58" t="s">
        <v>105</v>
      </c>
      <c r="F664" s="58" t="s">
        <v>106</v>
      </c>
      <c r="G664" s="58" t="s">
        <v>107</v>
      </c>
      <c r="H664" s="58" t="s">
        <v>108</v>
      </c>
      <c r="I664" s="58" t="s">
        <v>109</v>
      </c>
      <c r="J664" s="58" t="s">
        <v>110</v>
      </c>
      <c r="K664" s="291"/>
      <c r="L664" s="268"/>
      <c r="M664" s="268"/>
      <c r="N664" s="268"/>
      <c r="O664" s="268"/>
      <c r="P664" s="268"/>
      <c r="Q664" s="268"/>
      <c r="R664" s="268"/>
      <c r="T664" s="104"/>
    </row>
    <row r="665" spans="1:20" ht="15.75" customHeight="1" x14ac:dyDescent="0.25">
      <c r="A665" s="58">
        <v>1502</v>
      </c>
      <c r="B665" s="59">
        <v>100</v>
      </c>
      <c r="C665" s="59"/>
      <c r="D665" s="59"/>
      <c r="E665" s="59"/>
      <c r="F665" s="59"/>
      <c r="G665" s="59"/>
      <c r="H665" s="59"/>
      <c r="I665" s="59"/>
      <c r="J665" s="59"/>
      <c r="K665" s="144"/>
      <c r="L665" s="220"/>
      <c r="M665" s="221"/>
      <c r="N665" s="222"/>
      <c r="O665" s="229"/>
      <c r="P665" s="63">
        <f>B665</f>
        <v>100</v>
      </c>
      <c r="Q665" s="230"/>
      <c r="R665" s="229"/>
      <c r="T665" s="104"/>
    </row>
    <row r="666" spans="1:20" ht="15.75" customHeight="1" x14ac:dyDescent="0.25">
      <c r="A666" s="58">
        <v>1601</v>
      </c>
      <c r="B666" s="59"/>
      <c r="C666" s="59">
        <v>77</v>
      </c>
      <c r="D666" s="59"/>
      <c r="E666" s="59"/>
      <c r="F666" s="59"/>
      <c r="G666" s="59"/>
      <c r="H666" s="59"/>
      <c r="I666" s="59"/>
      <c r="J666" s="59"/>
      <c r="K666" s="144"/>
      <c r="L666" s="223"/>
      <c r="M666" s="129"/>
      <c r="N666" s="224"/>
      <c r="O666" s="67">
        <f>IF(C666=0,"",C666/B665)</f>
        <v>0.77</v>
      </c>
      <c r="P666" s="68">
        <v>77</v>
      </c>
      <c r="Q666" s="231">
        <f t="shared" ref="Q666:Q673" si="100">IF(P666=0,"",P666/P665)</f>
        <v>0.77</v>
      </c>
      <c r="R666" s="231">
        <f t="shared" ref="R666:R673" si="101">IF(P666=0,"",100%-Q666)</f>
        <v>0.22999999999999998</v>
      </c>
      <c r="T666" s="104"/>
    </row>
    <row r="667" spans="1:20" ht="15.75" customHeight="1" x14ac:dyDescent="0.25">
      <c r="A667" s="58">
        <v>1602</v>
      </c>
      <c r="B667" s="59"/>
      <c r="C667" s="59"/>
      <c r="D667" s="59">
        <v>70</v>
      </c>
      <c r="E667" s="59"/>
      <c r="F667" s="59"/>
      <c r="G667" s="59"/>
      <c r="H667" s="59"/>
      <c r="I667" s="59"/>
      <c r="J667" s="59"/>
      <c r="K667" s="144"/>
      <c r="L667" s="223"/>
      <c r="M667" s="129"/>
      <c r="N667" s="224"/>
      <c r="O667" s="67">
        <f>IF(D667=0,"",D667/C666)</f>
        <v>0.90909090909090906</v>
      </c>
      <c r="P667" s="68">
        <v>74</v>
      </c>
      <c r="Q667" s="231">
        <f t="shared" si="100"/>
        <v>0.96103896103896103</v>
      </c>
      <c r="R667" s="231">
        <f t="shared" si="101"/>
        <v>3.8961038961038974E-2</v>
      </c>
      <c r="T667" s="70">
        <f>P667/P665</f>
        <v>0.74</v>
      </c>
    </row>
    <row r="668" spans="1:20" ht="15.75" customHeight="1" x14ac:dyDescent="0.25">
      <c r="A668" s="58">
        <v>1701</v>
      </c>
      <c r="B668" s="59"/>
      <c r="C668" s="59"/>
      <c r="D668" s="59"/>
      <c r="E668" s="59">
        <v>67</v>
      </c>
      <c r="F668" s="59"/>
      <c r="G668" s="59"/>
      <c r="H668" s="59"/>
      <c r="I668" s="59"/>
      <c r="J668" s="59"/>
      <c r="K668" s="144"/>
      <c r="L668" s="223"/>
      <c r="M668" s="129"/>
      <c r="N668" s="224"/>
      <c r="O668" s="67">
        <f>IF(E668=0,"",E668/D667)</f>
        <v>0.95714285714285718</v>
      </c>
      <c r="P668" s="68">
        <v>72</v>
      </c>
      <c r="Q668" s="231">
        <f t="shared" si="100"/>
        <v>0.97297297297297303</v>
      </c>
      <c r="R668" s="231">
        <f t="shared" si="101"/>
        <v>2.7027027027026973E-2</v>
      </c>
      <c r="T668" s="104"/>
    </row>
    <row r="669" spans="1:20" ht="15.75" customHeight="1" x14ac:dyDescent="0.25">
      <c r="A669" s="58">
        <v>1702</v>
      </c>
      <c r="B669" s="59"/>
      <c r="C669" s="59"/>
      <c r="D669" s="59"/>
      <c r="E669" s="59"/>
      <c r="F669" s="59">
        <v>64</v>
      </c>
      <c r="G669" s="59"/>
      <c r="H669" s="59"/>
      <c r="I669" s="59"/>
      <c r="J669" s="59"/>
      <c r="K669" s="144"/>
      <c r="L669" s="223"/>
      <c r="M669" s="129"/>
      <c r="N669" s="224"/>
      <c r="O669" s="67">
        <f>IF(F669=0,"",F669/E668)</f>
        <v>0.95522388059701491</v>
      </c>
      <c r="P669" s="68">
        <v>68</v>
      </c>
      <c r="Q669" s="231">
        <f t="shared" si="100"/>
        <v>0.94444444444444442</v>
      </c>
      <c r="R669" s="231">
        <f t="shared" si="101"/>
        <v>5.555555555555558E-2</v>
      </c>
      <c r="T669" s="104"/>
    </row>
    <row r="670" spans="1:20" ht="15.75" customHeight="1" x14ac:dyDescent="0.25">
      <c r="A670" s="58">
        <v>1801</v>
      </c>
      <c r="B670" s="59"/>
      <c r="C670" s="59"/>
      <c r="D670" s="59"/>
      <c r="E670" s="59"/>
      <c r="F670" s="59"/>
      <c r="G670" s="59">
        <v>60</v>
      </c>
      <c r="H670" s="59"/>
      <c r="I670" s="59"/>
      <c r="J670" s="59"/>
      <c r="K670" s="144"/>
      <c r="L670" s="223"/>
      <c r="M670" s="129"/>
      <c r="N670" s="224"/>
      <c r="O670" s="67">
        <f>IF(G670=0,"",G670/F669)</f>
        <v>0.9375</v>
      </c>
      <c r="P670" s="68">
        <v>67</v>
      </c>
      <c r="Q670" s="231">
        <f t="shared" si="100"/>
        <v>0.98529411764705888</v>
      </c>
      <c r="R670" s="231">
        <f t="shared" si="101"/>
        <v>1.4705882352941124E-2</v>
      </c>
      <c r="T670" s="104"/>
    </row>
    <row r="671" spans="1:20" ht="15.75" customHeight="1" x14ac:dyDescent="0.25">
      <c r="A671" s="58">
        <v>1802</v>
      </c>
      <c r="B671" s="59"/>
      <c r="C671" s="59"/>
      <c r="D671" s="59"/>
      <c r="E671" s="59"/>
      <c r="F671" s="59"/>
      <c r="G671" s="59"/>
      <c r="H671" s="59">
        <v>58</v>
      </c>
      <c r="I671" s="59"/>
      <c r="J671" s="59"/>
      <c r="K671" s="144"/>
      <c r="L671" s="223"/>
      <c r="M671" s="129"/>
      <c r="N671" s="224"/>
      <c r="O671" s="67">
        <f>IF(H671=0,"",H671/G670)</f>
        <v>0.96666666666666667</v>
      </c>
      <c r="P671" s="68">
        <v>66</v>
      </c>
      <c r="Q671" s="231">
        <f t="shared" si="100"/>
        <v>0.9850746268656716</v>
      </c>
      <c r="R671" s="231">
        <f t="shared" si="101"/>
        <v>1.4925373134328401E-2</v>
      </c>
      <c r="T671" s="104"/>
    </row>
    <row r="672" spans="1:20" ht="15.75" customHeight="1" x14ac:dyDescent="0.25">
      <c r="A672" s="58">
        <v>1901</v>
      </c>
      <c r="B672" s="59"/>
      <c r="C672" s="59"/>
      <c r="D672" s="59"/>
      <c r="E672" s="59"/>
      <c r="F672" s="59"/>
      <c r="G672" s="59"/>
      <c r="H672" s="59"/>
      <c r="I672" s="59">
        <v>49</v>
      </c>
      <c r="J672" s="59"/>
      <c r="K672" s="144"/>
      <c r="L672" s="223"/>
      <c r="M672" s="129"/>
      <c r="N672" s="224"/>
      <c r="O672" s="67">
        <f>IF(I672=0,"",I672/H671)</f>
        <v>0.84482758620689657</v>
      </c>
      <c r="P672" s="68">
        <v>66</v>
      </c>
      <c r="Q672" s="231">
        <f t="shared" si="100"/>
        <v>1</v>
      </c>
      <c r="R672" s="231">
        <f t="shared" si="101"/>
        <v>0</v>
      </c>
      <c r="T672" s="104"/>
    </row>
    <row r="673" spans="1:20" ht="15.75" customHeight="1" x14ac:dyDescent="0.25">
      <c r="A673" s="58">
        <v>1902</v>
      </c>
      <c r="B673" s="59"/>
      <c r="C673" s="59"/>
      <c r="D673" s="59"/>
      <c r="E673" s="59"/>
      <c r="F673" s="59"/>
      <c r="G673" s="59"/>
      <c r="H673" s="59"/>
      <c r="I673" s="59"/>
      <c r="J673" s="59">
        <v>45</v>
      </c>
      <c r="K673" s="144">
        <v>25</v>
      </c>
      <c r="L673" s="223"/>
      <c r="M673" s="129"/>
      <c r="N673" s="224"/>
      <c r="O673" s="71">
        <f>IF(J673=0,"",J673/I672)</f>
        <v>0.91836734693877553</v>
      </c>
      <c r="P673" s="68">
        <v>63</v>
      </c>
      <c r="Q673" s="71">
        <f t="shared" si="100"/>
        <v>0.95454545454545459</v>
      </c>
      <c r="R673" s="71">
        <f t="shared" si="101"/>
        <v>4.5454545454545414E-2</v>
      </c>
      <c r="T673" s="104"/>
    </row>
    <row r="674" spans="1:20" ht="15.75" customHeight="1" x14ac:dyDescent="0.25">
      <c r="A674" s="58">
        <v>2001</v>
      </c>
      <c r="B674" s="59"/>
      <c r="C674" s="59"/>
      <c r="D674" s="59"/>
      <c r="E674" s="59"/>
      <c r="F674" s="59"/>
      <c r="G674" s="59"/>
      <c r="H674" s="59"/>
      <c r="I674" s="59"/>
      <c r="J674" s="59">
        <v>36</v>
      </c>
      <c r="K674" s="144">
        <v>27</v>
      </c>
      <c r="L674" s="223"/>
      <c r="M674" s="129"/>
      <c r="N674" s="225"/>
      <c r="O674" s="129"/>
      <c r="P674" s="68">
        <v>39</v>
      </c>
      <c r="Q674" s="129"/>
      <c r="R674" s="232"/>
      <c r="T674" s="104"/>
    </row>
    <row r="675" spans="1:20" ht="15.75" customHeight="1" x14ac:dyDescent="0.25">
      <c r="A675" s="58">
        <v>2002</v>
      </c>
      <c r="B675" s="59"/>
      <c r="C675" s="59"/>
      <c r="D675" s="59"/>
      <c r="E675" s="59"/>
      <c r="F675" s="59"/>
      <c r="G675" s="59"/>
      <c r="H675" s="59"/>
      <c r="I675" s="59"/>
      <c r="J675" s="59">
        <v>9</v>
      </c>
      <c r="K675" s="144">
        <v>9</v>
      </c>
      <c r="L675" s="223"/>
      <c r="M675" s="129"/>
      <c r="N675" s="225"/>
      <c r="O675" s="233"/>
      <c r="P675" s="109">
        <v>11</v>
      </c>
      <c r="Q675" s="234"/>
      <c r="R675" s="233"/>
      <c r="T675" s="104"/>
    </row>
    <row r="676" spans="1:20" ht="15.75" customHeight="1" x14ac:dyDescent="0.25">
      <c r="A676" s="58">
        <v>2101</v>
      </c>
      <c r="B676" s="59"/>
      <c r="C676" s="59"/>
      <c r="D676" s="59"/>
      <c r="E676" s="59"/>
      <c r="F676" s="59"/>
      <c r="G676" s="59"/>
      <c r="H676" s="59"/>
      <c r="I676" s="59"/>
      <c r="J676" s="59">
        <v>3</v>
      </c>
      <c r="K676" s="144">
        <v>1</v>
      </c>
      <c r="L676" s="223"/>
      <c r="M676" s="129"/>
      <c r="N676" s="225"/>
      <c r="O676" s="233"/>
      <c r="P676" s="109">
        <v>3</v>
      </c>
      <c r="Q676" s="234"/>
      <c r="R676" s="233"/>
      <c r="T676" s="104"/>
    </row>
    <row r="677" spans="1:20" ht="15.75" customHeight="1" x14ac:dyDescent="0.25">
      <c r="A677" s="58">
        <v>2102</v>
      </c>
      <c r="B677" s="59"/>
      <c r="C677" s="59"/>
      <c r="D677" s="59"/>
      <c r="E677" s="59"/>
      <c r="F677" s="59"/>
      <c r="G677" s="59"/>
      <c r="H677" s="59"/>
      <c r="I677" s="59"/>
      <c r="J677" s="59">
        <v>1</v>
      </c>
      <c r="K677" s="144"/>
      <c r="L677" s="223"/>
      <c r="M677" s="129"/>
      <c r="N677" s="225"/>
      <c r="O677" s="233"/>
      <c r="P677" s="196">
        <v>1</v>
      </c>
      <c r="Q677" s="234"/>
      <c r="R677" s="233"/>
      <c r="T677" s="104"/>
    </row>
    <row r="678" spans="1:20" ht="15.75" customHeight="1" x14ac:dyDescent="0.25">
      <c r="A678" s="58">
        <v>2201</v>
      </c>
      <c r="B678" s="59"/>
      <c r="C678" s="59"/>
      <c r="D678" s="59"/>
      <c r="E678" s="59"/>
      <c r="F678" s="59"/>
      <c r="G678" s="59"/>
      <c r="H678" s="59"/>
      <c r="I678" s="59"/>
      <c r="J678" s="59">
        <v>1</v>
      </c>
      <c r="K678" s="144">
        <v>1</v>
      </c>
      <c r="L678" s="223"/>
      <c r="M678" s="129"/>
      <c r="N678" s="225"/>
      <c r="O678" s="129"/>
      <c r="P678" s="198">
        <v>1</v>
      </c>
      <c r="Q678" s="124"/>
      <c r="R678" s="233"/>
      <c r="T678" s="104"/>
    </row>
    <row r="679" spans="1:20" ht="15.75" customHeight="1" x14ac:dyDescent="0.25">
      <c r="A679" s="58">
        <v>2202</v>
      </c>
      <c r="B679" s="59"/>
      <c r="C679" s="59"/>
      <c r="D679" s="59"/>
      <c r="E679" s="59"/>
      <c r="F679" s="59"/>
      <c r="G679" s="59"/>
      <c r="H679" s="59"/>
      <c r="I679" s="59"/>
      <c r="J679" s="59"/>
      <c r="K679" s="144"/>
      <c r="L679" s="223"/>
      <c r="M679" s="129"/>
      <c r="N679" s="225"/>
      <c r="O679" s="191" t="s">
        <v>83</v>
      </c>
      <c r="P679" s="197">
        <v>54</v>
      </c>
      <c r="Q679" s="111">
        <f>K682</f>
        <v>63</v>
      </c>
      <c r="R679" s="213" t="s">
        <v>11</v>
      </c>
      <c r="T679" s="104"/>
    </row>
    <row r="680" spans="1:20" ht="15.75" customHeight="1" x14ac:dyDescent="0.25">
      <c r="A680" s="58">
        <v>2301</v>
      </c>
      <c r="B680" s="59"/>
      <c r="C680" s="59"/>
      <c r="D680" s="59"/>
      <c r="E680" s="59"/>
      <c r="F680" s="59"/>
      <c r="G680" s="59"/>
      <c r="H680" s="59"/>
      <c r="I680" s="59"/>
      <c r="J680" s="59"/>
      <c r="K680" s="144"/>
      <c r="L680" s="223"/>
      <c r="M680" s="129"/>
      <c r="N680" s="225"/>
      <c r="O680" s="192" t="s">
        <v>85</v>
      </c>
      <c r="P680" s="86">
        <f>IF(P679/B665=0,"",P679/B665)</f>
        <v>0.54</v>
      </c>
      <c r="Q680" s="112">
        <f>IF(P679/Q679=0,"",P679/Q679)</f>
        <v>0.8571428571428571</v>
      </c>
      <c r="R680" s="215" t="s">
        <v>86</v>
      </c>
      <c r="T680" s="104"/>
    </row>
    <row r="681" spans="1:20" ht="15.75" customHeight="1" x14ac:dyDescent="0.25">
      <c r="A681" s="58">
        <v>2302</v>
      </c>
      <c r="B681" s="59"/>
      <c r="C681" s="59"/>
      <c r="D681" s="59"/>
      <c r="E681" s="59"/>
      <c r="F681" s="59"/>
      <c r="G681" s="59"/>
      <c r="H681" s="59"/>
      <c r="I681" s="59"/>
      <c r="J681" s="59"/>
      <c r="K681" s="144"/>
      <c r="L681" s="226"/>
      <c r="M681" s="227"/>
      <c r="N681" s="228"/>
      <c r="O681" s="90"/>
      <c r="P681" s="91"/>
      <c r="Q681" s="91"/>
      <c r="R681" s="113"/>
      <c r="T681" s="104"/>
    </row>
    <row r="682" spans="1:20" ht="18" customHeight="1" x14ac:dyDescent="0.25">
      <c r="A682" s="28"/>
      <c r="B682" s="280" t="s">
        <v>111</v>
      </c>
      <c r="C682" s="280"/>
      <c r="D682" s="280"/>
      <c r="E682" s="280"/>
      <c r="F682" s="280"/>
      <c r="G682" s="280"/>
      <c r="H682" s="280"/>
      <c r="I682" s="280"/>
      <c r="J682" s="280"/>
      <c r="K682" s="93">
        <f>SUM(K665:K678)</f>
        <v>63</v>
      </c>
      <c r="L682" s="94">
        <f>IF(K673=0,"",K673/B665)</f>
        <v>0.25</v>
      </c>
      <c r="M682" s="94">
        <f>IF(K682=0,"",K682/B665)</f>
        <v>0.63</v>
      </c>
      <c r="N682" s="94">
        <f>IF(K673=0,"",M682-L682)</f>
        <v>0.38</v>
      </c>
      <c r="O682" s="3"/>
      <c r="P682" s="29"/>
      <c r="Q682" s="22"/>
      <c r="R682" s="3"/>
      <c r="T682" s="104"/>
    </row>
    <row r="683" spans="1:20" ht="14.25" customHeight="1" x14ac:dyDescent="0.2">
      <c r="L683" s="3"/>
      <c r="M683" s="3"/>
      <c r="O683" s="3"/>
      <c r="T683" s="104"/>
    </row>
    <row r="684" spans="1:20" ht="14.25" customHeight="1" x14ac:dyDescent="0.2">
      <c r="L684" s="3"/>
      <c r="M684" s="3"/>
      <c r="O684" s="3"/>
      <c r="T684" s="104"/>
    </row>
    <row r="685" spans="1:20" ht="26.25" x14ac:dyDescent="0.4">
      <c r="A685" s="2"/>
      <c r="B685" s="270" t="s">
        <v>99</v>
      </c>
      <c r="C685" s="271"/>
      <c r="D685" s="271"/>
      <c r="E685" s="271"/>
      <c r="F685" s="271"/>
      <c r="G685" s="271"/>
      <c r="H685" s="271"/>
      <c r="I685" s="271"/>
      <c r="J685" s="271"/>
      <c r="K685" s="179" t="s">
        <v>98</v>
      </c>
      <c r="L685" s="160"/>
      <c r="M685" s="160"/>
      <c r="N685" s="29"/>
      <c r="O685" s="3"/>
      <c r="P685" s="29"/>
      <c r="Q685" s="29"/>
      <c r="R685" s="29"/>
      <c r="T685" s="104"/>
    </row>
    <row r="686" spans="1:20" ht="20.25" x14ac:dyDescent="0.2">
      <c r="A686" s="293" t="s">
        <v>10</v>
      </c>
      <c r="B686" s="273" t="s">
        <v>100</v>
      </c>
      <c r="C686" s="274"/>
      <c r="D686" s="274"/>
      <c r="E686" s="274"/>
      <c r="F686" s="274"/>
      <c r="G686" s="274"/>
      <c r="H686" s="274"/>
      <c r="I686" s="274"/>
      <c r="J686" s="275"/>
      <c r="K686" s="276" t="s">
        <v>11</v>
      </c>
      <c r="L686" s="269" t="s">
        <v>3</v>
      </c>
      <c r="M686" s="269" t="s">
        <v>4</v>
      </c>
      <c r="N686" s="278" t="s">
        <v>5</v>
      </c>
      <c r="O686" s="269" t="s">
        <v>6</v>
      </c>
      <c r="P686" s="267" t="s">
        <v>7</v>
      </c>
      <c r="Q686" s="267" t="s">
        <v>8</v>
      </c>
      <c r="R686" s="269" t="s">
        <v>101</v>
      </c>
      <c r="T686" s="104"/>
    </row>
    <row r="687" spans="1:20" ht="15.75" customHeight="1" x14ac:dyDescent="0.25">
      <c r="A687" s="268"/>
      <c r="B687" s="58" t="s">
        <v>102</v>
      </c>
      <c r="C687" s="58" t="s">
        <v>103</v>
      </c>
      <c r="D687" s="58" t="s">
        <v>104</v>
      </c>
      <c r="E687" s="58" t="s">
        <v>105</v>
      </c>
      <c r="F687" s="58" t="s">
        <v>106</v>
      </c>
      <c r="G687" s="58" t="s">
        <v>107</v>
      </c>
      <c r="H687" s="58" t="s">
        <v>108</v>
      </c>
      <c r="I687" s="58" t="s">
        <v>109</v>
      </c>
      <c r="J687" s="58" t="s">
        <v>110</v>
      </c>
      <c r="K687" s="291"/>
      <c r="L687" s="268"/>
      <c r="M687" s="268"/>
      <c r="N687" s="268"/>
      <c r="O687" s="268"/>
      <c r="P687" s="268"/>
      <c r="Q687" s="268"/>
      <c r="R687" s="268"/>
      <c r="T687" s="104"/>
    </row>
    <row r="688" spans="1:20" ht="15.75" customHeight="1" x14ac:dyDescent="0.25">
      <c r="A688" s="58">
        <v>1601</v>
      </c>
      <c r="B688" s="59">
        <v>54</v>
      </c>
      <c r="C688" s="59"/>
      <c r="D688" s="59"/>
      <c r="E688" s="59"/>
      <c r="F688" s="59"/>
      <c r="G688" s="59"/>
      <c r="H688" s="59"/>
      <c r="I688" s="59"/>
      <c r="J688" s="59"/>
      <c r="K688" s="144"/>
      <c r="L688" s="220"/>
      <c r="M688" s="221"/>
      <c r="N688" s="222"/>
      <c r="O688" s="229"/>
      <c r="P688" s="63">
        <f>B688</f>
        <v>54</v>
      </c>
      <c r="Q688" s="230"/>
      <c r="R688" s="229"/>
      <c r="T688" s="104"/>
    </row>
    <row r="689" spans="1:20" ht="15.75" customHeight="1" x14ac:dyDescent="0.25">
      <c r="A689" s="58">
        <v>1602</v>
      </c>
      <c r="B689" s="59"/>
      <c r="C689" s="59">
        <v>47</v>
      </c>
      <c r="D689" s="59"/>
      <c r="E689" s="59"/>
      <c r="F689" s="59"/>
      <c r="G689" s="59"/>
      <c r="H689" s="59"/>
      <c r="I689" s="59"/>
      <c r="J689" s="59"/>
      <c r="K689" s="144"/>
      <c r="L689" s="223"/>
      <c r="M689" s="129"/>
      <c r="N689" s="224"/>
      <c r="O689" s="67">
        <f>IF(C689=0,"",C689/B688)</f>
        <v>0.87037037037037035</v>
      </c>
      <c r="P689" s="68">
        <v>47</v>
      </c>
      <c r="Q689" s="231">
        <f t="shared" ref="Q689:Q696" si="102">IF(P689=0,"",P689/P688)</f>
        <v>0.87037037037037035</v>
      </c>
      <c r="R689" s="231">
        <f t="shared" ref="R689:R696" si="103">IF(P689=0,"",100%-Q689)</f>
        <v>0.12962962962962965</v>
      </c>
      <c r="T689" s="104"/>
    </row>
    <row r="690" spans="1:20" ht="15.75" customHeight="1" x14ac:dyDescent="0.25">
      <c r="A690" s="58">
        <v>1701</v>
      </c>
      <c r="B690" s="59"/>
      <c r="C690" s="59"/>
      <c r="D690" s="59">
        <v>42</v>
      </c>
      <c r="E690" s="59"/>
      <c r="F690" s="59"/>
      <c r="G690" s="59"/>
      <c r="H690" s="59"/>
      <c r="I690" s="59"/>
      <c r="J690" s="59"/>
      <c r="K690" s="144"/>
      <c r="L690" s="223"/>
      <c r="M690" s="129"/>
      <c r="N690" s="224"/>
      <c r="O690" s="67">
        <f>IF(D690=0,"",D690/C689)</f>
        <v>0.8936170212765957</v>
      </c>
      <c r="P690" s="68">
        <v>44</v>
      </c>
      <c r="Q690" s="231">
        <f t="shared" si="102"/>
        <v>0.93617021276595747</v>
      </c>
      <c r="R690" s="231">
        <f t="shared" si="103"/>
        <v>6.3829787234042534E-2</v>
      </c>
      <c r="T690" s="70">
        <f>P690/P688</f>
        <v>0.81481481481481477</v>
      </c>
    </row>
    <row r="691" spans="1:20" ht="15.75" customHeight="1" x14ac:dyDescent="0.25">
      <c r="A691" s="58">
        <v>1702</v>
      </c>
      <c r="B691" s="59"/>
      <c r="C691" s="59"/>
      <c r="D691" s="59"/>
      <c r="E691" s="59">
        <v>31</v>
      </c>
      <c r="F691" s="59"/>
      <c r="G691" s="59"/>
      <c r="H691" s="59"/>
      <c r="I691" s="59"/>
      <c r="J691" s="59"/>
      <c r="K691" s="144"/>
      <c r="L691" s="223"/>
      <c r="M691" s="129"/>
      <c r="N691" s="224"/>
      <c r="O691" s="67">
        <f>IF(E691=0,"",E691/D690)</f>
        <v>0.73809523809523814</v>
      </c>
      <c r="P691" s="68">
        <v>41</v>
      </c>
      <c r="Q691" s="231">
        <f t="shared" si="102"/>
        <v>0.93181818181818177</v>
      </c>
      <c r="R691" s="231">
        <f t="shared" si="103"/>
        <v>6.8181818181818232E-2</v>
      </c>
      <c r="T691" s="104"/>
    </row>
    <row r="692" spans="1:20" ht="15.75" customHeight="1" x14ac:dyDescent="0.25">
      <c r="A692" s="58">
        <v>1801</v>
      </c>
      <c r="B692" s="59"/>
      <c r="C692" s="59"/>
      <c r="D692" s="59"/>
      <c r="E692" s="59"/>
      <c r="F692" s="59">
        <v>29</v>
      </c>
      <c r="G692" s="59"/>
      <c r="H692" s="59"/>
      <c r="I692" s="59"/>
      <c r="J692" s="59"/>
      <c r="K692" s="144"/>
      <c r="L692" s="223"/>
      <c r="M692" s="129"/>
      <c r="N692" s="224"/>
      <c r="O692" s="67">
        <f>IF(F692=0,"",F692/E691)</f>
        <v>0.93548387096774188</v>
      </c>
      <c r="P692" s="68">
        <v>41</v>
      </c>
      <c r="Q692" s="231">
        <f t="shared" si="102"/>
        <v>1</v>
      </c>
      <c r="R692" s="231">
        <f t="shared" si="103"/>
        <v>0</v>
      </c>
      <c r="T692" s="104"/>
    </row>
    <row r="693" spans="1:20" ht="15.75" customHeight="1" x14ac:dyDescent="0.25">
      <c r="A693" s="58">
        <v>1802</v>
      </c>
      <c r="B693" s="59"/>
      <c r="C693" s="59"/>
      <c r="D693" s="59"/>
      <c r="E693" s="59"/>
      <c r="F693" s="59"/>
      <c r="G693" s="59">
        <v>27</v>
      </c>
      <c r="H693" s="59"/>
      <c r="I693" s="59"/>
      <c r="J693" s="59"/>
      <c r="K693" s="144"/>
      <c r="L693" s="223"/>
      <c r="M693" s="129"/>
      <c r="N693" s="224"/>
      <c r="O693" s="67">
        <f>IF(G693=0,"",G693/F692)</f>
        <v>0.93103448275862066</v>
      </c>
      <c r="P693" s="68">
        <v>32</v>
      </c>
      <c r="Q693" s="231">
        <f t="shared" si="102"/>
        <v>0.78048780487804881</v>
      </c>
      <c r="R693" s="231">
        <f t="shared" si="103"/>
        <v>0.21951219512195119</v>
      </c>
      <c r="T693" s="104"/>
    </row>
    <row r="694" spans="1:20" ht="15.75" customHeight="1" x14ac:dyDescent="0.25">
      <c r="A694" s="58">
        <v>1901</v>
      </c>
      <c r="B694" s="59"/>
      <c r="C694" s="59"/>
      <c r="D694" s="59"/>
      <c r="E694" s="59"/>
      <c r="F694" s="59"/>
      <c r="G694" s="59"/>
      <c r="H694" s="59">
        <v>22</v>
      </c>
      <c r="I694" s="59"/>
      <c r="J694" s="59"/>
      <c r="K694" s="144"/>
      <c r="L694" s="223"/>
      <c r="M694" s="129"/>
      <c r="N694" s="224"/>
      <c r="O694" s="67">
        <f>IF(H694=0,"",H694/G693)</f>
        <v>0.81481481481481477</v>
      </c>
      <c r="P694" s="68">
        <v>31</v>
      </c>
      <c r="Q694" s="231">
        <f t="shared" si="102"/>
        <v>0.96875</v>
      </c>
      <c r="R694" s="231">
        <f t="shared" si="103"/>
        <v>3.125E-2</v>
      </c>
      <c r="T694" s="104"/>
    </row>
    <row r="695" spans="1:20" ht="15.75" customHeight="1" x14ac:dyDescent="0.25">
      <c r="A695" s="58">
        <v>1902</v>
      </c>
      <c r="B695" s="59"/>
      <c r="C695" s="59"/>
      <c r="D695" s="59"/>
      <c r="E695" s="59"/>
      <c r="F695" s="59"/>
      <c r="G695" s="59"/>
      <c r="H695" s="59"/>
      <c r="I695" s="59">
        <v>17</v>
      </c>
      <c r="J695" s="59"/>
      <c r="K695" s="144"/>
      <c r="L695" s="223"/>
      <c r="M695" s="129"/>
      <c r="N695" s="224"/>
      <c r="O695" s="67">
        <f>IF(I695=0,"",I695/H694)</f>
        <v>0.77272727272727271</v>
      </c>
      <c r="P695" s="68">
        <v>28</v>
      </c>
      <c r="Q695" s="231">
        <f t="shared" si="102"/>
        <v>0.90322580645161288</v>
      </c>
      <c r="R695" s="231">
        <f t="shared" si="103"/>
        <v>9.6774193548387122E-2</v>
      </c>
      <c r="T695" s="104"/>
    </row>
    <row r="696" spans="1:20" ht="15.75" customHeight="1" x14ac:dyDescent="0.25">
      <c r="A696" s="58">
        <v>2001</v>
      </c>
      <c r="B696" s="59"/>
      <c r="C696" s="59"/>
      <c r="D696" s="59"/>
      <c r="E696" s="59"/>
      <c r="F696" s="59"/>
      <c r="G696" s="59"/>
      <c r="H696" s="59"/>
      <c r="I696" s="59"/>
      <c r="J696" s="59">
        <v>15</v>
      </c>
      <c r="K696" s="144">
        <v>8</v>
      </c>
      <c r="L696" s="223"/>
      <c r="M696" s="129"/>
      <c r="N696" s="224"/>
      <c r="O696" s="71">
        <f>IF(J696=0,"",J696/I695)</f>
        <v>0.88235294117647056</v>
      </c>
      <c r="P696" s="68">
        <v>27</v>
      </c>
      <c r="Q696" s="71">
        <f t="shared" si="102"/>
        <v>0.9642857142857143</v>
      </c>
      <c r="R696" s="71">
        <f t="shared" si="103"/>
        <v>3.5714285714285698E-2</v>
      </c>
    </row>
    <row r="697" spans="1:20" ht="15.75" customHeight="1" x14ac:dyDescent="0.25">
      <c r="A697" s="58">
        <v>2002</v>
      </c>
      <c r="B697" s="59"/>
      <c r="C697" s="59"/>
      <c r="D697" s="59"/>
      <c r="E697" s="59"/>
      <c r="F697" s="59"/>
      <c r="G697" s="59"/>
      <c r="H697" s="59"/>
      <c r="I697" s="59"/>
      <c r="J697" s="59">
        <v>11</v>
      </c>
      <c r="K697" s="144">
        <v>9</v>
      </c>
      <c r="L697" s="223"/>
      <c r="M697" s="129"/>
      <c r="N697" s="225"/>
      <c r="O697" s="129"/>
      <c r="P697" s="68">
        <v>19</v>
      </c>
      <c r="Q697" s="129"/>
      <c r="R697" s="232"/>
    </row>
    <row r="698" spans="1:20" ht="15.75" customHeight="1" x14ac:dyDescent="0.25">
      <c r="A698" s="58">
        <v>2101</v>
      </c>
      <c r="B698" s="59"/>
      <c r="C698" s="59"/>
      <c r="D698" s="59"/>
      <c r="E698" s="59"/>
      <c r="F698" s="59"/>
      <c r="G698" s="59"/>
      <c r="H698" s="59"/>
      <c r="I698" s="59"/>
      <c r="J698" s="59">
        <v>8</v>
      </c>
      <c r="K698" s="144">
        <v>4</v>
      </c>
      <c r="L698" s="223"/>
      <c r="M698" s="129"/>
      <c r="N698" s="225"/>
      <c r="O698" s="233"/>
      <c r="P698" s="109">
        <v>10</v>
      </c>
      <c r="Q698" s="234"/>
      <c r="R698" s="233"/>
    </row>
    <row r="699" spans="1:20" ht="15.75" customHeight="1" x14ac:dyDescent="0.25">
      <c r="A699" s="58">
        <v>2102</v>
      </c>
      <c r="B699" s="59"/>
      <c r="C699" s="59"/>
      <c r="D699" s="59"/>
      <c r="E699" s="59"/>
      <c r="F699" s="59"/>
      <c r="G699" s="59"/>
      <c r="H699" s="59"/>
      <c r="I699" s="59"/>
      <c r="J699" s="59">
        <v>2</v>
      </c>
      <c r="K699" s="144"/>
      <c r="L699" s="223"/>
      <c r="M699" s="129"/>
      <c r="N699" s="225"/>
      <c r="O699" s="233"/>
      <c r="P699" s="109">
        <v>3</v>
      </c>
      <c r="Q699" s="234"/>
      <c r="R699" s="233"/>
    </row>
    <row r="700" spans="1:20" ht="15.75" customHeight="1" x14ac:dyDescent="0.25">
      <c r="A700" s="58">
        <v>2201</v>
      </c>
      <c r="B700" s="59"/>
      <c r="C700" s="59"/>
      <c r="D700" s="59"/>
      <c r="E700" s="59"/>
      <c r="F700" s="59"/>
      <c r="G700" s="59"/>
      <c r="H700" s="59"/>
      <c r="I700" s="59"/>
      <c r="J700" s="59">
        <v>2</v>
      </c>
      <c r="K700" s="144">
        <v>2</v>
      </c>
      <c r="L700" s="223"/>
      <c r="M700" s="129"/>
      <c r="N700" s="225"/>
      <c r="O700" s="233"/>
      <c r="P700" s="109">
        <v>3</v>
      </c>
      <c r="Q700" s="234"/>
      <c r="R700" s="233"/>
    </row>
    <row r="701" spans="1:20" ht="15.75" customHeight="1" x14ac:dyDescent="0.25">
      <c r="A701" s="58">
        <v>2202</v>
      </c>
      <c r="B701" s="59"/>
      <c r="C701" s="59"/>
      <c r="D701" s="59"/>
      <c r="E701" s="59"/>
      <c r="F701" s="59"/>
      <c r="G701" s="59"/>
      <c r="H701" s="59"/>
      <c r="I701" s="59"/>
      <c r="J701" s="59"/>
      <c r="K701" s="144"/>
      <c r="L701" s="223"/>
      <c r="M701" s="129"/>
      <c r="N701" s="225"/>
      <c r="O701" s="129"/>
      <c r="P701" s="225"/>
      <c r="Q701" s="124"/>
      <c r="R701" s="233"/>
    </row>
    <row r="702" spans="1:20" ht="15.75" customHeight="1" x14ac:dyDescent="0.25">
      <c r="A702" s="58">
        <v>2301</v>
      </c>
      <c r="B702" s="59"/>
      <c r="C702" s="59"/>
      <c r="D702" s="59"/>
      <c r="E702" s="59"/>
      <c r="F702" s="59"/>
      <c r="G702" s="59"/>
      <c r="H702" s="59"/>
      <c r="I702" s="59"/>
      <c r="J702" s="59"/>
      <c r="K702" s="144"/>
      <c r="L702" s="223"/>
      <c r="M702" s="129"/>
      <c r="N702" s="225"/>
      <c r="O702" s="191" t="s">
        <v>83</v>
      </c>
      <c r="P702" s="82">
        <v>20</v>
      </c>
      <c r="Q702" s="111">
        <f>K705</f>
        <v>23</v>
      </c>
      <c r="R702" s="213" t="s">
        <v>11</v>
      </c>
    </row>
    <row r="703" spans="1:20" ht="15.75" customHeight="1" x14ac:dyDescent="0.25">
      <c r="A703" s="58">
        <v>2302</v>
      </c>
      <c r="B703" s="59"/>
      <c r="C703" s="59"/>
      <c r="D703" s="59"/>
      <c r="E703" s="59"/>
      <c r="F703" s="59"/>
      <c r="G703" s="59"/>
      <c r="H703" s="59"/>
      <c r="I703" s="59"/>
      <c r="J703" s="59"/>
      <c r="K703" s="144"/>
      <c r="L703" s="223"/>
      <c r="M703" s="129"/>
      <c r="N703" s="225"/>
      <c r="O703" s="192" t="s">
        <v>85</v>
      </c>
      <c r="P703" s="86">
        <f>IF(P702/B688=0,"",P702/B688)</f>
        <v>0.37037037037037035</v>
      </c>
      <c r="Q703" s="112">
        <f>IF(P702/Q702=0,"",P702/Q702)</f>
        <v>0.86956521739130432</v>
      </c>
      <c r="R703" s="215" t="s">
        <v>86</v>
      </c>
    </row>
    <row r="704" spans="1:20" ht="15.75" customHeight="1" x14ac:dyDescent="0.25">
      <c r="A704" s="58">
        <v>2401</v>
      </c>
      <c r="B704" s="59"/>
      <c r="C704" s="59"/>
      <c r="D704" s="59"/>
      <c r="E704" s="59"/>
      <c r="F704" s="59"/>
      <c r="G704" s="59"/>
      <c r="H704" s="59"/>
      <c r="I704" s="59"/>
      <c r="J704" s="59"/>
      <c r="K704" s="144"/>
      <c r="L704" s="226"/>
      <c r="M704" s="227"/>
      <c r="N704" s="228"/>
      <c r="O704" s="90"/>
      <c r="P704" s="91"/>
      <c r="Q704" s="91"/>
      <c r="R704" s="113"/>
    </row>
    <row r="705" spans="1:20" ht="18" customHeight="1" x14ac:dyDescent="0.25">
      <c r="A705" s="28"/>
      <c r="B705" s="280" t="s">
        <v>111</v>
      </c>
      <c r="C705" s="280"/>
      <c r="D705" s="280"/>
      <c r="E705" s="280"/>
      <c r="F705" s="280"/>
      <c r="G705" s="280"/>
      <c r="H705" s="280"/>
      <c r="I705" s="280"/>
      <c r="J705" s="280"/>
      <c r="K705" s="93">
        <f>SUM(K688:K701)</f>
        <v>23</v>
      </c>
      <c r="L705" s="94">
        <f>IF(K696=0,"",K696/B688)</f>
        <v>0.14814814814814814</v>
      </c>
      <c r="M705" s="94">
        <f>IF(K705=0,"",K705/B688)</f>
        <v>0.42592592592592593</v>
      </c>
      <c r="N705" s="94">
        <f>IF(K696=0,"",M705-L705)</f>
        <v>0.27777777777777779</v>
      </c>
      <c r="O705" s="3"/>
      <c r="P705" s="29"/>
      <c r="Q705" s="22"/>
      <c r="R705" s="3"/>
    </row>
    <row r="706" spans="1:20" ht="12.75" customHeight="1" x14ac:dyDescent="0.2">
      <c r="L706" s="3"/>
      <c r="M706" s="3"/>
      <c r="O706" s="3"/>
    </row>
    <row r="707" spans="1:20" ht="12.75" customHeight="1" x14ac:dyDescent="0.2">
      <c r="L707" s="3"/>
      <c r="M707" s="3"/>
      <c r="O707" s="3"/>
    </row>
    <row r="708" spans="1:20" ht="26.25" x14ac:dyDescent="0.4">
      <c r="A708" s="2"/>
      <c r="B708" s="270" t="s">
        <v>99</v>
      </c>
      <c r="C708" s="271"/>
      <c r="D708" s="271"/>
      <c r="E708" s="271"/>
      <c r="F708" s="271"/>
      <c r="G708" s="271"/>
      <c r="H708" s="271"/>
      <c r="I708" s="271"/>
      <c r="J708" s="271"/>
      <c r="K708" s="179" t="s">
        <v>112</v>
      </c>
      <c r="L708" s="160"/>
      <c r="M708" s="160"/>
      <c r="N708" s="29"/>
      <c r="O708" s="3"/>
      <c r="P708" s="29"/>
      <c r="Q708" s="29"/>
      <c r="R708" s="29"/>
    </row>
    <row r="709" spans="1:20" ht="20.25" customHeight="1" x14ac:dyDescent="0.2">
      <c r="A709" s="293" t="s">
        <v>10</v>
      </c>
      <c r="B709" s="273" t="s">
        <v>100</v>
      </c>
      <c r="C709" s="274"/>
      <c r="D709" s="274"/>
      <c r="E709" s="274"/>
      <c r="F709" s="274"/>
      <c r="G709" s="274"/>
      <c r="H709" s="274"/>
      <c r="I709" s="274"/>
      <c r="J709" s="275"/>
      <c r="K709" s="276" t="s">
        <v>11</v>
      </c>
      <c r="L709" s="269" t="s">
        <v>3</v>
      </c>
      <c r="M709" s="269" t="s">
        <v>4</v>
      </c>
      <c r="N709" s="278" t="s">
        <v>5</v>
      </c>
      <c r="O709" s="269" t="s">
        <v>6</v>
      </c>
      <c r="P709" s="267" t="s">
        <v>7</v>
      </c>
      <c r="Q709" s="267" t="s">
        <v>8</v>
      </c>
      <c r="R709" s="269" t="s">
        <v>101</v>
      </c>
    </row>
    <row r="710" spans="1:20" ht="15.75" x14ac:dyDescent="0.25">
      <c r="A710" s="268"/>
      <c r="B710" s="58" t="s">
        <v>102</v>
      </c>
      <c r="C710" s="58" t="s">
        <v>103</v>
      </c>
      <c r="D710" s="58" t="s">
        <v>104</v>
      </c>
      <c r="E710" s="58" t="s">
        <v>105</v>
      </c>
      <c r="F710" s="58" t="s">
        <v>106</v>
      </c>
      <c r="G710" s="58" t="s">
        <v>107</v>
      </c>
      <c r="H710" s="58" t="s">
        <v>108</v>
      </c>
      <c r="I710" s="58" t="s">
        <v>109</v>
      </c>
      <c r="J710" s="58" t="s">
        <v>110</v>
      </c>
      <c r="K710" s="291"/>
      <c r="L710" s="268"/>
      <c r="M710" s="268"/>
      <c r="N710" s="268"/>
      <c r="O710" s="268"/>
      <c r="P710" s="268"/>
      <c r="Q710" s="268"/>
      <c r="R710" s="268"/>
    </row>
    <row r="711" spans="1:20" ht="15.75" x14ac:dyDescent="0.25">
      <c r="A711" s="58">
        <v>1602</v>
      </c>
      <c r="B711" s="59">
        <v>85</v>
      </c>
      <c r="C711" s="59"/>
      <c r="D711" s="59"/>
      <c r="E711" s="59"/>
      <c r="F711" s="59"/>
      <c r="G711" s="59"/>
      <c r="H711" s="59"/>
      <c r="I711" s="59"/>
      <c r="J711" s="59"/>
      <c r="K711" s="144"/>
      <c r="L711" s="220"/>
      <c r="M711" s="221"/>
      <c r="N711" s="222"/>
      <c r="O711" s="229"/>
      <c r="P711" s="63">
        <f>B711</f>
        <v>85</v>
      </c>
      <c r="Q711" s="230"/>
      <c r="R711" s="229"/>
    </row>
    <row r="712" spans="1:20" ht="15.75" customHeight="1" x14ac:dyDescent="0.25">
      <c r="A712" s="58">
        <v>1701</v>
      </c>
      <c r="B712" s="59"/>
      <c r="C712" s="59">
        <v>72</v>
      </c>
      <c r="D712" s="59"/>
      <c r="E712" s="59"/>
      <c r="F712" s="59"/>
      <c r="G712" s="59"/>
      <c r="H712" s="59"/>
      <c r="I712" s="59"/>
      <c r="J712" s="59"/>
      <c r="K712" s="144"/>
      <c r="L712" s="223"/>
      <c r="M712" s="129"/>
      <c r="N712" s="224"/>
      <c r="O712" s="67">
        <f>IF(C712=0,"",C712/B711)</f>
        <v>0.84705882352941175</v>
      </c>
      <c r="P712" s="68">
        <v>72</v>
      </c>
      <c r="Q712" s="231">
        <f t="shared" ref="Q712:Q719" si="104">IF(P712=0,"",P712/P711)</f>
        <v>0.84705882352941175</v>
      </c>
      <c r="R712" s="231">
        <f t="shared" ref="R712:R719" si="105">IF(P712=0,"",100%-Q712)</f>
        <v>0.15294117647058825</v>
      </c>
    </row>
    <row r="713" spans="1:20" ht="15.75" customHeight="1" x14ac:dyDescent="0.25">
      <c r="A713" s="58">
        <v>1702</v>
      </c>
      <c r="B713" s="59"/>
      <c r="C713" s="59"/>
      <c r="D713" s="59">
        <v>64</v>
      </c>
      <c r="E713" s="59"/>
      <c r="F713" s="59"/>
      <c r="G713" s="59"/>
      <c r="H713" s="59"/>
      <c r="I713" s="59"/>
      <c r="J713" s="59"/>
      <c r="K713" s="144"/>
      <c r="L713" s="223"/>
      <c r="M713" s="129"/>
      <c r="N713" s="224"/>
      <c r="O713" s="67">
        <f>IF(D713=0,"",D713/C712)</f>
        <v>0.88888888888888884</v>
      </c>
      <c r="P713" s="68">
        <v>68</v>
      </c>
      <c r="Q713" s="231">
        <f t="shared" si="104"/>
        <v>0.94444444444444442</v>
      </c>
      <c r="R713" s="231">
        <f t="shared" si="105"/>
        <v>5.555555555555558E-2</v>
      </c>
      <c r="T713" s="70">
        <f>P713/P711</f>
        <v>0.8</v>
      </c>
    </row>
    <row r="714" spans="1:20" ht="15.75" customHeight="1" x14ac:dyDescent="0.25">
      <c r="A714" s="58">
        <v>1801</v>
      </c>
      <c r="B714" s="59"/>
      <c r="C714" s="59"/>
      <c r="D714" s="59"/>
      <c r="E714" s="59">
        <v>54</v>
      </c>
      <c r="F714" s="59"/>
      <c r="G714" s="59"/>
      <c r="H714" s="59"/>
      <c r="I714" s="59"/>
      <c r="J714" s="59"/>
      <c r="K714" s="144"/>
      <c r="L714" s="223"/>
      <c r="M714" s="129"/>
      <c r="N714" s="224"/>
      <c r="O714" s="67">
        <f>IF(E714=0,"",E714/D713)</f>
        <v>0.84375</v>
      </c>
      <c r="P714" s="68">
        <v>64</v>
      </c>
      <c r="Q714" s="231">
        <f t="shared" si="104"/>
        <v>0.94117647058823528</v>
      </c>
      <c r="R714" s="231">
        <f t="shared" si="105"/>
        <v>5.8823529411764719E-2</v>
      </c>
      <c r="T714" s="104"/>
    </row>
    <row r="715" spans="1:20" ht="15.75" customHeight="1" x14ac:dyDescent="0.25">
      <c r="A715" s="58">
        <v>1802</v>
      </c>
      <c r="B715" s="59"/>
      <c r="C715" s="59"/>
      <c r="D715" s="59"/>
      <c r="E715" s="59"/>
      <c r="F715" s="59">
        <v>53</v>
      </c>
      <c r="G715" s="59"/>
      <c r="H715" s="59"/>
      <c r="I715" s="59"/>
      <c r="J715" s="59"/>
      <c r="K715" s="144"/>
      <c r="L715" s="223"/>
      <c r="M715" s="129"/>
      <c r="N715" s="224"/>
      <c r="O715" s="67">
        <f>IF(F715=0,"",F715/E714)</f>
        <v>0.98148148148148151</v>
      </c>
      <c r="P715" s="68">
        <v>63</v>
      </c>
      <c r="Q715" s="231">
        <f t="shared" si="104"/>
        <v>0.984375</v>
      </c>
      <c r="R715" s="231">
        <f t="shared" si="105"/>
        <v>1.5625E-2</v>
      </c>
      <c r="T715" s="104"/>
    </row>
    <row r="716" spans="1:20" ht="15.75" customHeight="1" x14ac:dyDescent="0.25">
      <c r="A716" s="58">
        <v>1901</v>
      </c>
      <c r="B716" s="59"/>
      <c r="C716" s="59"/>
      <c r="D716" s="59"/>
      <c r="E716" s="59"/>
      <c r="F716" s="59"/>
      <c r="G716" s="59">
        <v>53</v>
      </c>
      <c r="H716" s="59"/>
      <c r="I716" s="59"/>
      <c r="J716" s="59"/>
      <c r="K716" s="144"/>
      <c r="L716" s="223"/>
      <c r="M716" s="129"/>
      <c r="N716" s="224"/>
      <c r="O716" s="67">
        <f>IF(G716=0,"",G716/F715)</f>
        <v>1</v>
      </c>
      <c r="P716" s="68">
        <v>62</v>
      </c>
      <c r="Q716" s="231">
        <f t="shared" si="104"/>
        <v>0.98412698412698407</v>
      </c>
      <c r="R716" s="231">
        <f t="shared" si="105"/>
        <v>1.5873015873015928E-2</v>
      </c>
      <c r="T716" s="104"/>
    </row>
    <row r="717" spans="1:20" ht="15.75" customHeight="1" x14ac:dyDescent="0.25">
      <c r="A717" s="58">
        <v>1902</v>
      </c>
      <c r="B717" s="59"/>
      <c r="C717" s="59"/>
      <c r="D717" s="59"/>
      <c r="E717" s="59"/>
      <c r="F717" s="59"/>
      <c r="G717" s="59"/>
      <c r="H717" s="59">
        <v>53</v>
      </c>
      <c r="I717" s="59"/>
      <c r="J717" s="59"/>
      <c r="K717" s="144"/>
      <c r="L717" s="223"/>
      <c r="M717" s="129"/>
      <c r="N717" s="224"/>
      <c r="O717" s="67">
        <f>IF(H717=0,"",H717/G716)</f>
        <v>1</v>
      </c>
      <c r="P717" s="68">
        <v>59</v>
      </c>
      <c r="Q717" s="231">
        <f t="shared" si="104"/>
        <v>0.95161290322580649</v>
      </c>
      <c r="R717" s="231">
        <f t="shared" si="105"/>
        <v>4.8387096774193505E-2</v>
      </c>
      <c r="T717" s="104"/>
    </row>
    <row r="718" spans="1:20" ht="15.75" customHeight="1" x14ac:dyDescent="0.25">
      <c r="A718" s="58">
        <v>2001</v>
      </c>
      <c r="B718" s="59"/>
      <c r="C718" s="59"/>
      <c r="D718" s="59"/>
      <c r="E718" s="59"/>
      <c r="F718" s="59"/>
      <c r="G718" s="59"/>
      <c r="H718" s="59"/>
      <c r="I718" s="59">
        <v>47</v>
      </c>
      <c r="J718" s="59"/>
      <c r="K718" s="144"/>
      <c r="L718" s="223"/>
      <c r="M718" s="129"/>
      <c r="N718" s="224"/>
      <c r="O718" s="67">
        <f>IF(I718=0,"",I718/H717)</f>
        <v>0.8867924528301887</v>
      </c>
      <c r="P718" s="68">
        <v>58</v>
      </c>
      <c r="Q718" s="231">
        <f t="shared" si="104"/>
        <v>0.98305084745762716</v>
      </c>
      <c r="R718" s="231">
        <f t="shared" si="105"/>
        <v>1.6949152542372836E-2</v>
      </c>
      <c r="T718" s="104"/>
    </row>
    <row r="719" spans="1:20" ht="15.75" customHeight="1" x14ac:dyDescent="0.25">
      <c r="A719" s="58">
        <v>2002</v>
      </c>
      <c r="B719" s="59"/>
      <c r="C719" s="59"/>
      <c r="D719" s="59"/>
      <c r="E719" s="59"/>
      <c r="F719" s="59"/>
      <c r="G719" s="59"/>
      <c r="H719" s="59"/>
      <c r="I719" s="59"/>
      <c r="J719" s="59">
        <v>43</v>
      </c>
      <c r="K719" s="144">
        <v>26</v>
      </c>
      <c r="L719" s="223"/>
      <c r="M719" s="129"/>
      <c r="N719" s="224"/>
      <c r="O719" s="71">
        <f>IF(J719=0,"",J719/I718)</f>
        <v>0.91489361702127658</v>
      </c>
      <c r="P719" s="68">
        <v>58</v>
      </c>
      <c r="Q719" s="71">
        <f t="shared" si="104"/>
        <v>1</v>
      </c>
      <c r="R719" s="71">
        <f t="shared" si="105"/>
        <v>0</v>
      </c>
      <c r="T719" s="104"/>
    </row>
    <row r="720" spans="1:20" ht="15.75" customHeight="1" x14ac:dyDescent="0.25">
      <c r="A720" s="58">
        <v>2101</v>
      </c>
      <c r="B720" s="59"/>
      <c r="C720" s="59"/>
      <c r="D720" s="59"/>
      <c r="E720" s="59"/>
      <c r="F720" s="59"/>
      <c r="G720" s="59"/>
      <c r="H720" s="59"/>
      <c r="I720" s="59"/>
      <c r="J720" s="59">
        <v>25</v>
      </c>
      <c r="K720" s="144">
        <v>16</v>
      </c>
      <c r="L720" s="223"/>
      <c r="M720" s="129"/>
      <c r="N720" s="225"/>
      <c r="O720" s="129"/>
      <c r="P720" s="68">
        <v>32</v>
      </c>
      <c r="Q720" s="129"/>
      <c r="R720" s="232"/>
      <c r="T720" s="104"/>
    </row>
    <row r="721" spans="1:20" ht="15.75" customHeight="1" x14ac:dyDescent="0.25">
      <c r="A721" s="58">
        <v>2102</v>
      </c>
      <c r="B721" s="59"/>
      <c r="C721" s="59"/>
      <c r="D721" s="59"/>
      <c r="E721" s="59"/>
      <c r="F721" s="59"/>
      <c r="G721" s="59"/>
      <c r="H721" s="59"/>
      <c r="I721" s="59"/>
      <c r="J721" s="59">
        <v>7</v>
      </c>
      <c r="K721" s="144">
        <v>4</v>
      </c>
      <c r="L721" s="223"/>
      <c r="M721" s="129"/>
      <c r="N721" s="225"/>
      <c r="O721" s="233"/>
      <c r="P721" s="109">
        <v>14</v>
      </c>
      <c r="Q721" s="234"/>
      <c r="R721" s="233"/>
      <c r="T721" s="104"/>
    </row>
    <row r="722" spans="1:20" ht="15.75" customHeight="1" x14ac:dyDescent="0.25">
      <c r="A722" s="58">
        <v>2201</v>
      </c>
      <c r="B722" s="59"/>
      <c r="C722" s="59"/>
      <c r="D722" s="59"/>
      <c r="E722" s="59"/>
      <c r="F722" s="59"/>
      <c r="G722" s="59"/>
      <c r="H722" s="59"/>
      <c r="I722" s="59"/>
      <c r="J722" s="59">
        <v>5</v>
      </c>
      <c r="K722" s="144">
        <v>4</v>
      </c>
      <c r="L722" s="223"/>
      <c r="M722" s="129"/>
      <c r="N722" s="225"/>
      <c r="O722" s="233"/>
      <c r="P722" s="109">
        <v>8</v>
      </c>
      <c r="Q722" s="234"/>
      <c r="R722" s="233"/>
      <c r="T722" s="104"/>
    </row>
    <row r="723" spans="1:20" ht="15.75" customHeight="1" x14ac:dyDescent="0.25">
      <c r="A723" s="58">
        <v>2202</v>
      </c>
      <c r="B723" s="59"/>
      <c r="C723" s="59"/>
      <c r="D723" s="59"/>
      <c r="E723" s="59"/>
      <c r="F723" s="59"/>
      <c r="G723" s="59"/>
      <c r="H723" s="59"/>
      <c r="I723" s="59"/>
      <c r="J723" s="59">
        <v>2</v>
      </c>
      <c r="K723" s="144"/>
      <c r="L723" s="223"/>
      <c r="M723" s="129"/>
      <c r="N723" s="225"/>
      <c r="O723" s="233"/>
      <c r="P723" s="196">
        <v>2</v>
      </c>
      <c r="Q723" s="234"/>
      <c r="R723" s="233"/>
      <c r="T723" s="104"/>
    </row>
    <row r="724" spans="1:20" ht="15.75" customHeight="1" x14ac:dyDescent="0.25">
      <c r="A724" s="58">
        <v>2301</v>
      </c>
      <c r="B724" s="59"/>
      <c r="C724" s="59"/>
      <c r="D724" s="59"/>
      <c r="E724" s="59"/>
      <c r="F724" s="59"/>
      <c r="G724" s="59"/>
      <c r="H724" s="59"/>
      <c r="I724" s="59"/>
      <c r="J724" s="59">
        <v>1</v>
      </c>
      <c r="K724" s="144">
        <v>1</v>
      </c>
      <c r="L724" s="223"/>
      <c r="M724" s="129"/>
      <c r="N724" s="225"/>
      <c r="O724" s="129"/>
      <c r="P724" s="198">
        <v>1</v>
      </c>
      <c r="Q724" s="124"/>
      <c r="R724" s="233"/>
      <c r="T724" s="104"/>
    </row>
    <row r="725" spans="1:20" ht="15.75" customHeight="1" x14ac:dyDescent="0.25">
      <c r="A725" s="58">
        <v>2302</v>
      </c>
      <c r="B725" s="59"/>
      <c r="C725" s="59"/>
      <c r="D725" s="59"/>
      <c r="E725" s="59"/>
      <c r="F725" s="59"/>
      <c r="G725" s="59"/>
      <c r="H725" s="59"/>
      <c r="I725" s="59"/>
      <c r="J725" s="59">
        <v>1</v>
      </c>
      <c r="K725" s="144"/>
      <c r="L725" s="223"/>
      <c r="M725" s="129"/>
      <c r="N725" s="225"/>
      <c r="O725" s="191" t="s">
        <v>83</v>
      </c>
      <c r="P725" s="197">
        <v>42</v>
      </c>
      <c r="Q725" s="111">
        <f>K728</f>
        <v>52</v>
      </c>
      <c r="R725" s="213" t="s">
        <v>11</v>
      </c>
      <c r="T725" s="104"/>
    </row>
    <row r="726" spans="1:20" ht="15.75" customHeight="1" x14ac:dyDescent="0.25">
      <c r="A726" s="58">
        <v>2401</v>
      </c>
      <c r="B726" s="59"/>
      <c r="C726" s="59"/>
      <c r="D726" s="59"/>
      <c r="E726" s="59"/>
      <c r="F726" s="59"/>
      <c r="G726" s="59"/>
      <c r="H726" s="59"/>
      <c r="I726" s="59"/>
      <c r="J726" s="59">
        <v>1</v>
      </c>
      <c r="K726" s="144">
        <v>1</v>
      </c>
      <c r="L726" s="223"/>
      <c r="M726" s="129"/>
      <c r="N726" s="225"/>
      <c r="O726" s="192" t="s">
        <v>85</v>
      </c>
      <c r="P726" s="86">
        <f>IF(P725/B711=0,"",P725/B711)</f>
        <v>0.49411764705882355</v>
      </c>
      <c r="Q726" s="112">
        <f>IF(P725/Q725=0,"",P725/Q725)</f>
        <v>0.80769230769230771</v>
      </c>
      <c r="R726" s="215" t="s">
        <v>86</v>
      </c>
      <c r="T726" s="104"/>
    </row>
    <row r="727" spans="1:20" ht="15.75" customHeight="1" x14ac:dyDescent="0.25">
      <c r="A727" s="58">
        <v>2402</v>
      </c>
      <c r="B727" s="59"/>
      <c r="C727" s="59"/>
      <c r="D727" s="59"/>
      <c r="E727" s="59"/>
      <c r="F727" s="59"/>
      <c r="G727" s="59"/>
      <c r="H727" s="59"/>
      <c r="I727" s="59"/>
      <c r="J727" s="59"/>
      <c r="K727" s="144"/>
      <c r="L727" s="226"/>
      <c r="M727" s="227"/>
      <c r="N727" s="228"/>
      <c r="O727" s="90"/>
      <c r="P727" s="91"/>
      <c r="Q727" s="91"/>
      <c r="R727" s="113"/>
      <c r="T727" s="104"/>
    </row>
    <row r="728" spans="1:20" ht="18" customHeight="1" x14ac:dyDescent="0.25">
      <c r="A728" s="28"/>
      <c r="B728" s="280" t="s">
        <v>111</v>
      </c>
      <c r="C728" s="280"/>
      <c r="D728" s="280"/>
      <c r="E728" s="280"/>
      <c r="F728" s="280"/>
      <c r="G728" s="280"/>
      <c r="H728" s="280"/>
      <c r="I728" s="280"/>
      <c r="J728" s="280"/>
      <c r="K728" s="93">
        <f>SUM(K711:K726)</f>
        <v>52</v>
      </c>
      <c r="L728" s="94">
        <f>IF(K719=0,"",K719/B711)</f>
        <v>0.30588235294117649</v>
      </c>
      <c r="M728" s="94">
        <f>IF(K728=0,"",K728/B711)</f>
        <v>0.61176470588235299</v>
      </c>
      <c r="N728" s="94">
        <f>IF(K719=0,"",M728-L728)</f>
        <v>0.30588235294117649</v>
      </c>
      <c r="O728" s="3"/>
      <c r="P728" s="29"/>
      <c r="Q728" s="22"/>
      <c r="R728" s="3"/>
      <c r="T728" s="104"/>
    </row>
    <row r="729" spans="1:20" ht="14.25" customHeight="1" x14ac:dyDescent="0.2">
      <c r="T729" s="104"/>
    </row>
    <row r="730" spans="1:20" ht="14.25" customHeight="1" x14ac:dyDescent="0.2">
      <c r="T730" s="104"/>
    </row>
    <row r="731" spans="1:20" ht="26.25" x14ac:dyDescent="0.4">
      <c r="A731" s="2"/>
      <c r="B731" s="270" t="s">
        <v>99</v>
      </c>
      <c r="C731" s="271"/>
      <c r="D731" s="271"/>
      <c r="E731" s="271"/>
      <c r="F731" s="271"/>
      <c r="G731" s="271"/>
      <c r="H731" s="271"/>
      <c r="I731" s="271"/>
      <c r="J731" s="271"/>
      <c r="K731" s="179" t="s">
        <v>113</v>
      </c>
      <c r="L731" s="160"/>
      <c r="M731" s="160"/>
      <c r="N731" s="29"/>
      <c r="O731" s="3"/>
      <c r="P731" s="29"/>
      <c r="Q731" s="29"/>
      <c r="R731" s="29"/>
      <c r="T731" s="104"/>
    </row>
    <row r="732" spans="1:20" ht="20.25" x14ac:dyDescent="0.2">
      <c r="A732" s="293" t="s">
        <v>10</v>
      </c>
      <c r="B732" s="273" t="s">
        <v>100</v>
      </c>
      <c r="C732" s="274"/>
      <c r="D732" s="274"/>
      <c r="E732" s="274"/>
      <c r="F732" s="274"/>
      <c r="G732" s="274"/>
      <c r="H732" s="274"/>
      <c r="I732" s="274"/>
      <c r="J732" s="275"/>
      <c r="K732" s="276" t="s">
        <v>11</v>
      </c>
      <c r="L732" s="269" t="s">
        <v>3</v>
      </c>
      <c r="M732" s="269" t="s">
        <v>4</v>
      </c>
      <c r="N732" s="278" t="s">
        <v>5</v>
      </c>
      <c r="O732" s="269" t="s">
        <v>6</v>
      </c>
      <c r="P732" s="267" t="s">
        <v>7</v>
      </c>
      <c r="Q732" s="267" t="s">
        <v>8</v>
      </c>
      <c r="R732" s="269" t="s">
        <v>101</v>
      </c>
      <c r="T732" s="104"/>
    </row>
    <row r="733" spans="1:20" ht="15.75" x14ac:dyDescent="0.25">
      <c r="A733" s="268"/>
      <c r="B733" s="58" t="s">
        <v>102</v>
      </c>
      <c r="C733" s="58" t="s">
        <v>103</v>
      </c>
      <c r="D733" s="58" t="s">
        <v>104</v>
      </c>
      <c r="E733" s="58" t="s">
        <v>105</v>
      </c>
      <c r="F733" s="58" t="s">
        <v>106</v>
      </c>
      <c r="G733" s="58" t="s">
        <v>107</v>
      </c>
      <c r="H733" s="58" t="s">
        <v>108</v>
      </c>
      <c r="I733" s="58" t="s">
        <v>109</v>
      </c>
      <c r="J733" s="58" t="s">
        <v>110</v>
      </c>
      <c r="K733" s="291"/>
      <c r="L733" s="268"/>
      <c r="M733" s="268"/>
      <c r="N733" s="268"/>
      <c r="O733" s="268"/>
      <c r="P733" s="268"/>
      <c r="Q733" s="268"/>
      <c r="R733" s="268"/>
      <c r="T733" s="104"/>
    </row>
    <row r="734" spans="1:20" ht="15.75" customHeight="1" x14ac:dyDescent="0.25">
      <c r="A734" s="58">
        <v>1701</v>
      </c>
      <c r="B734" s="59">
        <v>59</v>
      </c>
      <c r="C734" s="59"/>
      <c r="D734" s="59"/>
      <c r="E734" s="59"/>
      <c r="F734" s="59"/>
      <c r="G734" s="59"/>
      <c r="H734" s="59"/>
      <c r="I734" s="59"/>
      <c r="J734" s="59"/>
      <c r="K734" s="144"/>
      <c r="L734" s="220"/>
      <c r="M734" s="221"/>
      <c r="N734" s="222"/>
      <c r="O734" s="229"/>
      <c r="P734" s="63">
        <f>B734</f>
        <v>59</v>
      </c>
      <c r="Q734" s="230"/>
      <c r="R734" s="229"/>
      <c r="T734" s="104"/>
    </row>
    <row r="735" spans="1:20" ht="15.75" customHeight="1" x14ac:dyDescent="0.25">
      <c r="A735" s="58">
        <v>1702</v>
      </c>
      <c r="B735" s="59"/>
      <c r="C735" s="59">
        <v>48</v>
      </c>
      <c r="D735" s="59"/>
      <c r="E735" s="59"/>
      <c r="F735" s="59"/>
      <c r="G735" s="59"/>
      <c r="H735" s="59"/>
      <c r="I735" s="59"/>
      <c r="J735" s="59"/>
      <c r="K735" s="144"/>
      <c r="L735" s="223"/>
      <c r="M735" s="129"/>
      <c r="N735" s="224"/>
      <c r="O735" s="67">
        <f>IF(C735=0,"",C735/B734)</f>
        <v>0.81355932203389836</v>
      </c>
      <c r="P735" s="68">
        <v>48</v>
      </c>
      <c r="Q735" s="231">
        <f t="shared" ref="Q735:Q742" si="106">IF(P735=0,"",P735/P734)</f>
        <v>0.81355932203389836</v>
      </c>
      <c r="R735" s="231">
        <f t="shared" ref="R735:R742" si="107">IF(P735=0,"",100%-Q735)</f>
        <v>0.18644067796610164</v>
      </c>
      <c r="T735" s="104"/>
    </row>
    <row r="736" spans="1:20" ht="15.75" customHeight="1" x14ac:dyDescent="0.25">
      <c r="A736" s="58">
        <v>1801</v>
      </c>
      <c r="B736" s="59"/>
      <c r="C736" s="59"/>
      <c r="D736" s="59">
        <v>43</v>
      </c>
      <c r="E736" s="59"/>
      <c r="F736" s="59"/>
      <c r="G736" s="59"/>
      <c r="H736" s="59"/>
      <c r="I736" s="59"/>
      <c r="J736" s="59"/>
      <c r="K736" s="144"/>
      <c r="L736" s="223"/>
      <c r="M736" s="129"/>
      <c r="N736" s="224"/>
      <c r="O736" s="67">
        <f>IF(D736=0,"",D736/C735)</f>
        <v>0.89583333333333337</v>
      </c>
      <c r="P736" s="68">
        <v>43</v>
      </c>
      <c r="Q736" s="231">
        <f t="shared" si="106"/>
        <v>0.89583333333333337</v>
      </c>
      <c r="R736" s="231">
        <f t="shared" si="107"/>
        <v>0.10416666666666663</v>
      </c>
      <c r="T736" s="70">
        <f>P736/P734</f>
        <v>0.72881355932203384</v>
      </c>
    </row>
    <row r="737" spans="1:20" ht="15.75" customHeight="1" x14ac:dyDescent="0.25">
      <c r="A737" s="58">
        <v>1802</v>
      </c>
      <c r="B737" s="59"/>
      <c r="C737" s="59"/>
      <c r="D737" s="59"/>
      <c r="E737" s="59">
        <v>40</v>
      </c>
      <c r="F737" s="59"/>
      <c r="G737" s="59"/>
      <c r="H737" s="59"/>
      <c r="I737" s="59"/>
      <c r="J737" s="59"/>
      <c r="K737" s="144"/>
      <c r="L737" s="223"/>
      <c r="M737" s="129"/>
      <c r="N737" s="224"/>
      <c r="O737" s="67">
        <f>IF(E737=0,"",E737/D736)</f>
        <v>0.93023255813953487</v>
      </c>
      <c r="P737" s="68">
        <v>43</v>
      </c>
      <c r="Q737" s="231">
        <f t="shared" si="106"/>
        <v>1</v>
      </c>
      <c r="R737" s="231">
        <f t="shared" si="107"/>
        <v>0</v>
      </c>
      <c r="T737" s="104"/>
    </row>
    <row r="738" spans="1:20" ht="15.75" customHeight="1" x14ac:dyDescent="0.25">
      <c r="A738" s="58">
        <v>1901</v>
      </c>
      <c r="B738" s="59"/>
      <c r="C738" s="59"/>
      <c r="D738" s="59"/>
      <c r="E738" s="59"/>
      <c r="F738" s="59">
        <v>38</v>
      </c>
      <c r="G738" s="59"/>
      <c r="H738" s="59"/>
      <c r="I738" s="59"/>
      <c r="J738" s="59"/>
      <c r="K738" s="144"/>
      <c r="L738" s="223"/>
      <c r="M738" s="129"/>
      <c r="N738" s="224"/>
      <c r="O738" s="67">
        <f>IF(F738=0,"",F738/E737)</f>
        <v>0.95</v>
      </c>
      <c r="P738" s="68">
        <v>42</v>
      </c>
      <c r="Q738" s="231">
        <f t="shared" si="106"/>
        <v>0.97674418604651159</v>
      </c>
      <c r="R738" s="231">
        <f t="shared" si="107"/>
        <v>2.3255813953488413E-2</v>
      </c>
    </row>
    <row r="739" spans="1:20" ht="15.75" customHeight="1" x14ac:dyDescent="0.25">
      <c r="A739" s="58">
        <v>1902</v>
      </c>
      <c r="B739" s="59"/>
      <c r="C739" s="59"/>
      <c r="D739" s="59"/>
      <c r="E739" s="59"/>
      <c r="F739" s="59"/>
      <c r="G739" s="59">
        <v>35</v>
      </c>
      <c r="H739" s="59"/>
      <c r="I739" s="59"/>
      <c r="J739" s="59"/>
      <c r="K739" s="144"/>
      <c r="L739" s="223"/>
      <c r="M739" s="129"/>
      <c r="N739" s="224"/>
      <c r="O739" s="67">
        <f>IF(G739=0,"",G739/F738)</f>
        <v>0.92105263157894735</v>
      </c>
      <c r="P739" s="68">
        <v>41</v>
      </c>
      <c r="Q739" s="231">
        <f t="shared" si="106"/>
        <v>0.97619047619047616</v>
      </c>
      <c r="R739" s="231">
        <f t="shared" si="107"/>
        <v>2.3809523809523836E-2</v>
      </c>
    </row>
    <row r="740" spans="1:20" ht="15.75" customHeight="1" x14ac:dyDescent="0.25">
      <c r="A740" s="58">
        <v>2001</v>
      </c>
      <c r="B740" s="59"/>
      <c r="C740" s="59"/>
      <c r="D740" s="59"/>
      <c r="E740" s="59"/>
      <c r="F740" s="59"/>
      <c r="G740" s="59"/>
      <c r="H740" s="59">
        <v>36</v>
      </c>
      <c r="I740" s="59"/>
      <c r="J740" s="59"/>
      <c r="K740" s="144"/>
      <c r="L740" s="223"/>
      <c r="M740" s="129"/>
      <c r="N740" s="224"/>
      <c r="O740" s="67">
        <f>IF(H740=0,"",H740/G739)</f>
        <v>1.0285714285714285</v>
      </c>
      <c r="P740" s="68">
        <v>40</v>
      </c>
      <c r="Q740" s="231">
        <f t="shared" si="106"/>
        <v>0.97560975609756095</v>
      </c>
      <c r="R740" s="231">
        <f t="shared" si="107"/>
        <v>2.4390243902439046E-2</v>
      </c>
    </row>
    <row r="741" spans="1:20" ht="15.75" customHeight="1" x14ac:dyDescent="0.25">
      <c r="A741" s="58">
        <v>2002</v>
      </c>
      <c r="B741" s="59"/>
      <c r="C741" s="59"/>
      <c r="D741" s="59"/>
      <c r="E741" s="59"/>
      <c r="F741" s="59"/>
      <c r="G741" s="59"/>
      <c r="H741" s="59"/>
      <c r="I741" s="59">
        <v>27</v>
      </c>
      <c r="J741" s="59"/>
      <c r="K741" s="144"/>
      <c r="L741" s="223"/>
      <c r="M741" s="129"/>
      <c r="N741" s="224"/>
      <c r="O741" s="67">
        <f>IF(I741=0,"",I741/H740)</f>
        <v>0.75</v>
      </c>
      <c r="P741" s="68">
        <v>40</v>
      </c>
      <c r="Q741" s="231">
        <f t="shared" si="106"/>
        <v>1</v>
      </c>
      <c r="R741" s="231">
        <f t="shared" si="107"/>
        <v>0</v>
      </c>
    </row>
    <row r="742" spans="1:20" ht="15.75" customHeight="1" x14ac:dyDescent="0.25">
      <c r="A742" s="58">
        <v>2101</v>
      </c>
      <c r="B742" s="59"/>
      <c r="C742" s="59"/>
      <c r="D742" s="59"/>
      <c r="E742" s="59"/>
      <c r="F742" s="59"/>
      <c r="G742" s="59"/>
      <c r="H742" s="59"/>
      <c r="I742" s="59"/>
      <c r="J742" s="59">
        <v>23</v>
      </c>
      <c r="K742" s="144">
        <v>12</v>
      </c>
      <c r="L742" s="223"/>
      <c r="M742" s="129"/>
      <c r="N742" s="224"/>
      <c r="O742" s="71">
        <f>IF(J742=0,"",J742/I741)</f>
        <v>0.85185185185185186</v>
      </c>
      <c r="P742" s="68">
        <v>36</v>
      </c>
      <c r="Q742" s="71">
        <f t="shared" si="106"/>
        <v>0.9</v>
      </c>
      <c r="R742" s="71">
        <f t="shared" si="107"/>
        <v>9.9999999999999978E-2</v>
      </c>
    </row>
    <row r="743" spans="1:20" ht="15.75" customHeight="1" x14ac:dyDescent="0.25">
      <c r="A743" s="58">
        <v>2102</v>
      </c>
      <c r="B743" s="59"/>
      <c r="C743" s="59"/>
      <c r="D743" s="59"/>
      <c r="E743" s="59"/>
      <c r="F743" s="59"/>
      <c r="G743" s="59"/>
      <c r="H743" s="59"/>
      <c r="I743" s="59"/>
      <c r="J743" s="59">
        <v>21</v>
      </c>
      <c r="K743" s="144">
        <v>17</v>
      </c>
      <c r="L743" s="223"/>
      <c r="M743" s="129"/>
      <c r="N743" s="225"/>
      <c r="O743" s="129"/>
      <c r="P743" s="68">
        <v>26</v>
      </c>
      <c r="Q743" s="129"/>
      <c r="R743" s="232"/>
    </row>
    <row r="744" spans="1:20" ht="15.75" customHeight="1" x14ac:dyDescent="0.25">
      <c r="A744" s="58">
        <v>2201</v>
      </c>
      <c r="B744" s="59"/>
      <c r="C744" s="59"/>
      <c r="D744" s="59"/>
      <c r="E744" s="59"/>
      <c r="F744" s="59"/>
      <c r="G744" s="59"/>
      <c r="H744" s="59"/>
      <c r="I744" s="59"/>
      <c r="J744" s="59">
        <v>8</v>
      </c>
      <c r="K744" s="144">
        <v>7</v>
      </c>
      <c r="L744" s="223"/>
      <c r="M744" s="129"/>
      <c r="N744" s="225"/>
      <c r="O744" s="233"/>
      <c r="P744" s="109">
        <v>9</v>
      </c>
      <c r="Q744" s="234"/>
      <c r="R744" s="233"/>
    </row>
    <row r="745" spans="1:20" ht="15.75" customHeight="1" x14ac:dyDescent="0.25">
      <c r="A745" s="58">
        <v>2202</v>
      </c>
      <c r="B745" s="59"/>
      <c r="C745" s="59"/>
      <c r="D745" s="59"/>
      <c r="E745" s="59"/>
      <c r="F745" s="59"/>
      <c r="G745" s="59"/>
      <c r="H745" s="59"/>
      <c r="I745" s="59"/>
      <c r="J745" s="59">
        <v>1</v>
      </c>
      <c r="K745" s="144"/>
      <c r="L745" s="223"/>
      <c r="M745" s="129"/>
      <c r="N745" s="225"/>
      <c r="O745" s="233"/>
      <c r="P745" s="196">
        <v>2</v>
      </c>
      <c r="Q745" s="234"/>
      <c r="R745" s="233"/>
    </row>
    <row r="746" spans="1:20" ht="15.75" customHeight="1" x14ac:dyDescent="0.25">
      <c r="A746" s="58">
        <v>2301</v>
      </c>
      <c r="B746" s="59"/>
      <c r="C746" s="59"/>
      <c r="D746" s="59"/>
      <c r="E746" s="59"/>
      <c r="F746" s="59"/>
      <c r="G746" s="59"/>
      <c r="H746" s="59"/>
      <c r="I746" s="59"/>
      <c r="J746" s="59">
        <v>1</v>
      </c>
      <c r="K746" s="144"/>
      <c r="L746" s="223"/>
      <c r="M746" s="129"/>
      <c r="N746" s="225"/>
      <c r="O746" s="235"/>
      <c r="P746" s="237">
        <v>2</v>
      </c>
      <c r="Q746" s="236"/>
      <c r="R746" s="233"/>
    </row>
    <row r="747" spans="1:20" ht="15.75" customHeight="1" x14ac:dyDescent="0.25">
      <c r="A747" s="58">
        <v>2302</v>
      </c>
      <c r="B747" s="59"/>
      <c r="C747" s="59"/>
      <c r="D747" s="59"/>
      <c r="E747" s="59"/>
      <c r="F747" s="59"/>
      <c r="G747" s="59"/>
      <c r="H747" s="59"/>
      <c r="I747" s="59"/>
      <c r="J747" s="59">
        <v>1</v>
      </c>
      <c r="K747" s="144">
        <v>1</v>
      </c>
      <c r="L747" s="223"/>
      <c r="M747" s="129"/>
      <c r="N747" s="225"/>
      <c r="O747" s="235"/>
      <c r="P747" s="238">
        <v>1</v>
      </c>
      <c r="Q747" s="236"/>
      <c r="R747" s="233"/>
    </row>
    <row r="748" spans="1:20" ht="15.75" customHeight="1" x14ac:dyDescent="0.25">
      <c r="A748" s="58">
        <v>2401</v>
      </c>
      <c r="B748" s="59"/>
      <c r="C748" s="59"/>
      <c r="D748" s="59"/>
      <c r="E748" s="59"/>
      <c r="F748" s="59"/>
      <c r="G748" s="59"/>
      <c r="H748" s="59"/>
      <c r="I748" s="59"/>
      <c r="J748" s="59">
        <v>1</v>
      </c>
      <c r="K748" s="144"/>
      <c r="L748" s="223"/>
      <c r="M748" s="129"/>
      <c r="N748" s="225"/>
      <c r="O748" s="191" t="s">
        <v>83</v>
      </c>
      <c r="P748" s="197">
        <v>32</v>
      </c>
      <c r="Q748" s="111">
        <f>K751</f>
        <v>37</v>
      </c>
      <c r="R748" s="213" t="s">
        <v>11</v>
      </c>
    </row>
    <row r="749" spans="1:20" ht="15.75" customHeight="1" x14ac:dyDescent="0.25">
      <c r="A749" s="58">
        <v>2402</v>
      </c>
      <c r="B749" s="59"/>
      <c r="C749" s="59"/>
      <c r="D749" s="59"/>
      <c r="E749" s="59"/>
      <c r="F749" s="59"/>
      <c r="G749" s="59"/>
      <c r="H749" s="59"/>
      <c r="I749" s="59"/>
      <c r="J749" s="59">
        <v>1</v>
      </c>
      <c r="K749" s="144">
        <v>1</v>
      </c>
      <c r="L749" s="223"/>
      <c r="M749" s="129"/>
      <c r="N749" s="225"/>
      <c r="O749" s="192" t="s">
        <v>85</v>
      </c>
      <c r="P749" s="86">
        <f>IF(P748/B734=0,"",P748/B734)</f>
        <v>0.5423728813559322</v>
      </c>
      <c r="Q749" s="112">
        <f>IF(P748/Q748=0,"",P748/Q748)</f>
        <v>0.86486486486486491</v>
      </c>
      <c r="R749" s="215" t="s">
        <v>86</v>
      </c>
    </row>
    <row r="750" spans="1:20" ht="15.75" x14ac:dyDescent="0.25">
      <c r="A750" s="58">
        <v>2501</v>
      </c>
      <c r="B750" s="59"/>
      <c r="C750" s="59"/>
      <c r="D750" s="59"/>
      <c r="E750" s="59"/>
      <c r="F750" s="59"/>
      <c r="G750" s="59"/>
      <c r="H750" s="59"/>
      <c r="I750" s="59"/>
      <c r="J750" s="59"/>
      <c r="K750" s="144"/>
      <c r="L750" s="226"/>
      <c r="M750" s="227"/>
      <c r="N750" s="228"/>
      <c r="O750" s="90"/>
      <c r="P750" s="91"/>
      <c r="Q750" s="91"/>
      <c r="R750" s="113"/>
    </row>
    <row r="751" spans="1:20" ht="18" x14ac:dyDescent="0.25">
      <c r="A751" s="28"/>
      <c r="B751" s="280" t="s">
        <v>111</v>
      </c>
      <c r="C751" s="280"/>
      <c r="D751" s="280"/>
      <c r="E751" s="280"/>
      <c r="F751" s="280"/>
      <c r="G751" s="280"/>
      <c r="H751" s="280"/>
      <c r="I751" s="280"/>
      <c r="J751" s="280"/>
      <c r="K751" s="93">
        <f>SUM(K734:K747)</f>
        <v>37</v>
      </c>
      <c r="L751" s="94">
        <f>IF(K742=0,"",K742/B734)</f>
        <v>0.20338983050847459</v>
      </c>
      <c r="M751" s="94">
        <f>IF(K751=0,"",K751/B734)</f>
        <v>0.6271186440677966</v>
      </c>
      <c r="N751" s="94">
        <f>IF(K742=0,"",M751-L751)</f>
        <v>0.42372881355932202</v>
      </c>
      <c r="O751" s="3"/>
      <c r="P751" s="29"/>
      <c r="Q751" s="22"/>
      <c r="R751" s="3"/>
    </row>
    <row r="752" spans="1:20" ht="12.75" customHeight="1" x14ac:dyDescent="0.2">
      <c r="L752" s="3"/>
      <c r="M752" s="3"/>
      <c r="O752" s="3"/>
    </row>
    <row r="753" spans="1:22" ht="12.75" customHeight="1" x14ac:dyDescent="0.2">
      <c r="L753" s="3"/>
      <c r="M753" s="3"/>
      <c r="O753" s="3"/>
    </row>
    <row r="754" spans="1:22" ht="26.25" x14ac:dyDescent="0.4">
      <c r="A754" s="2"/>
      <c r="B754" s="270" t="s">
        <v>99</v>
      </c>
      <c r="C754" s="271"/>
      <c r="D754" s="271"/>
      <c r="E754" s="271"/>
      <c r="F754" s="271"/>
      <c r="G754" s="271"/>
      <c r="H754" s="271"/>
      <c r="I754" s="271"/>
      <c r="J754" s="271"/>
      <c r="K754" s="179" t="s">
        <v>114</v>
      </c>
      <c r="L754" s="57"/>
      <c r="M754" s="57"/>
      <c r="N754" s="29"/>
      <c r="O754" s="3"/>
      <c r="P754" s="29"/>
      <c r="Q754" s="29"/>
      <c r="R754" s="29"/>
      <c r="V754" s="165">
        <f>AVERAGE(P749,P772)</f>
        <v>0.49785310734463273</v>
      </c>
    </row>
    <row r="755" spans="1:22" ht="20.25" x14ac:dyDescent="0.2">
      <c r="A755" s="293" t="s">
        <v>10</v>
      </c>
      <c r="B755" s="273" t="s">
        <v>100</v>
      </c>
      <c r="C755" s="274"/>
      <c r="D755" s="274"/>
      <c r="E755" s="274"/>
      <c r="F755" s="274"/>
      <c r="G755" s="274"/>
      <c r="H755" s="274"/>
      <c r="I755" s="274"/>
      <c r="J755" s="275"/>
      <c r="K755" s="276" t="s">
        <v>11</v>
      </c>
      <c r="L755" s="269" t="s">
        <v>3</v>
      </c>
      <c r="M755" s="269" t="s">
        <v>4</v>
      </c>
      <c r="N755" s="278" t="s">
        <v>5</v>
      </c>
      <c r="O755" s="269" t="s">
        <v>6</v>
      </c>
      <c r="P755" s="267" t="s">
        <v>7</v>
      </c>
      <c r="Q755" s="267" t="s">
        <v>8</v>
      </c>
      <c r="R755" s="269" t="s">
        <v>101</v>
      </c>
    </row>
    <row r="756" spans="1:22" ht="15.75" x14ac:dyDescent="0.25">
      <c r="A756" s="268"/>
      <c r="B756" s="58" t="s">
        <v>102</v>
      </c>
      <c r="C756" s="58" t="s">
        <v>103</v>
      </c>
      <c r="D756" s="58" t="s">
        <v>104</v>
      </c>
      <c r="E756" s="58" t="s">
        <v>105</v>
      </c>
      <c r="F756" s="58" t="s">
        <v>106</v>
      </c>
      <c r="G756" s="58" t="s">
        <v>107</v>
      </c>
      <c r="H756" s="58" t="s">
        <v>108</v>
      </c>
      <c r="I756" s="58" t="s">
        <v>109</v>
      </c>
      <c r="J756" s="58" t="s">
        <v>110</v>
      </c>
      <c r="K756" s="291"/>
      <c r="L756" s="268"/>
      <c r="M756" s="268"/>
      <c r="N756" s="268"/>
      <c r="O756" s="268"/>
      <c r="P756" s="268"/>
      <c r="Q756" s="268"/>
      <c r="R756" s="268"/>
    </row>
    <row r="757" spans="1:22" ht="15.75" customHeight="1" x14ac:dyDescent="0.25">
      <c r="A757" s="58">
        <v>1702</v>
      </c>
      <c r="B757" s="59">
        <v>75</v>
      </c>
      <c r="C757" s="59"/>
      <c r="D757" s="59"/>
      <c r="E757" s="59"/>
      <c r="F757" s="59"/>
      <c r="G757" s="59"/>
      <c r="H757" s="59"/>
      <c r="I757" s="59"/>
      <c r="J757" s="59"/>
      <c r="K757" s="144"/>
      <c r="L757" s="220"/>
      <c r="M757" s="221"/>
      <c r="N757" s="222"/>
      <c r="O757" s="229"/>
      <c r="P757" s="63">
        <f>B757</f>
        <v>75</v>
      </c>
      <c r="Q757" s="230"/>
      <c r="R757" s="229"/>
    </row>
    <row r="758" spans="1:22" ht="15.75" customHeight="1" x14ac:dyDescent="0.25">
      <c r="A758" s="58">
        <v>1801</v>
      </c>
      <c r="B758" s="59"/>
      <c r="C758" s="59">
        <v>56</v>
      </c>
      <c r="D758" s="59"/>
      <c r="E758" s="59"/>
      <c r="F758" s="59"/>
      <c r="G758" s="59"/>
      <c r="H758" s="59"/>
      <c r="I758" s="59"/>
      <c r="J758" s="59"/>
      <c r="K758" s="144"/>
      <c r="L758" s="223"/>
      <c r="M758" s="129"/>
      <c r="N758" s="224"/>
      <c r="O758" s="67">
        <f>IF(C758=0,"",C758/B757)</f>
        <v>0.7466666666666667</v>
      </c>
      <c r="P758" s="68">
        <v>56</v>
      </c>
      <c r="Q758" s="231">
        <f t="shared" ref="Q758:Q765" si="108">IF(P758=0,"",P758/P757)</f>
        <v>0.7466666666666667</v>
      </c>
      <c r="R758" s="231">
        <f t="shared" ref="R758:R765" si="109">IF(P758=0,"",100%-Q758)</f>
        <v>0.2533333333333333</v>
      </c>
    </row>
    <row r="759" spans="1:22" ht="15.75" customHeight="1" x14ac:dyDescent="0.25">
      <c r="A759" s="58">
        <v>1802</v>
      </c>
      <c r="B759" s="59"/>
      <c r="C759" s="59"/>
      <c r="D759" s="59">
        <v>50</v>
      </c>
      <c r="E759" s="59"/>
      <c r="F759" s="59"/>
      <c r="G759" s="59"/>
      <c r="H759" s="59"/>
      <c r="I759" s="59"/>
      <c r="J759" s="59"/>
      <c r="K759" s="144"/>
      <c r="L759" s="223"/>
      <c r="M759" s="129"/>
      <c r="N759" s="224"/>
      <c r="O759" s="67">
        <f>IF(D759=0,"",D759/C758)</f>
        <v>0.8928571428571429</v>
      </c>
      <c r="P759" s="68">
        <v>52</v>
      </c>
      <c r="Q759" s="231">
        <f t="shared" si="108"/>
        <v>0.9285714285714286</v>
      </c>
      <c r="R759" s="231">
        <f t="shared" si="109"/>
        <v>7.1428571428571397E-2</v>
      </c>
      <c r="S759" s="8">
        <f>P759/P757</f>
        <v>0.69333333333333336</v>
      </c>
    </row>
    <row r="760" spans="1:22" ht="15.75" customHeight="1" x14ac:dyDescent="0.25">
      <c r="A760" s="58">
        <v>1901</v>
      </c>
      <c r="B760" s="59"/>
      <c r="C760" s="59"/>
      <c r="D760" s="59"/>
      <c r="E760" s="59">
        <v>41</v>
      </c>
      <c r="F760" s="59"/>
      <c r="G760" s="59"/>
      <c r="H760" s="59"/>
      <c r="I760" s="59"/>
      <c r="J760" s="59"/>
      <c r="K760" s="144"/>
      <c r="L760" s="223"/>
      <c r="M760" s="129"/>
      <c r="N760" s="224"/>
      <c r="O760" s="67">
        <f>IF(E760=0,"",E760/D759)</f>
        <v>0.82</v>
      </c>
      <c r="P760" s="68">
        <v>51</v>
      </c>
      <c r="Q760" s="231">
        <f t="shared" si="108"/>
        <v>0.98076923076923073</v>
      </c>
      <c r="R760" s="231">
        <f t="shared" si="109"/>
        <v>1.9230769230769273E-2</v>
      </c>
    </row>
    <row r="761" spans="1:22" ht="15.75" customHeight="1" x14ac:dyDescent="0.25">
      <c r="A761" s="58">
        <v>1902</v>
      </c>
      <c r="B761" s="59"/>
      <c r="C761" s="59"/>
      <c r="D761" s="59"/>
      <c r="E761" s="59"/>
      <c r="F761" s="59">
        <v>39</v>
      </c>
      <c r="G761" s="59"/>
      <c r="H761" s="59"/>
      <c r="I761" s="59"/>
      <c r="J761" s="59"/>
      <c r="K761" s="144"/>
      <c r="L761" s="223"/>
      <c r="M761" s="129"/>
      <c r="N761" s="224"/>
      <c r="O761" s="67">
        <f>IF(F761=0,"",F761/E760)</f>
        <v>0.95121951219512191</v>
      </c>
      <c r="P761" s="68">
        <v>50</v>
      </c>
      <c r="Q761" s="231">
        <f t="shared" si="108"/>
        <v>0.98039215686274506</v>
      </c>
      <c r="R761" s="231">
        <f t="shared" si="109"/>
        <v>1.9607843137254943E-2</v>
      </c>
    </row>
    <row r="762" spans="1:22" ht="15.75" customHeight="1" x14ac:dyDescent="0.25">
      <c r="A762" s="58">
        <v>2001</v>
      </c>
      <c r="B762" s="59"/>
      <c r="C762" s="59"/>
      <c r="D762" s="59"/>
      <c r="E762" s="59"/>
      <c r="F762" s="59"/>
      <c r="G762" s="59">
        <v>39</v>
      </c>
      <c r="H762" s="59"/>
      <c r="I762" s="59"/>
      <c r="J762" s="59"/>
      <c r="K762" s="144"/>
      <c r="L762" s="223"/>
      <c r="M762" s="129"/>
      <c r="N762" s="224"/>
      <c r="O762" s="67">
        <f>IF(G762=0,"",G762/F761)</f>
        <v>1</v>
      </c>
      <c r="P762" s="68">
        <v>48</v>
      </c>
      <c r="Q762" s="231">
        <f t="shared" si="108"/>
        <v>0.96</v>
      </c>
      <c r="R762" s="231">
        <f t="shared" si="109"/>
        <v>4.0000000000000036E-2</v>
      </c>
    </row>
    <row r="763" spans="1:22" ht="15.75" customHeight="1" x14ac:dyDescent="0.25">
      <c r="A763" s="58">
        <v>2002</v>
      </c>
      <c r="B763" s="59"/>
      <c r="C763" s="59"/>
      <c r="D763" s="59"/>
      <c r="E763" s="59"/>
      <c r="F763" s="59"/>
      <c r="G763" s="59"/>
      <c r="H763" s="59">
        <v>39</v>
      </c>
      <c r="I763" s="59"/>
      <c r="J763" s="59"/>
      <c r="K763" s="144"/>
      <c r="L763" s="223"/>
      <c r="M763" s="129"/>
      <c r="N763" s="224"/>
      <c r="O763" s="67">
        <f>IF(H763=0,"",H763/G762)</f>
        <v>1</v>
      </c>
      <c r="P763" s="68">
        <v>48</v>
      </c>
      <c r="Q763" s="231">
        <f t="shared" si="108"/>
        <v>1</v>
      </c>
      <c r="R763" s="231">
        <f t="shared" si="109"/>
        <v>0</v>
      </c>
    </row>
    <row r="764" spans="1:22" ht="15.75" customHeight="1" x14ac:dyDescent="0.25">
      <c r="A764" s="58">
        <v>2101</v>
      </c>
      <c r="B764" s="59"/>
      <c r="C764" s="59"/>
      <c r="D764" s="59"/>
      <c r="E764" s="59"/>
      <c r="F764" s="59"/>
      <c r="G764" s="59"/>
      <c r="H764" s="59"/>
      <c r="I764" s="59">
        <v>22</v>
      </c>
      <c r="J764" s="59"/>
      <c r="K764" s="144"/>
      <c r="L764" s="223"/>
      <c r="M764" s="129"/>
      <c r="N764" s="224"/>
      <c r="O764" s="67">
        <f>IF(I764=0,"",I764/H763)</f>
        <v>0.5641025641025641</v>
      </c>
      <c r="P764" s="68">
        <v>47</v>
      </c>
      <c r="Q764" s="231">
        <f t="shared" si="108"/>
        <v>0.97916666666666663</v>
      </c>
      <c r="R764" s="231">
        <f t="shared" si="109"/>
        <v>2.083333333333337E-2</v>
      </c>
    </row>
    <row r="765" spans="1:22" ht="15.75" customHeight="1" x14ac:dyDescent="0.25">
      <c r="A765" s="58">
        <v>2102</v>
      </c>
      <c r="B765" s="59"/>
      <c r="C765" s="59"/>
      <c r="D765" s="59"/>
      <c r="E765" s="59"/>
      <c r="F765" s="59"/>
      <c r="G765" s="59"/>
      <c r="H765" s="59"/>
      <c r="I765" s="59"/>
      <c r="J765" s="59">
        <v>21</v>
      </c>
      <c r="K765" s="144">
        <v>15</v>
      </c>
      <c r="L765" s="223"/>
      <c r="M765" s="129"/>
      <c r="N765" s="224"/>
      <c r="O765" s="71">
        <f>IF(J765=0,"",J765/I764)</f>
        <v>0.95454545454545459</v>
      </c>
      <c r="P765" s="68">
        <v>47</v>
      </c>
      <c r="Q765" s="71">
        <f t="shared" si="108"/>
        <v>1</v>
      </c>
      <c r="R765" s="71">
        <f t="shared" si="109"/>
        <v>0</v>
      </c>
    </row>
    <row r="766" spans="1:22" ht="15.75" customHeight="1" x14ac:dyDescent="0.25">
      <c r="A766" s="58">
        <v>2201</v>
      </c>
      <c r="B766" s="59"/>
      <c r="C766" s="59"/>
      <c r="D766" s="59"/>
      <c r="E766" s="59"/>
      <c r="F766" s="59"/>
      <c r="G766" s="59"/>
      <c r="H766" s="59"/>
      <c r="I766" s="59"/>
      <c r="J766" s="59">
        <v>22</v>
      </c>
      <c r="K766" s="144">
        <v>14</v>
      </c>
      <c r="L766" s="223"/>
      <c r="M766" s="129"/>
      <c r="N766" s="225"/>
      <c r="O766" s="105"/>
      <c r="P766" s="68">
        <v>30</v>
      </c>
      <c r="Q766" s="105"/>
      <c r="R766" s="239"/>
    </row>
    <row r="767" spans="1:22" ht="15.75" customHeight="1" x14ac:dyDescent="0.25">
      <c r="A767" s="58">
        <v>2202</v>
      </c>
      <c r="B767" s="59"/>
      <c r="C767" s="59"/>
      <c r="D767" s="59"/>
      <c r="E767" s="59"/>
      <c r="F767" s="59"/>
      <c r="G767" s="59"/>
      <c r="H767" s="59"/>
      <c r="I767" s="59"/>
      <c r="J767" s="59">
        <v>10</v>
      </c>
      <c r="K767" s="144">
        <v>9</v>
      </c>
      <c r="L767" s="223"/>
      <c r="M767" s="129"/>
      <c r="N767" s="225"/>
      <c r="O767" s="233"/>
      <c r="P767" s="109">
        <v>13</v>
      </c>
      <c r="Q767" s="234"/>
      <c r="R767" s="233"/>
    </row>
    <row r="768" spans="1:22" ht="15.75" customHeight="1" x14ac:dyDescent="0.25">
      <c r="A768" s="58">
        <v>2301</v>
      </c>
      <c r="B768" s="59"/>
      <c r="C768" s="59"/>
      <c r="D768" s="59"/>
      <c r="E768" s="59"/>
      <c r="F768" s="59"/>
      <c r="G768" s="59"/>
      <c r="H768" s="59"/>
      <c r="I768" s="59"/>
      <c r="J768" s="59">
        <v>3</v>
      </c>
      <c r="K768" s="144">
        <v>3</v>
      </c>
      <c r="L768" s="223"/>
      <c r="M768" s="129"/>
      <c r="N768" s="225"/>
      <c r="O768" s="233"/>
      <c r="P768" s="109">
        <v>3</v>
      </c>
      <c r="Q768" s="234"/>
      <c r="R768" s="233"/>
    </row>
    <row r="769" spans="1:19" ht="15.75" customHeight="1" x14ac:dyDescent="0.25">
      <c r="A769" s="58">
        <v>2302</v>
      </c>
      <c r="B769" s="59"/>
      <c r="C769" s="59"/>
      <c r="D769" s="59"/>
      <c r="E769" s="59"/>
      <c r="F769" s="59"/>
      <c r="G769" s="59"/>
      <c r="H769" s="59"/>
      <c r="I769" s="59"/>
      <c r="J769" s="59">
        <v>1</v>
      </c>
      <c r="K769" s="144">
        <v>1</v>
      </c>
      <c r="L769" s="223"/>
      <c r="M769" s="129"/>
      <c r="N769" s="225"/>
      <c r="O769" s="233"/>
      <c r="P769" s="109">
        <v>1</v>
      </c>
      <c r="Q769" s="234"/>
      <c r="R769" s="233"/>
    </row>
    <row r="770" spans="1:19" ht="15.75" customHeight="1" x14ac:dyDescent="0.25">
      <c r="A770" s="58">
        <v>2401</v>
      </c>
      <c r="B770" s="59"/>
      <c r="C770" s="59"/>
      <c r="D770" s="59"/>
      <c r="E770" s="59"/>
      <c r="F770" s="59"/>
      <c r="G770" s="59"/>
      <c r="H770" s="59"/>
      <c r="I770" s="59"/>
      <c r="J770" s="59"/>
      <c r="K770" s="144"/>
      <c r="L770" s="223"/>
      <c r="M770" s="129"/>
      <c r="N770" s="225"/>
      <c r="O770" s="129"/>
      <c r="P770" s="225"/>
      <c r="Q770" s="124"/>
      <c r="R770" s="233"/>
    </row>
    <row r="771" spans="1:19" ht="15.75" customHeight="1" x14ac:dyDescent="0.25">
      <c r="A771" s="58">
        <v>2402</v>
      </c>
      <c r="B771" s="59"/>
      <c r="C771" s="59"/>
      <c r="D771" s="59"/>
      <c r="E771" s="59"/>
      <c r="F771" s="59"/>
      <c r="G771" s="59"/>
      <c r="H771" s="59"/>
      <c r="I771" s="59"/>
      <c r="J771" s="59"/>
      <c r="K771" s="144"/>
      <c r="L771" s="223"/>
      <c r="M771" s="129"/>
      <c r="N771" s="225"/>
      <c r="O771" s="191" t="s">
        <v>83</v>
      </c>
      <c r="P771" s="82">
        <v>34</v>
      </c>
      <c r="Q771" s="111">
        <f>K774</f>
        <v>42</v>
      </c>
      <c r="R771" s="213" t="s">
        <v>11</v>
      </c>
    </row>
    <row r="772" spans="1:19" ht="15.75" customHeight="1" x14ac:dyDescent="0.25">
      <c r="A772" s="58">
        <v>2501</v>
      </c>
      <c r="B772" s="59"/>
      <c r="C772" s="59"/>
      <c r="D772" s="59"/>
      <c r="E772" s="59"/>
      <c r="F772" s="59"/>
      <c r="G772" s="59"/>
      <c r="H772" s="59"/>
      <c r="I772" s="59"/>
      <c r="J772" s="59"/>
      <c r="K772" s="144"/>
      <c r="L772" s="223"/>
      <c r="M772" s="129"/>
      <c r="N772" s="225"/>
      <c r="O772" s="192" t="s">
        <v>85</v>
      </c>
      <c r="P772" s="86">
        <f>IF(P771/B757=0,"",P771/B757)</f>
        <v>0.45333333333333331</v>
      </c>
      <c r="Q772" s="112">
        <f>IF(P771/Q771=0,"",P771/Q771)</f>
        <v>0.80952380952380953</v>
      </c>
      <c r="R772" s="215" t="s">
        <v>86</v>
      </c>
    </row>
    <row r="773" spans="1:19" ht="15.75" customHeight="1" x14ac:dyDescent="0.25">
      <c r="A773" s="58">
        <v>2502</v>
      </c>
      <c r="B773" s="59"/>
      <c r="C773" s="59"/>
      <c r="D773" s="59"/>
      <c r="E773" s="59"/>
      <c r="F773" s="59"/>
      <c r="G773" s="59"/>
      <c r="H773" s="59"/>
      <c r="I773" s="59"/>
      <c r="J773" s="59"/>
      <c r="K773" s="144"/>
      <c r="L773" s="226"/>
      <c r="M773" s="227"/>
      <c r="N773" s="228"/>
      <c r="O773" s="90"/>
      <c r="P773" s="91"/>
      <c r="Q773" s="91"/>
      <c r="R773" s="113"/>
    </row>
    <row r="774" spans="1:19" ht="18" x14ac:dyDescent="0.25">
      <c r="A774" s="28"/>
      <c r="B774" s="280" t="s">
        <v>111</v>
      </c>
      <c r="C774" s="280"/>
      <c r="D774" s="280"/>
      <c r="E774" s="280"/>
      <c r="F774" s="280"/>
      <c r="G774" s="280"/>
      <c r="H774" s="280"/>
      <c r="I774" s="280"/>
      <c r="J774" s="280"/>
      <c r="K774" s="93">
        <f>SUM(K757:K770)</f>
        <v>42</v>
      </c>
      <c r="L774" s="94">
        <f>IF(K765=0,"",K765/B757)</f>
        <v>0.2</v>
      </c>
      <c r="M774" s="94">
        <f>IF(K774=0,"",K774/B757)</f>
        <v>0.56000000000000005</v>
      </c>
      <c r="N774" s="94">
        <f>IF(K765=0,"",M774-L774)</f>
        <v>0.36000000000000004</v>
      </c>
      <c r="O774" s="3"/>
      <c r="P774" s="29"/>
      <c r="Q774" s="22"/>
      <c r="R774" s="3"/>
    </row>
    <row r="775" spans="1:19" ht="12.75" customHeight="1" x14ac:dyDescent="0.2">
      <c r="L775" s="3"/>
      <c r="M775" s="3"/>
      <c r="O775" s="3"/>
    </row>
    <row r="776" spans="1:19" ht="12.75" customHeight="1" x14ac:dyDescent="0.2">
      <c r="L776" s="3"/>
      <c r="M776" s="3"/>
      <c r="O776" s="3"/>
    </row>
    <row r="777" spans="1:19" ht="26.25" customHeight="1" x14ac:dyDescent="0.4">
      <c r="A777" s="2"/>
      <c r="B777" s="270" t="s">
        <v>99</v>
      </c>
      <c r="C777" s="271"/>
      <c r="D777" s="271"/>
      <c r="E777" s="271"/>
      <c r="F777" s="271"/>
      <c r="G777" s="271"/>
      <c r="H777" s="271"/>
      <c r="I777" s="271"/>
      <c r="J777" s="271"/>
      <c r="K777" s="179" t="s">
        <v>115</v>
      </c>
      <c r="L777" s="57"/>
      <c r="M777" s="57"/>
      <c r="N777" s="29"/>
      <c r="O777" s="3"/>
      <c r="P777" s="29"/>
      <c r="Q777" s="29"/>
      <c r="R777" s="29"/>
    </row>
    <row r="778" spans="1:19" ht="20.25" customHeight="1" x14ac:dyDescent="0.2">
      <c r="A778" s="293" t="s">
        <v>10</v>
      </c>
      <c r="B778" s="273" t="s">
        <v>100</v>
      </c>
      <c r="C778" s="274"/>
      <c r="D778" s="274"/>
      <c r="E778" s="274"/>
      <c r="F778" s="274"/>
      <c r="G778" s="274"/>
      <c r="H778" s="274"/>
      <c r="I778" s="274"/>
      <c r="J778" s="275"/>
      <c r="K778" s="276" t="s">
        <v>11</v>
      </c>
      <c r="L778" s="269" t="s">
        <v>3</v>
      </c>
      <c r="M778" s="269" t="s">
        <v>4</v>
      </c>
      <c r="N778" s="278" t="s">
        <v>5</v>
      </c>
      <c r="O778" s="269" t="s">
        <v>6</v>
      </c>
      <c r="P778" s="267" t="s">
        <v>7</v>
      </c>
      <c r="Q778" s="267" t="s">
        <v>8</v>
      </c>
      <c r="R778" s="269" t="s">
        <v>101</v>
      </c>
    </row>
    <row r="779" spans="1:19" ht="15.75" customHeight="1" x14ac:dyDescent="0.25">
      <c r="A779" s="268"/>
      <c r="B779" s="58" t="s">
        <v>102</v>
      </c>
      <c r="C779" s="58" t="s">
        <v>103</v>
      </c>
      <c r="D779" s="58" t="s">
        <v>104</v>
      </c>
      <c r="E779" s="58" t="s">
        <v>105</v>
      </c>
      <c r="F779" s="58" t="s">
        <v>106</v>
      </c>
      <c r="G779" s="58" t="s">
        <v>107</v>
      </c>
      <c r="H779" s="58" t="s">
        <v>108</v>
      </c>
      <c r="I779" s="58" t="s">
        <v>109</v>
      </c>
      <c r="J779" s="58" t="s">
        <v>110</v>
      </c>
      <c r="K779" s="291"/>
      <c r="L779" s="268"/>
      <c r="M779" s="268"/>
      <c r="N779" s="268"/>
      <c r="O779" s="268"/>
      <c r="P779" s="268"/>
      <c r="Q779" s="268"/>
      <c r="R779" s="268"/>
    </row>
    <row r="780" spans="1:19" ht="15.75" customHeight="1" x14ac:dyDescent="0.25">
      <c r="A780" s="58">
        <v>1801</v>
      </c>
      <c r="B780" s="59">
        <v>58</v>
      </c>
      <c r="C780" s="59"/>
      <c r="D780" s="59"/>
      <c r="E780" s="59"/>
      <c r="F780" s="59"/>
      <c r="G780" s="59"/>
      <c r="H780" s="59"/>
      <c r="I780" s="59"/>
      <c r="J780" s="59"/>
      <c r="K780" s="144"/>
      <c r="L780" s="220"/>
      <c r="M780" s="221"/>
      <c r="N780" s="222"/>
      <c r="O780" s="229"/>
      <c r="P780" s="63">
        <f>B780</f>
        <v>58</v>
      </c>
      <c r="Q780" s="230"/>
      <c r="R780" s="229"/>
    </row>
    <row r="781" spans="1:19" ht="15.75" customHeight="1" x14ac:dyDescent="0.25">
      <c r="A781" s="58">
        <v>1802</v>
      </c>
      <c r="B781" s="59"/>
      <c r="C781" s="59">
        <v>41</v>
      </c>
      <c r="D781" s="59"/>
      <c r="E781" s="59"/>
      <c r="F781" s="59"/>
      <c r="G781" s="59"/>
      <c r="H781" s="59"/>
      <c r="I781" s="59"/>
      <c r="J781" s="59"/>
      <c r="K781" s="144"/>
      <c r="L781" s="223"/>
      <c r="M781" s="129"/>
      <c r="N781" s="224"/>
      <c r="O781" s="67">
        <f>IF(C781=0,"",C781/B780)</f>
        <v>0.7068965517241379</v>
      </c>
      <c r="P781" s="68">
        <v>41</v>
      </c>
      <c r="Q781" s="231">
        <f t="shared" ref="Q781:Q788" si="110">IF(P781=0,"",P781/P780)</f>
        <v>0.7068965517241379</v>
      </c>
      <c r="R781" s="231">
        <f t="shared" ref="R781:R788" si="111">IF(P781=0,"",100%-Q781)</f>
        <v>0.2931034482758621</v>
      </c>
    </row>
    <row r="782" spans="1:19" ht="15.75" customHeight="1" x14ac:dyDescent="0.25">
      <c r="A782" s="58">
        <v>1901</v>
      </c>
      <c r="B782" s="59"/>
      <c r="C782" s="59"/>
      <c r="D782" s="59">
        <v>39</v>
      </c>
      <c r="E782" s="59"/>
      <c r="F782" s="59"/>
      <c r="G782" s="59"/>
      <c r="H782" s="59"/>
      <c r="I782" s="59"/>
      <c r="J782" s="59"/>
      <c r="K782" s="144"/>
      <c r="L782" s="223"/>
      <c r="M782" s="129"/>
      <c r="N782" s="224"/>
      <c r="O782" s="67">
        <f>IF(D782=0,"",D782/C781)</f>
        <v>0.95121951219512191</v>
      </c>
      <c r="P782" s="68">
        <v>40</v>
      </c>
      <c r="Q782" s="231">
        <f t="shared" si="110"/>
        <v>0.97560975609756095</v>
      </c>
      <c r="R782" s="231">
        <f t="shared" si="111"/>
        <v>2.4390243902439046E-2</v>
      </c>
      <c r="S782" s="8">
        <f>P782/P780</f>
        <v>0.68965517241379315</v>
      </c>
    </row>
    <row r="783" spans="1:19" ht="15.75" customHeight="1" x14ac:dyDescent="0.25">
      <c r="A783" s="58">
        <v>1902</v>
      </c>
      <c r="B783" s="59"/>
      <c r="C783" s="59"/>
      <c r="D783" s="59"/>
      <c r="E783" s="59">
        <v>33</v>
      </c>
      <c r="F783" s="59"/>
      <c r="G783" s="59"/>
      <c r="H783" s="59"/>
      <c r="I783" s="59"/>
      <c r="J783" s="59"/>
      <c r="K783" s="144"/>
      <c r="L783" s="223"/>
      <c r="M783" s="129"/>
      <c r="N783" s="224"/>
      <c r="O783" s="67">
        <f>IF(E783=0,"",E783/D782)</f>
        <v>0.84615384615384615</v>
      </c>
      <c r="P783" s="68">
        <v>39</v>
      </c>
      <c r="Q783" s="231">
        <f t="shared" si="110"/>
        <v>0.97499999999999998</v>
      </c>
      <c r="R783" s="231">
        <f t="shared" si="111"/>
        <v>2.5000000000000022E-2</v>
      </c>
    </row>
    <row r="784" spans="1:19" ht="15.75" customHeight="1" x14ac:dyDescent="0.25">
      <c r="A784" s="58">
        <v>2001</v>
      </c>
      <c r="B784" s="59"/>
      <c r="C784" s="59"/>
      <c r="D784" s="59"/>
      <c r="E784" s="59"/>
      <c r="F784" s="59">
        <v>33</v>
      </c>
      <c r="G784" s="59"/>
      <c r="H784" s="59"/>
      <c r="I784" s="59"/>
      <c r="J784" s="59"/>
      <c r="K784" s="144"/>
      <c r="L784" s="223"/>
      <c r="M784" s="129"/>
      <c r="N784" s="224"/>
      <c r="O784" s="67">
        <f>IF(F784=0,"",F784/E783)</f>
        <v>1</v>
      </c>
      <c r="P784" s="68">
        <v>39</v>
      </c>
      <c r="Q784" s="231">
        <f t="shared" si="110"/>
        <v>1</v>
      </c>
      <c r="R784" s="231">
        <f t="shared" si="111"/>
        <v>0</v>
      </c>
    </row>
    <row r="785" spans="1:24" ht="15.75" customHeight="1" x14ac:dyDescent="0.25">
      <c r="A785" s="58">
        <v>2002</v>
      </c>
      <c r="B785" s="59"/>
      <c r="C785" s="59"/>
      <c r="D785" s="59"/>
      <c r="E785" s="59"/>
      <c r="F785" s="59"/>
      <c r="G785" s="59">
        <v>33</v>
      </c>
      <c r="H785" s="59"/>
      <c r="I785" s="59"/>
      <c r="J785" s="59"/>
      <c r="K785" s="144"/>
      <c r="L785" s="223"/>
      <c r="M785" s="129"/>
      <c r="N785" s="224"/>
      <c r="O785" s="67">
        <f>IF(G785=0,"",G785/F784)</f>
        <v>1</v>
      </c>
      <c r="P785" s="68">
        <v>38</v>
      </c>
      <c r="Q785" s="231">
        <f t="shared" si="110"/>
        <v>0.97435897435897434</v>
      </c>
      <c r="R785" s="231">
        <f t="shared" si="111"/>
        <v>2.5641025641025661E-2</v>
      </c>
    </row>
    <row r="786" spans="1:24" ht="15.75" customHeight="1" x14ac:dyDescent="0.25">
      <c r="A786" s="58">
        <v>2101</v>
      </c>
      <c r="B786" s="59"/>
      <c r="C786" s="59"/>
      <c r="D786" s="59"/>
      <c r="E786" s="59"/>
      <c r="F786" s="59"/>
      <c r="G786" s="59"/>
      <c r="H786" s="59">
        <v>33</v>
      </c>
      <c r="I786" s="59"/>
      <c r="J786" s="59"/>
      <c r="K786" s="144"/>
      <c r="L786" s="223"/>
      <c r="M786" s="129"/>
      <c r="N786" s="224"/>
      <c r="O786" s="67">
        <f>IF(H786=0,"",H786/G785)</f>
        <v>1</v>
      </c>
      <c r="P786" s="68">
        <v>38</v>
      </c>
      <c r="Q786" s="231">
        <f t="shared" si="110"/>
        <v>1</v>
      </c>
      <c r="R786" s="231">
        <f t="shared" si="111"/>
        <v>0</v>
      </c>
    </row>
    <row r="787" spans="1:24" ht="15.75" customHeight="1" x14ac:dyDescent="0.25">
      <c r="A787" s="58">
        <v>2102</v>
      </c>
      <c r="B787" s="59"/>
      <c r="C787" s="59"/>
      <c r="D787" s="59"/>
      <c r="E787" s="59"/>
      <c r="F787" s="59"/>
      <c r="G787" s="59"/>
      <c r="H787" s="59"/>
      <c r="I787" s="59">
        <v>23</v>
      </c>
      <c r="J787" s="59"/>
      <c r="K787" s="144"/>
      <c r="L787" s="223"/>
      <c r="M787" s="129"/>
      <c r="N787" s="224"/>
      <c r="O787" s="67">
        <f>IF(I787=0,"",I787/H786)</f>
        <v>0.69696969696969702</v>
      </c>
      <c r="P787" s="68">
        <v>38</v>
      </c>
      <c r="Q787" s="231">
        <f t="shared" si="110"/>
        <v>1</v>
      </c>
      <c r="R787" s="231">
        <f t="shared" si="111"/>
        <v>0</v>
      </c>
    </row>
    <row r="788" spans="1:24" ht="15.75" customHeight="1" x14ac:dyDescent="0.25">
      <c r="A788" s="58">
        <v>2201</v>
      </c>
      <c r="B788" s="59"/>
      <c r="C788" s="59"/>
      <c r="D788" s="59"/>
      <c r="E788" s="59"/>
      <c r="F788" s="59"/>
      <c r="G788" s="59"/>
      <c r="H788" s="59"/>
      <c r="I788" s="59"/>
      <c r="J788" s="59">
        <v>22</v>
      </c>
      <c r="K788" s="144">
        <v>19</v>
      </c>
      <c r="L788" s="223"/>
      <c r="M788" s="129"/>
      <c r="N788" s="224"/>
      <c r="O788" s="71">
        <f>IF(J788=0,"",J788/I787)</f>
        <v>0.95652173913043481</v>
      </c>
      <c r="P788" s="68">
        <v>38</v>
      </c>
      <c r="Q788" s="71">
        <f t="shared" si="110"/>
        <v>1</v>
      </c>
      <c r="R788" s="71">
        <f t="shared" si="111"/>
        <v>0</v>
      </c>
    </row>
    <row r="789" spans="1:24" ht="15.75" customHeight="1" x14ac:dyDescent="0.25">
      <c r="A789" s="58">
        <v>2202</v>
      </c>
      <c r="B789" s="59"/>
      <c r="C789" s="59"/>
      <c r="D789" s="59"/>
      <c r="E789" s="59"/>
      <c r="F789" s="59"/>
      <c r="G789" s="59"/>
      <c r="H789" s="59"/>
      <c r="I789" s="59"/>
      <c r="J789" s="59">
        <v>11</v>
      </c>
      <c r="K789" s="144">
        <v>10</v>
      </c>
      <c r="L789" s="223"/>
      <c r="M789" s="129"/>
      <c r="N789" s="225"/>
      <c r="O789" s="129"/>
      <c r="P789" s="68">
        <v>20</v>
      </c>
      <c r="Q789" s="129"/>
      <c r="R789" s="232"/>
    </row>
    <row r="790" spans="1:24" ht="15.75" customHeight="1" x14ac:dyDescent="0.25">
      <c r="A790" s="58">
        <v>2301</v>
      </c>
      <c r="B790" s="59"/>
      <c r="C790" s="59"/>
      <c r="D790" s="59"/>
      <c r="E790" s="59"/>
      <c r="F790" s="59"/>
      <c r="G790" s="59"/>
      <c r="H790" s="59"/>
      <c r="I790" s="59"/>
      <c r="J790" s="59">
        <v>6</v>
      </c>
      <c r="K790" s="144">
        <v>4</v>
      </c>
      <c r="L790" s="223"/>
      <c r="M790" s="129"/>
      <c r="N790" s="225"/>
      <c r="O790" s="233"/>
      <c r="P790" s="109">
        <v>10</v>
      </c>
      <c r="Q790" s="234"/>
      <c r="R790" s="233"/>
    </row>
    <row r="791" spans="1:24" ht="15.75" customHeight="1" x14ac:dyDescent="0.25">
      <c r="A791" s="58">
        <v>2302</v>
      </c>
      <c r="B791" s="59"/>
      <c r="C791" s="59"/>
      <c r="D791" s="59"/>
      <c r="E791" s="59"/>
      <c r="F791" s="59"/>
      <c r="G791" s="59"/>
      <c r="H791" s="59"/>
      <c r="I791" s="59"/>
      <c r="J791" s="59">
        <v>2</v>
      </c>
      <c r="K791" s="144">
        <v>1</v>
      </c>
      <c r="L791" s="223"/>
      <c r="M791" s="129"/>
      <c r="N791" s="225"/>
      <c r="O791" s="233"/>
      <c r="P791" s="109">
        <v>3</v>
      </c>
      <c r="Q791" s="234"/>
      <c r="R791" s="233"/>
    </row>
    <row r="792" spans="1:24" ht="15.75" customHeight="1" x14ac:dyDescent="0.25">
      <c r="A792" s="58">
        <v>2401</v>
      </c>
      <c r="B792" s="59"/>
      <c r="C792" s="59"/>
      <c r="D792" s="59"/>
      <c r="E792" s="59"/>
      <c r="F792" s="59"/>
      <c r="G792" s="59"/>
      <c r="H792" s="59"/>
      <c r="I792" s="59"/>
      <c r="J792" s="59">
        <v>1</v>
      </c>
      <c r="K792" s="144">
        <v>1</v>
      </c>
      <c r="L792" s="223"/>
      <c r="M792" s="129"/>
      <c r="N792" s="225"/>
      <c r="O792" s="233"/>
      <c r="P792" s="109">
        <v>2</v>
      </c>
      <c r="Q792" s="234"/>
      <c r="R792" s="233"/>
    </row>
    <row r="793" spans="1:24" ht="15.75" customHeight="1" x14ac:dyDescent="0.25">
      <c r="A793" s="58">
        <v>2402</v>
      </c>
      <c r="B793" s="59"/>
      <c r="C793" s="59"/>
      <c r="D793" s="59"/>
      <c r="E793" s="59"/>
      <c r="F793" s="59"/>
      <c r="G793" s="59"/>
      <c r="H793" s="59"/>
      <c r="I793" s="59"/>
      <c r="J793" s="59"/>
      <c r="K793" s="144"/>
      <c r="L793" s="223"/>
      <c r="M793" s="129"/>
      <c r="N793" s="225"/>
      <c r="O793" s="129"/>
      <c r="P793" s="225"/>
      <c r="Q793" s="124"/>
      <c r="R793" s="233"/>
    </row>
    <row r="794" spans="1:24" ht="15.75" customHeight="1" x14ac:dyDescent="0.25">
      <c r="A794" s="58">
        <v>2501</v>
      </c>
      <c r="B794" s="59"/>
      <c r="C794" s="59"/>
      <c r="D794" s="59"/>
      <c r="E794" s="59"/>
      <c r="F794" s="59"/>
      <c r="G794" s="59"/>
      <c r="H794" s="59"/>
      <c r="I794" s="59"/>
      <c r="J794" s="59"/>
      <c r="K794" s="144"/>
      <c r="L794" s="223"/>
      <c r="M794" s="129"/>
      <c r="N794" s="225"/>
      <c r="O794" s="191" t="s">
        <v>83</v>
      </c>
      <c r="P794" s="82">
        <v>23</v>
      </c>
      <c r="Q794" s="111">
        <f>K797</f>
        <v>35</v>
      </c>
      <c r="R794" s="213" t="s">
        <v>11</v>
      </c>
    </row>
    <row r="795" spans="1:24" ht="15.75" customHeight="1" x14ac:dyDescent="0.25">
      <c r="A795" s="58">
        <v>2502</v>
      </c>
      <c r="B795" s="59"/>
      <c r="C795" s="59"/>
      <c r="D795" s="59"/>
      <c r="E795" s="59"/>
      <c r="F795" s="59"/>
      <c r="G795" s="59"/>
      <c r="H795" s="59"/>
      <c r="I795" s="59"/>
      <c r="J795" s="59"/>
      <c r="K795" s="144"/>
      <c r="L795" s="223"/>
      <c r="M795" s="129"/>
      <c r="N795" s="225"/>
      <c r="O795" s="192" t="s">
        <v>85</v>
      </c>
      <c r="P795" s="86">
        <f>IF(P794/B780=0,"",P794/B780)</f>
        <v>0.39655172413793105</v>
      </c>
      <c r="Q795" s="112">
        <f>IF(P794/Q794=0,"",P794/Q794)</f>
        <v>0.65714285714285714</v>
      </c>
      <c r="R795" s="215" t="s">
        <v>86</v>
      </c>
    </row>
    <row r="796" spans="1:24" ht="15.75" x14ac:dyDescent="0.25">
      <c r="A796" s="58">
        <v>2601</v>
      </c>
      <c r="B796" s="59"/>
      <c r="C796" s="59"/>
      <c r="D796" s="59"/>
      <c r="E796" s="59"/>
      <c r="F796" s="59"/>
      <c r="G796" s="59"/>
      <c r="H796" s="59"/>
      <c r="I796" s="59"/>
      <c r="J796" s="59"/>
      <c r="K796" s="144"/>
      <c r="L796" s="226"/>
      <c r="M796" s="227"/>
      <c r="N796" s="228"/>
      <c r="O796" s="90"/>
      <c r="P796" s="91"/>
      <c r="Q796" s="91"/>
      <c r="R796" s="113"/>
    </row>
    <row r="797" spans="1:24" ht="18" x14ac:dyDescent="0.25">
      <c r="A797" s="28"/>
      <c r="B797" s="280" t="s">
        <v>111</v>
      </c>
      <c r="C797" s="280"/>
      <c r="D797" s="280"/>
      <c r="E797" s="280"/>
      <c r="F797" s="280"/>
      <c r="G797" s="280"/>
      <c r="H797" s="280"/>
      <c r="I797" s="280"/>
      <c r="J797" s="280"/>
      <c r="K797" s="93">
        <f>SUM(K780:K793)</f>
        <v>35</v>
      </c>
      <c r="L797" s="94">
        <f>IF(K788=0,"",K788/B780)</f>
        <v>0.32758620689655171</v>
      </c>
      <c r="M797" s="94">
        <f>IF(K797=0,"",K797/B780)</f>
        <v>0.60344827586206895</v>
      </c>
      <c r="N797" s="94">
        <f>IF(K788=0,"",M797-L797)</f>
        <v>0.27586206896551724</v>
      </c>
      <c r="O797" s="3"/>
      <c r="P797" s="29"/>
      <c r="Q797" s="22"/>
      <c r="R797" s="3"/>
    </row>
    <row r="798" spans="1:24" ht="12.75" customHeight="1" x14ac:dyDescent="0.2">
      <c r="L798" s="3"/>
      <c r="M798" s="3"/>
      <c r="O798" s="3"/>
    </row>
    <row r="799" spans="1:24" ht="12.75" customHeight="1" x14ac:dyDescent="0.2">
      <c r="L799" s="3"/>
      <c r="M799" s="3"/>
      <c r="O799" s="3"/>
    </row>
    <row r="800" spans="1:24" ht="26.25" customHeight="1" x14ac:dyDescent="0.4">
      <c r="A800" s="2"/>
      <c r="B800" s="270" t="s">
        <v>99</v>
      </c>
      <c r="C800" s="271"/>
      <c r="D800" s="271"/>
      <c r="E800" s="271"/>
      <c r="F800" s="271"/>
      <c r="G800" s="271"/>
      <c r="H800" s="271"/>
      <c r="I800" s="271"/>
      <c r="J800" s="271"/>
      <c r="K800" s="179" t="s">
        <v>116</v>
      </c>
      <c r="L800" s="57"/>
      <c r="M800" s="57"/>
      <c r="N800" s="29"/>
      <c r="O800" s="3"/>
      <c r="P800" s="29"/>
      <c r="Q800" s="29"/>
      <c r="R800" s="29"/>
      <c r="X800" s="164">
        <f>AVERAGE(L797,L819)</f>
        <v>0.35191191532946398</v>
      </c>
    </row>
    <row r="801" spans="1:19" ht="20.25" customHeight="1" x14ac:dyDescent="0.2">
      <c r="A801" s="293" t="s">
        <v>10</v>
      </c>
      <c r="B801" s="273" t="s">
        <v>100</v>
      </c>
      <c r="C801" s="274"/>
      <c r="D801" s="274"/>
      <c r="E801" s="274"/>
      <c r="F801" s="274"/>
      <c r="G801" s="274"/>
      <c r="H801" s="274"/>
      <c r="I801" s="274"/>
      <c r="J801" s="275"/>
      <c r="K801" s="276" t="s">
        <v>11</v>
      </c>
      <c r="L801" s="269" t="s">
        <v>3</v>
      </c>
      <c r="M801" s="269" t="s">
        <v>4</v>
      </c>
      <c r="N801" s="278" t="s">
        <v>5</v>
      </c>
      <c r="O801" s="269" t="s">
        <v>6</v>
      </c>
      <c r="P801" s="267" t="s">
        <v>7</v>
      </c>
      <c r="Q801" s="267" t="s">
        <v>8</v>
      </c>
      <c r="R801" s="269" t="s">
        <v>101</v>
      </c>
    </row>
    <row r="802" spans="1:19" ht="15.75" customHeight="1" x14ac:dyDescent="0.25">
      <c r="A802" s="268"/>
      <c r="B802" s="58" t="s">
        <v>102</v>
      </c>
      <c r="C802" s="58" t="s">
        <v>103</v>
      </c>
      <c r="D802" s="58" t="s">
        <v>104</v>
      </c>
      <c r="E802" s="58" t="s">
        <v>105</v>
      </c>
      <c r="F802" s="58" t="s">
        <v>106</v>
      </c>
      <c r="G802" s="58" t="s">
        <v>107</v>
      </c>
      <c r="H802" s="58" t="s">
        <v>108</v>
      </c>
      <c r="I802" s="58" t="s">
        <v>109</v>
      </c>
      <c r="J802" s="58" t="s">
        <v>110</v>
      </c>
      <c r="K802" s="291"/>
      <c r="L802" s="268"/>
      <c r="M802" s="268"/>
      <c r="N802" s="268"/>
      <c r="O802" s="268"/>
      <c r="P802" s="268"/>
      <c r="Q802" s="268"/>
      <c r="R802" s="268"/>
    </row>
    <row r="803" spans="1:19" ht="15.75" customHeight="1" x14ac:dyDescent="0.25">
      <c r="A803" s="58">
        <v>1802</v>
      </c>
      <c r="B803" s="59">
        <v>101</v>
      </c>
      <c r="C803" s="59"/>
      <c r="D803" s="59"/>
      <c r="E803" s="59"/>
      <c r="F803" s="59"/>
      <c r="G803" s="59"/>
      <c r="H803" s="59"/>
      <c r="I803" s="59"/>
      <c r="J803" s="59"/>
      <c r="K803" s="144"/>
      <c r="L803" s="220"/>
      <c r="M803" s="221"/>
      <c r="N803" s="222"/>
      <c r="O803" s="229"/>
      <c r="P803" s="63">
        <f>B803</f>
        <v>101</v>
      </c>
      <c r="Q803" s="230"/>
      <c r="R803" s="229"/>
    </row>
    <row r="804" spans="1:19" ht="15.75" customHeight="1" x14ac:dyDescent="0.25">
      <c r="A804" s="58">
        <v>1901</v>
      </c>
      <c r="B804" s="59"/>
      <c r="C804" s="59">
        <v>81</v>
      </c>
      <c r="D804" s="59"/>
      <c r="E804" s="59"/>
      <c r="F804" s="59"/>
      <c r="G804" s="59"/>
      <c r="H804" s="59"/>
      <c r="I804" s="59"/>
      <c r="J804" s="59"/>
      <c r="K804" s="144"/>
      <c r="L804" s="223"/>
      <c r="M804" s="129"/>
      <c r="N804" s="224"/>
      <c r="O804" s="67">
        <f>IF(C804=0,"",C804/B803)</f>
        <v>0.80198019801980203</v>
      </c>
      <c r="P804" s="68">
        <v>81</v>
      </c>
      <c r="Q804" s="231">
        <f t="shared" ref="Q804:Q811" si="112">IF(P804=0,"",P804/P803)</f>
        <v>0.80198019801980203</v>
      </c>
      <c r="R804" s="231">
        <f t="shared" ref="R804:R811" si="113">IF(P804=0,"",100%-Q804)</f>
        <v>0.19801980198019797</v>
      </c>
    </row>
    <row r="805" spans="1:19" ht="15.75" customHeight="1" x14ac:dyDescent="0.25">
      <c r="A805" s="58">
        <v>1902</v>
      </c>
      <c r="B805" s="59"/>
      <c r="C805" s="59"/>
      <c r="D805" s="59">
        <v>77</v>
      </c>
      <c r="E805" s="59"/>
      <c r="F805" s="59"/>
      <c r="G805" s="59"/>
      <c r="H805" s="59"/>
      <c r="I805" s="59"/>
      <c r="J805" s="59"/>
      <c r="K805" s="144"/>
      <c r="L805" s="223"/>
      <c r="M805" s="129"/>
      <c r="N805" s="224"/>
      <c r="O805" s="67">
        <f>IF(D805=0,"",D805/C804)</f>
        <v>0.95061728395061729</v>
      </c>
      <c r="P805" s="68">
        <v>79</v>
      </c>
      <c r="Q805" s="231">
        <f t="shared" si="112"/>
        <v>0.97530864197530864</v>
      </c>
      <c r="R805" s="231">
        <f t="shared" si="113"/>
        <v>2.4691358024691357E-2</v>
      </c>
      <c r="S805" s="8">
        <f>P805/P803</f>
        <v>0.78217821782178221</v>
      </c>
    </row>
    <row r="806" spans="1:19" ht="15.75" customHeight="1" x14ac:dyDescent="0.25">
      <c r="A806" s="58">
        <v>2001</v>
      </c>
      <c r="B806" s="59"/>
      <c r="C806" s="59"/>
      <c r="D806" s="59"/>
      <c r="E806" s="59">
        <v>67</v>
      </c>
      <c r="F806" s="59"/>
      <c r="G806" s="59"/>
      <c r="H806" s="59"/>
      <c r="I806" s="59"/>
      <c r="J806" s="59"/>
      <c r="K806" s="144"/>
      <c r="L806" s="223"/>
      <c r="M806" s="129"/>
      <c r="N806" s="224"/>
      <c r="O806" s="67">
        <f>IF(E806=0,"",E806/D805)</f>
        <v>0.87012987012987009</v>
      </c>
      <c r="P806" s="68">
        <v>75</v>
      </c>
      <c r="Q806" s="231">
        <f t="shared" si="112"/>
        <v>0.94936708860759489</v>
      </c>
      <c r="R806" s="231">
        <f t="shared" si="113"/>
        <v>5.0632911392405111E-2</v>
      </c>
    </row>
    <row r="807" spans="1:19" ht="15.75" customHeight="1" x14ac:dyDescent="0.25">
      <c r="A807" s="58">
        <v>2002</v>
      </c>
      <c r="B807" s="59"/>
      <c r="C807" s="59"/>
      <c r="D807" s="59"/>
      <c r="E807" s="59"/>
      <c r="F807" s="59">
        <v>67</v>
      </c>
      <c r="G807" s="59"/>
      <c r="H807" s="59"/>
      <c r="I807" s="59"/>
      <c r="J807" s="59"/>
      <c r="K807" s="144"/>
      <c r="L807" s="223"/>
      <c r="M807" s="129"/>
      <c r="N807" s="224"/>
      <c r="O807" s="67">
        <f>IF(F807=0,"",F807/E806)</f>
        <v>1</v>
      </c>
      <c r="P807" s="68">
        <v>74</v>
      </c>
      <c r="Q807" s="231">
        <f t="shared" si="112"/>
        <v>0.98666666666666669</v>
      </c>
      <c r="R807" s="231">
        <f t="shared" si="113"/>
        <v>1.3333333333333308E-2</v>
      </c>
    </row>
    <row r="808" spans="1:19" ht="15.75" customHeight="1" x14ac:dyDescent="0.25">
      <c r="A808" s="58">
        <v>2101</v>
      </c>
      <c r="B808" s="59"/>
      <c r="C808" s="59"/>
      <c r="D808" s="59"/>
      <c r="E808" s="59"/>
      <c r="F808" s="59"/>
      <c r="G808" s="59">
        <v>67</v>
      </c>
      <c r="H808" s="59"/>
      <c r="I808" s="59"/>
      <c r="J808" s="59"/>
      <c r="K808" s="144"/>
      <c r="L808" s="223"/>
      <c r="M808" s="129"/>
      <c r="N808" s="224"/>
      <c r="O808" s="67">
        <f>IF(G808=0,"",G808/F807)</f>
        <v>1</v>
      </c>
      <c r="P808" s="68">
        <v>72</v>
      </c>
      <c r="Q808" s="231">
        <f t="shared" si="112"/>
        <v>0.97297297297297303</v>
      </c>
      <c r="R808" s="231">
        <f t="shared" si="113"/>
        <v>2.7027027027026973E-2</v>
      </c>
    </row>
    <row r="809" spans="1:19" ht="15.75" customHeight="1" x14ac:dyDescent="0.25">
      <c r="A809" s="58">
        <v>2102</v>
      </c>
      <c r="B809" s="59"/>
      <c r="C809" s="59"/>
      <c r="D809" s="59"/>
      <c r="E809" s="59"/>
      <c r="F809" s="59"/>
      <c r="G809" s="59"/>
      <c r="H809" s="59">
        <v>63</v>
      </c>
      <c r="I809" s="59"/>
      <c r="J809" s="59"/>
      <c r="K809" s="144"/>
      <c r="L809" s="223"/>
      <c r="M809" s="129"/>
      <c r="N809" s="224"/>
      <c r="O809" s="67">
        <f>IF(H809=0,"",H809/G808)</f>
        <v>0.94029850746268662</v>
      </c>
      <c r="P809" s="68">
        <v>69</v>
      </c>
      <c r="Q809" s="231">
        <f t="shared" si="112"/>
        <v>0.95833333333333337</v>
      </c>
      <c r="R809" s="231">
        <f t="shared" si="113"/>
        <v>4.166666666666663E-2</v>
      </c>
    </row>
    <row r="810" spans="1:19" ht="15.75" customHeight="1" x14ac:dyDescent="0.25">
      <c r="A810" s="58">
        <v>2201</v>
      </c>
      <c r="B810" s="59"/>
      <c r="C810" s="59"/>
      <c r="D810" s="59"/>
      <c r="E810" s="59"/>
      <c r="F810" s="59"/>
      <c r="G810" s="59"/>
      <c r="H810" s="59"/>
      <c r="I810" s="59">
        <v>55</v>
      </c>
      <c r="J810" s="59"/>
      <c r="K810" s="144"/>
      <c r="L810" s="223"/>
      <c r="M810" s="129"/>
      <c r="N810" s="224"/>
      <c r="O810" s="67">
        <f>IF(I810=0,"",I810/H809)</f>
        <v>0.87301587301587302</v>
      </c>
      <c r="P810" s="68">
        <v>68</v>
      </c>
      <c r="Q810" s="231">
        <f t="shared" si="112"/>
        <v>0.98550724637681164</v>
      </c>
      <c r="R810" s="231">
        <f t="shared" si="113"/>
        <v>1.4492753623188359E-2</v>
      </c>
    </row>
    <row r="811" spans="1:19" ht="15.75" customHeight="1" x14ac:dyDescent="0.25">
      <c r="A811" s="58">
        <v>2202</v>
      </c>
      <c r="B811" s="59"/>
      <c r="C811" s="59"/>
      <c r="D811" s="59"/>
      <c r="E811" s="59"/>
      <c r="F811" s="59"/>
      <c r="G811" s="59"/>
      <c r="H811" s="59"/>
      <c r="I811" s="59"/>
      <c r="J811" s="59">
        <v>51</v>
      </c>
      <c r="K811" s="144">
        <v>38</v>
      </c>
      <c r="L811" s="223"/>
      <c r="M811" s="129"/>
      <c r="N811" s="224"/>
      <c r="O811" s="71">
        <f>IF(J811=0,"",J811/I810)</f>
        <v>0.92727272727272725</v>
      </c>
      <c r="P811" s="68">
        <v>68</v>
      </c>
      <c r="Q811" s="71">
        <f t="shared" si="112"/>
        <v>1</v>
      </c>
      <c r="R811" s="71">
        <f t="shared" si="113"/>
        <v>0</v>
      </c>
    </row>
    <row r="812" spans="1:19" ht="15.75" customHeight="1" x14ac:dyDescent="0.25">
      <c r="A812" s="58">
        <v>2301</v>
      </c>
      <c r="B812" s="59"/>
      <c r="C812" s="59"/>
      <c r="D812" s="59"/>
      <c r="E812" s="59"/>
      <c r="F812" s="59"/>
      <c r="G812" s="59"/>
      <c r="H812" s="59"/>
      <c r="I812" s="59"/>
      <c r="J812" s="59">
        <v>13</v>
      </c>
      <c r="K812" s="144">
        <v>11</v>
      </c>
      <c r="L812" s="223"/>
      <c r="M812" s="129"/>
      <c r="N812" s="225"/>
      <c r="O812" s="129"/>
      <c r="P812" s="68">
        <v>25</v>
      </c>
      <c r="Q812" s="129"/>
      <c r="R812" s="232"/>
    </row>
    <row r="813" spans="1:19" ht="15.75" customHeight="1" x14ac:dyDescent="0.25">
      <c r="A813" s="58">
        <v>2302</v>
      </c>
      <c r="B813" s="59"/>
      <c r="C813" s="59"/>
      <c r="D813" s="59"/>
      <c r="E813" s="59"/>
      <c r="F813" s="59"/>
      <c r="G813" s="59"/>
      <c r="H813" s="59"/>
      <c r="I813" s="59"/>
      <c r="J813" s="59">
        <v>12</v>
      </c>
      <c r="K813" s="144">
        <v>10</v>
      </c>
      <c r="L813" s="223"/>
      <c r="M813" s="129"/>
      <c r="N813" s="225"/>
      <c r="O813" s="233"/>
      <c r="P813" s="109">
        <v>18</v>
      </c>
      <c r="Q813" s="234"/>
      <c r="R813" s="233"/>
    </row>
    <row r="814" spans="1:19" ht="15.75" customHeight="1" x14ac:dyDescent="0.25">
      <c r="A814" s="58">
        <v>2401</v>
      </c>
      <c r="B814" s="59"/>
      <c r="C814" s="59"/>
      <c r="D814" s="59"/>
      <c r="E814" s="59"/>
      <c r="F814" s="59"/>
      <c r="G814" s="59"/>
      <c r="H814" s="59"/>
      <c r="I814" s="59"/>
      <c r="J814" s="59">
        <v>3</v>
      </c>
      <c r="K814" s="144">
        <v>3</v>
      </c>
      <c r="L814" s="223"/>
      <c r="M814" s="129"/>
      <c r="N814" s="225"/>
      <c r="O814" s="233"/>
      <c r="P814" s="196">
        <v>6</v>
      </c>
      <c r="Q814" s="234"/>
      <c r="R814" s="233"/>
    </row>
    <row r="815" spans="1:19" ht="15.75" customHeight="1" x14ac:dyDescent="0.25">
      <c r="A815" s="58">
        <v>2402</v>
      </c>
      <c r="B815" s="59"/>
      <c r="C815" s="59"/>
      <c r="D815" s="59"/>
      <c r="E815" s="59"/>
      <c r="F815" s="59"/>
      <c r="G815" s="59"/>
      <c r="H815" s="59"/>
      <c r="I815" s="59"/>
      <c r="J815" s="59">
        <v>2</v>
      </c>
      <c r="K815" s="144">
        <v>1</v>
      </c>
      <c r="L815" s="223"/>
      <c r="M815" s="129"/>
      <c r="N815" s="225"/>
      <c r="O815" s="129"/>
      <c r="P815" s="198">
        <v>5</v>
      </c>
      <c r="Q815" s="124"/>
      <c r="R815" s="233"/>
    </row>
    <row r="816" spans="1:19" ht="15.75" customHeight="1" x14ac:dyDescent="0.25">
      <c r="A816" s="58">
        <v>2501</v>
      </c>
      <c r="B816" s="59"/>
      <c r="C816" s="59"/>
      <c r="D816" s="59"/>
      <c r="E816" s="59"/>
      <c r="F816" s="59"/>
      <c r="G816" s="59"/>
      <c r="H816" s="59"/>
      <c r="I816" s="59"/>
      <c r="J816" s="59">
        <v>2</v>
      </c>
      <c r="K816" s="144">
        <v>3</v>
      </c>
      <c r="L816" s="223"/>
      <c r="M816" s="129"/>
      <c r="N816" s="225"/>
      <c r="O816" s="191" t="s">
        <v>83</v>
      </c>
      <c r="P816" s="197">
        <v>46</v>
      </c>
      <c r="Q816" s="111">
        <f>K819</f>
        <v>66</v>
      </c>
      <c r="R816" s="213" t="s">
        <v>11</v>
      </c>
    </row>
    <row r="817" spans="1:19" ht="15.75" customHeight="1" x14ac:dyDescent="0.25">
      <c r="A817" s="58">
        <v>2502</v>
      </c>
      <c r="B817" s="59"/>
      <c r="C817" s="59"/>
      <c r="D817" s="59"/>
      <c r="E817" s="59"/>
      <c r="F817" s="59"/>
      <c r="G817" s="59"/>
      <c r="H817" s="59"/>
      <c r="I817" s="59"/>
      <c r="J817" s="59"/>
      <c r="K817" s="144"/>
      <c r="L817" s="223"/>
      <c r="M817" s="129"/>
      <c r="N817" s="225"/>
      <c r="O817" s="192" t="s">
        <v>85</v>
      </c>
      <c r="P817" s="86">
        <f>IF(P816/B803=0,"",P816/B803)</f>
        <v>0.45544554455445546</v>
      </c>
      <c r="Q817" s="112">
        <f>IF(P816/Q816=0,"",P816/Q816)</f>
        <v>0.69696969696969702</v>
      </c>
      <c r="R817" s="215" t="s">
        <v>86</v>
      </c>
    </row>
    <row r="818" spans="1:19" ht="15.75" x14ac:dyDescent="0.25">
      <c r="A818" s="58">
        <v>2601</v>
      </c>
      <c r="B818" s="59"/>
      <c r="C818" s="59"/>
      <c r="D818" s="59"/>
      <c r="E818" s="59"/>
      <c r="F818" s="59"/>
      <c r="G818" s="59"/>
      <c r="H818" s="59"/>
      <c r="I818" s="59"/>
      <c r="J818" s="59"/>
      <c r="K818" s="144"/>
      <c r="L818" s="226"/>
      <c r="M818" s="227"/>
      <c r="N818" s="228"/>
      <c r="O818" s="90"/>
      <c r="P818" s="91"/>
      <c r="Q818" s="91"/>
      <c r="R818" s="113"/>
    </row>
    <row r="819" spans="1:19" ht="18" x14ac:dyDescent="0.25">
      <c r="A819" s="28"/>
      <c r="B819" s="280" t="s">
        <v>111</v>
      </c>
      <c r="C819" s="280"/>
      <c r="D819" s="280"/>
      <c r="E819" s="280"/>
      <c r="F819" s="280"/>
      <c r="G819" s="280"/>
      <c r="H819" s="280"/>
      <c r="I819" s="280"/>
      <c r="J819" s="280"/>
      <c r="K819" s="93">
        <f>SUM(K803:K816)</f>
        <v>66</v>
      </c>
      <c r="L819" s="94">
        <f>IF(K811=0,"",K811/B803)</f>
        <v>0.37623762376237624</v>
      </c>
      <c r="M819" s="94">
        <f>IF(K819=0,"",K819/B803)</f>
        <v>0.65346534653465349</v>
      </c>
      <c r="N819" s="94">
        <f>IF(K811=0,"",M819-L819)</f>
        <v>0.27722772277227725</v>
      </c>
      <c r="O819" s="3"/>
      <c r="P819" s="29"/>
      <c r="Q819" s="22"/>
      <c r="R819" s="3"/>
    </row>
    <row r="820" spans="1:19" ht="12.75" customHeight="1" x14ac:dyDescent="0.2">
      <c r="L820" s="3"/>
      <c r="M820" s="3"/>
      <c r="O820" s="3"/>
    </row>
    <row r="821" spans="1:19" ht="12.75" customHeight="1" x14ac:dyDescent="0.2">
      <c r="L821" s="3"/>
      <c r="M821" s="3"/>
      <c r="O821" s="3"/>
    </row>
    <row r="822" spans="1:19" ht="26.25" customHeight="1" x14ac:dyDescent="0.4">
      <c r="A822" s="2"/>
      <c r="B822" s="270" t="s">
        <v>99</v>
      </c>
      <c r="C822" s="271"/>
      <c r="D822" s="271"/>
      <c r="E822" s="271"/>
      <c r="F822" s="271"/>
      <c r="G822" s="271"/>
      <c r="H822" s="271"/>
      <c r="I822" s="271"/>
      <c r="J822" s="271"/>
      <c r="K822" s="179" t="s">
        <v>117</v>
      </c>
      <c r="L822" s="57"/>
      <c r="M822" s="57"/>
      <c r="N822" s="29"/>
      <c r="O822" s="3"/>
      <c r="P822" s="29"/>
      <c r="Q822" s="29"/>
      <c r="R822" s="29"/>
    </row>
    <row r="823" spans="1:19" ht="20.25" customHeight="1" x14ac:dyDescent="0.2">
      <c r="A823" s="293" t="s">
        <v>10</v>
      </c>
      <c r="B823" s="273" t="s">
        <v>100</v>
      </c>
      <c r="C823" s="274"/>
      <c r="D823" s="274"/>
      <c r="E823" s="274"/>
      <c r="F823" s="274"/>
      <c r="G823" s="274"/>
      <c r="H823" s="274"/>
      <c r="I823" s="274"/>
      <c r="J823" s="275"/>
      <c r="K823" s="276" t="s">
        <v>11</v>
      </c>
      <c r="L823" s="269" t="s">
        <v>3</v>
      </c>
      <c r="M823" s="269" t="s">
        <v>4</v>
      </c>
      <c r="N823" s="278" t="s">
        <v>5</v>
      </c>
      <c r="O823" s="269" t="s">
        <v>6</v>
      </c>
      <c r="P823" s="267" t="s">
        <v>7</v>
      </c>
      <c r="Q823" s="267" t="s">
        <v>8</v>
      </c>
      <c r="R823" s="269" t="s">
        <v>101</v>
      </c>
    </row>
    <row r="824" spans="1:19" ht="15.75" customHeight="1" x14ac:dyDescent="0.25">
      <c r="A824" s="268"/>
      <c r="B824" s="58" t="s">
        <v>102</v>
      </c>
      <c r="C824" s="58" t="s">
        <v>103</v>
      </c>
      <c r="D824" s="58" t="s">
        <v>104</v>
      </c>
      <c r="E824" s="58" t="s">
        <v>105</v>
      </c>
      <c r="F824" s="58" t="s">
        <v>106</v>
      </c>
      <c r="G824" s="58" t="s">
        <v>107</v>
      </c>
      <c r="H824" s="58" t="s">
        <v>108</v>
      </c>
      <c r="I824" s="58" t="s">
        <v>109</v>
      </c>
      <c r="J824" s="58" t="s">
        <v>110</v>
      </c>
      <c r="K824" s="291"/>
      <c r="L824" s="268"/>
      <c r="M824" s="268"/>
      <c r="N824" s="268"/>
      <c r="O824" s="268"/>
      <c r="P824" s="268"/>
      <c r="Q824" s="268"/>
      <c r="R824" s="268"/>
    </row>
    <row r="825" spans="1:19" ht="15.75" customHeight="1" x14ac:dyDescent="0.25">
      <c r="A825" s="58">
        <v>1901</v>
      </c>
      <c r="B825" s="59">
        <v>65</v>
      </c>
      <c r="C825" s="59"/>
      <c r="D825" s="59"/>
      <c r="E825" s="59"/>
      <c r="F825" s="59"/>
      <c r="G825" s="59"/>
      <c r="H825" s="59"/>
      <c r="I825" s="59"/>
      <c r="J825" s="59"/>
      <c r="K825" s="144"/>
      <c r="L825" s="220"/>
      <c r="M825" s="221"/>
      <c r="N825" s="222"/>
      <c r="O825" s="229"/>
      <c r="P825" s="63">
        <f>B825</f>
        <v>65</v>
      </c>
      <c r="Q825" s="230"/>
      <c r="R825" s="229"/>
    </row>
    <row r="826" spans="1:19" ht="15.75" customHeight="1" x14ac:dyDescent="0.25">
      <c r="A826" s="58">
        <v>1902</v>
      </c>
      <c r="B826" s="59"/>
      <c r="C826" s="59">
        <v>51</v>
      </c>
      <c r="D826" s="59"/>
      <c r="E826" s="59"/>
      <c r="F826" s="59"/>
      <c r="G826" s="59"/>
      <c r="H826" s="59"/>
      <c r="I826" s="59"/>
      <c r="J826" s="59"/>
      <c r="K826" s="144"/>
      <c r="L826" s="223"/>
      <c r="M826" s="129"/>
      <c r="N826" s="224"/>
      <c r="O826" s="67">
        <f>IF(C826=0,"",C826/B825)</f>
        <v>0.7846153846153846</v>
      </c>
      <c r="P826" s="68">
        <v>51</v>
      </c>
      <c r="Q826" s="231">
        <f t="shared" ref="Q826:Q833" si="114">IF(P826=0,"",P826/P825)</f>
        <v>0.7846153846153846</v>
      </c>
      <c r="R826" s="231">
        <f t="shared" ref="R826:R833" si="115">IF(P826=0,"",100%-Q826)</f>
        <v>0.2153846153846154</v>
      </c>
    </row>
    <row r="827" spans="1:19" ht="15.75" customHeight="1" x14ac:dyDescent="0.25">
      <c r="A827" s="58">
        <v>2001</v>
      </c>
      <c r="B827" s="59"/>
      <c r="C827" s="59"/>
      <c r="D827" s="59">
        <v>49</v>
      </c>
      <c r="E827" s="59"/>
      <c r="F827" s="59"/>
      <c r="G827" s="59"/>
      <c r="H827" s="59"/>
      <c r="I827" s="59"/>
      <c r="J827" s="59"/>
      <c r="K827" s="144"/>
      <c r="L827" s="223"/>
      <c r="M827" s="129"/>
      <c r="N827" s="224"/>
      <c r="O827" s="67">
        <f>IF(D827=0,"",D827/C826)</f>
        <v>0.96078431372549022</v>
      </c>
      <c r="P827" s="68">
        <v>50</v>
      </c>
      <c r="Q827" s="231">
        <f t="shared" si="114"/>
        <v>0.98039215686274506</v>
      </c>
      <c r="R827" s="231">
        <f t="shared" si="115"/>
        <v>1.9607843137254943E-2</v>
      </c>
      <c r="S827" s="8">
        <f>P827/P825</f>
        <v>0.76923076923076927</v>
      </c>
    </row>
    <row r="828" spans="1:19" ht="15.75" customHeight="1" x14ac:dyDescent="0.25">
      <c r="A828" s="58">
        <v>2002</v>
      </c>
      <c r="B828" s="59"/>
      <c r="C828" s="59"/>
      <c r="D828" s="59"/>
      <c r="E828" s="59">
        <v>47</v>
      </c>
      <c r="F828" s="59"/>
      <c r="G828" s="59"/>
      <c r="H828" s="59"/>
      <c r="I828" s="59"/>
      <c r="J828" s="59"/>
      <c r="K828" s="144"/>
      <c r="L828" s="223"/>
      <c r="M828" s="129"/>
      <c r="N828" s="224"/>
      <c r="O828" s="67">
        <f>IF(E828=0,"",E828/D827)</f>
        <v>0.95918367346938771</v>
      </c>
      <c r="P828" s="68">
        <v>49</v>
      </c>
      <c r="Q828" s="231">
        <f t="shared" si="114"/>
        <v>0.98</v>
      </c>
      <c r="R828" s="231">
        <f t="shared" si="115"/>
        <v>2.0000000000000018E-2</v>
      </c>
    </row>
    <row r="829" spans="1:19" ht="15.75" customHeight="1" x14ac:dyDescent="0.25">
      <c r="A829" s="58">
        <v>2101</v>
      </c>
      <c r="B829" s="59"/>
      <c r="C829" s="59"/>
      <c r="D829" s="59"/>
      <c r="E829" s="59"/>
      <c r="F829" s="59">
        <v>43</v>
      </c>
      <c r="G829" s="59"/>
      <c r="H829" s="59"/>
      <c r="I829" s="59"/>
      <c r="J829" s="59"/>
      <c r="K829" s="144"/>
      <c r="L829" s="223"/>
      <c r="M829" s="129"/>
      <c r="N829" s="224"/>
      <c r="O829" s="67">
        <f>IF(F829=0,"",F829/E828)</f>
        <v>0.91489361702127658</v>
      </c>
      <c r="P829" s="68">
        <v>46</v>
      </c>
      <c r="Q829" s="231">
        <f t="shared" si="114"/>
        <v>0.93877551020408168</v>
      </c>
      <c r="R829" s="231">
        <f t="shared" si="115"/>
        <v>6.1224489795918324E-2</v>
      </c>
    </row>
    <row r="830" spans="1:19" ht="15.75" customHeight="1" x14ac:dyDescent="0.25">
      <c r="A830" s="58">
        <v>2102</v>
      </c>
      <c r="B830" s="59"/>
      <c r="C830" s="59"/>
      <c r="D830" s="59"/>
      <c r="E830" s="59"/>
      <c r="F830" s="59"/>
      <c r="G830" s="59">
        <v>41</v>
      </c>
      <c r="H830" s="59"/>
      <c r="I830" s="59"/>
      <c r="J830" s="59"/>
      <c r="K830" s="144"/>
      <c r="L830" s="223"/>
      <c r="M830" s="129"/>
      <c r="N830" s="224"/>
      <c r="O830" s="67">
        <f>IF(G830=0,"",G830/F829)</f>
        <v>0.95348837209302328</v>
      </c>
      <c r="P830" s="68">
        <v>44</v>
      </c>
      <c r="Q830" s="231">
        <f t="shared" si="114"/>
        <v>0.95652173913043481</v>
      </c>
      <c r="R830" s="231">
        <f t="shared" si="115"/>
        <v>4.3478260869565188E-2</v>
      </c>
    </row>
    <row r="831" spans="1:19" ht="15.75" customHeight="1" x14ac:dyDescent="0.25">
      <c r="A831" s="58">
        <v>2201</v>
      </c>
      <c r="B831" s="59"/>
      <c r="C831" s="59"/>
      <c r="D831" s="59"/>
      <c r="E831" s="59"/>
      <c r="F831" s="59"/>
      <c r="G831" s="59"/>
      <c r="H831" s="59">
        <v>38</v>
      </c>
      <c r="I831" s="59"/>
      <c r="J831" s="59"/>
      <c r="K831" s="144"/>
      <c r="L831" s="223"/>
      <c r="M831" s="129"/>
      <c r="N831" s="224"/>
      <c r="O831" s="67">
        <f>IF(H831=0,"",H831/G830)</f>
        <v>0.92682926829268297</v>
      </c>
      <c r="P831" s="68">
        <v>43</v>
      </c>
      <c r="Q831" s="231">
        <f t="shared" si="114"/>
        <v>0.97727272727272729</v>
      </c>
      <c r="R831" s="231">
        <f t="shared" si="115"/>
        <v>2.2727272727272707E-2</v>
      </c>
    </row>
    <row r="832" spans="1:19" ht="15.75" customHeight="1" x14ac:dyDescent="0.25">
      <c r="A832" s="58">
        <v>2202</v>
      </c>
      <c r="B832" s="59"/>
      <c r="C832" s="59"/>
      <c r="D832" s="59"/>
      <c r="E832" s="59"/>
      <c r="F832" s="59"/>
      <c r="G832" s="59"/>
      <c r="H832" s="59"/>
      <c r="I832" s="59">
        <v>35</v>
      </c>
      <c r="J832" s="59"/>
      <c r="K832" s="144"/>
      <c r="L832" s="223"/>
      <c r="M832" s="129"/>
      <c r="N832" s="224"/>
      <c r="O832" s="67">
        <f>IF(I832=0,"",I832/H831)</f>
        <v>0.92105263157894735</v>
      </c>
      <c r="P832" s="68">
        <v>43</v>
      </c>
      <c r="Q832" s="231">
        <f t="shared" si="114"/>
        <v>1</v>
      </c>
      <c r="R832" s="231">
        <f t="shared" si="115"/>
        <v>0</v>
      </c>
    </row>
    <row r="833" spans="1:18" ht="15.75" customHeight="1" x14ac:dyDescent="0.25">
      <c r="A833" s="58">
        <v>2301</v>
      </c>
      <c r="B833" s="59"/>
      <c r="C833" s="59"/>
      <c r="D833" s="59"/>
      <c r="E833" s="59"/>
      <c r="F833" s="59"/>
      <c r="G833" s="59"/>
      <c r="H833" s="59"/>
      <c r="I833" s="59"/>
      <c r="J833" s="59">
        <v>27</v>
      </c>
      <c r="K833" s="144">
        <v>20</v>
      </c>
      <c r="L833" s="223"/>
      <c r="M833" s="129"/>
      <c r="N833" s="224"/>
      <c r="O833" s="71">
        <f>IF(J833=0,"",J833/I832)</f>
        <v>0.77142857142857146</v>
      </c>
      <c r="P833" s="68">
        <v>43</v>
      </c>
      <c r="Q833" s="71">
        <f t="shared" si="114"/>
        <v>1</v>
      </c>
      <c r="R833" s="71">
        <f t="shared" si="115"/>
        <v>0</v>
      </c>
    </row>
    <row r="834" spans="1:18" ht="15.75" customHeight="1" x14ac:dyDescent="0.25">
      <c r="A834" s="58">
        <v>2302</v>
      </c>
      <c r="B834" s="59"/>
      <c r="C834" s="59"/>
      <c r="D834" s="59"/>
      <c r="E834" s="59"/>
      <c r="F834" s="59"/>
      <c r="G834" s="59"/>
      <c r="H834" s="59"/>
      <c r="I834" s="59"/>
      <c r="J834" s="59">
        <v>13</v>
      </c>
      <c r="K834" s="144">
        <v>9</v>
      </c>
      <c r="L834" s="223"/>
      <c r="M834" s="129"/>
      <c r="N834" s="225"/>
      <c r="O834" s="129"/>
      <c r="P834" s="68">
        <v>21</v>
      </c>
      <c r="Q834" s="129"/>
      <c r="R834" s="232"/>
    </row>
    <row r="835" spans="1:18" ht="15.75" customHeight="1" x14ac:dyDescent="0.25">
      <c r="A835" s="58">
        <v>2401</v>
      </c>
      <c r="B835" s="59"/>
      <c r="C835" s="59"/>
      <c r="D835" s="59"/>
      <c r="E835" s="59"/>
      <c r="F835" s="59"/>
      <c r="G835" s="59"/>
      <c r="H835" s="59"/>
      <c r="I835" s="59"/>
      <c r="J835" s="59">
        <v>7</v>
      </c>
      <c r="K835" s="144">
        <v>3</v>
      </c>
      <c r="L835" s="223"/>
      <c r="M835" s="129"/>
      <c r="N835" s="225"/>
      <c r="O835" s="233"/>
      <c r="P835" s="196">
        <v>8</v>
      </c>
      <c r="Q835" s="234"/>
      <c r="R835" s="233"/>
    </row>
    <row r="836" spans="1:18" ht="15.75" customHeight="1" x14ac:dyDescent="0.25">
      <c r="A836" s="58">
        <v>2402</v>
      </c>
      <c r="B836" s="59"/>
      <c r="C836" s="59"/>
      <c r="D836" s="59"/>
      <c r="E836" s="59"/>
      <c r="F836" s="59"/>
      <c r="G836" s="59"/>
      <c r="H836" s="59"/>
      <c r="I836" s="59"/>
      <c r="J836" s="59">
        <v>4</v>
      </c>
      <c r="K836" s="144">
        <v>2</v>
      </c>
      <c r="L836" s="223"/>
      <c r="M836" s="129"/>
      <c r="N836" s="225"/>
      <c r="O836" s="235"/>
      <c r="P836" s="237">
        <v>4</v>
      </c>
      <c r="Q836" s="236"/>
      <c r="R836" s="233"/>
    </row>
    <row r="837" spans="1:18" ht="15.75" customHeight="1" x14ac:dyDescent="0.25">
      <c r="A837" s="58">
        <v>2501</v>
      </c>
      <c r="B837" s="59"/>
      <c r="C837" s="59"/>
      <c r="D837" s="59"/>
      <c r="E837" s="59"/>
      <c r="F837" s="59"/>
      <c r="G837" s="59"/>
      <c r="H837" s="59"/>
      <c r="I837" s="59"/>
      <c r="J837" s="59">
        <v>4</v>
      </c>
      <c r="K837" s="144">
        <v>3</v>
      </c>
      <c r="L837" s="223"/>
      <c r="M837" s="129"/>
      <c r="N837" s="225"/>
      <c r="O837" s="235"/>
      <c r="P837" s="238">
        <v>4</v>
      </c>
      <c r="Q837" s="236"/>
      <c r="R837" s="233"/>
    </row>
    <row r="838" spans="1:18" ht="15.75" customHeight="1" x14ac:dyDescent="0.25">
      <c r="A838" s="58">
        <v>2502</v>
      </c>
      <c r="B838" s="59"/>
      <c r="C838" s="59"/>
      <c r="D838" s="59"/>
      <c r="E838" s="59"/>
      <c r="F838" s="59"/>
      <c r="G838" s="59"/>
      <c r="H838" s="59"/>
      <c r="I838" s="59"/>
      <c r="J838" s="59"/>
      <c r="K838" s="144"/>
      <c r="L838" s="223"/>
      <c r="M838" s="129"/>
      <c r="N838" s="225"/>
      <c r="O838" s="191" t="s">
        <v>83</v>
      </c>
      <c r="P838" s="197">
        <v>17</v>
      </c>
      <c r="Q838" s="111">
        <f>K841</f>
        <v>37</v>
      </c>
      <c r="R838" s="213" t="s">
        <v>11</v>
      </c>
    </row>
    <row r="839" spans="1:18" ht="15.75" customHeight="1" x14ac:dyDescent="0.25">
      <c r="A839" s="58">
        <v>2601</v>
      </c>
      <c r="B839" s="59"/>
      <c r="C839" s="59"/>
      <c r="D839" s="59"/>
      <c r="E839" s="59"/>
      <c r="F839" s="59"/>
      <c r="G839" s="59"/>
      <c r="H839" s="59"/>
      <c r="I839" s="59"/>
      <c r="J839" s="59"/>
      <c r="K839" s="144"/>
      <c r="L839" s="223"/>
      <c r="M839" s="129"/>
      <c r="N839" s="225"/>
      <c r="O839" s="192" t="s">
        <v>85</v>
      </c>
      <c r="P839" s="86">
        <f>IF(P838/B825=0,"",P838/B825)</f>
        <v>0.26153846153846155</v>
      </c>
      <c r="Q839" s="112">
        <f>IF(P838/Q838=0,"",P838/Q838)</f>
        <v>0.45945945945945948</v>
      </c>
      <c r="R839" s="215" t="s">
        <v>86</v>
      </c>
    </row>
    <row r="840" spans="1:18" ht="15.75" customHeight="1" x14ac:dyDescent="0.25">
      <c r="A840" s="58">
        <v>2602</v>
      </c>
      <c r="B840" s="59"/>
      <c r="C840" s="59"/>
      <c r="D840" s="59"/>
      <c r="E840" s="59"/>
      <c r="F840" s="59"/>
      <c r="G840" s="59"/>
      <c r="H840" s="59"/>
      <c r="I840" s="59"/>
      <c r="J840" s="59"/>
      <c r="K840" s="144"/>
      <c r="L840" s="226"/>
      <c r="M840" s="227"/>
      <c r="N840" s="228"/>
      <c r="O840" s="90"/>
      <c r="P840" s="91"/>
      <c r="Q840" s="91"/>
      <c r="R840" s="113"/>
    </row>
    <row r="841" spans="1:18" ht="18" customHeight="1" x14ac:dyDescent="0.25">
      <c r="A841" s="28"/>
      <c r="B841" s="280" t="s">
        <v>111</v>
      </c>
      <c r="C841" s="280"/>
      <c r="D841" s="280"/>
      <c r="E841" s="280"/>
      <c r="F841" s="280"/>
      <c r="G841" s="280"/>
      <c r="H841" s="280"/>
      <c r="I841" s="280"/>
      <c r="J841" s="280"/>
      <c r="K841" s="93">
        <f>SUM(K825:K837)</f>
        <v>37</v>
      </c>
      <c r="L841" s="94">
        <f>IF(K833=0,"",K833/B825)</f>
        <v>0.30769230769230771</v>
      </c>
      <c r="M841" s="94">
        <f>IF(K841=0,"",K841/B825)</f>
        <v>0.56923076923076921</v>
      </c>
      <c r="N841" s="94">
        <f>IF(K833=0,"",M841-L841)</f>
        <v>0.2615384615384615</v>
      </c>
      <c r="O841" s="3"/>
      <c r="P841" s="29"/>
      <c r="Q841" s="22"/>
      <c r="R841" s="3"/>
    </row>
    <row r="842" spans="1:18" ht="12.75" customHeight="1" x14ac:dyDescent="0.2">
      <c r="L842" s="3"/>
      <c r="M842" s="3"/>
      <c r="O842" s="3"/>
    </row>
    <row r="843" spans="1:18" ht="12.75" customHeight="1" x14ac:dyDescent="0.2">
      <c r="L843" s="3"/>
      <c r="M843" s="3"/>
      <c r="O843" s="3"/>
    </row>
    <row r="844" spans="1:18" ht="26.25" x14ac:dyDescent="0.4">
      <c r="A844" s="2"/>
      <c r="B844" s="270" t="s">
        <v>99</v>
      </c>
      <c r="C844" s="271"/>
      <c r="D844" s="271"/>
      <c r="E844" s="271"/>
      <c r="F844" s="271"/>
      <c r="G844" s="271"/>
      <c r="H844" s="271"/>
      <c r="I844" s="271"/>
      <c r="J844" s="271"/>
      <c r="K844" s="179" t="s">
        <v>118</v>
      </c>
      <c r="L844" s="57"/>
      <c r="M844" s="57"/>
      <c r="N844" s="29"/>
      <c r="O844" s="3"/>
      <c r="P844" s="29"/>
      <c r="Q844" s="29"/>
      <c r="R844" s="29"/>
    </row>
    <row r="845" spans="1:18" ht="20.25" x14ac:dyDescent="0.2">
      <c r="A845" s="293" t="s">
        <v>10</v>
      </c>
      <c r="B845" s="273" t="s">
        <v>100</v>
      </c>
      <c r="C845" s="274"/>
      <c r="D845" s="274"/>
      <c r="E845" s="274"/>
      <c r="F845" s="274"/>
      <c r="G845" s="274"/>
      <c r="H845" s="274"/>
      <c r="I845" s="274"/>
      <c r="J845" s="275"/>
      <c r="K845" s="276" t="s">
        <v>11</v>
      </c>
      <c r="L845" s="269" t="s">
        <v>3</v>
      </c>
      <c r="M845" s="269" t="s">
        <v>4</v>
      </c>
      <c r="N845" s="278" t="s">
        <v>5</v>
      </c>
      <c r="O845" s="269" t="s">
        <v>6</v>
      </c>
      <c r="P845" s="267" t="s">
        <v>7</v>
      </c>
      <c r="Q845" s="267" t="s">
        <v>8</v>
      </c>
      <c r="R845" s="269" t="s">
        <v>101</v>
      </c>
    </row>
    <row r="846" spans="1:18" ht="15.75" x14ac:dyDescent="0.25">
      <c r="A846" s="268"/>
      <c r="B846" s="58" t="s">
        <v>102</v>
      </c>
      <c r="C846" s="58" t="s">
        <v>103</v>
      </c>
      <c r="D846" s="58" t="s">
        <v>104</v>
      </c>
      <c r="E846" s="58" t="s">
        <v>105</v>
      </c>
      <c r="F846" s="58" t="s">
        <v>106</v>
      </c>
      <c r="G846" s="58" t="s">
        <v>107</v>
      </c>
      <c r="H846" s="58" t="s">
        <v>108</v>
      </c>
      <c r="I846" s="58" t="s">
        <v>109</v>
      </c>
      <c r="J846" s="58" t="s">
        <v>110</v>
      </c>
      <c r="K846" s="291"/>
      <c r="L846" s="268"/>
      <c r="M846" s="268"/>
      <c r="N846" s="268"/>
      <c r="O846" s="268"/>
      <c r="P846" s="268"/>
      <c r="Q846" s="268"/>
      <c r="R846" s="268"/>
    </row>
    <row r="847" spans="1:18" ht="15.75" customHeight="1" x14ac:dyDescent="0.25">
      <c r="A847" s="58">
        <v>1902</v>
      </c>
      <c r="B847" s="59">
        <v>89</v>
      </c>
      <c r="C847" s="59"/>
      <c r="D847" s="59"/>
      <c r="E847" s="59"/>
      <c r="F847" s="59"/>
      <c r="G847" s="59"/>
      <c r="H847" s="59"/>
      <c r="I847" s="59"/>
      <c r="J847" s="59"/>
      <c r="K847" s="144"/>
      <c r="L847" s="220"/>
      <c r="M847" s="221"/>
      <c r="N847" s="222"/>
      <c r="O847" s="229"/>
      <c r="P847" s="63">
        <f>B847</f>
        <v>89</v>
      </c>
      <c r="Q847" s="230"/>
      <c r="R847" s="229"/>
    </row>
    <row r="848" spans="1:18" ht="15.75" customHeight="1" x14ac:dyDescent="0.25">
      <c r="A848" s="58">
        <v>2001</v>
      </c>
      <c r="B848" s="59"/>
      <c r="C848" s="59">
        <v>72</v>
      </c>
      <c r="D848" s="59"/>
      <c r="E848" s="59"/>
      <c r="F848" s="59"/>
      <c r="G848" s="59"/>
      <c r="H848" s="59"/>
      <c r="I848" s="59"/>
      <c r="J848" s="59"/>
      <c r="K848" s="144"/>
      <c r="L848" s="223"/>
      <c r="M848" s="129"/>
      <c r="N848" s="224"/>
      <c r="O848" s="67">
        <f>IF(C848=0,"",C848/B847)</f>
        <v>0.8089887640449438</v>
      </c>
      <c r="P848" s="68">
        <v>75</v>
      </c>
      <c r="Q848" s="231">
        <f t="shared" ref="Q848:Q855" si="116">IF(P848=0,"",P848/P847)</f>
        <v>0.84269662921348309</v>
      </c>
      <c r="R848" s="231">
        <f t="shared" ref="R848:R855" si="117">IF(P848=0,"",100%-Q848)</f>
        <v>0.15730337078651691</v>
      </c>
    </row>
    <row r="849" spans="1:19" ht="15.75" customHeight="1" x14ac:dyDescent="0.25">
      <c r="A849" s="58">
        <v>2002</v>
      </c>
      <c r="B849" s="59"/>
      <c r="C849" s="59"/>
      <c r="D849" s="59">
        <v>69</v>
      </c>
      <c r="E849" s="59"/>
      <c r="F849" s="59"/>
      <c r="G849" s="59"/>
      <c r="H849" s="59"/>
      <c r="I849" s="59"/>
      <c r="J849" s="59"/>
      <c r="K849" s="144"/>
      <c r="L849" s="223"/>
      <c r="M849" s="129"/>
      <c r="N849" s="224"/>
      <c r="O849" s="67">
        <f>IF(D849=0,"",D849/C848)</f>
        <v>0.95833333333333337</v>
      </c>
      <c r="P849" s="68">
        <v>71</v>
      </c>
      <c r="Q849" s="231">
        <f t="shared" si="116"/>
        <v>0.94666666666666666</v>
      </c>
      <c r="R849" s="231">
        <f t="shared" si="117"/>
        <v>5.3333333333333344E-2</v>
      </c>
      <c r="S849" s="8">
        <f>P849/P847</f>
        <v>0.797752808988764</v>
      </c>
    </row>
    <row r="850" spans="1:19" ht="15.75" customHeight="1" x14ac:dyDescent="0.25">
      <c r="A850" s="58">
        <v>2101</v>
      </c>
      <c r="B850" s="59"/>
      <c r="C850" s="59"/>
      <c r="D850" s="59"/>
      <c r="E850" s="59">
        <v>65</v>
      </c>
      <c r="F850" s="59"/>
      <c r="G850" s="59"/>
      <c r="H850" s="59"/>
      <c r="I850" s="59"/>
      <c r="J850" s="59"/>
      <c r="K850" s="144"/>
      <c r="L850" s="223"/>
      <c r="M850" s="129"/>
      <c r="N850" s="224"/>
      <c r="O850" s="67">
        <f>IF(E850=0,"",E850/D849)</f>
        <v>0.94202898550724634</v>
      </c>
      <c r="P850" s="68">
        <v>68</v>
      </c>
      <c r="Q850" s="231">
        <f t="shared" si="116"/>
        <v>0.95774647887323938</v>
      </c>
      <c r="R850" s="231">
        <f t="shared" si="117"/>
        <v>4.2253521126760618E-2</v>
      </c>
    </row>
    <row r="851" spans="1:19" ht="15.75" customHeight="1" x14ac:dyDescent="0.25">
      <c r="A851" s="58">
        <v>2102</v>
      </c>
      <c r="B851" s="59"/>
      <c r="C851" s="59"/>
      <c r="D851" s="59"/>
      <c r="E851" s="59"/>
      <c r="F851" s="59">
        <v>60</v>
      </c>
      <c r="G851" s="59"/>
      <c r="H851" s="59"/>
      <c r="I851" s="59"/>
      <c r="J851" s="59"/>
      <c r="K851" s="144"/>
      <c r="L851" s="223"/>
      <c r="M851" s="129"/>
      <c r="N851" s="224"/>
      <c r="O851" s="67">
        <f>IF(F851=0,"",F851/E850)</f>
        <v>0.92307692307692313</v>
      </c>
      <c r="P851" s="68">
        <v>64</v>
      </c>
      <c r="Q851" s="231">
        <f t="shared" si="116"/>
        <v>0.94117647058823528</v>
      </c>
      <c r="R851" s="231">
        <f t="shared" si="117"/>
        <v>5.8823529411764719E-2</v>
      </c>
    </row>
    <row r="852" spans="1:19" ht="15.75" customHeight="1" x14ac:dyDescent="0.25">
      <c r="A852" s="58">
        <v>2201</v>
      </c>
      <c r="B852" s="59"/>
      <c r="C852" s="59"/>
      <c r="D852" s="59"/>
      <c r="E852" s="59"/>
      <c r="F852" s="59"/>
      <c r="G852" s="59">
        <v>54</v>
      </c>
      <c r="H852" s="59"/>
      <c r="I852" s="59"/>
      <c r="J852" s="59"/>
      <c r="K852" s="144"/>
      <c r="L852" s="223"/>
      <c r="M852" s="129"/>
      <c r="N852" s="224"/>
      <c r="O852" s="67">
        <f>IF(G852=0,"",G852/F851)</f>
        <v>0.9</v>
      </c>
      <c r="P852" s="68">
        <v>62</v>
      </c>
      <c r="Q852" s="231">
        <f t="shared" si="116"/>
        <v>0.96875</v>
      </c>
      <c r="R852" s="231">
        <f t="shared" si="117"/>
        <v>3.125E-2</v>
      </c>
    </row>
    <row r="853" spans="1:19" ht="15.75" customHeight="1" x14ac:dyDescent="0.25">
      <c r="A853" s="58">
        <v>2202</v>
      </c>
      <c r="B853" s="59"/>
      <c r="C853" s="59"/>
      <c r="D853" s="59"/>
      <c r="E853" s="59"/>
      <c r="F853" s="59"/>
      <c r="G853" s="59"/>
      <c r="H853" s="59">
        <v>54</v>
      </c>
      <c r="I853" s="59"/>
      <c r="J853" s="59"/>
      <c r="K853" s="144"/>
      <c r="L853" s="223"/>
      <c r="M853" s="129"/>
      <c r="N853" s="224"/>
      <c r="O853" s="67">
        <f>IF(H853=0,"",H853/G852)</f>
        <v>1</v>
      </c>
      <c r="P853" s="68">
        <v>62</v>
      </c>
      <c r="Q853" s="231">
        <f t="shared" si="116"/>
        <v>1</v>
      </c>
      <c r="R853" s="231">
        <f t="shared" si="117"/>
        <v>0</v>
      </c>
    </row>
    <row r="854" spans="1:19" ht="15.75" customHeight="1" x14ac:dyDescent="0.25">
      <c r="A854" s="58">
        <v>2301</v>
      </c>
      <c r="B854" s="59"/>
      <c r="C854" s="59"/>
      <c r="D854" s="59"/>
      <c r="E854" s="59"/>
      <c r="F854" s="59"/>
      <c r="G854" s="59"/>
      <c r="H854" s="59"/>
      <c r="I854" s="59">
        <v>48</v>
      </c>
      <c r="J854" s="59"/>
      <c r="K854" s="144"/>
      <c r="L854" s="223"/>
      <c r="M854" s="129"/>
      <c r="N854" s="224"/>
      <c r="O854" s="67">
        <f>IF(I854=0,"",I854/H853)</f>
        <v>0.88888888888888884</v>
      </c>
      <c r="P854" s="68">
        <v>62</v>
      </c>
      <c r="Q854" s="231">
        <f t="shared" si="116"/>
        <v>1</v>
      </c>
      <c r="R854" s="231">
        <f t="shared" si="117"/>
        <v>0</v>
      </c>
    </row>
    <row r="855" spans="1:19" ht="15.75" customHeight="1" x14ac:dyDescent="0.25">
      <c r="A855" s="58">
        <v>2302</v>
      </c>
      <c r="B855" s="59"/>
      <c r="C855" s="59"/>
      <c r="D855" s="59"/>
      <c r="E855" s="59"/>
      <c r="F855" s="59"/>
      <c r="G855" s="59"/>
      <c r="H855" s="59"/>
      <c r="I855" s="59"/>
      <c r="J855" s="59">
        <v>46</v>
      </c>
      <c r="K855" s="144">
        <v>35</v>
      </c>
      <c r="L855" s="223"/>
      <c r="M855" s="129"/>
      <c r="N855" s="224"/>
      <c r="O855" s="71">
        <f>IF(J855=0,"",J855/I854)</f>
        <v>0.95833333333333337</v>
      </c>
      <c r="P855" s="68">
        <v>60</v>
      </c>
      <c r="Q855" s="71">
        <f t="shared" si="116"/>
        <v>0.967741935483871</v>
      </c>
      <c r="R855" s="71">
        <f t="shared" si="117"/>
        <v>3.2258064516129004E-2</v>
      </c>
    </row>
    <row r="856" spans="1:19" ht="15.75" customHeight="1" x14ac:dyDescent="0.25">
      <c r="A856" s="58">
        <v>2401</v>
      </c>
      <c r="B856" s="59"/>
      <c r="C856" s="59"/>
      <c r="D856" s="59"/>
      <c r="E856" s="59"/>
      <c r="F856" s="59"/>
      <c r="G856" s="59"/>
      <c r="H856" s="59"/>
      <c r="I856" s="59"/>
      <c r="J856" s="59">
        <v>18</v>
      </c>
      <c r="K856" s="144">
        <v>12</v>
      </c>
      <c r="L856" s="223"/>
      <c r="M856" s="129"/>
      <c r="N856" s="225"/>
      <c r="O856" s="129"/>
      <c r="P856" s="68">
        <v>26</v>
      </c>
      <c r="Q856" s="129"/>
      <c r="R856" s="232"/>
    </row>
    <row r="857" spans="1:19" ht="15.75" customHeight="1" x14ac:dyDescent="0.25">
      <c r="A857" s="58">
        <v>2402</v>
      </c>
      <c r="B857" s="59"/>
      <c r="C857" s="59"/>
      <c r="D857" s="59"/>
      <c r="E857" s="59"/>
      <c r="F857" s="59"/>
      <c r="G857" s="59"/>
      <c r="H857" s="59"/>
      <c r="I857" s="59"/>
      <c r="J857" s="59">
        <v>10</v>
      </c>
      <c r="K857" s="144">
        <v>4</v>
      </c>
      <c r="L857" s="223"/>
      <c r="M857" s="129"/>
      <c r="N857" s="225"/>
      <c r="O857" s="233"/>
      <c r="P857" s="109">
        <v>13</v>
      </c>
      <c r="Q857" s="234"/>
      <c r="R857" s="233"/>
    </row>
    <row r="858" spans="1:19" ht="15.75" customHeight="1" x14ac:dyDescent="0.25">
      <c r="A858" s="58">
        <v>2501</v>
      </c>
      <c r="B858" s="59"/>
      <c r="C858" s="59"/>
      <c r="D858" s="59"/>
      <c r="E858" s="59"/>
      <c r="F858" s="59"/>
      <c r="G858" s="59"/>
      <c r="H858" s="59"/>
      <c r="I858" s="59"/>
      <c r="J858" s="59">
        <v>4</v>
      </c>
      <c r="K858" s="144">
        <v>2</v>
      </c>
      <c r="L858" s="223"/>
      <c r="M858" s="129"/>
      <c r="N858" s="225"/>
      <c r="O858" s="233"/>
      <c r="P858" s="109">
        <v>6</v>
      </c>
      <c r="Q858" s="234"/>
      <c r="R858" s="233"/>
    </row>
    <row r="859" spans="1:19" ht="15.75" customHeight="1" x14ac:dyDescent="0.25">
      <c r="A859" s="58">
        <v>2502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144"/>
      <c r="L859" s="223"/>
      <c r="M859" s="129"/>
      <c r="N859" s="225"/>
      <c r="O859" s="129"/>
      <c r="P859" s="225"/>
      <c r="Q859" s="124"/>
      <c r="R859" s="233"/>
    </row>
    <row r="860" spans="1:19" ht="15.75" customHeight="1" x14ac:dyDescent="0.25">
      <c r="A860" s="58">
        <v>2601</v>
      </c>
      <c r="B860" s="59"/>
      <c r="C860" s="59"/>
      <c r="D860" s="59"/>
      <c r="E860" s="59"/>
      <c r="F860" s="59"/>
      <c r="G860" s="59"/>
      <c r="H860" s="59"/>
      <c r="I860" s="59"/>
      <c r="J860" s="59"/>
      <c r="K860" s="144"/>
      <c r="L860" s="223"/>
      <c r="M860" s="129"/>
      <c r="N860" s="225"/>
      <c r="O860" s="191" t="s">
        <v>83</v>
      </c>
      <c r="P860" s="82">
        <v>16</v>
      </c>
      <c r="Q860" s="111">
        <f>K863</f>
        <v>53</v>
      </c>
      <c r="R860" s="213" t="s">
        <v>11</v>
      </c>
    </row>
    <row r="861" spans="1:19" ht="15.75" customHeight="1" x14ac:dyDescent="0.25">
      <c r="A861" s="58">
        <v>2602</v>
      </c>
      <c r="B861" s="59"/>
      <c r="C861" s="59"/>
      <c r="D861" s="59"/>
      <c r="E861" s="59"/>
      <c r="F861" s="59"/>
      <c r="G861" s="59"/>
      <c r="H861" s="59"/>
      <c r="I861" s="59"/>
      <c r="J861" s="59"/>
      <c r="K861" s="144"/>
      <c r="L861" s="223"/>
      <c r="M861" s="129"/>
      <c r="N861" s="225"/>
      <c r="O861" s="192" t="s">
        <v>85</v>
      </c>
      <c r="P861" s="86">
        <f>IF(P860/B847=0,"",P860/B847)</f>
        <v>0.1797752808988764</v>
      </c>
      <c r="Q861" s="112">
        <f>IF(P860/Q860=0,"",P860/Q860)</f>
        <v>0.30188679245283018</v>
      </c>
      <c r="R861" s="215" t="s">
        <v>86</v>
      </c>
    </row>
    <row r="862" spans="1:19" ht="15.75" x14ac:dyDescent="0.25">
      <c r="A862" s="58">
        <v>2701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144"/>
      <c r="L862" s="226"/>
      <c r="M862" s="227"/>
      <c r="N862" s="228"/>
      <c r="O862" s="90"/>
      <c r="P862" s="91"/>
      <c r="Q862" s="91"/>
      <c r="R862" s="113"/>
    </row>
    <row r="863" spans="1:19" ht="18" x14ac:dyDescent="0.25">
      <c r="A863" s="28"/>
      <c r="B863" s="280" t="s">
        <v>111</v>
      </c>
      <c r="C863" s="280"/>
      <c r="D863" s="280"/>
      <c r="E863" s="280"/>
      <c r="F863" s="280"/>
      <c r="G863" s="280"/>
      <c r="H863" s="280"/>
      <c r="I863" s="280"/>
      <c r="J863" s="280"/>
      <c r="K863" s="93">
        <f>SUM(K847:K859)</f>
        <v>53</v>
      </c>
      <c r="L863" s="94">
        <f>IF(K855=0,"",K855/B847)</f>
        <v>0.39325842696629215</v>
      </c>
      <c r="M863" s="94">
        <f>IF(K863=0,"",K863/B847)</f>
        <v>0.5955056179775281</v>
      </c>
      <c r="N863" s="94">
        <f>IF(K855=0,"",M863-L863)</f>
        <v>0.20224719101123595</v>
      </c>
      <c r="O863" s="3"/>
      <c r="P863" s="29"/>
      <c r="Q863" s="22"/>
      <c r="R863" s="3"/>
    </row>
    <row r="864" spans="1:19" ht="12.75" customHeight="1" x14ac:dyDescent="0.2">
      <c r="L864" s="3"/>
      <c r="M864" s="3"/>
      <c r="O864" s="3"/>
    </row>
    <row r="865" spans="1:19" ht="12.75" customHeight="1" x14ac:dyDescent="0.2">
      <c r="L865" s="3"/>
      <c r="M865" s="3"/>
      <c r="O865" s="3"/>
    </row>
    <row r="866" spans="1:19" ht="26.25" customHeight="1" x14ac:dyDescent="0.4">
      <c r="A866" s="2"/>
      <c r="B866" s="270" t="s">
        <v>99</v>
      </c>
      <c r="C866" s="271"/>
      <c r="D866" s="271"/>
      <c r="E866" s="271"/>
      <c r="F866" s="271"/>
      <c r="G866" s="271"/>
      <c r="H866" s="271"/>
      <c r="I866" s="271"/>
      <c r="J866" s="271"/>
      <c r="K866" s="179" t="s">
        <v>119</v>
      </c>
      <c r="L866" s="57"/>
      <c r="M866" s="57"/>
      <c r="N866" s="29"/>
      <c r="O866" s="3"/>
      <c r="P866" s="29"/>
      <c r="Q866" s="29"/>
      <c r="R866" s="29"/>
    </row>
    <row r="867" spans="1:19" ht="20.25" customHeight="1" x14ac:dyDescent="0.2">
      <c r="A867" s="293" t="s">
        <v>10</v>
      </c>
      <c r="B867" s="273" t="s">
        <v>100</v>
      </c>
      <c r="C867" s="274"/>
      <c r="D867" s="274"/>
      <c r="E867" s="274"/>
      <c r="F867" s="274"/>
      <c r="G867" s="274"/>
      <c r="H867" s="274"/>
      <c r="I867" s="274"/>
      <c r="J867" s="275"/>
      <c r="K867" s="276" t="s">
        <v>11</v>
      </c>
      <c r="L867" s="269" t="s">
        <v>3</v>
      </c>
      <c r="M867" s="269" t="s">
        <v>4</v>
      </c>
      <c r="N867" s="278" t="s">
        <v>5</v>
      </c>
      <c r="O867" s="269" t="s">
        <v>6</v>
      </c>
      <c r="P867" s="267" t="s">
        <v>7</v>
      </c>
      <c r="Q867" s="267" t="s">
        <v>8</v>
      </c>
      <c r="R867" s="269" t="s">
        <v>101</v>
      </c>
    </row>
    <row r="868" spans="1:19" ht="15.75" x14ac:dyDescent="0.25">
      <c r="A868" s="268"/>
      <c r="B868" s="58" t="s">
        <v>102</v>
      </c>
      <c r="C868" s="58" t="s">
        <v>103</v>
      </c>
      <c r="D868" s="58" t="s">
        <v>104</v>
      </c>
      <c r="E868" s="58" t="s">
        <v>105</v>
      </c>
      <c r="F868" s="58" t="s">
        <v>106</v>
      </c>
      <c r="G868" s="58" t="s">
        <v>107</v>
      </c>
      <c r="H868" s="58" t="s">
        <v>108</v>
      </c>
      <c r="I868" s="58" t="s">
        <v>109</v>
      </c>
      <c r="J868" s="58" t="s">
        <v>110</v>
      </c>
      <c r="K868" s="291"/>
      <c r="L868" s="268"/>
      <c r="M868" s="268"/>
      <c r="N868" s="268"/>
      <c r="O868" s="268"/>
      <c r="P868" s="268"/>
      <c r="Q868" s="268"/>
      <c r="R868" s="268"/>
    </row>
    <row r="869" spans="1:19" ht="15.75" customHeight="1" x14ac:dyDescent="0.25">
      <c r="A869" s="58">
        <v>2001</v>
      </c>
      <c r="B869" s="59">
        <v>69</v>
      </c>
      <c r="C869" s="59"/>
      <c r="D869" s="59"/>
      <c r="E869" s="59"/>
      <c r="F869" s="59"/>
      <c r="G869" s="59"/>
      <c r="H869" s="59"/>
      <c r="I869" s="59"/>
      <c r="J869" s="59"/>
      <c r="K869" s="144"/>
      <c r="L869" s="220"/>
      <c r="M869" s="221"/>
      <c r="N869" s="222"/>
      <c r="O869" s="229"/>
      <c r="P869" s="63">
        <f>B869</f>
        <v>69</v>
      </c>
      <c r="Q869" s="230"/>
      <c r="R869" s="229"/>
    </row>
    <row r="870" spans="1:19" ht="15.75" customHeight="1" x14ac:dyDescent="0.25">
      <c r="A870" s="58">
        <v>2002</v>
      </c>
      <c r="B870" s="59"/>
      <c r="C870" s="59">
        <v>60</v>
      </c>
      <c r="D870" s="59"/>
      <c r="E870" s="59"/>
      <c r="F870" s="59"/>
      <c r="G870" s="59"/>
      <c r="H870" s="59"/>
      <c r="I870" s="59"/>
      <c r="J870" s="59"/>
      <c r="K870" s="144"/>
      <c r="L870" s="223"/>
      <c r="M870" s="129"/>
      <c r="N870" s="224"/>
      <c r="O870" s="67">
        <f>IF(C870=0,"",C870/B869)</f>
        <v>0.86956521739130432</v>
      </c>
      <c r="P870" s="68">
        <v>63</v>
      </c>
      <c r="Q870" s="231">
        <f t="shared" ref="Q870:Q877" si="118">IF(P870=0,"",P870/P869)</f>
        <v>0.91304347826086951</v>
      </c>
      <c r="R870" s="231">
        <f t="shared" ref="R870:R877" si="119">IF(P870=0,"",100%-Q870)</f>
        <v>8.6956521739130488E-2</v>
      </c>
    </row>
    <row r="871" spans="1:19" ht="15.75" customHeight="1" x14ac:dyDescent="0.25">
      <c r="A871" s="58">
        <v>2101</v>
      </c>
      <c r="B871" s="59"/>
      <c r="C871" s="59"/>
      <c r="D871" s="59">
        <v>56</v>
      </c>
      <c r="E871" s="59"/>
      <c r="F871" s="59"/>
      <c r="G871" s="59"/>
      <c r="H871" s="59"/>
      <c r="I871" s="59"/>
      <c r="J871" s="59"/>
      <c r="K871" s="144"/>
      <c r="L871" s="223"/>
      <c r="M871" s="129"/>
      <c r="N871" s="224"/>
      <c r="O871" s="67">
        <f>IF(D871=0,"",D871/C870)</f>
        <v>0.93333333333333335</v>
      </c>
      <c r="P871" s="68">
        <v>56</v>
      </c>
      <c r="Q871" s="231">
        <f t="shared" si="118"/>
        <v>0.88888888888888884</v>
      </c>
      <c r="R871" s="231">
        <f t="shared" si="119"/>
        <v>0.11111111111111116</v>
      </c>
      <c r="S871" s="8">
        <f>P871/P869</f>
        <v>0.81159420289855078</v>
      </c>
    </row>
    <row r="872" spans="1:19" ht="15.75" customHeight="1" x14ac:dyDescent="0.25">
      <c r="A872" s="58">
        <v>2102</v>
      </c>
      <c r="B872" s="59"/>
      <c r="C872" s="59"/>
      <c r="D872" s="59"/>
      <c r="E872" s="59">
        <v>50</v>
      </c>
      <c r="F872" s="59"/>
      <c r="G872" s="59"/>
      <c r="H872" s="59"/>
      <c r="I872" s="59"/>
      <c r="J872" s="59"/>
      <c r="K872" s="144"/>
      <c r="L872" s="223"/>
      <c r="M872" s="129"/>
      <c r="N872" s="224"/>
      <c r="O872" s="67">
        <f>E872/D871</f>
        <v>0.8928571428571429</v>
      </c>
      <c r="P872" s="68">
        <v>53</v>
      </c>
      <c r="Q872" s="231">
        <f t="shared" si="118"/>
        <v>0.9464285714285714</v>
      </c>
      <c r="R872" s="231">
        <f t="shared" si="119"/>
        <v>5.3571428571428603E-2</v>
      </c>
    </row>
    <row r="873" spans="1:19" ht="15.75" customHeight="1" x14ac:dyDescent="0.25">
      <c r="A873" s="58">
        <v>2201</v>
      </c>
      <c r="B873" s="59"/>
      <c r="C873" s="59"/>
      <c r="D873" s="59"/>
      <c r="E873" s="59"/>
      <c r="F873" s="59">
        <v>42</v>
      </c>
      <c r="G873" s="59"/>
      <c r="H873" s="59"/>
      <c r="I873" s="59"/>
      <c r="J873" s="59"/>
      <c r="K873" s="144"/>
      <c r="L873" s="223"/>
      <c r="M873" s="129"/>
      <c r="N873" s="224"/>
      <c r="O873" s="67">
        <f>IF(F873=0,"",F873/E872)</f>
        <v>0.84</v>
      </c>
      <c r="P873" s="68">
        <v>51</v>
      </c>
      <c r="Q873" s="231">
        <f t="shared" si="118"/>
        <v>0.96226415094339623</v>
      </c>
      <c r="R873" s="231">
        <f t="shared" si="119"/>
        <v>3.7735849056603765E-2</v>
      </c>
    </row>
    <row r="874" spans="1:19" ht="15.75" customHeight="1" x14ac:dyDescent="0.25">
      <c r="A874" s="58">
        <v>2202</v>
      </c>
      <c r="B874" s="59"/>
      <c r="C874" s="59"/>
      <c r="D874" s="59"/>
      <c r="E874" s="59"/>
      <c r="F874" s="59"/>
      <c r="G874" s="59">
        <v>35</v>
      </c>
      <c r="H874" s="59"/>
      <c r="I874" s="59"/>
      <c r="J874" s="59"/>
      <c r="K874" s="144"/>
      <c r="L874" s="223"/>
      <c r="M874" s="129"/>
      <c r="N874" s="224"/>
      <c r="O874" s="67">
        <f>IF(G874=0,"",G874/F873)</f>
        <v>0.83333333333333337</v>
      </c>
      <c r="P874" s="68">
        <v>51</v>
      </c>
      <c r="Q874" s="231">
        <f t="shared" si="118"/>
        <v>1</v>
      </c>
      <c r="R874" s="231">
        <f t="shared" si="119"/>
        <v>0</v>
      </c>
    </row>
    <row r="875" spans="1:19" ht="15.75" customHeight="1" x14ac:dyDescent="0.25">
      <c r="A875" s="58">
        <v>2301</v>
      </c>
      <c r="B875" s="59"/>
      <c r="C875" s="59"/>
      <c r="D875" s="59"/>
      <c r="E875" s="59"/>
      <c r="F875" s="59"/>
      <c r="G875" s="59"/>
      <c r="H875" s="59">
        <v>31</v>
      </c>
      <c r="I875" s="59"/>
      <c r="J875" s="59"/>
      <c r="K875" s="144"/>
      <c r="L875" s="223"/>
      <c r="M875" s="129"/>
      <c r="N875" s="224"/>
      <c r="O875" s="67">
        <f>IF(H875=0,"",H875/G874)</f>
        <v>0.88571428571428568</v>
      </c>
      <c r="P875" s="68">
        <v>50</v>
      </c>
      <c r="Q875" s="231">
        <f t="shared" si="118"/>
        <v>0.98039215686274506</v>
      </c>
      <c r="R875" s="231">
        <f t="shared" si="119"/>
        <v>1.9607843137254943E-2</v>
      </c>
    </row>
    <row r="876" spans="1:19" ht="15.75" customHeight="1" x14ac:dyDescent="0.25">
      <c r="A876" s="58">
        <v>2302</v>
      </c>
      <c r="B876" s="59"/>
      <c r="C876" s="59"/>
      <c r="D876" s="59"/>
      <c r="E876" s="59"/>
      <c r="F876" s="59"/>
      <c r="G876" s="59"/>
      <c r="H876" s="59"/>
      <c r="I876" s="59">
        <v>23</v>
      </c>
      <c r="J876" s="59"/>
      <c r="K876" s="144"/>
      <c r="L876" s="223"/>
      <c r="M876" s="129"/>
      <c r="N876" s="224"/>
      <c r="O876" s="67">
        <f>IF(I876=0,"",I876/H875)</f>
        <v>0.74193548387096775</v>
      </c>
      <c r="P876" s="68">
        <v>47</v>
      </c>
      <c r="Q876" s="231">
        <f t="shared" si="118"/>
        <v>0.94</v>
      </c>
      <c r="R876" s="231">
        <f t="shared" si="119"/>
        <v>6.0000000000000053E-2</v>
      </c>
    </row>
    <row r="877" spans="1:19" ht="15.75" customHeight="1" x14ac:dyDescent="0.25">
      <c r="A877" s="58">
        <v>2401</v>
      </c>
      <c r="B877" s="59"/>
      <c r="C877" s="59"/>
      <c r="D877" s="59"/>
      <c r="E877" s="59"/>
      <c r="F877" s="59"/>
      <c r="G877" s="59"/>
      <c r="H877" s="59"/>
      <c r="I877" s="59"/>
      <c r="J877" s="59">
        <v>19</v>
      </c>
      <c r="K877" s="144">
        <v>15</v>
      </c>
      <c r="L877" s="223"/>
      <c r="M877" s="129"/>
      <c r="N877" s="224"/>
      <c r="O877" s="71">
        <f>IF(J877=0,"",J877/I876)</f>
        <v>0.82608695652173914</v>
      </c>
      <c r="P877" s="68">
        <v>46</v>
      </c>
      <c r="Q877" s="71">
        <f t="shared" si="118"/>
        <v>0.97872340425531912</v>
      </c>
      <c r="R877" s="71">
        <f t="shared" si="119"/>
        <v>2.1276595744680882E-2</v>
      </c>
    </row>
    <row r="878" spans="1:19" ht="15.75" customHeight="1" x14ac:dyDescent="0.25">
      <c r="A878" s="58">
        <v>2402</v>
      </c>
      <c r="B878" s="59"/>
      <c r="C878" s="59"/>
      <c r="D878" s="59"/>
      <c r="E878" s="59"/>
      <c r="F878" s="59"/>
      <c r="G878" s="59"/>
      <c r="H878" s="59"/>
      <c r="I878" s="59"/>
      <c r="J878" s="59">
        <v>15</v>
      </c>
      <c r="K878" s="144">
        <v>8</v>
      </c>
      <c r="L878" s="223"/>
      <c r="M878" s="129"/>
      <c r="N878" s="225"/>
      <c r="O878" s="129"/>
      <c r="P878" s="68">
        <v>31</v>
      </c>
      <c r="Q878" s="129"/>
      <c r="R878" s="232"/>
    </row>
    <row r="879" spans="1:19" ht="15.75" customHeight="1" x14ac:dyDescent="0.25">
      <c r="A879" s="58">
        <v>2501</v>
      </c>
      <c r="B879" s="59"/>
      <c r="C879" s="59"/>
      <c r="D879" s="59"/>
      <c r="E879" s="59"/>
      <c r="F879" s="59"/>
      <c r="G879" s="59"/>
      <c r="H879" s="59"/>
      <c r="I879" s="59"/>
      <c r="J879" s="59">
        <v>12</v>
      </c>
      <c r="K879" s="144">
        <v>9</v>
      </c>
      <c r="L879" s="223"/>
      <c r="M879" s="129"/>
      <c r="N879" s="225"/>
      <c r="O879" s="233"/>
      <c r="P879" s="109">
        <v>21</v>
      </c>
      <c r="Q879" s="234"/>
      <c r="R879" s="233"/>
    </row>
    <row r="880" spans="1:19" ht="15.75" customHeight="1" x14ac:dyDescent="0.25">
      <c r="A880" s="58">
        <v>2502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144"/>
      <c r="L880" s="223"/>
      <c r="M880" s="129"/>
      <c r="N880" s="225"/>
      <c r="O880" s="233"/>
      <c r="P880" s="109"/>
      <c r="Q880" s="234"/>
      <c r="R880" s="233"/>
    </row>
    <row r="881" spans="1:19" ht="15.75" customHeight="1" x14ac:dyDescent="0.25">
      <c r="A881" s="58">
        <v>2601</v>
      </c>
      <c r="B881" s="59"/>
      <c r="C881" s="59"/>
      <c r="D881" s="59"/>
      <c r="E881" s="59"/>
      <c r="F881" s="59"/>
      <c r="G881" s="59"/>
      <c r="H881" s="59"/>
      <c r="I881" s="59"/>
      <c r="J881" s="59"/>
      <c r="K881" s="144"/>
      <c r="L881" s="223"/>
      <c r="M881" s="129"/>
      <c r="N881" s="225"/>
      <c r="O881" s="129"/>
      <c r="P881" s="225"/>
      <c r="Q881" s="124"/>
      <c r="R881" s="233"/>
    </row>
    <row r="882" spans="1:19" ht="15.75" customHeight="1" x14ac:dyDescent="0.25">
      <c r="A882" s="58">
        <v>2602</v>
      </c>
      <c r="B882" s="59"/>
      <c r="C882" s="59"/>
      <c r="D882" s="59"/>
      <c r="E882" s="59"/>
      <c r="F882" s="59"/>
      <c r="G882" s="59"/>
      <c r="H882" s="59"/>
      <c r="I882" s="59"/>
      <c r="J882" s="59"/>
      <c r="K882" s="144"/>
      <c r="L882" s="223"/>
      <c r="M882" s="129"/>
      <c r="N882" s="225"/>
      <c r="O882" s="191" t="s">
        <v>83</v>
      </c>
      <c r="P882" s="82">
        <v>5</v>
      </c>
      <c r="Q882" s="261">
        <f>IF(SUM(K875:K878)=0,"",SUM(K875:K878))</f>
        <v>23</v>
      </c>
      <c r="R882" s="213" t="s">
        <v>11</v>
      </c>
    </row>
    <row r="883" spans="1:19" ht="15.75" customHeight="1" x14ac:dyDescent="0.25">
      <c r="A883" s="58">
        <v>2701</v>
      </c>
      <c r="B883" s="59"/>
      <c r="C883" s="59"/>
      <c r="D883" s="59"/>
      <c r="E883" s="59"/>
      <c r="F883" s="59"/>
      <c r="G883" s="59"/>
      <c r="H883" s="59"/>
      <c r="I883" s="59"/>
      <c r="J883" s="59"/>
      <c r="K883" s="144"/>
      <c r="L883" s="223"/>
      <c r="M883" s="129"/>
      <c r="N883" s="225"/>
      <c r="O883" s="192" t="s">
        <v>85</v>
      </c>
      <c r="P883" s="86">
        <f>IF(P882/B869=0,"",P882/B869)</f>
        <v>7.2463768115942032E-2</v>
      </c>
      <c r="Q883" s="112">
        <f>IF(P882/Q882=0,"",P882/Q882)</f>
        <v>0.21739130434782608</v>
      </c>
      <c r="R883" s="215" t="s">
        <v>86</v>
      </c>
    </row>
    <row r="884" spans="1:19" ht="15.75" x14ac:dyDescent="0.25">
      <c r="A884" s="58">
        <v>2702</v>
      </c>
      <c r="B884" s="59"/>
      <c r="C884" s="59"/>
      <c r="D884" s="59"/>
      <c r="E884" s="59"/>
      <c r="F884" s="59"/>
      <c r="G884" s="59"/>
      <c r="H884" s="59"/>
      <c r="I884" s="59"/>
      <c r="J884" s="59"/>
      <c r="K884" s="144"/>
      <c r="L884" s="226"/>
      <c r="M884" s="227"/>
      <c r="N884" s="228"/>
      <c r="O884" s="90"/>
      <c r="P884" s="91"/>
      <c r="Q884" s="91"/>
      <c r="R884" s="113"/>
    </row>
    <row r="885" spans="1:19" ht="18" x14ac:dyDescent="0.25">
      <c r="A885" s="28"/>
      <c r="B885" s="280" t="s">
        <v>111</v>
      </c>
      <c r="C885" s="280"/>
      <c r="D885" s="280"/>
      <c r="E885" s="280"/>
      <c r="F885" s="280"/>
      <c r="G885" s="280"/>
      <c r="H885" s="280"/>
      <c r="I885" s="280"/>
      <c r="J885" s="280"/>
      <c r="K885" s="93">
        <f>SUM(K869:K881)</f>
        <v>32</v>
      </c>
      <c r="L885" s="94">
        <f>IF(K877=0,"",K877/B869)</f>
        <v>0.21739130434782608</v>
      </c>
      <c r="M885" s="94">
        <f>IF(K885=0,"",K885/B869)</f>
        <v>0.46376811594202899</v>
      </c>
      <c r="N885" s="94">
        <f>IF(K877=0,"",M885-L885)</f>
        <v>0.24637681159420291</v>
      </c>
      <c r="O885" s="3"/>
      <c r="P885" s="29"/>
      <c r="Q885" s="22"/>
      <c r="R885" s="3"/>
    </row>
    <row r="886" spans="1:19" ht="12.75" customHeight="1" x14ac:dyDescent="0.2">
      <c r="L886" s="3"/>
      <c r="M886" s="3"/>
      <c r="O886" s="3"/>
    </row>
    <row r="887" spans="1:19" ht="12.75" customHeight="1" x14ac:dyDescent="0.2">
      <c r="L887" s="3"/>
      <c r="M887" s="3"/>
      <c r="O887" s="3"/>
    </row>
    <row r="888" spans="1:19" ht="26.25" customHeight="1" x14ac:dyDescent="0.4">
      <c r="A888" s="2"/>
      <c r="B888" s="270" t="s">
        <v>99</v>
      </c>
      <c r="C888" s="271"/>
      <c r="D888" s="271"/>
      <c r="E888" s="271"/>
      <c r="F888" s="271"/>
      <c r="G888" s="271"/>
      <c r="H888" s="271"/>
      <c r="I888" s="271"/>
      <c r="J888" s="271"/>
      <c r="K888" s="179" t="s">
        <v>120</v>
      </c>
      <c r="L888" s="57"/>
      <c r="M888" s="57"/>
      <c r="N888" s="29"/>
      <c r="O888" s="3"/>
      <c r="P888" s="29"/>
      <c r="Q888" s="29"/>
      <c r="R888" s="29"/>
    </row>
    <row r="889" spans="1:19" ht="20.25" customHeight="1" x14ac:dyDescent="0.2">
      <c r="A889" s="293" t="s">
        <v>10</v>
      </c>
      <c r="B889" s="273" t="s">
        <v>100</v>
      </c>
      <c r="C889" s="274"/>
      <c r="D889" s="274"/>
      <c r="E889" s="274"/>
      <c r="F889" s="274"/>
      <c r="G889" s="274"/>
      <c r="H889" s="274"/>
      <c r="I889" s="274"/>
      <c r="J889" s="275"/>
      <c r="K889" s="276" t="s">
        <v>11</v>
      </c>
      <c r="L889" s="269" t="s">
        <v>3</v>
      </c>
      <c r="M889" s="269" t="s">
        <v>4</v>
      </c>
      <c r="N889" s="278" t="s">
        <v>5</v>
      </c>
      <c r="O889" s="269" t="s">
        <v>6</v>
      </c>
      <c r="P889" s="267" t="s">
        <v>7</v>
      </c>
      <c r="Q889" s="267" t="s">
        <v>8</v>
      </c>
      <c r="R889" s="269" t="s">
        <v>101</v>
      </c>
    </row>
    <row r="890" spans="1:19" ht="15.75" x14ac:dyDescent="0.25">
      <c r="A890" s="268"/>
      <c r="B890" s="58" t="s">
        <v>102</v>
      </c>
      <c r="C890" s="58" t="s">
        <v>103</v>
      </c>
      <c r="D890" s="58" t="s">
        <v>104</v>
      </c>
      <c r="E890" s="58" t="s">
        <v>105</v>
      </c>
      <c r="F890" s="58" t="s">
        <v>106</v>
      </c>
      <c r="G890" s="58" t="s">
        <v>107</v>
      </c>
      <c r="H890" s="58" t="s">
        <v>108</v>
      </c>
      <c r="I890" s="58" t="s">
        <v>109</v>
      </c>
      <c r="J890" s="58" t="s">
        <v>110</v>
      </c>
      <c r="K890" s="291"/>
      <c r="L890" s="268"/>
      <c r="M890" s="268"/>
      <c r="N890" s="268"/>
      <c r="O890" s="268"/>
      <c r="P890" s="268"/>
      <c r="Q890" s="268"/>
      <c r="R890" s="268"/>
    </row>
    <row r="891" spans="1:19" ht="15.75" customHeight="1" x14ac:dyDescent="0.25">
      <c r="A891" s="58">
        <v>2002</v>
      </c>
      <c r="B891" s="59">
        <v>86</v>
      </c>
      <c r="C891" s="59"/>
      <c r="D891" s="59"/>
      <c r="E891" s="59"/>
      <c r="F891" s="59"/>
      <c r="G891" s="59"/>
      <c r="H891" s="59"/>
      <c r="I891" s="59"/>
      <c r="J891" s="59"/>
      <c r="K891" s="144"/>
      <c r="L891" s="220"/>
      <c r="M891" s="221"/>
      <c r="N891" s="222"/>
      <c r="O891" s="229"/>
      <c r="P891" s="63">
        <f>B891</f>
        <v>86</v>
      </c>
      <c r="Q891" s="230"/>
      <c r="R891" s="229"/>
    </row>
    <row r="892" spans="1:19" ht="15.75" customHeight="1" x14ac:dyDescent="0.25">
      <c r="A892" s="58">
        <v>2101</v>
      </c>
      <c r="B892" s="59"/>
      <c r="C892" s="59">
        <v>64</v>
      </c>
      <c r="D892" s="59"/>
      <c r="E892" s="59"/>
      <c r="F892" s="59"/>
      <c r="G892" s="59"/>
      <c r="H892" s="59"/>
      <c r="I892" s="59"/>
      <c r="J892" s="59"/>
      <c r="K892" s="144"/>
      <c r="L892" s="223"/>
      <c r="M892" s="129"/>
      <c r="N892" s="224"/>
      <c r="O892" s="67">
        <f>IF(C892=0,"",C892/B891)</f>
        <v>0.7441860465116279</v>
      </c>
      <c r="P892" s="68">
        <v>64</v>
      </c>
      <c r="Q892" s="231">
        <f t="shared" ref="Q892:Q899" si="120">IF(P892=0,"",P892/P891)</f>
        <v>0.7441860465116279</v>
      </c>
      <c r="R892" s="231">
        <f t="shared" ref="R892:R899" si="121">IF(P892=0,"",100%-Q892)</f>
        <v>0.2558139534883721</v>
      </c>
    </row>
    <row r="893" spans="1:19" ht="15.75" customHeight="1" x14ac:dyDescent="0.25">
      <c r="A893" s="58">
        <v>2102</v>
      </c>
      <c r="B893" s="59"/>
      <c r="C893" s="59"/>
      <c r="D893" s="59">
        <v>59</v>
      </c>
      <c r="E893" s="59"/>
      <c r="F893" s="59"/>
      <c r="G893" s="59"/>
      <c r="H893" s="59"/>
      <c r="I893" s="59"/>
      <c r="J893" s="59"/>
      <c r="K893" s="144"/>
      <c r="L893" s="223"/>
      <c r="M893" s="129"/>
      <c r="N893" s="224"/>
      <c r="O893" s="67">
        <f>IF(D893=0,"",D893/C892)</f>
        <v>0.921875</v>
      </c>
      <c r="P893" s="68">
        <v>62</v>
      </c>
      <c r="Q893" s="231">
        <f t="shared" si="120"/>
        <v>0.96875</v>
      </c>
      <c r="R893" s="231">
        <f t="shared" si="121"/>
        <v>3.125E-2</v>
      </c>
      <c r="S893" s="8">
        <f>P893/P891</f>
        <v>0.72093023255813948</v>
      </c>
    </row>
    <row r="894" spans="1:19" ht="15.75" customHeight="1" x14ac:dyDescent="0.25">
      <c r="A894" s="58">
        <v>2201</v>
      </c>
      <c r="B894" s="59"/>
      <c r="C894" s="59"/>
      <c r="D894" s="59"/>
      <c r="E894" s="59">
        <v>55</v>
      </c>
      <c r="F894" s="59"/>
      <c r="G894" s="59"/>
      <c r="H894" s="59"/>
      <c r="I894" s="59"/>
      <c r="J894" s="59"/>
      <c r="K894" s="144"/>
      <c r="L894" s="223"/>
      <c r="M894" s="129"/>
      <c r="N894" s="224"/>
      <c r="O894" s="67">
        <f>IF(E894=0,"",E894/D893)</f>
        <v>0.93220338983050843</v>
      </c>
      <c r="P894" s="68">
        <v>59</v>
      </c>
      <c r="Q894" s="231">
        <f t="shared" si="120"/>
        <v>0.95161290322580649</v>
      </c>
      <c r="R894" s="231">
        <f t="shared" si="121"/>
        <v>4.8387096774193505E-2</v>
      </c>
    </row>
    <row r="895" spans="1:19" ht="15.75" customHeight="1" x14ac:dyDescent="0.25">
      <c r="A895" s="58">
        <v>2202</v>
      </c>
      <c r="B895" s="59"/>
      <c r="C895" s="59"/>
      <c r="D895" s="59"/>
      <c r="E895" s="59"/>
      <c r="F895" s="59">
        <v>50</v>
      </c>
      <c r="G895" s="59"/>
      <c r="H895" s="59"/>
      <c r="I895" s="59"/>
      <c r="J895" s="59"/>
      <c r="K895" s="144"/>
      <c r="L895" s="223"/>
      <c r="M895" s="129"/>
      <c r="N895" s="224"/>
      <c r="O895" s="67">
        <f>IF(F895=0,"",F895/E894)</f>
        <v>0.90909090909090906</v>
      </c>
      <c r="P895" s="68">
        <v>54</v>
      </c>
      <c r="Q895" s="231">
        <f t="shared" si="120"/>
        <v>0.9152542372881356</v>
      </c>
      <c r="R895" s="231">
        <f t="shared" si="121"/>
        <v>8.4745762711864403E-2</v>
      </c>
    </row>
    <row r="896" spans="1:19" ht="15.75" customHeight="1" x14ac:dyDescent="0.25">
      <c r="A896" s="58">
        <v>2301</v>
      </c>
      <c r="B896" s="59"/>
      <c r="C896" s="59"/>
      <c r="D896" s="59"/>
      <c r="E896" s="59"/>
      <c r="F896" s="59"/>
      <c r="G896" s="59">
        <v>47</v>
      </c>
      <c r="H896" s="59"/>
      <c r="I896" s="59"/>
      <c r="J896" s="59"/>
      <c r="K896" s="144"/>
      <c r="L896" s="223"/>
      <c r="M896" s="129"/>
      <c r="N896" s="224"/>
      <c r="O896" s="67">
        <f>IF(G896=0,"",G896/F895)</f>
        <v>0.94</v>
      </c>
      <c r="P896" s="68">
        <v>54</v>
      </c>
      <c r="Q896" s="231">
        <f t="shared" si="120"/>
        <v>1</v>
      </c>
      <c r="R896" s="231">
        <f t="shared" si="121"/>
        <v>0</v>
      </c>
    </row>
    <row r="897" spans="1:18" ht="15.75" customHeight="1" x14ac:dyDescent="0.25">
      <c r="A897" s="58">
        <v>2302</v>
      </c>
      <c r="B897" s="59"/>
      <c r="C897" s="59"/>
      <c r="D897" s="59"/>
      <c r="E897" s="59"/>
      <c r="F897" s="59"/>
      <c r="G897" s="59"/>
      <c r="H897" s="59">
        <v>45</v>
      </c>
      <c r="I897" s="59"/>
      <c r="J897" s="59"/>
      <c r="K897" s="144"/>
      <c r="L897" s="223"/>
      <c r="M897" s="129"/>
      <c r="N897" s="224"/>
      <c r="O897" s="67">
        <f>IF(H897=0,"",H897/G896)</f>
        <v>0.95744680851063835</v>
      </c>
      <c r="P897" s="68">
        <v>53</v>
      </c>
      <c r="Q897" s="231">
        <f t="shared" si="120"/>
        <v>0.98148148148148151</v>
      </c>
      <c r="R897" s="231">
        <f t="shared" si="121"/>
        <v>1.851851851851849E-2</v>
      </c>
    </row>
    <row r="898" spans="1:18" ht="15.75" customHeight="1" x14ac:dyDescent="0.25">
      <c r="A898" s="58">
        <v>2401</v>
      </c>
      <c r="B898" s="59"/>
      <c r="C898" s="59"/>
      <c r="D898" s="59"/>
      <c r="E898" s="59"/>
      <c r="F898" s="59"/>
      <c r="G898" s="59"/>
      <c r="H898" s="59"/>
      <c r="I898" s="59">
        <v>38</v>
      </c>
      <c r="J898" s="59"/>
      <c r="K898" s="144"/>
      <c r="L898" s="223"/>
      <c r="M898" s="129"/>
      <c r="N898" s="224"/>
      <c r="O898" s="67">
        <f>IF(I898=0,"",I898/H897)</f>
        <v>0.84444444444444444</v>
      </c>
      <c r="P898" s="68">
        <v>53</v>
      </c>
      <c r="Q898" s="231">
        <f t="shared" si="120"/>
        <v>1</v>
      </c>
      <c r="R898" s="231">
        <f t="shared" si="121"/>
        <v>0</v>
      </c>
    </row>
    <row r="899" spans="1:18" ht="15.75" customHeight="1" x14ac:dyDescent="0.25">
      <c r="A899" s="58">
        <v>2402</v>
      </c>
      <c r="B899" s="59"/>
      <c r="C899" s="59"/>
      <c r="D899" s="59"/>
      <c r="E899" s="59"/>
      <c r="F899" s="59"/>
      <c r="G899" s="59"/>
      <c r="H899" s="59"/>
      <c r="I899" s="59"/>
      <c r="J899" s="59">
        <v>30</v>
      </c>
      <c r="K899" s="144">
        <v>18</v>
      </c>
      <c r="L899" s="223"/>
      <c r="M899" s="129"/>
      <c r="N899" s="224"/>
      <c r="O899" s="67">
        <f>IF(J899=0,"",J899/I898)</f>
        <v>0.78947368421052633</v>
      </c>
      <c r="P899" s="68">
        <v>52</v>
      </c>
      <c r="Q899" s="71">
        <f t="shared" si="120"/>
        <v>0.98113207547169812</v>
      </c>
      <c r="R899" s="71">
        <f t="shared" si="121"/>
        <v>1.8867924528301883E-2</v>
      </c>
    </row>
    <row r="900" spans="1:18" ht="15.75" customHeight="1" x14ac:dyDescent="0.25">
      <c r="A900" s="58">
        <v>2501</v>
      </c>
      <c r="B900" s="59"/>
      <c r="C900" s="59"/>
      <c r="D900" s="59"/>
      <c r="E900" s="59"/>
      <c r="F900" s="59"/>
      <c r="G900" s="59"/>
      <c r="H900" s="59"/>
      <c r="I900" s="59"/>
      <c r="J900" s="59">
        <v>20</v>
      </c>
      <c r="K900" s="144">
        <v>15</v>
      </c>
      <c r="L900" s="223"/>
      <c r="M900" s="129"/>
      <c r="N900" s="225"/>
      <c r="O900" s="129"/>
      <c r="P900" s="68">
        <v>34</v>
      </c>
      <c r="Q900" s="129"/>
      <c r="R900" s="232"/>
    </row>
    <row r="901" spans="1:18" ht="15.75" customHeight="1" x14ac:dyDescent="0.25">
      <c r="A901" s="58">
        <v>2502</v>
      </c>
      <c r="B901" s="59"/>
      <c r="C901" s="59"/>
      <c r="D901" s="59"/>
      <c r="E901" s="59"/>
      <c r="F901" s="59"/>
      <c r="G901" s="59"/>
      <c r="H901" s="59"/>
      <c r="I901" s="59"/>
      <c r="J901" s="59"/>
      <c r="K901" s="144"/>
      <c r="L901" s="223"/>
      <c r="M901" s="129"/>
      <c r="N901" s="225"/>
      <c r="O901" s="233"/>
      <c r="P901" s="109"/>
      <c r="Q901" s="234"/>
      <c r="R901" s="233"/>
    </row>
    <row r="902" spans="1:18" ht="15.75" customHeight="1" x14ac:dyDescent="0.25">
      <c r="A902" s="58">
        <v>2601</v>
      </c>
      <c r="B902" s="59"/>
      <c r="C902" s="59"/>
      <c r="D902" s="59"/>
      <c r="E902" s="59"/>
      <c r="F902" s="59"/>
      <c r="G902" s="59"/>
      <c r="H902" s="59"/>
      <c r="I902" s="59"/>
      <c r="J902" s="59"/>
      <c r="K902" s="144"/>
      <c r="L902" s="223"/>
      <c r="M902" s="129"/>
      <c r="N902" s="225"/>
      <c r="O902" s="233"/>
      <c r="P902" s="109"/>
      <c r="Q902" s="234"/>
      <c r="R902" s="233"/>
    </row>
    <row r="903" spans="1:18" ht="15.75" customHeight="1" x14ac:dyDescent="0.25">
      <c r="A903" s="58">
        <v>2602</v>
      </c>
      <c r="B903" s="59"/>
      <c r="C903" s="59"/>
      <c r="D903" s="59"/>
      <c r="E903" s="59"/>
      <c r="F903" s="59"/>
      <c r="G903" s="59"/>
      <c r="H903" s="59"/>
      <c r="I903" s="59"/>
      <c r="J903" s="59"/>
      <c r="K903" s="144"/>
      <c r="L903" s="223"/>
      <c r="M903" s="129"/>
      <c r="N903" s="225"/>
      <c r="O903" s="129"/>
      <c r="P903" s="225"/>
      <c r="Q903" s="124"/>
      <c r="R903" s="233"/>
    </row>
    <row r="904" spans="1:18" ht="15.75" customHeight="1" x14ac:dyDescent="0.25">
      <c r="A904" s="58">
        <v>2701</v>
      </c>
      <c r="B904" s="59"/>
      <c r="C904" s="59"/>
      <c r="D904" s="59"/>
      <c r="E904" s="59"/>
      <c r="F904" s="59"/>
      <c r="G904" s="59"/>
      <c r="H904" s="59"/>
      <c r="I904" s="59"/>
      <c r="J904" s="59"/>
      <c r="K904" s="144"/>
      <c r="L904" s="223"/>
      <c r="M904" s="129"/>
      <c r="N904" s="225"/>
      <c r="O904" s="191" t="s">
        <v>83</v>
      </c>
      <c r="P904" s="82">
        <v>4</v>
      </c>
      <c r="Q904" s="111">
        <f>IF(SUM(K897:K900)=0,"",SUM(K897:K900))</f>
        <v>33</v>
      </c>
      <c r="R904" s="213" t="s">
        <v>11</v>
      </c>
    </row>
    <row r="905" spans="1:18" ht="15.75" customHeight="1" x14ac:dyDescent="0.25">
      <c r="A905" s="58">
        <v>2702</v>
      </c>
      <c r="B905" s="59"/>
      <c r="C905" s="59"/>
      <c r="D905" s="59"/>
      <c r="E905" s="59"/>
      <c r="F905" s="59"/>
      <c r="G905" s="59"/>
      <c r="H905" s="59"/>
      <c r="I905" s="59"/>
      <c r="J905" s="59"/>
      <c r="K905" s="144"/>
      <c r="L905" s="223"/>
      <c r="M905" s="129"/>
      <c r="N905" s="225"/>
      <c r="O905" s="192" t="s">
        <v>85</v>
      </c>
      <c r="P905" s="86">
        <f>IF(P904/B891=0,"",P904/B891)</f>
        <v>4.6511627906976744E-2</v>
      </c>
      <c r="Q905" s="112">
        <f>IF(P904/Q904=0,"",P904/Q904)</f>
        <v>0.12121212121212122</v>
      </c>
      <c r="R905" s="215" t="s">
        <v>86</v>
      </c>
    </row>
    <row r="906" spans="1:18" ht="15.75" x14ac:dyDescent="0.25">
      <c r="A906" s="58">
        <v>2801</v>
      </c>
      <c r="B906" s="59"/>
      <c r="C906" s="59"/>
      <c r="D906" s="59"/>
      <c r="E906" s="59"/>
      <c r="F906" s="59"/>
      <c r="G906" s="59"/>
      <c r="H906" s="59"/>
      <c r="I906" s="59"/>
      <c r="J906" s="59"/>
      <c r="K906" s="144"/>
      <c r="L906" s="226"/>
      <c r="M906" s="227"/>
      <c r="N906" s="228"/>
      <c r="O906" s="90"/>
      <c r="P906" s="91"/>
      <c r="Q906" s="91"/>
      <c r="R906" s="113"/>
    </row>
    <row r="907" spans="1:18" ht="18" customHeight="1" x14ac:dyDescent="0.25">
      <c r="A907" s="28"/>
      <c r="B907" s="280" t="s">
        <v>111</v>
      </c>
      <c r="C907" s="280"/>
      <c r="D907" s="280"/>
      <c r="E907" s="280"/>
      <c r="F907" s="280"/>
      <c r="G907" s="280"/>
      <c r="H907" s="280"/>
      <c r="I907" s="280"/>
      <c r="J907" s="280"/>
      <c r="K907" s="93">
        <f>SUM(K891:K903)</f>
        <v>33</v>
      </c>
      <c r="L907" s="94">
        <f>IF(K899=0,"",K899/B891)</f>
        <v>0.20930232558139536</v>
      </c>
      <c r="M907" s="94">
        <f>IF(K907=0,"",K907/B891)</f>
        <v>0.38372093023255816</v>
      </c>
      <c r="N907" s="94">
        <f>IF(K899=0,"",M907-L907)</f>
        <v>0.1744186046511628</v>
      </c>
      <c r="O907" s="3"/>
      <c r="P907" s="29"/>
      <c r="Q907" s="22"/>
      <c r="R907" s="3"/>
    </row>
    <row r="908" spans="1:18" ht="12.75" customHeight="1" x14ac:dyDescent="0.2"/>
    <row r="909" spans="1:18" ht="12.75" customHeight="1" x14ac:dyDescent="0.2"/>
    <row r="910" spans="1:18" ht="26.25" x14ac:dyDescent="0.4">
      <c r="A910" s="2"/>
      <c r="B910" s="270" t="s">
        <v>99</v>
      </c>
      <c r="C910" s="271"/>
      <c r="D910" s="271"/>
      <c r="E910" s="271"/>
      <c r="F910" s="271"/>
      <c r="G910" s="271"/>
      <c r="H910" s="271"/>
      <c r="I910" s="271"/>
      <c r="J910" s="271"/>
      <c r="K910" s="179" t="s">
        <v>121</v>
      </c>
      <c r="L910" s="57"/>
      <c r="M910" s="57"/>
      <c r="N910" s="29"/>
      <c r="O910" s="3"/>
      <c r="P910" s="29"/>
      <c r="Q910" s="29"/>
      <c r="R910" s="29"/>
    </row>
    <row r="911" spans="1:18" ht="20.25" x14ac:dyDescent="0.2">
      <c r="A911" s="293" t="s">
        <v>10</v>
      </c>
      <c r="B911" s="273" t="s">
        <v>100</v>
      </c>
      <c r="C911" s="274"/>
      <c r="D911" s="274"/>
      <c r="E911" s="274"/>
      <c r="F911" s="274"/>
      <c r="G911" s="274"/>
      <c r="H911" s="274"/>
      <c r="I911" s="274"/>
      <c r="J911" s="275"/>
      <c r="K911" s="276" t="s">
        <v>11</v>
      </c>
      <c r="L911" s="269" t="s">
        <v>3</v>
      </c>
      <c r="M911" s="269" t="s">
        <v>4</v>
      </c>
      <c r="N911" s="278" t="s">
        <v>5</v>
      </c>
      <c r="O911" s="269" t="s">
        <v>6</v>
      </c>
      <c r="P911" s="267" t="s">
        <v>7</v>
      </c>
      <c r="Q911" s="267" t="s">
        <v>8</v>
      </c>
      <c r="R911" s="269" t="s">
        <v>101</v>
      </c>
    </row>
    <row r="912" spans="1:18" ht="15.75" x14ac:dyDescent="0.25">
      <c r="A912" s="268"/>
      <c r="B912" s="58" t="s">
        <v>102</v>
      </c>
      <c r="C912" s="58" t="s">
        <v>103</v>
      </c>
      <c r="D912" s="58" t="s">
        <v>104</v>
      </c>
      <c r="E912" s="58" t="s">
        <v>105</v>
      </c>
      <c r="F912" s="58" t="s">
        <v>106</v>
      </c>
      <c r="G912" s="58" t="s">
        <v>107</v>
      </c>
      <c r="H912" s="58" t="s">
        <v>108</v>
      </c>
      <c r="I912" s="58" t="s">
        <v>109</v>
      </c>
      <c r="J912" s="58" t="s">
        <v>110</v>
      </c>
      <c r="K912" s="291"/>
      <c r="L912" s="268"/>
      <c r="M912" s="268"/>
      <c r="N912" s="268"/>
      <c r="O912" s="268"/>
      <c r="P912" s="268"/>
      <c r="Q912" s="268"/>
      <c r="R912" s="268"/>
    </row>
    <row r="913" spans="1:19" ht="15.75" customHeight="1" x14ac:dyDescent="0.25">
      <c r="A913" s="58">
        <v>2101</v>
      </c>
      <c r="B913" s="59">
        <v>56</v>
      </c>
      <c r="C913" s="59"/>
      <c r="D913" s="59"/>
      <c r="E913" s="59"/>
      <c r="F913" s="59"/>
      <c r="G913" s="59"/>
      <c r="H913" s="59"/>
      <c r="I913" s="59"/>
      <c r="J913" s="59"/>
      <c r="K913" s="144"/>
      <c r="L913" s="220"/>
      <c r="M913" s="221"/>
      <c r="N913" s="222"/>
      <c r="O913" s="229"/>
      <c r="P913" s="63">
        <f>B913</f>
        <v>56</v>
      </c>
      <c r="Q913" s="230"/>
      <c r="R913" s="229"/>
    </row>
    <row r="914" spans="1:19" ht="15.75" customHeight="1" x14ac:dyDescent="0.25">
      <c r="A914" s="58">
        <v>2102</v>
      </c>
      <c r="B914" s="59"/>
      <c r="C914" s="59">
        <v>52</v>
      </c>
      <c r="D914" s="59"/>
      <c r="E914" s="59"/>
      <c r="F914" s="59"/>
      <c r="G914" s="59"/>
      <c r="H914" s="59"/>
      <c r="I914" s="59"/>
      <c r="J914" s="59"/>
      <c r="K914" s="144"/>
      <c r="L914" s="223"/>
      <c r="M914" s="129"/>
      <c r="N914" s="224"/>
      <c r="O914" s="67">
        <f>IF(C914=0,"",C914/B913)</f>
        <v>0.9285714285714286</v>
      </c>
      <c r="P914" s="68">
        <v>52</v>
      </c>
      <c r="Q914" s="231">
        <f t="shared" ref="Q914:Q921" si="122">IF(P914=0,"",P914/P913)</f>
        <v>0.9285714285714286</v>
      </c>
      <c r="R914" s="231">
        <f t="shared" ref="R914:R921" si="123">IF(P914=0,"",100%-Q914)</f>
        <v>7.1428571428571397E-2</v>
      </c>
    </row>
    <row r="915" spans="1:19" ht="15.75" customHeight="1" x14ac:dyDescent="0.25">
      <c r="A915" s="58">
        <v>2201</v>
      </c>
      <c r="B915" s="59"/>
      <c r="C915" s="59"/>
      <c r="D915" s="59">
        <v>48</v>
      </c>
      <c r="E915" s="59"/>
      <c r="F915" s="59"/>
      <c r="G915" s="59"/>
      <c r="H915" s="59"/>
      <c r="I915" s="59"/>
      <c r="J915" s="59"/>
      <c r="K915" s="144"/>
      <c r="L915" s="223"/>
      <c r="M915" s="129"/>
      <c r="N915" s="224"/>
      <c r="O915" s="67">
        <f>IF(D915=0,"",D915/C914)</f>
        <v>0.92307692307692313</v>
      </c>
      <c r="P915" s="68">
        <v>48</v>
      </c>
      <c r="Q915" s="231">
        <f t="shared" si="122"/>
        <v>0.92307692307692313</v>
      </c>
      <c r="R915" s="231">
        <f t="shared" si="123"/>
        <v>7.6923076923076872E-2</v>
      </c>
      <c r="S915" s="8">
        <f>P915/P913</f>
        <v>0.8571428571428571</v>
      </c>
    </row>
    <row r="916" spans="1:19" ht="15.75" customHeight="1" x14ac:dyDescent="0.25">
      <c r="A916" s="58">
        <v>2202</v>
      </c>
      <c r="B916" s="59"/>
      <c r="C916" s="59"/>
      <c r="D916" s="59"/>
      <c r="E916" s="59">
        <v>43</v>
      </c>
      <c r="F916" s="59"/>
      <c r="G916" s="59"/>
      <c r="H916" s="59"/>
      <c r="I916" s="59"/>
      <c r="J916" s="59"/>
      <c r="K916" s="144"/>
      <c r="L916" s="223"/>
      <c r="M916" s="129"/>
      <c r="N916" s="224"/>
      <c r="O916" s="67">
        <f>E916/D915</f>
        <v>0.89583333333333337</v>
      </c>
      <c r="P916" s="68">
        <v>48</v>
      </c>
      <c r="Q916" s="231">
        <f t="shared" si="122"/>
        <v>1</v>
      </c>
      <c r="R916" s="231">
        <f t="shared" si="123"/>
        <v>0</v>
      </c>
    </row>
    <row r="917" spans="1:19" ht="15.75" customHeight="1" x14ac:dyDescent="0.25">
      <c r="A917" s="58">
        <v>2301</v>
      </c>
      <c r="B917" s="59"/>
      <c r="C917" s="59"/>
      <c r="D917" s="59"/>
      <c r="E917" s="59"/>
      <c r="F917" s="59">
        <v>42</v>
      </c>
      <c r="G917" s="59"/>
      <c r="H917" s="59"/>
      <c r="I917" s="59"/>
      <c r="J917" s="59"/>
      <c r="K917" s="144"/>
      <c r="L917" s="223"/>
      <c r="M917" s="129"/>
      <c r="N917" s="224"/>
      <c r="O917" s="67">
        <f>F917/E916</f>
        <v>0.97674418604651159</v>
      </c>
      <c r="P917" s="68">
        <v>48</v>
      </c>
      <c r="Q917" s="231">
        <f t="shared" si="122"/>
        <v>1</v>
      </c>
      <c r="R917" s="231">
        <f t="shared" si="123"/>
        <v>0</v>
      </c>
    </row>
    <row r="918" spans="1:19" ht="15.75" customHeight="1" x14ac:dyDescent="0.25">
      <c r="A918" s="58">
        <v>2302</v>
      </c>
      <c r="B918" s="59"/>
      <c r="C918" s="59"/>
      <c r="D918" s="59"/>
      <c r="E918" s="59"/>
      <c r="F918" s="59"/>
      <c r="G918" s="59">
        <v>42</v>
      </c>
      <c r="H918" s="59"/>
      <c r="I918" s="59"/>
      <c r="J918" s="59"/>
      <c r="K918" s="144"/>
      <c r="L918" s="223"/>
      <c r="M918" s="129"/>
      <c r="N918" s="224"/>
      <c r="O918" s="67">
        <f t="shared" ref="O918" si="124">G918/F917</f>
        <v>1</v>
      </c>
      <c r="P918" s="68">
        <v>48</v>
      </c>
      <c r="Q918" s="231">
        <f t="shared" si="122"/>
        <v>1</v>
      </c>
      <c r="R918" s="231">
        <f t="shared" si="123"/>
        <v>0</v>
      </c>
    </row>
    <row r="919" spans="1:19" ht="15.75" customHeight="1" x14ac:dyDescent="0.25">
      <c r="A919" s="58">
        <v>2401</v>
      </c>
      <c r="B919" s="59"/>
      <c r="C919" s="59"/>
      <c r="D919" s="59"/>
      <c r="E919" s="59"/>
      <c r="F919" s="59"/>
      <c r="G919" s="59"/>
      <c r="H919" s="59">
        <v>40</v>
      </c>
      <c r="I919" s="59"/>
      <c r="J919" s="59"/>
      <c r="K919" s="144"/>
      <c r="L919" s="223"/>
      <c r="M919" s="129"/>
      <c r="N919" s="224"/>
      <c r="O919" s="67">
        <f>H919/G918</f>
        <v>0.95238095238095233</v>
      </c>
      <c r="P919" s="68">
        <v>47</v>
      </c>
      <c r="Q919" s="231">
        <f t="shared" si="122"/>
        <v>0.97916666666666663</v>
      </c>
      <c r="R919" s="231">
        <f t="shared" si="123"/>
        <v>2.083333333333337E-2</v>
      </c>
    </row>
    <row r="920" spans="1:19" ht="15.75" customHeight="1" x14ac:dyDescent="0.25">
      <c r="A920" s="58">
        <v>2402</v>
      </c>
      <c r="B920" s="59"/>
      <c r="C920" s="59"/>
      <c r="D920" s="59"/>
      <c r="E920" s="59"/>
      <c r="F920" s="59"/>
      <c r="G920" s="59"/>
      <c r="H920" s="59"/>
      <c r="I920" s="59">
        <v>30</v>
      </c>
      <c r="J920" s="59"/>
      <c r="K920" s="144"/>
      <c r="L920" s="223"/>
      <c r="M920" s="129"/>
      <c r="N920" s="224"/>
      <c r="O920" s="67">
        <f>I920/H919</f>
        <v>0.75</v>
      </c>
      <c r="P920" s="68">
        <v>46</v>
      </c>
      <c r="Q920" s="231">
        <f t="shared" si="122"/>
        <v>0.97872340425531912</v>
      </c>
      <c r="R920" s="231">
        <f t="shared" si="123"/>
        <v>2.1276595744680882E-2</v>
      </c>
    </row>
    <row r="921" spans="1:19" ht="15.75" customHeight="1" x14ac:dyDescent="0.25">
      <c r="A921" s="58">
        <v>2501</v>
      </c>
      <c r="B921" s="59"/>
      <c r="C921" s="59"/>
      <c r="D921" s="59"/>
      <c r="E921" s="59"/>
      <c r="F921" s="59"/>
      <c r="G921" s="59"/>
      <c r="H921" s="59"/>
      <c r="I921" s="59"/>
      <c r="J921" s="59">
        <v>25</v>
      </c>
      <c r="K921" s="144">
        <v>7</v>
      </c>
      <c r="L921" s="223"/>
      <c r="M921" s="129"/>
      <c r="N921" s="224"/>
      <c r="O921" s="71">
        <f>IF(J921=0,"",J921/I920)</f>
        <v>0.83333333333333337</v>
      </c>
      <c r="P921" s="68">
        <v>45</v>
      </c>
      <c r="Q921" s="71">
        <f t="shared" si="122"/>
        <v>0.97826086956521741</v>
      </c>
      <c r="R921" s="71">
        <f t="shared" si="123"/>
        <v>2.1739130434782594E-2</v>
      </c>
    </row>
    <row r="922" spans="1:19" ht="15.75" customHeight="1" x14ac:dyDescent="0.25">
      <c r="A922" s="58">
        <v>2502</v>
      </c>
      <c r="B922" s="59"/>
      <c r="C922" s="59"/>
      <c r="D922" s="59"/>
      <c r="E922" s="59"/>
      <c r="F922" s="59"/>
      <c r="G922" s="59"/>
      <c r="H922" s="59"/>
      <c r="I922" s="59"/>
      <c r="J922" s="59"/>
      <c r="K922" s="144"/>
      <c r="L922" s="223"/>
      <c r="M922" s="129"/>
      <c r="N922" s="225"/>
      <c r="O922" s="129"/>
      <c r="P922" s="68"/>
      <c r="Q922" s="129"/>
      <c r="R922" s="232"/>
    </row>
    <row r="923" spans="1:19" ht="15.75" customHeight="1" x14ac:dyDescent="0.25">
      <c r="A923" s="58">
        <v>2601</v>
      </c>
      <c r="B923" s="59"/>
      <c r="C923" s="59"/>
      <c r="D923" s="59"/>
      <c r="E923" s="59"/>
      <c r="F923" s="59"/>
      <c r="G923" s="59"/>
      <c r="H923" s="59"/>
      <c r="I923" s="59"/>
      <c r="J923" s="59"/>
      <c r="K923" s="144"/>
      <c r="L923" s="223"/>
      <c r="M923" s="129"/>
      <c r="N923" s="225"/>
      <c r="O923" s="233"/>
      <c r="P923" s="109"/>
      <c r="Q923" s="234"/>
      <c r="R923" s="233"/>
    </row>
    <row r="924" spans="1:19" ht="15.75" customHeight="1" x14ac:dyDescent="0.25">
      <c r="A924" s="58">
        <v>2602</v>
      </c>
      <c r="B924" s="59"/>
      <c r="C924" s="59"/>
      <c r="D924" s="59"/>
      <c r="E924" s="59"/>
      <c r="F924" s="59"/>
      <c r="G924" s="59"/>
      <c r="H924" s="59"/>
      <c r="I924" s="59"/>
      <c r="J924" s="59"/>
      <c r="K924" s="144"/>
      <c r="L924" s="223"/>
      <c r="M924" s="129"/>
      <c r="N924" s="225"/>
      <c r="O924" s="233"/>
      <c r="P924" s="109"/>
      <c r="Q924" s="234"/>
      <c r="R924" s="233"/>
    </row>
    <row r="925" spans="1:19" ht="15.75" customHeight="1" x14ac:dyDescent="0.25">
      <c r="A925" s="58">
        <v>2701</v>
      </c>
      <c r="B925" s="59"/>
      <c r="C925" s="59"/>
      <c r="D925" s="59"/>
      <c r="E925" s="59"/>
      <c r="F925" s="59"/>
      <c r="G925" s="59"/>
      <c r="H925" s="59"/>
      <c r="I925" s="59"/>
      <c r="J925" s="59"/>
      <c r="K925" s="144"/>
      <c r="L925" s="223"/>
      <c r="M925" s="129"/>
      <c r="N925" s="225"/>
      <c r="O925" s="129"/>
      <c r="P925" s="225"/>
      <c r="Q925" s="124"/>
      <c r="R925" s="233"/>
    </row>
    <row r="926" spans="1:19" ht="15.75" customHeight="1" x14ac:dyDescent="0.25">
      <c r="A926" s="58">
        <v>2702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144"/>
      <c r="L926" s="223"/>
      <c r="M926" s="129"/>
      <c r="N926" s="225"/>
      <c r="O926" s="191" t="s">
        <v>83</v>
      </c>
      <c r="P926" s="82"/>
      <c r="Q926" s="111">
        <f>IF(SUM(K919:K922)=0,"",SUM(K919:K922))</f>
        <v>7</v>
      </c>
      <c r="R926" s="213" t="s">
        <v>11</v>
      </c>
    </row>
    <row r="927" spans="1:19" ht="15.75" customHeight="1" x14ac:dyDescent="0.25">
      <c r="A927" s="58">
        <v>2801</v>
      </c>
      <c r="B927" s="59"/>
      <c r="C927" s="59"/>
      <c r="D927" s="59"/>
      <c r="E927" s="59"/>
      <c r="F927" s="59"/>
      <c r="G927" s="59"/>
      <c r="H927" s="59"/>
      <c r="I927" s="59"/>
      <c r="J927" s="59"/>
      <c r="K927" s="144"/>
      <c r="L927" s="223"/>
      <c r="M927" s="129"/>
      <c r="N927" s="225"/>
      <c r="O927" s="192" t="s">
        <v>85</v>
      </c>
      <c r="P927" s="86" t="str">
        <f>IF(P926/B913=0,"",P926/B913)</f>
        <v/>
      </c>
      <c r="Q927" s="112" t="str">
        <f>IF(P926/Q926=0,"",P926/Q926)</f>
        <v/>
      </c>
      <c r="R927" s="215" t="s">
        <v>86</v>
      </c>
    </row>
    <row r="928" spans="1:19" ht="15.75" customHeight="1" x14ac:dyDescent="0.25">
      <c r="A928" s="58">
        <v>2802</v>
      </c>
      <c r="B928" s="59"/>
      <c r="C928" s="59"/>
      <c r="D928" s="59"/>
      <c r="E928" s="59"/>
      <c r="F928" s="59"/>
      <c r="G928" s="59"/>
      <c r="H928" s="59"/>
      <c r="I928" s="59"/>
      <c r="J928" s="59"/>
      <c r="K928" s="144"/>
      <c r="L928" s="226"/>
      <c r="M928" s="227"/>
      <c r="N928" s="228"/>
      <c r="O928" s="90"/>
      <c r="P928" s="91"/>
      <c r="Q928" s="91"/>
      <c r="R928" s="113"/>
    </row>
    <row r="929" spans="1:23" ht="18" x14ac:dyDescent="0.25">
      <c r="A929" s="28"/>
      <c r="B929" s="280" t="s">
        <v>111</v>
      </c>
      <c r="C929" s="280"/>
      <c r="D929" s="280"/>
      <c r="E929" s="280"/>
      <c r="F929" s="280"/>
      <c r="G929" s="280"/>
      <c r="H929" s="280"/>
      <c r="I929" s="280"/>
      <c r="J929" s="280"/>
      <c r="K929" s="93">
        <f>SUM(K913:K925)</f>
        <v>7</v>
      </c>
      <c r="L929" s="94">
        <f>IF(K921=0,"",K921/B913)</f>
        <v>0.125</v>
      </c>
      <c r="M929" s="94">
        <f>IF(K929=0,"",K929/B913)</f>
        <v>0.125</v>
      </c>
      <c r="N929" s="94">
        <f>IF(K921=0,"",M929-L929)</f>
        <v>0</v>
      </c>
      <c r="O929" s="3"/>
      <c r="P929" s="29"/>
      <c r="Q929" s="22"/>
      <c r="R929" s="3"/>
    </row>
    <row r="930" spans="1:23" ht="12.75" customHeight="1" x14ac:dyDescent="0.2"/>
    <row r="931" spans="1:23" ht="12.75" customHeight="1" x14ac:dyDescent="0.2">
      <c r="W931" s="166">
        <f>AVERAGE(S915,S937)</f>
        <v>0.81213307240704502</v>
      </c>
    </row>
    <row r="932" spans="1:23" ht="26.25" x14ac:dyDescent="0.4">
      <c r="A932" s="2"/>
      <c r="B932" s="270" t="s">
        <v>99</v>
      </c>
      <c r="C932" s="271"/>
      <c r="D932" s="271"/>
      <c r="E932" s="271"/>
      <c r="F932" s="271"/>
      <c r="G932" s="271"/>
      <c r="H932" s="271"/>
      <c r="I932" s="271"/>
      <c r="J932" s="271"/>
      <c r="K932" s="179" t="s">
        <v>122</v>
      </c>
      <c r="L932" s="57"/>
      <c r="M932" s="57"/>
      <c r="N932" s="29"/>
      <c r="O932" s="3"/>
      <c r="P932" s="29"/>
      <c r="Q932" s="29"/>
      <c r="R932" s="29"/>
      <c r="S932" s="120"/>
    </row>
    <row r="933" spans="1:23" ht="20.25" x14ac:dyDescent="0.2">
      <c r="A933" s="293" t="s">
        <v>10</v>
      </c>
      <c r="B933" s="273" t="s">
        <v>100</v>
      </c>
      <c r="C933" s="274"/>
      <c r="D933" s="274"/>
      <c r="E933" s="274"/>
      <c r="F933" s="274"/>
      <c r="G933" s="274"/>
      <c r="H933" s="274"/>
      <c r="I933" s="274"/>
      <c r="J933" s="275"/>
      <c r="K933" s="276" t="s">
        <v>11</v>
      </c>
      <c r="L933" s="269" t="s">
        <v>3</v>
      </c>
      <c r="M933" s="269" t="s">
        <v>4</v>
      </c>
      <c r="N933" s="278" t="s">
        <v>5</v>
      </c>
      <c r="O933" s="269" t="s">
        <v>6</v>
      </c>
      <c r="P933" s="267" t="s">
        <v>7</v>
      </c>
      <c r="Q933" s="267" t="s">
        <v>8</v>
      </c>
      <c r="R933" s="269" t="s">
        <v>101</v>
      </c>
      <c r="S933" s="120"/>
    </row>
    <row r="934" spans="1:23" ht="15.75" x14ac:dyDescent="0.25">
      <c r="A934" s="268"/>
      <c r="B934" s="58" t="s">
        <v>102</v>
      </c>
      <c r="C934" s="58" t="s">
        <v>103</v>
      </c>
      <c r="D934" s="58" t="s">
        <v>104</v>
      </c>
      <c r="E934" s="58" t="s">
        <v>105</v>
      </c>
      <c r="F934" s="58" t="s">
        <v>106</v>
      </c>
      <c r="G934" s="58" t="s">
        <v>107</v>
      </c>
      <c r="H934" s="58" t="s">
        <v>108</v>
      </c>
      <c r="I934" s="58" t="s">
        <v>109</v>
      </c>
      <c r="J934" s="58" t="s">
        <v>110</v>
      </c>
      <c r="K934" s="291"/>
      <c r="L934" s="268"/>
      <c r="M934" s="268"/>
      <c r="N934" s="268"/>
      <c r="O934" s="268"/>
      <c r="P934" s="268"/>
      <c r="Q934" s="268"/>
      <c r="R934" s="268"/>
      <c r="S934" s="120"/>
    </row>
    <row r="935" spans="1:23" ht="15.75" customHeight="1" x14ac:dyDescent="0.25">
      <c r="A935" s="58">
        <v>2102</v>
      </c>
      <c r="B935" s="59">
        <v>73</v>
      </c>
      <c r="C935" s="59"/>
      <c r="D935" s="59"/>
      <c r="E935" s="59"/>
      <c r="F935" s="59"/>
      <c r="G935" s="59"/>
      <c r="H935" s="59"/>
      <c r="I935" s="59"/>
      <c r="J935" s="59"/>
      <c r="K935" s="144"/>
      <c r="L935" s="220"/>
      <c r="M935" s="221"/>
      <c r="N935" s="222"/>
      <c r="O935" s="229"/>
      <c r="P935" s="63">
        <f>B935</f>
        <v>73</v>
      </c>
      <c r="Q935" s="230"/>
      <c r="R935" s="229"/>
      <c r="S935" s="120"/>
    </row>
    <row r="936" spans="1:23" ht="15.75" customHeight="1" x14ac:dyDescent="0.25">
      <c r="A936" s="58">
        <v>2201</v>
      </c>
      <c r="B936" s="59"/>
      <c r="C936" s="59">
        <v>56</v>
      </c>
      <c r="D936" s="59"/>
      <c r="E936" s="59"/>
      <c r="F936" s="59"/>
      <c r="G936" s="59"/>
      <c r="H936" s="59"/>
      <c r="I936" s="59"/>
      <c r="J936" s="59"/>
      <c r="K936" s="144"/>
      <c r="L936" s="223"/>
      <c r="M936" s="129"/>
      <c r="N936" s="224"/>
      <c r="O936" s="67">
        <f>IF(C936=0,"",C936/B935)</f>
        <v>0.76712328767123283</v>
      </c>
      <c r="P936" s="68">
        <v>56</v>
      </c>
      <c r="Q936" s="231">
        <f t="shared" ref="Q936:Q943" si="125">IF(P936=0,"",P936/P935)</f>
        <v>0.76712328767123283</v>
      </c>
      <c r="R936" s="231">
        <f t="shared" ref="R936:R943" si="126">IF(P936=0,"",100%-Q936)</f>
        <v>0.23287671232876717</v>
      </c>
      <c r="S936" s="120"/>
    </row>
    <row r="937" spans="1:23" ht="15.75" customHeight="1" x14ac:dyDescent="0.25">
      <c r="A937" s="58">
        <v>2202</v>
      </c>
      <c r="B937" s="59"/>
      <c r="C937" s="59"/>
      <c r="D937" s="59">
        <v>52</v>
      </c>
      <c r="E937" s="59"/>
      <c r="F937" s="59"/>
      <c r="G937" s="59"/>
      <c r="H937" s="59"/>
      <c r="I937" s="59"/>
      <c r="J937" s="59"/>
      <c r="K937" s="144"/>
      <c r="L937" s="223"/>
      <c r="M937" s="129"/>
      <c r="N937" s="224"/>
      <c r="O937" s="67">
        <f>IF(D937=0,"",D937/C936)</f>
        <v>0.9285714285714286</v>
      </c>
      <c r="P937" s="68">
        <v>56</v>
      </c>
      <c r="Q937" s="231">
        <f t="shared" si="125"/>
        <v>1</v>
      </c>
      <c r="R937" s="231">
        <f t="shared" si="126"/>
        <v>0</v>
      </c>
      <c r="S937" s="8">
        <f>P937/P935</f>
        <v>0.76712328767123283</v>
      </c>
    </row>
    <row r="938" spans="1:23" ht="15.75" customHeight="1" x14ac:dyDescent="0.25">
      <c r="A938" s="58">
        <v>2301</v>
      </c>
      <c r="B938" s="59"/>
      <c r="C938" s="59"/>
      <c r="D938" s="59"/>
      <c r="E938" s="59">
        <v>50</v>
      </c>
      <c r="F938" s="59"/>
      <c r="G938" s="59"/>
      <c r="H938" s="59"/>
      <c r="I938" s="59"/>
      <c r="J938" s="59"/>
      <c r="K938" s="144"/>
      <c r="L938" s="223"/>
      <c r="M938" s="129"/>
      <c r="N938" s="224"/>
      <c r="O938" s="67">
        <f>E938/D937</f>
        <v>0.96153846153846156</v>
      </c>
      <c r="P938" s="68">
        <v>56</v>
      </c>
      <c r="Q938" s="231">
        <f t="shared" si="125"/>
        <v>1</v>
      </c>
      <c r="R938" s="231">
        <f t="shared" si="126"/>
        <v>0</v>
      </c>
      <c r="S938" s="120"/>
    </row>
    <row r="939" spans="1:23" ht="15.75" customHeight="1" x14ac:dyDescent="0.25">
      <c r="A939" s="58">
        <v>2302</v>
      </c>
      <c r="B939" s="59"/>
      <c r="C939" s="59"/>
      <c r="D939" s="59"/>
      <c r="E939" s="59"/>
      <c r="F939" s="59">
        <v>48</v>
      </c>
      <c r="G939" s="59"/>
      <c r="H939" s="59"/>
      <c r="I939" s="59"/>
      <c r="J939" s="59"/>
      <c r="K939" s="144"/>
      <c r="L939" s="223"/>
      <c r="M939" s="129"/>
      <c r="N939" s="224"/>
      <c r="O939" s="67">
        <f>F939/E938</f>
        <v>0.96</v>
      </c>
      <c r="P939" s="68">
        <v>55</v>
      </c>
      <c r="Q939" s="231">
        <f t="shared" si="125"/>
        <v>0.9821428571428571</v>
      </c>
      <c r="R939" s="231">
        <f t="shared" si="126"/>
        <v>1.7857142857142905E-2</v>
      </c>
      <c r="S939" s="120"/>
    </row>
    <row r="940" spans="1:23" ht="15.75" customHeight="1" x14ac:dyDescent="0.25">
      <c r="A940" s="58">
        <v>2401</v>
      </c>
      <c r="B940" s="59"/>
      <c r="C940" s="59"/>
      <c r="D940" s="59"/>
      <c r="E940" s="59"/>
      <c r="F940" s="59"/>
      <c r="G940" s="59">
        <v>47</v>
      </c>
      <c r="H940" s="59"/>
      <c r="I940" s="59"/>
      <c r="J940" s="59"/>
      <c r="K940" s="144"/>
      <c r="L940" s="223"/>
      <c r="M940" s="129"/>
      <c r="N940" s="224"/>
      <c r="O940" s="67">
        <f>G940/F939</f>
        <v>0.97916666666666663</v>
      </c>
      <c r="P940" s="68">
        <v>55</v>
      </c>
      <c r="Q940" s="231">
        <f t="shared" si="125"/>
        <v>1</v>
      </c>
      <c r="R940" s="231">
        <f t="shared" si="126"/>
        <v>0</v>
      </c>
      <c r="S940" s="120"/>
    </row>
    <row r="941" spans="1:23" ht="15.75" customHeight="1" x14ac:dyDescent="0.25">
      <c r="A941" s="58">
        <v>2402</v>
      </c>
      <c r="B941" s="59"/>
      <c r="C941" s="59"/>
      <c r="D941" s="59"/>
      <c r="E941" s="59"/>
      <c r="F941" s="59"/>
      <c r="G941" s="59"/>
      <c r="H941" s="59">
        <v>46</v>
      </c>
      <c r="I941" s="59"/>
      <c r="J941" s="59"/>
      <c r="K941" s="144"/>
      <c r="L941" s="223"/>
      <c r="M941" s="129"/>
      <c r="N941" s="224"/>
      <c r="O941" s="67">
        <f>H941/G940</f>
        <v>0.97872340425531912</v>
      </c>
      <c r="P941" s="68">
        <v>52</v>
      </c>
      <c r="Q941" s="231">
        <f t="shared" si="125"/>
        <v>0.94545454545454544</v>
      </c>
      <c r="R941" s="231">
        <f t="shared" si="126"/>
        <v>5.4545454545454564E-2</v>
      </c>
      <c r="S941" s="120"/>
    </row>
    <row r="942" spans="1:23" ht="15.75" customHeight="1" x14ac:dyDescent="0.25">
      <c r="A942" s="58">
        <v>2501</v>
      </c>
      <c r="B942" s="59"/>
      <c r="C942" s="59"/>
      <c r="D942" s="59"/>
      <c r="E942" s="59"/>
      <c r="F942" s="59"/>
      <c r="G942" s="59"/>
      <c r="H942" s="59"/>
      <c r="I942" s="59">
        <v>39</v>
      </c>
      <c r="J942" s="59"/>
      <c r="K942" s="144"/>
      <c r="L942" s="223"/>
      <c r="M942" s="129"/>
      <c r="N942" s="224"/>
      <c r="O942" s="67">
        <f>I942/H941</f>
        <v>0.84782608695652173</v>
      </c>
      <c r="P942" s="68">
        <v>52</v>
      </c>
      <c r="Q942" s="231">
        <f t="shared" si="125"/>
        <v>1</v>
      </c>
      <c r="R942" s="231">
        <f t="shared" si="126"/>
        <v>0</v>
      </c>
      <c r="S942" s="120"/>
    </row>
    <row r="943" spans="1:23" ht="15.75" customHeight="1" x14ac:dyDescent="0.25">
      <c r="A943" s="58">
        <v>2502</v>
      </c>
      <c r="B943" s="59"/>
      <c r="C943" s="59"/>
      <c r="D943" s="59"/>
      <c r="E943" s="59"/>
      <c r="F943" s="59"/>
      <c r="G943" s="59"/>
      <c r="H943" s="59"/>
      <c r="I943" s="59"/>
      <c r="J943" s="59"/>
      <c r="K943" s="144"/>
      <c r="L943" s="223"/>
      <c r="M943" s="129"/>
      <c r="N943" s="224"/>
      <c r="O943" s="67">
        <f>J943/I942</f>
        <v>0</v>
      </c>
      <c r="P943" s="68"/>
      <c r="Q943" s="71" t="str">
        <f t="shared" si="125"/>
        <v/>
      </c>
      <c r="R943" s="71" t="str">
        <f t="shared" si="126"/>
        <v/>
      </c>
      <c r="S943" s="120"/>
    </row>
    <row r="944" spans="1:23" ht="15.75" customHeight="1" x14ac:dyDescent="0.25">
      <c r="A944" s="58">
        <v>2601</v>
      </c>
      <c r="B944" s="59"/>
      <c r="C944" s="59"/>
      <c r="D944" s="59"/>
      <c r="E944" s="59"/>
      <c r="F944" s="59"/>
      <c r="G944" s="59"/>
      <c r="H944" s="59"/>
      <c r="I944" s="59"/>
      <c r="J944" s="59"/>
      <c r="K944" s="144"/>
      <c r="L944" s="223"/>
      <c r="M944" s="129"/>
      <c r="N944" s="225"/>
      <c r="O944" s="129"/>
      <c r="P944" s="68"/>
      <c r="Q944" s="129"/>
      <c r="R944" s="232"/>
      <c r="S944" s="120"/>
    </row>
    <row r="945" spans="1:19" ht="15.75" customHeight="1" x14ac:dyDescent="0.25">
      <c r="A945" s="58">
        <v>2602</v>
      </c>
      <c r="B945" s="59"/>
      <c r="C945" s="59"/>
      <c r="D945" s="59"/>
      <c r="E945" s="59"/>
      <c r="F945" s="59"/>
      <c r="G945" s="59"/>
      <c r="H945" s="59"/>
      <c r="I945" s="59"/>
      <c r="J945" s="59"/>
      <c r="K945" s="144"/>
      <c r="L945" s="223"/>
      <c r="M945" s="129"/>
      <c r="N945" s="225"/>
      <c r="O945" s="233"/>
      <c r="P945" s="109"/>
      <c r="Q945" s="234"/>
      <c r="R945" s="233"/>
      <c r="S945" s="120"/>
    </row>
    <row r="946" spans="1:19" ht="15.75" customHeight="1" x14ac:dyDescent="0.25">
      <c r="A946" s="58">
        <v>2701</v>
      </c>
      <c r="B946" s="59"/>
      <c r="C946" s="59"/>
      <c r="D946" s="59"/>
      <c r="E946" s="59"/>
      <c r="F946" s="59"/>
      <c r="G946" s="59"/>
      <c r="H946" s="59"/>
      <c r="I946" s="59"/>
      <c r="J946" s="59"/>
      <c r="K946" s="144"/>
      <c r="L946" s="223"/>
      <c r="M946" s="129"/>
      <c r="N946" s="225"/>
      <c r="O946" s="233"/>
      <c r="P946" s="109"/>
      <c r="Q946" s="234"/>
      <c r="R946" s="233"/>
      <c r="S946" s="120"/>
    </row>
    <row r="947" spans="1:19" ht="15.75" customHeight="1" x14ac:dyDescent="0.25">
      <c r="A947" s="58">
        <v>2702</v>
      </c>
      <c r="B947" s="59"/>
      <c r="C947" s="59"/>
      <c r="D947" s="59"/>
      <c r="E947" s="59"/>
      <c r="F947" s="59"/>
      <c r="G947" s="59"/>
      <c r="H947" s="59"/>
      <c r="I947" s="59"/>
      <c r="J947" s="59"/>
      <c r="K947" s="144"/>
      <c r="L947" s="223"/>
      <c r="M947" s="129"/>
      <c r="N947" s="225"/>
      <c r="O947" s="129"/>
      <c r="P947" s="225"/>
      <c r="Q947" s="124"/>
      <c r="R947" s="233"/>
      <c r="S947" s="120"/>
    </row>
    <row r="948" spans="1:19" ht="15.75" customHeight="1" x14ac:dyDescent="0.25">
      <c r="A948" s="58">
        <v>2801</v>
      </c>
      <c r="B948" s="59"/>
      <c r="C948" s="59"/>
      <c r="D948" s="59"/>
      <c r="E948" s="59"/>
      <c r="F948" s="59"/>
      <c r="G948" s="59"/>
      <c r="H948" s="59"/>
      <c r="I948" s="59"/>
      <c r="J948" s="59"/>
      <c r="K948" s="144"/>
      <c r="L948" s="223"/>
      <c r="M948" s="129"/>
      <c r="N948" s="225"/>
      <c r="O948" s="191" t="s">
        <v>83</v>
      </c>
      <c r="P948" s="82"/>
      <c r="Q948" s="111" t="str">
        <f>IF(SUM(K941:K944)=0,"",SUM(K941:K944))</f>
        <v/>
      </c>
      <c r="R948" s="213" t="s">
        <v>11</v>
      </c>
      <c r="S948" s="120"/>
    </row>
    <row r="949" spans="1:19" ht="15.75" customHeight="1" x14ac:dyDescent="0.25">
      <c r="A949" s="58">
        <v>2802</v>
      </c>
      <c r="B949" s="59"/>
      <c r="C949" s="59"/>
      <c r="D949" s="59"/>
      <c r="E949" s="59"/>
      <c r="F949" s="59"/>
      <c r="G949" s="59"/>
      <c r="H949" s="59"/>
      <c r="I949" s="59"/>
      <c r="J949" s="59"/>
      <c r="K949" s="144"/>
      <c r="L949" s="223"/>
      <c r="M949" s="129"/>
      <c r="N949" s="225"/>
      <c r="O949" s="192" t="s">
        <v>85</v>
      </c>
      <c r="P949" s="86" t="str">
        <f>IF(P948/B935=0,"",P948/B935)</f>
        <v/>
      </c>
      <c r="Q949" s="112" t="e">
        <f>IF(P948/Q948=0,"",P948/Q948)</f>
        <v>#VALUE!</v>
      </c>
      <c r="R949" s="215" t="s">
        <v>86</v>
      </c>
      <c r="S949" s="120"/>
    </row>
    <row r="950" spans="1:19" ht="15.75" customHeight="1" x14ac:dyDescent="0.25">
      <c r="A950" s="58">
        <v>2901</v>
      </c>
      <c r="B950" s="59"/>
      <c r="C950" s="59"/>
      <c r="D950" s="59"/>
      <c r="E950" s="59"/>
      <c r="F950" s="59"/>
      <c r="G950" s="59"/>
      <c r="H950" s="59"/>
      <c r="I950" s="59"/>
      <c r="J950" s="59"/>
      <c r="K950" s="144"/>
      <c r="L950" s="226"/>
      <c r="M950" s="227"/>
      <c r="N950" s="228"/>
      <c r="O950" s="90"/>
      <c r="P950" s="91"/>
      <c r="Q950" s="91"/>
      <c r="R950" s="113"/>
      <c r="S950" s="120"/>
    </row>
    <row r="951" spans="1:19" ht="18" x14ac:dyDescent="0.25">
      <c r="A951" s="28"/>
      <c r="B951" s="280" t="s">
        <v>111</v>
      </c>
      <c r="C951" s="280"/>
      <c r="D951" s="280"/>
      <c r="E951" s="280"/>
      <c r="F951" s="280"/>
      <c r="G951" s="280"/>
      <c r="H951" s="280"/>
      <c r="I951" s="280"/>
      <c r="J951" s="280"/>
      <c r="K951" s="93">
        <f>SUM(K935:K947)</f>
        <v>0</v>
      </c>
      <c r="L951" s="94" t="str">
        <f>IF(K943=0,"",K943/B935)</f>
        <v/>
      </c>
      <c r="M951" s="94" t="str">
        <f>IF(K951=0,"",K951/B935)</f>
        <v/>
      </c>
      <c r="N951" s="94" t="str">
        <f>IF(K943=0,"",M951-L951)</f>
        <v/>
      </c>
      <c r="O951" s="3"/>
      <c r="P951" s="29"/>
      <c r="Q951" s="22"/>
      <c r="R951" s="3"/>
      <c r="S951" s="120"/>
    </row>
    <row r="952" spans="1:19" ht="12.75" customHeight="1" x14ac:dyDescent="0.2"/>
    <row r="953" spans="1:19" ht="12.75" customHeight="1" x14ac:dyDescent="0.2"/>
    <row r="954" spans="1:19" ht="26.25" x14ac:dyDescent="0.4">
      <c r="A954" s="2"/>
      <c r="B954" s="270" t="s">
        <v>99</v>
      </c>
      <c r="C954" s="271"/>
      <c r="D954" s="271"/>
      <c r="E954" s="271"/>
      <c r="F954" s="271"/>
      <c r="G954" s="271"/>
      <c r="H954" s="271"/>
      <c r="I954" s="271"/>
      <c r="J954" s="271"/>
      <c r="K954" s="179" t="s">
        <v>123</v>
      </c>
      <c r="L954" s="57"/>
      <c r="M954" s="57"/>
      <c r="N954" s="29"/>
      <c r="O954" s="3"/>
      <c r="P954" s="29"/>
      <c r="Q954" s="29"/>
      <c r="R954" s="29"/>
      <c r="S954" s="120"/>
    </row>
    <row r="955" spans="1:19" ht="20.25" x14ac:dyDescent="0.2">
      <c r="A955" s="293" t="s">
        <v>10</v>
      </c>
      <c r="B955" s="273" t="s">
        <v>100</v>
      </c>
      <c r="C955" s="274"/>
      <c r="D955" s="274"/>
      <c r="E955" s="274"/>
      <c r="F955" s="274"/>
      <c r="G955" s="274"/>
      <c r="H955" s="274"/>
      <c r="I955" s="274"/>
      <c r="J955" s="275"/>
      <c r="K955" s="276" t="s">
        <v>11</v>
      </c>
      <c r="L955" s="269" t="s">
        <v>3</v>
      </c>
      <c r="M955" s="269" t="s">
        <v>4</v>
      </c>
      <c r="N955" s="278" t="s">
        <v>5</v>
      </c>
      <c r="O955" s="269" t="s">
        <v>6</v>
      </c>
      <c r="P955" s="267" t="s">
        <v>7</v>
      </c>
      <c r="Q955" s="267" t="s">
        <v>8</v>
      </c>
      <c r="R955" s="269" t="s">
        <v>101</v>
      </c>
      <c r="S955" s="120"/>
    </row>
    <row r="956" spans="1:19" ht="15.75" x14ac:dyDescent="0.25">
      <c r="A956" s="268"/>
      <c r="B956" s="58" t="s">
        <v>102</v>
      </c>
      <c r="C956" s="58" t="s">
        <v>103</v>
      </c>
      <c r="D956" s="58" t="s">
        <v>104</v>
      </c>
      <c r="E956" s="58" t="s">
        <v>105</v>
      </c>
      <c r="F956" s="58" t="s">
        <v>106</v>
      </c>
      <c r="G956" s="58" t="s">
        <v>107</v>
      </c>
      <c r="H956" s="58" t="s">
        <v>108</v>
      </c>
      <c r="I956" s="58" t="s">
        <v>109</v>
      </c>
      <c r="J956" s="58" t="s">
        <v>110</v>
      </c>
      <c r="K956" s="291"/>
      <c r="L956" s="268"/>
      <c r="M956" s="268"/>
      <c r="N956" s="268"/>
      <c r="O956" s="268"/>
      <c r="P956" s="268"/>
      <c r="Q956" s="268"/>
      <c r="R956" s="268"/>
      <c r="S956" s="120"/>
    </row>
    <row r="957" spans="1:19" ht="15.75" customHeight="1" x14ac:dyDescent="0.25">
      <c r="A957" s="58">
        <v>2201</v>
      </c>
      <c r="B957" s="59">
        <v>60</v>
      </c>
      <c r="C957" s="59"/>
      <c r="D957" s="59"/>
      <c r="E957" s="59"/>
      <c r="F957" s="59"/>
      <c r="G957" s="59"/>
      <c r="H957" s="59"/>
      <c r="I957" s="59"/>
      <c r="J957" s="59"/>
      <c r="K957" s="144"/>
      <c r="L957" s="220"/>
      <c r="M957" s="221"/>
      <c r="N957" s="222"/>
      <c r="O957" s="229"/>
      <c r="P957" s="63">
        <f>B957</f>
        <v>60</v>
      </c>
      <c r="Q957" s="230"/>
      <c r="R957" s="229"/>
      <c r="S957" s="120"/>
    </row>
    <row r="958" spans="1:19" ht="15.75" customHeight="1" x14ac:dyDescent="0.25">
      <c r="A958" s="58">
        <v>2202</v>
      </c>
      <c r="B958" s="59"/>
      <c r="C958" s="59">
        <v>50</v>
      </c>
      <c r="D958" s="59"/>
      <c r="E958" s="59"/>
      <c r="F958" s="59"/>
      <c r="G958" s="59"/>
      <c r="H958" s="59"/>
      <c r="I958" s="59"/>
      <c r="J958" s="59"/>
      <c r="K958" s="144"/>
      <c r="L958" s="223"/>
      <c r="M958" s="129"/>
      <c r="N958" s="224"/>
      <c r="O958" s="67">
        <f>IF(C958=0,"",C958/B957)</f>
        <v>0.83333333333333337</v>
      </c>
      <c r="P958" s="68">
        <v>52</v>
      </c>
      <c r="Q958" s="231">
        <f t="shared" ref="Q958:Q965" si="127">IF(P958=0,"",P958/P957)</f>
        <v>0.8666666666666667</v>
      </c>
      <c r="R958" s="231">
        <f t="shared" ref="R958:R965" si="128">IF(P958=0,"",100%-Q958)</f>
        <v>0.1333333333333333</v>
      </c>
      <c r="S958" s="120"/>
    </row>
    <row r="959" spans="1:19" ht="15.75" customHeight="1" x14ac:dyDescent="0.25">
      <c r="A959" s="58">
        <v>2301</v>
      </c>
      <c r="B959" s="59"/>
      <c r="C959" s="59"/>
      <c r="D959" s="59">
        <v>44</v>
      </c>
      <c r="E959" s="59"/>
      <c r="F959" s="59"/>
      <c r="G959" s="59"/>
      <c r="H959" s="59"/>
      <c r="I959" s="59"/>
      <c r="J959" s="59"/>
      <c r="K959" s="144"/>
      <c r="L959" s="223"/>
      <c r="M959" s="129"/>
      <c r="N959" s="224"/>
      <c r="O959" s="67">
        <f>IF(D959=0,"",D959/C958)</f>
        <v>0.88</v>
      </c>
      <c r="P959" s="68">
        <v>50</v>
      </c>
      <c r="Q959" s="231">
        <f t="shared" si="127"/>
        <v>0.96153846153846156</v>
      </c>
      <c r="R959" s="231">
        <f t="shared" si="128"/>
        <v>3.8461538461538436E-2</v>
      </c>
      <c r="S959" s="8">
        <f>P959/P957</f>
        <v>0.83333333333333337</v>
      </c>
    </row>
    <row r="960" spans="1:19" ht="15.75" customHeight="1" x14ac:dyDescent="0.25">
      <c r="A960" s="58">
        <v>2302</v>
      </c>
      <c r="B960" s="59"/>
      <c r="C960" s="59"/>
      <c r="D960" s="59"/>
      <c r="E960" s="59">
        <v>38</v>
      </c>
      <c r="F960" s="59"/>
      <c r="G960" s="59"/>
      <c r="H960" s="59"/>
      <c r="I960" s="59"/>
      <c r="J960" s="59"/>
      <c r="K960" s="144"/>
      <c r="L960" s="223"/>
      <c r="M960" s="129"/>
      <c r="N960" s="224"/>
      <c r="O960" s="67">
        <f>E960/D959</f>
        <v>0.86363636363636365</v>
      </c>
      <c r="P960" s="68">
        <v>48</v>
      </c>
      <c r="Q960" s="231">
        <f t="shared" si="127"/>
        <v>0.96</v>
      </c>
      <c r="R960" s="231">
        <f t="shared" si="128"/>
        <v>4.0000000000000036E-2</v>
      </c>
      <c r="S960" s="120"/>
    </row>
    <row r="961" spans="1:19" ht="15.75" customHeight="1" x14ac:dyDescent="0.25">
      <c r="A961" s="58">
        <v>2401</v>
      </c>
      <c r="B961" s="59"/>
      <c r="C961" s="59"/>
      <c r="D961" s="59"/>
      <c r="E961" s="59"/>
      <c r="F961" s="59">
        <v>34</v>
      </c>
      <c r="G961" s="59"/>
      <c r="H961" s="59"/>
      <c r="I961" s="59"/>
      <c r="J961" s="59"/>
      <c r="K961" s="144"/>
      <c r="L961" s="223"/>
      <c r="M961" s="129"/>
      <c r="N961" s="224"/>
      <c r="O961" s="67">
        <f>F961/E960</f>
        <v>0.89473684210526316</v>
      </c>
      <c r="P961" s="68">
        <v>43</v>
      </c>
      <c r="Q961" s="231">
        <f t="shared" si="127"/>
        <v>0.89583333333333337</v>
      </c>
      <c r="R961" s="231">
        <f t="shared" si="128"/>
        <v>0.10416666666666663</v>
      </c>
      <c r="S961" s="120"/>
    </row>
    <row r="962" spans="1:19" ht="15.75" customHeight="1" x14ac:dyDescent="0.25">
      <c r="A962" s="58">
        <v>2402</v>
      </c>
      <c r="B962" s="59"/>
      <c r="C962" s="59"/>
      <c r="D962" s="59"/>
      <c r="E962" s="59"/>
      <c r="F962" s="59"/>
      <c r="G962" s="59">
        <v>34</v>
      </c>
      <c r="H962" s="59"/>
      <c r="I962" s="59"/>
      <c r="J962" s="59"/>
      <c r="K962" s="144"/>
      <c r="L962" s="223"/>
      <c r="M962" s="129"/>
      <c r="N962" s="224"/>
      <c r="O962" s="67">
        <f t="shared" ref="O962:O964" si="129">G962/F961</f>
        <v>1</v>
      </c>
      <c r="P962" s="68">
        <v>41</v>
      </c>
      <c r="Q962" s="231">
        <f t="shared" si="127"/>
        <v>0.95348837209302328</v>
      </c>
      <c r="R962" s="231">
        <f t="shared" si="128"/>
        <v>4.6511627906976716E-2</v>
      </c>
      <c r="S962" s="120"/>
    </row>
    <row r="963" spans="1:19" ht="15.75" customHeight="1" x14ac:dyDescent="0.25">
      <c r="A963" s="58">
        <v>2501</v>
      </c>
      <c r="B963" s="59"/>
      <c r="C963" s="59"/>
      <c r="D963" s="59"/>
      <c r="E963" s="59"/>
      <c r="F963" s="59"/>
      <c r="G963" s="59"/>
      <c r="H963" s="59">
        <v>32</v>
      </c>
      <c r="I963" s="59"/>
      <c r="J963" s="59"/>
      <c r="K963" s="144"/>
      <c r="L963" s="223"/>
      <c r="M963" s="129"/>
      <c r="N963" s="224"/>
      <c r="O963" s="67">
        <f>H963/G962</f>
        <v>0.94117647058823528</v>
      </c>
      <c r="P963" s="68">
        <v>40</v>
      </c>
      <c r="Q963" s="231">
        <f t="shared" si="127"/>
        <v>0.97560975609756095</v>
      </c>
      <c r="R963" s="231">
        <f t="shared" si="128"/>
        <v>2.4390243902439046E-2</v>
      </c>
      <c r="S963" s="120"/>
    </row>
    <row r="964" spans="1:19" ht="15.75" customHeight="1" x14ac:dyDescent="0.25">
      <c r="A964" s="58">
        <v>2502</v>
      </c>
      <c r="B964" s="59"/>
      <c r="C964" s="59"/>
      <c r="D964" s="59"/>
      <c r="E964" s="59"/>
      <c r="F964" s="59"/>
      <c r="G964" s="59"/>
      <c r="H964" s="59"/>
      <c r="I964" s="59"/>
      <c r="J964" s="59"/>
      <c r="K964" s="144"/>
      <c r="L964" s="223"/>
      <c r="M964" s="129"/>
      <c r="N964" s="224"/>
      <c r="O964" s="67" t="e">
        <f t="shared" si="129"/>
        <v>#DIV/0!</v>
      </c>
      <c r="P964" s="68"/>
      <c r="Q964" s="231" t="str">
        <f t="shared" si="127"/>
        <v/>
      </c>
      <c r="R964" s="231" t="str">
        <f t="shared" si="128"/>
        <v/>
      </c>
      <c r="S964" s="120"/>
    </row>
    <row r="965" spans="1:19" ht="15.75" customHeight="1" x14ac:dyDescent="0.25">
      <c r="A965" s="58">
        <v>2601</v>
      </c>
      <c r="B965" s="59"/>
      <c r="C965" s="59"/>
      <c r="D965" s="59"/>
      <c r="E965" s="59"/>
      <c r="F965" s="59"/>
      <c r="G965" s="59"/>
      <c r="H965" s="59"/>
      <c r="I965" s="59"/>
      <c r="J965" s="59"/>
      <c r="K965" s="144"/>
      <c r="L965" s="223"/>
      <c r="M965" s="129"/>
      <c r="N965" s="224"/>
      <c r="O965" s="71" t="str">
        <f>IF(J965=0,"",J965/I964)</f>
        <v/>
      </c>
      <c r="P965" s="68"/>
      <c r="Q965" s="71" t="str">
        <f t="shared" si="127"/>
        <v/>
      </c>
      <c r="R965" s="71" t="str">
        <f t="shared" si="128"/>
        <v/>
      </c>
      <c r="S965" s="120"/>
    </row>
    <row r="966" spans="1:19" ht="15.75" customHeight="1" x14ac:dyDescent="0.25">
      <c r="A966" s="58">
        <v>2602</v>
      </c>
      <c r="B966" s="59"/>
      <c r="C966" s="59"/>
      <c r="D966" s="59"/>
      <c r="E966" s="59"/>
      <c r="F966" s="59"/>
      <c r="G966" s="59"/>
      <c r="H966" s="59"/>
      <c r="I966" s="59"/>
      <c r="J966" s="59"/>
      <c r="K966" s="144"/>
      <c r="L966" s="223"/>
      <c r="M966" s="129"/>
      <c r="N966" s="225"/>
      <c r="O966" s="129"/>
      <c r="P966" s="68"/>
      <c r="Q966" s="129"/>
      <c r="R966" s="232"/>
      <c r="S966" s="120"/>
    </row>
    <row r="967" spans="1:19" ht="15.75" customHeight="1" x14ac:dyDescent="0.25">
      <c r="A967" s="58">
        <v>2701</v>
      </c>
      <c r="B967" s="59"/>
      <c r="C967" s="59"/>
      <c r="D967" s="59"/>
      <c r="E967" s="59"/>
      <c r="F967" s="59"/>
      <c r="G967" s="59"/>
      <c r="H967" s="59"/>
      <c r="I967" s="59"/>
      <c r="J967" s="59"/>
      <c r="K967" s="144"/>
      <c r="L967" s="223"/>
      <c r="M967" s="129"/>
      <c r="N967" s="225"/>
      <c r="O967" s="233"/>
      <c r="P967" s="109"/>
      <c r="Q967" s="234"/>
      <c r="R967" s="233"/>
      <c r="S967" s="120"/>
    </row>
    <row r="968" spans="1:19" ht="15.75" customHeight="1" x14ac:dyDescent="0.25">
      <c r="A968" s="58">
        <v>2702</v>
      </c>
      <c r="B968" s="59"/>
      <c r="C968" s="59"/>
      <c r="D968" s="59"/>
      <c r="E968" s="59"/>
      <c r="F968" s="59"/>
      <c r="G968" s="59"/>
      <c r="H968" s="59"/>
      <c r="I968" s="59"/>
      <c r="J968" s="59"/>
      <c r="K968" s="144"/>
      <c r="L968" s="223"/>
      <c r="M968" s="129"/>
      <c r="N968" s="225"/>
      <c r="O968" s="233"/>
      <c r="P968" s="109"/>
      <c r="Q968" s="234"/>
      <c r="R968" s="233"/>
      <c r="S968" s="120"/>
    </row>
    <row r="969" spans="1:19" ht="15.75" customHeight="1" x14ac:dyDescent="0.25">
      <c r="A969" s="58">
        <v>2801</v>
      </c>
      <c r="B969" s="59"/>
      <c r="C969" s="59"/>
      <c r="D969" s="59"/>
      <c r="E969" s="59"/>
      <c r="F969" s="59"/>
      <c r="G969" s="59"/>
      <c r="H969" s="59"/>
      <c r="I969" s="59"/>
      <c r="J969" s="59"/>
      <c r="K969" s="144"/>
      <c r="L969" s="223"/>
      <c r="M969" s="129"/>
      <c r="N969" s="225"/>
      <c r="O969" s="129"/>
      <c r="P969" s="225"/>
      <c r="Q969" s="124"/>
      <c r="R969" s="233"/>
      <c r="S969" s="120"/>
    </row>
    <row r="970" spans="1:19" ht="15.75" customHeight="1" x14ac:dyDescent="0.25">
      <c r="A970" s="58">
        <v>2802</v>
      </c>
      <c r="B970" s="59"/>
      <c r="C970" s="59"/>
      <c r="D970" s="59"/>
      <c r="E970" s="59"/>
      <c r="F970" s="59"/>
      <c r="G970" s="59"/>
      <c r="H970" s="59"/>
      <c r="I970" s="59"/>
      <c r="J970" s="59"/>
      <c r="K970" s="144"/>
      <c r="L970" s="223"/>
      <c r="M970" s="129"/>
      <c r="N970" s="225"/>
      <c r="O970" s="191" t="s">
        <v>83</v>
      </c>
      <c r="P970" s="82"/>
      <c r="Q970" s="111" t="str">
        <f>IF(SUM(K963:K966)=0,"",SUM(K963:K966))</f>
        <v/>
      </c>
      <c r="R970" s="213" t="s">
        <v>11</v>
      </c>
      <c r="S970" s="120"/>
    </row>
    <row r="971" spans="1:19" ht="15.75" customHeight="1" x14ac:dyDescent="0.25">
      <c r="A971" s="58">
        <v>2901</v>
      </c>
      <c r="B971" s="59"/>
      <c r="C971" s="59"/>
      <c r="D971" s="59"/>
      <c r="E971" s="59"/>
      <c r="F971" s="59"/>
      <c r="G971" s="59"/>
      <c r="H971" s="59"/>
      <c r="I971" s="59"/>
      <c r="J971" s="59"/>
      <c r="K971" s="144"/>
      <c r="L971" s="223"/>
      <c r="M971" s="129"/>
      <c r="N971" s="225"/>
      <c r="O971" s="192" t="s">
        <v>85</v>
      </c>
      <c r="P971" s="86" t="str">
        <f>IF(P970/B957=0,"",P970/B957)</f>
        <v/>
      </c>
      <c r="Q971" s="112" t="e">
        <f>IF(P970/Q970=0,"",P970/Q970)</f>
        <v>#VALUE!</v>
      </c>
      <c r="R971" s="215" t="s">
        <v>86</v>
      </c>
      <c r="S971" s="120"/>
    </row>
    <row r="972" spans="1:19" ht="15.75" customHeight="1" x14ac:dyDescent="0.25">
      <c r="A972" s="58">
        <v>2902</v>
      </c>
      <c r="B972" s="59"/>
      <c r="C972" s="59"/>
      <c r="D972" s="59"/>
      <c r="E972" s="59"/>
      <c r="F972" s="59"/>
      <c r="G972" s="59"/>
      <c r="H972" s="59"/>
      <c r="I972" s="59"/>
      <c r="J972" s="59"/>
      <c r="K972" s="144"/>
      <c r="L972" s="226"/>
      <c r="M972" s="227"/>
      <c r="N972" s="228"/>
      <c r="O972" s="90"/>
      <c r="P972" s="91"/>
      <c r="Q972" s="91"/>
      <c r="R972" s="113"/>
      <c r="S972" s="120"/>
    </row>
    <row r="973" spans="1:19" ht="18" x14ac:dyDescent="0.25">
      <c r="A973" s="28"/>
      <c r="B973" s="280" t="s">
        <v>111</v>
      </c>
      <c r="C973" s="280"/>
      <c r="D973" s="280"/>
      <c r="E973" s="280"/>
      <c r="F973" s="280"/>
      <c r="G973" s="280"/>
      <c r="H973" s="280"/>
      <c r="I973" s="280"/>
      <c r="J973" s="280"/>
      <c r="K973" s="93">
        <f>SUM(K957:K969)</f>
        <v>0</v>
      </c>
      <c r="L973" s="94" t="str">
        <f>IF(K965=0,"",K965/B957)</f>
        <v/>
      </c>
      <c r="M973" s="94" t="str">
        <f>IF(K973=0,"",K973/B957)</f>
        <v/>
      </c>
      <c r="N973" s="94" t="str">
        <f>IF(K965=0,"",M973-L973)</f>
        <v/>
      </c>
      <c r="O973" s="3"/>
      <c r="P973" s="29"/>
      <c r="Q973" s="22"/>
      <c r="R973" s="3"/>
      <c r="S973" s="120"/>
    </row>
    <row r="974" spans="1:19" ht="12.75" customHeight="1" x14ac:dyDescent="0.25">
      <c r="A974" s="28"/>
      <c r="B974" s="29"/>
      <c r="C974" s="29"/>
      <c r="D974" s="132"/>
      <c r="E974" s="132"/>
      <c r="F974" s="132"/>
      <c r="G974" s="132"/>
      <c r="H974" s="132"/>
      <c r="I974" s="132"/>
      <c r="J974" s="132"/>
      <c r="K974" s="133"/>
      <c r="L974" s="134"/>
      <c r="M974" s="134"/>
      <c r="N974" s="134"/>
      <c r="O974" s="3"/>
      <c r="P974" s="29"/>
      <c r="Q974" s="22"/>
      <c r="R974" s="3"/>
      <c r="S974" s="120"/>
    </row>
    <row r="975" spans="1:19" ht="12.75" customHeight="1" x14ac:dyDescent="0.25">
      <c r="A975" s="28"/>
      <c r="B975" s="29"/>
      <c r="C975" s="29"/>
      <c r="D975" s="132"/>
      <c r="E975" s="132"/>
      <c r="F975" s="132"/>
      <c r="G975" s="132"/>
      <c r="H975" s="132"/>
      <c r="I975" s="132"/>
      <c r="J975" s="132"/>
      <c r="K975" s="133"/>
      <c r="L975" s="134"/>
      <c r="M975" s="134"/>
      <c r="N975" s="134"/>
      <c r="O975" s="3"/>
      <c r="P975" s="29"/>
      <c r="Q975" s="22"/>
      <c r="R975" s="3"/>
      <c r="S975" s="120"/>
    </row>
    <row r="976" spans="1:19" ht="26.25" x14ac:dyDescent="0.4">
      <c r="A976" s="2"/>
      <c r="B976" s="270" t="s">
        <v>99</v>
      </c>
      <c r="C976" s="271"/>
      <c r="D976" s="271"/>
      <c r="E976" s="271"/>
      <c r="F976" s="271"/>
      <c r="G976" s="271"/>
      <c r="H976" s="271"/>
      <c r="I976" s="271"/>
      <c r="J976" s="271"/>
      <c r="K976" s="179" t="s">
        <v>124</v>
      </c>
      <c r="L976" s="57"/>
      <c r="M976" s="57"/>
      <c r="N976" s="29"/>
      <c r="O976" s="3"/>
      <c r="P976" s="29"/>
      <c r="Q976" s="29"/>
      <c r="R976" s="29"/>
      <c r="S976" s="120"/>
    </row>
    <row r="977" spans="1:19" ht="20.25" x14ac:dyDescent="0.2">
      <c r="A977" s="293" t="s">
        <v>10</v>
      </c>
      <c r="B977" s="273" t="s">
        <v>100</v>
      </c>
      <c r="C977" s="274"/>
      <c r="D977" s="274"/>
      <c r="E977" s="274"/>
      <c r="F977" s="274"/>
      <c r="G977" s="274"/>
      <c r="H977" s="274"/>
      <c r="I977" s="274"/>
      <c r="J977" s="275"/>
      <c r="K977" s="276" t="s">
        <v>11</v>
      </c>
      <c r="L977" s="269" t="s">
        <v>3</v>
      </c>
      <c r="M977" s="269" t="s">
        <v>4</v>
      </c>
      <c r="N977" s="278" t="s">
        <v>5</v>
      </c>
      <c r="O977" s="269" t="s">
        <v>6</v>
      </c>
      <c r="P977" s="267" t="s">
        <v>7</v>
      </c>
      <c r="Q977" s="267" t="s">
        <v>8</v>
      </c>
      <c r="R977" s="269" t="s">
        <v>101</v>
      </c>
      <c r="S977" s="120"/>
    </row>
    <row r="978" spans="1:19" ht="15.75" x14ac:dyDescent="0.25">
      <c r="A978" s="268"/>
      <c r="B978" s="58" t="s">
        <v>102</v>
      </c>
      <c r="C978" s="58" t="s">
        <v>103</v>
      </c>
      <c r="D978" s="58" t="s">
        <v>104</v>
      </c>
      <c r="E978" s="58" t="s">
        <v>105</v>
      </c>
      <c r="F978" s="58" t="s">
        <v>106</v>
      </c>
      <c r="G978" s="58" t="s">
        <v>107</v>
      </c>
      <c r="H978" s="58" t="s">
        <v>108</v>
      </c>
      <c r="I978" s="58" t="s">
        <v>109</v>
      </c>
      <c r="J978" s="58" t="s">
        <v>110</v>
      </c>
      <c r="K978" s="291"/>
      <c r="L978" s="268"/>
      <c r="M978" s="268"/>
      <c r="N978" s="268"/>
      <c r="O978" s="268"/>
      <c r="P978" s="268"/>
      <c r="Q978" s="268"/>
      <c r="R978" s="268"/>
      <c r="S978" s="120"/>
    </row>
    <row r="979" spans="1:19" ht="15.75" customHeight="1" x14ac:dyDescent="0.25">
      <c r="A979" s="58">
        <v>2202</v>
      </c>
      <c r="B979" s="59">
        <v>88</v>
      </c>
      <c r="C979" s="59"/>
      <c r="D979" s="59"/>
      <c r="E979" s="59"/>
      <c r="F979" s="59"/>
      <c r="G979" s="59"/>
      <c r="H979" s="59"/>
      <c r="I979" s="59"/>
      <c r="J979" s="59"/>
      <c r="K979" s="144"/>
      <c r="L979" s="220"/>
      <c r="M979" s="221"/>
      <c r="N979" s="222"/>
      <c r="O979" s="229"/>
      <c r="P979" s="63">
        <f>B979</f>
        <v>88</v>
      </c>
      <c r="Q979" s="230"/>
      <c r="R979" s="229"/>
      <c r="S979" s="120"/>
    </row>
    <row r="980" spans="1:19" ht="15.75" customHeight="1" x14ac:dyDescent="0.25">
      <c r="A980" s="58">
        <v>2301</v>
      </c>
      <c r="B980" s="59"/>
      <c r="C980" s="59">
        <v>59</v>
      </c>
      <c r="D980" s="59"/>
      <c r="E980" s="59"/>
      <c r="F980" s="59"/>
      <c r="G980" s="59"/>
      <c r="H980" s="59"/>
      <c r="I980" s="59"/>
      <c r="J980" s="59"/>
      <c r="K980" s="144"/>
      <c r="L980" s="223"/>
      <c r="M980" s="129"/>
      <c r="N980" s="224"/>
      <c r="O980" s="67">
        <f>IF(C980=0,"",C980/B979)</f>
        <v>0.67045454545454541</v>
      </c>
      <c r="P980" s="68">
        <v>61</v>
      </c>
      <c r="Q980" s="231">
        <f t="shared" ref="Q980:Q987" si="130">IF(P980=0,"",P980/P979)</f>
        <v>0.69318181818181823</v>
      </c>
      <c r="R980" s="231">
        <f t="shared" ref="R980:R987" si="131">IF(P980=0,"",100%-Q980)</f>
        <v>0.30681818181818177</v>
      </c>
      <c r="S980" s="120"/>
    </row>
    <row r="981" spans="1:19" ht="15.75" customHeight="1" x14ac:dyDescent="0.25">
      <c r="A981" s="58">
        <v>2302</v>
      </c>
      <c r="B981" s="59"/>
      <c r="C981" s="59"/>
      <c r="D981" s="59">
        <v>54</v>
      </c>
      <c r="E981" s="59"/>
      <c r="F981" s="59"/>
      <c r="G981" s="59"/>
      <c r="H981" s="59"/>
      <c r="I981" s="59"/>
      <c r="J981" s="59"/>
      <c r="K981" s="144"/>
      <c r="L981" s="223"/>
      <c r="M981" s="129"/>
      <c r="N981" s="224"/>
      <c r="O981" s="67">
        <f>IF(D981=0,"",D981/C980)</f>
        <v>0.9152542372881356</v>
      </c>
      <c r="P981" s="68">
        <v>55</v>
      </c>
      <c r="Q981" s="231">
        <f t="shared" si="130"/>
        <v>0.90163934426229508</v>
      </c>
      <c r="R981" s="231">
        <f t="shared" si="131"/>
        <v>9.8360655737704916E-2</v>
      </c>
      <c r="S981" s="8">
        <f>P981/P979</f>
        <v>0.625</v>
      </c>
    </row>
    <row r="982" spans="1:19" ht="15.75" customHeight="1" x14ac:dyDescent="0.25">
      <c r="A982" s="58">
        <v>2401</v>
      </c>
      <c r="B982" s="59"/>
      <c r="C982" s="59"/>
      <c r="D982" s="59"/>
      <c r="E982" s="59">
        <v>49</v>
      </c>
      <c r="F982" s="59"/>
      <c r="G982" s="59"/>
      <c r="H982" s="59"/>
      <c r="I982" s="59"/>
      <c r="J982" s="59"/>
      <c r="K982" s="144"/>
      <c r="L982" s="223"/>
      <c r="M982" s="129"/>
      <c r="N982" s="224"/>
      <c r="O982" s="67">
        <f>E982/D981</f>
        <v>0.90740740740740744</v>
      </c>
      <c r="P982" s="68">
        <v>50</v>
      </c>
      <c r="Q982" s="231">
        <f t="shared" si="130"/>
        <v>0.90909090909090906</v>
      </c>
      <c r="R982" s="231">
        <f t="shared" si="131"/>
        <v>9.0909090909090939E-2</v>
      </c>
      <c r="S982" s="120"/>
    </row>
    <row r="983" spans="1:19" ht="15.75" customHeight="1" x14ac:dyDescent="0.25">
      <c r="A983" s="58">
        <v>2402</v>
      </c>
      <c r="B983" s="59"/>
      <c r="C983" s="59"/>
      <c r="D983" s="59"/>
      <c r="E983" s="59"/>
      <c r="F983" s="59">
        <v>46</v>
      </c>
      <c r="G983" s="59"/>
      <c r="H983" s="59"/>
      <c r="I983" s="59"/>
      <c r="J983" s="59"/>
      <c r="K983" s="144"/>
      <c r="L983" s="223"/>
      <c r="M983" s="129"/>
      <c r="N983" s="224"/>
      <c r="O983" s="67">
        <f>F983/E982</f>
        <v>0.93877551020408168</v>
      </c>
      <c r="P983" s="68">
        <v>49</v>
      </c>
      <c r="Q983" s="231">
        <f t="shared" si="130"/>
        <v>0.98</v>
      </c>
      <c r="R983" s="231">
        <f t="shared" si="131"/>
        <v>2.0000000000000018E-2</v>
      </c>
      <c r="S983" s="120"/>
    </row>
    <row r="984" spans="1:19" ht="15.75" customHeight="1" x14ac:dyDescent="0.25">
      <c r="A984" s="58">
        <v>2501</v>
      </c>
      <c r="B984" s="59"/>
      <c r="C984" s="59"/>
      <c r="D984" s="59"/>
      <c r="E984" s="59"/>
      <c r="F984" s="59"/>
      <c r="G984" s="59">
        <v>42</v>
      </c>
      <c r="H984" s="59"/>
      <c r="I984" s="59"/>
      <c r="J984" s="59"/>
      <c r="K984" s="144"/>
      <c r="L984" s="223"/>
      <c r="M984" s="129"/>
      <c r="N984" s="224"/>
      <c r="O984" s="67">
        <f t="shared" ref="O984:O986" si="132">G984/F983</f>
        <v>0.91304347826086951</v>
      </c>
      <c r="P984" s="68">
        <v>49</v>
      </c>
      <c r="Q984" s="231">
        <f t="shared" si="130"/>
        <v>1</v>
      </c>
      <c r="R984" s="231">
        <f t="shared" si="131"/>
        <v>0</v>
      </c>
      <c r="S984" s="120"/>
    </row>
    <row r="985" spans="1:19" ht="15.75" customHeight="1" x14ac:dyDescent="0.25">
      <c r="A985" s="58">
        <v>2502</v>
      </c>
      <c r="B985" s="59"/>
      <c r="C985" s="59"/>
      <c r="D985" s="59"/>
      <c r="E985" s="59"/>
      <c r="F985" s="59"/>
      <c r="G985" s="59"/>
      <c r="H985" s="59"/>
      <c r="I985" s="59"/>
      <c r="J985" s="59"/>
      <c r="K985" s="144"/>
      <c r="L985" s="223"/>
      <c r="M985" s="129"/>
      <c r="N985" s="224"/>
      <c r="O985" s="67" t="e">
        <f t="shared" si="132"/>
        <v>#DIV/0!</v>
      </c>
      <c r="P985" s="68"/>
      <c r="Q985" s="231" t="str">
        <f t="shared" si="130"/>
        <v/>
      </c>
      <c r="R985" s="231" t="str">
        <f t="shared" si="131"/>
        <v/>
      </c>
      <c r="S985" s="120"/>
    </row>
    <row r="986" spans="1:19" ht="15.75" customHeight="1" x14ac:dyDescent="0.25">
      <c r="A986" s="58">
        <v>2601</v>
      </c>
      <c r="B986" s="59"/>
      <c r="C986" s="59"/>
      <c r="D986" s="59"/>
      <c r="E986" s="59"/>
      <c r="F986" s="59"/>
      <c r="G986" s="59"/>
      <c r="H986" s="59"/>
      <c r="I986" s="59"/>
      <c r="J986" s="59"/>
      <c r="K986" s="144"/>
      <c r="L986" s="223"/>
      <c r="M986" s="129"/>
      <c r="N986" s="224"/>
      <c r="O986" s="67" t="e">
        <f t="shared" si="132"/>
        <v>#DIV/0!</v>
      </c>
      <c r="P986" s="68"/>
      <c r="Q986" s="231" t="str">
        <f t="shared" si="130"/>
        <v/>
      </c>
      <c r="R986" s="231" t="str">
        <f t="shared" si="131"/>
        <v/>
      </c>
      <c r="S986" s="120"/>
    </row>
    <row r="987" spans="1:19" ht="15.75" customHeight="1" x14ac:dyDescent="0.25">
      <c r="A987" s="58">
        <v>2602</v>
      </c>
      <c r="B987" s="59"/>
      <c r="C987" s="59"/>
      <c r="D987" s="59"/>
      <c r="E987" s="59"/>
      <c r="F987" s="59"/>
      <c r="G987" s="59"/>
      <c r="H987" s="59"/>
      <c r="I987" s="59"/>
      <c r="J987" s="59"/>
      <c r="K987" s="144"/>
      <c r="L987" s="223"/>
      <c r="M987" s="129"/>
      <c r="N987" s="224"/>
      <c r="O987" s="71" t="str">
        <f>IF(J987=0,"",J987/I986)</f>
        <v/>
      </c>
      <c r="P987" s="68"/>
      <c r="Q987" s="71" t="str">
        <f t="shared" si="130"/>
        <v/>
      </c>
      <c r="R987" s="71" t="str">
        <f t="shared" si="131"/>
        <v/>
      </c>
      <c r="S987" s="120"/>
    </row>
    <row r="988" spans="1:19" ht="15.75" customHeight="1" x14ac:dyDescent="0.25">
      <c r="A988" s="58">
        <v>2701</v>
      </c>
      <c r="B988" s="59"/>
      <c r="C988" s="59"/>
      <c r="D988" s="59"/>
      <c r="E988" s="59"/>
      <c r="F988" s="59"/>
      <c r="G988" s="59"/>
      <c r="H988" s="59"/>
      <c r="I988" s="59"/>
      <c r="J988" s="59"/>
      <c r="K988" s="144"/>
      <c r="L988" s="223"/>
      <c r="M988" s="129"/>
      <c r="N988" s="225"/>
      <c r="O988" s="129"/>
      <c r="P988" s="68"/>
      <c r="Q988" s="129"/>
      <c r="R988" s="232"/>
      <c r="S988" s="120"/>
    </row>
    <row r="989" spans="1:19" ht="15.75" customHeight="1" x14ac:dyDescent="0.25">
      <c r="A989" s="58">
        <v>2702</v>
      </c>
      <c r="B989" s="59"/>
      <c r="C989" s="59"/>
      <c r="D989" s="59"/>
      <c r="E989" s="59"/>
      <c r="F989" s="59"/>
      <c r="G989" s="59"/>
      <c r="H989" s="59"/>
      <c r="I989" s="59"/>
      <c r="J989" s="59"/>
      <c r="K989" s="144"/>
      <c r="L989" s="223"/>
      <c r="M989" s="129"/>
      <c r="N989" s="225"/>
      <c r="O989" s="233"/>
      <c r="P989" s="109"/>
      <c r="Q989" s="234"/>
      <c r="R989" s="233"/>
      <c r="S989" s="120"/>
    </row>
    <row r="990" spans="1:19" ht="15.75" customHeight="1" x14ac:dyDescent="0.25">
      <c r="A990" s="58">
        <v>2801</v>
      </c>
      <c r="B990" s="59"/>
      <c r="C990" s="59"/>
      <c r="D990" s="59"/>
      <c r="E990" s="59"/>
      <c r="F990" s="59"/>
      <c r="G990" s="59"/>
      <c r="H990" s="59"/>
      <c r="I990" s="59"/>
      <c r="J990" s="59"/>
      <c r="K990" s="144"/>
      <c r="L990" s="223"/>
      <c r="M990" s="129"/>
      <c r="N990" s="225"/>
      <c r="O990" s="233"/>
      <c r="P990" s="109"/>
      <c r="Q990" s="234"/>
      <c r="R990" s="233"/>
      <c r="S990" s="120"/>
    </row>
    <row r="991" spans="1:19" ht="15.75" customHeight="1" x14ac:dyDescent="0.25">
      <c r="A991" s="58">
        <v>2802</v>
      </c>
      <c r="B991" s="59"/>
      <c r="C991" s="59"/>
      <c r="D991" s="59"/>
      <c r="E991" s="59"/>
      <c r="F991" s="59"/>
      <c r="G991" s="59"/>
      <c r="H991" s="59"/>
      <c r="I991" s="59"/>
      <c r="J991" s="59"/>
      <c r="K991" s="144"/>
      <c r="L991" s="223"/>
      <c r="M991" s="129"/>
      <c r="N991" s="225"/>
      <c r="O991" s="129"/>
      <c r="P991" s="225"/>
      <c r="Q991" s="124"/>
      <c r="R991" s="233"/>
      <c r="S991" s="120"/>
    </row>
    <row r="992" spans="1:19" ht="15.75" customHeight="1" x14ac:dyDescent="0.25">
      <c r="A992" s="58">
        <v>2901</v>
      </c>
      <c r="B992" s="59"/>
      <c r="C992" s="59"/>
      <c r="D992" s="59"/>
      <c r="E992" s="59"/>
      <c r="F992" s="59"/>
      <c r="G992" s="59"/>
      <c r="H992" s="59"/>
      <c r="I992" s="59"/>
      <c r="J992" s="59"/>
      <c r="K992" s="144"/>
      <c r="L992" s="223"/>
      <c r="M992" s="129"/>
      <c r="N992" s="225"/>
      <c r="O992" s="191" t="s">
        <v>83</v>
      </c>
      <c r="P992" s="82"/>
      <c r="Q992" s="111" t="str">
        <f>IF(SUM(K985:K988)=0,"",SUM(K985:K988))</f>
        <v/>
      </c>
      <c r="R992" s="213" t="s">
        <v>11</v>
      </c>
      <c r="S992" s="120"/>
    </row>
    <row r="993" spans="1:19" ht="15.75" customHeight="1" x14ac:dyDescent="0.25">
      <c r="A993" s="58">
        <v>2902</v>
      </c>
      <c r="B993" s="59"/>
      <c r="C993" s="59"/>
      <c r="D993" s="59"/>
      <c r="E993" s="59"/>
      <c r="F993" s="59"/>
      <c r="G993" s="59"/>
      <c r="H993" s="59"/>
      <c r="I993" s="59"/>
      <c r="J993" s="59"/>
      <c r="K993" s="144"/>
      <c r="L993" s="223"/>
      <c r="M993" s="129"/>
      <c r="N993" s="225"/>
      <c r="O993" s="192" t="s">
        <v>85</v>
      </c>
      <c r="P993" s="86" t="str">
        <f>IF(P992/B979=0,"",P992/B979)</f>
        <v/>
      </c>
      <c r="Q993" s="112" t="e">
        <f>IF(P992/Q992=0,"",P992/Q992)</f>
        <v>#VALUE!</v>
      </c>
      <c r="R993" s="215" t="s">
        <v>86</v>
      </c>
      <c r="S993" s="120"/>
    </row>
    <row r="994" spans="1:19" ht="15.75" customHeight="1" x14ac:dyDescent="0.25">
      <c r="A994" s="58">
        <v>3001</v>
      </c>
      <c r="B994" s="59"/>
      <c r="C994" s="59"/>
      <c r="D994" s="59"/>
      <c r="E994" s="59"/>
      <c r="F994" s="59"/>
      <c r="G994" s="59"/>
      <c r="H994" s="59"/>
      <c r="I994" s="59"/>
      <c r="J994" s="59"/>
      <c r="K994" s="144"/>
      <c r="L994" s="226"/>
      <c r="M994" s="227"/>
      <c r="N994" s="228"/>
      <c r="O994" s="90"/>
      <c r="P994" s="91"/>
      <c r="Q994" s="91"/>
      <c r="R994" s="113"/>
      <c r="S994" s="120"/>
    </row>
    <row r="995" spans="1:19" ht="18" x14ac:dyDescent="0.25">
      <c r="A995" s="28"/>
      <c r="B995" s="280" t="s">
        <v>111</v>
      </c>
      <c r="C995" s="280"/>
      <c r="D995" s="280"/>
      <c r="E995" s="280"/>
      <c r="F995" s="280"/>
      <c r="G995" s="280"/>
      <c r="H995" s="280"/>
      <c r="I995" s="280"/>
      <c r="J995" s="280"/>
      <c r="K995" s="93">
        <f>SUM(K979:K991)</f>
        <v>0</v>
      </c>
      <c r="L995" s="94" t="str">
        <f>IF(K987=0,"",K987/B979)</f>
        <v/>
      </c>
      <c r="M995" s="94" t="str">
        <f>IF(K995=0,"",K995/B979)</f>
        <v/>
      </c>
      <c r="N995" s="94" t="str">
        <f>IF(K987=0,"",M995-L995)</f>
        <v/>
      </c>
      <c r="O995" s="3"/>
      <c r="P995" s="29"/>
      <c r="Q995" s="22"/>
      <c r="R995" s="3"/>
      <c r="S995" s="120"/>
    </row>
    <row r="996" spans="1:19" ht="12.75" customHeight="1" x14ac:dyDescent="0.25">
      <c r="A996" s="28"/>
      <c r="B996" s="29"/>
      <c r="C996" s="29"/>
      <c r="D996" s="132"/>
      <c r="E996" s="132"/>
      <c r="F996" s="132"/>
      <c r="G996" s="132"/>
      <c r="H996" s="132"/>
      <c r="I996" s="132"/>
      <c r="J996" s="132"/>
      <c r="K996" s="133"/>
      <c r="L996" s="134"/>
      <c r="M996" s="134"/>
      <c r="N996" s="134"/>
      <c r="O996" s="3"/>
      <c r="P996" s="29"/>
      <c r="Q996" s="22"/>
      <c r="R996" s="3"/>
      <c r="S996" s="120"/>
    </row>
    <row r="997" spans="1:19" ht="12.75" customHeight="1" x14ac:dyDescent="0.25">
      <c r="A997" s="28"/>
      <c r="B997" s="29"/>
      <c r="C997" s="29"/>
      <c r="D997" s="132"/>
      <c r="E997" s="132"/>
      <c r="F997" s="132"/>
      <c r="G997" s="132"/>
      <c r="H997" s="132"/>
      <c r="I997" s="132"/>
      <c r="J997" s="132"/>
      <c r="K997" s="133"/>
      <c r="L997" s="134"/>
      <c r="M997" s="134"/>
      <c r="N997" s="134"/>
      <c r="O997" s="3"/>
      <c r="P997" s="29"/>
      <c r="Q997" s="22"/>
      <c r="R997" s="3"/>
      <c r="S997" s="120"/>
    </row>
    <row r="998" spans="1:19" ht="26.25" x14ac:dyDescent="0.4">
      <c r="A998" s="2"/>
      <c r="B998" s="270" t="s">
        <v>99</v>
      </c>
      <c r="C998" s="271"/>
      <c r="D998" s="271"/>
      <c r="E998" s="271"/>
      <c r="F998" s="271"/>
      <c r="G998" s="271"/>
      <c r="H998" s="271"/>
      <c r="I998" s="271"/>
      <c r="J998" s="271"/>
      <c r="K998" s="179" t="s">
        <v>142</v>
      </c>
      <c r="L998" s="57"/>
      <c r="M998" s="57"/>
      <c r="N998" s="29"/>
      <c r="O998" s="3"/>
      <c r="P998" s="29"/>
      <c r="Q998" s="29"/>
      <c r="R998" s="29"/>
      <c r="S998" s="120"/>
    </row>
    <row r="999" spans="1:19" ht="20.25" x14ac:dyDescent="0.2">
      <c r="A999" s="293" t="s">
        <v>10</v>
      </c>
      <c r="B999" s="273" t="s">
        <v>100</v>
      </c>
      <c r="C999" s="274"/>
      <c r="D999" s="274"/>
      <c r="E999" s="274"/>
      <c r="F999" s="274"/>
      <c r="G999" s="274"/>
      <c r="H999" s="274"/>
      <c r="I999" s="274"/>
      <c r="J999" s="275"/>
      <c r="K999" s="276" t="s">
        <v>11</v>
      </c>
      <c r="L999" s="269" t="s">
        <v>3</v>
      </c>
      <c r="M999" s="269" t="s">
        <v>4</v>
      </c>
      <c r="N999" s="278" t="s">
        <v>5</v>
      </c>
      <c r="O999" s="269" t="s">
        <v>6</v>
      </c>
      <c r="P999" s="267" t="s">
        <v>7</v>
      </c>
      <c r="Q999" s="267" t="s">
        <v>8</v>
      </c>
      <c r="R999" s="269" t="s">
        <v>101</v>
      </c>
      <c r="S999" s="120"/>
    </row>
    <row r="1000" spans="1:19" ht="15.75" x14ac:dyDescent="0.25">
      <c r="A1000" s="268"/>
      <c r="B1000" s="58" t="s">
        <v>102</v>
      </c>
      <c r="C1000" s="58" t="s">
        <v>103</v>
      </c>
      <c r="D1000" s="58" t="s">
        <v>104</v>
      </c>
      <c r="E1000" s="58" t="s">
        <v>105</v>
      </c>
      <c r="F1000" s="58" t="s">
        <v>106</v>
      </c>
      <c r="G1000" s="58" t="s">
        <v>107</v>
      </c>
      <c r="H1000" s="58" t="s">
        <v>108</v>
      </c>
      <c r="I1000" s="58" t="s">
        <v>109</v>
      </c>
      <c r="J1000" s="58" t="s">
        <v>110</v>
      </c>
      <c r="K1000" s="291"/>
      <c r="L1000" s="268"/>
      <c r="M1000" s="268"/>
      <c r="N1000" s="268"/>
      <c r="O1000" s="268"/>
      <c r="P1000" s="268"/>
      <c r="Q1000" s="268"/>
      <c r="R1000" s="268"/>
      <c r="S1000" s="120"/>
    </row>
    <row r="1001" spans="1:19" ht="15.75" customHeight="1" x14ac:dyDescent="0.25">
      <c r="A1001" s="58">
        <v>2301</v>
      </c>
      <c r="B1001" s="59">
        <v>59</v>
      </c>
      <c r="C1001" s="59"/>
      <c r="D1001" s="59"/>
      <c r="E1001" s="59"/>
      <c r="F1001" s="59"/>
      <c r="G1001" s="59"/>
      <c r="H1001" s="59"/>
      <c r="I1001" s="59"/>
      <c r="J1001" s="59"/>
      <c r="K1001" s="144"/>
      <c r="L1001" s="220"/>
      <c r="M1001" s="221"/>
      <c r="N1001" s="222"/>
      <c r="O1001" s="229"/>
      <c r="P1001" s="63">
        <f>B1001</f>
        <v>59</v>
      </c>
      <c r="Q1001" s="230"/>
      <c r="R1001" s="229"/>
      <c r="S1001" s="120"/>
    </row>
    <row r="1002" spans="1:19" ht="15.75" customHeight="1" x14ac:dyDescent="0.25">
      <c r="A1002" s="58">
        <v>2302</v>
      </c>
      <c r="B1002" s="59"/>
      <c r="C1002" s="59">
        <v>52</v>
      </c>
      <c r="D1002" s="59"/>
      <c r="E1002" s="59"/>
      <c r="F1002" s="59"/>
      <c r="G1002" s="59"/>
      <c r="H1002" s="59"/>
      <c r="I1002" s="59"/>
      <c r="J1002" s="59"/>
      <c r="K1002" s="144"/>
      <c r="L1002" s="223"/>
      <c r="M1002" s="129"/>
      <c r="N1002" s="224"/>
      <c r="O1002" s="67">
        <f>IF(C1002=0,"",C1002/B1001)</f>
        <v>0.88135593220338981</v>
      </c>
      <c r="P1002" s="68">
        <v>53</v>
      </c>
      <c r="Q1002" s="231">
        <f t="shared" ref="Q1002:Q1009" si="133">IF(P1002=0,"",P1002/P1001)</f>
        <v>0.89830508474576276</v>
      </c>
      <c r="R1002" s="231">
        <f t="shared" ref="R1002:R1009" si="134">IF(P1002=0,"",100%-Q1002)</f>
        <v>0.10169491525423724</v>
      </c>
      <c r="S1002" s="120"/>
    </row>
    <row r="1003" spans="1:19" ht="15.75" customHeight="1" x14ac:dyDescent="0.25">
      <c r="A1003" s="58">
        <v>2401</v>
      </c>
      <c r="B1003" s="59"/>
      <c r="C1003" s="59"/>
      <c r="D1003" s="59">
        <v>45</v>
      </c>
      <c r="E1003" s="59"/>
      <c r="F1003" s="59"/>
      <c r="G1003" s="59"/>
      <c r="H1003" s="59"/>
      <c r="I1003" s="59"/>
      <c r="J1003" s="59"/>
      <c r="K1003" s="144"/>
      <c r="L1003" s="223"/>
      <c r="M1003" s="129"/>
      <c r="N1003" s="224"/>
      <c r="O1003" s="67">
        <f>IF(D1003=0,"",D1003/C1002)</f>
        <v>0.86538461538461542</v>
      </c>
      <c r="P1003" s="68">
        <v>48</v>
      </c>
      <c r="Q1003" s="231">
        <f t="shared" si="133"/>
        <v>0.90566037735849059</v>
      </c>
      <c r="R1003" s="231">
        <f t="shared" si="134"/>
        <v>9.4339622641509413E-2</v>
      </c>
      <c r="S1003" s="8">
        <f>P1003/P1001</f>
        <v>0.81355932203389836</v>
      </c>
    </row>
    <row r="1004" spans="1:19" ht="15.75" customHeight="1" x14ac:dyDescent="0.25">
      <c r="A1004" s="58">
        <v>2402</v>
      </c>
      <c r="B1004" s="59"/>
      <c r="C1004" s="59"/>
      <c r="D1004" s="59"/>
      <c r="E1004" s="59">
        <v>38</v>
      </c>
      <c r="F1004" s="59"/>
      <c r="G1004" s="59"/>
      <c r="H1004" s="59"/>
      <c r="I1004" s="59"/>
      <c r="J1004" s="59"/>
      <c r="K1004" s="144"/>
      <c r="L1004" s="223"/>
      <c r="M1004" s="129"/>
      <c r="N1004" s="224"/>
      <c r="O1004" s="67">
        <f>E1004/D1003</f>
        <v>0.84444444444444444</v>
      </c>
      <c r="P1004" s="68">
        <v>47</v>
      </c>
      <c r="Q1004" s="231">
        <f t="shared" si="133"/>
        <v>0.97916666666666663</v>
      </c>
      <c r="R1004" s="231">
        <f t="shared" si="134"/>
        <v>2.083333333333337E-2</v>
      </c>
      <c r="S1004" s="120"/>
    </row>
    <row r="1005" spans="1:19" ht="15.75" customHeight="1" x14ac:dyDescent="0.25">
      <c r="A1005" s="58">
        <v>2501</v>
      </c>
      <c r="B1005" s="59"/>
      <c r="C1005" s="59"/>
      <c r="D1005" s="59"/>
      <c r="E1005" s="59"/>
      <c r="F1005" s="59">
        <v>32</v>
      </c>
      <c r="G1005" s="59"/>
      <c r="H1005" s="59"/>
      <c r="I1005" s="59"/>
      <c r="J1005" s="59"/>
      <c r="K1005" s="144"/>
      <c r="L1005" s="223"/>
      <c r="M1005" s="129"/>
      <c r="N1005" s="224"/>
      <c r="O1005" s="67">
        <f>F1005/E1004</f>
        <v>0.84210526315789469</v>
      </c>
      <c r="P1005" s="68">
        <v>46</v>
      </c>
      <c r="Q1005" s="231">
        <f t="shared" si="133"/>
        <v>0.97872340425531912</v>
      </c>
      <c r="R1005" s="231">
        <f t="shared" si="134"/>
        <v>2.1276595744680882E-2</v>
      </c>
      <c r="S1005" s="120"/>
    </row>
    <row r="1006" spans="1:19" ht="15.75" customHeight="1" x14ac:dyDescent="0.25">
      <c r="A1006" s="58">
        <v>2502</v>
      </c>
      <c r="B1006" s="59"/>
      <c r="C1006" s="59"/>
      <c r="D1006" s="59"/>
      <c r="E1006" s="59"/>
      <c r="F1006" s="59"/>
      <c r="G1006" s="59"/>
      <c r="H1006" s="59"/>
      <c r="I1006" s="59"/>
      <c r="J1006" s="59"/>
      <c r="K1006" s="144"/>
      <c r="L1006" s="223"/>
      <c r="M1006" s="129"/>
      <c r="N1006" s="224"/>
      <c r="O1006" s="67">
        <f t="shared" ref="O1006:O1008" si="135">G1006/F1005</f>
        <v>0</v>
      </c>
      <c r="P1006" s="68"/>
      <c r="Q1006" s="231" t="str">
        <f t="shared" si="133"/>
        <v/>
      </c>
      <c r="R1006" s="231" t="str">
        <f t="shared" si="134"/>
        <v/>
      </c>
      <c r="S1006" s="120"/>
    </row>
    <row r="1007" spans="1:19" ht="15.75" customHeight="1" x14ac:dyDescent="0.25">
      <c r="A1007" s="58">
        <v>2601</v>
      </c>
      <c r="B1007" s="59"/>
      <c r="C1007" s="59"/>
      <c r="D1007" s="59"/>
      <c r="E1007" s="59"/>
      <c r="F1007" s="59"/>
      <c r="G1007" s="59"/>
      <c r="H1007" s="59"/>
      <c r="I1007" s="59"/>
      <c r="J1007" s="59"/>
      <c r="K1007" s="144"/>
      <c r="L1007" s="223"/>
      <c r="M1007" s="129"/>
      <c r="N1007" s="224"/>
      <c r="O1007" s="67" t="e">
        <f t="shared" si="135"/>
        <v>#DIV/0!</v>
      </c>
      <c r="P1007" s="68"/>
      <c r="Q1007" s="231" t="str">
        <f t="shared" si="133"/>
        <v/>
      </c>
      <c r="R1007" s="231" t="str">
        <f t="shared" si="134"/>
        <v/>
      </c>
      <c r="S1007" s="120"/>
    </row>
    <row r="1008" spans="1:19" ht="15.75" customHeight="1" x14ac:dyDescent="0.25">
      <c r="A1008" s="58">
        <v>2602</v>
      </c>
      <c r="B1008" s="59"/>
      <c r="C1008" s="59"/>
      <c r="D1008" s="59"/>
      <c r="E1008" s="59"/>
      <c r="F1008" s="59"/>
      <c r="G1008" s="59"/>
      <c r="H1008" s="59"/>
      <c r="I1008" s="59"/>
      <c r="J1008" s="59"/>
      <c r="K1008" s="144"/>
      <c r="L1008" s="223"/>
      <c r="M1008" s="129"/>
      <c r="N1008" s="224"/>
      <c r="O1008" s="67" t="e">
        <f t="shared" si="135"/>
        <v>#DIV/0!</v>
      </c>
      <c r="P1008" s="68"/>
      <c r="Q1008" s="231" t="str">
        <f t="shared" si="133"/>
        <v/>
      </c>
      <c r="R1008" s="231" t="str">
        <f t="shared" si="134"/>
        <v/>
      </c>
      <c r="S1008" s="120"/>
    </row>
    <row r="1009" spans="1:19" ht="15.75" customHeight="1" x14ac:dyDescent="0.25">
      <c r="A1009" s="58">
        <v>2701</v>
      </c>
      <c r="B1009" s="59"/>
      <c r="C1009" s="59"/>
      <c r="D1009" s="59"/>
      <c r="E1009" s="59"/>
      <c r="F1009" s="59"/>
      <c r="G1009" s="59"/>
      <c r="H1009" s="59"/>
      <c r="I1009" s="59"/>
      <c r="J1009" s="59"/>
      <c r="K1009" s="144"/>
      <c r="L1009" s="223"/>
      <c r="M1009" s="129"/>
      <c r="N1009" s="224"/>
      <c r="O1009" s="71" t="str">
        <f>IF(J1009=0,"",J1009/I1008)</f>
        <v/>
      </c>
      <c r="P1009" s="68"/>
      <c r="Q1009" s="71" t="str">
        <f t="shared" si="133"/>
        <v/>
      </c>
      <c r="R1009" s="71" t="str">
        <f t="shared" si="134"/>
        <v/>
      </c>
      <c r="S1009" s="120"/>
    </row>
    <row r="1010" spans="1:19" ht="15.75" customHeight="1" x14ac:dyDescent="0.25">
      <c r="A1010" s="58">
        <v>2702</v>
      </c>
      <c r="B1010" s="59"/>
      <c r="C1010" s="59"/>
      <c r="D1010" s="59"/>
      <c r="E1010" s="59"/>
      <c r="F1010" s="59"/>
      <c r="G1010" s="59"/>
      <c r="H1010" s="59"/>
      <c r="I1010" s="59"/>
      <c r="J1010" s="59"/>
      <c r="K1010" s="144"/>
      <c r="L1010" s="223"/>
      <c r="M1010" s="129"/>
      <c r="N1010" s="225"/>
      <c r="O1010" s="129"/>
      <c r="P1010" s="68"/>
      <c r="Q1010" s="129"/>
      <c r="R1010" s="232"/>
      <c r="S1010" s="120"/>
    </row>
    <row r="1011" spans="1:19" ht="15.75" customHeight="1" x14ac:dyDescent="0.25">
      <c r="A1011" s="58">
        <v>2801</v>
      </c>
      <c r="B1011" s="59"/>
      <c r="C1011" s="59"/>
      <c r="D1011" s="59"/>
      <c r="E1011" s="59"/>
      <c r="F1011" s="59"/>
      <c r="G1011" s="59"/>
      <c r="H1011" s="59"/>
      <c r="I1011" s="59"/>
      <c r="J1011" s="59"/>
      <c r="K1011" s="144"/>
      <c r="L1011" s="223"/>
      <c r="M1011" s="129"/>
      <c r="N1011" s="225"/>
      <c r="O1011" s="233"/>
      <c r="P1011" s="109"/>
      <c r="Q1011" s="234"/>
      <c r="R1011" s="233"/>
      <c r="S1011" s="120"/>
    </row>
    <row r="1012" spans="1:19" ht="15.75" customHeight="1" x14ac:dyDescent="0.25">
      <c r="A1012" s="58">
        <v>2802</v>
      </c>
      <c r="B1012" s="59"/>
      <c r="C1012" s="59"/>
      <c r="D1012" s="59"/>
      <c r="E1012" s="59"/>
      <c r="F1012" s="59"/>
      <c r="G1012" s="59"/>
      <c r="H1012" s="59"/>
      <c r="I1012" s="59"/>
      <c r="J1012" s="59"/>
      <c r="K1012" s="144"/>
      <c r="L1012" s="223"/>
      <c r="M1012" s="129"/>
      <c r="N1012" s="225"/>
      <c r="O1012" s="233"/>
      <c r="P1012" s="109"/>
      <c r="Q1012" s="234"/>
      <c r="R1012" s="233"/>
      <c r="S1012" s="120"/>
    </row>
    <row r="1013" spans="1:19" ht="15.75" customHeight="1" x14ac:dyDescent="0.25">
      <c r="A1013" s="58">
        <v>2901</v>
      </c>
      <c r="B1013" s="59"/>
      <c r="C1013" s="59"/>
      <c r="D1013" s="59"/>
      <c r="E1013" s="59"/>
      <c r="F1013" s="59"/>
      <c r="G1013" s="59"/>
      <c r="H1013" s="59"/>
      <c r="I1013" s="59"/>
      <c r="J1013" s="59"/>
      <c r="K1013" s="144"/>
      <c r="L1013" s="223"/>
      <c r="M1013" s="129"/>
      <c r="N1013" s="225"/>
      <c r="O1013" s="129"/>
      <c r="P1013" s="225"/>
      <c r="Q1013" s="124"/>
      <c r="R1013" s="233"/>
      <c r="S1013" s="120"/>
    </row>
    <row r="1014" spans="1:19" ht="15.75" customHeight="1" x14ac:dyDescent="0.25">
      <c r="A1014" s="58">
        <v>2902</v>
      </c>
      <c r="B1014" s="59"/>
      <c r="C1014" s="59"/>
      <c r="D1014" s="59"/>
      <c r="E1014" s="59"/>
      <c r="F1014" s="59"/>
      <c r="G1014" s="59"/>
      <c r="H1014" s="59"/>
      <c r="I1014" s="59"/>
      <c r="J1014" s="59"/>
      <c r="K1014" s="144"/>
      <c r="L1014" s="223"/>
      <c r="M1014" s="129"/>
      <c r="N1014" s="225"/>
      <c r="O1014" s="191" t="s">
        <v>83</v>
      </c>
      <c r="P1014" s="82"/>
      <c r="Q1014" s="111" t="str">
        <f>IF(SUM(K1007:K1010)=0,"",SUM(K1007:K1010))</f>
        <v/>
      </c>
      <c r="R1014" s="213" t="s">
        <v>11</v>
      </c>
      <c r="S1014" s="120"/>
    </row>
    <row r="1015" spans="1:19" ht="15.75" customHeight="1" x14ac:dyDescent="0.25">
      <c r="A1015" s="58">
        <v>3001</v>
      </c>
      <c r="B1015" s="59"/>
      <c r="C1015" s="59"/>
      <c r="D1015" s="59"/>
      <c r="E1015" s="59"/>
      <c r="F1015" s="59"/>
      <c r="G1015" s="59"/>
      <c r="H1015" s="59"/>
      <c r="I1015" s="59"/>
      <c r="J1015" s="59"/>
      <c r="K1015" s="144"/>
      <c r="L1015" s="223"/>
      <c r="M1015" s="129"/>
      <c r="N1015" s="225"/>
      <c r="O1015" s="192" t="s">
        <v>85</v>
      </c>
      <c r="P1015" s="86" t="str">
        <f>IF(P1014/B1001=0,"",P1014/B1001)</f>
        <v/>
      </c>
      <c r="Q1015" s="112" t="e">
        <f>IF(P1014/Q1014=0,"",P1014/Q1014)</f>
        <v>#VALUE!</v>
      </c>
      <c r="R1015" s="215" t="s">
        <v>86</v>
      </c>
      <c r="S1015" s="120"/>
    </row>
    <row r="1016" spans="1:19" ht="15.75" x14ac:dyDescent="0.25">
      <c r="A1016" s="58">
        <v>3002</v>
      </c>
      <c r="B1016" s="80"/>
      <c r="C1016" s="80"/>
      <c r="D1016" s="80"/>
      <c r="E1016" s="80"/>
      <c r="F1016" s="80"/>
      <c r="G1016" s="80"/>
      <c r="H1016" s="80"/>
      <c r="I1016" s="80"/>
      <c r="J1016" s="80"/>
      <c r="K1016" s="115"/>
      <c r="L1016" s="89"/>
      <c r="M1016" s="90"/>
      <c r="N1016" s="91"/>
      <c r="O1016" s="90"/>
      <c r="P1016" s="91"/>
      <c r="Q1016" s="91"/>
      <c r="R1016" s="113"/>
      <c r="S1016" s="120"/>
    </row>
    <row r="1017" spans="1:19" ht="18" x14ac:dyDescent="0.25">
      <c r="A1017" s="28"/>
      <c r="B1017" s="280" t="s">
        <v>111</v>
      </c>
      <c r="C1017" s="280"/>
      <c r="D1017" s="280"/>
      <c r="E1017" s="280"/>
      <c r="F1017" s="280"/>
      <c r="G1017" s="280"/>
      <c r="H1017" s="280"/>
      <c r="I1017" s="280"/>
      <c r="J1017" s="280"/>
      <c r="K1017" s="93">
        <f>SUM(K1001:K1013)</f>
        <v>0</v>
      </c>
      <c r="L1017" s="94" t="str">
        <f>IF(K1009=0,"",K1009/B1001)</f>
        <v/>
      </c>
      <c r="M1017" s="94" t="str">
        <f>IF(K1017=0,"",K1017/B1001)</f>
        <v/>
      </c>
      <c r="N1017" s="94" t="str">
        <f>IF(K1009=0,"",M1017-L1017)</f>
        <v/>
      </c>
      <c r="O1017" s="3"/>
      <c r="P1017" s="29"/>
      <c r="Q1017" s="22"/>
      <c r="R1017" s="3"/>
      <c r="S1017" s="120"/>
    </row>
    <row r="1018" spans="1:19" ht="12.75" customHeight="1" x14ac:dyDescent="0.25">
      <c r="A1018" s="28"/>
      <c r="B1018" s="29"/>
      <c r="C1018" s="29"/>
      <c r="D1018" s="132"/>
      <c r="E1018" s="132"/>
      <c r="F1018" s="132"/>
      <c r="G1018" s="132"/>
      <c r="H1018" s="132"/>
      <c r="I1018" s="132"/>
      <c r="J1018" s="132"/>
      <c r="K1018" s="133"/>
      <c r="L1018" s="134"/>
      <c r="M1018" s="134"/>
      <c r="N1018" s="134"/>
      <c r="O1018" s="3"/>
      <c r="P1018" s="29"/>
      <c r="Q1018" s="22"/>
      <c r="R1018" s="3"/>
      <c r="S1018" s="120"/>
    </row>
    <row r="1019" spans="1:19" ht="12.75" customHeight="1" x14ac:dyDescent="0.25">
      <c r="A1019" s="28"/>
      <c r="B1019" s="29"/>
      <c r="C1019" s="29"/>
      <c r="D1019" s="132"/>
      <c r="E1019" s="132"/>
      <c r="F1019" s="132"/>
      <c r="G1019" s="132"/>
      <c r="H1019" s="132"/>
      <c r="I1019" s="132"/>
      <c r="J1019" s="132"/>
      <c r="K1019" s="133"/>
      <c r="L1019" s="134"/>
      <c r="M1019" s="134"/>
      <c r="N1019" s="134"/>
      <c r="O1019" s="3"/>
      <c r="P1019" s="29"/>
      <c r="Q1019" s="22"/>
      <c r="R1019" s="3"/>
      <c r="S1019" s="120"/>
    </row>
    <row r="1020" spans="1:19" ht="26.25" x14ac:dyDescent="0.4">
      <c r="A1020" s="2"/>
      <c r="B1020" s="270" t="s">
        <v>99</v>
      </c>
      <c r="C1020" s="271"/>
      <c r="D1020" s="271"/>
      <c r="E1020" s="271"/>
      <c r="F1020" s="271"/>
      <c r="G1020" s="271"/>
      <c r="H1020" s="271"/>
      <c r="I1020" s="271"/>
      <c r="J1020" s="271"/>
      <c r="K1020" s="179" t="s">
        <v>143</v>
      </c>
      <c r="L1020" s="57"/>
      <c r="M1020" s="57"/>
      <c r="N1020" s="29"/>
      <c r="O1020" s="3"/>
      <c r="P1020" s="29"/>
      <c r="Q1020" s="29"/>
      <c r="R1020" s="29"/>
      <c r="S1020" s="120"/>
    </row>
    <row r="1021" spans="1:19" ht="20.25" x14ac:dyDescent="0.2">
      <c r="A1021" s="293" t="s">
        <v>10</v>
      </c>
      <c r="B1021" s="273" t="s">
        <v>100</v>
      </c>
      <c r="C1021" s="274"/>
      <c r="D1021" s="274"/>
      <c r="E1021" s="274"/>
      <c r="F1021" s="274"/>
      <c r="G1021" s="274"/>
      <c r="H1021" s="274"/>
      <c r="I1021" s="274"/>
      <c r="J1021" s="275"/>
      <c r="K1021" s="276" t="s">
        <v>11</v>
      </c>
      <c r="L1021" s="269" t="s">
        <v>3</v>
      </c>
      <c r="M1021" s="269" t="s">
        <v>4</v>
      </c>
      <c r="N1021" s="278" t="s">
        <v>5</v>
      </c>
      <c r="O1021" s="269" t="s">
        <v>6</v>
      </c>
      <c r="P1021" s="267" t="s">
        <v>7</v>
      </c>
      <c r="Q1021" s="267" t="s">
        <v>8</v>
      </c>
      <c r="R1021" s="269" t="s">
        <v>101</v>
      </c>
      <c r="S1021" s="120"/>
    </row>
    <row r="1022" spans="1:19" ht="15.75" x14ac:dyDescent="0.25">
      <c r="A1022" s="268"/>
      <c r="B1022" s="58" t="s">
        <v>102</v>
      </c>
      <c r="C1022" s="58" t="s">
        <v>103</v>
      </c>
      <c r="D1022" s="58" t="s">
        <v>104</v>
      </c>
      <c r="E1022" s="58" t="s">
        <v>105</v>
      </c>
      <c r="F1022" s="58" t="s">
        <v>106</v>
      </c>
      <c r="G1022" s="58" t="s">
        <v>107</v>
      </c>
      <c r="H1022" s="58" t="s">
        <v>108</v>
      </c>
      <c r="I1022" s="58" t="s">
        <v>109</v>
      </c>
      <c r="J1022" s="58" t="s">
        <v>110</v>
      </c>
      <c r="K1022" s="291"/>
      <c r="L1022" s="268"/>
      <c r="M1022" s="268"/>
      <c r="N1022" s="268"/>
      <c r="O1022" s="268"/>
      <c r="P1022" s="268"/>
      <c r="Q1022" s="268"/>
      <c r="R1022" s="268"/>
      <c r="S1022" s="120"/>
    </row>
    <row r="1023" spans="1:19" ht="15.75" customHeight="1" x14ac:dyDescent="0.25">
      <c r="A1023" s="58">
        <v>2302</v>
      </c>
      <c r="B1023" s="59">
        <v>81</v>
      </c>
      <c r="C1023" s="59"/>
      <c r="D1023" s="59"/>
      <c r="E1023" s="59"/>
      <c r="F1023" s="59"/>
      <c r="G1023" s="59"/>
      <c r="H1023" s="59"/>
      <c r="I1023" s="59"/>
      <c r="J1023" s="59"/>
      <c r="K1023" s="144"/>
      <c r="L1023" s="220"/>
      <c r="M1023" s="221"/>
      <c r="N1023" s="222"/>
      <c r="O1023" s="99"/>
      <c r="P1023" s="63">
        <f>B1023</f>
        <v>81</v>
      </c>
      <c r="Q1023" s="100"/>
      <c r="R1023" s="99"/>
      <c r="S1023" s="120"/>
    </row>
    <row r="1024" spans="1:19" ht="15.75" customHeight="1" x14ac:dyDescent="0.25">
      <c r="A1024" s="58">
        <v>2401</v>
      </c>
      <c r="B1024" s="59"/>
      <c r="C1024" s="59">
        <v>73</v>
      </c>
      <c r="D1024" s="59"/>
      <c r="E1024" s="59"/>
      <c r="F1024" s="59"/>
      <c r="G1024" s="59"/>
      <c r="H1024" s="59"/>
      <c r="I1024" s="59"/>
      <c r="J1024" s="59"/>
      <c r="K1024" s="144"/>
      <c r="L1024" s="223"/>
      <c r="M1024" s="129"/>
      <c r="N1024" s="224"/>
      <c r="O1024" s="67">
        <f>IF(C1024=0,"",C1024/B1023)</f>
        <v>0.90123456790123457</v>
      </c>
      <c r="P1024" s="68">
        <v>75</v>
      </c>
      <c r="Q1024" s="231">
        <f t="shared" ref="Q1024:Q1031" si="136">IF(P1024=0,"",P1024/P1023)</f>
        <v>0.92592592592592593</v>
      </c>
      <c r="R1024" s="231">
        <f t="shared" ref="R1024:R1031" si="137">IF(P1024=0,"",100%-Q1024)</f>
        <v>7.407407407407407E-2</v>
      </c>
      <c r="S1024" s="120"/>
    </row>
    <row r="1025" spans="1:19" ht="15.75" customHeight="1" x14ac:dyDescent="0.25">
      <c r="A1025" s="58">
        <v>2402</v>
      </c>
      <c r="B1025" s="59"/>
      <c r="C1025" s="59"/>
      <c r="D1025" s="59">
        <v>69</v>
      </c>
      <c r="E1025" s="59"/>
      <c r="F1025" s="59"/>
      <c r="G1025" s="59"/>
      <c r="H1025" s="59"/>
      <c r="I1025" s="59"/>
      <c r="J1025" s="59"/>
      <c r="K1025" s="144"/>
      <c r="L1025" s="223"/>
      <c r="M1025" s="129"/>
      <c r="N1025" s="224"/>
      <c r="O1025" s="67">
        <f>IF(D1025=0,"",D1025/C1024)</f>
        <v>0.9452054794520548</v>
      </c>
      <c r="P1025" s="68">
        <v>71</v>
      </c>
      <c r="Q1025" s="231">
        <f t="shared" si="136"/>
        <v>0.94666666666666666</v>
      </c>
      <c r="R1025" s="231">
        <f t="shared" si="137"/>
        <v>5.3333333333333344E-2</v>
      </c>
      <c r="S1025" s="8">
        <f>P1025/P1023</f>
        <v>0.87654320987654322</v>
      </c>
    </row>
    <row r="1026" spans="1:19" ht="15.75" customHeight="1" x14ac:dyDescent="0.25">
      <c r="A1026" s="58">
        <v>2501</v>
      </c>
      <c r="B1026" s="59"/>
      <c r="C1026" s="59"/>
      <c r="D1026" s="59"/>
      <c r="E1026" s="59">
        <v>63</v>
      </c>
      <c r="F1026" s="59"/>
      <c r="G1026" s="59"/>
      <c r="H1026" s="59"/>
      <c r="I1026" s="59"/>
      <c r="J1026" s="59"/>
      <c r="K1026" s="144"/>
      <c r="L1026" s="223"/>
      <c r="M1026" s="129"/>
      <c r="N1026" s="224"/>
      <c r="O1026" s="67">
        <f>E1026/D1025</f>
        <v>0.91304347826086951</v>
      </c>
      <c r="P1026" s="68">
        <v>68</v>
      </c>
      <c r="Q1026" s="231">
        <f t="shared" si="136"/>
        <v>0.95774647887323938</v>
      </c>
      <c r="R1026" s="231">
        <f t="shared" si="137"/>
        <v>4.2253521126760618E-2</v>
      </c>
      <c r="S1026" s="120"/>
    </row>
    <row r="1027" spans="1:19" ht="15.75" customHeight="1" x14ac:dyDescent="0.25">
      <c r="A1027" s="58">
        <v>2502</v>
      </c>
      <c r="B1027" s="59"/>
      <c r="C1027" s="59"/>
      <c r="D1027" s="59"/>
      <c r="E1027" s="59"/>
      <c r="F1027" s="59"/>
      <c r="G1027" s="59"/>
      <c r="H1027" s="59"/>
      <c r="I1027" s="59"/>
      <c r="J1027" s="59"/>
      <c r="K1027" s="144"/>
      <c r="L1027" s="223"/>
      <c r="M1027" s="129"/>
      <c r="N1027" s="224"/>
      <c r="O1027" s="67">
        <f>F1027/E1026</f>
        <v>0</v>
      </c>
      <c r="P1027" s="68"/>
      <c r="Q1027" s="231" t="str">
        <f t="shared" si="136"/>
        <v/>
      </c>
      <c r="R1027" s="231" t="str">
        <f t="shared" si="137"/>
        <v/>
      </c>
      <c r="S1027" s="120"/>
    </row>
    <row r="1028" spans="1:19" ht="15.75" customHeight="1" x14ac:dyDescent="0.25">
      <c r="A1028" s="58">
        <v>2601</v>
      </c>
      <c r="B1028" s="59"/>
      <c r="C1028" s="59"/>
      <c r="D1028" s="59"/>
      <c r="E1028" s="59"/>
      <c r="F1028" s="59"/>
      <c r="G1028" s="59"/>
      <c r="H1028" s="59"/>
      <c r="I1028" s="59"/>
      <c r="J1028" s="59"/>
      <c r="K1028" s="144"/>
      <c r="L1028" s="223"/>
      <c r="M1028" s="129"/>
      <c r="N1028" s="224"/>
      <c r="O1028" s="67" t="e">
        <f t="shared" ref="O1028:O1030" si="138">G1028/F1027</f>
        <v>#DIV/0!</v>
      </c>
      <c r="P1028" s="68"/>
      <c r="Q1028" s="231" t="str">
        <f t="shared" si="136"/>
        <v/>
      </c>
      <c r="R1028" s="231" t="str">
        <f t="shared" si="137"/>
        <v/>
      </c>
      <c r="S1028" s="120"/>
    </row>
    <row r="1029" spans="1:19" ht="15.75" customHeight="1" x14ac:dyDescent="0.25">
      <c r="A1029" s="58">
        <v>2602</v>
      </c>
      <c r="B1029" s="59"/>
      <c r="C1029" s="59"/>
      <c r="D1029" s="59"/>
      <c r="E1029" s="59"/>
      <c r="F1029" s="59"/>
      <c r="G1029" s="59"/>
      <c r="H1029" s="59"/>
      <c r="I1029" s="59"/>
      <c r="J1029" s="59"/>
      <c r="K1029" s="144"/>
      <c r="L1029" s="223"/>
      <c r="M1029" s="129"/>
      <c r="N1029" s="224"/>
      <c r="O1029" s="67" t="e">
        <f t="shared" si="138"/>
        <v>#DIV/0!</v>
      </c>
      <c r="P1029" s="68"/>
      <c r="Q1029" s="231" t="str">
        <f t="shared" si="136"/>
        <v/>
      </c>
      <c r="R1029" s="231" t="str">
        <f t="shared" si="137"/>
        <v/>
      </c>
      <c r="S1029" s="120"/>
    </row>
    <row r="1030" spans="1:19" ht="15.75" customHeight="1" x14ac:dyDescent="0.25">
      <c r="A1030" s="58">
        <v>2701</v>
      </c>
      <c r="B1030" s="59"/>
      <c r="C1030" s="59"/>
      <c r="D1030" s="59"/>
      <c r="E1030" s="59"/>
      <c r="F1030" s="59"/>
      <c r="G1030" s="59"/>
      <c r="H1030" s="59"/>
      <c r="I1030" s="59"/>
      <c r="J1030" s="59"/>
      <c r="K1030" s="144"/>
      <c r="L1030" s="223"/>
      <c r="M1030" s="129"/>
      <c r="N1030" s="224"/>
      <c r="O1030" s="67" t="e">
        <f t="shared" si="138"/>
        <v>#DIV/0!</v>
      </c>
      <c r="P1030" s="68"/>
      <c r="Q1030" s="231" t="str">
        <f t="shared" si="136"/>
        <v/>
      </c>
      <c r="R1030" s="231" t="str">
        <f t="shared" si="137"/>
        <v/>
      </c>
      <c r="S1030" s="120"/>
    </row>
    <row r="1031" spans="1:19" ht="15.75" customHeight="1" x14ac:dyDescent="0.25">
      <c r="A1031" s="58">
        <v>2702</v>
      </c>
      <c r="B1031" s="59"/>
      <c r="C1031" s="59"/>
      <c r="D1031" s="59"/>
      <c r="E1031" s="59"/>
      <c r="F1031" s="59"/>
      <c r="G1031" s="59"/>
      <c r="H1031" s="59"/>
      <c r="I1031" s="59"/>
      <c r="J1031" s="59"/>
      <c r="K1031" s="144"/>
      <c r="L1031" s="223"/>
      <c r="M1031" s="129"/>
      <c r="N1031" s="224"/>
      <c r="O1031" s="71" t="str">
        <f>IF(J1031=0,"",J1031/I1030)</f>
        <v/>
      </c>
      <c r="P1031" s="68"/>
      <c r="Q1031" s="71" t="str">
        <f t="shared" si="136"/>
        <v/>
      </c>
      <c r="R1031" s="71" t="str">
        <f t="shared" si="137"/>
        <v/>
      </c>
      <c r="S1031" s="120"/>
    </row>
    <row r="1032" spans="1:19" ht="15.75" customHeight="1" x14ac:dyDescent="0.25">
      <c r="A1032" s="58">
        <v>2801</v>
      </c>
      <c r="B1032" s="59"/>
      <c r="C1032" s="59"/>
      <c r="D1032" s="59"/>
      <c r="E1032" s="59"/>
      <c r="F1032" s="59"/>
      <c r="G1032" s="59"/>
      <c r="H1032" s="59"/>
      <c r="I1032" s="59"/>
      <c r="J1032" s="59"/>
      <c r="K1032" s="144"/>
      <c r="L1032" s="223"/>
      <c r="M1032" s="129"/>
      <c r="N1032" s="225"/>
      <c r="O1032" s="129"/>
      <c r="P1032" s="68"/>
      <c r="Q1032" s="129"/>
      <c r="R1032" s="232"/>
      <c r="S1032" s="120"/>
    </row>
    <row r="1033" spans="1:19" ht="15.75" customHeight="1" x14ac:dyDescent="0.25">
      <c r="A1033" s="58">
        <v>2802</v>
      </c>
      <c r="B1033" s="59"/>
      <c r="C1033" s="59"/>
      <c r="D1033" s="59"/>
      <c r="E1033" s="59"/>
      <c r="F1033" s="59"/>
      <c r="G1033" s="59"/>
      <c r="H1033" s="59"/>
      <c r="I1033" s="59"/>
      <c r="J1033" s="59"/>
      <c r="K1033" s="144"/>
      <c r="L1033" s="223"/>
      <c r="M1033" s="129"/>
      <c r="N1033" s="225"/>
      <c r="O1033" s="233"/>
      <c r="P1033" s="109"/>
      <c r="Q1033" s="234"/>
      <c r="R1033" s="233"/>
      <c r="S1033" s="120"/>
    </row>
    <row r="1034" spans="1:19" ht="15.75" customHeight="1" x14ac:dyDescent="0.25">
      <c r="A1034" s="58">
        <v>2901</v>
      </c>
      <c r="B1034" s="59"/>
      <c r="C1034" s="59"/>
      <c r="D1034" s="59"/>
      <c r="E1034" s="59"/>
      <c r="F1034" s="59"/>
      <c r="G1034" s="59"/>
      <c r="H1034" s="59"/>
      <c r="I1034" s="59"/>
      <c r="J1034" s="59"/>
      <c r="K1034" s="144"/>
      <c r="L1034" s="223"/>
      <c r="M1034" s="129"/>
      <c r="N1034" s="225"/>
      <c r="O1034" s="233"/>
      <c r="P1034" s="109"/>
      <c r="Q1034" s="234"/>
      <c r="R1034" s="233"/>
      <c r="S1034" s="120"/>
    </row>
    <row r="1035" spans="1:19" ht="15.75" customHeight="1" x14ac:dyDescent="0.25">
      <c r="A1035" s="58">
        <v>2902</v>
      </c>
      <c r="B1035" s="59"/>
      <c r="C1035" s="59"/>
      <c r="D1035" s="59"/>
      <c r="E1035" s="59"/>
      <c r="F1035" s="59"/>
      <c r="G1035" s="59"/>
      <c r="H1035" s="59"/>
      <c r="I1035" s="59"/>
      <c r="J1035" s="59"/>
      <c r="K1035" s="144"/>
      <c r="L1035" s="223"/>
      <c r="M1035" s="129"/>
      <c r="N1035" s="225"/>
      <c r="O1035" s="129"/>
      <c r="P1035" s="225"/>
      <c r="Q1035" s="124"/>
      <c r="R1035" s="233"/>
      <c r="S1035" s="120"/>
    </row>
    <row r="1036" spans="1:19" ht="15.75" customHeight="1" x14ac:dyDescent="0.25">
      <c r="A1036" s="58">
        <v>3001</v>
      </c>
      <c r="B1036" s="59"/>
      <c r="C1036" s="59"/>
      <c r="D1036" s="59"/>
      <c r="E1036" s="59"/>
      <c r="F1036" s="59"/>
      <c r="G1036" s="59"/>
      <c r="H1036" s="59"/>
      <c r="I1036" s="59"/>
      <c r="J1036" s="59"/>
      <c r="K1036" s="144"/>
      <c r="L1036" s="223"/>
      <c r="M1036" s="129"/>
      <c r="N1036" s="225"/>
      <c r="O1036" s="191" t="s">
        <v>83</v>
      </c>
      <c r="P1036" s="82"/>
      <c r="Q1036" s="111" t="str">
        <f>IF(SUM(K1029:K1032)=0,"",SUM(K1029:K1032))</f>
        <v/>
      </c>
      <c r="R1036" s="213" t="s">
        <v>11</v>
      </c>
      <c r="S1036" s="120"/>
    </row>
    <row r="1037" spans="1:19" ht="15.75" customHeight="1" x14ac:dyDescent="0.25">
      <c r="A1037" s="58">
        <v>3002</v>
      </c>
      <c r="B1037" s="59"/>
      <c r="C1037" s="59"/>
      <c r="D1037" s="59"/>
      <c r="E1037" s="59"/>
      <c r="F1037" s="59"/>
      <c r="G1037" s="59"/>
      <c r="H1037" s="59"/>
      <c r="I1037" s="59"/>
      <c r="J1037" s="59"/>
      <c r="K1037" s="144"/>
      <c r="L1037" s="223"/>
      <c r="M1037" s="129"/>
      <c r="N1037" s="225"/>
      <c r="O1037" s="192" t="s">
        <v>85</v>
      </c>
      <c r="P1037" s="86" t="str">
        <f>IF(P1036/B1023=0,"",P1036/B1023)</f>
        <v/>
      </c>
      <c r="Q1037" s="112" t="e">
        <f>IF(P1036/Q1036=0,"",P1036/Q1036)</f>
        <v>#VALUE!</v>
      </c>
      <c r="R1037" s="215" t="s">
        <v>86</v>
      </c>
      <c r="S1037" s="120"/>
    </row>
    <row r="1038" spans="1:19" ht="15.75" customHeight="1" x14ac:dyDescent="0.25">
      <c r="A1038" s="58">
        <v>3101</v>
      </c>
      <c r="B1038" s="59"/>
      <c r="C1038" s="59"/>
      <c r="D1038" s="59"/>
      <c r="E1038" s="59"/>
      <c r="F1038" s="59"/>
      <c r="G1038" s="59"/>
      <c r="H1038" s="59"/>
      <c r="I1038" s="59"/>
      <c r="J1038" s="59"/>
      <c r="K1038" s="144"/>
      <c r="L1038" s="226"/>
      <c r="M1038" s="227"/>
      <c r="N1038" s="228"/>
      <c r="O1038" s="90"/>
      <c r="P1038" s="91"/>
      <c r="Q1038" s="91"/>
      <c r="R1038" s="113"/>
      <c r="S1038" s="120"/>
    </row>
    <row r="1039" spans="1:19" ht="18" x14ac:dyDescent="0.25">
      <c r="A1039" s="28"/>
      <c r="B1039" s="280" t="s">
        <v>111</v>
      </c>
      <c r="C1039" s="280"/>
      <c r="D1039" s="280"/>
      <c r="E1039" s="280"/>
      <c r="F1039" s="280"/>
      <c r="G1039" s="280"/>
      <c r="H1039" s="280"/>
      <c r="I1039" s="280"/>
      <c r="J1039" s="280"/>
      <c r="K1039" s="93">
        <f>SUM(K1023:K1035)</f>
        <v>0</v>
      </c>
      <c r="L1039" s="94" t="str">
        <f>IF(K1031=0,"",K1031/B1023)</f>
        <v/>
      </c>
      <c r="M1039" s="94" t="str">
        <f>IF(K1039=0,"",K1039/B1023)</f>
        <v/>
      </c>
      <c r="N1039" s="94" t="str">
        <f>IF(K1031=0,"",M1039-L1039)</f>
        <v/>
      </c>
      <c r="O1039" s="3"/>
      <c r="P1039" s="29"/>
      <c r="Q1039" s="22"/>
      <c r="R1039" s="3"/>
      <c r="S1039" s="120"/>
    </row>
    <row r="1040" spans="1:19" ht="12.75" customHeight="1" x14ac:dyDescent="0.25">
      <c r="A1040" s="28"/>
      <c r="B1040" s="29"/>
      <c r="C1040" s="29"/>
      <c r="D1040" s="132"/>
      <c r="E1040" s="132"/>
      <c r="F1040" s="132"/>
      <c r="G1040" s="132"/>
      <c r="H1040" s="132"/>
      <c r="I1040" s="132"/>
      <c r="J1040" s="132"/>
      <c r="K1040" s="133"/>
      <c r="L1040" s="134"/>
      <c r="M1040" s="134"/>
      <c r="N1040" s="134"/>
      <c r="O1040" s="3"/>
      <c r="P1040" s="29"/>
      <c r="Q1040" s="22"/>
      <c r="R1040" s="3"/>
      <c r="S1040" s="120"/>
    </row>
    <row r="1041" spans="1:19" ht="12.75" customHeight="1" x14ac:dyDescent="0.25">
      <c r="A1041" s="28"/>
      <c r="B1041" s="29"/>
      <c r="C1041" s="29"/>
      <c r="D1041" s="132"/>
      <c r="E1041" s="132"/>
      <c r="F1041" s="132"/>
      <c r="G1041" s="132"/>
      <c r="H1041" s="132"/>
      <c r="I1041" s="132"/>
      <c r="J1041" s="132"/>
      <c r="K1041" s="133"/>
      <c r="L1041" s="134"/>
      <c r="M1041" s="134"/>
      <c r="N1041" s="134"/>
      <c r="O1041" s="3"/>
      <c r="P1041" s="29"/>
      <c r="Q1041" s="22"/>
      <c r="R1041" s="3"/>
      <c r="S1041" s="120"/>
    </row>
    <row r="1042" spans="1:19" ht="26.25" x14ac:dyDescent="0.4">
      <c r="A1042" s="2"/>
      <c r="B1042" s="270" t="s">
        <v>99</v>
      </c>
      <c r="C1042" s="271"/>
      <c r="D1042" s="271"/>
      <c r="E1042" s="271"/>
      <c r="F1042" s="271"/>
      <c r="G1042" s="271"/>
      <c r="H1042" s="271"/>
      <c r="I1042" s="271"/>
      <c r="J1042" s="271"/>
      <c r="K1042" s="179" t="s">
        <v>144</v>
      </c>
      <c r="L1042" s="57"/>
      <c r="M1042" s="57"/>
      <c r="N1042" s="29"/>
      <c r="O1042" s="3"/>
      <c r="P1042" s="29"/>
      <c r="Q1042" s="29"/>
      <c r="R1042" s="29"/>
      <c r="S1042" s="120"/>
    </row>
    <row r="1043" spans="1:19" ht="20.25" x14ac:dyDescent="0.2">
      <c r="A1043" s="293" t="s">
        <v>10</v>
      </c>
      <c r="B1043" s="273" t="s">
        <v>100</v>
      </c>
      <c r="C1043" s="274"/>
      <c r="D1043" s="274"/>
      <c r="E1043" s="274"/>
      <c r="F1043" s="274"/>
      <c r="G1043" s="274"/>
      <c r="H1043" s="274"/>
      <c r="I1043" s="274"/>
      <c r="J1043" s="275"/>
      <c r="K1043" s="276" t="s">
        <v>11</v>
      </c>
      <c r="L1043" s="269" t="s">
        <v>3</v>
      </c>
      <c r="M1043" s="269" t="s">
        <v>4</v>
      </c>
      <c r="N1043" s="278" t="s">
        <v>5</v>
      </c>
      <c r="O1043" s="269" t="s">
        <v>6</v>
      </c>
      <c r="P1043" s="267" t="s">
        <v>7</v>
      </c>
      <c r="Q1043" s="267" t="s">
        <v>8</v>
      </c>
      <c r="R1043" s="269" t="s">
        <v>101</v>
      </c>
      <c r="S1043" s="120"/>
    </row>
    <row r="1044" spans="1:19" ht="15.75" x14ac:dyDescent="0.25">
      <c r="A1044" s="268"/>
      <c r="B1044" s="58" t="s">
        <v>102</v>
      </c>
      <c r="C1044" s="58" t="s">
        <v>103</v>
      </c>
      <c r="D1044" s="58" t="s">
        <v>104</v>
      </c>
      <c r="E1044" s="58" t="s">
        <v>105</v>
      </c>
      <c r="F1044" s="58" t="s">
        <v>106</v>
      </c>
      <c r="G1044" s="58" t="s">
        <v>107</v>
      </c>
      <c r="H1044" s="58" t="s">
        <v>108</v>
      </c>
      <c r="I1044" s="58" t="s">
        <v>109</v>
      </c>
      <c r="J1044" s="58" t="s">
        <v>110</v>
      </c>
      <c r="K1044" s="291"/>
      <c r="L1044" s="268"/>
      <c r="M1044" s="268"/>
      <c r="N1044" s="268"/>
      <c r="O1044" s="268"/>
      <c r="P1044" s="268"/>
      <c r="Q1044" s="268"/>
      <c r="R1044" s="268"/>
      <c r="S1044" s="120"/>
    </row>
    <row r="1045" spans="1:19" ht="15.75" customHeight="1" x14ac:dyDescent="0.25">
      <c r="A1045" s="58">
        <v>2401</v>
      </c>
      <c r="B1045" s="59">
        <v>56</v>
      </c>
      <c r="C1045" s="59"/>
      <c r="D1045" s="59"/>
      <c r="E1045" s="59"/>
      <c r="F1045" s="59"/>
      <c r="G1045" s="59"/>
      <c r="H1045" s="59"/>
      <c r="I1045" s="59"/>
      <c r="J1045" s="59"/>
      <c r="K1045" s="144"/>
      <c r="L1045" s="220"/>
      <c r="M1045" s="221"/>
      <c r="N1045" s="222"/>
      <c r="O1045" s="229"/>
      <c r="P1045" s="63">
        <f>B1045</f>
        <v>56</v>
      </c>
      <c r="Q1045" s="230"/>
      <c r="R1045" s="229"/>
      <c r="S1045" s="120"/>
    </row>
    <row r="1046" spans="1:19" ht="15.75" customHeight="1" x14ac:dyDescent="0.25">
      <c r="A1046" s="58">
        <v>2402</v>
      </c>
      <c r="B1046" s="59"/>
      <c r="C1046" s="59">
        <v>55</v>
      </c>
      <c r="D1046" s="59"/>
      <c r="E1046" s="59"/>
      <c r="F1046" s="59"/>
      <c r="G1046" s="59"/>
      <c r="H1046" s="59"/>
      <c r="I1046" s="59"/>
      <c r="J1046" s="59"/>
      <c r="K1046" s="144"/>
      <c r="L1046" s="223"/>
      <c r="M1046" s="129"/>
      <c r="N1046" s="224"/>
      <c r="O1046" s="67">
        <f>IF(C1046=0,"",C1046/B1045)</f>
        <v>0.9821428571428571</v>
      </c>
      <c r="P1046" s="68">
        <v>55</v>
      </c>
      <c r="Q1046" s="231">
        <f t="shared" ref="Q1046:Q1053" si="139">IF(P1046=0,"",P1046/P1045)</f>
        <v>0.9821428571428571</v>
      </c>
      <c r="R1046" s="231">
        <f t="shared" ref="R1046:R1053" si="140">IF(P1046=0,"",100%-Q1046)</f>
        <v>1.7857142857142905E-2</v>
      </c>
      <c r="S1046" s="120"/>
    </row>
    <row r="1047" spans="1:19" ht="15.75" customHeight="1" x14ac:dyDescent="0.25">
      <c r="A1047" s="58">
        <v>2501</v>
      </c>
      <c r="B1047" s="59"/>
      <c r="C1047" s="59"/>
      <c r="D1047" s="59">
        <v>51</v>
      </c>
      <c r="E1047" s="59"/>
      <c r="F1047" s="59"/>
      <c r="G1047" s="59"/>
      <c r="H1047" s="59"/>
      <c r="I1047" s="59"/>
      <c r="J1047" s="59"/>
      <c r="K1047" s="144"/>
      <c r="L1047" s="223"/>
      <c r="M1047" s="129"/>
      <c r="N1047" s="224"/>
      <c r="O1047" s="67">
        <f>IF(D1047=0,"",D1047/C1046)</f>
        <v>0.92727272727272725</v>
      </c>
      <c r="P1047" s="68">
        <v>54</v>
      </c>
      <c r="Q1047" s="231">
        <f t="shared" si="139"/>
        <v>0.98181818181818181</v>
      </c>
      <c r="R1047" s="231">
        <f t="shared" si="140"/>
        <v>1.8181818181818188E-2</v>
      </c>
      <c r="S1047" s="8">
        <f>P1047/P1045</f>
        <v>0.9642857142857143</v>
      </c>
    </row>
    <row r="1048" spans="1:19" ht="15.75" customHeight="1" x14ac:dyDescent="0.25">
      <c r="A1048" s="58">
        <v>2502</v>
      </c>
      <c r="B1048" s="59"/>
      <c r="C1048" s="59"/>
      <c r="D1048" s="59"/>
      <c r="E1048" s="59"/>
      <c r="F1048" s="59"/>
      <c r="G1048" s="59"/>
      <c r="H1048" s="59"/>
      <c r="I1048" s="59"/>
      <c r="J1048" s="59"/>
      <c r="K1048" s="144"/>
      <c r="L1048" s="223"/>
      <c r="M1048" s="129"/>
      <c r="N1048" s="224"/>
      <c r="O1048" s="67">
        <f>E1048/D1047</f>
        <v>0</v>
      </c>
      <c r="P1048" s="68"/>
      <c r="Q1048" s="231" t="str">
        <f t="shared" si="139"/>
        <v/>
      </c>
      <c r="R1048" s="231" t="str">
        <f t="shared" si="140"/>
        <v/>
      </c>
      <c r="S1048" s="120"/>
    </row>
    <row r="1049" spans="1:19" ht="15.75" customHeight="1" x14ac:dyDescent="0.25">
      <c r="A1049" s="58">
        <v>2601</v>
      </c>
      <c r="B1049" s="59"/>
      <c r="C1049" s="59"/>
      <c r="D1049" s="59"/>
      <c r="E1049" s="59"/>
      <c r="F1049" s="59"/>
      <c r="G1049" s="59"/>
      <c r="H1049" s="59"/>
      <c r="I1049" s="59"/>
      <c r="J1049" s="59"/>
      <c r="K1049" s="144"/>
      <c r="L1049" s="223"/>
      <c r="M1049" s="129"/>
      <c r="N1049" s="224"/>
      <c r="O1049" s="67" t="e">
        <f>F1049/E1048</f>
        <v>#DIV/0!</v>
      </c>
      <c r="P1049" s="68"/>
      <c r="Q1049" s="231" t="str">
        <f t="shared" si="139"/>
        <v/>
      </c>
      <c r="R1049" s="231" t="str">
        <f t="shared" si="140"/>
        <v/>
      </c>
      <c r="S1049" s="120"/>
    </row>
    <row r="1050" spans="1:19" ht="15.75" customHeight="1" x14ac:dyDescent="0.25">
      <c r="A1050" s="58">
        <v>2602</v>
      </c>
      <c r="B1050" s="59"/>
      <c r="C1050" s="59"/>
      <c r="D1050" s="59"/>
      <c r="E1050" s="59"/>
      <c r="F1050" s="59"/>
      <c r="G1050" s="59"/>
      <c r="H1050" s="59"/>
      <c r="I1050" s="59"/>
      <c r="J1050" s="59"/>
      <c r="K1050" s="144"/>
      <c r="L1050" s="223"/>
      <c r="M1050" s="129"/>
      <c r="N1050" s="224"/>
      <c r="O1050" s="67" t="e">
        <f t="shared" ref="O1050:O1052" si="141">G1050/F1049</f>
        <v>#DIV/0!</v>
      </c>
      <c r="P1050" s="68"/>
      <c r="Q1050" s="231" t="str">
        <f t="shared" si="139"/>
        <v/>
      </c>
      <c r="R1050" s="231" t="str">
        <f t="shared" si="140"/>
        <v/>
      </c>
      <c r="S1050" s="120"/>
    </row>
    <row r="1051" spans="1:19" ht="15.75" customHeight="1" x14ac:dyDescent="0.25">
      <c r="A1051" s="58">
        <v>2701</v>
      </c>
      <c r="B1051" s="59"/>
      <c r="C1051" s="59"/>
      <c r="D1051" s="59"/>
      <c r="E1051" s="59"/>
      <c r="F1051" s="59"/>
      <c r="G1051" s="59"/>
      <c r="H1051" s="59"/>
      <c r="I1051" s="59"/>
      <c r="J1051" s="59"/>
      <c r="K1051" s="144"/>
      <c r="L1051" s="223"/>
      <c r="M1051" s="129"/>
      <c r="N1051" s="224"/>
      <c r="O1051" s="67" t="e">
        <f t="shared" si="141"/>
        <v>#DIV/0!</v>
      </c>
      <c r="P1051" s="68"/>
      <c r="Q1051" s="231" t="str">
        <f t="shared" si="139"/>
        <v/>
      </c>
      <c r="R1051" s="231" t="str">
        <f t="shared" si="140"/>
        <v/>
      </c>
      <c r="S1051" s="120"/>
    </row>
    <row r="1052" spans="1:19" ht="15.75" customHeight="1" x14ac:dyDescent="0.25">
      <c r="A1052" s="58">
        <v>2702</v>
      </c>
      <c r="B1052" s="59"/>
      <c r="C1052" s="59"/>
      <c r="D1052" s="59"/>
      <c r="E1052" s="59"/>
      <c r="F1052" s="59"/>
      <c r="G1052" s="59"/>
      <c r="H1052" s="59"/>
      <c r="I1052" s="59"/>
      <c r="J1052" s="59"/>
      <c r="K1052" s="144"/>
      <c r="L1052" s="223"/>
      <c r="M1052" s="129"/>
      <c r="N1052" s="224"/>
      <c r="O1052" s="67" t="e">
        <f t="shared" si="141"/>
        <v>#DIV/0!</v>
      </c>
      <c r="P1052" s="68"/>
      <c r="Q1052" s="231" t="str">
        <f t="shared" si="139"/>
        <v/>
      </c>
      <c r="R1052" s="231" t="str">
        <f t="shared" si="140"/>
        <v/>
      </c>
      <c r="S1052" s="120"/>
    </row>
    <row r="1053" spans="1:19" ht="15.75" customHeight="1" x14ac:dyDescent="0.25">
      <c r="A1053" s="58">
        <v>2801</v>
      </c>
      <c r="B1053" s="59"/>
      <c r="C1053" s="59"/>
      <c r="D1053" s="59"/>
      <c r="E1053" s="59"/>
      <c r="F1053" s="59"/>
      <c r="G1053" s="59"/>
      <c r="H1053" s="59"/>
      <c r="I1053" s="59"/>
      <c r="J1053" s="59"/>
      <c r="K1053" s="144"/>
      <c r="L1053" s="223"/>
      <c r="M1053" s="129"/>
      <c r="N1053" s="224"/>
      <c r="O1053" s="71" t="str">
        <f>IF(J1053=0,"",J1053/I1052)</f>
        <v/>
      </c>
      <c r="P1053" s="68"/>
      <c r="Q1053" s="71" t="str">
        <f t="shared" si="139"/>
        <v/>
      </c>
      <c r="R1053" s="71" t="str">
        <f t="shared" si="140"/>
        <v/>
      </c>
      <c r="S1053" s="120"/>
    </row>
    <row r="1054" spans="1:19" ht="15.75" customHeight="1" x14ac:dyDescent="0.25">
      <c r="A1054" s="58">
        <v>2802</v>
      </c>
      <c r="B1054" s="59"/>
      <c r="C1054" s="59"/>
      <c r="D1054" s="59"/>
      <c r="E1054" s="59"/>
      <c r="F1054" s="59"/>
      <c r="G1054" s="59"/>
      <c r="H1054" s="59"/>
      <c r="I1054" s="59"/>
      <c r="J1054" s="59"/>
      <c r="K1054" s="144"/>
      <c r="L1054" s="223"/>
      <c r="M1054" s="129"/>
      <c r="N1054" s="225"/>
      <c r="O1054" s="129"/>
      <c r="P1054" s="68"/>
      <c r="Q1054" s="129"/>
      <c r="R1054" s="232"/>
      <c r="S1054" s="120"/>
    </row>
    <row r="1055" spans="1:19" ht="15.75" customHeight="1" x14ac:dyDescent="0.25">
      <c r="A1055" s="58">
        <v>2901</v>
      </c>
      <c r="B1055" s="59"/>
      <c r="C1055" s="59"/>
      <c r="D1055" s="59"/>
      <c r="E1055" s="59"/>
      <c r="F1055" s="59"/>
      <c r="G1055" s="59"/>
      <c r="H1055" s="59"/>
      <c r="I1055" s="59"/>
      <c r="J1055" s="59"/>
      <c r="K1055" s="144"/>
      <c r="L1055" s="223"/>
      <c r="M1055" s="129"/>
      <c r="N1055" s="225"/>
      <c r="O1055" s="233"/>
      <c r="P1055" s="109"/>
      <c r="Q1055" s="234"/>
      <c r="R1055" s="233"/>
      <c r="S1055" s="120"/>
    </row>
    <row r="1056" spans="1:19" ht="15.75" customHeight="1" x14ac:dyDescent="0.25">
      <c r="A1056" s="58">
        <v>2902</v>
      </c>
      <c r="B1056" s="59"/>
      <c r="C1056" s="59"/>
      <c r="D1056" s="59"/>
      <c r="E1056" s="59"/>
      <c r="F1056" s="59"/>
      <c r="G1056" s="59"/>
      <c r="H1056" s="59"/>
      <c r="I1056" s="59"/>
      <c r="J1056" s="59"/>
      <c r="K1056" s="144"/>
      <c r="L1056" s="223"/>
      <c r="M1056" s="129"/>
      <c r="N1056" s="225"/>
      <c r="O1056" s="233"/>
      <c r="P1056" s="109"/>
      <c r="Q1056" s="234"/>
      <c r="R1056" s="233"/>
      <c r="S1056" s="120"/>
    </row>
    <row r="1057" spans="1:19" ht="15.75" customHeight="1" x14ac:dyDescent="0.25">
      <c r="A1057" s="58">
        <v>3001</v>
      </c>
      <c r="B1057" s="59"/>
      <c r="C1057" s="59"/>
      <c r="D1057" s="59"/>
      <c r="E1057" s="59"/>
      <c r="F1057" s="59"/>
      <c r="G1057" s="59"/>
      <c r="H1057" s="59"/>
      <c r="I1057" s="59"/>
      <c r="J1057" s="59"/>
      <c r="K1057" s="144"/>
      <c r="L1057" s="223"/>
      <c r="M1057" s="129"/>
      <c r="N1057" s="225"/>
      <c r="O1057" s="129"/>
      <c r="P1057" s="225"/>
      <c r="Q1057" s="124"/>
      <c r="R1057" s="233"/>
      <c r="S1057" s="120"/>
    </row>
    <row r="1058" spans="1:19" ht="15.75" customHeight="1" x14ac:dyDescent="0.25">
      <c r="A1058" s="58">
        <v>3002</v>
      </c>
      <c r="B1058" s="59"/>
      <c r="C1058" s="59"/>
      <c r="D1058" s="59"/>
      <c r="E1058" s="59"/>
      <c r="F1058" s="59"/>
      <c r="G1058" s="59"/>
      <c r="H1058" s="59"/>
      <c r="I1058" s="59"/>
      <c r="J1058" s="59"/>
      <c r="K1058" s="144"/>
      <c r="L1058" s="223"/>
      <c r="M1058" s="129"/>
      <c r="N1058" s="225"/>
      <c r="O1058" s="191" t="s">
        <v>83</v>
      </c>
      <c r="P1058" s="82"/>
      <c r="Q1058" s="111" t="str">
        <f>IF(SUM(K1051:K1054)=0,"",SUM(K1051:K1054))</f>
        <v/>
      </c>
      <c r="R1058" s="213" t="s">
        <v>11</v>
      </c>
      <c r="S1058" s="120"/>
    </row>
    <row r="1059" spans="1:19" ht="15.75" customHeight="1" x14ac:dyDescent="0.25">
      <c r="A1059" s="58">
        <v>3101</v>
      </c>
      <c r="B1059" s="59"/>
      <c r="C1059" s="59"/>
      <c r="D1059" s="59"/>
      <c r="E1059" s="59"/>
      <c r="F1059" s="59"/>
      <c r="G1059" s="59"/>
      <c r="H1059" s="59"/>
      <c r="I1059" s="59"/>
      <c r="J1059" s="59"/>
      <c r="K1059" s="144"/>
      <c r="L1059" s="223"/>
      <c r="M1059" s="129"/>
      <c r="N1059" s="225"/>
      <c r="O1059" s="192" t="s">
        <v>85</v>
      </c>
      <c r="P1059" s="86" t="str">
        <f>IF(P1058/B1045=0,"",P1058/B1045)</f>
        <v/>
      </c>
      <c r="Q1059" s="112" t="e">
        <f>IF(P1058/Q1058=0,"",P1058/Q1058)</f>
        <v>#VALUE!</v>
      </c>
      <c r="R1059" s="215" t="s">
        <v>86</v>
      </c>
      <c r="S1059" s="120"/>
    </row>
    <row r="1060" spans="1:19" ht="15.75" customHeight="1" x14ac:dyDescent="0.25">
      <c r="A1060" s="58">
        <v>3102</v>
      </c>
      <c r="B1060" s="59"/>
      <c r="C1060" s="59"/>
      <c r="D1060" s="59"/>
      <c r="E1060" s="59"/>
      <c r="F1060" s="59"/>
      <c r="G1060" s="59"/>
      <c r="H1060" s="59"/>
      <c r="I1060" s="59"/>
      <c r="J1060" s="59"/>
      <c r="K1060" s="144"/>
      <c r="L1060" s="226"/>
      <c r="M1060" s="227"/>
      <c r="N1060" s="228"/>
      <c r="O1060" s="90"/>
      <c r="P1060" s="91"/>
      <c r="Q1060" s="91"/>
      <c r="R1060" s="113"/>
      <c r="S1060" s="120"/>
    </row>
    <row r="1061" spans="1:19" ht="18" x14ac:dyDescent="0.25">
      <c r="A1061" s="28"/>
      <c r="B1061" s="280" t="s">
        <v>111</v>
      </c>
      <c r="C1061" s="280"/>
      <c r="D1061" s="280"/>
      <c r="E1061" s="280"/>
      <c r="F1061" s="280"/>
      <c r="G1061" s="280"/>
      <c r="H1061" s="280"/>
      <c r="I1061" s="280"/>
      <c r="J1061" s="280"/>
      <c r="K1061" s="93">
        <f>SUM(K1045:K1057)</f>
        <v>0</v>
      </c>
      <c r="L1061" s="94" t="str">
        <f>IF(K1053=0,"",K1053/B1045)</f>
        <v/>
      </c>
      <c r="M1061" s="94" t="str">
        <f>IF(K1061=0,"",K1061/B1045)</f>
        <v/>
      </c>
      <c r="N1061" s="94" t="str">
        <f>IF(K1053=0,"",M1061-L1061)</f>
        <v/>
      </c>
      <c r="O1061" s="3"/>
      <c r="P1061" s="29"/>
      <c r="Q1061" s="22"/>
      <c r="R1061" s="3"/>
      <c r="S1061" s="120"/>
    </row>
    <row r="1062" spans="1:19" ht="12.75" customHeight="1" x14ac:dyDescent="0.25">
      <c r="A1062" s="28"/>
      <c r="B1062" s="29"/>
      <c r="C1062" s="29"/>
      <c r="D1062" s="132"/>
      <c r="E1062" s="132"/>
      <c r="F1062" s="132"/>
      <c r="G1062" s="132"/>
      <c r="H1062" s="132"/>
      <c r="I1062" s="132"/>
      <c r="J1062" s="132"/>
      <c r="K1062" s="133"/>
      <c r="L1062" s="134"/>
      <c r="M1062" s="134"/>
      <c r="N1062" s="134"/>
      <c r="O1062" s="3"/>
      <c r="P1062" s="29"/>
      <c r="Q1062" s="22"/>
      <c r="R1062" s="3"/>
      <c r="S1062" s="120"/>
    </row>
    <row r="1063" spans="1:19" ht="12.75" customHeight="1" x14ac:dyDescent="0.25">
      <c r="A1063" s="28"/>
      <c r="B1063" s="29"/>
      <c r="C1063" s="29"/>
      <c r="D1063" s="132"/>
      <c r="E1063" s="132"/>
      <c r="F1063" s="132"/>
      <c r="G1063" s="132"/>
      <c r="H1063" s="132"/>
      <c r="I1063" s="132"/>
      <c r="J1063" s="132"/>
      <c r="K1063" s="133"/>
      <c r="L1063" s="134"/>
      <c r="M1063" s="134"/>
      <c r="N1063" s="134"/>
      <c r="O1063" s="3"/>
      <c r="P1063" s="29"/>
      <c r="Q1063" s="22"/>
      <c r="R1063" s="3"/>
      <c r="S1063" s="120"/>
    </row>
    <row r="1064" spans="1:19" ht="26.25" x14ac:dyDescent="0.4">
      <c r="A1064" s="2"/>
      <c r="B1064" s="270" t="s">
        <v>99</v>
      </c>
      <c r="C1064" s="271"/>
      <c r="D1064" s="271"/>
      <c r="E1064" s="271"/>
      <c r="F1064" s="271"/>
      <c r="G1064" s="271"/>
      <c r="H1064" s="271"/>
      <c r="I1064" s="271"/>
      <c r="J1064" s="271"/>
      <c r="K1064" s="179" t="s">
        <v>145</v>
      </c>
      <c r="L1064" s="57"/>
      <c r="M1064" s="57"/>
      <c r="N1064" s="29"/>
      <c r="O1064" s="3"/>
      <c r="P1064" s="29"/>
      <c r="Q1064" s="29"/>
      <c r="R1064" s="29"/>
      <c r="S1064" s="120"/>
    </row>
    <row r="1065" spans="1:19" ht="20.25" x14ac:dyDescent="0.2">
      <c r="A1065" s="293" t="s">
        <v>10</v>
      </c>
      <c r="B1065" s="273" t="s">
        <v>100</v>
      </c>
      <c r="C1065" s="274"/>
      <c r="D1065" s="274"/>
      <c r="E1065" s="274"/>
      <c r="F1065" s="274"/>
      <c r="G1065" s="274"/>
      <c r="H1065" s="274"/>
      <c r="I1065" s="274"/>
      <c r="J1065" s="275"/>
      <c r="K1065" s="276" t="s">
        <v>11</v>
      </c>
      <c r="L1065" s="269" t="s">
        <v>3</v>
      </c>
      <c r="M1065" s="269" t="s">
        <v>4</v>
      </c>
      <c r="N1065" s="278" t="s">
        <v>5</v>
      </c>
      <c r="O1065" s="269" t="s">
        <v>6</v>
      </c>
      <c r="P1065" s="267" t="s">
        <v>7</v>
      </c>
      <c r="Q1065" s="267" t="s">
        <v>8</v>
      </c>
      <c r="R1065" s="269" t="s">
        <v>101</v>
      </c>
      <c r="S1065" s="120"/>
    </row>
    <row r="1066" spans="1:19" ht="15.75" x14ac:dyDescent="0.25">
      <c r="A1066" s="268"/>
      <c r="B1066" s="58" t="s">
        <v>102</v>
      </c>
      <c r="C1066" s="58" t="s">
        <v>103</v>
      </c>
      <c r="D1066" s="58" t="s">
        <v>104</v>
      </c>
      <c r="E1066" s="58" t="s">
        <v>105</v>
      </c>
      <c r="F1066" s="58" t="s">
        <v>106</v>
      </c>
      <c r="G1066" s="58" t="s">
        <v>107</v>
      </c>
      <c r="H1066" s="58" t="s">
        <v>108</v>
      </c>
      <c r="I1066" s="58" t="s">
        <v>109</v>
      </c>
      <c r="J1066" s="58" t="s">
        <v>110</v>
      </c>
      <c r="K1066" s="291"/>
      <c r="L1066" s="268"/>
      <c r="M1066" s="268"/>
      <c r="N1066" s="268"/>
      <c r="O1066" s="268"/>
      <c r="P1066" s="268"/>
      <c r="Q1066" s="268"/>
      <c r="R1066" s="268"/>
      <c r="S1066" s="120"/>
    </row>
    <row r="1067" spans="1:19" ht="15.75" customHeight="1" x14ac:dyDescent="0.25">
      <c r="A1067" s="58">
        <v>2402</v>
      </c>
      <c r="B1067" s="59">
        <v>79</v>
      </c>
      <c r="C1067" s="59"/>
      <c r="D1067" s="59"/>
      <c r="E1067" s="59"/>
      <c r="F1067" s="59"/>
      <c r="G1067" s="59"/>
      <c r="H1067" s="59"/>
      <c r="I1067" s="59"/>
      <c r="J1067" s="59"/>
      <c r="K1067" s="144"/>
      <c r="L1067" s="220"/>
      <c r="M1067" s="221"/>
      <c r="N1067" s="222"/>
      <c r="O1067" s="229"/>
      <c r="P1067" s="63">
        <f>B1067</f>
        <v>79</v>
      </c>
      <c r="Q1067" s="230"/>
      <c r="R1067" s="229"/>
      <c r="S1067" s="120"/>
    </row>
    <row r="1068" spans="1:19" ht="15.75" customHeight="1" x14ac:dyDescent="0.25">
      <c r="A1068" s="58">
        <v>2501</v>
      </c>
      <c r="B1068" s="59"/>
      <c r="C1068" s="59">
        <v>68</v>
      </c>
      <c r="D1068" s="59"/>
      <c r="E1068" s="59"/>
      <c r="F1068" s="59"/>
      <c r="G1068" s="59"/>
      <c r="H1068" s="59"/>
      <c r="I1068" s="59"/>
      <c r="J1068" s="59"/>
      <c r="K1068" s="144"/>
      <c r="L1068" s="223"/>
      <c r="M1068" s="129"/>
      <c r="N1068" s="224"/>
      <c r="O1068" s="67">
        <f>IF(C1068=0,"",C1068/B1067)</f>
        <v>0.86075949367088611</v>
      </c>
      <c r="P1068" s="68">
        <v>73</v>
      </c>
      <c r="Q1068" s="231">
        <f t="shared" ref="Q1068:Q1075" si="142">IF(P1068=0,"",P1068/P1067)</f>
        <v>0.92405063291139244</v>
      </c>
      <c r="R1068" s="231">
        <f t="shared" ref="R1068:R1075" si="143">IF(P1068=0,"",100%-Q1068)</f>
        <v>7.5949367088607556E-2</v>
      </c>
      <c r="S1068" s="120"/>
    </row>
    <row r="1069" spans="1:19" ht="15.75" customHeight="1" x14ac:dyDescent="0.25">
      <c r="A1069" s="58">
        <v>2502</v>
      </c>
      <c r="B1069" s="59"/>
      <c r="C1069" s="59"/>
      <c r="D1069" s="59"/>
      <c r="E1069" s="59"/>
      <c r="F1069" s="59"/>
      <c r="G1069" s="59"/>
      <c r="H1069" s="59"/>
      <c r="I1069" s="59"/>
      <c r="J1069" s="59"/>
      <c r="K1069" s="144"/>
      <c r="L1069" s="223"/>
      <c r="M1069" s="129"/>
      <c r="N1069" s="224"/>
      <c r="O1069" s="67" t="str">
        <f>IF(D1069=0,"",D1069/C1068)</f>
        <v/>
      </c>
      <c r="P1069" s="68"/>
      <c r="Q1069" s="231" t="str">
        <f t="shared" si="142"/>
        <v/>
      </c>
      <c r="R1069" s="231" t="str">
        <f t="shared" si="143"/>
        <v/>
      </c>
      <c r="S1069" s="8">
        <f>P1069/P1067</f>
        <v>0</v>
      </c>
    </row>
    <row r="1070" spans="1:19" ht="15.75" customHeight="1" x14ac:dyDescent="0.25">
      <c r="A1070" s="58">
        <v>2601</v>
      </c>
      <c r="B1070" s="59"/>
      <c r="C1070" s="59"/>
      <c r="D1070" s="59"/>
      <c r="E1070" s="59"/>
      <c r="F1070" s="59"/>
      <c r="G1070" s="59"/>
      <c r="H1070" s="59"/>
      <c r="I1070" s="59"/>
      <c r="J1070" s="59"/>
      <c r="K1070" s="144"/>
      <c r="L1070" s="223"/>
      <c r="M1070" s="129"/>
      <c r="N1070" s="224"/>
      <c r="O1070" s="67" t="e">
        <f>E1070/D1069</f>
        <v>#DIV/0!</v>
      </c>
      <c r="P1070" s="68"/>
      <c r="Q1070" s="231" t="str">
        <f t="shared" si="142"/>
        <v/>
      </c>
      <c r="R1070" s="231" t="str">
        <f t="shared" si="143"/>
        <v/>
      </c>
      <c r="S1070" s="120"/>
    </row>
    <row r="1071" spans="1:19" ht="15.75" customHeight="1" x14ac:dyDescent="0.25">
      <c r="A1071" s="58">
        <v>2602</v>
      </c>
      <c r="B1071" s="59"/>
      <c r="C1071" s="59"/>
      <c r="D1071" s="59"/>
      <c r="E1071" s="59"/>
      <c r="F1071" s="59"/>
      <c r="G1071" s="59"/>
      <c r="H1071" s="59"/>
      <c r="I1071" s="59"/>
      <c r="J1071" s="59"/>
      <c r="K1071" s="144"/>
      <c r="L1071" s="223"/>
      <c r="M1071" s="129"/>
      <c r="N1071" s="224"/>
      <c r="O1071" s="67" t="e">
        <f>F1071/E1070</f>
        <v>#DIV/0!</v>
      </c>
      <c r="P1071" s="68"/>
      <c r="Q1071" s="231" t="str">
        <f t="shared" si="142"/>
        <v/>
      </c>
      <c r="R1071" s="231" t="str">
        <f t="shared" si="143"/>
        <v/>
      </c>
      <c r="S1071" s="120"/>
    </row>
    <row r="1072" spans="1:19" ht="15.75" customHeight="1" x14ac:dyDescent="0.25">
      <c r="A1072" s="58">
        <v>2701</v>
      </c>
      <c r="B1072" s="59"/>
      <c r="C1072" s="59"/>
      <c r="D1072" s="59"/>
      <c r="E1072" s="59"/>
      <c r="F1072" s="59"/>
      <c r="G1072" s="59"/>
      <c r="H1072" s="59"/>
      <c r="I1072" s="59"/>
      <c r="J1072" s="59"/>
      <c r="K1072" s="144"/>
      <c r="L1072" s="223"/>
      <c r="M1072" s="129"/>
      <c r="N1072" s="224"/>
      <c r="O1072" s="67" t="e">
        <f t="shared" ref="O1072:O1074" si="144">G1072/F1071</f>
        <v>#DIV/0!</v>
      </c>
      <c r="P1072" s="68"/>
      <c r="Q1072" s="231" t="str">
        <f t="shared" si="142"/>
        <v/>
      </c>
      <c r="R1072" s="231" t="str">
        <f t="shared" si="143"/>
        <v/>
      </c>
      <c r="S1072" s="120"/>
    </row>
    <row r="1073" spans="1:19" ht="15.75" customHeight="1" x14ac:dyDescent="0.25">
      <c r="A1073" s="58">
        <v>2702</v>
      </c>
      <c r="B1073" s="59"/>
      <c r="C1073" s="59"/>
      <c r="D1073" s="59"/>
      <c r="E1073" s="59"/>
      <c r="F1073" s="59"/>
      <c r="G1073" s="59"/>
      <c r="H1073" s="59"/>
      <c r="I1073" s="59"/>
      <c r="J1073" s="59"/>
      <c r="K1073" s="144"/>
      <c r="L1073" s="223"/>
      <c r="M1073" s="129"/>
      <c r="N1073" s="224"/>
      <c r="O1073" s="67" t="e">
        <f t="shared" si="144"/>
        <v>#DIV/0!</v>
      </c>
      <c r="P1073" s="68"/>
      <c r="Q1073" s="231" t="str">
        <f t="shared" si="142"/>
        <v/>
      </c>
      <c r="R1073" s="231" t="str">
        <f t="shared" si="143"/>
        <v/>
      </c>
      <c r="S1073" s="120"/>
    </row>
    <row r="1074" spans="1:19" ht="15.75" customHeight="1" x14ac:dyDescent="0.25">
      <c r="A1074" s="58">
        <v>2801</v>
      </c>
      <c r="B1074" s="59"/>
      <c r="C1074" s="59"/>
      <c r="D1074" s="59"/>
      <c r="E1074" s="59"/>
      <c r="F1074" s="59"/>
      <c r="G1074" s="59"/>
      <c r="H1074" s="59"/>
      <c r="I1074" s="59"/>
      <c r="J1074" s="59"/>
      <c r="K1074" s="144"/>
      <c r="L1074" s="223"/>
      <c r="M1074" s="129"/>
      <c r="N1074" s="224"/>
      <c r="O1074" s="67" t="e">
        <f t="shared" si="144"/>
        <v>#DIV/0!</v>
      </c>
      <c r="P1074" s="68"/>
      <c r="Q1074" s="231" t="str">
        <f t="shared" si="142"/>
        <v/>
      </c>
      <c r="R1074" s="231" t="str">
        <f t="shared" si="143"/>
        <v/>
      </c>
      <c r="S1074" s="120"/>
    </row>
    <row r="1075" spans="1:19" ht="15.75" customHeight="1" x14ac:dyDescent="0.25">
      <c r="A1075" s="58">
        <v>2802</v>
      </c>
      <c r="B1075" s="59"/>
      <c r="C1075" s="59"/>
      <c r="D1075" s="59"/>
      <c r="E1075" s="59"/>
      <c r="F1075" s="59"/>
      <c r="G1075" s="59"/>
      <c r="H1075" s="59"/>
      <c r="I1075" s="59"/>
      <c r="J1075" s="59"/>
      <c r="K1075" s="144"/>
      <c r="L1075" s="223"/>
      <c r="M1075" s="129"/>
      <c r="N1075" s="224"/>
      <c r="O1075" s="71" t="str">
        <f>IF(J1075=0,"",J1075/I1074)</f>
        <v/>
      </c>
      <c r="P1075" s="68"/>
      <c r="Q1075" s="71" t="str">
        <f t="shared" si="142"/>
        <v/>
      </c>
      <c r="R1075" s="71" t="str">
        <f t="shared" si="143"/>
        <v/>
      </c>
      <c r="S1075" s="120"/>
    </row>
    <row r="1076" spans="1:19" ht="15.75" customHeight="1" x14ac:dyDescent="0.25">
      <c r="A1076" s="58">
        <v>2901</v>
      </c>
      <c r="B1076" s="59"/>
      <c r="C1076" s="59"/>
      <c r="D1076" s="59"/>
      <c r="E1076" s="59"/>
      <c r="F1076" s="59"/>
      <c r="G1076" s="59"/>
      <c r="H1076" s="59"/>
      <c r="I1076" s="59"/>
      <c r="J1076" s="59"/>
      <c r="K1076" s="144"/>
      <c r="L1076" s="223"/>
      <c r="M1076" s="129"/>
      <c r="N1076" s="225"/>
      <c r="O1076" s="129"/>
      <c r="P1076" s="68"/>
      <c r="Q1076" s="129"/>
      <c r="R1076" s="232"/>
      <c r="S1076" s="120"/>
    </row>
    <row r="1077" spans="1:19" ht="15.75" customHeight="1" x14ac:dyDescent="0.25">
      <c r="A1077" s="58">
        <v>2902</v>
      </c>
      <c r="B1077" s="59"/>
      <c r="C1077" s="59"/>
      <c r="D1077" s="59"/>
      <c r="E1077" s="59"/>
      <c r="F1077" s="59"/>
      <c r="G1077" s="59"/>
      <c r="H1077" s="59"/>
      <c r="I1077" s="59"/>
      <c r="J1077" s="59"/>
      <c r="K1077" s="144"/>
      <c r="L1077" s="223"/>
      <c r="M1077" s="129"/>
      <c r="N1077" s="225"/>
      <c r="O1077" s="233"/>
      <c r="P1077" s="109"/>
      <c r="Q1077" s="234"/>
      <c r="R1077" s="233"/>
      <c r="S1077" s="120"/>
    </row>
    <row r="1078" spans="1:19" ht="15.75" customHeight="1" x14ac:dyDescent="0.25">
      <c r="A1078" s="58">
        <v>3001</v>
      </c>
      <c r="B1078" s="59"/>
      <c r="C1078" s="59"/>
      <c r="D1078" s="59"/>
      <c r="E1078" s="59"/>
      <c r="F1078" s="59"/>
      <c r="G1078" s="59"/>
      <c r="H1078" s="59"/>
      <c r="I1078" s="59"/>
      <c r="J1078" s="59"/>
      <c r="K1078" s="144"/>
      <c r="L1078" s="223"/>
      <c r="M1078" s="129"/>
      <c r="N1078" s="225"/>
      <c r="O1078" s="233"/>
      <c r="P1078" s="109"/>
      <c r="Q1078" s="234"/>
      <c r="R1078" s="233"/>
      <c r="S1078" s="120"/>
    </row>
    <row r="1079" spans="1:19" ht="15.75" customHeight="1" x14ac:dyDescent="0.25">
      <c r="A1079" s="58">
        <v>3002</v>
      </c>
      <c r="B1079" s="59"/>
      <c r="C1079" s="59"/>
      <c r="D1079" s="59"/>
      <c r="E1079" s="59"/>
      <c r="F1079" s="59"/>
      <c r="G1079" s="59"/>
      <c r="H1079" s="59"/>
      <c r="I1079" s="59"/>
      <c r="J1079" s="59"/>
      <c r="K1079" s="144"/>
      <c r="L1079" s="223"/>
      <c r="M1079" s="129"/>
      <c r="N1079" s="225"/>
      <c r="O1079" s="129"/>
      <c r="P1079" s="225"/>
      <c r="Q1079" s="124"/>
      <c r="R1079" s="233"/>
      <c r="S1079" s="120"/>
    </row>
    <row r="1080" spans="1:19" ht="15.75" customHeight="1" x14ac:dyDescent="0.25">
      <c r="A1080" s="58">
        <v>3101</v>
      </c>
      <c r="B1080" s="59"/>
      <c r="C1080" s="59"/>
      <c r="D1080" s="59"/>
      <c r="E1080" s="59"/>
      <c r="F1080" s="59"/>
      <c r="G1080" s="59"/>
      <c r="H1080" s="59"/>
      <c r="I1080" s="59"/>
      <c r="J1080" s="59"/>
      <c r="K1080" s="144"/>
      <c r="L1080" s="223"/>
      <c r="M1080" s="129"/>
      <c r="N1080" s="225"/>
      <c r="O1080" s="191" t="s">
        <v>83</v>
      </c>
      <c r="P1080" s="82"/>
      <c r="Q1080" s="111" t="str">
        <f>IF(SUM(K1073:K1076)=0,"",SUM(K1073:K1076))</f>
        <v/>
      </c>
      <c r="R1080" s="213" t="s">
        <v>11</v>
      </c>
      <c r="S1080" s="120"/>
    </row>
    <row r="1081" spans="1:19" ht="15.75" customHeight="1" x14ac:dyDescent="0.25">
      <c r="A1081" s="58">
        <v>3102</v>
      </c>
      <c r="B1081" s="59"/>
      <c r="C1081" s="59"/>
      <c r="D1081" s="59"/>
      <c r="E1081" s="59"/>
      <c r="F1081" s="59"/>
      <c r="G1081" s="59"/>
      <c r="H1081" s="59"/>
      <c r="I1081" s="59"/>
      <c r="J1081" s="59"/>
      <c r="K1081" s="144"/>
      <c r="L1081" s="223"/>
      <c r="M1081" s="129"/>
      <c r="N1081" s="225"/>
      <c r="O1081" s="192" t="s">
        <v>85</v>
      </c>
      <c r="P1081" s="86" t="str">
        <f>IF(P1080/B1067=0,"",P1080/B1067)</f>
        <v/>
      </c>
      <c r="Q1081" s="112" t="e">
        <f>IF(P1080/Q1080=0,"",P1080/Q1080)</f>
        <v>#VALUE!</v>
      </c>
      <c r="R1081" s="215" t="s">
        <v>86</v>
      </c>
      <c r="S1081" s="120"/>
    </row>
    <row r="1082" spans="1:19" ht="15.75" customHeight="1" x14ac:dyDescent="0.25">
      <c r="A1082" s="58">
        <v>3201</v>
      </c>
      <c r="B1082" s="59"/>
      <c r="C1082" s="59"/>
      <c r="D1082" s="59"/>
      <c r="E1082" s="59"/>
      <c r="F1082" s="59"/>
      <c r="G1082" s="59"/>
      <c r="H1082" s="59"/>
      <c r="I1082" s="59"/>
      <c r="J1082" s="59"/>
      <c r="K1082" s="144"/>
      <c r="L1082" s="226"/>
      <c r="M1082" s="227"/>
      <c r="N1082" s="228"/>
      <c r="O1082" s="90"/>
      <c r="P1082" s="91"/>
      <c r="Q1082" s="91"/>
      <c r="R1082" s="113"/>
      <c r="S1082" s="120"/>
    </row>
    <row r="1083" spans="1:19" ht="18" x14ac:dyDescent="0.25">
      <c r="A1083" s="28"/>
      <c r="B1083" s="280" t="s">
        <v>111</v>
      </c>
      <c r="C1083" s="280"/>
      <c r="D1083" s="280"/>
      <c r="E1083" s="280"/>
      <c r="F1083" s="280"/>
      <c r="G1083" s="280"/>
      <c r="H1083" s="280"/>
      <c r="I1083" s="280"/>
      <c r="J1083" s="280"/>
      <c r="K1083" s="93">
        <f>SUM(K1067:K1079)</f>
        <v>0</v>
      </c>
      <c r="L1083" s="94" t="str">
        <f>IF(K1075=0,"",K1075/B1067)</f>
        <v/>
      </c>
      <c r="M1083" s="94" t="str">
        <f>IF(K1083=0,"",K1083/B1067)</f>
        <v/>
      </c>
      <c r="N1083" s="94" t="str">
        <f>IF(K1075=0,"",M1083-L1083)</f>
        <v/>
      </c>
      <c r="O1083" s="3"/>
      <c r="P1083" s="29"/>
      <c r="Q1083" s="22"/>
      <c r="R1083" s="3"/>
      <c r="S1083" s="120"/>
    </row>
    <row r="1084" spans="1:19" ht="12.75" customHeight="1" x14ac:dyDescent="0.2"/>
    <row r="1085" spans="1:19" ht="12.75" customHeight="1" x14ac:dyDescent="0.2"/>
    <row r="1086" spans="1:19" ht="26.25" x14ac:dyDescent="0.4">
      <c r="A1086" s="2"/>
      <c r="B1086" s="270" t="s">
        <v>99</v>
      </c>
      <c r="C1086" s="271"/>
      <c r="D1086" s="271"/>
      <c r="E1086" s="271"/>
      <c r="F1086" s="271"/>
      <c r="G1086" s="271"/>
      <c r="H1086" s="271"/>
      <c r="I1086" s="271"/>
      <c r="J1086" s="271"/>
      <c r="K1086" s="179" t="s">
        <v>146</v>
      </c>
      <c r="L1086" s="57"/>
      <c r="M1086" s="57"/>
      <c r="N1086" s="29"/>
      <c r="O1086" s="3"/>
      <c r="P1086" s="29"/>
      <c r="Q1086" s="29"/>
      <c r="R1086" s="29"/>
    </row>
    <row r="1087" spans="1:19" ht="20.25" x14ac:dyDescent="0.2">
      <c r="A1087" s="293" t="s">
        <v>10</v>
      </c>
      <c r="B1087" s="273" t="s">
        <v>100</v>
      </c>
      <c r="C1087" s="274"/>
      <c r="D1087" s="274"/>
      <c r="E1087" s="274"/>
      <c r="F1087" s="274"/>
      <c r="G1087" s="274"/>
      <c r="H1087" s="274"/>
      <c r="I1087" s="274"/>
      <c r="J1087" s="275"/>
      <c r="K1087" s="276" t="s">
        <v>11</v>
      </c>
      <c r="L1087" s="269" t="s">
        <v>3</v>
      </c>
      <c r="M1087" s="269" t="s">
        <v>4</v>
      </c>
      <c r="N1087" s="278" t="s">
        <v>5</v>
      </c>
      <c r="O1087" s="269" t="s">
        <v>6</v>
      </c>
      <c r="P1087" s="267" t="s">
        <v>7</v>
      </c>
      <c r="Q1087" s="267" t="s">
        <v>8</v>
      </c>
      <c r="R1087" s="269" t="s">
        <v>101</v>
      </c>
    </row>
    <row r="1088" spans="1:19" ht="15.75" x14ac:dyDescent="0.25">
      <c r="A1088" s="268"/>
      <c r="B1088" s="58" t="s">
        <v>102</v>
      </c>
      <c r="C1088" s="58" t="s">
        <v>103</v>
      </c>
      <c r="D1088" s="58" t="s">
        <v>104</v>
      </c>
      <c r="E1088" s="58" t="s">
        <v>105</v>
      </c>
      <c r="F1088" s="58" t="s">
        <v>106</v>
      </c>
      <c r="G1088" s="58" t="s">
        <v>107</v>
      </c>
      <c r="H1088" s="58" t="s">
        <v>108</v>
      </c>
      <c r="I1088" s="58" t="s">
        <v>109</v>
      </c>
      <c r="J1088" s="58" t="s">
        <v>110</v>
      </c>
      <c r="K1088" s="291"/>
      <c r="L1088" s="268"/>
      <c r="M1088" s="268"/>
      <c r="N1088" s="268"/>
      <c r="O1088" s="268"/>
      <c r="P1088" s="268"/>
      <c r="Q1088" s="268"/>
      <c r="R1088" s="268"/>
    </row>
    <row r="1089" spans="1:19" ht="15.75" customHeight="1" x14ac:dyDescent="0.25">
      <c r="A1089" s="58">
        <v>2501</v>
      </c>
      <c r="B1089" s="59">
        <v>41</v>
      </c>
      <c r="C1089" s="59"/>
      <c r="D1089" s="59"/>
      <c r="E1089" s="59"/>
      <c r="F1089" s="59"/>
      <c r="G1089" s="59"/>
      <c r="H1089" s="59"/>
      <c r="I1089" s="59"/>
      <c r="J1089" s="59"/>
      <c r="K1089" s="144"/>
      <c r="L1089" s="220"/>
      <c r="M1089" s="221"/>
      <c r="N1089" s="222"/>
      <c r="O1089" s="229"/>
      <c r="P1089" s="63">
        <f>B1089</f>
        <v>41</v>
      </c>
      <c r="Q1089" s="230"/>
      <c r="R1089" s="229"/>
    </row>
    <row r="1090" spans="1:19" ht="15.75" customHeight="1" x14ac:dyDescent="0.25">
      <c r="A1090" s="58">
        <v>2502</v>
      </c>
      <c r="B1090" s="59"/>
      <c r="C1090" s="59"/>
      <c r="D1090" s="59"/>
      <c r="E1090" s="59"/>
      <c r="F1090" s="59"/>
      <c r="G1090" s="59"/>
      <c r="H1090" s="59"/>
      <c r="I1090" s="59"/>
      <c r="J1090" s="59"/>
      <c r="K1090" s="144"/>
      <c r="L1090" s="223"/>
      <c r="M1090" s="129"/>
      <c r="N1090" s="224"/>
      <c r="O1090" s="116"/>
      <c r="P1090" s="68"/>
      <c r="Q1090" s="240"/>
      <c r="R1090" s="240"/>
    </row>
    <row r="1091" spans="1:19" ht="15.75" customHeight="1" x14ac:dyDescent="0.25">
      <c r="A1091" s="58">
        <v>2601</v>
      </c>
      <c r="B1091" s="59"/>
      <c r="C1091" s="59"/>
      <c r="D1091" s="59"/>
      <c r="E1091" s="59"/>
      <c r="F1091" s="59"/>
      <c r="G1091" s="59"/>
      <c r="H1091" s="59"/>
      <c r="I1091" s="59"/>
      <c r="J1091" s="59"/>
      <c r="K1091" s="144"/>
      <c r="L1091" s="223"/>
      <c r="M1091" s="129"/>
      <c r="N1091" s="224"/>
      <c r="O1091" s="116"/>
      <c r="P1091" s="68"/>
      <c r="Q1091" s="240"/>
      <c r="R1091" s="240"/>
      <c r="S1091" s="8">
        <f>P1091/P1089</f>
        <v>0</v>
      </c>
    </row>
    <row r="1092" spans="1:19" ht="15.75" customHeight="1" x14ac:dyDescent="0.25">
      <c r="A1092" s="58">
        <v>2602</v>
      </c>
      <c r="B1092" s="59"/>
      <c r="C1092" s="59"/>
      <c r="D1092" s="59"/>
      <c r="E1092" s="59"/>
      <c r="F1092" s="59"/>
      <c r="G1092" s="59"/>
      <c r="H1092" s="59"/>
      <c r="I1092" s="59"/>
      <c r="J1092" s="59"/>
      <c r="K1092" s="144"/>
      <c r="L1092" s="223"/>
      <c r="M1092" s="129"/>
      <c r="N1092" s="224"/>
      <c r="O1092" s="116"/>
      <c r="P1092" s="68"/>
      <c r="Q1092" s="240"/>
      <c r="R1092" s="240"/>
    </row>
    <row r="1093" spans="1:19" ht="15.75" customHeight="1" x14ac:dyDescent="0.25">
      <c r="A1093" s="58">
        <v>2701</v>
      </c>
      <c r="B1093" s="59"/>
      <c r="C1093" s="59"/>
      <c r="D1093" s="59"/>
      <c r="E1093" s="59"/>
      <c r="F1093" s="59"/>
      <c r="G1093" s="59"/>
      <c r="H1093" s="59"/>
      <c r="I1093" s="59"/>
      <c r="J1093" s="59"/>
      <c r="K1093" s="144"/>
      <c r="L1093" s="223"/>
      <c r="M1093" s="129"/>
      <c r="N1093" s="224"/>
      <c r="O1093" s="116"/>
      <c r="P1093" s="68"/>
      <c r="Q1093" s="240"/>
      <c r="R1093" s="240"/>
    </row>
    <row r="1094" spans="1:19" ht="15.75" customHeight="1" x14ac:dyDescent="0.25">
      <c r="A1094" s="58">
        <v>2702</v>
      </c>
      <c r="B1094" s="59"/>
      <c r="C1094" s="59"/>
      <c r="D1094" s="59"/>
      <c r="E1094" s="59"/>
      <c r="F1094" s="59"/>
      <c r="G1094" s="59"/>
      <c r="H1094" s="59"/>
      <c r="I1094" s="59"/>
      <c r="J1094" s="59"/>
      <c r="K1094" s="144"/>
      <c r="L1094" s="223"/>
      <c r="M1094" s="129"/>
      <c r="N1094" s="224"/>
      <c r="O1094" s="116"/>
      <c r="P1094" s="68"/>
      <c r="Q1094" s="240"/>
      <c r="R1094" s="240"/>
    </row>
    <row r="1095" spans="1:19" ht="15.75" customHeight="1" x14ac:dyDescent="0.25">
      <c r="A1095" s="58">
        <v>2801</v>
      </c>
      <c r="B1095" s="59"/>
      <c r="C1095" s="59"/>
      <c r="D1095" s="59"/>
      <c r="E1095" s="59"/>
      <c r="F1095" s="59"/>
      <c r="G1095" s="59"/>
      <c r="H1095" s="59"/>
      <c r="I1095" s="59"/>
      <c r="J1095" s="59"/>
      <c r="K1095" s="144"/>
      <c r="L1095" s="223"/>
      <c r="M1095" s="129"/>
      <c r="N1095" s="224"/>
      <c r="O1095" s="116"/>
      <c r="P1095" s="68"/>
      <c r="Q1095" s="240"/>
      <c r="R1095" s="240"/>
    </row>
    <row r="1096" spans="1:19" ht="15.75" customHeight="1" x14ac:dyDescent="0.25">
      <c r="A1096" s="58">
        <v>2802</v>
      </c>
      <c r="B1096" s="59"/>
      <c r="C1096" s="59"/>
      <c r="D1096" s="59"/>
      <c r="E1096" s="59"/>
      <c r="F1096" s="59"/>
      <c r="G1096" s="59"/>
      <c r="H1096" s="59"/>
      <c r="I1096" s="59"/>
      <c r="J1096" s="59"/>
      <c r="K1096" s="144"/>
      <c r="L1096" s="223"/>
      <c r="M1096" s="129"/>
      <c r="N1096" s="224"/>
      <c r="O1096" s="116"/>
      <c r="P1096" s="68"/>
      <c r="Q1096" s="240"/>
      <c r="R1096" s="240"/>
    </row>
    <row r="1097" spans="1:19" ht="15.75" customHeight="1" x14ac:dyDescent="0.25">
      <c r="A1097" s="58">
        <v>2901</v>
      </c>
      <c r="B1097" s="59"/>
      <c r="C1097" s="59"/>
      <c r="D1097" s="59"/>
      <c r="E1097" s="59"/>
      <c r="F1097" s="59"/>
      <c r="G1097" s="59"/>
      <c r="H1097" s="59"/>
      <c r="I1097" s="59"/>
      <c r="J1097" s="59"/>
      <c r="K1097" s="144"/>
      <c r="L1097" s="223"/>
      <c r="M1097" s="129"/>
      <c r="N1097" s="224"/>
      <c r="O1097" s="118"/>
      <c r="P1097" s="68"/>
      <c r="Q1097" s="118"/>
      <c r="R1097" s="118"/>
    </row>
    <row r="1098" spans="1:19" ht="15.75" customHeight="1" x14ac:dyDescent="0.25">
      <c r="A1098" s="58">
        <v>2902</v>
      </c>
      <c r="B1098" s="59"/>
      <c r="C1098" s="59"/>
      <c r="D1098" s="59"/>
      <c r="E1098" s="59"/>
      <c r="F1098" s="59"/>
      <c r="G1098" s="59"/>
      <c r="H1098" s="59"/>
      <c r="I1098" s="59"/>
      <c r="J1098" s="59"/>
      <c r="K1098" s="144"/>
      <c r="L1098" s="223"/>
      <c r="M1098" s="129"/>
      <c r="N1098" s="225"/>
      <c r="O1098" s="105"/>
      <c r="P1098" s="68"/>
      <c r="Q1098" s="105"/>
      <c r="R1098" s="239"/>
    </row>
    <row r="1099" spans="1:19" ht="15.75" customHeight="1" x14ac:dyDescent="0.25">
      <c r="A1099" s="58">
        <v>3001</v>
      </c>
      <c r="B1099" s="59"/>
      <c r="C1099" s="59"/>
      <c r="D1099" s="59"/>
      <c r="E1099" s="59"/>
      <c r="F1099" s="59"/>
      <c r="G1099" s="59"/>
      <c r="H1099" s="59"/>
      <c r="I1099" s="59"/>
      <c r="J1099" s="59"/>
      <c r="K1099" s="144"/>
      <c r="L1099" s="223"/>
      <c r="M1099" s="129"/>
      <c r="N1099" s="225"/>
      <c r="O1099" s="233"/>
      <c r="P1099" s="109"/>
      <c r="Q1099" s="234"/>
      <c r="R1099" s="233"/>
    </row>
    <row r="1100" spans="1:19" ht="15.75" customHeight="1" x14ac:dyDescent="0.25">
      <c r="A1100" s="58">
        <v>3002</v>
      </c>
      <c r="B1100" s="59"/>
      <c r="C1100" s="59"/>
      <c r="D1100" s="59"/>
      <c r="E1100" s="59"/>
      <c r="F1100" s="59"/>
      <c r="G1100" s="59"/>
      <c r="H1100" s="59"/>
      <c r="I1100" s="59"/>
      <c r="J1100" s="59"/>
      <c r="K1100" s="144"/>
      <c r="L1100" s="223"/>
      <c r="M1100" s="129"/>
      <c r="N1100" s="225"/>
      <c r="O1100" s="233"/>
      <c r="P1100" s="109"/>
      <c r="Q1100" s="234"/>
      <c r="R1100" s="233"/>
    </row>
    <row r="1101" spans="1:19" ht="15.75" customHeight="1" x14ac:dyDescent="0.25">
      <c r="A1101" s="58">
        <v>3101</v>
      </c>
      <c r="B1101" s="59"/>
      <c r="C1101" s="59"/>
      <c r="D1101" s="59"/>
      <c r="E1101" s="59"/>
      <c r="F1101" s="59"/>
      <c r="G1101" s="59"/>
      <c r="H1101" s="59"/>
      <c r="I1101" s="59"/>
      <c r="J1101" s="59"/>
      <c r="K1101" s="144"/>
      <c r="L1101" s="223"/>
      <c r="M1101" s="129"/>
      <c r="N1101" s="225"/>
      <c r="O1101" s="129"/>
      <c r="P1101" s="225"/>
      <c r="Q1101" s="124"/>
      <c r="R1101" s="233"/>
    </row>
    <row r="1102" spans="1:19" ht="15.75" customHeight="1" x14ac:dyDescent="0.25">
      <c r="A1102" s="58">
        <v>3102</v>
      </c>
      <c r="B1102" s="59"/>
      <c r="C1102" s="59"/>
      <c r="D1102" s="59"/>
      <c r="E1102" s="59"/>
      <c r="F1102" s="59"/>
      <c r="G1102" s="59"/>
      <c r="H1102" s="59"/>
      <c r="I1102" s="59"/>
      <c r="J1102" s="59"/>
      <c r="K1102" s="144"/>
      <c r="L1102" s="223"/>
      <c r="M1102" s="129"/>
      <c r="N1102" s="225"/>
      <c r="O1102" s="191" t="s">
        <v>83</v>
      </c>
      <c r="P1102" s="82">
        <v>43</v>
      </c>
      <c r="Q1102" s="111">
        <f>K1105</f>
        <v>0</v>
      </c>
      <c r="R1102" s="213" t="s">
        <v>11</v>
      </c>
    </row>
    <row r="1103" spans="1:19" ht="15.75" x14ac:dyDescent="0.25">
      <c r="A1103" s="58">
        <v>3102</v>
      </c>
      <c r="B1103" s="59"/>
      <c r="C1103" s="59"/>
      <c r="D1103" s="59"/>
      <c r="E1103" s="59"/>
      <c r="F1103" s="59"/>
      <c r="G1103" s="59"/>
      <c r="H1103" s="59"/>
      <c r="I1103" s="59"/>
      <c r="J1103" s="59"/>
      <c r="K1103" s="144"/>
      <c r="L1103" s="223"/>
      <c r="M1103" s="129"/>
      <c r="N1103" s="225"/>
      <c r="O1103" s="192" t="s">
        <v>85</v>
      </c>
      <c r="P1103" s="86">
        <f>IF(P1102/B1089=0,"",P1102/B1089)</f>
        <v>1.0487804878048781</v>
      </c>
      <c r="Q1103" s="112" t="e">
        <f>IF(P1102/Q1102=0,"",P1102/Q1102)</f>
        <v>#DIV/0!</v>
      </c>
      <c r="R1103" s="215" t="s">
        <v>86</v>
      </c>
    </row>
    <row r="1104" spans="1:19" ht="15.75" customHeight="1" x14ac:dyDescent="0.25">
      <c r="A1104" s="58">
        <v>3201</v>
      </c>
      <c r="B1104" s="59"/>
      <c r="C1104" s="59"/>
      <c r="D1104" s="59"/>
      <c r="E1104" s="59"/>
      <c r="F1104" s="59"/>
      <c r="G1104" s="59"/>
      <c r="H1104" s="59"/>
      <c r="I1104" s="59"/>
      <c r="J1104" s="59"/>
      <c r="K1104" s="144"/>
      <c r="L1104" s="226"/>
      <c r="M1104" s="227"/>
      <c r="N1104" s="228"/>
      <c r="O1104" s="90"/>
      <c r="P1104" s="91"/>
      <c r="Q1104" s="91"/>
      <c r="R1104" s="113"/>
    </row>
    <row r="1105" spans="1:18" ht="18" x14ac:dyDescent="0.25">
      <c r="A1105" s="28"/>
      <c r="B1105" s="280" t="s">
        <v>111</v>
      </c>
      <c r="C1105" s="280"/>
      <c r="D1105" s="280"/>
      <c r="E1105" s="280"/>
      <c r="F1105" s="280"/>
      <c r="G1105" s="280"/>
      <c r="H1105" s="280"/>
      <c r="I1105" s="280"/>
      <c r="J1105" s="280"/>
      <c r="K1105" s="93">
        <f>SUM(K1089:K1101)</f>
        <v>0</v>
      </c>
      <c r="L1105" s="94" t="str">
        <f>IF(K1097=0,"",K1097/B1089)</f>
        <v/>
      </c>
      <c r="M1105" s="94" t="str">
        <f>IF(K1105=0,"",K1105/B1089)</f>
        <v/>
      </c>
      <c r="N1105" s="94" t="str">
        <f>IF(K1097=0,"",M1105-L1105)</f>
        <v/>
      </c>
      <c r="O1105" s="3"/>
      <c r="P1105" s="29"/>
      <c r="Q1105" s="22"/>
      <c r="R1105" s="3"/>
    </row>
    <row r="1106" spans="1:18" ht="12.75" customHeight="1" x14ac:dyDescent="0.2"/>
    <row r="1107" spans="1:18" ht="12.75" customHeight="1" x14ac:dyDescent="0.2"/>
    <row r="1108" spans="1:18" ht="12.75" customHeight="1" x14ac:dyDescent="0.2"/>
    <row r="1109" spans="1:18" ht="12.75" customHeight="1" x14ac:dyDescent="0.2"/>
    <row r="1110" spans="1:18" ht="12.75" customHeight="1" x14ac:dyDescent="0.2"/>
    <row r="1111" spans="1:18" ht="12.75" customHeight="1" x14ac:dyDescent="0.2"/>
    <row r="1112" spans="1:18" ht="12.75" customHeight="1" x14ac:dyDescent="0.2"/>
    <row r="1113" spans="1:18" ht="12.75" customHeight="1" x14ac:dyDescent="0.2"/>
    <row r="1114" spans="1:18" ht="12.75" customHeight="1" x14ac:dyDescent="0.2"/>
    <row r="1115" spans="1:18" ht="12.75" customHeight="1" x14ac:dyDescent="0.2"/>
    <row r="1116" spans="1:18" ht="12.75" customHeight="1" x14ac:dyDescent="0.2"/>
    <row r="1117" spans="1:18" ht="12.75" customHeight="1" x14ac:dyDescent="0.2"/>
    <row r="1118" spans="1:18" ht="12.75" customHeight="1" x14ac:dyDescent="0.2"/>
    <row r="1119" spans="1:18" ht="12.75" customHeight="1" x14ac:dyDescent="0.2"/>
    <row r="1120" spans="1:18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</sheetData>
  <mergeCells count="441">
    <mergeCell ref="Q1087:Q1088"/>
    <mergeCell ref="R1087:R1088"/>
    <mergeCell ref="B1086:J1086"/>
    <mergeCell ref="A1087:A1088"/>
    <mergeCell ref="B1087:J1087"/>
    <mergeCell ref="K1087:K1088"/>
    <mergeCell ref="L1087:L1088"/>
    <mergeCell ref="M1087:M1088"/>
    <mergeCell ref="N1087:N1088"/>
    <mergeCell ref="O1087:O1088"/>
    <mergeCell ref="P1087:P1088"/>
    <mergeCell ref="Q1065:Q1066"/>
    <mergeCell ref="R1065:R1066"/>
    <mergeCell ref="B1064:J1064"/>
    <mergeCell ref="A1065:A1066"/>
    <mergeCell ref="B1065:J1065"/>
    <mergeCell ref="K1065:K1066"/>
    <mergeCell ref="L1065:L1066"/>
    <mergeCell ref="M1065:M1066"/>
    <mergeCell ref="N1065:N1066"/>
    <mergeCell ref="O1065:O1066"/>
    <mergeCell ref="P1065:P1066"/>
    <mergeCell ref="Q1043:Q1044"/>
    <mergeCell ref="R1043:R1044"/>
    <mergeCell ref="B1042:J1042"/>
    <mergeCell ref="A1043:A1044"/>
    <mergeCell ref="B1043:J1043"/>
    <mergeCell ref="K1043:K1044"/>
    <mergeCell ref="L1043:L1044"/>
    <mergeCell ref="M1043:M1044"/>
    <mergeCell ref="N1043:N1044"/>
    <mergeCell ref="O1043:O1044"/>
    <mergeCell ref="P1043:P1044"/>
    <mergeCell ref="Q1021:Q1022"/>
    <mergeCell ref="R1021:R1022"/>
    <mergeCell ref="B1020:J1020"/>
    <mergeCell ref="A1021:A1022"/>
    <mergeCell ref="B1021:J1021"/>
    <mergeCell ref="K1021:K1022"/>
    <mergeCell ref="L1021:L1022"/>
    <mergeCell ref="M1021:M1022"/>
    <mergeCell ref="N1021:N1022"/>
    <mergeCell ref="O1021:O1022"/>
    <mergeCell ref="P1021:P1022"/>
    <mergeCell ref="Q999:Q1000"/>
    <mergeCell ref="R999:R1000"/>
    <mergeCell ref="B998:J998"/>
    <mergeCell ref="A999:A1000"/>
    <mergeCell ref="B999:J999"/>
    <mergeCell ref="K999:K1000"/>
    <mergeCell ref="L999:L1000"/>
    <mergeCell ref="M999:M1000"/>
    <mergeCell ref="N999:N1000"/>
    <mergeCell ref="O999:O1000"/>
    <mergeCell ref="P999:P1000"/>
    <mergeCell ref="N867:N868"/>
    <mergeCell ref="O867:O868"/>
    <mergeCell ref="P867:P868"/>
    <mergeCell ref="Q867:Q868"/>
    <mergeCell ref="R867:R868"/>
    <mergeCell ref="B866:J866"/>
    <mergeCell ref="A867:A868"/>
    <mergeCell ref="B867:J867"/>
    <mergeCell ref="K867:K868"/>
    <mergeCell ref="L867:L868"/>
    <mergeCell ref="M867:M868"/>
    <mergeCell ref="N845:N846"/>
    <mergeCell ref="O845:O846"/>
    <mergeCell ref="P845:P846"/>
    <mergeCell ref="Q845:Q846"/>
    <mergeCell ref="R845:R846"/>
    <mergeCell ref="B844:J844"/>
    <mergeCell ref="A845:A846"/>
    <mergeCell ref="B845:J845"/>
    <mergeCell ref="K845:K846"/>
    <mergeCell ref="L845:L846"/>
    <mergeCell ref="M845:M846"/>
    <mergeCell ref="N823:N824"/>
    <mergeCell ref="O823:O824"/>
    <mergeCell ref="P823:P824"/>
    <mergeCell ref="Q823:Q824"/>
    <mergeCell ref="R823:R824"/>
    <mergeCell ref="B822:J822"/>
    <mergeCell ref="A823:A824"/>
    <mergeCell ref="B823:J823"/>
    <mergeCell ref="K823:K824"/>
    <mergeCell ref="L823:L824"/>
    <mergeCell ref="M823:M824"/>
    <mergeCell ref="N801:N802"/>
    <mergeCell ref="O801:O802"/>
    <mergeCell ref="P801:P802"/>
    <mergeCell ref="Q801:Q802"/>
    <mergeCell ref="R801:R802"/>
    <mergeCell ref="B800:J800"/>
    <mergeCell ref="A801:A802"/>
    <mergeCell ref="B801:J801"/>
    <mergeCell ref="K801:K802"/>
    <mergeCell ref="L801:L802"/>
    <mergeCell ref="M801:M802"/>
    <mergeCell ref="P778:P779"/>
    <mergeCell ref="Q778:Q779"/>
    <mergeCell ref="R778:R779"/>
    <mergeCell ref="B777:J777"/>
    <mergeCell ref="A778:A779"/>
    <mergeCell ref="B778:J778"/>
    <mergeCell ref="K778:K779"/>
    <mergeCell ref="L778:L779"/>
    <mergeCell ref="M778:M779"/>
    <mergeCell ref="Q732:Q733"/>
    <mergeCell ref="R732:R733"/>
    <mergeCell ref="B732:J732"/>
    <mergeCell ref="K732:K733"/>
    <mergeCell ref="L732:L733"/>
    <mergeCell ref="N755:N756"/>
    <mergeCell ref="O755:O756"/>
    <mergeCell ref="P755:P756"/>
    <mergeCell ref="Q755:Q756"/>
    <mergeCell ref="R755:R756"/>
    <mergeCell ref="B754:J754"/>
    <mergeCell ref="B755:J755"/>
    <mergeCell ref="K755:K756"/>
    <mergeCell ref="L755:L756"/>
    <mergeCell ref="M755:M756"/>
    <mergeCell ref="N977:N978"/>
    <mergeCell ref="O977:O978"/>
    <mergeCell ref="P977:P978"/>
    <mergeCell ref="Q977:Q978"/>
    <mergeCell ref="R977:R978"/>
    <mergeCell ref="B976:J976"/>
    <mergeCell ref="A977:A978"/>
    <mergeCell ref="B977:J977"/>
    <mergeCell ref="K977:K978"/>
    <mergeCell ref="L977:L978"/>
    <mergeCell ref="M977:M978"/>
    <mergeCell ref="M409:M410"/>
    <mergeCell ref="N409:N410"/>
    <mergeCell ref="O409:O410"/>
    <mergeCell ref="P409:P410"/>
    <mergeCell ref="Q409:Q410"/>
    <mergeCell ref="R409:R410"/>
    <mergeCell ref="A409:A410"/>
    <mergeCell ref="B409:J409"/>
    <mergeCell ref="K409:K410"/>
    <mergeCell ref="L409:L410"/>
    <mergeCell ref="M386:M387"/>
    <mergeCell ref="N386:N387"/>
    <mergeCell ref="O386:O387"/>
    <mergeCell ref="P386:P387"/>
    <mergeCell ref="Q386:Q387"/>
    <mergeCell ref="R386:R387"/>
    <mergeCell ref="A386:A387"/>
    <mergeCell ref="B386:J386"/>
    <mergeCell ref="K386:K387"/>
    <mergeCell ref="L386:L387"/>
    <mergeCell ref="M363:M364"/>
    <mergeCell ref="N363:N364"/>
    <mergeCell ref="O363:O364"/>
    <mergeCell ref="P363:P364"/>
    <mergeCell ref="Q363:Q364"/>
    <mergeCell ref="R363:R364"/>
    <mergeCell ref="A363:A364"/>
    <mergeCell ref="B363:J363"/>
    <mergeCell ref="K363:K364"/>
    <mergeCell ref="L363:L364"/>
    <mergeCell ref="N955:N956"/>
    <mergeCell ref="O955:O956"/>
    <mergeCell ref="P955:P956"/>
    <mergeCell ref="Q955:Q956"/>
    <mergeCell ref="R955:R956"/>
    <mergeCell ref="B954:J954"/>
    <mergeCell ref="A955:A956"/>
    <mergeCell ref="B955:J955"/>
    <mergeCell ref="K955:K956"/>
    <mergeCell ref="L955:L956"/>
    <mergeCell ref="M955:M956"/>
    <mergeCell ref="N933:N934"/>
    <mergeCell ref="O933:O934"/>
    <mergeCell ref="P933:P934"/>
    <mergeCell ref="Q933:Q934"/>
    <mergeCell ref="R933:R934"/>
    <mergeCell ref="B932:J932"/>
    <mergeCell ref="A933:A934"/>
    <mergeCell ref="B933:J933"/>
    <mergeCell ref="K933:K934"/>
    <mergeCell ref="L933:L934"/>
    <mergeCell ref="M933:M934"/>
    <mergeCell ref="N911:N912"/>
    <mergeCell ref="O911:O912"/>
    <mergeCell ref="P911:P912"/>
    <mergeCell ref="Q911:Q912"/>
    <mergeCell ref="R911:R912"/>
    <mergeCell ref="B910:J910"/>
    <mergeCell ref="A911:A912"/>
    <mergeCell ref="B911:J911"/>
    <mergeCell ref="K911:K912"/>
    <mergeCell ref="L911:L912"/>
    <mergeCell ref="M911:M912"/>
    <mergeCell ref="R709:R710"/>
    <mergeCell ref="A709:A710"/>
    <mergeCell ref="B709:J709"/>
    <mergeCell ref="K709:K710"/>
    <mergeCell ref="L709:L710"/>
    <mergeCell ref="N889:N890"/>
    <mergeCell ref="O889:O890"/>
    <mergeCell ref="P889:P890"/>
    <mergeCell ref="Q889:Q890"/>
    <mergeCell ref="R889:R890"/>
    <mergeCell ref="B888:J888"/>
    <mergeCell ref="A889:A890"/>
    <mergeCell ref="B889:J889"/>
    <mergeCell ref="K889:K890"/>
    <mergeCell ref="L889:L890"/>
    <mergeCell ref="M889:M890"/>
    <mergeCell ref="A732:A733"/>
    <mergeCell ref="A755:A756"/>
    <mergeCell ref="N778:N779"/>
    <mergeCell ref="O778:O779"/>
    <mergeCell ref="M732:M733"/>
    <mergeCell ref="N732:N733"/>
    <mergeCell ref="O732:O733"/>
    <mergeCell ref="P732:P733"/>
    <mergeCell ref="K686:K687"/>
    <mergeCell ref="L686:L687"/>
    <mergeCell ref="M709:M710"/>
    <mergeCell ref="N709:N710"/>
    <mergeCell ref="O709:O710"/>
    <mergeCell ref="P709:P710"/>
    <mergeCell ref="Q709:Q710"/>
    <mergeCell ref="M686:M687"/>
    <mergeCell ref="N686:N687"/>
    <mergeCell ref="O686:O687"/>
    <mergeCell ref="P686:P687"/>
    <mergeCell ref="Q686:Q687"/>
    <mergeCell ref="A617:A618"/>
    <mergeCell ref="B617:J617"/>
    <mergeCell ref="K617:K618"/>
    <mergeCell ref="L617:L618"/>
    <mergeCell ref="M640:M641"/>
    <mergeCell ref="N640:N641"/>
    <mergeCell ref="O640:O641"/>
    <mergeCell ref="P640:P641"/>
    <mergeCell ref="R686:R687"/>
    <mergeCell ref="R640:R641"/>
    <mergeCell ref="A640:A641"/>
    <mergeCell ref="B640:J640"/>
    <mergeCell ref="K640:K641"/>
    <mergeCell ref="L640:L641"/>
    <mergeCell ref="M663:M664"/>
    <mergeCell ref="N663:N664"/>
    <mergeCell ref="O663:O664"/>
    <mergeCell ref="P663:P664"/>
    <mergeCell ref="Q663:Q664"/>
    <mergeCell ref="R663:R664"/>
    <mergeCell ref="A663:A664"/>
    <mergeCell ref="B663:J663"/>
    <mergeCell ref="K663:K664"/>
    <mergeCell ref="A686:A687"/>
    <mergeCell ref="Q640:Q641"/>
    <mergeCell ref="M617:M618"/>
    <mergeCell ref="N617:N618"/>
    <mergeCell ref="O617:O618"/>
    <mergeCell ref="P617:P618"/>
    <mergeCell ref="Q617:Q618"/>
    <mergeCell ref="R617:R618"/>
    <mergeCell ref="B613:J613"/>
    <mergeCell ref="L663:L664"/>
    <mergeCell ref="B570:J570"/>
    <mergeCell ref="B567:J567"/>
    <mergeCell ref="M594:M595"/>
    <mergeCell ref="N594:N595"/>
    <mergeCell ref="O594:O595"/>
    <mergeCell ref="P594:P595"/>
    <mergeCell ref="Q594:Q595"/>
    <mergeCell ref="R594:R595"/>
    <mergeCell ref="A594:A595"/>
    <mergeCell ref="B594:J594"/>
    <mergeCell ref="K594:K595"/>
    <mergeCell ref="L594:L595"/>
    <mergeCell ref="B593:J593"/>
    <mergeCell ref="B590:J590"/>
    <mergeCell ref="M571:M572"/>
    <mergeCell ref="N571:N572"/>
    <mergeCell ref="O571:O572"/>
    <mergeCell ref="P571:P572"/>
    <mergeCell ref="Q571:Q572"/>
    <mergeCell ref="R571:R572"/>
    <mergeCell ref="A571:A572"/>
    <mergeCell ref="B571:J571"/>
    <mergeCell ref="K571:K572"/>
    <mergeCell ref="L571:L572"/>
    <mergeCell ref="B524:J524"/>
    <mergeCell ref="M548:M549"/>
    <mergeCell ref="N548:N549"/>
    <mergeCell ref="O548:O549"/>
    <mergeCell ref="P548:P549"/>
    <mergeCell ref="Q548:Q549"/>
    <mergeCell ref="R548:R549"/>
    <mergeCell ref="A548:A549"/>
    <mergeCell ref="B548:J548"/>
    <mergeCell ref="K548:K549"/>
    <mergeCell ref="L548:L549"/>
    <mergeCell ref="B547:J547"/>
    <mergeCell ref="B544:J544"/>
    <mergeCell ref="M525:M526"/>
    <mergeCell ref="N525:N526"/>
    <mergeCell ref="O525:O526"/>
    <mergeCell ref="P525:P526"/>
    <mergeCell ref="Q525:Q526"/>
    <mergeCell ref="R525:R526"/>
    <mergeCell ref="A525:A526"/>
    <mergeCell ref="B525:J525"/>
    <mergeCell ref="K525:K526"/>
    <mergeCell ref="L525:L526"/>
    <mergeCell ref="M502:M503"/>
    <mergeCell ref="N502:N503"/>
    <mergeCell ref="O502:O503"/>
    <mergeCell ref="P502:P503"/>
    <mergeCell ref="Q502:Q503"/>
    <mergeCell ref="R502:R503"/>
    <mergeCell ref="A502:A503"/>
    <mergeCell ref="B502:J502"/>
    <mergeCell ref="K502:K503"/>
    <mergeCell ref="L502:L503"/>
    <mergeCell ref="M479:M480"/>
    <mergeCell ref="N479:N480"/>
    <mergeCell ref="O479:O480"/>
    <mergeCell ref="P479:P480"/>
    <mergeCell ref="Q479:Q480"/>
    <mergeCell ref="R479:R480"/>
    <mergeCell ref="A479:A480"/>
    <mergeCell ref="B479:J479"/>
    <mergeCell ref="K479:K480"/>
    <mergeCell ref="L479:L480"/>
    <mergeCell ref="M455:M456"/>
    <mergeCell ref="N455:N456"/>
    <mergeCell ref="O455:O456"/>
    <mergeCell ref="P455:P456"/>
    <mergeCell ref="Q455:Q456"/>
    <mergeCell ref="R455:R456"/>
    <mergeCell ref="A455:A456"/>
    <mergeCell ref="B455:J455"/>
    <mergeCell ref="K455:K456"/>
    <mergeCell ref="L455:L456"/>
    <mergeCell ref="M432:M433"/>
    <mergeCell ref="N432:N433"/>
    <mergeCell ref="O432:O433"/>
    <mergeCell ref="P432:P433"/>
    <mergeCell ref="Q432:Q433"/>
    <mergeCell ref="R432:R433"/>
    <mergeCell ref="A432:A433"/>
    <mergeCell ref="B432:J432"/>
    <mergeCell ref="K432:K433"/>
    <mergeCell ref="L432:L433"/>
    <mergeCell ref="M340:M341"/>
    <mergeCell ref="N340:N341"/>
    <mergeCell ref="O340:O341"/>
    <mergeCell ref="P340:P341"/>
    <mergeCell ref="Q340:Q341"/>
    <mergeCell ref="R340:R341"/>
    <mergeCell ref="A340:A341"/>
    <mergeCell ref="B340:J340"/>
    <mergeCell ref="K340:K341"/>
    <mergeCell ref="L340:L341"/>
    <mergeCell ref="B262:J262"/>
    <mergeCell ref="B278:J278"/>
    <mergeCell ref="B297:J297"/>
    <mergeCell ref="N317:N318"/>
    <mergeCell ref="O317:O318"/>
    <mergeCell ref="P317:P318"/>
    <mergeCell ref="Q317:Q318"/>
    <mergeCell ref="R317:R318"/>
    <mergeCell ref="A317:A318"/>
    <mergeCell ref="B317:J317"/>
    <mergeCell ref="K317:K318"/>
    <mergeCell ref="L317:L318"/>
    <mergeCell ref="M317:M318"/>
    <mergeCell ref="B316:J316"/>
    <mergeCell ref="B106:J106"/>
    <mergeCell ref="B127:J127"/>
    <mergeCell ref="B146:J146"/>
    <mergeCell ref="B163:J163"/>
    <mergeCell ref="B180:J180"/>
    <mergeCell ref="B196:J196"/>
    <mergeCell ref="B211:J211"/>
    <mergeCell ref="B226:J226"/>
    <mergeCell ref="B245:J245"/>
    <mergeCell ref="B3:J3"/>
    <mergeCell ref="AA4:AJ4"/>
    <mergeCell ref="B24:J24"/>
    <mergeCell ref="AA30:AJ30"/>
    <mergeCell ref="B47:J47"/>
    <mergeCell ref="T48:U48"/>
    <mergeCell ref="AA69:AJ69"/>
    <mergeCell ref="B68:J68"/>
    <mergeCell ref="B88:J88"/>
    <mergeCell ref="B731:J731"/>
    <mergeCell ref="B708:J708"/>
    <mergeCell ref="B685:J685"/>
    <mergeCell ref="B662:J662"/>
    <mergeCell ref="B639:J639"/>
    <mergeCell ref="B616:J616"/>
    <mergeCell ref="B636:J636"/>
    <mergeCell ref="B659:J659"/>
    <mergeCell ref="B682:J682"/>
    <mergeCell ref="B705:J705"/>
    <mergeCell ref="B728:J728"/>
    <mergeCell ref="B686:J686"/>
    <mergeCell ref="B336:J336"/>
    <mergeCell ref="B359:J359"/>
    <mergeCell ref="B382:J382"/>
    <mergeCell ref="B405:J405"/>
    <mergeCell ref="B428:J428"/>
    <mergeCell ref="B451:J451"/>
    <mergeCell ref="B475:J475"/>
    <mergeCell ref="B498:J498"/>
    <mergeCell ref="B521:J521"/>
    <mergeCell ref="B339:J339"/>
    <mergeCell ref="B431:J431"/>
    <mergeCell ref="B454:J454"/>
    <mergeCell ref="B478:J478"/>
    <mergeCell ref="B501:J501"/>
    <mergeCell ref="B362:J362"/>
    <mergeCell ref="B385:J385"/>
    <mergeCell ref="B408:J408"/>
    <mergeCell ref="B995:J995"/>
    <mergeCell ref="B1017:J1017"/>
    <mergeCell ref="B1039:J1039"/>
    <mergeCell ref="B1061:J1061"/>
    <mergeCell ref="B1083:J1083"/>
    <mergeCell ref="B1105:J1105"/>
    <mergeCell ref="B751:J751"/>
    <mergeCell ref="B774:J774"/>
    <mergeCell ref="B797:J797"/>
    <mergeCell ref="B819:J819"/>
    <mergeCell ref="B841:J841"/>
    <mergeCell ref="B863:J863"/>
    <mergeCell ref="B885:J885"/>
    <mergeCell ref="B907:J907"/>
    <mergeCell ref="B929:J929"/>
    <mergeCell ref="B951:J951"/>
    <mergeCell ref="B973:J973"/>
  </mergeCells>
  <pageMargins left="0.7" right="0.7" top="0.75" bottom="0.75" header="0" footer="0"/>
  <pageSetup orientation="landscape"/>
  <ignoredErrors>
    <ignoredError sqref="A319:A335 A342:A344 A365:A366 A388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S53953"/>
  <sheetViews>
    <sheetView topLeftCell="A381" workbookViewId="0">
      <selection activeCell="T531" sqref="T531:T636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customWidth="1"/>
    <col min="12" max="18" width="12.85546875" customWidth="1"/>
    <col min="19" max="45" width="10" customWidth="1"/>
  </cols>
  <sheetData>
    <row r="1" spans="1:38" ht="12.75" customHeight="1" x14ac:dyDescent="0.2">
      <c r="A1" s="281" t="s">
        <v>130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</row>
    <row r="2" spans="1:38" ht="12.75" customHeight="1" x14ac:dyDescent="0.3">
      <c r="A2" s="38" t="s">
        <v>62</v>
      </c>
      <c r="L2" s="3"/>
      <c r="M2" s="3"/>
      <c r="O2" s="3"/>
    </row>
    <row r="3" spans="1:38" ht="25.5" customHeight="1" x14ac:dyDescent="0.2">
      <c r="B3" s="281" t="s">
        <v>2</v>
      </c>
      <c r="C3" s="282"/>
      <c r="D3" s="282"/>
      <c r="E3" s="282"/>
      <c r="F3" s="282"/>
      <c r="G3" s="282"/>
      <c r="H3" s="282"/>
      <c r="I3" s="282"/>
      <c r="J3" s="282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AB3" s="8" t="s">
        <v>6</v>
      </c>
      <c r="AC3" s="8"/>
      <c r="AD3" s="8"/>
      <c r="AE3" s="8"/>
      <c r="AF3" s="8"/>
      <c r="AG3" s="8"/>
      <c r="AH3" s="8"/>
      <c r="AI3" s="8"/>
      <c r="AJ3" s="8"/>
      <c r="AK3" s="8"/>
    </row>
    <row r="4" spans="1:38" ht="12.75" customHeight="1" x14ac:dyDescent="0.2">
      <c r="A4" s="9" t="s">
        <v>10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15" t="s">
        <v>11</v>
      </c>
      <c r="L4" s="36"/>
      <c r="M4" s="11"/>
      <c r="N4" s="12"/>
      <c r="O4" s="13"/>
      <c r="P4" s="14"/>
      <c r="Q4" s="14"/>
      <c r="R4" s="3"/>
      <c r="S4" s="3"/>
      <c r="T4" s="2" t="s">
        <v>3</v>
      </c>
      <c r="AB4" s="283" t="s">
        <v>12</v>
      </c>
      <c r="AC4" s="282"/>
      <c r="AD4" s="282"/>
      <c r="AE4" s="282"/>
      <c r="AF4" s="282"/>
      <c r="AG4" s="282"/>
      <c r="AH4" s="282"/>
      <c r="AI4" s="282"/>
      <c r="AJ4" s="282"/>
      <c r="AK4" s="282"/>
    </row>
    <row r="5" spans="1:38" ht="12.75" customHeight="1" x14ac:dyDescent="0.2">
      <c r="A5" s="10">
        <v>9902</v>
      </c>
      <c r="B5" s="10">
        <v>21</v>
      </c>
      <c r="C5" s="10"/>
      <c r="D5" s="10"/>
      <c r="E5" s="10"/>
      <c r="F5" s="10"/>
      <c r="G5" s="10"/>
      <c r="H5" s="10"/>
      <c r="I5" s="10"/>
      <c r="J5" s="10"/>
      <c r="K5" s="181"/>
      <c r="L5" s="36"/>
      <c r="M5" s="11"/>
      <c r="N5" s="12"/>
      <c r="O5" s="13"/>
      <c r="P5" s="17">
        <f>B5</f>
        <v>21</v>
      </c>
      <c r="Q5" s="14"/>
      <c r="R5" s="3"/>
      <c r="S5" s="3"/>
      <c r="T5" s="27">
        <v>9902</v>
      </c>
      <c r="U5" s="3">
        <f>L16</f>
        <v>0.14285714285714285</v>
      </c>
      <c r="AA5" s="18" t="s">
        <v>13</v>
      </c>
      <c r="AB5" s="19">
        <v>9902</v>
      </c>
      <c r="AC5" s="20" t="s">
        <v>14</v>
      </c>
      <c r="AD5" s="20" t="s">
        <v>15</v>
      </c>
      <c r="AE5" s="20" t="s">
        <v>16</v>
      </c>
      <c r="AF5" s="20" t="s">
        <v>17</v>
      </c>
      <c r="AG5" s="20" t="s">
        <v>18</v>
      </c>
      <c r="AH5" s="20" t="s">
        <v>19</v>
      </c>
      <c r="AI5" s="20" t="s">
        <v>20</v>
      </c>
      <c r="AJ5" s="20" t="s">
        <v>21</v>
      </c>
      <c r="AK5" s="20" t="s">
        <v>22</v>
      </c>
      <c r="AL5" s="20" t="s">
        <v>23</v>
      </c>
    </row>
    <row r="6" spans="1:38" ht="12.75" customHeight="1" x14ac:dyDescent="0.2">
      <c r="A6" s="26" t="s">
        <v>14</v>
      </c>
      <c r="B6" s="10">
        <v>1</v>
      </c>
      <c r="C6" s="10">
        <v>6</v>
      </c>
      <c r="D6" s="10"/>
      <c r="E6" s="10"/>
      <c r="F6" s="10"/>
      <c r="G6" s="10"/>
      <c r="H6" s="10"/>
      <c r="I6" s="10"/>
      <c r="J6" s="10"/>
      <c r="K6" s="181"/>
      <c r="L6" s="36"/>
      <c r="M6" s="11"/>
      <c r="N6" s="12"/>
      <c r="O6" s="13">
        <f>C6/B5</f>
        <v>0.2857142857142857</v>
      </c>
      <c r="P6" s="21">
        <v>7</v>
      </c>
      <c r="Q6" s="22">
        <f t="shared" ref="Q6:Q14" si="0">P6/P5</f>
        <v>0.33333333333333331</v>
      </c>
      <c r="R6" s="3">
        <f t="shared" ref="R6:R14" si="1">100%-Q6</f>
        <v>0.66666666666666674</v>
      </c>
      <c r="S6" s="3"/>
      <c r="T6" s="27" t="s">
        <v>14</v>
      </c>
      <c r="U6" s="3">
        <f>L33</f>
        <v>0.18181818181818182</v>
      </c>
      <c r="AA6" s="23" t="s">
        <v>37</v>
      </c>
      <c r="AB6" s="24">
        <f t="shared" ref="AB6:AB13" si="2">O6</f>
        <v>0.2857142857142857</v>
      </c>
      <c r="AC6" s="24">
        <f t="shared" ref="AC6:AC13" si="3">O24</f>
        <v>0.36363636363636365</v>
      </c>
      <c r="AD6" s="24">
        <f t="shared" ref="AD6:AD13" si="4">O40</f>
        <v>0.5714285714285714</v>
      </c>
      <c r="AE6" s="24">
        <f t="shared" ref="AE6:AE13" si="5">O56</f>
        <v>0.66666666666666663</v>
      </c>
      <c r="AF6" s="24">
        <f t="shared" ref="AF6:AF12" si="6">O71</f>
        <v>0.77777777777777779</v>
      </c>
      <c r="AG6" s="3">
        <f t="shared" ref="AG6:AG11" si="7">O86</f>
        <v>0.42857142857142855</v>
      </c>
      <c r="AH6" s="3">
        <f t="shared" ref="AH6:AH10" si="8">O105</f>
        <v>0.55555555555555558</v>
      </c>
      <c r="AI6" s="3">
        <f t="shared" ref="AI6:AI9" si="9">O122</f>
        <v>1</v>
      </c>
      <c r="AJ6" s="3">
        <f t="shared" ref="AJ6:AJ8" si="10">O138</f>
        <v>0.5</v>
      </c>
      <c r="AK6" s="3">
        <f t="shared" ref="AK6:AK7" si="11">O154</f>
        <v>0.63636363636363635</v>
      </c>
      <c r="AL6" s="3">
        <f>O171</f>
        <v>0.8</v>
      </c>
    </row>
    <row r="7" spans="1:38" ht="12.75" customHeight="1" x14ac:dyDescent="0.2">
      <c r="A7" s="26" t="s">
        <v>15</v>
      </c>
      <c r="B7" s="10"/>
      <c r="C7" s="10">
        <v>3</v>
      </c>
      <c r="D7" s="10">
        <v>4</v>
      </c>
      <c r="E7" s="10"/>
      <c r="F7" s="10"/>
      <c r="G7" s="10"/>
      <c r="H7" s="10"/>
      <c r="I7" s="10"/>
      <c r="J7" s="10"/>
      <c r="K7" s="181"/>
      <c r="L7" s="36"/>
      <c r="M7" s="11"/>
      <c r="N7" s="12"/>
      <c r="O7" s="13">
        <f>D7/C6</f>
        <v>0.66666666666666663</v>
      </c>
      <c r="P7" s="21">
        <v>7</v>
      </c>
      <c r="Q7" s="22">
        <f t="shared" si="0"/>
        <v>1</v>
      </c>
      <c r="R7" s="3">
        <f t="shared" si="1"/>
        <v>0</v>
      </c>
      <c r="S7" s="3"/>
      <c r="T7" s="27" t="s">
        <v>15</v>
      </c>
      <c r="U7" s="3">
        <f>L51</f>
        <v>0.14285714285714285</v>
      </c>
      <c r="AA7" s="23" t="s">
        <v>38</v>
      </c>
      <c r="AB7" s="24">
        <f t="shared" si="2"/>
        <v>0.66666666666666663</v>
      </c>
      <c r="AC7" s="24">
        <f t="shared" si="3"/>
        <v>1</v>
      </c>
      <c r="AD7" s="24">
        <f t="shared" si="4"/>
        <v>0.25</v>
      </c>
      <c r="AE7" s="24">
        <f t="shared" si="5"/>
        <v>0.25</v>
      </c>
      <c r="AF7" s="24">
        <f t="shared" si="6"/>
        <v>0.5714285714285714</v>
      </c>
      <c r="AG7" s="3">
        <f t="shared" si="7"/>
        <v>0.66666666666666663</v>
      </c>
      <c r="AH7" s="3">
        <f t="shared" si="8"/>
        <v>0.7</v>
      </c>
      <c r="AI7" s="3">
        <f t="shared" si="9"/>
        <v>0.77777777777777779</v>
      </c>
      <c r="AJ7" s="3">
        <f t="shared" si="10"/>
        <v>0.75</v>
      </c>
      <c r="AK7" s="3">
        <f t="shared" si="11"/>
        <v>1</v>
      </c>
    </row>
    <row r="8" spans="1:38" ht="12.75" customHeight="1" x14ac:dyDescent="0.2">
      <c r="A8" s="26" t="s">
        <v>16</v>
      </c>
      <c r="B8" s="10"/>
      <c r="C8" s="10"/>
      <c r="D8" s="10">
        <v>3</v>
      </c>
      <c r="E8" s="10">
        <v>4</v>
      </c>
      <c r="F8" s="10"/>
      <c r="G8" s="10"/>
      <c r="H8" s="10"/>
      <c r="I8" s="10"/>
      <c r="J8" s="10"/>
      <c r="K8" s="181"/>
      <c r="L8" s="36"/>
      <c r="M8" s="11"/>
      <c r="N8" s="12"/>
      <c r="O8" s="13">
        <f>E8/D7</f>
        <v>1</v>
      </c>
      <c r="P8" s="21">
        <v>7</v>
      </c>
      <c r="Q8" s="22">
        <f t="shared" si="0"/>
        <v>1</v>
      </c>
      <c r="R8" s="3">
        <f t="shared" si="1"/>
        <v>0</v>
      </c>
      <c r="S8" s="3"/>
      <c r="T8" s="27" t="s">
        <v>16</v>
      </c>
      <c r="U8" s="3">
        <f>L66</f>
        <v>0.16666666666666666</v>
      </c>
      <c r="AA8" s="23" t="s">
        <v>39</v>
      </c>
      <c r="AB8" s="24">
        <f t="shared" si="2"/>
        <v>1</v>
      </c>
      <c r="AC8" s="24">
        <f t="shared" si="3"/>
        <v>0.75</v>
      </c>
      <c r="AD8" s="24">
        <f t="shared" si="4"/>
        <v>1</v>
      </c>
      <c r="AE8" s="24">
        <f t="shared" si="5"/>
        <v>1</v>
      </c>
      <c r="AF8" s="24">
        <f t="shared" si="6"/>
        <v>0.875</v>
      </c>
      <c r="AG8" s="3">
        <f t="shared" si="7"/>
        <v>1</v>
      </c>
      <c r="AH8" s="3">
        <f t="shared" si="8"/>
        <v>0.5714285714285714</v>
      </c>
      <c r="AI8" s="3">
        <f t="shared" si="9"/>
        <v>0.7142857142857143</v>
      </c>
      <c r="AJ8" s="3">
        <f t="shared" si="10"/>
        <v>1</v>
      </c>
      <c r="AK8" s="3" t="s">
        <v>27</v>
      </c>
    </row>
    <row r="9" spans="1:38" ht="12.75" customHeight="1" x14ac:dyDescent="0.2">
      <c r="A9" s="26" t="s">
        <v>17</v>
      </c>
      <c r="B9" s="10"/>
      <c r="C9" s="10"/>
      <c r="D9" s="10">
        <v>1</v>
      </c>
      <c r="E9" s="10">
        <v>2</v>
      </c>
      <c r="F9" s="10">
        <v>4</v>
      </c>
      <c r="G9" s="10"/>
      <c r="H9" s="10"/>
      <c r="I9" s="10"/>
      <c r="J9" s="10"/>
      <c r="K9" s="181"/>
      <c r="L9" s="36"/>
      <c r="M9" s="11"/>
      <c r="N9" s="12"/>
      <c r="O9" s="13">
        <f>F9/E8</f>
        <v>1</v>
      </c>
      <c r="P9" s="21">
        <v>7</v>
      </c>
      <c r="Q9" s="22">
        <f t="shared" si="0"/>
        <v>1</v>
      </c>
      <c r="R9" s="3">
        <f t="shared" si="1"/>
        <v>0</v>
      </c>
      <c r="S9" s="3"/>
      <c r="T9" s="27" t="s">
        <v>17</v>
      </c>
      <c r="U9" s="3">
        <f>L81</f>
        <v>0.3888888888888889</v>
      </c>
      <c r="AA9" s="23" t="s">
        <v>40</v>
      </c>
      <c r="AB9" s="24">
        <f t="shared" si="2"/>
        <v>1</v>
      </c>
      <c r="AC9" s="24">
        <f t="shared" si="3"/>
        <v>0.66666666666666663</v>
      </c>
      <c r="AD9" s="24">
        <f t="shared" si="4"/>
        <v>1</v>
      </c>
      <c r="AE9" s="24">
        <f t="shared" si="5"/>
        <v>1</v>
      </c>
      <c r="AF9" s="24">
        <f t="shared" si="6"/>
        <v>1</v>
      </c>
      <c r="AG9" s="3">
        <f t="shared" si="7"/>
        <v>1</v>
      </c>
      <c r="AH9" s="3">
        <f t="shared" si="8"/>
        <v>1</v>
      </c>
      <c r="AI9" s="3">
        <f t="shared" si="9"/>
        <v>1</v>
      </c>
      <c r="AJ9" s="3" t="s">
        <v>27</v>
      </c>
      <c r="AK9" s="3" t="s">
        <v>27</v>
      </c>
    </row>
    <row r="10" spans="1:38" ht="12.75" customHeight="1" x14ac:dyDescent="0.2">
      <c r="A10" s="26" t="s">
        <v>18</v>
      </c>
      <c r="B10" s="10"/>
      <c r="C10" s="10"/>
      <c r="D10" s="10"/>
      <c r="E10" s="10">
        <v>2</v>
      </c>
      <c r="F10" s="10">
        <v>1</v>
      </c>
      <c r="G10" s="10">
        <v>3</v>
      </c>
      <c r="H10" s="10"/>
      <c r="I10" s="10"/>
      <c r="J10" s="10"/>
      <c r="K10" s="181"/>
      <c r="L10" s="36"/>
      <c r="M10" s="11"/>
      <c r="N10" s="12"/>
      <c r="O10" s="13">
        <f>G10/F9</f>
        <v>0.75</v>
      </c>
      <c r="P10" s="21">
        <v>6</v>
      </c>
      <c r="Q10" s="22">
        <f t="shared" si="0"/>
        <v>0.8571428571428571</v>
      </c>
      <c r="R10" s="3">
        <f t="shared" si="1"/>
        <v>0.1428571428571429</v>
      </c>
      <c r="S10" s="3"/>
      <c r="T10" s="27" t="s">
        <v>18</v>
      </c>
      <c r="U10" s="3">
        <f>L100</f>
        <v>0.14285714285714285</v>
      </c>
      <c r="AA10" s="23" t="s">
        <v>41</v>
      </c>
      <c r="AB10" s="24">
        <f t="shared" si="2"/>
        <v>0.75</v>
      </c>
      <c r="AC10" s="24">
        <f t="shared" si="3"/>
        <v>1</v>
      </c>
      <c r="AD10" s="24">
        <f t="shared" si="4"/>
        <v>1</v>
      </c>
      <c r="AE10" s="24">
        <f t="shared" si="5"/>
        <v>1</v>
      </c>
      <c r="AF10" s="24">
        <f t="shared" si="6"/>
        <v>1</v>
      </c>
      <c r="AG10" s="3">
        <f t="shared" si="7"/>
        <v>0.5</v>
      </c>
      <c r="AH10" s="3">
        <f t="shared" si="8"/>
        <v>0.5</v>
      </c>
      <c r="AI10" s="3" t="s">
        <v>27</v>
      </c>
    </row>
    <row r="11" spans="1:38" ht="12.75" customHeight="1" x14ac:dyDescent="0.2">
      <c r="A11" s="26" t="s">
        <v>19</v>
      </c>
      <c r="B11" s="10"/>
      <c r="C11" s="10"/>
      <c r="D11" s="10"/>
      <c r="E11" s="10"/>
      <c r="F11" s="10">
        <v>1</v>
      </c>
      <c r="G11" s="10">
        <v>2</v>
      </c>
      <c r="H11" s="10">
        <v>3</v>
      </c>
      <c r="I11" s="10"/>
      <c r="J11" s="10"/>
      <c r="K11" s="181"/>
      <c r="L11" s="36"/>
      <c r="M11" s="11"/>
      <c r="N11" s="12"/>
      <c r="O11" s="13">
        <f>H11/G10</f>
        <v>1</v>
      </c>
      <c r="P11" s="21">
        <v>6</v>
      </c>
      <c r="Q11" s="22">
        <f t="shared" si="0"/>
        <v>1</v>
      </c>
      <c r="R11" s="3">
        <f t="shared" si="1"/>
        <v>0</v>
      </c>
      <c r="S11" s="3"/>
      <c r="T11" s="27" t="s">
        <v>19</v>
      </c>
      <c r="U11" s="3">
        <f>L117</f>
        <v>0.16666666666666666</v>
      </c>
      <c r="AA11" s="26" t="s">
        <v>42</v>
      </c>
      <c r="AB11" s="24">
        <f t="shared" si="2"/>
        <v>1</v>
      </c>
      <c r="AC11" s="24">
        <f t="shared" si="3"/>
        <v>1</v>
      </c>
      <c r="AD11" s="24">
        <f t="shared" si="4"/>
        <v>1</v>
      </c>
      <c r="AE11" s="24">
        <f t="shared" si="5"/>
        <v>1</v>
      </c>
      <c r="AF11" s="24">
        <f t="shared" si="6"/>
        <v>1</v>
      </c>
      <c r="AG11" s="3">
        <f t="shared" si="7"/>
        <v>1</v>
      </c>
      <c r="AH11" s="3" t="s">
        <v>27</v>
      </c>
    </row>
    <row r="12" spans="1:38" ht="12.75" customHeight="1" x14ac:dyDescent="0.2">
      <c r="A12" s="28" t="s">
        <v>20</v>
      </c>
      <c r="B12" s="29"/>
      <c r="C12" s="29"/>
      <c r="D12" s="29"/>
      <c r="E12" s="29"/>
      <c r="F12" s="29"/>
      <c r="G12" s="29"/>
      <c r="H12" s="29"/>
      <c r="I12" s="29">
        <v>3</v>
      </c>
      <c r="J12" s="29"/>
      <c r="K12" s="182"/>
      <c r="L12" s="3"/>
      <c r="M12" s="3"/>
      <c r="N12" s="29"/>
      <c r="O12" s="3">
        <f>I12/H11</f>
        <v>1</v>
      </c>
      <c r="P12" s="21">
        <v>6</v>
      </c>
      <c r="Q12" s="22">
        <f t="shared" si="0"/>
        <v>1</v>
      </c>
      <c r="R12" s="3">
        <f t="shared" si="1"/>
        <v>0</v>
      </c>
      <c r="S12" s="3"/>
      <c r="AA12" s="26" t="s">
        <v>43</v>
      </c>
      <c r="AB12" s="24">
        <f t="shared" si="2"/>
        <v>1</v>
      </c>
      <c r="AC12" s="24">
        <f t="shared" si="3"/>
        <v>1</v>
      </c>
      <c r="AD12" s="24">
        <f t="shared" si="4"/>
        <v>0</v>
      </c>
      <c r="AE12" s="24">
        <f t="shared" si="5"/>
        <v>1</v>
      </c>
      <c r="AF12" s="24">
        <f t="shared" si="6"/>
        <v>0.8571428571428571</v>
      </c>
      <c r="AG12" s="3" t="s">
        <v>27</v>
      </c>
    </row>
    <row r="13" spans="1:38" ht="12.75" customHeight="1" x14ac:dyDescent="0.2">
      <c r="A13" s="28" t="s">
        <v>21</v>
      </c>
      <c r="B13" s="29"/>
      <c r="C13" s="29"/>
      <c r="D13" s="29"/>
      <c r="E13" s="29"/>
      <c r="F13" s="29"/>
      <c r="G13" s="29"/>
      <c r="H13" s="29"/>
      <c r="I13" s="29"/>
      <c r="J13" s="29">
        <v>3</v>
      </c>
      <c r="K13" s="182">
        <v>3</v>
      </c>
      <c r="L13" s="3"/>
      <c r="M13" s="3"/>
      <c r="N13" s="29"/>
      <c r="O13" s="3">
        <f>J13/I12</f>
        <v>1</v>
      </c>
      <c r="P13" s="21">
        <v>6</v>
      </c>
      <c r="Q13" s="22">
        <f t="shared" si="0"/>
        <v>1</v>
      </c>
      <c r="R13" s="3">
        <f t="shared" si="1"/>
        <v>0</v>
      </c>
      <c r="S13" s="3"/>
      <c r="AA13" s="26" t="s">
        <v>44</v>
      </c>
      <c r="AB13" s="24">
        <f t="shared" si="2"/>
        <v>1</v>
      </c>
      <c r="AC13" s="24">
        <f t="shared" si="3"/>
        <v>1</v>
      </c>
      <c r="AD13" s="24">
        <f t="shared" si="4"/>
        <v>1</v>
      </c>
      <c r="AE13" s="24">
        <f t="shared" si="5"/>
        <v>1</v>
      </c>
      <c r="AF13" s="24" t="s">
        <v>27</v>
      </c>
      <c r="AG13" s="3" t="s">
        <v>27</v>
      </c>
    </row>
    <row r="14" spans="1:38" ht="12.75" customHeight="1" x14ac:dyDescent="0.2">
      <c r="A14" s="28" t="s">
        <v>22</v>
      </c>
      <c r="B14" s="29"/>
      <c r="C14" s="29"/>
      <c r="D14" s="29"/>
      <c r="E14" s="29"/>
      <c r="F14" s="29"/>
      <c r="G14" s="29"/>
      <c r="H14" s="29"/>
      <c r="I14" s="29"/>
      <c r="J14" s="29">
        <v>3</v>
      </c>
      <c r="K14" s="182">
        <v>2</v>
      </c>
      <c r="L14" s="3"/>
      <c r="M14" s="3"/>
      <c r="N14" s="29"/>
      <c r="O14" s="3"/>
      <c r="P14" s="21">
        <v>3</v>
      </c>
      <c r="Q14" s="22">
        <f t="shared" si="0"/>
        <v>0.5</v>
      </c>
      <c r="R14" s="3">
        <f t="shared" si="1"/>
        <v>0.5</v>
      </c>
      <c r="S14" s="3"/>
      <c r="AA14" s="28"/>
      <c r="AB14" s="24"/>
      <c r="AC14" s="24"/>
      <c r="AD14" s="24"/>
      <c r="AE14" s="24" t="s">
        <v>27</v>
      </c>
      <c r="AF14" s="24"/>
    </row>
    <row r="15" spans="1:38" ht="12.75" customHeight="1" x14ac:dyDescent="0.2">
      <c r="A15" s="28" t="s">
        <v>23</v>
      </c>
      <c r="B15" s="29"/>
      <c r="C15" s="29"/>
      <c r="D15" s="29"/>
      <c r="E15" s="29"/>
      <c r="F15" s="29"/>
      <c r="G15" s="29"/>
      <c r="H15" s="29"/>
      <c r="I15" s="29"/>
      <c r="J15" s="29">
        <v>1</v>
      </c>
      <c r="K15" s="182">
        <v>1</v>
      </c>
      <c r="L15" s="3"/>
      <c r="M15" s="3"/>
      <c r="N15" s="29"/>
      <c r="O15" s="3"/>
      <c r="P15" s="21"/>
      <c r="Q15" s="22"/>
      <c r="R15" s="3"/>
      <c r="S15" s="3"/>
      <c r="AA15" s="28"/>
      <c r="AB15" s="24"/>
      <c r="AC15" s="24"/>
      <c r="AD15" s="24"/>
      <c r="AE15" s="24"/>
      <c r="AF15" s="24"/>
    </row>
    <row r="16" spans="1:38" ht="12.75" customHeight="1" x14ac:dyDescent="0.2">
      <c r="A16" s="28"/>
      <c r="B16" s="29"/>
      <c r="C16" s="29"/>
      <c r="D16" s="29"/>
      <c r="E16" s="29"/>
      <c r="F16" s="29"/>
      <c r="G16" s="29"/>
      <c r="H16" s="29"/>
      <c r="I16" s="29"/>
      <c r="J16" s="29"/>
      <c r="K16" s="182">
        <f>SUM(K13:K15)</f>
        <v>6</v>
      </c>
      <c r="L16" s="3">
        <f>K13/B5</f>
        <v>0.14285714285714285</v>
      </c>
      <c r="M16" s="3">
        <f>K16/B5</f>
        <v>0.2857142857142857</v>
      </c>
      <c r="N16" s="3">
        <f>M16-L16</f>
        <v>0.14285714285714285</v>
      </c>
      <c r="O16" s="3"/>
      <c r="Q16" s="22"/>
      <c r="R16" s="3"/>
      <c r="S16" s="3"/>
      <c r="AA16" s="28"/>
      <c r="AB16" s="24"/>
      <c r="AC16" s="24"/>
      <c r="AD16" s="24"/>
      <c r="AE16" s="24"/>
      <c r="AF16" s="24"/>
    </row>
    <row r="17" spans="1:38" ht="12.75" customHeight="1" x14ac:dyDescent="0.2">
      <c r="A17" s="32" t="s">
        <v>34</v>
      </c>
      <c r="B17" s="32"/>
      <c r="C17" s="32"/>
      <c r="D17" s="33"/>
      <c r="E17" s="33"/>
      <c r="F17" s="126"/>
      <c r="G17" s="29">
        <f>((K13*9)+(K14*10)+(K15*11))/K16</f>
        <v>9.6666666666666661</v>
      </c>
      <c r="H17" s="29"/>
      <c r="I17" s="29"/>
      <c r="J17" s="29"/>
      <c r="K17" s="182"/>
      <c r="L17" s="3"/>
      <c r="M17" s="3"/>
      <c r="N17" s="29"/>
      <c r="O17" s="3"/>
      <c r="P17" s="25">
        <f>B5+B23</f>
        <v>32</v>
      </c>
      <c r="Q17" s="140">
        <f>K13+K31</f>
        <v>5</v>
      </c>
      <c r="R17" s="3">
        <f>Q17/P17</f>
        <v>0.15625</v>
      </c>
      <c r="S17" s="3"/>
      <c r="AA17" s="28"/>
      <c r="AB17" s="24"/>
      <c r="AC17" s="24"/>
      <c r="AD17" s="24"/>
      <c r="AE17" s="24"/>
      <c r="AF17" s="24"/>
    </row>
    <row r="18" spans="1:38" ht="12.75" customHeight="1" x14ac:dyDescent="0.2">
      <c r="A18" s="28"/>
      <c r="B18" s="29"/>
      <c r="C18" s="29"/>
      <c r="D18" s="29"/>
      <c r="E18" s="29"/>
      <c r="F18" s="29"/>
      <c r="G18" s="29"/>
      <c r="H18" s="29"/>
      <c r="I18" s="29"/>
      <c r="J18" s="29"/>
      <c r="K18" s="182"/>
      <c r="L18" s="3"/>
      <c r="M18" s="3"/>
      <c r="N18" s="29"/>
      <c r="O18" s="3"/>
      <c r="Q18" s="22"/>
      <c r="R18" s="3"/>
      <c r="S18" s="3"/>
      <c r="AA18" s="28"/>
      <c r="AB18" s="24"/>
      <c r="AC18" s="24"/>
      <c r="AD18" s="24"/>
      <c r="AE18" s="24"/>
      <c r="AF18" s="24"/>
    </row>
    <row r="19" spans="1:38" ht="12.75" customHeight="1" x14ac:dyDescent="0.2">
      <c r="K19" s="184"/>
      <c r="L19" s="3"/>
      <c r="M19" s="3"/>
      <c r="O19" s="3"/>
    </row>
    <row r="20" spans="1:38" ht="12.75" customHeight="1" x14ac:dyDescent="0.3">
      <c r="A20" s="38" t="s">
        <v>63</v>
      </c>
      <c r="L20" s="3"/>
      <c r="M20" s="3"/>
      <c r="O20" s="3"/>
    </row>
    <row r="21" spans="1:38" ht="25.5" customHeight="1" x14ac:dyDescent="0.2">
      <c r="B21" s="281" t="s">
        <v>2</v>
      </c>
      <c r="C21" s="282"/>
      <c r="D21" s="282"/>
      <c r="E21" s="282"/>
      <c r="F21" s="282"/>
      <c r="G21" s="282"/>
      <c r="H21" s="282"/>
      <c r="I21" s="282"/>
      <c r="J21" s="282"/>
      <c r="L21" s="4" t="s">
        <v>3</v>
      </c>
      <c r="M21" s="4" t="s">
        <v>4</v>
      </c>
      <c r="N21" s="5" t="s">
        <v>5</v>
      </c>
      <c r="O21" s="4" t="s">
        <v>6</v>
      </c>
      <c r="P21" s="6" t="s">
        <v>7</v>
      </c>
      <c r="Q21" s="6" t="s">
        <v>8</v>
      </c>
      <c r="R21" s="7" t="s">
        <v>9</v>
      </c>
      <c r="S21" s="7"/>
    </row>
    <row r="22" spans="1:38" ht="12.75" customHeight="1" x14ac:dyDescent="0.2">
      <c r="A22" s="9" t="s">
        <v>10</v>
      </c>
      <c r="B22" s="10">
        <v>1</v>
      </c>
      <c r="C22" s="10">
        <v>2</v>
      </c>
      <c r="D22" s="10">
        <v>3</v>
      </c>
      <c r="E22" s="10">
        <v>4</v>
      </c>
      <c r="F22" s="10">
        <v>5</v>
      </c>
      <c r="G22" s="10">
        <v>6</v>
      </c>
      <c r="H22" s="10">
        <v>7</v>
      </c>
      <c r="I22" s="10">
        <v>8</v>
      </c>
      <c r="J22" s="10">
        <v>9</v>
      </c>
      <c r="K22" s="115" t="s">
        <v>11</v>
      </c>
      <c r="L22" s="36"/>
      <c r="M22" s="11"/>
      <c r="N22" s="12"/>
      <c r="O22" s="13"/>
      <c r="P22" s="14"/>
      <c r="Q22" s="14"/>
      <c r="R22" s="3"/>
      <c r="S22" s="3"/>
    </row>
    <row r="23" spans="1:38" ht="12.75" customHeight="1" x14ac:dyDescent="0.2">
      <c r="A23" s="26" t="s">
        <v>14</v>
      </c>
      <c r="B23" s="10">
        <v>11</v>
      </c>
      <c r="C23" s="10"/>
      <c r="D23" s="10"/>
      <c r="E23" s="10"/>
      <c r="F23" s="10"/>
      <c r="G23" s="10"/>
      <c r="H23" s="10"/>
      <c r="I23" s="10"/>
      <c r="J23" s="10"/>
      <c r="K23" s="181"/>
      <c r="L23" s="36"/>
      <c r="M23" s="11"/>
      <c r="N23" s="12"/>
      <c r="O23" s="13"/>
      <c r="P23" s="17">
        <f>B23</f>
        <v>11</v>
      </c>
      <c r="Q23" s="14"/>
      <c r="R23" s="3"/>
      <c r="S23" s="3"/>
    </row>
    <row r="24" spans="1:38" ht="12.75" customHeight="1" x14ac:dyDescent="0.2">
      <c r="A24" s="26" t="s">
        <v>15</v>
      </c>
      <c r="B24" s="10"/>
      <c r="C24" s="10">
        <v>4</v>
      </c>
      <c r="D24" s="10"/>
      <c r="E24" s="10"/>
      <c r="F24" s="10"/>
      <c r="G24" s="10"/>
      <c r="H24" s="10"/>
      <c r="I24" s="10"/>
      <c r="J24" s="10"/>
      <c r="K24" s="181"/>
      <c r="L24" s="36"/>
      <c r="M24" s="11"/>
      <c r="N24" s="12"/>
      <c r="O24" s="13">
        <f>C24/B23</f>
        <v>0.36363636363636365</v>
      </c>
      <c r="P24" s="21">
        <v>4</v>
      </c>
      <c r="Q24" s="22">
        <f t="shared" ref="Q24:Q31" si="12">P24/P23</f>
        <v>0.36363636363636365</v>
      </c>
      <c r="R24" s="3">
        <f t="shared" ref="R24:R31" si="13">100%-Q24</f>
        <v>0.63636363636363635</v>
      </c>
      <c r="S24" s="3"/>
      <c r="T24" s="2" t="s">
        <v>4</v>
      </c>
    </row>
    <row r="25" spans="1:38" ht="12.75" customHeight="1" x14ac:dyDescent="0.2">
      <c r="A25" s="26" t="s">
        <v>16</v>
      </c>
      <c r="B25" s="10"/>
      <c r="C25" s="10"/>
      <c r="D25" s="10">
        <v>4</v>
      </c>
      <c r="E25" s="10"/>
      <c r="F25" s="10"/>
      <c r="G25" s="10"/>
      <c r="H25" s="10"/>
      <c r="I25" s="10"/>
      <c r="J25" s="10"/>
      <c r="K25" s="181"/>
      <c r="L25" s="36"/>
      <c r="M25" s="11"/>
      <c r="N25" s="12"/>
      <c r="O25" s="13">
        <f>D25/C24</f>
        <v>1</v>
      </c>
      <c r="P25" s="21">
        <v>5</v>
      </c>
      <c r="Q25" s="22">
        <f t="shared" si="12"/>
        <v>1.25</v>
      </c>
      <c r="R25" s="3">
        <f t="shared" si="13"/>
        <v>-0.25</v>
      </c>
      <c r="S25" s="3"/>
      <c r="T25" s="27">
        <v>9902</v>
      </c>
      <c r="U25" s="3">
        <f>M16</f>
        <v>0.2857142857142857</v>
      </c>
    </row>
    <row r="26" spans="1:38" ht="12.75" customHeight="1" x14ac:dyDescent="0.2">
      <c r="A26" s="26" t="s">
        <v>17</v>
      </c>
      <c r="B26" s="10"/>
      <c r="C26" s="10"/>
      <c r="D26" s="10"/>
      <c r="E26" s="10">
        <v>3</v>
      </c>
      <c r="F26" s="10"/>
      <c r="G26" s="10"/>
      <c r="H26" s="10"/>
      <c r="I26" s="10"/>
      <c r="J26" s="10"/>
      <c r="K26" s="181"/>
      <c r="L26" s="36"/>
      <c r="M26" s="11"/>
      <c r="N26" s="12"/>
      <c r="O26" s="13">
        <f>E26/D25</f>
        <v>0.75</v>
      </c>
      <c r="P26" s="21">
        <v>3</v>
      </c>
      <c r="Q26" s="22">
        <f t="shared" si="12"/>
        <v>0.6</v>
      </c>
      <c r="R26" s="3">
        <f t="shared" si="13"/>
        <v>0.4</v>
      </c>
      <c r="S26" s="3"/>
      <c r="T26" s="27" t="s">
        <v>14</v>
      </c>
      <c r="U26" s="3">
        <f>M33</f>
        <v>0.27272727272727271</v>
      </c>
      <c r="AA26" s="2"/>
      <c r="AB26" s="8" t="s">
        <v>35</v>
      </c>
      <c r="AC26" s="8"/>
      <c r="AD26" s="8"/>
      <c r="AE26" s="8"/>
      <c r="AF26" s="8"/>
      <c r="AG26" s="8"/>
      <c r="AH26" s="8"/>
      <c r="AI26" s="8"/>
      <c r="AJ26" s="8"/>
      <c r="AK26" s="8"/>
    </row>
    <row r="27" spans="1:38" ht="12.75" customHeight="1" x14ac:dyDescent="0.2">
      <c r="A27" s="26" t="s">
        <v>18</v>
      </c>
      <c r="B27" s="10"/>
      <c r="C27" s="10"/>
      <c r="D27" s="10"/>
      <c r="E27" s="10">
        <v>1</v>
      </c>
      <c r="F27" s="10">
        <v>2</v>
      </c>
      <c r="G27" s="10"/>
      <c r="H27" s="10"/>
      <c r="I27" s="10"/>
      <c r="J27" s="10"/>
      <c r="K27" s="181"/>
      <c r="L27" s="36"/>
      <c r="M27" s="11"/>
      <c r="N27" s="12"/>
      <c r="O27" s="13">
        <f>F27/E26</f>
        <v>0.66666666666666663</v>
      </c>
      <c r="P27" s="21">
        <v>3</v>
      </c>
      <c r="Q27" s="22">
        <f t="shared" si="12"/>
        <v>1</v>
      </c>
      <c r="R27" s="3">
        <f t="shared" si="13"/>
        <v>0</v>
      </c>
      <c r="S27" s="3"/>
      <c r="T27" s="27" t="s">
        <v>15</v>
      </c>
      <c r="U27" s="3">
        <f>M51</f>
        <v>0.2857142857142857</v>
      </c>
      <c r="AB27" s="283" t="s">
        <v>12</v>
      </c>
      <c r="AC27" s="282"/>
      <c r="AD27" s="282"/>
      <c r="AE27" s="282"/>
      <c r="AF27" s="282"/>
      <c r="AG27" s="282"/>
      <c r="AH27" s="282"/>
      <c r="AI27" s="282"/>
      <c r="AJ27" s="282"/>
      <c r="AK27" s="282"/>
    </row>
    <row r="28" spans="1:38" ht="12.75" customHeight="1" x14ac:dyDescent="0.2">
      <c r="A28" s="26" t="s">
        <v>19</v>
      </c>
      <c r="B28" s="10"/>
      <c r="C28" s="10"/>
      <c r="D28" s="10"/>
      <c r="E28" s="10"/>
      <c r="F28" s="10">
        <v>1</v>
      </c>
      <c r="G28" s="10">
        <v>2</v>
      </c>
      <c r="H28" s="10"/>
      <c r="I28" s="10"/>
      <c r="J28" s="10"/>
      <c r="K28" s="181"/>
      <c r="L28" s="36"/>
      <c r="M28" s="11"/>
      <c r="N28" s="12"/>
      <c r="O28" s="13">
        <f>G28/F27</f>
        <v>1</v>
      </c>
      <c r="P28" s="21">
        <v>3</v>
      </c>
      <c r="Q28" s="22">
        <f t="shared" si="12"/>
        <v>1</v>
      </c>
      <c r="R28" s="3">
        <f t="shared" si="13"/>
        <v>0</v>
      </c>
      <c r="S28" s="3"/>
      <c r="T28" s="27" t="s">
        <v>16</v>
      </c>
      <c r="U28" s="3">
        <f>M66</f>
        <v>0.16666666666666666</v>
      </c>
      <c r="AA28" s="18" t="s">
        <v>13</v>
      </c>
      <c r="AB28" s="19">
        <v>9902</v>
      </c>
      <c r="AC28" s="20" t="s">
        <v>14</v>
      </c>
      <c r="AD28" s="20" t="s">
        <v>15</v>
      </c>
      <c r="AE28" s="20" t="s">
        <v>16</v>
      </c>
      <c r="AF28" s="20" t="s">
        <v>17</v>
      </c>
      <c r="AG28" s="20" t="s">
        <v>18</v>
      </c>
      <c r="AH28" s="20" t="s">
        <v>19</v>
      </c>
      <c r="AI28" s="20" t="s">
        <v>20</v>
      </c>
      <c r="AJ28" s="20" t="s">
        <v>21</v>
      </c>
      <c r="AK28" s="20" t="s">
        <v>22</v>
      </c>
      <c r="AL28" s="20" t="s">
        <v>23</v>
      </c>
    </row>
    <row r="29" spans="1:38" ht="12.75" customHeight="1" x14ac:dyDescent="0.2">
      <c r="A29" s="28" t="s">
        <v>20</v>
      </c>
      <c r="B29" s="29"/>
      <c r="C29" s="29"/>
      <c r="D29" s="29"/>
      <c r="E29" s="29"/>
      <c r="F29" s="29"/>
      <c r="G29" s="29"/>
      <c r="H29" s="29">
        <v>2</v>
      </c>
      <c r="I29" s="29"/>
      <c r="J29" s="29"/>
      <c r="K29" s="182"/>
      <c r="L29" s="3"/>
      <c r="M29" s="3"/>
      <c r="N29" s="29"/>
      <c r="O29" s="3">
        <f>H29/G28</f>
        <v>1</v>
      </c>
      <c r="P29" s="21">
        <v>3</v>
      </c>
      <c r="Q29" s="22">
        <f t="shared" si="12"/>
        <v>1</v>
      </c>
      <c r="R29" s="3">
        <f t="shared" si="13"/>
        <v>0</v>
      </c>
      <c r="S29" s="3"/>
      <c r="T29" s="27" t="s">
        <v>17</v>
      </c>
      <c r="U29" s="3">
        <f>M81</f>
        <v>0.5</v>
      </c>
      <c r="AA29" s="23" t="s">
        <v>37</v>
      </c>
      <c r="AB29" s="22">
        <f t="shared" ref="AB29:AB36" si="14">Q6</f>
        <v>0.33333333333333331</v>
      </c>
      <c r="AC29" s="22">
        <f t="shared" ref="AC29:AC36" si="15">Q24</f>
        <v>0.36363636363636365</v>
      </c>
      <c r="AD29" s="22">
        <f t="shared" ref="AD29:AD36" si="16">Q40</f>
        <v>0.5714285714285714</v>
      </c>
      <c r="AE29" s="22">
        <f t="shared" ref="AE29:AE36" si="17">Q56</f>
        <v>0.66666666666666663</v>
      </c>
      <c r="AF29" s="22">
        <f t="shared" ref="AF29:AF35" si="18">Q71</f>
        <v>0.77777777777777779</v>
      </c>
      <c r="AG29" s="22">
        <f t="shared" ref="AG29:AG34" si="19">Q86</f>
        <v>0.42857142857142855</v>
      </c>
      <c r="AH29" s="22">
        <f t="shared" ref="AH29:AH33" si="20">Q105</f>
        <v>0.61111111111111116</v>
      </c>
      <c r="AI29" s="22">
        <f t="shared" ref="AI29:AI32" si="21">Q122</f>
        <v>1</v>
      </c>
      <c r="AJ29" s="22">
        <f t="shared" ref="AJ29:AJ31" si="22">Q138</f>
        <v>0.625</v>
      </c>
      <c r="AK29" s="22">
        <f t="shared" ref="AK29:AK30" si="23">Q154</f>
        <v>0.63636363636363635</v>
      </c>
      <c r="AL29" s="22">
        <f>Q171</f>
        <v>0.8</v>
      </c>
    </row>
    <row r="30" spans="1:38" ht="12.75" customHeight="1" x14ac:dyDescent="0.2">
      <c r="A30" s="28" t="s">
        <v>21</v>
      </c>
      <c r="B30" s="29"/>
      <c r="C30" s="29"/>
      <c r="D30" s="29"/>
      <c r="E30" s="29"/>
      <c r="F30" s="29"/>
      <c r="G30" s="29"/>
      <c r="H30" s="29"/>
      <c r="I30" s="29">
        <v>2</v>
      </c>
      <c r="J30" s="29"/>
      <c r="K30" s="182"/>
      <c r="L30" s="3"/>
      <c r="M30" s="3"/>
      <c r="N30" s="29"/>
      <c r="O30" s="3">
        <f>I30/H29</f>
        <v>1</v>
      </c>
      <c r="P30" s="21">
        <v>3</v>
      </c>
      <c r="Q30" s="22">
        <f t="shared" si="12"/>
        <v>1</v>
      </c>
      <c r="R30" s="3">
        <f t="shared" si="13"/>
        <v>0</v>
      </c>
      <c r="S30" s="3"/>
      <c r="T30" s="27" t="s">
        <v>18</v>
      </c>
      <c r="U30" s="3">
        <f>M100</f>
        <v>0.42857142857142855</v>
      </c>
      <c r="AA30" s="23" t="s">
        <v>38</v>
      </c>
      <c r="AB30" s="22">
        <f t="shared" si="14"/>
        <v>1</v>
      </c>
      <c r="AC30" s="22">
        <f t="shared" si="15"/>
        <v>1.25</v>
      </c>
      <c r="AD30" s="22">
        <f t="shared" si="16"/>
        <v>1</v>
      </c>
      <c r="AE30" s="22">
        <f t="shared" si="17"/>
        <v>1</v>
      </c>
      <c r="AF30" s="22">
        <f t="shared" si="18"/>
        <v>0.9285714285714286</v>
      </c>
      <c r="AG30" s="22">
        <f t="shared" si="19"/>
        <v>1</v>
      </c>
      <c r="AH30" s="22">
        <f t="shared" si="20"/>
        <v>0.90909090909090906</v>
      </c>
      <c r="AI30" s="22">
        <f t="shared" si="21"/>
        <v>1</v>
      </c>
      <c r="AJ30" s="22">
        <f t="shared" si="22"/>
        <v>1</v>
      </c>
      <c r="AK30" s="22">
        <f t="shared" si="23"/>
        <v>1</v>
      </c>
    </row>
    <row r="31" spans="1:38" ht="12.75" customHeight="1" x14ac:dyDescent="0.2">
      <c r="A31" s="28" t="s">
        <v>22</v>
      </c>
      <c r="B31" s="29"/>
      <c r="C31" s="29"/>
      <c r="D31" s="29"/>
      <c r="E31" s="29"/>
      <c r="F31" s="29"/>
      <c r="G31" s="29"/>
      <c r="H31" s="29"/>
      <c r="I31" s="29"/>
      <c r="J31" s="29">
        <v>2</v>
      </c>
      <c r="K31" s="182">
        <v>2</v>
      </c>
      <c r="L31" s="3"/>
      <c r="M31" s="3"/>
      <c r="N31" s="29"/>
      <c r="O31" s="3">
        <f>J31/I30</f>
        <v>1</v>
      </c>
      <c r="P31" s="21">
        <v>3</v>
      </c>
      <c r="Q31" s="22">
        <f t="shared" si="12"/>
        <v>1</v>
      </c>
      <c r="R31" s="3">
        <f t="shared" si="13"/>
        <v>0</v>
      </c>
      <c r="S31" s="3"/>
      <c r="T31" s="27" t="s">
        <v>19</v>
      </c>
      <c r="U31" s="3">
        <f>M117</f>
        <v>0.27777777777777779</v>
      </c>
      <c r="AA31" s="23" t="s">
        <v>39</v>
      </c>
      <c r="AB31" s="22">
        <f t="shared" si="14"/>
        <v>1</v>
      </c>
      <c r="AC31" s="22">
        <f t="shared" si="15"/>
        <v>0.6</v>
      </c>
      <c r="AD31" s="22">
        <f t="shared" si="16"/>
        <v>0.875</v>
      </c>
      <c r="AE31" s="22">
        <f t="shared" si="17"/>
        <v>0.25</v>
      </c>
      <c r="AF31" s="22">
        <f t="shared" si="18"/>
        <v>0.84615384615384615</v>
      </c>
      <c r="AG31" s="22">
        <f t="shared" si="19"/>
        <v>1.3333333333333333</v>
      </c>
      <c r="AH31" s="22">
        <f t="shared" si="20"/>
        <v>0.7</v>
      </c>
      <c r="AI31" s="22">
        <f t="shared" si="21"/>
        <v>0.88888888888888884</v>
      </c>
      <c r="AJ31" s="22">
        <f t="shared" si="22"/>
        <v>1</v>
      </c>
      <c r="AK31" s="22" t="s">
        <v>27</v>
      </c>
    </row>
    <row r="32" spans="1:38" ht="12.75" customHeight="1" x14ac:dyDescent="0.2">
      <c r="A32" s="28" t="s">
        <v>23</v>
      </c>
      <c r="B32" s="29"/>
      <c r="C32" s="29"/>
      <c r="D32" s="29"/>
      <c r="E32" s="29"/>
      <c r="F32" s="29"/>
      <c r="G32" s="29"/>
      <c r="H32" s="29"/>
      <c r="I32" s="29"/>
      <c r="J32" s="29">
        <v>1</v>
      </c>
      <c r="K32" s="182">
        <v>1</v>
      </c>
      <c r="L32" s="3"/>
      <c r="M32" s="3"/>
      <c r="N32" s="29"/>
      <c r="O32" s="3"/>
      <c r="P32" s="21">
        <v>1</v>
      </c>
      <c r="Q32" s="22"/>
      <c r="R32" s="3"/>
      <c r="S32" s="3"/>
      <c r="AA32" s="23" t="s">
        <v>40</v>
      </c>
      <c r="AB32" s="22">
        <f t="shared" si="14"/>
        <v>1</v>
      </c>
      <c r="AC32" s="22">
        <f t="shared" si="15"/>
        <v>1</v>
      </c>
      <c r="AD32" s="22">
        <f t="shared" si="16"/>
        <v>1</v>
      </c>
      <c r="AE32" s="22">
        <f t="shared" si="17"/>
        <v>1</v>
      </c>
      <c r="AF32" s="22">
        <f t="shared" si="18"/>
        <v>0.90909090909090906</v>
      </c>
      <c r="AG32" s="22">
        <f t="shared" si="19"/>
        <v>1</v>
      </c>
      <c r="AH32" s="22">
        <f t="shared" si="20"/>
        <v>0.8571428571428571</v>
      </c>
      <c r="AI32" s="22">
        <f t="shared" si="21"/>
        <v>1</v>
      </c>
      <c r="AJ32" s="22" t="s">
        <v>27</v>
      </c>
      <c r="AK32" s="22" t="s">
        <v>27</v>
      </c>
    </row>
    <row r="33" spans="1:37" ht="12.75" customHeight="1" x14ac:dyDescent="0.2">
      <c r="K33" s="184">
        <f>SUM(K31:K32)</f>
        <v>3</v>
      </c>
      <c r="L33" s="3">
        <f>K31/B23</f>
        <v>0.18181818181818182</v>
      </c>
      <c r="M33" s="3">
        <f>K33/B23</f>
        <v>0.27272727272727271</v>
      </c>
      <c r="N33" s="3">
        <f>M33-L33</f>
        <v>9.0909090909090884E-2</v>
      </c>
      <c r="O33" s="3"/>
      <c r="AA33" s="23" t="s">
        <v>41</v>
      </c>
      <c r="AB33" s="22">
        <f t="shared" si="14"/>
        <v>0.8571428571428571</v>
      </c>
      <c r="AC33" s="22">
        <f t="shared" si="15"/>
        <v>1</v>
      </c>
      <c r="AD33" s="22">
        <f t="shared" si="16"/>
        <v>0.8571428571428571</v>
      </c>
      <c r="AE33" s="22">
        <f t="shared" si="17"/>
        <v>1</v>
      </c>
      <c r="AF33" s="22">
        <f t="shared" si="18"/>
        <v>0.9</v>
      </c>
      <c r="AG33" s="22">
        <f t="shared" si="19"/>
        <v>1</v>
      </c>
      <c r="AH33" s="22">
        <f t="shared" si="20"/>
        <v>0.83333333333333337</v>
      </c>
      <c r="AI33" s="22" t="s">
        <v>27</v>
      </c>
      <c r="AJ33" s="22" t="s">
        <v>27</v>
      </c>
      <c r="AK33" s="22" t="s">
        <v>27</v>
      </c>
    </row>
    <row r="34" spans="1:37" ht="12.75" customHeight="1" x14ac:dyDescent="0.2">
      <c r="A34" s="32" t="s">
        <v>34</v>
      </c>
      <c r="B34" s="32"/>
      <c r="C34" s="32"/>
      <c r="D34" s="33"/>
      <c r="E34" s="33"/>
      <c r="F34" s="126"/>
      <c r="G34" s="29">
        <f>((K31*9)+(K32*10))/K33</f>
        <v>9.3333333333333339</v>
      </c>
      <c r="K34" s="184"/>
      <c r="L34" s="3"/>
      <c r="M34" s="3"/>
      <c r="N34" s="3"/>
      <c r="O34" s="3"/>
      <c r="AA34" s="26" t="s">
        <v>42</v>
      </c>
      <c r="AB34" s="22">
        <f t="shared" si="14"/>
        <v>1</v>
      </c>
      <c r="AC34" s="22">
        <f t="shared" si="15"/>
        <v>1</v>
      </c>
      <c r="AD34" s="22">
        <f t="shared" si="16"/>
        <v>1</v>
      </c>
      <c r="AE34" s="22">
        <f t="shared" si="17"/>
        <v>1</v>
      </c>
      <c r="AF34" s="22">
        <f t="shared" si="18"/>
        <v>1</v>
      </c>
      <c r="AG34" s="22">
        <f t="shared" si="19"/>
        <v>1</v>
      </c>
      <c r="AH34" s="22" t="s">
        <v>27</v>
      </c>
      <c r="AI34" s="22" t="s">
        <v>27</v>
      </c>
      <c r="AJ34" s="22" t="s">
        <v>27</v>
      </c>
      <c r="AK34" s="22" t="s">
        <v>27</v>
      </c>
    </row>
    <row r="35" spans="1:37" ht="12.75" customHeight="1" x14ac:dyDescent="0.2">
      <c r="K35" s="184"/>
      <c r="L35" s="3"/>
      <c r="M35" s="3"/>
      <c r="N35" s="3"/>
      <c r="O35" s="3"/>
      <c r="AA35" s="26" t="s">
        <v>43</v>
      </c>
      <c r="AB35" s="22">
        <f t="shared" si="14"/>
        <v>1</v>
      </c>
      <c r="AC35" s="22">
        <f t="shared" si="15"/>
        <v>1</v>
      </c>
      <c r="AD35" s="22">
        <f t="shared" si="16"/>
        <v>0.66666666666666663</v>
      </c>
      <c r="AE35" s="22">
        <f t="shared" si="17"/>
        <v>1</v>
      </c>
      <c r="AF35" s="22">
        <f t="shared" si="18"/>
        <v>1</v>
      </c>
      <c r="AG35" s="22" t="s">
        <v>27</v>
      </c>
      <c r="AH35" s="22" t="s">
        <v>27</v>
      </c>
      <c r="AI35" s="22" t="s">
        <v>27</v>
      </c>
      <c r="AJ35" s="22" t="s">
        <v>27</v>
      </c>
      <c r="AK35" s="22" t="s">
        <v>27</v>
      </c>
    </row>
    <row r="36" spans="1:37" ht="12.75" customHeight="1" x14ac:dyDescent="0.3">
      <c r="A36" s="38" t="s">
        <v>64</v>
      </c>
      <c r="L36" s="3"/>
      <c r="M36" s="3"/>
      <c r="O36" s="3"/>
      <c r="AA36" s="26" t="s">
        <v>44</v>
      </c>
      <c r="AB36" s="22">
        <f t="shared" si="14"/>
        <v>1</v>
      </c>
      <c r="AC36" s="22">
        <f t="shared" si="15"/>
        <v>1</v>
      </c>
      <c r="AD36" s="22">
        <f t="shared" si="16"/>
        <v>1</v>
      </c>
      <c r="AE36" s="22">
        <f t="shared" si="17"/>
        <v>1</v>
      </c>
      <c r="AF36" s="22" t="s">
        <v>27</v>
      </c>
      <c r="AG36" s="22" t="s">
        <v>27</v>
      </c>
      <c r="AH36" s="22" t="s">
        <v>27</v>
      </c>
      <c r="AI36" s="22" t="s">
        <v>27</v>
      </c>
      <c r="AJ36" s="22" t="s">
        <v>27</v>
      </c>
      <c r="AK36" s="22" t="s">
        <v>27</v>
      </c>
    </row>
    <row r="37" spans="1:37" ht="25.5" customHeight="1" x14ac:dyDescent="0.2">
      <c r="B37" s="281" t="s">
        <v>2</v>
      </c>
      <c r="C37" s="282"/>
      <c r="D37" s="282"/>
      <c r="E37" s="282"/>
      <c r="F37" s="282"/>
      <c r="G37" s="282"/>
      <c r="H37" s="282"/>
      <c r="I37" s="282"/>
      <c r="J37" s="282"/>
      <c r="L37" s="4" t="s">
        <v>3</v>
      </c>
      <c r="M37" s="4" t="s">
        <v>4</v>
      </c>
      <c r="N37" s="5" t="s">
        <v>5</v>
      </c>
      <c r="O37" s="4" t="s">
        <v>6</v>
      </c>
      <c r="P37" s="6" t="s">
        <v>7</v>
      </c>
      <c r="Q37" s="6" t="s">
        <v>8</v>
      </c>
      <c r="R37" s="7" t="s">
        <v>9</v>
      </c>
      <c r="S37" s="7"/>
    </row>
    <row r="38" spans="1:37" ht="12.75" customHeight="1" x14ac:dyDescent="0.2">
      <c r="A38" s="9" t="s">
        <v>10</v>
      </c>
      <c r="B38" s="10">
        <v>1</v>
      </c>
      <c r="C38" s="10">
        <v>2</v>
      </c>
      <c r="D38" s="10">
        <v>3</v>
      </c>
      <c r="E38" s="10">
        <v>4</v>
      </c>
      <c r="F38" s="10">
        <v>5</v>
      </c>
      <c r="G38" s="10">
        <v>6</v>
      </c>
      <c r="H38" s="10">
        <v>7</v>
      </c>
      <c r="I38" s="10">
        <v>8</v>
      </c>
      <c r="J38" s="10">
        <v>9</v>
      </c>
      <c r="K38" s="115" t="s">
        <v>11</v>
      </c>
      <c r="L38" s="36"/>
      <c r="M38" s="11"/>
      <c r="N38" s="12"/>
      <c r="O38" s="13"/>
      <c r="P38" s="14"/>
      <c r="Q38" s="14"/>
      <c r="R38" s="3"/>
      <c r="S38" s="3"/>
    </row>
    <row r="39" spans="1:37" ht="12.75" customHeight="1" x14ac:dyDescent="0.2">
      <c r="A39" s="26" t="s">
        <v>15</v>
      </c>
      <c r="B39" s="10">
        <v>14</v>
      </c>
      <c r="C39" s="10"/>
      <c r="D39" s="10"/>
      <c r="E39" s="10"/>
      <c r="F39" s="10"/>
      <c r="G39" s="10"/>
      <c r="H39" s="10"/>
      <c r="I39" s="10"/>
      <c r="J39" s="10"/>
      <c r="K39" s="181"/>
      <c r="L39" s="36"/>
      <c r="M39" s="11"/>
      <c r="N39" s="12"/>
      <c r="O39" s="13"/>
      <c r="P39" s="17">
        <f>B39</f>
        <v>14</v>
      </c>
      <c r="Q39" s="14"/>
      <c r="R39" s="3"/>
      <c r="S39" s="3"/>
    </row>
    <row r="40" spans="1:37" ht="12.75" customHeight="1" x14ac:dyDescent="0.2">
      <c r="A40" s="26" t="s">
        <v>16</v>
      </c>
      <c r="B40" s="10"/>
      <c r="C40" s="10">
        <v>8</v>
      </c>
      <c r="D40" s="10"/>
      <c r="E40" s="10"/>
      <c r="F40" s="10"/>
      <c r="G40" s="10"/>
      <c r="H40" s="10"/>
      <c r="I40" s="10"/>
      <c r="J40" s="10"/>
      <c r="K40" s="181"/>
      <c r="L40" s="36"/>
      <c r="M40" s="11"/>
      <c r="N40" s="12"/>
      <c r="O40" s="13">
        <f>C40/B39</f>
        <v>0.5714285714285714</v>
      </c>
      <c r="P40" s="21">
        <v>8</v>
      </c>
      <c r="Q40" s="22">
        <f t="shared" ref="Q40:Q48" si="24">P40/P39</f>
        <v>0.5714285714285714</v>
      </c>
      <c r="R40" s="3">
        <f t="shared" ref="R40:R48" si="25">100%-Q40</f>
        <v>0.4285714285714286</v>
      </c>
      <c r="S40" s="3"/>
    </row>
    <row r="41" spans="1:37" ht="12.75" customHeight="1" x14ac:dyDescent="0.2">
      <c r="A41" s="26" t="s">
        <v>17</v>
      </c>
      <c r="B41" s="10"/>
      <c r="C41" s="10">
        <v>6</v>
      </c>
      <c r="D41" s="10">
        <v>2</v>
      </c>
      <c r="E41" s="10"/>
      <c r="F41" s="10"/>
      <c r="G41" s="10"/>
      <c r="H41" s="10"/>
      <c r="I41" s="10"/>
      <c r="J41" s="10"/>
      <c r="K41" s="181"/>
      <c r="L41" s="36"/>
      <c r="M41" s="11"/>
      <c r="N41" s="12"/>
      <c r="O41" s="13">
        <f>D41/C40</f>
        <v>0.25</v>
      </c>
      <c r="P41" s="21">
        <v>8</v>
      </c>
      <c r="Q41" s="22">
        <f t="shared" si="24"/>
        <v>1</v>
      </c>
      <c r="R41" s="3">
        <f t="shared" si="25"/>
        <v>0</v>
      </c>
      <c r="S41" s="3"/>
    </row>
    <row r="42" spans="1:37" ht="12.75" customHeight="1" x14ac:dyDescent="0.2">
      <c r="A42" s="26" t="s">
        <v>18</v>
      </c>
      <c r="B42" s="10"/>
      <c r="C42" s="10">
        <v>2</v>
      </c>
      <c r="D42" s="10">
        <v>3</v>
      </c>
      <c r="E42" s="10">
        <v>2</v>
      </c>
      <c r="F42" s="10"/>
      <c r="G42" s="10"/>
      <c r="H42" s="10"/>
      <c r="I42" s="10"/>
      <c r="J42" s="10"/>
      <c r="K42" s="181"/>
      <c r="L42" s="36"/>
      <c r="M42" s="11"/>
      <c r="N42" s="12"/>
      <c r="O42" s="13">
        <f>E42/D41</f>
        <v>1</v>
      </c>
      <c r="P42" s="21">
        <v>7</v>
      </c>
      <c r="Q42" s="22">
        <f t="shared" si="24"/>
        <v>0.875</v>
      </c>
      <c r="R42" s="3">
        <f t="shared" si="25"/>
        <v>0.125</v>
      </c>
      <c r="S42" s="3"/>
    </row>
    <row r="43" spans="1:37" ht="12.75" customHeight="1" x14ac:dyDescent="0.2">
      <c r="A43" s="26" t="s">
        <v>19</v>
      </c>
      <c r="B43" s="10"/>
      <c r="C43" s="10"/>
      <c r="D43" s="10">
        <v>1</v>
      </c>
      <c r="E43" s="10">
        <v>4</v>
      </c>
      <c r="F43" s="10">
        <v>2</v>
      </c>
      <c r="G43" s="10"/>
      <c r="H43" s="10"/>
      <c r="I43" s="10"/>
      <c r="J43" s="10"/>
      <c r="K43" s="181"/>
      <c r="L43" s="36"/>
      <c r="M43" s="11"/>
      <c r="N43" s="12"/>
      <c r="O43" s="13">
        <f>F43/E42</f>
        <v>1</v>
      </c>
      <c r="P43" s="21">
        <v>7</v>
      </c>
      <c r="Q43" s="22">
        <f t="shared" si="24"/>
        <v>1</v>
      </c>
      <c r="R43" s="3">
        <f t="shared" si="25"/>
        <v>0</v>
      </c>
      <c r="S43" s="3"/>
      <c r="T43" s="292" t="s">
        <v>5</v>
      </c>
      <c r="U43" s="282"/>
    </row>
    <row r="44" spans="1:37" ht="12.75" customHeight="1" x14ac:dyDescent="0.2">
      <c r="A44" s="28" t="s">
        <v>20</v>
      </c>
      <c r="B44" s="29"/>
      <c r="C44" s="29"/>
      <c r="D44" s="29"/>
      <c r="E44" s="29"/>
      <c r="F44" s="29"/>
      <c r="G44" s="29">
        <v>2</v>
      </c>
      <c r="H44" s="29"/>
      <c r="I44" s="29"/>
      <c r="J44" s="29"/>
      <c r="K44" s="182"/>
      <c r="L44" s="3"/>
      <c r="M44" s="3"/>
      <c r="N44" s="29"/>
      <c r="O44" s="3">
        <f>G44/F43</f>
        <v>1</v>
      </c>
      <c r="P44" s="21">
        <v>6</v>
      </c>
      <c r="Q44" s="22">
        <f t="shared" si="24"/>
        <v>0.8571428571428571</v>
      </c>
      <c r="R44" s="3">
        <f t="shared" si="25"/>
        <v>0.1428571428571429</v>
      </c>
      <c r="S44" s="3"/>
      <c r="T44" s="27">
        <v>9902</v>
      </c>
      <c r="U44" s="3">
        <f>N16</f>
        <v>0.14285714285714285</v>
      </c>
    </row>
    <row r="45" spans="1:37" ht="12.75" customHeight="1" x14ac:dyDescent="0.2">
      <c r="A45" s="28" t="s">
        <v>21</v>
      </c>
      <c r="B45" s="29"/>
      <c r="C45" s="29"/>
      <c r="D45" s="29"/>
      <c r="E45" s="29"/>
      <c r="F45" s="29"/>
      <c r="G45" s="29"/>
      <c r="H45" s="29">
        <v>2</v>
      </c>
      <c r="I45" s="29"/>
      <c r="J45" s="29"/>
      <c r="K45" s="182"/>
      <c r="L45" s="3"/>
      <c r="M45" s="3"/>
      <c r="N45" s="29"/>
      <c r="O45" s="3">
        <f>H45/G44</f>
        <v>1</v>
      </c>
      <c r="P45" s="21">
        <v>6</v>
      </c>
      <c r="Q45" s="22">
        <f t="shared" si="24"/>
        <v>1</v>
      </c>
      <c r="R45" s="3">
        <f t="shared" si="25"/>
        <v>0</v>
      </c>
      <c r="S45" s="3"/>
      <c r="T45" s="27" t="s">
        <v>14</v>
      </c>
      <c r="U45" s="3">
        <f>N33</f>
        <v>9.0909090909090884E-2</v>
      </c>
    </row>
    <row r="46" spans="1:37" ht="12.75" customHeight="1" x14ac:dyDescent="0.2">
      <c r="A46" s="28" t="s">
        <v>22</v>
      </c>
      <c r="B46" s="29"/>
      <c r="C46" s="29"/>
      <c r="D46" s="29"/>
      <c r="E46" s="29"/>
      <c r="F46" s="29"/>
      <c r="G46" s="29"/>
      <c r="H46" s="29">
        <v>2</v>
      </c>
      <c r="I46" s="29"/>
      <c r="J46" s="29"/>
      <c r="K46" s="182"/>
      <c r="L46" s="3"/>
      <c r="M46" s="3"/>
      <c r="N46" s="29"/>
      <c r="O46" s="3">
        <f t="shared" ref="O46:O47" si="26">I46/H45</f>
        <v>0</v>
      </c>
      <c r="P46" s="21">
        <v>4</v>
      </c>
      <c r="Q46" s="22">
        <f t="shared" si="24"/>
        <v>0.66666666666666663</v>
      </c>
      <c r="R46" s="3">
        <f t="shared" si="25"/>
        <v>0.33333333333333337</v>
      </c>
      <c r="S46" s="3"/>
      <c r="T46" s="27" t="s">
        <v>15</v>
      </c>
      <c r="U46" s="3">
        <f>N51</f>
        <v>0.14285714285714285</v>
      </c>
    </row>
    <row r="47" spans="1:37" ht="12.75" customHeight="1" x14ac:dyDescent="0.2">
      <c r="A47" s="28" t="s">
        <v>23</v>
      </c>
      <c r="B47" s="29"/>
      <c r="C47" s="29"/>
      <c r="D47" s="29"/>
      <c r="E47" s="29"/>
      <c r="F47" s="29"/>
      <c r="G47" s="29"/>
      <c r="H47" s="29"/>
      <c r="I47" s="29">
        <v>2</v>
      </c>
      <c r="J47" s="29"/>
      <c r="K47" s="182"/>
      <c r="L47" s="3"/>
      <c r="M47" s="3"/>
      <c r="N47" s="29"/>
      <c r="O47" s="3">
        <f t="shared" si="26"/>
        <v>1</v>
      </c>
      <c r="P47" s="21">
        <v>4</v>
      </c>
      <c r="Q47" s="22">
        <f t="shared" si="24"/>
        <v>1</v>
      </c>
      <c r="R47" s="3">
        <f t="shared" si="25"/>
        <v>0</v>
      </c>
      <c r="S47" s="3"/>
      <c r="T47" s="27" t="s">
        <v>16</v>
      </c>
      <c r="U47" s="3">
        <f>N66</f>
        <v>0</v>
      </c>
    </row>
    <row r="48" spans="1:37" ht="12.75" customHeight="1" x14ac:dyDescent="0.2">
      <c r="A48" s="28" t="s">
        <v>48</v>
      </c>
      <c r="B48" s="29"/>
      <c r="C48" s="29"/>
      <c r="D48" s="29"/>
      <c r="E48" s="29"/>
      <c r="F48" s="29"/>
      <c r="G48" s="29"/>
      <c r="H48" s="29"/>
      <c r="I48" s="29"/>
      <c r="J48" s="29">
        <v>2</v>
      </c>
      <c r="K48" s="182">
        <v>2</v>
      </c>
      <c r="L48" s="3"/>
      <c r="M48" s="3"/>
      <c r="N48" s="29"/>
      <c r="O48" s="3">
        <f>J48/I47</f>
        <v>1</v>
      </c>
      <c r="P48" s="21">
        <v>4</v>
      </c>
      <c r="Q48" s="22">
        <f t="shared" si="24"/>
        <v>1</v>
      </c>
      <c r="R48" s="3">
        <f t="shared" si="25"/>
        <v>0</v>
      </c>
      <c r="S48" s="3"/>
      <c r="T48" s="27" t="s">
        <v>17</v>
      </c>
      <c r="U48" s="3">
        <f>N81</f>
        <v>0.1111111111111111</v>
      </c>
    </row>
    <row r="49" spans="1:38" ht="12.75" customHeight="1" x14ac:dyDescent="0.2">
      <c r="A49" s="28" t="s">
        <v>49</v>
      </c>
      <c r="B49" s="29"/>
      <c r="C49" s="29"/>
      <c r="D49" s="29"/>
      <c r="E49" s="29"/>
      <c r="F49" s="29"/>
      <c r="G49" s="29"/>
      <c r="H49" s="29"/>
      <c r="I49" s="29"/>
      <c r="J49" s="29">
        <v>2</v>
      </c>
      <c r="K49" s="182">
        <v>1</v>
      </c>
      <c r="L49" s="3"/>
      <c r="M49" s="3"/>
      <c r="N49" s="29"/>
      <c r="O49" s="3"/>
      <c r="P49" s="21">
        <v>2</v>
      </c>
      <c r="Q49" s="22"/>
      <c r="R49" s="3"/>
      <c r="S49" s="3"/>
      <c r="T49" s="27" t="s">
        <v>18</v>
      </c>
      <c r="U49" s="3">
        <f>N100</f>
        <v>0.2857142857142857</v>
      </c>
    </row>
    <row r="50" spans="1:38" ht="12.75" customHeight="1" x14ac:dyDescent="0.2">
      <c r="A50" s="28" t="s">
        <v>50</v>
      </c>
      <c r="B50" s="29"/>
      <c r="C50" s="29"/>
      <c r="D50" s="29"/>
      <c r="E50" s="29"/>
      <c r="F50" s="29"/>
      <c r="G50" s="29"/>
      <c r="H50" s="29"/>
      <c r="I50" s="29"/>
      <c r="J50" s="29">
        <v>1</v>
      </c>
      <c r="K50" s="182">
        <v>1</v>
      </c>
      <c r="L50" s="3"/>
      <c r="M50" s="3"/>
      <c r="N50" s="29"/>
      <c r="O50" s="3"/>
      <c r="P50" s="21">
        <v>1</v>
      </c>
      <c r="Q50" s="22"/>
      <c r="R50" s="3"/>
      <c r="S50" s="3"/>
      <c r="T50" s="27" t="s">
        <v>19</v>
      </c>
      <c r="U50" s="3">
        <f>N117</f>
        <v>0.11111111111111113</v>
      </c>
    </row>
    <row r="51" spans="1:38" ht="12.75" customHeight="1" x14ac:dyDescent="0.2">
      <c r="K51" s="184">
        <f>SUM(K48:K50)</f>
        <v>4</v>
      </c>
      <c r="L51" s="3">
        <f>K48/B39</f>
        <v>0.14285714285714285</v>
      </c>
      <c r="M51" s="3">
        <f>K51/B39</f>
        <v>0.2857142857142857</v>
      </c>
      <c r="N51" s="3">
        <f>M51-L51</f>
        <v>0.14285714285714285</v>
      </c>
      <c r="O51" s="3"/>
    </row>
    <row r="52" spans="1:38" ht="12.75" customHeight="1" x14ac:dyDescent="0.3">
      <c r="A52" s="38" t="s">
        <v>65</v>
      </c>
      <c r="L52" s="3"/>
      <c r="M52" s="3"/>
      <c r="O52" s="3"/>
    </row>
    <row r="53" spans="1:38" ht="25.5" customHeight="1" x14ac:dyDescent="0.2">
      <c r="B53" s="281" t="s">
        <v>2</v>
      </c>
      <c r="C53" s="282"/>
      <c r="D53" s="282"/>
      <c r="E53" s="282"/>
      <c r="F53" s="282"/>
      <c r="G53" s="282"/>
      <c r="H53" s="282"/>
      <c r="I53" s="282"/>
      <c r="J53" s="282"/>
      <c r="L53" s="4" t="s">
        <v>3</v>
      </c>
      <c r="M53" s="4" t="s">
        <v>4</v>
      </c>
      <c r="N53" s="5" t="s">
        <v>5</v>
      </c>
      <c r="O53" s="4" t="s">
        <v>6</v>
      </c>
      <c r="P53" s="6" t="s">
        <v>7</v>
      </c>
      <c r="Q53" s="6" t="s">
        <v>8</v>
      </c>
      <c r="R53" s="7" t="s">
        <v>9</v>
      </c>
      <c r="S53" s="7"/>
      <c r="AA53" s="2"/>
      <c r="AB53" s="8" t="s">
        <v>45</v>
      </c>
      <c r="AC53" s="8"/>
      <c r="AD53" s="8"/>
      <c r="AE53" s="8"/>
      <c r="AF53" s="8"/>
      <c r="AG53" s="8"/>
      <c r="AH53" s="8"/>
      <c r="AI53" s="8"/>
      <c r="AJ53" s="8"/>
      <c r="AK53" s="8"/>
    </row>
    <row r="54" spans="1:38" ht="12.75" customHeight="1" x14ac:dyDescent="0.2">
      <c r="A54" s="9" t="s">
        <v>10</v>
      </c>
      <c r="B54" s="10">
        <v>1</v>
      </c>
      <c r="C54" s="10">
        <v>2</v>
      </c>
      <c r="D54" s="10">
        <v>3</v>
      </c>
      <c r="E54" s="10">
        <v>4</v>
      </c>
      <c r="F54" s="10">
        <v>5</v>
      </c>
      <c r="G54" s="10">
        <v>6</v>
      </c>
      <c r="H54" s="10">
        <v>7</v>
      </c>
      <c r="I54" s="10">
        <v>8</v>
      </c>
      <c r="J54" s="10">
        <v>9</v>
      </c>
      <c r="K54" s="115" t="s">
        <v>11</v>
      </c>
      <c r="L54" s="36"/>
      <c r="M54" s="11"/>
      <c r="N54" s="12"/>
      <c r="O54" s="13"/>
      <c r="P54" s="14"/>
      <c r="Q54" s="14"/>
      <c r="R54" s="3"/>
      <c r="S54" s="3"/>
      <c r="AB54" s="283" t="s">
        <v>12</v>
      </c>
      <c r="AC54" s="282"/>
      <c r="AD54" s="282"/>
      <c r="AE54" s="282"/>
      <c r="AF54" s="282"/>
      <c r="AG54" s="282"/>
      <c r="AH54" s="282"/>
      <c r="AI54" s="282"/>
      <c r="AJ54" s="282"/>
      <c r="AK54" s="282"/>
    </row>
    <row r="55" spans="1:38" ht="12.75" customHeight="1" x14ac:dyDescent="0.2">
      <c r="A55" s="26" t="s">
        <v>16</v>
      </c>
      <c r="B55" s="10">
        <v>6</v>
      </c>
      <c r="C55" s="10"/>
      <c r="D55" s="10"/>
      <c r="E55" s="10"/>
      <c r="F55" s="10"/>
      <c r="G55" s="10"/>
      <c r="H55" s="10"/>
      <c r="I55" s="10"/>
      <c r="J55" s="10"/>
      <c r="K55" s="181"/>
      <c r="L55" s="36"/>
      <c r="M55" s="11"/>
      <c r="N55" s="12"/>
      <c r="O55" s="13"/>
      <c r="P55" s="17">
        <f>B55</f>
        <v>6</v>
      </c>
      <c r="Q55" s="14"/>
      <c r="R55" s="3"/>
      <c r="S55" s="3"/>
      <c r="AA55" s="18" t="s">
        <v>13</v>
      </c>
      <c r="AB55" s="19">
        <v>9902</v>
      </c>
      <c r="AC55" s="20" t="s">
        <v>14</v>
      </c>
      <c r="AD55" s="20" t="s">
        <v>15</v>
      </c>
      <c r="AE55" s="20" t="s">
        <v>16</v>
      </c>
      <c r="AF55" s="20" t="s">
        <v>17</v>
      </c>
      <c r="AG55" s="20" t="s">
        <v>18</v>
      </c>
      <c r="AH55" s="20" t="s">
        <v>19</v>
      </c>
      <c r="AI55" s="20" t="s">
        <v>20</v>
      </c>
      <c r="AJ55" s="20" t="s">
        <v>21</v>
      </c>
      <c r="AK55" s="20" t="s">
        <v>22</v>
      </c>
      <c r="AL55" s="20" t="s">
        <v>23</v>
      </c>
    </row>
    <row r="56" spans="1:38" ht="12.75" customHeight="1" x14ac:dyDescent="0.2">
      <c r="A56" s="26" t="s">
        <v>17</v>
      </c>
      <c r="B56" s="10"/>
      <c r="C56" s="10">
        <v>4</v>
      </c>
      <c r="D56" s="10"/>
      <c r="E56" s="10"/>
      <c r="F56" s="10"/>
      <c r="G56" s="10"/>
      <c r="H56" s="10"/>
      <c r="I56" s="10"/>
      <c r="J56" s="10"/>
      <c r="K56" s="181"/>
      <c r="L56" s="36"/>
      <c r="M56" s="11"/>
      <c r="N56" s="12"/>
      <c r="O56" s="13">
        <f>C56/B55</f>
        <v>0.66666666666666663</v>
      </c>
      <c r="P56" s="21">
        <v>4</v>
      </c>
      <c r="Q56" s="22">
        <f t="shared" ref="Q56:Q63" si="27">P56/P55</f>
        <v>0.66666666666666663</v>
      </c>
      <c r="R56" s="3">
        <f t="shared" ref="R56:R63" si="28">100%-Q56</f>
        <v>0.33333333333333337</v>
      </c>
      <c r="S56" s="3"/>
      <c r="AA56" s="23" t="s">
        <v>37</v>
      </c>
      <c r="AB56" s="22">
        <f t="shared" ref="AB56:AB63" si="29">R6</f>
        <v>0.66666666666666674</v>
      </c>
      <c r="AC56" s="22">
        <f t="shared" ref="AC56:AC63" si="30">R24</f>
        <v>0.63636363636363635</v>
      </c>
      <c r="AD56" s="22">
        <f t="shared" ref="AD56:AD63" si="31">R40</f>
        <v>0.4285714285714286</v>
      </c>
      <c r="AE56" s="22">
        <f t="shared" ref="AE56:AE63" si="32">R56</f>
        <v>0.33333333333333337</v>
      </c>
      <c r="AF56" s="22">
        <f t="shared" ref="AF56:AF62" si="33">R71</f>
        <v>0.22222222222222221</v>
      </c>
      <c r="AG56" s="3">
        <f t="shared" ref="AG56:AG61" si="34">R86</f>
        <v>0.5714285714285714</v>
      </c>
      <c r="AH56" s="3">
        <f t="shared" ref="AH56:AH60" si="35">R105</f>
        <v>0.38888888888888884</v>
      </c>
      <c r="AI56" s="3">
        <f t="shared" ref="AI56:AI59" si="36">R122</f>
        <v>0</v>
      </c>
      <c r="AJ56" s="3">
        <f t="shared" ref="AJ56:AJ58" si="37">R138</f>
        <v>0.375</v>
      </c>
      <c r="AK56" s="3">
        <f t="shared" ref="AK56:AK57" si="38">R154</f>
        <v>0.36363636363636365</v>
      </c>
      <c r="AL56" s="3">
        <f>R171</f>
        <v>0.19999999999999996</v>
      </c>
    </row>
    <row r="57" spans="1:38" ht="12.75" customHeight="1" x14ac:dyDescent="0.2">
      <c r="A57" s="26" t="s">
        <v>18</v>
      </c>
      <c r="B57" s="10"/>
      <c r="C57" s="10">
        <v>3</v>
      </c>
      <c r="D57" s="10">
        <v>1</v>
      </c>
      <c r="E57" s="10"/>
      <c r="F57" s="10"/>
      <c r="G57" s="10"/>
      <c r="H57" s="10"/>
      <c r="I57" s="10"/>
      <c r="J57" s="10"/>
      <c r="K57" s="181"/>
      <c r="L57" s="36"/>
      <c r="M57" s="11"/>
      <c r="N57" s="12"/>
      <c r="O57" s="13">
        <f>D57/C56</f>
        <v>0.25</v>
      </c>
      <c r="P57" s="21">
        <v>4</v>
      </c>
      <c r="Q57" s="22">
        <f t="shared" si="27"/>
        <v>1</v>
      </c>
      <c r="R57" s="3">
        <f t="shared" si="28"/>
        <v>0</v>
      </c>
      <c r="S57" s="3"/>
      <c r="AA57" s="23" t="s">
        <v>38</v>
      </c>
      <c r="AB57" s="22">
        <f t="shared" si="29"/>
        <v>0</v>
      </c>
      <c r="AC57" s="22">
        <f t="shared" si="30"/>
        <v>-0.25</v>
      </c>
      <c r="AD57" s="22">
        <f t="shared" si="31"/>
        <v>0</v>
      </c>
      <c r="AE57" s="22">
        <f t="shared" si="32"/>
        <v>0</v>
      </c>
      <c r="AF57" s="22">
        <f t="shared" si="33"/>
        <v>7.1428571428571397E-2</v>
      </c>
      <c r="AG57" s="3">
        <f t="shared" si="34"/>
        <v>0</v>
      </c>
      <c r="AH57" s="3">
        <f t="shared" si="35"/>
        <v>9.0909090909090939E-2</v>
      </c>
      <c r="AI57" s="3">
        <f t="shared" si="36"/>
        <v>0</v>
      </c>
      <c r="AJ57" s="3">
        <f t="shared" si="37"/>
        <v>0</v>
      </c>
      <c r="AK57" s="3">
        <f t="shared" si="38"/>
        <v>0</v>
      </c>
      <c r="AL57" s="3" t="s">
        <v>27</v>
      </c>
    </row>
    <row r="58" spans="1:38" ht="12.75" customHeight="1" x14ac:dyDescent="0.2">
      <c r="A58" s="26" t="s">
        <v>19</v>
      </c>
      <c r="B58" s="10"/>
      <c r="C58" s="10"/>
      <c r="D58" s="10"/>
      <c r="E58" s="10">
        <v>1</v>
      </c>
      <c r="F58" s="10"/>
      <c r="G58" s="10"/>
      <c r="H58" s="10"/>
      <c r="I58" s="10"/>
      <c r="J58" s="10"/>
      <c r="K58" s="181"/>
      <c r="L58" s="36"/>
      <c r="M58" s="11"/>
      <c r="N58" s="12"/>
      <c r="O58" s="13">
        <f>E58/D57</f>
        <v>1</v>
      </c>
      <c r="P58" s="21">
        <v>1</v>
      </c>
      <c r="Q58" s="22">
        <f t="shared" si="27"/>
        <v>0.25</v>
      </c>
      <c r="R58" s="3">
        <f t="shared" si="28"/>
        <v>0.75</v>
      </c>
      <c r="S58" s="3"/>
      <c r="AA58" s="23" t="s">
        <v>39</v>
      </c>
      <c r="AB58" s="22">
        <f t="shared" si="29"/>
        <v>0</v>
      </c>
      <c r="AC58" s="22">
        <f t="shared" si="30"/>
        <v>0.4</v>
      </c>
      <c r="AD58" s="22">
        <f t="shared" si="31"/>
        <v>0.125</v>
      </c>
      <c r="AE58" s="22">
        <f t="shared" si="32"/>
        <v>0.75</v>
      </c>
      <c r="AF58" s="22">
        <f t="shared" si="33"/>
        <v>0.15384615384615385</v>
      </c>
      <c r="AG58" s="3">
        <f t="shared" si="34"/>
        <v>-0.33333333333333326</v>
      </c>
      <c r="AH58" s="3">
        <f t="shared" si="35"/>
        <v>0.30000000000000004</v>
      </c>
      <c r="AI58" s="3">
        <f t="shared" si="36"/>
        <v>0.11111111111111116</v>
      </c>
      <c r="AJ58" s="3">
        <f t="shared" si="37"/>
        <v>0</v>
      </c>
      <c r="AK58" s="3" t="s">
        <v>27</v>
      </c>
      <c r="AL58" s="3" t="s">
        <v>27</v>
      </c>
    </row>
    <row r="59" spans="1:38" ht="12.75" customHeight="1" x14ac:dyDescent="0.2">
      <c r="A59" s="28" t="s">
        <v>20</v>
      </c>
      <c r="B59" s="29"/>
      <c r="C59" s="29"/>
      <c r="D59" s="29"/>
      <c r="E59" s="29"/>
      <c r="F59" s="29">
        <v>1</v>
      </c>
      <c r="G59" s="29"/>
      <c r="H59" s="29"/>
      <c r="I59" s="29"/>
      <c r="J59" s="29"/>
      <c r="K59" s="182"/>
      <c r="L59" s="3"/>
      <c r="M59" s="3"/>
      <c r="N59" s="29"/>
      <c r="O59" s="3">
        <f>F59/E58</f>
        <v>1</v>
      </c>
      <c r="P59" s="21">
        <v>1</v>
      </c>
      <c r="Q59" s="22">
        <f t="shared" si="27"/>
        <v>1</v>
      </c>
      <c r="R59" s="3">
        <f t="shared" si="28"/>
        <v>0</v>
      </c>
      <c r="S59" s="3"/>
      <c r="AA59" s="23" t="s">
        <v>40</v>
      </c>
      <c r="AB59" s="22">
        <f t="shared" si="29"/>
        <v>0</v>
      </c>
      <c r="AC59" s="22">
        <f t="shared" si="30"/>
        <v>0</v>
      </c>
      <c r="AD59" s="22">
        <f t="shared" si="31"/>
        <v>0</v>
      </c>
      <c r="AE59" s="22">
        <f t="shared" si="32"/>
        <v>0</v>
      </c>
      <c r="AF59" s="22">
        <f t="shared" si="33"/>
        <v>9.0909090909090939E-2</v>
      </c>
      <c r="AG59" s="3">
        <f t="shared" si="34"/>
        <v>0</v>
      </c>
      <c r="AH59" s="3">
        <f t="shared" si="35"/>
        <v>0.1428571428571429</v>
      </c>
      <c r="AI59" s="3">
        <f t="shared" si="36"/>
        <v>0</v>
      </c>
      <c r="AJ59" s="3" t="s">
        <v>27</v>
      </c>
      <c r="AK59" s="3" t="s">
        <v>27</v>
      </c>
    </row>
    <row r="60" spans="1:38" ht="12.75" customHeight="1" x14ac:dyDescent="0.2">
      <c r="A60" s="28" t="s">
        <v>21</v>
      </c>
      <c r="B60" s="29"/>
      <c r="C60" s="29"/>
      <c r="D60" s="29"/>
      <c r="E60" s="29"/>
      <c r="F60" s="29"/>
      <c r="G60" s="29">
        <v>1</v>
      </c>
      <c r="H60" s="29"/>
      <c r="I60" s="29"/>
      <c r="J60" s="29"/>
      <c r="K60" s="182"/>
      <c r="L60" s="3"/>
      <c r="M60" s="3"/>
      <c r="N60" s="29"/>
      <c r="O60" s="3">
        <f>G60/F59</f>
        <v>1</v>
      </c>
      <c r="P60" s="21">
        <v>1</v>
      </c>
      <c r="Q60" s="22">
        <f t="shared" si="27"/>
        <v>1</v>
      </c>
      <c r="R60" s="3">
        <f t="shared" si="28"/>
        <v>0</v>
      </c>
      <c r="S60" s="3"/>
      <c r="AA60" s="23" t="s">
        <v>41</v>
      </c>
      <c r="AB60" s="22">
        <f t="shared" si="29"/>
        <v>0.1428571428571429</v>
      </c>
      <c r="AC60" s="22">
        <f t="shared" si="30"/>
        <v>0</v>
      </c>
      <c r="AD60" s="22">
        <f t="shared" si="31"/>
        <v>0.1428571428571429</v>
      </c>
      <c r="AE60" s="22">
        <f t="shared" si="32"/>
        <v>0</v>
      </c>
      <c r="AF60" s="22">
        <f t="shared" si="33"/>
        <v>9.9999999999999978E-2</v>
      </c>
      <c r="AG60" s="3">
        <f t="shared" si="34"/>
        <v>0</v>
      </c>
      <c r="AH60" s="3">
        <f t="shared" si="35"/>
        <v>0.16666666666666663</v>
      </c>
      <c r="AI60" s="3" t="s">
        <v>27</v>
      </c>
      <c r="AJ60" s="3" t="s">
        <v>27</v>
      </c>
      <c r="AK60" s="3" t="s">
        <v>27</v>
      </c>
    </row>
    <row r="61" spans="1:38" ht="12.75" customHeight="1" x14ac:dyDescent="0.2">
      <c r="A61" s="28" t="s">
        <v>22</v>
      </c>
      <c r="H61" s="25">
        <v>1</v>
      </c>
      <c r="K61" s="182"/>
      <c r="L61" s="3"/>
      <c r="M61" s="3"/>
      <c r="O61" s="3">
        <f>H61/G60</f>
        <v>1</v>
      </c>
      <c r="P61" s="21">
        <v>1</v>
      </c>
      <c r="Q61" s="22">
        <f t="shared" si="27"/>
        <v>1</v>
      </c>
      <c r="R61" s="3">
        <f t="shared" si="28"/>
        <v>0</v>
      </c>
      <c r="S61" s="3"/>
      <c r="AA61" s="26" t="s">
        <v>42</v>
      </c>
      <c r="AB61" s="22">
        <f t="shared" si="29"/>
        <v>0</v>
      </c>
      <c r="AC61" s="22">
        <f t="shared" si="30"/>
        <v>0</v>
      </c>
      <c r="AD61" s="22">
        <f t="shared" si="31"/>
        <v>0</v>
      </c>
      <c r="AE61" s="22">
        <f t="shared" si="32"/>
        <v>0</v>
      </c>
      <c r="AF61" s="22">
        <f t="shared" si="33"/>
        <v>0</v>
      </c>
      <c r="AG61" s="3">
        <f t="shared" si="34"/>
        <v>0</v>
      </c>
      <c r="AH61" s="3" t="s">
        <v>27</v>
      </c>
      <c r="AI61" s="3" t="s">
        <v>27</v>
      </c>
      <c r="AJ61" s="3" t="s">
        <v>27</v>
      </c>
      <c r="AK61" s="3" t="s">
        <v>27</v>
      </c>
    </row>
    <row r="62" spans="1:38" ht="12.75" customHeight="1" x14ac:dyDescent="0.2">
      <c r="A62" s="28" t="s">
        <v>23</v>
      </c>
      <c r="I62" s="25">
        <v>1</v>
      </c>
      <c r="K62" s="182"/>
      <c r="L62" s="3"/>
      <c r="M62" s="3"/>
      <c r="O62" s="3">
        <f>I62/H61</f>
        <v>1</v>
      </c>
      <c r="P62" s="21">
        <v>1</v>
      </c>
      <c r="Q62" s="22">
        <f t="shared" si="27"/>
        <v>1</v>
      </c>
      <c r="R62" s="3">
        <f t="shared" si="28"/>
        <v>0</v>
      </c>
      <c r="S62" s="3"/>
      <c r="AA62" s="26" t="s">
        <v>43</v>
      </c>
      <c r="AB62" s="22">
        <f t="shared" si="29"/>
        <v>0</v>
      </c>
      <c r="AC62" s="22">
        <f t="shared" si="30"/>
        <v>0</v>
      </c>
      <c r="AD62" s="22">
        <f t="shared" si="31"/>
        <v>0.33333333333333337</v>
      </c>
      <c r="AE62" s="22">
        <f t="shared" si="32"/>
        <v>0</v>
      </c>
      <c r="AF62" s="22">
        <f t="shared" si="33"/>
        <v>0</v>
      </c>
      <c r="AG62" s="3" t="s">
        <v>27</v>
      </c>
      <c r="AH62" s="3" t="s">
        <v>27</v>
      </c>
      <c r="AI62" s="3" t="s">
        <v>27</v>
      </c>
      <c r="AJ62" s="3" t="s">
        <v>27</v>
      </c>
      <c r="AK62" s="3" t="s">
        <v>27</v>
      </c>
    </row>
    <row r="63" spans="1:38" ht="12.75" customHeight="1" x14ac:dyDescent="0.2">
      <c r="A63" s="28" t="s">
        <v>48</v>
      </c>
      <c r="J63" s="25">
        <v>1</v>
      </c>
      <c r="K63" s="182">
        <v>1</v>
      </c>
      <c r="L63" s="3"/>
      <c r="M63" s="3"/>
      <c r="O63" s="3">
        <f>J63/I62</f>
        <v>1</v>
      </c>
      <c r="P63" s="21">
        <v>1</v>
      </c>
      <c r="Q63" s="22">
        <f t="shared" si="27"/>
        <v>1</v>
      </c>
      <c r="R63" s="3">
        <f t="shared" si="28"/>
        <v>0</v>
      </c>
      <c r="S63" s="3"/>
      <c r="T63" s="3"/>
      <c r="U63" s="3"/>
      <c r="V63" s="3"/>
      <c r="W63" s="3"/>
      <c r="X63" s="3"/>
      <c r="Y63" s="3"/>
      <c r="AA63" s="26" t="s">
        <v>44</v>
      </c>
      <c r="AB63" s="22">
        <f t="shared" si="29"/>
        <v>0</v>
      </c>
      <c r="AC63" s="22">
        <f t="shared" si="30"/>
        <v>0</v>
      </c>
      <c r="AD63" s="22">
        <f t="shared" si="31"/>
        <v>0</v>
      </c>
      <c r="AE63" s="22">
        <f t="shared" si="32"/>
        <v>0</v>
      </c>
      <c r="AF63" s="22" t="s">
        <v>27</v>
      </c>
      <c r="AG63" s="3" t="s">
        <v>27</v>
      </c>
      <c r="AH63" s="3" t="s">
        <v>27</v>
      </c>
      <c r="AI63" s="3" t="s">
        <v>27</v>
      </c>
      <c r="AJ63" s="3" t="s">
        <v>27</v>
      </c>
      <c r="AK63" s="3" t="s">
        <v>27</v>
      </c>
    </row>
    <row r="64" spans="1:38" ht="12.75" customHeight="1" x14ac:dyDescent="0.2">
      <c r="A64" s="28" t="s">
        <v>49</v>
      </c>
      <c r="K64" s="182"/>
      <c r="L64" s="3"/>
      <c r="M64" s="3"/>
      <c r="O64" s="3"/>
      <c r="P64" s="21"/>
      <c r="Q64" s="22"/>
      <c r="R64" s="3"/>
      <c r="S64" s="3"/>
      <c r="T64" s="3"/>
      <c r="U64" s="3"/>
      <c r="V64" s="3"/>
      <c r="W64" s="3"/>
      <c r="X64" s="3"/>
      <c r="Y64" s="3"/>
      <c r="AA64" s="28"/>
      <c r="AB64" s="22"/>
      <c r="AC64" s="22"/>
      <c r="AD64" s="22"/>
      <c r="AE64" s="22"/>
      <c r="AF64" s="22"/>
      <c r="AG64" s="3"/>
      <c r="AH64" s="3"/>
      <c r="AI64" s="3"/>
      <c r="AJ64" s="3"/>
      <c r="AK64" s="3"/>
    </row>
    <row r="65" spans="1:45" ht="12.75" customHeight="1" x14ac:dyDescent="0.2">
      <c r="A65" s="28" t="s">
        <v>50</v>
      </c>
      <c r="K65" s="182"/>
      <c r="L65" s="3"/>
      <c r="M65" s="3"/>
      <c r="O65" s="3"/>
      <c r="P65" s="21"/>
      <c r="Q65" s="22"/>
      <c r="R65" s="3"/>
      <c r="S65" s="3"/>
      <c r="T65" s="3"/>
      <c r="U65" s="3"/>
      <c r="V65" s="3"/>
      <c r="W65" s="3"/>
      <c r="X65" s="3"/>
      <c r="Y65" s="3"/>
      <c r="AA65" s="28"/>
      <c r="AB65" s="22"/>
      <c r="AC65" s="22"/>
      <c r="AD65" s="22"/>
      <c r="AE65" s="22"/>
      <c r="AF65" s="22"/>
      <c r="AG65" s="3"/>
      <c r="AH65" s="3"/>
      <c r="AI65" s="3"/>
      <c r="AJ65" s="3"/>
      <c r="AK65" s="3"/>
    </row>
    <row r="66" spans="1:45" ht="12.75" customHeight="1" x14ac:dyDescent="0.2">
      <c r="A66" s="28"/>
      <c r="K66" s="184">
        <f>SUM(K63)</f>
        <v>1</v>
      </c>
      <c r="L66" s="3">
        <f>K63/B55</f>
        <v>0.16666666666666666</v>
      </c>
      <c r="M66" s="3">
        <f>K66/B55</f>
        <v>0.16666666666666666</v>
      </c>
      <c r="N66" s="3">
        <f>M66-L66</f>
        <v>0</v>
      </c>
      <c r="O66" s="3"/>
      <c r="AF66" s="24"/>
    </row>
    <row r="67" spans="1:45" ht="12.75" customHeight="1" x14ac:dyDescent="0.3">
      <c r="A67" s="38" t="s">
        <v>66</v>
      </c>
      <c r="L67" s="3"/>
      <c r="M67" s="3"/>
      <c r="O67" s="3"/>
      <c r="AA67" s="29"/>
      <c r="AB67" s="29"/>
      <c r="AF67" s="24"/>
      <c r="AG67" s="24"/>
      <c r="AH67" s="24"/>
      <c r="AI67" s="24"/>
      <c r="AJ67" s="24"/>
      <c r="AK67" s="24"/>
    </row>
    <row r="68" spans="1:45" ht="25.5" customHeight="1" x14ac:dyDescent="0.2">
      <c r="B68" s="281" t="s">
        <v>2</v>
      </c>
      <c r="C68" s="282"/>
      <c r="D68" s="282"/>
      <c r="E68" s="282"/>
      <c r="F68" s="282"/>
      <c r="G68" s="282"/>
      <c r="H68" s="282"/>
      <c r="I68" s="282"/>
      <c r="J68" s="282"/>
      <c r="L68" s="4" t="s">
        <v>3</v>
      </c>
      <c r="M68" s="4" t="s">
        <v>4</v>
      </c>
      <c r="N68" s="5" t="s">
        <v>5</v>
      </c>
      <c r="O68" s="4" t="s">
        <v>6</v>
      </c>
      <c r="P68" s="6" t="s">
        <v>7</v>
      </c>
      <c r="Q68" s="6" t="s">
        <v>8</v>
      </c>
      <c r="R68" s="7" t="s">
        <v>9</v>
      </c>
      <c r="S68" s="7"/>
      <c r="T68" s="7"/>
      <c r="U68" s="7"/>
      <c r="V68" s="7"/>
      <c r="W68" s="7"/>
      <c r="X68" s="7"/>
      <c r="Y68" s="7"/>
      <c r="AA68" s="28"/>
      <c r="AB68" s="37"/>
      <c r="AC68" s="37"/>
      <c r="AD68" s="37"/>
      <c r="AE68" s="40"/>
      <c r="AF68" s="40"/>
      <c r="AG68" s="40"/>
      <c r="AH68" s="40"/>
      <c r="AI68" s="40"/>
      <c r="AJ68" s="40"/>
      <c r="AK68" s="40"/>
    </row>
    <row r="69" spans="1:45" ht="12.75" customHeight="1" x14ac:dyDescent="0.2">
      <c r="A69" s="9" t="s">
        <v>10</v>
      </c>
      <c r="B69" s="10">
        <v>1</v>
      </c>
      <c r="C69" s="10">
        <v>2</v>
      </c>
      <c r="D69" s="10">
        <v>3</v>
      </c>
      <c r="E69" s="10">
        <v>4</v>
      </c>
      <c r="F69" s="10">
        <v>5</v>
      </c>
      <c r="G69" s="10">
        <v>6</v>
      </c>
      <c r="H69" s="10">
        <v>7</v>
      </c>
      <c r="I69" s="10">
        <v>8</v>
      </c>
      <c r="J69" s="10">
        <v>9</v>
      </c>
      <c r="K69" s="115" t="s">
        <v>11</v>
      </c>
      <c r="L69" s="36"/>
      <c r="M69" s="11"/>
      <c r="N69" s="12"/>
      <c r="O69" s="13"/>
      <c r="P69" s="14"/>
      <c r="Q69" s="14"/>
      <c r="R69" s="3"/>
      <c r="S69" s="3"/>
      <c r="T69" s="3"/>
      <c r="U69" s="3"/>
      <c r="V69" s="3"/>
      <c r="W69" s="3"/>
      <c r="X69" s="3"/>
      <c r="Y69" s="3"/>
      <c r="AA69" s="28"/>
      <c r="AB69" s="37"/>
      <c r="AC69" s="37"/>
      <c r="AD69" s="40"/>
      <c r="AE69" s="40"/>
      <c r="AF69" s="40"/>
      <c r="AG69" s="40"/>
      <c r="AH69" s="40"/>
      <c r="AI69" s="40"/>
      <c r="AJ69" s="40"/>
      <c r="AK69" s="40"/>
    </row>
    <row r="70" spans="1:45" ht="12.75" customHeight="1" x14ac:dyDescent="0.2">
      <c r="A70" s="26" t="s">
        <v>17</v>
      </c>
      <c r="B70" s="10">
        <v>18</v>
      </c>
      <c r="C70" s="10"/>
      <c r="D70" s="10"/>
      <c r="E70" s="10"/>
      <c r="F70" s="10"/>
      <c r="G70" s="10"/>
      <c r="H70" s="10"/>
      <c r="I70" s="10"/>
      <c r="J70" s="10"/>
      <c r="K70" s="181"/>
      <c r="L70" s="36"/>
      <c r="M70" s="11"/>
      <c r="N70" s="12"/>
      <c r="O70" s="13"/>
      <c r="P70" s="17">
        <f>B70</f>
        <v>18</v>
      </c>
      <c r="Q70" s="14"/>
      <c r="R70" s="3"/>
      <c r="S70" s="3"/>
      <c r="T70" s="3"/>
      <c r="U70" s="3"/>
      <c r="V70" s="3"/>
      <c r="W70" s="3"/>
      <c r="X70" s="3"/>
      <c r="Y70" s="3"/>
      <c r="AA70" s="28"/>
      <c r="AB70" s="37"/>
      <c r="AC70" s="40"/>
      <c r="AD70" s="40"/>
      <c r="AE70" s="40"/>
      <c r="AF70" s="40"/>
      <c r="AG70" s="40"/>
      <c r="AH70" s="40"/>
      <c r="AI70" s="40"/>
      <c r="AJ70" s="40"/>
      <c r="AK70" s="40"/>
    </row>
    <row r="71" spans="1:45" ht="12.75" customHeight="1" x14ac:dyDescent="0.2">
      <c r="A71" s="26" t="s">
        <v>18</v>
      </c>
      <c r="B71" s="10"/>
      <c r="C71" s="10">
        <v>14</v>
      </c>
      <c r="D71" s="10"/>
      <c r="E71" s="10"/>
      <c r="F71" s="10"/>
      <c r="G71" s="10"/>
      <c r="H71" s="10"/>
      <c r="I71" s="10"/>
      <c r="J71" s="10"/>
      <c r="K71" s="181"/>
      <c r="L71" s="36"/>
      <c r="M71" s="11"/>
      <c r="N71" s="12"/>
      <c r="O71" s="13">
        <f>C71/B70</f>
        <v>0.77777777777777779</v>
      </c>
      <c r="P71" s="21">
        <v>14</v>
      </c>
      <c r="Q71" s="22">
        <f t="shared" ref="Q71:Q78" si="39">P71/P70</f>
        <v>0.77777777777777779</v>
      </c>
      <c r="R71" s="3">
        <f t="shared" ref="R71:R78" si="40">100%-Q71</f>
        <v>0.22222222222222221</v>
      </c>
      <c r="S71" s="3"/>
      <c r="T71" s="3"/>
      <c r="U71" s="3"/>
      <c r="V71" s="3"/>
      <c r="W71" s="3"/>
      <c r="X71" s="3"/>
      <c r="Y71" s="3"/>
      <c r="AA71" s="29"/>
      <c r="AB71" s="8" t="s">
        <v>47</v>
      </c>
      <c r="AC71" s="37"/>
      <c r="AD71" s="37"/>
      <c r="AE71" s="37"/>
      <c r="AF71" s="37"/>
      <c r="AG71" s="37"/>
      <c r="AH71" s="37"/>
      <c r="AI71" s="37"/>
      <c r="AJ71" s="37"/>
      <c r="AK71" s="37"/>
    </row>
    <row r="72" spans="1:45" ht="12.75" customHeight="1" x14ac:dyDescent="0.2">
      <c r="A72" s="26" t="s">
        <v>19</v>
      </c>
      <c r="B72" s="10"/>
      <c r="C72" s="10">
        <v>5</v>
      </c>
      <c r="D72" s="10">
        <v>8</v>
      </c>
      <c r="E72" s="10"/>
      <c r="F72" s="10"/>
      <c r="G72" s="10"/>
      <c r="H72" s="10"/>
      <c r="I72" s="10"/>
      <c r="J72" s="10"/>
      <c r="K72" s="181"/>
      <c r="L72" s="36"/>
      <c r="M72" s="11"/>
      <c r="N72" s="12"/>
      <c r="O72" s="13">
        <f>D72/C71</f>
        <v>0.5714285714285714</v>
      </c>
      <c r="P72" s="21">
        <v>13</v>
      </c>
      <c r="Q72" s="22">
        <f t="shared" si="39"/>
        <v>0.9285714285714286</v>
      </c>
      <c r="R72" s="3">
        <f t="shared" si="40"/>
        <v>7.1428571428571397E-2</v>
      </c>
      <c r="S72" s="3"/>
      <c r="T72" s="3"/>
      <c r="U72" s="3"/>
      <c r="V72" s="3"/>
      <c r="W72" s="3"/>
      <c r="X72" s="3"/>
      <c r="Y72" s="3"/>
      <c r="AA72" s="41" t="s">
        <v>13</v>
      </c>
      <c r="AB72" s="43">
        <v>9902</v>
      </c>
      <c r="AC72" s="44" t="s">
        <v>14</v>
      </c>
      <c r="AD72" s="44" t="s">
        <v>15</v>
      </c>
      <c r="AE72" s="44" t="s">
        <v>16</v>
      </c>
      <c r="AF72" s="44" t="s">
        <v>17</v>
      </c>
      <c r="AG72" s="44" t="s">
        <v>18</v>
      </c>
      <c r="AH72" s="44" t="s">
        <v>19</v>
      </c>
      <c r="AI72" s="44" t="s">
        <v>20</v>
      </c>
      <c r="AJ72" s="44" t="s">
        <v>21</v>
      </c>
      <c r="AK72" s="44" t="s">
        <v>22</v>
      </c>
      <c r="AL72" s="44" t="s">
        <v>23</v>
      </c>
      <c r="AM72" s="44" t="s">
        <v>48</v>
      </c>
      <c r="AN72" s="44" t="s">
        <v>49</v>
      </c>
      <c r="AO72" s="44" t="s">
        <v>51</v>
      </c>
      <c r="AP72" s="44" t="s">
        <v>53</v>
      </c>
      <c r="AQ72" s="44" t="s">
        <v>54</v>
      </c>
      <c r="AR72" s="44" t="s">
        <v>55</v>
      </c>
      <c r="AS72" s="44" t="s">
        <v>57</v>
      </c>
    </row>
    <row r="73" spans="1:45" ht="12.75" customHeight="1" x14ac:dyDescent="0.3">
      <c r="A73" s="28" t="s">
        <v>20</v>
      </c>
      <c r="B73" s="29"/>
      <c r="C73" s="29"/>
      <c r="D73" s="29"/>
      <c r="E73" s="29">
        <v>7</v>
      </c>
      <c r="F73" s="29"/>
      <c r="G73" s="29"/>
      <c r="H73" s="29"/>
      <c r="I73" s="29"/>
      <c r="J73" s="29"/>
      <c r="K73" s="182"/>
      <c r="L73" s="3"/>
      <c r="M73" s="3"/>
      <c r="N73" s="29"/>
      <c r="O73" s="3">
        <f>E73/D72</f>
        <v>0.875</v>
      </c>
      <c r="P73" s="21">
        <v>11</v>
      </c>
      <c r="Q73" s="22">
        <f t="shared" si="39"/>
        <v>0.84615384615384615</v>
      </c>
      <c r="R73" s="3">
        <f t="shared" si="40"/>
        <v>0.15384615384615385</v>
      </c>
      <c r="S73" s="3"/>
      <c r="T73" s="3"/>
      <c r="U73" s="3"/>
      <c r="V73" s="3"/>
      <c r="W73" s="3"/>
      <c r="X73" s="3"/>
      <c r="Y73" s="3"/>
      <c r="AA73" s="45" t="s">
        <v>37</v>
      </c>
      <c r="AB73" s="46">
        <f>P7/P5</f>
        <v>0.33333333333333331</v>
      </c>
      <c r="AC73" s="46">
        <f>P25/P23</f>
        <v>0.45454545454545453</v>
      </c>
      <c r="AD73" s="46">
        <f>P41/P39</f>
        <v>0.5714285714285714</v>
      </c>
      <c r="AE73" s="46">
        <f>P57/P55</f>
        <v>0.66666666666666663</v>
      </c>
      <c r="AF73" s="46">
        <f>P72/P70</f>
        <v>0.72222222222222221</v>
      </c>
      <c r="AG73" s="46">
        <f>P87/P85</f>
        <v>0.42857142857142855</v>
      </c>
      <c r="AH73" s="46">
        <f>P106/P104</f>
        <v>0.55555555555555558</v>
      </c>
      <c r="AI73" s="46">
        <f>P123/P121</f>
        <v>1</v>
      </c>
      <c r="AJ73" s="46">
        <f>P139/P137</f>
        <v>0.625</v>
      </c>
      <c r="AK73" s="46">
        <f>P155/P153</f>
        <v>0.63636363636363635</v>
      </c>
      <c r="AL73" s="46">
        <f>P172/P170</f>
        <v>0.5</v>
      </c>
      <c r="AM73" s="46" t="s">
        <v>131</v>
      </c>
      <c r="AN73" s="46">
        <f>P193/P191</f>
        <v>0.625</v>
      </c>
      <c r="AO73" s="46">
        <f>P212/P210</f>
        <v>1</v>
      </c>
      <c r="AP73" s="46">
        <f>P226/P224</f>
        <v>0.6</v>
      </c>
      <c r="AQ73" s="46" t="e">
        <f t="shared" ref="AQ73:AS73" si="41">#REF!/#REF!</f>
        <v>#REF!</v>
      </c>
      <c r="AR73" s="46" t="e">
        <f t="shared" si="41"/>
        <v>#REF!</v>
      </c>
      <c r="AS73" s="46" t="e">
        <f t="shared" si="41"/>
        <v>#REF!</v>
      </c>
    </row>
    <row r="74" spans="1:45" ht="12.75" customHeight="1" x14ac:dyDescent="0.3">
      <c r="A74" s="28" t="s">
        <v>21</v>
      </c>
      <c r="B74" s="29"/>
      <c r="C74" s="29"/>
      <c r="D74" s="29"/>
      <c r="E74" s="29"/>
      <c r="F74" s="29">
        <v>7</v>
      </c>
      <c r="G74" s="29"/>
      <c r="H74" s="29"/>
      <c r="I74" s="29"/>
      <c r="J74" s="29"/>
      <c r="K74" s="182"/>
      <c r="L74" s="3"/>
      <c r="M74" s="3"/>
      <c r="N74" s="29"/>
      <c r="O74" s="3">
        <f>F74/E73</f>
        <v>1</v>
      </c>
      <c r="P74" s="21">
        <v>10</v>
      </c>
      <c r="Q74" s="22">
        <f t="shared" si="39"/>
        <v>0.90909090909090906</v>
      </c>
      <c r="R74" s="3">
        <f t="shared" si="40"/>
        <v>9.0909090909090939E-2</v>
      </c>
      <c r="S74" s="3"/>
      <c r="T74" s="3"/>
      <c r="U74" s="3"/>
      <c r="V74" s="3"/>
      <c r="W74" s="3"/>
      <c r="X74" s="3"/>
      <c r="Y74" s="3"/>
      <c r="AA74" s="45"/>
      <c r="AB74" s="46"/>
      <c r="AC74" s="46"/>
      <c r="AD74" s="46"/>
      <c r="AE74" s="46"/>
      <c r="AF74" s="46"/>
      <c r="AG74" s="46"/>
      <c r="AH74" s="46"/>
    </row>
    <row r="75" spans="1:45" ht="12.75" customHeight="1" x14ac:dyDescent="0.2">
      <c r="A75" s="28" t="s">
        <v>22</v>
      </c>
      <c r="B75" s="29"/>
      <c r="C75" s="29"/>
      <c r="D75" s="29"/>
      <c r="E75" s="29"/>
      <c r="F75" s="29"/>
      <c r="G75" s="29">
        <v>7</v>
      </c>
      <c r="H75" s="29"/>
      <c r="I75" s="29"/>
      <c r="J75" s="29"/>
      <c r="K75" s="182"/>
      <c r="L75" s="3"/>
      <c r="M75" s="3"/>
      <c r="N75" s="29"/>
      <c r="O75" s="3">
        <f>G75/F74</f>
        <v>1</v>
      </c>
      <c r="P75" s="21">
        <v>9</v>
      </c>
      <c r="Q75" s="22">
        <f t="shared" si="39"/>
        <v>0.9</v>
      </c>
      <c r="R75" s="3">
        <f t="shared" si="40"/>
        <v>9.9999999999999978E-2</v>
      </c>
      <c r="S75" s="3"/>
      <c r="T75" s="3"/>
      <c r="U75" s="3"/>
      <c r="V75" s="3"/>
      <c r="W75" s="3"/>
      <c r="X75" s="3"/>
      <c r="Y75" s="3"/>
      <c r="AA75" s="2"/>
      <c r="AB75" s="8"/>
      <c r="AC75" s="37"/>
      <c r="AD75" s="37"/>
      <c r="AE75" s="37"/>
      <c r="AF75" s="37"/>
      <c r="AG75" s="37"/>
      <c r="AH75" s="37"/>
      <c r="AI75" s="37"/>
      <c r="AJ75" s="37"/>
      <c r="AK75" s="37"/>
    </row>
    <row r="76" spans="1:45" ht="12.75" customHeight="1" x14ac:dyDescent="0.2">
      <c r="A76" s="28" t="s">
        <v>23</v>
      </c>
      <c r="B76" s="29"/>
      <c r="C76" s="29"/>
      <c r="D76" s="29"/>
      <c r="E76" s="29"/>
      <c r="F76" s="29"/>
      <c r="G76" s="29"/>
      <c r="H76" s="29">
        <v>7</v>
      </c>
      <c r="I76" s="29"/>
      <c r="J76" s="29"/>
      <c r="K76" s="182"/>
      <c r="L76" s="3"/>
      <c r="M76" s="3"/>
      <c r="N76" s="29"/>
      <c r="O76" s="3">
        <f>H76/G75</f>
        <v>1</v>
      </c>
      <c r="P76" s="21">
        <v>9</v>
      </c>
      <c r="Q76" s="22">
        <f t="shared" si="39"/>
        <v>1</v>
      </c>
      <c r="R76" s="3">
        <f t="shared" si="40"/>
        <v>0</v>
      </c>
      <c r="S76" s="3"/>
      <c r="T76" s="3"/>
      <c r="U76" s="3"/>
      <c r="V76" s="3"/>
      <c r="W76" s="3"/>
      <c r="X76" s="3"/>
      <c r="Y76" s="3"/>
      <c r="AA76" s="2"/>
      <c r="AB76" s="8"/>
      <c r="AC76" s="37"/>
      <c r="AD76" s="37"/>
      <c r="AE76" s="37"/>
      <c r="AF76" s="37"/>
      <c r="AG76" s="37"/>
      <c r="AH76" s="37"/>
      <c r="AI76" s="37"/>
      <c r="AJ76" s="37"/>
      <c r="AK76" s="37"/>
    </row>
    <row r="77" spans="1:45" ht="12.75" customHeight="1" x14ac:dyDescent="0.2">
      <c r="A77" s="28" t="s">
        <v>48</v>
      </c>
      <c r="B77" s="29"/>
      <c r="C77" s="29"/>
      <c r="D77" s="29"/>
      <c r="E77" s="29"/>
      <c r="F77" s="29"/>
      <c r="G77" s="29"/>
      <c r="H77" s="29"/>
      <c r="I77" s="29">
        <v>6</v>
      </c>
      <c r="J77" s="29"/>
      <c r="K77" s="182">
        <v>1</v>
      </c>
      <c r="L77" s="3"/>
      <c r="M77" s="3"/>
      <c r="N77" s="29"/>
      <c r="O77" s="3">
        <f>I77/H76</f>
        <v>0.8571428571428571</v>
      </c>
      <c r="P77" s="21">
        <v>9</v>
      </c>
      <c r="Q77" s="22">
        <f t="shared" si="39"/>
        <v>1</v>
      </c>
      <c r="R77" s="3">
        <f t="shared" si="40"/>
        <v>0</v>
      </c>
      <c r="S77" s="3"/>
      <c r="T77" s="3"/>
      <c r="U77" s="3"/>
      <c r="V77" s="3"/>
      <c r="W77" s="3"/>
      <c r="X77" s="3"/>
      <c r="Y77" s="3"/>
      <c r="AA77" s="2"/>
      <c r="AB77" s="8"/>
      <c r="AC77" s="37"/>
      <c r="AD77" s="37"/>
      <c r="AE77" s="37"/>
      <c r="AF77" s="37"/>
      <c r="AG77" s="37"/>
      <c r="AH77" s="37"/>
      <c r="AI77" s="37"/>
      <c r="AJ77" s="37"/>
      <c r="AK77" s="37"/>
    </row>
    <row r="78" spans="1:45" ht="12.75" customHeight="1" x14ac:dyDescent="0.2">
      <c r="A78" s="28" t="s">
        <v>49</v>
      </c>
      <c r="B78" s="29"/>
      <c r="C78" s="29"/>
      <c r="D78" s="29"/>
      <c r="E78" s="29"/>
      <c r="F78" s="29"/>
      <c r="G78" s="29"/>
      <c r="H78" s="29"/>
      <c r="I78" s="29"/>
      <c r="J78" s="29">
        <v>6</v>
      </c>
      <c r="K78" s="182">
        <v>6</v>
      </c>
      <c r="L78" s="3"/>
      <c r="M78" s="3"/>
      <c r="N78" s="29"/>
      <c r="O78" s="3">
        <f>J78/I77</f>
        <v>1</v>
      </c>
      <c r="P78" s="21">
        <v>8</v>
      </c>
      <c r="Q78" s="22">
        <f t="shared" si="39"/>
        <v>0.88888888888888884</v>
      </c>
      <c r="R78" s="3">
        <f t="shared" si="40"/>
        <v>0.11111111111111116</v>
      </c>
      <c r="S78" s="3"/>
      <c r="T78" s="3"/>
      <c r="U78" s="3"/>
      <c r="V78" s="3"/>
      <c r="W78" s="3"/>
      <c r="X78" s="3"/>
      <c r="Y78" s="3"/>
      <c r="AA78" s="2"/>
      <c r="AB78" s="8"/>
      <c r="AC78" s="37"/>
      <c r="AD78" s="37"/>
      <c r="AE78" s="37"/>
      <c r="AF78" s="37"/>
      <c r="AG78" s="37"/>
      <c r="AH78" s="37"/>
      <c r="AI78" s="37"/>
      <c r="AJ78" s="37"/>
      <c r="AK78" s="37"/>
    </row>
    <row r="79" spans="1:45" ht="12.75" customHeight="1" x14ac:dyDescent="0.2">
      <c r="A79" s="28" t="s">
        <v>50</v>
      </c>
      <c r="B79" s="29"/>
      <c r="C79" s="29"/>
      <c r="D79" s="29"/>
      <c r="E79" s="29"/>
      <c r="F79" s="29"/>
      <c r="G79" s="29"/>
      <c r="H79" s="29"/>
      <c r="I79" s="29"/>
      <c r="J79" s="29">
        <v>2</v>
      </c>
      <c r="K79" s="182">
        <v>2</v>
      </c>
      <c r="L79" s="3"/>
      <c r="M79" s="3"/>
      <c r="N79" s="29"/>
      <c r="O79" s="3"/>
      <c r="P79" s="21">
        <v>2</v>
      </c>
      <c r="Q79" s="22"/>
      <c r="R79" s="3"/>
      <c r="S79" s="3"/>
      <c r="T79" s="3"/>
      <c r="U79" s="3"/>
      <c r="V79" s="3"/>
      <c r="W79" s="3"/>
      <c r="X79" s="3"/>
      <c r="Y79" s="3"/>
      <c r="AA79" s="2"/>
      <c r="AB79" s="8"/>
      <c r="AC79" s="37"/>
      <c r="AD79" s="37"/>
      <c r="AE79" s="37"/>
      <c r="AF79" s="37"/>
      <c r="AG79" s="37"/>
      <c r="AH79" s="37"/>
      <c r="AI79" s="37"/>
      <c r="AJ79" s="37"/>
      <c r="AK79" s="37"/>
    </row>
    <row r="80" spans="1:45" ht="12.75" customHeight="1" x14ac:dyDescent="0.2">
      <c r="A80" s="28"/>
      <c r="B80" s="29"/>
      <c r="C80" s="29"/>
      <c r="D80" s="29"/>
      <c r="E80" s="29"/>
      <c r="F80" s="29"/>
      <c r="G80" s="29"/>
      <c r="H80" s="29"/>
      <c r="I80" s="29"/>
      <c r="J80" s="29"/>
      <c r="K80" s="182"/>
      <c r="L80" s="3"/>
      <c r="M80" s="3"/>
      <c r="N80" s="29"/>
      <c r="O80" s="3"/>
      <c r="P80" s="21"/>
      <c r="Q80" s="22"/>
      <c r="R80" s="3"/>
      <c r="S80" s="3"/>
      <c r="T80" s="3"/>
      <c r="U80" s="3"/>
      <c r="V80" s="3"/>
      <c r="W80" s="3"/>
      <c r="X80" s="3"/>
      <c r="Y80" s="3"/>
      <c r="AA80" s="2"/>
      <c r="AB80" s="8"/>
      <c r="AC80" s="37"/>
      <c r="AD80" s="37"/>
      <c r="AE80" s="37"/>
      <c r="AF80" s="37"/>
      <c r="AG80" s="37"/>
      <c r="AH80" s="37"/>
      <c r="AI80" s="37"/>
      <c r="AJ80" s="37"/>
      <c r="AK80" s="37"/>
    </row>
    <row r="81" spans="1:25" ht="12.75" customHeight="1" x14ac:dyDescent="0.2">
      <c r="K81" s="184">
        <f>SUM(K77:K79)</f>
        <v>9</v>
      </c>
      <c r="L81" s="3">
        <f>SUM(K77:K78)/B70</f>
        <v>0.3888888888888889</v>
      </c>
      <c r="M81" s="3">
        <f>K81/B70</f>
        <v>0.5</v>
      </c>
      <c r="N81" s="3">
        <f>M81-L81</f>
        <v>0.1111111111111111</v>
      </c>
      <c r="O81" s="3"/>
    </row>
    <row r="82" spans="1:25" ht="12.75" customHeight="1" x14ac:dyDescent="0.3">
      <c r="A82" s="38" t="s">
        <v>67</v>
      </c>
      <c r="L82" s="3"/>
      <c r="M82" s="3"/>
      <c r="O82" s="3"/>
    </row>
    <row r="83" spans="1:25" ht="25.5" customHeight="1" x14ac:dyDescent="0.2">
      <c r="B83" s="281" t="s">
        <v>2</v>
      </c>
      <c r="C83" s="282"/>
      <c r="D83" s="282"/>
      <c r="E83" s="282"/>
      <c r="F83" s="282"/>
      <c r="G83" s="282"/>
      <c r="H83" s="282"/>
      <c r="I83" s="282"/>
      <c r="J83" s="282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</row>
    <row r="84" spans="1:25" ht="12.75" customHeight="1" x14ac:dyDescent="0.2">
      <c r="A84" s="9" t="s">
        <v>10</v>
      </c>
      <c r="B84" s="10">
        <v>1</v>
      </c>
      <c r="C84" s="10">
        <v>2</v>
      </c>
      <c r="D84" s="10">
        <v>3</v>
      </c>
      <c r="E84" s="10">
        <v>4</v>
      </c>
      <c r="F84" s="10">
        <v>5</v>
      </c>
      <c r="G84" s="10">
        <v>6</v>
      </c>
      <c r="H84" s="10">
        <v>7</v>
      </c>
      <c r="I84" s="10">
        <v>8</v>
      </c>
      <c r="J84" s="10">
        <v>9</v>
      </c>
      <c r="K84" s="115" t="s">
        <v>11</v>
      </c>
      <c r="L84" s="36"/>
      <c r="M84" s="11"/>
      <c r="N84" s="12"/>
      <c r="O84" s="13"/>
      <c r="P84" s="14"/>
      <c r="Q84" s="14"/>
      <c r="R84" s="3"/>
      <c r="S84" s="3"/>
      <c r="T84" s="3"/>
      <c r="U84" s="3"/>
      <c r="V84" s="3"/>
      <c r="W84" s="3"/>
      <c r="X84" s="3"/>
      <c r="Y84" s="3"/>
    </row>
    <row r="85" spans="1:25" ht="12.75" customHeight="1" x14ac:dyDescent="0.2">
      <c r="A85" s="26" t="s">
        <v>18</v>
      </c>
      <c r="B85" s="10">
        <v>7</v>
      </c>
      <c r="C85" s="10"/>
      <c r="D85" s="10"/>
      <c r="E85" s="10"/>
      <c r="F85" s="10"/>
      <c r="G85" s="10"/>
      <c r="H85" s="10"/>
      <c r="I85" s="10"/>
      <c r="J85" s="10"/>
      <c r="K85" s="181"/>
      <c r="L85" s="36"/>
      <c r="M85" s="11"/>
      <c r="N85" s="12"/>
      <c r="O85" s="13"/>
      <c r="P85" s="17">
        <f>B85</f>
        <v>7</v>
      </c>
      <c r="Q85" s="14"/>
      <c r="R85" s="3"/>
      <c r="S85" s="3"/>
      <c r="T85" s="3"/>
      <c r="U85" s="3"/>
      <c r="V85" s="3"/>
      <c r="W85" s="3"/>
      <c r="X85" s="3"/>
      <c r="Y85" s="3"/>
    </row>
    <row r="86" spans="1:25" ht="12.75" customHeight="1" x14ac:dyDescent="0.2">
      <c r="A86" s="26" t="s">
        <v>19</v>
      </c>
      <c r="B86" s="10"/>
      <c r="C86" s="10">
        <v>3</v>
      </c>
      <c r="D86" s="10"/>
      <c r="E86" s="10"/>
      <c r="F86" s="10"/>
      <c r="G86" s="10"/>
      <c r="H86" s="10"/>
      <c r="I86" s="10"/>
      <c r="J86" s="10"/>
      <c r="K86" s="181"/>
      <c r="L86" s="36"/>
      <c r="M86" s="11"/>
      <c r="N86" s="12"/>
      <c r="O86" s="13">
        <f>C86/B85</f>
        <v>0.42857142857142855</v>
      </c>
      <c r="P86" s="21">
        <v>3</v>
      </c>
      <c r="Q86" s="22">
        <f t="shared" ref="Q86:Q93" si="42">P86/P85</f>
        <v>0.42857142857142855</v>
      </c>
      <c r="R86" s="3">
        <f t="shared" ref="R86:R93" si="43">100%-Q86</f>
        <v>0.5714285714285714</v>
      </c>
      <c r="S86" s="3"/>
      <c r="T86" s="3"/>
      <c r="U86" s="3"/>
      <c r="V86" s="3"/>
      <c r="W86" s="3"/>
      <c r="X86" s="3"/>
      <c r="Y86" s="3"/>
    </row>
    <row r="87" spans="1:25" ht="12.75" customHeight="1" x14ac:dyDescent="0.2">
      <c r="A87" s="28" t="s">
        <v>20</v>
      </c>
      <c r="B87" s="29"/>
      <c r="C87" s="29"/>
      <c r="D87" s="29">
        <v>2</v>
      </c>
      <c r="E87" s="29"/>
      <c r="F87" s="29"/>
      <c r="G87" s="29"/>
      <c r="H87" s="29"/>
      <c r="I87" s="29"/>
      <c r="J87" s="29"/>
      <c r="K87" s="182"/>
      <c r="L87" s="3"/>
      <c r="M87" s="3"/>
      <c r="N87" s="29"/>
      <c r="O87" s="3">
        <f>D87/C86</f>
        <v>0.66666666666666663</v>
      </c>
      <c r="P87" s="21">
        <v>3</v>
      </c>
      <c r="Q87" s="22">
        <f t="shared" si="42"/>
        <v>1</v>
      </c>
      <c r="R87" s="3">
        <f t="shared" si="43"/>
        <v>0</v>
      </c>
      <c r="S87" s="3"/>
      <c r="T87" s="3"/>
      <c r="U87" s="3"/>
      <c r="V87" s="3"/>
      <c r="W87" s="3"/>
      <c r="X87" s="3"/>
      <c r="Y87" s="3"/>
    </row>
    <row r="88" spans="1:25" ht="12.75" customHeight="1" x14ac:dyDescent="0.2">
      <c r="A88" s="28" t="s">
        <v>21</v>
      </c>
      <c r="B88" s="29"/>
      <c r="C88" s="29"/>
      <c r="D88" s="29"/>
      <c r="E88" s="29">
        <v>2</v>
      </c>
      <c r="F88" s="29"/>
      <c r="G88" s="29"/>
      <c r="H88" s="29"/>
      <c r="I88" s="29"/>
      <c r="J88" s="29"/>
      <c r="K88" s="182"/>
      <c r="L88" s="3"/>
      <c r="M88" s="3"/>
      <c r="N88" s="29"/>
      <c r="O88" s="3">
        <f>E88/D87</f>
        <v>1</v>
      </c>
      <c r="P88" s="21">
        <v>4</v>
      </c>
      <c r="Q88" s="22">
        <f t="shared" si="42"/>
        <v>1.3333333333333333</v>
      </c>
      <c r="R88" s="3">
        <f t="shared" si="43"/>
        <v>-0.33333333333333326</v>
      </c>
      <c r="S88" s="3"/>
      <c r="T88" s="3"/>
      <c r="U88" s="3"/>
      <c r="V88" s="3"/>
      <c r="W88" s="3"/>
      <c r="X88" s="3"/>
      <c r="Y88" s="3"/>
    </row>
    <row r="89" spans="1:25" ht="12.75" customHeight="1" x14ac:dyDescent="0.2">
      <c r="A89" s="28" t="s">
        <v>22</v>
      </c>
      <c r="B89" s="29"/>
      <c r="C89" s="29"/>
      <c r="D89" s="29"/>
      <c r="E89" s="29"/>
      <c r="F89" s="29">
        <v>2</v>
      </c>
      <c r="G89" s="29"/>
      <c r="H89" s="29"/>
      <c r="I89" s="29"/>
      <c r="J89" s="29"/>
      <c r="K89" s="182"/>
      <c r="L89" s="3"/>
      <c r="M89" s="3"/>
      <c r="N89" s="29"/>
      <c r="O89" s="3">
        <f>F89/E88</f>
        <v>1</v>
      </c>
      <c r="P89" s="21">
        <v>4</v>
      </c>
      <c r="Q89" s="22">
        <f t="shared" si="42"/>
        <v>1</v>
      </c>
      <c r="R89" s="3">
        <f t="shared" si="43"/>
        <v>0</v>
      </c>
      <c r="S89" s="3"/>
      <c r="T89" s="3"/>
      <c r="U89" s="3"/>
      <c r="V89" s="3"/>
      <c r="W89" s="3"/>
      <c r="X89" s="3"/>
      <c r="Y89" s="3"/>
    </row>
    <row r="90" spans="1:25" ht="12.75" customHeight="1" x14ac:dyDescent="0.2">
      <c r="A90" s="28" t="s">
        <v>23</v>
      </c>
      <c r="B90" s="29"/>
      <c r="C90" s="29"/>
      <c r="D90" s="29"/>
      <c r="E90" s="29"/>
      <c r="F90" s="29"/>
      <c r="G90" s="29">
        <v>1</v>
      </c>
      <c r="H90" s="29"/>
      <c r="I90" s="29"/>
      <c r="J90" s="29"/>
      <c r="K90" s="182"/>
      <c r="L90" s="3"/>
      <c r="M90" s="3"/>
      <c r="N90" s="29"/>
      <c r="O90" s="3">
        <f>G90/F89</f>
        <v>0.5</v>
      </c>
      <c r="P90" s="21">
        <v>4</v>
      </c>
      <c r="Q90" s="22">
        <f t="shared" si="42"/>
        <v>1</v>
      </c>
      <c r="R90" s="3">
        <f t="shared" si="43"/>
        <v>0</v>
      </c>
      <c r="S90" s="3"/>
      <c r="T90" s="3"/>
      <c r="U90" s="3"/>
      <c r="V90" s="3"/>
      <c r="W90" s="3"/>
      <c r="X90" s="3"/>
      <c r="Y90" s="3"/>
    </row>
    <row r="91" spans="1:25" ht="12.75" customHeight="1" x14ac:dyDescent="0.2">
      <c r="A91" s="28" t="s">
        <v>48</v>
      </c>
      <c r="B91" s="29"/>
      <c r="C91" s="29"/>
      <c r="D91" s="29"/>
      <c r="E91" s="29"/>
      <c r="F91" s="29"/>
      <c r="G91" s="29"/>
      <c r="H91" s="29">
        <v>1</v>
      </c>
      <c r="I91" s="29"/>
      <c r="J91" s="29"/>
      <c r="K91" s="182"/>
      <c r="L91" s="3"/>
      <c r="M91" s="3"/>
      <c r="N91" s="29"/>
      <c r="O91" s="3">
        <f>H91/G90</f>
        <v>1</v>
      </c>
      <c r="P91" s="21">
        <v>4</v>
      </c>
      <c r="Q91" s="22">
        <f t="shared" si="42"/>
        <v>1</v>
      </c>
      <c r="R91" s="3">
        <f t="shared" si="43"/>
        <v>0</v>
      </c>
      <c r="S91" s="3"/>
      <c r="T91" s="3"/>
      <c r="U91" s="3"/>
      <c r="V91" s="3"/>
      <c r="W91" s="3"/>
      <c r="X91" s="3"/>
      <c r="Y91" s="3"/>
    </row>
    <row r="92" spans="1:25" ht="12.75" customHeight="1" x14ac:dyDescent="0.2">
      <c r="A92" s="28" t="s">
        <v>49</v>
      </c>
      <c r="I92" s="25">
        <v>1</v>
      </c>
      <c r="K92" s="182"/>
      <c r="L92" s="3"/>
      <c r="M92" s="3"/>
      <c r="O92" s="3">
        <f>I92/H91</f>
        <v>1</v>
      </c>
      <c r="P92" s="21">
        <v>4</v>
      </c>
      <c r="Q92" s="22">
        <f t="shared" si="42"/>
        <v>1</v>
      </c>
      <c r="R92" s="3">
        <f t="shared" si="43"/>
        <v>0</v>
      </c>
    </row>
    <row r="93" spans="1:25" ht="12.75" customHeight="1" x14ac:dyDescent="0.2">
      <c r="A93" s="28" t="s">
        <v>50</v>
      </c>
      <c r="J93" s="25">
        <v>1</v>
      </c>
      <c r="K93" s="182">
        <v>1</v>
      </c>
      <c r="L93" s="3"/>
      <c r="M93" s="3"/>
      <c r="O93" s="3">
        <f>J93/I92</f>
        <v>1</v>
      </c>
      <c r="P93" s="21">
        <v>4</v>
      </c>
      <c r="Q93" s="22">
        <f t="shared" si="42"/>
        <v>1</v>
      </c>
      <c r="R93" s="3">
        <f t="shared" si="43"/>
        <v>0</v>
      </c>
    </row>
    <row r="94" spans="1:25" ht="12.75" customHeight="1" x14ac:dyDescent="0.2">
      <c r="A94" s="28" t="s">
        <v>51</v>
      </c>
      <c r="J94" s="25">
        <v>1</v>
      </c>
      <c r="K94" s="182">
        <v>1</v>
      </c>
      <c r="L94" s="3"/>
      <c r="M94" s="3"/>
      <c r="O94" s="3"/>
      <c r="P94" s="21">
        <v>3</v>
      </c>
      <c r="Q94" s="22"/>
      <c r="R94" s="3"/>
    </row>
    <row r="95" spans="1:25" ht="12.75" customHeight="1" x14ac:dyDescent="0.2">
      <c r="A95" s="28" t="s">
        <v>52</v>
      </c>
      <c r="I95" s="25">
        <v>1</v>
      </c>
      <c r="K95" s="182"/>
      <c r="L95" s="3"/>
      <c r="M95" s="3"/>
      <c r="O95" s="3"/>
      <c r="P95" s="21">
        <v>2</v>
      </c>
      <c r="Q95" s="22"/>
      <c r="R95" s="3"/>
    </row>
    <row r="96" spans="1:25" ht="12.75" customHeight="1" x14ac:dyDescent="0.2">
      <c r="A96" s="28" t="s">
        <v>53</v>
      </c>
      <c r="J96" s="25">
        <v>1</v>
      </c>
      <c r="K96" s="182">
        <v>1</v>
      </c>
      <c r="L96" s="3"/>
      <c r="M96" s="3"/>
      <c r="O96" s="3"/>
      <c r="P96" s="21">
        <v>1</v>
      </c>
      <c r="Q96" s="22"/>
      <c r="R96" s="3"/>
    </row>
    <row r="97" spans="1:45" ht="12.75" customHeight="1" x14ac:dyDescent="0.2">
      <c r="A97" s="28" t="s">
        <v>54</v>
      </c>
      <c r="K97" s="182"/>
      <c r="L97" s="3"/>
      <c r="M97" s="3"/>
      <c r="O97" s="3"/>
      <c r="P97" s="21"/>
      <c r="Q97" s="22"/>
      <c r="R97" s="3"/>
    </row>
    <row r="98" spans="1:45" ht="12.75" customHeight="1" x14ac:dyDescent="0.2">
      <c r="A98" s="28" t="s">
        <v>55</v>
      </c>
      <c r="K98" s="182"/>
      <c r="L98" s="3"/>
      <c r="M98" s="3"/>
      <c r="O98" s="3"/>
      <c r="P98" s="21"/>
      <c r="Q98" s="22"/>
      <c r="R98" s="3"/>
    </row>
    <row r="99" spans="1:45" ht="12.75" customHeight="1" x14ac:dyDescent="0.2">
      <c r="A99" s="28" t="s">
        <v>56</v>
      </c>
      <c r="K99" s="182"/>
      <c r="L99" s="3"/>
      <c r="M99" s="3"/>
      <c r="O99" s="3"/>
      <c r="P99" s="21"/>
      <c r="Q99" s="22"/>
      <c r="R99" s="3"/>
    </row>
    <row r="100" spans="1:45" ht="12.75" customHeight="1" x14ac:dyDescent="0.2">
      <c r="K100" s="184">
        <f>SUM(K93:K96)</f>
        <v>3</v>
      </c>
      <c r="L100" s="3">
        <f>K93/B85</f>
        <v>0.14285714285714285</v>
      </c>
      <c r="M100" s="3">
        <f>K100/B85</f>
        <v>0.42857142857142855</v>
      </c>
      <c r="N100" s="3">
        <f>M100-L100</f>
        <v>0.2857142857142857</v>
      </c>
      <c r="O100" s="3"/>
    </row>
    <row r="101" spans="1:45" ht="12.75" customHeight="1" x14ac:dyDescent="0.3">
      <c r="A101" s="38" t="s">
        <v>68</v>
      </c>
      <c r="L101" s="3"/>
      <c r="M101" s="3"/>
      <c r="O101" s="3"/>
      <c r="AP101" s="29"/>
      <c r="AQ101" s="29"/>
      <c r="AR101" s="29"/>
      <c r="AS101" s="29"/>
    </row>
    <row r="102" spans="1:45" ht="25.5" customHeight="1" x14ac:dyDescent="0.2">
      <c r="B102" s="281" t="s">
        <v>2</v>
      </c>
      <c r="C102" s="282"/>
      <c r="D102" s="282"/>
      <c r="E102" s="282"/>
      <c r="F102" s="282"/>
      <c r="G102" s="282"/>
      <c r="H102" s="282"/>
      <c r="I102" s="282"/>
      <c r="J102" s="282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AP102" s="29"/>
      <c r="AQ102" s="29"/>
      <c r="AR102" s="29"/>
      <c r="AS102" s="29"/>
    </row>
    <row r="103" spans="1:45" ht="12.75" customHeight="1" x14ac:dyDescent="0.2">
      <c r="A103" s="9" t="s">
        <v>10</v>
      </c>
      <c r="B103" s="10">
        <v>1</v>
      </c>
      <c r="C103" s="10">
        <v>2</v>
      </c>
      <c r="D103" s="10">
        <v>3</v>
      </c>
      <c r="E103" s="10">
        <v>4</v>
      </c>
      <c r="F103" s="10">
        <v>5</v>
      </c>
      <c r="G103" s="10">
        <v>6</v>
      </c>
      <c r="H103" s="10">
        <v>7</v>
      </c>
      <c r="I103" s="10">
        <v>8</v>
      </c>
      <c r="J103" s="10">
        <v>9</v>
      </c>
      <c r="K103" s="115" t="s">
        <v>11</v>
      </c>
      <c r="L103" s="36"/>
      <c r="M103" s="11"/>
      <c r="N103" s="12"/>
      <c r="O103" s="13"/>
      <c r="P103" s="14"/>
      <c r="Q103" s="14"/>
      <c r="R103" s="3"/>
      <c r="S103" s="3"/>
      <c r="T103" s="3"/>
      <c r="U103" s="3"/>
      <c r="V103" s="3"/>
      <c r="W103" s="3"/>
      <c r="X103" s="3"/>
      <c r="Y103" s="3"/>
      <c r="AP103" s="29"/>
      <c r="AQ103" s="29"/>
      <c r="AR103" s="29"/>
      <c r="AS103" s="29"/>
    </row>
    <row r="104" spans="1:45" ht="12.75" customHeight="1" x14ac:dyDescent="0.2">
      <c r="A104" s="26" t="s">
        <v>19</v>
      </c>
      <c r="B104" s="10">
        <v>18</v>
      </c>
      <c r="C104" s="10"/>
      <c r="D104" s="10"/>
      <c r="E104" s="10"/>
      <c r="F104" s="10"/>
      <c r="G104" s="10"/>
      <c r="H104" s="10"/>
      <c r="I104" s="10"/>
      <c r="J104" s="10"/>
      <c r="K104" s="181"/>
      <c r="L104" s="36"/>
      <c r="M104" s="11"/>
      <c r="N104" s="12"/>
      <c r="O104" s="13"/>
      <c r="P104" s="17">
        <f>B104</f>
        <v>18</v>
      </c>
      <c r="Q104" s="14"/>
      <c r="R104" s="3"/>
      <c r="S104" s="3"/>
      <c r="T104" s="3"/>
      <c r="U104" s="3"/>
      <c r="V104" s="3"/>
      <c r="W104" s="3"/>
      <c r="X104" s="3"/>
      <c r="Y104" s="3"/>
      <c r="AP104" s="29"/>
      <c r="AQ104" s="29"/>
      <c r="AR104" s="29"/>
      <c r="AS104" s="29"/>
    </row>
    <row r="105" spans="1:45" ht="12.75" customHeight="1" x14ac:dyDescent="0.2">
      <c r="A105" s="28" t="s">
        <v>20</v>
      </c>
      <c r="C105" s="25">
        <v>10</v>
      </c>
      <c r="K105" s="181"/>
      <c r="L105" s="3"/>
      <c r="M105" s="3"/>
      <c r="O105" s="3">
        <f>C105/B104</f>
        <v>0.55555555555555558</v>
      </c>
      <c r="P105" s="21">
        <v>11</v>
      </c>
      <c r="Q105" s="22">
        <f t="shared" ref="Q105:Q112" si="44">P105/P104</f>
        <v>0.61111111111111116</v>
      </c>
      <c r="R105" s="3">
        <f t="shared" ref="R105:R112" si="45">100%-Q105</f>
        <v>0.38888888888888884</v>
      </c>
      <c r="S105" s="3"/>
      <c r="T105" s="3"/>
      <c r="U105" s="3"/>
      <c r="V105" s="3"/>
      <c r="W105" s="3"/>
      <c r="X105" s="3"/>
      <c r="Y105" s="3"/>
      <c r="AP105" s="29"/>
      <c r="AQ105" s="29"/>
      <c r="AR105" s="29"/>
      <c r="AS105" s="29"/>
    </row>
    <row r="106" spans="1:45" ht="12.75" customHeight="1" x14ac:dyDescent="0.2">
      <c r="A106" s="28" t="s">
        <v>21</v>
      </c>
      <c r="D106" s="25">
        <v>7</v>
      </c>
      <c r="K106" s="181"/>
      <c r="L106" s="3"/>
      <c r="M106" s="3"/>
      <c r="O106" s="3">
        <f>D106/C105</f>
        <v>0.7</v>
      </c>
      <c r="P106" s="21">
        <v>10</v>
      </c>
      <c r="Q106" s="22">
        <f t="shared" si="44"/>
        <v>0.90909090909090906</v>
      </c>
      <c r="R106" s="3">
        <f t="shared" si="45"/>
        <v>9.0909090909090939E-2</v>
      </c>
      <c r="S106" s="3"/>
      <c r="T106" s="3"/>
      <c r="U106" s="3"/>
      <c r="V106" s="3"/>
      <c r="W106" s="3"/>
      <c r="X106" s="3"/>
      <c r="Y106" s="3"/>
      <c r="AP106" s="29"/>
      <c r="AQ106" s="29"/>
      <c r="AR106" s="29"/>
      <c r="AS106" s="29"/>
    </row>
    <row r="107" spans="1:45" ht="12.75" customHeight="1" x14ac:dyDescent="0.2">
      <c r="A107" s="28" t="s">
        <v>22</v>
      </c>
      <c r="E107" s="25">
        <v>4</v>
      </c>
      <c r="K107" s="181"/>
      <c r="L107" s="3"/>
      <c r="M107" s="3"/>
      <c r="O107" s="3">
        <f>E107/D106</f>
        <v>0.5714285714285714</v>
      </c>
      <c r="P107" s="21">
        <v>7</v>
      </c>
      <c r="Q107" s="22">
        <f t="shared" si="44"/>
        <v>0.7</v>
      </c>
      <c r="R107" s="3">
        <f t="shared" si="45"/>
        <v>0.30000000000000004</v>
      </c>
      <c r="S107" s="3"/>
      <c r="T107" s="3"/>
      <c r="U107" s="3"/>
      <c r="V107" s="3"/>
      <c r="W107" s="3"/>
      <c r="X107" s="3"/>
      <c r="Y107" s="3"/>
      <c r="AP107" s="29"/>
      <c r="AQ107" s="29"/>
      <c r="AR107" s="22"/>
      <c r="AS107" s="3"/>
    </row>
    <row r="108" spans="1:45" ht="12.75" customHeight="1" x14ac:dyDescent="0.2">
      <c r="A108" s="28" t="s">
        <v>23</v>
      </c>
      <c r="F108" s="25">
        <v>4</v>
      </c>
      <c r="K108" s="181"/>
      <c r="L108" s="3"/>
      <c r="M108" s="3"/>
      <c r="O108" s="3">
        <f>F108/E107</f>
        <v>1</v>
      </c>
      <c r="P108" s="21">
        <v>6</v>
      </c>
      <c r="Q108" s="22">
        <f t="shared" si="44"/>
        <v>0.8571428571428571</v>
      </c>
      <c r="R108" s="3">
        <f t="shared" si="45"/>
        <v>0.1428571428571429</v>
      </c>
      <c r="S108" s="3"/>
      <c r="T108" s="3"/>
      <c r="U108" s="3"/>
      <c r="V108" s="3"/>
      <c r="W108" s="3"/>
      <c r="X108" s="3"/>
      <c r="Y108" s="3"/>
      <c r="AP108" s="29"/>
      <c r="AQ108" s="29"/>
      <c r="AR108" s="22"/>
      <c r="AS108" s="3"/>
    </row>
    <row r="109" spans="1:45" ht="12.75" customHeight="1" x14ac:dyDescent="0.2">
      <c r="A109" s="28" t="s">
        <v>48</v>
      </c>
      <c r="G109" s="25">
        <v>2</v>
      </c>
      <c r="K109" s="181"/>
      <c r="L109" s="3"/>
      <c r="M109" s="3"/>
      <c r="O109" s="3">
        <f>G109/F108</f>
        <v>0.5</v>
      </c>
      <c r="P109" s="21">
        <v>5</v>
      </c>
      <c r="Q109" s="22">
        <f t="shared" si="44"/>
        <v>0.83333333333333337</v>
      </c>
      <c r="R109" s="3">
        <f t="shared" si="45"/>
        <v>0.16666666666666663</v>
      </c>
      <c r="S109" s="3"/>
      <c r="T109" s="3"/>
      <c r="U109" s="3"/>
      <c r="V109" s="3"/>
      <c r="W109" s="3"/>
      <c r="X109" s="3"/>
      <c r="Y109" s="3"/>
      <c r="AP109" s="29"/>
      <c r="AQ109" s="29"/>
      <c r="AR109" s="22"/>
      <c r="AS109" s="3"/>
    </row>
    <row r="110" spans="1:45" ht="12.75" customHeight="1" x14ac:dyDescent="0.2">
      <c r="A110" s="28" t="s">
        <v>49</v>
      </c>
      <c r="H110" s="25">
        <v>2</v>
      </c>
      <c r="K110" s="181"/>
      <c r="L110" s="3"/>
      <c r="M110" s="3"/>
      <c r="O110" s="3">
        <f>H110/G109</f>
        <v>1</v>
      </c>
      <c r="P110" s="21">
        <v>4</v>
      </c>
      <c r="Q110" s="22">
        <f t="shared" si="44"/>
        <v>0.8</v>
      </c>
      <c r="R110" s="3">
        <f t="shared" si="45"/>
        <v>0.19999999999999996</v>
      </c>
      <c r="S110" s="3"/>
      <c r="T110" s="3"/>
      <c r="U110" s="3"/>
      <c r="V110" s="3"/>
      <c r="W110" s="3"/>
      <c r="X110" s="3"/>
      <c r="Y110" s="3"/>
      <c r="AP110" s="29"/>
      <c r="AQ110" s="29"/>
      <c r="AR110" s="22"/>
      <c r="AS110" s="3"/>
    </row>
    <row r="111" spans="1:45" ht="12.75" customHeight="1" x14ac:dyDescent="0.2">
      <c r="A111" s="28" t="s">
        <v>50</v>
      </c>
      <c r="I111" s="25">
        <v>2</v>
      </c>
      <c r="K111" s="181">
        <v>1</v>
      </c>
      <c r="L111" s="3"/>
      <c r="M111" s="3"/>
      <c r="O111" s="3">
        <f>I111/H110</f>
        <v>1</v>
      </c>
      <c r="P111" s="21">
        <v>4</v>
      </c>
      <c r="Q111" s="22">
        <f t="shared" si="44"/>
        <v>1</v>
      </c>
      <c r="R111" s="3">
        <f t="shared" si="45"/>
        <v>0</v>
      </c>
      <c r="S111" s="3"/>
      <c r="T111" s="3"/>
      <c r="U111" s="3"/>
      <c r="V111" s="3"/>
      <c r="W111" s="3"/>
      <c r="X111" s="3"/>
      <c r="Y111" s="3"/>
      <c r="AP111" s="29"/>
      <c r="AQ111" s="29"/>
      <c r="AR111" s="22"/>
      <c r="AS111" s="3"/>
    </row>
    <row r="112" spans="1:45" ht="12.75" customHeight="1" x14ac:dyDescent="0.2">
      <c r="A112" s="28" t="s">
        <v>51</v>
      </c>
      <c r="J112" s="25">
        <v>2</v>
      </c>
      <c r="K112" s="181">
        <v>2</v>
      </c>
      <c r="L112" s="3"/>
      <c r="M112" s="3"/>
      <c r="O112" s="3">
        <f>J112/I111</f>
        <v>1</v>
      </c>
      <c r="P112" s="21">
        <v>4</v>
      </c>
      <c r="Q112" s="22">
        <f t="shared" si="44"/>
        <v>1</v>
      </c>
      <c r="R112" s="3">
        <f t="shared" si="45"/>
        <v>0</v>
      </c>
      <c r="S112" s="3"/>
      <c r="T112" s="3"/>
      <c r="U112" s="3"/>
      <c r="V112" s="3"/>
      <c r="W112" s="3"/>
      <c r="X112" s="3"/>
      <c r="Y112" s="3"/>
      <c r="AP112" s="29"/>
      <c r="AQ112" s="29"/>
      <c r="AR112" s="22"/>
      <c r="AS112" s="3"/>
    </row>
    <row r="113" spans="1:45" ht="12.75" customHeight="1" x14ac:dyDescent="0.2">
      <c r="A113" s="28" t="s">
        <v>52</v>
      </c>
      <c r="J113" s="25">
        <v>1</v>
      </c>
      <c r="K113" s="182">
        <v>1</v>
      </c>
      <c r="L113" s="3"/>
      <c r="M113" s="3"/>
      <c r="O113" s="3"/>
      <c r="P113" s="21">
        <v>2</v>
      </c>
      <c r="Q113" s="22"/>
      <c r="R113" s="3"/>
      <c r="S113" s="3"/>
      <c r="T113" s="3"/>
      <c r="U113" s="3"/>
      <c r="V113" s="3"/>
      <c r="W113" s="3"/>
      <c r="X113" s="3"/>
      <c r="Y113" s="3"/>
      <c r="AP113" s="29"/>
      <c r="AQ113" s="29"/>
      <c r="AR113" s="22"/>
      <c r="AS113" s="3"/>
    </row>
    <row r="114" spans="1:45" ht="12.75" customHeight="1" x14ac:dyDescent="0.2">
      <c r="A114" s="28" t="s">
        <v>53</v>
      </c>
      <c r="I114" s="25">
        <v>1</v>
      </c>
      <c r="K114" s="182"/>
      <c r="L114" s="3"/>
      <c r="M114" s="3"/>
      <c r="O114" s="3"/>
      <c r="P114" s="21">
        <v>1</v>
      </c>
      <c r="Q114" s="22"/>
      <c r="R114" s="3"/>
      <c r="S114" s="3"/>
      <c r="T114" s="3"/>
      <c r="U114" s="3"/>
      <c r="V114" s="3"/>
      <c r="W114" s="3"/>
      <c r="X114" s="3"/>
      <c r="Y114" s="3"/>
      <c r="AP114" s="29"/>
      <c r="AQ114" s="29"/>
      <c r="AR114" s="22"/>
      <c r="AS114" s="3"/>
    </row>
    <row r="115" spans="1:45" ht="12.75" customHeight="1" x14ac:dyDescent="0.2">
      <c r="A115" s="28" t="s">
        <v>54</v>
      </c>
      <c r="J115" s="25">
        <v>1</v>
      </c>
      <c r="K115" s="182">
        <v>1</v>
      </c>
      <c r="L115" s="3"/>
      <c r="M115" s="3"/>
      <c r="O115" s="3"/>
      <c r="P115" s="21">
        <v>1</v>
      </c>
      <c r="Q115" s="22"/>
      <c r="R115" s="3"/>
      <c r="S115" s="3"/>
      <c r="T115" s="3"/>
      <c r="U115" s="3"/>
      <c r="V115" s="3"/>
      <c r="W115" s="3"/>
      <c r="X115" s="3"/>
      <c r="Y115" s="3"/>
      <c r="AP115" s="29"/>
      <c r="AQ115" s="29"/>
      <c r="AR115" s="22"/>
      <c r="AS115" s="3"/>
    </row>
    <row r="116" spans="1:45" ht="12.75" customHeight="1" x14ac:dyDescent="0.2">
      <c r="A116" s="28" t="s">
        <v>56</v>
      </c>
      <c r="K116" s="182"/>
      <c r="L116" s="3"/>
      <c r="M116" s="3"/>
      <c r="O116" s="3"/>
      <c r="P116" s="21">
        <v>2</v>
      </c>
      <c r="Q116" s="22"/>
      <c r="R116" s="3"/>
      <c r="S116" s="3"/>
      <c r="T116" s="3"/>
      <c r="U116" s="3"/>
      <c r="V116" s="3"/>
      <c r="W116" s="3"/>
      <c r="X116" s="3"/>
      <c r="Y116" s="3"/>
      <c r="AP116" s="29"/>
      <c r="AQ116" s="29"/>
      <c r="AR116" s="22"/>
      <c r="AS116" s="3"/>
    </row>
    <row r="117" spans="1:45" ht="12.75" customHeight="1" x14ac:dyDescent="0.2">
      <c r="K117" s="186">
        <f>SUM(K111:K115)</f>
        <v>5</v>
      </c>
      <c r="L117" s="3">
        <f>SUM(K111:K112)/B104</f>
        <v>0.16666666666666666</v>
      </c>
      <c r="M117" s="3">
        <f>K117/B104</f>
        <v>0.27777777777777779</v>
      </c>
      <c r="N117" s="3">
        <f>M117-L117</f>
        <v>0.11111111111111113</v>
      </c>
      <c r="O117" s="3"/>
      <c r="AP117" s="29"/>
      <c r="AQ117" s="29"/>
      <c r="AR117" s="29"/>
      <c r="AS117" s="29"/>
    </row>
    <row r="118" spans="1:45" ht="12.75" customHeight="1" x14ac:dyDescent="0.3">
      <c r="A118" s="38" t="s">
        <v>71</v>
      </c>
      <c r="L118" s="3"/>
      <c r="M118" s="3"/>
      <c r="O118" s="3"/>
      <c r="AP118" s="29"/>
      <c r="AQ118" s="29"/>
      <c r="AR118" s="29"/>
      <c r="AS118" s="29"/>
    </row>
    <row r="119" spans="1:45" ht="25.5" customHeight="1" x14ac:dyDescent="0.2">
      <c r="B119" s="285" t="s">
        <v>2</v>
      </c>
      <c r="C119" s="286"/>
      <c r="D119" s="286"/>
      <c r="E119" s="286"/>
      <c r="F119" s="286"/>
      <c r="G119" s="286"/>
      <c r="H119" s="286"/>
      <c r="I119" s="286"/>
      <c r="J119" s="286"/>
      <c r="L119" s="4" t="s">
        <v>3</v>
      </c>
      <c r="M119" s="4" t="s">
        <v>4</v>
      </c>
      <c r="N119" s="5" t="s">
        <v>5</v>
      </c>
      <c r="O119" s="141" t="s">
        <v>6</v>
      </c>
      <c r="P119" s="6" t="s">
        <v>7</v>
      </c>
      <c r="Q119" s="6" t="s">
        <v>8</v>
      </c>
      <c r="R119" s="7" t="s">
        <v>9</v>
      </c>
      <c r="S119" s="7"/>
      <c r="T119" s="7"/>
      <c r="U119" s="7"/>
      <c r="V119" s="7"/>
      <c r="W119" s="7"/>
      <c r="X119" s="7"/>
      <c r="Y119" s="7"/>
      <c r="AP119" s="29"/>
      <c r="AQ119" s="6"/>
      <c r="AR119" s="6"/>
      <c r="AS119" s="7"/>
    </row>
    <row r="120" spans="1:45" ht="12.75" customHeight="1" x14ac:dyDescent="0.2">
      <c r="A120" s="135" t="s">
        <v>10</v>
      </c>
      <c r="B120" s="136">
        <v>1</v>
      </c>
      <c r="C120" s="136">
        <v>2</v>
      </c>
      <c r="D120" s="136">
        <v>3</v>
      </c>
      <c r="E120" s="136">
        <v>4</v>
      </c>
      <c r="F120" s="136">
        <v>5</v>
      </c>
      <c r="G120" s="136">
        <v>6</v>
      </c>
      <c r="H120" s="136">
        <v>7</v>
      </c>
      <c r="I120" s="136">
        <v>8</v>
      </c>
      <c r="J120" s="136">
        <v>9</v>
      </c>
      <c r="K120" s="210" t="s">
        <v>11</v>
      </c>
      <c r="L120" s="11"/>
      <c r="M120" s="11"/>
      <c r="N120" s="12"/>
      <c r="O120" s="142"/>
      <c r="P120" s="14"/>
      <c r="Q120" s="14"/>
      <c r="R120" s="3"/>
      <c r="S120" s="3"/>
      <c r="T120" s="3"/>
      <c r="U120" s="3"/>
      <c r="V120" s="3"/>
      <c r="W120" s="3"/>
      <c r="X120" s="3"/>
      <c r="Y120" s="3"/>
      <c r="AP120" s="29"/>
      <c r="AQ120" s="14"/>
      <c r="AR120" s="14"/>
      <c r="AS120" s="3"/>
    </row>
    <row r="121" spans="1:45" ht="12.75" customHeight="1" x14ac:dyDescent="0.2">
      <c r="A121" s="28" t="s">
        <v>20</v>
      </c>
      <c r="B121" s="10">
        <v>9</v>
      </c>
      <c r="C121" s="10"/>
      <c r="D121" s="10"/>
      <c r="E121" s="10"/>
      <c r="F121" s="10"/>
      <c r="G121" s="10"/>
      <c r="H121" s="10"/>
      <c r="I121" s="10"/>
      <c r="J121" s="10"/>
      <c r="K121" s="181"/>
      <c r="L121" s="11"/>
      <c r="M121" s="11"/>
      <c r="N121" s="12"/>
      <c r="O121" s="142"/>
      <c r="P121" s="17">
        <f>B121</f>
        <v>9</v>
      </c>
      <c r="Q121" s="14"/>
      <c r="R121" s="3"/>
      <c r="S121" s="3"/>
      <c r="T121" s="3"/>
      <c r="U121" s="3"/>
      <c r="V121" s="3"/>
      <c r="W121" s="3"/>
      <c r="X121" s="3"/>
      <c r="Y121" s="3"/>
      <c r="AP121" s="29"/>
      <c r="AQ121" s="121"/>
      <c r="AR121" s="14"/>
      <c r="AS121" s="3"/>
    </row>
    <row r="122" spans="1:45" ht="12.75" customHeight="1" x14ac:dyDescent="0.2">
      <c r="A122" s="28" t="s">
        <v>21</v>
      </c>
      <c r="C122" s="25">
        <v>9</v>
      </c>
      <c r="K122" s="181"/>
      <c r="L122" s="3"/>
      <c r="M122" s="3"/>
      <c r="O122" s="3">
        <f>C122/B121</f>
        <v>1</v>
      </c>
      <c r="P122" s="21">
        <v>9</v>
      </c>
      <c r="Q122" s="22">
        <f t="shared" ref="Q122:Q129" si="46">P122/P121</f>
        <v>1</v>
      </c>
      <c r="R122" s="3">
        <f t="shared" ref="R122:R129" si="47">100%-Q122</f>
        <v>0</v>
      </c>
      <c r="S122" s="3"/>
      <c r="T122" s="3"/>
      <c r="U122" s="3"/>
      <c r="V122" s="3"/>
      <c r="W122" s="3"/>
      <c r="X122" s="3"/>
      <c r="Y122" s="3"/>
      <c r="AP122" s="29"/>
      <c r="AQ122" s="29"/>
      <c r="AR122" s="22"/>
      <c r="AS122" s="3"/>
    </row>
    <row r="123" spans="1:45" ht="12.75" customHeight="1" x14ac:dyDescent="0.2">
      <c r="A123" s="53" t="s">
        <v>22</v>
      </c>
      <c r="D123" s="25">
        <v>7</v>
      </c>
      <c r="K123" s="181"/>
      <c r="L123" s="3"/>
      <c r="M123" s="3"/>
      <c r="O123" s="3">
        <f>D123/C122</f>
        <v>0.77777777777777779</v>
      </c>
      <c r="P123" s="21">
        <v>9</v>
      </c>
      <c r="Q123" s="22">
        <f t="shared" si="46"/>
        <v>1</v>
      </c>
      <c r="R123" s="3">
        <f t="shared" si="47"/>
        <v>0</v>
      </c>
      <c r="S123" s="3"/>
      <c r="T123" s="3"/>
      <c r="U123" s="3"/>
      <c r="V123" s="3"/>
      <c r="W123" s="3"/>
      <c r="X123" s="3"/>
      <c r="Y123" s="3"/>
      <c r="AP123" s="29"/>
      <c r="AQ123" s="29"/>
      <c r="AR123" s="22"/>
      <c r="AS123" s="3"/>
    </row>
    <row r="124" spans="1:45" ht="12.75" customHeight="1" x14ac:dyDescent="0.2">
      <c r="A124" s="28" t="s">
        <v>23</v>
      </c>
      <c r="E124" s="25">
        <v>5</v>
      </c>
      <c r="K124" s="181"/>
      <c r="L124" s="3"/>
      <c r="M124" s="3"/>
      <c r="O124" s="3">
        <f>E124/D123</f>
        <v>0.7142857142857143</v>
      </c>
      <c r="P124" s="21">
        <v>8</v>
      </c>
      <c r="Q124" s="22">
        <f t="shared" si="46"/>
        <v>0.88888888888888884</v>
      </c>
      <c r="R124" s="3">
        <f t="shared" si="47"/>
        <v>0.11111111111111116</v>
      </c>
      <c r="S124" s="3"/>
      <c r="T124" s="3"/>
      <c r="U124" s="3"/>
      <c r="V124" s="3"/>
      <c r="W124" s="3"/>
      <c r="X124" s="3"/>
      <c r="Y124" s="3"/>
      <c r="AP124" s="29"/>
      <c r="AQ124" s="29"/>
      <c r="AR124" s="22"/>
      <c r="AS124" s="3"/>
    </row>
    <row r="125" spans="1:45" ht="12.75" customHeight="1" x14ac:dyDescent="0.2">
      <c r="A125" s="28" t="s">
        <v>48</v>
      </c>
      <c r="F125" s="25">
        <v>5</v>
      </c>
      <c r="K125" s="181"/>
      <c r="L125" s="3"/>
      <c r="M125" s="3"/>
      <c r="O125" s="3">
        <f>F125/E124</f>
        <v>1</v>
      </c>
      <c r="P125" s="21">
        <v>8</v>
      </c>
      <c r="Q125" s="22">
        <f t="shared" si="46"/>
        <v>1</v>
      </c>
      <c r="R125" s="3">
        <f t="shared" si="47"/>
        <v>0</v>
      </c>
      <c r="S125" s="3"/>
      <c r="T125" s="3"/>
      <c r="U125" s="3"/>
      <c r="V125" s="3"/>
      <c r="W125" s="3"/>
      <c r="X125" s="3"/>
      <c r="Y125" s="3"/>
      <c r="AP125" s="29"/>
      <c r="AQ125" s="29"/>
      <c r="AR125" s="22"/>
      <c r="AS125" s="3"/>
    </row>
    <row r="126" spans="1:45" ht="12.75" customHeight="1" x14ac:dyDescent="0.2">
      <c r="A126" s="28" t="s">
        <v>49</v>
      </c>
      <c r="G126" s="25">
        <v>5</v>
      </c>
      <c r="K126" s="181"/>
      <c r="L126" s="3"/>
      <c r="M126" s="3"/>
      <c r="O126" s="3">
        <f>G126/F125</f>
        <v>1</v>
      </c>
      <c r="P126" s="21">
        <v>7</v>
      </c>
      <c r="Q126" s="22">
        <f t="shared" si="46"/>
        <v>0.875</v>
      </c>
      <c r="R126" s="3">
        <f t="shared" si="47"/>
        <v>0.125</v>
      </c>
      <c r="S126" s="3"/>
      <c r="T126" s="3"/>
      <c r="U126" s="3"/>
      <c r="V126" s="3"/>
      <c r="W126" s="3"/>
      <c r="X126" s="3"/>
      <c r="Y126" s="3"/>
      <c r="AP126" s="29"/>
      <c r="AQ126" s="29"/>
      <c r="AR126" s="22"/>
      <c r="AS126" s="3"/>
    </row>
    <row r="127" spans="1:45" ht="12.75" customHeight="1" x14ac:dyDescent="0.2">
      <c r="A127" s="28" t="s">
        <v>50</v>
      </c>
      <c r="H127" s="25">
        <v>5</v>
      </c>
      <c r="K127" s="181">
        <v>1</v>
      </c>
      <c r="L127" s="3"/>
      <c r="M127" s="3"/>
      <c r="O127" s="3">
        <f>H127/G126</f>
        <v>1</v>
      </c>
      <c r="P127" s="21">
        <v>7</v>
      </c>
      <c r="Q127" s="22">
        <f t="shared" si="46"/>
        <v>1</v>
      </c>
      <c r="R127" s="3">
        <f t="shared" si="47"/>
        <v>0</v>
      </c>
      <c r="S127" s="3"/>
      <c r="T127" s="3"/>
      <c r="U127" s="3"/>
      <c r="V127" s="3"/>
      <c r="W127" s="3"/>
      <c r="X127" s="3"/>
      <c r="Y127" s="3"/>
      <c r="AP127" s="29"/>
      <c r="AQ127" s="29"/>
      <c r="AR127" s="22"/>
      <c r="AS127" s="3"/>
    </row>
    <row r="128" spans="1:45" ht="12.75" customHeight="1" x14ac:dyDescent="0.2">
      <c r="A128" s="28" t="s">
        <v>51</v>
      </c>
      <c r="I128" s="25">
        <v>4</v>
      </c>
      <c r="K128" s="181">
        <v>3</v>
      </c>
      <c r="L128" s="3"/>
      <c r="M128" s="3"/>
      <c r="O128" s="3">
        <f>I128/H127</f>
        <v>0.8</v>
      </c>
      <c r="P128" s="21">
        <v>6</v>
      </c>
      <c r="Q128" s="22">
        <f t="shared" si="46"/>
        <v>0.8571428571428571</v>
      </c>
      <c r="R128" s="3">
        <f t="shared" si="47"/>
        <v>0.1428571428571429</v>
      </c>
      <c r="S128" s="3"/>
      <c r="T128" s="3"/>
      <c r="U128" s="3"/>
      <c r="V128" s="3"/>
      <c r="W128" s="3"/>
      <c r="X128" s="3"/>
      <c r="Y128" s="3"/>
      <c r="AP128" s="29"/>
      <c r="AQ128" s="29"/>
      <c r="AR128" s="22"/>
      <c r="AS128" s="3"/>
    </row>
    <row r="129" spans="1:45" ht="12.75" customHeight="1" x14ac:dyDescent="0.2">
      <c r="A129" s="28" t="s">
        <v>52</v>
      </c>
      <c r="J129" s="25">
        <v>2</v>
      </c>
      <c r="K129" s="182">
        <v>2</v>
      </c>
      <c r="L129" s="3"/>
      <c r="M129" s="3"/>
      <c r="O129" s="3">
        <f>J129/I128</f>
        <v>0.5</v>
      </c>
      <c r="P129" s="21">
        <v>3</v>
      </c>
      <c r="Q129" s="22">
        <f t="shared" si="46"/>
        <v>0.5</v>
      </c>
      <c r="R129" s="3">
        <f t="shared" si="47"/>
        <v>0.5</v>
      </c>
      <c r="S129" s="3"/>
      <c r="T129" s="3"/>
      <c r="U129" s="3"/>
      <c r="V129" s="3"/>
      <c r="W129" s="3"/>
      <c r="X129" s="3"/>
      <c r="Y129" s="3"/>
      <c r="AP129" s="29"/>
      <c r="AQ129" s="29"/>
      <c r="AR129" s="22"/>
      <c r="AS129" s="3"/>
    </row>
    <row r="130" spans="1:45" ht="12.75" customHeight="1" x14ac:dyDescent="0.2">
      <c r="A130" s="28" t="s">
        <v>53</v>
      </c>
      <c r="I130" s="25">
        <v>1</v>
      </c>
      <c r="K130" s="182"/>
      <c r="L130" s="3"/>
      <c r="M130" s="3"/>
      <c r="O130" s="3"/>
      <c r="P130" s="21">
        <v>1</v>
      </c>
      <c r="Q130" s="22"/>
      <c r="R130" s="3"/>
      <c r="S130" s="3"/>
      <c r="T130" s="3"/>
      <c r="U130" s="3"/>
      <c r="V130" s="3"/>
      <c r="W130" s="3"/>
      <c r="X130" s="3"/>
      <c r="Y130" s="3"/>
      <c r="AP130" s="29"/>
      <c r="AQ130" s="29"/>
      <c r="AR130" s="22"/>
      <c r="AS130" s="3"/>
    </row>
    <row r="131" spans="1:45" ht="12.75" customHeight="1" x14ac:dyDescent="0.2">
      <c r="A131" s="28" t="s">
        <v>54</v>
      </c>
      <c r="J131" s="25">
        <v>1</v>
      </c>
      <c r="K131" s="182">
        <v>1</v>
      </c>
      <c r="L131" s="3"/>
      <c r="M131" s="3"/>
      <c r="O131" s="3"/>
      <c r="P131" s="21">
        <v>1</v>
      </c>
      <c r="Q131" s="22"/>
      <c r="R131" s="3"/>
      <c r="S131" s="3"/>
      <c r="T131" s="3"/>
      <c r="U131" s="3"/>
      <c r="V131" s="3"/>
      <c r="W131" s="3"/>
      <c r="X131" s="3"/>
      <c r="Y131" s="3"/>
      <c r="AP131" s="29"/>
      <c r="AQ131" s="29"/>
      <c r="AR131" s="22"/>
      <c r="AS131" s="3"/>
    </row>
    <row r="132" spans="1:45" ht="12.75" customHeight="1" x14ac:dyDescent="0.2">
      <c r="A132" s="28" t="s">
        <v>56</v>
      </c>
      <c r="K132" s="182"/>
      <c r="L132" s="3"/>
      <c r="M132" s="3"/>
      <c r="O132" s="3"/>
      <c r="P132" s="21"/>
      <c r="Q132" s="22"/>
      <c r="R132" s="3"/>
      <c r="S132" s="3"/>
      <c r="T132" s="3"/>
      <c r="U132" s="3"/>
      <c r="V132" s="3"/>
      <c r="W132" s="3"/>
      <c r="X132" s="3"/>
      <c r="Y132" s="3"/>
      <c r="AP132" s="29"/>
      <c r="AQ132" s="29"/>
      <c r="AR132" s="22"/>
      <c r="AS132" s="3"/>
    </row>
    <row r="133" spans="1:45" ht="12.75" customHeight="1" x14ac:dyDescent="0.2">
      <c r="K133" s="186">
        <f>SUM(K127:K131)</f>
        <v>7</v>
      </c>
      <c r="L133" s="3">
        <f>SUM(K127:K129)/B121</f>
        <v>0.66666666666666663</v>
      </c>
      <c r="M133" s="3">
        <f>K133/B121</f>
        <v>0.77777777777777779</v>
      </c>
      <c r="N133" s="3">
        <f>M133-L133</f>
        <v>0.11111111111111116</v>
      </c>
      <c r="O133" s="3"/>
      <c r="Q133" s="22"/>
      <c r="R133" s="3"/>
      <c r="S133" s="3"/>
      <c r="T133" s="3"/>
      <c r="U133" s="3"/>
      <c r="V133" s="3"/>
      <c r="W133" s="3"/>
      <c r="X133" s="3"/>
      <c r="Y133" s="3"/>
      <c r="AP133" s="29"/>
      <c r="AQ133" s="29"/>
      <c r="AR133" s="22"/>
      <c r="AS133" s="3"/>
    </row>
    <row r="134" spans="1:45" ht="12.75" customHeight="1" x14ac:dyDescent="0.3">
      <c r="A134" s="38" t="s">
        <v>72</v>
      </c>
      <c r="L134" s="3"/>
      <c r="M134" s="3"/>
      <c r="O134" s="3"/>
      <c r="AP134" s="29"/>
      <c r="AQ134" s="29"/>
      <c r="AR134" s="29"/>
      <c r="AS134" s="29"/>
    </row>
    <row r="135" spans="1:45" ht="25.5" customHeight="1" x14ac:dyDescent="0.2">
      <c r="B135" s="285" t="s">
        <v>2</v>
      </c>
      <c r="C135" s="286"/>
      <c r="D135" s="286"/>
      <c r="E135" s="286"/>
      <c r="F135" s="286"/>
      <c r="G135" s="286"/>
      <c r="H135" s="286"/>
      <c r="I135" s="286"/>
      <c r="J135" s="286"/>
      <c r="L135" s="7" t="s">
        <v>3</v>
      </c>
      <c r="M135" s="7" t="s">
        <v>4</v>
      </c>
      <c r="N135" s="49" t="s">
        <v>5</v>
      </c>
      <c r="O135" s="7" t="s">
        <v>6</v>
      </c>
      <c r="P135" s="6" t="s">
        <v>7</v>
      </c>
      <c r="Q135" s="6" t="s">
        <v>8</v>
      </c>
      <c r="R135" s="7" t="s">
        <v>9</v>
      </c>
      <c r="S135" s="7"/>
      <c r="T135" s="7"/>
      <c r="U135" s="7"/>
      <c r="V135" s="7"/>
      <c r="W135" s="7"/>
      <c r="X135" s="7"/>
      <c r="Y135" s="7"/>
      <c r="AP135" s="29"/>
      <c r="AQ135" s="29"/>
      <c r="AR135" s="29"/>
      <c r="AS135" s="29"/>
    </row>
    <row r="136" spans="1:45" ht="12.75" customHeight="1" x14ac:dyDescent="0.2">
      <c r="A136" s="50" t="s">
        <v>10</v>
      </c>
      <c r="B136" s="51">
        <v>1</v>
      </c>
      <c r="C136" s="51">
        <v>2</v>
      </c>
      <c r="D136" s="51">
        <v>3</v>
      </c>
      <c r="E136" s="51">
        <v>4</v>
      </c>
      <c r="F136" s="51">
        <v>5</v>
      </c>
      <c r="G136" s="51">
        <v>6</v>
      </c>
      <c r="H136" s="51">
        <v>7</v>
      </c>
      <c r="I136" s="51">
        <v>8</v>
      </c>
      <c r="J136" s="51">
        <v>9</v>
      </c>
      <c r="K136" s="187" t="s">
        <v>11</v>
      </c>
      <c r="L136" s="3"/>
      <c r="M136" s="3"/>
      <c r="O136" s="3"/>
      <c r="P136" s="14"/>
      <c r="Q136" s="14"/>
      <c r="R136" s="3"/>
      <c r="S136" s="3"/>
      <c r="T136" s="3"/>
      <c r="U136" s="3"/>
      <c r="V136" s="3"/>
      <c r="W136" s="3"/>
      <c r="X136" s="3"/>
      <c r="Y136" s="3"/>
      <c r="AP136" s="29"/>
      <c r="AQ136" s="29"/>
      <c r="AR136" s="29"/>
      <c r="AS136" s="29"/>
    </row>
    <row r="137" spans="1:45" ht="12.75" customHeight="1" x14ac:dyDescent="0.2">
      <c r="A137" s="28" t="s">
        <v>21</v>
      </c>
      <c r="B137" s="25">
        <v>8</v>
      </c>
      <c r="K137" s="182"/>
      <c r="L137" s="3"/>
      <c r="M137" s="3"/>
      <c r="O137" s="3"/>
      <c r="P137" s="17">
        <f>B137</f>
        <v>8</v>
      </c>
      <c r="Q137" s="14"/>
      <c r="R137" s="3"/>
      <c r="S137" s="3"/>
      <c r="T137" s="3"/>
      <c r="U137" s="3"/>
      <c r="V137" s="3"/>
      <c r="W137" s="3"/>
      <c r="X137" s="3"/>
      <c r="Y137" s="3"/>
      <c r="AP137" s="29"/>
      <c r="AQ137" s="29"/>
      <c r="AR137" s="29"/>
      <c r="AS137" s="29"/>
    </row>
    <row r="138" spans="1:45" ht="12.75" customHeight="1" x14ac:dyDescent="0.2">
      <c r="A138" s="53" t="s">
        <v>22</v>
      </c>
      <c r="C138" s="25">
        <v>4</v>
      </c>
      <c r="K138" s="182"/>
      <c r="L138" s="3"/>
      <c r="M138" s="3"/>
      <c r="N138" s="3"/>
      <c r="O138" s="3">
        <f>C138/B137</f>
        <v>0.5</v>
      </c>
      <c r="P138" s="21">
        <v>5</v>
      </c>
      <c r="Q138" s="22">
        <f t="shared" ref="Q138:Q145" si="48">P138/P137</f>
        <v>0.625</v>
      </c>
      <c r="R138" s="3">
        <f t="shared" ref="R138:R145" si="49">100%-Q138</f>
        <v>0.375</v>
      </c>
      <c r="S138" s="3"/>
      <c r="T138" s="3"/>
      <c r="U138" s="3"/>
      <c r="V138" s="3"/>
      <c r="W138" s="3"/>
      <c r="X138" s="3"/>
      <c r="Y138" s="3"/>
      <c r="AP138" s="29"/>
      <c r="AQ138" s="29"/>
      <c r="AR138" s="29"/>
      <c r="AS138" s="29"/>
    </row>
    <row r="139" spans="1:45" ht="12.75" customHeight="1" x14ac:dyDescent="0.2">
      <c r="A139" s="28" t="s">
        <v>23</v>
      </c>
      <c r="D139" s="25">
        <v>3</v>
      </c>
      <c r="K139" s="182"/>
      <c r="L139" s="3"/>
      <c r="M139" s="3"/>
      <c r="N139" s="3"/>
      <c r="O139" s="3">
        <f>D139/C138</f>
        <v>0.75</v>
      </c>
      <c r="P139" s="21">
        <v>5</v>
      </c>
      <c r="Q139" s="22">
        <f t="shared" si="48"/>
        <v>1</v>
      </c>
      <c r="R139" s="3">
        <f t="shared" si="49"/>
        <v>0</v>
      </c>
      <c r="S139" s="3"/>
      <c r="T139" s="3"/>
      <c r="U139" s="3"/>
      <c r="V139" s="3"/>
      <c r="W139" s="3"/>
      <c r="X139" s="3"/>
      <c r="Y139" s="3"/>
      <c r="AP139" s="29"/>
      <c r="AQ139" s="29"/>
      <c r="AR139" s="29"/>
      <c r="AS139" s="29"/>
    </row>
    <row r="140" spans="1:45" ht="12.75" customHeight="1" x14ac:dyDescent="0.2">
      <c r="A140" s="28" t="s">
        <v>48</v>
      </c>
      <c r="E140" s="25">
        <v>3</v>
      </c>
      <c r="K140" s="182"/>
      <c r="L140" s="3"/>
      <c r="M140" s="3"/>
      <c r="N140" s="3"/>
      <c r="O140" s="3">
        <f>E140/D139</f>
        <v>1</v>
      </c>
      <c r="P140" s="21">
        <v>5</v>
      </c>
      <c r="Q140" s="22">
        <f t="shared" si="48"/>
        <v>1</v>
      </c>
      <c r="R140" s="3">
        <f t="shared" si="49"/>
        <v>0</v>
      </c>
      <c r="S140" s="3"/>
      <c r="T140" s="3"/>
      <c r="U140" s="3"/>
      <c r="V140" s="3"/>
      <c r="W140" s="3"/>
      <c r="X140" s="3"/>
      <c r="Y140" s="3"/>
      <c r="AP140" s="29"/>
      <c r="AQ140" s="29"/>
      <c r="AR140" s="29"/>
      <c r="AS140" s="29"/>
    </row>
    <row r="141" spans="1:45" ht="12.75" customHeight="1" x14ac:dyDescent="0.2">
      <c r="A141" s="28" t="s">
        <v>49</v>
      </c>
      <c r="F141" s="25">
        <v>3</v>
      </c>
      <c r="K141" s="182"/>
      <c r="L141" s="3"/>
      <c r="M141" s="3"/>
      <c r="N141" s="3"/>
      <c r="O141" s="3">
        <f>F141/E140</f>
        <v>1</v>
      </c>
      <c r="P141" s="21">
        <v>5</v>
      </c>
      <c r="Q141" s="22">
        <f t="shared" si="48"/>
        <v>1</v>
      </c>
      <c r="R141" s="3">
        <f t="shared" si="49"/>
        <v>0</v>
      </c>
      <c r="S141" s="3"/>
      <c r="T141" s="3"/>
      <c r="U141" s="3"/>
      <c r="V141" s="3"/>
      <c r="W141" s="3"/>
      <c r="X141" s="3"/>
      <c r="Y141" s="3"/>
      <c r="AP141" s="29"/>
      <c r="AQ141" s="29"/>
      <c r="AR141" s="29"/>
      <c r="AS141" s="29"/>
    </row>
    <row r="142" spans="1:45" ht="12.75" customHeight="1" x14ac:dyDescent="0.2">
      <c r="A142" s="28" t="s">
        <v>50</v>
      </c>
      <c r="G142" s="25">
        <v>3</v>
      </c>
      <c r="K142" s="182"/>
      <c r="L142" s="3"/>
      <c r="M142" s="3"/>
      <c r="N142" s="3"/>
      <c r="O142" s="3">
        <f>G142/F141</f>
        <v>1</v>
      </c>
      <c r="P142" s="21">
        <v>5</v>
      </c>
      <c r="Q142" s="22">
        <f t="shared" si="48"/>
        <v>1</v>
      </c>
      <c r="R142" s="3">
        <f t="shared" si="49"/>
        <v>0</v>
      </c>
      <c r="S142" s="3"/>
      <c r="T142" s="3"/>
      <c r="U142" s="3"/>
      <c r="V142" s="3"/>
      <c r="W142" s="3"/>
      <c r="X142" s="3"/>
      <c r="Y142" s="3"/>
      <c r="AP142" s="29"/>
      <c r="AQ142" s="29"/>
      <c r="AR142" s="29"/>
      <c r="AS142" s="29"/>
    </row>
    <row r="143" spans="1:45" ht="12.75" customHeight="1" x14ac:dyDescent="0.2">
      <c r="A143" s="28" t="s">
        <v>51</v>
      </c>
      <c r="H143" s="25">
        <v>3</v>
      </c>
      <c r="K143" s="182">
        <v>1</v>
      </c>
      <c r="L143" s="3"/>
      <c r="M143" s="3"/>
      <c r="N143" s="3"/>
      <c r="O143" s="3">
        <f>H143/G142</f>
        <v>1</v>
      </c>
      <c r="P143" s="21">
        <v>4</v>
      </c>
      <c r="Q143" s="22">
        <f t="shared" si="48"/>
        <v>0.8</v>
      </c>
      <c r="R143" s="3">
        <f t="shared" si="49"/>
        <v>0.19999999999999996</v>
      </c>
      <c r="S143" s="3"/>
      <c r="T143" s="3"/>
      <c r="U143" s="3"/>
      <c r="V143" s="3"/>
      <c r="W143" s="3"/>
      <c r="X143" s="3"/>
      <c r="Y143" s="3"/>
      <c r="AP143" s="29"/>
      <c r="AQ143" s="29"/>
      <c r="AR143" s="29"/>
      <c r="AS143" s="29"/>
    </row>
    <row r="144" spans="1:45" ht="12.75" customHeight="1" x14ac:dyDescent="0.2">
      <c r="A144" s="28" t="s">
        <v>52</v>
      </c>
      <c r="I144" s="25">
        <v>2</v>
      </c>
      <c r="K144" s="182">
        <v>1</v>
      </c>
      <c r="L144" s="3"/>
      <c r="M144" s="3"/>
      <c r="N144" s="3"/>
      <c r="O144" s="3">
        <f>I144/H143</f>
        <v>0.66666666666666663</v>
      </c>
      <c r="P144" s="21">
        <v>3</v>
      </c>
      <c r="Q144" s="22">
        <f t="shared" si="48"/>
        <v>0.75</v>
      </c>
      <c r="R144" s="3">
        <f t="shared" si="49"/>
        <v>0.25</v>
      </c>
      <c r="S144" s="3"/>
      <c r="T144" s="3"/>
      <c r="U144" s="3"/>
      <c r="V144" s="3"/>
      <c r="W144" s="3"/>
      <c r="X144" s="3"/>
      <c r="Y144" s="3"/>
      <c r="AP144" s="29"/>
      <c r="AQ144" s="29"/>
      <c r="AR144" s="29"/>
      <c r="AS144" s="29"/>
    </row>
    <row r="145" spans="1:45" ht="12.75" customHeight="1" x14ac:dyDescent="0.2">
      <c r="A145" s="28" t="s">
        <v>53</v>
      </c>
      <c r="J145" s="25">
        <v>2</v>
      </c>
      <c r="K145" s="182">
        <v>2</v>
      </c>
      <c r="L145" s="3"/>
      <c r="M145" s="3"/>
      <c r="N145" s="3"/>
      <c r="O145" s="3">
        <f>J145/I144</f>
        <v>1</v>
      </c>
      <c r="P145" s="21">
        <v>3</v>
      </c>
      <c r="Q145" s="22">
        <f t="shared" si="48"/>
        <v>1</v>
      </c>
      <c r="R145" s="3">
        <f t="shared" si="49"/>
        <v>0</v>
      </c>
      <c r="S145" s="3"/>
      <c r="T145" s="3"/>
      <c r="U145" s="3"/>
      <c r="V145" s="3"/>
      <c r="W145" s="3"/>
      <c r="X145" s="3"/>
      <c r="Y145" s="3"/>
      <c r="AP145" s="29"/>
      <c r="AQ145" s="29"/>
      <c r="AR145" s="29"/>
      <c r="AS145" s="29"/>
    </row>
    <row r="146" spans="1:45" ht="12.75" customHeight="1" x14ac:dyDescent="0.2">
      <c r="A146" s="28" t="s">
        <v>54</v>
      </c>
      <c r="J146" s="25">
        <v>1</v>
      </c>
      <c r="K146" s="182"/>
      <c r="L146" s="3"/>
      <c r="M146" s="3"/>
      <c r="N146" s="3"/>
      <c r="O146" s="3"/>
      <c r="P146" s="21">
        <v>1</v>
      </c>
      <c r="Q146" s="22"/>
      <c r="R146" s="3"/>
      <c r="S146" s="3"/>
      <c r="T146" s="3"/>
      <c r="U146" s="3"/>
      <c r="V146" s="3"/>
      <c r="W146" s="3"/>
      <c r="X146" s="3"/>
      <c r="Y146" s="3"/>
      <c r="AP146" s="29"/>
      <c r="AQ146" s="29"/>
      <c r="AR146" s="29"/>
      <c r="AS146" s="29"/>
    </row>
    <row r="147" spans="1:45" ht="12.75" customHeight="1" x14ac:dyDescent="0.2">
      <c r="A147" s="28" t="s">
        <v>55</v>
      </c>
      <c r="I147" s="25">
        <v>1</v>
      </c>
      <c r="K147" s="182"/>
      <c r="L147" s="3"/>
      <c r="M147" s="3"/>
      <c r="N147" s="3"/>
      <c r="O147" s="3"/>
      <c r="P147" s="21">
        <v>1</v>
      </c>
      <c r="Q147" s="22"/>
      <c r="R147" s="3"/>
      <c r="S147" s="3"/>
      <c r="T147" s="3"/>
      <c r="U147" s="3"/>
      <c r="V147" s="3"/>
      <c r="W147" s="3"/>
      <c r="X147" s="3"/>
      <c r="Y147" s="3"/>
      <c r="AP147" s="29"/>
      <c r="AQ147" s="29"/>
      <c r="AR147" s="29"/>
      <c r="AS147" s="29"/>
    </row>
    <row r="148" spans="1:45" ht="12.75" customHeight="1" x14ac:dyDescent="0.2">
      <c r="A148" s="28" t="s">
        <v>56</v>
      </c>
      <c r="K148" s="182"/>
      <c r="L148" s="3"/>
      <c r="M148" s="3"/>
      <c r="N148" s="3"/>
      <c r="O148" s="3"/>
      <c r="P148" s="21"/>
      <c r="Q148" s="22"/>
      <c r="R148" s="3"/>
      <c r="S148" s="3"/>
      <c r="T148" s="3"/>
      <c r="U148" s="3"/>
      <c r="V148" s="3"/>
      <c r="W148" s="3"/>
      <c r="X148" s="3"/>
      <c r="Y148" s="3"/>
      <c r="AP148" s="29"/>
      <c r="AQ148" s="29"/>
      <c r="AR148" s="29"/>
      <c r="AS148" s="29"/>
    </row>
    <row r="149" spans="1:45" ht="12.75" customHeight="1" x14ac:dyDescent="0.2">
      <c r="K149" s="186">
        <f>SUM(K143:K145)</f>
        <v>4</v>
      </c>
      <c r="L149" s="3">
        <f>SUM(K143:K145)/B137</f>
        <v>0.5</v>
      </c>
      <c r="M149" s="3">
        <f>K149/B137</f>
        <v>0.5</v>
      </c>
      <c r="N149" s="3">
        <f>M149-L149</f>
        <v>0</v>
      </c>
      <c r="O149" s="3"/>
      <c r="AP149" s="29"/>
      <c r="AQ149" s="29"/>
      <c r="AR149" s="29"/>
      <c r="AS149" s="29"/>
    </row>
    <row r="150" spans="1:45" ht="12.75" customHeight="1" x14ac:dyDescent="0.3">
      <c r="A150" s="38" t="s">
        <v>74</v>
      </c>
      <c r="L150" s="3"/>
      <c r="M150" s="3"/>
      <c r="O150" s="3"/>
      <c r="AP150" s="29"/>
      <c r="AQ150" s="29"/>
      <c r="AR150" s="29"/>
      <c r="AS150" s="29"/>
    </row>
    <row r="151" spans="1:45" ht="25.5" customHeight="1" x14ac:dyDescent="0.2">
      <c r="B151" s="285" t="s">
        <v>2</v>
      </c>
      <c r="C151" s="286"/>
      <c r="D151" s="286"/>
      <c r="E151" s="286"/>
      <c r="F151" s="286"/>
      <c r="G151" s="286"/>
      <c r="H151" s="286"/>
      <c r="I151" s="286"/>
      <c r="J151" s="286"/>
      <c r="L151" s="7" t="s">
        <v>3</v>
      </c>
      <c r="M151" s="7" t="s">
        <v>4</v>
      </c>
      <c r="N151" s="49" t="s">
        <v>5</v>
      </c>
      <c r="O151" s="7" t="s">
        <v>6</v>
      </c>
      <c r="P151" s="6" t="s">
        <v>7</v>
      </c>
      <c r="Q151" s="6" t="s">
        <v>8</v>
      </c>
      <c r="R151" s="7" t="s">
        <v>9</v>
      </c>
      <c r="S151" s="7"/>
      <c r="T151" s="7"/>
      <c r="U151" s="7"/>
      <c r="V151" s="7"/>
      <c r="W151" s="7"/>
      <c r="X151" s="7"/>
      <c r="Y151" s="7"/>
      <c r="AP151" s="29"/>
      <c r="AQ151" s="29"/>
      <c r="AR151" s="29"/>
      <c r="AS151" s="29"/>
    </row>
    <row r="152" spans="1:45" ht="12.75" customHeight="1" x14ac:dyDescent="0.2">
      <c r="A152" s="50" t="s">
        <v>10</v>
      </c>
      <c r="B152" s="51">
        <v>1</v>
      </c>
      <c r="C152" s="51">
        <v>2</v>
      </c>
      <c r="D152" s="51">
        <v>3</v>
      </c>
      <c r="E152" s="51">
        <v>4</v>
      </c>
      <c r="F152" s="51">
        <v>5</v>
      </c>
      <c r="G152" s="51">
        <v>6</v>
      </c>
      <c r="H152" s="51">
        <v>7</v>
      </c>
      <c r="I152" s="51">
        <v>8</v>
      </c>
      <c r="J152" s="51">
        <v>9</v>
      </c>
      <c r="K152" s="187" t="s">
        <v>11</v>
      </c>
      <c r="L152" s="3"/>
      <c r="M152" s="3"/>
      <c r="O152" s="3"/>
      <c r="P152" s="14"/>
      <c r="Q152" s="14"/>
      <c r="R152" s="3"/>
      <c r="S152" s="3"/>
      <c r="T152" s="3"/>
      <c r="U152" s="3"/>
      <c r="V152" s="3"/>
      <c r="W152" s="3"/>
      <c r="X152" s="3"/>
      <c r="Y152" s="3"/>
      <c r="AP152" s="29"/>
      <c r="AQ152" s="29"/>
      <c r="AR152" s="29"/>
      <c r="AS152" s="29"/>
    </row>
    <row r="153" spans="1:45" ht="12.75" customHeight="1" x14ac:dyDescent="0.2">
      <c r="A153" s="28" t="s">
        <v>22</v>
      </c>
      <c r="B153" s="25">
        <v>11</v>
      </c>
      <c r="K153" s="182"/>
      <c r="L153" s="3"/>
      <c r="M153" s="3"/>
      <c r="O153" s="3"/>
      <c r="P153" s="17">
        <f>B153</f>
        <v>11</v>
      </c>
      <c r="Q153" s="14"/>
      <c r="R153" s="3"/>
      <c r="S153" s="3"/>
      <c r="T153" s="3"/>
      <c r="U153" s="3"/>
      <c r="V153" s="3"/>
      <c r="W153" s="3"/>
      <c r="X153" s="3"/>
      <c r="Y153" s="3"/>
      <c r="AP153" s="29"/>
      <c r="AQ153" s="29"/>
      <c r="AR153" s="29"/>
      <c r="AS153" s="29"/>
    </row>
    <row r="154" spans="1:45" ht="12.75" customHeight="1" x14ac:dyDescent="0.2">
      <c r="A154" s="28" t="s">
        <v>23</v>
      </c>
      <c r="C154" s="25">
        <v>7</v>
      </c>
      <c r="K154" s="182"/>
      <c r="L154" s="3"/>
      <c r="M154" s="3"/>
      <c r="N154" s="3"/>
      <c r="O154" s="3">
        <f>C154/B153</f>
        <v>0.63636363636363635</v>
      </c>
      <c r="P154" s="21">
        <v>7</v>
      </c>
      <c r="Q154" s="22">
        <f t="shared" ref="Q154:Q161" si="50">P154/P153</f>
        <v>0.63636363636363635</v>
      </c>
      <c r="R154" s="3">
        <f t="shared" ref="R154:R161" si="51">100%-Q154</f>
        <v>0.36363636363636365</v>
      </c>
      <c r="S154" s="3"/>
      <c r="T154" s="3"/>
      <c r="U154" s="3"/>
      <c r="V154" s="3"/>
      <c r="W154" s="3"/>
      <c r="X154" s="3"/>
      <c r="Y154" s="3"/>
      <c r="AP154" s="29"/>
      <c r="AQ154" s="29"/>
      <c r="AR154" s="29"/>
      <c r="AS154" s="29"/>
    </row>
    <row r="155" spans="1:45" ht="12.75" customHeight="1" x14ac:dyDescent="0.2">
      <c r="A155" s="28" t="s">
        <v>48</v>
      </c>
      <c r="D155" s="25">
        <v>7</v>
      </c>
      <c r="K155" s="182"/>
      <c r="L155" s="3"/>
      <c r="M155" s="3"/>
      <c r="N155" s="3"/>
      <c r="O155" s="3">
        <f>D155/C154</f>
        <v>1</v>
      </c>
      <c r="P155" s="21">
        <v>7</v>
      </c>
      <c r="Q155" s="22">
        <f t="shared" si="50"/>
        <v>1</v>
      </c>
      <c r="R155" s="3">
        <f t="shared" si="51"/>
        <v>0</v>
      </c>
      <c r="S155" s="3"/>
      <c r="T155" s="3"/>
      <c r="U155" s="3"/>
      <c r="V155" s="3"/>
      <c r="W155" s="3"/>
      <c r="X155" s="3"/>
      <c r="Y155" s="3"/>
      <c r="AP155" s="29"/>
      <c r="AQ155" s="29"/>
      <c r="AR155" s="29"/>
      <c r="AS155" s="29"/>
    </row>
    <row r="156" spans="1:45" ht="12.75" customHeight="1" x14ac:dyDescent="0.2">
      <c r="A156" s="28" t="s">
        <v>49</v>
      </c>
      <c r="E156" s="25">
        <v>5</v>
      </c>
      <c r="K156" s="182"/>
      <c r="L156" s="3"/>
      <c r="M156" s="3"/>
      <c r="N156" s="3"/>
      <c r="O156" s="3">
        <f>E156/D155</f>
        <v>0.7142857142857143</v>
      </c>
      <c r="P156" s="21">
        <v>6</v>
      </c>
      <c r="Q156" s="22">
        <f t="shared" si="50"/>
        <v>0.8571428571428571</v>
      </c>
      <c r="R156" s="3">
        <f t="shared" si="51"/>
        <v>0.1428571428571429</v>
      </c>
      <c r="S156" s="3"/>
      <c r="T156" s="3"/>
      <c r="U156" s="3"/>
      <c r="V156" s="3"/>
      <c r="W156" s="3"/>
      <c r="X156" s="3"/>
      <c r="Y156" s="3"/>
      <c r="AP156" s="29"/>
      <c r="AQ156" s="29"/>
      <c r="AR156" s="29"/>
      <c r="AS156" s="29"/>
    </row>
    <row r="157" spans="1:45" ht="12.75" customHeight="1" x14ac:dyDescent="0.2">
      <c r="A157" s="28" t="s">
        <v>50</v>
      </c>
      <c r="F157" s="25">
        <v>5</v>
      </c>
      <c r="K157" s="182"/>
      <c r="L157" s="3"/>
      <c r="M157" s="3"/>
      <c r="O157" s="3">
        <f>F157/E156</f>
        <v>1</v>
      </c>
      <c r="P157" s="21">
        <v>6</v>
      </c>
      <c r="Q157" s="22">
        <f t="shared" si="50"/>
        <v>1</v>
      </c>
      <c r="R157" s="3">
        <f t="shared" si="51"/>
        <v>0</v>
      </c>
      <c r="AP157" s="29"/>
      <c r="AQ157" s="29"/>
      <c r="AR157" s="29"/>
      <c r="AS157" s="29"/>
    </row>
    <row r="158" spans="1:45" ht="12.75" customHeight="1" x14ac:dyDescent="0.2">
      <c r="A158" s="28" t="s">
        <v>51</v>
      </c>
      <c r="G158" s="25">
        <v>5</v>
      </c>
      <c r="K158" s="182"/>
      <c r="L158" s="3"/>
      <c r="M158" s="3"/>
      <c r="O158" s="3">
        <f>G158/F157</f>
        <v>1</v>
      </c>
      <c r="P158" s="21">
        <v>6</v>
      </c>
      <c r="Q158" s="22">
        <f t="shared" si="50"/>
        <v>1</v>
      </c>
      <c r="R158" s="3">
        <f t="shared" si="51"/>
        <v>0</v>
      </c>
      <c r="AP158" s="29"/>
      <c r="AQ158" s="29"/>
      <c r="AR158" s="29"/>
      <c r="AS158" s="29"/>
    </row>
    <row r="159" spans="1:45" ht="12.75" customHeight="1" x14ac:dyDescent="0.2">
      <c r="A159" s="28" t="s">
        <v>52</v>
      </c>
      <c r="H159" s="25">
        <v>3</v>
      </c>
      <c r="K159" s="182"/>
      <c r="L159" s="3"/>
      <c r="M159" s="3"/>
      <c r="O159" s="3">
        <f>H159/G158</f>
        <v>0.6</v>
      </c>
      <c r="P159" s="21">
        <v>6</v>
      </c>
      <c r="Q159" s="22">
        <f t="shared" si="50"/>
        <v>1</v>
      </c>
      <c r="R159" s="3">
        <f t="shared" si="51"/>
        <v>0</v>
      </c>
      <c r="AP159" s="29"/>
      <c r="AQ159" s="29"/>
      <c r="AR159" s="29"/>
      <c r="AS159" s="29"/>
    </row>
    <row r="160" spans="1:45" ht="12.75" customHeight="1" x14ac:dyDescent="0.2">
      <c r="A160" s="28" t="s">
        <v>53</v>
      </c>
      <c r="I160" s="25">
        <v>2</v>
      </c>
      <c r="K160" s="182"/>
      <c r="L160" s="3"/>
      <c r="M160" s="3"/>
      <c r="O160" s="3">
        <f>I160/H159</f>
        <v>0.66666666666666663</v>
      </c>
      <c r="P160" s="21">
        <v>5</v>
      </c>
      <c r="Q160" s="22">
        <f t="shared" si="50"/>
        <v>0.83333333333333337</v>
      </c>
      <c r="R160" s="3">
        <f t="shared" si="51"/>
        <v>0.16666666666666663</v>
      </c>
      <c r="AP160" s="29"/>
      <c r="AQ160" s="29"/>
      <c r="AR160" s="29"/>
      <c r="AS160" s="29"/>
    </row>
    <row r="161" spans="1:45" ht="12.75" customHeight="1" x14ac:dyDescent="0.2">
      <c r="A161" s="28" t="s">
        <v>54</v>
      </c>
      <c r="J161" s="25">
        <v>2</v>
      </c>
      <c r="K161" s="182">
        <v>2</v>
      </c>
      <c r="L161" s="3"/>
      <c r="M161" s="3"/>
      <c r="O161" s="3">
        <f>J161/I160</f>
        <v>1</v>
      </c>
      <c r="P161" s="21">
        <v>5</v>
      </c>
      <c r="Q161" s="22">
        <f t="shared" si="50"/>
        <v>1</v>
      </c>
      <c r="R161" s="3">
        <f t="shared" si="51"/>
        <v>0</v>
      </c>
      <c r="AP161" s="29"/>
      <c r="AQ161" s="29"/>
      <c r="AR161" s="29"/>
      <c r="AS161" s="29"/>
    </row>
    <row r="162" spans="1:45" ht="12.75" customHeight="1" x14ac:dyDescent="0.2">
      <c r="A162" s="28" t="s">
        <v>55</v>
      </c>
      <c r="J162" s="25">
        <v>2</v>
      </c>
      <c r="K162" s="182">
        <v>2</v>
      </c>
      <c r="L162" s="3"/>
      <c r="M162" s="3"/>
      <c r="O162" s="3"/>
      <c r="P162" s="21">
        <v>3</v>
      </c>
      <c r="Q162" s="22"/>
      <c r="R162" s="3"/>
      <c r="AP162" s="29"/>
      <c r="AQ162" s="29"/>
      <c r="AR162" s="29"/>
      <c r="AS162" s="29"/>
    </row>
    <row r="163" spans="1:45" ht="12.75" customHeight="1" x14ac:dyDescent="0.2">
      <c r="A163" s="28" t="s">
        <v>56</v>
      </c>
      <c r="J163" s="25">
        <v>1</v>
      </c>
      <c r="K163" s="182"/>
      <c r="L163" s="3"/>
      <c r="M163" s="3"/>
      <c r="O163" s="3"/>
      <c r="P163" s="21">
        <v>1</v>
      </c>
      <c r="Q163" s="22"/>
      <c r="R163" s="3"/>
      <c r="AP163" s="29"/>
      <c r="AQ163" s="29"/>
      <c r="AR163" s="29"/>
      <c r="AS163" s="29"/>
    </row>
    <row r="164" spans="1:45" ht="12.75" customHeight="1" x14ac:dyDescent="0.2">
      <c r="A164" s="28" t="s">
        <v>57</v>
      </c>
      <c r="J164" s="25">
        <v>1</v>
      </c>
      <c r="K164" s="182"/>
      <c r="L164" s="3"/>
      <c r="M164" s="3"/>
      <c r="O164" s="3"/>
      <c r="P164" s="21">
        <v>1</v>
      </c>
      <c r="Q164" s="22"/>
      <c r="R164" s="3"/>
      <c r="AP164" s="29"/>
      <c r="AQ164" s="29"/>
      <c r="AR164" s="29"/>
      <c r="AS164" s="29"/>
    </row>
    <row r="165" spans="1:45" ht="12.75" customHeight="1" x14ac:dyDescent="0.2">
      <c r="A165" s="28" t="s">
        <v>69</v>
      </c>
      <c r="J165" s="25">
        <v>1</v>
      </c>
      <c r="K165" s="182">
        <v>1</v>
      </c>
      <c r="L165" s="3"/>
      <c r="M165" s="3"/>
      <c r="O165" s="3"/>
      <c r="P165" s="21">
        <v>1</v>
      </c>
      <c r="Q165" s="22"/>
      <c r="R165" s="3"/>
      <c r="AP165" s="29"/>
      <c r="AQ165" s="29"/>
      <c r="AR165" s="29"/>
      <c r="AS165" s="29"/>
    </row>
    <row r="166" spans="1:45" ht="12.75" customHeight="1" x14ac:dyDescent="0.2">
      <c r="K166" s="186">
        <f>SUM(K161:K165)</f>
        <v>5</v>
      </c>
      <c r="L166" s="3">
        <f>K161/B153</f>
        <v>0.18181818181818182</v>
      </c>
      <c r="M166" s="3">
        <f>K166/B153</f>
        <v>0.45454545454545453</v>
      </c>
      <c r="N166" s="3">
        <f>M166-L166</f>
        <v>0.27272727272727271</v>
      </c>
      <c r="O166" s="3"/>
      <c r="AP166" s="29"/>
      <c r="AQ166" s="29"/>
      <c r="AR166" s="29"/>
      <c r="AS166" s="29"/>
    </row>
    <row r="167" spans="1:45" ht="12.75" customHeight="1" x14ac:dyDescent="0.3">
      <c r="A167" s="38" t="s">
        <v>75</v>
      </c>
      <c r="L167" s="3"/>
      <c r="M167" s="3"/>
      <c r="O167" s="3"/>
      <c r="AP167" s="29"/>
      <c r="AQ167" s="29"/>
      <c r="AR167" s="29"/>
      <c r="AS167" s="29"/>
    </row>
    <row r="168" spans="1:45" ht="25.5" customHeight="1" x14ac:dyDescent="0.2">
      <c r="B168" s="285" t="s">
        <v>2</v>
      </c>
      <c r="C168" s="286"/>
      <c r="D168" s="286"/>
      <c r="E168" s="286"/>
      <c r="F168" s="286"/>
      <c r="G168" s="286"/>
      <c r="H168" s="286"/>
      <c r="I168" s="286"/>
      <c r="J168" s="286"/>
      <c r="L168" s="7" t="s">
        <v>3</v>
      </c>
      <c r="M168" s="7" t="s">
        <v>4</v>
      </c>
      <c r="N168" s="49" t="s">
        <v>5</v>
      </c>
      <c r="O168" s="7" t="s">
        <v>6</v>
      </c>
      <c r="P168" s="6" t="s">
        <v>7</v>
      </c>
      <c r="Q168" s="6" t="s">
        <v>8</v>
      </c>
      <c r="R168" s="7" t="s">
        <v>9</v>
      </c>
      <c r="S168" s="7"/>
      <c r="T168" s="7"/>
      <c r="U168" s="7"/>
      <c r="V168" s="7"/>
      <c r="W168" s="7"/>
      <c r="X168" s="7"/>
      <c r="Y168" s="7"/>
      <c r="AP168" s="29"/>
      <c r="AQ168" s="29"/>
      <c r="AR168" s="29"/>
      <c r="AS168" s="29"/>
    </row>
    <row r="169" spans="1:45" ht="12.75" customHeight="1" x14ac:dyDescent="0.2">
      <c r="A169" s="50" t="s">
        <v>10</v>
      </c>
      <c r="B169" s="51">
        <v>1</v>
      </c>
      <c r="C169" s="51">
        <v>2</v>
      </c>
      <c r="D169" s="51">
        <v>3</v>
      </c>
      <c r="E169" s="51">
        <v>4</v>
      </c>
      <c r="F169" s="51">
        <v>5</v>
      </c>
      <c r="G169" s="51">
        <v>6</v>
      </c>
      <c r="H169" s="51">
        <v>7</v>
      </c>
      <c r="I169" s="51">
        <v>8</v>
      </c>
      <c r="J169" s="51">
        <v>9</v>
      </c>
      <c r="K169" s="187" t="s">
        <v>11</v>
      </c>
      <c r="L169" s="3"/>
      <c r="M169" s="3"/>
      <c r="O169" s="3"/>
      <c r="P169" s="14"/>
      <c r="Q169" s="14"/>
      <c r="R169" s="3"/>
      <c r="S169" s="3"/>
      <c r="T169" s="3"/>
      <c r="U169" s="3"/>
      <c r="V169" s="3"/>
      <c r="W169" s="3"/>
      <c r="X169" s="3"/>
      <c r="Y169" s="3"/>
      <c r="AP169" s="29"/>
      <c r="AQ169" s="29"/>
      <c r="AR169" s="29"/>
      <c r="AS169" s="29"/>
    </row>
    <row r="170" spans="1:45" ht="12.75" customHeight="1" x14ac:dyDescent="0.2">
      <c r="A170" s="28" t="s">
        <v>23</v>
      </c>
      <c r="B170" s="25">
        <v>10</v>
      </c>
      <c r="K170" s="182"/>
      <c r="L170" s="3"/>
      <c r="M170" s="3"/>
      <c r="O170" s="3"/>
      <c r="P170" s="17">
        <f>B170</f>
        <v>10</v>
      </c>
      <c r="Q170" s="14"/>
      <c r="R170" s="3"/>
      <c r="S170" s="3"/>
      <c r="T170" s="3"/>
      <c r="U170" s="3"/>
      <c r="V170" s="3"/>
      <c r="W170" s="3"/>
      <c r="X170" s="3"/>
      <c r="Y170" s="3"/>
      <c r="AP170" s="29"/>
      <c r="AQ170" s="29"/>
      <c r="AR170" s="29"/>
      <c r="AS170" s="29"/>
    </row>
    <row r="171" spans="1:45" ht="12.75" customHeight="1" x14ac:dyDescent="0.2">
      <c r="A171" s="28" t="s">
        <v>48</v>
      </c>
      <c r="C171" s="25">
        <v>8</v>
      </c>
      <c r="K171" s="182"/>
      <c r="L171" s="3"/>
      <c r="M171" s="3"/>
      <c r="N171" s="3"/>
      <c r="O171" s="3">
        <f>C171/B170</f>
        <v>0.8</v>
      </c>
      <c r="P171" s="21">
        <v>8</v>
      </c>
      <c r="Q171" s="22">
        <f t="shared" ref="Q171:Q178" si="52">P171/P170</f>
        <v>0.8</v>
      </c>
      <c r="R171" s="3">
        <f t="shared" ref="R171:R178" si="53">100%-Q171</f>
        <v>0.19999999999999996</v>
      </c>
      <c r="S171" s="3"/>
      <c r="T171" s="3"/>
      <c r="U171" s="3"/>
      <c r="V171" s="3"/>
      <c r="W171" s="3"/>
      <c r="X171" s="3"/>
      <c r="Y171" s="3"/>
      <c r="AP171" s="29"/>
      <c r="AQ171" s="29"/>
      <c r="AR171" s="29"/>
      <c r="AS171" s="29"/>
    </row>
    <row r="172" spans="1:45" ht="12.75" customHeight="1" x14ac:dyDescent="0.2">
      <c r="A172" s="28" t="s">
        <v>49</v>
      </c>
      <c r="D172" s="25">
        <v>5</v>
      </c>
      <c r="K172" s="182"/>
      <c r="L172" s="3"/>
      <c r="M172" s="3"/>
      <c r="O172" s="3">
        <f>D172/C171</f>
        <v>0.625</v>
      </c>
      <c r="P172" s="21">
        <v>5</v>
      </c>
      <c r="Q172" s="22">
        <f t="shared" si="52"/>
        <v>0.625</v>
      </c>
      <c r="R172" s="3">
        <f t="shared" si="53"/>
        <v>0.375</v>
      </c>
      <c r="AP172" s="29"/>
      <c r="AQ172" s="29"/>
      <c r="AR172" s="29"/>
      <c r="AS172" s="29"/>
    </row>
    <row r="173" spans="1:45" ht="12.75" customHeight="1" x14ac:dyDescent="0.2">
      <c r="A173" s="28" t="s">
        <v>50</v>
      </c>
      <c r="E173" s="25">
        <v>4</v>
      </c>
      <c r="K173" s="182"/>
      <c r="L173" s="3"/>
      <c r="M173" s="3"/>
      <c r="O173" s="3">
        <f>E173/D172</f>
        <v>0.8</v>
      </c>
      <c r="P173" s="21">
        <v>5</v>
      </c>
      <c r="Q173" s="22">
        <f t="shared" si="52"/>
        <v>1</v>
      </c>
      <c r="R173" s="3">
        <f t="shared" si="53"/>
        <v>0</v>
      </c>
      <c r="AP173" s="29"/>
      <c r="AQ173" s="29"/>
      <c r="AR173" s="29"/>
      <c r="AS173" s="29"/>
    </row>
    <row r="174" spans="1:45" ht="12.75" customHeight="1" x14ac:dyDescent="0.2">
      <c r="A174" s="28" t="s">
        <v>51</v>
      </c>
      <c r="F174" s="25">
        <v>3</v>
      </c>
      <c r="K174" s="182"/>
      <c r="L174" s="3"/>
      <c r="M174" s="3"/>
      <c r="O174" s="3">
        <f>F174/E173</f>
        <v>0.75</v>
      </c>
      <c r="P174" s="21">
        <v>5</v>
      </c>
      <c r="Q174" s="22">
        <f t="shared" si="52"/>
        <v>1</v>
      </c>
      <c r="R174" s="3">
        <f t="shared" si="53"/>
        <v>0</v>
      </c>
      <c r="AP174" s="29"/>
      <c r="AQ174" s="29"/>
      <c r="AR174" s="29"/>
      <c r="AS174" s="29"/>
    </row>
    <row r="175" spans="1:45" ht="12.75" customHeight="1" x14ac:dyDescent="0.2">
      <c r="A175" s="28" t="s">
        <v>52</v>
      </c>
      <c r="G175" s="25">
        <v>3</v>
      </c>
      <c r="K175" s="182"/>
      <c r="L175" s="3"/>
      <c r="M175" s="3"/>
      <c r="O175" s="3">
        <f>G175/F174</f>
        <v>1</v>
      </c>
      <c r="P175" s="21">
        <v>5</v>
      </c>
      <c r="Q175" s="22">
        <f t="shared" si="52"/>
        <v>1</v>
      </c>
      <c r="R175" s="3">
        <f t="shared" si="53"/>
        <v>0</v>
      </c>
      <c r="AP175" s="29"/>
      <c r="AQ175" s="29"/>
      <c r="AR175" s="29"/>
      <c r="AS175" s="29"/>
    </row>
    <row r="176" spans="1:45" ht="12.75" customHeight="1" x14ac:dyDescent="0.2">
      <c r="A176" s="28" t="s">
        <v>53</v>
      </c>
      <c r="H176" s="25">
        <v>2</v>
      </c>
      <c r="K176" s="182"/>
      <c r="L176" s="3"/>
      <c r="M176" s="3"/>
      <c r="O176" s="3">
        <f>H176/G175</f>
        <v>0.66666666666666663</v>
      </c>
      <c r="P176" s="21">
        <v>7</v>
      </c>
      <c r="Q176" s="22">
        <f t="shared" si="52"/>
        <v>1.4</v>
      </c>
      <c r="R176" s="3">
        <f t="shared" si="53"/>
        <v>-0.39999999999999991</v>
      </c>
      <c r="AP176" s="29"/>
      <c r="AQ176" s="29"/>
      <c r="AR176" s="29"/>
      <c r="AS176" s="29"/>
    </row>
    <row r="177" spans="1:45" ht="12.75" customHeight="1" x14ac:dyDescent="0.2">
      <c r="A177" s="28" t="s">
        <v>54</v>
      </c>
      <c r="I177" s="25">
        <v>2</v>
      </c>
      <c r="K177" s="182"/>
      <c r="L177" s="3"/>
      <c r="M177" s="3"/>
      <c r="O177" s="3">
        <f>I177/H176</f>
        <v>1</v>
      </c>
      <c r="P177" s="21">
        <v>4</v>
      </c>
      <c r="Q177" s="22">
        <f t="shared" si="52"/>
        <v>0.5714285714285714</v>
      </c>
      <c r="R177" s="3">
        <f t="shared" si="53"/>
        <v>0.4285714285714286</v>
      </c>
      <c r="AP177" s="29"/>
      <c r="AQ177" s="29"/>
      <c r="AR177" s="29"/>
      <c r="AS177" s="29"/>
    </row>
    <row r="178" spans="1:45" ht="12.75" customHeight="1" x14ac:dyDescent="0.2">
      <c r="A178" s="28" t="s">
        <v>55</v>
      </c>
      <c r="J178" s="25">
        <v>2</v>
      </c>
      <c r="K178" s="182">
        <v>0</v>
      </c>
      <c r="L178" s="3"/>
      <c r="M178" s="3"/>
      <c r="O178" s="3">
        <f>J178/I177</f>
        <v>1</v>
      </c>
      <c r="P178" s="21">
        <v>2</v>
      </c>
      <c r="Q178" s="22">
        <f t="shared" si="52"/>
        <v>0.5</v>
      </c>
      <c r="R178" s="3">
        <f t="shared" si="53"/>
        <v>0.5</v>
      </c>
      <c r="AP178" s="29"/>
      <c r="AQ178" s="29"/>
      <c r="AR178" s="29"/>
      <c r="AS178" s="29"/>
    </row>
    <row r="179" spans="1:45" ht="12.75" customHeight="1" x14ac:dyDescent="0.2">
      <c r="A179" s="28" t="s">
        <v>56</v>
      </c>
      <c r="J179" s="25">
        <v>3</v>
      </c>
      <c r="K179" s="182">
        <v>3</v>
      </c>
      <c r="L179" s="3"/>
      <c r="M179" s="3"/>
      <c r="O179" s="3"/>
      <c r="P179" s="21">
        <v>4</v>
      </c>
      <c r="Q179" s="22"/>
      <c r="R179" s="3"/>
      <c r="AP179" s="29"/>
      <c r="AQ179" s="29"/>
      <c r="AR179" s="29"/>
      <c r="AS179" s="29"/>
    </row>
    <row r="180" spans="1:45" ht="12.75" customHeight="1" x14ac:dyDescent="0.2">
      <c r="A180" s="28" t="s">
        <v>57</v>
      </c>
      <c r="J180" s="25">
        <v>1</v>
      </c>
      <c r="K180" s="182"/>
      <c r="L180" s="3"/>
      <c r="M180" s="3"/>
      <c r="O180" s="3"/>
      <c r="P180" s="21">
        <v>1</v>
      </c>
      <c r="Q180" s="22"/>
      <c r="R180" s="3"/>
      <c r="AP180" s="29"/>
      <c r="AQ180" s="29"/>
      <c r="AR180" s="29"/>
      <c r="AS180" s="29"/>
    </row>
    <row r="181" spans="1:45" ht="12.75" customHeight="1" x14ac:dyDescent="0.2">
      <c r="A181" s="28" t="s">
        <v>69</v>
      </c>
      <c r="J181" s="25">
        <v>1</v>
      </c>
      <c r="K181" s="182"/>
      <c r="L181" s="3"/>
      <c r="M181" s="3"/>
      <c r="O181" s="3"/>
      <c r="P181" s="21">
        <v>1</v>
      </c>
      <c r="Q181" s="22"/>
      <c r="R181" s="3"/>
      <c r="AP181" s="29"/>
      <c r="AQ181" s="29"/>
      <c r="AR181" s="29"/>
      <c r="AS181" s="29"/>
    </row>
    <row r="182" spans="1:45" ht="12.75" customHeight="1" x14ac:dyDescent="0.2">
      <c r="K182" s="186">
        <f>SUM(K178:K179)</f>
        <v>3</v>
      </c>
      <c r="L182" s="3">
        <f>K178/B170</f>
        <v>0</v>
      </c>
      <c r="M182" s="3">
        <f>K182/B170</f>
        <v>0.3</v>
      </c>
      <c r="N182" s="3">
        <f>M182-L182</f>
        <v>0.3</v>
      </c>
      <c r="O182" s="3"/>
      <c r="AP182" s="29"/>
      <c r="AQ182" s="29"/>
      <c r="AR182" s="29"/>
      <c r="AS182" s="29"/>
    </row>
    <row r="183" spans="1:45" ht="12.75" customHeight="1" x14ac:dyDescent="0.3">
      <c r="A183" s="38" t="s">
        <v>77</v>
      </c>
      <c r="D183" s="122" t="s">
        <v>129</v>
      </c>
      <c r="L183" s="3"/>
      <c r="M183" s="3"/>
      <c r="O183" s="3"/>
      <c r="AP183" s="29"/>
      <c r="AQ183" s="29"/>
      <c r="AR183" s="29"/>
      <c r="AS183" s="29"/>
    </row>
    <row r="184" spans="1:45" ht="12.75" customHeight="1" x14ac:dyDescent="0.2">
      <c r="A184" s="28"/>
      <c r="L184" s="3"/>
      <c r="M184" s="3"/>
      <c r="O184" s="3"/>
    </row>
    <row r="185" spans="1:45" ht="12.75" customHeight="1" x14ac:dyDescent="0.2">
      <c r="A185" s="28"/>
      <c r="L185" s="3"/>
      <c r="M185" s="3"/>
      <c r="O185" s="3"/>
    </row>
    <row r="186" spans="1:45" ht="12.75" customHeight="1" x14ac:dyDescent="0.2">
      <c r="A186" s="28"/>
      <c r="L186" s="3"/>
      <c r="M186" s="3"/>
      <c r="O186" s="3"/>
    </row>
    <row r="187" spans="1:45" ht="12.75" customHeight="1" x14ac:dyDescent="0.2">
      <c r="L187" s="3"/>
      <c r="M187" s="3"/>
      <c r="O187" s="3"/>
    </row>
    <row r="188" spans="1:45" ht="12.75" customHeight="1" x14ac:dyDescent="0.3">
      <c r="A188" s="38" t="s">
        <v>78</v>
      </c>
      <c r="L188" s="3"/>
      <c r="M188" s="3"/>
      <c r="O188" s="3"/>
    </row>
    <row r="189" spans="1:45" ht="25.5" customHeight="1" x14ac:dyDescent="0.2">
      <c r="B189" s="285" t="s">
        <v>2</v>
      </c>
      <c r="C189" s="286"/>
      <c r="D189" s="286"/>
      <c r="E189" s="286"/>
      <c r="F189" s="286"/>
      <c r="G189" s="286"/>
      <c r="H189" s="286"/>
      <c r="I189" s="286"/>
      <c r="J189" s="286"/>
      <c r="L189" s="7" t="s">
        <v>3</v>
      </c>
      <c r="M189" s="7" t="s">
        <v>4</v>
      </c>
      <c r="N189" s="49" t="s">
        <v>5</v>
      </c>
      <c r="O189" s="7" t="s">
        <v>6</v>
      </c>
      <c r="P189" s="6" t="s">
        <v>7</v>
      </c>
      <c r="Q189" s="6" t="s">
        <v>8</v>
      </c>
      <c r="R189" s="7" t="s">
        <v>9</v>
      </c>
    </row>
    <row r="190" spans="1:45" ht="12.75" customHeight="1" x14ac:dyDescent="0.2">
      <c r="A190" s="50" t="s">
        <v>10</v>
      </c>
      <c r="B190" s="51">
        <v>1</v>
      </c>
      <c r="C190" s="51">
        <v>2</v>
      </c>
      <c r="D190" s="51">
        <v>3</v>
      </c>
      <c r="E190" s="51">
        <v>4</v>
      </c>
      <c r="F190" s="51">
        <v>5</v>
      </c>
      <c r="G190" s="51">
        <v>6</v>
      </c>
      <c r="H190" s="51">
        <v>7</v>
      </c>
      <c r="I190" s="51">
        <v>8</v>
      </c>
      <c r="J190" s="51">
        <v>9</v>
      </c>
      <c r="K190" s="187" t="s">
        <v>11</v>
      </c>
      <c r="L190" s="3"/>
      <c r="M190" s="3"/>
      <c r="O190" s="3"/>
      <c r="P190" s="14"/>
      <c r="Q190" s="14"/>
      <c r="R190" s="3"/>
    </row>
    <row r="191" spans="1:45" ht="12.75" customHeight="1" x14ac:dyDescent="0.2">
      <c r="A191" s="28" t="s">
        <v>49</v>
      </c>
      <c r="B191" s="25">
        <v>16</v>
      </c>
      <c r="K191" s="182"/>
      <c r="L191" s="3"/>
      <c r="M191" s="3"/>
      <c r="O191" s="3"/>
      <c r="P191" s="17">
        <f>B191</f>
        <v>16</v>
      </c>
      <c r="Q191" s="14"/>
      <c r="R191" s="3"/>
    </row>
    <row r="192" spans="1:45" ht="12.75" customHeight="1" x14ac:dyDescent="0.2">
      <c r="A192" s="28" t="s">
        <v>50</v>
      </c>
      <c r="C192" s="25">
        <v>11</v>
      </c>
      <c r="K192" s="182"/>
      <c r="L192" s="3"/>
      <c r="M192" s="3"/>
      <c r="N192" s="3"/>
      <c r="O192" s="3">
        <f>C192/B191</f>
        <v>0.6875</v>
      </c>
      <c r="P192" s="21">
        <v>12</v>
      </c>
      <c r="Q192" s="22">
        <f t="shared" ref="Q192:Q199" si="54">P192/P191</f>
        <v>0.75</v>
      </c>
      <c r="R192" s="3">
        <f t="shared" ref="R192:R199" si="55">100%-Q192</f>
        <v>0.25</v>
      </c>
    </row>
    <row r="193" spans="1:18" ht="12.75" customHeight="1" x14ac:dyDescent="0.2">
      <c r="A193" s="28" t="s">
        <v>51</v>
      </c>
      <c r="D193" s="25">
        <v>6</v>
      </c>
      <c r="K193" s="182"/>
      <c r="L193" s="3"/>
      <c r="M193" s="3"/>
      <c r="O193" s="3">
        <f>D193/C192</f>
        <v>0.54545454545454541</v>
      </c>
      <c r="P193" s="21">
        <v>10</v>
      </c>
      <c r="Q193" s="22">
        <f t="shared" si="54"/>
        <v>0.83333333333333337</v>
      </c>
      <c r="R193" s="3">
        <f t="shared" si="55"/>
        <v>0.16666666666666663</v>
      </c>
    </row>
    <row r="194" spans="1:18" ht="12.75" customHeight="1" x14ac:dyDescent="0.2">
      <c r="A194" s="28" t="s">
        <v>52</v>
      </c>
      <c r="E194" s="25">
        <v>4</v>
      </c>
      <c r="K194" s="182"/>
      <c r="L194" s="3"/>
      <c r="M194" s="3"/>
      <c r="O194" s="3">
        <f>E194/D193</f>
        <v>0.66666666666666663</v>
      </c>
      <c r="P194" s="21">
        <v>10</v>
      </c>
      <c r="Q194" s="22">
        <f t="shared" si="54"/>
        <v>1</v>
      </c>
      <c r="R194" s="3">
        <f t="shared" si="55"/>
        <v>0</v>
      </c>
    </row>
    <row r="195" spans="1:18" ht="12.75" customHeight="1" x14ac:dyDescent="0.2">
      <c r="A195" s="28" t="s">
        <v>53</v>
      </c>
      <c r="F195" s="25">
        <v>4</v>
      </c>
      <c r="K195" s="182"/>
      <c r="L195" s="3"/>
      <c r="M195" s="3"/>
      <c r="O195" s="3">
        <f>F195/E194</f>
        <v>1</v>
      </c>
      <c r="P195" s="21">
        <v>10</v>
      </c>
      <c r="Q195" s="22">
        <f t="shared" si="54"/>
        <v>1</v>
      </c>
      <c r="R195" s="3">
        <f t="shared" si="55"/>
        <v>0</v>
      </c>
    </row>
    <row r="196" spans="1:18" ht="12.75" customHeight="1" x14ac:dyDescent="0.2">
      <c r="A196" s="28" t="s">
        <v>54</v>
      </c>
      <c r="G196" s="25">
        <v>4</v>
      </c>
      <c r="K196" s="182"/>
      <c r="L196" s="3"/>
      <c r="M196" s="3"/>
      <c r="O196" s="3">
        <f>G196/F195</f>
        <v>1</v>
      </c>
      <c r="P196" s="21">
        <v>8</v>
      </c>
      <c r="Q196" s="22">
        <f t="shared" si="54"/>
        <v>0.8</v>
      </c>
      <c r="R196" s="3">
        <f t="shared" si="55"/>
        <v>0.19999999999999996</v>
      </c>
    </row>
    <row r="197" spans="1:18" ht="12.75" customHeight="1" x14ac:dyDescent="0.2">
      <c r="A197" s="28" t="s">
        <v>55</v>
      </c>
      <c r="H197" s="25">
        <v>4</v>
      </c>
      <c r="K197" s="182"/>
      <c r="L197" s="3"/>
      <c r="M197" s="3"/>
      <c r="O197" s="3">
        <f>H197/G196</f>
        <v>1</v>
      </c>
      <c r="P197" s="21">
        <v>7</v>
      </c>
      <c r="Q197" s="22">
        <f t="shared" si="54"/>
        <v>0.875</v>
      </c>
      <c r="R197" s="3">
        <f t="shared" si="55"/>
        <v>0.125</v>
      </c>
    </row>
    <row r="198" spans="1:18" ht="12.75" customHeight="1" x14ac:dyDescent="0.2">
      <c r="A198" s="28" t="s">
        <v>56</v>
      </c>
      <c r="I198" s="25">
        <v>4</v>
      </c>
      <c r="K198" s="182"/>
      <c r="L198" s="3"/>
      <c r="M198" s="3"/>
      <c r="O198" s="3">
        <f>I198/H197</f>
        <v>1</v>
      </c>
      <c r="P198" s="21">
        <v>6</v>
      </c>
      <c r="Q198" s="22">
        <f t="shared" si="54"/>
        <v>0.8571428571428571</v>
      </c>
      <c r="R198" s="3">
        <f t="shared" si="55"/>
        <v>0.1428571428571429</v>
      </c>
    </row>
    <row r="199" spans="1:18" ht="12.75" customHeight="1" x14ac:dyDescent="0.2">
      <c r="A199" s="28" t="s">
        <v>57</v>
      </c>
      <c r="J199" s="25">
        <v>4</v>
      </c>
      <c r="K199" s="182">
        <v>3</v>
      </c>
      <c r="L199" s="3"/>
      <c r="M199" s="3"/>
      <c r="O199" s="3">
        <f>J199/I198</f>
        <v>1</v>
      </c>
      <c r="P199" s="21">
        <v>5</v>
      </c>
      <c r="Q199" s="22">
        <f t="shared" si="54"/>
        <v>0.83333333333333337</v>
      </c>
      <c r="R199" s="3">
        <f t="shared" si="55"/>
        <v>0.16666666666666663</v>
      </c>
    </row>
    <row r="200" spans="1:18" ht="12.75" customHeight="1" x14ac:dyDescent="0.2">
      <c r="A200" s="28" t="s">
        <v>69</v>
      </c>
      <c r="J200" s="25">
        <v>1</v>
      </c>
      <c r="K200" s="182"/>
      <c r="L200" s="3"/>
      <c r="M200" s="3"/>
      <c r="O200" s="3"/>
      <c r="P200" s="21">
        <v>2</v>
      </c>
      <c r="Q200" s="22"/>
      <c r="R200" s="3"/>
    </row>
    <row r="201" spans="1:18" ht="12.75" customHeight="1" x14ac:dyDescent="0.2">
      <c r="A201" s="28" t="s">
        <v>70</v>
      </c>
      <c r="J201" s="25">
        <v>1</v>
      </c>
      <c r="K201" s="182">
        <v>1</v>
      </c>
      <c r="L201" s="3"/>
      <c r="M201" s="3"/>
      <c r="O201" s="3"/>
      <c r="P201" s="21">
        <v>1</v>
      </c>
      <c r="Q201" s="22"/>
      <c r="R201" s="3"/>
    </row>
    <row r="202" spans="1:18" ht="12.75" customHeight="1" x14ac:dyDescent="0.2">
      <c r="K202" s="186">
        <f>SUM(K199:K201)</f>
        <v>4</v>
      </c>
      <c r="L202" s="3">
        <f>K199/B191</f>
        <v>0.1875</v>
      </c>
      <c r="M202" s="3">
        <f>K202/B191</f>
        <v>0.25</v>
      </c>
      <c r="N202" s="3">
        <f>M202-L202</f>
        <v>6.25E-2</v>
      </c>
      <c r="O202" s="3"/>
    </row>
    <row r="203" spans="1:18" ht="12.75" customHeight="1" x14ac:dyDescent="0.3">
      <c r="A203" s="38" t="s">
        <v>79</v>
      </c>
      <c r="D203" s="122" t="s">
        <v>129</v>
      </c>
      <c r="L203" s="3"/>
      <c r="M203" s="3"/>
      <c r="O203" s="3"/>
    </row>
    <row r="204" spans="1:18" ht="12.75" customHeight="1" x14ac:dyDescent="0.2">
      <c r="L204" s="3"/>
      <c r="M204" s="3"/>
      <c r="O204" s="3"/>
    </row>
    <row r="205" spans="1:18" ht="12.75" customHeight="1" x14ac:dyDescent="0.2">
      <c r="L205" s="3"/>
      <c r="M205" s="3"/>
      <c r="O205" s="3"/>
    </row>
    <row r="206" spans="1:18" ht="12.75" customHeight="1" x14ac:dyDescent="0.2">
      <c r="L206" s="3"/>
      <c r="M206" s="3"/>
      <c r="O206" s="3"/>
    </row>
    <row r="207" spans="1:18" ht="12.75" customHeight="1" x14ac:dyDescent="0.3">
      <c r="A207" s="38" t="s">
        <v>81</v>
      </c>
      <c r="L207" s="3"/>
      <c r="M207" s="3"/>
      <c r="O207" s="3"/>
    </row>
    <row r="208" spans="1:18" ht="25.5" customHeight="1" x14ac:dyDescent="0.2">
      <c r="B208" s="285" t="s">
        <v>2</v>
      </c>
      <c r="C208" s="286"/>
      <c r="D208" s="286"/>
      <c r="E208" s="286"/>
      <c r="F208" s="286"/>
      <c r="G208" s="286"/>
      <c r="H208" s="286"/>
      <c r="I208" s="286"/>
      <c r="J208" s="286"/>
      <c r="L208" s="7" t="s">
        <v>3</v>
      </c>
      <c r="M208" s="7" t="s">
        <v>4</v>
      </c>
      <c r="N208" s="49" t="s">
        <v>5</v>
      </c>
      <c r="O208" s="7" t="s">
        <v>6</v>
      </c>
      <c r="P208" s="6" t="s">
        <v>7</v>
      </c>
      <c r="Q208" s="6" t="s">
        <v>8</v>
      </c>
      <c r="R208" s="7" t="s">
        <v>9</v>
      </c>
    </row>
    <row r="209" spans="1:18" ht="12.75" customHeight="1" x14ac:dyDescent="0.2">
      <c r="A209" s="50" t="s">
        <v>10</v>
      </c>
      <c r="B209" s="51">
        <v>1</v>
      </c>
      <c r="C209" s="51">
        <v>2</v>
      </c>
      <c r="D209" s="51">
        <v>3</v>
      </c>
      <c r="E209" s="51">
        <v>4</v>
      </c>
      <c r="F209" s="51">
        <v>5</v>
      </c>
      <c r="G209" s="51">
        <v>6</v>
      </c>
      <c r="H209" s="51">
        <v>7</v>
      </c>
      <c r="I209" s="51">
        <v>8</v>
      </c>
      <c r="J209" s="51">
        <v>9</v>
      </c>
      <c r="K209" s="187" t="s">
        <v>11</v>
      </c>
      <c r="L209" s="3"/>
      <c r="M209" s="3"/>
      <c r="O209" s="3"/>
      <c r="P209" s="14"/>
      <c r="Q209" s="14"/>
      <c r="R209" s="3"/>
    </row>
    <row r="210" spans="1:18" ht="12.75" customHeight="1" x14ac:dyDescent="0.2">
      <c r="A210" s="28" t="s">
        <v>51</v>
      </c>
      <c r="B210" s="25">
        <v>19</v>
      </c>
      <c r="K210" s="182"/>
      <c r="L210" s="3"/>
      <c r="M210" s="3"/>
      <c r="O210" s="3"/>
      <c r="P210" s="17">
        <f>B210</f>
        <v>19</v>
      </c>
      <c r="Q210" s="14"/>
      <c r="R210" s="3"/>
    </row>
    <row r="211" spans="1:18" ht="12.75" customHeight="1" x14ac:dyDescent="0.2">
      <c r="A211" s="28" t="s">
        <v>52</v>
      </c>
      <c r="C211" s="25">
        <v>16</v>
      </c>
      <c r="K211" s="182"/>
      <c r="L211" s="3"/>
      <c r="M211" s="3"/>
      <c r="N211" s="3"/>
      <c r="O211" s="3">
        <f>C211/B210</f>
        <v>0.84210526315789469</v>
      </c>
      <c r="P211" s="21">
        <v>18</v>
      </c>
      <c r="Q211" s="22">
        <f t="shared" ref="Q211:Q218" si="56">P211/P210</f>
        <v>0.94736842105263153</v>
      </c>
      <c r="R211" s="3">
        <f t="shared" ref="R211:R218" si="57">100%-Q211</f>
        <v>5.2631578947368474E-2</v>
      </c>
    </row>
    <row r="212" spans="1:18" ht="12.75" customHeight="1" x14ac:dyDescent="0.2">
      <c r="A212" s="28" t="s">
        <v>53</v>
      </c>
      <c r="D212" s="25">
        <v>15</v>
      </c>
      <c r="K212" s="182"/>
      <c r="L212" s="3"/>
      <c r="M212" s="3"/>
      <c r="O212" s="3">
        <f>D212/C211</f>
        <v>0.9375</v>
      </c>
      <c r="P212" s="21">
        <v>19</v>
      </c>
      <c r="Q212" s="22">
        <f t="shared" si="56"/>
        <v>1.0555555555555556</v>
      </c>
      <c r="R212" s="3">
        <f t="shared" si="57"/>
        <v>-5.555555555555558E-2</v>
      </c>
    </row>
    <row r="213" spans="1:18" ht="12.75" customHeight="1" x14ac:dyDescent="0.2">
      <c r="A213" s="28" t="s">
        <v>54</v>
      </c>
      <c r="E213" s="25">
        <v>11</v>
      </c>
      <c r="K213" s="182"/>
      <c r="L213" s="3"/>
      <c r="M213" s="3"/>
      <c r="O213" s="3">
        <f>E213/D212</f>
        <v>0.73333333333333328</v>
      </c>
      <c r="P213" s="21">
        <v>19</v>
      </c>
      <c r="Q213" s="22">
        <f t="shared" si="56"/>
        <v>1</v>
      </c>
      <c r="R213" s="3">
        <f t="shared" si="57"/>
        <v>0</v>
      </c>
    </row>
    <row r="214" spans="1:18" ht="12.75" customHeight="1" x14ac:dyDescent="0.2">
      <c r="A214" s="28" t="s">
        <v>55</v>
      </c>
      <c r="F214" s="25">
        <v>9</v>
      </c>
      <c r="K214" s="182"/>
      <c r="L214" s="3"/>
      <c r="M214" s="3"/>
      <c r="O214" s="3">
        <f>F214/E213</f>
        <v>0.81818181818181823</v>
      </c>
      <c r="P214" s="21">
        <v>15</v>
      </c>
      <c r="Q214" s="22">
        <f t="shared" si="56"/>
        <v>0.78947368421052633</v>
      </c>
      <c r="R214" s="3">
        <f t="shared" si="57"/>
        <v>0.21052631578947367</v>
      </c>
    </row>
    <row r="215" spans="1:18" ht="12.75" customHeight="1" x14ac:dyDescent="0.2">
      <c r="A215" s="28" t="s">
        <v>56</v>
      </c>
      <c r="G215" s="25">
        <v>8</v>
      </c>
      <c r="K215" s="182"/>
      <c r="L215" s="3"/>
      <c r="M215" s="3"/>
      <c r="O215" s="3">
        <f>G215/F214</f>
        <v>0.88888888888888884</v>
      </c>
      <c r="P215" s="21">
        <v>14</v>
      </c>
      <c r="Q215" s="22">
        <f t="shared" si="56"/>
        <v>0.93333333333333335</v>
      </c>
      <c r="R215" s="3">
        <f t="shared" si="57"/>
        <v>6.6666666666666652E-2</v>
      </c>
    </row>
    <row r="216" spans="1:18" ht="12.75" customHeight="1" x14ac:dyDescent="0.2">
      <c r="A216" s="28" t="s">
        <v>57</v>
      </c>
      <c r="H216" s="25">
        <v>5</v>
      </c>
      <c r="K216" s="182"/>
      <c r="L216" s="3"/>
      <c r="M216" s="3"/>
      <c r="O216" s="3">
        <f>H216/G215</f>
        <v>0.625</v>
      </c>
      <c r="P216" s="21">
        <v>13</v>
      </c>
      <c r="Q216" s="22">
        <f t="shared" si="56"/>
        <v>0.9285714285714286</v>
      </c>
      <c r="R216" s="3">
        <f t="shared" si="57"/>
        <v>7.1428571428571397E-2</v>
      </c>
    </row>
    <row r="217" spans="1:18" ht="12.75" customHeight="1" x14ac:dyDescent="0.2">
      <c r="A217" s="28" t="s">
        <v>69</v>
      </c>
      <c r="I217" s="25">
        <v>5</v>
      </c>
      <c r="K217" s="182"/>
      <c r="L217" s="3"/>
      <c r="M217" s="3"/>
      <c r="O217" s="3">
        <f>I217/H216</f>
        <v>1</v>
      </c>
      <c r="P217" s="21">
        <v>13</v>
      </c>
      <c r="Q217" s="22">
        <f t="shared" si="56"/>
        <v>1</v>
      </c>
      <c r="R217" s="3">
        <f t="shared" si="57"/>
        <v>0</v>
      </c>
    </row>
    <row r="218" spans="1:18" ht="12.75" customHeight="1" x14ac:dyDescent="0.2">
      <c r="A218" s="28" t="s">
        <v>70</v>
      </c>
      <c r="J218" s="25">
        <v>5</v>
      </c>
      <c r="K218" s="182">
        <v>5</v>
      </c>
      <c r="L218" s="3"/>
      <c r="M218" s="3"/>
      <c r="O218" s="3">
        <f>J218/I217</f>
        <v>1</v>
      </c>
      <c r="P218" s="21">
        <v>10</v>
      </c>
      <c r="Q218" s="22">
        <f t="shared" si="56"/>
        <v>0.76923076923076927</v>
      </c>
      <c r="R218" s="3">
        <f t="shared" si="57"/>
        <v>0.23076923076923073</v>
      </c>
    </row>
    <row r="219" spans="1:18" ht="12.75" customHeight="1" x14ac:dyDescent="0.2">
      <c r="A219" s="28" t="s">
        <v>73</v>
      </c>
      <c r="J219" s="25">
        <v>5</v>
      </c>
      <c r="K219" s="182">
        <v>3</v>
      </c>
      <c r="L219" s="3"/>
      <c r="M219" s="3"/>
      <c r="O219" s="3"/>
      <c r="P219" s="21">
        <v>5</v>
      </c>
      <c r="Q219" s="22"/>
      <c r="R219" s="3"/>
    </row>
    <row r="220" spans="1:18" ht="12.75" customHeight="1" x14ac:dyDescent="0.2">
      <c r="A220" s="28"/>
      <c r="K220" s="186">
        <f>SUM(K218:K219)</f>
        <v>8</v>
      </c>
      <c r="L220" s="3">
        <f>K218/B210</f>
        <v>0.26315789473684209</v>
      </c>
      <c r="M220" s="3">
        <f>K220/B210</f>
        <v>0.42105263157894735</v>
      </c>
      <c r="N220" s="3">
        <f>M220-L220</f>
        <v>0.15789473684210525</v>
      </c>
      <c r="O220" s="3"/>
    </row>
    <row r="221" spans="1:18" ht="12.75" customHeight="1" x14ac:dyDescent="0.3">
      <c r="A221" s="38" t="s">
        <v>89</v>
      </c>
      <c r="L221" s="3"/>
      <c r="M221" s="3"/>
      <c r="O221" s="3"/>
    </row>
    <row r="222" spans="1:18" ht="25.5" customHeight="1" x14ac:dyDescent="0.2">
      <c r="B222" s="285" t="s">
        <v>2</v>
      </c>
      <c r="C222" s="286"/>
      <c r="D222" s="286"/>
      <c r="E222" s="286"/>
      <c r="F222" s="286"/>
      <c r="G222" s="286"/>
      <c r="H222" s="286"/>
      <c r="I222" s="286"/>
      <c r="J222" s="286"/>
      <c r="L222" s="7" t="s">
        <v>3</v>
      </c>
      <c r="M222" s="7" t="s">
        <v>4</v>
      </c>
      <c r="N222" s="49" t="s">
        <v>5</v>
      </c>
      <c r="O222" s="7" t="s">
        <v>6</v>
      </c>
      <c r="P222" s="6" t="s">
        <v>7</v>
      </c>
      <c r="Q222" s="6" t="s">
        <v>8</v>
      </c>
      <c r="R222" s="7" t="s">
        <v>9</v>
      </c>
    </row>
    <row r="223" spans="1:18" ht="12.75" customHeight="1" x14ac:dyDescent="0.2">
      <c r="A223" s="50" t="s">
        <v>10</v>
      </c>
      <c r="B223" s="51">
        <v>1</v>
      </c>
      <c r="C223" s="51">
        <v>2</v>
      </c>
      <c r="D223" s="51">
        <v>3</v>
      </c>
      <c r="E223" s="51">
        <v>4</v>
      </c>
      <c r="F223" s="51">
        <v>5</v>
      </c>
      <c r="G223" s="51">
        <v>6</v>
      </c>
      <c r="H223" s="51">
        <v>7</v>
      </c>
      <c r="I223" s="51">
        <v>8</v>
      </c>
      <c r="J223" s="51">
        <v>9</v>
      </c>
      <c r="K223" s="187" t="s">
        <v>11</v>
      </c>
      <c r="L223" s="3"/>
      <c r="M223" s="3"/>
      <c r="O223" s="3"/>
      <c r="P223" s="14"/>
      <c r="Q223" s="14"/>
      <c r="R223" s="3"/>
    </row>
    <row r="224" spans="1:18" ht="12.75" customHeight="1" x14ac:dyDescent="0.2">
      <c r="A224" s="28" t="s">
        <v>53</v>
      </c>
      <c r="B224" s="25">
        <v>10</v>
      </c>
      <c r="K224" s="182"/>
      <c r="L224" s="3"/>
      <c r="M224" s="3"/>
      <c r="O224" s="3"/>
      <c r="P224" s="17">
        <f>B224</f>
        <v>10</v>
      </c>
      <c r="Q224" s="14"/>
      <c r="R224" s="3"/>
    </row>
    <row r="225" spans="1:22" ht="12.75" customHeight="1" x14ac:dyDescent="0.2">
      <c r="A225" s="28" t="s">
        <v>54</v>
      </c>
      <c r="C225" s="25">
        <v>9</v>
      </c>
      <c r="K225" s="182"/>
      <c r="L225" s="3"/>
      <c r="M225" s="3"/>
      <c r="N225" s="3"/>
      <c r="O225" s="3">
        <f>C225/B224</f>
        <v>0.9</v>
      </c>
      <c r="P225" s="21">
        <v>9</v>
      </c>
      <c r="Q225" s="22">
        <f t="shared" ref="Q225:Q232" si="58">P225/P224</f>
        <v>0.9</v>
      </c>
      <c r="R225" s="3">
        <f t="shared" ref="R225:R232" si="59">100%-Q225</f>
        <v>9.9999999999999978E-2</v>
      </c>
    </row>
    <row r="226" spans="1:22" ht="12.75" customHeight="1" x14ac:dyDescent="0.2">
      <c r="A226" s="28" t="s">
        <v>55</v>
      </c>
      <c r="D226" s="25">
        <v>5</v>
      </c>
      <c r="K226" s="182"/>
      <c r="L226" s="3"/>
      <c r="M226" s="3"/>
      <c r="O226" s="3">
        <f>D226/C225</f>
        <v>0.55555555555555558</v>
      </c>
      <c r="P226" s="21">
        <v>6</v>
      </c>
      <c r="Q226" s="22">
        <f t="shared" si="58"/>
        <v>0.66666666666666663</v>
      </c>
      <c r="R226" s="3">
        <f t="shared" si="59"/>
        <v>0.33333333333333337</v>
      </c>
    </row>
    <row r="227" spans="1:22" ht="12.75" customHeight="1" x14ac:dyDescent="0.2">
      <c r="A227" s="28" t="s">
        <v>56</v>
      </c>
      <c r="E227" s="25">
        <v>4</v>
      </c>
      <c r="K227" s="182"/>
      <c r="L227" s="3"/>
      <c r="M227" s="3"/>
      <c r="O227" s="3">
        <f>E227/D226</f>
        <v>0.8</v>
      </c>
      <c r="P227" s="21">
        <v>4</v>
      </c>
      <c r="Q227" s="22">
        <f t="shared" si="58"/>
        <v>0.66666666666666663</v>
      </c>
      <c r="R227" s="3">
        <f t="shared" si="59"/>
        <v>0.33333333333333337</v>
      </c>
    </row>
    <row r="228" spans="1:22" ht="12.75" customHeight="1" x14ac:dyDescent="0.2">
      <c r="A228" s="28" t="s">
        <v>57</v>
      </c>
      <c r="F228" s="25">
        <v>4</v>
      </c>
      <c r="K228" s="182"/>
      <c r="L228" s="3"/>
      <c r="M228" s="3"/>
      <c r="O228" s="3">
        <f>F228/E227</f>
        <v>1</v>
      </c>
      <c r="P228" s="21">
        <v>5</v>
      </c>
      <c r="Q228" s="22">
        <f t="shared" si="58"/>
        <v>1.25</v>
      </c>
      <c r="R228" s="3">
        <f t="shared" si="59"/>
        <v>-0.25</v>
      </c>
    </row>
    <row r="229" spans="1:22" ht="12.75" customHeight="1" x14ac:dyDescent="0.2">
      <c r="A229" s="28" t="s">
        <v>69</v>
      </c>
      <c r="G229" s="25">
        <v>4</v>
      </c>
      <c r="K229" s="182"/>
      <c r="L229" s="3"/>
      <c r="M229" s="3"/>
      <c r="O229" s="3">
        <f>G229/F228</f>
        <v>1</v>
      </c>
      <c r="P229" s="21">
        <v>4</v>
      </c>
      <c r="Q229" s="22">
        <f t="shared" si="58"/>
        <v>0.8</v>
      </c>
      <c r="R229" s="3">
        <f t="shared" si="59"/>
        <v>0.19999999999999996</v>
      </c>
    </row>
    <row r="230" spans="1:22" ht="12.75" customHeight="1" x14ac:dyDescent="0.2">
      <c r="A230" s="28" t="s">
        <v>70</v>
      </c>
      <c r="H230" s="25">
        <v>4</v>
      </c>
      <c r="K230" s="182"/>
      <c r="L230" s="3"/>
      <c r="M230" s="3"/>
      <c r="O230" s="3">
        <f>H230/G229</f>
        <v>1</v>
      </c>
      <c r="P230" s="21">
        <v>4</v>
      </c>
      <c r="Q230" s="22">
        <f t="shared" si="58"/>
        <v>1</v>
      </c>
      <c r="R230" s="3">
        <f t="shared" si="59"/>
        <v>0</v>
      </c>
    </row>
    <row r="231" spans="1:22" ht="12.75" customHeight="1" x14ac:dyDescent="0.2">
      <c r="A231" s="28" t="s">
        <v>73</v>
      </c>
      <c r="I231" s="25">
        <v>4</v>
      </c>
      <c r="K231" s="182"/>
      <c r="L231" s="3"/>
      <c r="M231" s="3"/>
      <c r="O231" s="3">
        <f>I231/H230</f>
        <v>1</v>
      </c>
      <c r="P231" s="21">
        <v>4</v>
      </c>
      <c r="Q231" s="22">
        <f t="shared" si="58"/>
        <v>1</v>
      </c>
      <c r="R231" s="3">
        <f t="shared" si="59"/>
        <v>0</v>
      </c>
    </row>
    <row r="232" spans="1:22" ht="12.75" customHeight="1" x14ac:dyDescent="0.2">
      <c r="A232" s="28" t="s">
        <v>76</v>
      </c>
      <c r="J232" s="25">
        <v>4</v>
      </c>
      <c r="K232" s="182">
        <v>4</v>
      </c>
      <c r="L232" s="3"/>
      <c r="M232" s="3"/>
      <c r="O232" s="3">
        <f>J232/I231</f>
        <v>1</v>
      </c>
      <c r="P232" s="21">
        <v>4</v>
      </c>
      <c r="Q232" s="22">
        <f t="shared" si="58"/>
        <v>1</v>
      </c>
      <c r="R232" s="3">
        <f t="shared" si="59"/>
        <v>0</v>
      </c>
      <c r="S232" s="29" t="s">
        <v>83</v>
      </c>
      <c r="T232" s="29">
        <v>4</v>
      </c>
      <c r="U232" s="29">
        <f>SUM(K232)</f>
        <v>4</v>
      </c>
      <c r="V232" s="29" t="s">
        <v>11</v>
      </c>
    </row>
    <row r="233" spans="1:22" ht="12.75" customHeight="1" x14ac:dyDescent="0.2">
      <c r="K233" s="186">
        <f>SUM(K232)</f>
        <v>4</v>
      </c>
      <c r="L233" s="3">
        <f>K232/B224</f>
        <v>0.4</v>
      </c>
      <c r="M233" s="3">
        <f>K233/B224</f>
        <v>0.4</v>
      </c>
      <c r="N233" s="3">
        <f>M233-L233</f>
        <v>0</v>
      </c>
      <c r="O233" s="3"/>
      <c r="S233" s="29" t="s">
        <v>85</v>
      </c>
      <c r="T233" s="22">
        <f>T232/B224</f>
        <v>0.4</v>
      </c>
      <c r="U233" s="22">
        <f>T232/U232</f>
        <v>1</v>
      </c>
      <c r="V233" s="29" t="s">
        <v>86</v>
      </c>
    </row>
    <row r="234" spans="1:22" ht="12.75" customHeight="1" x14ac:dyDescent="0.3">
      <c r="A234" s="38"/>
      <c r="L234" s="3"/>
      <c r="M234" s="3"/>
      <c r="O234" s="3"/>
    </row>
    <row r="235" spans="1:22" ht="12.75" customHeight="1" x14ac:dyDescent="0.2">
      <c r="L235" s="3"/>
      <c r="M235" s="3"/>
      <c r="O235" s="3"/>
    </row>
    <row r="236" spans="1:22" ht="26.25" customHeight="1" x14ac:dyDescent="0.3">
      <c r="A236" s="209"/>
      <c r="B236" s="294" t="s">
        <v>99</v>
      </c>
      <c r="C236" s="294"/>
      <c r="D236" s="294"/>
      <c r="E236" s="294"/>
      <c r="F236" s="294"/>
      <c r="G236" s="294"/>
      <c r="H236" s="294"/>
      <c r="I236" s="294"/>
      <c r="J236" s="294"/>
      <c r="K236" s="179" t="s">
        <v>54</v>
      </c>
      <c r="L236" s="160"/>
      <c r="M236" s="160"/>
      <c r="N236" s="29"/>
      <c r="O236" s="3"/>
      <c r="P236" s="29"/>
      <c r="Q236" s="29"/>
      <c r="R236" s="29"/>
    </row>
    <row r="237" spans="1:22" ht="20.25" customHeight="1" x14ac:dyDescent="0.2">
      <c r="A237" s="272" t="s">
        <v>10</v>
      </c>
      <c r="B237" s="273" t="s">
        <v>100</v>
      </c>
      <c r="C237" s="274"/>
      <c r="D237" s="274"/>
      <c r="E237" s="274"/>
      <c r="F237" s="274"/>
      <c r="G237" s="274"/>
      <c r="H237" s="274"/>
      <c r="I237" s="274"/>
      <c r="J237" s="275"/>
      <c r="K237" s="276" t="s">
        <v>11</v>
      </c>
      <c r="L237" s="269" t="s">
        <v>3</v>
      </c>
      <c r="M237" s="269" t="s">
        <v>4</v>
      </c>
      <c r="N237" s="278" t="s">
        <v>5</v>
      </c>
      <c r="O237" s="269" t="s">
        <v>6</v>
      </c>
      <c r="P237" s="267" t="s">
        <v>7</v>
      </c>
      <c r="Q237" s="267" t="s">
        <v>8</v>
      </c>
      <c r="R237" s="269" t="s">
        <v>101</v>
      </c>
    </row>
    <row r="238" spans="1:22" ht="15.75" customHeight="1" x14ac:dyDescent="0.25">
      <c r="A238" s="268"/>
      <c r="B238" s="58" t="s">
        <v>102</v>
      </c>
      <c r="C238" s="58" t="s">
        <v>103</v>
      </c>
      <c r="D238" s="58" t="s">
        <v>104</v>
      </c>
      <c r="E238" s="58" t="s">
        <v>105</v>
      </c>
      <c r="F238" s="58" t="s">
        <v>106</v>
      </c>
      <c r="G238" s="58" t="s">
        <v>107</v>
      </c>
      <c r="H238" s="58" t="s">
        <v>108</v>
      </c>
      <c r="I238" s="58" t="s">
        <v>109</v>
      </c>
      <c r="J238" s="58" t="s">
        <v>110</v>
      </c>
      <c r="K238" s="277"/>
      <c r="L238" s="268"/>
      <c r="M238" s="268"/>
      <c r="N238" s="268"/>
      <c r="O238" s="268"/>
      <c r="P238" s="268"/>
      <c r="Q238" s="268"/>
      <c r="R238" s="268"/>
      <c r="T238" s="104"/>
    </row>
    <row r="239" spans="1:22" ht="15.75" customHeight="1" x14ac:dyDescent="0.25">
      <c r="A239" s="58" t="s">
        <v>54</v>
      </c>
      <c r="B239" s="59">
        <v>4</v>
      </c>
      <c r="C239" s="59"/>
      <c r="D239" s="59"/>
      <c r="E239" s="59"/>
      <c r="F239" s="59"/>
      <c r="G239" s="59"/>
      <c r="H239" s="59"/>
      <c r="I239" s="59"/>
      <c r="J239" s="59"/>
      <c r="K239" s="144"/>
      <c r="L239" s="220"/>
      <c r="M239" s="221"/>
      <c r="N239" s="222"/>
      <c r="O239" s="229"/>
      <c r="P239" s="63">
        <f>B239</f>
        <v>4</v>
      </c>
      <c r="Q239" s="230"/>
      <c r="R239" s="229"/>
      <c r="T239" s="104"/>
    </row>
    <row r="240" spans="1:22" ht="15.75" customHeight="1" x14ac:dyDescent="0.25">
      <c r="A240" s="58" t="s">
        <v>55</v>
      </c>
      <c r="B240" s="59"/>
      <c r="C240" s="59">
        <v>1</v>
      </c>
      <c r="D240" s="59"/>
      <c r="E240" s="59"/>
      <c r="F240" s="59"/>
      <c r="G240" s="59"/>
      <c r="H240" s="59"/>
      <c r="I240" s="59"/>
      <c r="J240" s="59"/>
      <c r="K240" s="144"/>
      <c r="L240" s="223"/>
      <c r="M240" s="129"/>
      <c r="N240" s="224"/>
      <c r="O240" s="67">
        <f>IF(C240=0,"",C240/B239)</f>
        <v>0.25</v>
      </c>
      <c r="P240" s="68">
        <v>1</v>
      </c>
      <c r="Q240" s="231">
        <f t="shared" ref="Q240:Q247" si="60">IF(P240=0,"",P240/P239)</f>
        <v>0.25</v>
      </c>
      <c r="R240" s="231">
        <f t="shared" ref="R240:R247" si="61">IF(P240=0,"",100%-Q240)</f>
        <v>0.75</v>
      </c>
      <c r="T240" s="104"/>
    </row>
    <row r="241" spans="1:20" ht="15.75" customHeight="1" x14ac:dyDescent="0.25">
      <c r="A241" s="58" t="s">
        <v>56</v>
      </c>
      <c r="B241" s="59"/>
      <c r="C241" s="59"/>
      <c r="D241" s="59">
        <v>1</v>
      </c>
      <c r="E241" s="59"/>
      <c r="F241" s="59"/>
      <c r="G241" s="59"/>
      <c r="H241" s="59"/>
      <c r="I241" s="59"/>
      <c r="J241" s="59"/>
      <c r="K241" s="144"/>
      <c r="L241" s="223"/>
      <c r="M241" s="129"/>
      <c r="N241" s="224"/>
      <c r="O241" s="67">
        <f>IF(D241=0,"",D241/C240)</f>
        <v>1</v>
      </c>
      <c r="P241" s="68">
        <v>1</v>
      </c>
      <c r="Q241" s="231">
        <f t="shared" si="60"/>
        <v>1</v>
      </c>
      <c r="R241" s="231">
        <f t="shared" si="61"/>
        <v>0</v>
      </c>
      <c r="T241" s="70">
        <f>P241/P239</f>
        <v>0.25</v>
      </c>
    </row>
    <row r="242" spans="1:20" ht="15.75" customHeight="1" x14ac:dyDescent="0.25">
      <c r="A242" s="58" t="s">
        <v>57</v>
      </c>
      <c r="B242" s="59"/>
      <c r="C242" s="59"/>
      <c r="D242" s="59"/>
      <c r="E242" s="59">
        <v>1</v>
      </c>
      <c r="F242" s="59"/>
      <c r="G242" s="59"/>
      <c r="H242" s="59"/>
      <c r="I242" s="59"/>
      <c r="J242" s="59"/>
      <c r="K242" s="144"/>
      <c r="L242" s="223"/>
      <c r="M242" s="129"/>
      <c r="N242" s="224"/>
      <c r="O242" s="67">
        <f>IF(E242=0,"",E242/D241)</f>
        <v>1</v>
      </c>
      <c r="P242" s="68">
        <v>1</v>
      </c>
      <c r="Q242" s="231">
        <f t="shared" si="60"/>
        <v>1</v>
      </c>
      <c r="R242" s="231">
        <f t="shared" si="61"/>
        <v>0</v>
      </c>
      <c r="T242" s="104"/>
    </row>
    <row r="243" spans="1:20" ht="15.75" customHeight="1" x14ac:dyDescent="0.25">
      <c r="A243" s="58">
        <v>1001</v>
      </c>
      <c r="B243" s="59"/>
      <c r="C243" s="59"/>
      <c r="D243" s="59"/>
      <c r="E243" s="59"/>
      <c r="F243" s="59">
        <v>1</v>
      </c>
      <c r="G243" s="59"/>
      <c r="H243" s="59"/>
      <c r="I243" s="59"/>
      <c r="J243" s="59"/>
      <c r="K243" s="144"/>
      <c r="L243" s="223"/>
      <c r="M243" s="129"/>
      <c r="N243" s="224"/>
      <c r="O243" s="67">
        <f>IF(F243=0,"",F243/E242)</f>
        <v>1</v>
      </c>
      <c r="P243" s="68">
        <v>1</v>
      </c>
      <c r="Q243" s="231">
        <f t="shared" si="60"/>
        <v>1</v>
      </c>
      <c r="R243" s="231">
        <f t="shared" si="61"/>
        <v>0</v>
      </c>
      <c r="T243" s="104"/>
    </row>
    <row r="244" spans="1:20" ht="15.75" customHeight="1" x14ac:dyDescent="0.25">
      <c r="A244" s="58">
        <v>1002</v>
      </c>
      <c r="B244" s="59"/>
      <c r="C244" s="59"/>
      <c r="D244" s="59"/>
      <c r="E244" s="59"/>
      <c r="F244" s="59"/>
      <c r="G244" s="59">
        <v>1</v>
      </c>
      <c r="H244" s="59"/>
      <c r="I244" s="59"/>
      <c r="J244" s="59"/>
      <c r="K244" s="144"/>
      <c r="L244" s="223"/>
      <c r="M244" s="129"/>
      <c r="N244" s="224"/>
      <c r="O244" s="67">
        <f>IF(G244=0,"",G244/F243)</f>
        <v>1</v>
      </c>
      <c r="P244" s="68">
        <v>1</v>
      </c>
      <c r="Q244" s="231">
        <f t="shared" si="60"/>
        <v>1</v>
      </c>
      <c r="R244" s="231">
        <f t="shared" si="61"/>
        <v>0</v>
      </c>
      <c r="T244" s="104"/>
    </row>
    <row r="245" spans="1:20" ht="15.75" customHeight="1" x14ac:dyDescent="0.25">
      <c r="A245" s="58">
        <v>1101</v>
      </c>
      <c r="B245" s="59"/>
      <c r="C245" s="59"/>
      <c r="D245" s="59"/>
      <c r="E245" s="59"/>
      <c r="F245" s="59"/>
      <c r="G245" s="59"/>
      <c r="H245" s="59">
        <v>1</v>
      </c>
      <c r="I245" s="59"/>
      <c r="J245" s="59"/>
      <c r="K245" s="144"/>
      <c r="L245" s="223"/>
      <c r="M245" s="129"/>
      <c r="N245" s="224"/>
      <c r="O245" s="67">
        <f>IF(H245=0,"",H245/G244)</f>
        <v>1</v>
      </c>
      <c r="P245" s="68">
        <v>1</v>
      </c>
      <c r="Q245" s="231">
        <f t="shared" si="60"/>
        <v>1</v>
      </c>
      <c r="R245" s="231">
        <f t="shared" si="61"/>
        <v>0</v>
      </c>
      <c r="T245" s="104"/>
    </row>
    <row r="246" spans="1:20" ht="15.75" customHeight="1" x14ac:dyDescent="0.25">
      <c r="A246" s="58">
        <v>1102</v>
      </c>
      <c r="B246" s="59"/>
      <c r="C246" s="59"/>
      <c r="D246" s="59"/>
      <c r="E246" s="59"/>
      <c r="F246" s="59"/>
      <c r="G246" s="59"/>
      <c r="H246" s="59"/>
      <c r="I246" s="59">
        <v>1</v>
      </c>
      <c r="J246" s="59"/>
      <c r="K246" s="144"/>
      <c r="L246" s="223"/>
      <c r="M246" s="129"/>
      <c r="N246" s="224"/>
      <c r="O246" s="67">
        <f>IF(I246=0,"",I246/H245)</f>
        <v>1</v>
      </c>
      <c r="P246" s="68">
        <v>1</v>
      </c>
      <c r="Q246" s="231">
        <f t="shared" si="60"/>
        <v>1</v>
      </c>
      <c r="R246" s="231">
        <f t="shared" si="61"/>
        <v>0</v>
      </c>
      <c r="T246" s="104"/>
    </row>
    <row r="247" spans="1:20" ht="15.75" customHeight="1" x14ac:dyDescent="0.25">
      <c r="A247" s="58">
        <v>1201</v>
      </c>
      <c r="B247" s="59"/>
      <c r="C247" s="59"/>
      <c r="D247" s="59"/>
      <c r="E247" s="59"/>
      <c r="F247" s="59"/>
      <c r="G247" s="59"/>
      <c r="H247" s="59"/>
      <c r="I247" s="59"/>
      <c r="J247" s="59">
        <v>1</v>
      </c>
      <c r="K247" s="144">
        <v>1</v>
      </c>
      <c r="L247" s="223"/>
      <c r="M247" s="129"/>
      <c r="N247" s="224"/>
      <c r="O247" s="71">
        <f>IF(J247=0,"",J247/I246)</f>
        <v>1</v>
      </c>
      <c r="P247" s="68">
        <v>1</v>
      </c>
      <c r="Q247" s="71">
        <f t="shared" si="60"/>
        <v>1</v>
      </c>
      <c r="R247" s="71">
        <f t="shared" si="61"/>
        <v>0</v>
      </c>
      <c r="T247" s="104"/>
    </row>
    <row r="248" spans="1:20" ht="15.75" customHeight="1" x14ac:dyDescent="0.25">
      <c r="A248" s="58">
        <v>1202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144"/>
      <c r="L248" s="223"/>
      <c r="M248" s="129"/>
      <c r="N248" s="225"/>
      <c r="O248" s="129"/>
      <c r="P248" s="68"/>
      <c r="Q248" s="129"/>
      <c r="R248" s="232"/>
      <c r="T248" s="104"/>
    </row>
    <row r="249" spans="1:20" ht="15.75" customHeight="1" x14ac:dyDescent="0.25">
      <c r="A249" s="58">
        <v>1301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144"/>
      <c r="L249" s="223"/>
      <c r="M249" s="129"/>
      <c r="N249" s="225"/>
      <c r="O249" s="233"/>
      <c r="P249" s="109"/>
      <c r="Q249" s="234"/>
      <c r="R249" s="233"/>
      <c r="T249" s="104"/>
    </row>
    <row r="250" spans="1:20" ht="15.75" customHeight="1" x14ac:dyDescent="0.25">
      <c r="A250" s="58">
        <v>1302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144"/>
      <c r="L250" s="223"/>
      <c r="M250" s="129"/>
      <c r="N250" s="225"/>
      <c r="O250" s="233"/>
      <c r="P250" s="109"/>
      <c r="Q250" s="234"/>
      <c r="R250" s="233"/>
      <c r="T250" s="104"/>
    </row>
    <row r="251" spans="1:20" ht="15.75" customHeight="1" x14ac:dyDescent="0.25">
      <c r="A251" s="58">
        <v>1401</v>
      </c>
      <c r="B251" s="59"/>
      <c r="C251" s="59"/>
      <c r="D251" s="59"/>
      <c r="E251" s="59"/>
      <c r="F251" s="59"/>
      <c r="G251" s="59"/>
      <c r="H251" s="59"/>
      <c r="I251" s="59"/>
      <c r="J251" s="59"/>
      <c r="K251" s="144"/>
      <c r="L251" s="223"/>
      <c r="M251" s="129"/>
      <c r="N251" s="225"/>
      <c r="O251" s="233"/>
      <c r="P251" s="109"/>
      <c r="Q251" s="234"/>
      <c r="R251" s="233"/>
      <c r="T251" s="104"/>
    </row>
    <row r="252" spans="1:20" ht="15.75" customHeight="1" x14ac:dyDescent="0.25">
      <c r="A252" s="58">
        <v>1402</v>
      </c>
      <c r="B252" s="59"/>
      <c r="C252" s="59"/>
      <c r="D252" s="59"/>
      <c r="E252" s="59"/>
      <c r="F252" s="59"/>
      <c r="G252" s="59"/>
      <c r="H252" s="59"/>
      <c r="I252" s="59"/>
      <c r="J252" s="59"/>
      <c r="K252" s="144"/>
      <c r="L252" s="223"/>
      <c r="M252" s="129"/>
      <c r="N252" s="225"/>
      <c r="O252" s="129"/>
      <c r="P252" s="225"/>
      <c r="Q252" s="124"/>
      <c r="R252" s="233"/>
      <c r="T252" s="104"/>
    </row>
    <row r="253" spans="1:20" ht="15.75" customHeight="1" x14ac:dyDescent="0.25">
      <c r="A253" s="58">
        <v>1501</v>
      </c>
      <c r="B253" s="59"/>
      <c r="C253" s="59"/>
      <c r="D253" s="59"/>
      <c r="E253" s="59"/>
      <c r="F253" s="59"/>
      <c r="G253" s="59"/>
      <c r="H253" s="59"/>
      <c r="I253" s="59"/>
      <c r="J253" s="59"/>
      <c r="K253" s="144"/>
      <c r="L253" s="223"/>
      <c r="M253" s="129"/>
      <c r="N253" s="225"/>
      <c r="O253" s="191" t="s">
        <v>83</v>
      </c>
      <c r="P253" s="82">
        <v>1</v>
      </c>
      <c r="Q253" s="111">
        <f>IF(SUM(K246:K249)=0,"",SUM(K246:K249))</f>
        <v>1</v>
      </c>
      <c r="R253" s="193" t="s">
        <v>11</v>
      </c>
      <c r="T253" s="104"/>
    </row>
    <row r="254" spans="1:20" ht="15.75" customHeight="1" x14ac:dyDescent="0.25">
      <c r="A254" s="58">
        <v>1502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144"/>
      <c r="L254" s="223"/>
      <c r="M254" s="129"/>
      <c r="N254" s="225"/>
      <c r="O254" s="192" t="s">
        <v>85</v>
      </c>
      <c r="P254" s="86">
        <f>IF(P253/B239=0,"",P253/B239)</f>
        <v>0.25</v>
      </c>
      <c r="Q254" s="112">
        <f>IF(P253/Q253=0,"",P253/Q253)</f>
        <v>1</v>
      </c>
      <c r="R254" s="194" t="s">
        <v>86</v>
      </c>
      <c r="T254" s="104"/>
    </row>
    <row r="255" spans="1:20" ht="15.75" customHeight="1" x14ac:dyDescent="0.25">
      <c r="A255" s="58">
        <v>1601</v>
      </c>
      <c r="B255" s="195"/>
      <c r="C255" s="195"/>
      <c r="D255" s="195"/>
      <c r="E255" s="195"/>
      <c r="F255" s="195"/>
      <c r="G255" s="195"/>
      <c r="H255" s="195"/>
      <c r="I255" s="195"/>
      <c r="J255" s="195"/>
      <c r="K255" s="144"/>
      <c r="L255" s="226"/>
      <c r="M255" s="227"/>
      <c r="N255" s="228"/>
      <c r="O255" s="90"/>
      <c r="P255" s="91"/>
      <c r="Q255" s="91"/>
      <c r="R255" s="113"/>
      <c r="T255" s="104"/>
    </row>
    <row r="256" spans="1:20" ht="18" customHeight="1" x14ac:dyDescent="0.25">
      <c r="A256" s="28"/>
      <c r="B256" s="280" t="s">
        <v>111</v>
      </c>
      <c r="C256" s="280"/>
      <c r="D256" s="280"/>
      <c r="E256" s="280"/>
      <c r="F256" s="280"/>
      <c r="G256" s="280"/>
      <c r="H256" s="280"/>
      <c r="I256" s="280"/>
      <c r="J256" s="280"/>
      <c r="K256" s="189">
        <f>SUM(K239:K252)</f>
        <v>1</v>
      </c>
      <c r="L256" s="94">
        <f>IF(K247=0,"",K247/B239)</f>
        <v>0.25</v>
      </c>
      <c r="M256" s="94">
        <f>IF(K256=0,"",K256/B239)</f>
        <v>0.25</v>
      </c>
      <c r="N256" s="94">
        <f>IF(K247=0,"",M256-L256)</f>
        <v>0</v>
      </c>
      <c r="O256" s="3"/>
      <c r="P256" s="29"/>
      <c r="Q256" s="22"/>
      <c r="R256" s="3"/>
      <c r="T256" s="104"/>
    </row>
    <row r="257" spans="1:20" ht="12.75" customHeight="1" x14ac:dyDescent="0.2">
      <c r="L257" s="3"/>
      <c r="M257" s="3"/>
      <c r="O257" s="3"/>
    </row>
    <row r="258" spans="1:20" ht="12.75" customHeight="1" x14ac:dyDescent="0.2">
      <c r="L258" s="3"/>
      <c r="M258" s="3"/>
      <c r="O258" s="3"/>
    </row>
    <row r="259" spans="1:20" ht="26.25" customHeight="1" x14ac:dyDescent="0.3">
      <c r="A259" s="211"/>
      <c r="B259" s="294" t="s">
        <v>99</v>
      </c>
      <c r="C259" s="294"/>
      <c r="D259" s="294"/>
      <c r="E259" s="294"/>
      <c r="F259" s="294"/>
      <c r="G259" s="294"/>
      <c r="H259" s="294"/>
      <c r="I259" s="294"/>
      <c r="J259" s="294"/>
      <c r="K259" s="179" t="s">
        <v>55</v>
      </c>
      <c r="L259" s="160"/>
      <c r="M259" s="160"/>
      <c r="N259" s="29"/>
      <c r="O259" s="3"/>
      <c r="P259" s="29"/>
      <c r="Q259" s="29"/>
      <c r="R259" s="29"/>
    </row>
    <row r="260" spans="1:20" ht="20.25" customHeight="1" x14ac:dyDescent="0.2">
      <c r="A260" s="272" t="s">
        <v>10</v>
      </c>
      <c r="B260" s="273" t="s">
        <v>100</v>
      </c>
      <c r="C260" s="274"/>
      <c r="D260" s="274"/>
      <c r="E260" s="274"/>
      <c r="F260" s="274"/>
      <c r="G260" s="274"/>
      <c r="H260" s="274"/>
      <c r="I260" s="274"/>
      <c r="J260" s="275"/>
      <c r="K260" s="276" t="s">
        <v>11</v>
      </c>
      <c r="L260" s="269" t="s">
        <v>3</v>
      </c>
      <c r="M260" s="269" t="s">
        <v>4</v>
      </c>
      <c r="N260" s="278" t="s">
        <v>5</v>
      </c>
      <c r="O260" s="269" t="s">
        <v>6</v>
      </c>
      <c r="P260" s="267" t="s">
        <v>7</v>
      </c>
      <c r="Q260" s="267" t="s">
        <v>8</v>
      </c>
      <c r="R260" s="269" t="s">
        <v>101</v>
      </c>
    </row>
    <row r="261" spans="1:20" ht="15.75" customHeight="1" x14ac:dyDescent="0.25">
      <c r="A261" s="268"/>
      <c r="B261" s="58" t="s">
        <v>102</v>
      </c>
      <c r="C261" s="58" t="s">
        <v>103</v>
      </c>
      <c r="D261" s="58" t="s">
        <v>104</v>
      </c>
      <c r="E261" s="58" t="s">
        <v>105</v>
      </c>
      <c r="F261" s="58" t="s">
        <v>106</v>
      </c>
      <c r="G261" s="58" t="s">
        <v>107</v>
      </c>
      <c r="H261" s="58" t="s">
        <v>108</v>
      </c>
      <c r="I261" s="58" t="s">
        <v>109</v>
      </c>
      <c r="J261" s="58" t="s">
        <v>110</v>
      </c>
      <c r="K261" s="277"/>
      <c r="L261" s="268"/>
      <c r="M261" s="268"/>
      <c r="N261" s="268"/>
      <c r="O261" s="268"/>
      <c r="P261" s="268"/>
      <c r="Q261" s="268"/>
      <c r="R261" s="268"/>
      <c r="T261" s="104"/>
    </row>
    <row r="262" spans="1:20" ht="15.75" customHeight="1" x14ac:dyDescent="0.25">
      <c r="A262" s="58" t="s">
        <v>55</v>
      </c>
      <c r="B262" s="59">
        <v>12</v>
      </c>
      <c r="C262" s="59"/>
      <c r="D262" s="59"/>
      <c r="E262" s="59"/>
      <c r="F262" s="59"/>
      <c r="G262" s="59"/>
      <c r="H262" s="59"/>
      <c r="I262" s="59"/>
      <c r="J262" s="59"/>
      <c r="K262" s="144"/>
      <c r="L262" s="220"/>
      <c r="M262" s="221"/>
      <c r="N262" s="222"/>
      <c r="O262" s="229"/>
      <c r="P262" s="63">
        <f>B262</f>
        <v>12</v>
      </c>
      <c r="Q262" s="230"/>
      <c r="R262" s="229"/>
      <c r="T262" s="104"/>
    </row>
    <row r="263" spans="1:20" ht="15.75" customHeight="1" x14ac:dyDescent="0.25">
      <c r="A263" s="58" t="s">
        <v>56</v>
      </c>
      <c r="B263" s="59"/>
      <c r="C263" s="59">
        <v>12</v>
      </c>
      <c r="D263" s="59"/>
      <c r="E263" s="59"/>
      <c r="F263" s="59"/>
      <c r="G263" s="59"/>
      <c r="H263" s="59"/>
      <c r="I263" s="59"/>
      <c r="J263" s="59"/>
      <c r="K263" s="144"/>
      <c r="L263" s="223"/>
      <c r="M263" s="129"/>
      <c r="N263" s="224"/>
      <c r="O263" s="67">
        <f>IF(C263=0,"",C263/B262)</f>
        <v>1</v>
      </c>
      <c r="P263" s="68">
        <v>12</v>
      </c>
      <c r="Q263" s="231">
        <f t="shared" ref="Q263:Q270" si="62">IF(P263=0,"",P263/P262)</f>
        <v>1</v>
      </c>
      <c r="R263" s="231">
        <f t="shared" ref="R263:R270" si="63">IF(P263=0,"",100%-Q263)</f>
        <v>0</v>
      </c>
      <c r="T263" s="104"/>
    </row>
    <row r="264" spans="1:20" ht="15.75" customHeight="1" x14ac:dyDescent="0.25">
      <c r="A264" s="58" t="s">
        <v>57</v>
      </c>
      <c r="B264" s="59"/>
      <c r="C264" s="59"/>
      <c r="D264" s="59">
        <v>7</v>
      </c>
      <c r="E264" s="59"/>
      <c r="F264" s="59"/>
      <c r="G264" s="59"/>
      <c r="H264" s="59"/>
      <c r="I264" s="59"/>
      <c r="J264" s="59"/>
      <c r="K264" s="144"/>
      <c r="L264" s="223"/>
      <c r="M264" s="129"/>
      <c r="N264" s="224"/>
      <c r="O264" s="67">
        <f>IF(D264=0,"",D264/C263)</f>
        <v>0.58333333333333337</v>
      </c>
      <c r="P264" s="68">
        <v>11</v>
      </c>
      <c r="Q264" s="231">
        <f t="shared" si="62"/>
        <v>0.91666666666666663</v>
      </c>
      <c r="R264" s="231">
        <f t="shared" si="63"/>
        <v>8.333333333333337E-2</v>
      </c>
      <c r="T264" s="70">
        <f>P264/P262</f>
        <v>0.91666666666666663</v>
      </c>
    </row>
    <row r="265" spans="1:20" ht="15.75" customHeight="1" x14ac:dyDescent="0.25">
      <c r="A265" s="58">
        <v>1001</v>
      </c>
      <c r="B265" s="59"/>
      <c r="C265" s="59"/>
      <c r="D265" s="59"/>
      <c r="E265" s="59">
        <v>7</v>
      </c>
      <c r="F265" s="59"/>
      <c r="G265" s="59"/>
      <c r="H265" s="59"/>
      <c r="I265" s="59"/>
      <c r="J265" s="59"/>
      <c r="K265" s="144"/>
      <c r="L265" s="223"/>
      <c r="M265" s="129"/>
      <c r="N265" s="224"/>
      <c r="O265" s="67">
        <f>IF(E265=0,"",E265/D264)</f>
        <v>1</v>
      </c>
      <c r="P265" s="68">
        <v>10</v>
      </c>
      <c r="Q265" s="231">
        <f t="shared" si="62"/>
        <v>0.90909090909090906</v>
      </c>
      <c r="R265" s="231">
        <f t="shared" si="63"/>
        <v>9.0909090909090939E-2</v>
      </c>
      <c r="T265" s="104"/>
    </row>
    <row r="266" spans="1:20" ht="15.75" customHeight="1" x14ac:dyDescent="0.25">
      <c r="A266" s="58">
        <v>1002</v>
      </c>
      <c r="B266" s="59"/>
      <c r="C266" s="59"/>
      <c r="D266" s="59"/>
      <c r="E266" s="59"/>
      <c r="F266" s="59">
        <v>7</v>
      </c>
      <c r="G266" s="59"/>
      <c r="H266" s="59"/>
      <c r="I266" s="59"/>
      <c r="J266" s="59"/>
      <c r="K266" s="144"/>
      <c r="L266" s="223"/>
      <c r="M266" s="129"/>
      <c r="N266" s="224"/>
      <c r="O266" s="67">
        <f>IF(F266=0,"",F266/E265)</f>
        <v>1</v>
      </c>
      <c r="P266" s="68">
        <v>10</v>
      </c>
      <c r="Q266" s="231">
        <f t="shared" si="62"/>
        <v>1</v>
      </c>
      <c r="R266" s="231">
        <f t="shared" si="63"/>
        <v>0</v>
      </c>
      <c r="T266" s="104"/>
    </row>
    <row r="267" spans="1:20" ht="15.75" customHeight="1" x14ac:dyDescent="0.25">
      <c r="A267" s="58">
        <v>1101</v>
      </c>
      <c r="B267" s="59"/>
      <c r="C267" s="59"/>
      <c r="D267" s="59"/>
      <c r="E267" s="59"/>
      <c r="F267" s="59"/>
      <c r="G267" s="59">
        <v>7</v>
      </c>
      <c r="H267" s="59"/>
      <c r="I267" s="59"/>
      <c r="J267" s="59"/>
      <c r="K267" s="144"/>
      <c r="L267" s="223"/>
      <c r="M267" s="129"/>
      <c r="N267" s="224"/>
      <c r="O267" s="67">
        <f>IF(G267=0,"",G267/F266)</f>
        <v>1</v>
      </c>
      <c r="P267" s="68">
        <v>9</v>
      </c>
      <c r="Q267" s="231">
        <f t="shared" si="62"/>
        <v>0.9</v>
      </c>
      <c r="R267" s="231">
        <f t="shared" si="63"/>
        <v>9.9999999999999978E-2</v>
      </c>
      <c r="T267" s="104"/>
    </row>
    <row r="268" spans="1:20" ht="15.75" customHeight="1" x14ac:dyDescent="0.25">
      <c r="A268" s="58">
        <v>1102</v>
      </c>
      <c r="B268" s="59"/>
      <c r="C268" s="59"/>
      <c r="D268" s="59"/>
      <c r="E268" s="59"/>
      <c r="F268" s="59"/>
      <c r="G268" s="59"/>
      <c r="H268" s="59">
        <v>7</v>
      </c>
      <c r="I268" s="59"/>
      <c r="J268" s="59"/>
      <c r="K268" s="144"/>
      <c r="L268" s="223"/>
      <c r="M268" s="129"/>
      <c r="N268" s="224"/>
      <c r="O268" s="67">
        <f>IF(H268=0,"",H268/G267)</f>
        <v>1</v>
      </c>
      <c r="P268" s="68">
        <v>9</v>
      </c>
      <c r="Q268" s="231">
        <f t="shared" si="62"/>
        <v>1</v>
      </c>
      <c r="R268" s="231">
        <f t="shared" si="63"/>
        <v>0</v>
      </c>
      <c r="T268" s="104"/>
    </row>
    <row r="269" spans="1:20" ht="15.75" customHeight="1" x14ac:dyDescent="0.25">
      <c r="A269" s="58">
        <v>1201</v>
      </c>
      <c r="B269" s="59"/>
      <c r="C269" s="59"/>
      <c r="D269" s="59"/>
      <c r="E269" s="59"/>
      <c r="F269" s="59"/>
      <c r="G269" s="59"/>
      <c r="H269" s="59"/>
      <c r="I269" s="59">
        <v>7</v>
      </c>
      <c r="J269" s="59"/>
      <c r="K269" s="144"/>
      <c r="L269" s="223"/>
      <c r="M269" s="129"/>
      <c r="N269" s="224"/>
      <c r="O269" s="67">
        <f>IF(I269=0,"",I269/H268)</f>
        <v>1</v>
      </c>
      <c r="P269" s="68">
        <v>9</v>
      </c>
      <c r="Q269" s="231">
        <f t="shared" si="62"/>
        <v>1</v>
      </c>
      <c r="R269" s="231">
        <f t="shared" si="63"/>
        <v>0</v>
      </c>
      <c r="T269" s="104"/>
    </row>
    <row r="270" spans="1:20" ht="15.75" customHeight="1" x14ac:dyDescent="0.25">
      <c r="A270" s="58">
        <v>1202</v>
      </c>
      <c r="B270" s="59"/>
      <c r="C270" s="59"/>
      <c r="D270" s="59"/>
      <c r="E270" s="59"/>
      <c r="F270" s="59"/>
      <c r="G270" s="59"/>
      <c r="H270" s="59"/>
      <c r="I270" s="59"/>
      <c r="J270" s="59">
        <v>7</v>
      </c>
      <c r="K270" s="144">
        <v>6</v>
      </c>
      <c r="L270" s="223"/>
      <c r="M270" s="129"/>
      <c r="N270" s="224"/>
      <c r="O270" s="71">
        <f>IF(J270=0,"",J270/I269)</f>
        <v>1</v>
      </c>
      <c r="P270" s="68">
        <v>9</v>
      </c>
      <c r="Q270" s="71">
        <f t="shared" si="62"/>
        <v>1</v>
      </c>
      <c r="R270" s="71">
        <f t="shared" si="63"/>
        <v>0</v>
      </c>
      <c r="T270" s="104"/>
    </row>
    <row r="271" spans="1:20" ht="15.75" customHeight="1" x14ac:dyDescent="0.25">
      <c r="A271" s="58">
        <v>1301</v>
      </c>
      <c r="B271" s="59"/>
      <c r="C271" s="59"/>
      <c r="D271" s="59"/>
      <c r="E271" s="59"/>
      <c r="F271" s="59"/>
      <c r="G271" s="59"/>
      <c r="H271" s="59"/>
      <c r="I271" s="59"/>
      <c r="J271" s="59">
        <v>2</v>
      </c>
      <c r="K271" s="144">
        <v>1</v>
      </c>
      <c r="L271" s="223"/>
      <c r="M271" s="129"/>
      <c r="N271" s="225"/>
      <c r="O271" s="129"/>
      <c r="P271" s="68">
        <v>3</v>
      </c>
      <c r="Q271" s="129"/>
      <c r="R271" s="232"/>
      <c r="T271" s="104"/>
    </row>
    <row r="272" spans="1:20" ht="15.75" customHeight="1" x14ac:dyDescent="0.25">
      <c r="A272" s="58">
        <v>1302</v>
      </c>
      <c r="B272" s="59"/>
      <c r="C272" s="59"/>
      <c r="D272" s="59"/>
      <c r="E272" s="59"/>
      <c r="F272" s="59"/>
      <c r="G272" s="59"/>
      <c r="H272" s="59"/>
      <c r="I272" s="59"/>
      <c r="J272" s="59">
        <v>1</v>
      </c>
      <c r="K272" s="144"/>
      <c r="L272" s="223"/>
      <c r="M272" s="129"/>
      <c r="N272" s="225"/>
      <c r="O272" s="233"/>
      <c r="P272" s="109">
        <v>1</v>
      </c>
      <c r="Q272" s="234"/>
      <c r="R272" s="233"/>
      <c r="T272" s="104"/>
    </row>
    <row r="273" spans="1:20" ht="15.75" customHeight="1" x14ac:dyDescent="0.25">
      <c r="A273" s="58">
        <v>1401</v>
      </c>
      <c r="B273" s="59"/>
      <c r="C273" s="59"/>
      <c r="D273" s="59"/>
      <c r="E273" s="59"/>
      <c r="F273" s="59"/>
      <c r="G273" s="59"/>
      <c r="H273" s="59"/>
      <c r="I273" s="59"/>
      <c r="J273" s="59">
        <v>1</v>
      </c>
      <c r="K273" s="144"/>
      <c r="L273" s="223"/>
      <c r="M273" s="129"/>
      <c r="N273" s="225"/>
      <c r="O273" s="233"/>
      <c r="P273" s="196">
        <v>1</v>
      </c>
      <c r="Q273" s="234"/>
      <c r="R273" s="233"/>
      <c r="T273" s="104"/>
    </row>
    <row r="274" spans="1:20" ht="15.75" customHeight="1" x14ac:dyDescent="0.25">
      <c r="A274" s="58">
        <v>1402</v>
      </c>
      <c r="B274" s="59"/>
      <c r="C274" s="59"/>
      <c r="D274" s="59"/>
      <c r="E274" s="59"/>
      <c r="F274" s="59"/>
      <c r="G274" s="59"/>
      <c r="H274" s="59"/>
      <c r="I274" s="59"/>
      <c r="J274" s="59">
        <v>1</v>
      </c>
      <c r="K274" s="144"/>
      <c r="L274" s="223"/>
      <c r="M274" s="129"/>
      <c r="N274" s="225"/>
      <c r="O274" s="235"/>
      <c r="P274" s="198">
        <v>1</v>
      </c>
      <c r="Q274" s="236"/>
      <c r="R274" s="233"/>
      <c r="T274" s="104"/>
    </row>
    <row r="275" spans="1:20" ht="15.75" customHeight="1" x14ac:dyDescent="0.25">
      <c r="A275" s="58">
        <v>1501</v>
      </c>
      <c r="B275" s="59"/>
      <c r="C275" s="59"/>
      <c r="D275" s="59"/>
      <c r="E275" s="59"/>
      <c r="F275" s="59"/>
      <c r="G275" s="59"/>
      <c r="H275" s="59"/>
      <c r="I275" s="59"/>
      <c r="J275" s="59">
        <v>1</v>
      </c>
      <c r="K275" s="144">
        <v>1</v>
      </c>
      <c r="L275" s="223"/>
      <c r="M275" s="129"/>
      <c r="N275" s="225"/>
      <c r="O275" s="235"/>
      <c r="P275" s="198">
        <v>1</v>
      </c>
      <c r="Q275" s="236"/>
      <c r="R275" s="233"/>
      <c r="T275" s="104"/>
    </row>
    <row r="276" spans="1:20" ht="15.75" customHeight="1" x14ac:dyDescent="0.25">
      <c r="A276" s="58">
        <v>1502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144"/>
      <c r="L276" s="223"/>
      <c r="M276" s="129"/>
      <c r="N276" s="225"/>
      <c r="O276" s="191" t="s">
        <v>83</v>
      </c>
      <c r="P276" s="197">
        <v>8</v>
      </c>
      <c r="Q276" s="111">
        <f>K279</f>
        <v>8</v>
      </c>
      <c r="R276" s="193" t="s">
        <v>11</v>
      </c>
      <c r="T276" s="104"/>
    </row>
    <row r="277" spans="1:20" ht="15.75" customHeight="1" x14ac:dyDescent="0.25">
      <c r="A277" s="58">
        <v>1601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144"/>
      <c r="L277" s="223"/>
      <c r="M277" s="129"/>
      <c r="N277" s="225"/>
      <c r="O277" s="192" t="s">
        <v>85</v>
      </c>
      <c r="P277" s="86">
        <f>IF(P276/B262=0,"",P276/B262)</f>
        <v>0.66666666666666663</v>
      </c>
      <c r="Q277" s="112">
        <f>IF(P276/Q276=0,"",P276/Q276)</f>
        <v>1</v>
      </c>
      <c r="R277" s="194" t="s">
        <v>86</v>
      </c>
      <c r="T277" s="104"/>
    </row>
    <row r="278" spans="1:20" ht="15.75" customHeight="1" x14ac:dyDescent="0.25">
      <c r="A278" s="58">
        <v>1602</v>
      </c>
      <c r="B278" s="59"/>
      <c r="C278" s="59"/>
      <c r="D278" s="59"/>
      <c r="E278" s="59"/>
      <c r="F278" s="59"/>
      <c r="G278" s="59"/>
      <c r="H278" s="59"/>
      <c r="I278" s="59"/>
      <c r="J278" s="59"/>
      <c r="K278" s="144"/>
      <c r="L278" s="226"/>
      <c r="M278" s="227"/>
      <c r="N278" s="228"/>
      <c r="O278" s="90"/>
      <c r="P278" s="91"/>
      <c r="Q278" s="91"/>
      <c r="R278" s="113"/>
      <c r="T278" s="104"/>
    </row>
    <row r="279" spans="1:20" ht="18" customHeight="1" x14ac:dyDescent="0.25">
      <c r="A279" s="28"/>
      <c r="B279" s="280" t="s">
        <v>111</v>
      </c>
      <c r="C279" s="280"/>
      <c r="D279" s="280"/>
      <c r="E279" s="280"/>
      <c r="F279" s="280"/>
      <c r="G279" s="280"/>
      <c r="H279" s="280"/>
      <c r="I279" s="280"/>
      <c r="J279" s="280"/>
      <c r="K279" s="93">
        <f>SUM(K262:K275)</f>
        <v>8</v>
      </c>
      <c r="L279" s="94">
        <f>IF(K270=0,"",K270/B262)</f>
        <v>0.5</v>
      </c>
      <c r="M279" s="94">
        <f>IF(K279=0,"",K279/B262)</f>
        <v>0.66666666666666663</v>
      </c>
      <c r="N279" s="94">
        <f>IF(K270=0,"",M279-L279)</f>
        <v>0.16666666666666663</v>
      </c>
      <c r="O279" s="3"/>
      <c r="P279" s="29"/>
      <c r="Q279" s="22"/>
      <c r="R279" s="3"/>
      <c r="T279" s="104"/>
    </row>
    <row r="280" spans="1:20" ht="12.75" customHeight="1" x14ac:dyDescent="0.2">
      <c r="L280" s="3"/>
      <c r="M280" s="3"/>
      <c r="O280" s="3"/>
    </row>
    <row r="281" spans="1:20" ht="12.75" customHeight="1" x14ac:dyDescent="0.2">
      <c r="L281" s="3"/>
      <c r="M281" s="3"/>
      <c r="O281" s="3"/>
    </row>
    <row r="282" spans="1:20" ht="26.25" customHeight="1" x14ac:dyDescent="0.3">
      <c r="A282" s="209"/>
      <c r="B282" s="294" t="s">
        <v>99</v>
      </c>
      <c r="C282" s="294"/>
      <c r="D282" s="294"/>
      <c r="E282" s="294"/>
      <c r="F282" s="294"/>
      <c r="G282" s="294"/>
      <c r="H282" s="294"/>
      <c r="I282" s="294"/>
      <c r="J282" s="294"/>
      <c r="K282" s="179" t="s">
        <v>56</v>
      </c>
      <c r="L282" s="160"/>
      <c r="M282" s="160"/>
      <c r="N282" s="29"/>
      <c r="O282" s="3"/>
      <c r="P282" s="29"/>
      <c r="Q282" s="29"/>
      <c r="R282" s="29"/>
    </row>
    <row r="283" spans="1:20" ht="20.25" x14ac:dyDescent="0.2">
      <c r="A283" s="272" t="s">
        <v>10</v>
      </c>
      <c r="B283" s="273" t="s">
        <v>100</v>
      </c>
      <c r="C283" s="274"/>
      <c r="D283" s="274"/>
      <c r="E283" s="274"/>
      <c r="F283" s="274"/>
      <c r="G283" s="274"/>
      <c r="H283" s="274"/>
      <c r="I283" s="274"/>
      <c r="J283" s="275"/>
      <c r="K283" s="276" t="s">
        <v>11</v>
      </c>
      <c r="L283" s="269" t="s">
        <v>3</v>
      </c>
      <c r="M283" s="269" t="s">
        <v>4</v>
      </c>
      <c r="N283" s="278" t="s">
        <v>5</v>
      </c>
      <c r="O283" s="269" t="s">
        <v>6</v>
      </c>
      <c r="P283" s="267" t="s">
        <v>7</v>
      </c>
      <c r="Q283" s="267" t="s">
        <v>8</v>
      </c>
      <c r="R283" s="269" t="s">
        <v>101</v>
      </c>
    </row>
    <row r="284" spans="1:20" ht="15.75" x14ac:dyDescent="0.25">
      <c r="A284" s="268"/>
      <c r="B284" s="58" t="s">
        <v>102</v>
      </c>
      <c r="C284" s="58" t="s">
        <v>103</v>
      </c>
      <c r="D284" s="58" t="s">
        <v>104</v>
      </c>
      <c r="E284" s="58" t="s">
        <v>105</v>
      </c>
      <c r="F284" s="58" t="s">
        <v>106</v>
      </c>
      <c r="G284" s="58" t="s">
        <v>107</v>
      </c>
      <c r="H284" s="58" t="s">
        <v>108</v>
      </c>
      <c r="I284" s="58" t="s">
        <v>109</v>
      </c>
      <c r="J284" s="58" t="s">
        <v>110</v>
      </c>
      <c r="K284" s="277"/>
      <c r="L284" s="268"/>
      <c r="M284" s="268"/>
      <c r="N284" s="268"/>
      <c r="O284" s="268"/>
      <c r="P284" s="268"/>
      <c r="Q284" s="268"/>
      <c r="R284" s="268"/>
      <c r="T284" s="104"/>
    </row>
    <row r="285" spans="1:20" ht="15.75" x14ac:dyDescent="0.25">
      <c r="A285" s="58" t="s">
        <v>56</v>
      </c>
      <c r="B285" s="59">
        <v>7</v>
      </c>
      <c r="C285" s="59"/>
      <c r="D285" s="59"/>
      <c r="E285" s="59"/>
      <c r="F285" s="59"/>
      <c r="G285" s="59"/>
      <c r="H285" s="59"/>
      <c r="I285" s="59"/>
      <c r="J285" s="59"/>
      <c r="K285" s="144"/>
      <c r="L285" s="220"/>
      <c r="M285" s="221"/>
      <c r="N285" s="222"/>
      <c r="O285" s="229"/>
      <c r="P285" s="63">
        <f>B285</f>
        <v>7</v>
      </c>
      <c r="Q285" s="230"/>
      <c r="R285" s="229"/>
      <c r="T285" s="104"/>
    </row>
    <row r="286" spans="1:20" ht="15.75" customHeight="1" x14ac:dyDescent="0.25">
      <c r="A286" s="58" t="s">
        <v>57</v>
      </c>
      <c r="B286" s="59"/>
      <c r="C286" s="59">
        <v>6</v>
      </c>
      <c r="D286" s="59"/>
      <c r="E286" s="59"/>
      <c r="F286" s="59"/>
      <c r="G286" s="59"/>
      <c r="H286" s="59"/>
      <c r="I286" s="59"/>
      <c r="J286" s="59"/>
      <c r="K286" s="144"/>
      <c r="L286" s="223"/>
      <c r="M286" s="129"/>
      <c r="N286" s="224"/>
      <c r="O286" s="67">
        <f>IF(C286=0,"",C286/B285)</f>
        <v>0.8571428571428571</v>
      </c>
      <c r="P286" s="68">
        <v>6</v>
      </c>
      <c r="Q286" s="231">
        <f t="shared" ref="Q286:Q293" si="64">IF(P286=0,"",P286/P285)</f>
        <v>0.8571428571428571</v>
      </c>
      <c r="R286" s="231">
        <f t="shared" ref="R286:R293" si="65">IF(P286=0,"",100%-Q286)</f>
        <v>0.1428571428571429</v>
      </c>
      <c r="T286" s="104"/>
    </row>
    <row r="287" spans="1:20" ht="15.75" customHeight="1" x14ac:dyDescent="0.25">
      <c r="A287" s="58">
        <v>1001</v>
      </c>
      <c r="B287" s="59"/>
      <c r="C287" s="59"/>
      <c r="D287" s="59">
        <v>5</v>
      </c>
      <c r="E287" s="59"/>
      <c r="F287" s="59"/>
      <c r="G287" s="59"/>
      <c r="H287" s="59"/>
      <c r="I287" s="59"/>
      <c r="J287" s="59"/>
      <c r="K287" s="144"/>
      <c r="L287" s="223"/>
      <c r="M287" s="129"/>
      <c r="N287" s="224"/>
      <c r="O287" s="67">
        <f>IF(D287=0,"",D287/C286)</f>
        <v>0.83333333333333337</v>
      </c>
      <c r="P287" s="68">
        <v>5</v>
      </c>
      <c r="Q287" s="231">
        <f t="shared" si="64"/>
        <v>0.83333333333333337</v>
      </c>
      <c r="R287" s="231">
        <f t="shared" si="65"/>
        <v>0.16666666666666663</v>
      </c>
      <c r="T287" s="70">
        <f>P287/P285</f>
        <v>0.7142857142857143</v>
      </c>
    </row>
    <row r="288" spans="1:20" ht="15.75" customHeight="1" x14ac:dyDescent="0.25">
      <c r="A288" s="58">
        <v>1002</v>
      </c>
      <c r="B288" s="59"/>
      <c r="C288" s="59"/>
      <c r="D288" s="59"/>
      <c r="E288" s="59">
        <v>5</v>
      </c>
      <c r="F288" s="59"/>
      <c r="G288" s="59"/>
      <c r="H288" s="59"/>
      <c r="I288" s="59"/>
      <c r="J288" s="59"/>
      <c r="K288" s="144"/>
      <c r="L288" s="223"/>
      <c r="M288" s="129"/>
      <c r="N288" s="224"/>
      <c r="O288" s="67">
        <f>IF(E288=0,"",E288/D287)</f>
        <v>1</v>
      </c>
      <c r="P288" s="68">
        <v>5</v>
      </c>
      <c r="Q288" s="231">
        <f t="shared" si="64"/>
        <v>1</v>
      </c>
      <c r="R288" s="231">
        <f t="shared" si="65"/>
        <v>0</v>
      </c>
      <c r="T288" s="104"/>
    </row>
    <row r="289" spans="1:20" ht="15.75" customHeight="1" x14ac:dyDescent="0.25">
      <c r="A289" s="58">
        <v>1101</v>
      </c>
      <c r="B289" s="59"/>
      <c r="C289" s="59"/>
      <c r="D289" s="59"/>
      <c r="E289" s="59"/>
      <c r="F289" s="59">
        <v>3</v>
      </c>
      <c r="G289" s="59"/>
      <c r="H289" s="59"/>
      <c r="I289" s="59"/>
      <c r="J289" s="59"/>
      <c r="K289" s="144"/>
      <c r="L289" s="223"/>
      <c r="M289" s="129"/>
      <c r="N289" s="224"/>
      <c r="O289" s="67">
        <f>IF(F289=0,"",F289/E288)</f>
        <v>0.6</v>
      </c>
      <c r="P289" s="68">
        <v>5</v>
      </c>
      <c r="Q289" s="231">
        <f t="shared" si="64"/>
        <v>1</v>
      </c>
      <c r="R289" s="231">
        <f t="shared" si="65"/>
        <v>0</v>
      </c>
      <c r="T289" s="104"/>
    </row>
    <row r="290" spans="1:20" ht="15.75" customHeight="1" x14ac:dyDescent="0.25">
      <c r="A290" s="58">
        <v>1102</v>
      </c>
      <c r="B290" s="59"/>
      <c r="C290" s="59"/>
      <c r="D290" s="59"/>
      <c r="E290" s="59"/>
      <c r="F290" s="59"/>
      <c r="G290" s="59">
        <v>3</v>
      </c>
      <c r="H290" s="59"/>
      <c r="I290" s="59"/>
      <c r="J290" s="59"/>
      <c r="K290" s="144"/>
      <c r="L290" s="223"/>
      <c r="M290" s="129"/>
      <c r="N290" s="224"/>
      <c r="O290" s="67">
        <f>IF(G290=0,"",G290/F289)</f>
        <v>1</v>
      </c>
      <c r="P290" s="68">
        <v>4</v>
      </c>
      <c r="Q290" s="231">
        <f t="shared" si="64"/>
        <v>0.8</v>
      </c>
      <c r="R290" s="231">
        <f t="shared" si="65"/>
        <v>0.19999999999999996</v>
      </c>
      <c r="T290" s="104"/>
    </row>
    <row r="291" spans="1:20" ht="15.75" customHeight="1" x14ac:dyDescent="0.25">
      <c r="A291" s="58">
        <v>1201</v>
      </c>
      <c r="B291" s="59"/>
      <c r="C291" s="59"/>
      <c r="D291" s="59"/>
      <c r="E291" s="59"/>
      <c r="F291" s="59"/>
      <c r="G291" s="59"/>
      <c r="H291" s="59">
        <v>2</v>
      </c>
      <c r="I291" s="59"/>
      <c r="J291" s="59"/>
      <c r="K291" s="144"/>
      <c r="L291" s="223"/>
      <c r="M291" s="129"/>
      <c r="N291" s="224"/>
      <c r="O291" s="67">
        <f>IF(H291=0,"",H291/G290)</f>
        <v>0.66666666666666663</v>
      </c>
      <c r="P291" s="68">
        <v>4</v>
      </c>
      <c r="Q291" s="231">
        <f t="shared" si="64"/>
        <v>1</v>
      </c>
      <c r="R291" s="231">
        <f t="shared" si="65"/>
        <v>0</v>
      </c>
      <c r="T291" s="104"/>
    </row>
    <row r="292" spans="1:20" ht="15.75" customHeight="1" x14ac:dyDescent="0.25">
      <c r="A292" s="58">
        <v>1202</v>
      </c>
      <c r="B292" s="59"/>
      <c r="C292" s="59"/>
      <c r="D292" s="59"/>
      <c r="E292" s="59"/>
      <c r="F292" s="59"/>
      <c r="G292" s="59"/>
      <c r="H292" s="59"/>
      <c r="I292" s="59">
        <v>2</v>
      </c>
      <c r="J292" s="59"/>
      <c r="K292" s="144"/>
      <c r="L292" s="223"/>
      <c r="M292" s="129"/>
      <c r="N292" s="224"/>
      <c r="O292" s="67">
        <f>IF(I292=0,"",I292/H291)</f>
        <v>1</v>
      </c>
      <c r="P292" s="68">
        <v>3</v>
      </c>
      <c r="Q292" s="231">
        <f t="shared" si="64"/>
        <v>0.75</v>
      </c>
      <c r="R292" s="231">
        <f t="shared" si="65"/>
        <v>0.25</v>
      </c>
      <c r="T292" s="104"/>
    </row>
    <row r="293" spans="1:20" ht="15.75" customHeight="1" x14ac:dyDescent="0.25">
      <c r="A293" s="58">
        <v>1301</v>
      </c>
      <c r="B293" s="59"/>
      <c r="C293" s="59"/>
      <c r="D293" s="59"/>
      <c r="E293" s="59"/>
      <c r="F293" s="59"/>
      <c r="G293" s="59"/>
      <c r="H293" s="59"/>
      <c r="I293" s="59"/>
      <c r="J293" s="59">
        <v>2</v>
      </c>
      <c r="K293" s="144">
        <v>1</v>
      </c>
      <c r="L293" s="223"/>
      <c r="M293" s="129"/>
      <c r="N293" s="224"/>
      <c r="O293" s="71">
        <f>IF(J293=0,"",J293/I292)</f>
        <v>1</v>
      </c>
      <c r="P293" s="68">
        <v>3</v>
      </c>
      <c r="Q293" s="71">
        <f t="shared" si="64"/>
        <v>1</v>
      </c>
      <c r="R293" s="71">
        <f t="shared" si="65"/>
        <v>0</v>
      </c>
      <c r="T293" s="104"/>
    </row>
    <row r="294" spans="1:20" ht="15.75" customHeight="1" x14ac:dyDescent="0.25">
      <c r="A294" s="58">
        <v>1302</v>
      </c>
      <c r="B294" s="59"/>
      <c r="C294" s="59"/>
      <c r="D294" s="59"/>
      <c r="E294" s="59"/>
      <c r="F294" s="59"/>
      <c r="G294" s="59"/>
      <c r="H294" s="59"/>
      <c r="I294" s="59"/>
      <c r="J294" s="59">
        <v>2</v>
      </c>
      <c r="K294" s="144">
        <v>1</v>
      </c>
      <c r="L294" s="223"/>
      <c r="M294" s="129"/>
      <c r="N294" s="225"/>
      <c r="O294" s="129"/>
      <c r="P294" s="68">
        <v>2</v>
      </c>
      <c r="Q294" s="129"/>
      <c r="R294" s="232"/>
      <c r="T294" s="104"/>
    </row>
    <row r="295" spans="1:20" ht="15.75" customHeight="1" x14ac:dyDescent="0.25">
      <c r="A295" s="58">
        <v>1401</v>
      </c>
      <c r="B295" s="59"/>
      <c r="C295" s="59"/>
      <c r="D295" s="59"/>
      <c r="E295" s="59"/>
      <c r="F295" s="59"/>
      <c r="G295" s="59"/>
      <c r="H295" s="59"/>
      <c r="I295" s="59"/>
      <c r="J295" s="59"/>
      <c r="K295" s="144"/>
      <c r="L295" s="223"/>
      <c r="M295" s="129"/>
      <c r="N295" s="225"/>
      <c r="O295" s="233"/>
      <c r="P295" s="109"/>
      <c r="Q295" s="234"/>
      <c r="R295" s="233"/>
      <c r="T295" s="104"/>
    </row>
    <row r="296" spans="1:20" ht="15.75" customHeight="1" x14ac:dyDescent="0.25">
      <c r="A296" s="58">
        <v>1402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144"/>
      <c r="L296" s="223"/>
      <c r="M296" s="129"/>
      <c r="N296" s="225"/>
      <c r="O296" s="233"/>
      <c r="P296" s="109"/>
      <c r="Q296" s="234"/>
      <c r="R296" s="233"/>
      <c r="T296" s="104"/>
    </row>
    <row r="297" spans="1:20" ht="15.75" customHeight="1" x14ac:dyDescent="0.25">
      <c r="A297" s="58">
        <v>1501</v>
      </c>
      <c r="B297" s="59"/>
      <c r="C297" s="59"/>
      <c r="D297" s="59"/>
      <c r="E297" s="59"/>
      <c r="F297" s="59"/>
      <c r="G297" s="59"/>
      <c r="H297" s="59"/>
      <c r="I297" s="59"/>
      <c r="J297" s="59"/>
      <c r="K297" s="144"/>
      <c r="L297" s="223"/>
      <c r="M297" s="129"/>
      <c r="N297" s="225"/>
      <c r="O297" s="233"/>
      <c r="P297" s="109"/>
      <c r="Q297" s="234"/>
      <c r="R297" s="233"/>
      <c r="T297" s="104"/>
    </row>
    <row r="298" spans="1:20" ht="15.75" customHeight="1" x14ac:dyDescent="0.25">
      <c r="A298" s="58">
        <v>1502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144"/>
      <c r="L298" s="223"/>
      <c r="M298" s="129"/>
      <c r="N298" s="225"/>
      <c r="O298" s="129"/>
      <c r="P298" s="225"/>
      <c r="Q298" s="124"/>
      <c r="R298" s="233"/>
      <c r="T298" s="104"/>
    </row>
    <row r="299" spans="1:20" ht="15.75" customHeight="1" x14ac:dyDescent="0.25">
      <c r="A299" s="58">
        <v>1601</v>
      </c>
      <c r="B299" s="59"/>
      <c r="C299" s="59"/>
      <c r="D299" s="59"/>
      <c r="E299" s="59"/>
      <c r="F299" s="59"/>
      <c r="G299" s="59"/>
      <c r="H299" s="59"/>
      <c r="I299" s="59"/>
      <c r="J299" s="59"/>
      <c r="K299" s="144"/>
      <c r="L299" s="223"/>
      <c r="M299" s="129"/>
      <c r="N299" s="225"/>
      <c r="O299" s="191" t="s">
        <v>83</v>
      </c>
      <c r="P299" s="82">
        <v>2</v>
      </c>
      <c r="Q299" s="111">
        <f>IF(SUM(K292:K295)=0,"",SUM(K292:K295))</f>
        <v>2</v>
      </c>
      <c r="R299" s="193" t="s">
        <v>11</v>
      </c>
      <c r="T299" s="104"/>
    </row>
    <row r="300" spans="1:20" ht="15.75" customHeight="1" x14ac:dyDescent="0.25">
      <c r="A300" s="58">
        <v>1602</v>
      </c>
      <c r="B300" s="59"/>
      <c r="C300" s="59"/>
      <c r="D300" s="59"/>
      <c r="E300" s="59"/>
      <c r="F300" s="59"/>
      <c r="G300" s="59"/>
      <c r="H300" s="59"/>
      <c r="I300" s="59"/>
      <c r="J300" s="59"/>
      <c r="K300" s="144"/>
      <c r="L300" s="223"/>
      <c r="M300" s="129"/>
      <c r="N300" s="225"/>
      <c r="O300" s="192" t="s">
        <v>85</v>
      </c>
      <c r="P300" s="86">
        <f>IF(P299/B285=0,"",P299/B285)</f>
        <v>0.2857142857142857</v>
      </c>
      <c r="Q300" s="112">
        <f>IF(P299/Q299=0,"",P299/Q299)</f>
        <v>1</v>
      </c>
      <c r="R300" s="194" t="s">
        <v>86</v>
      </c>
      <c r="T300" s="104"/>
    </row>
    <row r="301" spans="1:20" ht="15.75" customHeight="1" x14ac:dyDescent="0.25">
      <c r="A301" s="58">
        <v>1701</v>
      </c>
      <c r="B301" s="59"/>
      <c r="C301" s="59"/>
      <c r="D301" s="59"/>
      <c r="E301" s="59"/>
      <c r="F301" s="59"/>
      <c r="G301" s="59"/>
      <c r="H301" s="59"/>
      <c r="I301" s="59"/>
      <c r="J301" s="59"/>
      <c r="K301" s="144"/>
      <c r="L301" s="226"/>
      <c r="M301" s="227"/>
      <c r="N301" s="228"/>
      <c r="O301" s="90"/>
      <c r="P301" s="91"/>
      <c r="Q301" s="91"/>
      <c r="R301" s="113"/>
      <c r="T301" s="104"/>
    </row>
    <row r="302" spans="1:20" ht="18" customHeight="1" x14ac:dyDescent="0.25">
      <c r="A302" s="28"/>
      <c r="B302" s="280" t="s">
        <v>111</v>
      </c>
      <c r="C302" s="280"/>
      <c r="D302" s="280"/>
      <c r="E302" s="280"/>
      <c r="F302" s="280"/>
      <c r="G302" s="280"/>
      <c r="H302" s="280"/>
      <c r="I302" s="280"/>
      <c r="J302" s="280"/>
      <c r="K302" s="93">
        <f>SUM(K285:K298)</f>
        <v>2</v>
      </c>
      <c r="L302" s="94">
        <f>IF(SUM(K292:K293)=0,"",SUM(K292:K293)/B285)</f>
        <v>0.14285714285714285</v>
      </c>
      <c r="M302" s="94">
        <f>IF(K302=0,"",K302/B285)</f>
        <v>0.2857142857142857</v>
      </c>
      <c r="N302" s="94">
        <f>IF(K293=0,"",M302-L302)</f>
        <v>0.14285714285714285</v>
      </c>
      <c r="O302" s="3"/>
      <c r="P302" s="29"/>
      <c r="Q302" s="22"/>
      <c r="R302" s="3"/>
      <c r="T302" s="104"/>
    </row>
    <row r="303" spans="1:20" ht="12.75" customHeight="1" x14ac:dyDescent="0.2">
      <c r="L303" s="3"/>
      <c r="M303" s="3"/>
      <c r="N303" s="3"/>
      <c r="O303" s="3"/>
    </row>
    <row r="304" spans="1:20" ht="12.75" customHeight="1" x14ac:dyDescent="0.2">
      <c r="L304" s="3"/>
      <c r="M304" s="3"/>
      <c r="N304" s="3"/>
      <c r="O304" s="3"/>
    </row>
    <row r="305" spans="1:20" ht="26.25" customHeight="1" x14ac:dyDescent="0.3">
      <c r="A305" s="209"/>
      <c r="B305" s="294" t="s">
        <v>99</v>
      </c>
      <c r="C305" s="294"/>
      <c r="D305" s="294"/>
      <c r="E305" s="294"/>
      <c r="F305" s="294"/>
      <c r="G305" s="294"/>
      <c r="H305" s="294"/>
      <c r="I305" s="294"/>
      <c r="J305" s="294"/>
      <c r="K305" s="179" t="s">
        <v>57</v>
      </c>
      <c r="L305" s="160"/>
      <c r="M305" s="160"/>
      <c r="N305" s="29"/>
      <c r="O305" s="3"/>
      <c r="P305" s="29"/>
      <c r="Q305" s="29"/>
      <c r="R305" s="29"/>
    </row>
    <row r="306" spans="1:20" ht="20.25" customHeight="1" x14ac:dyDescent="0.2">
      <c r="A306" s="272" t="s">
        <v>10</v>
      </c>
      <c r="B306" s="273" t="s">
        <v>100</v>
      </c>
      <c r="C306" s="274"/>
      <c r="D306" s="274"/>
      <c r="E306" s="274"/>
      <c r="F306" s="274"/>
      <c r="G306" s="274"/>
      <c r="H306" s="274"/>
      <c r="I306" s="274"/>
      <c r="J306" s="275"/>
      <c r="K306" s="276" t="s">
        <v>11</v>
      </c>
      <c r="L306" s="269" t="s">
        <v>3</v>
      </c>
      <c r="M306" s="269" t="s">
        <v>4</v>
      </c>
      <c r="N306" s="278" t="s">
        <v>5</v>
      </c>
      <c r="O306" s="269" t="s">
        <v>6</v>
      </c>
      <c r="P306" s="267" t="s">
        <v>7</v>
      </c>
      <c r="Q306" s="267" t="s">
        <v>8</v>
      </c>
      <c r="R306" s="269" t="s">
        <v>101</v>
      </c>
    </row>
    <row r="307" spans="1:20" ht="15.75" customHeight="1" x14ac:dyDescent="0.25">
      <c r="A307" s="268"/>
      <c r="B307" s="58" t="s">
        <v>102</v>
      </c>
      <c r="C307" s="58" t="s">
        <v>103</v>
      </c>
      <c r="D307" s="58" t="s">
        <v>104</v>
      </c>
      <c r="E307" s="58" t="s">
        <v>105</v>
      </c>
      <c r="F307" s="58" t="s">
        <v>106</v>
      </c>
      <c r="G307" s="58" t="s">
        <v>107</v>
      </c>
      <c r="H307" s="58" t="s">
        <v>108</v>
      </c>
      <c r="I307" s="58" t="s">
        <v>109</v>
      </c>
      <c r="J307" s="58" t="s">
        <v>110</v>
      </c>
      <c r="K307" s="277"/>
      <c r="L307" s="268"/>
      <c r="M307" s="268"/>
      <c r="N307" s="268"/>
      <c r="O307" s="268"/>
      <c r="P307" s="268"/>
      <c r="Q307" s="268"/>
      <c r="R307" s="268"/>
      <c r="T307" s="104"/>
    </row>
    <row r="308" spans="1:20" ht="15.75" customHeight="1" x14ac:dyDescent="0.25">
      <c r="A308" s="58" t="s">
        <v>57</v>
      </c>
      <c r="B308" s="59">
        <v>9</v>
      </c>
      <c r="C308" s="59"/>
      <c r="D308" s="59"/>
      <c r="E308" s="59"/>
      <c r="F308" s="59"/>
      <c r="G308" s="59"/>
      <c r="H308" s="59"/>
      <c r="I308" s="59"/>
      <c r="J308" s="59"/>
      <c r="K308" s="144"/>
      <c r="L308" s="220"/>
      <c r="M308" s="221"/>
      <c r="N308" s="222"/>
      <c r="O308" s="229"/>
      <c r="P308" s="63">
        <f>B308</f>
        <v>9</v>
      </c>
      <c r="Q308" s="230"/>
      <c r="R308" s="229"/>
      <c r="T308" s="104"/>
    </row>
    <row r="309" spans="1:20" ht="15.75" customHeight="1" x14ac:dyDescent="0.25">
      <c r="A309" s="58">
        <v>1001</v>
      </c>
      <c r="B309" s="59"/>
      <c r="C309" s="59">
        <v>9</v>
      </c>
      <c r="D309" s="59"/>
      <c r="E309" s="59"/>
      <c r="F309" s="59"/>
      <c r="G309" s="59"/>
      <c r="H309" s="59"/>
      <c r="I309" s="59"/>
      <c r="J309" s="59"/>
      <c r="K309" s="144"/>
      <c r="L309" s="223"/>
      <c r="M309" s="129"/>
      <c r="N309" s="224"/>
      <c r="O309" s="67">
        <f>IF(C309=0,"",C309/B308)</f>
        <v>1</v>
      </c>
      <c r="P309" s="68">
        <v>9</v>
      </c>
      <c r="Q309" s="231">
        <f t="shared" ref="Q309:Q316" si="66">IF(P309=0,"",P309/P308)</f>
        <v>1</v>
      </c>
      <c r="R309" s="231">
        <f t="shared" ref="R309:R316" si="67">IF(P309=0,"",100%-Q309)</f>
        <v>0</v>
      </c>
      <c r="T309" s="104"/>
    </row>
    <row r="310" spans="1:20" ht="15.75" customHeight="1" x14ac:dyDescent="0.25">
      <c r="A310" s="58">
        <v>1002</v>
      </c>
      <c r="B310" s="59"/>
      <c r="C310" s="59"/>
      <c r="D310" s="59">
        <v>8</v>
      </c>
      <c r="E310" s="59"/>
      <c r="F310" s="59"/>
      <c r="G310" s="59"/>
      <c r="H310" s="59"/>
      <c r="I310" s="59"/>
      <c r="J310" s="59"/>
      <c r="K310" s="144"/>
      <c r="L310" s="223"/>
      <c r="M310" s="129"/>
      <c r="N310" s="224"/>
      <c r="O310" s="67">
        <f>IF(D310=0,"",D310/C309)</f>
        <v>0.88888888888888884</v>
      </c>
      <c r="P310" s="68">
        <v>8</v>
      </c>
      <c r="Q310" s="231">
        <f t="shared" si="66"/>
        <v>0.88888888888888884</v>
      </c>
      <c r="R310" s="231">
        <f t="shared" si="67"/>
        <v>0.11111111111111116</v>
      </c>
      <c r="T310" s="70">
        <f>P310/P308</f>
        <v>0.88888888888888884</v>
      </c>
    </row>
    <row r="311" spans="1:20" ht="15.75" customHeight="1" x14ac:dyDescent="0.25">
      <c r="A311" s="58">
        <v>1101</v>
      </c>
      <c r="B311" s="59"/>
      <c r="C311" s="59"/>
      <c r="D311" s="59"/>
      <c r="E311" s="59">
        <v>4</v>
      </c>
      <c r="F311" s="59"/>
      <c r="G311" s="59"/>
      <c r="H311" s="59"/>
      <c r="I311" s="59"/>
      <c r="J311" s="59"/>
      <c r="K311" s="144"/>
      <c r="L311" s="223"/>
      <c r="M311" s="129"/>
      <c r="N311" s="224"/>
      <c r="O311" s="67">
        <f>IF(E311=0,"",E311/D310)</f>
        <v>0.5</v>
      </c>
      <c r="P311" s="68">
        <v>8</v>
      </c>
      <c r="Q311" s="231">
        <f t="shared" si="66"/>
        <v>1</v>
      </c>
      <c r="R311" s="231">
        <f t="shared" si="67"/>
        <v>0</v>
      </c>
      <c r="T311" s="104"/>
    </row>
    <row r="312" spans="1:20" ht="15.75" customHeight="1" x14ac:dyDescent="0.25">
      <c r="A312" s="58">
        <v>1102</v>
      </c>
      <c r="B312" s="59"/>
      <c r="C312" s="59"/>
      <c r="D312" s="59"/>
      <c r="E312" s="59"/>
      <c r="F312" s="59">
        <v>4</v>
      </c>
      <c r="G312" s="59"/>
      <c r="H312" s="59"/>
      <c r="I312" s="59"/>
      <c r="J312" s="59"/>
      <c r="K312" s="144"/>
      <c r="L312" s="223"/>
      <c r="M312" s="129"/>
      <c r="N312" s="224"/>
      <c r="O312" s="67">
        <f>IF(F312=0,"",F312/E311)</f>
        <v>1</v>
      </c>
      <c r="P312" s="68">
        <v>7</v>
      </c>
      <c r="Q312" s="231">
        <f t="shared" si="66"/>
        <v>0.875</v>
      </c>
      <c r="R312" s="231">
        <f t="shared" si="67"/>
        <v>0.125</v>
      </c>
      <c r="T312" s="104"/>
    </row>
    <row r="313" spans="1:20" ht="15.75" customHeight="1" x14ac:dyDescent="0.25">
      <c r="A313" s="58">
        <v>1201</v>
      </c>
      <c r="B313" s="59"/>
      <c r="C313" s="59"/>
      <c r="D313" s="59"/>
      <c r="E313" s="59"/>
      <c r="F313" s="59"/>
      <c r="G313" s="59">
        <v>4</v>
      </c>
      <c r="H313" s="59"/>
      <c r="I313" s="59"/>
      <c r="J313" s="59"/>
      <c r="K313" s="144"/>
      <c r="L313" s="223"/>
      <c r="M313" s="129"/>
      <c r="N313" s="224"/>
      <c r="O313" s="67">
        <f>IF(G313=0,"",G313/F312)</f>
        <v>1</v>
      </c>
      <c r="P313" s="68">
        <v>7</v>
      </c>
      <c r="Q313" s="231">
        <f t="shared" si="66"/>
        <v>1</v>
      </c>
      <c r="R313" s="231">
        <f t="shared" si="67"/>
        <v>0</v>
      </c>
      <c r="T313" s="104"/>
    </row>
    <row r="314" spans="1:20" ht="15.75" customHeight="1" x14ac:dyDescent="0.25">
      <c r="A314" s="58">
        <v>1202</v>
      </c>
      <c r="B314" s="59"/>
      <c r="C314" s="59"/>
      <c r="D314" s="59"/>
      <c r="E314" s="59"/>
      <c r="F314" s="59"/>
      <c r="G314" s="59"/>
      <c r="H314" s="59">
        <v>4</v>
      </c>
      <c r="I314" s="59"/>
      <c r="J314" s="59"/>
      <c r="K314" s="144"/>
      <c r="L314" s="223"/>
      <c r="M314" s="129"/>
      <c r="N314" s="224"/>
      <c r="O314" s="67">
        <f>IF(H314=0,"",H314/G313)</f>
        <v>1</v>
      </c>
      <c r="P314" s="68">
        <v>5</v>
      </c>
      <c r="Q314" s="231">
        <f t="shared" si="66"/>
        <v>0.7142857142857143</v>
      </c>
      <c r="R314" s="231">
        <f t="shared" si="67"/>
        <v>0.2857142857142857</v>
      </c>
      <c r="T314" s="104"/>
    </row>
    <row r="315" spans="1:20" ht="15.75" customHeight="1" x14ac:dyDescent="0.25">
      <c r="A315" s="58">
        <v>1301</v>
      </c>
      <c r="B315" s="59"/>
      <c r="C315" s="59"/>
      <c r="D315" s="59"/>
      <c r="E315" s="59"/>
      <c r="F315" s="59"/>
      <c r="G315" s="59"/>
      <c r="H315" s="59"/>
      <c r="I315" s="59">
        <v>3</v>
      </c>
      <c r="J315" s="59"/>
      <c r="K315" s="144"/>
      <c r="L315" s="223"/>
      <c r="M315" s="129"/>
      <c r="N315" s="224"/>
      <c r="O315" s="67">
        <f>IF(I315=0,"",I315/H314)</f>
        <v>0.75</v>
      </c>
      <c r="P315" s="68">
        <v>5</v>
      </c>
      <c r="Q315" s="231">
        <f t="shared" si="66"/>
        <v>1</v>
      </c>
      <c r="R315" s="231">
        <f t="shared" si="67"/>
        <v>0</v>
      </c>
      <c r="T315" s="104"/>
    </row>
    <row r="316" spans="1:20" ht="15.75" customHeight="1" x14ac:dyDescent="0.25">
      <c r="A316" s="58">
        <v>1302</v>
      </c>
      <c r="B316" s="59"/>
      <c r="C316" s="59"/>
      <c r="D316" s="59"/>
      <c r="E316" s="59"/>
      <c r="F316" s="59"/>
      <c r="G316" s="59"/>
      <c r="H316" s="59"/>
      <c r="I316" s="59"/>
      <c r="J316" s="59">
        <v>2</v>
      </c>
      <c r="K316" s="144">
        <v>2</v>
      </c>
      <c r="L316" s="223"/>
      <c r="M316" s="129"/>
      <c r="N316" s="224"/>
      <c r="O316" s="71">
        <f>IF(J316=0,"",J316/I315)</f>
        <v>0.66666666666666663</v>
      </c>
      <c r="P316" s="68">
        <v>4</v>
      </c>
      <c r="Q316" s="71">
        <f t="shared" si="66"/>
        <v>0.8</v>
      </c>
      <c r="R316" s="71">
        <f t="shared" si="67"/>
        <v>0.19999999999999996</v>
      </c>
      <c r="T316" s="104"/>
    </row>
    <row r="317" spans="1:20" ht="15.75" customHeight="1" x14ac:dyDescent="0.25">
      <c r="A317" s="58">
        <v>1401</v>
      </c>
      <c r="B317" s="59"/>
      <c r="C317" s="59"/>
      <c r="D317" s="59"/>
      <c r="E317" s="59"/>
      <c r="F317" s="59"/>
      <c r="G317" s="59"/>
      <c r="H317" s="59"/>
      <c r="I317" s="59"/>
      <c r="J317" s="59">
        <v>2</v>
      </c>
      <c r="K317" s="144">
        <v>1</v>
      </c>
      <c r="L317" s="223"/>
      <c r="M317" s="129"/>
      <c r="N317" s="225"/>
      <c r="O317" s="105"/>
      <c r="P317" s="68">
        <v>3</v>
      </c>
      <c r="Q317" s="105"/>
      <c r="R317" s="239"/>
      <c r="T317" s="104"/>
    </row>
    <row r="318" spans="1:20" ht="15.75" customHeight="1" x14ac:dyDescent="0.25">
      <c r="A318" s="58">
        <v>1402</v>
      </c>
      <c r="B318" s="59"/>
      <c r="C318" s="59"/>
      <c r="D318" s="59"/>
      <c r="E318" s="59"/>
      <c r="F318" s="59"/>
      <c r="G318" s="59"/>
      <c r="H318" s="59"/>
      <c r="I318" s="59"/>
      <c r="J318" s="59">
        <v>1</v>
      </c>
      <c r="K318" s="144">
        <v>1</v>
      </c>
      <c r="L318" s="223"/>
      <c r="M318" s="129"/>
      <c r="N318" s="225"/>
      <c r="O318" s="233"/>
      <c r="P318" s="109">
        <v>2</v>
      </c>
      <c r="Q318" s="234"/>
      <c r="R318" s="233"/>
      <c r="T318" s="104"/>
    </row>
    <row r="319" spans="1:20" ht="15.75" customHeight="1" x14ac:dyDescent="0.25">
      <c r="A319" s="58">
        <v>1501</v>
      </c>
      <c r="B319" s="59"/>
      <c r="C319" s="59"/>
      <c r="D319" s="59"/>
      <c r="E319" s="59"/>
      <c r="F319" s="59"/>
      <c r="G319" s="59"/>
      <c r="H319" s="59"/>
      <c r="I319" s="59"/>
      <c r="J319" s="59">
        <v>1</v>
      </c>
      <c r="K319" s="144"/>
      <c r="L319" s="223"/>
      <c r="M319" s="129"/>
      <c r="N319" s="225"/>
      <c r="O319" s="233"/>
      <c r="P319" s="109">
        <v>1</v>
      </c>
      <c r="Q319" s="234"/>
      <c r="R319" s="233"/>
      <c r="T319" s="104"/>
    </row>
    <row r="320" spans="1:20" ht="15.75" customHeight="1" x14ac:dyDescent="0.25">
      <c r="A320" s="58">
        <v>1502</v>
      </c>
      <c r="B320" s="59"/>
      <c r="C320" s="59"/>
      <c r="D320" s="59"/>
      <c r="E320" s="59"/>
      <c r="F320" s="59"/>
      <c r="G320" s="59"/>
      <c r="H320" s="59"/>
      <c r="I320" s="59"/>
      <c r="J320" s="59">
        <v>1</v>
      </c>
      <c r="K320" s="144"/>
      <c r="L320" s="223"/>
      <c r="M320" s="129"/>
      <c r="N320" s="225"/>
      <c r="O320" s="233"/>
      <c r="P320" s="109">
        <v>1</v>
      </c>
      <c r="Q320" s="234"/>
      <c r="R320" s="233"/>
      <c r="T320" s="104"/>
    </row>
    <row r="321" spans="1:20" ht="15.75" customHeight="1" x14ac:dyDescent="0.25">
      <c r="A321" s="58">
        <v>1701</v>
      </c>
      <c r="B321" s="59"/>
      <c r="C321" s="59"/>
      <c r="D321" s="59"/>
      <c r="E321" s="59"/>
      <c r="F321" s="59"/>
      <c r="G321" s="59"/>
      <c r="H321" s="59"/>
      <c r="I321" s="59"/>
      <c r="J321" s="59"/>
      <c r="K321" s="144"/>
      <c r="L321" s="223"/>
      <c r="M321" s="129"/>
      <c r="N321" s="225"/>
      <c r="O321" s="129"/>
      <c r="P321" s="68">
        <v>1</v>
      </c>
      <c r="Q321" s="124"/>
      <c r="R321" s="233"/>
      <c r="T321" s="104"/>
    </row>
    <row r="322" spans="1:20" ht="15.75" customHeight="1" x14ac:dyDescent="0.25">
      <c r="A322" s="58">
        <v>1702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144">
        <v>1</v>
      </c>
      <c r="L322" s="223"/>
      <c r="M322" s="129"/>
      <c r="N322" s="225"/>
      <c r="O322" s="129"/>
      <c r="P322" s="129"/>
      <c r="Q322" s="124"/>
      <c r="R322" s="233"/>
      <c r="T322" s="104"/>
    </row>
    <row r="323" spans="1:20" ht="15.75" customHeight="1" x14ac:dyDescent="0.25">
      <c r="A323" s="58">
        <v>1801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144"/>
      <c r="L323" s="223"/>
      <c r="M323" s="129"/>
      <c r="N323" s="225"/>
      <c r="O323" s="191" t="s">
        <v>83</v>
      </c>
      <c r="P323" s="82">
        <v>5</v>
      </c>
      <c r="Q323" s="111">
        <v>5</v>
      </c>
      <c r="R323" s="193" t="s">
        <v>11</v>
      </c>
      <c r="T323" s="104"/>
    </row>
    <row r="324" spans="1:20" ht="15.75" customHeight="1" x14ac:dyDescent="0.25">
      <c r="A324" s="58">
        <v>1802</v>
      </c>
      <c r="B324" s="59"/>
      <c r="C324" s="59"/>
      <c r="D324" s="59"/>
      <c r="E324" s="59"/>
      <c r="F324" s="59"/>
      <c r="G324" s="59"/>
      <c r="H324" s="59"/>
      <c r="I324" s="59"/>
      <c r="J324" s="59"/>
      <c r="K324" s="144"/>
      <c r="L324" s="223"/>
      <c r="M324" s="129"/>
      <c r="N324" s="225"/>
      <c r="O324" s="192" t="s">
        <v>85</v>
      </c>
      <c r="P324" s="86">
        <f>IF(P323/B308=0,"",P323/B308)</f>
        <v>0.55555555555555558</v>
      </c>
      <c r="Q324" s="112">
        <f>IF(P323/Q323=0,"",P323/Q323)</f>
        <v>1</v>
      </c>
      <c r="R324" s="194" t="s">
        <v>86</v>
      </c>
      <c r="T324" s="104"/>
    </row>
    <row r="325" spans="1:20" ht="15.75" customHeight="1" x14ac:dyDescent="0.25">
      <c r="A325" s="58">
        <v>1901</v>
      </c>
      <c r="B325" s="59"/>
      <c r="C325" s="59"/>
      <c r="D325" s="59"/>
      <c r="E325" s="59"/>
      <c r="F325" s="59"/>
      <c r="G325" s="59"/>
      <c r="H325" s="59"/>
      <c r="I325" s="59"/>
      <c r="J325" s="59"/>
      <c r="K325" s="144"/>
      <c r="L325" s="226"/>
      <c r="M325" s="227"/>
      <c r="N325" s="228"/>
      <c r="O325" s="90"/>
      <c r="P325" s="91"/>
      <c r="Q325" s="91"/>
      <c r="R325" s="113"/>
      <c r="T325" s="104"/>
    </row>
    <row r="326" spans="1:20" ht="18" customHeight="1" x14ac:dyDescent="0.25">
      <c r="A326" s="28"/>
      <c r="B326" s="280" t="s">
        <v>111</v>
      </c>
      <c r="C326" s="280"/>
      <c r="D326" s="280"/>
      <c r="E326" s="280"/>
      <c r="F326" s="280"/>
      <c r="G326" s="280"/>
      <c r="H326" s="280"/>
      <c r="I326" s="280"/>
      <c r="J326" s="280"/>
      <c r="K326" s="93">
        <f>SUM(K308:K322)</f>
        <v>5</v>
      </c>
      <c r="L326" s="125">
        <f>IF(SUM(K315:K316)=0,"",SUM(K315:K316)/B308)</f>
        <v>0.22222222222222221</v>
      </c>
      <c r="M326" s="125">
        <f>IF(K326=0,"",K326/B308)</f>
        <v>0.55555555555555558</v>
      </c>
      <c r="N326" s="125">
        <f>IF(K316=0,"",M326-L326)</f>
        <v>0.33333333333333337</v>
      </c>
      <c r="O326" s="3"/>
      <c r="P326" s="29"/>
      <c r="Q326" s="22"/>
      <c r="R326" s="3"/>
      <c r="T326" s="104"/>
    </row>
    <row r="327" spans="1:20" ht="12.75" customHeight="1" x14ac:dyDescent="0.2">
      <c r="L327" s="3"/>
      <c r="M327" s="3"/>
      <c r="N327" s="3"/>
      <c r="O327" s="3"/>
    </row>
    <row r="328" spans="1:20" ht="12.75" customHeight="1" x14ac:dyDescent="0.2">
      <c r="L328" s="3"/>
      <c r="M328" s="3"/>
      <c r="N328" s="3"/>
      <c r="O328" s="3"/>
      <c r="S328" s="29"/>
      <c r="T328" s="22"/>
    </row>
    <row r="329" spans="1:20" ht="26.25" customHeight="1" x14ac:dyDescent="0.3">
      <c r="A329" s="241"/>
      <c r="B329" s="295" t="s">
        <v>99</v>
      </c>
      <c r="C329" s="295"/>
      <c r="D329" s="295"/>
      <c r="E329" s="295"/>
      <c r="F329" s="295"/>
      <c r="G329" s="295"/>
      <c r="H329" s="295"/>
      <c r="I329" s="295"/>
      <c r="J329" s="295"/>
      <c r="K329" s="216" t="s">
        <v>69</v>
      </c>
      <c r="N329" s="122" t="s">
        <v>132</v>
      </c>
      <c r="O329" s="3"/>
      <c r="P329" s="29"/>
      <c r="Q329" s="29"/>
      <c r="R329" s="29"/>
    </row>
    <row r="330" spans="1:20" ht="12.75" customHeight="1" x14ac:dyDescent="0.2">
      <c r="A330" s="28"/>
      <c r="B330" s="29"/>
      <c r="C330" s="29"/>
      <c r="D330" s="29"/>
      <c r="E330" s="29"/>
      <c r="F330" s="29"/>
      <c r="G330" s="29"/>
      <c r="H330" s="29"/>
      <c r="I330" s="29"/>
      <c r="J330" s="29"/>
      <c r="K330" s="184"/>
      <c r="L330" s="3"/>
      <c r="M330" s="3"/>
      <c r="N330" s="29"/>
      <c r="O330" s="3"/>
      <c r="P330" s="121"/>
      <c r="Q330" s="14"/>
      <c r="R330" s="3"/>
      <c r="S330" s="29"/>
      <c r="T330" s="29"/>
    </row>
    <row r="331" spans="1:20" ht="12.75" customHeight="1" x14ac:dyDescent="0.2">
      <c r="A331" s="28"/>
      <c r="B331" s="29"/>
      <c r="C331" s="29"/>
      <c r="D331" s="29"/>
      <c r="E331" s="29"/>
      <c r="F331" s="29"/>
      <c r="G331" s="29"/>
      <c r="H331" s="29"/>
      <c r="I331" s="29"/>
      <c r="J331" s="29"/>
      <c r="K331" s="184"/>
      <c r="L331" s="3"/>
      <c r="M331" s="3"/>
      <c r="N331" s="3"/>
      <c r="O331" s="3"/>
      <c r="P331" s="29"/>
      <c r="Q331" s="22"/>
      <c r="R331" s="3"/>
      <c r="S331" s="29"/>
      <c r="T331" s="29"/>
    </row>
    <row r="332" spans="1:20" ht="26.25" customHeight="1" x14ac:dyDescent="0.3">
      <c r="A332" s="209"/>
      <c r="B332" s="294" t="s">
        <v>99</v>
      </c>
      <c r="C332" s="294"/>
      <c r="D332" s="294"/>
      <c r="E332" s="294"/>
      <c r="F332" s="294"/>
      <c r="G332" s="294"/>
      <c r="H332" s="294"/>
      <c r="I332" s="294"/>
      <c r="J332" s="294"/>
      <c r="K332" s="179" t="s">
        <v>70</v>
      </c>
      <c r="L332" s="160"/>
      <c r="M332" s="160"/>
      <c r="N332" s="29"/>
      <c r="O332" s="3"/>
      <c r="P332" s="29"/>
      <c r="Q332" s="29"/>
      <c r="R332" s="29"/>
    </row>
    <row r="333" spans="1:20" ht="20.25" customHeight="1" x14ac:dyDescent="0.2">
      <c r="A333" s="272" t="s">
        <v>10</v>
      </c>
      <c r="B333" s="273" t="s">
        <v>100</v>
      </c>
      <c r="C333" s="274"/>
      <c r="D333" s="274"/>
      <c r="E333" s="274"/>
      <c r="F333" s="274"/>
      <c r="G333" s="274"/>
      <c r="H333" s="274"/>
      <c r="I333" s="274"/>
      <c r="J333" s="275"/>
      <c r="K333" s="276" t="s">
        <v>11</v>
      </c>
      <c r="L333" s="269" t="s">
        <v>3</v>
      </c>
      <c r="M333" s="269" t="s">
        <v>4</v>
      </c>
      <c r="N333" s="278" t="s">
        <v>5</v>
      </c>
      <c r="O333" s="269" t="s">
        <v>6</v>
      </c>
      <c r="P333" s="267" t="s">
        <v>7</v>
      </c>
      <c r="Q333" s="267" t="s">
        <v>8</v>
      </c>
      <c r="R333" s="269" t="s">
        <v>101</v>
      </c>
    </row>
    <row r="334" spans="1:20" ht="15.75" customHeight="1" x14ac:dyDescent="0.25">
      <c r="A334" s="268"/>
      <c r="B334" s="58" t="s">
        <v>102</v>
      </c>
      <c r="C334" s="58" t="s">
        <v>103</v>
      </c>
      <c r="D334" s="58" t="s">
        <v>104</v>
      </c>
      <c r="E334" s="58" t="s">
        <v>105</v>
      </c>
      <c r="F334" s="58" t="s">
        <v>106</v>
      </c>
      <c r="G334" s="58" t="s">
        <v>107</v>
      </c>
      <c r="H334" s="58" t="s">
        <v>108</v>
      </c>
      <c r="I334" s="58" t="s">
        <v>109</v>
      </c>
      <c r="J334" s="58" t="s">
        <v>110</v>
      </c>
      <c r="K334" s="277"/>
      <c r="L334" s="268"/>
      <c r="M334" s="268"/>
      <c r="N334" s="268"/>
      <c r="O334" s="268"/>
      <c r="P334" s="268"/>
      <c r="Q334" s="268"/>
      <c r="R334" s="268"/>
      <c r="T334" s="104"/>
    </row>
    <row r="335" spans="1:20" ht="15.75" customHeight="1" x14ac:dyDescent="0.25">
      <c r="A335" s="58">
        <v>1002</v>
      </c>
      <c r="B335" s="59">
        <v>15</v>
      </c>
      <c r="C335" s="59"/>
      <c r="D335" s="59"/>
      <c r="E335" s="59"/>
      <c r="F335" s="59"/>
      <c r="G335" s="59"/>
      <c r="H335" s="59"/>
      <c r="I335" s="59"/>
      <c r="J335" s="59"/>
      <c r="K335" s="144"/>
      <c r="L335" s="220"/>
      <c r="M335" s="221"/>
      <c r="N335" s="222"/>
      <c r="O335" s="229"/>
      <c r="P335" s="63">
        <f>B335</f>
        <v>15</v>
      </c>
      <c r="Q335" s="230"/>
      <c r="R335" s="229"/>
      <c r="T335" s="104"/>
    </row>
    <row r="336" spans="1:20" ht="15.75" customHeight="1" x14ac:dyDescent="0.25">
      <c r="A336" s="58">
        <v>1101</v>
      </c>
      <c r="B336" s="59"/>
      <c r="C336" s="59">
        <v>10</v>
      </c>
      <c r="D336" s="59"/>
      <c r="E336" s="59"/>
      <c r="F336" s="59"/>
      <c r="G336" s="59"/>
      <c r="H336" s="59"/>
      <c r="I336" s="59"/>
      <c r="J336" s="59"/>
      <c r="K336" s="144"/>
      <c r="L336" s="223"/>
      <c r="M336" s="129"/>
      <c r="N336" s="224"/>
      <c r="O336" s="67">
        <f>IF(C336=0,"",C336/B335)</f>
        <v>0.66666666666666663</v>
      </c>
      <c r="P336" s="68">
        <v>10</v>
      </c>
      <c r="Q336" s="231">
        <f t="shared" ref="Q336:Q343" si="68">IF(P336=0,"",P336/P335)</f>
        <v>0.66666666666666663</v>
      </c>
      <c r="R336" s="231">
        <f t="shared" ref="R336:R343" si="69">IF(P336=0,"",100%-Q336)</f>
        <v>0.33333333333333337</v>
      </c>
      <c r="T336" s="104"/>
    </row>
    <row r="337" spans="1:20" ht="15.75" customHeight="1" x14ac:dyDescent="0.25">
      <c r="A337" s="58">
        <v>1102</v>
      </c>
      <c r="B337" s="59"/>
      <c r="C337" s="59"/>
      <c r="D337" s="59">
        <v>9</v>
      </c>
      <c r="E337" s="59"/>
      <c r="F337" s="59"/>
      <c r="G337" s="59"/>
      <c r="H337" s="59"/>
      <c r="I337" s="59"/>
      <c r="J337" s="59"/>
      <c r="K337" s="144"/>
      <c r="L337" s="223"/>
      <c r="M337" s="129"/>
      <c r="N337" s="224"/>
      <c r="O337" s="67">
        <f>IF(D337=0,"",D337/C336)</f>
        <v>0.9</v>
      </c>
      <c r="P337" s="68">
        <v>10</v>
      </c>
      <c r="Q337" s="231">
        <f t="shared" si="68"/>
        <v>1</v>
      </c>
      <c r="R337" s="231">
        <f t="shared" si="69"/>
        <v>0</v>
      </c>
      <c r="T337" s="70">
        <f>P337/P335</f>
        <v>0.66666666666666663</v>
      </c>
    </row>
    <row r="338" spans="1:20" ht="15.75" customHeight="1" x14ac:dyDescent="0.25">
      <c r="A338" s="58">
        <v>1201</v>
      </c>
      <c r="B338" s="59"/>
      <c r="C338" s="59"/>
      <c r="D338" s="59"/>
      <c r="E338" s="59">
        <v>5</v>
      </c>
      <c r="F338" s="59"/>
      <c r="G338" s="59"/>
      <c r="H338" s="59"/>
      <c r="I338" s="59"/>
      <c r="J338" s="59"/>
      <c r="K338" s="144"/>
      <c r="L338" s="223"/>
      <c r="M338" s="129"/>
      <c r="N338" s="224"/>
      <c r="O338" s="67">
        <f>IF(E338=0,"",E338/D337)</f>
        <v>0.55555555555555558</v>
      </c>
      <c r="P338" s="68">
        <v>9</v>
      </c>
      <c r="Q338" s="231">
        <f t="shared" si="68"/>
        <v>0.9</v>
      </c>
      <c r="R338" s="231">
        <f t="shared" si="69"/>
        <v>9.9999999999999978E-2</v>
      </c>
      <c r="T338" s="104"/>
    </row>
    <row r="339" spans="1:20" ht="15.75" customHeight="1" x14ac:dyDescent="0.25">
      <c r="A339" s="58">
        <v>1202</v>
      </c>
      <c r="B339" s="59"/>
      <c r="C339" s="59"/>
      <c r="D339" s="59"/>
      <c r="E339" s="59"/>
      <c r="F339" s="59">
        <v>5</v>
      </c>
      <c r="G339" s="59"/>
      <c r="H339" s="59"/>
      <c r="I339" s="59"/>
      <c r="J339" s="59"/>
      <c r="K339" s="144"/>
      <c r="L339" s="223"/>
      <c r="M339" s="129"/>
      <c r="N339" s="224"/>
      <c r="O339" s="67">
        <f>IF(F339=0,"",F339/E338)</f>
        <v>1</v>
      </c>
      <c r="P339" s="68">
        <v>7</v>
      </c>
      <c r="Q339" s="231">
        <f t="shared" si="68"/>
        <v>0.77777777777777779</v>
      </c>
      <c r="R339" s="231">
        <f t="shared" si="69"/>
        <v>0.22222222222222221</v>
      </c>
      <c r="T339" s="104"/>
    </row>
    <row r="340" spans="1:20" ht="15.75" customHeight="1" x14ac:dyDescent="0.25">
      <c r="A340" s="58">
        <v>1301</v>
      </c>
      <c r="B340" s="59"/>
      <c r="C340" s="59"/>
      <c r="D340" s="59"/>
      <c r="E340" s="59"/>
      <c r="F340" s="59"/>
      <c r="G340" s="59">
        <v>3</v>
      </c>
      <c r="H340" s="59"/>
      <c r="I340" s="59"/>
      <c r="J340" s="59"/>
      <c r="K340" s="144"/>
      <c r="L340" s="223"/>
      <c r="M340" s="129"/>
      <c r="N340" s="224"/>
      <c r="O340" s="67">
        <f>IF(G340=0,"",G340/F339)</f>
        <v>0.6</v>
      </c>
      <c r="P340" s="68">
        <v>7</v>
      </c>
      <c r="Q340" s="231">
        <f t="shared" si="68"/>
        <v>1</v>
      </c>
      <c r="R340" s="231">
        <f t="shared" si="69"/>
        <v>0</v>
      </c>
      <c r="T340" s="104"/>
    </row>
    <row r="341" spans="1:20" ht="15.75" customHeight="1" x14ac:dyDescent="0.25">
      <c r="A341" s="58">
        <v>1302</v>
      </c>
      <c r="B341" s="59"/>
      <c r="C341" s="59"/>
      <c r="D341" s="59"/>
      <c r="E341" s="59"/>
      <c r="F341" s="59"/>
      <c r="G341" s="59"/>
      <c r="H341" s="59">
        <v>5</v>
      </c>
      <c r="I341" s="59"/>
      <c r="J341" s="59"/>
      <c r="K341" s="144"/>
      <c r="L341" s="223"/>
      <c r="M341" s="129"/>
      <c r="N341" s="224"/>
      <c r="O341" s="67">
        <f>IF(H341=0,"",H341/G340)</f>
        <v>1.6666666666666667</v>
      </c>
      <c r="P341" s="68">
        <v>7</v>
      </c>
      <c r="Q341" s="231">
        <f t="shared" si="68"/>
        <v>1</v>
      </c>
      <c r="R341" s="231">
        <f t="shared" si="69"/>
        <v>0</v>
      </c>
      <c r="T341" s="104"/>
    </row>
    <row r="342" spans="1:20" ht="15.75" customHeight="1" x14ac:dyDescent="0.25">
      <c r="A342" s="58">
        <v>1401</v>
      </c>
      <c r="B342" s="59"/>
      <c r="C342" s="59"/>
      <c r="D342" s="59"/>
      <c r="E342" s="59"/>
      <c r="F342" s="59"/>
      <c r="G342" s="59"/>
      <c r="H342" s="59"/>
      <c r="I342" s="59">
        <v>5</v>
      </c>
      <c r="J342" s="59"/>
      <c r="K342" s="144"/>
      <c r="L342" s="223"/>
      <c r="M342" s="129"/>
      <c r="N342" s="224"/>
      <c r="O342" s="67">
        <f>IF(I342=0,"",I342/H341)</f>
        <v>1</v>
      </c>
      <c r="P342" s="68">
        <v>7</v>
      </c>
      <c r="Q342" s="231">
        <f t="shared" si="68"/>
        <v>1</v>
      </c>
      <c r="R342" s="231">
        <f t="shared" si="69"/>
        <v>0</v>
      </c>
      <c r="T342" s="104"/>
    </row>
    <row r="343" spans="1:20" ht="15.75" customHeight="1" x14ac:dyDescent="0.25">
      <c r="A343" s="58">
        <v>1402</v>
      </c>
      <c r="B343" s="59"/>
      <c r="C343" s="59"/>
      <c r="D343" s="59"/>
      <c r="E343" s="59"/>
      <c r="F343" s="59"/>
      <c r="G343" s="59"/>
      <c r="H343" s="59"/>
      <c r="I343" s="59"/>
      <c r="J343" s="59">
        <v>5</v>
      </c>
      <c r="K343" s="144">
        <v>1</v>
      </c>
      <c r="L343" s="223"/>
      <c r="M343" s="129"/>
      <c r="N343" s="224"/>
      <c r="O343" s="71">
        <f>IF(J343=0,"",J343/I342)</f>
        <v>1</v>
      </c>
      <c r="P343" s="68">
        <v>7</v>
      </c>
      <c r="Q343" s="71">
        <f t="shared" si="68"/>
        <v>1</v>
      </c>
      <c r="R343" s="71">
        <f t="shared" si="69"/>
        <v>0</v>
      </c>
      <c r="T343" s="104"/>
    </row>
    <row r="344" spans="1:20" ht="15.75" customHeight="1" x14ac:dyDescent="0.25">
      <c r="A344" s="58">
        <v>1501</v>
      </c>
      <c r="B344" s="59"/>
      <c r="C344" s="59"/>
      <c r="D344" s="59"/>
      <c r="E344" s="59"/>
      <c r="F344" s="59"/>
      <c r="G344" s="59"/>
      <c r="H344" s="59"/>
      <c r="I344" s="59"/>
      <c r="J344" s="59">
        <v>2</v>
      </c>
      <c r="K344" s="144">
        <v>2</v>
      </c>
      <c r="L344" s="223"/>
      <c r="M344" s="129"/>
      <c r="N344" s="225"/>
      <c r="O344" s="129"/>
      <c r="P344" s="68">
        <v>4</v>
      </c>
      <c r="Q344" s="129"/>
      <c r="R344" s="232"/>
      <c r="T344" s="104"/>
    </row>
    <row r="345" spans="1:20" ht="15.75" customHeight="1" x14ac:dyDescent="0.25">
      <c r="A345" s="58">
        <v>1502</v>
      </c>
      <c r="B345" s="59"/>
      <c r="C345" s="59"/>
      <c r="D345" s="59"/>
      <c r="E345" s="59"/>
      <c r="F345" s="59"/>
      <c r="G345" s="59"/>
      <c r="H345" s="59"/>
      <c r="I345" s="59"/>
      <c r="J345" s="59">
        <v>2</v>
      </c>
      <c r="K345" s="144">
        <v>1</v>
      </c>
      <c r="L345" s="223"/>
      <c r="M345" s="129"/>
      <c r="N345" s="225"/>
      <c r="O345" s="233"/>
      <c r="P345" s="109">
        <v>2</v>
      </c>
      <c r="Q345" s="234"/>
      <c r="R345" s="233"/>
      <c r="T345" s="104"/>
    </row>
    <row r="346" spans="1:20" ht="15.75" customHeight="1" x14ac:dyDescent="0.25">
      <c r="A346" s="58">
        <v>1601</v>
      </c>
      <c r="B346" s="59"/>
      <c r="C346" s="59"/>
      <c r="D346" s="59"/>
      <c r="E346" s="59"/>
      <c r="F346" s="59"/>
      <c r="G346" s="59"/>
      <c r="H346" s="59"/>
      <c r="I346" s="59"/>
      <c r="J346" s="59">
        <v>1</v>
      </c>
      <c r="K346" s="144"/>
      <c r="L346" s="223"/>
      <c r="M346" s="129"/>
      <c r="N346" s="225"/>
      <c r="O346" s="233"/>
      <c r="P346" s="109">
        <v>1</v>
      </c>
      <c r="Q346" s="234"/>
      <c r="R346" s="233"/>
      <c r="T346" s="104"/>
    </row>
    <row r="347" spans="1:20" ht="15.75" customHeight="1" x14ac:dyDescent="0.25">
      <c r="A347" s="58">
        <v>1602</v>
      </c>
      <c r="B347" s="59"/>
      <c r="C347" s="59"/>
      <c r="D347" s="59"/>
      <c r="E347" s="59"/>
      <c r="F347" s="59"/>
      <c r="G347" s="59"/>
      <c r="H347" s="59"/>
      <c r="I347" s="59"/>
      <c r="J347" s="59">
        <v>1</v>
      </c>
      <c r="K347" s="144">
        <v>1</v>
      </c>
      <c r="L347" s="223"/>
      <c r="M347" s="129"/>
      <c r="N347" s="225"/>
      <c r="O347" s="233"/>
      <c r="P347" s="109">
        <v>1</v>
      </c>
      <c r="Q347" s="234"/>
      <c r="R347" s="233"/>
      <c r="T347" s="104"/>
    </row>
    <row r="348" spans="1:20" ht="15.75" customHeight="1" x14ac:dyDescent="0.25">
      <c r="A348" s="58">
        <v>1701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144"/>
      <c r="L348" s="223"/>
      <c r="M348" s="129"/>
      <c r="N348" s="225"/>
      <c r="O348" s="129"/>
      <c r="P348" s="225"/>
      <c r="Q348" s="124"/>
      <c r="R348" s="233"/>
      <c r="T348" s="104"/>
    </row>
    <row r="349" spans="1:20" ht="15.75" customHeight="1" x14ac:dyDescent="0.25">
      <c r="A349" s="58">
        <v>1702</v>
      </c>
      <c r="B349" s="59"/>
      <c r="C349" s="59"/>
      <c r="D349" s="59"/>
      <c r="E349" s="59"/>
      <c r="F349" s="59"/>
      <c r="G349" s="59"/>
      <c r="H349" s="59"/>
      <c r="I349" s="59"/>
      <c r="J349" s="59"/>
      <c r="K349" s="144"/>
      <c r="L349" s="223"/>
      <c r="M349" s="129"/>
      <c r="N349" s="225"/>
      <c r="O349" s="191" t="s">
        <v>83</v>
      </c>
      <c r="P349" s="82">
        <v>5</v>
      </c>
      <c r="Q349" s="111">
        <f>K352</f>
        <v>5</v>
      </c>
      <c r="R349" s="193" t="s">
        <v>11</v>
      </c>
      <c r="T349" s="104"/>
    </row>
    <row r="350" spans="1:20" ht="15.75" customHeight="1" x14ac:dyDescent="0.25">
      <c r="A350" s="58">
        <v>1801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144"/>
      <c r="L350" s="223"/>
      <c r="M350" s="129"/>
      <c r="N350" s="225"/>
      <c r="O350" s="192" t="s">
        <v>85</v>
      </c>
      <c r="P350" s="86">
        <f>IF(P349/B335=0,"",P349/B335)</f>
        <v>0.33333333333333331</v>
      </c>
      <c r="Q350" s="112">
        <f>IF(P349/Q349=0,"",P349/Q349)</f>
        <v>1</v>
      </c>
      <c r="R350" s="194" t="s">
        <v>86</v>
      </c>
      <c r="T350" s="104"/>
    </row>
    <row r="351" spans="1:20" ht="15.75" customHeight="1" x14ac:dyDescent="0.25">
      <c r="A351" s="58">
        <v>1802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144"/>
      <c r="L351" s="226"/>
      <c r="M351" s="227"/>
      <c r="N351" s="228"/>
      <c r="O351" s="90"/>
      <c r="P351" s="91"/>
      <c r="Q351" s="91"/>
      <c r="R351" s="113"/>
      <c r="T351" s="104"/>
    </row>
    <row r="352" spans="1:20" ht="18" customHeight="1" x14ac:dyDescent="0.25">
      <c r="A352" s="28"/>
      <c r="B352" s="280" t="s">
        <v>111</v>
      </c>
      <c r="C352" s="280"/>
      <c r="D352" s="280"/>
      <c r="E352" s="280"/>
      <c r="F352" s="280"/>
      <c r="G352" s="280"/>
      <c r="H352" s="280"/>
      <c r="I352" s="280"/>
      <c r="J352" s="280"/>
      <c r="K352" s="93">
        <f>SUM(K335:K348)</f>
        <v>5</v>
      </c>
      <c r="L352" s="94">
        <f>IF(SUM(K342:K343)=0,"",SUM(K342:K343)/B335)</f>
        <v>6.6666666666666666E-2</v>
      </c>
      <c r="M352" s="94">
        <f>IF(K352=0,"",K352/B335)</f>
        <v>0.33333333333333331</v>
      </c>
      <c r="N352" s="94">
        <f>IF(K343=0,"",M352-L352)</f>
        <v>0.26666666666666666</v>
      </c>
      <c r="O352" s="3"/>
      <c r="P352" s="29"/>
      <c r="Q352" s="22"/>
      <c r="R352" s="3"/>
      <c r="T352" s="104"/>
    </row>
    <row r="353" spans="1:20" ht="12.75" customHeight="1" x14ac:dyDescent="0.2">
      <c r="A353" s="28"/>
      <c r="B353" s="29"/>
      <c r="C353" s="29"/>
      <c r="D353" s="29"/>
      <c r="E353" s="29"/>
      <c r="F353" s="29"/>
      <c r="G353" s="29"/>
      <c r="H353" s="29"/>
      <c r="I353" s="29"/>
      <c r="J353" s="29"/>
      <c r="K353" s="184"/>
      <c r="L353" s="3"/>
      <c r="M353" s="3"/>
      <c r="N353" s="29"/>
      <c r="O353" s="3"/>
      <c r="P353" s="29"/>
      <c r="Q353" s="22"/>
      <c r="R353" s="3"/>
      <c r="S353" s="29"/>
      <c r="T353" s="37"/>
    </row>
    <row r="354" spans="1:20" ht="12.75" customHeight="1" x14ac:dyDescent="0.2">
      <c r="A354" s="28"/>
      <c r="B354" s="29"/>
      <c r="C354" s="29"/>
      <c r="D354" s="29"/>
      <c r="E354" s="29"/>
      <c r="F354" s="29"/>
      <c r="G354" s="29"/>
      <c r="H354" s="29"/>
      <c r="I354" s="29"/>
      <c r="J354" s="29"/>
      <c r="K354" s="184"/>
      <c r="L354" s="3"/>
      <c r="M354" s="3"/>
      <c r="N354" s="29"/>
      <c r="O354" s="3"/>
      <c r="P354" s="29"/>
      <c r="Q354" s="22"/>
      <c r="R354" s="3"/>
      <c r="S354" s="29"/>
      <c r="T354" s="37"/>
    </row>
    <row r="355" spans="1:20" ht="26.25" customHeight="1" x14ac:dyDescent="0.3">
      <c r="A355" s="209"/>
      <c r="B355" s="294" t="s">
        <v>99</v>
      </c>
      <c r="C355" s="294"/>
      <c r="D355" s="294"/>
      <c r="E355" s="294"/>
      <c r="F355" s="294"/>
      <c r="G355" s="294"/>
      <c r="H355" s="294"/>
      <c r="I355" s="294"/>
      <c r="J355" s="294"/>
      <c r="K355" s="179" t="s">
        <v>73</v>
      </c>
      <c r="L355" s="160"/>
      <c r="M355" s="160"/>
      <c r="N355" s="29"/>
      <c r="O355" s="3"/>
      <c r="P355" s="29"/>
      <c r="Q355" s="29"/>
      <c r="R355" s="29"/>
    </row>
    <row r="356" spans="1:20" ht="20.25" customHeight="1" x14ac:dyDescent="0.2">
      <c r="A356" s="272" t="s">
        <v>10</v>
      </c>
      <c r="B356" s="273" t="s">
        <v>100</v>
      </c>
      <c r="C356" s="274"/>
      <c r="D356" s="274"/>
      <c r="E356" s="274"/>
      <c r="F356" s="274"/>
      <c r="G356" s="274"/>
      <c r="H356" s="274"/>
      <c r="I356" s="274"/>
      <c r="J356" s="275"/>
      <c r="K356" s="276" t="s">
        <v>11</v>
      </c>
      <c r="L356" s="269" t="s">
        <v>3</v>
      </c>
      <c r="M356" s="269" t="s">
        <v>4</v>
      </c>
      <c r="N356" s="278" t="s">
        <v>5</v>
      </c>
      <c r="O356" s="269" t="s">
        <v>6</v>
      </c>
      <c r="P356" s="267" t="s">
        <v>7</v>
      </c>
      <c r="Q356" s="267" t="s">
        <v>8</v>
      </c>
      <c r="R356" s="269" t="s">
        <v>101</v>
      </c>
    </row>
    <row r="357" spans="1:20" ht="15.75" customHeight="1" x14ac:dyDescent="0.25">
      <c r="A357" s="268"/>
      <c r="B357" s="58" t="s">
        <v>102</v>
      </c>
      <c r="C357" s="58" t="s">
        <v>103</v>
      </c>
      <c r="D357" s="58" t="s">
        <v>104</v>
      </c>
      <c r="E357" s="58" t="s">
        <v>105</v>
      </c>
      <c r="F357" s="58" t="s">
        <v>106</v>
      </c>
      <c r="G357" s="58" t="s">
        <v>107</v>
      </c>
      <c r="H357" s="58" t="s">
        <v>108</v>
      </c>
      <c r="I357" s="58" t="s">
        <v>109</v>
      </c>
      <c r="J357" s="58" t="s">
        <v>110</v>
      </c>
      <c r="K357" s="277"/>
      <c r="L357" s="268"/>
      <c r="M357" s="268"/>
      <c r="N357" s="268"/>
      <c r="O357" s="268"/>
      <c r="P357" s="268"/>
      <c r="Q357" s="268"/>
      <c r="R357" s="268"/>
      <c r="T357" s="104"/>
    </row>
    <row r="358" spans="1:20" ht="15.75" customHeight="1" x14ac:dyDescent="0.25">
      <c r="A358" s="58">
        <v>1101</v>
      </c>
      <c r="B358" s="59">
        <v>7</v>
      </c>
      <c r="C358" s="59"/>
      <c r="D358" s="59"/>
      <c r="E358" s="59"/>
      <c r="F358" s="59"/>
      <c r="G358" s="59"/>
      <c r="H358" s="59"/>
      <c r="I358" s="59"/>
      <c r="J358" s="59"/>
      <c r="K358" s="144"/>
      <c r="L358" s="220"/>
      <c r="M358" s="221"/>
      <c r="N358" s="222"/>
      <c r="O358" s="99"/>
      <c r="P358" s="63">
        <f>B358</f>
        <v>7</v>
      </c>
      <c r="Q358" s="100"/>
      <c r="R358" s="99"/>
      <c r="T358" s="104"/>
    </row>
    <row r="359" spans="1:20" ht="15.75" customHeight="1" x14ac:dyDescent="0.25">
      <c r="A359" s="58">
        <v>1102</v>
      </c>
      <c r="B359" s="59"/>
      <c r="C359" s="59">
        <v>6</v>
      </c>
      <c r="D359" s="59"/>
      <c r="E359" s="59"/>
      <c r="F359" s="59"/>
      <c r="G359" s="59"/>
      <c r="H359" s="59"/>
      <c r="I359" s="59"/>
      <c r="J359" s="59"/>
      <c r="K359" s="144"/>
      <c r="L359" s="223"/>
      <c r="M359" s="129"/>
      <c r="N359" s="224"/>
      <c r="O359" s="67">
        <f>IF(C359=0,"",C359/B358)</f>
        <v>0.8571428571428571</v>
      </c>
      <c r="P359" s="68">
        <v>6</v>
      </c>
      <c r="Q359" s="231">
        <f t="shared" ref="Q359:Q366" si="70">IF(P359=0,"",P359/P358)</f>
        <v>0.8571428571428571</v>
      </c>
      <c r="R359" s="231">
        <f t="shared" ref="R359:R366" si="71">IF(P359=0,"",100%-Q359)</f>
        <v>0.1428571428571429</v>
      </c>
      <c r="T359" s="104"/>
    </row>
    <row r="360" spans="1:20" ht="15.75" customHeight="1" x14ac:dyDescent="0.25">
      <c r="A360" s="58">
        <v>1201</v>
      </c>
      <c r="B360" s="59"/>
      <c r="C360" s="59"/>
      <c r="D360" s="59">
        <v>5</v>
      </c>
      <c r="E360" s="59"/>
      <c r="F360" s="59"/>
      <c r="G360" s="59"/>
      <c r="H360" s="59"/>
      <c r="I360" s="59"/>
      <c r="J360" s="59"/>
      <c r="K360" s="144"/>
      <c r="L360" s="223"/>
      <c r="M360" s="129"/>
      <c r="N360" s="224"/>
      <c r="O360" s="67">
        <f>IF(D360=0,"",D360/C359)</f>
        <v>0.83333333333333337</v>
      </c>
      <c r="P360" s="68">
        <v>6</v>
      </c>
      <c r="Q360" s="231">
        <f t="shared" si="70"/>
        <v>1</v>
      </c>
      <c r="R360" s="231">
        <f t="shared" si="71"/>
        <v>0</v>
      </c>
      <c r="T360" s="70">
        <f>P360/P358</f>
        <v>0.8571428571428571</v>
      </c>
    </row>
    <row r="361" spans="1:20" ht="15.75" customHeight="1" x14ac:dyDescent="0.25">
      <c r="A361" s="58">
        <v>1202</v>
      </c>
      <c r="B361" s="59"/>
      <c r="C361" s="59"/>
      <c r="D361" s="59"/>
      <c r="E361" s="59">
        <v>5</v>
      </c>
      <c r="F361" s="59"/>
      <c r="G361" s="59"/>
      <c r="H361" s="59"/>
      <c r="I361" s="59"/>
      <c r="J361" s="59"/>
      <c r="K361" s="144"/>
      <c r="L361" s="223"/>
      <c r="M361" s="129"/>
      <c r="N361" s="224"/>
      <c r="O361" s="67">
        <f>IF(E361=0,"",E361/D360)</f>
        <v>1</v>
      </c>
      <c r="P361" s="68">
        <v>5</v>
      </c>
      <c r="Q361" s="231">
        <f t="shared" si="70"/>
        <v>0.83333333333333337</v>
      </c>
      <c r="R361" s="231">
        <f t="shared" si="71"/>
        <v>0.16666666666666663</v>
      </c>
      <c r="T361" s="104"/>
    </row>
    <row r="362" spans="1:20" ht="15.75" customHeight="1" x14ac:dyDescent="0.25">
      <c r="A362" s="58">
        <v>1301</v>
      </c>
      <c r="B362" s="59"/>
      <c r="C362" s="59"/>
      <c r="D362" s="59"/>
      <c r="E362" s="59"/>
      <c r="F362" s="59">
        <v>5</v>
      </c>
      <c r="G362" s="59"/>
      <c r="H362" s="59"/>
      <c r="I362" s="59"/>
      <c r="J362" s="59"/>
      <c r="K362" s="144"/>
      <c r="L362" s="223"/>
      <c r="M362" s="129"/>
      <c r="N362" s="224"/>
      <c r="O362" s="67">
        <f>IF(F362=0,"",F362/E361)</f>
        <v>1</v>
      </c>
      <c r="P362" s="68">
        <v>5</v>
      </c>
      <c r="Q362" s="231">
        <f t="shared" si="70"/>
        <v>1</v>
      </c>
      <c r="R362" s="231">
        <f t="shared" si="71"/>
        <v>0</v>
      </c>
      <c r="T362" s="104"/>
    </row>
    <row r="363" spans="1:20" ht="15.75" customHeight="1" x14ac:dyDescent="0.25">
      <c r="A363" s="58">
        <v>1302</v>
      </c>
      <c r="B363" s="59"/>
      <c r="C363" s="59"/>
      <c r="D363" s="59"/>
      <c r="E363" s="59"/>
      <c r="F363" s="59"/>
      <c r="G363" s="59">
        <v>2</v>
      </c>
      <c r="H363" s="59"/>
      <c r="I363" s="59"/>
      <c r="J363" s="59"/>
      <c r="K363" s="144"/>
      <c r="L363" s="223"/>
      <c r="M363" s="129"/>
      <c r="N363" s="224"/>
      <c r="O363" s="67">
        <f>IF(G363=0,"",G363/F362)</f>
        <v>0.4</v>
      </c>
      <c r="P363" s="68">
        <v>2</v>
      </c>
      <c r="Q363" s="231">
        <f t="shared" si="70"/>
        <v>0.4</v>
      </c>
      <c r="R363" s="231">
        <f t="shared" si="71"/>
        <v>0.6</v>
      </c>
      <c r="T363" s="104"/>
    </row>
    <row r="364" spans="1:20" ht="15.75" customHeight="1" x14ac:dyDescent="0.25">
      <c r="A364" s="58">
        <v>1401</v>
      </c>
      <c r="B364" s="59"/>
      <c r="C364" s="59"/>
      <c r="D364" s="59"/>
      <c r="E364" s="59"/>
      <c r="F364" s="59"/>
      <c r="G364" s="59"/>
      <c r="H364" s="59">
        <v>2</v>
      </c>
      <c r="I364" s="59"/>
      <c r="J364" s="59"/>
      <c r="K364" s="144"/>
      <c r="L364" s="223"/>
      <c r="M364" s="129"/>
      <c r="N364" s="224"/>
      <c r="O364" s="67">
        <f>IF(H364=0,"",H364/G363)</f>
        <v>1</v>
      </c>
      <c r="P364" s="68">
        <v>3</v>
      </c>
      <c r="Q364" s="231">
        <f t="shared" si="70"/>
        <v>1.5</v>
      </c>
      <c r="R364" s="231">
        <f t="shared" si="71"/>
        <v>-0.5</v>
      </c>
      <c r="T364" s="104"/>
    </row>
    <row r="365" spans="1:20" ht="15.75" customHeight="1" x14ac:dyDescent="0.25">
      <c r="A365" s="58">
        <v>1402</v>
      </c>
      <c r="B365" s="59"/>
      <c r="C365" s="59"/>
      <c r="D365" s="59"/>
      <c r="E365" s="59"/>
      <c r="F365" s="59"/>
      <c r="G365" s="59"/>
      <c r="H365" s="59"/>
      <c r="I365" s="59">
        <v>2</v>
      </c>
      <c r="J365" s="59"/>
      <c r="K365" s="144"/>
      <c r="L365" s="223"/>
      <c r="M365" s="129"/>
      <c r="N365" s="224"/>
      <c r="O365" s="67">
        <f>IF(I365=0,"",I365/H364)</f>
        <v>1</v>
      </c>
      <c r="P365" s="68">
        <v>3</v>
      </c>
      <c r="Q365" s="231">
        <f t="shared" si="70"/>
        <v>1</v>
      </c>
      <c r="R365" s="231">
        <f t="shared" si="71"/>
        <v>0</v>
      </c>
      <c r="T365" s="104"/>
    </row>
    <row r="366" spans="1:20" ht="15.75" customHeight="1" x14ac:dyDescent="0.25">
      <c r="A366" s="58">
        <v>1501</v>
      </c>
      <c r="B366" s="59"/>
      <c r="C366" s="59"/>
      <c r="D366" s="59"/>
      <c r="E366" s="59"/>
      <c r="F366" s="59"/>
      <c r="G366" s="59"/>
      <c r="H366" s="59"/>
      <c r="I366" s="59"/>
      <c r="J366" s="59">
        <v>2</v>
      </c>
      <c r="K366" s="144">
        <v>0</v>
      </c>
      <c r="L366" s="223"/>
      <c r="M366" s="129"/>
      <c r="N366" s="224"/>
      <c r="O366" s="71">
        <f>IF(J366=0,"",J366/I365)</f>
        <v>1</v>
      </c>
      <c r="P366" s="68">
        <v>2</v>
      </c>
      <c r="Q366" s="71">
        <f t="shared" si="70"/>
        <v>0.66666666666666663</v>
      </c>
      <c r="R366" s="71">
        <f t="shared" si="71"/>
        <v>0.33333333333333337</v>
      </c>
      <c r="T366" s="104"/>
    </row>
    <row r="367" spans="1:20" ht="15.75" customHeight="1" x14ac:dyDescent="0.25">
      <c r="A367" s="58">
        <v>1502</v>
      </c>
      <c r="B367" s="59"/>
      <c r="C367" s="59"/>
      <c r="D367" s="59"/>
      <c r="E367" s="59"/>
      <c r="F367" s="59"/>
      <c r="G367" s="59"/>
      <c r="H367" s="59"/>
      <c r="I367" s="59"/>
      <c r="J367" s="59">
        <v>1</v>
      </c>
      <c r="K367" s="144">
        <v>1</v>
      </c>
      <c r="L367" s="223"/>
      <c r="M367" s="129"/>
      <c r="N367" s="225"/>
      <c r="O367" s="129"/>
      <c r="P367" s="68">
        <v>1</v>
      </c>
      <c r="Q367" s="129"/>
      <c r="R367" s="232"/>
      <c r="T367" s="104"/>
    </row>
    <row r="368" spans="1:20" ht="15.75" customHeight="1" x14ac:dyDescent="0.25">
      <c r="A368" s="58">
        <v>1601</v>
      </c>
      <c r="B368" s="59"/>
      <c r="C368" s="59"/>
      <c r="D368" s="59"/>
      <c r="E368" s="59"/>
      <c r="F368" s="59"/>
      <c r="G368" s="59"/>
      <c r="H368" s="59"/>
      <c r="I368" s="59"/>
      <c r="J368" s="59"/>
      <c r="K368" s="144"/>
      <c r="L368" s="223"/>
      <c r="M368" s="129"/>
      <c r="N368" s="225"/>
      <c r="O368" s="233"/>
      <c r="P368" s="109">
        <v>1</v>
      </c>
      <c r="Q368" s="234"/>
      <c r="R368" s="233"/>
      <c r="T368" s="104"/>
    </row>
    <row r="369" spans="1:20" ht="15.75" customHeight="1" x14ac:dyDescent="0.25">
      <c r="A369" s="58">
        <v>1701</v>
      </c>
      <c r="B369" s="59"/>
      <c r="C369" s="59"/>
      <c r="D369" s="59"/>
      <c r="E369" s="59"/>
      <c r="F369" s="59"/>
      <c r="G369" s="59"/>
      <c r="H369" s="59"/>
      <c r="I369" s="59"/>
      <c r="J369" s="59">
        <v>1</v>
      </c>
      <c r="K369" s="144"/>
      <c r="L369" s="223"/>
      <c r="M369" s="129"/>
      <c r="N369" s="225"/>
      <c r="O369" s="233"/>
      <c r="P369" s="109">
        <v>1</v>
      </c>
      <c r="Q369" s="234"/>
      <c r="R369" s="233"/>
      <c r="T369" s="104"/>
    </row>
    <row r="370" spans="1:20" ht="15.75" customHeight="1" x14ac:dyDescent="0.25">
      <c r="A370" s="58">
        <v>1702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144">
        <v>1</v>
      </c>
      <c r="L370" s="223"/>
      <c r="M370" s="129"/>
      <c r="N370" s="225"/>
      <c r="O370" s="233"/>
      <c r="P370" s="109"/>
      <c r="Q370" s="234"/>
      <c r="R370" s="233"/>
      <c r="T370" s="104"/>
    </row>
    <row r="371" spans="1:20" ht="15.75" customHeight="1" x14ac:dyDescent="0.25">
      <c r="A371" s="58">
        <v>1801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144"/>
      <c r="L371" s="223"/>
      <c r="M371" s="129"/>
      <c r="N371" s="225"/>
      <c r="O371" s="129"/>
      <c r="P371" s="225"/>
      <c r="Q371" s="124"/>
      <c r="R371" s="233"/>
      <c r="T371" s="104"/>
    </row>
    <row r="372" spans="1:20" ht="15.75" customHeight="1" x14ac:dyDescent="0.25">
      <c r="A372" s="58">
        <v>1802</v>
      </c>
      <c r="B372" s="59"/>
      <c r="C372" s="59"/>
      <c r="D372" s="59"/>
      <c r="E372" s="59"/>
      <c r="F372" s="59"/>
      <c r="G372" s="59"/>
      <c r="H372" s="59"/>
      <c r="I372" s="59"/>
      <c r="J372" s="59"/>
      <c r="K372" s="144"/>
      <c r="L372" s="223"/>
      <c r="M372" s="129"/>
      <c r="N372" s="225"/>
      <c r="O372" s="191" t="s">
        <v>83</v>
      </c>
      <c r="P372" s="82">
        <v>2</v>
      </c>
      <c r="Q372" s="111">
        <f>K375</f>
        <v>2</v>
      </c>
      <c r="R372" s="193" t="s">
        <v>11</v>
      </c>
      <c r="T372" s="104"/>
    </row>
    <row r="373" spans="1:20" ht="15.75" customHeight="1" x14ac:dyDescent="0.25">
      <c r="A373" s="58">
        <v>1901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144"/>
      <c r="L373" s="223"/>
      <c r="M373" s="129"/>
      <c r="N373" s="225"/>
      <c r="O373" s="192" t="s">
        <v>85</v>
      </c>
      <c r="P373" s="86">
        <f>IF(P372/B358=0,"",P372/B358)</f>
        <v>0.2857142857142857</v>
      </c>
      <c r="Q373" s="112">
        <f>IF(P372/Q372=0,"",P372/Q372)</f>
        <v>1</v>
      </c>
      <c r="R373" s="194" t="s">
        <v>86</v>
      </c>
      <c r="T373" s="104"/>
    </row>
    <row r="374" spans="1:20" ht="15.75" customHeight="1" x14ac:dyDescent="0.25">
      <c r="A374" s="58">
        <v>1902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144"/>
      <c r="L374" s="226"/>
      <c r="M374" s="227"/>
      <c r="N374" s="228"/>
      <c r="O374" s="90"/>
      <c r="P374" s="91"/>
      <c r="Q374" s="91"/>
      <c r="R374" s="113"/>
      <c r="T374" s="104"/>
    </row>
    <row r="375" spans="1:20" ht="18" customHeight="1" x14ac:dyDescent="0.25">
      <c r="A375" s="28"/>
      <c r="B375" s="280" t="s">
        <v>111</v>
      </c>
      <c r="C375" s="280"/>
      <c r="D375" s="280"/>
      <c r="E375" s="280"/>
      <c r="F375" s="280"/>
      <c r="G375" s="280"/>
      <c r="H375" s="280"/>
      <c r="I375" s="280"/>
      <c r="J375" s="280"/>
      <c r="K375" s="93">
        <f>SUM(K358:K371)</f>
        <v>2</v>
      </c>
      <c r="L375" s="94" t="str">
        <f>IF(SUM(K365:K366)=0,"0%",SUM(K365:K366)/B358)</f>
        <v>0%</v>
      </c>
      <c r="M375" s="94">
        <f>IF(K375=0,"",K375/B358)</f>
        <v>0.2857142857142857</v>
      </c>
      <c r="N375" s="94">
        <f>M375-L375</f>
        <v>0.2857142857142857</v>
      </c>
      <c r="O375" s="3"/>
      <c r="P375" s="29"/>
      <c r="Q375" s="22"/>
      <c r="R375" s="3"/>
      <c r="T375" s="104"/>
    </row>
    <row r="376" spans="1:20" ht="12.75" customHeight="1" x14ac:dyDescent="0.2">
      <c r="A376" s="28"/>
      <c r="B376" s="29"/>
      <c r="C376" s="29"/>
      <c r="D376" s="29"/>
      <c r="E376" s="29"/>
      <c r="F376" s="29"/>
      <c r="G376" s="29"/>
      <c r="H376" s="29"/>
      <c r="I376" s="29"/>
      <c r="J376" s="29"/>
      <c r="K376" s="184"/>
      <c r="L376" s="3"/>
      <c r="M376" s="3"/>
      <c r="N376" s="29"/>
      <c r="O376" s="3"/>
      <c r="P376" s="29"/>
      <c r="Q376" s="22"/>
      <c r="R376" s="3"/>
      <c r="S376" s="29"/>
      <c r="T376" s="22"/>
    </row>
    <row r="377" spans="1:20" ht="12.75" customHeight="1" x14ac:dyDescent="0.2">
      <c r="A377" s="28"/>
      <c r="B377" s="29"/>
      <c r="C377" s="29"/>
      <c r="D377" s="29"/>
      <c r="E377" s="29"/>
      <c r="F377" s="29"/>
      <c r="G377" s="29"/>
      <c r="H377" s="29"/>
      <c r="I377" s="29"/>
      <c r="J377" s="29"/>
      <c r="K377" s="184"/>
      <c r="L377" s="3"/>
      <c r="M377" s="3"/>
      <c r="N377" s="29"/>
      <c r="O377" s="3"/>
      <c r="P377" s="29"/>
      <c r="Q377" s="22"/>
      <c r="R377" s="3"/>
      <c r="S377" s="29"/>
      <c r="T377" s="22"/>
    </row>
    <row r="378" spans="1:20" ht="26.25" customHeight="1" x14ac:dyDescent="0.3">
      <c r="A378" s="209"/>
      <c r="B378" s="294" t="s">
        <v>99</v>
      </c>
      <c r="C378" s="294"/>
      <c r="D378" s="294"/>
      <c r="E378" s="294"/>
      <c r="F378" s="294"/>
      <c r="G378" s="294"/>
      <c r="H378" s="294"/>
      <c r="I378" s="294"/>
      <c r="J378" s="294"/>
      <c r="K378" s="179" t="s">
        <v>76</v>
      </c>
      <c r="L378" s="160"/>
      <c r="M378" s="160"/>
      <c r="N378" s="29"/>
      <c r="O378" s="3"/>
      <c r="P378" s="29"/>
      <c r="Q378" s="29"/>
      <c r="R378" s="29"/>
    </row>
    <row r="379" spans="1:20" ht="20.25" customHeight="1" x14ac:dyDescent="0.2">
      <c r="A379" s="272" t="s">
        <v>10</v>
      </c>
      <c r="B379" s="273" t="s">
        <v>100</v>
      </c>
      <c r="C379" s="274"/>
      <c r="D379" s="274"/>
      <c r="E379" s="274"/>
      <c r="F379" s="274"/>
      <c r="G379" s="274"/>
      <c r="H379" s="274"/>
      <c r="I379" s="274"/>
      <c r="J379" s="275"/>
      <c r="K379" s="276" t="s">
        <v>11</v>
      </c>
      <c r="L379" s="269" t="s">
        <v>3</v>
      </c>
      <c r="M379" s="269" t="s">
        <v>4</v>
      </c>
      <c r="N379" s="278" t="s">
        <v>5</v>
      </c>
      <c r="O379" s="269" t="s">
        <v>6</v>
      </c>
      <c r="P379" s="267" t="s">
        <v>7</v>
      </c>
      <c r="Q379" s="267" t="s">
        <v>8</v>
      </c>
      <c r="R379" s="269" t="s">
        <v>101</v>
      </c>
    </row>
    <row r="380" spans="1:20" ht="15.75" customHeight="1" x14ac:dyDescent="0.25">
      <c r="A380" s="268"/>
      <c r="B380" s="58" t="s">
        <v>102</v>
      </c>
      <c r="C380" s="58" t="s">
        <v>103</v>
      </c>
      <c r="D380" s="58" t="s">
        <v>104</v>
      </c>
      <c r="E380" s="58" t="s">
        <v>105</v>
      </c>
      <c r="F380" s="58" t="s">
        <v>106</v>
      </c>
      <c r="G380" s="58" t="s">
        <v>107</v>
      </c>
      <c r="H380" s="58" t="s">
        <v>108</v>
      </c>
      <c r="I380" s="58" t="s">
        <v>109</v>
      </c>
      <c r="J380" s="58" t="s">
        <v>110</v>
      </c>
      <c r="K380" s="277"/>
      <c r="L380" s="268"/>
      <c r="M380" s="268"/>
      <c r="N380" s="268"/>
      <c r="O380" s="268"/>
      <c r="P380" s="268"/>
      <c r="Q380" s="268"/>
      <c r="R380" s="268"/>
      <c r="T380" s="104"/>
    </row>
    <row r="381" spans="1:20" ht="15.75" customHeight="1" x14ac:dyDescent="0.25">
      <c r="A381" s="58">
        <v>1102</v>
      </c>
      <c r="B381" s="59">
        <v>15</v>
      </c>
      <c r="C381" s="59"/>
      <c r="D381" s="59"/>
      <c r="E381" s="59"/>
      <c r="F381" s="59"/>
      <c r="G381" s="59"/>
      <c r="H381" s="59"/>
      <c r="I381" s="59"/>
      <c r="J381" s="59"/>
      <c r="K381" s="144"/>
      <c r="L381" s="220"/>
      <c r="M381" s="221"/>
      <c r="N381" s="222"/>
      <c r="O381" s="229"/>
      <c r="P381" s="63">
        <f>B381</f>
        <v>15</v>
      </c>
      <c r="Q381" s="230"/>
      <c r="R381" s="229"/>
      <c r="T381" s="104"/>
    </row>
    <row r="382" spans="1:20" ht="15.75" customHeight="1" x14ac:dyDescent="0.25">
      <c r="A382" s="58">
        <v>1201</v>
      </c>
      <c r="B382" s="59"/>
      <c r="C382" s="59">
        <v>8</v>
      </c>
      <c r="D382" s="59"/>
      <c r="E382" s="59"/>
      <c r="F382" s="59"/>
      <c r="G382" s="59"/>
      <c r="H382" s="59"/>
      <c r="I382" s="59"/>
      <c r="J382" s="59"/>
      <c r="K382" s="144"/>
      <c r="L382" s="223"/>
      <c r="M382" s="129"/>
      <c r="N382" s="224"/>
      <c r="O382" s="67">
        <f>IF(C382=0,"",C382/B381)</f>
        <v>0.53333333333333333</v>
      </c>
      <c r="P382" s="68">
        <v>9</v>
      </c>
      <c r="Q382" s="231">
        <f t="shared" ref="Q382:Q389" si="72">IF(P382=0,"",P382/P381)</f>
        <v>0.6</v>
      </c>
      <c r="R382" s="231">
        <f t="shared" ref="R382:R389" si="73">IF(P382=0,"",100%-Q382)</f>
        <v>0.4</v>
      </c>
      <c r="T382" s="104"/>
    </row>
    <row r="383" spans="1:20" ht="15.75" customHeight="1" x14ac:dyDescent="0.25">
      <c r="A383" s="58">
        <v>1202</v>
      </c>
      <c r="B383" s="59"/>
      <c r="C383" s="59"/>
      <c r="D383" s="59">
        <v>6</v>
      </c>
      <c r="E383" s="59"/>
      <c r="F383" s="59"/>
      <c r="G383" s="59"/>
      <c r="H383" s="59"/>
      <c r="I383" s="59"/>
      <c r="J383" s="59"/>
      <c r="K383" s="144"/>
      <c r="L383" s="223"/>
      <c r="M383" s="129"/>
      <c r="N383" s="224"/>
      <c r="O383" s="67">
        <f>IF(D383=0,"",D383/C382)</f>
        <v>0.75</v>
      </c>
      <c r="P383" s="68">
        <v>8</v>
      </c>
      <c r="Q383" s="231">
        <f t="shared" si="72"/>
        <v>0.88888888888888884</v>
      </c>
      <c r="R383" s="231">
        <f t="shared" si="73"/>
        <v>0.11111111111111116</v>
      </c>
      <c r="T383" s="70">
        <f>P383/P381</f>
        <v>0.53333333333333333</v>
      </c>
    </row>
    <row r="384" spans="1:20" ht="15.75" customHeight="1" x14ac:dyDescent="0.25">
      <c r="A384" s="58">
        <v>1301</v>
      </c>
      <c r="B384" s="59"/>
      <c r="C384" s="59"/>
      <c r="D384" s="59"/>
      <c r="E384" s="59">
        <v>3</v>
      </c>
      <c r="F384" s="59"/>
      <c r="G384" s="59"/>
      <c r="H384" s="59"/>
      <c r="I384" s="59"/>
      <c r="J384" s="59"/>
      <c r="K384" s="144"/>
      <c r="L384" s="223"/>
      <c r="M384" s="129"/>
      <c r="N384" s="224"/>
      <c r="O384" s="67">
        <f>IF(E384=0,"",E384/D383)</f>
        <v>0.5</v>
      </c>
      <c r="P384" s="68">
        <v>8</v>
      </c>
      <c r="Q384" s="231">
        <f t="shared" si="72"/>
        <v>1</v>
      </c>
      <c r="R384" s="231">
        <f t="shared" si="73"/>
        <v>0</v>
      </c>
      <c r="T384" s="104"/>
    </row>
    <row r="385" spans="1:20" ht="15.75" customHeight="1" x14ac:dyDescent="0.25">
      <c r="A385" s="58">
        <v>1302</v>
      </c>
      <c r="B385" s="59"/>
      <c r="C385" s="59"/>
      <c r="D385" s="59"/>
      <c r="E385" s="59"/>
      <c r="F385" s="59">
        <v>3</v>
      </c>
      <c r="G385" s="59"/>
      <c r="H385" s="59"/>
      <c r="I385" s="59"/>
      <c r="J385" s="59"/>
      <c r="K385" s="144"/>
      <c r="L385" s="223"/>
      <c r="M385" s="129"/>
      <c r="N385" s="224"/>
      <c r="O385" s="67">
        <f>IF(F385=0,"",F385/E384)</f>
        <v>1</v>
      </c>
      <c r="P385" s="68">
        <v>8</v>
      </c>
      <c r="Q385" s="231">
        <f t="shared" si="72"/>
        <v>1</v>
      </c>
      <c r="R385" s="231">
        <f t="shared" si="73"/>
        <v>0</v>
      </c>
      <c r="T385" s="104"/>
    </row>
    <row r="386" spans="1:20" ht="15.75" customHeight="1" x14ac:dyDescent="0.25">
      <c r="A386" s="58">
        <v>1401</v>
      </c>
      <c r="B386" s="59"/>
      <c r="C386" s="59"/>
      <c r="D386" s="59"/>
      <c r="E386" s="59"/>
      <c r="F386" s="59"/>
      <c r="G386" s="59">
        <v>3</v>
      </c>
      <c r="H386" s="59"/>
      <c r="I386" s="59"/>
      <c r="J386" s="59"/>
      <c r="K386" s="144"/>
      <c r="L386" s="223"/>
      <c r="M386" s="129"/>
      <c r="N386" s="224"/>
      <c r="O386" s="67">
        <f>IF(G386=0,"",G386/F385)</f>
        <v>1</v>
      </c>
      <c r="P386" s="68">
        <v>7</v>
      </c>
      <c r="Q386" s="231">
        <f t="shared" si="72"/>
        <v>0.875</v>
      </c>
      <c r="R386" s="231">
        <f t="shared" si="73"/>
        <v>0.125</v>
      </c>
      <c r="T386" s="104"/>
    </row>
    <row r="387" spans="1:20" ht="15.75" customHeight="1" x14ac:dyDescent="0.25">
      <c r="A387" s="58">
        <v>1402</v>
      </c>
      <c r="B387" s="59"/>
      <c r="C387" s="59"/>
      <c r="D387" s="59"/>
      <c r="E387" s="59"/>
      <c r="F387" s="59"/>
      <c r="G387" s="59"/>
      <c r="H387" s="59">
        <v>3</v>
      </c>
      <c r="I387" s="59"/>
      <c r="J387" s="59"/>
      <c r="K387" s="144"/>
      <c r="L387" s="223"/>
      <c r="M387" s="129"/>
      <c r="N387" s="224"/>
      <c r="O387" s="67">
        <f>IF(H387=0,"",H387/G386)</f>
        <v>1</v>
      </c>
      <c r="P387" s="68">
        <v>8</v>
      </c>
      <c r="Q387" s="231">
        <f t="shared" si="72"/>
        <v>1.1428571428571428</v>
      </c>
      <c r="R387" s="231">
        <f t="shared" si="73"/>
        <v>-0.14285714285714279</v>
      </c>
      <c r="T387" s="104"/>
    </row>
    <row r="388" spans="1:20" ht="15.75" customHeight="1" x14ac:dyDescent="0.25">
      <c r="A388" s="58">
        <v>1501</v>
      </c>
      <c r="B388" s="59"/>
      <c r="C388" s="59"/>
      <c r="D388" s="59"/>
      <c r="E388" s="59"/>
      <c r="F388" s="59"/>
      <c r="G388" s="59"/>
      <c r="H388" s="59"/>
      <c r="I388" s="59">
        <v>3</v>
      </c>
      <c r="J388" s="59"/>
      <c r="K388" s="144"/>
      <c r="L388" s="223"/>
      <c r="M388" s="129"/>
      <c r="N388" s="224"/>
      <c r="O388" s="67">
        <f>IF(I388=0,"",I388/H387)</f>
        <v>1</v>
      </c>
      <c r="P388" s="68">
        <v>7</v>
      </c>
      <c r="Q388" s="231">
        <f t="shared" si="72"/>
        <v>0.875</v>
      </c>
      <c r="R388" s="231">
        <f t="shared" si="73"/>
        <v>0.125</v>
      </c>
      <c r="T388" s="104"/>
    </row>
    <row r="389" spans="1:20" ht="15.75" customHeight="1" x14ac:dyDescent="0.25">
      <c r="A389" s="58">
        <v>1502</v>
      </c>
      <c r="B389" s="59"/>
      <c r="C389" s="59"/>
      <c r="D389" s="59"/>
      <c r="E389" s="59"/>
      <c r="F389" s="59"/>
      <c r="G389" s="59"/>
      <c r="H389" s="59"/>
      <c r="I389" s="59"/>
      <c r="J389" s="59">
        <v>3</v>
      </c>
      <c r="K389" s="144">
        <v>3</v>
      </c>
      <c r="L389" s="223"/>
      <c r="M389" s="129"/>
      <c r="N389" s="224"/>
      <c r="O389" s="71">
        <f>IF(J389=0,"",J389/I388)</f>
        <v>1</v>
      </c>
      <c r="P389" s="68">
        <v>7</v>
      </c>
      <c r="Q389" s="71">
        <f t="shared" si="72"/>
        <v>1</v>
      </c>
      <c r="R389" s="71">
        <f t="shared" si="73"/>
        <v>0</v>
      </c>
      <c r="T389" s="104"/>
    </row>
    <row r="390" spans="1:20" ht="15.75" customHeight="1" x14ac:dyDescent="0.25">
      <c r="A390" s="58">
        <v>1601</v>
      </c>
      <c r="B390" s="59"/>
      <c r="C390" s="59"/>
      <c r="D390" s="59"/>
      <c r="E390" s="59"/>
      <c r="F390" s="59"/>
      <c r="G390" s="59"/>
      <c r="H390" s="59"/>
      <c r="I390" s="59"/>
      <c r="J390" s="59">
        <v>2</v>
      </c>
      <c r="K390" s="144">
        <v>1</v>
      </c>
      <c r="L390" s="223"/>
      <c r="M390" s="129"/>
      <c r="N390" s="225"/>
      <c r="O390" s="129"/>
      <c r="P390" s="68">
        <v>4</v>
      </c>
      <c r="Q390" s="129"/>
      <c r="R390" s="232"/>
      <c r="T390" s="104"/>
    </row>
    <row r="391" spans="1:20" ht="15.75" customHeight="1" x14ac:dyDescent="0.25">
      <c r="A391" s="58">
        <v>1602</v>
      </c>
      <c r="B391" s="59"/>
      <c r="C391" s="59"/>
      <c r="D391" s="59"/>
      <c r="E391" s="59"/>
      <c r="F391" s="59"/>
      <c r="G391" s="59"/>
      <c r="H391" s="59"/>
      <c r="I391" s="59"/>
      <c r="J391" s="59">
        <v>1</v>
      </c>
      <c r="K391" s="144"/>
      <c r="L391" s="223"/>
      <c r="M391" s="129"/>
      <c r="N391" s="225"/>
      <c r="O391" s="233"/>
      <c r="P391" s="109">
        <v>3</v>
      </c>
      <c r="Q391" s="234"/>
      <c r="R391" s="233"/>
      <c r="T391" s="104"/>
    </row>
    <row r="392" spans="1:20" ht="15.75" customHeight="1" x14ac:dyDescent="0.25">
      <c r="A392" s="58">
        <v>1701</v>
      </c>
      <c r="B392" s="59"/>
      <c r="C392" s="59"/>
      <c r="D392" s="59"/>
      <c r="E392" s="59"/>
      <c r="F392" s="59"/>
      <c r="G392" s="59"/>
      <c r="H392" s="59"/>
      <c r="I392" s="59"/>
      <c r="J392" s="59">
        <v>3</v>
      </c>
      <c r="K392" s="144">
        <v>3</v>
      </c>
      <c r="L392" s="223"/>
      <c r="M392" s="129"/>
      <c r="N392" s="225"/>
      <c r="O392" s="233"/>
      <c r="P392" s="109">
        <v>1</v>
      </c>
      <c r="Q392" s="234"/>
      <c r="R392" s="233"/>
      <c r="T392" s="104"/>
    </row>
    <row r="393" spans="1:20" ht="15.75" customHeight="1" x14ac:dyDescent="0.25">
      <c r="A393" s="58">
        <v>1702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144"/>
      <c r="L393" s="223"/>
      <c r="M393" s="129"/>
      <c r="N393" s="225"/>
      <c r="O393" s="233"/>
      <c r="P393" s="109"/>
      <c r="Q393" s="234"/>
      <c r="R393" s="233"/>
      <c r="T393" s="104"/>
    </row>
    <row r="394" spans="1:20" ht="15.75" customHeight="1" x14ac:dyDescent="0.25">
      <c r="A394" s="58">
        <v>1801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144"/>
      <c r="L394" s="223"/>
      <c r="M394" s="129"/>
      <c r="N394" s="225"/>
      <c r="O394" s="129"/>
      <c r="P394" s="225"/>
      <c r="Q394" s="124"/>
      <c r="R394" s="233"/>
      <c r="T394" s="104"/>
    </row>
    <row r="395" spans="1:20" ht="15.75" customHeight="1" x14ac:dyDescent="0.25">
      <c r="A395" s="58">
        <v>1802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144"/>
      <c r="L395" s="223"/>
      <c r="M395" s="129"/>
      <c r="N395" s="225"/>
      <c r="O395" s="191" t="s">
        <v>83</v>
      </c>
      <c r="P395" s="82">
        <v>6</v>
      </c>
      <c r="Q395" s="111">
        <f>K398</f>
        <v>7</v>
      </c>
      <c r="R395" s="193" t="s">
        <v>11</v>
      </c>
      <c r="T395" s="104"/>
    </row>
    <row r="396" spans="1:20" ht="15.75" customHeight="1" x14ac:dyDescent="0.25">
      <c r="A396" s="58">
        <v>1901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144"/>
      <c r="L396" s="223"/>
      <c r="M396" s="129"/>
      <c r="N396" s="225"/>
      <c r="O396" s="192" t="s">
        <v>85</v>
      </c>
      <c r="P396" s="86">
        <f>IF(P395/B381=0,"",P395/B381)</f>
        <v>0.4</v>
      </c>
      <c r="Q396" s="112">
        <f>IF(P395/Q395=0,"",P395/Q395)</f>
        <v>0.8571428571428571</v>
      </c>
      <c r="R396" s="194" t="s">
        <v>86</v>
      </c>
      <c r="T396" s="104"/>
    </row>
    <row r="397" spans="1:20" ht="15.75" x14ac:dyDescent="0.25">
      <c r="A397" s="58">
        <v>1902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144"/>
      <c r="L397" s="226"/>
      <c r="M397" s="227"/>
      <c r="N397" s="228"/>
      <c r="O397" s="90"/>
      <c r="P397" s="91"/>
      <c r="Q397" s="91"/>
      <c r="R397" s="113"/>
      <c r="T397" s="104"/>
    </row>
    <row r="398" spans="1:20" ht="18" x14ac:dyDescent="0.25">
      <c r="A398" s="28"/>
      <c r="B398" s="280" t="s">
        <v>111</v>
      </c>
      <c r="C398" s="280"/>
      <c r="D398" s="280"/>
      <c r="E398" s="280"/>
      <c r="F398" s="280"/>
      <c r="G398" s="280"/>
      <c r="H398" s="280"/>
      <c r="I398" s="280"/>
      <c r="J398" s="280"/>
      <c r="K398" s="93">
        <f>SUM(K381:K394)</f>
        <v>7</v>
      </c>
      <c r="L398" s="94">
        <f>IF(SUM(K388:K389)=0,"",SUM(K388:K389)/B381)</f>
        <v>0.2</v>
      </c>
      <c r="M398" s="94">
        <f>IF(K398=0,"",K398/B381)</f>
        <v>0.46666666666666667</v>
      </c>
      <c r="N398" s="94">
        <f>IF(K389=0,"",M398-L398)</f>
        <v>0.26666666666666666</v>
      </c>
      <c r="O398" s="3"/>
      <c r="P398" s="29"/>
      <c r="Q398" s="22"/>
      <c r="R398" s="3"/>
      <c r="T398" s="104"/>
    </row>
    <row r="399" spans="1:20" ht="12.75" customHeight="1" x14ac:dyDescent="0.2">
      <c r="L399" s="3"/>
      <c r="M399" s="3"/>
      <c r="O399" s="3"/>
    </row>
    <row r="400" spans="1:20" ht="12.75" customHeight="1" x14ac:dyDescent="0.2">
      <c r="L400" s="3"/>
      <c r="M400" s="3"/>
      <c r="O400" s="3"/>
    </row>
    <row r="401" spans="1:20" ht="26.25" x14ac:dyDescent="0.3">
      <c r="A401" s="209"/>
      <c r="B401" s="294" t="s">
        <v>99</v>
      </c>
      <c r="C401" s="294"/>
      <c r="D401" s="294"/>
      <c r="E401" s="294"/>
      <c r="F401" s="294"/>
      <c r="G401" s="294"/>
      <c r="H401" s="294"/>
      <c r="I401" s="294"/>
      <c r="J401" s="294"/>
      <c r="K401" s="179" t="s">
        <v>80</v>
      </c>
      <c r="L401" s="160"/>
      <c r="M401" s="160"/>
      <c r="N401" s="29"/>
      <c r="O401" s="3"/>
      <c r="P401" s="29"/>
      <c r="Q401" s="29"/>
      <c r="R401" s="29"/>
    </row>
    <row r="402" spans="1:20" ht="20.25" x14ac:dyDescent="0.2">
      <c r="A402" s="272" t="s">
        <v>10</v>
      </c>
      <c r="B402" s="273" t="s">
        <v>100</v>
      </c>
      <c r="C402" s="274"/>
      <c r="D402" s="274"/>
      <c r="E402" s="274"/>
      <c r="F402" s="274"/>
      <c r="G402" s="274"/>
      <c r="H402" s="274"/>
      <c r="I402" s="274"/>
      <c r="J402" s="275"/>
      <c r="K402" s="276" t="s">
        <v>11</v>
      </c>
      <c r="L402" s="269" t="s">
        <v>3</v>
      </c>
      <c r="M402" s="269" t="s">
        <v>4</v>
      </c>
      <c r="N402" s="278" t="s">
        <v>5</v>
      </c>
      <c r="O402" s="269" t="s">
        <v>6</v>
      </c>
      <c r="P402" s="267" t="s">
        <v>7</v>
      </c>
      <c r="Q402" s="267" t="s">
        <v>8</v>
      </c>
      <c r="R402" s="269" t="s">
        <v>101</v>
      </c>
    </row>
    <row r="403" spans="1:20" ht="15.75" customHeight="1" x14ac:dyDescent="0.25">
      <c r="A403" s="268"/>
      <c r="B403" s="58" t="s">
        <v>102</v>
      </c>
      <c r="C403" s="58" t="s">
        <v>103</v>
      </c>
      <c r="D403" s="58" t="s">
        <v>104</v>
      </c>
      <c r="E403" s="58" t="s">
        <v>105</v>
      </c>
      <c r="F403" s="58" t="s">
        <v>106</v>
      </c>
      <c r="G403" s="58" t="s">
        <v>107</v>
      </c>
      <c r="H403" s="58" t="s">
        <v>108</v>
      </c>
      <c r="I403" s="58" t="s">
        <v>109</v>
      </c>
      <c r="J403" s="58" t="s">
        <v>110</v>
      </c>
      <c r="K403" s="277"/>
      <c r="L403" s="268"/>
      <c r="M403" s="268"/>
      <c r="N403" s="268"/>
      <c r="O403" s="268"/>
      <c r="P403" s="268"/>
      <c r="Q403" s="268"/>
      <c r="R403" s="268"/>
      <c r="T403" s="104"/>
    </row>
    <row r="404" spans="1:20" ht="15.75" customHeight="1" x14ac:dyDescent="0.25">
      <c r="A404" s="58">
        <v>1201</v>
      </c>
      <c r="B404" s="59">
        <v>3</v>
      </c>
      <c r="C404" s="59"/>
      <c r="D404" s="59"/>
      <c r="E404" s="59"/>
      <c r="F404" s="59"/>
      <c r="G404" s="59"/>
      <c r="H404" s="59"/>
      <c r="I404" s="59"/>
      <c r="J404" s="59"/>
      <c r="K404" s="144"/>
      <c r="L404" s="220"/>
      <c r="M404" s="221"/>
      <c r="N404" s="222"/>
      <c r="O404" s="99"/>
      <c r="P404" s="63">
        <f>B404</f>
        <v>3</v>
      </c>
      <c r="Q404" s="100"/>
      <c r="R404" s="99"/>
      <c r="T404" s="104"/>
    </row>
    <row r="405" spans="1:20" ht="15.75" customHeight="1" x14ac:dyDescent="0.25">
      <c r="A405" s="58">
        <v>1202</v>
      </c>
      <c r="B405" s="59"/>
      <c r="C405" s="59">
        <v>3</v>
      </c>
      <c r="D405" s="59"/>
      <c r="E405" s="59"/>
      <c r="F405" s="59"/>
      <c r="G405" s="59"/>
      <c r="H405" s="59"/>
      <c r="I405" s="59"/>
      <c r="J405" s="59"/>
      <c r="K405" s="144"/>
      <c r="L405" s="223"/>
      <c r="M405" s="129"/>
      <c r="N405" s="224"/>
      <c r="O405" s="67">
        <f>IF(C405=0,"",C405/B404)</f>
        <v>1</v>
      </c>
      <c r="P405" s="68">
        <v>3</v>
      </c>
      <c r="Q405" s="69">
        <f t="shared" ref="Q405:Q412" si="74">IF(P405=0,"",P405/P404)</f>
        <v>1</v>
      </c>
      <c r="R405" s="69">
        <f t="shared" ref="R405:R412" si="75">IF(P405=0,"",100%-Q405)</f>
        <v>0</v>
      </c>
      <c r="T405" s="104"/>
    </row>
    <row r="406" spans="1:20" ht="15.75" customHeight="1" x14ac:dyDescent="0.25">
      <c r="A406" s="58">
        <v>1301</v>
      </c>
      <c r="B406" s="59"/>
      <c r="C406" s="59"/>
      <c r="D406" s="59">
        <v>3</v>
      </c>
      <c r="E406" s="59"/>
      <c r="F406" s="59"/>
      <c r="G406" s="59"/>
      <c r="H406" s="59"/>
      <c r="I406" s="59"/>
      <c r="J406" s="59"/>
      <c r="K406" s="144"/>
      <c r="L406" s="223"/>
      <c r="M406" s="129"/>
      <c r="N406" s="224"/>
      <c r="O406" s="67">
        <f>IF(D406=0,"",D406/C405)</f>
        <v>1</v>
      </c>
      <c r="P406" s="68">
        <v>3</v>
      </c>
      <c r="Q406" s="69">
        <f t="shared" si="74"/>
        <v>1</v>
      </c>
      <c r="R406" s="69">
        <f t="shared" si="75"/>
        <v>0</v>
      </c>
      <c r="T406" s="70">
        <f>P406/P404</f>
        <v>1</v>
      </c>
    </row>
    <row r="407" spans="1:20" ht="15.75" customHeight="1" x14ac:dyDescent="0.25">
      <c r="A407" s="58">
        <v>1302</v>
      </c>
      <c r="B407" s="59"/>
      <c r="C407" s="59"/>
      <c r="D407" s="59"/>
      <c r="E407" s="59">
        <v>3</v>
      </c>
      <c r="F407" s="59"/>
      <c r="G407" s="59"/>
      <c r="H407" s="59"/>
      <c r="I407" s="59"/>
      <c r="J407" s="59"/>
      <c r="K407" s="144"/>
      <c r="L407" s="223"/>
      <c r="M407" s="129"/>
      <c r="N407" s="224"/>
      <c r="O407" s="67">
        <f>IF(E407=0,"",E407/D406)</f>
        <v>1</v>
      </c>
      <c r="P407" s="68">
        <v>3</v>
      </c>
      <c r="Q407" s="69">
        <f t="shared" si="74"/>
        <v>1</v>
      </c>
      <c r="R407" s="69">
        <f t="shared" si="75"/>
        <v>0</v>
      </c>
      <c r="T407" s="104"/>
    </row>
    <row r="408" spans="1:20" ht="15.75" customHeight="1" x14ac:dyDescent="0.25">
      <c r="A408" s="58">
        <v>1401</v>
      </c>
      <c r="B408" s="59"/>
      <c r="C408" s="59"/>
      <c r="D408" s="59"/>
      <c r="E408" s="59"/>
      <c r="F408" s="59">
        <v>2</v>
      </c>
      <c r="G408" s="59"/>
      <c r="H408" s="59"/>
      <c r="I408" s="59"/>
      <c r="J408" s="59"/>
      <c r="K408" s="144"/>
      <c r="L408" s="223"/>
      <c r="M408" s="129"/>
      <c r="N408" s="224"/>
      <c r="O408" s="67">
        <f>IF(F408=0,"",F408/E407)</f>
        <v>0.66666666666666663</v>
      </c>
      <c r="P408" s="68">
        <v>2</v>
      </c>
      <c r="Q408" s="69">
        <f t="shared" si="74"/>
        <v>0.66666666666666663</v>
      </c>
      <c r="R408" s="69">
        <f t="shared" si="75"/>
        <v>0.33333333333333337</v>
      </c>
      <c r="T408" s="104"/>
    </row>
    <row r="409" spans="1:20" ht="15.75" customHeight="1" x14ac:dyDescent="0.25">
      <c r="A409" s="58">
        <v>1402</v>
      </c>
      <c r="B409" s="59"/>
      <c r="C409" s="59"/>
      <c r="D409" s="59"/>
      <c r="E409" s="59"/>
      <c r="F409" s="59"/>
      <c r="G409" s="59">
        <v>1</v>
      </c>
      <c r="H409" s="59"/>
      <c r="I409" s="59"/>
      <c r="J409" s="59"/>
      <c r="K409" s="144"/>
      <c r="L409" s="223"/>
      <c r="M409" s="129"/>
      <c r="N409" s="224"/>
      <c r="O409" s="67">
        <f>IF(G409=0,"",G409/F408)</f>
        <v>0.5</v>
      </c>
      <c r="P409" s="68">
        <v>3</v>
      </c>
      <c r="Q409" s="69">
        <f t="shared" si="74"/>
        <v>1.5</v>
      </c>
      <c r="R409" s="69">
        <f t="shared" si="75"/>
        <v>-0.5</v>
      </c>
      <c r="T409" s="104"/>
    </row>
    <row r="410" spans="1:20" ht="15.75" customHeight="1" x14ac:dyDescent="0.25">
      <c r="A410" s="58">
        <v>1501</v>
      </c>
      <c r="B410" s="59"/>
      <c r="C410" s="59"/>
      <c r="D410" s="59"/>
      <c r="E410" s="59"/>
      <c r="F410" s="59"/>
      <c r="G410" s="59"/>
      <c r="H410" s="59">
        <v>0</v>
      </c>
      <c r="I410" s="59"/>
      <c r="J410" s="59"/>
      <c r="K410" s="144"/>
      <c r="L410" s="223"/>
      <c r="M410" s="129"/>
      <c r="N410" s="224"/>
      <c r="O410" s="67">
        <v>0</v>
      </c>
      <c r="P410" s="68">
        <v>3</v>
      </c>
      <c r="Q410" s="69">
        <f t="shared" si="74"/>
        <v>1</v>
      </c>
      <c r="R410" s="69">
        <f t="shared" si="75"/>
        <v>0</v>
      </c>
      <c r="T410" s="104"/>
    </row>
    <row r="411" spans="1:20" ht="15.75" customHeight="1" x14ac:dyDescent="0.25">
      <c r="A411" s="58">
        <v>1502</v>
      </c>
      <c r="B411" s="59"/>
      <c r="C411" s="59"/>
      <c r="D411" s="59"/>
      <c r="E411" s="59"/>
      <c r="F411" s="59"/>
      <c r="G411" s="59"/>
      <c r="H411" s="59"/>
      <c r="I411" s="59">
        <v>0</v>
      </c>
      <c r="J411" s="59"/>
      <c r="K411" s="144"/>
      <c r="L411" s="223"/>
      <c r="M411" s="129"/>
      <c r="N411" s="224"/>
      <c r="O411" s="67">
        <v>0</v>
      </c>
      <c r="P411" s="68">
        <v>2</v>
      </c>
      <c r="Q411" s="69">
        <f t="shared" si="74"/>
        <v>0.66666666666666663</v>
      </c>
      <c r="R411" s="69">
        <f t="shared" si="75"/>
        <v>0.33333333333333337</v>
      </c>
      <c r="T411" s="104"/>
    </row>
    <row r="412" spans="1:20" ht="15.75" customHeight="1" x14ac:dyDescent="0.25">
      <c r="A412" s="58">
        <v>1601</v>
      </c>
      <c r="B412" s="59"/>
      <c r="C412" s="59"/>
      <c r="D412" s="59"/>
      <c r="E412" s="59"/>
      <c r="F412" s="59"/>
      <c r="G412" s="59"/>
      <c r="H412" s="59"/>
      <c r="I412" s="59"/>
      <c r="J412" s="59">
        <v>0</v>
      </c>
      <c r="K412" s="144"/>
      <c r="L412" s="223"/>
      <c r="M412" s="129"/>
      <c r="N412" s="224"/>
      <c r="O412" s="71">
        <v>0</v>
      </c>
      <c r="P412" s="68">
        <v>1</v>
      </c>
      <c r="Q412" s="72">
        <f t="shared" si="74"/>
        <v>0.5</v>
      </c>
      <c r="R412" s="72">
        <f t="shared" si="75"/>
        <v>0.5</v>
      </c>
      <c r="T412" s="104"/>
    </row>
    <row r="413" spans="1:20" ht="15.75" customHeight="1" x14ac:dyDescent="0.25">
      <c r="A413" s="58">
        <v>1602</v>
      </c>
      <c r="B413" s="59"/>
      <c r="C413" s="59"/>
      <c r="D413" s="59"/>
      <c r="E413" s="59"/>
      <c r="F413" s="59"/>
      <c r="G413" s="59"/>
      <c r="H413" s="59"/>
      <c r="I413" s="59"/>
      <c r="J413" s="59">
        <v>0</v>
      </c>
      <c r="K413" s="144"/>
      <c r="L413" s="223"/>
      <c r="M413" s="129"/>
      <c r="N413" s="225"/>
      <c r="O413" s="129"/>
      <c r="P413" s="68">
        <v>1</v>
      </c>
      <c r="Q413" s="130"/>
      <c r="R413" s="131"/>
      <c r="T413" s="104"/>
    </row>
    <row r="414" spans="1:20" ht="15.75" customHeight="1" x14ac:dyDescent="0.25">
      <c r="A414" s="58">
        <v>1701</v>
      </c>
      <c r="B414" s="59"/>
      <c r="C414" s="59"/>
      <c r="D414" s="59"/>
      <c r="E414" s="59"/>
      <c r="F414" s="59"/>
      <c r="G414" s="59"/>
      <c r="H414" s="59"/>
      <c r="I414" s="59"/>
      <c r="J414" s="59">
        <v>3</v>
      </c>
      <c r="K414" s="144">
        <v>1</v>
      </c>
      <c r="L414" s="223"/>
      <c r="M414" s="129"/>
      <c r="N414" s="225"/>
      <c r="O414" s="108"/>
      <c r="P414" s="109">
        <v>1</v>
      </c>
      <c r="Q414" s="110"/>
      <c r="R414" s="108"/>
      <c r="T414" s="104"/>
    </row>
    <row r="415" spans="1:20" ht="15.75" customHeight="1" x14ac:dyDescent="0.25">
      <c r="A415" s="58">
        <v>1702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144"/>
      <c r="L415" s="223"/>
      <c r="M415" s="129"/>
      <c r="N415" s="225"/>
      <c r="O415" s="108"/>
      <c r="P415" s="109"/>
      <c r="Q415" s="110"/>
      <c r="R415" s="108"/>
      <c r="T415" s="104"/>
    </row>
    <row r="416" spans="1:20" ht="15.75" customHeight="1" x14ac:dyDescent="0.25">
      <c r="A416" s="58">
        <v>1801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144"/>
      <c r="L416" s="223"/>
      <c r="M416" s="129"/>
      <c r="N416" s="225"/>
      <c r="O416" s="108"/>
      <c r="P416" s="109"/>
      <c r="Q416" s="110"/>
      <c r="R416" s="108"/>
      <c r="T416" s="104"/>
    </row>
    <row r="417" spans="1:20" ht="15.75" customHeight="1" x14ac:dyDescent="0.25">
      <c r="A417" s="58">
        <v>1802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144"/>
      <c r="L417" s="223"/>
      <c r="M417" s="129"/>
      <c r="N417" s="225"/>
      <c r="O417" s="102"/>
      <c r="P417" s="104"/>
      <c r="Q417" s="146"/>
      <c r="R417" s="108"/>
      <c r="T417" s="104"/>
    </row>
    <row r="418" spans="1:20" ht="15.75" customHeight="1" x14ac:dyDescent="0.25">
      <c r="A418" s="58">
        <v>1901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144"/>
      <c r="L418" s="223"/>
      <c r="M418" s="129"/>
      <c r="N418" s="225"/>
      <c r="O418" s="191" t="s">
        <v>83</v>
      </c>
      <c r="P418" s="82">
        <v>1</v>
      </c>
      <c r="Q418" s="111">
        <f>IF(SUM(K411:K414)=0,"",SUM(K411:K414))</f>
        <v>1</v>
      </c>
      <c r="R418" s="193" t="s">
        <v>11</v>
      </c>
      <c r="T418" s="104"/>
    </row>
    <row r="419" spans="1:20" ht="15.75" customHeight="1" x14ac:dyDescent="0.25">
      <c r="A419" s="58">
        <v>1902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144"/>
      <c r="L419" s="223"/>
      <c r="M419" s="129"/>
      <c r="N419" s="225"/>
      <c r="O419" s="192" t="s">
        <v>85</v>
      </c>
      <c r="P419" s="86">
        <f>IF(P418/B404=0,"",P418/B404)</f>
        <v>0.33333333333333331</v>
      </c>
      <c r="Q419" s="112">
        <f>IF(P418/Q418=0,"",P418/Q418)</f>
        <v>1</v>
      </c>
      <c r="R419" s="194" t="s">
        <v>86</v>
      </c>
      <c r="T419" s="104"/>
    </row>
    <row r="420" spans="1:20" ht="15.75" customHeight="1" x14ac:dyDescent="0.25">
      <c r="A420" s="58">
        <v>2001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144"/>
      <c r="L420" s="226"/>
      <c r="M420" s="227"/>
      <c r="N420" s="228"/>
      <c r="O420" s="90"/>
      <c r="P420" s="91"/>
      <c r="Q420" s="91"/>
      <c r="R420" s="113"/>
      <c r="T420" s="104"/>
    </row>
    <row r="421" spans="1:20" ht="18" customHeight="1" x14ac:dyDescent="0.25">
      <c r="A421" s="28"/>
      <c r="B421" s="280" t="s">
        <v>111</v>
      </c>
      <c r="C421" s="280"/>
      <c r="D421" s="280"/>
      <c r="E421" s="280"/>
      <c r="F421" s="280"/>
      <c r="G421" s="280"/>
      <c r="H421" s="280"/>
      <c r="I421" s="280"/>
      <c r="J421" s="280"/>
      <c r="K421" s="93">
        <f>SUM(K404:K417)</f>
        <v>1</v>
      </c>
      <c r="L421" s="94" t="str">
        <f>IF(SUM(K411:K412)=0,"0%",SUM(K411:K412)/B404)</f>
        <v>0%</v>
      </c>
      <c r="M421" s="94">
        <f>IF(K421=0,"",K421/B404)</f>
        <v>0.33333333333333331</v>
      </c>
      <c r="N421" s="94">
        <f>M421-L421</f>
        <v>0.33333333333333331</v>
      </c>
      <c r="O421" s="3"/>
      <c r="P421" s="29"/>
      <c r="Q421" s="22"/>
      <c r="R421" s="3"/>
      <c r="T421" s="104"/>
    </row>
    <row r="422" spans="1:20" ht="12.75" customHeight="1" x14ac:dyDescent="0.2">
      <c r="L422" s="3"/>
      <c r="M422" s="3"/>
      <c r="N422" s="3"/>
      <c r="O422" s="3"/>
    </row>
    <row r="423" spans="1:20" ht="12.75" customHeight="1" x14ac:dyDescent="0.2">
      <c r="L423" s="3"/>
      <c r="M423" s="3"/>
      <c r="N423" s="3"/>
      <c r="O423" s="3"/>
    </row>
    <row r="424" spans="1:20" ht="26.25" customHeight="1" x14ac:dyDescent="0.3">
      <c r="A424" s="209"/>
      <c r="B424" s="294" t="s">
        <v>99</v>
      </c>
      <c r="C424" s="294"/>
      <c r="D424" s="294"/>
      <c r="E424" s="294"/>
      <c r="F424" s="294"/>
      <c r="G424" s="294"/>
      <c r="H424" s="294"/>
      <c r="I424" s="294"/>
      <c r="J424" s="294"/>
      <c r="K424" s="179" t="s">
        <v>84</v>
      </c>
      <c r="L424" s="160"/>
      <c r="M424" s="160"/>
      <c r="N424" s="29"/>
      <c r="O424" s="3"/>
      <c r="P424" s="29"/>
      <c r="Q424" s="29"/>
      <c r="R424" s="29"/>
    </row>
    <row r="425" spans="1:20" ht="20.25" customHeight="1" x14ac:dyDescent="0.2">
      <c r="A425" s="272" t="s">
        <v>10</v>
      </c>
      <c r="B425" s="273" t="s">
        <v>100</v>
      </c>
      <c r="C425" s="274"/>
      <c r="D425" s="274"/>
      <c r="E425" s="274"/>
      <c r="F425" s="274"/>
      <c r="G425" s="274"/>
      <c r="H425" s="274"/>
      <c r="I425" s="274"/>
      <c r="J425" s="275"/>
      <c r="K425" s="276" t="s">
        <v>11</v>
      </c>
      <c r="L425" s="269" t="s">
        <v>3</v>
      </c>
      <c r="M425" s="269" t="s">
        <v>4</v>
      </c>
      <c r="N425" s="278" t="s">
        <v>5</v>
      </c>
      <c r="O425" s="269" t="s">
        <v>6</v>
      </c>
      <c r="P425" s="267" t="s">
        <v>7</v>
      </c>
      <c r="Q425" s="267" t="s">
        <v>8</v>
      </c>
      <c r="R425" s="269" t="s">
        <v>101</v>
      </c>
    </row>
    <row r="426" spans="1:20" ht="15.75" customHeight="1" x14ac:dyDescent="0.25">
      <c r="A426" s="268"/>
      <c r="B426" s="58" t="s">
        <v>102</v>
      </c>
      <c r="C426" s="58" t="s">
        <v>103</v>
      </c>
      <c r="D426" s="58" t="s">
        <v>104</v>
      </c>
      <c r="E426" s="58" t="s">
        <v>105</v>
      </c>
      <c r="F426" s="58" t="s">
        <v>106</v>
      </c>
      <c r="G426" s="58" t="s">
        <v>107</v>
      </c>
      <c r="H426" s="58" t="s">
        <v>108</v>
      </c>
      <c r="I426" s="58" t="s">
        <v>109</v>
      </c>
      <c r="J426" s="58" t="s">
        <v>110</v>
      </c>
      <c r="K426" s="277"/>
      <c r="L426" s="268"/>
      <c r="M426" s="268"/>
      <c r="N426" s="268"/>
      <c r="O426" s="268"/>
      <c r="P426" s="268"/>
      <c r="Q426" s="268"/>
      <c r="R426" s="268"/>
      <c r="T426" s="104"/>
    </row>
    <row r="427" spans="1:20" ht="15.75" customHeight="1" x14ac:dyDescent="0.25">
      <c r="A427" s="58">
        <v>1202</v>
      </c>
      <c r="B427" s="59">
        <v>8</v>
      </c>
      <c r="C427" s="59"/>
      <c r="D427" s="59"/>
      <c r="E427" s="59"/>
      <c r="F427" s="59"/>
      <c r="G427" s="59"/>
      <c r="H427" s="59"/>
      <c r="I427" s="59"/>
      <c r="J427" s="59"/>
      <c r="K427" s="144"/>
      <c r="L427" s="220"/>
      <c r="M427" s="221"/>
      <c r="N427" s="222"/>
      <c r="O427" s="229"/>
      <c r="P427" s="63">
        <f>B427</f>
        <v>8</v>
      </c>
      <c r="Q427" s="230"/>
      <c r="R427" s="229"/>
      <c r="T427" s="104"/>
    </row>
    <row r="428" spans="1:20" ht="15.75" customHeight="1" x14ac:dyDescent="0.25">
      <c r="A428" s="58">
        <v>1301</v>
      </c>
      <c r="B428" s="59"/>
      <c r="C428" s="59">
        <v>7</v>
      </c>
      <c r="D428" s="59"/>
      <c r="E428" s="59"/>
      <c r="F428" s="59"/>
      <c r="G428" s="59"/>
      <c r="H428" s="59"/>
      <c r="I428" s="59"/>
      <c r="J428" s="59"/>
      <c r="K428" s="144"/>
      <c r="L428" s="223"/>
      <c r="M428" s="129"/>
      <c r="N428" s="224"/>
      <c r="O428" s="67">
        <f>IF(C428=0,"",C428/B427)</f>
        <v>0.875</v>
      </c>
      <c r="P428" s="68">
        <v>7</v>
      </c>
      <c r="Q428" s="231">
        <f t="shared" ref="Q428:Q435" si="76">IF(P428=0,"",P428/P427)</f>
        <v>0.875</v>
      </c>
      <c r="R428" s="231">
        <f t="shared" ref="R428:R435" si="77">IF(P428=0,"",100%-Q428)</f>
        <v>0.125</v>
      </c>
      <c r="T428" s="104"/>
    </row>
    <row r="429" spans="1:20" ht="15.75" customHeight="1" x14ac:dyDescent="0.25">
      <c r="A429" s="58">
        <v>1302</v>
      </c>
      <c r="B429" s="59"/>
      <c r="C429" s="59"/>
      <c r="D429" s="59">
        <v>6</v>
      </c>
      <c r="E429" s="59"/>
      <c r="F429" s="59"/>
      <c r="G429" s="59"/>
      <c r="H429" s="59"/>
      <c r="I429" s="59"/>
      <c r="J429" s="59"/>
      <c r="K429" s="144"/>
      <c r="L429" s="223"/>
      <c r="M429" s="129"/>
      <c r="N429" s="224"/>
      <c r="O429" s="67">
        <f>IF(D429=0,"",D429/C428)</f>
        <v>0.8571428571428571</v>
      </c>
      <c r="P429" s="68">
        <v>6</v>
      </c>
      <c r="Q429" s="231">
        <f t="shared" si="76"/>
        <v>0.8571428571428571</v>
      </c>
      <c r="R429" s="231">
        <f t="shared" si="77"/>
        <v>0.1428571428571429</v>
      </c>
      <c r="T429" s="70">
        <f>P429/P427</f>
        <v>0.75</v>
      </c>
    </row>
    <row r="430" spans="1:20" ht="15.75" customHeight="1" x14ac:dyDescent="0.25">
      <c r="A430" s="58">
        <v>1401</v>
      </c>
      <c r="B430" s="59"/>
      <c r="C430" s="59"/>
      <c r="D430" s="59"/>
      <c r="E430" s="59">
        <v>6</v>
      </c>
      <c r="F430" s="59"/>
      <c r="G430" s="59"/>
      <c r="H430" s="59"/>
      <c r="I430" s="59"/>
      <c r="J430" s="59"/>
      <c r="K430" s="144"/>
      <c r="L430" s="223"/>
      <c r="M430" s="129"/>
      <c r="N430" s="224"/>
      <c r="O430" s="67">
        <f>IF(E430=0,"",E430/D429)</f>
        <v>1</v>
      </c>
      <c r="P430" s="68">
        <v>6</v>
      </c>
      <c r="Q430" s="231">
        <f t="shared" si="76"/>
        <v>1</v>
      </c>
      <c r="R430" s="231">
        <f t="shared" si="77"/>
        <v>0</v>
      </c>
      <c r="T430" s="104"/>
    </row>
    <row r="431" spans="1:20" ht="15.75" customHeight="1" x14ac:dyDescent="0.25">
      <c r="A431" s="58">
        <v>1402</v>
      </c>
      <c r="B431" s="59"/>
      <c r="C431" s="59"/>
      <c r="D431" s="59"/>
      <c r="E431" s="59"/>
      <c r="F431" s="59">
        <v>6</v>
      </c>
      <c r="G431" s="59"/>
      <c r="H431" s="59"/>
      <c r="I431" s="59"/>
      <c r="J431" s="59"/>
      <c r="K431" s="144"/>
      <c r="L431" s="223"/>
      <c r="M431" s="129"/>
      <c r="N431" s="224"/>
      <c r="O431" s="67">
        <f>IF(F431=0,"",F431/E430)</f>
        <v>1</v>
      </c>
      <c r="P431" s="68">
        <v>6</v>
      </c>
      <c r="Q431" s="231">
        <f t="shared" si="76"/>
        <v>1</v>
      </c>
      <c r="R431" s="231">
        <f t="shared" si="77"/>
        <v>0</v>
      </c>
      <c r="T431" s="104"/>
    </row>
    <row r="432" spans="1:20" ht="15.75" customHeight="1" x14ac:dyDescent="0.25">
      <c r="A432" s="58">
        <v>1501</v>
      </c>
      <c r="B432" s="59"/>
      <c r="C432" s="59"/>
      <c r="D432" s="59"/>
      <c r="E432" s="59"/>
      <c r="F432" s="59"/>
      <c r="G432" s="59">
        <v>5</v>
      </c>
      <c r="H432" s="59"/>
      <c r="I432" s="59"/>
      <c r="J432" s="59"/>
      <c r="K432" s="144"/>
      <c r="L432" s="223"/>
      <c r="M432" s="129"/>
      <c r="N432" s="224"/>
      <c r="O432" s="67">
        <f>IF(G432=0,"",G432/F431)</f>
        <v>0.83333333333333337</v>
      </c>
      <c r="P432" s="68">
        <v>6</v>
      </c>
      <c r="Q432" s="231">
        <f t="shared" si="76"/>
        <v>1</v>
      </c>
      <c r="R432" s="231">
        <f t="shared" si="77"/>
        <v>0</v>
      </c>
      <c r="T432" s="104"/>
    </row>
    <row r="433" spans="1:20" ht="15.75" customHeight="1" x14ac:dyDescent="0.25">
      <c r="A433" s="58">
        <v>1502</v>
      </c>
      <c r="B433" s="59"/>
      <c r="C433" s="59"/>
      <c r="D433" s="59"/>
      <c r="E433" s="59"/>
      <c r="F433" s="59"/>
      <c r="G433" s="59"/>
      <c r="H433" s="59">
        <v>4</v>
      </c>
      <c r="I433" s="59"/>
      <c r="J433" s="59"/>
      <c r="K433" s="144"/>
      <c r="L433" s="223"/>
      <c r="M433" s="129"/>
      <c r="N433" s="224"/>
      <c r="O433" s="67">
        <f>IF(H433=0,"",H433/G432)</f>
        <v>0.8</v>
      </c>
      <c r="P433" s="68">
        <v>6</v>
      </c>
      <c r="Q433" s="231">
        <f t="shared" si="76"/>
        <v>1</v>
      </c>
      <c r="R433" s="231">
        <f t="shared" si="77"/>
        <v>0</v>
      </c>
      <c r="T433" s="104"/>
    </row>
    <row r="434" spans="1:20" ht="15.75" customHeight="1" x14ac:dyDescent="0.25">
      <c r="A434" s="58">
        <v>1601</v>
      </c>
      <c r="B434" s="59"/>
      <c r="C434" s="59"/>
      <c r="D434" s="59"/>
      <c r="E434" s="59"/>
      <c r="F434" s="59"/>
      <c r="G434" s="59"/>
      <c r="H434" s="59"/>
      <c r="I434" s="59">
        <v>4</v>
      </c>
      <c r="J434" s="59"/>
      <c r="K434" s="144"/>
      <c r="L434" s="223"/>
      <c r="M434" s="129"/>
      <c r="N434" s="224"/>
      <c r="O434" s="67">
        <f>IF(I434=0,"",I434/H433)</f>
        <v>1</v>
      </c>
      <c r="P434" s="68">
        <v>6</v>
      </c>
      <c r="Q434" s="231">
        <f t="shared" si="76"/>
        <v>1</v>
      </c>
      <c r="R434" s="231">
        <f t="shared" si="77"/>
        <v>0</v>
      </c>
      <c r="T434" s="104"/>
    </row>
    <row r="435" spans="1:20" ht="15.75" customHeight="1" x14ac:dyDescent="0.25">
      <c r="A435" s="58">
        <v>1602</v>
      </c>
      <c r="B435" s="59"/>
      <c r="C435" s="59"/>
      <c r="D435" s="59"/>
      <c r="E435" s="59"/>
      <c r="F435" s="59"/>
      <c r="G435" s="59"/>
      <c r="H435" s="59"/>
      <c r="I435" s="59"/>
      <c r="J435" s="59">
        <v>4</v>
      </c>
      <c r="K435" s="144">
        <v>1</v>
      </c>
      <c r="L435" s="223"/>
      <c r="M435" s="129"/>
      <c r="N435" s="224"/>
      <c r="O435" s="71">
        <f>IF(J435=0,"",J435/I434)</f>
        <v>1</v>
      </c>
      <c r="P435" s="68">
        <v>6</v>
      </c>
      <c r="Q435" s="71">
        <f t="shared" si="76"/>
        <v>1</v>
      </c>
      <c r="R435" s="71">
        <f t="shared" si="77"/>
        <v>0</v>
      </c>
      <c r="T435" s="104"/>
    </row>
    <row r="436" spans="1:20" ht="15.75" customHeight="1" x14ac:dyDescent="0.25">
      <c r="A436" s="58">
        <v>1701</v>
      </c>
      <c r="B436" s="59"/>
      <c r="C436" s="59"/>
      <c r="D436" s="59"/>
      <c r="E436" s="59"/>
      <c r="F436" s="59"/>
      <c r="G436" s="59"/>
      <c r="H436" s="59"/>
      <c r="I436" s="59"/>
      <c r="J436" s="59">
        <v>3</v>
      </c>
      <c r="K436" s="144">
        <v>3</v>
      </c>
      <c r="L436" s="223"/>
      <c r="M436" s="129"/>
      <c r="N436" s="225"/>
      <c r="O436" s="129"/>
      <c r="P436" s="68">
        <v>3</v>
      </c>
      <c r="Q436" s="129"/>
      <c r="R436" s="232"/>
      <c r="T436" s="104"/>
    </row>
    <row r="437" spans="1:20" ht="15.75" customHeight="1" x14ac:dyDescent="0.25">
      <c r="A437" s="58">
        <v>1702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144">
        <v>2</v>
      </c>
      <c r="L437" s="223"/>
      <c r="M437" s="129"/>
      <c r="N437" s="225"/>
      <c r="O437" s="233"/>
      <c r="P437" s="109"/>
      <c r="Q437" s="234"/>
      <c r="R437" s="233"/>
      <c r="T437" s="104"/>
    </row>
    <row r="438" spans="1:20" ht="15.75" customHeight="1" x14ac:dyDescent="0.25">
      <c r="A438" s="58">
        <v>1801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144"/>
      <c r="L438" s="223"/>
      <c r="M438" s="129"/>
      <c r="N438" s="225"/>
      <c r="O438" s="233"/>
      <c r="P438" s="109"/>
      <c r="Q438" s="234"/>
      <c r="R438" s="233"/>
      <c r="T438" s="104"/>
    </row>
    <row r="439" spans="1:20" ht="15.75" customHeight="1" x14ac:dyDescent="0.25">
      <c r="A439" s="58">
        <v>1802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144"/>
      <c r="L439" s="223"/>
      <c r="M439" s="129"/>
      <c r="N439" s="225"/>
      <c r="O439" s="233"/>
      <c r="P439" s="109"/>
      <c r="Q439" s="234"/>
      <c r="R439" s="233"/>
      <c r="T439" s="104"/>
    </row>
    <row r="440" spans="1:20" ht="15.75" customHeight="1" x14ac:dyDescent="0.25">
      <c r="A440" s="58">
        <v>1901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223"/>
      <c r="M440" s="129"/>
      <c r="N440" s="225"/>
      <c r="O440" s="129"/>
      <c r="P440" s="225"/>
      <c r="Q440" s="124"/>
      <c r="R440" s="233"/>
      <c r="T440" s="104"/>
    </row>
    <row r="441" spans="1:20" ht="15.75" customHeight="1" x14ac:dyDescent="0.25">
      <c r="A441" s="58">
        <v>1902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223"/>
      <c r="M441" s="129"/>
      <c r="N441" s="225"/>
      <c r="O441" s="191" t="s">
        <v>83</v>
      </c>
      <c r="P441" s="82">
        <v>6</v>
      </c>
      <c r="Q441" s="111">
        <f>IF(SUM(K433:K437)=0,"",SUM(K433:K437))</f>
        <v>6</v>
      </c>
      <c r="R441" s="193" t="s">
        <v>11</v>
      </c>
      <c r="T441" s="104"/>
    </row>
    <row r="442" spans="1:20" ht="15.75" customHeight="1" x14ac:dyDescent="0.25">
      <c r="A442" s="58">
        <v>2001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223"/>
      <c r="M442" s="129"/>
      <c r="N442" s="225"/>
      <c r="O442" s="192" t="s">
        <v>85</v>
      </c>
      <c r="P442" s="86">
        <f>IF(P441/B427=0,"",P441/B427)</f>
        <v>0.75</v>
      </c>
      <c r="Q442" s="112">
        <f>IF(P441/Q441=0,"",P441/Q441)</f>
        <v>1</v>
      </c>
      <c r="R442" s="194" t="s">
        <v>86</v>
      </c>
      <c r="T442" s="104"/>
    </row>
    <row r="443" spans="1:20" ht="15.75" customHeight="1" x14ac:dyDescent="0.25">
      <c r="A443" s="58">
        <v>2002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226"/>
      <c r="M443" s="227"/>
      <c r="N443" s="228"/>
      <c r="O443" s="90"/>
      <c r="P443" s="91"/>
      <c r="Q443" s="91"/>
      <c r="R443" s="113"/>
      <c r="T443" s="104"/>
    </row>
    <row r="444" spans="1:20" ht="18" customHeight="1" x14ac:dyDescent="0.25">
      <c r="A444" s="28"/>
      <c r="B444" s="280" t="s">
        <v>111</v>
      </c>
      <c r="C444" s="280"/>
      <c r="D444" s="280"/>
      <c r="E444" s="280"/>
      <c r="F444" s="280"/>
      <c r="G444" s="280"/>
      <c r="H444" s="280"/>
      <c r="I444" s="280"/>
      <c r="J444" s="280"/>
      <c r="K444" s="93">
        <f>SUM(K427:K440)</f>
        <v>6</v>
      </c>
      <c r="L444" s="94">
        <f>IF(SUM(K434:K435)=0,"",SUM(K434:K435)/B427)</f>
        <v>0.125</v>
      </c>
      <c r="M444" s="94">
        <f>IF(K444=0,"",K444/B427)</f>
        <v>0.75</v>
      </c>
      <c r="N444" s="94">
        <f>IF(K435=0,"",M444-L444)</f>
        <v>0.625</v>
      </c>
      <c r="O444" s="3"/>
      <c r="P444" s="29"/>
      <c r="Q444" s="22"/>
      <c r="R444" s="3"/>
      <c r="T444" s="104"/>
    </row>
    <row r="445" spans="1:20" ht="12.75" customHeight="1" x14ac:dyDescent="0.2">
      <c r="L445" s="3"/>
      <c r="M445" s="3"/>
      <c r="O445" s="3"/>
    </row>
    <row r="446" spans="1:20" ht="12.75" customHeight="1" x14ac:dyDescent="0.2">
      <c r="L446" s="3"/>
      <c r="M446" s="3"/>
      <c r="O446" s="3"/>
    </row>
    <row r="447" spans="1:20" ht="26.25" customHeight="1" x14ac:dyDescent="0.3">
      <c r="A447" s="209"/>
      <c r="B447" s="294" t="s">
        <v>99</v>
      </c>
      <c r="C447" s="294"/>
      <c r="D447" s="294"/>
      <c r="E447" s="294"/>
      <c r="F447" s="294"/>
      <c r="G447" s="294"/>
      <c r="H447" s="294"/>
      <c r="I447" s="294"/>
      <c r="J447" s="294"/>
      <c r="K447" s="179" t="s">
        <v>87</v>
      </c>
      <c r="L447" s="160"/>
      <c r="M447" s="160"/>
      <c r="N447" s="29"/>
      <c r="O447" s="3"/>
      <c r="P447" s="29"/>
      <c r="Q447" s="29"/>
      <c r="R447" s="29"/>
    </row>
    <row r="448" spans="1:20" ht="20.25" customHeight="1" x14ac:dyDescent="0.2">
      <c r="A448" s="272" t="s">
        <v>10</v>
      </c>
      <c r="B448" s="273" t="s">
        <v>100</v>
      </c>
      <c r="C448" s="274"/>
      <c r="D448" s="274"/>
      <c r="E448" s="274"/>
      <c r="F448" s="274"/>
      <c r="G448" s="274"/>
      <c r="H448" s="274"/>
      <c r="I448" s="274"/>
      <c r="J448" s="275"/>
      <c r="K448" s="276" t="s">
        <v>11</v>
      </c>
      <c r="L448" s="269" t="s">
        <v>3</v>
      </c>
      <c r="M448" s="269" t="s">
        <v>4</v>
      </c>
      <c r="N448" s="278" t="s">
        <v>5</v>
      </c>
      <c r="O448" s="269" t="s">
        <v>6</v>
      </c>
      <c r="P448" s="267" t="s">
        <v>7</v>
      </c>
      <c r="Q448" s="267" t="s">
        <v>8</v>
      </c>
      <c r="R448" s="269" t="s">
        <v>101</v>
      </c>
    </row>
    <row r="449" spans="1:20" ht="15.75" x14ac:dyDescent="0.25">
      <c r="A449" s="268"/>
      <c r="B449" s="58" t="s">
        <v>102</v>
      </c>
      <c r="C449" s="58" t="s">
        <v>103</v>
      </c>
      <c r="D449" s="58" t="s">
        <v>104</v>
      </c>
      <c r="E449" s="58" t="s">
        <v>105</v>
      </c>
      <c r="F449" s="58" t="s">
        <v>106</v>
      </c>
      <c r="G449" s="58" t="s">
        <v>107</v>
      </c>
      <c r="H449" s="58" t="s">
        <v>108</v>
      </c>
      <c r="I449" s="58" t="s">
        <v>109</v>
      </c>
      <c r="J449" s="58" t="s">
        <v>110</v>
      </c>
      <c r="K449" s="277"/>
      <c r="L449" s="268"/>
      <c r="M449" s="268"/>
      <c r="N449" s="268"/>
      <c r="O449" s="268"/>
      <c r="P449" s="268"/>
      <c r="Q449" s="268"/>
      <c r="R449" s="268"/>
      <c r="T449" s="104"/>
    </row>
    <row r="450" spans="1:20" ht="15.75" customHeight="1" x14ac:dyDescent="0.25">
      <c r="A450" s="58">
        <v>1301</v>
      </c>
      <c r="B450" s="59">
        <v>11</v>
      </c>
      <c r="C450" s="59"/>
      <c r="D450" s="59"/>
      <c r="E450" s="59"/>
      <c r="F450" s="59"/>
      <c r="G450" s="59"/>
      <c r="H450" s="59"/>
      <c r="I450" s="59"/>
      <c r="J450" s="59"/>
      <c r="K450" s="144"/>
      <c r="L450" s="220"/>
      <c r="M450" s="221"/>
      <c r="N450" s="222"/>
      <c r="O450" s="229"/>
      <c r="P450" s="63">
        <f>B450</f>
        <v>11</v>
      </c>
      <c r="Q450" s="230"/>
      <c r="R450" s="229"/>
      <c r="T450" s="104"/>
    </row>
    <row r="451" spans="1:20" ht="15.75" customHeight="1" x14ac:dyDescent="0.25">
      <c r="A451" s="58">
        <v>1302</v>
      </c>
      <c r="B451" s="59"/>
      <c r="C451" s="59">
        <v>7</v>
      </c>
      <c r="D451" s="59"/>
      <c r="E451" s="59"/>
      <c r="F451" s="59"/>
      <c r="G451" s="59"/>
      <c r="H451" s="59"/>
      <c r="I451" s="59"/>
      <c r="J451" s="59"/>
      <c r="K451" s="144"/>
      <c r="L451" s="223"/>
      <c r="M451" s="129"/>
      <c r="N451" s="224"/>
      <c r="O451" s="67">
        <f>IF(C451=0,"",C451/B450)</f>
        <v>0.63636363636363635</v>
      </c>
      <c r="P451" s="68">
        <v>8</v>
      </c>
      <c r="Q451" s="231">
        <f t="shared" ref="Q451:Q458" si="78">IF(P451=0,"",P451/P450)</f>
        <v>0.72727272727272729</v>
      </c>
      <c r="R451" s="231">
        <f t="shared" ref="R451:R458" si="79">IF(P451=0,"",100%-Q451)</f>
        <v>0.27272727272727271</v>
      </c>
      <c r="T451" s="104"/>
    </row>
    <row r="452" spans="1:20" ht="15.75" customHeight="1" x14ac:dyDescent="0.25">
      <c r="A452" s="58">
        <v>1401</v>
      </c>
      <c r="B452" s="59"/>
      <c r="C452" s="59"/>
      <c r="D452" s="59">
        <v>6</v>
      </c>
      <c r="E452" s="59"/>
      <c r="F452" s="59"/>
      <c r="G452" s="59"/>
      <c r="H452" s="59"/>
      <c r="I452" s="59"/>
      <c r="J452" s="59"/>
      <c r="K452" s="144"/>
      <c r="L452" s="223"/>
      <c r="M452" s="129"/>
      <c r="N452" s="224"/>
      <c r="O452" s="67">
        <f>IF(D452=0,"",D452/C451)</f>
        <v>0.8571428571428571</v>
      </c>
      <c r="P452" s="68">
        <v>7</v>
      </c>
      <c r="Q452" s="231">
        <f t="shared" si="78"/>
        <v>0.875</v>
      </c>
      <c r="R452" s="231">
        <f t="shared" si="79"/>
        <v>0.125</v>
      </c>
      <c r="T452" s="70">
        <f>P452/P450</f>
        <v>0.63636363636363635</v>
      </c>
    </row>
    <row r="453" spans="1:20" ht="15.75" customHeight="1" x14ac:dyDescent="0.25">
      <c r="A453" s="58">
        <v>1402</v>
      </c>
      <c r="B453" s="59"/>
      <c r="C453" s="59"/>
      <c r="D453" s="59"/>
      <c r="E453" s="59">
        <v>2</v>
      </c>
      <c r="F453" s="59"/>
      <c r="G453" s="59"/>
      <c r="H453" s="59"/>
      <c r="I453" s="59"/>
      <c r="J453" s="59"/>
      <c r="K453" s="144"/>
      <c r="L453" s="223"/>
      <c r="M453" s="129"/>
      <c r="N453" s="224"/>
      <c r="O453" s="67">
        <f>IF(E453=0,"",E453/D452)</f>
        <v>0.33333333333333331</v>
      </c>
      <c r="P453" s="68">
        <v>4</v>
      </c>
      <c r="Q453" s="231">
        <f t="shared" si="78"/>
        <v>0.5714285714285714</v>
      </c>
      <c r="R453" s="231">
        <f t="shared" si="79"/>
        <v>0.4285714285714286</v>
      </c>
      <c r="T453" s="104"/>
    </row>
    <row r="454" spans="1:20" ht="15.75" customHeight="1" x14ac:dyDescent="0.25">
      <c r="A454" s="58">
        <v>1501</v>
      </c>
      <c r="B454" s="59"/>
      <c r="C454" s="59"/>
      <c r="D454" s="59"/>
      <c r="E454" s="59"/>
      <c r="F454" s="59">
        <v>2</v>
      </c>
      <c r="G454" s="59"/>
      <c r="H454" s="59"/>
      <c r="I454" s="59"/>
      <c r="J454" s="59"/>
      <c r="K454" s="144"/>
      <c r="L454" s="223"/>
      <c r="M454" s="129"/>
      <c r="N454" s="224"/>
      <c r="O454" s="67">
        <f>IF(F454=0,"",F454/E453)</f>
        <v>1</v>
      </c>
      <c r="P454" s="68">
        <v>4</v>
      </c>
      <c r="Q454" s="231">
        <f t="shared" si="78"/>
        <v>1</v>
      </c>
      <c r="R454" s="231">
        <f t="shared" si="79"/>
        <v>0</v>
      </c>
      <c r="T454" s="104"/>
    </row>
    <row r="455" spans="1:20" ht="15.75" customHeight="1" x14ac:dyDescent="0.25">
      <c r="A455" s="58">
        <v>1502</v>
      </c>
      <c r="B455" s="59"/>
      <c r="C455" s="59"/>
      <c r="D455" s="59"/>
      <c r="E455" s="59"/>
      <c r="F455" s="59"/>
      <c r="G455" s="59">
        <v>1</v>
      </c>
      <c r="H455" s="59"/>
      <c r="I455" s="59"/>
      <c r="J455" s="59"/>
      <c r="K455" s="144"/>
      <c r="L455" s="223"/>
      <c r="M455" s="129"/>
      <c r="N455" s="224"/>
      <c r="O455" s="67">
        <f>IF(G455=0,"",G455/F454)</f>
        <v>0.5</v>
      </c>
      <c r="P455" s="68">
        <v>4</v>
      </c>
      <c r="Q455" s="231">
        <f t="shared" si="78"/>
        <v>1</v>
      </c>
      <c r="R455" s="231">
        <f t="shared" si="79"/>
        <v>0</v>
      </c>
      <c r="T455" s="104"/>
    </row>
    <row r="456" spans="1:20" ht="15.75" customHeight="1" x14ac:dyDescent="0.25">
      <c r="A456" s="58">
        <v>1601</v>
      </c>
      <c r="B456" s="59"/>
      <c r="C456" s="59"/>
      <c r="D456" s="59"/>
      <c r="E456" s="59"/>
      <c r="F456" s="59"/>
      <c r="G456" s="59"/>
      <c r="H456" s="59">
        <v>1</v>
      </c>
      <c r="I456" s="59"/>
      <c r="J456" s="59"/>
      <c r="K456" s="144"/>
      <c r="L456" s="223"/>
      <c r="M456" s="129"/>
      <c r="N456" s="224"/>
      <c r="O456" s="67">
        <f>IF(H456=0,"",H456/G455)</f>
        <v>1</v>
      </c>
      <c r="P456" s="68">
        <v>4</v>
      </c>
      <c r="Q456" s="231">
        <f t="shared" si="78"/>
        <v>1</v>
      </c>
      <c r="R456" s="231">
        <f t="shared" si="79"/>
        <v>0</v>
      </c>
      <c r="T456" s="104"/>
    </row>
    <row r="457" spans="1:20" ht="15.75" customHeight="1" x14ac:dyDescent="0.25">
      <c r="A457" s="58">
        <v>1602</v>
      </c>
      <c r="B457" s="59"/>
      <c r="C457" s="59"/>
      <c r="D457" s="59"/>
      <c r="E457" s="59"/>
      <c r="F457" s="59"/>
      <c r="G457" s="59"/>
      <c r="H457" s="59"/>
      <c r="I457" s="59">
        <v>1</v>
      </c>
      <c r="J457" s="59"/>
      <c r="K457" s="144"/>
      <c r="L457" s="223"/>
      <c r="M457" s="129"/>
      <c r="N457" s="224"/>
      <c r="O457" s="67">
        <f>IF(I457=0,"",I457/H456)</f>
        <v>1</v>
      </c>
      <c r="P457" s="68">
        <v>4</v>
      </c>
      <c r="Q457" s="231">
        <f t="shared" si="78"/>
        <v>1</v>
      </c>
      <c r="R457" s="231">
        <f t="shared" si="79"/>
        <v>0</v>
      </c>
      <c r="T457" s="104"/>
    </row>
    <row r="458" spans="1:20" ht="15.75" customHeight="1" x14ac:dyDescent="0.25">
      <c r="A458" s="58">
        <v>1701</v>
      </c>
      <c r="B458" s="59"/>
      <c r="C458" s="59"/>
      <c r="D458" s="59"/>
      <c r="E458" s="59"/>
      <c r="F458" s="59"/>
      <c r="G458" s="59"/>
      <c r="H458" s="59"/>
      <c r="I458" s="59"/>
      <c r="J458" s="59">
        <v>1</v>
      </c>
      <c r="K458" s="144">
        <v>1</v>
      </c>
      <c r="L458" s="223"/>
      <c r="M458" s="129"/>
      <c r="N458" s="224"/>
      <c r="O458" s="71">
        <f>IF(J458=0,"",J458/I457)</f>
        <v>1</v>
      </c>
      <c r="P458" s="68">
        <v>3</v>
      </c>
      <c r="Q458" s="71">
        <f t="shared" si="78"/>
        <v>0.75</v>
      </c>
      <c r="R458" s="71">
        <f t="shared" si="79"/>
        <v>0.25</v>
      </c>
      <c r="T458" s="104"/>
    </row>
    <row r="459" spans="1:20" ht="15.75" customHeight="1" x14ac:dyDescent="0.25">
      <c r="A459" s="58">
        <v>1702</v>
      </c>
      <c r="B459" s="59"/>
      <c r="C459" s="59"/>
      <c r="D459" s="59"/>
      <c r="E459" s="59"/>
      <c r="F459" s="59"/>
      <c r="G459" s="59"/>
      <c r="H459" s="59"/>
      <c r="I459" s="59"/>
      <c r="J459" s="59">
        <v>2</v>
      </c>
      <c r="K459" s="144"/>
      <c r="L459" s="223"/>
      <c r="M459" s="129"/>
      <c r="N459" s="225"/>
      <c r="O459" s="129"/>
      <c r="P459" s="68">
        <v>2</v>
      </c>
      <c r="Q459" s="129"/>
      <c r="R459" s="232"/>
      <c r="T459" s="104"/>
    </row>
    <row r="460" spans="1:20" ht="15.75" customHeight="1" x14ac:dyDescent="0.25">
      <c r="A460" s="58">
        <v>1801</v>
      </c>
      <c r="B460" s="59"/>
      <c r="C460" s="59"/>
      <c r="D460" s="59"/>
      <c r="E460" s="59"/>
      <c r="F460" s="59"/>
      <c r="G460" s="59"/>
      <c r="H460" s="59"/>
      <c r="I460" s="59"/>
      <c r="J460" s="59">
        <v>2</v>
      </c>
      <c r="K460" s="144">
        <v>2</v>
      </c>
      <c r="L460" s="223"/>
      <c r="M460" s="129"/>
      <c r="N460" s="225"/>
      <c r="O460" s="233"/>
      <c r="P460" s="109">
        <v>2</v>
      </c>
      <c r="Q460" s="234"/>
      <c r="R460" s="233"/>
      <c r="T460" s="104"/>
    </row>
    <row r="461" spans="1:20" ht="15.75" customHeight="1" x14ac:dyDescent="0.25">
      <c r="A461" s="58">
        <v>1802</v>
      </c>
      <c r="B461" s="59"/>
      <c r="C461" s="59"/>
      <c r="D461" s="59"/>
      <c r="E461" s="59"/>
      <c r="F461" s="59"/>
      <c r="G461" s="59"/>
      <c r="H461" s="59"/>
      <c r="I461" s="59"/>
      <c r="J461" s="59"/>
      <c r="K461" s="144"/>
      <c r="L461" s="223"/>
      <c r="M461" s="129"/>
      <c r="N461" s="225"/>
      <c r="O461" s="233"/>
      <c r="P461" s="109"/>
      <c r="Q461" s="234"/>
      <c r="R461" s="233"/>
      <c r="T461" s="104"/>
    </row>
    <row r="462" spans="1:20" ht="15.75" customHeight="1" x14ac:dyDescent="0.25">
      <c r="A462" s="58">
        <v>1901</v>
      </c>
      <c r="B462" s="59"/>
      <c r="C462" s="59"/>
      <c r="D462" s="59"/>
      <c r="E462" s="59"/>
      <c r="F462" s="59"/>
      <c r="G462" s="59"/>
      <c r="H462" s="59"/>
      <c r="I462" s="59"/>
      <c r="J462" s="59"/>
      <c r="K462" s="144"/>
      <c r="L462" s="223"/>
      <c r="M462" s="129"/>
      <c r="N462" s="225"/>
      <c r="O462" s="233"/>
      <c r="P462" s="109"/>
      <c r="Q462" s="234"/>
      <c r="R462" s="233"/>
      <c r="T462" s="104"/>
    </row>
    <row r="463" spans="1:20" ht="15.75" customHeight="1" x14ac:dyDescent="0.25">
      <c r="A463" s="58">
        <v>1902</v>
      </c>
      <c r="B463" s="59"/>
      <c r="C463" s="59"/>
      <c r="D463" s="59"/>
      <c r="E463" s="59"/>
      <c r="F463" s="59"/>
      <c r="G463" s="59"/>
      <c r="H463" s="59"/>
      <c r="I463" s="59"/>
      <c r="J463" s="59"/>
      <c r="K463" s="144"/>
      <c r="L463" s="223"/>
      <c r="M463" s="129"/>
      <c r="N463" s="225"/>
      <c r="O463" s="129"/>
      <c r="P463" s="225"/>
      <c r="Q463" s="124"/>
      <c r="R463" s="233"/>
      <c r="T463" s="104"/>
    </row>
    <row r="464" spans="1:20" ht="15.75" customHeight="1" x14ac:dyDescent="0.25">
      <c r="A464" s="58">
        <v>2001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144"/>
      <c r="L464" s="223"/>
      <c r="M464" s="129"/>
      <c r="N464" s="225"/>
      <c r="O464" s="191" t="s">
        <v>83</v>
      </c>
      <c r="P464" s="82">
        <v>2</v>
      </c>
      <c r="Q464" s="111">
        <f>K467</f>
        <v>3</v>
      </c>
      <c r="R464" s="193" t="s">
        <v>11</v>
      </c>
      <c r="T464" s="104"/>
    </row>
    <row r="465" spans="1:20" ht="15.75" customHeight="1" x14ac:dyDescent="0.25">
      <c r="A465" s="58">
        <v>2002</v>
      </c>
      <c r="B465" s="59"/>
      <c r="C465" s="59"/>
      <c r="D465" s="59"/>
      <c r="E465" s="59"/>
      <c r="F465" s="59"/>
      <c r="G465" s="59"/>
      <c r="H465" s="59"/>
      <c r="I465" s="59"/>
      <c r="J465" s="59"/>
      <c r="K465" s="144"/>
      <c r="L465" s="223"/>
      <c r="M465" s="129"/>
      <c r="N465" s="225"/>
      <c r="O465" s="192" t="s">
        <v>85</v>
      </c>
      <c r="P465" s="86">
        <f>IF(P464/B450=0,"",P464/B450)</f>
        <v>0.18181818181818182</v>
      </c>
      <c r="Q465" s="112">
        <f>IF(P464/Q464=0,"",P464/Q464)</f>
        <v>0.66666666666666663</v>
      </c>
      <c r="R465" s="194" t="s">
        <v>86</v>
      </c>
      <c r="T465" s="104"/>
    </row>
    <row r="466" spans="1:20" ht="15.75" x14ac:dyDescent="0.25">
      <c r="A466" s="58">
        <v>2101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/>
      <c r="L466" s="226"/>
      <c r="M466" s="227"/>
      <c r="N466" s="228"/>
      <c r="O466" s="90"/>
      <c r="P466" s="91"/>
      <c r="Q466" s="91"/>
      <c r="R466" s="113"/>
      <c r="T466" s="104"/>
    </row>
    <row r="467" spans="1:20" ht="18" x14ac:dyDescent="0.25">
      <c r="A467" s="28"/>
      <c r="B467" s="280" t="s">
        <v>111</v>
      </c>
      <c r="C467" s="280"/>
      <c r="D467" s="280"/>
      <c r="E467" s="280"/>
      <c r="F467" s="280"/>
      <c r="G467" s="280"/>
      <c r="H467" s="280"/>
      <c r="I467" s="280"/>
      <c r="J467" s="280"/>
      <c r="K467" s="93">
        <f>SUM(K450:K463)</f>
        <v>3</v>
      </c>
      <c r="L467" s="94">
        <f>IF(SUM(K457:K458)=0,"",SUM(K457:K458)/B450)</f>
        <v>9.0909090909090912E-2</v>
      </c>
      <c r="M467" s="94">
        <f>IF(K467=0,"",K467/B450)</f>
        <v>0.27272727272727271</v>
      </c>
      <c r="N467" s="94">
        <f>IF(K458=0,"",M467-L467)</f>
        <v>0.1818181818181818</v>
      </c>
      <c r="O467" s="3"/>
      <c r="P467" s="29"/>
      <c r="Q467" s="22"/>
      <c r="R467" s="3"/>
      <c r="T467" s="104"/>
    </row>
    <row r="468" spans="1:20" ht="12.75" customHeight="1" x14ac:dyDescent="0.2">
      <c r="L468" s="3"/>
      <c r="M468" s="3"/>
      <c r="O468" s="3"/>
    </row>
    <row r="469" spans="1:20" ht="12.75" customHeight="1" x14ac:dyDescent="0.2">
      <c r="L469" s="3"/>
      <c r="M469" s="3"/>
      <c r="O469" s="3"/>
    </row>
    <row r="470" spans="1:20" ht="26.25" x14ac:dyDescent="0.3">
      <c r="A470" s="209"/>
      <c r="B470" s="294" t="s">
        <v>99</v>
      </c>
      <c r="C470" s="294"/>
      <c r="D470" s="294"/>
      <c r="E470" s="294"/>
      <c r="F470" s="294"/>
      <c r="G470" s="294"/>
      <c r="H470" s="294"/>
      <c r="I470" s="294"/>
      <c r="J470" s="294"/>
      <c r="K470" s="179" t="s">
        <v>88</v>
      </c>
      <c r="L470" s="160"/>
      <c r="M470" s="160"/>
      <c r="N470" s="29"/>
      <c r="O470" s="3"/>
      <c r="P470" s="29"/>
      <c r="Q470" s="29"/>
      <c r="R470" s="29"/>
    </row>
    <row r="471" spans="1:20" ht="20.25" x14ac:dyDescent="0.2">
      <c r="A471" s="272" t="s">
        <v>10</v>
      </c>
      <c r="B471" s="273" t="s">
        <v>100</v>
      </c>
      <c r="C471" s="274"/>
      <c r="D471" s="274"/>
      <c r="E471" s="274"/>
      <c r="F471" s="274"/>
      <c r="G471" s="274"/>
      <c r="H471" s="274"/>
      <c r="I471" s="274"/>
      <c r="J471" s="275"/>
      <c r="K471" s="276" t="s">
        <v>11</v>
      </c>
      <c r="L471" s="269" t="s">
        <v>3</v>
      </c>
      <c r="M471" s="269" t="s">
        <v>4</v>
      </c>
      <c r="N471" s="278" t="s">
        <v>5</v>
      </c>
      <c r="O471" s="269" t="s">
        <v>6</v>
      </c>
      <c r="P471" s="267" t="s">
        <v>7</v>
      </c>
      <c r="Q471" s="267" t="s">
        <v>8</v>
      </c>
      <c r="R471" s="269" t="s">
        <v>101</v>
      </c>
    </row>
    <row r="472" spans="1:20" ht="15.75" x14ac:dyDescent="0.25">
      <c r="A472" s="268"/>
      <c r="B472" s="58" t="s">
        <v>102</v>
      </c>
      <c r="C472" s="58" t="s">
        <v>103</v>
      </c>
      <c r="D472" s="58" t="s">
        <v>104</v>
      </c>
      <c r="E472" s="58" t="s">
        <v>105</v>
      </c>
      <c r="F472" s="58" t="s">
        <v>106</v>
      </c>
      <c r="G472" s="58" t="s">
        <v>107</v>
      </c>
      <c r="H472" s="58" t="s">
        <v>108</v>
      </c>
      <c r="I472" s="58" t="s">
        <v>109</v>
      </c>
      <c r="J472" s="58" t="s">
        <v>110</v>
      </c>
      <c r="K472" s="277"/>
      <c r="L472" s="268"/>
      <c r="M472" s="268"/>
      <c r="N472" s="268"/>
      <c r="O472" s="268"/>
      <c r="P472" s="268"/>
      <c r="Q472" s="268"/>
      <c r="R472" s="268"/>
      <c r="T472" s="104"/>
    </row>
    <row r="473" spans="1:20" ht="15.75" customHeight="1" x14ac:dyDescent="0.25">
      <c r="A473" s="58">
        <v>1302</v>
      </c>
      <c r="B473" s="59">
        <v>17</v>
      </c>
      <c r="C473" s="59"/>
      <c r="D473" s="59"/>
      <c r="E473" s="59"/>
      <c r="F473" s="59"/>
      <c r="G473" s="59"/>
      <c r="H473" s="59"/>
      <c r="I473" s="59"/>
      <c r="J473" s="59"/>
      <c r="K473" s="144"/>
      <c r="L473" s="220"/>
      <c r="M473" s="221"/>
      <c r="N473" s="222"/>
      <c r="O473" s="229"/>
      <c r="P473" s="63">
        <f>B473</f>
        <v>17</v>
      </c>
      <c r="Q473" s="230"/>
      <c r="R473" s="229"/>
      <c r="T473" s="104"/>
    </row>
    <row r="474" spans="1:20" ht="15.75" customHeight="1" x14ac:dyDescent="0.25">
      <c r="A474" s="58">
        <v>1401</v>
      </c>
      <c r="B474" s="59"/>
      <c r="C474" s="59">
        <v>10</v>
      </c>
      <c r="D474" s="59"/>
      <c r="E474" s="59"/>
      <c r="F474" s="59"/>
      <c r="G474" s="59"/>
      <c r="H474" s="59"/>
      <c r="I474" s="59"/>
      <c r="J474" s="59"/>
      <c r="K474" s="144"/>
      <c r="L474" s="223"/>
      <c r="M474" s="129"/>
      <c r="N474" s="224"/>
      <c r="O474" s="67">
        <f>IF(C474=0,"",C474/B473)</f>
        <v>0.58823529411764708</v>
      </c>
      <c r="P474" s="68">
        <v>10</v>
      </c>
      <c r="Q474" s="231">
        <f t="shared" ref="Q474:Q481" si="80">IF(P474=0,"",P474/P473)</f>
        <v>0.58823529411764708</v>
      </c>
      <c r="R474" s="231">
        <f t="shared" ref="R474:R481" si="81">IF(P474=0,"",100%-Q474)</f>
        <v>0.41176470588235292</v>
      </c>
      <c r="T474" s="104"/>
    </row>
    <row r="475" spans="1:20" ht="15.75" customHeight="1" x14ac:dyDescent="0.25">
      <c r="A475" s="58">
        <v>1402</v>
      </c>
      <c r="B475" s="59"/>
      <c r="C475" s="59"/>
      <c r="D475" s="59">
        <v>9</v>
      </c>
      <c r="E475" s="59"/>
      <c r="F475" s="59"/>
      <c r="G475" s="59"/>
      <c r="H475" s="59"/>
      <c r="I475" s="59"/>
      <c r="J475" s="59"/>
      <c r="K475" s="144"/>
      <c r="L475" s="223"/>
      <c r="M475" s="129"/>
      <c r="N475" s="224"/>
      <c r="O475" s="67">
        <f>IF(D475=0,"",D475/C474)</f>
        <v>0.9</v>
      </c>
      <c r="P475" s="68">
        <v>10</v>
      </c>
      <c r="Q475" s="231">
        <f t="shared" si="80"/>
        <v>1</v>
      </c>
      <c r="R475" s="231">
        <f t="shared" si="81"/>
        <v>0</v>
      </c>
      <c r="T475" s="70">
        <f>P475/P473</f>
        <v>0.58823529411764708</v>
      </c>
    </row>
    <row r="476" spans="1:20" ht="15.75" customHeight="1" x14ac:dyDescent="0.25">
      <c r="A476" s="58">
        <v>1501</v>
      </c>
      <c r="B476" s="59"/>
      <c r="C476" s="59"/>
      <c r="D476" s="59"/>
      <c r="E476" s="59">
        <v>7</v>
      </c>
      <c r="F476" s="59"/>
      <c r="G476" s="59"/>
      <c r="H476" s="59"/>
      <c r="I476" s="59"/>
      <c r="J476" s="59"/>
      <c r="K476" s="144"/>
      <c r="L476" s="223"/>
      <c r="M476" s="129"/>
      <c r="N476" s="224"/>
      <c r="O476" s="67">
        <f>IF(E476=0,"",E476/D475)</f>
        <v>0.77777777777777779</v>
      </c>
      <c r="P476" s="68">
        <v>8</v>
      </c>
      <c r="Q476" s="231">
        <f t="shared" si="80"/>
        <v>0.8</v>
      </c>
      <c r="R476" s="231">
        <f t="shared" si="81"/>
        <v>0.19999999999999996</v>
      </c>
      <c r="T476" s="104"/>
    </row>
    <row r="477" spans="1:20" ht="15.75" customHeight="1" x14ac:dyDescent="0.25">
      <c r="A477" s="58">
        <v>1502</v>
      </c>
      <c r="B477" s="59"/>
      <c r="C477" s="59"/>
      <c r="D477" s="59"/>
      <c r="E477" s="59"/>
      <c r="F477" s="59">
        <v>6</v>
      </c>
      <c r="G477" s="59"/>
      <c r="H477" s="59"/>
      <c r="I477" s="59"/>
      <c r="J477" s="59"/>
      <c r="K477" s="144"/>
      <c r="L477" s="223"/>
      <c r="M477" s="129"/>
      <c r="N477" s="224"/>
      <c r="O477" s="67">
        <f>IF(F477=0,"",F477/E476)</f>
        <v>0.8571428571428571</v>
      </c>
      <c r="P477" s="68">
        <v>8</v>
      </c>
      <c r="Q477" s="231">
        <f t="shared" si="80"/>
        <v>1</v>
      </c>
      <c r="R477" s="231">
        <f t="shared" si="81"/>
        <v>0</v>
      </c>
      <c r="T477" s="104"/>
    </row>
    <row r="478" spans="1:20" ht="15.75" customHeight="1" x14ac:dyDescent="0.25">
      <c r="A478" s="58">
        <v>1601</v>
      </c>
      <c r="B478" s="59"/>
      <c r="C478" s="59"/>
      <c r="D478" s="59"/>
      <c r="E478" s="59"/>
      <c r="F478" s="59"/>
      <c r="G478" s="59">
        <v>6</v>
      </c>
      <c r="H478" s="59"/>
      <c r="I478" s="59"/>
      <c r="J478" s="59"/>
      <c r="K478" s="144"/>
      <c r="L478" s="223"/>
      <c r="M478" s="129"/>
      <c r="N478" s="224"/>
      <c r="O478" s="67">
        <f>IF(G478=0,"",G478/F477)</f>
        <v>1</v>
      </c>
      <c r="P478" s="68">
        <v>8</v>
      </c>
      <c r="Q478" s="231">
        <f t="shared" si="80"/>
        <v>1</v>
      </c>
      <c r="R478" s="231">
        <f t="shared" si="81"/>
        <v>0</v>
      </c>
      <c r="T478" s="104"/>
    </row>
    <row r="479" spans="1:20" ht="15.75" customHeight="1" x14ac:dyDescent="0.25">
      <c r="A479" s="58">
        <v>1602</v>
      </c>
      <c r="B479" s="59"/>
      <c r="C479" s="59"/>
      <c r="D479" s="59"/>
      <c r="E479" s="59"/>
      <c r="F479" s="59"/>
      <c r="G479" s="59"/>
      <c r="H479" s="59">
        <v>5</v>
      </c>
      <c r="I479" s="59"/>
      <c r="J479" s="59"/>
      <c r="K479" s="144"/>
      <c r="L479" s="223"/>
      <c r="M479" s="129"/>
      <c r="N479" s="224"/>
      <c r="O479" s="67">
        <f>IF(H479=0,"",H479/G478)</f>
        <v>0.83333333333333337</v>
      </c>
      <c r="P479" s="68">
        <v>8</v>
      </c>
      <c r="Q479" s="231">
        <f t="shared" si="80"/>
        <v>1</v>
      </c>
      <c r="R479" s="231">
        <f t="shared" si="81"/>
        <v>0</v>
      </c>
      <c r="T479" s="104"/>
    </row>
    <row r="480" spans="1:20" ht="15.75" customHeight="1" x14ac:dyDescent="0.25">
      <c r="A480" s="58">
        <v>1701</v>
      </c>
      <c r="B480" s="59"/>
      <c r="C480" s="59"/>
      <c r="D480" s="59"/>
      <c r="E480" s="59"/>
      <c r="F480" s="59"/>
      <c r="G480" s="59"/>
      <c r="H480" s="59"/>
      <c r="I480" s="59">
        <v>5</v>
      </c>
      <c r="J480" s="59"/>
      <c r="K480" s="144"/>
      <c r="L480" s="223"/>
      <c r="M480" s="129"/>
      <c r="N480" s="224"/>
      <c r="O480" s="67">
        <f>IF(I480=0,"",I480/H479)</f>
        <v>1</v>
      </c>
      <c r="P480" s="68">
        <v>8</v>
      </c>
      <c r="Q480" s="231">
        <f t="shared" si="80"/>
        <v>1</v>
      </c>
      <c r="R480" s="231">
        <f t="shared" si="81"/>
        <v>0</v>
      </c>
      <c r="T480" s="104"/>
    </row>
    <row r="481" spans="1:20" ht="15.75" customHeight="1" x14ac:dyDescent="0.25">
      <c r="A481" s="58">
        <v>1702</v>
      </c>
      <c r="B481" s="59"/>
      <c r="C481" s="59"/>
      <c r="D481" s="59"/>
      <c r="E481" s="59"/>
      <c r="F481" s="59"/>
      <c r="G481" s="59"/>
      <c r="H481" s="59"/>
      <c r="I481" s="59"/>
      <c r="J481" s="59">
        <v>4</v>
      </c>
      <c r="K481" s="144">
        <v>2</v>
      </c>
      <c r="L481" s="223"/>
      <c r="M481" s="129"/>
      <c r="N481" s="224"/>
      <c r="O481" s="71">
        <f>IF(J481=0,"",J481/I480)</f>
        <v>0.8</v>
      </c>
      <c r="P481" s="68">
        <v>8</v>
      </c>
      <c r="Q481" s="71">
        <f t="shared" si="80"/>
        <v>1</v>
      </c>
      <c r="R481" s="71">
        <f t="shared" si="81"/>
        <v>0</v>
      </c>
      <c r="T481" s="104"/>
    </row>
    <row r="482" spans="1:20" ht="15.75" customHeight="1" x14ac:dyDescent="0.25">
      <c r="A482" s="58">
        <v>1801</v>
      </c>
      <c r="B482" s="59"/>
      <c r="C482" s="59"/>
      <c r="D482" s="59"/>
      <c r="E482" s="59"/>
      <c r="F482" s="59"/>
      <c r="G482" s="59"/>
      <c r="H482" s="59"/>
      <c r="I482" s="59"/>
      <c r="J482" s="59">
        <v>6</v>
      </c>
      <c r="K482" s="144">
        <v>3</v>
      </c>
      <c r="L482" s="223"/>
      <c r="M482" s="129"/>
      <c r="N482" s="225"/>
      <c r="O482" s="129"/>
      <c r="P482" s="68">
        <v>8</v>
      </c>
      <c r="Q482" s="129"/>
      <c r="R482" s="232"/>
      <c r="T482" s="104"/>
    </row>
    <row r="483" spans="1:20" ht="15.75" customHeight="1" x14ac:dyDescent="0.25">
      <c r="A483" s="58">
        <v>1802</v>
      </c>
      <c r="B483" s="59"/>
      <c r="C483" s="59"/>
      <c r="D483" s="59"/>
      <c r="E483" s="59"/>
      <c r="F483" s="59"/>
      <c r="G483" s="59"/>
      <c r="H483" s="59"/>
      <c r="I483" s="59"/>
      <c r="J483" s="59">
        <v>2</v>
      </c>
      <c r="K483" s="144"/>
      <c r="L483" s="223"/>
      <c r="M483" s="129"/>
      <c r="N483" s="225"/>
      <c r="O483" s="233"/>
      <c r="P483" s="109">
        <v>4</v>
      </c>
      <c r="Q483" s="234"/>
      <c r="R483" s="233"/>
      <c r="T483" s="104"/>
    </row>
    <row r="484" spans="1:20" ht="15.75" customHeight="1" x14ac:dyDescent="0.25">
      <c r="A484" s="58">
        <v>1901</v>
      </c>
      <c r="B484" s="59"/>
      <c r="C484" s="59"/>
      <c r="D484" s="59"/>
      <c r="E484" s="59"/>
      <c r="F484" s="59"/>
      <c r="G484" s="59"/>
      <c r="H484" s="59"/>
      <c r="I484" s="59"/>
      <c r="J484" s="59">
        <v>2</v>
      </c>
      <c r="K484" s="144">
        <v>1</v>
      </c>
      <c r="L484" s="223"/>
      <c r="M484" s="129"/>
      <c r="N484" s="225"/>
      <c r="O484" s="233"/>
      <c r="P484" s="109">
        <v>2</v>
      </c>
      <c r="Q484" s="234"/>
      <c r="R484" s="233"/>
      <c r="T484" s="104"/>
    </row>
    <row r="485" spans="1:20" ht="15.75" customHeight="1" x14ac:dyDescent="0.25">
      <c r="A485" s="58">
        <v>1902</v>
      </c>
      <c r="B485" s="59"/>
      <c r="C485" s="59"/>
      <c r="D485" s="59"/>
      <c r="E485" s="59"/>
      <c r="F485" s="59"/>
      <c r="G485" s="59"/>
      <c r="H485" s="59"/>
      <c r="I485" s="59"/>
      <c r="J485" s="59">
        <v>1</v>
      </c>
      <c r="K485" s="144"/>
      <c r="L485" s="223"/>
      <c r="M485" s="129"/>
      <c r="N485" s="225"/>
      <c r="O485" s="233"/>
      <c r="P485" s="196">
        <v>1</v>
      </c>
      <c r="Q485" s="234"/>
      <c r="R485" s="233"/>
      <c r="T485" s="104"/>
    </row>
    <row r="486" spans="1:20" ht="15.75" customHeight="1" x14ac:dyDescent="0.25">
      <c r="A486" s="58">
        <v>2001</v>
      </c>
      <c r="B486" s="59"/>
      <c r="C486" s="59"/>
      <c r="D486" s="59"/>
      <c r="E486" s="59"/>
      <c r="F486" s="59"/>
      <c r="G486" s="59"/>
      <c r="H486" s="59"/>
      <c r="I486" s="59"/>
      <c r="J486" s="59">
        <v>1</v>
      </c>
      <c r="K486" s="144"/>
      <c r="L486" s="223"/>
      <c r="M486" s="129"/>
      <c r="N486" s="225"/>
      <c r="O486" s="129"/>
      <c r="P486" s="198">
        <v>1</v>
      </c>
      <c r="Q486" s="124"/>
      <c r="R486" s="233"/>
      <c r="T486" s="104"/>
    </row>
    <row r="487" spans="1:20" ht="15.75" customHeight="1" x14ac:dyDescent="0.25">
      <c r="A487" s="58">
        <v>2002</v>
      </c>
      <c r="B487" s="59"/>
      <c r="C487" s="59"/>
      <c r="D487" s="59"/>
      <c r="E487" s="59"/>
      <c r="F487" s="59"/>
      <c r="G487" s="59"/>
      <c r="H487" s="59"/>
      <c r="I487" s="59"/>
      <c r="J487" s="59">
        <v>1</v>
      </c>
      <c r="K487" s="144">
        <v>1</v>
      </c>
      <c r="L487" s="223"/>
      <c r="M487" s="129"/>
      <c r="N487" s="225"/>
      <c r="O487" s="191" t="s">
        <v>83</v>
      </c>
      <c r="P487" s="197">
        <v>5</v>
      </c>
      <c r="Q487" s="111">
        <f>K490</f>
        <v>7</v>
      </c>
      <c r="R487" s="193" t="s">
        <v>11</v>
      </c>
      <c r="T487" s="104"/>
    </row>
    <row r="488" spans="1:20" ht="15.75" customHeight="1" x14ac:dyDescent="0.25">
      <c r="A488" s="58">
        <v>2101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144"/>
      <c r="L488" s="223"/>
      <c r="M488" s="129"/>
      <c r="N488" s="225"/>
      <c r="O488" s="192" t="s">
        <v>85</v>
      </c>
      <c r="P488" s="86">
        <f>IF(P487/B473=0,"",P487/B473)</f>
        <v>0.29411764705882354</v>
      </c>
      <c r="Q488" s="112">
        <f>IF(P487/Q487=0,"",P487/Q487)</f>
        <v>0.7142857142857143</v>
      </c>
      <c r="R488" s="194" t="s">
        <v>86</v>
      </c>
      <c r="T488" s="104"/>
    </row>
    <row r="489" spans="1:20" ht="15.75" x14ac:dyDescent="0.25">
      <c r="A489" s="58">
        <v>2102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144"/>
      <c r="L489" s="226"/>
      <c r="M489" s="227"/>
      <c r="N489" s="228"/>
      <c r="O489" s="90"/>
      <c r="P489" s="91"/>
      <c r="Q489" s="91"/>
      <c r="R489" s="113"/>
      <c r="T489" s="104"/>
    </row>
    <row r="490" spans="1:20" ht="18" customHeight="1" x14ac:dyDescent="0.25">
      <c r="A490" s="28"/>
      <c r="B490" s="280" t="s">
        <v>111</v>
      </c>
      <c r="C490" s="280"/>
      <c r="D490" s="280"/>
      <c r="E490" s="280"/>
      <c r="F490" s="280"/>
      <c r="G490" s="280"/>
      <c r="H490" s="280"/>
      <c r="I490" s="280"/>
      <c r="J490" s="280"/>
      <c r="K490" s="93">
        <f>SUM(K473:K488)</f>
        <v>7</v>
      </c>
      <c r="L490" s="94">
        <f>IF(K481=0,"",K481/B473)</f>
        <v>0.11764705882352941</v>
      </c>
      <c r="M490" s="94">
        <f>IF(K490=0,"",K490/B473)</f>
        <v>0.41176470588235292</v>
      </c>
      <c r="N490" s="94">
        <f>IF(K481=0,"",M490-L490)</f>
        <v>0.29411764705882348</v>
      </c>
      <c r="O490" s="3"/>
      <c r="P490" s="29"/>
      <c r="Q490" s="22"/>
      <c r="R490" s="3"/>
      <c r="T490" s="104"/>
    </row>
    <row r="491" spans="1:20" ht="12.75" customHeight="1" x14ac:dyDescent="0.2">
      <c r="L491" s="3"/>
      <c r="M491" s="3"/>
      <c r="O491" s="3"/>
    </row>
    <row r="492" spans="1:20" ht="12.75" customHeight="1" x14ac:dyDescent="0.2">
      <c r="L492" s="3"/>
      <c r="M492" s="3"/>
      <c r="O492" s="3"/>
    </row>
    <row r="493" spans="1:20" ht="26.25" x14ac:dyDescent="0.3">
      <c r="A493" s="209"/>
      <c r="B493" s="294" t="s">
        <v>99</v>
      </c>
      <c r="C493" s="294"/>
      <c r="D493" s="294"/>
      <c r="E493" s="294"/>
      <c r="F493" s="294"/>
      <c r="G493" s="294"/>
      <c r="H493" s="294"/>
      <c r="I493" s="294"/>
      <c r="J493" s="294"/>
      <c r="K493" s="179" t="s">
        <v>91</v>
      </c>
      <c r="L493" s="160"/>
      <c r="M493" s="160"/>
      <c r="N493" s="29"/>
      <c r="O493" s="3"/>
      <c r="P493" s="29"/>
      <c r="Q493" s="29"/>
      <c r="R493" s="29"/>
    </row>
    <row r="494" spans="1:20" ht="20.25" x14ac:dyDescent="0.2">
      <c r="A494" s="272" t="s">
        <v>10</v>
      </c>
      <c r="B494" s="273" t="s">
        <v>100</v>
      </c>
      <c r="C494" s="274"/>
      <c r="D494" s="274"/>
      <c r="E494" s="274"/>
      <c r="F494" s="274"/>
      <c r="G494" s="274"/>
      <c r="H494" s="274"/>
      <c r="I494" s="274"/>
      <c r="J494" s="275"/>
      <c r="K494" s="276" t="s">
        <v>11</v>
      </c>
      <c r="L494" s="269" t="s">
        <v>3</v>
      </c>
      <c r="M494" s="269" t="s">
        <v>4</v>
      </c>
      <c r="N494" s="278" t="s">
        <v>5</v>
      </c>
      <c r="O494" s="269" t="s">
        <v>6</v>
      </c>
      <c r="P494" s="267" t="s">
        <v>7</v>
      </c>
      <c r="Q494" s="267" t="s">
        <v>8</v>
      </c>
      <c r="R494" s="269" t="s">
        <v>101</v>
      </c>
    </row>
    <row r="495" spans="1:20" ht="15.75" x14ac:dyDescent="0.25">
      <c r="A495" s="268"/>
      <c r="B495" s="58" t="s">
        <v>102</v>
      </c>
      <c r="C495" s="58" t="s">
        <v>103</v>
      </c>
      <c r="D495" s="58" t="s">
        <v>104</v>
      </c>
      <c r="E495" s="58" t="s">
        <v>105</v>
      </c>
      <c r="F495" s="58" t="s">
        <v>106</v>
      </c>
      <c r="G495" s="58" t="s">
        <v>107</v>
      </c>
      <c r="H495" s="58" t="s">
        <v>108</v>
      </c>
      <c r="I495" s="58" t="s">
        <v>109</v>
      </c>
      <c r="J495" s="58" t="s">
        <v>110</v>
      </c>
      <c r="K495" s="277"/>
      <c r="L495" s="268"/>
      <c r="M495" s="268"/>
      <c r="N495" s="268"/>
      <c r="O495" s="268"/>
      <c r="P495" s="268"/>
      <c r="Q495" s="268"/>
      <c r="R495" s="268"/>
      <c r="T495" s="104"/>
    </row>
    <row r="496" spans="1:20" ht="15.75" customHeight="1" x14ac:dyDescent="0.25">
      <c r="A496" s="58">
        <v>1401</v>
      </c>
      <c r="B496" s="59">
        <v>11</v>
      </c>
      <c r="C496" s="59"/>
      <c r="D496" s="59"/>
      <c r="E496" s="59"/>
      <c r="F496" s="59"/>
      <c r="G496" s="59"/>
      <c r="H496" s="59"/>
      <c r="I496" s="59"/>
      <c r="J496" s="59"/>
      <c r="K496" s="144"/>
      <c r="L496" s="220"/>
      <c r="M496" s="221"/>
      <c r="N496" s="222"/>
      <c r="O496" s="229"/>
      <c r="P496" s="63">
        <f>B496</f>
        <v>11</v>
      </c>
      <c r="Q496" s="230"/>
      <c r="R496" s="229"/>
      <c r="T496" s="104"/>
    </row>
    <row r="497" spans="1:20" ht="15.75" customHeight="1" x14ac:dyDescent="0.25">
      <c r="A497" s="58">
        <v>1402</v>
      </c>
      <c r="B497" s="59"/>
      <c r="C497" s="59">
        <v>7</v>
      </c>
      <c r="D497" s="59"/>
      <c r="E497" s="59"/>
      <c r="F497" s="59"/>
      <c r="G497" s="59"/>
      <c r="H497" s="59"/>
      <c r="I497" s="59"/>
      <c r="J497" s="59"/>
      <c r="K497" s="144"/>
      <c r="L497" s="223"/>
      <c r="M497" s="129"/>
      <c r="N497" s="224"/>
      <c r="O497" s="67">
        <f>IF(C497=0,"",C497/B496)</f>
        <v>0.63636363636363635</v>
      </c>
      <c r="P497" s="68">
        <v>9</v>
      </c>
      <c r="Q497" s="231">
        <f t="shared" ref="Q497:Q504" si="82">IF(P497=0,"",P497/P496)</f>
        <v>0.81818181818181823</v>
      </c>
      <c r="R497" s="231">
        <f t="shared" ref="R497:R504" si="83">IF(P497=0,"",100%-Q497)</f>
        <v>0.18181818181818177</v>
      </c>
      <c r="T497" s="104"/>
    </row>
    <row r="498" spans="1:20" ht="15.75" customHeight="1" x14ac:dyDescent="0.25">
      <c r="A498" s="58">
        <v>1501</v>
      </c>
      <c r="B498" s="59"/>
      <c r="C498" s="59"/>
      <c r="D498" s="59">
        <v>7</v>
      </c>
      <c r="E498" s="59"/>
      <c r="F498" s="59"/>
      <c r="G498" s="59"/>
      <c r="H498" s="59"/>
      <c r="I498" s="59"/>
      <c r="J498" s="59"/>
      <c r="K498" s="144"/>
      <c r="L498" s="223"/>
      <c r="M498" s="129"/>
      <c r="N498" s="224"/>
      <c r="O498" s="67">
        <f>IF(D498=0,"",D498/C497)</f>
        <v>1</v>
      </c>
      <c r="P498" s="68">
        <v>7</v>
      </c>
      <c r="Q498" s="231">
        <f t="shared" si="82"/>
        <v>0.77777777777777779</v>
      </c>
      <c r="R498" s="231">
        <f t="shared" si="83"/>
        <v>0.22222222222222221</v>
      </c>
      <c r="T498" s="70"/>
    </row>
    <row r="499" spans="1:20" ht="15.75" customHeight="1" x14ac:dyDescent="0.25">
      <c r="A499" s="58">
        <v>1502</v>
      </c>
      <c r="B499" s="59"/>
      <c r="C499" s="59"/>
      <c r="D499" s="59"/>
      <c r="E499" s="59">
        <v>6</v>
      </c>
      <c r="F499" s="59"/>
      <c r="G499" s="59"/>
      <c r="H499" s="59"/>
      <c r="I499" s="59"/>
      <c r="J499" s="59"/>
      <c r="K499" s="144"/>
      <c r="L499" s="223"/>
      <c r="M499" s="129"/>
      <c r="N499" s="224"/>
      <c r="O499" s="67">
        <f>IF(E499=0,"",E499/D498)</f>
        <v>0.8571428571428571</v>
      </c>
      <c r="P499" s="68">
        <v>6</v>
      </c>
      <c r="Q499" s="231">
        <f t="shared" si="82"/>
        <v>0.8571428571428571</v>
      </c>
      <c r="R499" s="231">
        <f t="shared" si="83"/>
        <v>0.1428571428571429</v>
      </c>
      <c r="T499" s="70">
        <f>P498/P496</f>
        <v>0.63636363636363635</v>
      </c>
    </row>
    <row r="500" spans="1:20" ht="15.75" customHeight="1" x14ac:dyDescent="0.25">
      <c r="A500" s="58">
        <v>1601</v>
      </c>
      <c r="B500" s="59"/>
      <c r="C500" s="59"/>
      <c r="D500" s="59"/>
      <c r="E500" s="59"/>
      <c r="F500" s="59">
        <v>6</v>
      </c>
      <c r="G500" s="59"/>
      <c r="H500" s="59"/>
      <c r="I500" s="59"/>
      <c r="J500" s="59"/>
      <c r="K500" s="144"/>
      <c r="L500" s="223"/>
      <c r="M500" s="129"/>
      <c r="N500" s="224"/>
      <c r="O500" s="67">
        <f>IF(F500=0,"",F500/E499)</f>
        <v>1</v>
      </c>
      <c r="P500" s="68">
        <v>6</v>
      </c>
      <c r="Q500" s="231">
        <f t="shared" si="82"/>
        <v>1</v>
      </c>
      <c r="R500" s="231">
        <f t="shared" si="83"/>
        <v>0</v>
      </c>
      <c r="T500" s="104"/>
    </row>
    <row r="501" spans="1:20" ht="15.75" customHeight="1" x14ac:dyDescent="0.25">
      <c r="A501" s="58">
        <v>1602</v>
      </c>
      <c r="B501" s="59"/>
      <c r="C501" s="59"/>
      <c r="D501" s="59"/>
      <c r="E501" s="59"/>
      <c r="F501" s="59"/>
      <c r="G501" s="59">
        <v>5</v>
      </c>
      <c r="H501" s="59"/>
      <c r="I501" s="59"/>
      <c r="J501" s="59"/>
      <c r="K501" s="144"/>
      <c r="L501" s="223"/>
      <c r="M501" s="129"/>
      <c r="N501" s="224"/>
      <c r="O501" s="67">
        <f>IF(G501=0,"",G501/F500)</f>
        <v>0.83333333333333337</v>
      </c>
      <c r="P501" s="68">
        <v>6</v>
      </c>
      <c r="Q501" s="231">
        <f t="shared" si="82"/>
        <v>1</v>
      </c>
      <c r="R501" s="231">
        <f t="shared" si="83"/>
        <v>0</v>
      </c>
      <c r="T501" s="104"/>
    </row>
    <row r="502" spans="1:20" ht="15.75" customHeight="1" x14ac:dyDescent="0.25">
      <c r="A502" s="58">
        <v>1701</v>
      </c>
      <c r="B502" s="59"/>
      <c r="C502" s="59"/>
      <c r="D502" s="59"/>
      <c r="E502" s="59"/>
      <c r="F502" s="59"/>
      <c r="G502" s="59"/>
      <c r="H502" s="59">
        <v>5</v>
      </c>
      <c r="I502" s="59"/>
      <c r="J502" s="59"/>
      <c r="K502" s="144"/>
      <c r="L502" s="223"/>
      <c r="M502" s="129"/>
      <c r="N502" s="224"/>
      <c r="O502" s="67">
        <f>IF(H502=0,"",H502/G501)</f>
        <v>1</v>
      </c>
      <c r="P502" s="68">
        <v>5</v>
      </c>
      <c r="Q502" s="231">
        <f t="shared" si="82"/>
        <v>0.83333333333333337</v>
      </c>
      <c r="R502" s="231">
        <f t="shared" si="83"/>
        <v>0.16666666666666663</v>
      </c>
      <c r="T502" s="104"/>
    </row>
    <row r="503" spans="1:20" ht="15.75" customHeight="1" x14ac:dyDescent="0.25">
      <c r="A503" s="58">
        <v>1702</v>
      </c>
      <c r="B503" s="59"/>
      <c r="C503" s="59"/>
      <c r="D503" s="59"/>
      <c r="E503" s="59"/>
      <c r="F503" s="59"/>
      <c r="G503" s="59"/>
      <c r="H503" s="59"/>
      <c r="I503" s="59">
        <v>5</v>
      </c>
      <c r="J503" s="59"/>
      <c r="K503" s="144"/>
      <c r="L503" s="223"/>
      <c r="M503" s="129"/>
      <c r="N503" s="224"/>
      <c r="O503" s="67">
        <f>IF(I503=0,"",I503/H502)</f>
        <v>1</v>
      </c>
      <c r="P503" s="68">
        <v>5</v>
      </c>
      <c r="Q503" s="231">
        <f t="shared" si="82"/>
        <v>1</v>
      </c>
      <c r="R503" s="231">
        <f t="shared" si="83"/>
        <v>0</v>
      </c>
      <c r="T503" s="104"/>
    </row>
    <row r="504" spans="1:20" ht="15.75" customHeight="1" x14ac:dyDescent="0.25">
      <c r="A504" s="58">
        <v>1801</v>
      </c>
      <c r="B504" s="59"/>
      <c r="C504" s="59"/>
      <c r="D504" s="59"/>
      <c r="E504" s="59"/>
      <c r="F504" s="59"/>
      <c r="G504" s="59"/>
      <c r="H504" s="59"/>
      <c r="I504" s="59"/>
      <c r="J504" s="59">
        <v>5</v>
      </c>
      <c r="K504" s="144">
        <v>1</v>
      </c>
      <c r="L504" s="223"/>
      <c r="M504" s="129"/>
      <c r="N504" s="224"/>
      <c r="O504" s="71">
        <f>IF(J504=0,"",J504/I503)</f>
        <v>1</v>
      </c>
      <c r="P504" s="68">
        <v>5</v>
      </c>
      <c r="Q504" s="71">
        <f t="shared" si="82"/>
        <v>1</v>
      </c>
      <c r="R504" s="71">
        <f t="shared" si="83"/>
        <v>0</v>
      </c>
      <c r="T504" s="104"/>
    </row>
    <row r="505" spans="1:20" ht="15.75" customHeight="1" x14ac:dyDescent="0.25">
      <c r="A505" s="58">
        <v>1802</v>
      </c>
      <c r="B505" s="59"/>
      <c r="C505" s="59"/>
      <c r="D505" s="59"/>
      <c r="E505" s="59"/>
      <c r="F505" s="59"/>
      <c r="G505" s="59"/>
      <c r="H505" s="59"/>
      <c r="I505" s="59"/>
      <c r="J505" s="59">
        <v>5</v>
      </c>
      <c r="K505" s="144">
        <v>3</v>
      </c>
      <c r="L505" s="223"/>
      <c r="M505" s="129"/>
      <c r="N505" s="225"/>
      <c r="O505" s="129"/>
      <c r="P505" s="68">
        <v>5</v>
      </c>
      <c r="Q505" s="129"/>
      <c r="R505" s="232"/>
      <c r="T505" s="104"/>
    </row>
    <row r="506" spans="1:20" ht="15.75" customHeight="1" x14ac:dyDescent="0.25">
      <c r="A506" s="58">
        <v>1901</v>
      </c>
      <c r="B506" s="59"/>
      <c r="C506" s="59"/>
      <c r="D506" s="59"/>
      <c r="E506" s="59"/>
      <c r="F506" s="59"/>
      <c r="G506" s="59"/>
      <c r="H506" s="59"/>
      <c r="I506" s="59"/>
      <c r="J506" s="59">
        <v>1</v>
      </c>
      <c r="K506" s="144">
        <v>1</v>
      </c>
      <c r="L506" s="223"/>
      <c r="M506" s="129"/>
      <c r="N506" s="225"/>
      <c r="O506" s="233"/>
      <c r="P506" s="109">
        <v>1</v>
      </c>
      <c r="Q506" s="234"/>
      <c r="R506" s="233"/>
      <c r="T506" s="104"/>
    </row>
    <row r="507" spans="1:20" ht="15.75" customHeight="1" x14ac:dyDescent="0.25">
      <c r="A507" s="58">
        <v>1902</v>
      </c>
      <c r="B507" s="59"/>
      <c r="C507" s="59"/>
      <c r="D507" s="59"/>
      <c r="E507" s="59"/>
      <c r="F507" s="59"/>
      <c r="G507" s="59"/>
      <c r="H507" s="59"/>
      <c r="I507" s="59"/>
      <c r="J507" s="59"/>
      <c r="K507" s="144"/>
      <c r="L507" s="223"/>
      <c r="M507" s="129"/>
      <c r="N507" s="225"/>
      <c r="O507" s="233"/>
      <c r="P507" s="109"/>
      <c r="Q507" s="234"/>
      <c r="R507" s="233"/>
      <c r="T507" s="104"/>
    </row>
    <row r="508" spans="1:20" ht="15.75" customHeight="1" x14ac:dyDescent="0.25">
      <c r="A508" s="58">
        <v>2001</v>
      </c>
      <c r="B508" s="59"/>
      <c r="C508" s="59"/>
      <c r="D508" s="59"/>
      <c r="E508" s="59"/>
      <c r="F508" s="59"/>
      <c r="G508" s="59"/>
      <c r="H508" s="59"/>
      <c r="I508" s="59"/>
      <c r="J508" s="59"/>
      <c r="K508" s="144"/>
      <c r="L508" s="223"/>
      <c r="M508" s="129"/>
      <c r="N508" s="225"/>
      <c r="O508" s="233"/>
      <c r="P508" s="109"/>
      <c r="Q508" s="234"/>
      <c r="R508" s="233"/>
      <c r="T508" s="104"/>
    </row>
    <row r="509" spans="1:20" ht="15.75" customHeight="1" x14ac:dyDescent="0.25">
      <c r="A509" s="58">
        <v>2002</v>
      </c>
      <c r="B509" s="59"/>
      <c r="C509" s="59"/>
      <c r="D509" s="59"/>
      <c r="E509" s="59"/>
      <c r="F509" s="59"/>
      <c r="G509" s="59"/>
      <c r="H509" s="59"/>
      <c r="I509" s="59"/>
      <c r="J509" s="59"/>
      <c r="K509" s="144"/>
      <c r="L509" s="223"/>
      <c r="M509" s="129"/>
      <c r="N509" s="225"/>
      <c r="O509" s="129"/>
      <c r="P509" s="225"/>
      <c r="Q509" s="124"/>
      <c r="R509" s="233"/>
      <c r="T509" s="104"/>
    </row>
    <row r="510" spans="1:20" ht="15.75" customHeight="1" x14ac:dyDescent="0.25">
      <c r="A510" s="58">
        <v>2101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144"/>
      <c r="L510" s="223"/>
      <c r="M510" s="129"/>
      <c r="N510" s="225"/>
      <c r="O510" s="191" t="s">
        <v>83</v>
      </c>
      <c r="P510" s="82">
        <v>4</v>
      </c>
      <c r="Q510" s="111">
        <f>K513</f>
        <v>5</v>
      </c>
      <c r="R510" s="193" t="s">
        <v>11</v>
      </c>
      <c r="T510" s="104"/>
    </row>
    <row r="511" spans="1:20" ht="15.75" customHeight="1" x14ac:dyDescent="0.25">
      <c r="A511" s="58">
        <v>2102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144"/>
      <c r="L511" s="223"/>
      <c r="M511" s="129"/>
      <c r="N511" s="225"/>
      <c r="O511" s="192" t="s">
        <v>85</v>
      </c>
      <c r="P511" s="86">
        <f>IF(P510/B496=0,"",P510/B496)</f>
        <v>0.36363636363636365</v>
      </c>
      <c r="Q511" s="112">
        <f>IF(P510/Q510=0,"",P510/Q510)</f>
        <v>0.8</v>
      </c>
      <c r="R511" s="194" t="s">
        <v>86</v>
      </c>
      <c r="T511" s="104"/>
    </row>
    <row r="512" spans="1:20" ht="15.75" x14ac:dyDescent="0.25">
      <c r="A512" s="58">
        <v>2201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226"/>
      <c r="M512" s="227"/>
      <c r="N512" s="228"/>
      <c r="O512" s="90"/>
      <c r="P512" s="91"/>
      <c r="Q512" s="91"/>
      <c r="R512" s="113"/>
      <c r="T512" s="104"/>
    </row>
    <row r="513" spans="1:20" ht="18" x14ac:dyDescent="0.25">
      <c r="A513" s="28"/>
      <c r="B513" s="280" t="s">
        <v>111</v>
      </c>
      <c r="C513" s="280"/>
      <c r="D513" s="280"/>
      <c r="E513" s="280"/>
      <c r="F513" s="280"/>
      <c r="G513" s="280"/>
      <c r="H513" s="280"/>
      <c r="I513" s="280"/>
      <c r="J513" s="280"/>
      <c r="K513" s="93">
        <f>SUM(K496:K509)</f>
        <v>5</v>
      </c>
      <c r="L513" s="94">
        <f>IF(K504=0,"",K504/B496)</f>
        <v>9.0909090909090912E-2</v>
      </c>
      <c r="M513" s="94">
        <f>IF(K513=0,"",K513/B496)</f>
        <v>0.45454545454545453</v>
      </c>
      <c r="N513" s="94">
        <f>IF(K504=0,"",M513-L513)</f>
        <v>0.36363636363636365</v>
      </c>
      <c r="O513" s="3"/>
      <c r="P513" s="29"/>
      <c r="Q513" s="22"/>
      <c r="R513" s="3"/>
      <c r="T513" s="104"/>
    </row>
    <row r="514" spans="1:20" ht="12.75" customHeight="1" x14ac:dyDescent="0.2">
      <c r="L514" s="3"/>
      <c r="M514" s="3"/>
      <c r="O514" s="3"/>
    </row>
    <row r="515" spans="1:20" ht="12.75" customHeight="1" x14ac:dyDescent="0.2">
      <c r="L515" s="3"/>
      <c r="M515" s="3"/>
      <c r="O515" s="3"/>
    </row>
    <row r="516" spans="1:20" ht="12.75" customHeight="1" x14ac:dyDescent="0.2">
      <c r="L516" s="3"/>
      <c r="M516" s="3"/>
      <c r="O516" s="3"/>
    </row>
    <row r="517" spans="1:20" ht="12.75" customHeight="1" x14ac:dyDescent="0.2">
      <c r="L517" s="3"/>
      <c r="M517" s="3"/>
      <c r="O517" s="3"/>
    </row>
    <row r="518" spans="1:20" ht="12.75" customHeight="1" x14ac:dyDescent="0.2">
      <c r="L518" s="3"/>
      <c r="M518" s="3"/>
      <c r="O518" s="3"/>
      <c r="T518" s="104"/>
    </row>
    <row r="519" spans="1:20" ht="12.75" customHeight="1" x14ac:dyDescent="0.2">
      <c r="L519" s="3"/>
      <c r="M519" s="3"/>
      <c r="O519" s="3"/>
      <c r="T519" s="104"/>
    </row>
    <row r="520" spans="1:20" ht="12.75" customHeight="1" x14ac:dyDescent="0.2">
      <c r="L520" s="3"/>
      <c r="M520" s="3"/>
      <c r="O520" s="3"/>
      <c r="T520" s="104"/>
    </row>
    <row r="521" spans="1:20" ht="12.75" customHeight="1" x14ac:dyDescent="0.25">
      <c r="L521" s="3"/>
      <c r="M521" s="3"/>
      <c r="O521" s="3"/>
      <c r="T521" s="70"/>
    </row>
    <row r="522" spans="1:20" ht="12.75" customHeight="1" x14ac:dyDescent="0.2">
      <c r="L522" s="3"/>
      <c r="M522" s="3"/>
      <c r="O522" s="3"/>
      <c r="T522" s="104"/>
    </row>
    <row r="523" spans="1:20" ht="12.75" customHeight="1" x14ac:dyDescent="0.2">
      <c r="L523" s="3"/>
      <c r="M523" s="3"/>
      <c r="O523" s="3"/>
      <c r="T523" s="104"/>
    </row>
    <row r="524" spans="1:20" ht="12.75" customHeight="1" x14ac:dyDescent="0.2">
      <c r="L524" s="3"/>
      <c r="M524" s="3"/>
      <c r="O524" s="3"/>
      <c r="T524" s="104"/>
    </row>
    <row r="525" spans="1:20" ht="12.75" customHeight="1" x14ac:dyDescent="0.2">
      <c r="L525" s="3"/>
      <c r="M525" s="3"/>
      <c r="O525" s="3"/>
      <c r="T525" s="104"/>
    </row>
    <row r="526" spans="1:20" ht="12.75" customHeight="1" x14ac:dyDescent="0.2">
      <c r="L526" s="3"/>
      <c r="M526" s="3"/>
      <c r="O526" s="3"/>
      <c r="T526" s="104"/>
    </row>
    <row r="527" spans="1:20" ht="12.75" customHeight="1" x14ac:dyDescent="0.2">
      <c r="L527" s="3"/>
      <c r="M527" s="3"/>
      <c r="O527" s="3"/>
      <c r="T527" s="104"/>
    </row>
    <row r="528" spans="1:20" ht="12.75" customHeight="1" x14ac:dyDescent="0.2">
      <c r="L528" s="3"/>
      <c r="M528" s="3"/>
      <c r="O528" s="3"/>
      <c r="T528" s="104"/>
    </row>
    <row r="529" spans="12:20" ht="12.75" customHeight="1" x14ac:dyDescent="0.2">
      <c r="L529" s="3"/>
      <c r="M529" s="3"/>
      <c r="O529" s="3"/>
      <c r="T529" s="104"/>
    </row>
    <row r="530" spans="12:20" ht="12.75" customHeight="1" x14ac:dyDescent="0.2">
      <c r="L530" s="3"/>
      <c r="M530" s="3"/>
      <c r="O530" s="3"/>
      <c r="T530" s="104"/>
    </row>
    <row r="531" spans="12:20" ht="12.75" customHeight="1" x14ac:dyDescent="0.2">
      <c r="L531" s="3"/>
      <c r="M531" s="3"/>
      <c r="O531" s="3"/>
      <c r="T531" s="104"/>
    </row>
    <row r="532" spans="12:20" ht="12.75" customHeight="1" x14ac:dyDescent="0.2">
      <c r="L532" s="3"/>
      <c r="M532" s="3"/>
      <c r="O532" s="3"/>
      <c r="T532" s="104"/>
    </row>
    <row r="533" spans="12:20" ht="12.75" customHeight="1" x14ac:dyDescent="0.2">
      <c r="L533" s="3"/>
      <c r="M533" s="3"/>
      <c r="O533" s="3"/>
      <c r="T533" s="104"/>
    </row>
    <row r="534" spans="12:20" ht="12.75" customHeight="1" x14ac:dyDescent="0.2">
      <c r="L534" s="3"/>
      <c r="M534" s="3"/>
      <c r="O534" s="3"/>
      <c r="T534" s="104"/>
    </row>
    <row r="535" spans="12:20" ht="12.75" customHeight="1" x14ac:dyDescent="0.2">
      <c r="L535" s="3"/>
      <c r="M535" s="3"/>
      <c r="O535" s="3"/>
      <c r="T535" s="104"/>
    </row>
    <row r="536" spans="12:20" ht="12.75" customHeight="1" x14ac:dyDescent="0.2">
      <c r="L536" s="3"/>
      <c r="M536" s="3"/>
      <c r="O536" s="3"/>
      <c r="T536" s="104"/>
    </row>
    <row r="537" spans="12:20" ht="12.75" customHeight="1" x14ac:dyDescent="0.2">
      <c r="L537" s="3"/>
      <c r="M537" s="3"/>
      <c r="O537" s="3"/>
    </row>
    <row r="538" spans="12:20" ht="12.75" customHeight="1" x14ac:dyDescent="0.2">
      <c r="L538" s="3"/>
      <c r="M538" s="3"/>
      <c r="O538" s="3"/>
    </row>
    <row r="539" spans="12:20" ht="12.75" customHeight="1" x14ac:dyDescent="0.2">
      <c r="L539" s="3"/>
      <c r="M539" s="3"/>
      <c r="O539" s="3"/>
    </row>
    <row r="540" spans="12:20" ht="12.75" customHeight="1" x14ac:dyDescent="0.2">
      <c r="L540" s="3"/>
      <c r="M540" s="3"/>
      <c r="O540" s="3"/>
    </row>
    <row r="541" spans="12:20" ht="12.75" customHeight="1" x14ac:dyDescent="0.2">
      <c r="L541" s="3"/>
      <c r="M541" s="3"/>
      <c r="O541" s="3"/>
      <c r="T541" s="104"/>
    </row>
    <row r="542" spans="12:20" ht="12.75" customHeight="1" x14ac:dyDescent="0.2">
      <c r="L542" s="3"/>
      <c r="M542" s="3"/>
      <c r="O542" s="3"/>
      <c r="T542" s="104"/>
    </row>
    <row r="543" spans="12:20" ht="12.75" customHeight="1" x14ac:dyDescent="0.2">
      <c r="L543" s="3"/>
      <c r="M543" s="3"/>
      <c r="O543" s="3"/>
      <c r="T543" s="104"/>
    </row>
    <row r="544" spans="12:20" ht="12.75" customHeight="1" x14ac:dyDescent="0.25">
      <c r="L544" s="3"/>
      <c r="M544" s="3"/>
      <c r="O544" s="3"/>
      <c r="T544" s="70"/>
    </row>
    <row r="545" spans="12:20" ht="12.75" customHeight="1" x14ac:dyDescent="0.2">
      <c r="L545" s="3"/>
      <c r="M545" s="3"/>
      <c r="O545" s="3"/>
      <c r="T545" s="104"/>
    </row>
    <row r="546" spans="12:20" ht="12.75" customHeight="1" x14ac:dyDescent="0.2">
      <c r="L546" s="3"/>
      <c r="M546" s="3"/>
      <c r="O546" s="3"/>
      <c r="T546" s="104"/>
    </row>
    <row r="547" spans="12:20" ht="12.75" customHeight="1" x14ac:dyDescent="0.2">
      <c r="L547" s="3"/>
      <c r="M547" s="3"/>
      <c r="O547" s="3"/>
      <c r="T547" s="104"/>
    </row>
    <row r="548" spans="12:20" ht="12.75" customHeight="1" x14ac:dyDescent="0.2">
      <c r="L548" s="3"/>
      <c r="M548" s="3"/>
      <c r="O548" s="3"/>
      <c r="T548" s="104"/>
    </row>
    <row r="549" spans="12:20" ht="12.75" customHeight="1" x14ac:dyDescent="0.2">
      <c r="L549" s="3"/>
      <c r="M549" s="3"/>
      <c r="O549" s="3"/>
      <c r="T549" s="104"/>
    </row>
    <row r="550" spans="12:20" ht="12.75" customHeight="1" x14ac:dyDescent="0.2">
      <c r="L550" s="3"/>
      <c r="M550" s="3"/>
      <c r="O550" s="3"/>
      <c r="T550" s="104"/>
    </row>
    <row r="551" spans="12:20" ht="12.75" customHeight="1" x14ac:dyDescent="0.2">
      <c r="L551" s="3"/>
      <c r="M551" s="3"/>
      <c r="O551" s="3"/>
      <c r="T551" s="104"/>
    </row>
    <row r="552" spans="12:20" ht="12.75" customHeight="1" x14ac:dyDescent="0.2">
      <c r="L552" s="3"/>
      <c r="M552" s="3"/>
      <c r="O552" s="3"/>
      <c r="T552" s="104"/>
    </row>
    <row r="553" spans="12:20" ht="12.75" customHeight="1" x14ac:dyDescent="0.2">
      <c r="L553" s="3"/>
      <c r="M553" s="3"/>
      <c r="O553" s="3"/>
      <c r="T553" s="104"/>
    </row>
    <row r="554" spans="12:20" ht="12.75" customHeight="1" x14ac:dyDescent="0.2">
      <c r="L554" s="3"/>
      <c r="M554" s="3"/>
      <c r="O554" s="3"/>
      <c r="T554" s="104"/>
    </row>
    <row r="555" spans="12:20" ht="12.75" customHeight="1" x14ac:dyDescent="0.2">
      <c r="L555" s="3"/>
      <c r="M555" s="3"/>
      <c r="O555" s="3"/>
      <c r="T555" s="104"/>
    </row>
    <row r="556" spans="12:20" ht="12.75" customHeight="1" x14ac:dyDescent="0.2">
      <c r="L556" s="3"/>
      <c r="M556" s="3"/>
      <c r="O556" s="3"/>
      <c r="T556" s="104"/>
    </row>
    <row r="557" spans="12:20" ht="12.75" customHeight="1" x14ac:dyDescent="0.2">
      <c r="L557" s="3"/>
      <c r="M557" s="3"/>
      <c r="O557" s="3"/>
      <c r="T557" s="104"/>
    </row>
    <row r="558" spans="12:20" ht="12.75" customHeight="1" x14ac:dyDescent="0.2">
      <c r="L558" s="3"/>
      <c r="M558" s="3"/>
      <c r="O558" s="3"/>
      <c r="T558" s="104"/>
    </row>
    <row r="559" spans="12:20" ht="12.75" customHeight="1" x14ac:dyDescent="0.2">
      <c r="L559" s="3"/>
      <c r="M559" s="3"/>
      <c r="O559" s="3"/>
      <c r="T559" s="104"/>
    </row>
    <row r="560" spans="12:20" ht="12.75" customHeight="1" x14ac:dyDescent="0.2">
      <c r="T560" s="104"/>
    </row>
    <row r="561" spans="12:20" ht="12.75" customHeight="1" x14ac:dyDescent="0.2">
      <c r="L561" s="3"/>
      <c r="M561" s="3"/>
      <c r="O561" s="3"/>
      <c r="T561" s="104"/>
    </row>
    <row r="562" spans="12:20" ht="12.75" customHeight="1" x14ac:dyDescent="0.2">
      <c r="L562" s="3"/>
      <c r="M562" s="3"/>
      <c r="O562" s="3"/>
      <c r="T562" s="104"/>
    </row>
    <row r="563" spans="12:20" ht="12.75" customHeight="1" x14ac:dyDescent="0.2">
      <c r="L563" s="3"/>
      <c r="M563" s="3"/>
      <c r="O563" s="3"/>
      <c r="T563" s="104"/>
    </row>
    <row r="564" spans="12:20" ht="12.75" customHeight="1" x14ac:dyDescent="0.2">
      <c r="L564" s="3"/>
      <c r="M564" s="3"/>
      <c r="O564" s="3"/>
      <c r="T564" s="104"/>
    </row>
    <row r="565" spans="12:20" ht="12.75" customHeight="1" x14ac:dyDescent="0.2">
      <c r="L565" s="3"/>
      <c r="M565" s="3"/>
      <c r="O565" s="3"/>
      <c r="T565" s="104"/>
    </row>
    <row r="566" spans="12:20" ht="12.75" customHeight="1" x14ac:dyDescent="0.2">
      <c r="L566" s="3"/>
      <c r="M566" s="3"/>
      <c r="O566" s="3"/>
      <c r="T566" s="104"/>
    </row>
    <row r="567" spans="12:20" ht="12.75" customHeight="1" x14ac:dyDescent="0.25">
      <c r="L567" s="3"/>
      <c r="M567" s="3"/>
      <c r="O567" s="3"/>
      <c r="T567" s="70"/>
    </row>
    <row r="568" spans="12:20" ht="12.75" customHeight="1" x14ac:dyDescent="0.2">
      <c r="L568" s="3"/>
      <c r="M568" s="3"/>
      <c r="O568" s="3"/>
      <c r="T568" s="104"/>
    </row>
    <row r="569" spans="12:20" ht="12.75" customHeight="1" x14ac:dyDescent="0.2">
      <c r="L569" s="3"/>
      <c r="M569" s="3"/>
      <c r="O569" s="3"/>
      <c r="T569" s="104"/>
    </row>
    <row r="570" spans="12:20" ht="12.75" customHeight="1" x14ac:dyDescent="0.2">
      <c r="L570" s="3"/>
      <c r="M570" s="3"/>
      <c r="O570" s="3"/>
      <c r="T570" s="104"/>
    </row>
    <row r="571" spans="12:20" ht="12.75" customHeight="1" x14ac:dyDescent="0.2">
      <c r="L571" s="3"/>
      <c r="M571" s="3"/>
      <c r="O571" s="3"/>
      <c r="T571" s="104"/>
    </row>
    <row r="572" spans="12:20" ht="12.75" customHeight="1" x14ac:dyDescent="0.2">
      <c r="L572" s="3"/>
      <c r="M572" s="3"/>
      <c r="O572" s="3"/>
      <c r="T572" s="104"/>
    </row>
    <row r="573" spans="12:20" ht="12.75" customHeight="1" x14ac:dyDescent="0.2">
      <c r="L573" s="3"/>
      <c r="M573" s="3"/>
      <c r="O573" s="3"/>
      <c r="T573" s="104"/>
    </row>
    <row r="574" spans="12:20" ht="12.75" customHeight="1" x14ac:dyDescent="0.2">
      <c r="L574" s="3"/>
      <c r="M574" s="3"/>
      <c r="O574" s="3"/>
      <c r="T574" s="104"/>
    </row>
    <row r="575" spans="12:20" ht="12.75" customHeight="1" x14ac:dyDescent="0.2">
      <c r="L575" s="3"/>
      <c r="M575" s="3"/>
      <c r="O575" s="3"/>
      <c r="T575" s="104"/>
    </row>
    <row r="576" spans="12:20" ht="12.75" customHeight="1" x14ac:dyDescent="0.2">
      <c r="L576" s="3"/>
      <c r="M576" s="3"/>
      <c r="O576" s="3"/>
      <c r="T576" s="104"/>
    </row>
    <row r="577" spans="12:20" ht="12.75" customHeight="1" x14ac:dyDescent="0.2">
      <c r="L577" s="3"/>
      <c r="M577" s="3"/>
      <c r="O577" s="3"/>
      <c r="T577" s="104"/>
    </row>
    <row r="578" spans="12:20" ht="12.75" customHeight="1" x14ac:dyDescent="0.2">
      <c r="L578" s="3"/>
      <c r="M578" s="3"/>
      <c r="O578" s="3"/>
      <c r="T578" s="104"/>
    </row>
    <row r="579" spans="12:20" ht="12.75" customHeight="1" x14ac:dyDescent="0.2">
      <c r="L579" s="3"/>
      <c r="M579" s="3"/>
      <c r="O579" s="3"/>
      <c r="T579" s="104"/>
    </row>
    <row r="580" spans="12:20" ht="12.75" customHeight="1" x14ac:dyDescent="0.2">
      <c r="L580" s="3"/>
      <c r="M580" s="3"/>
      <c r="O580" s="3"/>
      <c r="T580" s="104"/>
    </row>
    <row r="581" spans="12:20" ht="12.75" customHeight="1" x14ac:dyDescent="0.2">
      <c r="L581" s="3"/>
      <c r="M581" s="3"/>
      <c r="O581" s="3"/>
      <c r="T581" s="104"/>
    </row>
    <row r="582" spans="12:20" ht="12.75" customHeight="1" x14ac:dyDescent="0.2">
      <c r="L582" s="3"/>
      <c r="M582" s="3"/>
      <c r="O582" s="3"/>
      <c r="T582" s="104"/>
    </row>
    <row r="583" spans="12:20" ht="12.75" customHeight="1" x14ac:dyDescent="0.2">
      <c r="L583" s="3"/>
      <c r="M583" s="3"/>
      <c r="O583" s="3"/>
      <c r="T583" s="104"/>
    </row>
    <row r="584" spans="12:20" ht="12.75" customHeight="1" x14ac:dyDescent="0.2">
      <c r="L584" s="3"/>
      <c r="M584" s="3"/>
      <c r="O584" s="3"/>
      <c r="T584" s="104"/>
    </row>
    <row r="585" spans="12:20" ht="12.75" customHeight="1" x14ac:dyDescent="0.2">
      <c r="L585" s="3"/>
      <c r="M585" s="3"/>
      <c r="O585" s="3"/>
      <c r="T585" s="104"/>
    </row>
    <row r="586" spans="12:20" ht="12.75" customHeight="1" x14ac:dyDescent="0.2">
      <c r="L586" s="3"/>
      <c r="M586" s="3"/>
      <c r="O586" s="3"/>
      <c r="T586" s="104"/>
    </row>
    <row r="587" spans="12:20" ht="12.75" customHeight="1" x14ac:dyDescent="0.2">
      <c r="L587" s="3"/>
      <c r="M587" s="3"/>
      <c r="O587" s="3"/>
      <c r="T587" s="104"/>
    </row>
    <row r="588" spans="12:20" ht="12.75" customHeight="1" x14ac:dyDescent="0.2">
      <c r="L588" s="3"/>
      <c r="M588" s="3"/>
      <c r="O588" s="3"/>
      <c r="T588" s="104"/>
    </row>
    <row r="589" spans="12:20" ht="12.75" customHeight="1" x14ac:dyDescent="0.2">
      <c r="L589" s="3"/>
      <c r="M589" s="3"/>
      <c r="O589" s="3"/>
      <c r="T589" s="104"/>
    </row>
    <row r="590" spans="12:20" ht="12.75" customHeight="1" x14ac:dyDescent="0.25">
      <c r="L590" s="3"/>
      <c r="M590" s="3"/>
      <c r="O590" s="3"/>
      <c r="T590" s="70"/>
    </row>
    <row r="591" spans="12:20" ht="12.75" customHeight="1" x14ac:dyDescent="0.2">
      <c r="L591" s="3"/>
      <c r="M591" s="3"/>
      <c r="O591" s="3"/>
      <c r="T591" s="104"/>
    </row>
    <row r="592" spans="12:20" ht="12.75" customHeight="1" x14ac:dyDescent="0.2">
      <c r="L592" s="3"/>
      <c r="M592" s="3"/>
      <c r="O592" s="3"/>
      <c r="T592" s="104"/>
    </row>
    <row r="593" spans="12:20" ht="12.75" customHeight="1" x14ac:dyDescent="0.2">
      <c r="L593" s="3"/>
      <c r="M593" s="3"/>
      <c r="O593" s="3"/>
      <c r="T593" s="104"/>
    </row>
    <row r="594" spans="12:20" ht="12.75" customHeight="1" x14ac:dyDescent="0.2">
      <c r="L594" s="3"/>
      <c r="M594" s="3"/>
      <c r="O594" s="3"/>
      <c r="T594" s="104"/>
    </row>
    <row r="595" spans="12:20" ht="12.75" customHeight="1" x14ac:dyDescent="0.2">
      <c r="L595" s="3"/>
      <c r="M595" s="3"/>
      <c r="O595" s="3"/>
      <c r="T595" s="104"/>
    </row>
    <row r="596" spans="12:20" ht="12.75" customHeight="1" x14ac:dyDescent="0.2">
      <c r="L596" s="3"/>
      <c r="M596" s="3"/>
      <c r="O596" s="3"/>
    </row>
    <row r="597" spans="12:20" ht="12.75" customHeight="1" x14ac:dyDescent="0.2">
      <c r="L597" s="3"/>
      <c r="M597" s="3"/>
      <c r="O597" s="3"/>
    </row>
    <row r="598" spans="12:20" ht="12.75" customHeight="1" x14ac:dyDescent="0.2">
      <c r="L598" s="3"/>
      <c r="M598" s="3"/>
      <c r="O598" s="3"/>
    </row>
    <row r="599" spans="12:20" ht="12.75" customHeight="1" x14ac:dyDescent="0.2">
      <c r="L599" s="3"/>
      <c r="M599" s="3"/>
      <c r="O599" s="3"/>
    </row>
    <row r="600" spans="12:20" ht="12.75" customHeight="1" x14ac:dyDescent="0.2">
      <c r="L600" s="3"/>
      <c r="M600" s="3"/>
      <c r="O600" s="3"/>
    </row>
    <row r="601" spans="12:20" ht="12.75" customHeight="1" x14ac:dyDescent="0.2">
      <c r="L601" s="3"/>
      <c r="M601" s="3"/>
      <c r="O601" s="3"/>
    </row>
    <row r="602" spans="12:20" ht="12.75" customHeight="1" x14ac:dyDescent="0.2">
      <c r="L602" s="3"/>
      <c r="M602" s="3"/>
      <c r="O602" s="3"/>
    </row>
    <row r="603" spans="12:20" ht="12.75" customHeight="1" x14ac:dyDescent="0.2">
      <c r="L603" s="3"/>
      <c r="M603" s="3"/>
      <c r="O603" s="3"/>
    </row>
    <row r="604" spans="12:20" ht="12.75" customHeight="1" x14ac:dyDescent="0.2">
      <c r="L604" s="3"/>
      <c r="M604" s="3"/>
      <c r="O604" s="3"/>
    </row>
    <row r="605" spans="12:20" ht="12.75" customHeight="1" x14ac:dyDescent="0.2">
      <c r="L605" s="3"/>
      <c r="M605" s="3"/>
      <c r="O605" s="3"/>
    </row>
    <row r="606" spans="12:20" ht="12.75" customHeight="1" x14ac:dyDescent="0.2">
      <c r="L606" s="3"/>
      <c r="M606" s="3"/>
      <c r="O606" s="3"/>
    </row>
    <row r="607" spans="12:20" ht="12.75" customHeight="1" x14ac:dyDescent="0.2">
      <c r="L607" s="3"/>
      <c r="M607" s="3"/>
      <c r="O607" s="3"/>
    </row>
    <row r="608" spans="12:20" ht="12.75" customHeight="1" x14ac:dyDescent="0.2">
      <c r="L608" s="3"/>
      <c r="M608" s="3"/>
      <c r="O608" s="3"/>
    </row>
    <row r="609" spans="12:20" ht="12.75" customHeight="1" x14ac:dyDescent="0.2">
      <c r="L609" s="3"/>
      <c r="M609" s="3"/>
      <c r="O609" s="3"/>
    </row>
    <row r="610" spans="12:20" ht="12.75" customHeight="1" x14ac:dyDescent="0.2">
      <c r="L610" s="3"/>
      <c r="M610" s="3"/>
      <c r="O610" s="3"/>
    </row>
    <row r="611" spans="12:20" ht="12.75" customHeight="1" x14ac:dyDescent="0.2">
      <c r="L611" s="3"/>
      <c r="M611" s="3"/>
      <c r="O611" s="3"/>
    </row>
    <row r="612" spans="12:20" ht="12.75" customHeight="1" x14ac:dyDescent="0.2">
      <c r="L612" s="3"/>
      <c r="M612" s="3"/>
      <c r="O612" s="3"/>
    </row>
    <row r="613" spans="12:20" ht="12.75" customHeight="1" x14ac:dyDescent="0.25">
      <c r="L613" s="3"/>
      <c r="M613" s="3"/>
      <c r="O613" s="3"/>
      <c r="T613" s="70"/>
    </row>
    <row r="614" spans="12:20" ht="12.75" customHeight="1" x14ac:dyDescent="0.2">
      <c r="L614" s="3"/>
      <c r="M614" s="3"/>
      <c r="O614" s="3"/>
      <c r="T614" s="104"/>
    </row>
    <row r="615" spans="12:20" ht="12.75" customHeight="1" x14ac:dyDescent="0.2">
      <c r="L615" s="3"/>
      <c r="M615" s="3"/>
      <c r="O615" s="3"/>
      <c r="T615" s="104"/>
    </row>
    <row r="616" spans="12:20" ht="12.75" customHeight="1" x14ac:dyDescent="0.2">
      <c r="L616" s="3"/>
      <c r="M616" s="3"/>
      <c r="O616" s="3"/>
      <c r="T616" s="104"/>
    </row>
    <row r="617" spans="12:20" ht="12.75" customHeight="1" x14ac:dyDescent="0.2">
      <c r="L617" s="3"/>
      <c r="M617" s="3"/>
      <c r="O617" s="3"/>
      <c r="T617" s="104"/>
    </row>
    <row r="618" spans="12:20" ht="12.75" customHeight="1" x14ac:dyDescent="0.2">
      <c r="L618" s="3"/>
      <c r="M618" s="3"/>
      <c r="O618" s="3"/>
      <c r="T618" s="104"/>
    </row>
    <row r="619" spans="12:20" ht="12.75" customHeight="1" x14ac:dyDescent="0.2">
      <c r="L619" s="3"/>
      <c r="M619" s="3"/>
      <c r="O619" s="3"/>
      <c r="T619" s="104"/>
    </row>
    <row r="620" spans="12:20" ht="12.75" customHeight="1" x14ac:dyDescent="0.2">
      <c r="L620" s="3"/>
      <c r="M620" s="3"/>
      <c r="O620" s="3"/>
      <c r="T620" s="104"/>
    </row>
    <row r="621" spans="12:20" ht="12.75" customHeight="1" x14ac:dyDescent="0.2">
      <c r="L621" s="3"/>
      <c r="M621" s="3"/>
      <c r="O621" s="3"/>
      <c r="T621" s="104"/>
    </row>
    <row r="622" spans="12:20" ht="12.75" customHeight="1" x14ac:dyDescent="0.2">
      <c r="L622" s="3"/>
      <c r="M622" s="3"/>
      <c r="O622" s="3"/>
      <c r="T622" s="104"/>
    </row>
    <row r="623" spans="12:20" ht="12.75" customHeight="1" x14ac:dyDescent="0.2">
      <c r="L623" s="3"/>
      <c r="M623" s="3"/>
      <c r="O623" s="3"/>
      <c r="T623" s="104"/>
    </row>
    <row r="624" spans="12:20" ht="12.75" customHeight="1" x14ac:dyDescent="0.2">
      <c r="L624" s="3"/>
      <c r="M624" s="3"/>
      <c r="O624" s="3"/>
      <c r="T624" s="104"/>
    </row>
    <row r="625" spans="12:20" ht="12.75" customHeight="1" x14ac:dyDescent="0.2">
      <c r="L625" s="3"/>
      <c r="M625" s="3"/>
      <c r="O625" s="3"/>
      <c r="T625" s="104"/>
    </row>
    <row r="626" spans="12:20" ht="12.75" customHeight="1" x14ac:dyDescent="0.2">
      <c r="L626" s="3"/>
      <c r="M626" s="3"/>
      <c r="O626" s="3"/>
      <c r="T626" s="104"/>
    </row>
    <row r="627" spans="12:20" ht="12.75" customHeight="1" x14ac:dyDescent="0.2">
      <c r="L627" s="3"/>
      <c r="M627" s="3"/>
      <c r="O627" s="3"/>
      <c r="T627" s="104"/>
    </row>
    <row r="628" spans="12:20" ht="12.75" customHeight="1" x14ac:dyDescent="0.2">
      <c r="L628" s="3"/>
      <c r="M628" s="3"/>
      <c r="O628" s="3"/>
      <c r="T628" s="104"/>
    </row>
    <row r="629" spans="12:20" ht="12.75" customHeight="1" x14ac:dyDescent="0.2">
      <c r="T629" s="104"/>
    </row>
    <row r="630" spans="12:20" ht="12.75" customHeight="1" x14ac:dyDescent="0.2">
      <c r="T630" s="104"/>
    </row>
    <row r="631" spans="12:20" ht="12.75" customHeight="1" x14ac:dyDescent="0.2">
      <c r="L631" s="3"/>
      <c r="M631" s="3"/>
      <c r="O631" s="3"/>
    </row>
    <row r="632" spans="12:20" ht="12.75" customHeight="1" x14ac:dyDescent="0.2">
      <c r="L632" s="3"/>
      <c r="M632" s="3"/>
      <c r="O632" s="3"/>
      <c r="T632" s="104"/>
    </row>
    <row r="633" spans="12:20" ht="12.75" customHeight="1" x14ac:dyDescent="0.2">
      <c r="L633" s="3"/>
      <c r="M633" s="3"/>
      <c r="O633" s="3"/>
      <c r="T633" s="104"/>
    </row>
    <row r="634" spans="12:20" ht="12.75" customHeight="1" x14ac:dyDescent="0.2">
      <c r="L634" s="3"/>
      <c r="M634" s="3"/>
      <c r="O634" s="3"/>
      <c r="T634" s="104"/>
    </row>
    <row r="635" spans="12:20" ht="12.75" customHeight="1" x14ac:dyDescent="0.2">
      <c r="L635" s="3"/>
      <c r="M635" s="3"/>
      <c r="O635" s="3"/>
      <c r="T635" s="104"/>
    </row>
    <row r="636" spans="12:20" ht="12.75" customHeight="1" x14ac:dyDescent="0.25">
      <c r="L636" s="3"/>
      <c r="M636" s="3"/>
      <c r="O636" s="3"/>
      <c r="T636" s="70"/>
    </row>
    <row r="637" spans="12:20" ht="12.75" customHeight="1" x14ac:dyDescent="0.2">
      <c r="L637" s="3"/>
      <c r="M637" s="3"/>
      <c r="O637" s="3"/>
      <c r="T637" s="104"/>
    </row>
    <row r="638" spans="12:20" ht="12.75" customHeight="1" x14ac:dyDescent="0.2">
      <c r="L638" s="3"/>
      <c r="M638" s="3"/>
      <c r="O638" s="3"/>
    </row>
    <row r="639" spans="12:20" ht="12.75" customHeight="1" x14ac:dyDescent="0.2">
      <c r="L639" s="3"/>
      <c r="M639" s="3"/>
      <c r="O639" s="3"/>
    </row>
    <row r="640" spans="12:20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/>
    <row r="654" spans="12:15" ht="12.75" customHeight="1" x14ac:dyDescent="0.2"/>
    <row r="655" spans="12:15" ht="12.75" customHeight="1" x14ac:dyDescent="0.2"/>
    <row r="656" spans="12:15" ht="12.75" customHeight="1" x14ac:dyDescent="0.2"/>
    <row r="657" spans="1:1" ht="12.75" customHeight="1" x14ac:dyDescent="0.2"/>
    <row r="658" spans="1:1" ht="12.75" customHeight="1" x14ac:dyDescent="0.2"/>
    <row r="659" spans="1:1" ht="12.75" customHeight="1" x14ac:dyDescent="0.2">
      <c r="A659" s="8"/>
    </row>
    <row r="660" spans="1:1" ht="12.75" customHeight="1" x14ac:dyDescent="0.2"/>
    <row r="661" spans="1:1" ht="12.75" customHeight="1" x14ac:dyDescent="0.2"/>
    <row r="662" spans="1:1" ht="12.75" customHeight="1" x14ac:dyDescent="0.2"/>
    <row r="663" spans="1:1" ht="12.75" customHeight="1" x14ac:dyDescent="0.2"/>
    <row r="664" spans="1:1" ht="12.75" customHeight="1" x14ac:dyDescent="0.2"/>
    <row r="665" spans="1:1" ht="12.75" customHeight="1" x14ac:dyDescent="0.2"/>
    <row r="666" spans="1:1" ht="12.75" customHeight="1" x14ac:dyDescent="0.2"/>
    <row r="667" spans="1:1" ht="12.75" customHeight="1" x14ac:dyDescent="0.2"/>
    <row r="668" spans="1:1" ht="12.75" customHeight="1" x14ac:dyDescent="0.2"/>
    <row r="669" spans="1:1" ht="12.75" customHeight="1" x14ac:dyDescent="0.2"/>
    <row r="670" spans="1:1" ht="12.75" customHeight="1" x14ac:dyDescent="0.2"/>
    <row r="671" spans="1:1" ht="12.75" customHeight="1" x14ac:dyDescent="0.2"/>
    <row r="672" spans="1:1" ht="12.75" customHeight="1" x14ac:dyDescent="0.2"/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/>
    <row r="677" spans="12:15" ht="12.75" customHeight="1" x14ac:dyDescent="0.2"/>
    <row r="678" spans="12:15" ht="12.75" customHeight="1" x14ac:dyDescent="0.2"/>
    <row r="679" spans="12:15" ht="12.75" customHeight="1" x14ac:dyDescent="0.2"/>
    <row r="680" spans="12:15" ht="12.75" customHeight="1" x14ac:dyDescent="0.2"/>
    <row r="681" spans="12:15" ht="12.75" customHeight="1" x14ac:dyDescent="0.2"/>
    <row r="682" spans="12:15" ht="12.75" customHeight="1" x14ac:dyDescent="0.2"/>
    <row r="683" spans="12:15" ht="12.75" customHeight="1" x14ac:dyDescent="0.2"/>
    <row r="684" spans="12:15" ht="12.75" customHeight="1" x14ac:dyDescent="0.2"/>
    <row r="685" spans="12:15" ht="12.75" customHeight="1" x14ac:dyDescent="0.2"/>
    <row r="686" spans="12:15" ht="12.75" customHeight="1" x14ac:dyDescent="0.2"/>
    <row r="687" spans="12:15" ht="12.75" customHeight="1" x14ac:dyDescent="0.2"/>
    <row r="688" spans="12:15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  <row r="1003" ht="12.75" customHeight="1" x14ac:dyDescent="0.2"/>
    <row r="1004" ht="12.75" customHeight="1" x14ac:dyDescent="0.2"/>
    <row r="1005" ht="12.75" customHeight="1" x14ac:dyDescent="0.2"/>
    <row r="1006" ht="12.75" customHeight="1" x14ac:dyDescent="0.2"/>
    <row r="1007" ht="12.75" customHeight="1" x14ac:dyDescent="0.2"/>
    <row r="1008" ht="12.75" customHeight="1" x14ac:dyDescent="0.2"/>
    <row r="1009" ht="12.75" customHeight="1" x14ac:dyDescent="0.2"/>
    <row r="1010" ht="12.75" customHeight="1" x14ac:dyDescent="0.2"/>
    <row r="1011" ht="12.75" customHeight="1" x14ac:dyDescent="0.2"/>
    <row r="1012" ht="12.75" customHeight="1" x14ac:dyDescent="0.2"/>
    <row r="1013" ht="12.75" customHeight="1" x14ac:dyDescent="0.2"/>
    <row r="1014" ht="12.75" customHeight="1" x14ac:dyDescent="0.2"/>
    <row r="1015" ht="12.75" customHeight="1" x14ac:dyDescent="0.2"/>
    <row r="1016" ht="12.75" customHeight="1" x14ac:dyDescent="0.2"/>
    <row r="1017" ht="12.75" customHeight="1" x14ac:dyDescent="0.2"/>
    <row r="1018" ht="12.75" customHeight="1" x14ac:dyDescent="0.2"/>
    <row r="1019" ht="12.75" customHeight="1" x14ac:dyDescent="0.2"/>
    <row r="1020" ht="12.75" customHeight="1" x14ac:dyDescent="0.2"/>
    <row r="1021" ht="12.75" customHeight="1" x14ac:dyDescent="0.2"/>
    <row r="1022" ht="12.75" customHeight="1" x14ac:dyDescent="0.2"/>
    <row r="1023" ht="12.75" customHeight="1" x14ac:dyDescent="0.2"/>
    <row r="1024" ht="12.75" customHeight="1" x14ac:dyDescent="0.2"/>
    <row r="1025" ht="12.75" customHeight="1" x14ac:dyDescent="0.2"/>
    <row r="1026" ht="12.75" customHeight="1" x14ac:dyDescent="0.2"/>
    <row r="1027" ht="12.75" customHeight="1" x14ac:dyDescent="0.2"/>
    <row r="1028" ht="12.75" customHeight="1" x14ac:dyDescent="0.2"/>
    <row r="1029" ht="12.75" customHeight="1" x14ac:dyDescent="0.2"/>
    <row r="1030" ht="12.75" customHeight="1" x14ac:dyDescent="0.2"/>
    <row r="1031" ht="12.75" customHeight="1" x14ac:dyDescent="0.2"/>
    <row r="1032" ht="12.75" customHeight="1" x14ac:dyDescent="0.2"/>
    <row r="1033" ht="12.75" customHeight="1" x14ac:dyDescent="0.2"/>
    <row r="1034" ht="12.75" customHeight="1" x14ac:dyDescent="0.2"/>
    <row r="1035" ht="12.75" customHeight="1" x14ac:dyDescent="0.2"/>
    <row r="1036" ht="12.75" customHeight="1" x14ac:dyDescent="0.2"/>
    <row r="1037" ht="12.75" customHeight="1" x14ac:dyDescent="0.2"/>
    <row r="1038" ht="12.75" customHeight="1" x14ac:dyDescent="0.2"/>
    <row r="1039" ht="12.75" customHeight="1" x14ac:dyDescent="0.2"/>
    <row r="1040" ht="12.75" customHeight="1" x14ac:dyDescent="0.2"/>
    <row r="1041" ht="12.75" customHeight="1" x14ac:dyDescent="0.2"/>
    <row r="1042" ht="12.75" customHeight="1" x14ac:dyDescent="0.2"/>
    <row r="1043" ht="12.75" customHeight="1" x14ac:dyDescent="0.2"/>
    <row r="1044" ht="12.75" customHeight="1" x14ac:dyDescent="0.2"/>
    <row r="1045" ht="12.75" customHeight="1" x14ac:dyDescent="0.2"/>
    <row r="1046" ht="12.75" customHeight="1" x14ac:dyDescent="0.2"/>
    <row r="1047" ht="12.75" customHeight="1" x14ac:dyDescent="0.2"/>
    <row r="1048" ht="12.75" customHeight="1" x14ac:dyDescent="0.2"/>
    <row r="1049" ht="12.75" customHeight="1" x14ac:dyDescent="0.2"/>
    <row r="1050" ht="12.75" customHeight="1" x14ac:dyDescent="0.2"/>
    <row r="1051" ht="12.75" customHeight="1" x14ac:dyDescent="0.2"/>
    <row r="1052" ht="12.75" customHeight="1" x14ac:dyDescent="0.2"/>
    <row r="1053" ht="12.75" customHeight="1" x14ac:dyDescent="0.2"/>
    <row r="1054" ht="12.75" customHeight="1" x14ac:dyDescent="0.2"/>
    <row r="1055" ht="12.75" customHeight="1" x14ac:dyDescent="0.2"/>
    <row r="1056" ht="12.75" customHeight="1" x14ac:dyDescent="0.2"/>
    <row r="1057" ht="12.75" customHeight="1" x14ac:dyDescent="0.2"/>
    <row r="1058" ht="12.75" customHeight="1" x14ac:dyDescent="0.2"/>
    <row r="1059" ht="12.75" customHeight="1" x14ac:dyDescent="0.2"/>
    <row r="1060" ht="12.75" customHeight="1" x14ac:dyDescent="0.2"/>
    <row r="1061" ht="12.75" customHeight="1" x14ac:dyDescent="0.2"/>
    <row r="1062" ht="12.75" customHeight="1" x14ac:dyDescent="0.2"/>
    <row r="1063" ht="12.75" customHeight="1" x14ac:dyDescent="0.2"/>
    <row r="1064" ht="12.75" customHeight="1" x14ac:dyDescent="0.2"/>
    <row r="1065" ht="12.75" customHeight="1" x14ac:dyDescent="0.2"/>
    <row r="1066" ht="12.75" customHeight="1" x14ac:dyDescent="0.2"/>
    <row r="1067" ht="12.75" customHeight="1" x14ac:dyDescent="0.2"/>
    <row r="1068" ht="12.75" customHeight="1" x14ac:dyDescent="0.2"/>
    <row r="1069" ht="12.75" customHeight="1" x14ac:dyDescent="0.2"/>
    <row r="1070" ht="12.75" customHeight="1" x14ac:dyDescent="0.2"/>
    <row r="1071" ht="12.75" customHeight="1" x14ac:dyDescent="0.2"/>
    <row r="1072" ht="12.75" customHeight="1" x14ac:dyDescent="0.2"/>
    <row r="1073" ht="12.75" customHeight="1" x14ac:dyDescent="0.2"/>
    <row r="1074" ht="12.75" customHeight="1" x14ac:dyDescent="0.2"/>
    <row r="1075" ht="12.75" customHeight="1" x14ac:dyDescent="0.2"/>
    <row r="1076" ht="12.75" customHeight="1" x14ac:dyDescent="0.2"/>
    <row r="1077" ht="12.75" customHeight="1" x14ac:dyDescent="0.2"/>
    <row r="1078" ht="12.75" customHeight="1" x14ac:dyDescent="0.2"/>
    <row r="1079" ht="12.75" customHeight="1" x14ac:dyDescent="0.2"/>
    <row r="1080" ht="12.75" customHeight="1" x14ac:dyDescent="0.2"/>
    <row r="1081" ht="12.75" customHeight="1" x14ac:dyDescent="0.2"/>
    <row r="1082" ht="12.75" customHeight="1" x14ac:dyDescent="0.2"/>
    <row r="1083" ht="12.75" customHeight="1" x14ac:dyDescent="0.2"/>
    <row r="1084" ht="12.75" customHeight="1" x14ac:dyDescent="0.2"/>
    <row r="1085" ht="12.75" customHeight="1" x14ac:dyDescent="0.2"/>
    <row r="1086" ht="12.75" customHeight="1" x14ac:dyDescent="0.2"/>
    <row r="1087" ht="12.75" customHeight="1" x14ac:dyDescent="0.2"/>
    <row r="1088" ht="12.75" customHeight="1" x14ac:dyDescent="0.2"/>
    <row r="1089" ht="12.75" customHeight="1" x14ac:dyDescent="0.2"/>
    <row r="1090" ht="12.75" customHeight="1" x14ac:dyDescent="0.2"/>
    <row r="1091" ht="12.75" customHeight="1" x14ac:dyDescent="0.2"/>
    <row r="1092" ht="12.75" customHeight="1" x14ac:dyDescent="0.2"/>
    <row r="1093" ht="12.75" customHeight="1" x14ac:dyDescent="0.2"/>
    <row r="1094" ht="12.75" customHeight="1" x14ac:dyDescent="0.2"/>
    <row r="1095" ht="12.75" customHeight="1" x14ac:dyDescent="0.2"/>
    <row r="1096" ht="12.75" customHeight="1" x14ac:dyDescent="0.2"/>
    <row r="1097" ht="12.75" customHeight="1" x14ac:dyDescent="0.2"/>
    <row r="1098" ht="12.75" customHeight="1" x14ac:dyDescent="0.2"/>
    <row r="1099" ht="12.75" customHeight="1" x14ac:dyDescent="0.2"/>
    <row r="1100" ht="12.75" customHeight="1" x14ac:dyDescent="0.2"/>
    <row r="1101" ht="12.75" customHeight="1" x14ac:dyDescent="0.2"/>
    <row r="1102" ht="12.75" customHeight="1" x14ac:dyDescent="0.2"/>
    <row r="1103" ht="12.75" customHeight="1" x14ac:dyDescent="0.2"/>
    <row r="1104" ht="12.75" customHeight="1" x14ac:dyDescent="0.2"/>
    <row r="1105" ht="12.75" customHeight="1" x14ac:dyDescent="0.2"/>
    <row r="1106" ht="12.75" customHeight="1" x14ac:dyDescent="0.2"/>
    <row r="1107" ht="12.75" customHeight="1" x14ac:dyDescent="0.2"/>
    <row r="1108" ht="12.75" customHeight="1" x14ac:dyDescent="0.2"/>
    <row r="1109" ht="12.75" customHeight="1" x14ac:dyDescent="0.2"/>
    <row r="1110" ht="12.75" customHeight="1" x14ac:dyDescent="0.2"/>
    <row r="1111" ht="12.75" customHeight="1" x14ac:dyDescent="0.2"/>
    <row r="1112" ht="12.75" customHeight="1" x14ac:dyDescent="0.2"/>
    <row r="1113" ht="12.75" customHeight="1" x14ac:dyDescent="0.2"/>
    <row r="1114" ht="12.75" customHeight="1" x14ac:dyDescent="0.2"/>
    <row r="1115" ht="12.75" customHeight="1" x14ac:dyDescent="0.2"/>
    <row r="1116" ht="12.75" customHeight="1" x14ac:dyDescent="0.2"/>
    <row r="1117" ht="12.75" customHeight="1" x14ac:dyDescent="0.2"/>
    <row r="1118" ht="12.75" customHeight="1" x14ac:dyDescent="0.2"/>
    <row r="1119" ht="12.75" customHeight="1" x14ac:dyDescent="0.2"/>
    <row r="1120" ht="12.75" customHeight="1" x14ac:dyDescent="0.2"/>
    <row r="1121" ht="12.75" customHeight="1" x14ac:dyDescent="0.2"/>
    <row r="1122" ht="12.75" customHeight="1" x14ac:dyDescent="0.2"/>
    <row r="1123" ht="12.75" customHeight="1" x14ac:dyDescent="0.2"/>
    <row r="1124" ht="12.75" customHeight="1" x14ac:dyDescent="0.2"/>
    <row r="1125" ht="12.75" customHeight="1" x14ac:dyDescent="0.2"/>
    <row r="1126" ht="12.75" customHeight="1" x14ac:dyDescent="0.2"/>
    <row r="1127" ht="12.75" customHeight="1" x14ac:dyDescent="0.2"/>
    <row r="1128" ht="12.75" customHeight="1" x14ac:dyDescent="0.2"/>
    <row r="1129" ht="12.75" customHeight="1" x14ac:dyDescent="0.2"/>
    <row r="1130" ht="12.75" customHeight="1" x14ac:dyDescent="0.2"/>
    <row r="1131" ht="12.75" customHeight="1" x14ac:dyDescent="0.2"/>
    <row r="1132" ht="12.75" customHeight="1" x14ac:dyDescent="0.2"/>
    <row r="1133" ht="12.75" customHeight="1" x14ac:dyDescent="0.2"/>
    <row r="1134" ht="12.75" customHeight="1" x14ac:dyDescent="0.2"/>
    <row r="1135" ht="12.75" customHeight="1" x14ac:dyDescent="0.2"/>
    <row r="1136" ht="12.75" customHeight="1" x14ac:dyDescent="0.2"/>
    <row r="1137" ht="12.75" customHeight="1" x14ac:dyDescent="0.2"/>
    <row r="1138" ht="12.75" customHeight="1" x14ac:dyDescent="0.2"/>
    <row r="1139" ht="12.75" customHeight="1" x14ac:dyDescent="0.2"/>
    <row r="1140" ht="12.75" customHeight="1" x14ac:dyDescent="0.2"/>
    <row r="1141" ht="12.75" customHeight="1" x14ac:dyDescent="0.2"/>
    <row r="1142" ht="12.75" customHeight="1" x14ac:dyDescent="0.2"/>
    <row r="1143" ht="12.75" customHeight="1" x14ac:dyDescent="0.2"/>
    <row r="1144" ht="12.75" customHeight="1" x14ac:dyDescent="0.2"/>
    <row r="1145" ht="12.75" customHeight="1" x14ac:dyDescent="0.2"/>
    <row r="1146" ht="12.75" customHeight="1" x14ac:dyDescent="0.2"/>
    <row r="1147" ht="12.75" customHeight="1" x14ac:dyDescent="0.2"/>
    <row r="1148" ht="12.75" customHeight="1" x14ac:dyDescent="0.2"/>
    <row r="1149" ht="12.75" customHeight="1" x14ac:dyDescent="0.2"/>
    <row r="1150" ht="12.75" customHeight="1" x14ac:dyDescent="0.2"/>
    <row r="1151" ht="12.75" customHeight="1" x14ac:dyDescent="0.2"/>
    <row r="1152" ht="12.75" customHeight="1" x14ac:dyDescent="0.2"/>
    <row r="1153" ht="12.75" customHeight="1" x14ac:dyDescent="0.2"/>
    <row r="1154" ht="12.75" customHeight="1" x14ac:dyDescent="0.2"/>
    <row r="1155" ht="12.75" customHeight="1" x14ac:dyDescent="0.2"/>
    <row r="1156" ht="12.75" customHeight="1" x14ac:dyDescent="0.2"/>
    <row r="1157" ht="12.75" customHeight="1" x14ac:dyDescent="0.2"/>
    <row r="1158" ht="12.75" customHeight="1" x14ac:dyDescent="0.2"/>
    <row r="1159" ht="12.75" customHeight="1" x14ac:dyDescent="0.2"/>
    <row r="1160" ht="12.75" customHeight="1" x14ac:dyDescent="0.2"/>
    <row r="1161" ht="12.75" customHeight="1" x14ac:dyDescent="0.2"/>
    <row r="1162" ht="12.75" customHeight="1" x14ac:dyDescent="0.2"/>
    <row r="1163" ht="12.75" customHeight="1" x14ac:dyDescent="0.2"/>
    <row r="1164" ht="12.75" customHeight="1" x14ac:dyDescent="0.2"/>
    <row r="1165" ht="12.75" customHeight="1" x14ac:dyDescent="0.2"/>
    <row r="1166" ht="12.75" customHeight="1" x14ac:dyDescent="0.2"/>
    <row r="1167" ht="12.75" customHeight="1" x14ac:dyDescent="0.2"/>
    <row r="1168" ht="12.75" customHeight="1" x14ac:dyDescent="0.2"/>
    <row r="1169" ht="12.75" customHeight="1" x14ac:dyDescent="0.2"/>
    <row r="1170" ht="12.75" customHeight="1" x14ac:dyDescent="0.2"/>
    <row r="1171" ht="12.75" customHeight="1" x14ac:dyDescent="0.2"/>
    <row r="1172" ht="12.75" customHeight="1" x14ac:dyDescent="0.2"/>
    <row r="1173" ht="12.75" customHeight="1" x14ac:dyDescent="0.2"/>
    <row r="1174" ht="12.75" customHeight="1" x14ac:dyDescent="0.2"/>
    <row r="1175" ht="12.75" customHeight="1" x14ac:dyDescent="0.2"/>
    <row r="1176" ht="12.75" customHeight="1" x14ac:dyDescent="0.2"/>
    <row r="1177" ht="12.75" customHeight="1" x14ac:dyDescent="0.2"/>
    <row r="1178" ht="12.75" customHeight="1" x14ac:dyDescent="0.2"/>
    <row r="1179" ht="12.75" customHeight="1" x14ac:dyDescent="0.2"/>
    <row r="1180" ht="12.75" customHeight="1" x14ac:dyDescent="0.2"/>
    <row r="1181" ht="12.75" customHeight="1" x14ac:dyDescent="0.2"/>
    <row r="1182" ht="12.75" customHeight="1" x14ac:dyDescent="0.2"/>
    <row r="1183" ht="12.75" customHeight="1" x14ac:dyDescent="0.2"/>
    <row r="1184" ht="12.75" customHeight="1" x14ac:dyDescent="0.2"/>
    <row r="1185" ht="12.75" customHeight="1" x14ac:dyDescent="0.2"/>
    <row r="1186" ht="12.75" customHeight="1" x14ac:dyDescent="0.2"/>
    <row r="1187" ht="12.75" customHeight="1" x14ac:dyDescent="0.2"/>
    <row r="1188" ht="12.75" customHeight="1" x14ac:dyDescent="0.2"/>
    <row r="1189" ht="12.75" customHeight="1" x14ac:dyDescent="0.2"/>
    <row r="1190" ht="12.75" customHeight="1" x14ac:dyDescent="0.2"/>
    <row r="1191" ht="12.75" customHeight="1" x14ac:dyDescent="0.2"/>
    <row r="1192" ht="12.75" customHeight="1" x14ac:dyDescent="0.2"/>
    <row r="1193" ht="12.75" customHeight="1" x14ac:dyDescent="0.2"/>
    <row r="1194" ht="12.75" customHeight="1" x14ac:dyDescent="0.2"/>
    <row r="1195" ht="12.75" customHeight="1" x14ac:dyDescent="0.2"/>
    <row r="1196" ht="12.75" customHeight="1" x14ac:dyDescent="0.2"/>
    <row r="1197" ht="12.75" customHeight="1" x14ac:dyDescent="0.2"/>
    <row r="1198" ht="12.75" customHeight="1" x14ac:dyDescent="0.2"/>
    <row r="1199" ht="12.75" customHeight="1" x14ac:dyDescent="0.2"/>
    <row r="1200" ht="12.75" customHeight="1" x14ac:dyDescent="0.2"/>
    <row r="1201" ht="12.75" customHeight="1" x14ac:dyDescent="0.2"/>
    <row r="1202" ht="12.75" customHeight="1" x14ac:dyDescent="0.2"/>
    <row r="1203" ht="12.75" customHeight="1" x14ac:dyDescent="0.2"/>
    <row r="1204" ht="12.75" customHeight="1" x14ac:dyDescent="0.2"/>
    <row r="1205" ht="12.75" customHeight="1" x14ac:dyDescent="0.2"/>
    <row r="1206" ht="12.75" customHeight="1" x14ac:dyDescent="0.2"/>
    <row r="1207" ht="12.75" customHeight="1" x14ac:dyDescent="0.2"/>
    <row r="1208" ht="12.75" customHeight="1" x14ac:dyDescent="0.2"/>
    <row r="1209" ht="12.75" customHeight="1" x14ac:dyDescent="0.2"/>
    <row r="1210" ht="12.75" customHeight="1" x14ac:dyDescent="0.2"/>
    <row r="1211" ht="12.75" customHeight="1" x14ac:dyDescent="0.2"/>
    <row r="1212" ht="12.75" customHeight="1" x14ac:dyDescent="0.2"/>
    <row r="1213" ht="12.75" customHeight="1" x14ac:dyDescent="0.2"/>
    <row r="1214" ht="12.75" customHeight="1" x14ac:dyDescent="0.2"/>
    <row r="1215" ht="12.75" customHeight="1" x14ac:dyDescent="0.2"/>
    <row r="1216" ht="12.75" customHeight="1" x14ac:dyDescent="0.2"/>
    <row r="1217" ht="12.75" customHeight="1" x14ac:dyDescent="0.2"/>
    <row r="1218" ht="12.75" customHeight="1" x14ac:dyDescent="0.2"/>
    <row r="1219" ht="12.75" customHeight="1" x14ac:dyDescent="0.2"/>
    <row r="1220" ht="12.75" customHeight="1" x14ac:dyDescent="0.2"/>
    <row r="1221" ht="12.75" customHeight="1" x14ac:dyDescent="0.2"/>
    <row r="1222" ht="12.75" customHeight="1" x14ac:dyDescent="0.2"/>
    <row r="1223" ht="12.75" customHeight="1" x14ac:dyDescent="0.2"/>
    <row r="1224" ht="12.75" customHeight="1" x14ac:dyDescent="0.2"/>
    <row r="1225" ht="12.75" customHeight="1" x14ac:dyDescent="0.2"/>
    <row r="1226" ht="12.75" customHeight="1" x14ac:dyDescent="0.2"/>
    <row r="1227" ht="12.75" customHeight="1" x14ac:dyDescent="0.2"/>
    <row r="1228" ht="12.75" customHeight="1" x14ac:dyDescent="0.2"/>
    <row r="1229" ht="12.75" customHeight="1" x14ac:dyDescent="0.2"/>
    <row r="1230" ht="12.75" customHeight="1" x14ac:dyDescent="0.2"/>
    <row r="1231" ht="12.75" customHeight="1" x14ac:dyDescent="0.2"/>
    <row r="1232" ht="12.75" customHeight="1" x14ac:dyDescent="0.2"/>
    <row r="1233" ht="12.75" customHeight="1" x14ac:dyDescent="0.2"/>
    <row r="1234" ht="12.75" customHeight="1" x14ac:dyDescent="0.2"/>
    <row r="1235" ht="12.75" customHeight="1" x14ac:dyDescent="0.2"/>
    <row r="1236" ht="12.75" customHeight="1" x14ac:dyDescent="0.2"/>
    <row r="1237" ht="12.75" customHeight="1" x14ac:dyDescent="0.2"/>
    <row r="1238" ht="12.75" customHeight="1" x14ac:dyDescent="0.2"/>
    <row r="1239" ht="12.75" customHeight="1" x14ac:dyDescent="0.2"/>
    <row r="1240" ht="12.75" customHeight="1" x14ac:dyDescent="0.2"/>
    <row r="1241" ht="12.75" customHeight="1" x14ac:dyDescent="0.2"/>
    <row r="1242" ht="12.75" customHeight="1" x14ac:dyDescent="0.2"/>
    <row r="1243" ht="12.75" customHeight="1" x14ac:dyDescent="0.2"/>
    <row r="1244" ht="12.75" customHeight="1" x14ac:dyDescent="0.2"/>
    <row r="1245" ht="12.75" customHeight="1" x14ac:dyDescent="0.2"/>
    <row r="1246" ht="12.75" customHeight="1" x14ac:dyDescent="0.2"/>
    <row r="1247" ht="12.75" customHeight="1" x14ac:dyDescent="0.2"/>
    <row r="1248" ht="12.75" customHeight="1" x14ac:dyDescent="0.2"/>
    <row r="1249" ht="12.75" customHeight="1" x14ac:dyDescent="0.2"/>
    <row r="1250" ht="12.75" customHeight="1" x14ac:dyDescent="0.2"/>
    <row r="1251" ht="12.75" customHeight="1" x14ac:dyDescent="0.2"/>
    <row r="1252" ht="12.75" customHeight="1" x14ac:dyDescent="0.2"/>
    <row r="1253" ht="12.75" customHeight="1" x14ac:dyDescent="0.2"/>
    <row r="1254" ht="12.75" customHeight="1" x14ac:dyDescent="0.2"/>
    <row r="1255" ht="12.75" customHeight="1" x14ac:dyDescent="0.2"/>
    <row r="1256" ht="12.75" customHeight="1" x14ac:dyDescent="0.2"/>
    <row r="1257" ht="12.75" customHeight="1" x14ac:dyDescent="0.2"/>
    <row r="1258" ht="12.75" customHeight="1" x14ac:dyDescent="0.2"/>
    <row r="1259" ht="12.75" customHeight="1" x14ac:dyDescent="0.2"/>
    <row r="1260" ht="12.75" customHeight="1" x14ac:dyDescent="0.2"/>
    <row r="1261" ht="12.75" customHeight="1" x14ac:dyDescent="0.2"/>
    <row r="1262" ht="12.75" customHeight="1" x14ac:dyDescent="0.2"/>
    <row r="1263" ht="12.75" customHeight="1" x14ac:dyDescent="0.2"/>
    <row r="1264" ht="12.75" customHeight="1" x14ac:dyDescent="0.2"/>
    <row r="1265" ht="12.75" customHeight="1" x14ac:dyDescent="0.2"/>
    <row r="1266" ht="12.75" customHeight="1" x14ac:dyDescent="0.2"/>
    <row r="1267" ht="12.75" customHeight="1" x14ac:dyDescent="0.2"/>
    <row r="1268" ht="12.75" customHeight="1" x14ac:dyDescent="0.2"/>
    <row r="1269" ht="12.75" customHeight="1" x14ac:dyDescent="0.2"/>
    <row r="1270" ht="12.75" customHeight="1" x14ac:dyDescent="0.2"/>
    <row r="1271" ht="12.75" customHeight="1" x14ac:dyDescent="0.2"/>
    <row r="1272" ht="12.75" customHeight="1" x14ac:dyDescent="0.2"/>
    <row r="1273" ht="12.75" customHeight="1" x14ac:dyDescent="0.2"/>
    <row r="1274" ht="12.75" customHeight="1" x14ac:dyDescent="0.2"/>
    <row r="1275" ht="12.75" customHeight="1" x14ac:dyDescent="0.2"/>
    <row r="1276" ht="12.75" customHeight="1" x14ac:dyDescent="0.2"/>
    <row r="1277" ht="12.75" customHeight="1" x14ac:dyDescent="0.2"/>
    <row r="1278" ht="12.75" customHeight="1" x14ac:dyDescent="0.2"/>
    <row r="1279" ht="12.75" customHeight="1" x14ac:dyDescent="0.2"/>
    <row r="1280" ht="12.75" customHeight="1" x14ac:dyDescent="0.2"/>
    <row r="1281" ht="12.75" customHeight="1" x14ac:dyDescent="0.2"/>
    <row r="1282" ht="12.75" customHeight="1" x14ac:dyDescent="0.2"/>
    <row r="1283" ht="12.75" customHeight="1" x14ac:dyDescent="0.2"/>
    <row r="1284" ht="12.75" customHeight="1" x14ac:dyDescent="0.2"/>
    <row r="1285" ht="12.75" customHeight="1" x14ac:dyDescent="0.2"/>
    <row r="1286" ht="12.75" customHeight="1" x14ac:dyDescent="0.2"/>
    <row r="1287" ht="12.75" customHeight="1" x14ac:dyDescent="0.2"/>
    <row r="1288" ht="12.75" customHeight="1" x14ac:dyDescent="0.2"/>
    <row r="1289" ht="12.75" customHeight="1" x14ac:dyDescent="0.2"/>
    <row r="1290" ht="12.75" customHeight="1" x14ac:dyDescent="0.2"/>
    <row r="1291" ht="12.75" customHeight="1" x14ac:dyDescent="0.2"/>
    <row r="1292" ht="12.75" customHeight="1" x14ac:dyDescent="0.2"/>
    <row r="1293" ht="12.75" customHeight="1" x14ac:dyDescent="0.2"/>
    <row r="1294" ht="12.75" customHeight="1" x14ac:dyDescent="0.2"/>
    <row r="1295" ht="12.75" customHeight="1" x14ac:dyDescent="0.2"/>
    <row r="1296" ht="12.75" customHeight="1" x14ac:dyDescent="0.2"/>
    <row r="1297" ht="12.75" customHeight="1" x14ac:dyDescent="0.2"/>
    <row r="1298" ht="12.75" customHeight="1" x14ac:dyDescent="0.2"/>
    <row r="1299" ht="12.75" customHeight="1" x14ac:dyDescent="0.2"/>
    <row r="1300" ht="12.75" customHeight="1" x14ac:dyDescent="0.2"/>
    <row r="1301" ht="12.75" customHeight="1" x14ac:dyDescent="0.2"/>
    <row r="1302" ht="12.75" customHeight="1" x14ac:dyDescent="0.2"/>
    <row r="1303" ht="12.75" customHeight="1" x14ac:dyDescent="0.2"/>
    <row r="1304" ht="12.75" customHeight="1" x14ac:dyDescent="0.2"/>
    <row r="1305" ht="12.75" customHeight="1" x14ac:dyDescent="0.2"/>
    <row r="1306" ht="12.75" customHeight="1" x14ac:dyDescent="0.2"/>
    <row r="1307" ht="12.75" customHeight="1" x14ac:dyDescent="0.2"/>
    <row r="1308" ht="12.75" customHeight="1" x14ac:dyDescent="0.2"/>
    <row r="1309" ht="12.75" customHeight="1" x14ac:dyDescent="0.2"/>
    <row r="1310" ht="12.75" customHeight="1" x14ac:dyDescent="0.2"/>
    <row r="1311" ht="12.75" customHeight="1" x14ac:dyDescent="0.2"/>
    <row r="1312" ht="12.75" customHeight="1" x14ac:dyDescent="0.2"/>
    <row r="1313" ht="12.75" customHeight="1" x14ac:dyDescent="0.2"/>
    <row r="1314" ht="12.75" customHeight="1" x14ac:dyDescent="0.2"/>
    <row r="1315" ht="12.75" customHeight="1" x14ac:dyDescent="0.2"/>
    <row r="1316" ht="12.75" customHeight="1" x14ac:dyDescent="0.2"/>
    <row r="1317" ht="12.75" customHeight="1" x14ac:dyDescent="0.2"/>
    <row r="1318" ht="12.75" customHeight="1" x14ac:dyDescent="0.2"/>
    <row r="1319" ht="12.75" customHeight="1" x14ac:dyDescent="0.2"/>
    <row r="1320" ht="12.75" customHeight="1" x14ac:dyDescent="0.2"/>
    <row r="1321" ht="12.75" customHeight="1" x14ac:dyDescent="0.2"/>
    <row r="1322" ht="12.75" customHeight="1" x14ac:dyDescent="0.2"/>
    <row r="1323" ht="12.75" customHeight="1" x14ac:dyDescent="0.2"/>
    <row r="1324" ht="12.75" customHeight="1" x14ac:dyDescent="0.2"/>
    <row r="1325" ht="12.75" customHeight="1" x14ac:dyDescent="0.2"/>
    <row r="1326" ht="12.75" customHeight="1" x14ac:dyDescent="0.2"/>
    <row r="1327" ht="12.75" customHeight="1" x14ac:dyDescent="0.2"/>
    <row r="1328" ht="12.75" customHeight="1" x14ac:dyDescent="0.2"/>
    <row r="1329" ht="12.75" customHeight="1" x14ac:dyDescent="0.2"/>
    <row r="1330" ht="12.75" customHeight="1" x14ac:dyDescent="0.2"/>
    <row r="1331" ht="12.75" customHeight="1" x14ac:dyDescent="0.2"/>
    <row r="1332" ht="12.75" customHeight="1" x14ac:dyDescent="0.2"/>
    <row r="1333" ht="12.75" customHeight="1" x14ac:dyDescent="0.2"/>
    <row r="1334" ht="12.75" customHeight="1" x14ac:dyDescent="0.2"/>
    <row r="1335" ht="12.75" customHeight="1" x14ac:dyDescent="0.2"/>
    <row r="1336" ht="12.75" customHeight="1" x14ac:dyDescent="0.2"/>
    <row r="1337" ht="12.75" customHeight="1" x14ac:dyDescent="0.2"/>
    <row r="1338" ht="12.75" customHeight="1" x14ac:dyDescent="0.2"/>
    <row r="1339" ht="12.75" customHeight="1" x14ac:dyDescent="0.2"/>
    <row r="1340" ht="12.75" customHeight="1" x14ac:dyDescent="0.2"/>
    <row r="1341" ht="12.75" customHeight="1" x14ac:dyDescent="0.2"/>
    <row r="1342" ht="12.75" customHeight="1" x14ac:dyDescent="0.2"/>
    <row r="1343" ht="12.75" customHeight="1" x14ac:dyDescent="0.2"/>
    <row r="1344" ht="12.75" customHeight="1" x14ac:dyDescent="0.2"/>
    <row r="1345" ht="12.75" customHeight="1" x14ac:dyDescent="0.2"/>
    <row r="1346" ht="12.75" customHeight="1" x14ac:dyDescent="0.2"/>
    <row r="1347" ht="12.75" customHeight="1" x14ac:dyDescent="0.2"/>
    <row r="1348" ht="12.75" customHeight="1" x14ac:dyDescent="0.2"/>
    <row r="1349" ht="12.75" customHeight="1" x14ac:dyDescent="0.2"/>
    <row r="1350" ht="12.75" customHeight="1" x14ac:dyDescent="0.2"/>
    <row r="1351" ht="12.75" customHeight="1" x14ac:dyDescent="0.2"/>
    <row r="1352" ht="12.75" customHeight="1" x14ac:dyDescent="0.2"/>
    <row r="1353" ht="12.75" customHeight="1" x14ac:dyDescent="0.2"/>
    <row r="1354" ht="12.75" customHeight="1" x14ac:dyDescent="0.2"/>
    <row r="1355" ht="12.75" customHeight="1" x14ac:dyDescent="0.2"/>
    <row r="1356" ht="12.75" customHeight="1" x14ac:dyDescent="0.2"/>
    <row r="1357" ht="12.75" customHeight="1" x14ac:dyDescent="0.2"/>
    <row r="1358" ht="12.75" customHeight="1" x14ac:dyDescent="0.2"/>
    <row r="1359" ht="12.75" customHeight="1" x14ac:dyDescent="0.2"/>
    <row r="1360" ht="12.75" customHeight="1" x14ac:dyDescent="0.2"/>
    <row r="1361" ht="12.75" customHeight="1" x14ac:dyDescent="0.2"/>
    <row r="1362" ht="12.75" customHeight="1" x14ac:dyDescent="0.2"/>
    <row r="1363" ht="12.75" customHeight="1" x14ac:dyDescent="0.2"/>
    <row r="1364" ht="12.75" customHeight="1" x14ac:dyDescent="0.2"/>
    <row r="1365" ht="12.75" customHeight="1" x14ac:dyDescent="0.2"/>
    <row r="1366" ht="12.75" customHeight="1" x14ac:dyDescent="0.2"/>
    <row r="1367" ht="12.75" customHeight="1" x14ac:dyDescent="0.2"/>
    <row r="1368" ht="12.75" customHeight="1" x14ac:dyDescent="0.2"/>
    <row r="1369" ht="12.75" customHeight="1" x14ac:dyDescent="0.2"/>
    <row r="1370" ht="12.75" customHeight="1" x14ac:dyDescent="0.2"/>
    <row r="1371" ht="12.75" customHeight="1" x14ac:dyDescent="0.2"/>
    <row r="1372" ht="12.75" customHeight="1" x14ac:dyDescent="0.2"/>
    <row r="1373" ht="12.75" customHeight="1" x14ac:dyDescent="0.2"/>
    <row r="1374" ht="12.75" customHeight="1" x14ac:dyDescent="0.2"/>
    <row r="1375" ht="12.75" customHeight="1" x14ac:dyDescent="0.2"/>
    <row r="1376" ht="12.75" customHeight="1" x14ac:dyDescent="0.2"/>
    <row r="1377" ht="12.75" customHeight="1" x14ac:dyDescent="0.2"/>
    <row r="1378" ht="12.75" customHeight="1" x14ac:dyDescent="0.2"/>
    <row r="1379" ht="12.75" customHeight="1" x14ac:dyDescent="0.2"/>
    <row r="1380" ht="12.75" customHeight="1" x14ac:dyDescent="0.2"/>
    <row r="1381" ht="12.75" customHeight="1" x14ac:dyDescent="0.2"/>
    <row r="1382" ht="12.75" customHeight="1" x14ac:dyDescent="0.2"/>
    <row r="1383" ht="12.75" customHeight="1" x14ac:dyDescent="0.2"/>
    <row r="1384" ht="12.75" customHeight="1" x14ac:dyDescent="0.2"/>
    <row r="1385" ht="12.75" customHeight="1" x14ac:dyDescent="0.2"/>
    <row r="1386" ht="12.75" customHeight="1" x14ac:dyDescent="0.2"/>
    <row r="1387" ht="12.75" customHeight="1" x14ac:dyDescent="0.2"/>
    <row r="1388" ht="12.75" customHeight="1" x14ac:dyDescent="0.2"/>
    <row r="1389" ht="12.75" customHeight="1" x14ac:dyDescent="0.2"/>
    <row r="1390" ht="12.75" customHeight="1" x14ac:dyDescent="0.2"/>
    <row r="1391" ht="12.75" customHeight="1" x14ac:dyDescent="0.2"/>
    <row r="1392" ht="12.75" customHeight="1" x14ac:dyDescent="0.2"/>
    <row r="1393" ht="12.75" customHeight="1" x14ac:dyDescent="0.2"/>
    <row r="1394" ht="12.75" customHeight="1" x14ac:dyDescent="0.2"/>
    <row r="1395" ht="12.75" customHeight="1" x14ac:dyDescent="0.2"/>
    <row r="1396" ht="12.75" customHeight="1" x14ac:dyDescent="0.2"/>
    <row r="1397" ht="12.75" customHeight="1" x14ac:dyDescent="0.2"/>
    <row r="1398" ht="12.75" customHeight="1" x14ac:dyDescent="0.2"/>
    <row r="1399" ht="12.75" customHeight="1" x14ac:dyDescent="0.2"/>
    <row r="1400" ht="12.75" customHeight="1" x14ac:dyDescent="0.2"/>
    <row r="1401" ht="12.75" customHeight="1" x14ac:dyDescent="0.2"/>
    <row r="1402" ht="12.75" customHeight="1" x14ac:dyDescent="0.2"/>
    <row r="1403" ht="12.75" customHeight="1" x14ac:dyDescent="0.2"/>
    <row r="1404" ht="12.75" customHeight="1" x14ac:dyDescent="0.2"/>
    <row r="1405" ht="12.75" customHeight="1" x14ac:dyDescent="0.2"/>
    <row r="1406" ht="12.75" customHeight="1" x14ac:dyDescent="0.2"/>
    <row r="1407" ht="12.75" customHeight="1" x14ac:dyDescent="0.2"/>
    <row r="1408" ht="12.75" customHeight="1" x14ac:dyDescent="0.2"/>
    <row r="1409" ht="12.75" customHeight="1" x14ac:dyDescent="0.2"/>
    <row r="1410" ht="12.75" customHeight="1" x14ac:dyDescent="0.2"/>
    <row r="1411" ht="12.75" customHeight="1" x14ac:dyDescent="0.2"/>
    <row r="1412" ht="12.75" customHeight="1" x14ac:dyDescent="0.2"/>
    <row r="1413" ht="12.75" customHeight="1" x14ac:dyDescent="0.2"/>
    <row r="1414" ht="12.75" customHeight="1" x14ac:dyDescent="0.2"/>
    <row r="1415" ht="12.75" customHeight="1" x14ac:dyDescent="0.2"/>
    <row r="1416" ht="12.75" customHeight="1" x14ac:dyDescent="0.2"/>
    <row r="1417" ht="12.75" customHeight="1" x14ac:dyDescent="0.2"/>
    <row r="1418" ht="12.75" customHeight="1" x14ac:dyDescent="0.2"/>
    <row r="1419" ht="12.75" customHeight="1" x14ac:dyDescent="0.2"/>
    <row r="1420" ht="12.75" customHeight="1" x14ac:dyDescent="0.2"/>
    <row r="1421" ht="12.75" customHeight="1" x14ac:dyDescent="0.2"/>
    <row r="1422" ht="12.75" customHeight="1" x14ac:dyDescent="0.2"/>
    <row r="1423" ht="12.75" customHeight="1" x14ac:dyDescent="0.2"/>
    <row r="1424" ht="12.75" customHeight="1" x14ac:dyDescent="0.2"/>
    <row r="1425" ht="12.75" customHeight="1" x14ac:dyDescent="0.2"/>
    <row r="1426" ht="12.75" customHeight="1" x14ac:dyDescent="0.2"/>
    <row r="1427" ht="12.75" customHeight="1" x14ac:dyDescent="0.2"/>
    <row r="1428" ht="12.75" customHeight="1" x14ac:dyDescent="0.2"/>
    <row r="1429" ht="12.75" customHeight="1" x14ac:dyDescent="0.2"/>
    <row r="1430" ht="12.75" customHeight="1" x14ac:dyDescent="0.2"/>
    <row r="1431" ht="12.75" customHeight="1" x14ac:dyDescent="0.2"/>
    <row r="1432" ht="12.75" customHeight="1" x14ac:dyDescent="0.2"/>
    <row r="1433" ht="12.75" customHeight="1" x14ac:dyDescent="0.2"/>
    <row r="1434" ht="12.75" customHeight="1" x14ac:dyDescent="0.2"/>
    <row r="1435" ht="12.75" customHeight="1" x14ac:dyDescent="0.2"/>
    <row r="1436" ht="12.75" customHeight="1" x14ac:dyDescent="0.2"/>
    <row r="1437" ht="12.75" customHeight="1" x14ac:dyDescent="0.2"/>
    <row r="1438" ht="12.75" customHeight="1" x14ac:dyDescent="0.2"/>
    <row r="1439" ht="12.75" customHeight="1" x14ac:dyDescent="0.2"/>
    <row r="1440" ht="12.75" customHeight="1" x14ac:dyDescent="0.2"/>
    <row r="1441" ht="12.75" customHeight="1" x14ac:dyDescent="0.2"/>
    <row r="1442" ht="12.75" customHeight="1" x14ac:dyDescent="0.2"/>
    <row r="1443" ht="12.75" customHeight="1" x14ac:dyDescent="0.2"/>
    <row r="1444" ht="12.75" customHeight="1" x14ac:dyDescent="0.2"/>
    <row r="1445" ht="12.75" customHeight="1" x14ac:dyDescent="0.2"/>
    <row r="1446" ht="12.75" customHeight="1" x14ac:dyDescent="0.2"/>
    <row r="1447" ht="12.75" customHeight="1" x14ac:dyDescent="0.2"/>
    <row r="1448" ht="12.75" customHeight="1" x14ac:dyDescent="0.2"/>
    <row r="1449" ht="12.75" customHeight="1" x14ac:dyDescent="0.2"/>
    <row r="1450" ht="12.75" customHeight="1" x14ac:dyDescent="0.2"/>
    <row r="1451" ht="12.75" customHeight="1" x14ac:dyDescent="0.2"/>
    <row r="1452" ht="12.75" customHeight="1" x14ac:dyDescent="0.2"/>
    <row r="1453" ht="12.75" customHeight="1" x14ac:dyDescent="0.2"/>
    <row r="1454" ht="12.75" customHeight="1" x14ac:dyDescent="0.2"/>
    <row r="1455" ht="12.75" customHeight="1" x14ac:dyDescent="0.2"/>
    <row r="1456" ht="12.75" customHeight="1" x14ac:dyDescent="0.2"/>
    <row r="1457" ht="12.75" customHeight="1" x14ac:dyDescent="0.2"/>
    <row r="1458" ht="12.75" customHeight="1" x14ac:dyDescent="0.2"/>
    <row r="1459" ht="12.75" customHeight="1" x14ac:dyDescent="0.2"/>
    <row r="1460" ht="12.75" customHeight="1" x14ac:dyDescent="0.2"/>
    <row r="1461" ht="12.75" customHeight="1" x14ac:dyDescent="0.2"/>
    <row r="1462" ht="12.75" customHeight="1" x14ac:dyDescent="0.2"/>
    <row r="1463" ht="12.75" customHeight="1" x14ac:dyDescent="0.2"/>
    <row r="1464" ht="12.75" customHeight="1" x14ac:dyDescent="0.2"/>
    <row r="1465" ht="12.75" customHeight="1" x14ac:dyDescent="0.2"/>
    <row r="1466" ht="12.75" customHeight="1" x14ac:dyDescent="0.2"/>
    <row r="1467" ht="12.75" customHeight="1" x14ac:dyDescent="0.2"/>
    <row r="1468" ht="12.75" customHeight="1" x14ac:dyDescent="0.2"/>
    <row r="1469" ht="12.75" customHeight="1" x14ac:dyDescent="0.2"/>
    <row r="1470" ht="12.75" customHeight="1" x14ac:dyDescent="0.2"/>
    <row r="1471" ht="12.75" customHeight="1" x14ac:dyDescent="0.2"/>
    <row r="1472" ht="12.75" customHeight="1" x14ac:dyDescent="0.2"/>
    <row r="1473" ht="12.75" customHeight="1" x14ac:dyDescent="0.2"/>
    <row r="1474" ht="12.75" customHeight="1" x14ac:dyDescent="0.2"/>
    <row r="1475" ht="12.75" customHeight="1" x14ac:dyDescent="0.2"/>
    <row r="1476" ht="12.75" customHeight="1" x14ac:dyDescent="0.2"/>
    <row r="1477" ht="12.75" customHeight="1" x14ac:dyDescent="0.2"/>
    <row r="1478" ht="12.75" customHeight="1" x14ac:dyDescent="0.2"/>
    <row r="1479" ht="12.75" customHeight="1" x14ac:dyDescent="0.2"/>
    <row r="1480" ht="12.75" customHeight="1" x14ac:dyDescent="0.2"/>
    <row r="1481" ht="12.75" customHeight="1" x14ac:dyDescent="0.2"/>
    <row r="1482" ht="12.75" customHeight="1" x14ac:dyDescent="0.2"/>
    <row r="1483" ht="12.75" customHeight="1" x14ac:dyDescent="0.2"/>
    <row r="1484" ht="12.75" customHeight="1" x14ac:dyDescent="0.2"/>
    <row r="1485" ht="12.75" customHeight="1" x14ac:dyDescent="0.2"/>
    <row r="1486" ht="12.75" customHeight="1" x14ac:dyDescent="0.2"/>
    <row r="1487" ht="12.75" customHeight="1" x14ac:dyDescent="0.2"/>
    <row r="1488" ht="12.75" customHeight="1" x14ac:dyDescent="0.2"/>
    <row r="1489" ht="12.75" customHeight="1" x14ac:dyDescent="0.2"/>
    <row r="1490" ht="12.75" customHeight="1" x14ac:dyDescent="0.2"/>
    <row r="1491" ht="12.75" customHeight="1" x14ac:dyDescent="0.2"/>
    <row r="1492" ht="12.75" customHeight="1" x14ac:dyDescent="0.2"/>
    <row r="1493" ht="12.75" customHeight="1" x14ac:dyDescent="0.2"/>
    <row r="1494" ht="12.75" customHeight="1" x14ac:dyDescent="0.2"/>
    <row r="1495" ht="12.75" customHeight="1" x14ac:dyDescent="0.2"/>
    <row r="1496" ht="12.75" customHeight="1" x14ac:dyDescent="0.2"/>
    <row r="1497" ht="12.75" customHeight="1" x14ac:dyDescent="0.2"/>
    <row r="1498" ht="12.75" customHeight="1" x14ac:dyDescent="0.2"/>
    <row r="1499" ht="12.75" customHeight="1" x14ac:dyDescent="0.2"/>
    <row r="1500" ht="12.75" customHeight="1" x14ac:dyDescent="0.2"/>
    <row r="1501" ht="12.75" customHeight="1" x14ac:dyDescent="0.2"/>
    <row r="1502" ht="12.75" customHeight="1" x14ac:dyDescent="0.2"/>
    <row r="1503" ht="12.75" customHeight="1" x14ac:dyDescent="0.2"/>
    <row r="1504" ht="12.75" customHeight="1" x14ac:dyDescent="0.2"/>
    <row r="1505" ht="12.75" customHeight="1" x14ac:dyDescent="0.2"/>
    <row r="1506" ht="12.75" customHeight="1" x14ac:dyDescent="0.2"/>
    <row r="1507" ht="12.75" customHeight="1" x14ac:dyDescent="0.2"/>
    <row r="1508" ht="12.75" customHeight="1" x14ac:dyDescent="0.2"/>
    <row r="1509" ht="12.75" customHeight="1" x14ac:dyDescent="0.2"/>
    <row r="1510" ht="12.75" customHeight="1" x14ac:dyDescent="0.2"/>
    <row r="1511" ht="12.75" customHeight="1" x14ac:dyDescent="0.2"/>
    <row r="1512" ht="12.75" customHeight="1" x14ac:dyDescent="0.2"/>
    <row r="1513" ht="12.75" customHeight="1" x14ac:dyDescent="0.2"/>
    <row r="1514" ht="12.75" customHeight="1" x14ac:dyDescent="0.2"/>
    <row r="1515" ht="12.75" customHeight="1" x14ac:dyDescent="0.2"/>
    <row r="1516" ht="12.75" customHeight="1" x14ac:dyDescent="0.2"/>
    <row r="1517" ht="12.75" customHeight="1" x14ac:dyDescent="0.2"/>
    <row r="1518" ht="12.75" customHeight="1" x14ac:dyDescent="0.2"/>
    <row r="1519" ht="12.75" customHeight="1" x14ac:dyDescent="0.2"/>
    <row r="1520" ht="12.75" customHeight="1" x14ac:dyDescent="0.2"/>
    <row r="1521" ht="12.75" customHeight="1" x14ac:dyDescent="0.2"/>
    <row r="1522" ht="12.75" customHeight="1" x14ac:dyDescent="0.2"/>
    <row r="1523" ht="12.75" customHeight="1" x14ac:dyDescent="0.2"/>
    <row r="1524" ht="12.75" customHeight="1" x14ac:dyDescent="0.2"/>
    <row r="1525" ht="12.75" customHeight="1" x14ac:dyDescent="0.2"/>
    <row r="1526" ht="12.75" customHeight="1" x14ac:dyDescent="0.2"/>
    <row r="1527" ht="12.75" customHeight="1" x14ac:dyDescent="0.2"/>
    <row r="1528" ht="12.75" customHeight="1" x14ac:dyDescent="0.2"/>
    <row r="1529" ht="12.75" customHeight="1" x14ac:dyDescent="0.2"/>
    <row r="1530" ht="12.75" customHeight="1" x14ac:dyDescent="0.2"/>
    <row r="1531" ht="12.75" customHeight="1" x14ac:dyDescent="0.2"/>
    <row r="1532" ht="12.75" customHeight="1" x14ac:dyDescent="0.2"/>
    <row r="1533" ht="12.75" customHeight="1" x14ac:dyDescent="0.2"/>
    <row r="1534" ht="12.75" customHeight="1" x14ac:dyDescent="0.2"/>
    <row r="1535" ht="12.75" customHeight="1" x14ac:dyDescent="0.2"/>
    <row r="1536" ht="12.75" customHeight="1" x14ac:dyDescent="0.2"/>
    <row r="1537" ht="12.75" customHeight="1" x14ac:dyDescent="0.2"/>
    <row r="1538" ht="12.75" customHeight="1" x14ac:dyDescent="0.2"/>
    <row r="1539" ht="12.75" customHeight="1" x14ac:dyDescent="0.2"/>
    <row r="1540" ht="12.75" customHeight="1" x14ac:dyDescent="0.2"/>
    <row r="1541" ht="12.75" customHeight="1" x14ac:dyDescent="0.2"/>
    <row r="1542" ht="12.75" customHeight="1" x14ac:dyDescent="0.2"/>
    <row r="1543" ht="12.75" customHeight="1" x14ac:dyDescent="0.2"/>
    <row r="1544" ht="12.75" customHeight="1" x14ac:dyDescent="0.2"/>
    <row r="1545" ht="12.75" customHeight="1" x14ac:dyDescent="0.2"/>
    <row r="1546" ht="12.75" customHeight="1" x14ac:dyDescent="0.2"/>
    <row r="1547" ht="12.75" customHeight="1" x14ac:dyDescent="0.2"/>
    <row r="1548" ht="12.75" customHeight="1" x14ac:dyDescent="0.2"/>
    <row r="1549" ht="12.75" customHeight="1" x14ac:dyDescent="0.2"/>
    <row r="1550" ht="12.75" customHeight="1" x14ac:dyDescent="0.2"/>
    <row r="1551" ht="12.75" customHeight="1" x14ac:dyDescent="0.2"/>
    <row r="1552" ht="12.75" customHeight="1" x14ac:dyDescent="0.2"/>
    <row r="1553" ht="12.75" customHeight="1" x14ac:dyDescent="0.2"/>
    <row r="1554" ht="12.75" customHeight="1" x14ac:dyDescent="0.2"/>
    <row r="1555" ht="12.75" customHeight="1" x14ac:dyDescent="0.2"/>
    <row r="1556" ht="12.75" customHeight="1" x14ac:dyDescent="0.2"/>
    <row r="1557" ht="12.75" customHeight="1" x14ac:dyDescent="0.2"/>
    <row r="1558" ht="12.75" customHeight="1" x14ac:dyDescent="0.2"/>
    <row r="1559" ht="12.75" customHeight="1" x14ac:dyDescent="0.2"/>
    <row r="1560" ht="12.75" customHeight="1" x14ac:dyDescent="0.2"/>
    <row r="1561" ht="12.75" customHeight="1" x14ac:dyDescent="0.2"/>
    <row r="1562" ht="12.75" customHeight="1" x14ac:dyDescent="0.2"/>
    <row r="1563" ht="12.75" customHeight="1" x14ac:dyDescent="0.2"/>
    <row r="1564" ht="12.75" customHeight="1" x14ac:dyDescent="0.2"/>
    <row r="1565" ht="12.75" customHeight="1" x14ac:dyDescent="0.2"/>
    <row r="1566" ht="12.75" customHeight="1" x14ac:dyDescent="0.2"/>
    <row r="1567" ht="12.75" customHeight="1" x14ac:dyDescent="0.2"/>
    <row r="1568" ht="12.75" customHeight="1" x14ac:dyDescent="0.2"/>
    <row r="1569" ht="12.75" customHeight="1" x14ac:dyDescent="0.2"/>
    <row r="1570" ht="12.75" customHeight="1" x14ac:dyDescent="0.2"/>
    <row r="1571" ht="12.75" customHeight="1" x14ac:dyDescent="0.2"/>
    <row r="1572" ht="12.75" customHeight="1" x14ac:dyDescent="0.2"/>
    <row r="1573" ht="12.75" customHeight="1" x14ac:dyDescent="0.2"/>
    <row r="1574" ht="12.75" customHeight="1" x14ac:dyDescent="0.2"/>
    <row r="1575" ht="12.75" customHeight="1" x14ac:dyDescent="0.2"/>
    <row r="1576" ht="12.75" customHeight="1" x14ac:dyDescent="0.2"/>
    <row r="1577" ht="12.75" customHeight="1" x14ac:dyDescent="0.2"/>
    <row r="1578" ht="12.75" customHeight="1" x14ac:dyDescent="0.2"/>
    <row r="1579" ht="12.75" customHeight="1" x14ac:dyDescent="0.2"/>
    <row r="1580" ht="12.75" customHeight="1" x14ac:dyDescent="0.2"/>
    <row r="1581" ht="12.75" customHeight="1" x14ac:dyDescent="0.2"/>
    <row r="1582" ht="12.75" customHeight="1" x14ac:dyDescent="0.2"/>
    <row r="1583" ht="12.75" customHeight="1" x14ac:dyDescent="0.2"/>
    <row r="1584" ht="12.75" customHeight="1" x14ac:dyDescent="0.2"/>
    <row r="1585" ht="12.75" customHeight="1" x14ac:dyDescent="0.2"/>
    <row r="1586" ht="12.75" customHeight="1" x14ac:dyDescent="0.2"/>
    <row r="1587" ht="12.75" customHeight="1" x14ac:dyDescent="0.2"/>
    <row r="1588" ht="12.75" customHeight="1" x14ac:dyDescent="0.2"/>
    <row r="1589" ht="12.75" customHeight="1" x14ac:dyDescent="0.2"/>
    <row r="1590" ht="12.75" customHeight="1" x14ac:dyDescent="0.2"/>
    <row r="1591" ht="12.75" customHeight="1" x14ac:dyDescent="0.2"/>
    <row r="1592" ht="12.75" customHeight="1" x14ac:dyDescent="0.2"/>
    <row r="1593" ht="12.75" customHeight="1" x14ac:dyDescent="0.2"/>
    <row r="1594" ht="12.75" customHeight="1" x14ac:dyDescent="0.2"/>
    <row r="1595" ht="12.75" customHeight="1" x14ac:dyDescent="0.2"/>
    <row r="1596" ht="12.75" customHeight="1" x14ac:dyDescent="0.2"/>
    <row r="1597" ht="12.75" customHeight="1" x14ac:dyDescent="0.2"/>
    <row r="1598" ht="12.75" customHeight="1" x14ac:dyDescent="0.2"/>
    <row r="1599" ht="12.75" customHeight="1" x14ac:dyDescent="0.2"/>
    <row r="1600" ht="12.75" customHeight="1" x14ac:dyDescent="0.2"/>
    <row r="1601" ht="12.75" customHeight="1" x14ac:dyDescent="0.2"/>
    <row r="1602" ht="12.75" customHeight="1" x14ac:dyDescent="0.2"/>
    <row r="1603" ht="12.75" customHeight="1" x14ac:dyDescent="0.2"/>
    <row r="1604" ht="12.75" customHeight="1" x14ac:dyDescent="0.2"/>
    <row r="1605" ht="12.75" customHeight="1" x14ac:dyDescent="0.2"/>
    <row r="1606" ht="12.75" customHeight="1" x14ac:dyDescent="0.2"/>
    <row r="1607" ht="12.75" customHeight="1" x14ac:dyDescent="0.2"/>
    <row r="1608" ht="12.75" customHeight="1" x14ac:dyDescent="0.2"/>
    <row r="1609" ht="12.75" customHeight="1" x14ac:dyDescent="0.2"/>
    <row r="1610" ht="12.75" customHeight="1" x14ac:dyDescent="0.2"/>
    <row r="1611" ht="12.75" customHeight="1" x14ac:dyDescent="0.2"/>
    <row r="1612" ht="12.75" customHeight="1" x14ac:dyDescent="0.2"/>
    <row r="1613" ht="12.75" customHeight="1" x14ac:dyDescent="0.2"/>
    <row r="1614" ht="12.75" customHeight="1" x14ac:dyDescent="0.2"/>
    <row r="1615" ht="12.75" customHeight="1" x14ac:dyDescent="0.2"/>
    <row r="1616" ht="12.75" customHeight="1" x14ac:dyDescent="0.2"/>
    <row r="1617" ht="12.75" customHeight="1" x14ac:dyDescent="0.2"/>
    <row r="1618" ht="12.75" customHeight="1" x14ac:dyDescent="0.2"/>
    <row r="1619" ht="12.75" customHeight="1" x14ac:dyDescent="0.2"/>
    <row r="1620" ht="12.75" customHeight="1" x14ac:dyDescent="0.2"/>
    <row r="1621" ht="12.75" customHeight="1" x14ac:dyDescent="0.2"/>
    <row r="1622" ht="12.75" customHeight="1" x14ac:dyDescent="0.2"/>
    <row r="1623" ht="12.75" customHeight="1" x14ac:dyDescent="0.2"/>
    <row r="1624" ht="12.75" customHeight="1" x14ac:dyDescent="0.2"/>
    <row r="1625" ht="12.75" customHeight="1" x14ac:dyDescent="0.2"/>
    <row r="1626" ht="12.75" customHeight="1" x14ac:dyDescent="0.2"/>
    <row r="1627" ht="12.75" customHeight="1" x14ac:dyDescent="0.2"/>
    <row r="1628" ht="12.75" customHeight="1" x14ac:dyDescent="0.2"/>
    <row r="1629" ht="12.75" customHeight="1" x14ac:dyDescent="0.2"/>
    <row r="1630" ht="12.75" customHeight="1" x14ac:dyDescent="0.2"/>
    <row r="1631" ht="12.75" customHeight="1" x14ac:dyDescent="0.2"/>
    <row r="1632" ht="12.75" customHeight="1" x14ac:dyDescent="0.2"/>
    <row r="1633" ht="12.75" customHeight="1" x14ac:dyDescent="0.2"/>
    <row r="1634" ht="12.75" customHeight="1" x14ac:dyDescent="0.2"/>
    <row r="1635" ht="12.75" customHeight="1" x14ac:dyDescent="0.2"/>
    <row r="1636" ht="12.75" customHeight="1" x14ac:dyDescent="0.2"/>
    <row r="1637" ht="12.75" customHeight="1" x14ac:dyDescent="0.2"/>
    <row r="1638" ht="12.75" customHeight="1" x14ac:dyDescent="0.2"/>
    <row r="1639" ht="12.75" customHeight="1" x14ac:dyDescent="0.2"/>
    <row r="1640" ht="12.75" customHeight="1" x14ac:dyDescent="0.2"/>
    <row r="1641" ht="12.75" customHeight="1" x14ac:dyDescent="0.2"/>
    <row r="1642" ht="12.75" customHeight="1" x14ac:dyDescent="0.2"/>
    <row r="1643" ht="12.75" customHeight="1" x14ac:dyDescent="0.2"/>
    <row r="1644" ht="12.75" customHeight="1" x14ac:dyDescent="0.2"/>
    <row r="1645" ht="12.75" customHeight="1" x14ac:dyDescent="0.2"/>
    <row r="1646" ht="12.75" customHeight="1" x14ac:dyDescent="0.2"/>
    <row r="1647" ht="12.75" customHeight="1" x14ac:dyDescent="0.2"/>
    <row r="1648" ht="12.75" customHeight="1" x14ac:dyDescent="0.2"/>
    <row r="1649" ht="12.75" customHeight="1" x14ac:dyDescent="0.2"/>
    <row r="1650" ht="12.75" customHeight="1" x14ac:dyDescent="0.2"/>
    <row r="1651" ht="12.75" customHeight="1" x14ac:dyDescent="0.2"/>
    <row r="1652" ht="12.75" customHeight="1" x14ac:dyDescent="0.2"/>
    <row r="1653" ht="12.75" customHeight="1" x14ac:dyDescent="0.2"/>
    <row r="1654" ht="12.75" customHeight="1" x14ac:dyDescent="0.2"/>
    <row r="1655" ht="12.75" customHeight="1" x14ac:dyDescent="0.2"/>
    <row r="1656" ht="12.75" customHeight="1" x14ac:dyDescent="0.2"/>
    <row r="1657" ht="12.75" customHeight="1" x14ac:dyDescent="0.2"/>
    <row r="1658" ht="12.75" customHeight="1" x14ac:dyDescent="0.2"/>
    <row r="1659" ht="12.75" customHeight="1" x14ac:dyDescent="0.2"/>
    <row r="1660" ht="12.75" customHeight="1" x14ac:dyDescent="0.2"/>
    <row r="1661" ht="12.75" customHeight="1" x14ac:dyDescent="0.2"/>
    <row r="1662" ht="12.75" customHeight="1" x14ac:dyDescent="0.2"/>
    <row r="1663" ht="12.75" customHeight="1" x14ac:dyDescent="0.2"/>
    <row r="1664" ht="12.75" customHeight="1" x14ac:dyDescent="0.2"/>
    <row r="1665" ht="12.75" customHeight="1" x14ac:dyDescent="0.2"/>
    <row r="1666" ht="12.75" customHeight="1" x14ac:dyDescent="0.2"/>
    <row r="1667" ht="12.75" customHeight="1" x14ac:dyDescent="0.2"/>
    <row r="1668" ht="12.75" customHeight="1" x14ac:dyDescent="0.2"/>
    <row r="1669" ht="12.75" customHeight="1" x14ac:dyDescent="0.2"/>
    <row r="1670" ht="12.75" customHeight="1" x14ac:dyDescent="0.2"/>
    <row r="1671" ht="12.75" customHeight="1" x14ac:dyDescent="0.2"/>
    <row r="1672" ht="12.75" customHeight="1" x14ac:dyDescent="0.2"/>
    <row r="1673" ht="12.75" customHeight="1" x14ac:dyDescent="0.2"/>
    <row r="1674" ht="12.75" customHeight="1" x14ac:dyDescent="0.2"/>
    <row r="1675" ht="12.75" customHeight="1" x14ac:dyDescent="0.2"/>
    <row r="1676" ht="12.75" customHeight="1" x14ac:dyDescent="0.2"/>
    <row r="1677" ht="12.75" customHeight="1" x14ac:dyDescent="0.2"/>
    <row r="1678" ht="12.75" customHeight="1" x14ac:dyDescent="0.2"/>
    <row r="1679" ht="12.75" customHeight="1" x14ac:dyDescent="0.2"/>
    <row r="1680" ht="12.75" customHeight="1" x14ac:dyDescent="0.2"/>
    <row r="1681" ht="12.75" customHeight="1" x14ac:dyDescent="0.2"/>
    <row r="1682" ht="12.75" customHeight="1" x14ac:dyDescent="0.2"/>
    <row r="1683" ht="12.75" customHeight="1" x14ac:dyDescent="0.2"/>
    <row r="1684" ht="12.75" customHeight="1" x14ac:dyDescent="0.2"/>
    <row r="1685" ht="12.75" customHeight="1" x14ac:dyDescent="0.2"/>
    <row r="1686" ht="12.75" customHeight="1" x14ac:dyDescent="0.2"/>
    <row r="1687" ht="12.75" customHeight="1" x14ac:dyDescent="0.2"/>
    <row r="1688" ht="12.75" customHeight="1" x14ac:dyDescent="0.2"/>
    <row r="1689" ht="12.75" customHeight="1" x14ac:dyDescent="0.2"/>
    <row r="1690" ht="12.75" customHeight="1" x14ac:dyDescent="0.2"/>
    <row r="1691" ht="12.75" customHeight="1" x14ac:dyDescent="0.2"/>
    <row r="1692" ht="12.75" customHeight="1" x14ac:dyDescent="0.2"/>
    <row r="1693" ht="12.75" customHeight="1" x14ac:dyDescent="0.2"/>
    <row r="1694" ht="12.75" customHeight="1" x14ac:dyDescent="0.2"/>
    <row r="1695" ht="12.75" customHeight="1" x14ac:dyDescent="0.2"/>
    <row r="1696" ht="12.75" customHeight="1" x14ac:dyDescent="0.2"/>
    <row r="1697" ht="12.75" customHeight="1" x14ac:dyDescent="0.2"/>
    <row r="1698" ht="12.75" customHeight="1" x14ac:dyDescent="0.2"/>
    <row r="1699" ht="12.75" customHeight="1" x14ac:dyDescent="0.2"/>
    <row r="1700" ht="12.75" customHeight="1" x14ac:dyDescent="0.2"/>
    <row r="1701" ht="12.75" customHeight="1" x14ac:dyDescent="0.2"/>
    <row r="1702" ht="12.75" customHeight="1" x14ac:dyDescent="0.2"/>
    <row r="1703" ht="12.75" customHeight="1" x14ac:dyDescent="0.2"/>
    <row r="1704" ht="12.75" customHeight="1" x14ac:dyDescent="0.2"/>
    <row r="1705" ht="12.75" customHeight="1" x14ac:dyDescent="0.2"/>
    <row r="1706" ht="12.75" customHeight="1" x14ac:dyDescent="0.2"/>
    <row r="1707" ht="12.75" customHeight="1" x14ac:dyDescent="0.2"/>
    <row r="1708" ht="12.75" customHeight="1" x14ac:dyDescent="0.2"/>
    <row r="1709" ht="12.75" customHeight="1" x14ac:dyDescent="0.2"/>
    <row r="1710" ht="12.75" customHeight="1" x14ac:dyDescent="0.2"/>
    <row r="1711" ht="12.75" customHeight="1" x14ac:dyDescent="0.2"/>
    <row r="1712" ht="12.75" customHeight="1" x14ac:dyDescent="0.2"/>
    <row r="1713" ht="12.75" customHeight="1" x14ac:dyDescent="0.2"/>
    <row r="1714" ht="12.75" customHeight="1" x14ac:dyDescent="0.2"/>
    <row r="1715" ht="12.75" customHeight="1" x14ac:dyDescent="0.2"/>
    <row r="1716" ht="12.75" customHeight="1" x14ac:dyDescent="0.2"/>
    <row r="1717" ht="12.75" customHeight="1" x14ac:dyDescent="0.2"/>
    <row r="1718" ht="12.75" customHeight="1" x14ac:dyDescent="0.2"/>
    <row r="1719" ht="12.75" customHeight="1" x14ac:dyDescent="0.2"/>
    <row r="1720" ht="12.75" customHeight="1" x14ac:dyDescent="0.2"/>
    <row r="1721" ht="12.75" customHeight="1" x14ac:dyDescent="0.2"/>
    <row r="1722" ht="12.75" customHeight="1" x14ac:dyDescent="0.2"/>
    <row r="1723" ht="12.75" customHeight="1" x14ac:dyDescent="0.2"/>
    <row r="1724" ht="12.75" customHeight="1" x14ac:dyDescent="0.2"/>
    <row r="1725" ht="12.75" customHeight="1" x14ac:dyDescent="0.2"/>
    <row r="1726" ht="12.75" customHeight="1" x14ac:dyDescent="0.2"/>
    <row r="1727" ht="12.75" customHeight="1" x14ac:dyDescent="0.2"/>
    <row r="1728" ht="12.75" customHeight="1" x14ac:dyDescent="0.2"/>
    <row r="1729" ht="12.75" customHeight="1" x14ac:dyDescent="0.2"/>
    <row r="1730" ht="12.75" customHeight="1" x14ac:dyDescent="0.2"/>
    <row r="1731" ht="12.75" customHeight="1" x14ac:dyDescent="0.2"/>
    <row r="1732" ht="12.75" customHeight="1" x14ac:dyDescent="0.2"/>
    <row r="1733" ht="12.75" customHeight="1" x14ac:dyDescent="0.2"/>
    <row r="1734" ht="12.75" customHeight="1" x14ac:dyDescent="0.2"/>
    <row r="1735" ht="12.75" customHeight="1" x14ac:dyDescent="0.2"/>
    <row r="1736" ht="12.75" customHeight="1" x14ac:dyDescent="0.2"/>
    <row r="1737" ht="12.75" customHeight="1" x14ac:dyDescent="0.2"/>
    <row r="1738" ht="12.75" customHeight="1" x14ac:dyDescent="0.2"/>
    <row r="1739" ht="12.75" customHeight="1" x14ac:dyDescent="0.2"/>
    <row r="1740" ht="12.75" customHeight="1" x14ac:dyDescent="0.2"/>
    <row r="1741" ht="12.75" customHeight="1" x14ac:dyDescent="0.2"/>
    <row r="1742" ht="12.75" customHeight="1" x14ac:dyDescent="0.2"/>
    <row r="1743" ht="12.75" customHeight="1" x14ac:dyDescent="0.2"/>
    <row r="1744" ht="12.75" customHeight="1" x14ac:dyDescent="0.2"/>
    <row r="1745" ht="12.75" customHeight="1" x14ac:dyDescent="0.2"/>
    <row r="1746" ht="12.75" customHeight="1" x14ac:dyDescent="0.2"/>
    <row r="1747" ht="12.75" customHeight="1" x14ac:dyDescent="0.2"/>
    <row r="1748" ht="12.75" customHeight="1" x14ac:dyDescent="0.2"/>
    <row r="1749" ht="12.75" customHeight="1" x14ac:dyDescent="0.2"/>
    <row r="1750" ht="12.75" customHeight="1" x14ac:dyDescent="0.2"/>
    <row r="1751" ht="12.75" customHeight="1" x14ac:dyDescent="0.2"/>
    <row r="1752" ht="12.75" customHeight="1" x14ac:dyDescent="0.2"/>
    <row r="1753" ht="12.75" customHeight="1" x14ac:dyDescent="0.2"/>
    <row r="1754" ht="12.75" customHeight="1" x14ac:dyDescent="0.2"/>
    <row r="1755" ht="12.75" customHeight="1" x14ac:dyDescent="0.2"/>
    <row r="1756" ht="12.75" customHeight="1" x14ac:dyDescent="0.2"/>
    <row r="1757" ht="12.75" customHeight="1" x14ac:dyDescent="0.2"/>
    <row r="1758" ht="12.75" customHeight="1" x14ac:dyDescent="0.2"/>
    <row r="1759" ht="12.75" customHeight="1" x14ac:dyDescent="0.2"/>
    <row r="1760" ht="12.75" customHeight="1" x14ac:dyDescent="0.2"/>
    <row r="1761" ht="12.75" customHeight="1" x14ac:dyDescent="0.2"/>
    <row r="1762" ht="12.75" customHeight="1" x14ac:dyDescent="0.2"/>
    <row r="1763" ht="12.75" customHeight="1" x14ac:dyDescent="0.2"/>
    <row r="1764" ht="12.75" customHeight="1" x14ac:dyDescent="0.2"/>
    <row r="1765" ht="12.75" customHeight="1" x14ac:dyDescent="0.2"/>
    <row r="1766" ht="12.75" customHeight="1" x14ac:dyDescent="0.2"/>
    <row r="1767" ht="12.75" customHeight="1" x14ac:dyDescent="0.2"/>
    <row r="1768" ht="12.75" customHeight="1" x14ac:dyDescent="0.2"/>
    <row r="1769" ht="12.75" customHeight="1" x14ac:dyDescent="0.2"/>
    <row r="1770" ht="12.75" customHeight="1" x14ac:dyDescent="0.2"/>
    <row r="1771" ht="12.75" customHeight="1" x14ac:dyDescent="0.2"/>
    <row r="1772" ht="12.75" customHeight="1" x14ac:dyDescent="0.2"/>
    <row r="1773" ht="12.75" customHeight="1" x14ac:dyDescent="0.2"/>
    <row r="1774" ht="12.75" customHeight="1" x14ac:dyDescent="0.2"/>
    <row r="1775" ht="12.75" customHeight="1" x14ac:dyDescent="0.2"/>
    <row r="1776" ht="12.75" customHeight="1" x14ac:dyDescent="0.2"/>
    <row r="1777" ht="12.75" customHeight="1" x14ac:dyDescent="0.2"/>
    <row r="1778" ht="12.75" customHeight="1" x14ac:dyDescent="0.2"/>
    <row r="1779" ht="12.75" customHeight="1" x14ac:dyDescent="0.2"/>
    <row r="1780" ht="12.75" customHeight="1" x14ac:dyDescent="0.2"/>
    <row r="1781" ht="12.75" customHeight="1" x14ac:dyDescent="0.2"/>
    <row r="1782" ht="12.75" customHeight="1" x14ac:dyDescent="0.2"/>
    <row r="1783" ht="12.75" customHeight="1" x14ac:dyDescent="0.2"/>
    <row r="1784" ht="12.75" customHeight="1" x14ac:dyDescent="0.2"/>
    <row r="1785" ht="12.75" customHeight="1" x14ac:dyDescent="0.2"/>
    <row r="1786" ht="12.75" customHeight="1" x14ac:dyDescent="0.2"/>
    <row r="1787" ht="12.75" customHeight="1" x14ac:dyDescent="0.2"/>
    <row r="1788" ht="12.75" customHeight="1" x14ac:dyDescent="0.2"/>
    <row r="1789" ht="12.75" customHeight="1" x14ac:dyDescent="0.2"/>
    <row r="1790" ht="12.75" customHeight="1" x14ac:dyDescent="0.2"/>
    <row r="1791" ht="12.75" customHeight="1" x14ac:dyDescent="0.2"/>
    <row r="1792" ht="12.75" customHeight="1" x14ac:dyDescent="0.2"/>
    <row r="1793" ht="12.75" customHeight="1" x14ac:dyDescent="0.2"/>
    <row r="1794" ht="12.75" customHeight="1" x14ac:dyDescent="0.2"/>
    <row r="1795" ht="12.75" customHeight="1" x14ac:dyDescent="0.2"/>
    <row r="1796" ht="12.75" customHeight="1" x14ac:dyDescent="0.2"/>
    <row r="1797" ht="12.75" customHeight="1" x14ac:dyDescent="0.2"/>
    <row r="1798" ht="12.75" customHeight="1" x14ac:dyDescent="0.2"/>
    <row r="1799" ht="12.75" customHeight="1" x14ac:dyDescent="0.2"/>
    <row r="1800" ht="12.75" customHeight="1" x14ac:dyDescent="0.2"/>
    <row r="1801" ht="12.75" customHeight="1" x14ac:dyDescent="0.2"/>
    <row r="1802" ht="12.75" customHeight="1" x14ac:dyDescent="0.2"/>
    <row r="1803" ht="12.75" customHeight="1" x14ac:dyDescent="0.2"/>
    <row r="1804" ht="12.75" customHeight="1" x14ac:dyDescent="0.2"/>
    <row r="1805" ht="12.75" customHeight="1" x14ac:dyDescent="0.2"/>
    <row r="1806" ht="12.75" customHeight="1" x14ac:dyDescent="0.2"/>
    <row r="1807" ht="12.75" customHeight="1" x14ac:dyDescent="0.2"/>
    <row r="1808" ht="12.75" customHeight="1" x14ac:dyDescent="0.2"/>
    <row r="1809" ht="12.75" customHeight="1" x14ac:dyDescent="0.2"/>
    <row r="1810" ht="12.75" customHeight="1" x14ac:dyDescent="0.2"/>
    <row r="1811" ht="12.75" customHeight="1" x14ac:dyDescent="0.2"/>
    <row r="1812" ht="12.75" customHeight="1" x14ac:dyDescent="0.2"/>
    <row r="1813" ht="12.75" customHeight="1" x14ac:dyDescent="0.2"/>
    <row r="1814" ht="12.75" customHeight="1" x14ac:dyDescent="0.2"/>
    <row r="1815" ht="12.75" customHeight="1" x14ac:dyDescent="0.2"/>
    <row r="1816" ht="12.75" customHeight="1" x14ac:dyDescent="0.2"/>
    <row r="1817" ht="12.75" customHeight="1" x14ac:dyDescent="0.2"/>
    <row r="1818" ht="12.75" customHeight="1" x14ac:dyDescent="0.2"/>
    <row r="1819" ht="12.75" customHeight="1" x14ac:dyDescent="0.2"/>
    <row r="1820" ht="12.75" customHeight="1" x14ac:dyDescent="0.2"/>
    <row r="1821" ht="12.75" customHeight="1" x14ac:dyDescent="0.2"/>
    <row r="1822" ht="12.75" customHeight="1" x14ac:dyDescent="0.2"/>
    <row r="1823" ht="12.75" customHeight="1" x14ac:dyDescent="0.2"/>
    <row r="1824" ht="12.75" customHeight="1" x14ac:dyDescent="0.2"/>
    <row r="1825" ht="12.75" customHeight="1" x14ac:dyDescent="0.2"/>
    <row r="1826" ht="12.75" customHeight="1" x14ac:dyDescent="0.2"/>
    <row r="1827" ht="12.75" customHeight="1" x14ac:dyDescent="0.2"/>
    <row r="1828" ht="12.75" customHeight="1" x14ac:dyDescent="0.2"/>
    <row r="1829" ht="12.75" customHeight="1" x14ac:dyDescent="0.2"/>
    <row r="1830" ht="12.75" customHeight="1" x14ac:dyDescent="0.2"/>
    <row r="1831" ht="12.75" customHeight="1" x14ac:dyDescent="0.2"/>
    <row r="1832" ht="12.75" customHeight="1" x14ac:dyDescent="0.2"/>
    <row r="1833" ht="12.75" customHeight="1" x14ac:dyDescent="0.2"/>
    <row r="1834" ht="12.75" customHeight="1" x14ac:dyDescent="0.2"/>
    <row r="1835" ht="12.75" customHeight="1" x14ac:dyDescent="0.2"/>
    <row r="1836" ht="12.75" customHeight="1" x14ac:dyDescent="0.2"/>
    <row r="1837" ht="12.75" customHeight="1" x14ac:dyDescent="0.2"/>
    <row r="1838" ht="12.75" customHeight="1" x14ac:dyDescent="0.2"/>
    <row r="1839" ht="12.75" customHeight="1" x14ac:dyDescent="0.2"/>
    <row r="1840" ht="12.75" customHeight="1" x14ac:dyDescent="0.2"/>
    <row r="1841" ht="12.75" customHeight="1" x14ac:dyDescent="0.2"/>
    <row r="1842" ht="12.75" customHeight="1" x14ac:dyDescent="0.2"/>
    <row r="1843" ht="12.75" customHeight="1" x14ac:dyDescent="0.2"/>
    <row r="1844" ht="12.75" customHeight="1" x14ac:dyDescent="0.2"/>
    <row r="1845" ht="12.75" customHeight="1" x14ac:dyDescent="0.2"/>
    <row r="1846" ht="12.75" customHeight="1" x14ac:dyDescent="0.2"/>
    <row r="1847" ht="12.75" customHeight="1" x14ac:dyDescent="0.2"/>
    <row r="1848" ht="12.75" customHeight="1" x14ac:dyDescent="0.2"/>
    <row r="1849" ht="12.75" customHeight="1" x14ac:dyDescent="0.2"/>
    <row r="1850" ht="12.75" customHeight="1" x14ac:dyDescent="0.2"/>
    <row r="1851" ht="12.75" customHeight="1" x14ac:dyDescent="0.2"/>
    <row r="1852" ht="12.75" customHeight="1" x14ac:dyDescent="0.2"/>
    <row r="1853" ht="12.75" customHeight="1" x14ac:dyDescent="0.2"/>
    <row r="1854" ht="12.75" customHeight="1" x14ac:dyDescent="0.2"/>
    <row r="1855" ht="12.75" customHeight="1" x14ac:dyDescent="0.2"/>
    <row r="1856" ht="12.75" customHeight="1" x14ac:dyDescent="0.2"/>
    <row r="1857" ht="12.75" customHeight="1" x14ac:dyDescent="0.2"/>
    <row r="1858" ht="12.75" customHeight="1" x14ac:dyDescent="0.2"/>
    <row r="1859" ht="12.75" customHeight="1" x14ac:dyDescent="0.2"/>
    <row r="1860" ht="12.75" customHeight="1" x14ac:dyDescent="0.2"/>
    <row r="1861" ht="12.75" customHeight="1" x14ac:dyDescent="0.2"/>
    <row r="1862" ht="12.75" customHeight="1" x14ac:dyDescent="0.2"/>
    <row r="1863" ht="12.75" customHeight="1" x14ac:dyDescent="0.2"/>
    <row r="1864" ht="12.75" customHeight="1" x14ac:dyDescent="0.2"/>
    <row r="1865" ht="12.75" customHeight="1" x14ac:dyDescent="0.2"/>
    <row r="1866" ht="12.75" customHeight="1" x14ac:dyDescent="0.2"/>
    <row r="1867" ht="12.75" customHeight="1" x14ac:dyDescent="0.2"/>
    <row r="1868" ht="12.75" customHeight="1" x14ac:dyDescent="0.2"/>
    <row r="1869" ht="12.75" customHeight="1" x14ac:dyDescent="0.2"/>
    <row r="1870" ht="12.75" customHeight="1" x14ac:dyDescent="0.2"/>
    <row r="1871" ht="12.75" customHeight="1" x14ac:dyDescent="0.2"/>
    <row r="1872" ht="12.75" customHeight="1" x14ac:dyDescent="0.2"/>
    <row r="1873" ht="12.75" customHeight="1" x14ac:dyDescent="0.2"/>
    <row r="1874" ht="12.75" customHeight="1" x14ac:dyDescent="0.2"/>
    <row r="1875" ht="12.75" customHeight="1" x14ac:dyDescent="0.2"/>
    <row r="1876" ht="12.75" customHeight="1" x14ac:dyDescent="0.2"/>
    <row r="1877" ht="12.75" customHeight="1" x14ac:dyDescent="0.2"/>
    <row r="1878" ht="12.75" customHeight="1" x14ac:dyDescent="0.2"/>
    <row r="1879" ht="12.75" customHeight="1" x14ac:dyDescent="0.2"/>
    <row r="1880" ht="12.75" customHeight="1" x14ac:dyDescent="0.2"/>
    <row r="1881" ht="12.75" customHeight="1" x14ac:dyDescent="0.2"/>
    <row r="1882" ht="12.75" customHeight="1" x14ac:dyDescent="0.2"/>
    <row r="1883" ht="12.75" customHeight="1" x14ac:dyDescent="0.2"/>
    <row r="1884" ht="12.75" customHeight="1" x14ac:dyDescent="0.2"/>
    <row r="1885" ht="12.75" customHeight="1" x14ac:dyDescent="0.2"/>
    <row r="1886" ht="12.75" customHeight="1" x14ac:dyDescent="0.2"/>
    <row r="1887" ht="12.75" customHeight="1" x14ac:dyDescent="0.2"/>
    <row r="1888" ht="12.75" customHeight="1" x14ac:dyDescent="0.2"/>
    <row r="1889" ht="12.75" customHeight="1" x14ac:dyDescent="0.2"/>
    <row r="1890" ht="12.75" customHeight="1" x14ac:dyDescent="0.2"/>
    <row r="1891" ht="12.75" customHeight="1" x14ac:dyDescent="0.2"/>
    <row r="1892" ht="12.75" customHeight="1" x14ac:dyDescent="0.2"/>
    <row r="1893" ht="12.75" customHeight="1" x14ac:dyDescent="0.2"/>
    <row r="1894" ht="12.75" customHeight="1" x14ac:dyDescent="0.2"/>
    <row r="1895" ht="12.75" customHeight="1" x14ac:dyDescent="0.2"/>
    <row r="1896" ht="12.75" customHeight="1" x14ac:dyDescent="0.2"/>
    <row r="1897" ht="12.75" customHeight="1" x14ac:dyDescent="0.2"/>
    <row r="1898" ht="12.75" customHeight="1" x14ac:dyDescent="0.2"/>
    <row r="1899" ht="12.75" customHeight="1" x14ac:dyDescent="0.2"/>
    <row r="1900" ht="12.75" customHeight="1" x14ac:dyDescent="0.2"/>
    <row r="1901" ht="12.75" customHeight="1" x14ac:dyDescent="0.2"/>
    <row r="1902" ht="12.75" customHeight="1" x14ac:dyDescent="0.2"/>
    <row r="1903" ht="12.75" customHeight="1" x14ac:dyDescent="0.2"/>
    <row r="1904" ht="12.75" customHeight="1" x14ac:dyDescent="0.2"/>
    <row r="1905" ht="12.75" customHeight="1" x14ac:dyDescent="0.2"/>
    <row r="1906" ht="12.75" customHeight="1" x14ac:dyDescent="0.2"/>
    <row r="1907" ht="12.75" customHeight="1" x14ac:dyDescent="0.2"/>
    <row r="1908" ht="12.75" customHeight="1" x14ac:dyDescent="0.2"/>
    <row r="1909" ht="12.75" customHeight="1" x14ac:dyDescent="0.2"/>
    <row r="1910" ht="12.75" customHeight="1" x14ac:dyDescent="0.2"/>
    <row r="1911" ht="12.75" customHeight="1" x14ac:dyDescent="0.2"/>
    <row r="1912" ht="12.75" customHeight="1" x14ac:dyDescent="0.2"/>
    <row r="1913" ht="12.75" customHeight="1" x14ac:dyDescent="0.2"/>
    <row r="1914" ht="12.75" customHeight="1" x14ac:dyDescent="0.2"/>
    <row r="1915" ht="12.75" customHeight="1" x14ac:dyDescent="0.2"/>
    <row r="1916" ht="12.75" customHeight="1" x14ac:dyDescent="0.2"/>
    <row r="1917" ht="12.75" customHeight="1" x14ac:dyDescent="0.2"/>
    <row r="1918" ht="12.75" customHeight="1" x14ac:dyDescent="0.2"/>
    <row r="1919" ht="12.75" customHeight="1" x14ac:dyDescent="0.2"/>
    <row r="1920" ht="12.75" customHeight="1" x14ac:dyDescent="0.2"/>
    <row r="1921" ht="12.75" customHeight="1" x14ac:dyDescent="0.2"/>
    <row r="1922" ht="12.75" customHeight="1" x14ac:dyDescent="0.2"/>
    <row r="1923" ht="12.75" customHeight="1" x14ac:dyDescent="0.2"/>
    <row r="1924" ht="12.75" customHeight="1" x14ac:dyDescent="0.2"/>
    <row r="1925" ht="12.75" customHeight="1" x14ac:dyDescent="0.2"/>
    <row r="1926" ht="12.75" customHeight="1" x14ac:dyDescent="0.2"/>
    <row r="1927" ht="12.75" customHeight="1" x14ac:dyDescent="0.2"/>
    <row r="1928" ht="12.75" customHeight="1" x14ac:dyDescent="0.2"/>
    <row r="1929" ht="12.75" customHeight="1" x14ac:dyDescent="0.2"/>
    <row r="1930" ht="12.75" customHeight="1" x14ac:dyDescent="0.2"/>
    <row r="1931" ht="12.75" customHeight="1" x14ac:dyDescent="0.2"/>
    <row r="1932" ht="12.75" customHeight="1" x14ac:dyDescent="0.2"/>
    <row r="1933" ht="12.75" customHeight="1" x14ac:dyDescent="0.2"/>
    <row r="1934" ht="12.75" customHeight="1" x14ac:dyDescent="0.2"/>
    <row r="1935" ht="12.75" customHeight="1" x14ac:dyDescent="0.2"/>
    <row r="1936" ht="12.75" customHeight="1" x14ac:dyDescent="0.2"/>
    <row r="1937" ht="12.75" customHeight="1" x14ac:dyDescent="0.2"/>
    <row r="1938" ht="12.75" customHeight="1" x14ac:dyDescent="0.2"/>
    <row r="1939" ht="12.75" customHeight="1" x14ac:dyDescent="0.2"/>
    <row r="1940" ht="12.75" customHeight="1" x14ac:dyDescent="0.2"/>
    <row r="1941" ht="12.75" customHeight="1" x14ac:dyDescent="0.2"/>
    <row r="1942" ht="12.75" customHeight="1" x14ac:dyDescent="0.2"/>
    <row r="1943" ht="12.75" customHeight="1" x14ac:dyDescent="0.2"/>
    <row r="1944" ht="12.75" customHeight="1" x14ac:dyDescent="0.2"/>
    <row r="1945" ht="12.75" customHeight="1" x14ac:dyDescent="0.2"/>
    <row r="1946" ht="12.75" customHeight="1" x14ac:dyDescent="0.2"/>
    <row r="1947" ht="12.75" customHeight="1" x14ac:dyDescent="0.2"/>
    <row r="1948" ht="12.75" customHeight="1" x14ac:dyDescent="0.2"/>
    <row r="1949" ht="12.75" customHeight="1" x14ac:dyDescent="0.2"/>
    <row r="1950" ht="12.75" customHeight="1" x14ac:dyDescent="0.2"/>
    <row r="1951" ht="12.75" customHeight="1" x14ac:dyDescent="0.2"/>
    <row r="1952" ht="12.75" customHeight="1" x14ac:dyDescent="0.2"/>
    <row r="1953" ht="12.75" customHeight="1" x14ac:dyDescent="0.2"/>
    <row r="1954" ht="12.75" customHeight="1" x14ac:dyDescent="0.2"/>
    <row r="1955" ht="12.75" customHeight="1" x14ac:dyDescent="0.2"/>
    <row r="1956" ht="12.75" customHeight="1" x14ac:dyDescent="0.2"/>
    <row r="1957" ht="12.75" customHeight="1" x14ac:dyDescent="0.2"/>
    <row r="1958" ht="12.75" customHeight="1" x14ac:dyDescent="0.2"/>
    <row r="1959" ht="12.75" customHeight="1" x14ac:dyDescent="0.2"/>
    <row r="1960" ht="12.75" customHeight="1" x14ac:dyDescent="0.2"/>
    <row r="1961" ht="12.75" customHeight="1" x14ac:dyDescent="0.2"/>
    <row r="1962" ht="12.75" customHeight="1" x14ac:dyDescent="0.2"/>
    <row r="1963" ht="12.75" customHeight="1" x14ac:dyDescent="0.2"/>
    <row r="1964" ht="12.75" customHeight="1" x14ac:dyDescent="0.2"/>
    <row r="1965" ht="12.75" customHeight="1" x14ac:dyDescent="0.2"/>
    <row r="1966" ht="12.75" customHeight="1" x14ac:dyDescent="0.2"/>
    <row r="1967" ht="12.75" customHeight="1" x14ac:dyDescent="0.2"/>
    <row r="1968" ht="12.75" customHeight="1" x14ac:dyDescent="0.2"/>
    <row r="1969" ht="12.75" customHeight="1" x14ac:dyDescent="0.2"/>
    <row r="1970" ht="12.75" customHeight="1" x14ac:dyDescent="0.2"/>
    <row r="1971" ht="12.75" customHeight="1" x14ac:dyDescent="0.2"/>
    <row r="1972" ht="12.75" customHeight="1" x14ac:dyDescent="0.2"/>
    <row r="1973" ht="12.75" customHeight="1" x14ac:dyDescent="0.2"/>
    <row r="1974" ht="12.75" customHeight="1" x14ac:dyDescent="0.2"/>
    <row r="1975" ht="12.75" customHeight="1" x14ac:dyDescent="0.2"/>
    <row r="1976" ht="12.75" customHeight="1" x14ac:dyDescent="0.2"/>
    <row r="1977" ht="12.75" customHeight="1" x14ac:dyDescent="0.2"/>
    <row r="1978" ht="12.75" customHeight="1" x14ac:dyDescent="0.2"/>
    <row r="1979" ht="12.75" customHeight="1" x14ac:dyDescent="0.2"/>
    <row r="1980" ht="12.75" customHeight="1" x14ac:dyDescent="0.2"/>
    <row r="1981" ht="12.75" customHeight="1" x14ac:dyDescent="0.2"/>
    <row r="1982" ht="12.75" customHeight="1" x14ac:dyDescent="0.2"/>
    <row r="1983" ht="12.75" customHeight="1" x14ac:dyDescent="0.2"/>
    <row r="1984" ht="12.75" customHeight="1" x14ac:dyDescent="0.2"/>
    <row r="1985" ht="12.75" customHeight="1" x14ac:dyDescent="0.2"/>
    <row r="1986" ht="12.75" customHeight="1" x14ac:dyDescent="0.2"/>
    <row r="1987" ht="12.75" customHeight="1" x14ac:dyDescent="0.2"/>
    <row r="1988" ht="12.75" customHeight="1" x14ac:dyDescent="0.2"/>
    <row r="1989" ht="12.75" customHeight="1" x14ac:dyDescent="0.2"/>
    <row r="1990" ht="12.75" customHeight="1" x14ac:dyDescent="0.2"/>
    <row r="1991" ht="12.75" customHeight="1" x14ac:dyDescent="0.2"/>
    <row r="1992" ht="12.75" customHeight="1" x14ac:dyDescent="0.2"/>
    <row r="1993" ht="12.75" customHeight="1" x14ac:dyDescent="0.2"/>
    <row r="1994" ht="12.75" customHeight="1" x14ac:dyDescent="0.2"/>
    <row r="1995" ht="12.75" customHeight="1" x14ac:dyDescent="0.2"/>
    <row r="1996" ht="12.75" customHeight="1" x14ac:dyDescent="0.2"/>
    <row r="1997" ht="12.75" customHeight="1" x14ac:dyDescent="0.2"/>
    <row r="1998" ht="12.75" customHeight="1" x14ac:dyDescent="0.2"/>
    <row r="1999" ht="12.75" customHeight="1" x14ac:dyDescent="0.2"/>
    <row r="2000" ht="12.75" customHeight="1" x14ac:dyDescent="0.2"/>
    <row r="2001" ht="12.75" customHeight="1" x14ac:dyDescent="0.2"/>
    <row r="2002" ht="12.75" customHeight="1" x14ac:dyDescent="0.2"/>
    <row r="2003" ht="12.75" customHeight="1" x14ac:dyDescent="0.2"/>
    <row r="2004" ht="12.75" customHeight="1" x14ac:dyDescent="0.2"/>
    <row r="2005" ht="12.75" customHeight="1" x14ac:dyDescent="0.2"/>
    <row r="2006" ht="12.75" customHeight="1" x14ac:dyDescent="0.2"/>
    <row r="2007" ht="12.75" customHeight="1" x14ac:dyDescent="0.2"/>
    <row r="2008" ht="12.75" customHeight="1" x14ac:dyDescent="0.2"/>
    <row r="2009" ht="12.75" customHeight="1" x14ac:dyDescent="0.2"/>
    <row r="2010" ht="12.75" customHeight="1" x14ac:dyDescent="0.2"/>
    <row r="2011" ht="12.75" customHeight="1" x14ac:dyDescent="0.2"/>
    <row r="2012" ht="12.75" customHeight="1" x14ac:dyDescent="0.2"/>
    <row r="2013" ht="12.75" customHeight="1" x14ac:dyDescent="0.2"/>
    <row r="2014" ht="12.75" customHeight="1" x14ac:dyDescent="0.2"/>
    <row r="2015" ht="12.75" customHeight="1" x14ac:dyDescent="0.2"/>
    <row r="2016" ht="12.75" customHeight="1" x14ac:dyDescent="0.2"/>
    <row r="2017" ht="12.75" customHeight="1" x14ac:dyDescent="0.2"/>
    <row r="2018" ht="12.75" customHeight="1" x14ac:dyDescent="0.2"/>
    <row r="2019" ht="12.75" customHeight="1" x14ac:dyDescent="0.2"/>
    <row r="2020" ht="12.75" customHeight="1" x14ac:dyDescent="0.2"/>
    <row r="2021" ht="12.75" customHeight="1" x14ac:dyDescent="0.2"/>
    <row r="2022" ht="12.75" customHeight="1" x14ac:dyDescent="0.2"/>
    <row r="2023" ht="12.75" customHeight="1" x14ac:dyDescent="0.2"/>
    <row r="2024" ht="12.75" customHeight="1" x14ac:dyDescent="0.2"/>
    <row r="2025" ht="12.75" customHeight="1" x14ac:dyDescent="0.2"/>
    <row r="2026" ht="12.75" customHeight="1" x14ac:dyDescent="0.2"/>
    <row r="2027" ht="12.75" customHeight="1" x14ac:dyDescent="0.2"/>
    <row r="2028" ht="12.75" customHeight="1" x14ac:dyDescent="0.2"/>
    <row r="2029" ht="12.75" customHeight="1" x14ac:dyDescent="0.2"/>
    <row r="2030" ht="12.75" customHeight="1" x14ac:dyDescent="0.2"/>
    <row r="2031" ht="12.75" customHeight="1" x14ac:dyDescent="0.2"/>
    <row r="2032" ht="12.75" customHeight="1" x14ac:dyDescent="0.2"/>
    <row r="2033" ht="12.75" customHeight="1" x14ac:dyDescent="0.2"/>
    <row r="2034" ht="12.75" customHeight="1" x14ac:dyDescent="0.2"/>
    <row r="2035" ht="12.75" customHeight="1" x14ac:dyDescent="0.2"/>
    <row r="2036" ht="12.75" customHeight="1" x14ac:dyDescent="0.2"/>
    <row r="2037" ht="12.75" customHeight="1" x14ac:dyDescent="0.2"/>
    <row r="2038" ht="12.75" customHeight="1" x14ac:dyDescent="0.2"/>
    <row r="2039" ht="12.75" customHeight="1" x14ac:dyDescent="0.2"/>
    <row r="2040" ht="12.75" customHeight="1" x14ac:dyDescent="0.2"/>
    <row r="2041" ht="12.75" customHeight="1" x14ac:dyDescent="0.2"/>
    <row r="2042" ht="12.75" customHeight="1" x14ac:dyDescent="0.2"/>
    <row r="2043" ht="12.75" customHeight="1" x14ac:dyDescent="0.2"/>
    <row r="2044" ht="12.75" customHeight="1" x14ac:dyDescent="0.2"/>
    <row r="2045" ht="12.75" customHeight="1" x14ac:dyDescent="0.2"/>
    <row r="2046" ht="12.75" customHeight="1" x14ac:dyDescent="0.2"/>
    <row r="2047" ht="12.75" customHeight="1" x14ac:dyDescent="0.2"/>
    <row r="2048" ht="12.75" customHeight="1" x14ac:dyDescent="0.2"/>
    <row r="2049" ht="12.75" customHeight="1" x14ac:dyDescent="0.2"/>
    <row r="2050" ht="12.75" customHeight="1" x14ac:dyDescent="0.2"/>
    <row r="2051" ht="12.75" customHeight="1" x14ac:dyDescent="0.2"/>
    <row r="2052" ht="12.75" customHeight="1" x14ac:dyDescent="0.2"/>
    <row r="2053" ht="12.75" customHeight="1" x14ac:dyDescent="0.2"/>
    <row r="2054" ht="12.75" customHeight="1" x14ac:dyDescent="0.2"/>
    <row r="2055" ht="12.75" customHeight="1" x14ac:dyDescent="0.2"/>
    <row r="2056" ht="12.75" customHeight="1" x14ac:dyDescent="0.2"/>
    <row r="2057" ht="12.75" customHeight="1" x14ac:dyDescent="0.2"/>
    <row r="2058" ht="12.75" customHeight="1" x14ac:dyDescent="0.2"/>
    <row r="2059" ht="12.75" customHeight="1" x14ac:dyDescent="0.2"/>
    <row r="2060" ht="12.75" customHeight="1" x14ac:dyDescent="0.2"/>
    <row r="2061" ht="12.75" customHeight="1" x14ac:dyDescent="0.2"/>
    <row r="2062" ht="12.75" customHeight="1" x14ac:dyDescent="0.2"/>
    <row r="2063" ht="12.75" customHeight="1" x14ac:dyDescent="0.2"/>
    <row r="2064" ht="12.75" customHeight="1" x14ac:dyDescent="0.2"/>
    <row r="2065" ht="12.75" customHeight="1" x14ac:dyDescent="0.2"/>
    <row r="2066" ht="12.75" customHeight="1" x14ac:dyDescent="0.2"/>
    <row r="2067" ht="12.75" customHeight="1" x14ac:dyDescent="0.2"/>
    <row r="2068" ht="12.75" customHeight="1" x14ac:dyDescent="0.2"/>
    <row r="2069" ht="12.75" customHeight="1" x14ac:dyDescent="0.2"/>
    <row r="2070" ht="12.75" customHeight="1" x14ac:dyDescent="0.2"/>
    <row r="2071" ht="12.75" customHeight="1" x14ac:dyDescent="0.2"/>
    <row r="2072" ht="12.75" customHeight="1" x14ac:dyDescent="0.2"/>
    <row r="2073" ht="12.75" customHeight="1" x14ac:dyDescent="0.2"/>
    <row r="2074" ht="12.75" customHeight="1" x14ac:dyDescent="0.2"/>
    <row r="2075" ht="12.75" customHeight="1" x14ac:dyDescent="0.2"/>
    <row r="2076" ht="12.75" customHeight="1" x14ac:dyDescent="0.2"/>
    <row r="2077" ht="12.75" customHeight="1" x14ac:dyDescent="0.2"/>
    <row r="2078" ht="12.75" customHeight="1" x14ac:dyDescent="0.2"/>
    <row r="2079" ht="12.75" customHeight="1" x14ac:dyDescent="0.2"/>
    <row r="2080" ht="12.75" customHeight="1" x14ac:dyDescent="0.2"/>
    <row r="2081" ht="12.75" customHeight="1" x14ac:dyDescent="0.2"/>
    <row r="2082" ht="12.75" customHeight="1" x14ac:dyDescent="0.2"/>
    <row r="2083" ht="12.75" customHeight="1" x14ac:dyDescent="0.2"/>
    <row r="2084" ht="12.75" customHeight="1" x14ac:dyDescent="0.2"/>
    <row r="2085" ht="12.75" customHeight="1" x14ac:dyDescent="0.2"/>
    <row r="2086" ht="12.75" customHeight="1" x14ac:dyDescent="0.2"/>
    <row r="2087" ht="12.75" customHeight="1" x14ac:dyDescent="0.2"/>
    <row r="2088" ht="12.75" customHeight="1" x14ac:dyDescent="0.2"/>
    <row r="2089" ht="12.75" customHeight="1" x14ac:dyDescent="0.2"/>
    <row r="2090" ht="12.75" customHeight="1" x14ac:dyDescent="0.2"/>
    <row r="2091" ht="12.75" customHeight="1" x14ac:dyDescent="0.2"/>
    <row r="2092" ht="12.75" customHeight="1" x14ac:dyDescent="0.2"/>
    <row r="2093" ht="12.75" customHeight="1" x14ac:dyDescent="0.2"/>
    <row r="2094" ht="12.75" customHeight="1" x14ac:dyDescent="0.2"/>
    <row r="2095" ht="12.75" customHeight="1" x14ac:dyDescent="0.2"/>
    <row r="2096" ht="12.75" customHeight="1" x14ac:dyDescent="0.2"/>
    <row r="2097" ht="12.75" customHeight="1" x14ac:dyDescent="0.2"/>
    <row r="2098" ht="12.75" customHeight="1" x14ac:dyDescent="0.2"/>
    <row r="2099" ht="12.75" customHeight="1" x14ac:dyDescent="0.2"/>
    <row r="2100" ht="12.75" customHeight="1" x14ac:dyDescent="0.2"/>
    <row r="2101" ht="12.75" customHeight="1" x14ac:dyDescent="0.2"/>
    <row r="2102" ht="12.75" customHeight="1" x14ac:dyDescent="0.2"/>
    <row r="2103" ht="12.75" customHeight="1" x14ac:dyDescent="0.2"/>
    <row r="2104" ht="12.75" customHeight="1" x14ac:dyDescent="0.2"/>
    <row r="2105" ht="12.75" customHeight="1" x14ac:dyDescent="0.2"/>
    <row r="2106" ht="12.75" customHeight="1" x14ac:dyDescent="0.2"/>
    <row r="2107" ht="12.75" customHeight="1" x14ac:dyDescent="0.2"/>
    <row r="2108" ht="12.75" customHeight="1" x14ac:dyDescent="0.2"/>
    <row r="2109" ht="12.75" customHeight="1" x14ac:dyDescent="0.2"/>
    <row r="2110" ht="12.75" customHeight="1" x14ac:dyDescent="0.2"/>
    <row r="2111" ht="12.75" customHeight="1" x14ac:dyDescent="0.2"/>
    <row r="2112" ht="12.75" customHeight="1" x14ac:dyDescent="0.2"/>
    <row r="2113" ht="12.75" customHeight="1" x14ac:dyDescent="0.2"/>
    <row r="2114" ht="12.75" customHeight="1" x14ac:dyDescent="0.2"/>
    <row r="2115" ht="12.75" customHeight="1" x14ac:dyDescent="0.2"/>
    <row r="2116" ht="12.75" customHeight="1" x14ac:dyDescent="0.2"/>
    <row r="2117" ht="12.75" customHeight="1" x14ac:dyDescent="0.2"/>
    <row r="2118" ht="12.75" customHeight="1" x14ac:dyDescent="0.2"/>
    <row r="2119" ht="12.75" customHeight="1" x14ac:dyDescent="0.2"/>
    <row r="2120" ht="12.75" customHeight="1" x14ac:dyDescent="0.2"/>
    <row r="2121" ht="12.75" customHeight="1" x14ac:dyDescent="0.2"/>
    <row r="2122" ht="12.75" customHeight="1" x14ac:dyDescent="0.2"/>
    <row r="2123" ht="12.75" customHeight="1" x14ac:dyDescent="0.2"/>
    <row r="2124" ht="12.75" customHeight="1" x14ac:dyDescent="0.2"/>
    <row r="2125" ht="12.75" customHeight="1" x14ac:dyDescent="0.2"/>
    <row r="2126" ht="12.75" customHeight="1" x14ac:dyDescent="0.2"/>
    <row r="2127" ht="12.75" customHeight="1" x14ac:dyDescent="0.2"/>
    <row r="2128" ht="12.75" customHeight="1" x14ac:dyDescent="0.2"/>
    <row r="2129" ht="12.75" customHeight="1" x14ac:dyDescent="0.2"/>
    <row r="2130" ht="12.75" customHeight="1" x14ac:dyDescent="0.2"/>
    <row r="2131" ht="12.75" customHeight="1" x14ac:dyDescent="0.2"/>
    <row r="2132" ht="12.75" customHeight="1" x14ac:dyDescent="0.2"/>
    <row r="2133" ht="12.75" customHeight="1" x14ac:dyDescent="0.2"/>
    <row r="2134" ht="12.75" customHeight="1" x14ac:dyDescent="0.2"/>
    <row r="2135" ht="12.75" customHeight="1" x14ac:dyDescent="0.2"/>
    <row r="2136" ht="12.75" customHeight="1" x14ac:dyDescent="0.2"/>
    <row r="2137" ht="12.75" customHeight="1" x14ac:dyDescent="0.2"/>
    <row r="2138" ht="12.75" customHeight="1" x14ac:dyDescent="0.2"/>
    <row r="2139" ht="12.75" customHeight="1" x14ac:dyDescent="0.2"/>
    <row r="2140" ht="12.75" customHeight="1" x14ac:dyDescent="0.2"/>
    <row r="2141" ht="12.75" customHeight="1" x14ac:dyDescent="0.2"/>
    <row r="2142" ht="12.75" customHeight="1" x14ac:dyDescent="0.2"/>
    <row r="2143" ht="12.75" customHeight="1" x14ac:dyDescent="0.2"/>
    <row r="2144" ht="12.75" customHeight="1" x14ac:dyDescent="0.2"/>
    <row r="2145" ht="12.75" customHeight="1" x14ac:dyDescent="0.2"/>
    <row r="2146" ht="12.75" customHeight="1" x14ac:dyDescent="0.2"/>
    <row r="2147" ht="12.75" customHeight="1" x14ac:dyDescent="0.2"/>
    <row r="2148" ht="12.75" customHeight="1" x14ac:dyDescent="0.2"/>
    <row r="2149" ht="12.75" customHeight="1" x14ac:dyDescent="0.2"/>
    <row r="2150" ht="12.75" customHeight="1" x14ac:dyDescent="0.2"/>
    <row r="2151" ht="12.75" customHeight="1" x14ac:dyDescent="0.2"/>
    <row r="2152" ht="12.75" customHeight="1" x14ac:dyDescent="0.2"/>
    <row r="2153" ht="12.75" customHeight="1" x14ac:dyDescent="0.2"/>
    <row r="2154" ht="12.75" customHeight="1" x14ac:dyDescent="0.2"/>
    <row r="2155" ht="12.75" customHeight="1" x14ac:dyDescent="0.2"/>
    <row r="2156" ht="12.75" customHeight="1" x14ac:dyDescent="0.2"/>
    <row r="2157" ht="12.75" customHeight="1" x14ac:dyDescent="0.2"/>
    <row r="2158" ht="12.75" customHeight="1" x14ac:dyDescent="0.2"/>
    <row r="2159" ht="12.75" customHeight="1" x14ac:dyDescent="0.2"/>
    <row r="2160" ht="12.75" customHeight="1" x14ac:dyDescent="0.2"/>
    <row r="2161" ht="12.75" customHeight="1" x14ac:dyDescent="0.2"/>
    <row r="2162" ht="12.75" customHeight="1" x14ac:dyDescent="0.2"/>
    <row r="2163" ht="12.75" customHeight="1" x14ac:dyDescent="0.2"/>
    <row r="2164" ht="12.75" customHeight="1" x14ac:dyDescent="0.2"/>
    <row r="2165" ht="12.75" customHeight="1" x14ac:dyDescent="0.2"/>
    <row r="2166" ht="12.75" customHeight="1" x14ac:dyDescent="0.2"/>
    <row r="2167" ht="12.75" customHeight="1" x14ac:dyDescent="0.2"/>
    <row r="2168" ht="12.75" customHeight="1" x14ac:dyDescent="0.2"/>
    <row r="2169" ht="12.75" customHeight="1" x14ac:dyDescent="0.2"/>
    <row r="2170" ht="12.75" customHeight="1" x14ac:dyDescent="0.2"/>
    <row r="2171" ht="12.75" customHeight="1" x14ac:dyDescent="0.2"/>
    <row r="2172" ht="12.75" customHeight="1" x14ac:dyDescent="0.2"/>
    <row r="2173" ht="12.75" customHeight="1" x14ac:dyDescent="0.2"/>
    <row r="2174" ht="12.75" customHeight="1" x14ac:dyDescent="0.2"/>
    <row r="2175" ht="12.75" customHeight="1" x14ac:dyDescent="0.2"/>
    <row r="2176" ht="12.75" customHeight="1" x14ac:dyDescent="0.2"/>
    <row r="2177" ht="12.75" customHeight="1" x14ac:dyDescent="0.2"/>
    <row r="2178" ht="12.75" customHeight="1" x14ac:dyDescent="0.2"/>
    <row r="2179" ht="12.75" customHeight="1" x14ac:dyDescent="0.2"/>
    <row r="2180" ht="12.75" customHeight="1" x14ac:dyDescent="0.2"/>
    <row r="2181" ht="12.75" customHeight="1" x14ac:dyDescent="0.2"/>
    <row r="2182" ht="12.75" customHeight="1" x14ac:dyDescent="0.2"/>
    <row r="2183" ht="12.75" customHeight="1" x14ac:dyDescent="0.2"/>
    <row r="2184" ht="12.75" customHeight="1" x14ac:dyDescent="0.2"/>
    <row r="2185" ht="12.75" customHeight="1" x14ac:dyDescent="0.2"/>
    <row r="2186" ht="12.75" customHeight="1" x14ac:dyDescent="0.2"/>
    <row r="2187" ht="12.75" customHeight="1" x14ac:dyDescent="0.2"/>
    <row r="2188" ht="12.75" customHeight="1" x14ac:dyDescent="0.2"/>
    <row r="2189" ht="12.75" customHeight="1" x14ac:dyDescent="0.2"/>
    <row r="2190" ht="12.75" customHeight="1" x14ac:dyDescent="0.2"/>
    <row r="2191" ht="12.75" customHeight="1" x14ac:dyDescent="0.2"/>
    <row r="2192" ht="12.75" customHeight="1" x14ac:dyDescent="0.2"/>
    <row r="2193" ht="12.75" customHeight="1" x14ac:dyDescent="0.2"/>
    <row r="2194" ht="12.75" customHeight="1" x14ac:dyDescent="0.2"/>
    <row r="2195" ht="12.75" customHeight="1" x14ac:dyDescent="0.2"/>
    <row r="2196" ht="12.75" customHeight="1" x14ac:dyDescent="0.2"/>
    <row r="2197" ht="12.75" customHeight="1" x14ac:dyDescent="0.2"/>
    <row r="2198" ht="12.75" customHeight="1" x14ac:dyDescent="0.2"/>
    <row r="2199" ht="12.75" customHeight="1" x14ac:dyDescent="0.2"/>
    <row r="2200" ht="12.75" customHeight="1" x14ac:dyDescent="0.2"/>
    <row r="2201" ht="12.75" customHeight="1" x14ac:dyDescent="0.2"/>
    <row r="2202" ht="12.75" customHeight="1" x14ac:dyDescent="0.2"/>
    <row r="2203" ht="12.75" customHeight="1" x14ac:dyDescent="0.2"/>
    <row r="2204" ht="12.75" customHeight="1" x14ac:dyDescent="0.2"/>
    <row r="2205" ht="12.75" customHeight="1" x14ac:dyDescent="0.2"/>
    <row r="2206" ht="12.75" customHeight="1" x14ac:dyDescent="0.2"/>
    <row r="2207" ht="12.75" customHeight="1" x14ac:dyDescent="0.2"/>
    <row r="2208" ht="12.75" customHeight="1" x14ac:dyDescent="0.2"/>
    <row r="2209" ht="12.75" customHeight="1" x14ac:dyDescent="0.2"/>
    <row r="2210" ht="12.75" customHeight="1" x14ac:dyDescent="0.2"/>
    <row r="2211" ht="12.75" customHeight="1" x14ac:dyDescent="0.2"/>
    <row r="2212" ht="12.75" customHeight="1" x14ac:dyDescent="0.2"/>
    <row r="2213" ht="12.75" customHeight="1" x14ac:dyDescent="0.2"/>
    <row r="2214" ht="12.75" customHeight="1" x14ac:dyDescent="0.2"/>
    <row r="2215" ht="12.75" customHeight="1" x14ac:dyDescent="0.2"/>
    <row r="2216" ht="12.75" customHeight="1" x14ac:dyDescent="0.2"/>
    <row r="2217" ht="12.75" customHeight="1" x14ac:dyDescent="0.2"/>
    <row r="2218" ht="12.75" customHeight="1" x14ac:dyDescent="0.2"/>
    <row r="2219" ht="12.75" customHeight="1" x14ac:dyDescent="0.2"/>
    <row r="2220" ht="12.75" customHeight="1" x14ac:dyDescent="0.2"/>
    <row r="2221" ht="12.75" customHeight="1" x14ac:dyDescent="0.2"/>
    <row r="2222" ht="12.75" customHeight="1" x14ac:dyDescent="0.2"/>
    <row r="2223" ht="12.75" customHeight="1" x14ac:dyDescent="0.2"/>
    <row r="2224" ht="12.75" customHeight="1" x14ac:dyDescent="0.2"/>
    <row r="2225" ht="12.75" customHeight="1" x14ac:dyDescent="0.2"/>
    <row r="2226" ht="12.75" customHeight="1" x14ac:dyDescent="0.2"/>
    <row r="2227" ht="12.75" customHeight="1" x14ac:dyDescent="0.2"/>
    <row r="2228" ht="12.75" customHeight="1" x14ac:dyDescent="0.2"/>
    <row r="2229" ht="12.75" customHeight="1" x14ac:dyDescent="0.2"/>
    <row r="2230" ht="12.75" customHeight="1" x14ac:dyDescent="0.2"/>
    <row r="2231" ht="12.75" customHeight="1" x14ac:dyDescent="0.2"/>
    <row r="2232" ht="12.75" customHeight="1" x14ac:dyDescent="0.2"/>
    <row r="2233" ht="12.75" customHeight="1" x14ac:dyDescent="0.2"/>
    <row r="2234" ht="12.75" customHeight="1" x14ac:dyDescent="0.2"/>
    <row r="2235" ht="12.75" customHeight="1" x14ac:dyDescent="0.2"/>
    <row r="2236" ht="12.75" customHeight="1" x14ac:dyDescent="0.2"/>
    <row r="2237" ht="12.75" customHeight="1" x14ac:dyDescent="0.2"/>
    <row r="2238" ht="12.75" customHeight="1" x14ac:dyDescent="0.2"/>
    <row r="2239" ht="12.75" customHeight="1" x14ac:dyDescent="0.2"/>
    <row r="2240" ht="12.75" customHeight="1" x14ac:dyDescent="0.2"/>
    <row r="2241" ht="12.75" customHeight="1" x14ac:dyDescent="0.2"/>
    <row r="2242" ht="12.75" customHeight="1" x14ac:dyDescent="0.2"/>
    <row r="2243" ht="12.75" customHeight="1" x14ac:dyDescent="0.2"/>
    <row r="2244" ht="12.75" customHeight="1" x14ac:dyDescent="0.2"/>
    <row r="2245" ht="12.75" customHeight="1" x14ac:dyDescent="0.2"/>
    <row r="2246" ht="12.75" customHeight="1" x14ac:dyDescent="0.2"/>
    <row r="2247" ht="12.75" customHeight="1" x14ac:dyDescent="0.2"/>
    <row r="2248" ht="12.75" customHeight="1" x14ac:dyDescent="0.2"/>
    <row r="2249" ht="12.75" customHeight="1" x14ac:dyDescent="0.2"/>
    <row r="2250" ht="12.75" customHeight="1" x14ac:dyDescent="0.2"/>
    <row r="2251" ht="12.75" customHeight="1" x14ac:dyDescent="0.2"/>
    <row r="2252" ht="12.75" customHeight="1" x14ac:dyDescent="0.2"/>
    <row r="2253" ht="12.75" customHeight="1" x14ac:dyDescent="0.2"/>
    <row r="2254" ht="12.75" customHeight="1" x14ac:dyDescent="0.2"/>
    <row r="2255" ht="12.75" customHeight="1" x14ac:dyDescent="0.2"/>
    <row r="2256" ht="12.75" customHeight="1" x14ac:dyDescent="0.2"/>
    <row r="2257" ht="12.75" customHeight="1" x14ac:dyDescent="0.2"/>
    <row r="2258" ht="12.75" customHeight="1" x14ac:dyDescent="0.2"/>
    <row r="2259" ht="12.75" customHeight="1" x14ac:dyDescent="0.2"/>
    <row r="2260" ht="12.75" customHeight="1" x14ac:dyDescent="0.2"/>
    <row r="2261" ht="12.75" customHeight="1" x14ac:dyDescent="0.2"/>
    <row r="2262" ht="12.75" customHeight="1" x14ac:dyDescent="0.2"/>
    <row r="2263" ht="12.75" customHeight="1" x14ac:dyDescent="0.2"/>
    <row r="2264" ht="12.75" customHeight="1" x14ac:dyDescent="0.2"/>
    <row r="2265" ht="12.75" customHeight="1" x14ac:dyDescent="0.2"/>
    <row r="2266" ht="12.75" customHeight="1" x14ac:dyDescent="0.2"/>
    <row r="2267" ht="12.75" customHeight="1" x14ac:dyDescent="0.2"/>
    <row r="2268" ht="12.75" customHeight="1" x14ac:dyDescent="0.2"/>
    <row r="2269" ht="12.75" customHeight="1" x14ac:dyDescent="0.2"/>
    <row r="2270" ht="12.75" customHeight="1" x14ac:dyDescent="0.2"/>
    <row r="2271" ht="12.75" customHeight="1" x14ac:dyDescent="0.2"/>
    <row r="2272" ht="12.75" customHeight="1" x14ac:dyDescent="0.2"/>
    <row r="2273" ht="12.75" customHeight="1" x14ac:dyDescent="0.2"/>
    <row r="2274" ht="12.75" customHeight="1" x14ac:dyDescent="0.2"/>
    <row r="2275" ht="12.75" customHeight="1" x14ac:dyDescent="0.2"/>
    <row r="2276" ht="12.75" customHeight="1" x14ac:dyDescent="0.2"/>
    <row r="2277" ht="12.75" customHeight="1" x14ac:dyDescent="0.2"/>
    <row r="2278" ht="12.75" customHeight="1" x14ac:dyDescent="0.2"/>
    <row r="2279" ht="12.75" customHeight="1" x14ac:dyDescent="0.2"/>
    <row r="2280" ht="12.75" customHeight="1" x14ac:dyDescent="0.2"/>
    <row r="2281" ht="12.75" customHeight="1" x14ac:dyDescent="0.2"/>
    <row r="2282" ht="12.75" customHeight="1" x14ac:dyDescent="0.2"/>
    <row r="2283" ht="12.75" customHeight="1" x14ac:dyDescent="0.2"/>
    <row r="2284" ht="12.75" customHeight="1" x14ac:dyDescent="0.2"/>
    <row r="2285" ht="12.75" customHeight="1" x14ac:dyDescent="0.2"/>
    <row r="2286" ht="12.75" customHeight="1" x14ac:dyDescent="0.2"/>
    <row r="2287" ht="12.75" customHeight="1" x14ac:dyDescent="0.2"/>
    <row r="2288" ht="12.75" customHeight="1" x14ac:dyDescent="0.2"/>
    <row r="2289" ht="12.75" customHeight="1" x14ac:dyDescent="0.2"/>
    <row r="2290" ht="12.75" customHeight="1" x14ac:dyDescent="0.2"/>
    <row r="2291" ht="12.75" customHeight="1" x14ac:dyDescent="0.2"/>
    <row r="2292" ht="12.75" customHeight="1" x14ac:dyDescent="0.2"/>
    <row r="2293" ht="12.75" customHeight="1" x14ac:dyDescent="0.2"/>
    <row r="2294" ht="12.75" customHeight="1" x14ac:dyDescent="0.2"/>
    <row r="2295" ht="12.75" customHeight="1" x14ac:dyDescent="0.2"/>
    <row r="2296" ht="12.75" customHeight="1" x14ac:dyDescent="0.2"/>
    <row r="2297" ht="12.75" customHeight="1" x14ac:dyDescent="0.2"/>
    <row r="2298" ht="12.75" customHeight="1" x14ac:dyDescent="0.2"/>
    <row r="2299" ht="12.75" customHeight="1" x14ac:dyDescent="0.2"/>
    <row r="2300" ht="12.75" customHeight="1" x14ac:dyDescent="0.2"/>
    <row r="2301" ht="12.75" customHeight="1" x14ac:dyDescent="0.2"/>
    <row r="2302" ht="12.75" customHeight="1" x14ac:dyDescent="0.2"/>
    <row r="2303" ht="12.75" customHeight="1" x14ac:dyDescent="0.2"/>
    <row r="2304" ht="12.75" customHeight="1" x14ac:dyDescent="0.2"/>
    <row r="2305" ht="12.75" customHeight="1" x14ac:dyDescent="0.2"/>
    <row r="2306" ht="12.75" customHeight="1" x14ac:dyDescent="0.2"/>
    <row r="2307" ht="12.75" customHeight="1" x14ac:dyDescent="0.2"/>
    <row r="2308" ht="12.75" customHeight="1" x14ac:dyDescent="0.2"/>
    <row r="2309" ht="12.75" customHeight="1" x14ac:dyDescent="0.2"/>
    <row r="2310" ht="12.75" customHeight="1" x14ac:dyDescent="0.2"/>
    <row r="2311" ht="12.75" customHeight="1" x14ac:dyDescent="0.2"/>
    <row r="2312" ht="12.75" customHeight="1" x14ac:dyDescent="0.2"/>
    <row r="2313" ht="12.75" customHeight="1" x14ac:dyDescent="0.2"/>
    <row r="2314" ht="12.75" customHeight="1" x14ac:dyDescent="0.2"/>
    <row r="2315" ht="12.75" customHeight="1" x14ac:dyDescent="0.2"/>
    <row r="2316" ht="12.75" customHeight="1" x14ac:dyDescent="0.2"/>
    <row r="2317" ht="12.75" customHeight="1" x14ac:dyDescent="0.2"/>
    <row r="2318" ht="12.75" customHeight="1" x14ac:dyDescent="0.2"/>
    <row r="2319" ht="12.75" customHeight="1" x14ac:dyDescent="0.2"/>
    <row r="2320" ht="12.75" customHeight="1" x14ac:dyDescent="0.2"/>
    <row r="2321" ht="12.75" customHeight="1" x14ac:dyDescent="0.2"/>
    <row r="2322" ht="12.75" customHeight="1" x14ac:dyDescent="0.2"/>
    <row r="2323" ht="12.75" customHeight="1" x14ac:dyDescent="0.2"/>
    <row r="2324" ht="12.75" customHeight="1" x14ac:dyDescent="0.2"/>
    <row r="2325" ht="12.75" customHeight="1" x14ac:dyDescent="0.2"/>
    <row r="2326" ht="12.75" customHeight="1" x14ac:dyDescent="0.2"/>
    <row r="2327" ht="12.75" customHeight="1" x14ac:dyDescent="0.2"/>
    <row r="2328" ht="12.75" customHeight="1" x14ac:dyDescent="0.2"/>
    <row r="2329" ht="12.75" customHeight="1" x14ac:dyDescent="0.2"/>
    <row r="2330" ht="12.75" customHeight="1" x14ac:dyDescent="0.2"/>
    <row r="2331" ht="12.75" customHeight="1" x14ac:dyDescent="0.2"/>
    <row r="2332" ht="12.75" customHeight="1" x14ac:dyDescent="0.2"/>
    <row r="2333" ht="12.75" customHeight="1" x14ac:dyDescent="0.2"/>
    <row r="2334" ht="12.75" customHeight="1" x14ac:dyDescent="0.2"/>
    <row r="2335" ht="12.75" customHeight="1" x14ac:dyDescent="0.2"/>
    <row r="2336" ht="12.75" customHeight="1" x14ac:dyDescent="0.2"/>
    <row r="2337" ht="12.75" customHeight="1" x14ac:dyDescent="0.2"/>
    <row r="2338" ht="12.75" customHeight="1" x14ac:dyDescent="0.2"/>
    <row r="2339" ht="12.75" customHeight="1" x14ac:dyDescent="0.2"/>
    <row r="2340" ht="12.75" customHeight="1" x14ac:dyDescent="0.2"/>
    <row r="2341" ht="12.75" customHeight="1" x14ac:dyDescent="0.2"/>
    <row r="2342" ht="12.75" customHeight="1" x14ac:dyDescent="0.2"/>
    <row r="2343" ht="12.75" customHeight="1" x14ac:dyDescent="0.2"/>
    <row r="2344" ht="12.75" customHeight="1" x14ac:dyDescent="0.2"/>
    <row r="2345" ht="12.75" customHeight="1" x14ac:dyDescent="0.2"/>
    <row r="2346" ht="12.75" customHeight="1" x14ac:dyDescent="0.2"/>
    <row r="2347" ht="12.75" customHeight="1" x14ac:dyDescent="0.2"/>
    <row r="2348" ht="12.75" customHeight="1" x14ac:dyDescent="0.2"/>
    <row r="2349" ht="12.75" customHeight="1" x14ac:dyDescent="0.2"/>
    <row r="2350" ht="12.75" customHeight="1" x14ac:dyDescent="0.2"/>
    <row r="2351" ht="12.75" customHeight="1" x14ac:dyDescent="0.2"/>
    <row r="2352" ht="12.75" customHeight="1" x14ac:dyDescent="0.2"/>
    <row r="2353" ht="12.75" customHeight="1" x14ac:dyDescent="0.2"/>
    <row r="2354" ht="12.75" customHeight="1" x14ac:dyDescent="0.2"/>
    <row r="2355" ht="12.75" customHeight="1" x14ac:dyDescent="0.2"/>
    <row r="2356" ht="12.75" customHeight="1" x14ac:dyDescent="0.2"/>
    <row r="2357" ht="12.75" customHeight="1" x14ac:dyDescent="0.2"/>
    <row r="2358" ht="12.75" customHeight="1" x14ac:dyDescent="0.2"/>
    <row r="2359" ht="12.75" customHeight="1" x14ac:dyDescent="0.2"/>
    <row r="2360" ht="12.75" customHeight="1" x14ac:dyDescent="0.2"/>
    <row r="2361" ht="12.75" customHeight="1" x14ac:dyDescent="0.2"/>
    <row r="2362" ht="12.75" customHeight="1" x14ac:dyDescent="0.2"/>
    <row r="2363" ht="12.75" customHeight="1" x14ac:dyDescent="0.2"/>
    <row r="2364" ht="12.75" customHeight="1" x14ac:dyDescent="0.2"/>
    <row r="2365" ht="12.75" customHeight="1" x14ac:dyDescent="0.2"/>
    <row r="2366" ht="12.75" customHeight="1" x14ac:dyDescent="0.2"/>
    <row r="2367" ht="12.75" customHeight="1" x14ac:dyDescent="0.2"/>
    <row r="2368" ht="12.75" customHeight="1" x14ac:dyDescent="0.2"/>
    <row r="2369" ht="12.75" customHeight="1" x14ac:dyDescent="0.2"/>
    <row r="2370" ht="12.75" customHeight="1" x14ac:dyDescent="0.2"/>
    <row r="2371" ht="12.75" customHeight="1" x14ac:dyDescent="0.2"/>
    <row r="2372" ht="12.75" customHeight="1" x14ac:dyDescent="0.2"/>
    <row r="2373" ht="12.75" customHeight="1" x14ac:dyDescent="0.2"/>
    <row r="2374" ht="12.75" customHeight="1" x14ac:dyDescent="0.2"/>
    <row r="2375" ht="12.75" customHeight="1" x14ac:dyDescent="0.2"/>
    <row r="2376" ht="12.75" customHeight="1" x14ac:dyDescent="0.2"/>
    <row r="2377" ht="12.75" customHeight="1" x14ac:dyDescent="0.2"/>
    <row r="2378" ht="12.75" customHeight="1" x14ac:dyDescent="0.2"/>
    <row r="2379" ht="12.75" customHeight="1" x14ac:dyDescent="0.2"/>
    <row r="2380" ht="12.75" customHeight="1" x14ac:dyDescent="0.2"/>
    <row r="2381" ht="12.75" customHeight="1" x14ac:dyDescent="0.2"/>
    <row r="2382" ht="12.75" customHeight="1" x14ac:dyDescent="0.2"/>
    <row r="2383" ht="12.75" customHeight="1" x14ac:dyDescent="0.2"/>
    <row r="2384" ht="12.75" customHeight="1" x14ac:dyDescent="0.2"/>
    <row r="2385" ht="12.75" customHeight="1" x14ac:dyDescent="0.2"/>
    <row r="2386" ht="12.75" customHeight="1" x14ac:dyDescent="0.2"/>
    <row r="2387" ht="12.75" customHeight="1" x14ac:dyDescent="0.2"/>
    <row r="2388" ht="12.75" customHeight="1" x14ac:dyDescent="0.2"/>
    <row r="2389" ht="12.75" customHeight="1" x14ac:dyDescent="0.2"/>
    <row r="2390" ht="12.75" customHeight="1" x14ac:dyDescent="0.2"/>
    <row r="2391" ht="12.75" customHeight="1" x14ac:dyDescent="0.2"/>
    <row r="2392" ht="12.75" customHeight="1" x14ac:dyDescent="0.2"/>
    <row r="2393" ht="12.75" customHeight="1" x14ac:dyDescent="0.2"/>
    <row r="2394" ht="12.75" customHeight="1" x14ac:dyDescent="0.2"/>
    <row r="2395" ht="12.75" customHeight="1" x14ac:dyDescent="0.2"/>
    <row r="2396" ht="12.75" customHeight="1" x14ac:dyDescent="0.2"/>
    <row r="2397" ht="12.75" customHeight="1" x14ac:dyDescent="0.2"/>
    <row r="2398" ht="12.75" customHeight="1" x14ac:dyDescent="0.2"/>
    <row r="2399" ht="12.75" customHeight="1" x14ac:dyDescent="0.2"/>
    <row r="2400" ht="12.75" customHeight="1" x14ac:dyDescent="0.2"/>
    <row r="2401" ht="12.75" customHeight="1" x14ac:dyDescent="0.2"/>
    <row r="2402" ht="12.75" customHeight="1" x14ac:dyDescent="0.2"/>
    <row r="2403" ht="12.75" customHeight="1" x14ac:dyDescent="0.2"/>
    <row r="2404" ht="12.75" customHeight="1" x14ac:dyDescent="0.2"/>
    <row r="2405" ht="12.75" customHeight="1" x14ac:dyDescent="0.2"/>
    <row r="2406" ht="12.75" customHeight="1" x14ac:dyDescent="0.2"/>
    <row r="2407" ht="12.75" customHeight="1" x14ac:dyDescent="0.2"/>
    <row r="2408" ht="12.75" customHeight="1" x14ac:dyDescent="0.2"/>
    <row r="2409" ht="12.75" customHeight="1" x14ac:dyDescent="0.2"/>
    <row r="2410" ht="12.75" customHeight="1" x14ac:dyDescent="0.2"/>
    <row r="2411" ht="12.75" customHeight="1" x14ac:dyDescent="0.2"/>
    <row r="2412" ht="12.75" customHeight="1" x14ac:dyDescent="0.2"/>
    <row r="2413" ht="12.75" customHeight="1" x14ac:dyDescent="0.2"/>
    <row r="2414" ht="12.75" customHeight="1" x14ac:dyDescent="0.2"/>
    <row r="2415" ht="12.75" customHeight="1" x14ac:dyDescent="0.2"/>
    <row r="2416" ht="12.75" customHeight="1" x14ac:dyDescent="0.2"/>
    <row r="2417" ht="12.75" customHeight="1" x14ac:dyDescent="0.2"/>
    <row r="2418" ht="12.75" customHeight="1" x14ac:dyDescent="0.2"/>
    <row r="2419" ht="12.75" customHeight="1" x14ac:dyDescent="0.2"/>
    <row r="2420" ht="12.75" customHeight="1" x14ac:dyDescent="0.2"/>
    <row r="2421" ht="12.75" customHeight="1" x14ac:dyDescent="0.2"/>
    <row r="2422" ht="12.75" customHeight="1" x14ac:dyDescent="0.2"/>
    <row r="2423" ht="12.75" customHeight="1" x14ac:dyDescent="0.2"/>
    <row r="2424" ht="12.75" customHeight="1" x14ac:dyDescent="0.2"/>
    <row r="2425" ht="12.75" customHeight="1" x14ac:dyDescent="0.2"/>
    <row r="2426" ht="12.75" customHeight="1" x14ac:dyDescent="0.2"/>
    <row r="2427" ht="12.75" customHeight="1" x14ac:dyDescent="0.2"/>
    <row r="2428" ht="12.75" customHeight="1" x14ac:dyDescent="0.2"/>
    <row r="2429" ht="12.75" customHeight="1" x14ac:dyDescent="0.2"/>
    <row r="2430" ht="12.75" customHeight="1" x14ac:dyDescent="0.2"/>
    <row r="2431" ht="12.75" customHeight="1" x14ac:dyDescent="0.2"/>
    <row r="2432" ht="12.75" customHeight="1" x14ac:dyDescent="0.2"/>
    <row r="2433" ht="12.75" customHeight="1" x14ac:dyDescent="0.2"/>
    <row r="2434" ht="12.75" customHeight="1" x14ac:dyDescent="0.2"/>
    <row r="2435" ht="12.75" customHeight="1" x14ac:dyDescent="0.2"/>
    <row r="2436" ht="12.75" customHeight="1" x14ac:dyDescent="0.2"/>
    <row r="2437" ht="12.75" customHeight="1" x14ac:dyDescent="0.2"/>
    <row r="2438" ht="12.75" customHeight="1" x14ac:dyDescent="0.2"/>
    <row r="2439" ht="12.75" customHeight="1" x14ac:dyDescent="0.2"/>
    <row r="2440" ht="12.75" customHeight="1" x14ac:dyDescent="0.2"/>
    <row r="2441" ht="12.75" customHeight="1" x14ac:dyDescent="0.2"/>
    <row r="2442" ht="12.75" customHeight="1" x14ac:dyDescent="0.2"/>
    <row r="2443" ht="12.75" customHeight="1" x14ac:dyDescent="0.2"/>
    <row r="2444" ht="12.75" customHeight="1" x14ac:dyDescent="0.2"/>
    <row r="2445" ht="12.75" customHeight="1" x14ac:dyDescent="0.2"/>
    <row r="2446" ht="12.75" customHeight="1" x14ac:dyDescent="0.2"/>
    <row r="2447" ht="12.75" customHeight="1" x14ac:dyDescent="0.2"/>
    <row r="2448" ht="12.75" customHeight="1" x14ac:dyDescent="0.2"/>
    <row r="2449" ht="12.75" customHeight="1" x14ac:dyDescent="0.2"/>
    <row r="2450" ht="12.75" customHeight="1" x14ac:dyDescent="0.2"/>
    <row r="2451" ht="12.75" customHeight="1" x14ac:dyDescent="0.2"/>
    <row r="2452" ht="12.75" customHeight="1" x14ac:dyDescent="0.2"/>
    <row r="2453" ht="12.75" customHeight="1" x14ac:dyDescent="0.2"/>
    <row r="2454" ht="12.75" customHeight="1" x14ac:dyDescent="0.2"/>
    <row r="2455" ht="12.75" customHeight="1" x14ac:dyDescent="0.2"/>
    <row r="2456" ht="12.75" customHeight="1" x14ac:dyDescent="0.2"/>
    <row r="2457" ht="12.75" customHeight="1" x14ac:dyDescent="0.2"/>
    <row r="2458" ht="12.75" customHeight="1" x14ac:dyDescent="0.2"/>
    <row r="2459" ht="12.75" customHeight="1" x14ac:dyDescent="0.2"/>
    <row r="2460" ht="12.75" customHeight="1" x14ac:dyDescent="0.2"/>
    <row r="2461" ht="12.75" customHeight="1" x14ac:dyDescent="0.2"/>
    <row r="2462" ht="12.75" customHeight="1" x14ac:dyDescent="0.2"/>
    <row r="2463" ht="12.75" customHeight="1" x14ac:dyDescent="0.2"/>
    <row r="2464" ht="12.75" customHeight="1" x14ac:dyDescent="0.2"/>
    <row r="2465" ht="12.75" customHeight="1" x14ac:dyDescent="0.2"/>
    <row r="2466" ht="12.75" customHeight="1" x14ac:dyDescent="0.2"/>
    <row r="2467" ht="12.75" customHeight="1" x14ac:dyDescent="0.2"/>
    <row r="2468" ht="12.75" customHeight="1" x14ac:dyDescent="0.2"/>
    <row r="2469" ht="12.75" customHeight="1" x14ac:dyDescent="0.2"/>
    <row r="2470" ht="12.75" customHeight="1" x14ac:dyDescent="0.2"/>
    <row r="2471" ht="12.75" customHeight="1" x14ac:dyDescent="0.2"/>
    <row r="2472" ht="12.75" customHeight="1" x14ac:dyDescent="0.2"/>
    <row r="2473" ht="12.75" customHeight="1" x14ac:dyDescent="0.2"/>
    <row r="2474" ht="12.75" customHeight="1" x14ac:dyDescent="0.2"/>
    <row r="2475" ht="12.75" customHeight="1" x14ac:dyDescent="0.2"/>
    <row r="2476" ht="12.75" customHeight="1" x14ac:dyDescent="0.2"/>
    <row r="2477" ht="12.75" customHeight="1" x14ac:dyDescent="0.2"/>
    <row r="2478" ht="12.75" customHeight="1" x14ac:dyDescent="0.2"/>
    <row r="2479" ht="12.75" customHeight="1" x14ac:dyDescent="0.2"/>
    <row r="2480" ht="12.75" customHeight="1" x14ac:dyDescent="0.2"/>
    <row r="2481" ht="12.75" customHeight="1" x14ac:dyDescent="0.2"/>
    <row r="2482" ht="12.75" customHeight="1" x14ac:dyDescent="0.2"/>
    <row r="2483" ht="12.75" customHeight="1" x14ac:dyDescent="0.2"/>
    <row r="2484" ht="12.75" customHeight="1" x14ac:dyDescent="0.2"/>
    <row r="2485" ht="12.75" customHeight="1" x14ac:dyDescent="0.2"/>
    <row r="2486" ht="12.75" customHeight="1" x14ac:dyDescent="0.2"/>
    <row r="2487" ht="12.75" customHeight="1" x14ac:dyDescent="0.2"/>
    <row r="2488" ht="12.75" customHeight="1" x14ac:dyDescent="0.2"/>
    <row r="2489" ht="12.75" customHeight="1" x14ac:dyDescent="0.2"/>
    <row r="2490" ht="12.75" customHeight="1" x14ac:dyDescent="0.2"/>
    <row r="2491" ht="12.75" customHeight="1" x14ac:dyDescent="0.2"/>
    <row r="2492" ht="12.75" customHeight="1" x14ac:dyDescent="0.2"/>
    <row r="2493" ht="12.75" customHeight="1" x14ac:dyDescent="0.2"/>
    <row r="2494" ht="12.75" customHeight="1" x14ac:dyDescent="0.2"/>
    <row r="2495" ht="12.75" customHeight="1" x14ac:dyDescent="0.2"/>
    <row r="2496" ht="12.75" customHeight="1" x14ac:dyDescent="0.2"/>
    <row r="2497" ht="12.75" customHeight="1" x14ac:dyDescent="0.2"/>
    <row r="2498" ht="12.75" customHeight="1" x14ac:dyDescent="0.2"/>
    <row r="2499" ht="12.75" customHeight="1" x14ac:dyDescent="0.2"/>
    <row r="2500" ht="12.75" customHeight="1" x14ac:dyDescent="0.2"/>
    <row r="2501" ht="12.75" customHeight="1" x14ac:dyDescent="0.2"/>
    <row r="2502" ht="12.75" customHeight="1" x14ac:dyDescent="0.2"/>
    <row r="2503" ht="12.75" customHeight="1" x14ac:dyDescent="0.2"/>
    <row r="2504" ht="12.75" customHeight="1" x14ac:dyDescent="0.2"/>
    <row r="2505" ht="12.75" customHeight="1" x14ac:dyDescent="0.2"/>
    <row r="2506" ht="12.75" customHeight="1" x14ac:dyDescent="0.2"/>
    <row r="2507" ht="12.75" customHeight="1" x14ac:dyDescent="0.2"/>
    <row r="2508" ht="12.75" customHeight="1" x14ac:dyDescent="0.2"/>
    <row r="2509" ht="12.75" customHeight="1" x14ac:dyDescent="0.2"/>
    <row r="2510" ht="12.75" customHeight="1" x14ac:dyDescent="0.2"/>
    <row r="2511" ht="12.75" customHeight="1" x14ac:dyDescent="0.2"/>
    <row r="2512" ht="12.75" customHeight="1" x14ac:dyDescent="0.2"/>
    <row r="2513" ht="12.75" customHeight="1" x14ac:dyDescent="0.2"/>
    <row r="2514" ht="12.75" customHeight="1" x14ac:dyDescent="0.2"/>
    <row r="2515" ht="12.75" customHeight="1" x14ac:dyDescent="0.2"/>
    <row r="2516" ht="12.75" customHeight="1" x14ac:dyDescent="0.2"/>
    <row r="2517" ht="12.75" customHeight="1" x14ac:dyDescent="0.2"/>
    <row r="2518" ht="12.75" customHeight="1" x14ac:dyDescent="0.2"/>
    <row r="2519" ht="12.75" customHeight="1" x14ac:dyDescent="0.2"/>
    <row r="2520" ht="12.75" customHeight="1" x14ac:dyDescent="0.2"/>
    <row r="2521" ht="12.75" customHeight="1" x14ac:dyDescent="0.2"/>
    <row r="2522" ht="12.75" customHeight="1" x14ac:dyDescent="0.2"/>
    <row r="2523" ht="12.75" customHeight="1" x14ac:dyDescent="0.2"/>
    <row r="2524" ht="12.75" customHeight="1" x14ac:dyDescent="0.2"/>
    <row r="2525" ht="12.75" customHeight="1" x14ac:dyDescent="0.2"/>
    <row r="2526" ht="12.75" customHeight="1" x14ac:dyDescent="0.2"/>
    <row r="2527" ht="12.75" customHeight="1" x14ac:dyDescent="0.2"/>
    <row r="2528" ht="12.75" customHeight="1" x14ac:dyDescent="0.2"/>
    <row r="2529" ht="12.75" customHeight="1" x14ac:dyDescent="0.2"/>
    <row r="2530" ht="12.75" customHeight="1" x14ac:dyDescent="0.2"/>
    <row r="2531" ht="12.75" customHeight="1" x14ac:dyDescent="0.2"/>
    <row r="2532" ht="12.75" customHeight="1" x14ac:dyDescent="0.2"/>
    <row r="2533" ht="12.75" customHeight="1" x14ac:dyDescent="0.2"/>
    <row r="2534" ht="12.75" customHeight="1" x14ac:dyDescent="0.2"/>
    <row r="2535" ht="12.75" customHeight="1" x14ac:dyDescent="0.2"/>
    <row r="2536" ht="12.75" customHeight="1" x14ac:dyDescent="0.2"/>
    <row r="2537" ht="12.75" customHeight="1" x14ac:dyDescent="0.2"/>
    <row r="2538" ht="12.75" customHeight="1" x14ac:dyDescent="0.2"/>
    <row r="2539" ht="12.75" customHeight="1" x14ac:dyDescent="0.2"/>
    <row r="2540" ht="12.75" customHeight="1" x14ac:dyDescent="0.2"/>
    <row r="2541" ht="12.75" customHeight="1" x14ac:dyDescent="0.2"/>
    <row r="2542" ht="12.75" customHeight="1" x14ac:dyDescent="0.2"/>
    <row r="2543" ht="12.75" customHeight="1" x14ac:dyDescent="0.2"/>
    <row r="2544" ht="12.75" customHeight="1" x14ac:dyDescent="0.2"/>
    <row r="2545" ht="12.75" customHeight="1" x14ac:dyDescent="0.2"/>
    <row r="2546" ht="12.75" customHeight="1" x14ac:dyDescent="0.2"/>
    <row r="2547" ht="12.75" customHeight="1" x14ac:dyDescent="0.2"/>
    <row r="2548" ht="12.75" customHeight="1" x14ac:dyDescent="0.2"/>
    <row r="2549" ht="12.75" customHeight="1" x14ac:dyDescent="0.2"/>
    <row r="2550" ht="12.75" customHeight="1" x14ac:dyDescent="0.2"/>
    <row r="2551" ht="12.75" customHeight="1" x14ac:dyDescent="0.2"/>
    <row r="2552" ht="12.75" customHeight="1" x14ac:dyDescent="0.2"/>
    <row r="2553" ht="12.75" customHeight="1" x14ac:dyDescent="0.2"/>
    <row r="2554" ht="12.75" customHeight="1" x14ac:dyDescent="0.2"/>
    <row r="2555" ht="12.75" customHeight="1" x14ac:dyDescent="0.2"/>
    <row r="2556" ht="12.75" customHeight="1" x14ac:dyDescent="0.2"/>
    <row r="2557" ht="12.75" customHeight="1" x14ac:dyDescent="0.2"/>
    <row r="2558" ht="12.75" customHeight="1" x14ac:dyDescent="0.2"/>
    <row r="2559" ht="12.75" customHeight="1" x14ac:dyDescent="0.2"/>
    <row r="2560" ht="12.75" customHeight="1" x14ac:dyDescent="0.2"/>
    <row r="2561" ht="12.75" customHeight="1" x14ac:dyDescent="0.2"/>
    <row r="2562" ht="12.75" customHeight="1" x14ac:dyDescent="0.2"/>
    <row r="2563" ht="12.75" customHeight="1" x14ac:dyDescent="0.2"/>
    <row r="2564" ht="12.75" customHeight="1" x14ac:dyDescent="0.2"/>
    <row r="2565" ht="12.75" customHeight="1" x14ac:dyDescent="0.2"/>
    <row r="2566" ht="12.75" customHeight="1" x14ac:dyDescent="0.2"/>
    <row r="2567" ht="12.75" customHeight="1" x14ac:dyDescent="0.2"/>
    <row r="2568" ht="12.75" customHeight="1" x14ac:dyDescent="0.2"/>
    <row r="2569" ht="12.75" customHeight="1" x14ac:dyDescent="0.2"/>
    <row r="2570" ht="12.75" customHeight="1" x14ac:dyDescent="0.2"/>
    <row r="2571" ht="12.75" customHeight="1" x14ac:dyDescent="0.2"/>
    <row r="2572" ht="12.75" customHeight="1" x14ac:dyDescent="0.2"/>
    <row r="2573" ht="12.75" customHeight="1" x14ac:dyDescent="0.2"/>
    <row r="2574" ht="12.75" customHeight="1" x14ac:dyDescent="0.2"/>
    <row r="2575" ht="12.75" customHeight="1" x14ac:dyDescent="0.2"/>
    <row r="2576" ht="12.75" customHeight="1" x14ac:dyDescent="0.2"/>
    <row r="2577" ht="12.75" customHeight="1" x14ac:dyDescent="0.2"/>
    <row r="2578" ht="12.75" customHeight="1" x14ac:dyDescent="0.2"/>
    <row r="2579" ht="12.75" customHeight="1" x14ac:dyDescent="0.2"/>
    <row r="2580" ht="12.75" customHeight="1" x14ac:dyDescent="0.2"/>
    <row r="2581" ht="12.75" customHeight="1" x14ac:dyDescent="0.2"/>
    <row r="2582" ht="12.75" customHeight="1" x14ac:dyDescent="0.2"/>
    <row r="2583" ht="12.75" customHeight="1" x14ac:dyDescent="0.2"/>
    <row r="2584" ht="12.75" customHeight="1" x14ac:dyDescent="0.2"/>
    <row r="2585" ht="12.75" customHeight="1" x14ac:dyDescent="0.2"/>
    <row r="2586" ht="12.75" customHeight="1" x14ac:dyDescent="0.2"/>
    <row r="2587" ht="12.75" customHeight="1" x14ac:dyDescent="0.2"/>
    <row r="2588" ht="12.75" customHeight="1" x14ac:dyDescent="0.2"/>
    <row r="2589" ht="12.75" customHeight="1" x14ac:dyDescent="0.2"/>
    <row r="2590" ht="12.75" customHeight="1" x14ac:dyDescent="0.2"/>
    <row r="2591" ht="12.75" customHeight="1" x14ac:dyDescent="0.2"/>
    <row r="2592" ht="12.75" customHeight="1" x14ac:dyDescent="0.2"/>
    <row r="2593" ht="12.75" customHeight="1" x14ac:dyDescent="0.2"/>
    <row r="2594" ht="12.75" customHeight="1" x14ac:dyDescent="0.2"/>
    <row r="2595" ht="12.75" customHeight="1" x14ac:dyDescent="0.2"/>
    <row r="2596" ht="12.75" customHeight="1" x14ac:dyDescent="0.2"/>
    <row r="2597" ht="12.75" customHeight="1" x14ac:dyDescent="0.2"/>
    <row r="2598" ht="12.75" customHeight="1" x14ac:dyDescent="0.2"/>
    <row r="2599" ht="12.75" customHeight="1" x14ac:dyDescent="0.2"/>
    <row r="2600" ht="12.75" customHeight="1" x14ac:dyDescent="0.2"/>
    <row r="2601" ht="12.75" customHeight="1" x14ac:dyDescent="0.2"/>
    <row r="2602" ht="12.75" customHeight="1" x14ac:dyDescent="0.2"/>
    <row r="2603" ht="12.75" customHeight="1" x14ac:dyDescent="0.2"/>
    <row r="2604" ht="12.75" customHeight="1" x14ac:dyDescent="0.2"/>
    <row r="2605" ht="12.75" customHeight="1" x14ac:dyDescent="0.2"/>
    <row r="2606" ht="12.75" customHeight="1" x14ac:dyDescent="0.2"/>
    <row r="2607" ht="12.75" customHeight="1" x14ac:dyDescent="0.2"/>
    <row r="2608" ht="12.75" customHeight="1" x14ac:dyDescent="0.2"/>
    <row r="2609" ht="12.75" customHeight="1" x14ac:dyDescent="0.2"/>
    <row r="2610" ht="12.75" customHeight="1" x14ac:dyDescent="0.2"/>
    <row r="2611" ht="12.75" customHeight="1" x14ac:dyDescent="0.2"/>
    <row r="2612" ht="12.75" customHeight="1" x14ac:dyDescent="0.2"/>
    <row r="2613" ht="12.75" customHeight="1" x14ac:dyDescent="0.2"/>
    <row r="2614" ht="12.75" customHeight="1" x14ac:dyDescent="0.2"/>
    <row r="2615" ht="12.75" customHeight="1" x14ac:dyDescent="0.2"/>
    <row r="2616" ht="12.75" customHeight="1" x14ac:dyDescent="0.2"/>
    <row r="2617" ht="12.75" customHeight="1" x14ac:dyDescent="0.2"/>
    <row r="2618" ht="12.75" customHeight="1" x14ac:dyDescent="0.2"/>
    <row r="2619" ht="12.75" customHeight="1" x14ac:dyDescent="0.2"/>
    <row r="2620" ht="12.75" customHeight="1" x14ac:dyDescent="0.2"/>
    <row r="2621" ht="12.75" customHeight="1" x14ac:dyDescent="0.2"/>
    <row r="2622" ht="12.75" customHeight="1" x14ac:dyDescent="0.2"/>
    <row r="2623" ht="12.75" customHeight="1" x14ac:dyDescent="0.2"/>
    <row r="2624" ht="12.75" customHeight="1" x14ac:dyDescent="0.2"/>
    <row r="2625" ht="12.75" customHeight="1" x14ac:dyDescent="0.2"/>
    <row r="2626" ht="12.75" customHeight="1" x14ac:dyDescent="0.2"/>
    <row r="2627" ht="12.75" customHeight="1" x14ac:dyDescent="0.2"/>
    <row r="2628" ht="12.75" customHeight="1" x14ac:dyDescent="0.2"/>
    <row r="2629" ht="12.75" customHeight="1" x14ac:dyDescent="0.2"/>
    <row r="2630" ht="12.75" customHeight="1" x14ac:dyDescent="0.2"/>
    <row r="2631" ht="12.75" customHeight="1" x14ac:dyDescent="0.2"/>
    <row r="2632" ht="12.75" customHeight="1" x14ac:dyDescent="0.2"/>
    <row r="2633" ht="12.75" customHeight="1" x14ac:dyDescent="0.2"/>
    <row r="2634" ht="12.75" customHeight="1" x14ac:dyDescent="0.2"/>
    <row r="2635" ht="12.75" customHeight="1" x14ac:dyDescent="0.2"/>
    <row r="2636" ht="12.75" customHeight="1" x14ac:dyDescent="0.2"/>
    <row r="2637" ht="12.75" customHeight="1" x14ac:dyDescent="0.2"/>
    <row r="2638" ht="12.75" customHeight="1" x14ac:dyDescent="0.2"/>
    <row r="2639" ht="12.75" customHeight="1" x14ac:dyDescent="0.2"/>
    <row r="2640" ht="12.75" customHeight="1" x14ac:dyDescent="0.2"/>
    <row r="2641" ht="12.75" customHeight="1" x14ac:dyDescent="0.2"/>
    <row r="2642" ht="12.75" customHeight="1" x14ac:dyDescent="0.2"/>
    <row r="2643" ht="12.75" customHeight="1" x14ac:dyDescent="0.2"/>
    <row r="2644" ht="12.75" customHeight="1" x14ac:dyDescent="0.2"/>
    <row r="2645" ht="12.75" customHeight="1" x14ac:dyDescent="0.2"/>
    <row r="2646" ht="12.75" customHeight="1" x14ac:dyDescent="0.2"/>
    <row r="2647" ht="12.75" customHeight="1" x14ac:dyDescent="0.2"/>
    <row r="2648" ht="12.75" customHeight="1" x14ac:dyDescent="0.2"/>
    <row r="2649" ht="12.75" customHeight="1" x14ac:dyDescent="0.2"/>
    <row r="2650" ht="12.75" customHeight="1" x14ac:dyDescent="0.2"/>
    <row r="2651" ht="12.75" customHeight="1" x14ac:dyDescent="0.2"/>
    <row r="2652" ht="12.75" customHeight="1" x14ac:dyDescent="0.2"/>
    <row r="2653" ht="12.75" customHeight="1" x14ac:dyDescent="0.2"/>
    <row r="2654" ht="12.75" customHeight="1" x14ac:dyDescent="0.2"/>
    <row r="2655" ht="12.75" customHeight="1" x14ac:dyDescent="0.2"/>
    <row r="2656" ht="12.75" customHeight="1" x14ac:dyDescent="0.2"/>
    <row r="2657" ht="12.75" customHeight="1" x14ac:dyDescent="0.2"/>
    <row r="2658" ht="12.75" customHeight="1" x14ac:dyDescent="0.2"/>
    <row r="2659" ht="12.75" customHeight="1" x14ac:dyDescent="0.2"/>
    <row r="2660" ht="12.75" customHeight="1" x14ac:dyDescent="0.2"/>
    <row r="2661" ht="12.75" customHeight="1" x14ac:dyDescent="0.2"/>
    <row r="2662" ht="12.75" customHeight="1" x14ac:dyDescent="0.2"/>
    <row r="2663" ht="12.75" customHeight="1" x14ac:dyDescent="0.2"/>
    <row r="2664" ht="12.75" customHeight="1" x14ac:dyDescent="0.2"/>
    <row r="2665" ht="12.75" customHeight="1" x14ac:dyDescent="0.2"/>
    <row r="2666" ht="12.75" customHeight="1" x14ac:dyDescent="0.2"/>
    <row r="2667" ht="12.75" customHeight="1" x14ac:dyDescent="0.2"/>
    <row r="2668" ht="12.75" customHeight="1" x14ac:dyDescent="0.2"/>
    <row r="2669" ht="12.75" customHeight="1" x14ac:dyDescent="0.2"/>
    <row r="2670" ht="12.75" customHeight="1" x14ac:dyDescent="0.2"/>
    <row r="2671" ht="12.75" customHeight="1" x14ac:dyDescent="0.2"/>
    <row r="2672" ht="12.75" customHeight="1" x14ac:dyDescent="0.2"/>
    <row r="2673" ht="12.75" customHeight="1" x14ac:dyDescent="0.2"/>
    <row r="2674" ht="12.75" customHeight="1" x14ac:dyDescent="0.2"/>
    <row r="2675" ht="12.75" customHeight="1" x14ac:dyDescent="0.2"/>
    <row r="2676" ht="12.75" customHeight="1" x14ac:dyDescent="0.2"/>
    <row r="2677" ht="12.75" customHeight="1" x14ac:dyDescent="0.2"/>
    <row r="2678" ht="12.75" customHeight="1" x14ac:dyDescent="0.2"/>
    <row r="2679" ht="12.75" customHeight="1" x14ac:dyDescent="0.2"/>
    <row r="2680" ht="12.75" customHeight="1" x14ac:dyDescent="0.2"/>
    <row r="2681" ht="12.75" customHeight="1" x14ac:dyDescent="0.2"/>
    <row r="2682" ht="12.75" customHeight="1" x14ac:dyDescent="0.2"/>
    <row r="2683" ht="12.75" customHeight="1" x14ac:dyDescent="0.2"/>
    <row r="2684" ht="12.75" customHeight="1" x14ac:dyDescent="0.2"/>
    <row r="2685" ht="12.75" customHeight="1" x14ac:dyDescent="0.2"/>
    <row r="2686" ht="12.75" customHeight="1" x14ac:dyDescent="0.2"/>
    <row r="2687" ht="12.75" customHeight="1" x14ac:dyDescent="0.2"/>
    <row r="2688" ht="12.75" customHeight="1" x14ac:dyDescent="0.2"/>
    <row r="2689" ht="12.75" customHeight="1" x14ac:dyDescent="0.2"/>
    <row r="2690" ht="12.75" customHeight="1" x14ac:dyDescent="0.2"/>
    <row r="2691" ht="12.75" customHeight="1" x14ac:dyDescent="0.2"/>
    <row r="2692" ht="12.75" customHeight="1" x14ac:dyDescent="0.2"/>
    <row r="2693" ht="12.75" customHeight="1" x14ac:dyDescent="0.2"/>
    <row r="2694" ht="12.75" customHeight="1" x14ac:dyDescent="0.2"/>
    <row r="2695" ht="12.75" customHeight="1" x14ac:dyDescent="0.2"/>
    <row r="2696" ht="12.75" customHeight="1" x14ac:dyDescent="0.2"/>
    <row r="2697" ht="12.75" customHeight="1" x14ac:dyDescent="0.2"/>
    <row r="2698" ht="12.75" customHeight="1" x14ac:dyDescent="0.2"/>
    <row r="2699" ht="12.75" customHeight="1" x14ac:dyDescent="0.2"/>
    <row r="2700" ht="12.75" customHeight="1" x14ac:dyDescent="0.2"/>
    <row r="2701" ht="12.75" customHeight="1" x14ac:dyDescent="0.2"/>
    <row r="2702" ht="12.75" customHeight="1" x14ac:dyDescent="0.2"/>
    <row r="2703" ht="12.75" customHeight="1" x14ac:dyDescent="0.2"/>
    <row r="2704" ht="12.75" customHeight="1" x14ac:dyDescent="0.2"/>
    <row r="2705" ht="12.75" customHeight="1" x14ac:dyDescent="0.2"/>
    <row r="2706" ht="12.75" customHeight="1" x14ac:dyDescent="0.2"/>
    <row r="2707" ht="12.75" customHeight="1" x14ac:dyDescent="0.2"/>
    <row r="2708" ht="12.75" customHeight="1" x14ac:dyDescent="0.2"/>
    <row r="2709" ht="12.75" customHeight="1" x14ac:dyDescent="0.2"/>
    <row r="2710" ht="12.75" customHeight="1" x14ac:dyDescent="0.2"/>
    <row r="2711" ht="12.75" customHeight="1" x14ac:dyDescent="0.2"/>
    <row r="2712" ht="12.75" customHeight="1" x14ac:dyDescent="0.2"/>
    <row r="2713" ht="12.75" customHeight="1" x14ac:dyDescent="0.2"/>
    <row r="2714" ht="12.75" customHeight="1" x14ac:dyDescent="0.2"/>
    <row r="2715" ht="12.75" customHeight="1" x14ac:dyDescent="0.2"/>
    <row r="2716" ht="12.75" customHeight="1" x14ac:dyDescent="0.2"/>
    <row r="2717" ht="12.75" customHeight="1" x14ac:dyDescent="0.2"/>
    <row r="2718" ht="12.75" customHeight="1" x14ac:dyDescent="0.2"/>
    <row r="2719" ht="12.75" customHeight="1" x14ac:dyDescent="0.2"/>
    <row r="2720" ht="12.75" customHeight="1" x14ac:dyDescent="0.2"/>
    <row r="2721" ht="12.75" customHeight="1" x14ac:dyDescent="0.2"/>
    <row r="2722" ht="12.75" customHeight="1" x14ac:dyDescent="0.2"/>
    <row r="2723" ht="12.75" customHeight="1" x14ac:dyDescent="0.2"/>
    <row r="2724" ht="12.75" customHeight="1" x14ac:dyDescent="0.2"/>
    <row r="2725" ht="12.75" customHeight="1" x14ac:dyDescent="0.2"/>
    <row r="2726" ht="12.75" customHeight="1" x14ac:dyDescent="0.2"/>
    <row r="2727" ht="12.75" customHeight="1" x14ac:dyDescent="0.2"/>
    <row r="2728" ht="12.75" customHeight="1" x14ac:dyDescent="0.2"/>
    <row r="2729" ht="12.75" customHeight="1" x14ac:dyDescent="0.2"/>
    <row r="2730" ht="12.75" customHeight="1" x14ac:dyDescent="0.2"/>
    <row r="2731" ht="12.75" customHeight="1" x14ac:dyDescent="0.2"/>
    <row r="2732" ht="12.75" customHeight="1" x14ac:dyDescent="0.2"/>
    <row r="2733" ht="12.75" customHeight="1" x14ac:dyDescent="0.2"/>
    <row r="2734" ht="12.75" customHeight="1" x14ac:dyDescent="0.2"/>
    <row r="2735" ht="12.75" customHeight="1" x14ac:dyDescent="0.2"/>
    <row r="2736" ht="12.75" customHeight="1" x14ac:dyDescent="0.2"/>
    <row r="2737" ht="12.75" customHeight="1" x14ac:dyDescent="0.2"/>
    <row r="2738" ht="12.75" customHeight="1" x14ac:dyDescent="0.2"/>
    <row r="2739" ht="12.75" customHeight="1" x14ac:dyDescent="0.2"/>
    <row r="2740" ht="12.75" customHeight="1" x14ac:dyDescent="0.2"/>
    <row r="2741" ht="12.75" customHeight="1" x14ac:dyDescent="0.2"/>
    <row r="2742" ht="12.75" customHeight="1" x14ac:dyDescent="0.2"/>
    <row r="2743" ht="12.75" customHeight="1" x14ac:dyDescent="0.2"/>
    <row r="2744" ht="12.75" customHeight="1" x14ac:dyDescent="0.2"/>
    <row r="2745" ht="12.75" customHeight="1" x14ac:dyDescent="0.2"/>
    <row r="2746" ht="12.75" customHeight="1" x14ac:dyDescent="0.2"/>
    <row r="2747" ht="12.75" customHeight="1" x14ac:dyDescent="0.2"/>
    <row r="2748" ht="12.75" customHeight="1" x14ac:dyDescent="0.2"/>
    <row r="2749" ht="12.75" customHeight="1" x14ac:dyDescent="0.2"/>
    <row r="2750" ht="12.75" customHeight="1" x14ac:dyDescent="0.2"/>
    <row r="2751" ht="12.75" customHeight="1" x14ac:dyDescent="0.2"/>
    <row r="2752" ht="12.75" customHeight="1" x14ac:dyDescent="0.2"/>
    <row r="2753" ht="12.75" customHeight="1" x14ac:dyDescent="0.2"/>
    <row r="2754" ht="12.75" customHeight="1" x14ac:dyDescent="0.2"/>
    <row r="2755" ht="12.75" customHeight="1" x14ac:dyDescent="0.2"/>
    <row r="2756" ht="12.75" customHeight="1" x14ac:dyDescent="0.2"/>
    <row r="2757" ht="12.75" customHeight="1" x14ac:dyDescent="0.2"/>
    <row r="2758" ht="12.75" customHeight="1" x14ac:dyDescent="0.2"/>
    <row r="2759" ht="12.75" customHeight="1" x14ac:dyDescent="0.2"/>
    <row r="2760" ht="12.75" customHeight="1" x14ac:dyDescent="0.2"/>
    <row r="2761" ht="12.75" customHeight="1" x14ac:dyDescent="0.2"/>
    <row r="2762" ht="12.75" customHeight="1" x14ac:dyDescent="0.2"/>
    <row r="2763" ht="12.75" customHeight="1" x14ac:dyDescent="0.2"/>
    <row r="2764" ht="12.75" customHeight="1" x14ac:dyDescent="0.2"/>
    <row r="2765" ht="12.75" customHeight="1" x14ac:dyDescent="0.2"/>
    <row r="2766" ht="12.75" customHeight="1" x14ac:dyDescent="0.2"/>
    <row r="2767" ht="12.75" customHeight="1" x14ac:dyDescent="0.2"/>
    <row r="2768" ht="12.75" customHeight="1" x14ac:dyDescent="0.2"/>
    <row r="2769" ht="12.75" customHeight="1" x14ac:dyDescent="0.2"/>
    <row r="2770" ht="12.75" customHeight="1" x14ac:dyDescent="0.2"/>
    <row r="2771" ht="12.75" customHeight="1" x14ac:dyDescent="0.2"/>
    <row r="2772" ht="12.75" customHeight="1" x14ac:dyDescent="0.2"/>
    <row r="2773" ht="12.75" customHeight="1" x14ac:dyDescent="0.2"/>
    <row r="2774" ht="12.75" customHeight="1" x14ac:dyDescent="0.2"/>
    <row r="2775" ht="12.75" customHeight="1" x14ac:dyDescent="0.2"/>
    <row r="2776" ht="12.75" customHeight="1" x14ac:dyDescent="0.2"/>
    <row r="2777" ht="12.75" customHeight="1" x14ac:dyDescent="0.2"/>
    <row r="2778" ht="12.75" customHeight="1" x14ac:dyDescent="0.2"/>
    <row r="2779" ht="12.75" customHeight="1" x14ac:dyDescent="0.2"/>
    <row r="2780" ht="12.75" customHeight="1" x14ac:dyDescent="0.2"/>
    <row r="2781" ht="12.75" customHeight="1" x14ac:dyDescent="0.2"/>
    <row r="2782" ht="12.75" customHeight="1" x14ac:dyDescent="0.2"/>
    <row r="2783" ht="12.75" customHeight="1" x14ac:dyDescent="0.2"/>
    <row r="2784" ht="12.75" customHeight="1" x14ac:dyDescent="0.2"/>
    <row r="2785" ht="12.75" customHeight="1" x14ac:dyDescent="0.2"/>
    <row r="2786" ht="12.75" customHeight="1" x14ac:dyDescent="0.2"/>
    <row r="2787" ht="12.75" customHeight="1" x14ac:dyDescent="0.2"/>
    <row r="2788" ht="12.75" customHeight="1" x14ac:dyDescent="0.2"/>
    <row r="2789" ht="12.75" customHeight="1" x14ac:dyDescent="0.2"/>
    <row r="2790" ht="12.75" customHeight="1" x14ac:dyDescent="0.2"/>
    <row r="2791" ht="12.75" customHeight="1" x14ac:dyDescent="0.2"/>
    <row r="2792" ht="12.75" customHeight="1" x14ac:dyDescent="0.2"/>
    <row r="2793" ht="12.75" customHeight="1" x14ac:dyDescent="0.2"/>
    <row r="2794" ht="12.75" customHeight="1" x14ac:dyDescent="0.2"/>
    <row r="2795" ht="12.75" customHeight="1" x14ac:dyDescent="0.2"/>
    <row r="2796" ht="12.75" customHeight="1" x14ac:dyDescent="0.2"/>
    <row r="2797" ht="12.75" customHeight="1" x14ac:dyDescent="0.2"/>
    <row r="2798" ht="12.75" customHeight="1" x14ac:dyDescent="0.2"/>
    <row r="2799" ht="12.75" customHeight="1" x14ac:dyDescent="0.2"/>
    <row r="2800" ht="12.75" customHeight="1" x14ac:dyDescent="0.2"/>
    <row r="2801" ht="12.75" customHeight="1" x14ac:dyDescent="0.2"/>
    <row r="2802" ht="12.75" customHeight="1" x14ac:dyDescent="0.2"/>
    <row r="2803" ht="12.75" customHeight="1" x14ac:dyDescent="0.2"/>
    <row r="2804" ht="12.75" customHeight="1" x14ac:dyDescent="0.2"/>
    <row r="2805" ht="12.75" customHeight="1" x14ac:dyDescent="0.2"/>
    <row r="2806" ht="12.75" customHeight="1" x14ac:dyDescent="0.2"/>
    <row r="2807" ht="12.75" customHeight="1" x14ac:dyDescent="0.2"/>
    <row r="2808" ht="12.75" customHeight="1" x14ac:dyDescent="0.2"/>
    <row r="2809" ht="12.75" customHeight="1" x14ac:dyDescent="0.2"/>
    <row r="2810" ht="12.75" customHeight="1" x14ac:dyDescent="0.2"/>
    <row r="2811" ht="12.75" customHeight="1" x14ac:dyDescent="0.2"/>
    <row r="2812" ht="12.75" customHeight="1" x14ac:dyDescent="0.2"/>
    <row r="2813" ht="12.75" customHeight="1" x14ac:dyDescent="0.2"/>
    <row r="2814" ht="12.75" customHeight="1" x14ac:dyDescent="0.2"/>
    <row r="2815" ht="12.75" customHeight="1" x14ac:dyDescent="0.2"/>
    <row r="2816" ht="12.75" customHeight="1" x14ac:dyDescent="0.2"/>
    <row r="2817" ht="12.75" customHeight="1" x14ac:dyDescent="0.2"/>
    <row r="2818" ht="12.75" customHeight="1" x14ac:dyDescent="0.2"/>
    <row r="2819" ht="12.75" customHeight="1" x14ac:dyDescent="0.2"/>
    <row r="2820" ht="12.75" customHeight="1" x14ac:dyDescent="0.2"/>
    <row r="2821" ht="12.75" customHeight="1" x14ac:dyDescent="0.2"/>
    <row r="2822" ht="12.75" customHeight="1" x14ac:dyDescent="0.2"/>
    <row r="2823" ht="12.75" customHeight="1" x14ac:dyDescent="0.2"/>
    <row r="2824" ht="12.75" customHeight="1" x14ac:dyDescent="0.2"/>
    <row r="2825" ht="12.75" customHeight="1" x14ac:dyDescent="0.2"/>
    <row r="2826" ht="12.75" customHeight="1" x14ac:dyDescent="0.2"/>
    <row r="2827" ht="12.75" customHeight="1" x14ac:dyDescent="0.2"/>
    <row r="2828" ht="12.75" customHeight="1" x14ac:dyDescent="0.2"/>
    <row r="2829" ht="12.75" customHeight="1" x14ac:dyDescent="0.2"/>
    <row r="2830" ht="12.75" customHeight="1" x14ac:dyDescent="0.2"/>
    <row r="2831" ht="12.75" customHeight="1" x14ac:dyDescent="0.2"/>
    <row r="2832" ht="12.75" customHeight="1" x14ac:dyDescent="0.2"/>
    <row r="2833" ht="12.75" customHeight="1" x14ac:dyDescent="0.2"/>
    <row r="2834" ht="12.75" customHeight="1" x14ac:dyDescent="0.2"/>
    <row r="2835" ht="12.75" customHeight="1" x14ac:dyDescent="0.2"/>
    <row r="2836" ht="12.75" customHeight="1" x14ac:dyDescent="0.2"/>
    <row r="2837" ht="12.75" customHeight="1" x14ac:dyDescent="0.2"/>
    <row r="2838" ht="12.75" customHeight="1" x14ac:dyDescent="0.2"/>
    <row r="2839" ht="12.75" customHeight="1" x14ac:dyDescent="0.2"/>
    <row r="2840" ht="12.75" customHeight="1" x14ac:dyDescent="0.2"/>
    <row r="2841" ht="12.75" customHeight="1" x14ac:dyDescent="0.2"/>
    <row r="2842" ht="12.75" customHeight="1" x14ac:dyDescent="0.2"/>
    <row r="2843" ht="12.75" customHeight="1" x14ac:dyDescent="0.2"/>
    <row r="2844" ht="12.75" customHeight="1" x14ac:dyDescent="0.2"/>
    <row r="2845" ht="12.75" customHeight="1" x14ac:dyDescent="0.2"/>
    <row r="2846" ht="12.75" customHeight="1" x14ac:dyDescent="0.2"/>
    <row r="2847" ht="12.75" customHeight="1" x14ac:dyDescent="0.2"/>
    <row r="2848" ht="12.75" customHeight="1" x14ac:dyDescent="0.2"/>
    <row r="2849" ht="12.75" customHeight="1" x14ac:dyDescent="0.2"/>
    <row r="2850" ht="12.75" customHeight="1" x14ac:dyDescent="0.2"/>
    <row r="2851" ht="12.75" customHeight="1" x14ac:dyDescent="0.2"/>
    <row r="2852" ht="12.75" customHeight="1" x14ac:dyDescent="0.2"/>
    <row r="2853" ht="12.75" customHeight="1" x14ac:dyDescent="0.2"/>
    <row r="2854" ht="12.75" customHeight="1" x14ac:dyDescent="0.2"/>
    <row r="2855" ht="12.75" customHeight="1" x14ac:dyDescent="0.2"/>
    <row r="2856" ht="12.75" customHeight="1" x14ac:dyDescent="0.2"/>
    <row r="2857" ht="12.75" customHeight="1" x14ac:dyDescent="0.2"/>
    <row r="2858" ht="12.75" customHeight="1" x14ac:dyDescent="0.2"/>
    <row r="2859" ht="12.75" customHeight="1" x14ac:dyDescent="0.2"/>
    <row r="2860" ht="12.75" customHeight="1" x14ac:dyDescent="0.2"/>
    <row r="2861" ht="12.75" customHeight="1" x14ac:dyDescent="0.2"/>
    <row r="2862" ht="12.75" customHeight="1" x14ac:dyDescent="0.2"/>
    <row r="2863" ht="12.75" customHeight="1" x14ac:dyDescent="0.2"/>
    <row r="2864" ht="12.75" customHeight="1" x14ac:dyDescent="0.2"/>
    <row r="2865" ht="12.75" customHeight="1" x14ac:dyDescent="0.2"/>
    <row r="2866" ht="12.75" customHeight="1" x14ac:dyDescent="0.2"/>
    <row r="2867" ht="12.75" customHeight="1" x14ac:dyDescent="0.2"/>
    <row r="2868" ht="12.75" customHeight="1" x14ac:dyDescent="0.2"/>
    <row r="2869" ht="12.75" customHeight="1" x14ac:dyDescent="0.2"/>
    <row r="2870" ht="12.75" customHeight="1" x14ac:dyDescent="0.2"/>
    <row r="2871" ht="12.75" customHeight="1" x14ac:dyDescent="0.2"/>
    <row r="2872" ht="12.75" customHeight="1" x14ac:dyDescent="0.2"/>
    <row r="2873" ht="12.75" customHeight="1" x14ac:dyDescent="0.2"/>
    <row r="2874" ht="12.75" customHeight="1" x14ac:dyDescent="0.2"/>
    <row r="2875" ht="12.75" customHeight="1" x14ac:dyDescent="0.2"/>
    <row r="2876" ht="12.75" customHeight="1" x14ac:dyDescent="0.2"/>
    <row r="2877" ht="12.75" customHeight="1" x14ac:dyDescent="0.2"/>
    <row r="2878" ht="12.75" customHeight="1" x14ac:dyDescent="0.2"/>
    <row r="2879" ht="12.75" customHeight="1" x14ac:dyDescent="0.2"/>
    <row r="2880" ht="12.75" customHeight="1" x14ac:dyDescent="0.2"/>
    <row r="2881" ht="12.75" customHeight="1" x14ac:dyDescent="0.2"/>
    <row r="2882" ht="12.75" customHeight="1" x14ac:dyDescent="0.2"/>
    <row r="2883" ht="12.75" customHeight="1" x14ac:dyDescent="0.2"/>
    <row r="2884" ht="12.75" customHeight="1" x14ac:dyDescent="0.2"/>
    <row r="2885" ht="12.75" customHeight="1" x14ac:dyDescent="0.2"/>
    <row r="2886" ht="12.75" customHeight="1" x14ac:dyDescent="0.2"/>
    <row r="2887" ht="12.75" customHeight="1" x14ac:dyDescent="0.2"/>
    <row r="2888" ht="12.75" customHeight="1" x14ac:dyDescent="0.2"/>
    <row r="2889" ht="12.75" customHeight="1" x14ac:dyDescent="0.2"/>
    <row r="2890" ht="12.75" customHeight="1" x14ac:dyDescent="0.2"/>
    <row r="2891" ht="12.75" customHeight="1" x14ac:dyDescent="0.2"/>
    <row r="2892" ht="12.75" customHeight="1" x14ac:dyDescent="0.2"/>
    <row r="2893" ht="12.75" customHeight="1" x14ac:dyDescent="0.2"/>
    <row r="2894" ht="12.75" customHeight="1" x14ac:dyDescent="0.2"/>
    <row r="2895" ht="12.75" customHeight="1" x14ac:dyDescent="0.2"/>
    <row r="2896" ht="12.75" customHeight="1" x14ac:dyDescent="0.2"/>
    <row r="2897" ht="12.75" customHeight="1" x14ac:dyDescent="0.2"/>
    <row r="2898" ht="12.75" customHeight="1" x14ac:dyDescent="0.2"/>
    <row r="2899" ht="12.75" customHeight="1" x14ac:dyDescent="0.2"/>
    <row r="2900" ht="12.75" customHeight="1" x14ac:dyDescent="0.2"/>
    <row r="2901" ht="12.75" customHeight="1" x14ac:dyDescent="0.2"/>
    <row r="2902" ht="12.75" customHeight="1" x14ac:dyDescent="0.2"/>
    <row r="2903" ht="12.75" customHeight="1" x14ac:dyDescent="0.2"/>
    <row r="2904" ht="12.75" customHeight="1" x14ac:dyDescent="0.2"/>
    <row r="2905" ht="12.75" customHeight="1" x14ac:dyDescent="0.2"/>
    <row r="2906" ht="12.75" customHeight="1" x14ac:dyDescent="0.2"/>
    <row r="2907" ht="12.75" customHeight="1" x14ac:dyDescent="0.2"/>
    <row r="2908" ht="12.75" customHeight="1" x14ac:dyDescent="0.2"/>
    <row r="2909" ht="12.75" customHeight="1" x14ac:dyDescent="0.2"/>
    <row r="2910" ht="12.75" customHeight="1" x14ac:dyDescent="0.2"/>
    <row r="2911" ht="12.75" customHeight="1" x14ac:dyDescent="0.2"/>
    <row r="2912" ht="12.75" customHeight="1" x14ac:dyDescent="0.2"/>
    <row r="2913" ht="12.75" customHeight="1" x14ac:dyDescent="0.2"/>
    <row r="2914" ht="12.75" customHeight="1" x14ac:dyDescent="0.2"/>
    <row r="2915" ht="12.75" customHeight="1" x14ac:dyDescent="0.2"/>
    <row r="2916" ht="12.75" customHeight="1" x14ac:dyDescent="0.2"/>
    <row r="2917" ht="12.75" customHeight="1" x14ac:dyDescent="0.2"/>
    <row r="2918" ht="12.75" customHeight="1" x14ac:dyDescent="0.2"/>
    <row r="2919" ht="12.75" customHeight="1" x14ac:dyDescent="0.2"/>
    <row r="2920" ht="12.75" customHeight="1" x14ac:dyDescent="0.2"/>
    <row r="2921" ht="12.75" customHeight="1" x14ac:dyDescent="0.2"/>
    <row r="2922" ht="12.75" customHeight="1" x14ac:dyDescent="0.2"/>
    <row r="2923" ht="12.75" customHeight="1" x14ac:dyDescent="0.2"/>
    <row r="2924" ht="12.75" customHeight="1" x14ac:dyDescent="0.2"/>
    <row r="2925" ht="12.75" customHeight="1" x14ac:dyDescent="0.2"/>
    <row r="2926" ht="12.75" customHeight="1" x14ac:dyDescent="0.2"/>
    <row r="2927" ht="12.75" customHeight="1" x14ac:dyDescent="0.2"/>
    <row r="2928" ht="12.75" customHeight="1" x14ac:dyDescent="0.2"/>
    <row r="2929" ht="12.75" customHeight="1" x14ac:dyDescent="0.2"/>
    <row r="2930" ht="12.75" customHeight="1" x14ac:dyDescent="0.2"/>
    <row r="2931" ht="12.75" customHeight="1" x14ac:dyDescent="0.2"/>
    <row r="2932" ht="12.75" customHeight="1" x14ac:dyDescent="0.2"/>
    <row r="2933" ht="12.75" customHeight="1" x14ac:dyDescent="0.2"/>
    <row r="2934" ht="12.75" customHeight="1" x14ac:dyDescent="0.2"/>
    <row r="2935" ht="12.75" customHeight="1" x14ac:dyDescent="0.2"/>
    <row r="2936" ht="12.75" customHeight="1" x14ac:dyDescent="0.2"/>
    <row r="2937" ht="12.75" customHeight="1" x14ac:dyDescent="0.2"/>
    <row r="2938" ht="12.75" customHeight="1" x14ac:dyDescent="0.2"/>
    <row r="2939" ht="12.75" customHeight="1" x14ac:dyDescent="0.2"/>
    <row r="2940" ht="12.75" customHeight="1" x14ac:dyDescent="0.2"/>
    <row r="2941" ht="12.75" customHeight="1" x14ac:dyDescent="0.2"/>
    <row r="2942" ht="12.75" customHeight="1" x14ac:dyDescent="0.2"/>
    <row r="2943" ht="12.75" customHeight="1" x14ac:dyDescent="0.2"/>
    <row r="2944" ht="12.75" customHeight="1" x14ac:dyDescent="0.2"/>
    <row r="2945" ht="12.75" customHeight="1" x14ac:dyDescent="0.2"/>
    <row r="2946" ht="12.75" customHeight="1" x14ac:dyDescent="0.2"/>
    <row r="2947" ht="12.75" customHeight="1" x14ac:dyDescent="0.2"/>
    <row r="2948" ht="12.75" customHeight="1" x14ac:dyDescent="0.2"/>
    <row r="2949" ht="12.75" customHeight="1" x14ac:dyDescent="0.2"/>
    <row r="2950" ht="12.75" customHeight="1" x14ac:dyDescent="0.2"/>
    <row r="2951" ht="12.75" customHeight="1" x14ac:dyDescent="0.2"/>
    <row r="2952" ht="12.75" customHeight="1" x14ac:dyDescent="0.2"/>
    <row r="2953" ht="12.75" customHeight="1" x14ac:dyDescent="0.2"/>
    <row r="2954" ht="12.75" customHeight="1" x14ac:dyDescent="0.2"/>
    <row r="2955" ht="12.75" customHeight="1" x14ac:dyDescent="0.2"/>
    <row r="2956" ht="12.75" customHeight="1" x14ac:dyDescent="0.2"/>
    <row r="2957" ht="12.75" customHeight="1" x14ac:dyDescent="0.2"/>
    <row r="2958" ht="12.75" customHeight="1" x14ac:dyDescent="0.2"/>
    <row r="2959" ht="12.75" customHeight="1" x14ac:dyDescent="0.2"/>
    <row r="2960" ht="12.75" customHeight="1" x14ac:dyDescent="0.2"/>
    <row r="2961" ht="12.75" customHeight="1" x14ac:dyDescent="0.2"/>
    <row r="2962" ht="12.75" customHeight="1" x14ac:dyDescent="0.2"/>
    <row r="2963" ht="12.75" customHeight="1" x14ac:dyDescent="0.2"/>
    <row r="2964" ht="12.75" customHeight="1" x14ac:dyDescent="0.2"/>
    <row r="2965" ht="12.75" customHeight="1" x14ac:dyDescent="0.2"/>
    <row r="2966" ht="12.75" customHeight="1" x14ac:dyDescent="0.2"/>
    <row r="2967" ht="12.75" customHeight="1" x14ac:dyDescent="0.2"/>
    <row r="2968" ht="12.75" customHeight="1" x14ac:dyDescent="0.2"/>
    <row r="2969" ht="12.75" customHeight="1" x14ac:dyDescent="0.2"/>
    <row r="2970" ht="12.75" customHeight="1" x14ac:dyDescent="0.2"/>
    <row r="2971" ht="12.75" customHeight="1" x14ac:dyDescent="0.2"/>
    <row r="2972" ht="12.75" customHeight="1" x14ac:dyDescent="0.2"/>
    <row r="2973" ht="12.75" customHeight="1" x14ac:dyDescent="0.2"/>
    <row r="2974" ht="12.75" customHeight="1" x14ac:dyDescent="0.2"/>
    <row r="2975" ht="12.75" customHeight="1" x14ac:dyDescent="0.2"/>
    <row r="2976" ht="12.75" customHeight="1" x14ac:dyDescent="0.2"/>
    <row r="2977" ht="12.75" customHeight="1" x14ac:dyDescent="0.2"/>
    <row r="2978" ht="12.75" customHeight="1" x14ac:dyDescent="0.2"/>
    <row r="2979" ht="12.75" customHeight="1" x14ac:dyDescent="0.2"/>
    <row r="2980" ht="12.75" customHeight="1" x14ac:dyDescent="0.2"/>
    <row r="2981" ht="12.75" customHeight="1" x14ac:dyDescent="0.2"/>
    <row r="2982" ht="12.75" customHeight="1" x14ac:dyDescent="0.2"/>
    <row r="2983" ht="12.75" customHeight="1" x14ac:dyDescent="0.2"/>
    <row r="2984" ht="12.75" customHeight="1" x14ac:dyDescent="0.2"/>
    <row r="2985" ht="12.75" customHeight="1" x14ac:dyDescent="0.2"/>
    <row r="2986" ht="12.75" customHeight="1" x14ac:dyDescent="0.2"/>
    <row r="2987" ht="12.75" customHeight="1" x14ac:dyDescent="0.2"/>
    <row r="2988" ht="12.75" customHeight="1" x14ac:dyDescent="0.2"/>
    <row r="2989" ht="12.75" customHeight="1" x14ac:dyDescent="0.2"/>
    <row r="2990" ht="12.75" customHeight="1" x14ac:dyDescent="0.2"/>
    <row r="2991" ht="12.75" customHeight="1" x14ac:dyDescent="0.2"/>
    <row r="2992" ht="12.75" customHeight="1" x14ac:dyDescent="0.2"/>
    <row r="2993" ht="12.75" customHeight="1" x14ac:dyDescent="0.2"/>
    <row r="2994" ht="12.75" customHeight="1" x14ac:dyDescent="0.2"/>
    <row r="2995" ht="12.75" customHeight="1" x14ac:dyDescent="0.2"/>
    <row r="2996" ht="12.75" customHeight="1" x14ac:dyDescent="0.2"/>
    <row r="2997" ht="12.75" customHeight="1" x14ac:dyDescent="0.2"/>
    <row r="2998" ht="12.75" customHeight="1" x14ac:dyDescent="0.2"/>
    <row r="2999" ht="12.75" customHeight="1" x14ac:dyDescent="0.2"/>
    <row r="3000" ht="12.75" customHeight="1" x14ac:dyDescent="0.2"/>
    <row r="3001" ht="12.75" customHeight="1" x14ac:dyDescent="0.2"/>
    <row r="3002" ht="12.75" customHeight="1" x14ac:dyDescent="0.2"/>
    <row r="3003" ht="12.75" customHeight="1" x14ac:dyDescent="0.2"/>
    <row r="3004" ht="12.75" customHeight="1" x14ac:dyDescent="0.2"/>
    <row r="3005" ht="12.75" customHeight="1" x14ac:dyDescent="0.2"/>
    <row r="3006" ht="12.75" customHeight="1" x14ac:dyDescent="0.2"/>
    <row r="3007" ht="12.75" customHeight="1" x14ac:dyDescent="0.2"/>
    <row r="3008" ht="12.75" customHeight="1" x14ac:dyDescent="0.2"/>
    <row r="3009" ht="12.75" customHeight="1" x14ac:dyDescent="0.2"/>
    <row r="3010" ht="12.75" customHeight="1" x14ac:dyDescent="0.2"/>
    <row r="3011" ht="12.75" customHeight="1" x14ac:dyDescent="0.2"/>
    <row r="3012" ht="12.75" customHeight="1" x14ac:dyDescent="0.2"/>
    <row r="3013" ht="12.75" customHeight="1" x14ac:dyDescent="0.2"/>
    <row r="3014" ht="12.75" customHeight="1" x14ac:dyDescent="0.2"/>
    <row r="3015" ht="12.75" customHeight="1" x14ac:dyDescent="0.2"/>
    <row r="3016" ht="12.75" customHeight="1" x14ac:dyDescent="0.2"/>
    <row r="3017" ht="12.75" customHeight="1" x14ac:dyDescent="0.2"/>
    <row r="3018" ht="12.75" customHeight="1" x14ac:dyDescent="0.2"/>
    <row r="3019" ht="12.75" customHeight="1" x14ac:dyDescent="0.2"/>
    <row r="3020" ht="12.75" customHeight="1" x14ac:dyDescent="0.2"/>
    <row r="3021" ht="12.75" customHeight="1" x14ac:dyDescent="0.2"/>
    <row r="3022" ht="12.75" customHeight="1" x14ac:dyDescent="0.2"/>
    <row r="3023" ht="12.75" customHeight="1" x14ac:dyDescent="0.2"/>
    <row r="3024" ht="12.75" customHeight="1" x14ac:dyDescent="0.2"/>
    <row r="3025" ht="12.75" customHeight="1" x14ac:dyDescent="0.2"/>
    <row r="3026" ht="12.75" customHeight="1" x14ac:dyDescent="0.2"/>
    <row r="3027" ht="12.75" customHeight="1" x14ac:dyDescent="0.2"/>
    <row r="3028" ht="12.75" customHeight="1" x14ac:dyDescent="0.2"/>
    <row r="3029" ht="12.75" customHeight="1" x14ac:dyDescent="0.2"/>
    <row r="3030" ht="12.75" customHeight="1" x14ac:dyDescent="0.2"/>
    <row r="3031" ht="12.75" customHeight="1" x14ac:dyDescent="0.2"/>
    <row r="3032" ht="12.75" customHeight="1" x14ac:dyDescent="0.2"/>
    <row r="3033" ht="12.75" customHeight="1" x14ac:dyDescent="0.2"/>
    <row r="3034" ht="12.75" customHeight="1" x14ac:dyDescent="0.2"/>
    <row r="3035" ht="12.75" customHeight="1" x14ac:dyDescent="0.2"/>
    <row r="3036" ht="12.75" customHeight="1" x14ac:dyDescent="0.2"/>
    <row r="3037" ht="12.75" customHeight="1" x14ac:dyDescent="0.2"/>
    <row r="3038" ht="12.75" customHeight="1" x14ac:dyDescent="0.2"/>
    <row r="3039" ht="12.75" customHeight="1" x14ac:dyDescent="0.2"/>
    <row r="3040" ht="12.75" customHeight="1" x14ac:dyDescent="0.2"/>
    <row r="3041" ht="12.75" customHeight="1" x14ac:dyDescent="0.2"/>
    <row r="3042" ht="12.75" customHeight="1" x14ac:dyDescent="0.2"/>
    <row r="3043" ht="12.75" customHeight="1" x14ac:dyDescent="0.2"/>
    <row r="3044" ht="12.75" customHeight="1" x14ac:dyDescent="0.2"/>
    <row r="3045" ht="12.75" customHeight="1" x14ac:dyDescent="0.2"/>
    <row r="3046" ht="12.75" customHeight="1" x14ac:dyDescent="0.2"/>
    <row r="3047" ht="12.75" customHeight="1" x14ac:dyDescent="0.2"/>
    <row r="3048" ht="12.75" customHeight="1" x14ac:dyDescent="0.2"/>
    <row r="3049" ht="12.75" customHeight="1" x14ac:dyDescent="0.2"/>
    <row r="3050" ht="12.75" customHeight="1" x14ac:dyDescent="0.2"/>
    <row r="3051" ht="12.75" customHeight="1" x14ac:dyDescent="0.2"/>
    <row r="3052" ht="12.75" customHeight="1" x14ac:dyDescent="0.2"/>
    <row r="3053" ht="12.75" customHeight="1" x14ac:dyDescent="0.2"/>
    <row r="3054" ht="12.75" customHeight="1" x14ac:dyDescent="0.2"/>
    <row r="3055" ht="12.75" customHeight="1" x14ac:dyDescent="0.2"/>
    <row r="3056" ht="12.75" customHeight="1" x14ac:dyDescent="0.2"/>
    <row r="3057" ht="12.75" customHeight="1" x14ac:dyDescent="0.2"/>
    <row r="3058" ht="12.75" customHeight="1" x14ac:dyDescent="0.2"/>
    <row r="3059" ht="12.75" customHeight="1" x14ac:dyDescent="0.2"/>
    <row r="3060" ht="12.75" customHeight="1" x14ac:dyDescent="0.2"/>
    <row r="3061" ht="12.75" customHeight="1" x14ac:dyDescent="0.2"/>
    <row r="3062" ht="12.75" customHeight="1" x14ac:dyDescent="0.2"/>
    <row r="3063" ht="12.75" customHeight="1" x14ac:dyDescent="0.2"/>
    <row r="3064" ht="12.75" customHeight="1" x14ac:dyDescent="0.2"/>
    <row r="3065" ht="12.75" customHeight="1" x14ac:dyDescent="0.2"/>
    <row r="3066" ht="12.75" customHeight="1" x14ac:dyDescent="0.2"/>
    <row r="3067" ht="12.75" customHeight="1" x14ac:dyDescent="0.2"/>
    <row r="3068" ht="12.75" customHeight="1" x14ac:dyDescent="0.2"/>
    <row r="3069" ht="12.75" customHeight="1" x14ac:dyDescent="0.2"/>
    <row r="3070" ht="12.75" customHeight="1" x14ac:dyDescent="0.2"/>
    <row r="3071" ht="12.75" customHeight="1" x14ac:dyDescent="0.2"/>
    <row r="3072" ht="12.75" customHeight="1" x14ac:dyDescent="0.2"/>
    <row r="3073" ht="12.75" customHeight="1" x14ac:dyDescent="0.2"/>
    <row r="3074" ht="12.75" customHeight="1" x14ac:dyDescent="0.2"/>
    <row r="3075" ht="12.75" customHeight="1" x14ac:dyDescent="0.2"/>
    <row r="3076" ht="12.75" customHeight="1" x14ac:dyDescent="0.2"/>
    <row r="3077" ht="12.75" customHeight="1" x14ac:dyDescent="0.2"/>
    <row r="3078" ht="12.75" customHeight="1" x14ac:dyDescent="0.2"/>
    <row r="3079" ht="12.75" customHeight="1" x14ac:dyDescent="0.2"/>
    <row r="3080" ht="12.75" customHeight="1" x14ac:dyDescent="0.2"/>
    <row r="3081" ht="12.75" customHeight="1" x14ac:dyDescent="0.2"/>
    <row r="3082" ht="12.75" customHeight="1" x14ac:dyDescent="0.2"/>
    <row r="3083" ht="12.75" customHeight="1" x14ac:dyDescent="0.2"/>
    <row r="3084" ht="12.75" customHeight="1" x14ac:dyDescent="0.2"/>
    <row r="3085" ht="12.75" customHeight="1" x14ac:dyDescent="0.2"/>
    <row r="3086" ht="12.75" customHeight="1" x14ac:dyDescent="0.2"/>
    <row r="3087" ht="12.75" customHeight="1" x14ac:dyDescent="0.2"/>
    <row r="3088" ht="12.75" customHeight="1" x14ac:dyDescent="0.2"/>
    <row r="3089" ht="12.75" customHeight="1" x14ac:dyDescent="0.2"/>
    <row r="3090" ht="12.75" customHeight="1" x14ac:dyDescent="0.2"/>
    <row r="3091" ht="12.75" customHeight="1" x14ac:dyDescent="0.2"/>
    <row r="3092" ht="12.75" customHeight="1" x14ac:dyDescent="0.2"/>
    <row r="3093" ht="12.75" customHeight="1" x14ac:dyDescent="0.2"/>
    <row r="3094" ht="12.75" customHeight="1" x14ac:dyDescent="0.2"/>
    <row r="3095" ht="12.75" customHeight="1" x14ac:dyDescent="0.2"/>
    <row r="3096" ht="12.75" customHeight="1" x14ac:dyDescent="0.2"/>
    <row r="3097" ht="12.75" customHeight="1" x14ac:dyDescent="0.2"/>
    <row r="3098" ht="12.75" customHeight="1" x14ac:dyDescent="0.2"/>
    <row r="3099" ht="12.75" customHeight="1" x14ac:dyDescent="0.2"/>
    <row r="3100" ht="12.75" customHeight="1" x14ac:dyDescent="0.2"/>
    <row r="3101" ht="12.75" customHeight="1" x14ac:dyDescent="0.2"/>
    <row r="3102" ht="12.75" customHeight="1" x14ac:dyDescent="0.2"/>
    <row r="3103" ht="12.75" customHeight="1" x14ac:dyDescent="0.2"/>
    <row r="3104" ht="12.75" customHeight="1" x14ac:dyDescent="0.2"/>
    <row r="3105" ht="12.75" customHeight="1" x14ac:dyDescent="0.2"/>
    <row r="3106" ht="12.75" customHeight="1" x14ac:dyDescent="0.2"/>
    <row r="3107" ht="12.75" customHeight="1" x14ac:dyDescent="0.2"/>
    <row r="3108" ht="12.75" customHeight="1" x14ac:dyDescent="0.2"/>
    <row r="3109" ht="12.75" customHeight="1" x14ac:dyDescent="0.2"/>
    <row r="3110" ht="12.75" customHeight="1" x14ac:dyDescent="0.2"/>
    <row r="3111" ht="12.75" customHeight="1" x14ac:dyDescent="0.2"/>
    <row r="3112" ht="12.75" customHeight="1" x14ac:dyDescent="0.2"/>
    <row r="3113" ht="12.75" customHeight="1" x14ac:dyDescent="0.2"/>
    <row r="3114" ht="12.75" customHeight="1" x14ac:dyDescent="0.2"/>
    <row r="3115" ht="12.75" customHeight="1" x14ac:dyDescent="0.2"/>
    <row r="3116" ht="12.75" customHeight="1" x14ac:dyDescent="0.2"/>
    <row r="3117" ht="12.75" customHeight="1" x14ac:dyDescent="0.2"/>
    <row r="3118" ht="12.75" customHeight="1" x14ac:dyDescent="0.2"/>
    <row r="3119" ht="12.75" customHeight="1" x14ac:dyDescent="0.2"/>
    <row r="3120" ht="12.75" customHeight="1" x14ac:dyDescent="0.2"/>
    <row r="3121" ht="12.75" customHeight="1" x14ac:dyDescent="0.2"/>
    <row r="3122" ht="12.75" customHeight="1" x14ac:dyDescent="0.2"/>
    <row r="3123" ht="12.75" customHeight="1" x14ac:dyDescent="0.2"/>
    <row r="3124" ht="12.75" customHeight="1" x14ac:dyDescent="0.2"/>
    <row r="3125" ht="12.75" customHeight="1" x14ac:dyDescent="0.2"/>
    <row r="3126" ht="12.75" customHeight="1" x14ac:dyDescent="0.2"/>
    <row r="3127" ht="12.75" customHeight="1" x14ac:dyDescent="0.2"/>
    <row r="3128" ht="12.75" customHeight="1" x14ac:dyDescent="0.2"/>
    <row r="3129" ht="12.75" customHeight="1" x14ac:dyDescent="0.2"/>
    <row r="3130" ht="12.75" customHeight="1" x14ac:dyDescent="0.2"/>
    <row r="3131" ht="12.75" customHeight="1" x14ac:dyDescent="0.2"/>
    <row r="3132" ht="12.75" customHeight="1" x14ac:dyDescent="0.2"/>
    <row r="3133" ht="12.75" customHeight="1" x14ac:dyDescent="0.2"/>
    <row r="3134" ht="12.75" customHeight="1" x14ac:dyDescent="0.2"/>
    <row r="3135" ht="12.75" customHeight="1" x14ac:dyDescent="0.2"/>
    <row r="3136" ht="12.75" customHeight="1" x14ac:dyDescent="0.2"/>
    <row r="3137" ht="12.75" customHeight="1" x14ac:dyDescent="0.2"/>
    <row r="3138" ht="12.75" customHeight="1" x14ac:dyDescent="0.2"/>
    <row r="3139" ht="12.75" customHeight="1" x14ac:dyDescent="0.2"/>
    <row r="3140" ht="12.75" customHeight="1" x14ac:dyDescent="0.2"/>
    <row r="3141" ht="12.75" customHeight="1" x14ac:dyDescent="0.2"/>
    <row r="3142" ht="12.75" customHeight="1" x14ac:dyDescent="0.2"/>
    <row r="3143" ht="12.75" customHeight="1" x14ac:dyDescent="0.2"/>
    <row r="3144" ht="12.75" customHeight="1" x14ac:dyDescent="0.2"/>
    <row r="3145" ht="12.75" customHeight="1" x14ac:dyDescent="0.2"/>
    <row r="3146" ht="12.75" customHeight="1" x14ac:dyDescent="0.2"/>
    <row r="3147" ht="12.75" customHeight="1" x14ac:dyDescent="0.2"/>
    <row r="3148" ht="12.75" customHeight="1" x14ac:dyDescent="0.2"/>
    <row r="3149" ht="12.75" customHeight="1" x14ac:dyDescent="0.2"/>
    <row r="3150" ht="12.75" customHeight="1" x14ac:dyDescent="0.2"/>
    <row r="3151" ht="12.75" customHeight="1" x14ac:dyDescent="0.2"/>
    <row r="3152" ht="12.75" customHeight="1" x14ac:dyDescent="0.2"/>
    <row r="3153" ht="12.75" customHeight="1" x14ac:dyDescent="0.2"/>
    <row r="3154" ht="12.75" customHeight="1" x14ac:dyDescent="0.2"/>
    <row r="3155" ht="12.75" customHeight="1" x14ac:dyDescent="0.2"/>
    <row r="3156" ht="12.75" customHeight="1" x14ac:dyDescent="0.2"/>
    <row r="3157" ht="12.75" customHeight="1" x14ac:dyDescent="0.2"/>
    <row r="3158" ht="12.75" customHeight="1" x14ac:dyDescent="0.2"/>
    <row r="3159" ht="12.75" customHeight="1" x14ac:dyDescent="0.2"/>
    <row r="3160" ht="12.75" customHeight="1" x14ac:dyDescent="0.2"/>
    <row r="3161" ht="12.75" customHeight="1" x14ac:dyDescent="0.2"/>
    <row r="3162" ht="12.75" customHeight="1" x14ac:dyDescent="0.2"/>
    <row r="3163" ht="12.75" customHeight="1" x14ac:dyDescent="0.2"/>
    <row r="3164" ht="12.75" customHeight="1" x14ac:dyDescent="0.2"/>
    <row r="3165" ht="12.75" customHeight="1" x14ac:dyDescent="0.2"/>
    <row r="3166" ht="12.75" customHeight="1" x14ac:dyDescent="0.2"/>
    <row r="3167" ht="12.75" customHeight="1" x14ac:dyDescent="0.2"/>
    <row r="3168" ht="12.75" customHeight="1" x14ac:dyDescent="0.2"/>
    <row r="3169" ht="12.75" customHeight="1" x14ac:dyDescent="0.2"/>
    <row r="3170" ht="12.75" customHeight="1" x14ac:dyDescent="0.2"/>
    <row r="3171" ht="12.75" customHeight="1" x14ac:dyDescent="0.2"/>
    <row r="3172" ht="12.75" customHeight="1" x14ac:dyDescent="0.2"/>
    <row r="3173" ht="12.75" customHeight="1" x14ac:dyDescent="0.2"/>
    <row r="3174" ht="12.75" customHeight="1" x14ac:dyDescent="0.2"/>
    <row r="3175" ht="12.75" customHeight="1" x14ac:dyDescent="0.2"/>
    <row r="3176" ht="12.75" customHeight="1" x14ac:dyDescent="0.2"/>
    <row r="3177" ht="12.75" customHeight="1" x14ac:dyDescent="0.2"/>
    <row r="3178" ht="12.75" customHeight="1" x14ac:dyDescent="0.2"/>
    <row r="3179" ht="12.75" customHeight="1" x14ac:dyDescent="0.2"/>
    <row r="3180" ht="12.75" customHeight="1" x14ac:dyDescent="0.2"/>
    <row r="3181" ht="12.75" customHeight="1" x14ac:dyDescent="0.2"/>
    <row r="3182" ht="12.75" customHeight="1" x14ac:dyDescent="0.2"/>
    <row r="3183" ht="12.75" customHeight="1" x14ac:dyDescent="0.2"/>
    <row r="3184" ht="12.75" customHeight="1" x14ac:dyDescent="0.2"/>
    <row r="3185" ht="12.75" customHeight="1" x14ac:dyDescent="0.2"/>
    <row r="3186" ht="12.75" customHeight="1" x14ac:dyDescent="0.2"/>
    <row r="3187" ht="12.75" customHeight="1" x14ac:dyDescent="0.2"/>
    <row r="3188" ht="12.75" customHeight="1" x14ac:dyDescent="0.2"/>
    <row r="3189" ht="12.75" customHeight="1" x14ac:dyDescent="0.2"/>
    <row r="3190" ht="12.75" customHeight="1" x14ac:dyDescent="0.2"/>
    <row r="3191" ht="12.75" customHeight="1" x14ac:dyDescent="0.2"/>
    <row r="3192" ht="12.75" customHeight="1" x14ac:dyDescent="0.2"/>
    <row r="3193" ht="12.75" customHeight="1" x14ac:dyDescent="0.2"/>
    <row r="3194" ht="12.75" customHeight="1" x14ac:dyDescent="0.2"/>
    <row r="3195" ht="12.75" customHeight="1" x14ac:dyDescent="0.2"/>
    <row r="3196" ht="12.75" customHeight="1" x14ac:dyDescent="0.2"/>
    <row r="3197" ht="12.75" customHeight="1" x14ac:dyDescent="0.2"/>
    <row r="3198" ht="12.75" customHeight="1" x14ac:dyDescent="0.2"/>
    <row r="3199" ht="12.75" customHeight="1" x14ac:dyDescent="0.2"/>
    <row r="3200" ht="12.75" customHeight="1" x14ac:dyDescent="0.2"/>
    <row r="3201" ht="12.75" customHeight="1" x14ac:dyDescent="0.2"/>
    <row r="3202" ht="12.75" customHeight="1" x14ac:dyDescent="0.2"/>
    <row r="3203" ht="12.75" customHeight="1" x14ac:dyDescent="0.2"/>
    <row r="3204" ht="12.75" customHeight="1" x14ac:dyDescent="0.2"/>
    <row r="3205" ht="12.75" customHeight="1" x14ac:dyDescent="0.2"/>
    <row r="3206" ht="12.75" customHeight="1" x14ac:dyDescent="0.2"/>
    <row r="3207" ht="12.75" customHeight="1" x14ac:dyDescent="0.2"/>
    <row r="3208" ht="12.75" customHeight="1" x14ac:dyDescent="0.2"/>
    <row r="3209" ht="12.75" customHeight="1" x14ac:dyDescent="0.2"/>
    <row r="3210" ht="12.75" customHeight="1" x14ac:dyDescent="0.2"/>
    <row r="3211" ht="12.75" customHeight="1" x14ac:dyDescent="0.2"/>
    <row r="3212" ht="12.75" customHeight="1" x14ac:dyDescent="0.2"/>
    <row r="3213" ht="12.75" customHeight="1" x14ac:dyDescent="0.2"/>
    <row r="3214" ht="12.75" customHeight="1" x14ac:dyDescent="0.2"/>
    <row r="3215" ht="12.75" customHeight="1" x14ac:dyDescent="0.2"/>
    <row r="3216" ht="12.75" customHeight="1" x14ac:dyDescent="0.2"/>
    <row r="3217" ht="12.75" customHeight="1" x14ac:dyDescent="0.2"/>
    <row r="3218" ht="12.75" customHeight="1" x14ac:dyDescent="0.2"/>
    <row r="3219" ht="12.75" customHeight="1" x14ac:dyDescent="0.2"/>
    <row r="3220" ht="12.75" customHeight="1" x14ac:dyDescent="0.2"/>
    <row r="3221" ht="12.75" customHeight="1" x14ac:dyDescent="0.2"/>
    <row r="3222" ht="12.75" customHeight="1" x14ac:dyDescent="0.2"/>
    <row r="3223" ht="12.75" customHeight="1" x14ac:dyDescent="0.2"/>
    <row r="3224" ht="12.75" customHeight="1" x14ac:dyDescent="0.2"/>
    <row r="3225" ht="12.75" customHeight="1" x14ac:dyDescent="0.2"/>
    <row r="3226" ht="12.75" customHeight="1" x14ac:dyDescent="0.2"/>
    <row r="3227" ht="12.75" customHeight="1" x14ac:dyDescent="0.2"/>
    <row r="3228" ht="12.75" customHeight="1" x14ac:dyDescent="0.2"/>
    <row r="3229" ht="12.75" customHeight="1" x14ac:dyDescent="0.2"/>
    <row r="3230" ht="12.75" customHeight="1" x14ac:dyDescent="0.2"/>
    <row r="3231" ht="12.75" customHeight="1" x14ac:dyDescent="0.2"/>
    <row r="3232" ht="12.75" customHeight="1" x14ac:dyDescent="0.2"/>
    <row r="3233" ht="12.75" customHeight="1" x14ac:dyDescent="0.2"/>
    <row r="3234" ht="12.75" customHeight="1" x14ac:dyDescent="0.2"/>
    <row r="3235" ht="12.75" customHeight="1" x14ac:dyDescent="0.2"/>
    <row r="3236" ht="12.75" customHeight="1" x14ac:dyDescent="0.2"/>
    <row r="3237" ht="12.75" customHeight="1" x14ac:dyDescent="0.2"/>
    <row r="3238" ht="12.75" customHeight="1" x14ac:dyDescent="0.2"/>
    <row r="3239" ht="12.75" customHeight="1" x14ac:dyDescent="0.2"/>
    <row r="3240" ht="12.75" customHeight="1" x14ac:dyDescent="0.2"/>
    <row r="3241" ht="12.75" customHeight="1" x14ac:dyDescent="0.2"/>
    <row r="3242" ht="12.75" customHeight="1" x14ac:dyDescent="0.2"/>
    <row r="3243" ht="12.75" customHeight="1" x14ac:dyDescent="0.2"/>
    <row r="3244" ht="12.75" customHeight="1" x14ac:dyDescent="0.2"/>
    <row r="3245" ht="12.75" customHeight="1" x14ac:dyDescent="0.2"/>
    <row r="3246" ht="12.75" customHeight="1" x14ac:dyDescent="0.2"/>
    <row r="3247" ht="12.75" customHeight="1" x14ac:dyDescent="0.2"/>
    <row r="3248" ht="12.75" customHeight="1" x14ac:dyDescent="0.2"/>
    <row r="3249" ht="12.75" customHeight="1" x14ac:dyDescent="0.2"/>
    <row r="3250" ht="12.75" customHeight="1" x14ac:dyDescent="0.2"/>
    <row r="3251" ht="12.75" customHeight="1" x14ac:dyDescent="0.2"/>
    <row r="3252" ht="12.75" customHeight="1" x14ac:dyDescent="0.2"/>
    <row r="3253" ht="12.75" customHeight="1" x14ac:dyDescent="0.2"/>
    <row r="3254" ht="12.75" customHeight="1" x14ac:dyDescent="0.2"/>
    <row r="3255" ht="12.75" customHeight="1" x14ac:dyDescent="0.2"/>
    <row r="3256" ht="12.75" customHeight="1" x14ac:dyDescent="0.2"/>
    <row r="3257" ht="12.75" customHeight="1" x14ac:dyDescent="0.2"/>
    <row r="3258" ht="12.75" customHeight="1" x14ac:dyDescent="0.2"/>
    <row r="3259" ht="12.75" customHeight="1" x14ac:dyDescent="0.2"/>
    <row r="3260" ht="12.75" customHeight="1" x14ac:dyDescent="0.2"/>
    <row r="3261" ht="12.75" customHeight="1" x14ac:dyDescent="0.2"/>
    <row r="3262" ht="12.75" customHeight="1" x14ac:dyDescent="0.2"/>
    <row r="3263" ht="12.75" customHeight="1" x14ac:dyDescent="0.2"/>
    <row r="3264" ht="12.75" customHeight="1" x14ac:dyDescent="0.2"/>
    <row r="3265" ht="12.75" customHeight="1" x14ac:dyDescent="0.2"/>
    <row r="3266" ht="12.75" customHeight="1" x14ac:dyDescent="0.2"/>
    <row r="3267" ht="12.75" customHeight="1" x14ac:dyDescent="0.2"/>
    <row r="3268" ht="12.75" customHeight="1" x14ac:dyDescent="0.2"/>
    <row r="3269" ht="12.75" customHeight="1" x14ac:dyDescent="0.2"/>
    <row r="3270" ht="12.75" customHeight="1" x14ac:dyDescent="0.2"/>
    <row r="3271" ht="12.75" customHeight="1" x14ac:dyDescent="0.2"/>
    <row r="3272" ht="12.75" customHeight="1" x14ac:dyDescent="0.2"/>
    <row r="3273" ht="12.75" customHeight="1" x14ac:dyDescent="0.2"/>
    <row r="3274" ht="12.75" customHeight="1" x14ac:dyDescent="0.2"/>
    <row r="3275" ht="12.75" customHeight="1" x14ac:dyDescent="0.2"/>
    <row r="3276" ht="12.75" customHeight="1" x14ac:dyDescent="0.2"/>
    <row r="3277" ht="12.75" customHeight="1" x14ac:dyDescent="0.2"/>
    <row r="3278" ht="12.75" customHeight="1" x14ac:dyDescent="0.2"/>
    <row r="3279" ht="12.75" customHeight="1" x14ac:dyDescent="0.2"/>
    <row r="3280" ht="12.75" customHeight="1" x14ac:dyDescent="0.2"/>
    <row r="3281" ht="12.75" customHeight="1" x14ac:dyDescent="0.2"/>
    <row r="3282" ht="12.75" customHeight="1" x14ac:dyDescent="0.2"/>
    <row r="3283" ht="12.75" customHeight="1" x14ac:dyDescent="0.2"/>
    <row r="3284" ht="12.75" customHeight="1" x14ac:dyDescent="0.2"/>
    <row r="3285" ht="12.75" customHeight="1" x14ac:dyDescent="0.2"/>
    <row r="3286" ht="12.75" customHeight="1" x14ac:dyDescent="0.2"/>
    <row r="3287" ht="12.75" customHeight="1" x14ac:dyDescent="0.2"/>
    <row r="3288" ht="12.75" customHeight="1" x14ac:dyDescent="0.2"/>
    <row r="3289" ht="12.75" customHeight="1" x14ac:dyDescent="0.2"/>
    <row r="3290" ht="12.75" customHeight="1" x14ac:dyDescent="0.2"/>
    <row r="3291" ht="12.75" customHeight="1" x14ac:dyDescent="0.2"/>
    <row r="3292" ht="12.75" customHeight="1" x14ac:dyDescent="0.2"/>
    <row r="3293" ht="12.75" customHeight="1" x14ac:dyDescent="0.2"/>
    <row r="3294" ht="12.75" customHeight="1" x14ac:dyDescent="0.2"/>
    <row r="3295" ht="12.75" customHeight="1" x14ac:dyDescent="0.2"/>
    <row r="3296" ht="12.75" customHeight="1" x14ac:dyDescent="0.2"/>
    <row r="3297" ht="12.75" customHeight="1" x14ac:dyDescent="0.2"/>
    <row r="3298" ht="12.75" customHeight="1" x14ac:dyDescent="0.2"/>
    <row r="3299" ht="12.75" customHeight="1" x14ac:dyDescent="0.2"/>
    <row r="3300" ht="12.75" customHeight="1" x14ac:dyDescent="0.2"/>
    <row r="3301" ht="12.75" customHeight="1" x14ac:dyDescent="0.2"/>
    <row r="3302" ht="12.75" customHeight="1" x14ac:dyDescent="0.2"/>
    <row r="3303" ht="12.75" customHeight="1" x14ac:dyDescent="0.2"/>
    <row r="3304" ht="12.75" customHeight="1" x14ac:dyDescent="0.2"/>
    <row r="3305" ht="12.75" customHeight="1" x14ac:dyDescent="0.2"/>
    <row r="3306" ht="12.75" customHeight="1" x14ac:dyDescent="0.2"/>
    <row r="3307" ht="12.75" customHeight="1" x14ac:dyDescent="0.2"/>
    <row r="3308" ht="12.75" customHeight="1" x14ac:dyDescent="0.2"/>
    <row r="3309" ht="12.75" customHeight="1" x14ac:dyDescent="0.2"/>
    <row r="3310" ht="12.75" customHeight="1" x14ac:dyDescent="0.2"/>
    <row r="3311" ht="12.75" customHeight="1" x14ac:dyDescent="0.2"/>
    <row r="3312" ht="12.75" customHeight="1" x14ac:dyDescent="0.2"/>
    <row r="3313" ht="12.75" customHeight="1" x14ac:dyDescent="0.2"/>
    <row r="3314" ht="12.75" customHeight="1" x14ac:dyDescent="0.2"/>
    <row r="3315" ht="12.75" customHeight="1" x14ac:dyDescent="0.2"/>
    <row r="3316" ht="12.75" customHeight="1" x14ac:dyDescent="0.2"/>
    <row r="3317" ht="12.75" customHeight="1" x14ac:dyDescent="0.2"/>
    <row r="3318" ht="12.75" customHeight="1" x14ac:dyDescent="0.2"/>
    <row r="3319" ht="12.75" customHeight="1" x14ac:dyDescent="0.2"/>
    <row r="3320" ht="12.75" customHeight="1" x14ac:dyDescent="0.2"/>
    <row r="3321" ht="12.75" customHeight="1" x14ac:dyDescent="0.2"/>
    <row r="3322" ht="12.75" customHeight="1" x14ac:dyDescent="0.2"/>
    <row r="3323" ht="12.75" customHeight="1" x14ac:dyDescent="0.2"/>
    <row r="3324" ht="12.75" customHeight="1" x14ac:dyDescent="0.2"/>
    <row r="3325" ht="12.75" customHeight="1" x14ac:dyDescent="0.2"/>
    <row r="3326" ht="12.75" customHeight="1" x14ac:dyDescent="0.2"/>
    <row r="3327" ht="12.75" customHeight="1" x14ac:dyDescent="0.2"/>
    <row r="3328" ht="12.75" customHeight="1" x14ac:dyDescent="0.2"/>
    <row r="3329" ht="12.75" customHeight="1" x14ac:dyDescent="0.2"/>
    <row r="3330" ht="12.75" customHeight="1" x14ac:dyDescent="0.2"/>
    <row r="3331" ht="12.75" customHeight="1" x14ac:dyDescent="0.2"/>
    <row r="3332" ht="12.75" customHeight="1" x14ac:dyDescent="0.2"/>
    <row r="3333" ht="12.75" customHeight="1" x14ac:dyDescent="0.2"/>
    <row r="3334" ht="12.75" customHeight="1" x14ac:dyDescent="0.2"/>
    <row r="3335" ht="12.75" customHeight="1" x14ac:dyDescent="0.2"/>
    <row r="3336" ht="12.75" customHeight="1" x14ac:dyDescent="0.2"/>
    <row r="3337" ht="12.75" customHeight="1" x14ac:dyDescent="0.2"/>
    <row r="3338" ht="12.75" customHeight="1" x14ac:dyDescent="0.2"/>
    <row r="3339" ht="12.75" customHeight="1" x14ac:dyDescent="0.2"/>
    <row r="3340" ht="12.75" customHeight="1" x14ac:dyDescent="0.2"/>
    <row r="3341" ht="12.75" customHeight="1" x14ac:dyDescent="0.2"/>
    <row r="3342" ht="12.75" customHeight="1" x14ac:dyDescent="0.2"/>
    <row r="3343" ht="12.75" customHeight="1" x14ac:dyDescent="0.2"/>
    <row r="3344" ht="12.75" customHeight="1" x14ac:dyDescent="0.2"/>
    <row r="3345" ht="12.75" customHeight="1" x14ac:dyDescent="0.2"/>
    <row r="3346" ht="12.75" customHeight="1" x14ac:dyDescent="0.2"/>
    <row r="3347" ht="12.75" customHeight="1" x14ac:dyDescent="0.2"/>
    <row r="3348" ht="12.75" customHeight="1" x14ac:dyDescent="0.2"/>
    <row r="3349" ht="12.75" customHeight="1" x14ac:dyDescent="0.2"/>
    <row r="3350" ht="12.75" customHeight="1" x14ac:dyDescent="0.2"/>
    <row r="3351" ht="12.75" customHeight="1" x14ac:dyDescent="0.2"/>
    <row r="3352" ht="12.75" customHeight="1" x14ac:dyDescent="0.2"/>
    <row r="3353" ht="12.75" customHeight="1" x14ac:dyDescent="0.2"/>
    <row r="3354" ht="12.75" customHeight="1" x14ac:dyDescent="0.2"/>
    <row r="3355" ht="12.75" customHeight="1" x14ac:dyDescent="0.2"/>
    <row r="3356" ht="12.75" customHeight="1" x14ac:dyDescent="0.2"/>
    <row r="3357" ht="12.75" customHeight="1" x14ac:dyDescent="0.2"/>
    <row r="3358" ht="12.75" customHeight="1" x14ac:dyDescent="0.2"/>
    <row r="3359" ht="12.75" customHeight="1" x14ac:dyDescent="0.2"/>
    <row r="3360" ht="12.75" customHeight="1" x14ac:dyDescent="0.2"/>
    <row r="3361" ht="12.75" customHeight="1" x14ac:dyDescent="0.2"/>
    <row r="3362" ht="12.75" customHeight="1" x14ac:dyDescent="0.2"/>
    <row r="3363" ht="12.75" customHeight="1" x14ac:dyDescent="0.2"/>
    <row r="3364" ht="12.75" customHeight="1" x14ac:dyDescent="0.2"/>
    <row r="3365" ht="12.75" customHeight="1" x14ac:dyDescent="0.2"/>
    <row r="3366" ht="12.75" customHeight="1" x14ac:dyDescent="0.2"/>
    <row r="3367" ht="12.75" customHeight="1" x14ac:dyDescent="0.2"/>
    <row r="3368" ht="12.75" customHeight="1" x14ac:dyDescent="0.2"/>
    <row r="3369" ht="12.75" customHeight="1" x14ac:dyDescent="0.2"/>
    <row r="3370" ht="12.75" customHeight="1" x14ac:dyDescent="0.2"/>
    <row r="3371" ht="12.75" customHeight="1" x14ac:dyDescent="0.2"/>
    <row r="3372" ht="12.75" customHeight="1" x14ac:dyDescent="0.2"/>
    <row r="3373" ht="12.75" customHeight="1" x14ac:dyDescent="0.2"/>
    <row r="3374" ht="12.75" customHeight="1" x14ac:dyDescent="0.2"/>
    <row r="3375" ht="12.75" customHeight="1" x14ac:dyDescent="0.2"/>
    <row r="3376" ht="12.75" customHeight="1" x14ac:dyDescent="0.2"/>
    <row r="3377" ht="12.75" customHeight="1" x14ac:dyDescent="0.2"/>
    <row r="3378" ht="12.75" customHeight="1" x14ac:dyDescent="0.2"/>
    <row r="3379" ht="12.75" customHeight="1" x14ac:dyDescent="0.2"/>
    <row r="3380" ht="12.75" customHeight="1" x14ac:dyDescent="0.2"/>
    <row r="3381" ht="12.75" customHeight="1" x14ac:dyDescent="0.2"/>
    <row r="3382" ht="12.75" customHeight="1" x14ac:dyDescent="0.2"/>
    <row r="3383" ht="12.75" customHeight="1" x14ac:dyDescent="0.2"/>
    <row r="3384" ht="12.75" customHeight="1" x14ac:dyDescent="0.2"/>
    <row r="3385" ht="12.75" customHeight="1" x14ac:dyDescent="0.2"/>
    <row r="3386" ht="12.75" customHeight="1" x14ac:dyDescent="0.2"/>
    <row r="3387" ht="12.75" customHeight="1" x14ac:dyDescent="0.2"/>
    <row r="3388" ht="12.75" customHeight="1" x14ac:dyDescent="0.2"/>
    <row r="3389" ht="12.75" customHeight="1" x14ac:dyDescent="0.2"/>
    <row r="3390" ht="12.75" customHeight="1" x14ac:dyDescent="0.2"/>
    <row r="3391" ht="12.75" customHeight="1" x14ac:dyDescent="0.2"/>
    <row r="3392" ht="12.75" customHeight="1" x14ac:dyDescent="0.2"/>
    <row r="3393" ht="12.75" customHeight="1" x14ac:dyDescent="0.2"/>
    <row r="3394" ht="12.75" customHeight="1" x14ac:dyDescent="0.2"/>
    <row r="3395" ht="12.75" customHeight="1" x14ac:dyDescent="0.2"/>
    <row r="3396" ht="12.75" customHeight="1" x14ac:dyDescent="0.2"/>
    <row r="3397" ht="12.75" customHeight="1" x14ac:dyDescent="0.2"/>
    <row r="3398" ht="12.75" customHeight="1" x14ac:dyDescent="0.2"/>
    <row r="3399" ht="12.75" customHeight="1" x14ac:dyDescent="0.2"/>
    <row r="3400" ht="12.75" customHeight="1" x14ac:dyDescent="0.2"/>
    <row r="3401" ht="12.75" customHeight="1" x14ac:dyDescent="0.2"/>
    <row r="3402" ht="12.75" customHeight="1" x14ac:dyDescent="0.2"/>
    <row r="3403" ht="12.75" customHeight="1" x14ac:dyDescent="0.2"/>
    <row r="3404" ht="12.75" customHeight="1" x14ac:dyDescent="0.2"/>
    <row r="3405" ht="12.75" customHeight="1" x14ac:dyDescent="0.2"/>
    <row r="3406" ht="12.75" customHeight="1" x14ac:dyDescent="0.2"/>
    <row r="3407" ht="12.75" customHeight="1" x14ac:dyDescent="0.2"/>
    <row r="3408" ht="12.75" customHeight="1" x14ac:dyDescent="0.2"/>
    <row r="3409" ht="12.75" customHeight="1" x14ac:dyDescent="0.2"/>
    <row r="3410" ht="12.75" customHeight="1" x14ac:dyDescent="0.2"/>
    <row r="3411" ht="12.75" customHeight="1" x14ac:dyDescent="0.2"/>
    <row r="3412" ht="12.75" customHeight="1" x14ac:dyDescent="0.2"/>
    <row r="3413" ht="12.75" customHeight="1" x14ac:dyDescent="0.2"/>
    <row r="3414" ht="12.75" customHeight="1" x14ac:dyDescent="0.2"/>
    <row r="3415" ht="12.75" customHeight="1" x14ac:dyDescent="0.2"/>
    <row r="3416" ht="12.75" customHeight="1" x14ac:dyDescent="0.2"/>
    <row r="3417" ht="12.75" customHeight="1" x14ac:dyDescent="0.2"/>
    <row r="3418" ht="12.75" customHeight="1" x14ac:dyDescent="0.2"/>
    <row r="3419" ht="12.75" customHeight="1" x14ac:dyDescent="0.2"/>
    <row r="3420" ht="12.75" customHeight="1" x14ac:dyDescent="0.2"/>
    <row r="3421" ht="12.75" customHeight="1" x14ac:dyDescent="0.2"/>
    <row r="3422" ht="12.75" customHeight="1" x14ac:dyDescent="0.2"/>
    <row r="3423" ht="12.75" customHeight="1" x14ac:dyDescent="0.2"/>
    <row r="3424" ht="12.75" customHeight="1" x14ac:dyDescent="0.2"/>
    <row r="3425" ht="12.75" customHeight="1" x14ac:dyDescent="0.2"/>
    <row r="3426" ht="12.75" customHeight="1" x14ac:dyDescent="0.2"/>
    <row r="3427" ht="12.75" customHeight="1" x14ac:dyDescent="0.2"/>
    <row r="3428" ht="12.75" customHeight="1" x14ac:dyDescent="0.2"/>
    <row r="3429" ht="12.75" customHeight="1" x14ac:dyDescent="0.2"/>
    <row r="3430" ht="12.75" customHeight="1" x14ac:dyDescent="0.2"/>
    <row r="3431" ht="12.75" customHeight="1" x14ac:dyDescent="0.2"/>
    <row r="3432" ht="12.75" customHeight="1" x14ac:dyDescent="0.2"/>
    <row r="3433" ht="12.75" customHeight="1" x14ac:dyDescent="0.2"/>
    <row r="3434" ht="12.75" customHeight="1" x14ac:dyDescent="0.2"/>
    <row r="3435" ht="12.75" customHeight="1" x14ac:dyDescent="0.2"/>
    <row r="3436" ht="12.75" customHeight="1" x14ac:dyDescent="0.2"/>
    <row r="3437" ht="12.75" customHeight="1" x14ac:dyDescent="0.2"/>
    <row r="3438" ht="12.75" customHeight="1" x14ac:dyDescent="0.2"/>
    <row r="3439" ht="12.75" customHeight="1" x14ac:dyDescent="0.2"/>
    <row r="3440" ht="12.75" customHeight="1" x14ac:dyDescent="0.2"/>
    <row r="3441" ht="12.75" customHeight="1" x14ac:dyDescent="0.2"/>
    <row r="3442" ht="12.75" customHeight="1" x14ac:dyDescent="0.2"/>
    <row r="3443" ht="12.75" customHeight="1" x14ac:dyDescent="0.2"/>
    <row r="3444" ht="12.75" customHeight="1" x14ac:dyDescent="0.2"/>
    <row r="3445" ht="12.75" customHeight="1" x14ac:dyDescent="0.2"/>
    <row r="3446" ht="12.75" customHeight="1" x14ac:dyDescent="0.2"/>
    <row r="3447" ht="12.75" customHeight="1" x14ac:dyDescent="0.2"/>
    <row r="3448" ht="12.75" customHeight="1" x14ac:dyDescent="0.2"/>
    <row r="3449" ht="12.75" customHeight="1" x14ac:dyDescent="0.2"/>
    <row r="3450" ht="12.75" customHeight="1" x14ac:dyDescent="0.2"/>
    <row r="3451" ht="12.75" customHeight="1" x14ac:dyDescent="0.2"/>
    <row r="3452" ht="12.75" customHeight="1" x14ac:dyDescent="0.2"/>
    <row r="3453" ht="12.75" customHeight="1" x14ac:dyDescent="0.2"/>
    <row r="3454" ht="12.75" customHeight="1" x14ac:dyDescent="0.2"/>
    <row r="3455" ht="12.75" customHeight="1" x14ac:dyDescent="0.2"/>
    <row r="3456" ht="12.75" customHeight="1" x14ac:dyDescent="0.2"/>
    <row r="3457" ht="12.75" customHeight="1" x14ac:dyDescent="0.2"/>
    <row r="3458" ht="12.75" customHeight="1" x14ac:dyDescent="0.2"/>
    <row r="3459" ht="12.75" customHeight="1" x14ac:dyDescent="0.2"/>
    <row r="3460" ht="12.75" customHeight="1" x14ac:dyDescent="0.2"/>
    <row r="3461" ht="12.75" customHeight="1" x14ac:dyDescent="0.2"/>
    <row r="3462" ht="12.75" customHeight="1" x14ac:dyDescent="0.2"/>
    <row r="3463" ht="12.75" customHeight="1" x14ac:dyDescent="0.2"/>
    <row r="3464" ht="12.75" customHeight="1" x14ac:dyDescent="0.2"/>
    <row r="3465" ht="12.75" customHeight="1" x14ac:dyDescent="0.2"/>
    <row r="3466" ht="12.75" customHeight="1" x14ac:dyDescent="0.2"/>
    <row r="3467" ht="12.75" customHeight="1" x14ac:dyDescent="0.2"/>
    <row r="3468" ht="12.75" customHeight="1" x14ac:dyDescent="0.2"/>
    <row r="3469" ht="12.75" customHeight="1" x14ac:dyDescent="0.2"/>
    <row r="3470" ht="12.75" customHeight="1" x14ac:dyDescent="0.2"/>
    <row r="3471" ht="12.75" customHeight="1" x14ac:dyDescent="0.2"/>
    <row r="3472" ht="12.75" customHeight="1" x14ac:dyDescent="0.2"/>
    <row r="3473" ht="12.75" customHeight="1" x14ac:dyDescent="0.2"/>
    <row r="3474" ht="12.75" customHeight="1" x14ac:dyDescent="0.2"/>
    <row r="3475" ht="12.75" customHeight="1" x14ac:dyDescent="0.2"/>
    <row r="3476" ht="12.75" customHeight="1" x14ac:dyDescent="0.2"/>
    <row r="3477" ht="12.75" customHeight="1" x14ac:dyDescent="0.2"/>
    <row r="3478" ht="12.75" customHeight="1" x14ac:dyDescent="0.2"/>
    <row r="3479" ht="12.75" customHeight="1" x14ac:dyDescent="0.2"/>
    <row r="3480" ht="12.75" customHeight="1" x14ac:dyDescent="0.2"/>
    <row r="3481" ht="12.75" customHeight="1" x14ac:dyDescent="0.2"/>
    <row r="3482" ht="12.75" customHeight="1" x14ac:dyDescent="0.2"/>
    <row r="3483" ht="12.75" customHeight="1" x14ac:dyDescent="0.2"/>
    <row r="3484" ht="12.75" customHeight="1" x14ac:dyDescent="0.2"/>
    <row r="3485" ht="12.75" customHeight="1" x14ac:dyDescent="0.2"/>
    <row r="3486" ht="12.75" customHeight="1" x14ac:dyDescent="0.2"/>
    <row r="3487" ht="12.75" customHeight="1" x14ac:dyDescent="0.2"/>
    <row r="3488" ht="12.75" customHeight="1" x14ac:dyDescent="0.2"/>
    <row r="3489" ht="12.75" customHeight="1" x14ac:dyDescent="0.2"/>
    <row r="3490" ht="12.75" customHeight="1" x14ac:dyDescent="0.2"/>
    <row r="3491" ht="12.75" customHeight="1" x14ac:dyDescent="0.2"/>
    <row r="3492" ht="12.75" customHeight="1" x14ac:dyDescent="0.2"/>
    <row r="3493" ht="12.75" customHeight="1" x14ac:dyDescent="0.2"/>
    <row r="3494" ht="12.75" customHeight="1" x14ac:dyDescent="0.2"/>
    <row r="3495" ht="12.75" customHeight="1" x14ac:dyDescent="0.2"/>
    <row r="3496" ht="12.75" customHeight="1" x14ac:dyDescent="0.2"/>
    <row r="3497" ht="12.75" customHeight="1" x14ac:dyDescent="0.2"/>
    <row r="3498" ht="12.75" customHeight="1" x14ac:dyDescent="0.2"/>
    <row r="3499" ht="12.75" customHeight="1" x14ac:dyDescent="0.2"/>
    <row r="3500" ht="12.75" customHeight="1" x14ac:dyDescent="0.2"/>
    <row r="3501" ht="12.75" customHeight="1" x14ac:dyDescent="0.2"/>
    <row r="3502" ht="12.75" customHeight="1" x14ac:dyDescent="0.2"/>
    <row r="3503" ht="12.75" customHeight="1" x14ac:dyDescent="0.2"/>
    <row r="3504" ht="12.75" customHeight="1" x14ac:dyDescent="0.2"/>
    <row r="3505" ht="12.75" customHeight="1" x14ac:dyDescent="0.2"/>
    <row r="3506" ht="12.75" customHeight="1" x14ac:dyDescent="0.2"/>
    <row r="3507" ht="12.75" customHeight="1" x14ac:dyDescent="0.2"/>
    <row r="3508" ht="12.75" customHeight="1" x14ac:dyDescent="0.2"/>
    <row r="3509" ht="12.75" customHeight="1" x14ac:dyDescent="0.2"/>
    <row r="3510" ht="12.75" customHeight="1" x14ac:dyDescent="0.2"/>
    <row r="3511" ht="12.75" customHeight="1" x14ac:dyDescent="0.2"/>
    <row r="3512" ht="12.75" customHeight="1" x14ac:dyDescent="0.2"/>
    <row r="3513" ht="12.75" customHeight="1" x14ac:dyDescent="0.2"/>
    <row r="3514" ht="12.75" customHeight="1" x14ac:dyDescent="0.2"/>
    <row r="3515" ht="12.75" customHeight="1" x14ac:dyDescent="0.2"/>
    <row r="3516" ht="12.75" customHeight="1" x14ac:dyDescent="0.2"/>
    <row r="3517" ht="12.75" customHeight="1" x14ac:dyDescent="0.2"/>
    <row r="3518" ht="12.75" customHeight="1" x14ac:dyDescent="0.2"/>
    <row r="3519" ht="12.75" customHeight="1" x14ac:dyDescent="0.2"/>
    <row r="3520" ht="12.75" customHeight="1" x14ac:dyDescent="0.2"/>
    <row r="3521" ht="12.75" customHeight="1" x14ac:dyDescent="0.2"/>
    <row r="3522" ht="12.75" customHeight="1" x14ac:dyDescent="0.2"/>
    <row r="3523" ht="12.75" customHeight="1" x14ac:dyDescent="0.2"/>
    <row r="3524" ht="12.75" customHeight="1" x14ac:dyDescent="0.2"/>
    <row r="3525" ht="12.75" customHeight="1" x14ac:dyDescent="0.2"/>
    <row r="3526" ht="12.75" customHeight="1" x14ac:dyDescent="0.2"/>
    <row r="3527" ht="12.75" customHeight="1" x14ac:dyDescent="0.2"/>
    <row r="3528" ht="12.75" customHeight="1" x14ac:dyDescent="0.2"/>
    <row r="3529" ht="12.75" customHeight="1" x14ac:dyDescent="0.2"/>
    <row r="3530" ht="12.75" customHeight="1" x14ac:dyDescent="0.2"/>
    <row r="3531" ht="12.75" customHeight="1" x14ac:dyDescent="0.2"/>
    <row r="3532" ht="12.75" customHeight="1" x14ac:dyDescent="0.2"/>
    <row r="3533" ht="12.75" customHeight="1" x14ac:dyDescent="0.2"/>
    <row r="3534" ht="12.75" customHeight="1" x14ac:dyDescent="0.2"/>
    <row r="3535" ht="12.75" customHeight="1" x14ac:dyDescent="0.2"/>
    <row r="3536" ht="12.75" customHeight="1" x14ac:dyDescent="0.2"/>
    <row r="3537" ht="12.75" customHeight="1" x14ac:dyDescent="0.2"/>
    <row r="3538" ht="12.75" customHeight="1" x14ac:dyDescent="0.2"/>
    <row r="3539" ht="12.75" customHeight="1" x14ac:dyDescent="0.2"/>
    <row r="3540" ht="12.75" customHeight="1" x14ac:dyDescent="0.2"/>
    <row r="3541" ht="12.75" customHeight="1" x14ac:dyDescent="0.2"/>
    <row r="3542" ht="12.75" customHeight="1" x14ac:dyDescent="0.2"/>
    <row r="3543" ht="12.75" customHeight="1" x14ac:dyDescent="0.2"/>
    <row r="3544" ht="12.75" customHeight="1" x14ac:dyDescent="0.2"/>
    <row r="3545" ht="12.75" customHeight="1" x14ac:dyDescent="0.2"/>
    <row r="3546" ht="12.75" customHeight="1" x14ac:dyDescent="0.2"/>
    <row r="3547" ht="12.75" customHeight="1" x14ac:dyDescent="0.2"/>
    <row r="3548" ht="12.75" customHeight="1" x14ac:dyDescent="0.2"/>
    <row r="3549" ht="12.75" customHeight="1" x14ac:dyDescent="0.2"/>
    <row r="3550" ht="12.75" customHeight="1" x14ac:dyDescent="0.2"/>
    <row r="3551" ht="12.75" customHeight="1" x14ac:dyDescent="0.2"/>
    <row r="3552" ht="12.75" customHeight="1" x14ac:dyDescent="0.2"/>
    <row r="3553" ht="12.75" customHeight="1" x14ac:dyDescent="0.2"/>
    <row r="3554" ht="12.75" customHeight="1" x14ac:dyDescent="0.2"/>
    <row r="3555" ht="12.75" customHeight="1" x14ac:dyDescent="0.2"/>
    <row r="3556" ht="12.75" customHeight="1" x14ac:dyDescent="0.2"/>
    <row r="3557" ht="12.75" customHeight="1" x14ac:dyDescent="0.2"/>
    <row r="3558" ht="12.75" customHeight="1" x14ac:dyDescent="0.2"/>
    <row r="3559" ht="12.75" customHeight="1" x14ac:dyDescent="0.2"/>
    <row r="3560" ht="12.75" customHeight="1" x14ac:dyDescent="0.2"/>
    <row r="3561" ht="12.75" customHeight="1" x14ac:dyDescent="0.2"/>
    <row r="3562" ht="12.75" customHeight="1" x14ac:dyDescent="0.2"/>
    <row r="3563" ht="12.75" customHeight="1" x14ac:dyDescent="0.2"/>
    <row r="3564" ht="12.75" customHeight="1" x14ac:dyDescent="0.2"/>
    <row r="3565" ht="12.75" customHeight="1" x14ac:dyDescent="0.2"/>
    <row r="3566" ht="12.75" customHeight="1" x14ac:dyDescent="0.2"/>
    <row r="3567" ht="12.75" customHeight="1" x14ac:dyDescent="0.2"/>
    <row r="3568" ht="12.75" customHeight="1" x14ac:dyDescent="0.2"/>
    <row r="3569" ht="12.75" customHeight="1" x14ac:dyDescent="0.2"/>
    <row r="3570" ht="12.75" customHeight="1" x14ac:dyDescent="0.2"/>
    <row r="3571" ht="12.75" customHeight="1" x14ac:dyDescent="0.2"/>
    <row r="3572" ht="12.75" customHeight="1" x14ac:dyDescent="0.2"/>
    <row r="3573" ht="12.75" customHeight="1" x14ac:dyDescent="0.2"/>
    <row r="3574" ht="12.75" customHeight="1" x14ac:dyDescent="0.2"/>
    <row r="3575" ht="12.75" customHeight="1" x14ac:dyDescent="0.2"/>
    <row r="3576" ht="12.75" customHeight="1" x14ac:dyDescent="0.2"/>
    <row r="3577" ht="12.75" customHeight="1" x14ac:dyDescent="0.2"/>
    <row r="3578" ht="12.75" customHeight="1" x14ac:dyDescent="0.2"/>
    <row r="3579" ht="12.75" customHeight="1" x14ac:dyDescent="0.2"/>
    <row r="3580" ht="12.75" customHeight="1" x14ac:dyDescent="0.2"/>
    <row r="3581" ht="12.75" customHeight="1" x14ac:dyDescent="0.2"/>
    <row r="3582" ht="12.75" customHeight="1" x14ac:dyDescent="0.2"/>
    <row r="3583" ht="12.75" customHeight="1" x14ac:dyDescent="0.2"/>
    <row r="3584" ht="12.75" customHeight="1" x14ac:dyDescent="0.2"/>
    <row r="3585" ht="12.75" customHeight="1" x14ac:dyDescent="0.2"/>
    <row r="3586" ht="12.75" customHeight="1" x14ac:dyDescent="0.2"/>
    <row r="3587" ht="12.75" customHeight="1" x14ac:dyDescent="0.2"/>
    <row r="3588" ht="12.75" customHeight="1" x14ac:dyDescent="0.2"/>
    <row r="3589" ht="12.75" customHeight="1" x14ac:dyDescent="0.2"/>
    <row r="3590" ht="12.75" customHeight="1" x14ac:dyDescent="0.2"/>
    <row r="3591" ht="12.75" customHeight="1" x14ac:dyDescent="0.2"/>
    <row r="3592" ht="12.75" customHeight="1" x14ac:dyDescent="0.2"/>
    <row r="3593" ht="12.75" customHeight="1" x14ac:dyDescent="0.2"/>
    <row r="3594" ht="12.75" customHeight="1" x14ac:dyDescent="0.2"/>
    <row r="3595" ht="12.75" customHeight="1" x14ac:dyDescent="0.2"/>
    <row r="3596" ht="12.75" customHeight="1" x14ac:dyDescent="0.2"/>
    <row r="3597" ht="12.75" customHeight="1" x14ac:dyDescent="0.2"/>
    <row r="3598" ht="12.75" customHeight="1" x14ac:dyDescent="0.2"/>
    <row r="3599" ht="12.75" customHeight="1" x14ac:dyDescent="0.2"/>
    <row r="3600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2.75" customHeight="1" x14ac:dyDescent="0.2"/>
    <row r="3607" ht="12.75" customHeight="1" x14ac:dyDescent="0.2"/>
    <row r="3608" ht="12.75" customHeight="1" x14ac:dyDescent="0.2"/>
    <row r="3609" ht="12.75" customHeight="1" x14ac:dyDescent="0.2"/>
    <row r="3610" ht="12.75" customHeight="1" x14ac:dyDescent="0.2"/>
    <row r="3611" ht="12.75" customHeight="1" x14ac:dyDescent="0.2"/>
    <row r="3612" ht="12.75" customHeight="1" x14ac:dyDescent="0.2"/>
    <row r="3613" ht="12.75" customHeight="1" x14ac:dyDescent="0.2"/>
    <row r="3614" ht="12.75" customHeight="1" x14ac:dyDescent="0.2"/>
    <row r="3615" ht="12.75" customHeight="1" x14ac:dyDescent="0.2"/>
    <row r="3616" ht="12.75" customHeight="1" x14ac:dyDescent="0.2"/>
    <row r="3617" ht="12.75" customHeight="1" x14ac:dyDescent="0.2"/>
    <row r="3618" ht="12.75" customHeight="1" x14ac:dyDescent="0.2"/>
    <row r="3619" ht="12.75" customHeight="1" x14ac:dyDescent="0.2"/>
    <row r="3620" ht="12.75" customHeight="1" x14ac:dyDescent="0.2"/>
    <row r="3621" ht="12.75" customHeight="1" x14ac:dyDescent="0.2"/>
    <row r="3622" ht="12.75" customHeight="1" x14ac:dyDescent="0.2"/>
    <row r="3623" ht="12.75" customHeight="1" x14ac:dyDescent="0.2"/>
    <row r="3624" ht="12.75" customHeight="1" x14ac:dyDescent="0.2"/>
    <row r="3625" ht="12.75" customHeight="1" x14ac:dyDescent="0.2"/>
    <row r="3626" ht="12.75" customHeight="1" x14ac:dyDescent="0.2"/>
    <row r="3627" ht="12.75" customHeight="1" x14ac:dyDescent="0.2"/>
    <row r="3628" ht="12.75" customHeight="1" x14ac:dyDescent="0.2"/>
    <row r="3629" ht="12.75" customHeight="1" x14ac:dyDescent="0.2"/>
    <row r="3630" ht="12.75" customHeight="1" x14ac:dyDescent="0.2"/>
    <row r="3631" ht="12.75" customHeight="1" x14ac:dyDescent="0.2"/>
    <row r="3632" ht="12.75" customHeight="1" x14ac:dyDescent="0.2"/>
    <row r="3633" ht="12.75" customHeight="1" x14ac:dyDescent="0.2"/>
    <row r="3634" ht="12.75" customHeight="1" x14ac:dyDescent="0.2"/>
    <row r="3635" ht="12.75" customHeight="1" x14ac:dyDescent="0.2"/>
    <row r="3636" ht="12.75" customHeight="1" x14ac:dyDescent="0.2"/>
    <row r="3637" ht="12.75" customHeight="1" x14ac:dyDescent="0.2"/>
    <row r="3638" ht="12.75" customHeight="1" x14ac:dyDescent="0.2"/>
    <row r="3639" ht="12.75" customHeight="1" x14ac:dyDescent="0.2"/>
    <row r="3640" ht="12.75" customHeight="1" x14ac:dyDescent="0.2"/>
    <row r="3641" ht="12.75" customHeight="1" x14ac:dyDescent="0.2"/>
    <row r="3642" ht="12.75" customHeight="1" x14ac:dyDescent="0.2"/>
    <row r="3643" ht="12.75" customHeight="1" x14ac:dyDescent="0.2"/>
    <row r="3644" ht="12.75" customHeight="1" x14ac:dyDescent="0.2"/>
    <row r="3645" ht="12.75" customHeight="1" x14ac:dyDescent="0.2"/>
    <row r="3646" ht="12.75" customHeight="1" x14ac:dyDescent="0.2"/>
    <row r="3647" ht="12.75" customHeight="1" x14ac:dyDescent="0.2"/>
    <row r="3648" ht="12.75" customHeight="1" x14ac:dyDescent="0.2"/>
    <row r="3649" ht="12.75" customHeight="1" x14ac:dyDescent="0.2"/>
    <row r="3650" ht="12.75" customHeight="1" x14ac:dyDescent="0.2"/>
    <row r="3651" ht="12.75" customHeight="1" x14ac:dyDescent="0.2"/>
    <row r="3652" ht="12.75" customHeight="1" x14ac:dyDescent="0.2"/>
    <row r="3653" ht="12.75" customHeight="1" x14ac:dyDescent="0.2"/>
    <row r="3654" ht="12.75" customHeight="1" x14ac:dyDescent="0.2"/>
    <row r="3655" ht="12.75" customHeight="1" x14ac:dyDescent="0.2"/>
    <row r="3656" ht="12.75" customHeight="1" x14ac:dyDescent="0.2"/>
    <row r="3657" ht="12.75" customHeight="1" x14ac:dyDescent="0.2"/>
    <row r="3658" ht="12.75" customHeight="1" x14ac:dyDescent="0.2"/>
    <row r="3659" ht="12.75" customHeight="1" x14ac:dyDescent="0.2"/>
    <row r="3660" ht="12.75" customHeight="1" x14ac:dyDescent="0.2"/>
    <row r="3661" ht="12.75" customHeight="1" x14ac:dyDescent="0.2"/>
    <row r="3662" ht="12.75" customHeight="1" x14ac:dyDescent="0.2"/>
    <row r="3663" ht="12.75" customHeight="1" x14ac:dyDescent="0.2"/>
    <row r="3664" ht="12.75" customHeight="1" x14ac:dyDescent="0.2"/>
    <row r="3665" ht="12.75" customHeight="1" x14ac:dyDescent="0.2"/>
    <row r="3666" ht="12.75" customHeight="1" x14ac:dyDescent="0.2"/>
    <row r="3667" ht="12.75" customHeight="1" x14ac:dyDescent="0.2"/>
    <row r="3668" ht="12.75" customHeight="1" x14ac:dyDescent="0.2"/>
    <row r="3669" ht="12.75" customHeight="1" x14ac:dyDescent="0.2"/>
    <row r="3670" ht="12.75" customHeight="1" x14ac:dyDescent="0.2"/>
    <row r="3671" ht="12.75" customHeight="1" x14ac:dyDescent="0.2"/>
    <row r="3672" ht="12.75" customHeight="1" x14ac:dyDescent="0.2"/>
    <row r="3673" ht="12.75" customHeight="1" x14ac:dyDescent="0.2"/>
    <row r="3674" ht="12.75" customHeight="1" x14ac:dyDescent="0.2"/>
    <row r="3675" ht="12.75" customHeight="1" x14ac:dyDescent="0.2"/>
    <row r="3676" ht="12.75" customHeight="1" x14ac:dyDescent="0.2"/>
    <row r="3677" ht="12.75" customHeight="1" x14ac:dyDescent="0.2"/>
    <row r="3678" ht="12.75" customHeight="1" x14ac:dyDescent="0.2"/>
    <row r="3679" ht="12.75" customHeight="1" x14ac:dyDescent="0.2"/>
    <row r="3680" ht="12.75" customHeight="1" x14ac:dyDescent="0.2"/>
    <row r="3681" ht="12.75" customHeight="1" x14ac:dyDescent="0.2"/>
    <row r="3682" ht="12.75" customHeight="1" x14ac:dyDescent="0.2"/>
    <row r="3683" ht="12.75" customHeight="1" x14ac:dyDescent="0.2"/>
    <row r="3684" ht="12.75" customHeight="1" x14ac:dyDescent="0.2"/>
    <row r="3685" ht="12.75" customHeight="1" x14ac:dyDescent="0.2"/>
    <row r="3686" ht="12.75" customHeight="1" x14ac:dyDescent="0.2"/>
    <row r="3687" ht="12.75" customHeight="1" x14ac:dyDescent="0.2"/>
    <row r="3688" ht="12.75" customHeight="1" x14ac:dyDescent="0.2"/>
    <row r="3689" ht="12.75" customHeight="1" x14ac:dyDescent="0.2"/>
    <row r="3690" ht="12.75" customHeight="1" x14ac:dyDescent="0.2"/>
    <row r="3691" ht="12.75" customHeight="1" x14ac:dyDescent="0.2"/>
    <row r="3692" ht="12.75" customHeight="1" x14ac:dyDescent="0.2"/>
    <row r="3693" ht="12.75" customHeight="1" x14ac:dyDescent="0.2"/>
    <row r="3694" ht="12.75" customHeight="1" x14ac:dyDescent="0.2"/>
    <row r="3695" ht="12.75" customHeight="1" x14ac:dyDescent="0.2"/>
    <row r="3696" ht="12.75" customHeight="1" x14ac:dyDescent="0.2"/>
    <row r="3697" ht="12.75" customHeight="1" x14ac:dyDescent="0.2"/>
    <row r="3698" ht="12.75" customHeight="1" x14ac:dyDescent="0.2"/>
    <row r="3699" ht="12.75" customHeight="1" x14ac:dyDescent="0.2"/>
    <row r="3700" ht="12.75" customHeight="1" x14ac:dyDescent="0.2"/>
    <row r="3701" ht="12.75" customHeight="1" x14ac:dyDescent="0.2"/>
    <row r="3702" ht="12.75" customHeight="1" x14ac:dyDescent="0.2"/>
    <row r="3703" ht="12.75" customHeight="1" x14ac:dyDescent="0.2"/>
    <row r="3704" ht="12.75" customHeight="1" x14ac:dyDescent="0.2"/>
    <row r="3705" ht="12.75" customHeight="1" x14ac:dyDescent="0.2"/>
    <row r="3706" ht="12.75" customHeight="1" x14ac:dyDescent="0.2"/>
    <row r="3707" ht="12.75" customHeight="1" x14ac:dyDescent="0.2"/>
    <row r="3708" ht="12.75" customHeight="1" x14ac:dyDescent="0.2"/>
    <row r="3709" ht="12.75" customHeight="1" x14ac:dyDescent="0.2"/>
    <row r="3710" ht="12.75" customHeight="1" x14ac:dyDescent="0.2"/>
    <row r="3711" ht="12.75" customHeight="1" x14ac:dyDescent="0.2"/>
    <row r="3712" ht="12.75" customHeight="1" x14ac:dyDescent="0.2"/>
    <row r="3713" ht="12.75" customHeight="1" x14ac:dyDescent="0.2"/>
    <row r="3714" ht="12.75" customHeight="1" x14ac:dyDescent="0.2"/>
    <row r="3715" ht="12.75" customHeight="1" x14ac:dyDescent="0.2"/>
    <row r="3716" ht="12.75" customHeight="1" x14ac:dyDescent="0.2"/>
    <row r="3717" ht="12.75" customHeight="1" x14ac:dyDescent="0.2"/>
    <row r="3718" ht="12.75" customHeight="1" x14ac:dyDescent="0.2"/>
    <row r="3719" ht="12.75" customHeight="1" x14ac:dyDescent="0.2"/>
    <row r="3720" ht="12.75" customHeight="1" x14ac:dyDescent="0.2"/>
    <row r="3721" ht="12.75" customHeight="1" x14ac:dyDescent="0.2"/>
    <row r="3722" ht="12.75" customHeight="1" x14ac:dyDescent="0.2"/>
    <row r="3723" ht="12.75" customHeight="1" x14ac:dyDescent="0.2"/>
    <row r="3724" ht="12.75" customHeight="1" x14ac:dyDescent="0.2"/>
    <row r="3725" ht="12.75" customHeight="1" x14ac:dyDescent="0.2"/>
    <row r="3726" ht="12.75" customHeight="1" x14ac:dyDescent="0.2"/>
    <row r="3727" ht="12.75" customHeight="1" x14ac:dyDescent="0.2"/>
    <row r="3728" ht="12.75" customHeight="1" x14ac:dyDescent="0.2"/>
    <row r="3729" ht="12.75" customHeight="1" x14ac:dyDescent="0.2"/>
    <row r="3730" ht="12.75" customHeight="1" x14ac:dyDescent="0.2"/>
    <row r="3731" ht="12.75" customHeight="1" x14ac:dyDescent="0.2"/>
    <row r="3732" ht="12.75" customHeight="1" x14ac:dyDescent="0.2"/>
    <row r="3733" ht="12.75" customHeight="1" x14ac:dyDescent="0.2"/>
    <row r="3734" ht="12.75" customHeight="1" x14ac:dyDescent="0.2"/>
    <row r="3735" ht="12.75" customHeight="1" x14ac:dyDescent="0.2"/>
    <row r="3736" ht="12.75" customHeight="1" x14ac:dyDescent="0.2"/>
    <row r="3737" ht="12.75" customHeight="1" x14ac:dyDescent="0.2"/>
    <row r="3738" ht="12.75" customHeight="1" x14ac:dyDescent="0.2"/>
    <row r="3739" ht="12.75" customHeight="1" x14ac:dyDescent="0.2"/>
    <row r="3740" ht="12.75" customHeight="1" x14ac:dyDescent="0.2"/>
    <row r="3741" ht="12.75" customHeight="1" x14ac:dyDescent="0.2"/>
    <row r="3742" ht="12.75" customHeight="1" x14ac:dyDescent="0.2"/>
    <row r="3743" ht="12.75" customHeight="1" x14ac:dyDescent="0.2"/>
    <row r="3744" ht="12.75" customHeight="1" x14ac:dyDescent="0.2"/>
    <row r="3745" ht="12.75" customHeight="1" x14ac:dyDescent="0.2"/>
    <row r="3746" ht="12.75" customHeight="1" x14ac:dyDescent="0.2"/>
    <row r="3747" ht="12.75" customHeight="1" x14ac:dyDescent="0.2"/>
    <row r="3748" ht="12.75" customHeight="1" x14ac:dyDescent="0.2"/>
    <row r="3749" ht="12.75" customHeight="1" x14ac:dyDescent="0.2"/>
    <row r="3750" ht="12.75" customHeight="1" x14ac:dyDescent="0.2"/>
    <row r="3751" ht="12.75" customHeight="1" x14ac:dyDescent="0.2"/>
    <row r="3752" ht="12.75" customHeight="1" x14ac:dyDescent="0.2"/>
    <row r="3753" ht="12.75" customHeight="1" x14ac:dyDescent="0.2"/>
    <row r="3754" ht="12.75" customHeight="1" x14ac:dyDescent="0.2"/>
    <row r="3755" ht="12.75" customHeight="1" x14ac:dyDescent="0.2"/>
    <row r="3756" ht="12.75" customHeight="1" x14ac:dyDescent="0.2"/>
    <row r="3757" ht="12.75" customHeight="1" x14ac:dyDescent="0.2"/>
    <row r="3758" ht="12.75" customHeight="1" x14ac:dyDescent="0.2"/>
    <row r="3759" ht="12.75" customHeight="1" x14ac:dyDescent="0.2"/>
    <row r="3760" ht="12.75" customHeight="1" x14ac:dyDescent="0.2"/>
    <row r="3761" ht="12.75" customHeight="1" x14ac:dyDescent="0.2"/>
    <row r="3762" ht="12.75" customHeight="1" x14ac:dyDescent="0.2"/>
    <row r="3763" ht="12.75" customHeight="1" x14ac:dyDescent="0.2"/>
    <row r="3764" ht="12.75" customHeight="1" x14ac:dyDescent="0.2"/>
    <row r="3765" ht="12.75" customHeight="1" x14ac:dyDescent="0.2"/>
    <row r="3766" ht="12.75" customHeight="1" x14ac:dyDescent="0.2"/>
    <row r="3767" ht="12.75" customHeight="1" x14ac:dyDescent="0.2"/>
    <row r="3768" ht="12.75" customHeight="1" x14ac:dyDescent="0.2"/>
    <row r="3769" ht="12.75" customHeight="1" x14ac:dyDescent="0.2"/>
    <row r="3770" ht="12.75" customHeight="1" x14ac:dyDescent="0.2"/>
    <row r="3771" ht="12.75" customHeight="1" x14ac:dyDescent="0.2"/>
    <row r="3772" ht="12.75" customHeight="1" x14ac:dyDescent="0.2"/>
    <row r="3773" ht="12.75" customHeight="1" x14ac:dyDescent="0.2"/>
    <row r="3774" ht="12.75" customHeight="1" x14ac:dyDescent="0.2"/>
    <row r="3775" ht="12.75" customHeight="1" x14ac:dyDescent="0.2"/>
    <row r="3776" ht="12.75" customHeight="1" x14ac:dyDescent="0.2"/>
    <row r="3777" ht="12.75" customHeight="1" x14ac:dyDescent="0.2"/>
    <row r="3778" ht="12.75" customHeight="1" x14ac:dyDescent="0.2"/>
    <row r="3779" ht="12.75" customHeight="1" x14ac:dyDescent="0.2"/>
    <row r="3780" ht="12.75" customHeight="1" x14ac:dyDescent="0.2"/>
    <row r="3781" ht="12.75" customHeight="1" x14ac:dyDescent="0.2"/>
    <row r="3782" ht="12.75" customHeight="1" x14ac:dyDescent="0.2"/>
    <row r="3783" ht="12.75" customHeight="1" x14ac:dyDescent="0.2"/>
    <row r="3784" ht="12.75" customHeight="1" x14ac:dyDescent="0.2"/>
    <row r="3785" ht="12.75" customHeight="1" x14ac:dyDescent="0.2"/>
    <row r="3786" ht="12.75" customHeight="1" x14ac:dyDescent="0.2"/>
    <row r="3787" ht="12.75" customHeight="1" x14ac:dyDescent="0.2"/>
    <row r="3788" ht="12.75" customHeight="1" x14ac:dyDescent="0.2"/>
    <row r="3789" ht="12.75" customHeight="1" x14ac:dyDescent="0.2"/>
    <row r="3790" ht="12.75" customHeight="1" x14ac:dyDescent="0.2"/>
    <row r="3791" ht="12.75" customHeight="1" x14ac:dyDescent="0.2"/>
    <row r="3792" ht="12.75" customHeight="1" x14ac:dyDescent="0.2"/>
    <row r="3793" ht="12.75" customHeight="1" x14ac:dyDescent="0.2"/>
    <row r="3794" ht="12.75" customHeight="1" x14ac:dyDescent="0.2"/>
    <row r="3795" ht="12.75" customHeight="1" x14ac:dyDescent="0.2"/>
    <row r="3796" ht="12.75" customHeight="1" x14ac:dyDescent="0.2"/>
    <row r="3797" ht="12.75" customHeight="1" x14ac:dyDescent="0.2"/>
    <row r="3798" ht="12.75" customHeight="1" x14ac:dyDescent="0.2"/>
    <row r="3799" ht="12.75" customHeight="1" x14ac:dyDescent="0.2"/>
    <row r="3800" ht="12.75" customHeight="1" x14ac:dyDescent="0.2"/>
    <row r="3801" ht="12.75" customHeight="1" x14ac:dyDescent="0.2"/>
    <row r="3802" ht="12.75" customHeight="1" x14ac:dyDescent="0.2"/>
    <row r="3803" ht="12.75" customHeight="1" x14ac:dyDescent="0.2"/>
    <row r="3804" ht="12.75" customHeight="1" x14ac:dyDescent="0.2"/>
    <row r="3805" ht="12.75" customHeight="1" x14ac:dyDescent="0.2"/>
    <row r="3806" ht="12.75" customHeight="1" x14ac:dyDescent="0.2"/>
    <row r="3807" ht="12.75" customHeight="1" x14ac:dyDescent="0.2"/>
    <row r="3808" ht="12.75" customHeight="1" x14ac:dyDescent="0.2"/>
    <row r="3809" ht="12.75" customHeight="1" x14ac:dyDescent="0.2"/>
    <row r="3810" ht="12.75" customHeight="1" x14ac:dyDescent="0.2"/>
    <row r="3811" ht="12.75" customHeight="1" x14ac:dyDescent="0.2"/>
    <row r="3812" ht="12.75" customHeight="1" x14ac:dyDescent="0.2"/>
    <row r="3813" ht="12.75" customHeight="1" x14ac:dyDescent="0.2"/>
    <row r="3814" ht="12.75" customHeight="1" x14ac:dyDescent="0.2"/>
    <row r="3815" ht="12.75" customHeight="1" x14ac:dyDescent="0.2"/>
    <row r="3816" ht="12.75" customHeight="1" x14ac:dyDescent="0.2"/>
    <row r="3817" ht="12.75" customHeight="1" x14ac:dyDescent="0.2"/>
    <row r="3818" ht="12.75" customHeight="1" x14ac:dyDescent="0.2"/>
    <row r="3819" ht="12.75" customHeight="1" x14ac:dyDescent="0.2"/>
    <row r="3820" ht="12.75" customHeight="1" x14ac:dyDescent="0.2"/>
    <row r="3821" ht="12.75" customHeight="1" x14ac:dyDescent="0.2"/>
    <row r="3822" ht="12.75" customHeight="1" x14ac:dyDescent="0.2"/>
    <row r="3823" ht="12.75" customHeight="1" x14ac:dyDescent="0.2"/>
    <row r="3824" ht="12.75" customHeight="1" x14ac:dyDescent="0.2"/>
    <row r="3825" ht="12.75" customHeight="1" x14ac:dyDescent="0.2"/>
    <row r="3826" ht="12.75" customHeight="1" x14ac:dyDescent="0.2"/>
    <row r="3827" ht="12.75" customHeight="1" x14ac:dyDescent="0.2"/>
    <row r="3828" ht="12.75" customHeight="1" x14ac:dyDescent="0.2"/>
    <row r="3829" ht="12.75" customHeight="1" x14ac:dyDescent="0.2"/>
    <row r="3830" ht="12.75" customHeight="1" x14ac:dyDescent="0.2"/>
    <row r="3831" ht="12.75" customHeight="1" x14ac:dyDescent="0.2"/>
    <row r="3832" ht="12.75" customHeight="1" x14ac:dyDescent="0.2"/>
    <row r="3833" ht="12.75" customHeight="1" x14ac:dyDescent="0.2"/>
    <row r="3834" ht="12.75" customHeight="1" x14ac:dyDescent="0.2"/>
    <row r="3835" ht="12.75" customHeight="1" x14ac:dyDescent="0.2"/>
    <row r="3836" ht="12.75" customHeight="1" x14ac:dyDescent="0.2"/>
    <row r="3837" ht="12.75" customHeight="1" x14ac:dyDescent="0.2"/>
    <row r="3838" ht="12.75" customHeight="1" x14ac:dyDescent="0.2"/>
    <row r="3839" ht="12.75" customHeight="1" x14ac:dyDescent="0.2"/>
    <row r="3840" ht="12.75" customHeight="1" x14ac:dyDescent="0.2"/>
    <row r="3841" ht="12.75" customHeight="1" x14ac:dyDescent="0.2"/>
    <row r="3842" ht="12.75" customHeight="1" x14ac:dyDescent="0.2"/>
    <row r="3843" ht="12.75" customHeight="1" x14ac:dyDescent="0.2"/>
    <row r="3844" ht="12.75" customHeight="1" x14ac:dyDescent="0.2"/>
    <row r="3845" ht="12.75" customHeight="1" x14ac:dyDescent="0.2"/>
    <row r="3846" ht="12.75" customHeight="1" x14ac:dyDescent="0.2"/>
    <row r="3847" ht="12.75" customHeight="1" x14ac:dyDescent="0.2"/>
    <row r="3848" ht="12.75" customHeight="1" x14ac:dyDescent="0.2"/>
    <row r="3849" ht="12.75" customHeight="1" x14ac:dyDescent="0.2"/>
    <row r="3850" ht="12.75" customHeight="1" x14ac:dyDescent="0.2"/>
    <row r="3851" ht="12.75" customHeight="1" x14ac:dyDescent="0.2"/>
    <row r="3852" ht="12.75" customHeight="1" x14ac:dyDescent="0.2"/>
    <row r="3853" ht="12.75" customHeight="1" x14ac:dyDescent="0.2"/>
    <row r="3854" ht="12.75" customHeight="1" x14ac:dyDescent="0.2"/>
    <row r="3855" ht="12.75" customHeight="1" x14ac:dyDescent="0.2"/>
    <row r="3856" ht="12.75" customHeight="1" x14ac:dyDescent="0.2"/>
    <row r="3857" ht="12.75" customHeight="1" x14ac:dyDescent="0.2"/>
    <row r="3858" ht="12.75" customHeight="1" x14ac:dyDescent="0.2"/>
    <row r="3859" ht="12.75" customHeight="1" x14ac:dyDescent="0.2"/>
    <row r="3860" ht="12.75" customHeight="1" x14ac:dyDescent="0.2"/>
    <row r="3861" ht="12.75" customHeight="1" x14ac:dyDescent="0.2"/>
    <row r="3862" ht="12.75" customHeight="1" x14ac:dyDescent="0.2"/>
    <row r="3863" ht="12.75" customHeight="1" x14ac:dyDescent="0.2"/>
    <row r="3864" ht="12.75" customHeight="1" x14ac:dyDescent="0.2"/>
    <row r="3865" ht="12.75" customHeight="1" x14ac:dyDescent="0.2"/>
    <row r="3866" ht="12.75" customHeight="1" x14ac:dyDescent="0.2"/>
    <row r="3867" ht="12.75" customHeight="1" x14ac:dyDescent="0.2"/>
    <row r="3868" ht="12.75" customHeight="1" x14ac:dyDescent="0.2"/>
    <row r="3869" ht="12.75" customHeight="1" x14ac:dyDescent="0.2"/>
    <row r="3870" ht="12.75" customHeight="1" x14ac:dyDescent="0.2"/>
    <row r="3871" ht="12.75" customHeight="1" x14ac:dyDescent="0.2"/>
    <row r="3872" ht="12.75" customHeight="1" x14ac:dyDescent="0.2"/>
    <row r="3873" ht="12.75" customHeight="1" x14ac:dyDescent="0.2"/>
    <row r="3874" ht="12.75" customHeight="1" x14ac:dyDescent="0.2"/>
    <row r="3875" ht="12.75" customHeight="1" x14ac:dyDescent="0.2"/>
    <row r="3876" ht="12.75" customHeight="1" x14ac:dyDescent="0.2"/>
    <row r="3877" ht="12.75" customHeight="1" x14ac:dyDescent="0.2"/>
    <row r="3878" ht="12.75" customHeight="1" x14ac:dyDescent="0.2"/>
    <row r="3879" ht="12.75" customHeight="1" x14ac:dyDescent="0.2"/>
    <row r="3880" ht="12.75" customHeight="1" x14ac:dyDescent="0.2"/>
    <row r="3881" ht="12.75" customHeight="1" x14ac:dyDescent="0.2"/>
    <row r="3882" ht="12.75" customHeight="1" x14ac:dyDescent="0.2"/>
    <row r="3883" ht="12.75" customHeight="1" x14ac:dyDescent="0.2"/>
    <row r="3884" ht="12.75" customHeight="1" x14ac:dyDescent="0.2"/>
    <row r="3885" ht="12.75" customHeight="1" x14ac:dyDescent="0.2"/>
    <row r="3886" ht="12.75" customHeight="1" x14ac:dyDescent="0.2"/>
    <row r="3887" ht="12.75" customHeight="1" x14ac:dyDescent="0.2"/>
    <row r="3888" ht="12.75" customHeight="1" x14ac:dyDescent="0.2"/>
    <row r="3889" ht="12.75" customHeight="1" x14ac:dyDescent="0.2"/>
    <row r="3890" ht="12.75" customHeight="1" x14ac:dyDescent="0.2"/>
    <row r="3891" ht="12.75" customHeight="1" x14ac:dyDescent="0.2"/>
    <row r="3892" ht="12.75" customHeight="1" x14ac:dyDescent="0.2"/>
    <row r="3893" ht="12.75" customHeight="1" x14ac:dyDescent="0.2"/>
    <row r="3894" ht="12.75" customHeight="1" x14ac:dyDescent="0.2"/>
    <row r="3895" ht="12.75" customHeight="1" x14ac:dyDescent="0.2"/>
    <row r="3896" ht="12.75" customHeight="1" x14ac:dyDescent="0.2"/>
    <row r="3897" ht="12.75" customHeight="1" x14ac:dyDescent="0.2"/>
    <row r="3898" ht="12.75" customHeight="1" x14ac:dyDescent="0.2"/>
    <row r="3899" ht="12.75" customHeight="1" x14ac:dyDescent="0.2"/>
    <row r="3900" ht="12.75" customHeight="1" x14ac:dyDescent="0.2"/>
    <row r="3901" ht="12.75" customHeight="1" x14ac:dyDescent="0.2"/>
    <row r="3902" ht="12.75" customHeight="1" x14ac:dyDescent="0.2"/>
    <row r="3903" ht="12.75" customHeight="1" x14ac:dyDescent="0.2"/>
    <row r="3904" ht="12.75" customHeight="1" x14ac:dyDescent="0.2"/>
    <row r="3905" ht="12.75" customHeight="1" x14ac:dyDescent="0.2"/>
    <row r="3906" ht="12.75" customHeight="1" x14ac:dyDescent="0.2"/>
    <row r="3907" ht="12.75" customHeight="1" x14ac:dyDescent="0.2"/>
    <row r="3908" ht="12.75" customHeight="1" x14ac:dyDescent="0.2"/>
    <row r="3909" ht="12.75" customHeight="1" x14ac:dyDescent="0.2"/>
    <row r="3910" ht="12.75" customHeight="1" x14ac:dyDescent="0.2"/>
    <row r="3911" ht="12.75" customHeight="1" x14ac:dyDescent="0.2"/>
    <row r="3912" ht="12.75" customHeight="1" x14ac:dyDescent="0.2"/>
    <row r="3913" ht="12.75" customHeight="1" x14ac:dyDescent="0.2"/>
    <row r="3914" ht="12.75" customHeight="1" x14ac:dyDescent="0.2"/>
    <row r="3915" ht="12.75" customHeight="1" x14ac:dyDescent="0.2"/>
    <row r="3916" ht="12.75" customHeight="1" x14ac:dyDescent="0.2"/>
    <row r="3917" ht="12.75" customHeight="1" x14ac:dyDescent="0.2"/>
    <row r="3918" ht="12.75" customHeight="1" x14ac:dyDescent="0.2"/>
    <row r="3919" ht="12.75" customHeight="1" x14ac:dyDescent="0.2"/>
    <row r="3920" ht="12.75" customHeight="1" x14ac:dyDescent="0.2"/>
    <row r="3921" ht="12.75" customHeight="1" x14ac:dyDescent="0.2"/>
    <row r="3922" ht="12.75" customHeight="1" x14ac:dyDescent="0.2"/>
    <row r="3923" ht="12.75" customHeight="1" x14ac:dyDescent="0.2"/>
    <row r="3924" ht="12.75" customHeight="1" x14ac:dyDescent="0.2"/>
    <row r="3925" ht="12.75" customHeight="1" x14ac:dyDescent="0.2"/>
    <row r="3926" ht="12.75" customHeight="1" x14ac:dyDescent="0.2"/>
    <row r="3927" ht="12.75" customHeight="1" x14ac:dyDescent="0.2"/>
    <row r="3928" ht="12.75" customHeight="1" x14ac:dyDescent="0.2"/>
    <row r="3929" ht="12.75" customHeight="1" x14ac:dyDescent="0.2"/>
    <row r="3930" ht="12.75" customHeight="1" x14ac:dyDescent="0.2"/>
    <row r="3931" ht="12.75" customHeight="1" x14ac:dyDescent="0.2"/>
    <row r="3932" ht="12.75" customHeight="1" x14ac:dyDescent="0.2"/>
    <row r="3933" ht="12.75" customHeight="1" x14ac:dyDescent="0.2"/>
    <row r="3934" ht="12.75" customHeight="1" x14ac:dyDescent="0.2"/>
    <row r="3935" ht="12.75" customHeight="1" x14ac:dyDescent="0.2"/>
    <row r="3936" ht="12.75" customHeight="1" x14ac:dyDescent="0.2"/>
    <row r="3937" ht="12.75" customHeight="1" x14ac:dyDescent="0.2"/>
    <row r="3938" ht="12.75" customHeight="1" x14ac:dyDescent="0.2"/>
    <row r="3939" ht="12.75" customHeight="1" x14ac:dyDescent="0.2"/>
    <row r="3940" ht="12.75" customHeight="1" x14ac:dyDescent="0.2"/>
    <row r="3941" ht="12.75" customHeight="1" x14ac:dyDescent="0.2"/>
    <row r="3942" ht="12.75" customHeight="1" x14ac:dyDescent="0.2"/>
    <row r="3943" ht="12.75" customHeight="1" x14ac:dyDescent="0.2"/>
    <row r="3944" ht="12.75" customHeight="1" x14ac:dyDescent="0.2"/>
    <row r="3945" ht="12.75" customHeight="1" x14ac:dyDescent="0.2"/>
    <row r="3946" ht="12.75" customHeight="1" x14ac:dyDescent="0.2"/>
    <row r="3947" ht="12.75" customHeight="1" x14ac:dyDescent="0.2"/>
    <row r="3948" ht="12.75" customHeight="1" x14ac:dyDescent="0.2"/>
    <row r="3949" ht="12.75" customHeight="1" x14ac:dyDescent="0.2"/>
    <row r="3950" ht="12.75" customHeight="1" x14ac:dyDescent="0.2"/>
    <row r="3951" ht="12.75" customHeight="1" x14ac:dyDescent="0.2"/>
    <row r="3952" ht="12.75" customHeight="1" x14ac:dyDescent="0.2"/>
    <row r="3953" ht="12.75" customHeight="1" x14ac:dyDescent="0.2"/>
    <row r="3954" ht="12.75" customHeight="1" x14ac:dyDescent="0.2"/>
    <row r="3955" ht="12.75" customHeight="1" x14ac:dyDescent="0.2"/>
    <row r="3956" ht="12.75" customHeight="1" x14ac:dyDescent="0.2"/>
    <row r="3957" ht="12.75" customHeight="1" x14ac:dyDescent="0.2"/>
    <row r="3958" ht="12.75" customHeight="1" x14ac:dyDescent="0.2"/>
    <row r="3959" ht="12.75" customHeight="1" x14ac:dyDescent="0.2"/>
    <row r="3960" ht="12.75" customHeight="1" x14ac:dyDescent="0.2"/>
    <row r="3961" ht="12.75" customHeight="1" x14ac:dyDescent="0.2"/>
    <row r="3962" ht="12.75" customHeight="1" x14ac:dyDescent="0.2"/>
    <row r="3963" ht="12.75" customHeight="1" x14ac:dyDescent="0.2"/>
    <row r="3964" ht="12.75" customHeight="1" x14ac:dyDescent="0.2"/>
    <row r="3965" ht="12.75" customHeight="1" x14ac:dyDescent="0.2"/>
    <row r="3966" ht="12.75" customHeight="1" x14ac:dyDescent="0.2"/>
    <row r="3967" ht="12.75" customHeight="1" x14ac:dyDescent="0.2"/>
    <row r="3968" ht="12.75" customHeight="1" x14ac:dyDescent="0.2"/>
    <row r="3969" ht="12.75" customHeight="1" x14ac:dyDescent="0.2"/>
    <row r="3970" ht="12.75" customHeight="1" x14ac:dyDescent="0.2"/>
    <row r="3971" ht="12.75" customHeight="1" x14ac:dyDescent="0.2"/>
    <row r="3972" ht="12.75" customHeight="1" x14ac:dyDescent="0.2"/>
    <row r="3973" ht="12.75" customHeight="1" x14ac:dyDescent="0.2"/>
    <row r="3974" ht="12.75" customHeight="1" x14ac:dyDescent="0.2"/>
    <row r="3975" ht="12.75" customHeight="1" x14ac:dyDescent="0.2"/>
    <row r="3976" ht="12.75" customHeight="1" x14ac:dyDescent="0.2"/>
    <row r="3977" ht="12.75" customHeight="1" x14ac:dyDescent="0.2"/>
    <row r="3978" ht="12.75" customHeight="1" x14ac:dyDescent="0.2"/>
    <row r="3979" ht="12.75" customHeight="1" x14ac:dyDescent="0.2"/>
    <row r="3980" ht="12.75" customHeight="1" x14ac:dyDescent="0.2"/>
    <row r="3981" ht="12.75" customHeight="1" x14ac:dyDescent="0.2"/>
    <row r="3982" ht="12.75" customHeight="1" x14ac:dyDescent="0.2"/>
    <row r="3983" ht="12.75" customHeight="1" x14ac:dyDescent="0.2"/>
    <row r="3984" ht="12.75" customHeight="1" x14ac:dyDescent="0.2"/>
    <row r="3985" ht="12.75" customHeight="1" x14ac:dyDescent="0.2"/>
    <row r="3986" ht="12.75" customHeight="1" x14ac:dyDescent="0.2"/>
    <row r="3987" ht="12.75" customHeight="1" x14ac:dyDescent="0.2"/>
    <row r="3988" ht="12.75" customHeight="1" x14ac:dyDescent="0.2"/>
    <row r="3989" ht="12.75" customHeight="1" x14ac:dyDescent="0.2"/>
    <row r="3990" ht="12.75" customHeight="1" x14ac:dyDescent="0.2"/>
    <row r="3991" ht="12.75" customHeight="1" x14ac:dyDescent="0.2"/>
    <row r="3992" ht="12.75" customHeight="1" x14ac:dyDescent="0.2"/>
    <row r="3993" ht="12.75" customHeight="1" x14ac:dyDescent="0.2"/>
    <row r="3994" ht="12.75" customHeight="1" x14ac:dyDescent="0.2"/>
    <row r="3995" ht="12.75" customHeight="1" x14ac:dyDescent="0.2"/>
    <row r="3996" ht="12.75" customHeight="1" x14ac:dyDescent="0.2"/>
    <row r="3997" ht="12.75" customHeight="1" x14ac:dyDescent="0.2"/>
    <row r="3998" ht="12.75" customHeight="1" x14ac:dyDescent="0.2"/>
    <row r="3999" ht="12.75" customHeight="1" x14ac:dyDescent="0.2"/>
    <row r="4000" ht="12.75" customHeight="1" x14ac:dyDescent="0.2"/>
    <row r="4001" ht="12.75" customHeight="1" x14ac:dyDescent="0.2"/>
    <row r="4002" ht="12.75" customHeight="1" x14ac:dyDescent="0.2"/>
    <row r="4003" ht="12.75" customHeight="1" x14ac:dyDescent="0.2"/>
    <row r="4004" ht="12.75" customHeight="1" x14ac:dyDescent="0.2"/>
    <row r="4005" ht="12.75" customHeight="1" x14ac:dyDescent="0.2"/>
    <row r="4006" ht="12.75" customHeight="1" x14ac:dyDescent="0.2"/>
    <row r="4007" ht="12.75" customHeight="1" x14ac:dyDescent="0.2"/>
    <row r="4008" ht="12.75" customHeight="1" x14ac:dyDescent="0.2"/>
    <row r="4009" ht="12.75" customHeight="1" x14ac:dyDescent="0.2"/>
    <row r="4010" ht="12.75" customHeight="1" x14ac:dyDescent="0.2"/>
    <row r="4011" ht="12.75" customHeight="1" x14ac:dyDescent="0.2"/>
    <row r="4012" ht="12.75" customHeight="1" x14ac:dyDescent="0.2"/>
    <row r="4013" ht="12.75" customHeight="1" x14ac:dyDescent="0.2"/>
    <row r="4014" ht="12.75" customHeight="1" x14ac:dyDescent="0.2"/>
    <row r="4015" ht="12.75" customHeight="1" x14ac:dyDescent="0.2"/>
    <row r="4016" ht="12.75" customHeight="1" x14ac:dyDescent="0.2"/>
    <row r="4017" ht="12.75" customHeight="1" x14ac:dyDescent="0.2"/>
    <row r="4018" ht="12.75" customHeight="1" x14ac:dyDescent="0.2"/>
    <row r="4019" ht="12.75" customHeight="1" x14ac:dyDescent="0.2"/>
    <row r="4020" ht="12.75" customHeight="1" x14ac:dyDescent="0.2"/>
    <row r="4021" ht="12.75" customHeight="1" x14ac:dyDescent="0.2"/>
    <row r="4022" ht="12.75" customHeight="1" x14ac:dyDescent="0.2"/>
    <row r="4023" ht="12.75" customHeight="1" x14ac:dyDescent="0.2"/>
    <row r="4024" ht="12.75" customHeight="1" x14ac:dyDescent="0.2"/>
    <row r="4025" ht="12.75" customHeight="1" x14ac:dyDescent="0.2"/>
    <row r="4026" ht="12.75" customHeight="1" x14ac:dyDescent="0.2"/>
    <row r="4027" ht="12.75" customHeight="1" x14ac:dyDescent="0.2"/>
    <row r="4028" ht="12.75" customHeight="1" x14ac:dyDescent="0.2"/>
    <row r="4029" ht="12.75" customHeight="1" x14ac:dyDescent="0.2"/>
    <row r="4030" ht="12.75" customHeight="1" x14ac:dyDescent="0.2"/>
    <row r="4031" ht="12.75" customHeight="1" x14ac:dyDescent="0.2"/>
    <row r="4032" ht="12.75" customHeight="1" x14ac:dyDescent="0.2"/>
    <row r="4033" ht="12.75" customHeight="1" x14ac:dyDescent="0.2"/>
    <row r="4034" ht="12.75" customHeight="1" x14ac:dyDescent="0.2"/>
    <row r="4035" ht="12.75" customHeight="1" x14ac:dyDescent="0.2"/>
    <row r="4036" ht="12.75" customHeight="1" x14ac:dyDescent="0.2"/>
    <row r="4037" ht="12.75" customHeight="1" x14ac:dyDescent="0.2"/>
    <row r="4038" ht="12.75" customHeight="1" x14ac:dyDescent="0.2"/>
    <row r="4039" ht="12.75" customHeight="1" x14ac:dyDescent="0.2"/>
    <row r="4040" ht="12.75" customHeight="1" x14ac:dyDescent="0.2"/>
    <row r="4041" ht="12.75" customHeight="1" x14ac:dyDescent="0.2"/>
    <row r="4042" ht="12.75" customHeight="1" x14ac:dyDescent="0.2"/>
    <row r="4043" ht="12.75" customHeight="1" x14ac:dyDescent="0.2"/>
    <row r="4044" ht="12.75" customHeight="1" x14ac:dyDescent="0.2"/>
    <row r="4045" ht="12.75" customHeight="1" x14ac:dyDescent="0.2"/>
    <row r="4046" ht="12.75" customHeight="1" x14ac:dyDescent="0.2"/>
    <row r="4047" ht="12.75" customHeight="1" x14ac:dyDescent="0.2"/>
    <row r="4048" ht="12.75" customHeight="1" x14ac:dyDescent="0.2"/>
    <row r="4049" ht="12.75" customHeight="1" x14ac:dyDescent="0.2"/>
    <row r="4050" ht="12.75" customHeight="1" x14ac:dyDescent="0.2"/>
    <row r="4051" ht="12.75" customHeight="1" x14ac:dyDescent="0.2"/>
    <row r="4052" ht="12.75" customHeight="1" x14ac:dyDescent="0.2"/>
    <row r="4053" ht="12.75" customHeight="1" x14ac:dyDescent="0.2"/>
    <row r="4054" ht="12.75" customHeight="1" x14ac:dyDescent="0.2"/>
    <row r="4055" ht="12.75" customHeight="1" x14ac:dyDescent="0.2"/>
    <row r="4056" ht="12.75" customHeight="1" x14ac:dyDescent="0.2"/>
    <row r="4057" ht="12.75" customHeight="1" x14ac:dyDescent="0.2"/>
    <row r="4058" ht="12.75" customHeight="1" x14ac:dyDescent="0.2"/>
    <row r="4059" ht="12.75" customHeight="1" x14ac:dyDescent="0.2"/>
    <row r="4060" ht="12.75" customHeight="1" x14ac:dyDescent="0.2"/>
    <row r="4061" ht="12.75" customHeight="1" x14ac:dyDescent="0.2"/>
    <row r="4062" ht="12.75" customHeight="1" x14ac:dyDescent="0.2"/>
    <row r="4063" ht="12.75" customHeight="1" x14ac:dyDescent="0.2"/>
    <row r="4064" ht="12.75" customHeight="1" x14ac:dyDescent="0.2"/>
    <row r="4065" ht="12.75" customHeight="1" x14ac:dyDescent="0.2"/>
    <row r="4066" ht="12.75" customHeight="1" x14ac:dyDescent="0.2"/>
    <row r="4067" ht="12.75" customHeight="1" x14ac:dyDescent="0.2"/>
    <row r="4068" ht="12.75" customHeight="1" x14ac:dyDescent="0.2"/>
    <row r="4069" ht="12.75" customHeight="1" x14ac:dyDescent="0.2"/>
    <row r="4070" ht="12.75" customHeight="1" x14ac:dyDescent="0.2"/>
    <row r="4071" ht="12.75" customHeight="1" x14ac:dyDescent="0.2"/>
    <row r="4072" ht="12.75" customHeight="1" x14ac:dyDescent="0.2"/>
    <row r="4073" ht="12.75" customHeight="1" x14ac:dyDescent="0.2"/>
    <row r="4074" ht="12.75" customHeight="1" x14ac:dyDescent="0.2"/>
    <row r="4075" ht="12.75" customHeight="1" x14ac:dyDescent="0.2"/>
    <row r="4076" ht="12.75" customHeight="1" x14ac:dyDescent="0.2"/>
    <row r="4077" ht="12.75" customHeight="1" x14ac:dyDescent="0.2"/>
    <row r="4078" ht="12.75" customHeight="1" x14ac:dyDescent="0.2"/>
    <row r="4079" ht="12.75" customHeight="1" x14ac:dyDescent="0.2"/>
    <row r="4080" ht="12.75" customHeight="1" x14ac:dyDescent="0.2"/>
    <row r="4081" ht="12.75" customHeight="1" x14ac:dyDescent="0.2"/>
    <row r="4082" ht="12.75" customHeight="1" x14ac:dyDescent="0.2"/>
    <row r="4083" ht="12.75" customHeight="1" x14ac:dyDescent="0.2"/>
    <row r="4084" ht="12.75" customHeight="1" x14ac:dyDescent="0.2"/>
    <row r="4085" ht="12.75" customHeight="1" x14ac:dyDescent="0.2"/>
    <row r="4086" ht="12.75" customHeight="1" x14ac:dyDescent="0.2"/>
    <row r="4087" ht="12.75" customHeight="1" x14ac:dyDescent="0.2"/>
    <row r="4088" ht="12.75" customHeight="1" x14ac:dyDescent="0.2"/>
    <row r="4089" ht="12.75" customHeight="1" x14ac:dyDescent="0.2"/>
    <row r="4090" ht="12.75" customHeight="1" x14ac:dyDescent="0.2"/>
    <row r="4091" ht="12.75" customHeight="1" x14ac:dyDescent="0.2"/>
    <row r="4092" ht="12.75" customHeight="1" x14ac:dyDescent="0.2"/>
    <row r="4093" ht="12.75" customHeight="1" x14ac:dyDescent="0.2"/>
    <row r="4094" ht="12.75" customHeight="1" x14ac:dyDescent="0.2"/>
    <row r="4095" ht="12.75" customHeight="1" x14ac:dyDescent="0.2"/>
    <row r="4096" ht="12.75" customHeight="1" x14ac:dyDescent="0.2"/>
    <row r="4097" ht="12.75" customHeight="1" x14ac:dyDescent="0.2"/>
    <row r="4098" ht="12.75" customHeight="1" x14ac:dyDescent="0.2"/>
    <row r="4099" ht="12.75" customHeight="1" x14ac:dyDescent="0.2"/>
    <row r="4100" ht="12.75" customHeight="1" x14ac:dyDescent="0.2"/>
    <row r="4101" ht="12.75" customHeight="1" x14ac:dyDescent="0.2"/>
    <row r="4102" ht="12.75" customHeight="1" x14ac:dyDescent="0.2"/>
    <row r="4103" ht="12.75" customHeight="1" x14ac:dyDescent="0.2"/>
    <row r="4104" ht="12.75" customHeight="1" x14ac:dyDescent="0.2"/>
    <row r="4105" ht="12.75" customHeight="1" x14ac:dyDescent="0.2"/>
    <row r="4106" ht="12.75" customHeight="1" x14ac:dyDescent="0.2"/>
    <row r="4107" ht="12.75" customHeight="1" x14ac:dyDescent="0.2"/>
    <row r="4108" ht="12.75" customHeight="1" x14ac:dyDescent="0.2"/>
    <row r="4109" ht="12.75" customHeight="1" x14ac:dyDescent="0.2"/>
    <row r="4110" ht="12.75" customHeight="1" x14ac:dyDescent="0.2"/>
    <row r="4111" ht="12.75" customHeight="1" x14ac:dyDescent="0.2"/>
    <row r="4112" ht="12.75" customHeight="1" x14ac:dyDescent="0.2"/>
    <row r="4113" ht="12.75" customHeight="1" x14ac:dyDescent="0.2"/>
    <row r="4114" ht="12.75" customHeight="1" x14ac:dyDescent="0.2"/>
    <row r="4115" ht="12.75" customHeight="1" x14ac:dyDescent="0.2"/>
    <row r="4116" ht="12.75" customHeight="1" x14ac:dyDescent="0.2"/>
    <row r="4117" ht="12.75" customHeight="1" x14ac:dyDescent="0.2"/>
    <row r="4118" ht="12.75" customHeight="1" x14ac:dyDescent="0.2"/>
    <row r="4119" ht="12.75" customHeight="1" x14ac:dyDescent="0.2"/>
    <row r="4120" ht="12.75" customHeight="1" x14ac:dyDescent="0.2"/>
    <row r="4121" ht="12.75" customHeight="1" x14ac:dyDescent="0.2"/>
    <row r="4122" ht="12.75" customHeight="1" x14ac:dyDescent="0.2"/>
    <row r="4123" ht="12.75" customHeight="1" x14ac:dyDescent="0.2"/>
    <row r="4124" ht="12.75" customHeight="1" x14ac:dyDescent="0.2"/>
    <row r="4125" ht="12.75" customHeight="1" x14ac:dyDescent="0.2"/>
    <row r="4126" ht="12.75" customHeight="1" x14ac:dyDescent="0.2"/>
    <row r="4127" ht="12.75" customHeight="1" x14ac:dyDescent="0.2"/>
    <row r="4128" ht="12.75" customHeight="1" x14ac:dyDescent="0.2"/>
    <row r="4129" ht="12.75" customHeight="1" x14ac:dyDescent="0.2"/>
    <row r="4130" ht="12.75" customHeight="1" x14ac:dyDescent="0.2"/>
    <row r="4131" ht="12.75" customHeight="1" x14ac:dyDescent="0.2"/>
    <row r="4132" ht="12.75" customHeight="1" x14ac:dyDescent="0.2"/>
    <row r="4133" ht="12.75" customHeight="1" x14ac:dyDescent="0.2"/>
    <row r="4134" ht="12.75" customHeight="1" x14ac:dyDescent="0.2"/>
    <row r="4135" ht="12.75" customHeight="1" x14ac:dyDescent="0.2"/>
    <row r="4136" ht="12.75" customHeight="1" x14ac:dyDescent="0.2"/>
    <row r="4137" ht="12.75" customHeight="1" x14ac:dyDescent="0.2"/>
    <row r="4138" ht="12.75" customHeight="1" x14ac:dyDescent="0.2"/>
    <row r="4139" ht="12.75" customHeight="1" x14ac:dyDescent="0.2"/>
    <row r="4140" ht="12.75" customHeight="1" x14ac:dyDescent="0.2"/>
    <row r="4141" ht="12.75" customHeight="1" x14ac:dyDescent="0.2"/>
    <row r="4142" ht="12.75" customHeight="1" x14ac:dyDescent="0.2"/>
    <row r="4143" ht="12.75" customHeight="1" x14ac:dyDescent="0.2"/>
    <row r="4144" ht="12.75" customHeight="1" x14ac:dyDescent="0.2"/>
    <row r="4145" ht="12.75" customHeight="1" x14ac:dyDescent="0.2"/>
    <row r="4146" ht="12.75" customHeight="1" x14ac:dyDescent="0.2"/>
    <row r="4147" ht="12.75" customHeight="1" x14ac:dyDescent="0.2"/>
    <row r="4148" ht="12.75" customHeight="1" x14ac:dyDescent="0.2"/>
    <row r="4149" ht="12.75" customHeight="1" x14ac:dyDescent="0.2"/>
    <row r="4150" ht="12.75" customHeight="1" x14ac:dyDescent="0.2"/>
    <row r="4151" ht="12.75" customHeight="1" x14ac:dyDescent="0.2"/>
    <row r="4152" ht="12.75" customHeight="1" x14ac:dyDescent="0.2"/>
    <row r="4153" ht="12.75" customHeight="1" x14ac:dyDescent="0.2"/>
    <row r="4154" ht="12.75" customHeight="1" x14ac:dyDescent="0.2"/>
    <row r="4155" ht="12.75" customHeight="1" x14ac:dyDescent="0.2"/>
    <row r="4156" ht="12.75" customHeight="1" x14ac:dyDescent="0.2"/>
    <row r="4157" ht="12.75" customHeight="1" x14ac:dyDescent="0.2"/>
    <row r="4158" ht="12.75" customHeight="1" x14ac:dyDescent="0.2"/>
    <row r="4159" ht="12.75" customHeight="1" x14ac:dyDescent="0.2"/>
    <row r="4160" ht="12.75" customHeight="1" x14ac:dyDescent="0.2"/>
    <row r="4161" ht="12.75" customHeight="1" x14ac:dyDescent="0.2"/>
    <row r="4162" ht="12.75" customHeight="1" x14ac:dyDescent="0.2"/>
    <row r="4163" ht="12.75" customHeight="1" x14ac:dyDescent="0.2"/>
    <row r="4164" ht="12.75" customHeight="1" x14ac:dyDescent="0.2"/>
    <row r="4165" ht="12.75" customHeight="1" x14ac:dyDescent="0.2"/>
    <row r="4166" ht="12.75" customHeight="1" x14ac:dyDescent="0.2"/>
    <row r="4167" ht="12.75" customHeight="1" x14ac:dyDescent="0.2"/>
    <row r="4168" ht="12.75" customHeight="1" x14ac:dyDescent="0.2"/>
    <row r="4169" ht="12.75" customHeight="1" x14ac:dyDescent="0.2"/>
    <row r="4170" ht="12.75" customHeight="1" x14ac:dyDescent="0.2"/>
    <row r="4171" ht="12.75" customHeight="1" x14ac:dyDescent="0.2"/>
    <row r="4172" ht="12.75" customHeight="1" x14ac:dyDescent="0.2"/>
    <row r="4173" ht="12.75" customHeight="1" x14ac:dyDescent="0.2"/>
    <row r="4174" ht="12.75" customHeight="1" x14ac:dyDescent="0.2"/>
    <row r="4175" ht="12.75" customHeight="1" x14ac:dyDescent="0.2"/>
    <row r="4176" ht="12.75" customHeight="1" x14ac:dyDescent="0.2"/>
    <row r="4177" ht="12.75" customHeight="1" x14ac:dyDescent="0.2"/>
    <row r="4178" ht="12.75" customHeight="1" x14ac:dyDescent="0.2"/>
    <row r="4179" ht="12.75" customHeight="1" x14ac:dyDescent="0.2"/>
    <row r="4180" ht="12.75" customHeight="1" x14ac:dyDescent="0.2"/>
    <row r="4181" ht="12.75" customHeight="1" x14ac:dyDescent="0.2"/>
    <row r="4182" ht="12.75" customHeight="1" x14ac:dyDescent="0.2"/>
    <row r="4183" ht="12.75" customHeight="1" x14ac:dyDescent="0.2"/>
    <row r="4184" ht="12.75" customHeight="1" x14ac:dyDescent="0.2"/>
    <row r="4185" ht="12.75" customHeight="1" x14ac:dyDescent="0.2"/>
    <row r="4186" ht="12.75" customHeight="1" x14ac:dyDescent="0.2"/>
    <row r="4187" ht="12.75" customHeight="1" x14ac:dyDescent="0.2"/>
    <row r="4188" ht="12.75" customHeight="1" x14ac:dyDescent="0.2"/>
    <row r="4189" ht="12.75" customHeight="1" x14ac:dyDescent="0.2"/>
    <row r="4190" ht="12.75" customHeight="1" x14ac:dyDescent="0.2"/>
    <row r="4191" ht="12.75" customHeight="1" x14ac:dyDescent="0.2"/>
    <row r="4192" ht="12.75" customHeight="1" x14ac:dyDescent="0.2"/>
    <row r="4193" ht="12.75" customHeight="1" x14ac:dyDescent="0.2"/>
    <row r="4194" ht="12.75" customHeight="1" x14ac:dyDescent="0.2"/>
    <row r="4195" ht="12.75" customHeight="1" x14ac:dyDescent="0.2"/>
    <row r="4196" ht="12.75" customHeight="1" x14ac:dyDescent="0.2"/>
    <row r="4197" ht="12.75" customHeight="1" x14ac:dyDescent="0.2"/>
    <row r="4198" ht="12.75" customHeight="1" x14ac:dyDescent="0.2"/>
    <row r="4199" ht="12.75" customHeight="1" x14ac:dyDescent="0.2"/>
    <row r="4200" ht="12.75" customHeight="1" x14ac:dyDescent="0.2"/>
    <row r="4201" ht="12.75" customHeight="1" x14ac:dyDescent="0.2"/>
    <row r="4202" ht="12.75" customHeight="1" x14ac:dyDescent="0.2"/>
    <row r="4203" ht="12.75" customHeight="1" x14ac:dyDescent="0.2"/>
    <row r="4204" ht="12.75" customHeight="1" x14ac:dyDescent="0.2"/>
    <row r="4205" ht="12.75" customHeight="1" x14ac:dyDescent="0.2"/>
    <row r="4206" ht="12.75" customHeight="1" x14ac:dyDescent="0.2"/>
    <row r="4207" ht="12.75" customHeight="1" x14ac:dyDescent="0.2"/>
    <row r="4208" ht="12.75" customHeight="1" x14ac:dyDescent="0.2"/>
    <row r="4209" ht="12.75" customHeight="1" x14ac:dyDescent="0.2"/>
    <row r="4210" ht="12.75" customHeight="1" x14ac:dyDescent="0.2"/>
    <row r="4211" ht="12.75" customHeight="1" x14ac:dyDescent="0.2"/>
    <row r="4212" ht="12.75" customHeight="1" x14ac:dyDescent="0.2"/>
    <row r="4213" ht="12.75" customHeight="1" x14ac:dyDescent="0.2"/>
    <row r="4214" ht="12.75" customHeight="1" x14ac:dyDescent="0.2"/>
    <row r="4215" ht="12.75" customHeight="1" x14ac:dyDescent="0.2"/>
    <row r="4216" ht="12.75" customHeight="1" x14ac:dyDescent="0.2"/>
    <row r="4217" ht="12.75" customHeight="1" x14ac:dyDescent="0.2"/>
    <row r="4218" ht="12.75" customHeight="1" x14ac:dyDescent="0.2"/>
    <row r="4219" ht="12.75" customHeight="1" x14ac:dyDescent="0.2"/>
    <row r="4220" ht="12.75" customHeight="1" x14ac:dyDescent="0.2"/>
    <row r="4221" ht="12.75" customHeight="1" x14ac:dyDescent="0.2"/>
    <row r="4222" ht="12.75" customHeight="1" x14ac:dyDescent="0.2"/>
    <row r="4223" ht="12.75" customHeight="1" x14ac:dyDescent="0.2"/>
    <row r="4224" ht="12.75" customHeight="1" x14ac:dyDescent="0.2"/>
    <row r="4225" ht="12.75" customHeight="1" x14ac:dyDescent="0.2"/>
    <row r="4226" ht="12.75" customHeight="1" x14ac:dyDescent="0.2"/>
    <row r="4227" ht="12.75" customHeight="1" x14ac:dyDescent="0.2"/>
    <row r="4228" ht="12.75" customHeight="1" x14ac:dyDescent="0.2"/>
    <row r="4229" ht="12.75" customHeight="1" x14ac:dyDescent="0.2"/>
    <row r="4230" ht="12.75" customHeight="1" x14ac:dyDescent="0.2"/>
    <row r="4231" ht="12.75" customHeight="1" x14ac:dyDescent="0.2"/>
    <row r="4232" ht="12.75" customHeight="1" x14ac:dyDescent="0.2"/>
    <row r="4233" ht="12.75" customHeight="1" x14ac:dyDescent="0.2"/>
    <row r="4234" ht="12.75" customHeight="1" x14ac:dyDescent="0.2"/>
    <row r="4235" ht="12.75" customHeight="1" x14ac:dyDescent="0.2"/>
    <row r="4236" ht="12.75" customHeight="1" x14ac:dyDescent="0.2"/>
    <row r="4237" ht="12.75" customHeight="1" x14ac:dyDescent="0.2"/>
    <row r="4238" ht="12.75" customHeight="1" x14ac:dyDescent="0.2"/>
    <row r="4239" ht="12.75" customHeight="1" x14ac:dyDescent="0.2"/>
    <row r="4240" ht="12.75" customHeight="1" x14ac:dyDescent="0.2"/>
    <row r="4241" ht="12.75" customHeight="1" x14ac:dyDescent="0.2"/>
    <row r="4242" ht="12.75" customHeight="1" x14ac:dyDescent="0.2"/>
    <row r="4243" ht="12.75" customHeight="1" x14ac:dyDescent="0.2"/>
    <row r="4244" ht="12.75" customHeight="1" x14ac:dyDescent="0.2"/>
    <row r="4245" ht="12.75" customHeight="1" x14ac:dyDescent="0.2"/>
    <row r="4246" ht="12.75" customHeight="1" x14ac:dyDescent="0.2"/>
    <row r="4247" ht="12.75" customHeight="1" x14ac:dyDescent="0.2"/>
    <row r="4248" ht="12.75" customHeight="1" x14ac:dyDescent="0.2"/>
    <row r="4249" ht="12.75" customHeight="1" x14ac:dyDescent="0.2"/>
    <row r="4250" ht="12.75" customHeight="1" x14ac:dyDescent="0.2"/>
    <row r="4251" ht="12.75" customHeight="1" x14ac:dyDescent="0.2"/>
    <row r="4252" ht="12.75" customHeight="1" x14ac:dyDescent="0.2"/>
    <row r="4253" ht="12.75" customHeight="1" x14ac:dyDescent="0.2"/>
    <row r="4254" ht="12.75" customHeight="1" x14ac:dyDescent="0.2"/>
    <row r="4255" ht="12.75" customHeight="1" x14ac:dyDescent="0.2"/>
    <row r="4256" ht="12.75" customHeight="1" x14ac:dyDescent="0.2"/>
    <row r="4257" ht="12.75" customHeight="1" x14ac:dyDescent="0.2"/>
    <row r="4258" ht="12.75" customHeight="1" x14ac:dyDescent="0.2"/>
    <row r="4259" ht="12.75" customHeight="1" x14ac:dyDescent="0.2"/>
    <row r="4260" ht="12.75" customHeight="1" x14ac:dyDescent="0.2"/>
    <row r="4261" ht="12.75" customHeight="1" x14ac:dyDescent="0.2"/>
    <row r="4262" ht="12.75" customHeight="1" x14ac:dyDescent="0.2"/>
    <row r="4263" ht="12.75" customHeight="1" x14ac:dyDescent="0.2"/>
    <row r="4264" ht="12.75" customHeight="1" x14ac:dyDescent="0.2"/>
    <row r="4265" ht="12.75" customHeight="1" x14ac:dyDescent="0.2"/>
    <row r="4266" ht="12.75" customHeight="1" x14ac:dyDescent="0.2"/>
    <row r="4267" ht="12.75" customHeight="1" x14ac:dyDescent="0.2"/>
    <row r="4268" ht="12.75" customHeight="1" x14ac:dyDescent="0.2"/>
    <row r="4269" ht="12.75" customHeight="1" x14ac:dyDescent="0.2"/>
    <row r="4270" ht="12.75" customHeight="1" x14ac:dyDescent="0.2"/>
    <row r="4271" ht="12.75" customHeight="1" x14ac:dyDescent="0.2"/>
    <row r="4272" ht="12.75" customHeight="1" x14ac:dyDescent="0.2"/>
    <row r="4273" ht="12.75" customHeight="1" x14ac:dyDescent="0.2"/>
    <row r="4274" ht="12.75" customHeight="1" x14ac:dyDescent="0.2"/>
    <row r="4275" ht="12.75" customHeight="1" x14ac:dyDescent="0.2"/>
    <row r="4276" ht="12.75" customHeight="1" x14ac:dyDescent="0.2"/>
    <row r="4277" ht="12.75" customHeight="1" x14ac:dyDescent="0.2"/>
    <row r="4278" ht="12.75" customHeight="1" x14ac:dyDescent="0.2"/>
    <row r="4279" ht="12.75" customHeight="1" x14ac:dyDescent="0.2"/>
    <row r="4280" ht="12.75" customHeight="1" x14ac:dyDescent="0.2"/>
    <row r="4281" ht="12.75" customHeight="1" x14ac:dyDescent="0.2"/>
    <row r="4282" ht="12.75" customHeight="1" x14ac:dyDescent="0.2"/>
    <row r="4283" ht="12.75" customHeight="1" x14ac:dyDescent="0.2"/>
    <row r="4284" ht="12.75" customHeight="1" x14ac:dyDescent="0.2"/>
    <row r="4285" ht="12.75" customHeight="1" x14ac:dyDescent="0.2"/>
    <row r="4286" ht="12.75" customHeight="1" x14ac:dyDescent="0.2"/>
    <row r="4287" ht="12.75" customHeight="1" x14ac:dyDescent="0.2"/>
    <row r="4288" ht="12.75" customHeight="1" x14ac:dyDescent="0.2"/>
    <row r="4289" ht="12.75" customHeight="1" x14ac:dyDescent="0.2"/>
    <row r="4290" ht="12.75" customHeight="1" x14ac:dyDescent="0.2"/>
    <row r="4291" ht="12.75" customHeight="1" x14ac:dyDescent="0.2"/>
    <row r="4292" ht="12.75" customHeight="1" x14ac:dyDescent="0.2"/>
    <row r="4293" ht="12.75" customHeight="1" x14ac:dyDescent="0.2"/>
    <row r="4294" ht="12.75" customHeight="1" x14ac:dyDescent="0.2"/>
    <row r="4295" ht="12.75" customHeight="1" x14ac:dyDescent="0.2"/>
    <row r="4296" ht="12.75" customHeight="1" x14ac:dyDescent="0.2"/>
    <row r="4297" ht="12.75" customHeight="1" x14ac:dyDescent="0.2"/>
    <row r="4298" ht="12.75" customHeight="1" x14ac:dyDescent="0.2"/>
    <row r="4299" ht="12.75" customHeight="1" x14ac:dyDescent="0.2"/>
    <row r="4300" ht="12.75" customHeight="1" x14ac:dyDescent="0.2"/>
    <row r="4301" ht="12.75" customHeight="1" x14ac:dyDescent="0.2"/>
    <row r="4302" ht="12.75" customHeight="1" x14ac:dyDescent="0.2"/>
    <row r="4303" ht="12.75" customHeight="1" x14ac:dyDescent="0.2"/>
    <row r="4304" ht="12.75" customHeight="1" x14ac:dyDescent="0.2"/>
    <row r="4305" ht="12.75" customHeight="1" x14ac:dyDescent="0.2"/>
    <row r="4306" ht="12.75" customHeight="1" x14ac:dyDescent="0.2"/>
    <row r="4307" ht="12.75" customHeight="1" x14ac:dyDescent="0.2"/>
    <row r="4308" ht="12.75" customHeight="1" x14ac:dyDescent="0.2"/>
    <row r="4309" ht="12.75" customHeight="1" x14ac:dyDescent="0.2"/>
    <row r="4310" ht="12.75" customHeight="1" x14ac:dyDescent="0.2"/>
    <row r="4311" ht="12.75" customHeight="1" x14ac:dyDescent="0.2"/>
    <row r="4312" ht="12.75" customHeight="1" x14ac:dyDescent="0.2"/>
    <row r="4313" ht="12.75" customHeight="1" x14ac:dyDescent="0.2"/>
    <row r="4314" ht="12.75" customHeight="1" x14ac:dyDescent="0.2"/>
    <row r="4315" ht="12.75" customHeight="1" x14ac:dyDescent="0.2"/>
    <row r="4316" ht="12.75" customHeight="1" x14ac:dyDescent="0.2"/>
    <row r="4317" ht="12.75" customHeight="1" x14ac:dyDescent="0.2"/>
    <row r="4318" ht="12.75" customHeight="1" x14ac:dyDescent="0.2"/>
    <row r="4319" ht="12.75" customHeight="1" x14ac:dyDescent="0.2"/>
    <row r="4320" ht="12.75" customHeight="1" x14ac:dyDescent="0.2"/>
    <row r="4321" ht="12.75" customHeight="1" x14ac:dyDescent="0.2"/>
    <row r="4322" ht="12.75" customHeight="1" x14ac:dyDescent="0.2"/>
    <row r="4323" ht="12.75" customHeight="1" x14ac:dyDescent="0.2"/>
    <row r="4324" ht="12.75" customHeight="1" x14ac:dyDescent="0.2"/>
    <row r="4325" ht="12.75" customHeight="1" x14ac:dyDescent="0.2"/>
    <row r="4326" ht="12.75" customHeight="1" x14ac:dyDescent="0.2"/>
    <row r="4327" ht="12.75" customHeight="1" x14ac:dyDescent="0.2"/>
    <row r="4328" ht="12.75" customHeight="1" x14ac:dyDescent="0.2"/>
    <row r="4329" ht="12.75" customHeight="1" x14ac:dyDescent="0.2"/>
    <row r="4330" ht="12.75" customHeight="1" x14ac:dyDescent="0.2"/>
    <row r="4331" ht="12.75" customHeight="1" x14ac:dyDescent="0.2"/>
    <row r="4332" ht="12.75" customHeight="1" x14ac:dyDescent="0.2"/>
    <row r="4333" ht="12.75" customHeight="1" x14ac:dyDescent="0.2"/>
    <row r="4334" ht="12.75" customHeight="1" x14ac:dyDescent="0.2"/>
    <row r="4335" ht="12.75" customHeight="1" x14ac:dyDescent="0.2"/>
    <row r="4336" ht="12.75" customHeight="1" x14ac:dyDescent="0.2"/>
    <row r="4337" ht="12.75" customHeight="1" x14ac:dyDescent="0.2"/>
    <row r="4338" ht="12.75" customHeight="1" x14ac:dyDescent="0.2"/>
    <row r="4339" ht="12.75" customHeight="1" x14ac:dyDescent="0.2"/>
    <row r="4340" ht="12.75" customHeight="1" x14ac:dyDescent="0.2"/>
    <row r="4341" ht="12.75" customHeight="1" x14ac:dyDescent="0.2"/>
    <row r="4342" ht="12.75" customHeight="1" x14ac:dyDescent="0.2"/>
    <row r="4343" ht="12.75" customHeight="1" x14ac:dyDescent="0.2"/>
    <row r="4344" ht="12.75" customHeight="1" x14ac:dyDescent="0.2"/>
    <row r="4345" ht="12.75" customHeight="1" x14ac:dyDescent="0.2"/>
    <row r="4346" ht="12.75" customHeight="1" x14ac:dyDescent="0.2"/>
    <row r="4347" ht="12.75" customHeight="1" x14ac:dyDescent="0.2"/>
    <row r="4348" ht="12.75" customHeight="1" x14ac:dyDescent="0.2"/>
    <row r="4349" ht="12.75" customHeight="1" x14ac:dyDescent="0.2"/>
    <row r="4350" ht="12.75" customHeight="1" x14ac:dyDescent="0.2"/>
    <row r="4351" ht="12.75" customHeight="1" x14ac:dyDescent="0.2"/>
    <row r="4352" ht="12.75" customHeight="1" x14ac:dyDescent="0.2"/>
    <row r="4353" ht="12.75" customHeight="1" x14ac:dyDescent="0.2"/>
    <row r="4354" ht="12.75" customHeight="1" x14ac:dyDescent="0.2"/>
    <row r="4355" ht="12.75" customHeight="1" x14ac:dyDescent="0.2"/>
    <row r="4356" ht="12.75" customHeight="1" x14ac:dyDescent="0.2"/>
    <row r="4357" ht="12.75" customHeight="1" x14ac:dyDescent="0.2"/>
    <row r="4358" ht="12.75" customHeight="1" x14ac:dyDescent="0.2"/>
    <row r="4359" ht="12.75" customHeight="1" x14ac:dyDescent="0.2"/>
    <row r="4360" ht="12.75" customHeight="1" x14ac:dyDescent="0.2"/>
    <row r="4361" ht="12.75" customHeight="1" x14ac:dyDescent="0.2"/>
    <row r="4362" ht="12.75" customHeight="1" x14ac:dyDescent="0.2"/>
    <row r="4363" ht="12.75" customHeight="1" x14ac:dyDescent="0.2"/>
    <row r="4364" ht="12.75" customHeight="1" x14ac:dyDescent="0.2"/>
    <row r="4365" ht="12.75" customHeight="1" x14ac:dyDescent="0.2"/>
    <row r="4366" ht="12.75" customHeight="1" x14ac:dyDescent="0.2"/>
    <row r="4367" ht="12.75" customHeight="1" x14ac:dyDescent="0.2"/>
    <row r="4368" ht="12.75" customHeight="1" x14ac:dyDescent="0.2"/>
    <row r="4369" ht="12.75" customHeight="1" x14ac:dyDescent="0.2"/>
    <row r="4370" ht="12.75" customHeight="1" x14ac:dyDescent="0.2"/>
    <row r="4371" ht="12.75" customHeight="1" x14ac:dyDescent="0.2"/>
    <row r="4372" ht="12.75" customHeight="1" x14ac:dyDescent="0.2"/>
    <row r="4373" ht="12.75" customHeight="1" x14ac:dyDescent="0.2"/>
    <row r="4374" ht="12.75" customHeight="1" x14ac:dyDescent="0.2"/>
    <row r="4375" ht="12.75" customHeight="1" x14ac:dyDescent="0.2"/>
    <row r="4376" ht="12.75" customHeight="1" x14ac:dyDescent="0.2"/>
    <row r="4377" ht="12.75" customHeight="1" x14ac:dyDescent="0.2"/>
    <row r="4378" ht="12.75" customHeight="1" x14ac:dyDescent="0.2"/>
    <row r="4379" ht="12.75" customHeight="1" x14ac:dyDescent="0.2"/>
    <row r="4380" ht="12.75" customHeight="1" x14ac:dyDescent="0.2"/>
    <row r="4381" ht="12.75" customHeight="1" x14ac:dyDescent="0.2"/>
    <row r="4382" ht="12.75" customHeight="1" x14ac:dyDescent="0.2"/>
    <row r="4383" ht="12.75" customHeight="1" x14ac:dyDescent="0.2"/>
    <row r="4384" ht="12.75" customHeight="1" x14ac:dyDescent="0.2"/>
    <row r="4385" ht="12.75" customHeight="1" x14ac:dyDescent="0.2"/>
    <row r="4386" ht="12.75" customHeight="1" x14ac:dyDescent="0.2"/>
    <row r="4387" ht="12.75" customHeight="1" x14ac:dyDescent="0.2"/>
    <row r="4388" ht="12.75" customHeight="1" x14ac:dyDescent="0.2"/>
    <row r="4389" ht="12.75" customHeight="1" x14ac:dyDescent="0.2"/>
    <row r="4390" ht="12.75" customHeight="1" x14ac:dyDescent="0.2"/>
    <row r="4391" ht="12.75" customHeight="1" x14ac:dyDescent="0.2"/>
    <row r="4392" ht="12.75" customHeight="1" x14ac:dyDescent="0.2"/>
    <row r="4393" ht="12.75" customHeight="1" x14ac:dyDescent="0.2"/>
    <row r="4394" ht="12.75" customHeight="1" x14ac:dyDescent="0.2"/>
    <row r="4395" ht="12.75" customHeight="1" x14ac:dyDescent="0.2"/>
    <row r="4396" ht="12.75" customHeight="1" x14ac:dyDescent="0.2"/>
    <row r="4397" ht="12.75" customHeight="1" x14ac:dyDescent="0.2"/>
    <row r="4398" ht="12.75" customHeight="1" x14ac:dyDescent="0.2"/>
    <row r="4399" ht="12.75" customHeight="1" x14ac:dyDescent="0.2"/>
    <row r="4400" ht="12.75" customHeight="1" x14ac:dyDescent="0.2"/>
    <row r="4401" ht="12.75" customHeight="1" x14ac:dyDescent="0.2"/>
    <row r="4402" ht="12.75" customHeight="1" x14ac:dyDescent="0.2"/>
    <row r="4403" ht="12.75" customHeight="1" x14ac:dyDescent="0.2"/>
    <row r="4404" ht="12.75" customHeight="1" x14ac:dyDescent="0.2"/>
    <row r="4405" ht="12.75" customHeight="1" x14ac:dyDescent="0.2"/>
    <row r="4406" ht="12.75" customHeight="1" x14ac:dyDescent="0.2"/>
    <row r="4407" ht="12.75" customHeight="1" x14ac:dyDescent="0.2"/>
    <row r="4408" ht="12.75" customHeight="1" x14ac:dyDescent="0.2"/>
    <row r="4409" ht="12.75" customHeight="1" x14ac:dyDescent="0.2"/>
    <row r="4410" ht="12.75" customHeight="1" x14ac:dyDescent="0.2"/>
    <row r="4411" ht="12.75" customHeight="1" x14ac:dyDescent="0.2"/>
    <row r="4412" ht="12.75" customHeight="1" x14ac:dyDescent="0.2"/>
    <row r="4413" ht="12.75" customHeight="1" x14ac:dyDescent="0.2"/>
    <row r="4414" ht="12.75" customHeight="1" x14ac:dyDescent="0.2"/>
    <row r="4415" ht="12.75" customHeight="1" x14ac:dyDescent="0.2"/>
    <row r="4416" ht="12.75" customHeight="1" x14ac:dyDescent="0.2"/>
    <row r="4417" ht="12.75" customHeight="1" x14ac:dyDescent="0.2"/>
    <row r="4418" ht="12.75" customHeight="1" x14ac:dyDescent="0.2"/>
    <row r="4419" ht="12.75" customHeight="1" x14ac:dyDescent="0.2"/>
    <row r="4420" ht="12.75" customHeight="1" x14ac:dyDescent="0.2"/>
    <row r="4421" ht="12.75" customHeight="1" x14ac:dyDescent="0.2"/>
    <row r="4422" ht="12.75" customHeight="1" x14ac:dyDescent="0.2"/>
    <row r="4423" ht="12.75" customHeight="1" x14ac:dyDescent="0.2"/>
    <row r="4424" ht="12.75" customHeight="1" x14ac:dyDescent="0.2"/>
    <row r="4425" ht="12.75" customHeight="1" x14ac:dyDescent="0.2"/>
    <row r="4426" ht="12.75" customHeight="1" x14ac:dyDescent="0.2"/>
    <row r="4427" ht="12.75" customHeight="1" x14ac:dyDescent="0.2"/>
    <row r="4428" ht="12.75" customHeight="1" x14ac:dyDescent="0.2"/>
    <row r="4429" ht="12.75" customHeight="1" x14ac:dyDescent="0.2"/>
    <row r="4430" ht="12.75" customHeight="1" x14ac:dyDescent="0.2"/>
    <row r="4431" ht="12.75" customHeight="1" x14ac:dyDescent="0.2"/>
    <row r="4432" ht="12.75" customHeight="1" x14ac:dyDescent="0.2"/>
    <row r="4433" ht="12.75" customHeight="1" x14ac:dyDescent="0.2"/>
    <row r="4434" ht="12.75" customHeight="1" x14ac:dyDescent="0.2"/>
    <row r="4435" ht="12.75" customHeight="1" x14ac:dyDescent="0.2"/>
    <row r="4436" ht="12.75" customHeight="1" x14ac:dyDescent="0.2"/>
    <row r="4437" ht="12.75" customHeight="1" x14ac:dyDescent="0.2"/>
    <row r="4438" ht="12.75" customHeight="1" x14ac:dyDescent="0.2"/>
    <row r="4439" ht="12.75" customHeight="1" x14ac:dyDescent="0.2"/>
    <row r="4440" ht="12.75" customHeight="1" x14ac:dyDescent="0.2"/>
    <row r="4441" ht="12.75" customHeight="1" x14ac:dyDescent="0.2"/>
    <row r="4442" ht="12.75" customHeight="1" x14ac:dyDescent="0.2"/>
    <row r="4443" ht="12.75" customHeight="1" x14ac:dyDescent="0.2"/>
    <row r="4444" ht="12.75" customHeight="1" x14ac:dyDescent="0.2"/>
    <row r="4445" ht="12.75" customHeight="1" x14ac:dyDescent="0.2"/>
    <row r="4446" ht="12.75" customHeight="1" x14ac:dyDescent="0.2"/>
    <row r="4447" ht="12.75" customHeight="1" x14ac:dyDescent="0.2"/>
    <row r="4448" ht="12.75" customHeight="1" x14ac:dyDescent="0.2"/>
    <row r="4449" ht="12.75" customHeight="1" x14ac:dyDescent="0.2"/>
    <row r="4450" ht="12.75" customHeight="1" x14ac:dyDescent="0.2"/>
    <row r="4451" ht="12.75" customHeight="1" x14ac:dyDescent="0.2"/>
    <row r="4452" ht="12.75" customHeight="1" x14ac:dyDescent="0.2"/>
    <row r="4453" ht="12.75" customHeight="1" x14ac:dyDescent="0.2"/>
    <row r="4454" ht="12.75" customHeight="1" x14ac:dyDescent="0.2"/>
    <row r="4455" ht="12.75" customHeight="1" x14ac:dyDescent="0.2"/>
    <row r="4456" ht="12.75" customHeight="1" x14ac:dyDescent="0.2"/>
    <row r="4457" ht="12.75" customHeight="1" x14ac:dyDescent="0.2"/>
    <row r="4458" ht="12.75" customHeight="1" x14ac:dyDescent="0.2"/>
    <row r="4459" ht="12.75" customHeight="1" x14ac:dyDescent="0.2"/>
    <row r="4460" ht="12.75" customHeight="1" x14ac:dyDescent="0.2"/>
    <row r="4461" ht="12.75" customHeight="1" x14ac:dyDescent="0.2"/>
    <row r="4462" ht="12.75" customHeight="1" x14ac:dyDescent="0.2"/>
    <row r="4463" ht="12.75" customHeight="1" x14ac:dyDescent="0.2"/>
    <row r="4464" ht="12.75" customHeight="1" x14ac:dyDescent="0.2"/>
    <row r="4465" ht="12.75" customHeight="1" x14ac:dyDescent="0.2"/>
    <row r="4466" ht="12.75" customHeight="1" x14ac:dyDescent="0.2"/>
    <row r="4467" ht="12.75" customHeight="1" x14ac:dyDescent="0.2"/>
    <row r="4468" ht="12.75" customHeight="1" x14ac:dyDescent="0.2"/>
    <row r="4469" ht="12.75" customHeight="1" x14ac:dyDescent="0.2"/>
    <row r="4470" ht="12.75" customHeight="1" x14ac:dyDescent="0.2"/>
    <row r="4471" ht="12.75" customHeight="1" x14ac:dyDescent="0.2"/>
    <row r="4472" ht="12.75" customHeight="1" x14ac:dyDescent="0.2"/>
    <row r="4473" ht="12.75" customHeight="1" x14ac:dyDescent="0.2"/>
    <row r="4474" ht="12.75" customHeight="1" x14ac:dyDescent="0.2"/>
    <row r="4475" ht="12.75" customHeight="1" x14ac:dyDescent="0.2"/>
    <row r="4476" ht="12.75" customHeight="1" x14ac:dyDescent="0.2"/>
    <row r="4477" ht="12.75" customHeight="1" x14ac:dyDescent="0.2"/>
    <row r="4478" ht="12.75" customHeight="1" x14ac:dyDescent="0.2"/>
    <row r="4479" ht="12.75" customHeight="1" x14ac:dyDescent="0.2"/>
    <row r="4480" ht="12.75" customHeight="1" x14ac:dyDescent="0.2"/>
    <row r="4481" ht="12.75" customHeight="1" x14ac:dyDescent="0.2"/>
    <row r="4482" ht="12.75" customHeight="1" x14ac:dyDescent="0.2"/>
    <row r="4483" ht="12.75" customHeight="1" x14ac:dyDescent="0.2"/>
    <row r="4484" ht="12.75" customHeight="1" x14ac:dyDescent="0.2"/>
    <row r="4485" ht="12.75" customHeight="1" x14ac:dyDescent="0.2"/>
    <row r="4486" ht="12.75" customHeight="1" x14ac:dyDescent="0.2"/>
    <row r="4487" ht="12.75" customHeight="1" x14ac:dyDescent="0.2"/>
    <row r="4488" ht="12.75" customHeight="1" x14ac:dyDescent="0.2"/>
    <row r="4489" ht="12.75" customHeight="1" x14ac:dyDescent="0.2"/>
    <row r="4490" ht="12.75" customHeight="1" x14ac:dyDescent="0.2"/>
    <row r="4491" ht="12.75" customHeight="1" x14ac:dyDescent="0.2"/>
    <row r="4492" ht="12.75" customHeight="1" x14ac:dyDescent="0.2"/>
    <row r="4493" ht="12.75" customHeight="1" x14ac:dyDescent="0.2"/>
    <row r="4494" ht="12.75" customHeight="1" x14ac:dyDescent="0.2"/>
    <row r="4495" ht="12.75" customHeight="1" x14ac:dyDescent="0.2"/>
    <row r="4496" ht="12.75" customHeight="1" x14ac:dyDescent="0.2"/>
    <row r="4497" ht="12.75" customHeight="1" x14ac:dyDescent="0.2"/>
    <row r="4498" ht="12.75" customHeight="1" x14ac:dyDescent="0.2"/>
    <row r="4499" ht="12.75" customHeight="1" x14ac:dyDescent="0.2"/>
    <row r="4500" ht="12.75" customHeight="1" x14ac:dyDescent="0.2"/>
    <row r="4501" ht="12.75" customHeight="1" x14ac:dyDescent="0.2"/>
    <row r="4502" ht="12.75" customHeight="1" x14ac:dyDescent="0.2"/>
    <row r="4503" ht="12.75" customHeight="1" x14ac:dyDescent="0.2"/>
    <row r="4504" ht="12.75" customHeight="1" x14ac:dyDescent="0.2"/>
    <row r="4505" ht="12.75" customHeight="1" x14ac:dyDescent="0.2"/>
    <row r="4506" ht="12.75" customHeight="1" x14ac:dyDescent="0.2"/>
    <row r="4507" ht="12.75" customHeight="1" x14ac:dyDescent="0.2"/>
    <row r="4508" ht="12.75" customHeight="1" x14ac:dyDescent="0.2"/>
    <row r="4509" ht="12.75" customHeight="1" x14ac:dyDescent="0.2"/>
    <row r="4510" ht="12.75" customHeight="1" x14ac:dyDescent="0.2"/>
    <row r="4511" ht="12.75" customHeight="1" x14ac:dyDescent="0.2"/>
    <row r="4512" ht="12.75" customHeight="1" x14ac:dyDescent="0.2"/>
    <row r="4513" ht="12.75" customHeight="1" x14ac:dyDescent="0.2"/>
    <row r="4514" ht="12.75" customHeight="1" x14ac:dyDescent="0.2"/>
    <row r="4515" ht="12.75" customHeight="1" x14ac:dyDescent="0.2"/>
    <row r="4516" ht="12.75" customHeight="1" x14ac:dyDescent="0.2"/>
    <row r="4517" ht="12.75" customHeight="1" x14ac:dyDescent="0.2"/>
    <row r="4518" ht="12.75" customHeight="1" x14ac:dyDescent="0.2"/>
    <row r="4519" ht="12.75" customHeight="1" x14ac:dyDescent="0.2"/>
    <row r="4520" ht="12.75" customHeight="1" x14ac:dyDescent="0.2"/>
    <row r="4521" ht="12.75" customHeight="1" x14ac:dyDescent="0.2"/>
    <row r="4522" ht="12.75" customHeight="1" x14ac:dyDescent="0.2"/>
    <row r="4523" ht="12.75" customHeight="1" x14ac:dyDescent="0.2"/>
    <row r="4524" ht="12.75" customHeight="1" x14ac:dyDescent="0.2"/>
    <row r="4525" ht="12.75" customHeight="1" x14ac:dyDescent="0.2"/>
    <row r="4526" ht="12.75" customHeight="1" x14ac:dyDescent="0.2"/>
    <row r="4527" ht="12.75" customHeight="1" x14ac:dyDescent="0.2"/>
    <row r="4528" ht="12.75" customHeight="1" x14ac:dyDescent="0.2"/>
    <row r="4529" ht="12.75" customHeight="1" x14ac:dyDescent="0.2"/>
    <row r="4530" ht="12.75" customHeight="1" x14ac:dyDescent="0.2"/>
    <row r="4531" ht="12.75" customHeight="1" x14ac:dyDescent="0.2"/>
    <row r="4532" ht="12.75" customHeight="1" x14ac:dyDescent="0.2"/>
    <row r="4533" ht="12.75" customHeight="1" x14ac:dyDescent="0.2"/>
    <row r="4534" ht="12.75" customHeight="1" x14ac:dyDescent="0.2"/>
    <row r="4535" ht="12.75" customHeight="1" x14ac:dyDescent="0.2"/>
    <row r="4536" ht="12.75" customHeight="1" x14ac:dyDescent="0.2"/>
    <row r="4537" ht="12.75" customHeight="1" x14ac:dyDescent="0.2"/>
    <row r="4538" ht="12.75" customHeight="1" x14ac:dyDescent="0.2"/>
    <row r="4539" ht="12.75" customHeight="1" x14ac:dyDescent="0.2"/>
    <row r="4540" ht="12.75" customHeight="1" x14ac:dyDescent="0.2"/>
    <row r="4541" ht="12.75" customHeight="1" x14ac:dyDescent="0.2"/>
    <row r="4542" ht="12.75" customHeight="1" x14ac:dyDescent="0.2"/>
    <row r="4543" ht="12.75" customHeight="1" x14ac:dyDescent="0.2"/>
    <row r="4544" ht="12.75" customHeight="1" x14ac:dyDescent="0.2"/>
    <row r="4545" ht="12.75" customHeight="1" x14ac:dyDescent="0.2"/>
    <row r="4546" ht="12.75" customHeight="1" x14ac:dyDescent="0.2"/>
    <row r="4547" ht="12.75" customHeight="1" x14ac:dyDescent="0.2"/>
    <row r="4548" ht="12.75" customHeight="1" x14ac:dyDescent="0.2"/>
    <row r="4549" ht="12.75" customHeight="1" x14ac:dyDescent="0.2"/>
    <row r="4550" ht="12.75" customHeight="1" x14ac:dyDescent="0.2"/>
    <row r="4551" ht="12.75" customHeight="1" x14ac:dyDescent="0.2"/>
    <row r="4552" ht="12.75" customHeight="1" x14ac:dyDescent="0.2"/>
    <row r="4553" ht="12.75" customHeight="1" x14ac:dyDescent="0.2"/>
    <row r="4554" ht="12.75" customHeight="1" x14ac:dyDescent="0.2"/>
    <row r="4555" ht="12.75" customHeight="1" x14ac:dyDescent="0.2"/>
    <row r="4556" ht="12.75" customHeight="1" x14ac:dyDescent="0.2"/>
    <row r="4557" ht="12.75" customHeight="1" x14ac:dyDescent="0.2"/>
    <row r="4558" ht="12.75" customHeight="1" x14ac:dyDescent="0.2"/>
    <row r="4559" ht="12.75" customHeight="1" x14ac:dyDescent="0.2"/>
    <row r="4560" ht="12.75" customHeight="1" x14ac:dyDescent="0.2"/>
    <row r="4561" ht="12.75" customHeight="1" x14ac:dyDescent="0.2"/>
    <row r="4562" ht="12.75" customHeight="1" x14ac:dyDescent="0.2"/>
    <row r="4563" ht="12.75" customHeight="1" x14ac:dyDescent="0.2"/>
    <row r="4564" ht="12.75" customHeight="1" x14ac:dyDescent="0.2"/>
    <row r="4565" ht="12.75" customHeight="1" x14ac:dyDescent="0.2"/>
    <row r="4566" ht="12.75" customHeight="1" x14ac:dyDescent="0.2"/>
    <row r="4567" ht="12.75" customHeight="1" x14ac:dyDescent="0.2"/>
    <row r="4568" ht="12.75" customHeight="1" x14ac:dyDescent="0.2"/>
    <row r="4569" ht="12.75" customHeight="1" x14ac:dyDescent="0.2"/>
    <row r="4570" ht="12.75" customHeight="1" x14ac:dyDescent="0.2"/>
    <row r="4571" ht="12.75" customHeight="1" x14ac:dyDescent="0.2"/>
    <row r="4572" ht="12.75" customHeight="1" x14ac:dyDescent="0.2"/>
    <row r="4573" ht="12.75" customHeight="1" x14ac:dyDescent="0.2"/>
    <row r="4574" ht="12.75" customHeight="1" x14ac:dyDescent="0.2"/>
    <row r="4575" ht="12.75" customHeight="1" x14ac:dyDescent="0.2"/>
    <row r="4576" ht="12.75" customHeight="1" x14ac:dyDescent="0.2"/>
    <row r="4577" ht="12.75" customHeight="1" x14ac:dyDescent="0.2"/>
    <row r="4578" ht="12.75" customHeight="1" x14ac:dyDescent="0.2"/>
    <row r="4579" ht="12.75" customHeight="1" x14ac:dyDescent="0.2"/>
    <row r="4580" ht="12.75" customHeight="1" x14ac:dyDescent="0.2"/>
    <row r="4581" ht="12.75" customHeight="1" x14ac:dyDescent="0.2"/>
    <row r="4582" ht="12.75" customHeight="1" x14ac:dyDescent="0.2"/>
    <row r="4583" ht="12.75" customHeight="1" x14ac:dyDescent="0.2"/>
    <row r="4584" ht="12.75" customHeight="1" x14ac:dyDescent="0.2"/>
    <row r="4585" ht="12.75" customHeight="1" x14ac:dyDescent="0.2"/>
    <row r="4586" ht="12.75" customHeight="1" x14ac:dyDescent="0.2"/>
    <row r="4587" ht="12.75" customHeight="1" x14ac:dyDescent="0.2"/>
    <row r="4588" ht="12.75" customHeight="1" x14ac:dyDescent="0.2"/>
    <row r="4589" ht="12.75" customHeight="1" x14ac:dyDescent="0.2"/>
    <row r="4590" ht="12.75" customHeight="1" x14ac:dyDescent="0.2"/>
    <row r="4591" ht="12.75" customHeight="1" x14ac:dyDescent="0.2"/>
    <row r="4592" ht="12.75" customHeight="1" x14ac:dyDescent="0.2"/>
    <row r="4593" ht="12.75" customHeight="1" x14ac:dyDescent="0.2"/>
    <row r="4594" ht="12.75" customHeight="1" x14ac:dyDescent="0.2"/>
    <row r="4595" ht="12.75" customHeight="1" x14ac:dyDescent="0.2"/>
    <row r="4596" ht="12.75" customHeight="1" x14ac:dyDescent="0.2"/>
    <row r="4597" ht="12.75" customHeight="1" x14ac:dyDescent="0.2"/>
    <row r="4598" ht="12.75" customHeight="1" x14ac:dyDescent="0.2"/>
    <row r="4599" ht="12.75" customHeight="1" x14ac:dyDescent="0.2"/>
    <row r="4600" ht="12.75" customHeight="1" x14ac:dyDescent="0.2"/>
    <row r="4601" ht="12.75" customHeight="1" x14ac:dyDescent="0.2"/>
    <row r="4602" ht="12.75" customHeight="1" x14ac:dyDescent="0.2"/>
    <row r="4603" ht="12.75" customHeight="1" x14ac:dyDescent="0.2"/>
    <row r="4604" ht="12.75" customHeight="1" x14ac:dyDescent="0.2"/>
    <row r="4605" ht="12.75" customHeight="1" x14ac:dyDescent="0.2"/>
    <row r="4606" ht="12.75" customHeight="1" x14ac:dyDescent="0.2"/>
    <row r="4607" ht="12.75" customHeight="1" x14ac:dyDescent="0.2"/>
    <row r="4608" ht="12.75" customHeight="1" x14ac:dyDescent="0.2"/>
    <row r="4609" ht="12.75" customHeight="1" x14ac:dyDescent="0.2"/>
    <row r="4610" ht="12.75" customHeight="1" x14ac:dyDescent="0.2"/>
    <row r="4611" ht="12.75" customHeight="1" x14ac:dyDescent="0.2"/>
    <row r="4612" ht="12.75" customHeight="1" x14ac:dyDescent="0.2"/>
    <row r="4613" ht="12.75" customHeight="1" x14ac:dyDescent="0.2"/>
    <row r="4614" ht="12.75" customHeight="1" x14ac:dyDescent="0.2"/>
    <row r="4615" ht="12.75" customHeight="1" x14ac:dyDescent="0.2"/>
    <row r="4616" ht="12.75" customHeight="1" x14ac:dyDescent="0.2"/>
    <row r="4617" ht="12.75" customHeight="1" x14ac:dyDescent="0.2"/>
    <row r="4618" ht="12.75" customHeight="1" x14ac:dyDescent="0.2"/>
    <row r="4619" ht="12.75" customHeight="1" x14ac:dyDescent="0.2"/>
    <row r="4620" ht="12.75" customHeight="1" x14ac:dyDescent="0.2"/>
    <row r="4621" ht="12.75" customHeight="1" x14ac:dyDescent="0.2"/>
    <row r="4622" ht="12.75" customHeight="1" x14ac:dyDescent="0.2"/>
    <row r="4623" ht="12.75" customHeight="1" x14ac:dyDescent="0.2"/>
    <row r="4624" ht="12.75" customHeight="1" x14ac:dyDescent="0.2"/>
    <row r="4625" ht="12.75" customHeight="1" x14ac:dyDescent="0.2"/>
    <row r="4626" ht="12.75" customHeight="1" x14ac:dyDescent="0.2"/>
    <row r="4627" ht="12.75" customHeight="1" x14ac:dyDescent="0.2"/>
    <row r="4628" ht="12.75" customHeight="1" x14ac:dyDescent="0.2"/>
    <row r="4629" ht="12.75" customHeight="1" x14ac:dyDescent="0.2"/>
    <row r="4630" ht="12.75" customHeight="1" x14ac:dyDescent="0.2"/>
    <row r="4631" ht="12.75" customHeight="1" x14ac:dyDescent="0.2"/>
    <row r="4632" ht="12.75" customHeight="1" x14ac:dyDescent="0.2"/>
    <row r="4633" ht="12.75" customHeight="1" x14ac:dyDescent="0.2"/>
    <row r="4634" ht="12.75" customHeight="1" x14ac:dyDescent="0.2"/>
    <row r="4635" ht="12.75" customHeight="1" x14ac:dyDescent="0.2"/>
    <row r="4636" ht="12.75" customHeight="1" x14ac:dyDescent="0.2"/>
    <row r="4637" ht="12.75" customHeight="1" x14ac:dyDescent="0.2"/>
    <row r="4638" ht="12.75" customHeight="1" x14ac:dyDescent="0.2"/>
    <row r="4639" ht="12.75" customHeight="1" x14ac:dyDescent="0.2"/>
    <row r="4640" ht="12.75" customHeight="1" x14ac:dyDescent="0.2"/>
    <row r="4641" ht="12.75" customHeight="1" x14ac:dyDescent="0.2"/>
    <row r="4642" ht="12.75" customHeight="1" x14ac:dyDescent="0.2"/>
    <row r="4643" ht="12.75" customHeight="1" x14ac:dyDescent="0.2"/>
    <row r="4644" ht="12.75" customHeight="1" x14ac:dyDescent="0.2"/>
    <row r="4645" ht="12.75" customHeight="1" x14ac:dyDescent="0.2"/>
    <row r="4646" ht="12.75" customHeight="1" x14ac:dyDescent="0.2"/>
    <row r="4647" ht="12.75" customHeight="1" x14ac:dyDescent="0.2"/>
    <row r="4648" ht="12.75" customHeight="1" x14ac:dyDescent="0.2"/>
    <row r="4649" ht="12.75" customHeight="1" x14ac:dyDescent="0.2"/>
    <row r="4650" ht="12.75" customHeight="1" x14ac:dyDescent="0.2"/>
    <row r="4651" ht="12.75" customHeight="1" x14ac:dyDescent="0.2"/>
    <row r="4652" ht="12.75" customHeight="1" x14ac:dyDescent="0.2"/>
    <row r="4653" ht="12.75" customHeight="1" x14ac:dyDescent="0.2"/>
    <row r="4654" ht="12.75" customHeight="1" x14ac:dyDescent="0.2"/>
    <row r="4655" ht="12.75" customHeight="1" x14ac:dyDescent="0.2"/>
    <row r="4656" ht="12.75" customHeight="1" x14ac:dyDescent="0.2"/>
    <row r="4657" ht="12.75" customHeight="1" x14ac:dyDescent="0.2"/>
    <row r="4658" ht="12.75" customHeight="1" x14ac:dyDescent="0.2"/>
    <row r="4659" ht="12.75" customHeight="1" x14ac:dyDescent="0.2"/>
    <row r="4660" ht="12.75" customHeight="1" x14ac:dyDescent="0.2"/>
    <row r="4661" ht="12.75" customHeight="1" x14ac:dyDescent="0.2"/>
    <row r="4662" ht="12.75" customHeight="1" x14ac:dyDescent="0.2"/>
    <row r="4663" ht="12.75" customHeight="1" x14ac:dyDescent="0.2"/>
    <row r="4664" ht="12.75" customHeight="1" x14ac:dyDescent="0.2"/>
    <row r="4665" ht="12.75" customHeight="1" x14ac:dyDescent="0.2"/>
    <row r="4666" ht="12.75" customHeight="1" x14ac:dyDescent="0.2"/>
    <row r="4667" ht="12.75" customHeight="1" x14ac:dyDescent="0.2"/>
    <row r="4668" ht="12.75" customHeight="1" x14ac:dyDescent="0.2"/>
    <row r="4669" ht="12.75" customHeight="1" x14ac:dyDescent="0.2"/>
    <row r="4670" ht="12.75" customHeight="1" x14ac:dyDescent="0.2"/>
    <row r="4671" ht="12.75" customHeight="1" x14ac:dyDescent="0.2"/>
    <row r="4672" ht="12.75" customHeight="1" x14ac:dyDescent="0.2"/>
    <row r="4673" ht="12.75" customHeight="1" x14ac:dyDescent="0.2"/>
    <row r="4674" ht="12.75" customHeight="1" x14ac:dyDescent="0.2"/>
    <row r="4675" ht="12.75" customHeight="1" x14ac:dyDescent="0.2"/>
    <row r="4676" ht="12.75" customHeight="1" x14ac:dyDescent="0.2"/>
    <row r="4677" ht="12.75" customHeight="1" x14ac:dyDescent="0.2"/>
    <row r="4678" ht="12.75" customHeight="1" x14ac:dyDescent="0.2"/>
    <row r="4679" ht="12.75" customHeight="1" x14ac:dyDescent="0.2"/>
    <row r="4680" ht="12.75" customHeight="1" x14ac:dyDescent="0.2"/>
    <row r="4681" ht="12.75" customHeight="1" x14ac:dyDescent="0.2"/>
    <row r="4682" ht="12.75" customHeight="1" x14ac:dyDescent="0.2"/>
    <row r="4683" ht="12.75" customHeight="1" x14ac:dyDescent="0.2"/>
    <row r="4684" ht="12.75" customHeight="1" x14ac:dyDescent="0.2"/>
    <row r="4685" ht="12.75" customHeight="1" x14ac:dyDescent="0.2"/>
    <row r="4686" ht="12.75" customHeight="1" x14ac:dyDescent="0.2"/>
    <row r="4687" ht="12.75" customHeight="1" x14ac:dyDescent="0.2"/>
    <row r="4688" ht="12.75" customHeight="1" x14ac:dyDescent="0.2"/>
    <row r="4689" ht="12.75" customHeight="1" x14ac:dyDescent="0.2"/>
    <row r="4690" ht="12.75" customHeight="1" x14ac:dyDescent="0.2"/>
    <row r="4691" ht="12.75" customHeight="1" x14ac:dyDescent="0.2"/>
    <row r="4692" ht="12.75" customHeight="1" x14ac:dyDescent="0.2"/>
    <row r="4693" ht="12.75" customHeight="1" x14ac:dyDescent="0.2"/>
    <row r="4694" ht="12.75" customHeight="1" x14ac:dyDescent="0.2"/>
    <row r="4695" ht="12.75" customHeight="1" x14ac:dyDescent="0.2"/>
    <row r="4696" ht="12.75" customHeight="1" x14ac:dyDescent="0.2"/>
    <row r="4697" ht="12.75" customHeight="1" x14ac:dyDescent="0.2"/>
    <row r="4698" ht="12.75" customHeight="1" x14ac:dyDescent="0.2"/>
    <row r="4699" ht="12.75" customHeight="1" x14ac:dyDescent="0.2"/>
    <row r="4700" ht="12.75" customHeight="1" x14ac:dyDescent="0.2"/>
    <row r="4701" ht="12.75" customHeight="1" x14ac:dyDescent="0.2"/>
    <row r="4702" ht="12.75" customHeight="1" x14ac:dyDescent="0.2"/>
    <row r="4703" ht="12.75" customHeight="1" x14ac:dyDescent="0.2"/>
    <row r="4704" ht="12.75" customHeight="1" x14ac:dyDescent="0.2"/>
    <row r="4705" ht="12.75" customHeight="1" x14ac:dyDescent="0.2"/>
    <row r="4706" ht="12.75" customHeight="1" x14ac:dyDescent="0.2"/>
    <row r="4707" ht="12.75" customHeight="1" x14ac:dyDescent="0.2"/>
    <row r="4708" ht="12.75" customHeight="1" x14ac:dyDescent="0.2"/>
    <row r="4709" ht="12.75" customHeight="1" x14ac:dyDescent="0.2"/>
    <row r="4710" ht="12.75" customHeight="1" x14ac:dyDescent="0.2"/>
    <row r="4711" ht="12.75" customHeight="1" x14ac:dyDescent="0.2"/>
    <row r="4712" ht="12.75" customHeight="1" x14ac:dyDescent="0.2"/>
    <row r="4713" ht="12.75" customHeight="1" x14ac:dyDescent="0.2"/>
    <row r="4714" ht="12.75" customHeight="1" x14ac:dyDescent="0.2"/>
    <row r="4715" ht="12.75" customHeight="1" x14ac:dyDescent="0.2"/>
    <row r="4716" ht="12.75" customHeight="1" x14ac:dyDescent="0.2"/>
    <row r="4717" ht="12.75" customHeight="1" x14ac:dyDescent="0.2"/>
    <row r="4718" ht="12.75" customHeight="1" x14ac:dyDescent="0.2"/>
    <row r="4719" ht="12.75" customHeight="1" x14ac:dyDescent="0.2"/>
    <row r="4720" ht="12.75" customHeight="1" x14ac:dyDescent="0.2"/>
    <row r="4721" ht="12.75" customHeight="1" x14ac:dyDescent="0.2"/>
    <row r="4722" ht="12.75" customHeight="1" x14ac:dyDescent="0.2"/>
    <row r="4723" ht="12.75" customHeight="1" x14ac:dyDescent="0.2"/>
    <row r="4724" ht="12.75" customHeight="1" x14ac:dyDescent="0.2"/>
    <row r="4725" ht="12.75" customHeight="1" x14ac:dyDescent="0.2"/>
    <row r="4726" ht="12.75" customHeight="1" x14ac:dyDescent="0.2"/>
    <row r="4727" ht="12.75" customHeight="1" x14ac:dyDescent="0.2"/>
    <row r="4728" ht="12.75" customHeight="1" x14ac:dyDescent="0.2"/>
    <row r="4729" ht="12.75" customHeight="1" x14ac:dyDescent="0.2"/>
    <row r="4730" ht="12.75" customHeight="1" x14ac:dyDescent="0.2"/>
    <row r="4731" ht="12.75" customHeight="1" x14ac:dyDescent="0.2"/>
    <row r="4732" ht="12.75" customHeight="1" x14ac:dyDescent="0.2"/>
    <row r="4733" ht="12.75" customHeight="1" x14ac:dyDescent="0.2"/>
    <row r="4734" ht="12.75" customHeight="1" x14ac:dyDescent="0.2"/>
    <row r="4735" ht="12.75" customHeight="1" x14ac:dyDescent="0.2"/>
    <row r="4736" ht="12.75" customHeight="1" x14ac:dyDescent="0.2"/>
    <row r="4737" ht="12.75" customHeight="1" x14ac:dyDescent="0.2"/>
    <row r="4738" ht="12.75" customHeight="1" x14ac:dyDescent="0.2"/>
    <row r="4739" ht="12.75" customHeight="1" x14ac:dyDescent="0.2"/>
    <row r="4740" ht="12.75" customHeight="1" x14ac:dyDescent="0.2"/>
    <row r="4741" ht="12.75" customHeight="1" x14ac:dyDescent="0.2"/>
    <row r="4742" ht="12.75" customHeight="1" x14ac:dyDescent="0.2"/>
    <row r="4743" ht="12.75" customHeight="1" x14ac:dyDescent="0.2"/>
    <row r="4744" ht="12.75" customHeight="1" x14ac:dyDescent="0.2"/>
    <row r="4745" ht="12.75" customHeight="1" x14ac:dyDescent="0.2"/>
    <row r="4746" ht="12.75" customHeight="1" x14ac:dyDescent="0.2"/>
    <row r="4747" ht="12.75" customHeight="1" x14ac:dyDescent="0.2"/>
    <row r="4748" ht="12.75" customHeight="1" x14ac:dyDescent="0.2"/>
    <row r="4749" ht="12.75" customHeight="1" x14ac:dyDescent="0.2"/>
    <row r="4750" ht="12.75" customHeight="1" x14ac:dyDescent="0.2"/>
    <row r="4751" ht="12.75" customHeight="1" x14ac:dyDescent="0.2"/>
    <row r="4752" ht="12.75" customHeight="1" x14ac:dyDescent="0.2"/>
    <row r="4753" ht="12.75" customHeight="1" x14ac:dyDescent="0.2"/>
    <row r="4754" ht="12.75" customHeight="1" x14ac:dyDescent="0.2"/>
    <row r="4755" ht="12.75" customHeight="1" x14ac:dyDescent="0.2"/>
    <row r="4756" ht="12.75" customHeight="1" x14ac:dyDescent="0.2"/>
    <row r="4757" ht="12.75" customHeight="1" x14ac:dyDescent="0.2"/>
    <row r="4758" ht="12.75" customHeight="1" x14ac:dyDescent="0.2"/>
    <row r="4759" ht="12.75" customHeight="1" x14ac:dyDescent="0.2"/>
    <row r="4760" ht="12.75" customHeight="1" x14ac:dyDescent="0.2"/>
    <row r="4761" ht="12.75" customHeight="1" x14ac:dyDescent="0.2"/>
    <row r="4762" ht="12.75" customHeight="1" x14ac:dyDescent="0.2"/>
    <row r="4763" ht="12.75" customHeight="1" x14ac:dyDescent="0.2"/>
    <row r="4764" ht="12.75" customHeight="1" x14ac:dyDescent="0.2"/>
    <row r="4765" ht="12.75" customHeight="1" x14ac:dyDescent="0.2"/>
    <row r="4766" ht="12.75" customHeight="1" x14ac:dyDescent="0.2"/>
    <row r="4767" ht="12.75" customHeight="1" x14ac:dyDescent="0.2"/>
    <row r="4768" ht="12.75" customHeight="1" x14ac:dyDescent="0.2"/>
    <row r="4769" ht="12.75" customHeight="1" x14ac:dyDescent="0.2"/>
    <row r="4770" ht="12.75" customHeight="1" x14ac:dyDescent="0.2"/>
    <row r="4771" ht="12.75" customHeight="1" x14ac:dyDescent="0.2"/>
    <row r="4772" ht="12.75" customHeight="1" x14ac:dyDescent="0.2"/>
    <row r="4773" ht="12.75" customHeight="1" x14ac:dyDescent="0.2"/>
    <row r="4774" ht="12.75" customHeight="1" x14ac:dyDescent="0.2"/>
    <row r="4775" ht="12.75" customHeight="1" x14ac:dyDescent="0.2"/>
    <row r="4776" ht="12.75" customHeight="1" x14ac:dyDescent="0.2"/>
    <row r="4777" ht="12.75" customHeight="1" x14ac:dyDescent="0.2"/>
    <row r="4778" ht="12.75" customHeight="1" x14ac:dyDescent="0.2"/>
    <row r="4779" ht="12.75" customHeight="1" x14ac:dyDescent="0.2"/>
    <row r="4780" ht="12.75" customHeight="1" x14ac:dyDescent="0.2"/>
    <row r="4781" ht="12.75" customHeight="1" x14ac:dyDescent="0.2"/>
    <row r="4782" ht="12.75" customHeight="1" x14ac:dyDescent="0.2"/>
    <row r="4783" ht="12.75" customHeight="1" x14ac:dyDescent="0.2"/>
    <row r="4784" ht="12.75" customHeight="1" x14ac:dyDescent="0.2"/>
    <row r="4785" ht="12.75" customHeight="1" x14ac:dyDescent="0.2"/>
    <row r="4786" ht="12.75" customHeight="1" x14ac:dyDescent="0.2"/>
    <row r="4787" ht="12.75" customHeight="1" x14ac:dyDescent="0.2"/>
    <row r="4788" ht="12.75" customHeight="1" x14ac:dyDescent="0.2"/>
    <row r="4789" ht="12.75" customHeight="1" x14ac:dyDescent="0.2"/>
    <row r="4790" ht="12.75" customHeight="1" x14ac:dyDescent="0.2"/>
    <row r="4791" ht="12.75" customHeight="1" x14ac:dyDescent="0.2"/>
    <row r="4792" ht="12.75" customHeight="1" x14ac:dyDescent="0.2"/>
    <row r="4793" ht="12.75" customHeight="1" x14ac:dyDescent="0.2"/>
    <row r="4794" ht="12.75" customHeight="1" x14ac:dyDescent="0.2"/>
    <row r="4795" ht="12.75" customHeight="1" x14ac:dyDescent="0.2"/>
    <row r="4796" ht="12.75" customHeight="1" x14ac:dyDescent="0.2"/>
    <row r="4797" ht="12.75" customHeight="1" x14ac:dyDescent="0.2"/>
    <row r="4798" ht="12.75" customHeight="1" x14ac:dyDescent="0.2"/>
    <row r="4799" ht="12.75" customHeight="1" x14ac:dyDescent="0.2"/>
    <row r="4800" ht="12.75" customHeight="1" x14ac:dyDescent="0.2"/>
    <row r="4801" ht="12.75" customHeight="1" x14ac:dyDescent="0.2"/>
    <row r="4802" ht="12.75" customHeight="1" x14ac:dyDescent="0.2"/>
    <row r="4803" ht="12.75" customHeight="1" x14ac:dyDescent="0.2"/>
    <row r="4804" ht="12.75" customHeight="1" x14ac:dyDescent="0.2"/>
    <row r="4805" ht="12.75" customHeight="1" x14ac:dyDescent="0.2"/>
    <row r="4806" ht="12.75" customHeight="1" x14ac:dyDescent="0.2"/>
    <row r="4807" ht="12.75" customHeight="1" x14ac:dyDescent="0.2"/>
    <row r="4808" ht="12.75" customHeight="1" x14ac:dyDescent="0.2"/>
    <row r="4809" ht="12.75" customHeight="1" x14ac:dyDescent="0.2"/>
    <row r="4810" ht="12.75" customHeight="1" x14ac:dyDescent="0.2"/>
    <row r="4811" ht="12.75" customHeight="1" x14ac:dyDescent="0.2"/>
    <row r="4812" ht="12.75" customHeight="1" x14ac:dyDescent="0.2"/>
    <row r="4813" ht="12.75" customHeight="1" x14ac:dyDescent="0.2"/>
    <row r="4814" ht="12.75" customHeight="1" x14ac:dyDescent="0.2"/>
    <row r="4815" ht="12.75" customHeight="1" x14ac:dyDescent="0.2"/>
    <row r="4816" ht="12.75" customHeight="1" x14ac:dyDescent="0.2"/>
    <row r="4817" ht="12.75" customHeight="1" x14ac:dyDescent="0.2"/>
    <row r="4818" ht="12.75" customHeight="1" x14ac:dyDescent="0.2"/>
    <row r="4819" ht="12.75" customHeight="1" x14ac:dyDescent="0.2"/>
    <row r="4820" ht="12.75" customHeight="1" x14ac:dyDescent="0.2"/>
    <row r="4821" ht="12.75" customHeight="1" x14ac:dyDescent="0.2"/>
    <row r="4822" ht="12.75" customHeight="1" x14ac:dyDescent="0.2"/>
    <row r="4823" ht="12.75" customHeight="1" x14ac:dyDescent="0.2"/>
    <row r="4824" ht="12.75" customHeight="1" x14ac:dyDescent="0.2"/>
    <row r="4825" ht="12.75" customHeight="1" x14ac:dyDescent="0.2"/>
    <row r="4826" ht="12.75" customHeight="1" x14ac:dyDescent="0.2"/>
    <row r="4827" ht="12.75" customHeight="1" x14ac:dyDescent="0.2"/>
    <row r="4828" ht="12.75" customHeight="1" x14ac:dyDescent="0.2"/>
    <row r="4829" ht="12.75" customHeight="1" x14ac:dyDescent="0.2"/>
    <row r="4830" ht="12.75" customHeight="1" x14ac:dyDescent="0.2"/>
    <row r="4831" ht="12.75" customHeight="1" x14ac:dyDescent="0.2"/>
    <row r="4832" ht="12.75" customHeight="1" x14ac:dyDescent="0.2"/>
    <row r="4833" ht="12.75" customHeight="1" x14ac:dyDescent="0.2"/>
    <row r="4834" ht="12.75" customHeight="1" x14ac:dyDescent="0.2"/>
    <row r="4835" ht="12.75" customHeight="1" x14ac:dyDescent="0.2"/>
    <row r="4836" ht="12.75" customHeight="1" x14ac:dyDescent="0.2"/>
    <row r="4837" ht="12.75" customHeight="1" x14ac:dyDescent="0.2"/>
    <row r="4838" ht="12.75" customHeight="1" x14ac:dyDescent="0.2"/>
    <row r="4839" ht="12.75" customHeight="1" x14ac:dyDescent="0.2"/>
    <row r="4840" ht="12.75" customHeight="1" x14ac:dyDescent="0.2"/>
    <row r="4841" ht="12.75" customHeight="1" x14ac:dyDescent="0.2"/>
    <row r="4842" ht="12.75" customHeight="1" x14ac:dyDescent="0.2"/>
    <row r="4843" ht="12.75" customHeight="1" x14ac:dyDescent="0.2"/>
    <row r="4844" ht="12.75" customHeight="1" x14ac:dyDescent="0.2"/>
    <row r="4845" ht="12.75" customHeight="1" x14ac:dyDescent="0.2"/>
    <row r="4846" ht="12.75" customHeight="1" x14ac:dyDescent="0.2"/>
    <row r="4847" ht="12.75" customHeight="1" x14ac:dyDescent="0.2"/>
    <row r="4848" ht="12.75" customHeight="1" x14ac:dyDescent="0.2"/>
    <row r="4849" ht="12.75" customHeight="1" x14ac:dyDescent="0.2"/>
    <row r="4850" ht="12.75" customHeight="1" x14ac:dyDescent="0.2"/>
    <row r="4851" ht="12.75" customHeight="1" x14ac:dyDescent="0.2"/>
    <row r="4852" ht="12.75" customHeight="1" x14ac:dyDescent="0.2"/>
    <row r="4853" ht="12.75" customHeight="1" x14ac:dyDescent="0.2"/>
    <row r="4854" ht="12.75" customHeight="1" x14ac:dyDescent="0.2"/>
    <row r="4855" ht="12.75" customHeight="1" x14ac:dyDescent="0.2"/>
    <row r="4856" ht="12.75" customHeight="1" x14ac:dyDescent="0.2"/>
    <row r="4857" ht="12.75" customHeight="1" x14ac:dyDescent="0.2"/>
    <row r="4858" ht="12.75" customHeight="1" x14ac:dyDescent="0.2"/>
    <row r="4859" ht="12.75" customHeight="1" x14ac:dyDescent="0.2"/>
    <row r="4860" ht="12.75" customHeight="1" x14ac:dyDescent="0.2"/>
    <row r="4861" ht="12.75" customHeight="1" x14ac:dyDescent="0.2"/>
    <row r="4862" ht="12.75" customHeight="1" x14ac:dyDescent="0.2"/>
    <row r="4863" ht="12.75" customHeight="1" x14ac:dyDescent="0.2"/>
    <row r="4864" ht="12.75" customHeight="1" x14ac:dyDescent="0.2"/>
    <row r="4865" ht="12.75" customHeight="1" x14ac:dyDescent="0.2"/>
    <row r="4866" ht="12.75" customHeight="1" x14ac:dyDescent="0.2"/>
    <row r="4867" ht="12.75" customHeight="1" x14ac:dyDescent="0.2"/>
    <row r="4868" ht="12.75" customHeight="1" x14ac:dyDescent="0.2"/>
    <row r="4869" ht="12.75" customHeight="1" x14ac:dyDescent="0.2"/>
    <row r="4870" ht="12.75" customHeight="1" x14ac:dyDescent="0.2"/>
    <row r="4871" ht="12.75" customHeight="1" x14ac:dyDescent="0.2"/>
    <row r="4872" ht="12.75" customHeight="1" x14ac:dyDescent="0.2"/>
    <row r="4873" ht="12.75" customHeight="1" x14ac:dyDescent="0.2"/>
    <row r="4874" ht="12.75" customHeight="1" x14ac:dyDescent="0.2"/>
    <row r="4875" ht="12.75" customHeight="1" x14ac:dyDescent="0.2"/>
    <row r="4876" ht="12.75" customHeight="1" x14ac:dyDescent="0.2"/>
    <row r="4877" ht="12.75" customHeight="1" x14ac:dyDescent="0.2"/>
    <row r="4878" ht="12.75" customHeight="1" x14ac:dyDescent="0.2"/>
    <row r="4879" ht="12.75" customHeight="1" x14ac:dyDescent="0.2"/>
    <row r="4880" ht="12.75" customHeight="1" x14ac:dyDescent="0.2"/>
    <row r="4881" ht="12.75" customHeight="1" x14ac:dyDescent="0.2"/>
    <row r="4882" ht="12.75" customHeight="1" x14ac:dyDescent="0.2"/>
    <row r="4883" ht="12.75" customHeight="1" x14ac:dyDescent="0.2"/>
    <row r="4884" ht="12.75" customHeight="1" x14ac:dyDescent="0.2"/>
    <row r="4885" ht="12.75" customHeight="1" x14ac:dyDescent="0.2"/>
    <row r="4886" ht="12.75" customHeight="1" x14ac:dyDescent="0.2"/>
    <row r="4887" ht="12.75" customHeight="1" x14ac:dyDescent="0.2"/>
    <row r="4888" ht="12.75" customHeight="1" x14ac:dyDescent="0.2"/>
    <row r="4889" ht="12.75" customHeight="1" x14ac:dyDescent="0.2"/>
    <row r="4890" ht="12.75" customHeight="1" x14ac:dyDescent="0.2"/>
    <row r="4891" ht="12.75" customHeight="1" x14ac:dyDescent="0.2"/>
    <row r="4892" ht="12.75" customHeight="1" x14ac:dyDescent="0.2"/>
    <row r="4893" ht="12.75" customHeight="1" x14ac:dyDescent="0.2"/>
    <row r="4894" ht="12.75" customHeight="1" x14ac:dyDescent="0.2"/>
    <row r="4895" ht="12.75" customHeight="1" x14ac:dyDescent="0.2"/>
    <row r="4896" ht="12.75" customHeight="1" x14ac:dyDescent="0.2"/>
    <row r="4897" ht="12.75" customHeight="1" x14ac:dyDescent="0.2"/>
    <row r="4898" ht="12.75" customHeight="1" x14ac:dyDescent="0.2"/>
    <row r="4899" ht="12.75" customHeight="1" x14ac:dyDescent="0.2"/>
    <row r="4900" ht="12.75" customHeight="1" x14ac:dyDescent="0.2"/>
    <row r="4901" ht="12.75" customHeight="1" x14ac:dyDescent="0.2"/>
    <row r="4902" ht="12.75" customHeight="1" x14ac:dyDescent="0.2"/>
    <row r="4903" ht="12.75" customHeight="1" x14ac:dyDescent="0.2"/>
    <row r="4904" ht="12.75" customHeight="1" x14ac:dyDescent="0.2"/>
    <row r="4905" ht="12.75" customHeight="1" x14ac:dyDescent="0.2"/>
    <row r="4906" ht="12.75" customHeight="1" x14ac:dyDescent="0.2"/>
    <row r="4907" ht="12.75" customHeight="1" x14ac:dyDescent="0.2"/>
    <row r="4908" ht="12.75" customHeight="1" x14ac:dyDescent="0.2"/>
    <row r="4909" ht="12.75" customHeight="1" x14ac:dyDescent="0.2"/>
    <row r="4910" ht="12.75" customHeight="1" x14ac:dyDescent="0.2"/>
    <row r="4911" ht="12.75" customHeight="1" x14ac:dyDescent="0.2"/>
    <row r="4912" ht="12.75" customHeight="1" x14ac:dyDescent="0.2"/>
    <row r="4913" ht="12.75" customHeight="1" x14ac:dyDescent="0.2"/>
    <row r="4914" ht="12.75" customHeight="1" x14ac:dyDescent="0.2"/>
    <row r="4915" ht="12.75" customHeight="1" x14ac:dyDescent="0.2"/>
    <row r="4916" ht="12.75" customHeight="1" x14ac:dyDescent="0.2"/>
    <row r="4917" ht="12.75" customHeight="1" x14ac:dyDescent="0.2"/>
    <row r="4918" ht="12.75" customHeight="1" x14ac:dyDescent="0.2"/>
    <row r="4919" ht="12.75" customHeight="1" x14ac:dyDescent="0.2"/>
    <row r="4920" ht="12.75" customHeight="1" x14ac:dyDescent="0.2"/>
    <row r="4921" ht="12.75" customHeight="1" x14ac:dyDescent="0.2"/>
    <row r="4922" ht="12.75" customHeight="1" x14ac:dyDescent="0.2"/>
    <row r="4923" ht="12.75" customHeight="1" x14ac:dyDescent="0.2"/>
    <row r="4924" ht="12.75" customHeight="1" x14ac:dyDescent="0.2"/>
    <row r="4925" ht="12.75" customHeight="1" x14ac:dyDescent="0.2"/>
    <row r="4926" ht="12.75" customHeight="1" x14ac:dyDescent="0.2"/>
    <row r="4927" ht="12.75" customHeight="1" x14ac:dyDescent="0.2"/>
    <row r="4928" ht="12.75" customHeight="1" x14ac:dyDescent="0.2"/>
    <row r="4929" ht="12.75" customHeight="1" x14ac:dyDescent="0.2"/>
    <row r="4930" ht="12.75" customHeight="1" x14ac:dyDescent="0.2"/>
    <row r="4931" ht="12.75" customHeight="1" x14ac:dyDescent="0.2"/>
    <row r="4932" ht="12.75" customHeight="1" x14ac:dyDescent="0.2"/>
    <row r="4933" ht="12.75" customHeight="1" x14ac:dyDescent="0.2"/>
    <row r="4934" ht="12.75" customHeight="1" x14ac:dyDescent="0.2"/>
    <row r="4935" ht="12.75" customHeight="1" x14ac:dyDescent="0.2"/>
    <row r="4936" ht="12.75" customHeight="1" x14ac:dyDescent="0.2"/>
    <row r="4937" ht="12.75" customHeight="1" x14ac:dyDescent="0.2"/>
    <row r="4938" ht="12.75" customHeight="1" x14ac:dyDescent="0.2"/>
    <row r="4939" ht="12.75" customHeight="1" x14ac:dyDescent="0.2"/>
    <row r="4940" ht="12.75" customHeight="1" x14ac:dyDescent="0.2"/>
    <row r="4941" ht="12.75" customHeight="1" x14ac:dyDescent="0.2"/>
    <row r="4942" ht="12.75" customHeight="1" x14ac:dyDescent="0.2"/>
    <row r="4943" ht="12.75" customHeight="1" x14ac:dyDescent="0.2"/>
    <row r="4944" ht="12.75" customHeight="1" x14ac:dyDescent="0.2"/>
    <row r="4945" ht="12.75" customHeight="1" x14ac:dyDescent="0.2"/>
    <row r="4946" ht="12.75" customHeight="1" x14ac:dyDescent="0.2"/>
    <row r="4947" ht="12.75" customHeight="1" x14ac:dyDescent="0.2"/>
    <row r="4948" ht="12.75" customHeight="1" x14ac:dyDescent="0.2"/>
    <row r="4949" ht="12.75" customHeight="1" x14ac:dyDescent="0.2"/>
    <row r="4950" ht="12.75" customHeight="1" x14ac:dyDescent="0.2"/>
    <row r="4951" ht="12.75" customHeight="1" x14ac:dyDescent="0.2"/>
    <row r="4952" ht="12.75" customHeight="1" x14ac:dyDescent="0.2"/>
    <row r="4953" ht="12.75" customHeight="1" x14ac:dyDescent="0.2"/>
    <row r="4954" ht="12.75" customHeight="1" x14ac:dyDescent="0.2"/>
    <row r="4955" ht="12.75" customHeight="1" x14ac:dyDescent="0.2"/>
    <row r="4956" ht="12.75" customHeight="1" x14ac:dyDescent="0.2"/>
    <row r="4957" ht="12.75" customHeight="1" x14ac:dyDescent="0.2"/>
    <row r="4958" ht="12.75" customHeight="1" x14ac:dyDescent="0.2"/>
    <row r="4959" ht="12.75" customHeight="1" x14ac:dyDescent="0.2"/>
    <row r="4960" ht="12.75" customHeight="1" x14ac:dyDescent="0.2"/>
    <row r="4961" ht="12.75" customHeight="1" x14ac:dyDescent="0.2"/>
    <row r="4962" ht="12.75" customHeight="1" x14ac:dyDescent="0.2"/>
    <row r="4963" ht="12.75" customHeight="1" x14ac:dyDescent="0.2"/>
    <row r="4964" ht="12.75" customHeight="1" x14ac:dyDescent="0.2"/>
    <row r="4965" ht="12.75" customHeight="1" x14ac:dyDescent="0.2"/>
    <row r="4966" ht="12.75" customHeight="1" x14ac:dyDescent="0.2"/>
    <row r="4967" ht="12.75" customHeight="1" x14ac:dyDescent="0.2"/>
    <row r="4968" ht="12.75" customHeight="1" x14ac:dyDescent="0.2"/>
    <row r="4969" ht="12.75" customHeight="1" x14ac:dyDescent="0.2"/>
    <row r="4970" ht="12.75" customHeight="1" x14ac:dyDescent="0.2"/>
    <row r="4971" ht="12.75" customHeight="1" x14ac:dyDescent="0.2"/>
    <row r="4972" ht="12.75" customHeight="1" x14ac:dyDescent="0.2"/>
    <row r="4973" ht="12.75" customHeight="1" x14ac:dyDescent="0.2"/>
    <row r="4974" ht="12.75" customHeight="1" x14ac:dyDescent="0.2"/>
    <row r="4975" ht="12.75" customHeight="1" x14ac:dyDescent="0.2"/>
    <row r="4976" ht="12.75" customHeight="1" x14ac:dyDescent="0.2"/>
    <row r="4977" ht="12.75" customHeight="1" x14ac:dyDescent="0.2"/>
    <row r="4978" ht="12.75" customHeight="1" x14ac:dyDescent="0.2"/>
    <row r="4979" ht="12.75" customHeight="1" x14ac:dyDescent="0.2"/>
    <row r="4980" ht="12.75" customHeight="1" x14ac:dyDescent="0.2"/>
    <row r="4981" ht="12.75" customHeight="1" x14ac:dyDescent="0.2"/>
    <row r="4982" ht="12.75" customHeight="1" x14ac:dyDescent="0.2"/>
    <row r="4983" ht="12.75" customHeight="1" x14ac:dyDescent="0.2"/>
    <row r="4984" ht="12.75" customHeight="1" x14ac:dyDescent="0.2"/>
    <row r="4985" ht="12.75" customHeight="1" x14ac:dyDescent="0.2"/>
    <row r="4986" ht="12.75" customHeight="1" x14ac:dyDescent="0.2"/>
    <row r="4987" ht="12.75" customHeight="1" x14ac:dyDescent="0.2"/>
    <row r="4988" ht="12.75" customHeight="1" x14ac:dyDescent="0.2"/>
    <row r="4989" ht="12.75" customHeight="1" x14ac:dyDescent="0.2"/>
    <row r="4990" ht="12.75" customHeight="1" x14ac:dyDescent="0.2"/>
    <row r="4991" ht="12.75" customHeight="1" x14ac:dyDescent="0.2"/>
    <row r="4992" ht="12.75" customHeight="1" x14ac:dyDescent="0.2"/>
    <row r="4993" ht="12.75" customHeight="1" x14ac:dyDescent="0.2"/>
    <row r="4994" ht="12.75" customHeight="1" x14ac:dyDescent="0.2"/>
    <row r="4995" ht="12.75" customHeight="1" x14ac:dyDescent="0.2"/>
    <row r="4996" ht="12.75" customHeight="1" x14ac:dyDescent="0.2"/>
    <row r="4997" ht="12.75" customHeight="1" x14ac:dyDescent="0.2"/>
    <row r="4998" ht="12.75" customHeight="1" x14ac:dyDescent="0.2"/>
    <row r="4999" ht="12.75" customHeight="1" x14ac:dyDescent="0.2"/>
    <row r="5000" ht="12.75" customHeight="1" x14ac:dyDescent="0.2"/>
    <row r="5001" ht="12.75" customHeight="1" x14ac:dyDescent="0.2"/>
    <row r="5002" ht="12.75" customHeight="1" x14ac:dyDescent="0.2"/>
    <row r="5003" ht="12.75" customHeight="1" x14ac:dyDescent="0.2"/>
    <row r="5004" ht="12.75" customHeight="1" x14ac:dyDescent="0.2"/>
    <row r="5005" ht="12.75" customHeight="1" x14ac:dyDescent="0.2"/>
    <row r="5006" ht="12.75" customHeight="1" x14ac:dyDescent="0.2"/>
    <row r="5007" ht="12.75" customHeight="1" x14ac:dyDescent="0.2"/>
    <row r="5008" ht="12.75" customHeight="1" x14ac:dyDescent="0.2"/>
    <row r="5009" ht="12.75" customHeight="1" x14ac:dyDescent="0.2"/>
    <row r="5010" ht="12.75" customHeight="1" x14ac:dyDescent="0.2"/>
    <row r="5011" ht="12.75" customHeight="1" x14ac:dyDescent="0.2"/>
    <row r="5012" ht="12.75" customHeight="1" x14ac:dyDescent="0.2"/>
    <row r="5013" ht="12.75" customHeight="1" x14ac:dyDescent="0.2"/>
    <row r="5014" ht="12.75" customHeight="1" x14ac:dyDescent="0.2"/>
    <row r="5015" ht="12.75" customHeight="1" x14ac:dyDescent="0.2"/>
    <row r="5016" ht="12.75" customHeight="1" x14ac:dyDescent="0.2"/>
    <row r="5017" ht="12.75" customHeight="1" x14ac:dyDescent="0.2"/>
    <row r="5018" ht="12.75" customHeight="1" x14ac:dyDescent="0.2"/>
    <row r="5019" ht="12.75" customHeight="1" x14ac:dyDescent="0.2"/>
    <row r="5020" ht="12.75" customHeight="1" x14ac:dyDescent="0.2"/>
    <row r="5021" ht="12.75" customHeight="1" x14ac:dyDescent="0.2"/>
    <row r="5022" ht="12.75" customHeight="1" x14ac:dyDescent="0.2"/>
    <row r="5023" ht="12.75" customHeight="1" x14ac:dyDescent="0.2"/>
    <row r="5024" ht="12.75" customHeight="1" x14ac:dyDescent="0.2"/>
    <row r="5025" ht="12.75" customHeight="1" x14ac:dyDescent="0.2"/>
    <row r="5026" ht="12.75" customHeight="1" x14ac:dyDescent="0.2"/>
    <row r="5027" ht="12.75" customHeight="1" x14ac:dyDescent="0.2"/>
    <row r="5028" ht="12.75" customHeight="1" x14ac:dyDescent="0.2"/>
    <row r="5029" ht="12.75" customHeight="1" x14ac:dyDescent="0.2"/>
    <row r="5030" ht="12.75" customHeight="1" x14ac:dyDescent="0.2"/>
    <row r="5031" ht="12.75" customHeight="1" x14ac:dyDescent="0.2"/>
    <row r="5032" ht="12.75" customHeight="1" x14ac:dyDescent="0.2"/>
    <row r="5033" ht="12.75" customHeight="1" x14ac:dyDescent="0.2"/>
    <row r="5034" ht="12.75" customHeight="1" x14ac:dyDescent="0.2"/>
    <row r="5035" ht="12.75" customHeight="1" x14ac:dyDescent="0.2"/>
    <row r="5036" ht="12.75" customHeight="1" x14ac:dyDescent="0.2"/>
    <row r="5037" ht="12.75" customHeight="1" x14ac:dyDescent="0.2"/>
    <row r="5038" ht="12.75" customHeight="1" x14ac:dyDescent="0.2"/>
    <row r="5039" ht="12.75" customHeight="1" x14ac:dyDescent="0.2"/>
    <row r="5040" ht="12.75" customHeight="1" x14ac:dyDescent="0.2"/>
    <row r="5041" ht="12.75" customHeight="1" x14ac:dyDescent="0.2"/>
    <row r="5042" ht="12.75" customHeight="1" x14ac:dyDescent="0.2"/>
    <row r="5043" ht="12.75" customHeight="1" x14ac:dyDescent="0.2"/>
    <row r="5044" ht="12.75" customHeight="1" x14ac:dyDescent="0.2"/>
    <row r="5045" ht="12.75" customHeight="1" x14ac:dyDescent="0.2"/>
    <row r="5046" ht="12.75" customHeight="1" x14ac:dyDescent="0.2"/>
    <row r="5047" ht="12.75" customHeight="1" x14ac:dyDescent="0.2"/>
    <row r="5048" ht="12.75" customHeight="1" x14ac:dyDescent="0.2"/>
    <row r="5049" ht="12.75" customHeight="1" x14ac:dyDescent="0.2"/>
    <row r="5050" ht="12.75" customHeight="1" x14ac:dyDescent="0.2"/>
    <row r="5051" ht="12.75" customHeight="1" x14ac:dyDescent="0.2"/>
    <row r="5052" ht="12.75" customHeight="1" x14ac:dyDescent="0.2"/>
    <row r="5053" ht="12.75" customHeight="1" x14ac:dyDescent="0.2"/>
    <row r="5054" ht="12.75" customHeight="1" x14ac:dyDescent="0.2"/>
    <row r="5055" ht="12.75" customHeight="1" x14ac:dyDescent="0.2"/>
    <row r="5056" ht="12.75" customHeight="1" x14ac:dyDescent="0.2"/>
    <row r="5057" ht="12.75" customHeight="1" x14ac:dyDescent="0.2"/>
    <row r="5058" ht="12.75" customHeight="1" x14ac:dyDescent="0.2"/>
    <row r="5059" ht="12.75" customHeight="1" x14ac:dyDescent="0.2"/>
    <row r="5060" ht="12.75" customHeight="1" x14ac:dyDescent="0.2"/>
    <row r="5061" ht="12.75" customHeight="1" x14ac:dyDescent="0.2"/>
    <row r="5062" ht="12.75" customHeight="1" x14ac:dyDescent="0.2"/>
    <row r="5063" ht="12.75" customHeight="1" x14ac:dyDescent="0.2"/>
    <row r="5064" ht="12.75" customHeight="1" x14ac:dyDescent="0.2"/>
    <row r="5065" ht="12.75" customHeight="1" x14ac:dyDescent="0.2"/>
    <row r="5066" ht="12.75" customHeight="1" x14ac:dyDescent="0.2"/>
    <row r="5067" ht="12.75" customHeight="1" x14ac:dyDescent="0.2"/>
    <row r="5068" ht="12.75" customHeight="1" x14ac:dyDescent="0.2"/>
    <row r="5069" ht="12.75" customHeight="1" x14ac:dyDescent="0.2"/>
    <row r="5070" ht="12.75" customHeight="1" x14ac:dyDescent="0.2"/>
    <row r="5071" ht="12.75" customHeight="1" x14ac:dyDescent="0.2"/>
    <row r="5072" ht="12.75" customHeight="1" x14ac:dyDescent="0.2"/>
    <row r="5073" ht="12.75" customHeight="1" x14ac:dyDescent="0.2"/>
    <row r="5074" ht="12.75" customHeight="1" x14ac:dyDescent="0.2"/>
    <row r="5075" ht="12.75" customHeight="1" x14ac:dyDescent="0.2"/>
    <row r="5076" ht="12.75" customHeight="1" x14ac:dyDescent="0.2"/>
    <row r="5077" ht="12.75" customHeight="1" x14ac:dyDescent="0.2"/>
    <row r="5078" ht="12.75" customHeight="1" x14ac:dyDescent="0.2"/>
    <row r="5079" ht="12.75" customHeight="1" x14ac:dyDescent="0.2"/>
    <row r="5080" ht="12.75" customHeight="1" x14ac:dyDescent="0.2"/>
    <row r="5081" ht="12.75" customHeight="1" x14ac:dyDescent="0.2"/>
    <row r="5082" ht="12.75" customHeight="1" x14ac:dyDescent="0.2"/>
    <row r="5083" ht="12.75" customHeight="1" x14ac:dyDescent="0.2"/>
    <row r="5084" ht="12.75" customHeight="1" x14ac:dyDescent="0.2"/>
    <row r="5085" ht="12.75" customHeight="1" x14ac:dyDescent="0.2"/>
    <row r="5086" ht="12.75" customHeight="1" x14ac:dyDescent="0.2"/>
    <row r="5087" ht="12.75" customHeight="1" x14ac:dyDescent="0.2"/>
    <row r="5088" ht="12.75" customHeight="1" x14ac:dyDescent="0.2"/>
    <row r="5089" ht="12.75" customHeight="1" x14ac:dyDescent="0.2"/>
    <row r="5090" ht="12.75" customHeight="1" x14ac:dyDescent="0.2"/>
    <row r="5091" ht="12.75" customHeight="1" x14ac:dyDescent="0.2"/>
    <row r="5092" ht="12.75" customHeight="1" x14ac:dyDescent="0.2"/>
    <row r="5093" ht="12.75" customHeight="1" x14ac:dyDescent="0.2"/>
    <row r="5094" ht="12.75" customHeight="1" x14ac:dyDescent="0.2"/>
    <row r="5095" ht="12.75" customHeight="1" x14ac:dyDescent="0.2"/>
    <row r="5096" ht="12.75" customHeight="1" x14ac:dyDescent="0.2"/>
    <row r="5097" ht="12.75" customHeight="1" x14ac:dyDescent="0.2"/>
    <row r="5098" ht="12.75" customHeight="1" x14ac:dyDescent="0.2"/>
    <row r="5099" ht="12.75" customHeight="1" x14ac:dyDescent="0.2"/>
    <row r="5100" ht="12.75" customHeight="1" x14ac:dyDescent="0.2"/>
    <row r="5101" ht="12.75" customHeight="1" x14ac:dyDescent="0.2"/>
    <row r="5102" ht="12.75" customHeight="1" x14ac:dyDescent="0.2"/>
    <row r="5103" ht="12.75" customHeight="1" x14ac:dyDescent="0.2"/>
    <row r="5104" ht="12.75" customHeight="1" x14ac:dyDescent="0.2"/>
    <row r="5105" ht="12.75" customHeight="1" x14ac:dyDescent="0.2"/>
    <row r="5106" ht="12.75" customHeight="1" x14ac:dyDescent="0.2"/>
    <row r="5107" ht="12.75" customHeight="1" x14ac:dyDescent="0.2"/>
    <row r="5108" ht="12.75" customHeight="1" x14ac:dyDescent="0.2"/>
    <row r="5109" ht="12.75" customHeight="1" x14ac:dyDescent="0.2"/>
    <row r="5110" ht="12.75" customHeight="1" x14ac:dyDescent="0.2"/>
    <row r="5111" ht="12.75" customHeight="1" x14ac:dyDescent="0.2"/>
    <row r="5112" ht="12.75" customHeight="1" x14ac:dyDescent="0.2"/>
    <row r="5113" ht="12.75" customHeight="1" x14ac:dyDescent="0.2"/>
    <row r="5114" ht="12.75" customHeight="1" x14ac:dyDescent="0.2"/>
    <row r="5115" ht="12.75" customHeight="1" x14ac:dyDescent="0.2"/>
    <row r="5116" ht="12.75" customHeight="1" x14ac:dyDescent="0.2"/>
    <row r="5117" ht="12.75" customHeight="1" x14ac:dyDescent="0.2"/>
    <row r="5118" ht="12.75" customHeight="1" x14ac:dyDescent="0.2"/>
    <row r="5119" ht="12.75" customHeight="1" x14ac:dyDescent="0.2"/>
    <row r="5120" ht="12.75" customHeight="1" x14ac:dyDescent="0.2"/>
    <row r="5121" ht="12.75" customHeight="1" x14ac:dyDescent="0.2"/>
    <row r="5122" ht="12.75" customHeight="1" x14ac:dyDescent="0.2"/>
    <row r="5123" ht="12.75" customHeight="1" x14ac:dyDescent="0.2"/>
    <row r="5124" ht="12.75" customHeight="1" x14ac:dyDescent="0.2"/>
    <row r="5125" ht="12.75" customHeight="1" x14ac:dyDescent="0.2"/>
    <row r="5126" ht="12.75" customHeight="1" x14ac:dyDescent="0.2"/>
    <row r="5127" ht="12.75" customHeight="1" x14ac:dyDescent="0.2"/>
    <row r="5128" ht="12.75" customHeight="1" x14ac:dyDescent="0.2"/>
    <row r="5129" ht="12.75" customHeight="1" x14ac:dyDescent="0.2"/>
    <row r="5130" ht="12.75" customHeight="1" x14ac:dyDescent="0.2"/>
    <row r="5131" ht="12.75" customHeight="1" x14ac:dyDescent="0.2"/>
    <row r="5132" ht="12.75" customHeight="1" x14ac:dyDescent="0.2"/>
    <row r="5133" ht="12.75" customHeight="1" x14ac:dyDescent="0.2"/>
    <row r="5134" ht="12.75" customHeight="1" x14ac:dyDescent="0.2"/>
    <row r="5135" ht="12.75" customHeight="1" x14ac:dyDescent="0.2"/>
    <row r="5136" ht="12.75" customHeight="1" x14ac:dyDescent="0.2"/>
    <row r="5137" ht="12.75" customHeight="1" x14ac:dyDescent="0.2"/>
    <row r="5138" ht="12.75" customHeight="1" x14ac:dyDescent="0.2"/>
    <row r="5139" ht="12.75" customHeight="1" x14ac:dyDescent="0.2"/>
    <row r="5140" ht="12.75" customHeight="1" x14ac:dyDescent="0.2"/>
    <row r="5141" ht="12.75" customHeight="1" x14ac:dyDescent="0.2"/>
    <row r="5142" ht="12.75" customHeight="1" x14ac:dyDescent="0.2"/>
    <row r="5143" ht="12.75" customHeight="1" x14ac:dyDescent="0.2"/>
    <row r="5144" ht="12.75" customHeight="1" x14ac:dyDescent="0.2"/>
    <row r="5145" ht="12.75" customHeight="1" x14ac:dyDescent="0.2"/>
    <row r="5146" ht="12.75" customHeight="1" x14ac:dyDescent="0.2"/>
    <row r="5147" ht="12.75" customHeight="1" x14ac:dyDescent="0.2"/>
    <row r="5148" ht="12.75" customHeight="1" x14ac:dyDescent="0.2"/>
    <row r="5149" ht="12.75" customHeight="1" x14ac:dyDescent="0.2"/>
    <row r="5150" ht="12.75" customHeight="1" x14ac:dyDescent="0.2"/>
    <row r="5151" ht="12.75" customHeight="1" x14ac:dyDescent="0.2"/>
    <row r="5152" ht="12.75" customHeight="1" x14ac:dyDescent="0.2"/>
    <row r="5153" ht="12.75" customHeight="1" x14ac:dyDescent="0.2"/>
    <row r="5154" ht="12.75" customHeight="1" x14ac:dyDescent="0.2"/>
    <row r="5155" ht="12.75" customHeight="1" x14ac:dyDescent="0.2"/>
    <row r="5156" ht="12.75" customHeight="1" x14ac:dyDescent="0.2"/>
    <row r="5157" ht="12.75" customHeight="1" x14ac:dyDescent="0.2"/>
    <row r="5158" ht="12.75" customHeight="1" x14ac:dyDescent="0.2"/>
    <row r="5159" ht="12.75" customHeight="1" x14ac:dyDescent="0.2"/>
    <row r="5160" ht="12.75" customHeight="1" x14ac:dyDescent="0.2"/>
    <row r="5161" ht="12.75" customHeight="1" x14ac:dyDescent="0.2"/>
    <row r="5162" ht="12.75" customHeight="1" x14ac:dyDescent="0.2"/>
    <row r="5163" ht="12.75" customHeight="1" x14ac:dyDescent="0.2"/>
    <row r="5164" ht="12.75" customHeight="1" x14ac:dyDescent="0.2"/>
    <row r="5165" ht="12.75" customHeight="1" x14ac:dyDescent="0.2"/>
    <row r="5166" ht="12.75" customHeight="1" x14ac:dyDescent="0.2"/>
    <row r="5167" ht="12.75" customHeight="1" x14ac:dyDescent="0.2"/>
    <row r="5168" ht="12.75" customHeight="1" x14ac:dyDescent="0.2"/>
    <row r="5169" ht="12.75" customHeight="1" x14ac:dyDescent="0.2"/>
    <row r="5170" ht="12.75" customHeight="1" x14ac:dyDescent="0.2"/>
    <row r="5171" ht="12.75" customHeight="1" x14ac:dyDescent="0.2"/>
    <row r="5172" ht="12.75" customHeight="1" x14ac:dyDescent="0.2"/>
    <row r="5173" ht="12.75" customHeight="1" x14ac:dyDescent="0.2"/>
    <row r="5174" ht="12.75" customHeight="1" x14ac:dyDescent="0.2"/>
    <row r="5175" ht="12.75" customHeight="1" x14ac:dyDescent="0.2"/>
    <row r="5176" ht="12.75" customHeight="1" x14ac:dyDescent="0.2"/>
    <row r="5177" ht="12.75" customHeight="1" x14ac:dyDescent="0.2"/>
    <row r="5178" ht="12.75" customHeight="1" x14ac:dyDescent="0.2"/>
    <row r="5179" ht="12.75" customHeight="1" x14ac:dyDescent="0.2"/>
    <row r="5180" ht="12.75" customHeight="1" x14ac:dyDescent="0.2"/>
    <row r="5181" ht="12.75" customHeight="1" x14ac:dyDescent="0.2"/>
    <row r="5182" ht="12.75" customHeight="1" x14ac:dyDescent="0.2"/>
    <row r="5183" ht="12.75" customHeight="1" x14ac:dyDescent="0.2"/>
    <row r="5184" ht="12.75" customHeight="1" x14ac:dyDescent="0.2"/>
    <row r="5185" ht="12.75" customHeight="1" x14ac:dyDescent="0.2"/>
    <row r="5186" ht="12.75" customHeight="1" x14ac:dyDescent="0.2"/>
    <row r="5187" ht="12.75" customHeight="1" x14ac:dyDescent="0.2"/>
    <row r="5188" ht="12.75" customHeight="1" x14ac:dyDescent="0.2"/>
    <row r="5189" ht="12.75" customHeight="1" x14ac:dyDescent="0.2"/>
    <row r="5190" ht="12.75" customHeight="1" x14ac:dyDescent="0.2"/>
    <row r="5191" ht="12.75" customHeight="1" x14ac:dyDescent="0.2"/>
    <row r="5192" ht="12.75" customHeight="1" x14ac:dyDescent="0.2"/>
    <row r="5193" ht="12.75" customHeight="1" x14ac:dyDescent="0.2"/>
    <row r="5194" ht="12.75" customHeight="1" x14ac:dyDescent="0.2"/>
    <row r="5195" ht="12.75" customHeight="1" x14ac:dyDescent="0.2"/>
    <row r="5196" ht="12.75" customHeight="1" x14ac:dyDescent="0.2"/>
    <row r="5197" ht="12.75" customHeight="1" x14ac:dyDescent="0.2"/>
    <row r="5198" ht="12.75" customHeight="1" x14ac:dyDescent="0.2"/>
    <row r="5199" ht="12.75" customHeight="1" x14ac:dyDescent="0.2"/>
    <row r="5200" ht="12.75" customHeight="1" x14ac:dyDescent="0.2"/>
    <row r="5201" ht="12.75" customHeight="1" x14ac:dyDescent="0.2"/>
    <row r="5202" ht="12.75" customHeight="1" x14ac:dyDescent="0.2"/>
    <row r="5203" ht="12.75" customHeight="1" x14ac:dyDescent="0.2"/>
    <row r="5204" ht="12.75" customHeight="1" x14ac:dyDescent="0.2"/>
    <row r="5205" ht="12.75" customHeight="1" x14ac:dyDescent="0.2"/>
    <row r="5206" ht="12.75" customHeight="1" x14ac:dyDescent="0.2"/>
    <row r="5207" ht="12.75" customHeight="1" x14ac:dyDescent="0.2"/>
    <row r="5208" ht="12.75" customHeight="1" x14ac:dyDescent="0.2"/>
    <row r="5209" ht="12.75" customHeight="1" x14ac:dyDescent="0.2"/>
    <row r="5210" ht="12.75" customHeight="1" x14ac:dyDescent="0.2"/>
    <row r="5211" ht="12.75" customHeight="1" x14ac:dyDescent="0.2"/>
    <row r="5212" ht="12.75" customHeight="1" x14ac:dyDescent="0.2"/>
    <row r="5213" ht="12.75" customHeight="1" x14ac:dyDescent="0.2"/>
    <row r="5214" ht="12.75" customHeight="1" x14ac:dyDescent="0.2"/>
    <row r="5215" ht="12.75" customHeight="1" x14ac:dyDescent="0.2"/>
    <row r="5216" ht="12.75" customHeight="1" x14ac:dyDescent="0.2"/>
    <row r="5217" ht="12.75" customHeight="1" x14ac:dyDescent="0.2"/>
    <row r="5218" ht="12.75" customHeight="1" x14ac:dyDescent="0.2"/>
    <row r="5219" ht="12.75" customHeight="1" x14ac:dyDescent="0.2"/>
    <row r="5220" ht="12.75" customHeight="1" x14ac:dyDescent="0.2"/>
    <row r="5221" ht="12.75" customHeight="1" x14ac:dyDescent="0.2"/>
    <row r="5222" ht="12.75" customHeight="1" x14ac:dyDescent="0.2"/>
    <row r="5223" ht="12.75" customHeight="1" x14ac:dyDescent="0.2"/>
    <row r="5224" ht="12.75" customHeight="1" x14ac:dyDescent="0.2"/>
    <row r="5225" ht="12.75" customHeight="1" x14ac:dyDescent="0.2"/>
    <row r="5226" ht="12.75" customHeight="1" x14ac:dyDescent="0.2"/>
    <row r="5227" ht="12.75" customHeight="1" x14ac:dyDescent="0.2"/>
    <row r="5228" ht="12.75" customHeight="1" x14ac:dyDescent="0.2"/>
    <row r="5229" ht="12.75" customHeight="1" x14ac:dyDescent="0.2"/>
    <row r="5230" ht="12.75" customHeight="1" x14ac:dyDescent="0.2"/>
    <row r="5231" ht="12.75" customHeight="1" x14ac:dyDescent="0.2"/>
    <row r="5232" ht="12.75" customHeight="1" x14ac:dyDescent="0.2"/>
    <row r="5233" ht="12.75" customHeight="1" x14ac:dyDescent="0.2"/>
    <row r="5234" ht="12.75" customHeight="1" x14ac:dyDescent="0.2"/>
    <row r="5235" ht="12.75" customHeight="1" x14ac:dyDescent="0.2"/>
    <row r="5236" ht="12.75" customHeight="1" x14ac:dyDescent="0.2"/>
    <row r="5237" ht="12.75" customHeight="1" x14ac:dyDescent="0.2"/>
    <row r="5238" ht="12.75" customHeight="1" x14ac:dyDescent="0.2"/>
    <row r="5239" ht="12.75" customHeight="1" x14ac:dyDescent="0.2"/>
    <row r="5240" ht="12.75" customHeight="1" x14ac:dyDescent="0.2"/>
    <row r="5241" ht="12.75" customHeight="1" x14ac:dyDescent="0.2"/>
    <row r="5242" ht="12.75" customHeight="1" x14ac:dyDescent="0.2"/>
    <row r="5243" ht="12.75" customHeight="1" x14ac:dyDescent="0.2"/>
    <row r="5244" ht="12.75" customHeight="1" x14ac:dyDescent="0.2"/>
    <row r="5245" ht="12.75" customHeight="1" x14ac:dyDescent="0.2"/>
    <row r="5246" ht="12.75" customHeight="1" x14ac:dyDescent="0.2"/>
    <row r="5247" ht="12.75" customHeight="1" x14ac:dyDescent="0.2"/>
    <row r="5248" ht="12.75" customHeight="1" x14ac:dyDescent="0.2"/>
    <row r="5249" ht="12.75" customHeight="1" x14ac:dyDescent="0.2"/>
    <row r="5250" ht="12.75" customHeight="1" x14ac:dyDescent="0.2"/>
    <row r="5251" ht="12.75" customHeight="1" x14ac:dyDescent="0.2"/>
    <row r="5252" ht="12.75" customHeight="1" x14ac:dyDescent="0.2"/>
    <row r="5253" ht="12.75" customHeight="1" x14ac:dyDescent="0.2"/>
    <row r="5254" ht="12.75" customHeight="1" x14ac:dyDescent="0.2"/>
    <row r="5255" ht="12.75" customHeight="1" x14ac:dyDescent="0.2"/>
    <row r="5256" ht="12.75" customHeight="1" x14ac:dyDescent="0.2"/>
    <row r="5257" ht="12.75" customHeight="1" x14ac:dyDescent="0.2"/>
    <row r="5258" ht="12.75" customHeight="1" x14ac:dyDescent="0.2"/>
    <row r="5259" ht="12.75" customHeight="1" x14ac:dyDescent="0.2"/>
    <row r="5260" ht="12.75" customHeight="1" x14ac:dyDescent="0.2"/>
    <row r="5261" ht="12.75" customHeight="1" x14ac:dyDescent="0.2"/>
    <row r="5262" ht="12.75" customHeight="1" x14ac:dyDescent="0.2"/>
    <row r="5263" ht="12.75" customHeight="1" x14ac:dyDescent="0.2"/>
    <row r="5264" ht="12.75" customHeight="1" x14ac:dyDescent="0.2"/>
    <row r="5265" ht="12.75" customHeight="1" x14ac:dyDescent="0.2"/>
    <row r="5266" ht="12.75" customHeight="1" x14ac:dyDescent="0.2"/>
    <row r="5267" ht="12.75" customHeight="1" x14ac:dyDescent="0.2"/>
    <row r="5268" ht="12.75" customHeight="1" x14ac:dyDescent="0.2"/>
    <row r="5269" ht="12.75" customHeight="1" x14ac:dyDescent="0.2"/>
    <row r="5270" ht="12.75" customHeight="1" x14ac:dyDescent="0.2"/>
    <row r="5271" ht="12.75" customHeight="1" x14ac:dyDescent="0.2"/>
    <row r="5272" ht="12.75" customHeight="1" x14ac:dyDescent="0.2"/>
    <row r="5273" ht="12.75" customHeight="1" x14ac:dyDescent="0.2"/>
    <row r="5274" ht="12.75" customHeight="1" x14ac:dyDescent="0.2"/>
    <row r="5275" ht="12.75" customHeight="1" x14ac:dyDescent="0.2"/>
    <row r="5276" ht="12.75" customHeight="1" x14ac:dyDescent="0.2"/>
    <row r="5277" ht="12.75" customHeight="1" x14ac:dyDescent="0.2"/>
    <row r="5278" ht="12.75" customHeight="1" x14ac:dyDescent="0.2"/>
    <row r="5279" ht="12.75" customHeight="1" x14ac:dyDescent="0.2"/>
    <row r="5280" ht="12.75" customHeight="1" x14ac:dyDescent="0.2"/>
    <row r="5281" ht="12.75" customHeight="1" x14ac:dyDescent="0.2"/>
    <row r="5282" ht="12.75" customHeight="1" x14ac:dyDescent="0.2"/>
    <row r="5283" ht="12.75" customHeight="1" x14ac:dyDescent="0.2"/>
    <row r="5284" ht="12.75" customHeight="1" x14ac:dyDescent="0.2"/>
    <row r="5285" ht="12.75" customHeight="1" x14ac:dyDescent="0.2"/>
    <row r="5286" ht="12.75" customHeight="1" x14ac:dyDescent="0.2"/>
    <row r="5287" ht="12.75" customHeight="1" x14ac:dyDescent="0.2"/>
    <row r="5288" ht="12.75" customHeight="1" x14ac:dyDescent="0.2"/>
    <row r="5289" ht="12.75" customHeight="1" x14ac:dyDescent="0.2"/>
    <row r="5290" ht="12.75" customHeight="1" x14ac:dyDescent="0.2"/>
    <row r="5291" ht="12.75" customHeight="1" x14ac:dyDescent="0.2"/>
    <row r="5292" ht="12.75" customHeight="1" x14ac:dyDescent="0.2"/>
    <row r="5293" ht="12.75" customHeight="1" x14ac:dyDescent="0.2"/>
    <row r="5294" ht="12.75" customHeight="1" x14ac:dyDescent="0.2"/>
    <row r="5295" ht="12.75" customHeight="1" x14ac:dyDescent="0.2"/>
    <row r="5296" ht="12.75" customHeight="1" x14ac:dyDescent="0.2"/>
    <row r="5297" ht="12.75" customHeight="1" x14ac:dyDescent="0.2"/>
    <row r="5298" ht="12.75" customHeight="1" x14ac:dyDescent="0.2"/>
    <row r="5299" ht="12.75" customHeight="1" x14ac:dyDescent="0.2"/>
    <row r="5300" ht="12.75" customHeight="1" x14ac:dyDescent="0.2"/>
    <row r="5301" ht="12.75" customHeight="1" x14ac:dyDescent="0.2"/>
    <row r="5302" ht="12.75" customHeight="1" x14ac:dyDescent="0.2"/>
    <row r="5303" ht="12.75" customHeight="1" x14ac:dyDescent="0.2"/>
    <row r="5304" ht="12.75" customHeight="1" x14ac:dyDescent="0.2"/>
    <row r="5305" ht="12.75" customHeight="1" x14ac:dyDescent="0.2"/>
    <row r="5306" ht="12.75" customHeight="1" x14ac:dyDescent="0.2"/>
    <row r="5307" ht="12.75" customHeight="1" x14ac:dyDescent="0.2"/>
    <row r="5308" ht="12.75" customHeight="1" x14ac:dyDescent="0.2"/>
    <row r="5309" ht="12.75" customHeight="1" x14ac:dyDescent="0.2"/>
    <row r="5310" ht="12.75" customHeight="1" x14ac:dyDescent="0.2"/>
    <row r="5311" ht="12.75" customHeight="1" x14ac:dyDescent="0.2"/>
    <row r="5312" ht="12.75" customHeight="1" x14ac:dyDescent="0.2"/>
    <row r="5313" ht="12.75" customHeight="1" x14ac:dyDescent="0.2"/>
    <row r="5314" ht="12.75" customHeight="1" x14ac:dyDescent="0.2"/>
    <row r="5315" ht="12.75" customHeight="1" x14ac:dyDescent="0.2"/>
    <row r="5316" ht="12.75" customHeight="1" x14ac:dyDescent="0.2"/>
    <row r="5317" ht="12.75" customHeight="1" x14ac:dyDescent="0.2"/>
    <row r="5318" ht="12.75" customHeight="1" x14ac:dyDescent="0.2"/>
    <row r="5319" ht="12.75" customHeight="1" x14ac:dyDescent="0.2"/>
    <row r="5320" ht="12.75" customHeight="1" x14ac:dyDescent="0.2"/>
    <row r="5321" ht="12.75" customHeight="1" x14ac:dyDescent="0.2"/>
    <row r="5322" ht="12.75" customHeight="1" x14ac:dyDescent="0.2"/>
    <row r="5323" ht="12.75" customHeight="1" x14ac:dyDescent="0.2"/>
    <row r="5324" ht="12.75" customHeight="1" x14ac:dyDescent="0.2"/>
    <row r="5325" ht="12.75" customHeight="1" x14ac:dyDescent="0.2"/>
    <row r="5326" ht="12.75" customHeight="1" x14ac:dyDescent="0.2"/>
    <row r="5327" ht="12.75" customHeight="1" x14ac:dyDescent="0.2"/>
    <row r="5328" ht="12.75" customHeight="1" x14ac:dyDescent="0.2"/>
    <row r="5329" ht="12.75" customHeight="1" x14ac:dyDescent="0.2"/>
    <row r="5330" ht="12.75" customHeight="1" x14ac:dyDescent="0.2"/>
    <row r="5331" ht="12.75" customHeight="1" x14ac:dyDescent="0.2"/>
    <row r="5332" ht="12.75" customHeight="1" x14ac:dyDescent="0.2"/>
    <row r="5333" ht="12.75" customHeight="1" x14ac:dyDescent="0.2"/>
    <row r="5334" ht="12.75" customHeight="1" x14ac:dyDescent="0.2"/>
    <row r="5335" ht="12.75" customHeight="1" x14ac:dyDescent="0.2"/>
    <row r="5336" ht="12.75" customHeight="1" x14ac:dyDescent="0.2"/>
    <row r="5337" ht="12.75" customHeight="1" x14ac:dyDescent="0.2"/>
    <row r="5338" ht="12.75" customHeight="1" x14ac:dyDescent="0.2"/>
    <row r="5339" ht="12.75" customHeight="1" x14ac:dyDescent="0.2"/>
    <row r="5340" ht="12.75" customHeight="1" x14ac:dyDescent="0.2"/>
    <row r="5341" ht="12.75" customHeight="1" x14ac:dyDescent="0.2"/>
    <row r="5342" ht="12.75" customHeight="1" x14ac:dyDescent="0.2"/>
    <row r="5343" ht="12.75" customHeight="1" x14ac:dyDescent="0.2"/>
    <row r="5344" ht="12.75" customHeight="1" x14ac:dyDescent="0.2"/>
    <row r="5345" ht="12.75" customHeight="1" x14ac:dyDescent="0.2"/>
    <row r="5346" ht="12.75" customHeight="1" x14ac:dyDescent="0.2"/>
    <row r="5347" ht="12.75" customHeight="1" x14ac:dyDescent="0.2"/>
    <row r="5348" ht="12.75" customHeight="1" x14ac:dyDescent="0.2"/>
    <row r="5349" ht="12.75" customHeight="1" x14ac:dyDescent="0.2"/>
    <row r="5350" ht="12.75" customHeight="1" x14ac:dyDescent="0.2"/>
    <row r="5351" ht="12.75" customHeight="1" x14ac:dyDescent="0.2"/>
    <row r="5352" ht="12.75" customHeight="1" x14ac:dyDescent="0.2"/>
    <row r="5353" ht="12.75" customHeight="1" x14ac:dyDescent="0.2"/>
    <row r="5354" ht="12.75" customHeight="1" x14ac:dyDescent="0.2"/>
    <row r="5355" ht="12.75" customHeight="1" x14ac:dyDescent="0.2"/>
    <row r="5356" ht="12.75" customHeight="1" x14ac:dyDescent="0.2"/>
    <row r="5357" ht="12.75" customHeight="1" x14ac:dyDescent="0.2"/>
    <row r="5358" ht="12.75" customHeight="1" x14ac:dyDescent="0.2"/>
    <row r="5359" ht="12.75" customHeight="1" x14ac:dyDescent="0.2"/>
    <row r="5360" ht="12.75" customHeight="1" x14ac:dyDescent="0.2"/>
    <row r="5361" ht="12.75" customHeight="1" x14ac:dyDescent="0.2"/>
    <row r="5362" ht="12.75" customHeight="1" x14ac:dyDescent="0.2"/>
    <row r="5363" ht="12.75" customHeight="1" x14ac:dyDescent="0.2"/>
    <row r="5364" ht="12.75" customHeight="1" x14ac:dyDescent="0.2"/>
    <row r="5365" ht="12.75" customHeight="1" x14ac:dyDescent="0.2"/>
    <row r="5366" ht="12.75" customHeight="1" x14ac:dyDescent="0.2"/>
    <row r="5367" ht="12.75" customHeight="1" x14ac:dyDescent="0.2"/>
    <row r="5368" ht="12.75" customHeight="1" x14ac:dyDescent="0.2"/>
    <row r="5369" ht="12.75" customHeight="1" x14ac:dyDescent="0.2"/>
    <row r="5370" ht="12.75" customHeight="1" x14ac:dyDescent="0.2"/>
    <row r="5371" ht="12.75" customHeight="1" x14ac:dyDescent="0.2"/>
    <row r="5372" ht="12.75" customHeight="1" x14ac:dyDescent="0.2"/>
    <row r="5373" ht="12.75" customHeight="1" x14ac:dyDescent="0.2"/>
    <row r="5374" ht="12.75" customHeight="1" x14ac:dyDescent="0.2"/>
    <row r="5375" ht="12.75" customHeight="1" x14ac:dyDescent="0.2"/>
    <row r="5376" ht="12.75" customHeight="1" x14ac:dyDescent="0.2"/>
    <row r="5377" ht="12.75" customHeight="1" x14ac:dyDescent="0.2"/>
    <row r="5378" ht="12.75" customHeight="1" x14ac:dyDescent="0.2"/>
    <row r="5379" ht="12.75" customHeight="1" x14ac:dyDescent="0.2"/>
    <row r="5380" ht="12.75" customHeight="1" x14ac:dyDescent="0.2"/>
    <row r="5381" ht="12.75" customHeight="1" x14ac:dyDescent="0.2"/>
    <row r="5382" ht="12.75" customHeight="1" x14ac:dyDescent="0.2"/>
    <row r="5383" ht="12.75" customHeight="1" x14ac:dyDescent="0.2"/>
    <row r="5384" ht="12.75" customHeight="1" x14ac:dyDescent="0.2"/>
    <row r="5385" ht="12.75" customHeight="1" x14ac:dyDescent="0.2"/>
    <row r="5386" ht="12.75" customHeight="1" x14ac:dyDescent="0.2"/>
    <row r="5387" ht="12.75" customHeight="1" x14ac:dyDescent="0.2"/>
    <row r="5388" ht="12.75" customHeight="1" x14ac:dyDescent="0.2"/>
    <row r="5389" ht="12.75" customHeight="1" x14ac:dyDescent="0.2"/>
    <row r="5390" ht="12.75" customHeight="1" x14ac:dyDescent="0.2"/>
    <row r="5391" ht="12.75" customHeight="1" x14ac:dyDescent="0.2"/>
    <row r="5392" ht="12.75" customHeight="1" x14ac:dyDescent="0.2"/>
    <row r="5393" ht="12.75" customHeight="1" x14ac:dyDescent="0.2"/>
    <row r="5394" ht="12.75" customHeight="1" x14ac:dyDescent="0.2"/>
    <row r="5395" ht="12.75" customHeight="1" x14ac:dyDescent="0.2"/>
    <row r="5396" ht="12.75" customHeight="1" x14ac:dyDescent="0.2"/>
    <row r="5397" ht="12.75" customHeight="1" x14ac:dyDescent="0.2"/>
    <row r="5398" ht="12.75" customHeight="1" x14ac:dyDescent="0.2"/>
    <row r="5399" ht="12.75" customHeight="1" x14ac:dyDescent="0.2"/>
    <row r="5400" ht="12.75" customHeight="1" x14ac:dyDescent="0.2"/>
    <row r="5401" ht="12.75" customHeight="1" x14ac:dyDescent="0.2"/>
    <row r="5402" ht="12.75" customHeight="1" x14ac:dyDescent="0.2"/>
    <row r="5403" ht="12.75" customHeight="1" x14ac:dyDescent="0.2"/>
    <row r="5404" ht="12.75" customHeight="1" x14ac:dyDescent="0.2"/>
    <row r="5405" ht="12.75" customHeight="1" x14ac:dyDescent="0.2"/>
    <row r="5406" ht="12.75" customHeight="1" x14ac:dyDescent="0.2"/>
    <row r="5407" ht="12.75" customHeight="1" x14ac:dyDescent="0.2"/>
    <row r="5408" ht="12.75" customHeight="1" x14ac:dyDescent="0.2"/>
    <row r="5409" ht="12.75" customHeight="1" x14ac:dyDescent="0.2"/>
    <row r="5410" ht="12.75" customHeight="1" x14ac:dyDescent="0.2"/>
    <row r="5411" ht="12.75" customHeight="1" x14ac:dyDescent="0.2"/>
    <row r="5412" ht="12.75" customHeight="1" x14ac:dyDescent="0.2"/>
    <row r="5413" ht="12.75" customHeight="1" x14ac:dyDescent="0.2"/>
    <row r="5414" ht="12.75" customHeight="1" x14ac:dyDescent="0.2"/>
    <row r="5415" ht="12.75" customHeight="1" x14ac:dyDescent="0.2"/>
    <row r="5416" ht="12.75" customHeight="1" x14ac:dyDescent="0.2"/>
    <row r="5417" ht="12.75" customHeight="1" x14ac:dyDescent="0.2"/>
    <row r="5418" ht="12.75" customHeight="1" x14ac:dyDescent="0.2"/>
    <row r="5419" ht="12.75" customHeight="1" x14ac:dyDescent="0.2"/>
    <row r="5420" ht="12.75" customHeight="1" x14ac:dyDescent="0.2"/>
    <row r="5421" ht="12.75" customHeight="1" x14ac:dyDescent="0.2"/>
    <row r="5422" ht="12.75" customHeight="1" x14ac:dyDescent="0.2"/>
    <row r="5423" ht="12.75" customHeight="1" x14ac:dyDescent="0.2"/>
    <row r="5424" ht="12.75" customHeight="1" x14ac:dyDescent="0.2"/>
    <row r="5425" ht="12.75" customHeight="1" x14ac:dyDescent="0.2"/>
    <row r="5426" ht="12.75" customHeight="1" x14ac:dyDescent="0.2"/>
    <row r="5427" ht="12.75" customHeight="1" x14ac:dyDescent="0.2"/>
    <row r="5428" ht="12.75" customHeight="1" x14ac:dyDescent="0.2"/>
    <row r="5429" ht="12.75" customHeight="1" x14ac:dyDescent="0.2"/>
    <row r="5430" ht="12.75" customHeight="1" x14ac:dyDescent="0.2"/>
    <row r="5431" ht="12.75" customHeight="1" x14ac:dyDescent="0.2"/>
    <row r="5432" ht="12.75" customHeight="1" x14ac:dyDescent="0.2"/>
    <row r="5433" ht="12.75" customHeight="1" x14ac:dyDescent="0.2"/>
    <row r="5434" ht="12.75" customHeight="1" x14ac:dyDescent="0.2"/>
    <row r="5435" ht="12.75" customHeight="1" x14ac:dyDescent="0.2"/>
    <row r="5436" ht="12.75" customHeight="1" x14ac:dyDescent="0.2"/>
    <row r="5437" ht="12.75" customHeight="1" x14ac:dyDescent="0.2"/>
    <row r="5438" ht="12.75" customHeight="1" x14ac:dyDescent="0.2"/>
    <row r="5439" ht="12.75" customHeight="1" x14ac:dyDescent="0.2"/>
    <row r="5440" ht="12.75" customHeight="1" x14ac:dyDescent="0.2"/>
    <row r="5441" ht="12.75" customHeight="1" x14ac:dyDescent="0.2"/>
    <row r="5442" ht="12.75" customHeight="1" x14ac:dyDescent="0.2"/>
    <row r="5443" ht="12.75" customHeight="1" x14ac:dyDescent="0.2"/>
    <row r="5444" ht="12.75" customHeight="1" x14ac:dyDescent="0.2"/>
    <row r="5445" ht="12.75" customHeight="1" x14ac:dyDescent="0.2"/>
    <row r="5446" ht="12.75" customHeight="1" x14ac:dyDescent="0.2"/>
    <row r="5447" ht="12.75" customHeight="1" x14ac:dyDescent="0.2"/>
    <row r="5448" ht="12.75" customHeight="1" x14ac:dyDescent="0.2"/>
    <row r="5449" ht="12.75" customHeight="1" x14ac:dyDescent="0.2"/>
    <row r="5450" ht="12.75" customHeight="1" x14ac:dyDescent="0.2"/>
    <row r="5451" ht="12.75" customHeight="1" x14ac:dyDescent="0.2"/>
    <row r="5452" ht="12.75" customHeight="1" x14ac:dyDescent="0.2"/>
    <row r="5453" ht="12.75" customHeight="1" x14ac:dyDescent="0.2"/>
    <row r="5454" ht="12.75" customHeight="1" x14ac:dyDescent="0.2"/>
    <row r="5455" ht="12.75" customHeight="1" x14ac:dyDescent="0.2"/>
    <row r="5456" ht="12.75" customHeight="1" x14ac:dyDescent="0.2"/>
    <row r="5457" ht="12.75" customHeight="1" x14ac:dyDescent="0.2"/>
    <row r="5458" ht="12.75" customHeight="1" x14ac:dyDescent="0.2"/>
    <row r="5459" ht="12.75" customHeight="1" x14ac:dyDescent="0.2"/>
    <row r="5460" ht="12.75" customHeight="1" x14ac:dyDescent="0.2"/>
    <row r="5461" ht="12.75" customHeight="1" x14ac:dyDescent="0.2"/>
    <row r="5462" ht="12.75" customHeight="1" x14ac:dyDescent="0.2"/>
    <row r="5463" ht="12.75" customHeight="1" x14ac:dyDescent="0.2"/>
    <row r="5464" ht="12.75" customHeight="1" x14ac:dyDescent="0.2"/>
    <row r="5465" ht="12.75" customHeight="1" x14ac:dyDescent="0.2"/>
    <row r="5466" ht="12.75" customHeight="1" x14ac:dyDescent="0.2"/>
    <row r="5467" ht="12.75" customHeight="1" x14ac:dyDescent="0.2"/>
    <row r="5468" ht="12.75" customHeight="1" x14ac:dyDescent="0.2"/>
    <row r="5469" ht="12.75" customHeight="1" x14ac:dyDescent="0.2"/>
    <row r="5470" ht="12.75" customHeight="1" x14ac:dyDescent="0.2"/>
    <row r="5471" ht="12.75" customHeight="1" x14ac:dyDescent="0.2"/>
    <row r="5472" ht="12.75" customHeight="1" x14ac:dyDescent="0.2"/>
    <row r="5473" ht="12.75" customHeight="1" x14ac:dyDescent="0.2"/>
    <row r="5474" ht="12.75" customHeight="1" x14ac:dyDescent="0.2"/>
    <row r="5475" ht="12.75" customHeight="1" x14ac:dyDescent="0.2"/>
    <row r="5476" ht="12.75" customHeight="1" x14ac:dyDescent="0.2"/>
    <row r="5477" ht="12.75" customHeight="1" x14ac:dyDescent="0.2"/>
    <row r="5478" ht="12.75" customHeight="1" x14ac:dyDescent="0.2"/>
    <row r="5479" ht="12.75" customHeight="1" x14ac:dyDescent="0.2"/>
    <row r="5480" ht="12.75" customHeight="1" x14ac:dyDescent="0.2"/>
    <row r="5481" ht="12.75" customHeight="1" x14ac:dyDescent="0.2"/>
    <row r="5482" ht="12.75" customHeight="1" x14ac:dyDescent="0.2"/>
    <row r="5483" ht="12.75" customHeight="1" x14ac:dyDescent="0.2"/>
    <row r="5484" ht="12.75" customHeight="1" x14ac:dyDescent="0.2"/>
    <row r="5485" ht="12.75" customHeight="1" x14ac:dyDescent="0.2"/>
    <row r="5486" ht="12.75" customHeight="1" x14ac:dyDescent="0.2"/>
    <row r="5487" ht="12.75" customHeight="1" x14ac:dyDescent="0.2"/>
    <row r="5488" ht="12.75" customHeight="1" x14ac:dyDescent="0.2"/>
    <row r="5489" ht="12.75" customHeight="1" x14ac:dyDescent="0.2"/>
    <row r="5490" ht="12.75" customHeight="1" x14ac:dyDescent="0.2"/>
    <row r="5491" ht="12.75" customHeight="1" x14ac:dyDescent="0.2"/>
    <row r="5492" ht="12.75" customHeight="1" x14ac:dyDescent="0.2"/>
    <row r="5493" ht="12.75" customHeight="1" x14ac:dyDescent="0.2"/>
    <row r="5494" ht="12.75" customHeight="1" x14ac:dyDescent="0.2"/>
    <row r="5495" ht="12.75" customHeight="1" x14ac:dyDescent="0.2"/>
    <row r="5496" ht="12.75" customHeight="1" x14ac:dyDescent="0.2"/>
    <row r="5497" ht="12.75" customHeight="1" x14ac:dyDescent="0.2"/>
    <row r="5498" ht="12.75" customHeight="1" x14ac:dyDescent="0.2"/>
    <row r="5499" ht="12.75" customHeight="1" x14ac:dyDescent="0.2"/>
    <row r="5500" ht="12.75" customHeight="1" x14ac:dyDescent="0.2"/>
    <row r="5501" ht="12.75" customHeight="1" x14ac:dyDescent="0.2"/>
    <row r="5502" ht="12.75" customHeight="1" x14ac:dyDescent="0.2"/>
    <row r="5503" ht="12.75" customHeight="1" x14ac:dyDescent="0.2"/>
    <row r="5504" ht="12.75" customHeight="1" x14ac:dyDescent="0.2"/>
    <row r="5505" ht="12.75" customHeight="1" x14ac:dyDescent="0.2"/>
    <row r="5506" ht="12.75" customHeight="1" x14ac:dyDescent="0.2"/>
    <row r="5507" ht="12.75" customHeight="1" x14ac:dyDescent="0.2"/>
    <row r="5508" ht="12.75" customHeight="1" x14ac:dyDescent="0.2"/>
    <row r="5509" ht="12.75" customHeight="1" x14ac:dyDescent="0.2"/>
    <row r="5510" ht="12.75" customHeight="1" x14ac:dyDescent="0.2"/>
    <row r="5511" ht="12.75" customHeight="1" x14ac:dyDescent="0.2"/>
    <row r="5512" ht="12.75" customHeight="1" x14ac:dyDescent="0.2"/>
    <row r="5513" ht="12.75" customHeight="1" x14ac:dyDescent="0.2"/>
    <row r="5514" ht="12.75" customHeight="1" x14ac:dyDescent="0.2"/>
    <row r="5515" ht="12.75" customHeight="1" x14ac:dyDescent="0.2"/>
    <row r="5516" ht="12.75" customHeight="1" x14ac:dyDescent="0.2"/>
    <row r="5517" ht="12.75" customHeight="1" x14ac:dyDescent="0.2"/>
    <row r="5518" ht="12.75" customHeight="1" x14ac:dyDescent="0.2"/>
    <row r="5519" ht="12.75" customHeight="1" x14ac:dyDescent="0.2"/>
    <row r="5520" ht="12.75" customHeight="1" x14ac:dyDescent="0.2"/>
    <row r="5521" ht="12.75" customHeight="1" x14ac:dyDescent="0.2"/>
    <row r="5522" ht="12.75" customHeight="1" x14ac:dyDescent="0.2"/>
    <row r="5523" ht="12.75" customHeight="1" x14ac:dyDescent="0.2"/>
    <row r="5524" ht="12.75" customHeight="1" x14ac:dyDescent="0.2"/>
    <row r="5525" ht="12.75" customHeight="1" x14ac:dyDescent="0.2"/>
    <row r="5526" ht="12.75" customHeight="1" x14ac:dyDescent="0.2"/>
    <row r="5527" ht="12.75" customHeight="1" x14ac:dyDescent="0.2"/>
    <row r="5528" ht="12.75" customHeight="1" x14ac:dyDescent="0.2"/>
    <row r="5529" ht="12.75" customHeight="1" x14ac:dyDescent="0.2"/>
    <row r="5530" ht="12.75" customHeight="1" x14ac:dyDescent="0.2"/>
    <row r="5531" ht="12.75" customHeight="1" x14ac:dyDescent="0.2"/>
    <row r="5532" ht="12.75" customHeight="1" x14ac:dyDescent="0.2"/>
    <row r="5533" ht="12.75" customHeight="1" x14ac:dyDescent="0.2"/>
    <row r="5534" ht="12.75" customHeight="1" x14ac:dyDescent="0.2"/>
    <row r="5535" ht="12.75" customHeight="1" x14ac:dyDescent="0.2"/>
    <row r="5536" ht="12.75" customHeight="1" x14ac:dyDescent="0.2"/>
    <row r="5537" ht="12.75" customHeight="1" x14ac:dyDescent="0.2"/>
    <row r="5538" ht="12.75" customHeight="1" x14ac:dyDescent="0.2"/>
    <row r="5539" ht="12.75" customHeight="1" x14ac:dyDescent="0.2"/>
    <row r="5540" ht="12.75" customHeight="1" x14ac:dyDescent="0.2"/>
    <row r="5541" ht="12.75" customHeight="1" x14ac:dyDescent="0.2"/>
    <row r="5542" ht="12.75" customHeight="1" x14ac:dyDescent="0.2"/>
    <row r="5543" ht="12.75" customHeight="1" x14ac:dyDescent="0.2"/>
    <row r="5544" ht="12.75" customHeight="1" x14ac:dyDescent="0.2"/>
    <row r="5545" ht="12.75" customHeight="1" x14ac:dyDescent="0.2"/>
    <row r="5546" ht="12.75" customHeight="1" x14ac:dyDescent="0.2"/>
    <row r="5547" ht="12.75" customHeight="1" x14ac:dyDescent="0.2"/>
    <row r="5548" ht="12.75" customHeight="1" x14ac:dyDescent="0.2"/>
    <row r="5549" ht="12.75" customHeight="1" x14ac:dyDescent="0.2"/>
    <row r="5550" ht="12.75" customHeight="1" x14ac:dyDescent="0.2"/>
    <row r="5551" ht="12.75" customHeight="1" x14ac:dyDescent="0.2"/>
    <row r="5552" ht="12.75" customHeight="1" x14ac:dyDescent="0.2"/>
    <row r="5553" ht="12.75" customHeight="1" x14ac:dyDescent="0.2"/>
    <row r="5554" ht="12.75" customHeight="1" x14ac:dyDescent="0.2"/>
    <row r="5555" ht="12.75" customHeight="1" x14ac:dyDescent="0.2"/>
    <row r="5556" ht="12.75" customHeight="1" x14ac:dyDescent="0.2"/>
    <row r="5557" ht="12.75" customHeight="1" x14ac:dyDescent="0.2"/>
    <row r="5558" ht="12.75" customHeight="1" x14ac:dyDescent="0.2"/>
    <row r="5559" ht="12.75" customHeight="1" x14ac:dyDescent="0.2"/>
    <row r="5560" ht="12.75" customHeight="1" x14ac:dyDescent="0.2"/>
    <row r="5561" ht="12.75" customHeight="1" x14ac:dyDescent="0.2"/>
    <row r="5562" ht="12.75" customHeight="1" x14ac:dyDescent="0.2"/>
    <row r="5563" ht="12.75" customHeight="1" x14ac:dyDescent="0.2"/>
    <row r="5564" ht="12.75" customHeight="1" x14ac:dyDescent="0.2"/>
    <row r="5565" ht="12.75" customHeight="1" x14ac:dyDescent="0.2"/>
    <row r="5566" ht="12.75" customHeight="1" x14ac:dyDescent="0.2"/>
    <row r="5567" ht="12.75" customHeight="1" x14ac:dyDescent="0.2"/>
    <row r="5568" ht="12.75" customHeight="1" x14ac:dyDescent="0.2"/>
    <row r="5569" ht="12.75" customHeight="1" x14ac:dyDescent="0.2"/>
    <row r="5570" ht="12.75" customHeight="1" x14ac:dyDescent="0.2"/>
    <row r="5571" ht="12.75" customHeight="1" x14ac:dyDescent="0.2"/>
    <row r="5572" ht="12.75" customHeight="1" x14ac:dyDescent="0.2"/>
    <row r="5573" ht="12.75" customHeight="1" x14ac:dyDescent="0.2"/>
    <row r="5574" ht="12.75" customHeight="1" x14ac:dyDescent="0.2"/>
    <row r="5575" ht="12.75" customHeight="1" x14ac:dyDescent="0.2"/>
    <row r="5576" ht="12.75" customHeight="1" x14ac:dyDescent="0.2"/>
    <row r="5577" ht="12.75" customHeight="1" x14ac:dyDescent="0.2"/>
    <row r="5578" ht="12.75" customHeight="1" x14ac:dyDescent="0.2"/>
    <row r="5579" ht="12.75" customHeight="1" x14ac:dyDescent="0.2"/>
    <row r="5580" ht="12.75" customHeight="1" x14ac:dyDescent="0.2"/>
    <row r="5581" ht="12.75" customHeight="1" x14ac:dyDescent="0.2"/>
    <row r="5582" ht="12.75" customHeight="1" x14ac:dyDescent="0.2"/>
    <row r="5583" ht="12.75" customHeight="1" x14ac:dyDescent="0.2"/>
    <row r="5584" ht="12.75" customHeight="1" x14ac:dyDescent="0.2"/>
    <row r="5585" ht="12.75" customHeight="1" x14ac:dyDescent="0.2"/>
    <row r="5586" ht="12.75" customHeight="1" x14ac:dyDescent="0.2"/>
    <row r="5587" ht="12.75" customHeight="1" x14ac:dyDescent="0.2"/>
    <row r="5588" ht="12.75" customHeight="1" x14ac:dyDescent="0.2"/>
    <row r="5589" ht="12.75" customHeight="1" x14ac:dyDescent="0.2"/>
    <row r="5590" ht="12.75" customHeight="1" x14ac:dyDescent="0.2"/>
    <row r="5591" ht="12.75" customHeight="1" x14ac:dyDescent="0.2"/>
    <row r="5592" ht="12.75" customHeight="1" x14ac:dyDescent="0.2"/>
    <row r="5593" ht="12.75" customHeight="1" x14ac:dyDescent="0.2"/>
    <row r="5594" ht="12.75" customHeight="1" x14ac:dyDescent="0.2"/>
    <row r="5595" ht="12.75" customHeight="1" x14ac:dyDescent="0.2"/>
    <row r="5596" ht="12.75" customHeight="1" x14ac:dyDescent="0.2"/>
    <row r="5597" ht="12.75" customHeight="1" x14ac:dyDescent="0.2"/>
    <row r="5598" ht="12.75" customHeight="1" x14ac:dyDescent="0.2"/>
    <row r="5599" ht="12.75" customHeight="1" x14ac:dyDescent="0.2"/>
    <row r="5600" ht="12.75" customHeight="1" x14ac:dyDescent="0.2"/>
    <row r="5601" ht="12.75" customHeight="1" x14ac:dyDescent="0.2"/>
    <row r="5602" ht="12.75" customHeight="1" x14ac:dyDescent="0.2"/>
    <row r="5603" ht="12.75" customHeight="1" x14ac:dyDescent="0.2"/>
    <row r="5604" ht="12.75" customHeight="1" x14ac:dyDescent="0.2"/>
    <row r="5605" ht="12.75" customHeight="1" x14ac:dyDescent="0.2"/>
    <row r="5606" ht="12.75" customHeight="1" x14ac:dyDescent="0.2"/>
    <row r="5607" ht="12.75" customHeight="1" x14ac:dyDescent="0.2"/>
    <row r="5608" ht="12.75" customHeight="1" x14ac:dyDescent="0.2"/>
    <row r="5609" ht="12.75" customHeight="1" x14ac:dyDescent="0.2"/>
    <row r="5610" ht="12.75" customHeight="1" x14ac:dyDescent="0.2"/>
    <row r="5611" ht="12.75" customHeight="1" x14ac:dyDescent="0.2"/>
    <row r="5612" ht="12.75" customHeight="1" x14ac:dyDescent="0.2"/>
    <row r="5613" ht="12.75" customHeight="1" x14ac:dyDescent="0.2"/>
    <row r="5614" ht="12.75" customHeight="1" x14ac:dyDescent="0.2"/>
    <row r="5615" ht="12.75" customHeight="1" x14ac:dyDescent="0.2"/>
    <row r="5616" ht="12.75" customHeight="1" x14ac:dyDescent="0.2"/>
    <row r="5617" ht="12.75" customHeight="1" x14ac:dyDescent="0.2"/>
    <row r="5618" ht="12.75" customHeight="1" x14ac:dyDescent="0.2"/>
    <row r="5619" ht="12.75" customHeight="1" x14ac:dyDescent="0.2"/>
    <row r="5620" ht="12.75" customHeight="1" x14ac:dyDescent="0.2"/>
    <row r="5621" ht="12.75" customHeight="1" x14ac:dyDescent="0.2"/>
    <row r="5622" ht="12.75" customHeight="1" x14ac:dyDescent="0.2"/>
    <row r="5623" ht="12.75" customHeight="1" x14ac:dyDescent="0.2"/>
    <row r="5624" ht="12.75" customHeight="1" x14ac:dyDescent="0.2"/>
    <row r="5625" ht="12.75" customHeight="1" x14ac:dyDescent="0.2"/>
    <row r="5626" ht="12.75" customHeight="1" x14ac:dyDescent="0.2"/>
    <row r="5627" ht="12.75" customHeight="1" x14ac:dyDescent="0.2"/>
    <row r="5628" ht="12.75" customHeight="1" x14ac:dyDescent="0.2"/>
    <row r="5629" ht="12.75" customHeight="1" x14ac:dyDescent="0.2"/>
    <row r="5630" ht="12.75" customHeight="1" x14ac:dyDescent="0.2"/>
    <row r="5631" ht="12.75" customHeight="1" x14ac:dyDescent="0.2"/>
    <row r="5632" ht="12.75" customHeight="1" x14ac:dyDescent="0.2"/>
    <row r="5633" ht="12.75" customHeight="1" x14ac:dyDescent="0.2"/>
    <row r="5634" ht="12.75" customHeight="1" x14ac:dyDescent="0.2"/>
    <row r="5635" ht="12.75" customHeight="1" x14ac:dyDescent="0.2"/>
    <row r="5636" ht="12.75" customHeight="1" x14ac:dyDescent="0.2"/>
    <row r="5637" ht="12.75" customHeight="1" x14ac:dyDescent="0.2"/>
    <row r="5638" ht="12.75" customHeight="1" x14ac:dyDescent="0.2"/>
    <row r="5639" ht="12.75" customHeight="1" x14ac:dyDescent="0.2"/>
    <row r="5640" ht="12.75" customHeight="1" x14ac:dyDescent="0.2"/>
    <row r="5641" ht="12.75" customHeight="1" x14ac:dyDescent="0.2"/>
    <row r="5642" ht="12.75" customHeight="1" x14ac:dyDescent="0.2"/>
    <row r="5643" ht="12.75" customHeight="1" x14ac:dyDescent="0.2"/>
    <row r="5644" ht="12.75" customHeight="1" x14ac:dyDescent="0.2"/>
    <row r="5645" ht="12.75" customHeight="1" x14ac:dyDescent="0.2"/>
    <row r="5646" ht="12.75" customHeight="1" x14ac:dyDescent="0.2"/>
    <row r="5647" ht="12.75" customHeight="1" x14ac:dyDescent="0.2"/>
    <row r="5648" ht="12.75" customHeight="1" x14ac:dyDescent="0.2"/>
    <row r="5649" ht="12.75" customHeight="1" x14ac:dyDescent="0.2"/>
    <row r="5650" ht="12.75" customHeight="1" x14ac:dyDescent="0.2"/>
    <row r="5651" ht="12.75" customHeight="1" x14ac:dyDescent="0.2"/>
    <row r="5652" ht="12.75" customHeight="1" x14ac:dyDescent="0.2"/>
    <row r="5653" ht="12.75" customHeight="1" x14ac:dyDescent="0.2"/>
    <row r="5654" ht="12.75" customHeight="1" x14ac:dyDescent="0.2"/>
    <row r="5655" ht="12.75" customHeight="1" x14ac:dyDescent="0.2"/>
    <row r="5656" ht="12.75" customHeight="1" x14ac:dyDescent="0.2"/>
    <row r="5657" ht="12.75" customHeight="1" x14ac:dyDescent="0.2"/>
    <row r="5658" ht="12.75" customHeight="1" x14ac:dyDescent="0.2"/>
    <row r="5659" ht="12.75" customHeight="1" x14ac:dyDescent="0.2"/>
    <row r="5660" ht="12.75" customHeight="1" x14ac:dyDescent="0.2"/>
    <row r="5661" ht="12.75" customHeight="1" x14ac:dyDescent="0.2"/>
    <row r="5662" ht="12.75" customHeight="1" x14ac:dyDescent="0.2"/>
    <row r="5663" ht="12.75" customHeight="1" x14ac:dyDescent="0.2"/>
    <row r="5664" ht="12.75" customHeight="1" x14ac:dyDescent="0.2"/>
    <row r="5665" ht="12.75" customHeight="1" x14ac:dyDescent="0.2"/>
    <row r="5666" ht="12.75" customHeight="1" x14ac:dyDescent="0.2"/>
    <row r="5667" ht="12.75" customHeight="1" x14ac:dyDescent="0.2"/>
    <row r="5668" ht="12.75" customHeight="1" x14ac:dyDescent="0.2"/>
    <row r="5669" ht="12.75" customHeight="1" x14ac:dyDescent="0.2"/>
    <row r="5670" ht="12.75" customHeight="1" x14ac:dyDescent="0.2"/>
    <row r="5671" ht="12.75" customHeight="1" x14ac:dyDescent="0.2"/>
    <row r="5672" ht="12.75" customHeight="1" x14ac:dyDescent="0.2"/>
    <row r="5673" ht="12.75" customHeight="1" x14ac:dyDescent="0.2"/>
    <row r="5674" ht="12.75" customHeight="1" x14ac:dyDescent="0.2"/>
    <row r="5675" ht="12.75" customHeight="1" x14ac:dyDescent="0.2"/>
    <row r="5676" ht="12.75" customHeight="1" x14ac:dyDescent="0.2"/>
    <row r="5677" ht="12.75" customHeight="1" x14ac:dyDescent="0.2"/>
    <row r="5678" ht="12.75" customHeight="1" x14ac:dyDescent="0.2"/>
    <row r="5679" ht="12.75" customHeight="1" x14ac:dyDescent="0.2"/>
    <row r="5680" ht="12.75" customHeight="1" x14ac:dyDescent="0.2"/>
    <row r="5681" ht="12.75" customHeight="1" x14ac:dyDescent="0.2"/>
    <row r="5682" ht="12.75" customHeight="1" x14ac:dyDescent="0.2"/>
    <row r="5683" ht="12.75" customHeight="1" x14ac:dyDescent="0.2"/>
    <row r="5684" ht="12.75" customHeight="1" x14ac:dyDescent="0.2"/>
    <row r="5685" ht="12.75" customHeight="1" x14ac:dyDescent="0.2"/>
    <row r="5686" ht="12.75" customHeight="1" x14ac:dyDescent="0.2"/>
    <row r="5687" ht="12.75" customHeight="1" x14ac:dyDescent="0.2"/>
    <row r="5688" ht="12.75" customHeight="1" x14ac:dyDescent="0.2"/>
    <row r="5689" ht="12.75" customHeight="1" x14ac:dyDescent="0.2"/>
    <row r="5690" ht="12.75" customHeight="1" x14ac:dyDescent="0.2"/>
    <row r="5691" ht="12.75" customHeight="1" x14ac:dyDescent="0.2"/>
    <row r="5692" ht="12.75" customHeight="1" x14ac:dyDescent="0.2"/>
    <row r="5693" ht="12.75" customHeight="1" x14ac:dyDescent="0.2"/>
    <row r="5694" ht="12.75" customHeight="1" x14ac:dyDescent="0.2"/>
    <row r="5695" ht="12.75" customHeight="1" x14ac:dyDescent="0.2"/>
    <row r="5696" ht="12.75" customHeight="1" x14ac:dyDescent="0.2"/>
    <row r="5697" ht="12.75" customHeight="1" x14ac:dyDescent="0.2"/>
    <row r="5698" ht="12.75" customHeight="1" x14ac:dyDescent="0.2"/>
    <row r="5699" ht="12.75" customHeight="1" x14ac:dyDescent="0.2"/>
    <row r="5700" ht="12.75" customHeight="1" x14ac:dyDescent="0.2"/>
    <row r="5701" ht="12.75" customHeight="1" x14ac:dyDescent="0.2"/>
    <row r="5702" ht="12.75" customHeight="1" x14ac:dyDescent="0.2"/>
    <row r="5703" ht="12.75" customHeight="1" x14ac:dyDescent="0.2"/>
    <row r="5704" ht="12.75" customHeight="1" x14ac:dyDescent="0.2"/>
    <row r="5705" ht="12.75" customHeight="1" x14ac:dyDescent="0.2"/>
    <row r="5706" ht="12.75" customHeight="1" x14ac:dyDescent="0.2"/>
    <row r="5707" ht="12.75" customHeight="1" x14ac:dyDescent="0.2"/>
    <row r="5708" ht="12.75" customHeight="1" x14ac:dyDescent="0.2"/>
    <row r="5709" ht="12.75" customHeight="1" x14ac:dyDescent="0.2"/>
    <row r="5710" ht="12.75" customHeight="1" x14ac:dyDescent="0.2"/>
    <row r="5711" ht="12.75" customHeight="1" x14ac:dyDescent="0.2"/>
    <row r="5712" ht="12.75" customHeight="1" x14ac:dyDescent="0.2"/>
    <row r="5713" ht="12.75" customHeight="1" x14ac:dyDescent="0.2"/>
    <row r="5714" ht="12.75" customHeight="1" x14ac:dyDescent="0.2"/>
    <row r="5715" ht="12.75" customHeight="1" x14ac:dyDescent="0.2"/>
    <row r="5716" ht="12.75" customHeight="1" x14ac:dyDescent="0.2"/>
    <row r="5717" ht="12.75" customHeight="1" x14ac:dyDescent="0.2"/>
    <row r="5718" ht="12.75" customHeight="1" x14ac:dyDescent="0.2"/>
    <row r="5719" ht="12.75" customHeight="1" x14ac:dyDescent="0.2"/>
    <row r="5720" ht="12.75" customHeight="1" x14ac:dyDescent="0.2"/>
    <row r="5721" ht="12.75" customHeight="1" x14ac:dyDescent="0.2"/>
    <row r="5722" ht="12.75" customHeight="1" x14ac:dyDescent="0.2"/>
    <row r="5723" ht="12.75" customHeight="1" x14ac:dyDescent="0.2"/>
    <row r="5724" ht="12.75" customHeight="1" x14ac:dyDescent="0.2"/>
    <row r="5725" ht="12.75" customHeight="1" x14ac:dyDescent="0.2"/>
    <row r="5726" ht="12.75" customHeight="1" x14ac:dyDescent="0.2"/>
    <row r="5727" ht="12.75" customHeight="1" x14ac:dyDescent="0.2"/>
    <row r="5728" ht="12.75" customHeight="1" x14ac:dyDescent="0.2"/>
    <row r="5729" ht="12.75" customHeight="1" x14ac:dyDescent="0.2"/>
    <row r="5730" ht="12.75" customHeight="1" x14ac:dyDescent="0.2"/>
    <row r="5731" ht="12.75" customHeight="1" x14ac:dyDescent="0.2"/>
    <row r="5732" ht="12.75" customHeight="1" x14ac:dyDescent="0.2"/>
    <row r="5733" ht="12.75" customHeight="1" x14ac:dyDescent="0.2"/>
    <row r="5734" ht="12.75" customHeight="1" x14ac:dyDescent="0.2"/>
    <row r="5735" ht="12.75" customHeight="1" x14ac:dyDescent="0.2"/>
    <row r="5736" ht="12.75" customHeight="1" x14ac:dyDescent="0.2"/>
    <row r="5737" ht="12.75" customHeight="1" x14ac:dyDescent="0.2"/>
    <row r="5738" ht="12.75" customHeight="1" x14ac:dyDescent="0.2"/>
    <row r="5739" ht="12.75" customHeight="1" x14ac:dyDescent="0.2"/>
    <row r="5740" ht="12.75" customHeight="1" x14ac:dyDescent="0.2"/>
    <row r="5741" ht="12.75" customHeight="1" x14ac:dyDescent="0.2"/>
    <row r="5742" ht="12.75" customHeight="1" x14ac:dyDescent="0.2"/>
    <row r="5743" ht="12.75" customHeight="1" x14ac:dyDescent="0.2"/>
    <row r="5744" ht="12.75" customHeight="1" x14ac:dyDescent="0.2"/>
    <row r="5745" ht="12.75" customHeight="1" x14ac:dyDescent="0.2"/>
    <row r="5746" ht="12.75" customHeight="1" x14ac:dyDescent="0.2"/>
    <row r="5747" ht="12.75" customHeight="1" x14ac:dyDescent="0.2"/>
    <row r="5748" ht="12.75" customHeight="1" x14ac:dyDescent="0.2"/>
    <row r="5749" ht="12.75" customHeight="1" x14ac:dyDescent="0.2"/>
    <row r="5750" ht="12.75" customHeight="1" x14ac:dyDescent="0.2"/>
    <row r="5751" ht="12.75" customHeight="1" x14ac:dyDescent="0.2"/>
    <row r="5752" ht="12.75" customHeight="1" x14ac:dyDescent="0.2"/>
    <row r="5753" ht="12.75" customHeight="1" x14ac:dyDescent="0.2"/>
    <row r="5754" ht="12.75" customHeight="1" x14ac:dyDescent="0.2"/>
    <row r="5755" ht="12.75" customHeight="1" x14ac:dyDescent="0.2"/>
    <row r="5756" ht="12.75" customHeight="1" x14ac:dyDescent="0.2"/>
    <row r="5757" ht="12.75" customHeight="1" x14ac:dyDescent="0.2"/>
    <row r="5758" ht="12.75" customHeight="1" x14ac:dyDescent="0.2"/>
    <row r="5759" ht="12.75" customHeight="1" x14ac:dyDescent="0.2"/>
    <row r="5760" ht="12.75" customHeight="1" x14ac:dyDescent="0.2"/>
    <row r="5761" ht="12.75" customHeight="1" x14ac:dyDescent="0.2"/>
    <row r="5762" ht="12.75" customHeight="1" x14ac:dyDescent="0.2"/>
    <row r="5763" ht="12.75" customHeight="1" x14ac:dyDescent="0.2"/>
    <row r="5764" ht="12.75" customHeight="1" x14ac:dyDescent="0.2"/>
    <row r="5765" ht="12.75" customHeight="1" x14ac:dyDescent="0.2"/>
    <row r="5766" ht="12.75" customHeight="1" x14ac:dyDescent="0.2"/>
    <row r="5767" ht="12.75" customHeight="1" x14ac:dyDescent="0.2"/>
    <row r="5768" ht="12.75" customHeight="1" x14ac:dyDescent="0.2"/>
    <row r="5769" ht="12.75" customHeight="1" x14ac:dyDescent="0.2"/>
    <row r="5770" ht="12.75" customHeight="1" x14ac:dyDescent="0.2"/>
    <row r="5771" ht="12.75" customHeight="1" x14ac:dyDescent="0.2"/>
    <row r="5772" ht="12.75" customHeight="1" x14ac:dyDescent="0.2"/>
    <row r="5773" ht="12.75" customHeight="1" x14ac:dyDescent="0.2"/>
    <row r="5774" ht="12.75" customHeight="1" x14ac:dyDescent="0.2"/>
    <row r="5775" ht="12.75" customHeight="1" x14ac:dyDescent="0.2"/>
    <row r="5776" ht="12.75" customHeight="1" x14ac:dyDescent="0.2"/>
    <row r="5777" ht="12.75" customHeight="1" x14ac:dyDescent="0.2"/>
    <row r="5778" ht="12.75" customHeight="1" x14ac:dyDescent="0.2"/>
    <row r="5779" ht="12.75" customHeight="1" x14ac:dyDescent="0.2"/>
    <row r="5780" ht="12.75" customHeight="1" x14ac:dyDescent="0.2"/>
    <row r="5781" ht="12.75" customHeight="1" x14ac:dyDescent="0.2"/>
    <row r="5782" ht="12.75" customHeight="1" x14ac:dyDescent="0.2"/>
    <row r="5783" ht="12.75" customHeight="1" x14ac:dyDescent="0.2"/>
    <row r="5784" ht="12.75" customHeight="1" x14ac:dyDescent="0.2"/>
    <row r="5785" ht="12.75" customHeight="1" x14ac:dyDescent="0.2"/>
    <row r="5786" ht="12.75" customHeight="1" x14ac:dyDescent="0.2"/>
    <row r="5787" ht="12.75" customHeight="1" x14ac:dyDescent="0.2"/>
    <row r="5788" ht="12.75" customHeight="1" x14ac:dyDescent="0.2"/>
    <row r="5789" ht="12.75" customHeight="1" x14ac:dyDescent="0.2"/>
    <row r="5790" ht="12.75" customHeight="1" x14ac:dyDescent="0.2"/>
    <row r="5791" ht="12.75" customHeight="1" x14ac:dyDescent="0.2"/>
    <row r="5792" ht="12.75" customHeight="1" x14ac:dyDescent="0.2"/>
    <row r="5793" ht="12.75" customHeight="1" x14ac:dyDescent="0.2"/>
    <row r="5794" ht="12.75" customHeight="1" x14ac:dyDescent="0.2"/>
    <row r="5795" ht="12.75" customHeight="1" x14ac:dyDescent="0.2"/>
    <row r="5796" ht="12.75" customHeight="1" x14ac:dyDescent="0.2"/>
    <row r="5797" ht="12.75" customHeight="1" x14ac:dyDescent="0.2"/>
    <row r="5798" ht="12.75" customHeight="1" x14ac:dyDescent="0.2"/>
    <row r="5799" ht="12.75" customHeight="1" x14ac:dyDescent="0.2"/>
    <row r="5800" ht="12.75" customHeight="1" x14ac:dyDescent="0.2"/>
    <row r="5801" ht="12.75" customHeight="1" x14ac:dyDescent="0.2"/>
    <row r="5802" ht="12.75" customHeight="1" x14ac:dyDescent="0.2"/>
    <row r="5803" ht="12.75" customHeight="1" x14ac:dyDescent="0.2"/>
    <row r="5804" ht="12.75" customHeight="1" x14ac:dyDescent="0.2"/>
    <row r="5805" ht="12.75" customHeight="1" x14ac:dyDescent="0.2"/>
    <row r="5806" ht="12.75" customHeight="1" x14ac:dyDescent="0.2"/>
    <row r="5807" ht="12.75" customHeight="1" x14ac:dyDescent="0.2"/>
    <row r="5808" ht="12.75" customHeight="1" x14ac:dyDescent="0.2"/>
    <row r="5809" ht="12.75" customHeight="1" x14ac:dyDescent="0.2"/>
    <row r="5810" ht="12.75" customHeight="1" x14ac:dyDescent="0.2"/>
    <row r="5811" ht="12.75" customHeight="1" x14ac:dyDescent="0.2"/>
    <row r="5812" ht="12.75" customHeight="1" x14ac:dyDescent="0.2"/>
    <row r="5813" ht="12.75" customHeight="1" x14ac:dyDescent="0.2"/>
    <row r="5814" ht="12.75" customHeight="1" x14ac:dyDescent="0.2"/>
    <row r="5815" ht="12.75" customHeight="1" x14ac:dyDescent="0.2"/>
    <row r="5816" ht="12.75" customHeight="1" x14ac:dyDescent="0.2"/>
    <row r="5817" ht="12.75" customHeight="1" x14ac:dyDescent="0.2"/>
    <row r="5818" ht="12.75" customHeight="1" x14ac:dyDescent="0.2"/>
    <row r="5819" ht="12.75" customHeight="1" x14ac:dyDescent="0.2"/>
    <row r="5820" ht="12.75" customHeight="1" x14ac:dyDescent="0.2"/>
    <row r="5821" ht="12.75" customHeight="1" x14ac:dyDescent="0.2"/>
    <row r="5822" ht="12.75" customHeight="1" x14ac:dyDescent="0.2"/>
    <row r="5823" ht="12.75" customHeight="1" x14ac:dyDescent="0.2"/>
    <row r="5824" ht="12.75" customHeight="1" x14ac:dyDescent="0.2"/>
    <row r="5825" ht="12.75" customHeight="1" x14ac:dyDescent="0.2"/>
    <row r="5826" ht="12.75" customHeight="1" x14ac:dyDescent="0.2"/>
    <row r="5827" ht="12.75" customHeight="1" x14ac:dyDescent="0.2"/>
    <row r="5828" ht="12.75" customHeight="1" x14ac:dyDescent="0.2"/>
    <row r="5829" ht="12.75" customHeight="1" x14ac:dyDescent="0.2"/>
    <row r="5830" ht="12.75" customHeight="1" x14ac:dyDescent="0.2"/>
    <row r="5831" ht="12.75" customHeight="1" x14ac:dyDescent="0.2"/>
    <row r="5832" ht="12.75" customHeight="1" x14ac:dyDescent="0.2"/>
    <row r="5833" ht="12.75" customHeight="1" x14ac:dyDescent="0.2"/>
    <row r="5834" ht="12.75" customHeight="1" x14ac:dyDescent="0.2"/>
    <row r="5835" ht="12.75" customHeight="1" x14ac:dyDescent="0.2"/>
    <row r="5836" ht="12.75" customHeight="1" x14ac:dyDescent="0.2"/>
    <row r="5837" ht="12.75" customHeight="1" x14ac:dyDescent="0.2"/>
    <row r="5838" ht="12.75" customHeight="1" x14ac:dyDescent="0.2"/>
    <row r="5839" ht="12.75" customHeight="1" x14ac:dyDescent="0.2"/>
    <row r="5840" ht="12.75" customHeight="1" x14ac:dyDescent="0.2"/>
    <row r="5841" ht="12.75" customHeight="1" x14ac:dyDescent="0.2"/>
    <row r="5842" ht="12.75" customHeight="1" x14ac:dyDescent="0.2"/>
    <row r="5843" ht="12.75" customHeight="1" x14ac:dyDescent="0.2"/>
    <row r="5844" ht="12.75" customHeight="1" x14ac:dyDescent="0.2"/>
    <row r="5845" ht="12.75" customHeight="1" x14ac:dyDescent="0.2"/>
    <row r="5846" ht="12.75" customHeight="1" x14ac:dyDescent="0.2"/>
    <row r="5847" ht="12.75" customHeight="1" x14ac:dyDescent="0.2"/>
    <row r="5848" ht="12.75" customHeight="1" x14ac:dyDescent="0.2"/>
    <row r="5849" ht="12.75" customHeight="1" x14ac:dyDescent="0.2"/>
    <row r="5850" ht="12.75" customHeight="1" x14ac:dyDescent="0.2"/>
    <row r="5851" ht="12.75" customHeight="1" x14ac:dyDescent="0.2"/>
    <row r="5852" ht="12.75" customHeight="1" x14ac:dyDescent="0.2"/>
    <row r="5853" ht="12.75" customHeight="1" x14ac:dyDescent="0.2"/>
    <row r="5854" ht="12.75" customHeight="1" x14ac:dyDescent="0.2"/>
    <row r="5855" ht="12.75" customHeight="1" x14ac:dyDescent="0.2"/>
    <row r="5856" ht="12.75" customHeight="1" x14ac:dyDescent="0.2"/>
    <row r="5857" ht="12.75" customHeight="1" x14ac:dyDescent="0.2"/>
    <row r="5858" ht="12.75" customHeight="1" x14ac:dyDescent="0.2"/>
    <row r="5859" ht="12.75" customHeight="1" x14ac:dyDescent="0.2"/>
    <row r="5860" ht="12.75" customHeight="1" x14ac:dyDescent="0.2"/>
    <row r="5861" ht="12.75" customHeight="1" x14ac:dyDescent="0.2"/>
    <row r="5862" ht="12.75" customHeight="1" x14ac:dyDescent="0.2"/>
    <row r="5863" ht="12.75" customHeight="1" x14ac:dyDescent="0.2"/>
    <row r="5864" ht="12.75" customHeight="1" x14ac:dyDescent="0.2"/>
    <row r="5865" ht="12.75" customHeight="1" x14ac:dyDescent="0.2"/>
    <row r="5866" ht="12.75" customHeight="1" x14ac:dyDescent="0.2"/>
    <row r="5867" ht="12.75" customHeight="1" x14ac:dyDescent="0.2"/>
    <row r="5868" ht="12.75" customHeight="1" x14ac:dyDescent="0.2"/>
    <row r="5869" ht="12.75" customHeight="1" x14ac:dyDescent="0.2"/>
    <row r="5870" ht="12.75" customHeight="1" x14ac:dyDescent="0.2"/>
    <row r="5871" ht="12.75" customHeight="1" x14ac:dyDescent="0.2"/>
    <row r="5872" ht="12.75" customHeight="1" x14ac:dyDescent="0.2"/>
    <row r="5873" ht="12.75" customHeight="1" x14ac:dyDescent="0.2"/>
    <row r="5874" ht="12.75" customHeight="1" x14ac:dyDescent="0.2"/>
    <row r="5875" ht="12.75" customHeight="1" x14ac:dyDescent="0.2"/>
    <row r="5876" ht="12.75" customHeight="1" x14ac:dyDescent="0.2"/>
    <row r="5877" ht="12.75" customHeight="1" x14ac:dyDescent="0.2"/>
    <row r="5878" ht="12.75" customHeight="1" x14ac:dyDescent="0.2"/>
    <row r="5879" ht="12.75" customHeight="1" x14ac:dyDescent="0.2"/>
    <row r="5880" ht="12.75" customHeight="1" x14ac:dyDescent="0.2"/>
    <row r="5881" ht="12.75" customHeight="1" x14ac:dyDescent="0.2"/>
    <row r="5882" ht="12.75" customHeight="1" x14ac:dyDescent="0.2"/>
    <row r="5883" ht="12.75" customHeight="1" x14ac:dyDescent="0.2"/>
    <row r="5884" ht="12.75" customHeight="1" x14ac:dyDescent="0.2"/>
    <row r="5885" ht="12.75" customHeight="1" x14ac:dyDescent="0.2"/>
    <row r="5886" ht="12.75" customHeight="1" x14ac:dyDescent="0.2"/>
    <row r="5887" ht="12.75" customHeight="1" x14ac:dyDescent="0.2"/>
    <row r="5888" ht="12.75" customHeight="1" x14ac:dyDescent="0.2"/>
    <row r="5889" ht="12.75" customHeight="1" x14ac:dyDescent="0.2"/>
    <row r="5890" ht="12.75" customHeight="1" x14ac:dyDescent="0.2"/>
    <row r="5891" ht="12.75" customHeight="1" x14ac:dyDescent="0.2"/>
    <row r="5892" ht="12.75" customHeight="1" x14ac:dyDescent="0.2"/>
    <row r="5893" ht="12.75" customHeight="1" x14ac:dyDescent="0.2"/>
    <row r="5894" ht="12.75" customHeight="1" x14ac:dyDescent="0.2"/>
    <row r="5895" ht="12.75" customHeight="1" x14ac:dyDescent="0.2"/>
    <row r="5896" ht="12.75" customHeight="1" x14ac:dyDescent="0.2"/>
    <row r="5897" ht="12.75" customHeight="1" x14ac:dyDescent="0.2"/>
    <row r="5898" ht="12.75" customHeight="1" x14ac:dyDescent="0.2"/>
    <row r="5899" ht="12.75" customHeight="1" x14ac:dyDescent="0.2"/>
    <row r="5900" ht="12.75" customHeight="1" x14ac:dyDescent="0.2"/>
    <row r="5901" ht="12.75" customHeight="1" x14ac:dyDescent="0.2"/>
    <row r="5902" ht="12.75" customHeight="1" x14ac:dyDescent="0.2"/>
    <row r="5903" ht="12.75" customHeight="1" x14ac:dyDescent="0.2"/>
    <row r="5904" ht="12.75" customHeight="1" x14ac:dyDescent="0.2"/>
    <row r="5905" ht="12.75" customHeight="1" x14ac:dyDescent="0.2"/>
    <row r="5906" ht="12.75" customHeight="1" x14ac:dyDescent="0.2"/>
    <row r="5907" ht="12.75" customHeight="1" x14ac:dyDescent="0.2"/>
    <row r="5908" ht="12.75" customHeight="1" x14ac:dyDescent="0.2"/>
    <row r="5909" ht="12.75" customHeight="1" x14ac:dyDescent="0.2"/>
    <row r="5910" ht="12.75" customHeight="1" x14ac:dyDescent="0.2"/>
    <row r="5911" ht="12.75" customHeight="1" x14ac:dyDescent="0.2"/>
    <row r="5912" ht="12.75" customHeight="1" x14ac:dyDescent="0.2"/>
    <row r="5913" ht="12.75" customHeight="1" x14ac:dyDescent="0.2"/>
    <row r="5914" ht="12.75" customHeight="1" x14ac:dyDescent="0.2"/>
    <row r="5915" ht="12.75" customHeight="1" x14ac:dyDescent="0.2"/>
    <row r="5916" ht="12.75" customHeight="1" x14ac:dyDescent="0.2"/>
    <row r="5917" ht="12.75" customHeight="1" x14ac:dyDescent="0.2"/>
    <row r="5918" ht="12.75" customHeight="1" x14ac:dyDescent="0.2"/>
    <row r="5919" ht="12.75" customHeight="1" x14ac:dyDescent="0.2"/>
    <row r="5920" ht="12.75" customHeight="1" x14ac:dyDescent="0.2"/>
    <row r="5921" ht="12.75" customHeight="1" x14ac:dyDescent="0.2"/>
    <row r="5922" ht="12.75" customHeight="1" x14ac:dyDescent="0.2"/>
    <row r="5923" ht="12.75" customHeight="1" x14ac:dyDescent="0.2"/>
    <row r="5924" ht="12.75" customHeight="1" x14ac:dyDescent="0.2"/>
    <row r="5925" ht="12.75" customHeight="1" x14ac:dyDescent="0.2"/>
    <row r="5926" ht="12.75" customHeight="1" x14ac:dyDescent="0.2"/>
    <row r="5927" ht="12.75" customHeight="1" x14ac:dyDescent="0.2"/>
    <row r="5928" ht="12.75" customHeight="1" x14ac:dyDescent="0.2"/>
    <row r="5929" ht="12.75" customHeight="1" x14ac:dyDescent="0.2"/>
    <row r="5930" ht="12.75" customHeight="1" x14ac:dyDescent="0.2"/>
    <row r="5931" ht="12.75" customHeight="1" x14ac:dyDescent="0.2"/>
    <row r="5932" ht="12.75" customHeight="1" x14ac:dyDescent="0.2"/>
    <row r="5933" ht="12.75" customHeight="1" x14ac:dyDescent="0.2"/>
    <row r="5934" ht="12.75" customHeight="1" x14ac:dyDescent="0.2"/>
    <row r="5935" ht="12.75" customHeight="1" x14ac:dyDescent="0.2"/>
    <row r="5936" ht="12.75" customHeight="1" x14ac:dyDescent="0.2"/>
    <row r="5937" ht="12.75" customHeight="1" x14ac:dyDescent="0.2"/>
    <row r="5938" ht="12.75" customHeight="1" x14ac:dyDescent="0.2"/>
    <row r="5939" ht="12.75" customHeight="1" x14ac:dyDescent="0.2"/>
    <row r="5940" ht="12.75" customHeight="1" x14ac:dyDescent="0.2"/>
    <row r="5941" ht="12.75" customHeight="1" x14ac:dyDescent="0.2"/>
    <row r="5942" ht="12.75" customHeight="1" x14ac:dyDescent="0.2"/>
    <row r="5943" ht="12.75" customHeight="1" x14ac:dyDescent="0.2"/>
    <row r="5944" ht="12.75" customHeight="1" x14ac:dyDescent="0.2"/>
    <row r="5945" ht="12.75" customHeight="1" x14ac:dyDescent="0.2"/>
    <row r="5946" ht="12.75" customHeight="1" x14ac:dyDescent="0.2"/>
    <row r="5947" ht="12.75" customHeight="1" x14ac:dyDescent="0.2"/>
    <row r="5948" ht="12.75" customHeight="1" x14ac:dyDescent="0.2"/>
    <row r="5949" ht="12.75" customHeight="1" x14ac:dyDescent="0.2"/>
    <row r="5950" ht="12.75" customHeight="1" x14ac:dyDescent="0.2"/>
    <row r="5951" ht="12.75" customHeight="1" x14ac:dyDescent="0.2"/>
    <row r="5952" ht="12.75" customHeight="1" x14ac:dyDescent="0.2"/>
    <row r="5953" ht="12.75" customHeight="1" x14ac:dyDescent="0.2"/>
    <row r="5954" ht="12.75" customHeight="1" x14ac:dyDescent="0.2"/>
    <row r="5955" ht="12.75" customHeight="1" x14ac:dyDescent="0.2"/>
    <row r="5956" ht="12.75" customHeight="1" x14ac:dyDescent="0.2"/>
    <row r="5957" ht="12.75" customHeight="1" x14ac:dyDescent="0.2"/>
    <row r="5958" ht="12.75" customHeight="1" x14ac:dyDescent="0.2"/>
    <row r="5959" ht="12.75" customHeight="1" x14ac:dyDescent="0.2"/>
    <row r="5960" ht="12.75" customHeight="1" x14ac:dyDescent="0.2"/>
    <row r="5961" ht="12.75" customHeight="1" x14ac:dyDescent="0.2"/>
    <row r="5962" ht="12.75" customHeight="1" x14ac:dyDescent="0.2"/>
    <row r="5963" ht="12.75" customHeight="1" x14ac:dyDescent="0.2"/>
    <row r="5964" ht="12.75" customHeight="1" x14ac:dyDescent="0.2"/>
    <row r="5965" ht="12.75" customHeight="1" x14ac:dyDescent="0.2"/>
    <row r="5966" ht="12.75" customHeight="1" x14ac:dyDescent="0.2"/>
    <row r="5967" ht="12.75" customHeight="1" x14ac:dyDescent="0.2"/>
    <row r="5968" ht="12.75" customHeight="1" x14ac:dyDescent="0.2"/>
    <row r="5969" ht="12.75" customHeight="1" x14ac:dyDescent="0.2"/>
    <row r="5970" ht="12.75" customHeight="1" x14ac:dyDescent="0.2"/>
    <row r="5971" ht="12.75" customHeight="1" x14ac:dyDescent="0.2"/>
    <row r="5972" ht="12.75" customHeight="1" x14ac:dyDescent="0.2"/>
    <row r="5973" ht="12.75" customHeight="1" x14ac:dyDescent="0.2"/>
    <row r="5974" ht="12.75" customHeight="1" x14ac:dyDescent="0.2"/>
    <row r="5975" ht="12.75" customHeight="1" x14ac:dyDescent="0.2"/>
    <row r="5976" ht="12.75" customHeight="1" x14ac:dyDescent="0.2"/>
    <row r="5977" ht="12.75" customHeight="1" x14ac:dyDescent="0.2"/>
    <row r="5978" ht="12.75" customHeight="1" x14ac:dyDescent="0.2"/>
    <row r="5979" ht="12.75" customHeight="1" x14ac:dyDescent="0.2"/>
    <row r="5980" ht="12.75" customHeight="1" x14ac:dyDescent="0.2"/>
    <row r="5981" ht="12.75" customHeight="1" x14ac:dyDescent="0.2"/>
    <row r="5982" ht="12.75" customHeight="1" x14ac:dyDescent="0.2"/>
    <row r="5983" ht="12.75" customHeight="1" x14ac:dyDescent="0.2"/>
    <row r="5984" ht="12.75" customHeight="1" x14ac:dyDescent="0.2"/>
    <row r="5985" ht="12.75" customHeight="1" x14ac:dyDescent="0.2"/>
    <row r="5986" ht="12.75" customHeight="1" x14ac:dyDescent="0.2"/>
    <row r="5987" ht="12.75" customHeight="1" x14ac:dyDescent="0.2"/>
    <row r="5988" ht="12.75" customHeight="1" x14ac:dyDescent="0.2"/>
    <row r="5989" ht="12.75" customHeight="1" x14ac:dyDescent="0.2"/>
    <row r="5990" ht="12.75" customHeight="1" x14ac:dyDescent="0.2"/>
    <row r="5991" ht="12.75" customHeight="1" x14ac:dyDescent="0.2"/>
    <row r="5992" ht="12.75" customHeight="1" x14ac:dyDescent="0.2"/>
    <row r="5993" ht="12.75" customHeight="1" x14ac:dyDescent="0.2"/>
    <row r="5994" ht="12.75" customHeight="1" x14ac:dyDescent="0.2"/>
    <row r="5995" ht="12.75" customHeight="1" x14ac:dyDescent="0.2"/>
    <row r="5996" ht="12.75" customHeight="1" x14ac:dyDescent="0.2"/>
    <row r="5997" ht="12.75" customHeight="1" x14ac:dyDescent="0.2"/>
    <row r="5998" ht="12.75" customHeight="1" x14ac:dyDescent="0.2"/>
    <row r="5999" ht="12.75" customHeight="1" x14ac:dyDescent="0.2"/>
    <row r="6000" ht="12.75" customHeight="1" x14ac:dyDescent="0.2"/>
    <row r="6001" ht="12.75" customHeight="1" x14ac:dyDescent="0.2"/>
    <row r="6002" ht="12.75" customHeight="1" x14ac:dyDescent="0.2"/>
    <row r="6003" ht="12.75" customHeight="1" x14ac:dyDescent="0.2"/>
    <row r="6004" ht="12.75" customHeight="1" x14ac:dyDescent="0.2"/>
    <row r="6005" ht="12.75" customHeight="1" x14ac:dyDescent="0.2"/>
    <row r="6006" ht="12.75" customHeight="1" x14ac:dyDescent="0.2"/>
    <row r="6007" ht="12.75" customHeight="1" x14ac:dyDescent="0.2"/>
    <row r="6008" ht="12.75" customHeight="1" x14ac:dyDescent="0.2"/>
    <row r="6009" ht="12.75" customHeight="1" x14ac:dyDescent="0.2"/>
    <row r="6010" ht="12.75" customHeight="1" x14ac:dyDescent="0.2"/>
    <row r="6011" ht="12.75" customHeight="1" x14ac:dyDescent="0.2"/>
    <row r="6012" ht="12.75" customHeight="1" x14ac:dyDescent="0.2"/>
    <row r="6013" ht="12.75" customHeight="1" x14ac:dyDescent="0.2"/>
    <row r="6014" ht="12.75" customHeight="1" x14ac:dyDescent="0.2"/>
    <row r="6015" ht="12.75" customHeight="1" x14ac:dyDescent="0.2"/>
    <row r="6016" ht="12.75" customHeight="1" x14ac:dyDescent="0.2"/>
    <row r="6017" ht="12.75" customHeight="1" x14ac:dyDescent="0.2"/>
    <row r="6018" ht="12.75" customHeight="1" x14ac:dyDescent="0.2"/>
    <row r="6019" ht="12.75" customHeight="1" x14ac:dyDescent="0.2"/>
    <row r="6020" ht="12.75" customHeight="1" x14ac:dyDescent="0.2"/>
    <row r="6021" ht="12.75" customHeight="1" x14ac:dyDescent="0.2"/>
    <row r="6022" ht="12.75" customHeight="1" x14ac:dyDescent="0.2"/>
    <row r="6023" ht="12.75" customHeight="1" x14ac:dyDescent="0.2"/>
    <row r="6024" ht="12.75" customHeight="1" x14ac:dyDescent="0.2"/>
    <row r="6025" ht="12.75" customHeight="1" x14ac:dyDescent="0.2"/>
    <row r="6026" ht="12.75" customHeight="1" x14ac:dyDescent="0.2"/>
    <row r="6027" ht="12.75" customHeight="1" x14ac:dyDescent="0.2"/>
    <row r="6028" ht="12.75" customHeight="1" x14ac:dyDescent="0.2"/>
    <row r="6029" ht="12.75" customHeight="1" x14ac:dyDescent="0.2"/>
    <row r="6030" ht="12.75" customHeight="1" x14ac:dyDescent="0.2"/>
    <row r="6031" ht="12.75" customHeight="1" x14ac:dyDescent="0.2"/>
    <row r="6032" ht="12.75" customHeight="1" x14ac:dyDescent="0.2"/>
    <row r="6033" ht="12.75" customHeight="1" x14ac:dyDescent="0.2"/>
    <row r="6034" ht="12.75" customHeight="1" x14ac:dyDescent="0.2"/>
    <row r="6035" ht="12.75" customHeight="1" x14ac:dyDescent="0.2"/>
    <row r="6036" ht="12.75" customHeight="1" x14ac:dyDescent="0.2"/>
    <row r="6037" ht="12.75" customHeight="1" x14ac:dyDescent="0.2"/>
    <row r="6038" ht="12.75" customHeight="1" x14ac:dyDescent="0.2"/>
    <row r="6039" ht="12.75" customHeight="1" x14ac:dyDescent="0.2"/>
    <row r="6040" ht="12.75" customHeight="1" x14ac:dyDescent="0.2"/>
    <row r="6041" ht="12.75" customHeight="1" x14ac:dyDescent="0.2"/>
    <row r="6042" ht="12.75" customHeight="1" x14ac:dyDescent="0.2"/>
    <row r="6043" ht="12.75" customHeight="1" x14ac:dyDescent="0.2"/>
    <row r="6044" ht="12.75" customHeight="1" x14ac:dyDescent="0.2"/>
    <row r="6045" ht="12.75" customHeight="1" x14ac:dyDescent="0.2"/>
    <row r="6046" ht="12.75" customHeight="1" x14ac:dyDescent="0.2"/>
    <row r="6047" ht="12.75" customHeight="1" x14ac:dyDescent="0.2"/>
    <row r="6048" ht="12.75" customHeight="1" x14ac:dyDescent="0.2"/>
    <row r="6049" ht="12.75" customHeight="1" x14ac:dyDescent="0.2"/>
    <row r="6050" ht="12.75" customHeight="1" x14ac:dyDescent="0.2"/>
    <row r="6051" ht="12.75" customHeight="1" x14ac:dyDescent="0.2"/>
    <row r="6052" ht="12.75" customHeight="1" x14ac:dyDescent="0.2"/>
    <row r="6053" ht="12.75" customHeight="1" x14ac:dyDescent="0.2"/>
    <row r="6054" ht="12.75" customHeight="1" x14ac:dyDescent="0.2"/>
    <row r="6055" ht="12.75" customHeight="1" x14ac:dyDescent="0.2"/>
    <row r="6056" ht="12.75" customHeight="1" x14ac:dyDescent="0.2"/>
    <row r="6057" ht="12.75" customHeight="1" x14ac:dyDescent="0.2"/>
    <row r="6058" ht="12.75" customHeight="1" x14ac:dyDescent="0.2"/>
    <row r="6059" ht="12.75" customHeight="1" x14ac:dyDescent="0.2"/>
    <row r="6060" ht="12.75" customHeight="1" x14ac:dyDescent="0.2"/>
    <row r="6061" ht="12.75" customHeight="1" x14ac:dyDescent="0.2"/>
    <row r="6062" ht="12.75" customHeight="1" x14ac:dyDescent="0.2"/>
    <row r="6063" ht="12.75" customHeight="1" x14ac:dyDescent="0.2"/>
    <row r="6064" ht="12.75" customHeight="1" x14ac:dyDescent="0.2"/>
    <row r="6065" ht="12.75" customHeight="1" x14ac:dyDescent="0.2"/>
    <row r="6066" ht="12.75" customHeight="1" x14ac:dyDescent="0.2"/>
    <row r="6067" ht="12.75" customHeight="1" x14ac:dyDescent="0.2"/>
    <row r="6068" ht="12.75" customHeight="1" x14ac:dyDescent="0.2"/>
    <row r="6069" ht="12.75" customHeight="1" x14ac:dyDescent="0.2"/>
    <row r="6070" ht="12.75" customHeight="1" x14ac:dyDescent="0.2"/>
    <row r="6071" ht="12.75" customHeight="1" x14ac:dyDescent="0.2"/>
    <row r="6072" ht="12.75" customHeight="1" x14ac:dyDescent="0.2"/>
    <row r="6073" ht="12.75" customHeight="1" x14ac:dyDescent="0.2"/>
    <row r="6074" ht="12.75" customHeight="1" x14ac:dyDescent="0.2"/>
    <row r="6075" ht="12.75" customHeight="1" x14ac:dyDescent="0.2"/>
    <row r="6076" ht="12.75" customHeight="1" x14ac:dyDescent="0.2"/>
    <row r="6077" ht="12.75" customHeight="1" x14ac:dyDescent="0.2"/>
    <row r="6078" ht="12.75" customHeight="1" x14ac:dyDescent="0.2"/>
    <row r="6079" ht="12.75" customHeight="1" x14ac:dyDescent="0.2"/>
    <row r="6080" ht="12.75" customHeight="1" x14ac:dyDescent="0.2"/>
    <row r="6081" ht="12.75" customHeight="1" x14ac:dyDescent="0.2"/>
    <row r="6082" ht="12.75" customHeight="1" x14ac:dyDescent="0.2"/>
    <row r="6083" ht="12.75" customHeight="1" x14ac:dyDescent="0.2"/>
    <row r="6084" ht="12.75" customHeight="1" x14ac:dyDescent="0.2"/>
    <row r="6085" ht="12.75" customHeight="1" x14ac:dyDescent="0.2"/>
    <row r="6086" ht="12.75" customHeight="1" x14ac:dyDescent="0.2"/>
    <row r="6087" ht="12.75" customHeight="1" x14ac:dyDescent="0.2"/>
    <row r="6088" ht="12.75" customHeight="1" x14ac:dyDescent="0.2"/>
    <row r="6089" ht="12.75" customHeight="1" x14ac:dyDescent="0.2"/>
    <row r="6090" ht="12.75" customHeight="1" x14ac:dyDescent="0.2"/>
    <row r="6091" ht="12.75" customHeight="1" x14ac:dyDescent="0.2"/>
    <row r="6092" ht="12.75" customHeight="1" x14ac:dyDescent="0.2"/>
    <row r="6093" ht="12.75" customHeight="1" x14ac:dyDescent="0.2"/>
    <row r="6094" ht="12.75" customHeight="1" x14ac:dyDescent="0.2"/>
    <row r="6095" ht="12.75" customHeight="1" x14ac:dyDescent="0.2"/>
    <row r="6096" ht="12.75" customHeight="1" x14ac:dyDescent="0.2"/>
    <row r="6097" ht="12.75" customHeight="1" x14ac:dyDescent="0.2"/>
    <row r="6098" ht="12.75" customHeight="1" x14ac:dyDescent="0.2"/>
    <row r="6099" ht="12.75" customHeight="1" x14ac:dyDescent="0.2"/>
    <row r="6100" ht="12.75" customHeight="1" x14ac:dyDescent="0.2"/>
    <row r="6101" ht="12.75" customHeight="1" x14ac:dyDescent="0.2"/>
    <row r="6102" ht="12.75" customHeight="1" x14ac:dyDescent="0.2"/>
    <row r="6103" ht="12.75" customHeight="1" x14ac:dyDescent="0.2"/>
    <row r="6104" ht="12.75" customHeight="1" x14ac:dyDescent="0.2"/>
    <row r="6105" ht="12.75" customHeight="1" x14ac:dyDescent="0.2"/>
    <row r="6106" ht="12.75" customHeight="1" x14ac:dyDescent="0.2"/>
    <row r="6107" ht="12.75" customHeight="1" x14ac:dyDescent="0.2"/>
    <row r="6108" ht="12.75" customHeight="1" x14ac:dyDescent="0.2"/>
    <row r="6109" ht="12.75" customHeight="1" x14ac:dyDescent="0.2"/>
    <row r="6110" ht="12.75" customHeight="1" x14ac:dyDescent="0.2"/>
    <row r="6111" ht="12.75" customHeight="1" x14ac:dyDescent="0.2"/>
    <row r="6112" ht="12.75" customHeight="1" x14ac:dyDescent="0.2"/>
    <row r="6113" ht="12.75" customHeight="1" x14ac:dyDescent="0.2"/>
    <row r="6114" ht="12.75" customHeight="1" x14ac:dyDescent="0.2"/>
    <row r="6115" ht="12.75" customHeight="1" x14ac:dyDescent="0.2"/>
    <row r="6116" ht="12.75" customHeight="1" x14ac:dyDescent="0.2"/>
    <row r="6117" ht="12.75" customHeight="1" x14ac:dyDescent="0.2"/>
    <row r="6118" ht="12.75" customHeight="1" x14ac:dyDescent="0.2"/>
    <row r="6119" ht="12.75" customHeight="1" x14ac:dyDescent="0.2"/>
    <row r="6120" ht="12.75" customHeight="1" x14ac:dyDescent="0.2"/>
    <row r="6121" ht="12.75" customHeight="1" x14ac:dyDescent="0.2"/>
    <row r="6122" ht="12.75" customHeight="1" x14ac:dyDescent="0.2"/>
    <row r="6123" ht="12.75" customHeight="1" x14ac:dyDescent="0.2"/>
    <row r="6124" ht="12.75" customHeight="1" x14ac:dyDescent="0.2"/>
    <row r="6125" ht="12.75" customHeight="1" x14ac:dyDescent="0.2"/>
    <row r="6126" ht="12.75" customHeight="1" x14ac:dyDescent="0.2"/>
    <row r="6127" ht="12.75" customHeight="1" x14ac:dyDescent="0.2"/>
    <row r="6128" ht="12.75" customHeight="1" x14ac:dyDescent="0.2"/>
    <row r="6129" ht="12.75" customHeight="1" x14ac:dyDescent="0.2"/>
    <row r="6130" ht="12.75" customHeight="1" x14ac:dyDescent="0.2"/>
    <row r="6131" ht="12.75" customHeight="1" x14ac:dyDescent="0.2"/>
    <row r="6132" ht="12.75" customHeight="1" x14ac:dyDescent="0.2"/>
    <row r="6133" ht="12.75" customHeight="1" x14ac:dyDescent="0.2"/>
    <row r="6134" ht="12.75" customHeight="1" x14ac:dyDescent="0.2"/>
    <row r="6135" ht="12.75" customHeight="1" x14ac:dyDescent="0.2"/>
    <row r="6136" ht="12.75" customHeight="1" x14ac:dyDescent="0.2"/>
    <row r="6137" ht="12.75" customHeight="1" x14ac:dyDescent="0.2"/>
    <row r="6138" ht="12.75" customHeight="1" x14ac:dyDescent="0.2"/>
    <row r="6139" ht="12.75" customHeight="1" x14ac:dyDescent="0.2"/>
    <row r="6140" ht="12.75" customHeight="1" x14ac:dyDescent="0.2"/>
    <row r="6141" ht="12.75" customHeight="1" x14ac:dyDescent="0.2"/>
    <row r="6142" ht="12.75" customHeight="1" x14ac:dyDescent="0.2"/>
    <row r="6143" ht="12.75" customHeight="1" x14ac:dyDescent="0.2"/>
    <row r="6144" ht="12.75" customHeight="1" x14ac:dyDescent="0.2"/>
    <row r="6145" ht="12.75" customHeight="1" x14ac:dyDescent="0.2"/>
    <row r="6146" ht="12.75" customHeight="1" x14ac:dyDescent="0.2"/>
    <row r="6147" ht="12.75" customHeight="1" x14ac:dyDescent="0.2"/>
    <row r="6148" ht="12.75" customHeight="1" x14ac:dyDescent="0.2"/>
    <row r="6149" ht="12.75" customHeight="1" x14ac:dyDescent="0.2"/>
    <row r="6150" ht="12.75" customHeight="1" x14ac:dyDescent="0.2"/>
    <row r="6151" ht="12.75" customHeight="1" x14ac:dyDescent="0.2"/>
    <row r="6152" ht="12.75" customHeight="1" x14ac:dyDescent="0.2"/>
    <row r="6153" ht="12.75" customHeight="1" x14ac:dyDescent="0.2"/>
    <row r="6154" ht="12.75" customHeight="1" x14ac:dyDescent="0.2"/>
    <row r="6155" ht="12.75" customHeight="1" x14ac:dyDescent="0.2"/>
    <row r="6156" ht="12.75" customHeight="1" x14ac:dyDescent="0.2"/>
    <row r="6157" ht="12.75" customHeight="1" x14ac:dyDescent="0.2"/>
    <row r="6158" ht="12.75" customHeight="1" x14ac:dyDescent="0.2"/>
    <row r="6159" ht="12.75" customHeight="1" x14ac:dyDescent="0.2"/>
    <row r="6160" ht="12.75" customHeight="1" x14ac:dyDescent="0.2"/>
    <row r="6161" ht="12.75" customHeight="1" x14ac:dyDescent="0.2"/>
    <row r="6162" ht="12.75" customHeight="1" x14ac:dyDescent="0.2"/>
    <row r="6163" ht="12.75" customHeight="1" x14ac:dyDescent="0.2"/>
    <row r="6164" ht="12.75" customHeight="1" x14ac:dyDescent="0.2"/>
    <row r="6165" ht="12.75" customHeight="1" x14ac:dyDescent="0.2"/>
    <row r="6166" ht="12.75" customHeight="1" x14ac:dyDescent="0.2"/>
    <row r="6167" ht="12.75" customHeight="1" x14ac:dyDescent="0.2"/>
    <row r="6168" ht="12.75" customHeight="1" x14ac:dyDescent="0.2"/>
    <row r="6169" ht="12.75" customHeight="1" x14ac:dyDescent="0.2"/>
    <row r="6170" ht="12.75" customHeight="1" x14ac:dyDescent="0.2"/>
    <row r="6171" ht="12.75" customHeight="1" x14ac:dyDescent="0.2"/>
    <row r="6172" ht="12.75" customHeight="1" x14ac:dyDescent="0.2"/>
    <row r="6173" ht="12.75" customHeight="1" x14ac:dyDescent="0.2"/>
    <row r="6174" ht="12.75" customHeight="1" x14ac:dyDescent="0.2"/>
    <row r="6175" ht="12.75" customHeight="1" x14ac:dyDescent="0.2"/>
    <row r="6176" ht="12.75" customHeight="1" x14ac:dyDescent="0.2"/>
    <row r="6177" ht="12.75" customHeight="1" x14ac:dyDescent="0.2"/>
    <row r="6178" ht="12.75" customHeight="1" x14ac:dyDescent="0.2"/>
    <row r="6179" ht="12.75" customHeight="1" x14ac:dyDescent="0.2"/>
    <row r="6180" ht="12.75" customHeight="1" x14ac:dyDescent="0.2"/>
    <row r="6181" ht="12.75" customHeight="1" x14ac:dyDescent="0.2"/>
    <row r="6182" ht="12.75" customHeight="1" x14ac:dyDescent="0.2"/>
    <row r="6183" ht="12.75" customHeight="1" x14ac:dyDescent="0.2"/>
    <row r="6184" ht="12.75" customHeight="1" x14ac:dyDescent="0.2"/>
    <row r="6185" ht="12.75" customHeight="1" x14ac:dyDescent="0.2"/>
    <row r="6186" ht="12.75" customHeight="1" x14ac:dyDescent="0.2"/>
    <row r="6187" ht="12.75" customHeight="1" x14ac:dyDescent="0.2"/>
    <row r="6188" ht="12.75" customHeight="1" x14ac:dyDescent="0.2"/>
    <row r="6189" ht="12.75" customHeight="1" x14ac:dyDescent="0.2"/>
    <row r="6190" ht="12.75" customHeight="1" x14ac:dyDescent="0.2"/>
    <row r="6191" ht="12.75" customHeight="1" x14ac:dyDescent="0.2"/>
    <row r="6192" ht="12.75" customHeight="1" x14ac:dyDescent="0.2"/>
    <row r="6193" ht="12.75" customHeight="1" x14ac:dyDescent="0.2"/>
    <row r="6194" ht="12.75" customHeight="1" x14ac:dyDescent="0.2"/>
    <row r="6195" ht="12.75" customHeight="1" x14ac:dyDescent="0.2"/>
    <row r="6196" ht="12.75" customHeight="1" x14ac:dyDescent="0.2"/>
    <row r="6197" ht="12.75" customHeight="1" x14ac:dyDescent="0.2"/>
    <row r="6198" ht="12.75" customHeight="1" x14ac:dyDescent="0.2"/>
    <row r="6199" ht="12.75" customHeight="1" x14ac:dyDescent="0.2"/>
    <row r="6200" ht="12.75" customHeight="1" x14ac:dyDescent="0.2"/>
    <row r="6201" ht="12.75" customHeight="1" x14ac:dyDescent="0.2"/>
    <row r="6202" ht="12.75" customHeight="1" x14ac:dyDescent="0.2"/>
    <row r="6203" ht="12.75" customHeight="1" x14ac:dyDescent="0.2"/>
    <row r="6204" ht="12.75" customHeight="1" x14ac:dyDescent="0.2"/>
    <row r="6205" ht="12.75" customHeight="1" x14ac:dyDescent="0.2"/>
    <row r="6206" ht="12.75" customHeight="1" x14ac:dyDescent="0.2"/>
    <row r="6207" ht="12.75" customHeight="1" x14ac:dyDescent="0.2"/>
    <row r="6208" ht="12.75" customHeight="1" x14ac:dyDescent="0.2"/>
    <row r="6209" ht="12.75" customHeight="1" x14ac:dyDescent="0.2"/>
    <row r="6210" ht="12.75" customHeight="1" x14ac:dyDescent="0.2"/>
    <row r="6211" ht="12.75" customHeight="1" x14ac:dyDescent="0.2"/>
    <row r="6212" ht="12.75" customHeight="1" x14ac:dyDescent="0.2"/>
    <row r="6213" ht="12.75" customHeight="1" x14ac:dyDescent="0.2"/>
    <row r="6214" ht="12.75" customHeight="1" x14ac:dyDescent="0.2"/>
    <row r="6215" ht="12.75" customHeight="1" x14ac:dyDescent="0.2"/>
    <row r="6216" ht="12.75" customHeight="1" x14ac:dyDescent="0.2"/>
    <row r="6217" ht="12.75" customHeight="1" x14ac:dyDescent="0.2"/>
    <row r="6218" ht="12.75" customHeight="1" x14ac:dyDescent="0.2"/>
    <row r="6219" ht="12.75" customHeight="1" x14ac:dyDescent="0.2"/>
    <row r="6220" ht="12.75" customHeight="1" x14ac:dyDescent="0.2"/>
    <row r="6221" ht="12.75" customHeight="1" x14ac:dyDescent="0.2"/>
    <row r="6222" ht="12.75" customHeight="1" x14ac:dyDescent="0.2"/>
    <row r="6223" ht="12.75" customHeight="1" x14ac:dyDescent="0.2"/>
    <row r="6224" ht="12.75" customHeight="1" x14ac:dyDescent="0.2"/>
    <row r="6225" ht="12.75" customHeight="1" x14ac:dyDescent="0.2"/>
    <row r="6226" ht="12.75" customHeight="1" x14ac:dyDescent="0.2"/>
    <row r="6227" ht="12.75" customHeight="1" x14ac:dyDescent="0.2"/>
    <row r="6228" ht="12.75" customHeight="1" x14ac:dyDescent="0.2"/>
    <row r="6229" ht="12.75" customHeight="1" x14ac:dyDescent="0.2"/>
    <row r="6230" ht="12.75" customHeight="1" x14ac:dyDescent="0.2"/>
    <row r="6231" ht="12.75" customHeight="1" x14ac:dyDescent="0.2"/>
    <row r="6232" ht="12.75" customHeight="1" x14ac:dyDescent="0.2"/>
    <row r="6233" ht="12.75" customHeight="1" x14ac:dyDescent="0.2"/>
    <row r="6234" ht="12.75" customHeight="1" x14ac:dyDescent="0.2"/>
    <row r="6235" ht="12.75" customHeight="1" x14ac:dyDescent="0.2"/>
    <row r="6236" ht="12.75" customHeight="1" x14ac:dyDescent="0.2"/>
    <row r="6237" ht="12.75" customHeight="1" x14ac:dyDescent="0.2"/>
    <row r="6238" ht="12.75" customHeight="1" x14ac:dyDescent="0.2"/>
    <row r="6239" ht="12.75" customHeight="1" x14ac:dyDescent="0.2"/>
    <row r="6240" ht="12.75" customHeight="1" x14ac:dyDescent="0.2"/>
    <row r="6241" ht="12.75" customHeight="1" x14ac:dyDescent="0.2"/>
    <row r="6242" ht="12.75" customHeight="1" x14ac:dyDescent="0.2"/>
    <row r="6243" ht="12.75" customHeight="1" x14ac:dyDescent="0.2"/>
    <row r="6244" ht="12.75" customHeight="1" x14ac:dyDescent="0.2"/>
    <row r="6245" ht="12.75" customHeight="1" x14ac:dyDescent="0.2"/>
    <row r="6246" ht="12.75" customHeight="1" x14ac:dyDescent="0.2"/>
    <row r="6247" ht="12.75" customHeight="1" x14ac:dyDescent="0.2"/>
    <row r="6248" ht="12.75" customHeight="1" x14ac:dyDescent="0.2"/>
    <row r="6249" ht="12.75" customHeight="1" x14ac:dyDescent="0.2"/>
    <row r="6250" ht="12.75" customHeight="1" x14ac:dyDescent="0.2"/>
    <row r="6251" ht="12.75" customHeight="1" x14ac:dyDescent="0.2"/>
    <row r="6252" ht="12.75" customHeight="1" x14ac:dyDescent="0.2"/>
    <row r="6253" ht="12.75" customHeight="1" x14ac:dyDescent="0.2"/>
    <row r="6254" ht="12.75" customHeight="1" x14ac:dyDescent="0.2"/>
    <row r="6255" ht="12.75" customHeight="1" x14ac:dyDescent="0.2"/>
    <row r="6256" ht="12.75" customHeight="1" x14ac:dyDescent="0.2"/>
    <row r="6257" ht="12.75" customHeight="1" x14ac:dyDescent="0.2"/>
    <row r="6258" ht="12.75" customHeight="1" x14ac:dyDescent="0.2"/>
    <row r="6259" ht="12.75" customHeight="1" x14ac:dyDescent="0.2"/>
    <row r="6260" ht="12.75" customHeight="1" x14ac:dyDescent="0.2"/>
    <row r="6261" ht="12.75" customHeight="1" x14ac:dyDescent="0.2"/>
    <row r="6262" ht="12.75" customHeight="1" x14ac:dyDescent="0.2"/>
    <row r="6263" ht="12.75" customHeight="1" x14ac:dyDescent="0.2"/>
    <row r="6264" ht="12.75" customHeight="1" x14ac:dyDescent="0.2"/>
    <row r="6265" ht="12.75" customHeight="1" x14ac:dyDescent="0.2"/>
    <row r="6266" ht="12.75" customHeight="1" x14ac:dyDescent="0.2"/>
    <row r="6267" ht="12.75" customHeight="1" x14ac:dyDescent="0.2"/>
    <row r="6268" ht="12.75" customHeight="1" x14ac:dyDescent="0.2"/>
    <row r="6269" ht="12.75" customHeight="1" x14ac:dyDescent="0.2"/>
    <row r="6270" ht="12.75" customHeight="1" x14ac:dyDescent="0.2"/>
    <row r="6271" ht="12.75" customHeight="1" x14ac:dyDescent="0.2"/>
    <row r="6272" ht="12.75" customHeight="1" x14ac:dyDescent="0.2"/>
    <row r="6273" ht="12.75" customHeight="1" x14ac:dyDescent="0.2"/>
    <row r="6274" ht="12.75" customHeight="1" x14ac:dyDescent="0.2"/>
    <row r="6275" ht="12.75" customHeight="1" x14ac:dyDescent="0.2"/>
    <row r="6276" ht="12.75" customHeight="1" x14ac:dyDescent="0.2"/>
    <row r="6277" ht="12.75" customHeight="1" x14ac:dyDescent="0.2"/>
    <row r="6278" ht="12.75" customHeight="1" x14ac:dyDescent="0.2"/>
    <row r="6279" ht="12.75" customHeight="1" x14ac:dyDescent="0.2"/>
    <row r="6280" ht="12.75" customHeight="1" x14ac:dyDescent="0.2"/>
    <row r="6281" ht="12.75" customHeight="1" x14ac:dyDescent="0.2"/>
    <row r="6282" ht="12.75" customHeight="1" x14ac:dyDescent="0.2"/>
    <row r="6283" ht="12.75" customHeight="1" x14ac:dyDescent="0.2"/>
    <row r="6284" ht="12.75" customHeight="1" x14ac:dyDescent="0.2"/>
    <row r="6285" ht="12.75" customHeight="1" x14ac:dyDescent="0.2"/>
    <row r="6286" ht="12.75" customHeight="1" x14ac:dyDescent="0.2"/>
    <row r="6287" ht="12.75" customHeight="1" x14ac:dyDescent="0.2"/>
    <row r="6288" ht="12.75" customHeight="1" x14ac:dyDescent="0.2"/>
    <row r="6289" ht="12.75" customHeight="1" x14ac:dyDescent="0.2"/>
    <row r="6290" ht="12.75" customHeight="1" x14ac:dyDescent="0.2"/>
    <row r="6291" ht="12.75" customHeight="1" x14ac:dyDescent="0.2"/>
    <row r="6292" ht="12.75" customHeight="1" x14ac:dyDescent="0.2"/>
    <row r="6293" ht="12.75" customHeight="1" x14ac:dyDescent="0.2"/>
    <row r="6294" ht="12.75" customHeight="1" x14ac:dyDescent="0.2"/>
    <row r="6295" ht="12.75" customHeight="1" x14ac:dyDescent="0.2"/>
    <row r="6296" ht="12.75" customHeight="1" x14ac:dyDescent="0.2"/>
    <row r="6297" ht="12.75" customHeight="1" x14ac:dyDescent="0.2"/>
    <row r="6298" ht="12.75" customHeight="1" x14ac:dyDescent="0.2"/>
    <row r="6299" ht="12.75" customHeight="1" x14ac:dyDescent="0.2"/>
    <row r="6300" ht="12.75" customHeight="1" x14ac:dyDescent="0.2"/>
    <row r="6301" ht="12.75" customHeight="1" x14ac:dyDescent="0.2"/>
    <row r="6302" ht="12.75" customHeight="1" x14ac:dyDescent="0.2"/>
    <row r="6303" ht="12.75" customHeight="1" x14ac:dyDescent="0.2"/>
    <row r="6304" ht="12.75" customHeight="1" x14ac:dyDescent="0.2"/>
    <row r="6305" ht="12.75" customHeight="1" x14ac:dyDescent="0.2"/>
    <row r="6306" ht="12.75" customHeight="1" x14ac:dyDescent="0.2"/>
    <row r="6307" ht="12.75" customHeight="1" x14ac:dyDescent="0.2"/>
    <row r="6308" ht="12.75" customHeight="1" x14ac:dyDescent="0.2"/>
    <row r="6309" ht="12.75" customHeight="1" x14ac:dyDescent="0.2"/>
    <row r="6310" ht="12.75" customHeight="1" x14ac:dyDescent="0.2"/>
    <row r="6311" ht="12.75" customHeight="1" x14ac:dyDescent="0.2"/>
    <row r="6312" ht="12.75" customHeight="1" x14ac:dyDescent="0.2"/>
    <row r="6313" ht="12.75" customHeight="1" x14ac:dyDescent="0.2"/>
    <row r="6314" ht="12.75" customHeight="1" x14ac:dyDescent="0.2"/>
    <row r="6315" ht="12.75" customHeight="1" x14ac:dyDescent="0.2"/>
    <row r="6316" ht="12.75" customHeight="1" x14ac:dyDescent="0.2"/>
    <row r="6317" ht="12.75" customHeight="1" x14ac:dyDescent="0.2"/>
    <row r="6318" ht="12.75" customHeight="1" x14ac:dyDescent="0.2"/>
    <row r="6319" ht="12.75" customHeight="1" x14ac:dyDescent="0.2"/>
    <row r="6320" ht="12.75" customHeight="1" x14ac:dyDescent="0.2"/>
    <row r="6321" ht="12.75" customHeight="1" x14ac:dyDescent="0.2"/>
    <row r="6322" ht="12.75" customHeight="1" x14ac:dyDescent="0.2"/>
    <row r="6323" ht="12.75" customHeight="1" x14ac:dyDescent="0.2"/>
    <row r="6324" ht="12.75" customHeight="1" x14ac:dyDescent="0.2"/>
    <row r="6325" ht="12.75" customHeight="1" x14ac:dyDescent="0.2"/>
    <row r="6326" ht="12.75" customHeight="1" x14ac:dyDescent="0.2"/>
    <row r="6327" ht="12.75" customHeight="1" x14ac:dyDescent="0.2"/>
    <row r="6328" ht="12.75" customHeight="1" x14ac:dyDescent="0.2"/>
    <row r="6329" ht="12.75" customHeight="1" x14ac:dyDescent="0.2"/>
    <row r="6330" ht="12.75" customHeight="1" x14ac:dyDescent="0.2"/>
    <row r="6331" ht="12.75" customHeight="1" x14ac:dyDescent="0.2"/>
    <row r="6332" ht="12.75" customHeight="1" x14ac:dyDescent="0.2"/>
    <row r="6333" ht="12.75" customHeight="1" x14ac:dyDescent="0.2"/>
    <row r="6334" ht="12.75" customHeight="1" x14ac:dyDescent="0.2"/>
    <row r="6335" ht="12.75" customHeight="1" x14ac:dyDescent="0.2"/>
    <row r="6336" ht="12.75" customHeight="1" x14ac:dyDescent="0.2"/>
    <row r="6337" ht="12.75" customHeight="1" x14ac:dyDescent="0.2"/>
    <row r="6338" ht="12.75" customHeight="1" x14ac:dyDescent="0.2"/>
    <row r="6339" ht="12.75" customHeight="1" x14ac:dyDescent="0.2"/>
    <row r="6340" ht="12.75" customHeight="1" x14ac:dyDescent="0.2"/>
    <row r="6341" ht="12.75" customHeight="1" x14ac:dyDescent="0.2"/>
    <row r="6342" ht="12.75" customHeight="1" x14ac:dyDescent="0.2"/>
    <row r="6343" ht="12.75" customHeight="1" x14ac:dyDescent="0.2"/>
    <row r="6344" ht="12.75" customHeight="1" x14ac:dyDescent="0.2"/>
    <row r="6345" ht="12.75" customHeight="1" x14ac:dyDescent="0.2"/>
    <row r="6346" ht="12.75" customHeight="1" x14ac:dyDescent="0.2"/>
    <row r="6347" ht="12.75" customHeight="1" x14ac:dyDescent="0.2"/>
    <row r="6348" ht="12.75" customHeight="1" x14ac:dyDescent="0.2"/>
    <row r="6349" ht="12.75" customHeight="1" x14ac:dyDescent="0.2"/>
    <row r="6350" ht="12.75" customHeight="1" x14ac:dyDescent="0.2"/>
    <row r="6351" ht="12.75" customHeight="1" x14ac:dyDescent="0.2"/>
    <row r="6352" ht="12.75" customHeight="1" x14ac:dyDescent="0.2"/>
    <row r="6353" ht="12.75" customHeight="1" x14ac:dyDescent="0.2"/>
    <row r="6354" ht="12.75" customHeight="1" x14ac:dyDescent="0.2"/>
    <row r="6355" ht="12.75" customHeight="1" x14ac:dyDescent="0.2"/>
    <row r="6356" ht="12.75" customHeight="1" x14ac:dyDescent="0.2"/>
    <row r="6357" ht="12.75" customHeight="1" x14ac:dyDescent="0.2"/>
    <row r="6358" ht="12.75" customHeight="1" x14ac:dyDescent="0.2"/>
    <row r="6359" ht="12.75" customHeight="1" x14ac:dyDescent="0.2"/>
    <row r="6360" ht="12.75" customHeight="1" x14ac:dyDescent="0.2"/>
    <row r="6361" ht="12.75" customHeight="1" x14ac:dyDescent="0.2"/>
    <row r="6362" ht="12.75" customHeight="1" x14ac:dyDescent="0.2"/>
    <row r="6363" ht="12.75" customHeight="1" x14ac:dyDescent="0.2"/>
    <row r="6364" ht="12.75" customHeight="1" x14ac:dyDescent="0.2"/>
    <row r="6365" ht="12.75" customHeight="1" x14ac:dyDescent="0.2"/>
    <row r="6366" ht="12.75" customHeight="1" x14ac:dyDescent="0.2"/>
    <row r="6367" ht="12.75" customHeight="1" x14ac:dyDescent="0.2"/>
    <row r="6368" ht="12.75" customHeight="1" x14ac:dyDescent="0.2"/>
    <row r="6369" ht="12.75" customHeight="1" x14ac:dyDescent="0.2"/>
    <row r="6370" ht="12.75" customHeight="1" x14ac:dyDescent="0.2"/>
    <row r="6371" ht="12.75" customHeight="1" x14ac:dyDescent="0.2"/>
    <row r="6372" ht="12.75" customHeight="1" x14ac:dyDescent="0.2"/>
    <row r="6373" ht="12.75" customHeight="1" x14ac:dyDescent="0.2"/>
    <row r="6374" ht="12.75" customHeight="1" x14ac:dyDescent="0.2"/>
    <row r="6375" ht="12.75" customHeight="1" x14ac:dyDescent="0.2"/>
    <row r="6376" ht="12.75" customHeight="1" x14ac:dyDescent="0.2"/>
    <row r="6377" ht="12.75" customHeight="1" x14ac:dyDescent="0.2"/>
    <row r="6378" ht="12.75" customHeight="1" x14ac:dyDescent="0.2"/>
    <row r="6379" ht="12.75" customHeight="1" x14ac:dyDescent="0.2"/>
    <row r="6380" ht="12.75" customHeight="1" x14ac:dyDescent="0.2"/>
    <row r="6381" ht="12.75" customHeight="1" x14ac:dyDescent="0.2"/>
    <row r="6382" ht="12.75" customHeight="1" x14ac:dyDescent="0.2"/>
    <row r="6383" ht="12.75" customHeight="1" x14ac:dyDescent="0.2"/>
    <row r="6384" ht="12.75" customHeight="1" x14ac:dyDescent="0.2"/>
    <row r="6385" ht="12.75" customHeight="1" x14ac:dyDescent="0.2"/>
    <row r="6386" ht="12.75" customHeight="1" x14ac:dyDescent="0.2"/>
    <row r="6387" ht="12.75" customHeight="1" x14ac:dyDescent="0.2"/>
    <row r="6388" ht="12.75" customHeight="1" x14ac:dyDescent="0.2"/>
    <row r="6389" ht="12.75" customHeight="1" x14ac:dyDescent="0.2"/>
    <row r="6390" ht="12.75" customHeight="1" x14ac:dyDescent="0.2"/>
    <row r="6391" ht="12.75" customHeight="1" x14ac:dyDescent="0.2"/>
    <row r="6392" ht="12.75" customHeight="1" x14ac:dyDescent="0.2"/>
    <row r="6393" ht="12.75" customHeight="1" x14ac:dyDescent="0.2"/>
    <row r="6394" ht="12.75" customHeight="1" x14ac:dyDescent="0.2"/>
    <row r="6395" ht="12.75" customHeight="1" x14ac:dyDescent="0.2"/>
    <row r="6396" ht="12.75" customHeight="1" x14ac:dyDescent="0.2"/>
    <row r="6397" ht="12.75" customHeight="1" x14ac:dyDescent="0.2"/>
    <row r="6398" ht="12.75" customHeight="1" x14ac:dyDescent="0.2"/>
    <row r="6399" ht="12.75" customHeight="1" x14ac:dyDescent="0.2"/>
    <row r="6400" ht="12.75" customHeight="1" x14ac:dyDescent="0.2"/>
    <row r="6401" ht="12.75" customHeight="1" x14ac:dyDescent="0.2"/>
    <row r="6402" ht="12.75" customHeight="1" x14ac:dyDescent="0.2"/>
    <row r="6403" ht="12.75" customHeight="1" x14ac:dyDescent="0.2"/>
    <row r="6404" ht="12.75" customHeight="1" x14ac:dyDescent="0.2"/>
    <row r="6405" ht="12.75" customHeight="1" x14ac:dyDescent="0.2"/>
    <row r="6406" ht="12.75" customHeight="1" x14ac:dyDescent="0.2"/>
    <row r="6407" ht="12.75" customHeight="1" x14ac:dyDescent="0.2"/>
    <row r="6408" ht="12.75" customHeight="1" x14ac:dyDescent="0.2"/>
    <row r="6409" ht="12.75" customHeight="1" x14ac:dyDescent="0.2"/>
    <row r="6410" ht="12.75" customHeight="1" x14ac:dyDescent="0.2"/>
    <row r="6411" ht="12.75" customHeight="1" x14ac:dyDescent="0.2"/>
    <row r="6412" ht="12.75" customHeight="1" x14ac:dyDescent="0.2"/>
    <row r="6413" ht="12.75" customHeight="1" x14ac:dyDescent="0.2"/>
    <row r="6414" ht="12.75" customHeight="1" x14ac:dyDescent="0.2"/>
    <row r="6415" ht="12.75" customHeight="1" x14ac:dyDescent="0.2"/>
    <row r="6416" ht="12.75" customHeight="1" x14ac:dyDescent="0.2"/>
    <row r="6417" ht="12.75" customHeight="1" x14ac:dyDescent="0.2"/>
    <row r="6418" ht="12.75" customHeight="1" x14ac:dyDescent="0.2"/>
    <row r="6419" ht="12.75" customHeight="1" x14ac:dyDescent="0.2"/>
    <row r="6420" ht="12.75" customHeight="1" x14ac:dyDescent="0.2"/>
    <row r="6421" ht="12.75" customHeight="1" x14ac:dyDescent="0.2"/>
    <row r="6422" ht="12.75" customHeight="1" x14ac:dyDescent="0.2"/>
    <row r="6423" ht="12.75" customHeight="1" x14ac:dyDescent="0.2"/>
    <row r="6424" ht="12.75" customHeight="1" x14ac:dyDescent="0.2"/>
    <row r="6425" ht="12.75" customHeight="1" x14ac:dyDescent="0.2"/>
    <row r="6426" ht="12.75" customHeight="1" x14ac:dyDescent="0.2"/>
    <row r="6427" ht="12.75" customHeight="1" x14ac:dyDescent="0.2"/>
    <row r="6428" ht="12.75" customHeight="1" x14ac:dyDescent="0.2"/>
    <row r="6429" ht="12.75" customHeight="1" x14ac:dyDescent="0.2"/>
    <row r="6430" ht="12.75" customHeight="1" x14ac:dyDescent="0.2"/>
    <row r="6431" ht="12.75" customHeight="1" x14ac:dyDescent="0.2"/>
    <row r="6432" ht="12.75" customHeight="1" x14ac:dyDescent="0.2"/>
    <row r="6433" ht="12.75" customHeight="1" x14ac:dyDescent="0.2"/>
    <row r="6434" ht="12.75" customHeight="1" x14ac:dyDescent="0.2"/>
    <row r="6435" ht="12.75" customHeight="1" x14ac:dyDescent="0.2"/>
    <row r="6436" ht="12.75" customHeight="1" x14ac:dyDescent="0.2"/>
    <row r="6437" ht="12.75" customHeight="1" x14ac:dyDescent="0.2"/>
    <row r="6438" ht="12.75" customHeight="1" x14ac:dyDescent="0.2"/>
    <row r="6439" ht="12.75" customHeight="1" x14ac:dyDescent="0.2"/>
    <row r="6440" ht="12.75" customHeight="1" x14ac:dyDescent="0.2"/>
    <row r="6441" ht="12.75" customHeight="1" x14ac:dyDescent="0.2"/>
    <row r="6442" ht="12.75" customHeight="1" x14ac:dyDescent="0.2"/>
    <row r="6443" ht="12.75" customHeight="1" x14ac:dyDescent="0.2"/>
    <row r="6444" ht="12.75" customHeight="1" x14ac:dyDescent="0.2"/>
    <row r="6445" ht="12.75" customHeight="1" x14ac:dyDescent="0.2"/>
    <row r="6446" ht="12.75" customHeight="1" x14ac:dyDescent="0.2"/>
    <row r="6447" ht="12.75" customHeight="1" x14ac:dyDescent="0.2"/>
    <row r="6448" ht="12.75" customHeight="1" x14ac:dyDescent="0.2"/>
    <row r="6449" ht="12.75" customHeight="1" x14ac:dyDescent="0.2"/>
    <row r="6450" ht="12.75" customHeight="1" x14ac:dyDescent="0.2"/>
    <row r="6451" ht="12.75" customHeight="1" x14ac:dyDescent="0.2"/>
    <row r="6452" ht="12.75" customHeight="1" x14ac:dyDescent="0.2"/>
    <row r="6453" ht="12.75" customHeight="1" x14ac:dyDescent="0.2"/>
    <row r="6454" ht="12.75" customHeight="1" x14ac:dyDescent="0.2"/>
    <row r="6455" ht="12.75" customHeight="1" x14ac:dyDescent="0.2"/>
    <row r="6456" ht="12.75" customHeight="1" x14ac:dyDescent="0.2"/>
    <row r="6457" ht="12.75" customHeight="1" x14ac:dyDescent="0.2"/>
    <row r="6458" ht="12.75" customHeight="1" x14ac:dyDescent="0.2"/>
    <row r="6459" ht="12.75" customHeight="1" x14ac:dyDescent="0.2"/>
    <row r="6460" ht="12.75" customHeight="1" x14ac:dyDescent="0.2"/>
    <row r="6461" ht="12.75" customHeight="1" x14ac:dyDescent="0.2"/>
    <row r="6462" ht="12.75" customHeight="1" x14ac:dyDescent="0.2"/>
    <row r="6463" ht="12.75" customHeight="1" x14ac:dyDescent="0.2"/>
    <row r="6464" ht="12.75" customHeight="1" x14ac:dyDescent="0.2"/>
    <row r="6465" ht="12.75" customHeight="1" x14ac:dyDescent="0.2"/>
    <row r="6466" ht="12.75" customHeight="1" x14ac:dyDescent="0.2"/>
    <row r="6467" ht="12.75" customHeight="1" x14ac:dyDescent="0.2"/>
    <row r="6468" ht="12.75" customHeight="1" x14ac:dyDescent="0.2"/>
    <row r="6469" ht="12.75" customHeight="1" x14ac:dyDescent="0.2"/>
    <row r="6470" ht="12.75" customHeight="1" x14ac:dyDescent="0.2"/>
    <row r="6471" ht="12.75" customHeight="1" x14ac:dyDescent="0.2"/>
    <row r="6472" ht="12.75" customHeight="1" x14ac:dyDescent="0.2"/>
    <row r="6473" ht="12.75" customHeight="1" x14ac:dyDescent="0.2"/>
    <row r="6474" ht="12.75" customHeight="1" x14ac:dyDescent="0.2"/>
    <row r="6475" ht="12.75" customHeight="1" x14ac:dyDescent="0.2"/>
    <row r="6476" ht="12.75" customHeight="1" x14ac:dyDescent="0.2"/>
    <row r="6477" ht="12.75" customHeight="1" x14ac:dyDescent="0.2"/>
    <row r="6478" ht="12.75" customHeight="1" x14ac:dyDescent="0.2"/>
    <row r="6479" ht="12.75" customHeight="1" x14ac:dyDescent="0.2"/>
    <row r="6480" ht="12.75" customHeight="1" x14ac:dyDescent="0.2"/>
    <row r="6481" ht="12.75" customHeight="1" x14ac:dyDescent="0.2"/>
    <row r="6482" ht="12.75" customHeight="1" x14ac:dyDescent="0.2"/>
    <row r="6483" ht="12.75" customHeight="1" x14ac:dyDescent="0.2"/>
    <row r="6484" ht="12.75" customHeight="1" x14ac:dyDescent="0.2"/>
    <row r="6485" ht="12.75" customHeight="1" x14ac:dyDescent="0.2"/>
    <row r="6486" ht="12.75" customHeight="1" x14ac:dyDescent="0.2"/>
    <row r="6487" ht="12.75" customHeight="1" x14ac:dyDescent="0.2"/>
    <row r="6488" ht="12.75" customHeight="1" x14ac:dyDescent="0.2"/>
    <row r="6489" ht="12.75" customHeight="1" x14ac:dyDescent="0.2"/>
    <row r="6490" ht="12.75" customHeight="1" x14ac:dyDescent="0.2"/>
    <row r="6491" ht="12.75" customHeight="1" x14ac:dyDescent="0.2"/>
    <row r="6492" ht="12.75" customHeight="1" x14ac:dyDescent="0.2"/>
    <row r="6493" ht="12.75" customHeight="1" x14ac:dyDescent="0.2"/>
    <row r="6494" ht="12.75" customHeight="1" x14ac:dyDescent="0.2"/>
    <row r="6495" ht="12.75" customHeight="1" x14ac:dyDescent="0.2"/>
    <row r="6496" ht="12.75" customHeight="1" x14ac:dyDescent="0.2"/>
    <row r="6497" ht="12.75" customHeight="1" x14ac:dyDescent="0.2"/>
    <row r="6498" ht="12.75" customHeight="1" x14ac:dyDescent="0.2"/>
    <row r="6499" ht="12.75" customHeight="1" x14ac:dyDescent="0.2"/>
    <row r="6500" ht="12.75" customHeight="1" x14ac:dyDescent="0.2"/>
    <row r="6501" ht="12.75" customHeight="1" x14ac:dyDescent="0.2"/>
    <row r="6502" ht="12.75" customHeight="1" x14ac:dyDescent="0.2"/>
    <row r="6503" ht="12.75" customHeight="1" x14ac:dyDescent="0.2"/>
    <row r="6504" ht="12.75" customHeight="1" x14ac:dyDescent="0.2"/>
    <row r="6505" ht="12.75" customHeight="1" x14ac:dyDescent="0.2"/>
    <row r="6506" ht="12.75" customHeight="1" x14ac:dyDescent="0.2"/>
    <row r="6507" ht="12.75" customHeight="1" x14ac:dyDescent="0.2"/>
    <row r="6508" ht="12.75" customHeight="1" x14ac:dyDescent="0.2"/>
    <row r="6509" ht="12.75" customHeight="1" x14ac:dyDescent="0.2"/>
    <row r="6510" ht="12.75" customHeight="1" x14ac:dyDescent="0.2"/>
    <row r="6511" ht="12.75" customHeight="1" x14ac:dyDescent="0.2"/>
    <row r="6512" ht="12.75" customHeight="1" x14ac:dyDescent="0.2"/>
    <row r="6513" ht="12.75" customHeight="1" x14ac:dyDescent="0.2"/>
    <row r="6514" ht="12.75" customHeight="1" x14ac:dyDescent="0.2"/>
    <row r="6515" ht="12.75" customHeight="1" x14ac:dyDescent="0.2"/>
    <row r="6516" ht="12.75" customHeight="1" x14ac:dyDescent="0.2"/>
    <row r="6517" ht="12.75" customHeight="1" x14ac:dyDescent="0.2"/>
    <row r="6518" ht="12.75" customHeight="1" x14ac:dyDescent="0.2"/>
    <row r="6519" ht="12.75" customHeight="1" x14ac:dyDescent="0.2"/>
    <row r="6520" ht="12.75" customHeight="1" x14ac:dyDescent="0.2"/>
    <row r="6521" ht="12.75" customHeight="1" x14ac:dyDescent="0.2"/>
    <row r="6522" ht="12.75" customHeight="1" x14ac:dyDescent="0.2"/>
    <row r="6523" ht="12.75" customHeight="1" x14ac:dyDescent="0.2"/>
    <row r="6524" ht="12.75" customHeight="1" x14ac:dyDescent="0.2"/>
    <row r="6525" ht="12.75" customHeight="1" x14ac:dyDescent="0.2"/>
    <row r="6526" ht="12.75" customHeight="1" x14ac:dyDescent="0.2"/>
    <row r="6527" ht="12.75" customHeight="1" x14ac:dyDescent="0.2"/>
    <row r="6528" ht="12.75" customHeight="1" x14ac:dyDescent="0.2"/>
    <row r="6529" ht="12.75" customHeight="1" x14ac:dyDescent="0.2"/>
    <row r="6530" ht="12.75" customHeight="1" x14ac:dyDescent="0.2"/>
    <row r="6531" ht="12.75" customHeight="1" x14ac:dyDescent="0.2"/>
    <row r="6532" ht="12.75" customHeight="1" x14ac:dyDescent="0.2"/>
    <row r="6533" ht="12.75" customHeight="1" x14ac:dyDescent="0.2"/>
    <row r="6534" ht="12.75" customHeight="1" x14ac:dyDescent="0.2"/>
    <row r="6535" ht="12.75" customHeight="1" x14ac:dyDescent="0.2"/>
    <row r="6536" ht="12.75" customHeight="1" x14ac:dyDescent="0.2"/>
    <row r="6537" ht="12.75" customHeight="1" x14ac:dyDescent="0.2"/>
    <row r="6538" ht="12.75" customHeight="1" x14ac:dyDescent="0.2"/>
    <row r="6539" ht="12.75" customHeight="1" x14ac:dyDescent="0.2"/>
    <row r="6540" ht="12.75" customHeight="1" x14ac:dyDescent="0.2"/>
    <row r="6541" ht="12.75" customHeight="1" x14ac:dyDescent="0.2"/>
    <row r="6542" ht="12.75" customHeight="1" x14ac:dyDescent="0.2"/>
    <row r="6543" ht="12.75" customHeight="1" x14ac:dyDescent="0.2"/>
    <row r="6544" ht="12.75" customHeight="1" x14ac:dyDescent="0.2"/>
    <row r="6545" ht="12.75" customHeight="1" x14ac:dyDescent="0.2"/>
    <row r="6546" ht="12.75" customHeight="1" x14ac:dyDescent="0.2"/>
    <row r="6547" ht="12.75" customHeight="1" x14ac:dyDescent="0.2"/>
    <row r="6548" ht="12.75" customHeight="1" x14ac:dyDescent="0.2"/>
    <row r="6549" ht="12.75" customHeight="1" x14ac:dyDescent="0.2"/>
    <row r="6550" ht="12.75" customHeight="1" x14ac:dyDescent="0.2"/>
    <row r="6551" ht="12.75" customHeight="1" x14ac:dyDescent="0.2"/>
    <row r="6552" ht="12.75" customHeight="1" x14ac:dyDescent="0.2"/>
    <row r="6553" ht="12.75" customHeight="1" x14ac:dyDescent="0.2"/>
    <row r="6554" ht="12.75" customHeight="1" x14ac:dyDescent="0.2"/>
    <row r="6555" ht="12.75" customHeight="1" x14ac:dyDescent="0.2"/>
    <row r="6556" ht="12.75" customHeight="1" x14ac:dyDescent="0.2"/>
    <row r="6557" ht="12.75" customHeight="1" x14ac:dyDescent="0.2"/>
    <row r="6558" ht="12.75" customHeight="1" x14ac:dyDescent="0.2"/>
    <row r="6559" ht="12.75" customHeight="1" x14ac:dyDescent="0.2"/>
    <row r="6560" ht="12.75" customHeight="1" x14ac:dyDescent="0.2"/>
    <row r="6561" ht="12.75" customHeight="1" x14ac:dyDescent="0.2"/>
    <row r="6562" ht="12.75" customHeight="1" x14ac:dyDescent="0.2"/>
    <row r="6563" ht="12.75" customHeight="1" x14ac:dyDescent="0.2"/>
    <row r="6564" ht="12.75" customHeight="1" x14ac:dyDescent="0.2"/>
    <row r="6565" ht="12.75" customHeight="1" x14ac:dyDescent="0.2"/>
    <row r="6566" ht="12.75" customHeight="1" x14ac:dyDescent="0.2"/>
    <row r="6567" ht="12.75" customHeight="1" x14ac:dyDescent="0.2"/>
    <row r="6568" ht="12.75" customHeight="1" x14ac:dyDescent="0.2"/>
    <row r="6569" ht="12.75" customHeight="1" x14ac:dyDescent="0.2"/>
    <row r="6570" ht="12.75" customHeight="1" x14ac:dyDescent="0.2"/>
    <row r="6571" ht="12.75" customHeight="1" x14ac:dyDescent="0.2"/>
    <row r="6572" ht="12.75" customHeight="1" x14ac:dyDescent="0.2"/>
    <row r="6573" ht="12.75" customHeight="1" x14ac:dyDescent="0.2"/>
    <row r="6574" ht="12.75" customHeight="1" x14ac:dyDescent="0.2"/>
    <row r="6575" ht="12.75" customHeight="1" x14ac:dyDescent="0.2"/>
    <row r="6576" ht="12.75" customHeight="1" x14ac:dyDescent="0.2"/>
    <row r="6577" ht="12.75" customHeight="1" x14ac:dyDescent="0.2"/>
    <row r="6578" ht="12.75" customHeight="1" x14ac:dyDescent="0.2"/>
    <row r="6579" ht="12.75" customHeight="1" x14ac:dyDescent="0.2"/>
    <row r="6580" ht="12.75" customHeight="1" x14ac:dyDescent="0.2"/>
    <row r="6581" ht="12.75" customHeight="1" x14ac:dyDescent="0.2"/>
    <row r="6582" ht="12.75" customHeight="1" x14ac:dyDescent="0.2"/>
    <row r="6583" ht="12.75" customHeight="1" x14ac:dyDescent="0.2"/>
    <row r="6584" ht="12.75" customHeight="1" x14ac:dyDescent="0.2"/>
    <row r="6585" ht="12.75" customHeight="1" x14ac:dyDescent="0.2"/>
    <row r="6586" ht="12.75" customHeight="1" x14ac:dyDescent="0.2"/>
    <row r="6587" ht="12.75" customHeight="1" x14ac:dyDescent="0.2"/>
    <row r="6588" ht="12.75" customHeight="1" x14ac:dyDescent="0.2"/>
    <row r="6589" ht="12.75" customHeight="1" x14ac:dyDescent="0.2"/>
    <row r="6590" ht="12.75" customHeight="1" x14ac:dyDescent="0.2"/>
    <row r="6591" ht="12.75" customHeight="1" x14ac:dyDescent="0.2"/>
    <row r="6592" ht="12.75" customHeight="1" x14ac:dyDescent="0.2"/>
    <row r="6593" ht="12.75" customHeight="1" x14ac:dyDescent="0.2"/>
    <row r="6594" ht="12.75" customHeight="1" x14ac:dyDescent="0.2"/>
    <row r="6595" ht="12.75" customHeight="1" x14ac:dyDescent="0.2"/>
    <row r="6596" ht="12.75" customHeight="1" x14ac:dyDescent="0.2"/>
    <row r="6597" ht="12.75" customHeight="1" x14ac:dyDescent="0.2"/>
    <row r="6598" ht="12.75" customHeight="1" x14ac:dyDescent="0.2"/>
    <row r="6599" ht="12.75" customHeight="1" x14ac:dyDescent="0.2"/>
    <row r="6600" ht="12.75" customHeight="1" x14ac:dyDescent="0.2"/>
    <row r="6601" ht="12.75" customHeight="1" x14ac:dyDescent="0.2"/>
    <row r="6602" ht="12.75" customHeight="1" x14ac:dyDescent="0.2"/>
    <row r="6603" ht="12.75" customHeight="1" x14ac:dyDescent="0.2"/>
    <row r="6604" ht="12.75" customHeight="1" x14ac:dyDescent="0.2"/>
    <row r="6605" ht="12.75" customHeight="1" x14ac:dyDescent="0.2"/>
    <row r="6606" ht="12.75" customHeight="1" x14ac:dyDescent="0.2"/>
    <row r="6607" ht="12.75" customHeight="1" x14ac:dyDescent="0.2"/>
    <row r="6608" ht="12.75" customHeight="1" x14ac:dyDescent="0.2"/>
    <row r="6609" ht="12.75" customHeight="1" x14ac:dyDescent="0.2"/>
    <row r="6610" ht="12.75" customHeight="1" x14ac:dyDescent="0.2"/>
    <row r="6611" ht="12.75" customHeight="1" x14ac:dyDescent="0.2"/>
    <row r="6612" ht="12.75" customHeight="1" x14ac:dyDescent="0.2"/>
    <row r="6613" ht="12.75" customHeight="1" x14ac:dyDescent="0.2"/>
    <row r="6614" ht="12.75" customHeight="1" x14ac:dyDescent="0.2"/>
    <row r="6615" ht="12.75" customHeight="1" x14ac:dyDescent="0.2"/>
    <row r="6616" ht="12.75" customHeight="1" x14ac:dyDescent="0.2"/>
    <row r="6617" ht="12.75" customHeight="1" x14ac:dyDescent="0.2"/>
    <row r="6618" ht="12.75" customHeight="1" x14ac:dyDescent="0.2"/>
    <row r="6619" ht="12.75" customHeight="1" x14ac:dyDescent="0.2"/>
    <row r="6620" ht="12.75" customHeight="1" x14ac:dyDescent="0.2"/>
    <row r="6621" ht="12.75" customHeight="1" x14ac:dyDescent="0.2"/>
    <row r="6622" ht="12.75" customHeight="1" x14ac:dyDescent="0.2"/>
    <row r="6623" ht="12.75" customHeight="1" x14ac:dyDescent="0.2"/>
    <row r="6624" ht="12.75" customHeight="1" x14ac:dyDescent="0.2"/>
    <row r="6625" ht="12.75" customHeight="1" x14ac:dyDescent="0.2"/>
    <row r="6626" ht="12.75" customHeight="1" x14ac:dyDescent="0.2"/>
    <row r="6627" ht="12.75" customHeight="1" x14ac:dyDescent="0.2"/>
    <row r="6628" ht="12.75" customHeight="1" x14ac:dyDescent="0.2"/>
    <row r="6629" ht="12.75" customHeight="1" x14ac:dyDescent="0.2"/>
    <row r="6630" ht="12.75" customHeight="1" x14ac:dyDescent="0.2"/>
    <row r="6631" ht="12.75" customHeight="1" x14ac:dyDescent="0.2"/>
    <row r="6632" ht="12.75" customHeight="1" x14ac:dyDescent="0.2"/>
    <row r="6633" ht="12.75" customHeight="1" x14ac:dyDescent="0.2"/>
    <row r="6634" ht="12.75" customHeight="1" x14ac:dyDescent="0.2"/>
    <row r="6635" ht="12.75" customHeight="1" x14ac:dyDescent="0.2"/>
    <row r="6636" ht="12.75" customHeight="1" x14ac:dyDescent="0.2"/>
    <row r="6637" ht="12.75" customHeight="1" x14ac:dyDescent="0.2"/>
    <row r="6638" ht="12.75" customHeight="1" x14ac:dyDescent="0.2"/>
    <row r="6639" ht="12.75" customHeight="1" x14ac:dyDescent="0.2"/>
    <row r="6640" ht="12.75" customHeight="1" x14ac:dyDescent="0.2"/>
    <row r="6641" ht="12.75" customHeight="1" x14ac:dyDescent="0.2"/>
    <row r="6642" ht="12.75" customHeight="1" x14ac:dyDescent="0.2"/>
    <row r="6643" ht="12.75" customHeight="1" x14ac:dyDescent="0.2"/>
    <row r="6644" ht="12.75" customHeight="1" x14ac:dyDescent="0.2"/>
    <row r="6645" ht="12.75" customHeight="1" x14ac:dyDescent="0.2"/>
    <row r="6646" ht="12.75" customHeight="1" x14ac:dyDescent="0.2"/>
    <row r="6647" ht="12.75" customHeight="1" x14ac:dyDescent="0.2"/>
    <row r="6648" ht="12.75" customHeight="1" x14ac:dyDescent="0.2"/>
    <row r="6649" ht="12.75" customHeight="1" x14ac:dyDescent="0.2"/>
    <row r="6650" ht="12.75" customHeight="1" x14ac:dyDescent="0.2"/>
    <row r="6651" ht="12.75" customHeight="1" x14ac:dyDescent="0.2"/>
    <row r="6652" ht="12.75" customHeight="1" x14ac:dyDescent="0.2"/>
    <row r="6653" ht="12.75" customHeight="1" x14ac:dyDescent="0.2"/>
    <row r="6654" ht="12.75" customHeight="1" x14ac:dyDescent="0.2"/>
    <row r="6655" ht="12.75" customHeight="1" x14ac:dyDescent="0.2"/>
    <row r="6656" ht="12.75" customHeight="1" x14ac:dyDescent="0.2"/>
    <row r="6657" ht="12.75" customHeight="1" x14ac:dyDescent="0.2"/>
    <row r="6658" ht="12.75" customHeight="1" x14ac:dyDescent="0.2"/>
    <row r="6659" ht="12.75" customHeight="1" x14ac:dyDescent="0.2"/>
    <row r="6660" ht="12.75" customHeight="1" x14ac:dyDescent="0.2"/>
    <row r="6661" ht="12.75" customHeight="1" x14ac:dyDescent="0.2"/>
    <row r="6662" ht="12.75" customHeight="1" x14ac:dyDescent="0.2"/>
    <row r="6663" ht="12.75" customHeight="1" x14ac:dyDescent="0.2"/>
    <row r="6664" ht="12.75" customHeight="1" x14ac:dyDescent="0.2"/>
    <row r="6665" ht="12.75" customHeight="1" x14ac:dyDescent="0.2"/>
    <row r="6666" ht="12.75" customHeight="1" x14ac:dyDescent="0.2"/>
    <row r="6667" ht="12.75" customHeight="1" x14ac:dyDescent="0.2"/>
    <row r="6668" ht="12.75" customHeight="1" x14ac:dyDescent="0.2"/>
    <row r="6669" ht="12.75" customHeight="1" x14ac:dyDescent="0.2"/>
    <row r="6670" ht="12.75" customHeight="1" x14ac:dyDescent="0.2"/>
    <row r="6671" ht="12.75" customHeight="1" x14ac:dyDescent="0.2"/>
    <row r="6672" ht="12.75" customHeight="1" x14ac:dyDescent="0.2"/>
    <row r="6673" ht="12.75" customHeight="1" x14ac:dyDescent="0.2"/>
    <row r="6674" ht="12.75" customHeight="1" x14ac:dyDescent="0.2"/>
    <row r="6675" ht="12.75" customHeight="1" x14ac:dyDescent="0.2"/>
    <row r="6676" ht="12.75" customHeight="1" x14ac:dyDescent="0.2"/>
    <row r="6677" ht="12.75" customHeight="1" x14ac:dyDescent="0.2"/>
    <row r="6678" ht="12.75" customHeight="1" x14ac:dyDescent="0.2"/>
    <row r="6679" ht="12.75" customHeight="1" x14ac:dyDescent="0.2"/>
    <row r="6680" ht="12.75" customHeight="1" x14ac:dyDescent="0.2"/>
    <row r="6681" ht="12.75" customHeight="1" x14ac:dyDescent="0.2"/>
    <row r="6682" ht="12.75" customHeight="1" x14ac:dyDescent="0.2"/>
    <row r="6683" ht="12.75" customHeight="1" x14ac:dyDescent="0.2"/>
    <row r="6684" ht="12.75" customHeight="1" x14ac:dyDescent="0.2"/>
    <row r="6685" ht="12.75" customHeight="1" x14ac:dyDescent="0.2"/>
    <row r="6686" ht="12.75" customHeight="1" x14ac:dyDescent="0.2"/>
    <row r="6687" ht="12.75" customHeight="1" x14ac:dyDescent="0.2"/>
    <row r="6688" ht="12.75" customHeight="1" x14ac:dyDescent="0.2"/>
    <row r="6689" ht="12.75" customHeight="1" x14ac:dyDescent="0.2"/>
    <row r="6690" ht="12.75" customHeight="1" x14ac:dyDescent="0.2"/>
    <row r="6691" ht="12.75" customHeight="1" x14ac:dyDescent="0.2"/>
    <row r="6692" ht="12.75" customHeight="1" x14ac:dyDescent="0.2"/>
    <row r="6693" ht="12.75" customHeight="1" x14ac:dyDescent="0.2"/>
    <row r="6694" ht="12.75" customHeight="1" x14ac:dyDescent="0.2"/>
    <row r="6695" ht="12.75" customHeight="1" x14ac:dyDescent="0.2"/>
    <row r="6696" ht="12.75" customHeight="1" x14ac:dyDescent="0.2"/>
    <row r="6697" ht="12.75" customHeight="1" x14ac:dyDescent="0.2"/>
    <row r="6698" ht="12.75" customHeight="1" x14ac:dyDescent="0.2"/>
    <row r="6699" ht="12.75" customHeight="1" x14ac:dyDescent="0.2"/>
    <row r="6700" ht="12.75" customHeight="1" x14ac:dyDescent="0.2"/>
    <row r="6701" ht="12.75" customHeight="1" x14ac:dyDescent="0.2"/>
    <row r="6702" ht="12.75" customHeight="1" x14ac:dyDescent="0.2"/>
    <row r="6703" ht="12.75" customHeight="1" x14ac:dyDescent="0.2"/>
    <row r="6704" ht="12.75" customHeight="1" x14ac:dyDescent="0.2"/>
    <row r="6705" ht="12.75" customHeight="1" x14ac:dyDescent="0.2"/>
    <row r="6706" ht="12.75" customHeight="1" x14ac:dyDescent="0.2"/>
    <row r="6707" ht="12.75" customHeight="1" x14ac:dyDescent="0.2"/>
    <row r="6708" ht="12.75" customHeight="1" x14ac:dyDescent="0.2"/>
    <row r="6709" ht="12.75" customHeight="1" x14ac:dyDescent="0.2"/>
    <row r="6710" ht="12.75" customHeight="1" x14ac:dyDescent="0.2"/>
    <row r="6711" ht="12.75" customHeight="1" x14ac:dyDescent="0.2"/>
    <row r="6712" ht="12.75" customHeight="1" x14ac:dyDescent="0.2"/>
    <row r="6713" ht="12.75" customHeight="1" x14ac:dyDescent="0.2"/>
    <row r="6714" ht="12.75" customHeight="1" x14ac:dyDescent="0.2"/>
    <row r="6715" ht="12.75" customHeight="1" x14ac:dyDescent="0.2"/>
    <row r="6716" ht="12.75" customHeight="1" x14ac:dyDescent="0.2"/>
    <row r="6717" ht="12.75" customHeight="1" x14ac:dyDescent="0.2"/>
    <row r="6718" ht="12.75" customHeight="1" x14ac:dyDescent="0.2"/>
    <row r="6719" ht="12.75" customHeight="1" x14ac:dyDescent="0.2"/>
    <row r="6720" ht="12.75" customHeight="1" x14ac:dyDescent="0.2"/>
    <row r="6721" ht="12.75" customHeight="1" x14ac:dyDescent="0.2"/>
    <row r="6722" ht="12.75" customHeight="1" x14ac:dyDescent="0.2"/>
    <row r="6723" ht="12.75" customHeight="1" x14ac:dyDescent="0.2"/>
    <row r="6724" ht="12.75" customHeight="1" x14ac:dyDescent="0.2"/>
    <row r="6725" ht="12.75" customHeight="1" x14ac:dyDescent="0.2"/>
    <row r="6726" ht="12.75" customHeight="1" x14ac:dyDescent="0.2"/>
    <row r="6727" ht="12.75" customHeight="1" x14ac:dyDescent="0.2"/>
    <row r="6728" ht="12.75" customHeight="1" x14ac:dyDescent="0.2"/>
    <row r="6729" ht="12.75" customHeight="1" x14ac:dyDescent="0.2"/>
    <row r="6730" ht="12.75" customHeight="1" x14ac:dyDescent="0.2"/>
    <row r="6731" ht="12.75" customHeight="1" x14ac:dyDescent="0.2"/>
    <row r="6732" ht="12.75" customHeight="1" x14ac:dyDescent="0.2"/>
    <row r="6733" ht="12.75" customHeight="1" x14ac:dyDescent="0.2"/>
    <row r="6734" ht="12.75" customHeight="1" x14ac:dyDescent="0.2"/>
    <row r="6735" ht="12.75" customHeight="1" x14ac:dyDescent="0.2"/>
    <row r="6736" ht="12.75" customHeight="1" x14ac:dyDescent="0.2"/>
    <row r="6737" ht="12.75" customHeight="1" x14ac:dyDescent="0.2"/>
    <row r="6738" ht="12.75" customHeight="1" x14ac:dyDescent="0.2"/>
    <row r="6739" ht="12.75" customHeight="1" x14ac:dyDescent="0.2"/>
    <row r="6740" ht="12.75" customHeight="1" x14ac:dyDescent="0.2"/>
    <row r="6741" ht="12.75" customHeight="1" x14ac:dyDescent="0.2"/>
    <row r="6742" ht="12.75" customHeight="1" x14ac:dyDescent="0.2"/>
    <row r="6743" ht="12.75" customHeight="1" x14ac:dyDescent="0.2"/>
    <row r="6744" ht="12.75" customHeight="1" x14ac:dyDescent="0.2"/>
    <row r="6745" ht="12.75" customHeight="1" x14ac:dyDescent="0.2"/>
    <row r="6746" ht="12.75" customHeight="1" x14ac:dyDescent="0.2"/>
    <row r="6747" ht="12.75" customHeight="1" x14ac:dyDescent="0.2"/>
    <row r="6748" ht="12.75" customHeight="1" x14ac:dyDescent="0.2"/>
    <row r="6749" ht="12.75" customHeight="1" x14ac:dyDescent="0.2"/>
    <row r="6750" ht="12.75" customHeight="1" x14ac:dyDescent="0.2"/>
    <row r="6751" ht="12.75" customHeight="1" x14ac:dyDescent="0.2"/>
    <row r="6752" ht="12.75" customHeight="1" x14ac:dyDescent="0.2"/>
    <row r="6753" ht="12.75" customHeight="1" x14ac:dyDescent="0.2"/>
    <row r="6754" ht="12.75" customHeight="1" x14ac:dyDescent="0.2"/>
    <row r="6755" ht="12.75" customHeight="1" x14ac:dyDescent="0.2"/>
    <row r="6756" ht="12.75" customHeight="1" x14ac:dyDescent="0.2"/>
    <row r="6757" ht="12.75" customHeight="1" x14ac:dyDescent="0.2"/>
    <row r="6758" ht="12.75" customHeight="1" x14ac:dyDescent="0.2"/>
    <row r="6759" ht="12.75" customHeight="1" x14ac:dyDescent="0.2"/>
    <row r="6760" ht="12.75" customHeight="1" x14ac:dyDescent="0.2"/>
    <row r="6761" ht="12.75" customHeight="1" x14ac:dyDescent="0.2"/>
    <row r="6762" ht="12.75" customHeight="1" x14ac:dyDescent="0.2"/>
    <row r="6763" ht="12.75" customHeight="1" x14ac:dyDescent="0.2"/>
    <row r="6764" ht="12.75" customHeight="1" x14ac:dyDescent="0.2"/>
    <row r="6765" ht="12.75" customHeight="1" x14ac:dyDescent="0.2"/>
    <row r="6766" ht="12.75" customHeight="1" x14ac:dyDescent="0.2"/>
    <row r="6767" ht="12.75" customHeight="1" x14ac:dyDescent="0.2"/>
    <row r="6768" ht="12.75" customHeight="1" x14ac:dyDescent="0.2"/>
    <row r="6769" ht="12.75" customHeight="1" x14ac:dyDescent="0.2"/>
    <row r="6770" ht="12.75" customHeight="1" x14ac:dyDescent="0.2"/>
    <row r="6771" ht="12.75" customHeight="1" x14ac:dyDescent="0.2"/>
    <row r="6772" ht="12.75" customHeight="1" x14ac:dyDescent="0.2"/>
    <row r="6773" ht="12.75" customHeight="1" x14ac:dyDescent="0.2"/>
    <row r="6774" ht="12.75" customHeight="1" x14ac:dyDescent="0.2"/>
    <row r="6775" ht="12.75" customHeight="1" x14ac:dyDescent="0.2"/>
    <row r="6776" ht="12.75" customHeight="1" x14ac:dyDescent="0.2"/>
    <row r="6777" ht="12.75" customHeight="1" x14ac:dyDescent="0.2"/>
    <row r="6778" ht="12.75" customHeight="1" x14ac:dyDescent="0.2"/>
    <row r="6779" ht="12.75" customHeight="1" x14ac:dyDescent="0.2"/>
    <row r="6780" ht="12.75" customHeight="1" x14ac:dyDescent="0.2"/>
    <row r="6781" ht="12.75" customHeight="1" x14ac:dyDescent="0.2"/>
    <row r="6782" ht="12.75" customHeight="1" x14ac:dyDescent="0.2"/>
    <row r="6783" ht="12.75" customHeight="1" x14ac:dyDescent="0.2"/>
    <row r="6784" ht="12.75" customHeight="1" x14ac:dyDescent="0.2"/>
    <row r="6785" ht="12.75" customHeight="1" x14ac:dyDescent="0.2"/>
    <row r="6786" ht="12.75" customHeight="1" x14ac:dyDescent="0.2"/>
    <row r="6787" ht="12.75" customHeight="1" x14ac:dyDescent="0.2"/>
    <row r="6788" ht="12.75" customHeight="1" x14ac:dyDescent="0.2"/>
    <row r="6789" ht="12.75" customHeight="1" x14ac:dyDescent="0.2"/>
    <row r="6790" ht="12.75" customHeight="1" x14ac:dyDescent="0.2"/>
    <row r="6791" ht="12.75" customHeight="1" x14ac:dyDescent="0.2"/>
    <row r="6792" ht="12.75" customHeight="1" x14ac:dyDescent="0.2"/>
    <row r="6793" ht="12.75" customHeight="1" x14ac:dyDescent="0.2"/>
    <row r="6794" ht="12.75" customHeight="1" x14ac:dyDescent="0.2"/>
    <row r="6795" ht="12.75" customHeight="1" x14ac:dyDescent="0.2"/>
    <row r="6796" ht="12.75" customHeight="1" x14ac:dyDescent="0.2"/>
    <row r="6797" ht="12.75" customHeight="1" x14ac:dyDescent="0.2"/>
    <row r="6798" ht="12.75" customHeight="1" x14ac:dyDescent="0.2"/>
    <row r="6799" ht="12.75" customHeight="1" x14ac:dyDescent="0.2"/>
    <row r="6800" ht="12.75" customHeight="1" x14ac:dyDescent="0.2"/>
    <row r="6801" ht="12.75" customHeight="1" x14ac:dyDescent="0.2"/>
    <row r="6802" ht="12.75" customHeight="1" x14ac:dyDescent="0.2"/>
    <row r="6803" ht="12.75" customHeight="1" x14ac:dyDescent="0.2"/>
    <row r="6804" ht="12.75" customHeight="1" x14ac:dyDescent="0.2"/>
    <row r="6805" ht="12.75" customHeight="1" x14ac:dyDescent="0.2"/>
    <row r="6806" ht="12.75" customHeight="1" x14ac:dyDescent="0.2"/>
    <row r="6807" ht="12.75" customHeight="1" x14ac:dyDescent="0.2"/>
    <row r="6808" ht="12.75" customHeight="1" x14ac:dyDescent="0.2"/>
    <row r="6809" ht="12.75" customHeight="1" x14ac:dyDescent="0.2"/>
    <row r="6810" ht="12.75" customHeight="1" x14ac:dyDescent="0.2"/>
    <row r="6811" ht="12.75" customHeight="1" x14ac:dyDescent="0.2"/>
    <row r="6812" ht="12.75" customHeight="1" x14ac:dyDescent="0.2"/>
    <row r="6813" ht="12.75" customHeight="1" x14ac:dyDescent="0.2"/>
    <row r="6814" ht="12.75" customHeight="1" x14ac:dyDescent="0.2"/>
    <row r="6815" ht="12.75" customHeight="1" x14ac:dyDescent="0.2"/>
    <row r="6816" ht="12.75" customHeight="1" x14ac:dyDescent="0.2"/>
    <row r="6817" ht="12.75" customHeight="1" x14ac:dyDescent="0.2"/>
    <row r="6818" ht="12.75" customHeight="1" x14ac:dyDescent="0.2"/>
    <row r="6819" ht="12.75" customHeight="1" x14ac:dyDescent="0.2"/>
    <row r="6820" ht="12.75" customHeight="1" x14ac:dyDescent="0.2"/>
    <row r="6821" ht="12.75" customHeight="1" x14ac:dyDescent="0.2"/>
    <row r="6822" ht="12.75" customHeight="1" x14ac:dyDescent="0.2"/>
    <row r="6823" ht="12.75" customHeight="1" x14ac:dyDescent="0.2"/>
    <row r="6824" ht="12.75" customHeight="1" x14ac:dyDescent="0.2"/>
    <row r="6825" ht="12.75" customHeight="1" x14ac:dyDescent="0.2"/>
    <row r="6826" ht="12.75" customHeight="1" x14ac:dyDescent="0.2"/>
    <row r="6827" ht="12.75" customHeight="1" x14ac:dyDescent="0.2"/>
    <row r="6828" ht="12.75" customHeight="1" x14ac:dyDescent="0.2"/>
    <row r="6829" ht="12.75" customHeight="1" x14ac:dyDescent="0.2"/>
    <row r="6830" ht="12.75" customHeight="1" x14ac:dyDescent="0.2"/>
    <row r="6831" ht="12.75" customHeight="1" x14ac:dyDescent="0.2"/>
    <row r="6832" ht="12.75" customHeight="1" x14ac:dyDescent="0.2"/>
    <row r="6833" ht="12.75" customHeight="1" x14ac:dyDescent="0.2"/>
    <row r="6834" ht="12.75" customHeight="1" x14ac:dyDescent="0.2"/>
    <row r="6835" ht="12.75" customHeight="1" x14ac:dyDescent="0.2"/>
    <row r="6836" ht="12.75" customHeight="1" x14ac:dyDescent="0.2"/>
    <row r="6837" ht="12.75" customHeight="1" x14ac:dyDescent="0.2"/>
    <row r="6838" ht="12.75" customHeight="1" x14ac:dyDescent="0.2"/>
    <row r="6839" ht="12.75" customHeight="1" x14ac:dyDescent="0.2"/>
    <row r="6840" ht="12.75" customHeight="1" x14ac:dyDescent="0.2"/>
    <row r="6841" ht="12.75" customHeight="1" x14ac:dyDescent="0.2"/>
    <row r="6842" ht="12.75" customHeight="1" x14ac:dyDescent="0.2"/>
    <row r="6843" ht="12.75" customHeight="1" x14ac:dyDescent="0.2"/>
    <row r="6844" ht="12.75" customHeight="1" x14ac:dyDescent="0.2"/>
    <row r="6845" ht="12.75" customHeight="1" x14ac:dyDescent="0.2"/>
    <row r="6846" ht="12.75" customHeight="1" x14ac:dyDescent="0.2"/>
    <row r="6847" ht="12.75" customHeight="1" x14ac:dyDescent="0.2"/>
    <row r="6848" ht="12.75" customHeight="1" x14ac:dyDescent="0.2"/>
    <row r="6849" ht="12.75" customHeight="1" x14ac:dyDescent="0.2"/>
    <row r="6850" ht="12.75" customHeight="1" x14ac:dyDescent="0.2"/>
    <row r="6851" ht="12.75" customHeight="1" x14ac:dyDescent="0.2"/>
    <row r="6852" ht="12.75" customHeight="1" x14ac:dyDescent="0.2"/>
    <row r="6853" ht="12.75" customHeight="1" x14ac:dyDescent="0.2"/>
    <row r="6854" ht="12.75" customHeight="1" x14ac:dyDescent="0.2"/>
    <row r="6855" ht="12.75" customHeight="1" x14ac:dyDescent="0.2"/>
    <row r="6856" ht="12.75" customHeight="1" x14ac:dyDescent="0.2"/>
    <row r="6857" ht="12.75" customHeight="1" x14ac:dyDescent="0.2"/>
    <row r="6858" ht="12.75" customHeight="1" x14ac:dyDescent="0.2"/>
    <row r="6859" ht="12.75" customHeight="1" x14ac:dyDescent="0.2"/>
    <row r="6860" ht="12.75" customHeight="1" x14ac:dyDescent="0.2"/>
    <row r="6861" ht="12.75" customHeight="1" x14ac:dyDescent="0.2"/>
    <row r="6862" ht="12.75" customHeight="1" x14ac:dyDescent="0.2"/>
    <row r="6863" ht="12.75" customHeight="1" x14ac:dyDescent="0.2"/>
    <row r="6864" ht="12.75" customHeight="1" x14ac:dyDescent="0.2"/>
    <row r="6865" ht="12.75" customHeight="1" x14ac:dyDescent="0.2"/>
    <row r="6866" ht="12.75" customHeight="1" x14ac:dyDescent="0.2"/>
    <row r="6867" ht="12.75" customHeight="1" x14ac:dyDescent="0.2"/>
    <row r="6868" ht="12.75" customHeight="1" x14ac:dyDescent="0.2"/>
    <row r="6869" ht="12.75" customHeight="1" x14ac:dyDescent="0.2"/>
    <row r="6870" ht="12.75" customHeight="1" x14ac:dyDescent="0.2"/>
    <row r="6871" ht="12.75" customHeight="1" x14ac:dyDescent="0.2"/>
    <row r="6872" ht="12.75" customHeight="1" x14ac:dyDescent="0.2"/>
    <row r="6873" ht="12.75" customHeight="1" x14ac:dyDescent="0.2"/>
    <row r="6874" ht="12.75" customHeight="1" x14ac:dyDescent="0.2"/>
    <row r="6875" ht="12.75" customHeight="1" x14ac:dyDescent="0.2"/>
    <row r="6876" ht="12.75" customHeight="1" x14ac:dyDescent="0.2"/>
    <row r="6877" ht="12.75" customHeight="1" x14ac:dyDescent="0.2"/>
    <row r="6878" ht="12.75" customHeight="1" x14ac:dyDescent="0.2"/>
    <row r="6879" ht="12.75" customHeight="1" x14ac:dyDescent="0.2"/>
    <row r="6880" ht="12.75" customHeight="1" x14ac:dyDescent="0.2"/>
    <row r="6881" ht="12.75" customHeight="1" x14ac:dyDescent="0.2"/>
    <row r="6882" ht="12.75" customHeight="1" x14ac:dyDescent="0.2"/>
    <row r="6883" ht="12.75" customHeight="1" x14ac:dyDescent="0.2"/>
    <row r="6884" ht="12.75" customHeight="1" x14ac:dyDescent="0.2"/>
    <row r="6885" ht="12.75" customHeight="1" x14ac:dyDescent="0.2"/>
    <row r="6886" ht="12.75" customHeight="1" x14ac:dyDescent="0.2"/>
    <row r="6887" ht="12.75" customHeight="1" x14ac:dyDescent="0.2"/>
    <row r="6888" ht="12.75" customHeight="1" x14ac:dyDescent="0.2"/>
    <row r="6889" ht="12.75" customHeight="1" x14ac:dyDescent="0.2"/>
    <row r="6890" ht="12.75" customHeight="1" x14ac:dyDescent="0.2"/>
    <row r="6891" ht="12.75" customHeight="1" x14ac:dyDescent="0.2"/>
    <row r="6892" ht="12.75" customHeight="1" x14ac:dyDescent="0.2"/>
    <row r="6893" ht="12.75" customHeight="1" x14ac:dyDescent="0.2"/>
    <row r="6894" ht="12.75" customHeight="1" x14ac:dyDescent="0.2"/>
    <row r="6895" ht="12.75" customHeight="1" x14ac:dyDescent="0.2"/>
    <row r="6896" ht="12.75" customHeight="1" x14ac:dyDescent="0.2"/>
    <row r="6897" ht="12.75" customHeight="1" x14ac:dyDescent="0.2"/>
    <row r="6898" ht="12.75" customHeight="1" x14ac:dyDescent="0.2"/>
    <row r="6899" ht="12.75" customHeight="1" x14ac:dyDescent="0.2"/>
    <row r="6900" ht="12.75" customHeight="1" x14ac:dyDescent="0.2"/>
    <row r="6901" ht="12.75" customHeight="1" x14ac:dyDescent="0.2"/>
    <row r="6902" ht="12.75" customHeight="1" x14ac:dyDescent="0.2"/>
    <row r="6903" ht="12.75" customHeight="1" x14ac:dyDescent="0.2"/>
    <row r="6904" ht="12.75" customHeight="1" x14ac:dyDescent="0.2"/>
    <row r="6905" ht="12.75" customHeight="1" x14ac:dyDescent="0.2"/>
    <row r="6906" ht="12.75" customHeight="1" x14ac:dyDescent="0.2"/>
    <row r="6907" ht="12.75" customHeight="1" x14ac:dyDescent="0.2"/>
    <row r="6908" ht="12.75" customHeight="1" x14ac:dyDescent="0.2"/>
    <row r="6909" ht="12.75" customHeight="1" x14ac:dyDescent="0.2"/>
    <row r="6910" ht="12.75" customHeight="1" x14ac:dyDescent="0.2"/>
    <row r="6911" ht="12.75" customHeight="1" x14ac:dyDescent="0.2"/>
    <row r="6912" ht="12.75" customHeight="1" x14ac:dyDescent="0.2"/>
    <row r="6913" ht="12.75" customHeight="1" x14ac:dyDescent="0.2"/>
    <row r="6914" ht="12.75" customHeight="1" x14ac:dyDescent="0.2"/>
    <row r="6915" ht="12.75" customHeight="1" x14ac:dyDescent="0.2"/>
    <row r="6916" ht="12.75" customHeight="1" x14ac:dyDescent="0.2"/>
    <row r="6917" ht="12.75" customHeight="1" x14ac:dyDescent="0.2"/>
    <row r="6918" ht="12.75" customHeight="1" x14ac:dyDescent="0.2"/>
    <row r="6919" ht="12.75" customHeight="1" x14ac:dyDescent="0.2"/>
    <row r="6920" ht="12.75" customHeight="1" x14ac:dyDescent="0.2"/>
    <row r="6921" ht="12.75" customHeight="1" x14ac:dyDescent="0.2"/>
    <row r="6922" ht="12.75" customHeight="1" x14ac:dyDescent="0.2"/>
    <row r="6923" ht="12.75" customHeight="1" x14ac:dyDescent="0.2"/>
    <row r="6924" ht="12.75" customHeight="1" x14ac:dyDescent="0.2"/>
    <row r="6925" ht="12.75" customHeight="1" x14ac:dyDescent="0.2"/>
    <row r="6926" ht="12.75" customHeight="1" x14ac:dyDescent="0.2"/>
    <row r="6927" ht="12.75" customHeight="1" x14ac:dyDescent="0.2"/>
    <row r="6928" ht="12.75" customHeight="1" x14ac:dyDescent="0.2"/>
    <row r="6929" ht="12.75" customHeight="1" x14ac:dyDescent="0.2"/>
    <row r="6930" ht="12.75" customHeight="1" x14ac:dyDescent="0.2"/>
    <row r="6931" ht="12.75" customHeight="1" x14ac:dyDescent="0.2"/>
    <row r="6932" ht="12.75" customHeight="1" x14ac:dyDescent="0.2"/>
    <row r="6933" ht="12.75" customHeight="1" x14ac:dyDescent="0.2"/>
    <row r="6934" ht="12.75" customHeight="1" x14ac:dyDescent="0.2"/>
    <row r="6935" ht="12.75" customHeight="1" x14ac:dyDescent="0.2"/>
    <row r="6936" ht="12.75" customHeight="1" x14ac:dyDescent="0.2"/>
    <row r="6937" ht="12.75" customHeight="1" x14ac:dyDescent="0.2"/>
    <row r="6938" ht="12.75" customHeight="1" x14ac:dyDescent="0.2"/>
    <row r="6939" ht="12.75" customHeight="1" x14ac:dyDescent="0.2"/>
    <row r="6940" ht="12.75" customHeight="1" x14ac:dyDescent="0.2"/>
    <row r="6941" ht="12.75" customHeight="1" x14ac:dyDescent="0.2"/>
    <row r="6942" ht="12.75" customHeight="1" x14ac:dyDescent="0.2"/>
    <row r="6943" ht="12.75" customHeight="1" x14ac:dyDescent="0.2"/>
    <row r="6944" ht="12.75" customHeight="1" x14ac:dyDescent="0.2"/>
    <row r="6945" ht="12.75" customHeight="1" x14ac:dyDescent="0.2"/>
    <row r="6946" ht="12.75" customHeight="1" x14ac:dyDescent="0.2"/>
    <row r="6947" ht="12.75" customHeight="1" x14ac:dyDescent="0.2"/>
    <row r="6948" ht="12.75" customHeight="1" x14ac:dyDescent="0.2"/>
    <row r="6949" ht="12.75" customHeight="1" x14ac:dyDescent="0.2"/>
    <row r="6950" ht="12.75" customHeight="1" x14ac:dyDescent="0.2"/>
    <row r="6951" ht="12.75" customHeight="1" x14ac:dyDescent="0.2"/>
    <row r="6952" ht="12.75" customHeight="1" x14ac:dyDescent="0.2"/>
    <row r="6953" ht="12.75" customHeight="1" x14ac:dyDescent="0.2"/>
    <row r="6954" ht="12.75" customHeight="1" x14ac:dyDescent="0.2"/>
    <row r="6955" ht="12.75" customHeight="1" x14ac:dyDescent="0.2"/>
    <row r="6956" ht="12.75" customHeight="1" x14ac:dyDescent="0.2"/>
    <row r="6957" ht="12.75" customHeight="1" x14ac:dyDescent="0.2"/>
    <row r="6958" ht="12.75" customHeight="1" x14ac:dyDescent="0.2"/>
    <row r="6959" ht="12.75" customHeight="1" x14ac:dyDescent="0.2"/>
    <row r="6960" ht="12.75" customHeight="1" x14ac:dyDescent="0.2"/>
    <row r="6961" ht="12.75" customHeight="1" x14ac:dyDescent="0.2"/>
    <row r="6962" ht="12.75" customHeight="1" x14ac:dyDescent="0.2"/>
    <row r="6963" ht="12.75" customHeight="1" x14ac:dyDescent="0.2"/>
    <row r="6964" ht="12.75" customHeight="1" x14ac:dyDescent="0.2"/>
    <row r="6965" ht="12.75" customHeight="1" x14ac:dyDescent="0.2"/>
    <row r="6966" ht="12.75" customHeight="1" x14ac:dyDescent="0.2"/>
    <row r="6967" ht="12.75" customHeight="1" x14ac:dyDescent="0.2"/>
    <row r="6968" ht="12.75" customHeight="1" x14ac:dyDescent="0.2"/>
    <row r="6969" ht="12.75" customHeight="1" x14ac:dyDescent="0.2"/>
    <row r="6970" ht="12.75" customHeight="1" x14ac:dyDescent="0.2"/>
    <row r="6971" ht="12.75" customHeight="1" x14ac:dyDescent="0.2"/>
    <row r="6972" ht="12.75" customHeight="1" x14ac:dyDescent="0.2"/>
    <row r="6973" ht="12.75" customHeight="1" x14ac:dyDescent="0.2"/>
    <row r="6974" ht="12.75" customHeight="1" x14ac:dyDescent="0.2"/>
    <row r="6975" ht="12.75" customHeight="1" x14ac:dyDescent="0.2"/>
    <row r="6976" ht="12.75" customHeight="1" x14ac:dyDescent="0.2"/>
    <row r="6977" ht="12.75" customHeight="1" x14ac:dyDescent="0.2"/>
    <row r="6978" ht="12.75" customHeight="1" x14ac:dyDescent="0.2"/>
    <row r="6979" ht="12.75" customHeight="1" x14ac:dyDescent="0.2"/>
    <row r="6980" ht="12.75" customHeight="1" x14ac:dyDescent="0.2"/>
    <row r="6981" ht="12.75" customHeight="1" x14ac:dyDescent="0.2"/>
    <row r="6982" ht="12.75" customHeight="1" x14ac:dyDescent="0.2"/>
    <row r="6983" ht="12.75" customHeight="1" x14ac:dyDescent="0.2"/>
    <row r="6984" ht="12.75" customHeight="1" x14ac:dyDescent="0.2"/>
    <row r="6985" ht="12.75" customHeight="1" x14ac:dyDescent="0.2"/>
    <row r="6986" ht="12.75" customHeight="1" x14ac:dyDescent="0.2"/>
    <row r="6987" ht="12.75" customHeight="1" x14ac:dyDescent="0.2"/>
    <row r="6988" ht="12.75" customHeight="1" x14ac:dyDescent="0.2"/>
    <row r="6989" ht="12.75" customHeight="1" x14ac:dyDescent="0.2"/>
    <row r="6990" ht="12.75" customHeight="1" x14ac:dyDescent="0.2"/>
    <row r="6991" ht="12.75" customHeight="1" x14ac:dyDescent="0.2"/>
    <row r="6992" ht="12.75" customHeight="1" x14ac:dyDescent="0.2"/>
    <row r="6993" ht="12.75" customHeight="1" x14ac:dyDescent="0.2"/>
    <row r="6994" ht="12.75" customHeight="1" x14ac:dyDescent="0.2"/>
    <row r="6995" ht="12.75" customHeight="1" x14ac:dyDescent="0.2"/>
    <row r="6996" ht="12.75" customHeight="1" x14ac:dyDescent="0.2"/>
    <row r="6997" ht="12.75" customHeight="1" x14ac:dyDescent="0.2"/>
    <row r="6998" ht="12.75" customHeight="1" x14ac:dyDescent="0.2"/>
    <row r="6999" ht="12.75" customHeight="1" x14ac:dyDescent="0.2"/>
    <row r="7000" ht="12.75" customHeight="1" x14ac:dyDescent="0.2"/>
    <row r="7001" ht="12.75" customHeight="1" x14ac:dyDescent="0.2"/>
    <row r="7002" ht="12.75" customHeight="1" x14ac:dyDescent="0.2"/>
    <row r="7003" ht="12.75" customHeight="1" x14ac:dyDescent="0.2"/>
    <row r="7004" ht="12.75" customHeight="1" x14ac:dyDescent="0.2"/>
    <row r="7005" ht="12.75" customHeight="1" x14ac:dyDescent="0.2"/>
    <row r="7006" ht="12.75" customHeight="1" x14ac:dyDescent="0.2"/>
    <row r="7007" ht="12.75" customHeight="1" x14ac:dyDescent="0.2"/>
    <row r="7008" ht="12.75" customHeight="1" x14ac:dyDescent="0.2"/>
    <row r="7009" ht="12.75" customHeight="1" x14ac:dyDescent="0.2"/>
    <row r="7010" ht="12.75" customHeight="1" x14ac:dyDescent="0.2"/>
    <row r="7011" ht="12.75" customHeight="1" x14ac:dyDescent="0.2"/>
    <row r="7012" ht="12.75" customHeight="1" x14ac:dyDescent="0.2"/>
    <row r="7013" ht="12.75" customHeight="1" x14ac:dyDescent="0.2"/>
    <row r="7014" ht="12.75" customHeight="1" x14ac:dyDescent="0.2"/>
    <row r="7015" ht="12.75" customHeight="1" x14ac:dyDescent="0.2"/>
    <row r="7016" ht="12.75" customHeight="1" x14ac:dyDescent="0.2"/>
    <row r="7017" ht="12.75" customHeight="1" x14ac:dyDescent="0.2"/>
    <row r="7018" ht="12.75" customHeight="1" x14ac:dyDescent="0.2"/>
    <row r="7019" ht="12.75" customHeight="1" x14ac:dyDescent="0.2"/>
    <row r="7020" ht="12.75" customHeight="1" x14ac:dyDescent="0.2"/>
    <row r="7021" ht="12.75" customHeight="1" x14ac:dyDescent="0.2"/>
    <row r="7022" ht="12.75" customHeight="1" x14ac:dyDescent="0.2"/>
    <row r="7023" ht="12.75" customHeight="1" x14ac:dyDescent="0.2"/>
    <row r="7024" ht="12.75" customHeight="1" x14ac:dyDescent="0.2"/>
    <row r="7025" ht="12.75" customHeight="1" x14ac:dyDescent="0.2"/>
    <row r="7026" ht="12.75" customHeight="1" x14ac:dyDescent="0.2"/>
    <row r="7027" ht="12.75" customHeight="1" x14ac:dyDescent="0.2"/>
    <row r="7028" ht="12.75" customHeight="1" x14ac:dyDescent="0.2"/>
    <row r="7029" ht="12.75" customHeight="1" x14ac:dyDescent="0.2"/>
    <row r="7030" ht="12.75" customHeight="1" x14ac:dyDescent="0.2"/>
    <row r="7031" ht="12.75" customHeight="1" x14ac:dyDescent="0.2"/>
    <row r="7032" ht="12.75" customHeight="1" x14ac:dyDescent="0.2"/>
    <row r="7033" ht="12.75" customHeight="1" x14ac:dyDescent="0.2"/>
    <row r="7034" ht="12.75" customHeight="1" x14ac:dyDescent="0.2"/>
    <row r="7035" ht="12.75" customHeight="1" x14ac:dyDescent="0.2"/>
    <row r="7036" ht="12.75" customHeight="1" x14ac:dyDescent="0.2"/>
    <row r="7037" ht="12.75" customHeight="1" x14ac:dyDescent="0.2"/>
    <row r="7038" ht="12.75" customHeight="1" x14ac:dyDescent="0.2"/>
    <row r="7039" ht="12.75" customHeight="1" x14ac:dyDescent="0.2"/>
    <row r="7040" ht="12.75" customHeight="1" x14ac:dyDescent="0.2"/>
    <row r="7041" ht="12.75" customHeight="1" x14ac:dyDescent="0.2"/>
    <row r="7042" ht="12.75" customHeight="1" x14ac:dyDescent="0.2"/>
    <row r="7043" ht="12.75" customHeight="1" x14ac:dyDescent="0.2"/>
    <row r="7044" ht="12.75" customHeight="1" x14ac:dyDescent="0.2"/>
    <row r="7045" ht="12.75" customHeight="1" x14ac:dyDescent="0.2"/>
    <row r="7046" ht="12.75" customHeight="1" x14ac:dyDescent="0.2"/>
    <row r="7047" ht="12.75" customHeight="1" x14ac:dyDescent="0.2"/>
    <row r="7048" ht="12.75" customHeight="1" x14ac:dyDescent="0.2"/>
    <row r="7049" ht="12.75" customHeight="1" x14ac:dyDescent="0.2"/>
    <row r="7050" ht="12.75" customHeight="1" x14ac:dyDescent="0.2"/>
    <row r="7051" ht="12.75" customHeight="1" x14ac:dyDescent="0.2"/>
    <row r="7052" ht="12.75" customHeight="1" x14ac:dyDescent="0.2"/>
    <row r="7053" ht="12.75" customHeight="1" x14ac:dyDescent="0.2"/>
    <row r="7054" ht="12.75" customHeight="1" x14ac:dyDescent="0.2"/>
    <row r="7055" ht="12.75" customHeight="1" x14ac:dyDescent="0.2"/>
    <row r="7056" ht="12.75" customHeight="1" x14ac:dyDescent="0.2"/>
    <row r="7057" ht="12.75" customHeight="1" x14ac:dyDescent="0.2"/>
    <row r="7058" ht="12.75" customHeight="1" x14ac:dyDescent="0.2"/>
    <row r="7059" ht="12.75" customHeight="1" x14ac:dyDescent="0.2"/>
    <row r="7060" ht="12.75" customHeight="1" x14ac:dyDescent="0.2"/>
    <row r="7061" ht="12.75" customHeight="1" x14ac:dyDescent="0.2"/>
    <row r="7062" ht="12.75" customHeight="1" x14ac:dyDescent="0.2"/>
    <row r="7063" ht="12.75" customHeight="1" x14ac:dyDescent="0.2"/>
    <row r="7064" ht="12.75" customHeight="1" x14ac:dyDescent="0.2"/>
    <row r="7065" ht="12.75" customHeight="1" x14ac:dyDescent="0.2"/>
    <row r="7066" ht="12.75" customHeight="1" x14ac:dyDescent="0.2"/>
    <row r="7067" ht="12.75" customHeight="1" x14ac:dyDescent="0.2"/>
    <row r="7068" ht="12.75" customHeight="1" x14ac:dyDescent="0.2"/>
    <row r="7069" ht="12.75" customHeight="1" x14ac:dyDescent="0.2"/>
    <row r="7070" ht="12.75" customHeight="1" x14ac:dyDescent="0.2"/>
    <row r="7071" ht="12.75" customHeight="1" x14ac:dyDescent="0.2"/>
    <row r="7072" ht="12.75" customHeight="1" x14ac:dyDescent="0.2"/>
    <row r="7073" ht="12.75" customHeight="1" x14ac:dyDescent="0.2"/>
    <row r="7074" ht="12.75" customHeight="1" x14ac:dyDescent="0.2"/>
    <row r="7075" ht="12.75" customHeight="1" x14ac:dyDescent="0.2"/>
    <row r="7076" ht="12.75" customHeight="1" x14ac:dyDescent="0.2"/>
    <row r="7077" ht="12.75" customHeight="1" x14ac:dyDescent="0.2"/>
    <row r="7078" ht="12.75" customHeight="1" x14ac:dyDescent="0.2"/>
    <row r="7079" ht="12.75" customHeight="1" x14ac:dyDescent="0.2"/>
    <row r="7080" ht="12.75" customHeight="1" x14ac:dyDescent="0.2"/>
    <row r="7081" ht="12.75" customHeight="1" x14ac:dyDescent="0.2"/>
    <row r="7082" ht="12.75" customHeight="1" x14ac:dyDescent="0.2"/>
    <row r="7083" ht="12.75" customHeight="1" x14ac:dyDescent="0.2"/>
    <row r="7084" ht="12.75" customHeight="1" x14ac:dyDescent="0.2"/>
    <row r="7085" ht="12.75" customHeight="1" x14ac:dyDescent="0.2"/>
    <row r="7086" ht="12.75" customHeight="1" x14ac:dyDescent="0.2"/>
    <row r="7087" ht="12.75" customHeight="1" x14ac:dyDescent="0.2"/>
    <row r="7088" ht="12.75" customHeight="1" x14ac:dyDescent="0.2"/>
    <row r="7089" ht="12.75" customHeight="1" x14ac:dyDescent="0.2"/>
    <row r="7090" ht="12.75" customHeight="1" x14ac:dyDescent="0.2"/>
    <row r="7091" ht="12.75" customHeight="1" x14ac:dyDescent="0.2"/>
    <row r="7092" ht="12.75" customHeight="1" x14ac:dyDescent="0.2"/>
    <row r="7093" ht="12.75" customHeight="1" x14ac:dyDescent="0.2"/>
    <row r="7094" ht="12.75" customHeight="1" x14ac:dyDescent="0.2"/>
    <row r="7095" ht="12.75" customHeight="1" x14ac:dyDescent="0.2"/>
    <row r="7096" ht="12.75" customHeight="1" x14ac:dyDescent="0.2"/>
    <row r="7097" ht="12.75" customHeight="1" x14ac:dyDescent="0.2"/>
    <row r="7098" ht="12.75" customHeight="1" x14ac:dyDescent="0.2"/>
    <row r="7099" ht="12.75" customHeight="1" x14ac:dyDescent="0.2"/>
    <row r="7100" ht="12.75" customHeight="1" x14ac:dyDescent="0.2"/>
    <row r="7101" ht="12.75" customHeight="1" x14ac:dyDescent="0.2"/>
    <row r="7102" ht="12.75" customHeight="1" x14ac:dyDescent="0.2"/>
    <row r="7103" ht="12.75" customHeight="1" x14ac:dyDescent="0.2"/>
    <row r="7104" ht="12.75" customHeight="1" x14ac:dyDescent="0.2"/>
    <row r="7105" ht="12.75" customHeight="1" x14ac:dyDescent="0.2"/>
    <row r="7106" ht="12.75" customHeight="1" x14ac:dyDescent="0.2"/>
    <row r="7107" ht="12.75" customHeight="1" x14ac:dyDescent="0.2"/>
    <row r="7108" ht="12.75" customHeight="1" x14ac:dyDescent="0.2"/>
    <row r="7109" ht="12.75" customHeight="1" x14ac:dyDescent="0.2"/>
    <row r="7110" ht="12.75" customHeight="1" x14ac:dyDescent="0.2"/>
    <row r="7111" ht="12.75" customHeight="1" x14ac:dyDescent="0.2"/>
    <row r="7112" ht="12.75" customHeight="1" x14ac:dyDescent="0.2"/>
    <row r="7113" ht="12.75" customHeight="1" x14ac:dyDescent="0.2"/>
    <row r="7114" ht="12.75" customHeight="1" x14ac:dyDescent="0.2"/>
    <row r="7115" ht="12.75" customHeight="1" x14ac:dyDescent="0.2"/>
    <row r="7116" ht="12.75" customHeight="1" x14ac:dyDescent="0.2"/>
    <row r="7117" ht="12.75" customHeight="1" x14ac:dyDescent="0.2"/>
    <row r="7118" ht="12.75" customHeight="1" x14ac:dyDescent="0.2"/>
    <row r="7119" ht="12.75" customHeight="1" x14ac:dyDescent="0.2"/>
    <row r="7120" ht="12.75" customHeight="1" x14ac:dyDescent="0.2"/>
    <row r="7121" ht="12.75" customHeight="1" x14ac:dyDescent="0.2"/>
    <row r="7122" ht="12.75" customHeight="1" x14ac:dyDescent="0.2"/>
    <row r="7123" ht="12.75" customHeight="1" x14ac:dyDescent="0.2"/>
    <row r="7124" ht="12.75" customHeight="1" x14ac:dyDescent="0.2"/>
    <row r="7125" ht="12.75" customHeight="1" x14ac:dyDescent="0.2"/>
    <row r="7126" ht="12.75" customHeight="1" x14ac:dyDescent="0.2"/>
    <row r="7127" ht="12.75" customHeight="1" x14ac:dyDescent="0.2"/>
    <row r="7128" ht="12.75" customHeight="1" x14ac:dyDescent="0.2"/>
    <row r="7129" ht="12.75" customHeight="1" x14ac:dyDescent="0.2"/>
    <row r="7130" ht="12.75" customHeight="1" x14ac:dyDescent="0.2"/>
    <row r="7131" ht="12.75" customHeight="1" x14ac:dyDescent="0.2"/>
    <row r="7132" ht="12.75" customHeight="1" x14ac:dyDescent="0.2"/>
    <row r="7133" ht="12.75" customHeight="1" x14ac:dyDescent="0.2"/>
    <row r="7134" ht="12.75" customHeight="1" x14ac:dyDescent="0.2"/>
    <row r="7135" ht="12.75" customHeight="1" x14ac:dyDescent="0.2"/>
    <row r="7136" ht="12.75" customHeight="1" x14ac:dyDescent="0.2"/>
    <row r="7137" ht="12.75" customHeight="1" x14ac:dyDescent="0.2"/>
    <row r="7138" ht="12.75" customHeight="1" x14ac:dyDescent="0.2"/>
    <row r="7139" ht="12.75" customHeight="1" x14ac:dyDescent="0.2"/>
    <row r="7140" ht="12.75" customHeight="1" x14ac:dyDescent="0.2"/>
    <row r="7141" ht="12.75" customHeight="1" x14ac:dyDescent="0.2"/>
    <row r="7142" ht="12.75" customHeight="1" x14ac:dyDescent="0.2"/>
    <row r="7143" ht="12.75" customHeight="1" x14ac:dyDescent="0.2"/>
    <row r="7144" ht="12.75" customHeight="1" x14ac:dyDescent="0.2"/>
    <row r="7145" ht="12.75" customHeight="1" x14ac:dyDescent="0.2"/>
    <row r="7146" ht="12.75" customHeight="1" x14ac:dyDescent="0.2"/>
    <row r="7147" ht="12.75" customHeight="1" x14ac:dyDescent="0.2"/>
    <row r="7148" ht="12.75" customHeight="1" x14ac:dyDescent="0.2"/>
    <row r="7149" ht="12.75" customHeight="1" x14ac:dyDescent="0.2"/>
    <row r="7150" ht="12.75" customHeight="1" x14ac:dyDescent="0.2"/>
    <row r="7151" ht="12.75" customHeight="1" x14ac:dyDescent="0.2"/>
    <row r="7152" ht="12.75" customHeight="1" x14ac:dyDescent="0.2"/>
    <row r="7153" ht="12.75" customHeight="1" x14ac:dyDescent="0.2"/>
    <row r="7154" ht="12.75" customHeight="1" x14ac:dyDescent="0.2"/>
    <row r="7155" ht="12.75" customHeight="1" x14ac:dyDescent="0.2"/>
    <row r="7156" ht="12.75" customHeight="1" x14ac:dyDescent="0.2"/>
    <row r="7157" ht="12.75" customHeight="1" x14ac:dyDescent="0.2"/>
    <row r="7158" ht="12.75" customHeight="1" x14ac:dyDescent="0.2"/>
    <row r="7159" ht="12.75" customHeight="1" x14ac:dyDescent="0.2"/>
    <row r="7160" ht="12.75" customHeight="1" x14ac:dyDescent="0.2"/>
    <row r="7161" ht="12.75" customHeight="1" x14ac:dyDescent="0.2"/>
    <row r="7162" ht="12.75" customHeight="1" x14ac:dyDescent="0.2"/>
    <row r="7163" ht="12.75" customHeight="1" x14ac:dyDescent="0.2"/>
    <row r="7164" ht="12.75" customHeight="1" x14ac:dyDescent="0.2"/>
    <row r="7165" ht="12.75" customHeight="1" x14ac:dyDescent="0.2"/>
    <row r="7166" ht="12.75" customHeight="1" x14ac:dyDescent="0.2"/>
    <row r="7167" ht="12.75" customHeight="1" x14ac:dyDescent="0.2"/>
    <row r="7168" ht="12.75" customHeight="1" x14ac:dyDescent="0.2"/>
    <row r="7169" ht="12.75" customHeight="1" x14ac:dyDescent="0.2"/>
    <row r="7170" ht="12.75" customHeight="1" x14ac:dyDescent="0.2"/>
    <row r="7171" ht="12.75" customHeight="1" x14ac:dyDescent="0.2"/>
    <row r="7172" ht="12.75" customHeight="1" x14ac:dyDescent="0.2"/>
    <row r="7173" ht="12.75" customHeight="1" x14ac:dyDescent="0.2"/>
    <row r="7174" ht="12.75" customHeight="1" x14ac:dyDescent="0.2"/>
    <row r="7175" ht="12.75" customHeight="1" x14ac:dyDescent="0.2"/>
    <row r="7176" ht="12.75" customHeight="1" x14ac:dyDescent="0.2"/>
    <row r="7177" ht="12.75" customHeight="1" x14ac:dyDescent="0.2"/>
    <row r="7178" ht="12.75" customHeight="1" x14ac:dyDescent="0.2"/>
    <row r="7179" ht="12.75" customHeight="1" x14ac:dyDescent="0.2"/>
    <row r="7180" ht="12.75" customHeight="1" x14ac:dyDescent="0.2"/>
    <row r="7181" ht="12.75" customHeight="1" x14ac:dyDescent="0.2"/>
    <row r="7182" ht="12.75" customHeight="1" x14ac:dyDescent="0.2"/>
    <row r="7183" ht="12.75" customHeight="1" x14ac:dyDescent="0.2"/>
    <row r="7184" ht="12.75" customHeight="1" x14ac:dyDescent="0.2"/>
    <row r="7185" ht="12.75" customHeight="1" x14ac:dyDescent="0.2"/>
    <row r="7186" ht="12.75" customHeight="1" x14ac:dyDescent="0.2"/>
    <row r="7187" ht="12.75" customHeight="1" x14ac:dyDescent="0.2"/>
    <row r="7188" ht="12.75" customHeight="1" x14ac:dyDescent="0.2"/>
    <row r="7189" ht="12.75" customHeight="1" x14ac:dyDescent="0.2"/>
    <row r="7190" ht="12.75" customHeight="1" x14ac:dyDescent="0.2"/>
    <row r="7191" ht="12.75" customHeight="1" x14ac:dyDescent="0.2"/>
    <row r="7192" ht="12.75" customHeight="1" x14ac:dyDescent="0.2"/>
    <row r="7193" ht="12.75" customHeight="1" x14ac:dyDescent="0.2"/>
    <row r="7194" ht="12.75" customHeight="1" x14ac:dyDescent="0.2"/>
    <row r="7195" ht="12.75" customHeight="1" x14ac:dyDescent="0.2"/>
    <row r="7196" ht="12.75" customHeight="1" x14ac:dyDescent="0.2"/>
    <row r="7197" ht="12.75" customHeight="1" x14ac:dyDescent="0.2"/>
    <row r="7198" ht="12.75" customHeight="1" x14ac:dyDescent="0.2"/>
    <row r="7199" ht="12.75" customHeight="1" x14ac:dyDescent="0.2"/>
    <row r="7200" ht="12.75" customHeight="1" x14ac:dyDescent="0.2"/>
    <row r="7201" ht="12.75" customHeight="1" x14ac:dyDescent="0.2"/>
    <row r="7202" ht="12.75" customHeight="1" x14ac:dyDescent="0.2"/>
    <row r="7203" ht="12.75" customHeight="1" x14ac:dyDescent="0.2"/>
    <row r="7204" ht="12.75" customHeight="1" x14ac:dyDescent="0.2"/>
    <row r="7205" ht="12.75" customHeight="1" x14ac:dyDescent="0.2"/>
    <row r="7206" ht="12.75" customHeight="1" x14ac:dyDescent="0.2"/>
    <row r="7207" ht="12.75" customHeight="1" x14ac:dyDescent="0.2"/>
    <row r="7208" ht="12.75" customHeight="1" x14ac:dyDescent="0.2"/>
    <row r="7209" ht="12.75" customHeight="1" x14ac:dyDescent="0.2"/>
    <row r="7210" ht="12.75" customHeight="1" x14ac:dyDescent="0.2"/>
    <row r="7211" ht="12.75" customHeight="1" x14ac:dyDescent="0.2"/>
    <row r="7212" ht="12.75" customHeight="1" x14ac:dyDescent="0.2"/>
    <row r="7213" ht="12.75" customHeight="1" x14ac:dyDescent="0.2"/>
    <row r="7214" ht="12.75" customHeight="1" x14ac:dyDescent="0.2"/>
    <row r="7215" ht="12.75" customHeight="1" x14ac:dyDescent="0.2"/>
    <row r="7216" ht="12.75" customHeight="1" x14ac:dyDescent="0.2"/>
    <row r="7217" ht="12.75" customHeight="1" x14ac:dyDescent="0.2"/>
    <row r="7218" ht="12.75" customHeight="1" x14ac:dyDescent="0.2"/>
    <row r="7219" ht="12.75" customHeight="1" x14ac:dyDescent="0.2"/>
    <row r="7220" ht="12.75" customHeight="1" x14ac:dyDescent="0.2"/>
    <row r="7221" ht="12.75" customHeight="1" x14ac:dyDescent="0.2"/>
    <row r="7222" ht="12.75" customHeight="1" x14ac:dyDescent="0.2"/>
    <row r="7223" ht="12.75" customHeight="1" x14ac:dyDescent="0.2"/>
    <row r="7224" ht="12.75" customHeight="1" x14ac:dyDescent="0.2"/>
    <row r="7225" ht="12.75" customHeight="1" x14ac:dyDescent="0.2"/>
    <row r="7226" ht="12.75" customHeight="1" x14ac:dyDescent="0.2"/>
    <row r="7227" ht="12.75" customHeight="1" x14ac:dyDescent="0.2"/>
    <row r="7228" ht="12.75" customHeight="1" x14ac:dyDescent="0.2"/>
    <row r="7229" ht="12.75" customHeight="1" x14ac:dyDescent="0.2"/>
    <row r="7230" ht="12.75" customHeight="1" x14ac:dyDescent="0.2"/>
    <row r="7231" ht="12.75" customHeight="1" x14ac:dyDescent="0.2"/>
    <row r="7232" ht="12.75" customHeight="1" x14ac:dyDescent="0.2"/>
    <row r="7233" ht="12.75" customHeight="1" x14ac:dyDescent="0.2"/>
    <row r="7234" ht="12.75" customHeight="1" x14ac:dyDescent="0.2"/>
    <row r="7235" ht="12.75" customHeight="1" x14ac:dyDescent="0.2"/>
    <row r="7236" ht="12.75" customHeight="1" x14ac:dyDescent="0.2"/>
    <row r="7237" ht="12.75" customHeight="1" x14ac:dyDescent="0.2"/>
    <row r="7238" ht="12.75" customHeight="1" x14ac:dyDescent="0.2"/>
    <row r="7239" ht="12.75" customHeight="1" x14ac:dyDescent="0.2"/>
    <row r="7240" ht="12.75" customHeight="1" x14ac:dyDescent="0.2"/>
    <row r="7241" ht="12.75" customHeight="1" x14ac:dyDescent="0.2"/>
    <row r="7242" ht="12.75" customHeight="1" x14ac:dyDescent="0.2"/>
    <row r="7243" ht="12.75" customHeight="1" x14ac:dyDescent="0.2"/>
    <row r="7244" ht="12.75" customHeight="1" x14ac:dyDescent="0.2"/>
    <row r="7245" ht="12.75" customHeight="1" x14ac:dyDescent="0.2"/>
    <row r="7246" ht="12.75" customHeight="1" x14ac:dyDescent="0.2"/>
    <row r="7247" ht="12.75" customHeight="1" x14ac:dyDescent="0.2"/>
    <row r="7248" ht="12.75" customHeight="1" x14ac:dyDescent="0.2"/>
    <row r="7249" ht="12.75" customHeight="1" x14ac:dyDescent="0.2"/>
    <row r="7250" ht="12.75" customHeight="1" x14ac:dyDescent="0.2"/>
    <row r="7251" ht="12.75" customHeight="1" x14ac:dyDescent="0.2"/>
    <row r="7252" ht="12.75" customHeight="1" x14ac:dyDescent="0.2"/>
    <row r="7253" ht="12.75" customHeight="1" x14ac:dyDescent="0.2"/>
    <row r="7254" ht="12.75" customHeight="1" x14ac:dyDescent="0.2"/>
    <row r="7255" ht="12.75" customHeight="1" x14ac:dyDescent="0.2"/>
    <row r="7256" ht="12.75" customHeight="1" x14ac:dyDescent="0.2"/>
    <row r="7257" ht="12.75" customHeight="1" x14ac:dyDescent="0.2"/>
    <row r="7258" ht="12.75" customHeight="1" x14ac:dyDescent="0.2"/>
    <row r="7259" ht="12.75" customHeight="1" x14ac:dyDescent="0.2"/>
    <row r="7260" ht="12.75" customHeight="1" x14ac:dyDescent="0.2"/>
    <row r="7261" ht="12.75" customHeight="1" x14ac:dyDescent="0.2"/>
    <row r="7262" ht="12.75" customHeight="1" x14ac:dyDescent="0.2"/>
    <row r="7263" ht="12.75" customHeight="1" x14ac:dyDescent="0.2"/>
    <row r="7264" ht="12.75" customHeight="1" x14ac:dyDescent="0.2"/>
    <row r="7265" ht="12.75" customHeight="1" x14ac:dyDescent="0.2"/>
    <row r="7266" ht="12.75" customHeight="1" x14ac:dyDescent="0.2"/>
    <row r="7267" ht="12.75" customHeight="1" x14ac:dyDescent="0.2"/>
    <row r="7268" ht="12.75" customHeight="1" x14ac:dyDescent="0.2"/>
    <row r="7269" ht="12.75" customHeight="1" x14ac:dyDescent="0.2"/>
    <row r="7270" ht="12.75" customHeight="1" x14ac:dyDescent="0.2"/>
    <row r="7271" ht="12.75" customHeight="1" x14ac:dyDescent="0.2"/>
    <row r="7272" ht="12.75" customHeight="1" x14ac:dyDescent="0.2"/>
    <row r="7273" ht="12.75" customHeight="1" x14ac:dyDescent="0.2"/>
    <row r="7274" ht="12.75" customHeight="1" x14ac:dyDescent="0.2"/>
    <row r="7275" ht="12.75" customHeight="1" x14ac:dyDescent="0.2"/>
    <row r="7276" ht="12.75" customHeight="1" x14ac:dyDescent="0.2"/>
    <row r="7277" ht="12.75" customHeight="1" x14ac:dyDescent="0.2"/>
    <row r="7278" ht="12.75" customHeight="1" x14ac:dyDescent="0.2"/>
    <row r="7279" ht="12.75" customHeight="1" x14ac:dyDescent="0.2"/>
    <row r="7280" ht="12.75" customHeight="1" x14ac:dyDescent="0.2"/>
    <row r="7281" ht="12.75" customHeight="1" x14ac:dyDescent="0.2"/>
    <row r="7282" ht="12.75" customHeight="1" x14ac:dyDescent="0.2"/>
    <row r="7283" ht="12.75" customHeight="1" x14ac:dyDescent="0.2"/>
    <row r="7284" ht="12.75" customHeight="1" x14ac:dyDescent="0.2"/>
    <row r="7285" ht="12.75" customHeight="1" x14ac:dyDescent="0.2"/>
    <row r="7286" ht="12.75" customHeight="1" x14ac:dyDescent="0.2"/>
    <row r="7287" ht="12.75" customHeight="1" x14ac:dyDescent="0.2"/>
    <row r="7288" ht="12.75" customHeight="1" x14ac:dyDescent="0.2"/>
    <row r="7289" ht="12.75" customHeight="1" x14ac:dyDescent="0.2"/>
    <row r="7290" ht="12.75" customHeight="1" x14ac:dyDescent="0.2"/>
    <row r="7291" ht="12.75" customHeight="1" x14ac:dyDescent="0.2"/>
    <row r="7292" ht="12.75" customHeight="1" x14ac:dyDescent="0.2"/>
    <row r="7293" ht="12.75" customHeight="1" x14ac:dyDescent="0.2"/>
    <row r="7294" ht="12.75" customHeight="1" x14ac:dyDescent="0.2"/>
    <row r="7295" ht="12.75" customHeight="1" x14ac:dyDescent="0.2"/>
    <row r="7296" ht="12.75" customHeight="1" x14ac:dyDescent="0.2"/>
    <row r="7297" ht="12.75" customHeight="1" x14ac:dyDescent="0.2"/>
    <row r="7298" ht="12.75" customHeight="1" x14ac:dyDescent="0.2"/>
    <row r="7299" ht="12.75" customHeight="1" x14ac:dyDescent="0.2"/>
    <row r="7300" ht="12.75" customHeight="1" x14ac:dyDescent="0.2"/>
    <row r="7301" ht="12.75" customHeight="1" x14ac:dyDescent="0.2"/>
    <row r="7302" ht="12.75" customHeight="1" x14ac:dyDescent="0.2"/>
    <row r="7303" ht="12.75" customHeight="1" x14ac:dyDescent="0.2"/>
    <row r="7304" ht="12.75" customHeight="1" x14ac:dyDescent="0.2"/>
    <row r="7305" ht="12.75" customHeight="1" x14ac:dyDescent="0.2"/>
    <row r="7306" ht="12.75" customHeight="1" x14ac:dyDescent="0.2"/>
    <row r="7307" ht="12.75" customHeight="1" x14ac:dyDescent="0.2"/>
    <row r="7308" ht="12.75" customHeight="1" x14ac:dyDescent="0.2"/>
    <row r="7309" ht="12.75" customHeight="1" x14ac:dyDescent="0.2"/>
    <row r="7310" ht="12.75" customHeight="1" x14ac:dyDescent="0.2"/>
    <row r="7311" ht="12.75" customHeight="1" x14ac:dyDescent="0.2"/>
    <row r="7312" ht="12.75" customHeight="1" x14ac:dyDescent="0.2"/>
    <row r="7313" ht="12.75" customHeight="1" x14ac:dyDescent="0.2"/>
    <row r="7314" ht="12.75" customHeight="1" x14ac:dyDescent="0.2"/>
    <row r="7315" ht="12.75" customHeight="1" x14ac:dyDescent="0.2"/>
    <row r="7316" ht="12.75" customHeight="1" x14ac:dyDescent="0.2"/>
    <row r="7317" ht="12.75" customHeight="1" x14ac:dyDescent="0.2"/>
    <row r="7318" ht="12.75" customHeight="1" x14ac:dyDescent="0.2"/>
    <row r="7319" ht="12.75" customHeight="1" x14ac:dyDescent="0.2"/>
    <row r="7320" ht="12.75" customHeight="1" x14ac:dyDescent="0.2"/>
    <row r="7321" ht="12.75" customHeight="1" x14ac:dyDescent="0.2"/>
    <row r="7322" ht="12.75" customHeight="1" x14ac:dyDescent="0.2"/>
    <row r="7323" ht="12.75" customHeight="1" x14ac:dyDescent="0.2"/>
    <row r="7324" ht="12.75" customHeight="1" x14ac:dyDescent="0.2"/>
    <row r="7325" ht="12.75" customHeight="1" x14ac:dyDescent="0.2"/>
    <row r="7326" ht="12.75" customHeight="1" x14ac:dyDescent="0.2"/>
    <row r="7327" ht="12.75" customHeight="1" x14ac:dyDescent="0.2"/>
    <row r="7328" ht="12.75" customHeight="1" x14ac:dyDescent="0.2"/>
    <row r="7329" ht="12.75" customHeight="1" x14ac:dyDescent="0.2"/>
    <row r="7330" ht="12.75" customHeight="1" x14ac:dyDescent="0.2"/>
    <row r="7331" ht="12.75" customHeight="1" x14ac:dyDescent="0.2"/>
    <row r="7332" ht="12.75" customHeight="1" x14ac:dyDescent="0.2"/>
    <row r="7333" ht="12.75" customHeight="1" x14ac:dyDescent="0.2"/>
    <row r="7334" ht="12.75" customHeight="1" x14ac:dyDescent="0.2"/>
    <row r="7335" ht="12.75" customHeight="1" x14ac:dyDescent="0.2"/>
    <row r="7336" ht="12.75" customHeight="1" x14ac:dyDescent="0.2"/>
    <row r="7337" ht="12.75" customHeight="1" x14ac:dyDescent="0.2"/>
    <row r="7338" ht="12.75" customHeight="1" x14ac:dyDescent="0.2"/>
    <row r="7339" ht="12.75" customHeight="1" x14ac:dyDescent="0.2"/>
    <row r="7340" ht="12.75" customHeight="1" x14ac:dyDescent="0.2"/>
    <row r="7341" ht="12.75" customHeight="1" x14ac:dyDescent="0.2"/>
    <row r="7342" ht="12.75" customHeight="1" x14ac:dyDescent="0.2"/>
    <row r="7343" ht="12.75" customHeight="1" x14ac:dyDescent="0.2"/>
    <row r="7344" ht="12.75" customHeight="1" x14ac:dyDescent="0.2"/>
    <row r="7345" ht="12.75" customHeight="1" x14ac:dyDescent="0.2"/>
    <row r="7346" ht="12.75" customHeight="1" x14ac:dyDescent="0.2"/>
    <row r="7347" ht="12.75" customHeight="1" x14ac:dyDescent="0.2"/>
    <row r="7348" ht="12.75" customHeight="1" x14ac:dyDescent="0.2"/>
    <row r="7349" ht="12.75" customHeight="1" x14ac:dyDescent="0.2"/>
    <row r="7350" ht="12.75" customHeight="1" x14ac:dyDescent="0.2"/>
    <row r="7351" ht="12.75" customHeight="1" x14ac:dyDescent="0.2"/>
    <row r="7352" ht="12.75" customHeight="1" x14ac:dyDescent="0.2"/>
    <row r="7353" ht="12.75" customHeight="1" x14ac:dyDescent="0.2"/>
    <row r="7354" ht="12.75" customHeight="1" x14ac:dyDescent="0.2"/>
    <row r="7355" ht="12.75" customHeight="1" x14ac:dyDescent="0.2"/>
    <row r="7356" ht="12.75" customHeight="1" x14ac:dyDescent="0.2"/>
    <row r="7357" ht="12.75" customHeight="1" x14ac:dyDescent="0.2"/>
    <row r="7358" ht="12.75" customHeight="1" x14ac:dyDescent="0.2"/>
    <row r="7359" ht="12.75" customHeight="1" x14ac:dyDescent="0.2"/>
    <row r="7360" ht="12.75" customHeight="1" x14ac:dyDescent="0.2"/>
    <row r="7361" ht="12.75" customHeight="1" x14ac:dyDescent="0.2"/>
    <row r="7362" ht="12.75" customHeight="1" x14ac:dyDescent="0.2"/>
    <row r="7363" ht="12.75" customHeight="1" x14ac:dyDescent="0.2"/>
    <row r="7364" ht="12.75" customHeight="1" x14ac:dyDescent="0.2"/>
    <row r="7365" ht="12.75" customHeight="1" x14ac:dyDescent="0.2"/>
    <row r="7366" ht="12.75" customHeight="1" x14ac:dyDescent="0.2"/>
    <row r="7367" ht="12.75" customHeight="1" x14ac:dyDescent="0.2"/>
    <row r="7368" ht="12.75" customHeight="1" x14ac:dyDescent="0.2"/>
    <row r="7369" ht="12.75" customHeight="1" x14ac:dyDescent="0.2"/>
    <row r="7370" ht="12.75" customHeight="1" x14ac:dyDescent="0.2"/>
    <row r="7371" ht="12.75" customHeight="1" x14ac:dyDescent="0.2"/>
    <row r="7372" ht="12.75" customHeight="1" x14ac:dyDescent="0.2"/>
    <row r="7373" ht="12.75" customHeight="1" x14ac:dyDescent="0.2"/>
    <row r="7374" ht="12.75" customHeight="1" x14ac:dyDescent="0.2"/>
    <row r="7375" ht="12.75" customHeight="1" x14ac:dyDescent="0.2"/>
    <row r="7376" ht="12.75" customHeight="1" x14ac:dyDescent="0.2"/>
    <row r="7377" ht="12.75" customHeight="1" x14ac:dyDescent="0.2"/>
    <row r="7378" ht="12.75" customHeight="1" x14ac:dyDescent="0.2"/>
    <row r="7379" ht="12.75" customHeight="1" x14ac:dyDescent="0.2"/>
    <row r="7380" ht="12.75" customHeight="1" x14ac:dyDescent="0.2"/>
    <row r="7381" ht="12.75" customHeight="1" x14ac:dyDescent="0.2"/>
    <row r="7382" ht="12.75" customHeight="1" x14ac:dyDescent="0.2"/>
    <row r="7383" ht="12.75" customHeight="1" x14ac:dyDescent="0.2"/>
    <row r="7384" ht="12.75" customHeight="1" x14ac:dyDescent="0.2"/>
    <row r="7385" ht="12.75" customHeight="1" x14ac:dyDescent="0.2"/>
    <row r="7386" ht="12.75" customHeight="1" x14ac:dyDescent="0.2"/>
    <row r="7387" ht="12.75" customHeight="1" x14ac:dyDescent="0.2"/>
    <row r="7388" ht="12.75" customHeight="1" x14ac:dyDescent="0.2"/>
    <row r="7389" ht="12.75" customHeight="1" x14ac:dyDescent="0.2"/>
    <row r="7390" ht="12.75" customHeight="1" x14ac:dyDescent="0.2"/>
    <row r="7391" ht="12.75" customHeight="1" x14ac:dyDescent="0.2"/>
    <row r="7392" ht="12.75" customHeight="1" x14ac:dyDescent="0.2"/>
    <row r="7393" ht="12.75" customHeight="1" x14ac:dyDescent="0.2"/>
    <row r="7394" ht="12.75" customHeight="1" x14ac:dyDescent="0.2"/>
    <row r="7395" ht="12.75" customHeight="1" x14ac:dyDescent="0.2"/>
    <row r="7396" ht="12.75" customHeight="1" x14ac:dyDescent="0.2"/>
    <row r="7397" ht="12.75" customHeight="1" x14ac:dyDescent="0.2"/>
    <row r="7398" ht="12.75" customHeight="1" x14ac:dyDescent="0.2"/>
    <row r="7399" ht="12.75" customHeight="1" x14ac:dyDescent="0.2"/>
    <row r="7400" ht="12.75" customHeight="1" x14ac:dyDescent="0.2"/>
    <row r="7401" ht="12.75" customHeight="1" x14ac:dyDescent="0.2"/>
    <row r="7402" ht="12.75" customHeight="1" x14ac:dyDescent="0.2"/>
    <row r="7403" ht="12.75" customHeight="1" x14ac:dyDescent="0.2"/>
    <row r="7404" ht="12.75" customHeight="1" x14ac:dyDescent="0.2"/>
    <row r="7405" ht="12.75" customHeight="1" x14ac:dyDescent="0.2"/>
    <row r="7406" ht="12.75" customHeight="1" x14ac:dyDescent="0.2"/>
    <row r="7407" ht="12.75" customHeight="1" x14ac:dyDescent="0.2"/>
    <row r="7408" ht="12.75" customHeight="1" x14ac:dyDescent="0.2"/>
    <row r="7409" ht="12.75" customHeight="1" x14ac:dyDescent="0.2"/>
    <row r="7410" ht="12.75" customHeight="1" x14ac:dyDescent="0.2"/>
    <row r="7411" ht="12.75" customHeight="1" x14ac:dyDescent="0.2"/>
    <row r="7412" ht="12.75" customHeight="1" x14ac:dyDescent="0.2"/>
    <row r="7413" ht="12.75" customHeight="1" x14ac:dyDescent="0.2"/>
    <row r="7414" ht="12.75" customHeight="1" x14ac:dyDescent="0.2"/>
    <row r="7415" ht="12.75" customHeight="1" x14ac:dyDescent="0.2"/>
    <row r="7416" ht="12.75" customHeight="1" x14ac:dyDescent="0.2"/>
    <row r="7417" ht="12.75" customHeight="1" x14ac:dyDescent="0.2"/>
    <row r="7418" ht="12.75" customHeight="1" x14ac:dyDescent="0.2"/>
    <row r="7419" ht="12.75" customHeight="1" x14ac:dyDescent="0.2"/>
    <row r="7420" ht="12.75" customHeight="1" x14ac:dyDescent="0.2"/>
    <row r="7421" ht="12.75" customHeight="1" x14ac:dyDescent="0.2"/>
    <row r="7422" ht="12.75" customHeight="1" x14ac:dyDescent="0.2"/>
    <row r="7423" ht="12.75" customHeight="1" x14ac:dyDescent="0.2"/>
    <row r="7424" ht="12.75" customHeight="1" x14ac:dyDescent="0.2"/>
    <row r="7425" ht="12.75" customHeight="1" x14ac:dyDescent="0.2"/>
    <row r="7426" ht="12.75" customHeight="1" x14ac:dyDescent="0.2"/>
    <row r="7427" ht="12.75" customHeight="1" x14ac:dyDescent="0.2"/>
    <row r="7428" ht="12.75" customHeight="1" x14ac:dyDescent="0.2"/>
    <row r="7429" ht="12.75" customHeight="1" x14ac:dyDescent="0.2"/>
    <row r="7430" ht="12.75" customHeight="1" x14ac:dyDescent="0.2"/>
    <row r="7431" ht="12.75" customHeight="1" x14ac:dyDescent="0.2"/>
    <row r="7432" ht="12.75" customHeight="1" x14ac:dyDescent="0.2"/>
    <row r="7433" ht="12.75" customHeight="1" x14ac:dyDescent="0.2"/>
    <row r="7434" ht="12.75" customHeight="1" x14ac:dyDescent="0.2"/>
    <row r="7435" ht="12.75" customHeight="1" x14ac:dyDescent="0.2"/>
    <row r="7436" ht="12.75" customHeight="1" x14ac:dyDescent="0.2"/>
    <row r="7437" ht="12.75" customHeight="1" x14ac:dyDescent="0.2"/>
    <row r="7438" ht="12.75" customHeight="1" x14ac:dyDescent="0.2"/>
    <row r="7439" ht="12.75" customHeight="1" x14ac:dyDescent="0.2"/>
    <row r="7440" ht="12.75" customHeight="1" x14ac:dyDescent="0.2"/>
    <row r="7441" ht="12.75" customHeight="1" x14ac:dyDescent="0.2"/>
    <row r="7442" ht="12.75" customHeight="1" x14ac:dyDescent="0.2"/>
    <row r="7443" ht="12.75" customHeight="1" x14ac:dyDescent="0.2"/>
    <row r="7444" ht="12.75" customHeight="1" x14ac:dyDescent="0.2"/>
    <row r="7445" ht="12.75" customHeight="1" x14ac:dyDescent="0.2"/>
    <row r="7446" ht="12.75" customHeight="1" x14ac:dyDescent="0.2"/>
    <row r="7447" ht="12.75" customHeight="1" x14ac:dyDescent="0.2"/>
    <row r="7448" ht="12.75" customHeight="1" x14ac:dyDescent="0.2"/>
    <row r="7449" ht="12.75" customHeight="1" x14ac:dyDescent="0.2"/>
    <row r="7450" ht="12.75" customHeight="1" x14ac:dyDescent="0.2"/>
    <row r="7451" ht="12.75" customHeight="1" x14ac:dyDescent="0.2"/>
    <row r="7452" ht="12.75" customHeight="1" x14ac:dyDescent="0.2"/>
    <row r="7453" ht="12.75" customHeight="1" x14ac:dyDescent="0.2"/>
    <row r="7454" ht="12.75" customHeight="1" x14ac:dyDescent="0.2"/>
    <row r="7455" ht="12.75" customHeight="1" x14ac:dyDescent="0.2"/>
    <row r="7456" ht="12.75" customHeight="1" x14ac:dyDescent="0.2"/>
    <row r="7457" ht="12.75" customHeight="1" x14ac:dyDescent="0.2"/>
    <row r="7458" ht="12.75" customHeight="1" x14ac:dyDescent="0.2"/>
    <row r="7459" ht="12.75" customHeight="1" x14ac:dyDescent="0.2"/>
    <row r="7460" ht="12.75" customHeight="1" x14ac:dyDescent="0.2"/>
    <row r="7461" ht="12.75" customHeight="1" x14ac:dyDescent="0.2"/>
    <row r="7462" ht="12.75" customHeight="1" x14ac:dyDescent="0.2"/>
    <row r="7463" ht="12.75" customHeight="1" x14ac:dyDescent="0.2"/>
    <row r="7464" ht="12.75" customHeight="1" x14ac:dyDescent="0.2"/>
    <row r="7465" ht="12.75" customHeight="1" x14ac:dyDescent="0.2"/>
    <row r="7466" ht="12.75" customHeight="1" x14ac:dyDescent="0.2"/>
    <row r="7467" ht="12.75" customHeight="1" x14ac:dyDescent="0.2"/>
    <row r="7468" ht="12.75" customHeight="1" x14ac:dyDescent="0.2"/>
    <row r="7469" ht="12.75" customHeight="1" x14ac:dyDescent="0.2"/>
    <row r="7470" ht="12.75" customHeight="1" x14ac:dyDescent="0.2"/>
    <row r="7471" ht="12.75" customHeight="1" x14ac:dyDescent="0.2"/>
    <row r="7472" ht="12.75" customHeight="1" x14ac:dyDescent="0.2"/>
    <row r="7473" ht="12.75" customHeight="1" x14ac:dyDescent="0.2"/>
    <row r="7474" ht="12.75" customHeight="1" x14ac:dyDescent="0.2"/>
    <row r="7475" ht="12.75" customHeight="1" x14ac:dyDescent="0.2"/>
    <row r="7476" ht="12.75" customHeight="1" x14ac:dyDescent="0.2"/>
    <row r="7477" ht="12.75" customHeight="1" x14ac:dyDescent="0.2"/>
    <row r="7478" ht="12.75" customHeight="1" x14ac:dyDescent="0.2"/>
    <row r="7479" ht="12.75" customHeight="1" x14ac:dyDescent="0.2"/>
    <row r="7480" ht="12.75" customHeight="1" x14ac:dyDescent="0.2"/>
    <row r="7481" ht="12.75" customHeight="1" x14ac:dyDescent="0.2"/>
    <row r="7482" ht="12.75" customHeight="1" x14ac:dyDescent="0.2"/>
    <row r="7483" ht="12.75" customHeight="1" x14ac:dyDescent="0.2"/>
    <row r="7484" ht="12.75" customHeight="1" x14ac:dyDescent="0.2"/>
    <row r="7485" ht="12.75" customHeight="1" x14ac:dyDescent="0.2"/>
    <row r="7486" ht="12.75" customHeight="1" x14ac:dyDescent="0.2"/>
    <row r="7487" ht="12.75" customHeight="1" x14ac:dyDescent="0.2"/>
    <row r="7488" ht="12.75" customHeight="1" x14ac:dyDescent="0.2"/>
    <row r="7489" ht="12.75" customHeight="1" x14ac:dyDescent="0.2"/>
    <row r="7490" ht="12.75" customHeight="1" x14ac:dyDescent="0.2"/>
    <row r="7491" ht="12.75" customHeight="1" x14ac:dyDescent="0.2"/>
    <row r="7492" ht="12.75" customHeight="1" x14ac:dyDescent="0.2"/>
    <row r="7493" ht="12.75" customHeight="1" x14ac:dyDescent="0.2"/>
    <row r="7494" ht="12.75" customHeight="1" x14ac:dyDescent="0.2"/>
    <row r="7495" ht="12.75" customHeight="1" x14ac:dyDescent="0.2"/>
    <row r="7496" ht="12.75" customHeight="1" x14ac:dyDescent="0.2"/>
    <row r="7497" ht="12.75" customHeight="1" x14ac:dyDescent="0.2"/>
    <row r="7498" ht="12.75" customHeight="1" x14ac:dyDescent="0.2"/>
    <row r="7499" ht="12.75" customHeight="1" x14ac:dyDescent="0.2"/>
    <row r="7500" ht="12.75" customHeight="1" x14ac:dyDescent="0.2"/>
    <row r="7501" ht="12.75" customHeight="1" x14ac:dyDescent="0.2"/>
    <row r="7502" ht="12.75" customHeight="1" x14ac:dyDescent="0.2"/>
    <row r="7503" ht="12.75" customHeight="1" x14ac:dyDescent="0.2"/>
    <row r="7504" ht="12.75" customHeight="1" x14ac:dyDescent="0.2"/>
    <row r="7505" ht="12.75" customHeight="1" x14ac:dyDescent="0.2"/>
    <row r="7506" ht="12.75" customHeight="1" x14ac:dyDescent="0.2"/>
    <row r="7507" ht="12.75" customHeight="1" x14ac:dyDescent="0.2"/>
    <row r="7508" ht="12.75" customHeight="1" x14ac:dyDescent="0.2"/>
    <row r="7509" ht="12.75" customHeight="1" x14ac:dyDescent="0.2"/>
    <row r="7510" ht="12.75" customHeight="1" x14ac:dyDescent="0.2"/>
    <row r="7511" ht="12.75" customHeight="1" x14ac:dyDescent="0.2"/>
    <row r="7512" ht="12.75" customHeight="1" x14ac:dyDescent="0.2"/>
    <row r="7513" ht="12.75" customHeight="1" x14ac:dyDescent="0.2"/>
    <row r="7514" ht="12.75" customHeight="1" x14ac:dyDescent="0.2"/>
    <row r="7515" ht="12.75" customHeight="1" x14ac:dyDescent="0.2"/>
    <row r="7516" ht="12.75" customHeight="1" x14ac:dyDescent="0.2"/>
    <row r="7517" ht="12.75" customHeight="1" x14ac:dyDescent="0.2"/>
    <row r="7518" ht="12.75" customHeight="1" x14ac:dyDescent="0.2"/>
    <row r="7519" ht="12.75" customHeight="1" x14ac:dyDescent="0.2"/>
    <row r="7520" ht="12.75" customHeight="1" x14ac:dyDescent="0.2"/>
    <row r="7521" ht="12.75" customHeight="1" x14ac:dyDescent="0.2"/>
    <row r="7522" ht="12.75" customHeight="1" x14ac:dyDescent="0.2"/>
    <row r="7523" ht="12.75" customHeight="1" x14ac:dyDescent="0.2"/>
    <row r="7524" ht="12.75" customHeight="1" x14ac:dyDescent="0.2"/>
    <row r="7525" ht="12.75" customHeight="1" x14ac:dyDescent="0.2"/>
    <row r="7526" ht="12.75" customHeight="1" x14ac:dyDescent="0.2"/>
    <row r="7527" ht="12.75" customHeight="1" x14ac:dyDescent="0.2"/>
    <row r="7528" ht="12.75" customHeight="1" x14ac:dyDescent="0.2"/>
    <row r="7529" ht="12.75" customHeight="1" x14ac:dyDescent="0.2"/>
    <row r="7530" ht="12.75" customHeight="1" x14ac:dyDescent="0.2"/>
    <row r="7531" ht="12.75" customHeight="1" x14ac:dyDescent="0.2"/>
    <row r="7532" ht="12.75" customHeight="1" x14ac:dyDescent="0.2"/>
    <row r="7533" ht="12.75" customHeight="1" x14ac:dyDescent="0.2"/>
    <row r="7534" ht="12.75" customHeight="1" x14ac:dyDescent="0.2"/>
    <row r="7535" ht="12.75" customHeight="1" x14ac:dyDescent="0.2"/>
    <row r="7536" ht="12.75" customHeight="1" x14ac:dyDescent="0.2"/>
    <row r="7537" ht="12.75" customHeight="1" x14ac:dyDescent="0.2"/>
    <row r="7538" ht="12.75" customHeight="1" x14ac:dyDescent="0.2"/>
    <row r="7539" ht="12.75" customHeight="1" x14ac:dyDescent="0.2"/>
    <row r="7540" ht="12.75" customHeight="1" x14ac:dyDescent="0.2"/>
    <row r="7541" ht="12.75" customHeight="1" x14ac:dyDescent="0.2"/>
    <row r="7542" ht="12.75" customHeight="1" x14ac:dyDescent="0.2"/>
    <row r="7543" ht="12.75" customHeight="1" x14ac:dyDescent="0.2"/>
    <row r="7544" ht="12.75" customHeight="1" x14ac:dyDescent="0.2"/>
    <row r="7545" ht="12.75" customHeight="1" x14ac:dyDescent="0.2"/>
    <row r="7546" ht="12.75" customHeight="1" x14ac:dyDescent="0.2"/>
    <row r="7547" ht="12.75" customHeight="1" x14ac:dyDescent="0.2"/>
    <row r="7548" ht="12.75" customHeight="1" x14ac:dyDescent="0.2"/>
    <row r="7549" ht="12.75" customHeight="1" x14ac:dyDescent="0.2"/>
    <row r="7550" ht="12.75" customHeight="1" x14ac:dyDescent="0.2"/>
    <row r="7551" ht="12.75" customHeight="1" x14ac:dyDescent="0.2"/>
    <row r="7552" ht="12.75" customHeight="1" x14ac:dyDescent="0.2"/>
    <row r="7553" ht="12.75" customHeight="1" x14ac:dyDescent="0.2"/>
    <row r="7554" ht="12.75" customHeight="1" x14ac:dyDescent="0.2"/>
    <row r="7555" ht="12.75" customHeight="1" x14ac:dyDescent="0.2"/>
    <row r="7556" ht="12.75" customHeight="1" x14ac:dyDescent="0.2"/>
    <row r="7557" ht="12.75" customHeight="1" x14ac:dyDescent="0.2"/>
    <row r="7558" ht="12.75" customHeight="1" x14ac:dyDescent="0.2"/>
    <row r="7559" ht="12.75" customHeight="1" x14ac:dyDescent="0.2"/>
    <row r="7560" ht="12.75" customHeight="1" x14ac:dyDescent="0.2"/>
    <row r="7561" ht="12.75" customHeight="1" x14ac:dyDescent="0.2"/>
    <row r="7562" ht="12.75" customHeight="1" x14ac:dyDescent="0.2"/>
    <row r="7563" ht="12.75" customHeight="1" x14ac:dyDescent="0.2"/>
    <row r="7564" ht="12.75" customHeight="1" x14ac:dyDescent="0.2"/>
    <row r="7565" ht="12.75" customHeight="1" x14ac:dyDescent="0.2"/>
    <row r="7566" ht="12.75" customHeight="1" x14ac:dyDescent="0.2"/>
    <row r="7567" ht="12.75" customHeight="1" x14ac:dyDescent="0.2"/>
    <row r="7568" ht="12.75" customHeight="1" x14ac:dyDescent="0.2"/>
    <row r="7569" ht="12.75" customHeight="1" x14ac:dyDescent="0.2"/>
    <row r="7570" ht="12.75" customHeight="1" x14ac:dyDescent="0.2"/>
    <row r="7571" ht="12.75" customHeight="1" x14ac:dyDescent="0.2"/>
    <row r="7572" ht="12.75" customHeight="1" x14ac:dyDescent="0.2"/>
    <row r="7573" ht="12.75" customHeight="1" x14ac:dyDescent="0.2"/>
    <row r="7574" ht="12.75" customHeight="1" x14ac:dyDescent="0.2"/>
    <row r="7575" ht="12.75" customHeight="1" x14ac:dyDescent="0.2"/>
    <row r="7576" ht="12.75" customHeight="1" x14ac:dyDescent="0.2"/>
    <row r="7577" ht="12.75" customHeight="1" x14ac:dyDescent="0.2"/>
    <row r="7578" ht="12.75" customHeight="1" x14ac:dyDescent="0.2"/>
    <row r="7579" ht="12.75" customHeight="1" x14ac:dyDescent="0.2"/>
    <row r="7580" ht="12.75" customHeight="1" x14ac:dyDescent="0.2"/>
    <row r="7581" ht="12.75" customHeight="1" x14ac:dyDescent="0.2"/>
    <row r="7582" ht="12.75" customHeight="1" x14ac:dyDescent="0.2"/>
    <row r="7583" ht="12.75" customHeight="1" x14ac:dyDescent="0.2"/>
    <row r="7584" ht="12.75" customHeight="1" x14ac:dyDescent="0.2"/>
    <row r="7585" ht="12.75" customHeight="1" x14ac:dyDescent="0.2"/>
    <row r="7586" ht="12.75" customHeight="1" x14ac:dyDescent="0.2"/>
    <row r="7587" ht="12.75" customHeight="1" x14ac:dyDescent="0.2"/>
    <row r="7588" ht="12.75" customHeight="1" x14ac:dyDescent="0.2"/>
    <row r="7589" ht="12.75" customHeight="1" x14ac:dyDescent="0.2"/>
    <row r="7590" ht="12.75" customHeight="1" x14ac:dyDescent="0.2"/>
    <row r="7591" ht="12.75" customHeight="1" x14ac:dyDescent="0.2"/>
    <row r="7592" ht="12.75" customHeight="1" x14ac:dyDescent="0.2"/>
    <row r="7593" ht="12.75" customHeight="1" x14ac:dyDescent="0.2"/>
    <row r="7594" ht="12.75" customHeight="1" x14ac:dyDescent="0.2"/>
    <row r="7595" ht="12.75" customHeight="1" x14ac:dyDescent="0.2"/>
    <row r="7596" ht="12.75" customHeight="1" x14ac:dyDescent="0.2"/>
    <row r="7597" ht="12.75" customHeight="1" x14ac:dyDescent="0.2"/>
    <row r="7598" ht="12.75" customHeight="1" x14ac:dyDescent="0.2"/>
    <row r="7599" ht="12.75" customHeight="1" x14ac:dyDescent="0.2"/>
    <row r="7600" ht="12.75" customHeight="1" x14ac:dyDescent="0.2"/>
    <row r="7601" ht="12.75" customHeight="1" x14ac:dyDescent="0.2"/>
    <row r="7602" ht="12.75" customHeight="1" x14ac:dyDescent="0.2"/>
    <row r="7603" ht="12.75" customHeight="1" x14ac:dyDescent="0.2"/>
    <row r="7604" ht="12.75" customHeight="1" x14ac:dyDescent="0.2"/>
    <row r="7605" ht="12.75" customHeight="1" x14ac:dyDescent="0.2"/>
    <row r="7606" ht="12.75" customHeight="1" x14ac:dyDescent="0.2"/>
    <row r="7607" ht="12.75" customHeight="1" x14ac:dyDescent="0.2"/>
    <row r="7608" ht="12.75" customHeight="1" x14ac:dyDescent="0.2"/>
    <row r="7609" ht="12.75" customHeight="1" x14ac:dyDescent="0.2"/>
    <row r="7610" ht="12.75" customHeight="1" x14ac:dyDescent="0.2"/>
    <row r="7611" ht="12.75" customHeight="1" x14ac:dyDescent="0.2"/>
    <row r="7612" ht="12.75" customHeight="1" x14ac:dyDescent="0.2"/>
    <row r="7613" ht="12.75" customHeight="1" x14ac:dyDescent="0.2"/>
    <row r="7614" ht="12.75" customHeight="1" x14ac:dyDescent="0.2"/>
    <row r="7615" ht="12.75" customHeight="1" x14ac:dyDescent="0.2"/>
    <row r="7616" ht="12.75" customHeight="1" x14ac:dyDescent="0.2"/>
    <row r="7617" ht="12.75" customHeight="1" x14ac:dyDescent="0.2"/>
    <row r="7618" ht="12.75" customHeight="1" x14ac:dyDescent="0.2"/>
    <row r="7619" ht="12.75" customHeight="1" x14ac:dyDescent="0.2"/>
    <row r="7620" ht="12.75" customHeight="1" x14ac:dyDescent="0.2"/>
    <row r="7621" ht="12.75" customHeight="1" x14ac:dyDescent="0.2"/>
    <row r="7622" ht="12.75" customHeight="1" x14ac:dyDescent="0.2"/>
    <row r="7623" ht="12.75" customHeight="1" x14ac:dyDescent="0.2"/>
    <row r="7624" ht="12.75" customHeight="1" x14ac:dyDescent="0.2"/>
    <row r="7625" ht="12.75" customHeight="1" x14ac:dyDescent="0.2"/>
    <row r="7626" ht="12.75" customHeight="1" x14ac:dyDescent="0.2"/>
    <row r="7627" ht="12.75" customHeight="1" x14ac:dyDescent="0.2"/>
    <row r="7628" ht="12.75" customHeight="1" x14ac:dyDescent="0.2"/>
    <row r="7629" ht="12.75" customHeight="1" x14ac:dyDescent="0.2"/>
    <row r="7630" ht="12.75" customHeight="1" x14ac:dyDescent="0.2"/>
    <row r="7631" ht="12.75" customHeight="1" x14ac:dyDescent="0.2"/>
    <row r="7632" ht="12.75" customHeight="1" x14ac:dyDescent="0.2"/>
    <row r="7633" ht="12.75" customHeight="1" x14ac:dyDescent="0.2"/>
    <row r="7634" ht="12.75" customHeight="1" x14ac:dyDescent="0.2"/>
    <row r="7635" ht="12.75" customHeight="1" x14ac:dyDescent="0.2"/>
    <row r="7636" ht="12.75" customHeight="1" x14ac:dyDescent="0.2"/>
    <row r="7637" ht="12.75" customHeight="1" x14ac:dyDescent="0.2"/>
    <row r="7638" ht="12.75" customHeight="1" x14ac:dyDescent="0.2"/>
    <row r="7639" ht="12.75" customHeight="1" x14ac:dyDescent="0.2"/>
    <row r="7640" ht="12.75" customHeight="1" x14ac:dyDescent="0.2"/>
    <row r="7641" ht="12.75" customHeight="1" x14ac:dyDescent="0.2"/>
    <row r="7642" ht="12.75" customHeight="1" x14ac:dyDescent="0.2"/>
    <row r="7643" ht="12.75" customHeight="1" x14ac:dyDescent="0.2"/>
    <row r="7644" ht="12.75" customHeight="1" x14ac:dyDescent="0.2"/>
    <row r="7645" ht="12.75" customHeight="1" x14ac:dyDescent="0.2"/>
    <row r="7646" ht="12.75" customHeight="1" x14ac:dyDescent="0.2"/>
    <row r="7647" ht="12.75" customHeight="1" x14ac:dyDescent="0.2"/>
    <row r="7648" ht="12.75" customHeight="1" x14ac:dyDescent="0.2"/>
    <row r="7649" ht="12.75" customHeight="1" x14ac:dyDescent="0.2"/>
    <row r="7650" ht="12.75" customHeight="1" x14ac:dyDescent="0.2"/>
    <row r="7651" ht="12.75" customHeight="1" x14ac:dyDescent="0.2"/>
    <row r="7652" ht="12.75" customHeight="1" x14ac:dyDescent="0.2"/>
    <row r="7653" ht="12.75" customHeight="1" x14ac:dyDescent="0.2"/>
    <row r="7654" ht="12.75" customHeight="1" x14ac:dyDescent="0.2"/>
    <row r="7655" ht="12.75" customHeight="1" x14ac:dyDescent="0.2"/>
    <row r="7656" ht="12.75" customHeight="1" x14ac:dyDescent="0.2"/>
    <row r="7657" ht="12.75" customHeight="1" x14ac:dyDescent="0.2"/>
    <row r="7658" ht="12.75" customHeight="1" x14ac:dyDescent="0.2"/>
    <row r="7659" ht="12.75" customHeight="1" x14ac:dyDescent="0.2"/>
    <row r="7660" ht="12.75" customHeight="1" x14ac:dyDescent="0.2"/>
    <row r="7661" ht="12.75" customHeight="1" x14ac:dyDescent="0.2"/>
    <row r="7662" ht="12.75" customHeight="1" x14ac:dyDescent="0.2"/>
    <row r="7663" ht="12.75" customHeight="1" x14ac:dyDescent="0.2"/>
    <row r="7664" ht="12.75" customHeight="1" x14ac:dyDescent="0.2"/>
    <row r="7665" ht="12.75" customHeight="1" x14ac:dyDescent="0.2"/>
    <row r="7666" ht="12.75" customHeight="1" x14ac:dyDescent="0.2"/>
    <row r="7667" ht="12.75" customHeight="1" x14ac:dyDescent="0.2"/>
    <row r="7668" ht="12.75" customHeight="1" x14ac:dyDescent="0.2"/>
    <row r="7669" ht="12.75" customHeight="1" x14ac:dyDescent="0.2"/>
    <row r="7670" ht="12.75" customHeight="1" x14ac:dyDescent="0.2"/>
    <row r="7671" ht="12.75" customHeight="1" x14ac:dyDescent="0.2"/>
    <row r="7672" ht="12.75" customHeight="1" x14ac:dyDescent="0.2"/>
    <row r="7673" ht="12.75" customHeight="1" x14ac:dyDescent="0.2"/>
    <row r="7674" ht="12.75" customHeight="1" x14ac:dyDescent="0.2"/>
    <row r="7675" ht="12.75" customHeight="1" x14ac:dyDescent="0.2"/>
    <row r="7676" ht="12.75" customHeight="1" x14ac:dyDescent="0.2"/>
    <row r="7677" ht="12.75" customHeight="1" x14ac:dyDescent="0.2"/>
    <row r="7678" ht="12.75" customHeight="1" x14ac:dyDescent="0.2"/>
    <row r="7679" ht="12.75" customHeight="1" x14ac:dyDescent="0.2"/>
    <row r="7680" ht="12.75" customHeight="1" x14ac:dyDescent="0.2"/>
    <row r="7681" ht="12.75" customHeight="1" x14ac:dyDescent="0.2"/>
    <row r="7682" ht="12.75" customHeight="1" x14ac:dyDescent="0.2"/>
    <row r="7683" ht="12.75" customHeight="1" x14ac:dyDescent="0.2"/>
    <row r="7684" ht="12.75" customHeight="1" x14ac:dyDescent="0.2"/>
    <row r="7685" ht="12.75" customHeight="1" x14ac:dyDescent="0.2"/>
    <row r="7686" ht="12.75" customHeight="1" x14ac:dyDescent="0.2"/>
    <row r="7687" ht="12.75" customHeight="1" x14ac:dyDescent="0.2"/>
    <row r="7688" ht="12.75" customHeight="1" x14ac:dyDescent="0.2"/>
    <row r="7689" ht="12.75" customHeight="1" x14ac:dyDescent="0.2"/>
    <row r="7690" ht="12.75" customHeight="1" x14ac:dyDescent="0.2"/>
    <row r="7691" ht="12.75" customHeight="1" x14ac:dyDescent="0.2"/>
    <row r="7692" ht="12.75" customHeight="1" x14ac:dyDescent="0.2"/>
    <row r="7693" ht="12.75" customHeight="1" x14ac:dyDescent="0.2"/>
    <row r="7694" ht="12.75" customHeight="1" x14ac:dyDescent="0.2"/>
    <row r="7695" ht="12.75" customHeight="1" x14ac:dyDescent="0.2"/>
    <row r="7696" ht="12.75" customHeight="1" x14ac:dyDescent="0.2"/>
    <row r="7697" ht="12.75" customHeight="1" x14ac:dyDescent="0.2"/>
    <row r="7698" ht="12.75" customHeight="1" x14ac:dyDescent="0.2"/>
    <row r="7699" ht="12.75" customHeight="1" x14ac:dyDescent="0.2"/>
    <row r="7700" ht="12.75" customHeight="1" x14ac:dyDescent="0.2"/>
    <row r="7701" ht="12.75" customHeight="1" x14ac:dyDescent="0.2"/>
    <row r="7702" ht="12.75" customHeight="1" x14ac:dyDescent="0.2"/>
    <row r="7703" ht="12.75" customHeight="1" x14ac:dyDescent="0.2"/>
    <row r="7704" ht="12.75" customHeight="1" x14ac:dyDescent="0.2"/>
    <row r="7705" ht="12.75" customHeight="1" x14ac:dyDescent="0.2"/>
    <row r="7706" ht="12.75" customHeight="1" x14ac:dyDescent="0.2"/>
    <row r="7707" ht="12.75" customHeight="1" x14ac:dyDescent="0.2"/>
    <row r="7708" ht="12.75" customHeight="1" x14ac:dyDescent="0.2"/>
    <row r="7709" ht="12.75" customHeight="1" x14ac:dyDescent="0.2"/>
    <row r="7710" ht="12.75" customHeight="1" x14ac:dyDescent="0.2"/>
    <row r="7711" ht="12.75" customHeight="1" x14ac:dyDescent="0.2"/>
    <row r="7712" ht="12.75" customHeight="1" x14ac:dyDescent="0.2"/>
    <row r="7713" ht="12.75" customHeight="1" x14ac:dyDescent="0.2"/>
    <row r="7714" ht="12.75" customHeight="1" x14ac:dyDescent="0.2"/>
    <row r="7715" ht="12.75" customHeight="1" x14ac:dyDescent="0.2"/>
    <row r="7716" ht="12.75" customHeight="1" x14ac:dyDescent="0.2"/>
    <row r="7717" ht="12.75" customHeight="1" x14ac:dyDescent="0.2"/>
    <row r="7718" ht="12.75" customHeight="1" x14ac:dyDescent="0.2"/>
    <row r="7719" ht="12.75" customHeight="1" x14ac:dyDescent="0.2"/>
    <row r="7720" ht="12.75" customHeight="1" x14ac:dyDescent="0.2"/>
    <row r="7721" ht="12.75" customHeight="1" x14ac:dyDescent="0.2"/>
    <row r="7722" ht="12.75" customHeight="1" x14ac:dyDescent="0.2"/>
    <row r="7723" ht="12.75" customHeight="1" x14ac:dyDescent="0.2"/>
    <row r="7724" ht="12.75" customHeight="1" x14ac:dyDescent="0.2"/>
    <row r="7725" ht="12.75" customHeight="1" x14ac:dyDescent="0.2"/>
    <row r="7726" ht="12.75" customHeight="1" x14ac:dyDescent="0.2"/>
    <row r="7727" ht="12.75" customHeight="1" x14ac:dyDescent="0.2"/>
    <row r="7728" ht="12.75" customHeight="1" x14ac:dyDescent="0.2"/>
    <row r="7729" ht="12.75" customHeight="1" x14ac:dyDescent="0.2"/>
    <row r="7730" ht="12.75" customHeight="1" x14ac:dyDescent="0.2"/>
    <row r="7731" ht="12.75" customHeight="1" x14ac:dyDescent="0.2"/>
    <row r="7732" ht="12.75" customHeight="1" x14ac:dyDescent="0.2"/>
    <row r="7733" ht="12.75" customHeight="1" x14ac:dyDescent="0.2"/>
    <row r="7734" ht="12.75" customHeight="1" x14ac:dyDescent="0.2"/>
    <row r="7735" ht="12.75" customHeight="1" x14ac:dyDescent="0.2"/>
    <row r="7736" ht="12.75" customHeight="1" x14ac:dyDescent="0.2"/>
    <row r="7737" ht="12.75" customHeight="1" x14ac:dyDescent="0.2"/>
    <row r="7738" ht="12.75" customHeight="1" x14ac:dyDescent="0.2"/>
    <row r="7739" ht="12.75" customHeight="1" x14ac:dyDescent="0.2"/>
    <row r="7740" ht="12.75" customHeight="1" x14ac:dyDescent="0.2"/>
    <row r="7741" ht="12.75" customHeight="1" x14ac:dyDescent="0.2"/>
    <row r="7742" ht="12.75" customHeight="1" x14ac:dyDescent="0.2"/>
    <row r="7743" ht="12.75" customHeight="1" x14ac:dyDescent="0.2"/>
    <row r="7744" ht="12.75" customHeight="1" x14ac:dyDescent="0.2"/>
    <row r="7745" ht="12.75" customHeight="1" x14ac:dyDescent="0.2"/>
    <row r="7746" ht="12.75" customHeight="1" x14ac:dyDescent="0.2"/>
    <row r="7747" ht="12.75" customHeight="1" x14ac:dyDescent="0.2"/>
    <row r="7748" ht="12.75" customHeight="1" x14ac:dyDescent="0.2"/>
    <row r="7749" ht="12.75" customHeight="1" x14ac:dyDescent="0.2"/>
    <row r="7750" ht="12.75" customHeight="1" x14ac:dyDescent="0.2"/>
    <row r="7751" ht="12.75" customHeight="1" x14ac:dyDescent="0.2"/>
    <row r="7752" ht="12.75" customHeight="1" x14ac:dyDescent="0.2"/>
    <row r="7753" ht="12.75" customHeight="1" x14ac:dyDescent="0.2"/>
    <row r="7754" ht="12.75" customHeight="1" x14ac:dyDescent="0.2"/>
    <row r="7755" ht="12.75" customHeight="1" x14ac:dyDescent="0.2"/>
    <row r="7756" ht="12.75" customHeight="1" x14ac:dyDescent="0.2"/>
    <row r="7757" ht="12.75" customHeight="1" x14ac:dyDescent="0.2"/>
    <row r="7758" ht="12.75" customHeight="1" x14ac:dyDescent="0.2"/>
    <row r="7759" ht="12.75" customHeight="1" x14ac:dyDescent="0.2"/>
    <row r="7760" ht="12.75" customHeight="1" x14ac:dyDescent="0.2"/>
    <row r="7761" ht="12.75" customHeight="1" x14ac:dyDescent="0.2"/>
    <row r="7762" ht="12.75" customHeight="1" x14ac:dyDescent="0.2"/>
    <row r="7763" ht="12.75" customHeight="1" x14ac:dyDescent="0.2"/>
    <row r="7764" ht="12.75" customHeight="1" x14ac:dyDescent="0.2"/>
    <row r="7765" ht="12.75" customHeight="1" x14ac:dyDescent="0.2"/>
    <row r="7766" ht="12.75" customHeight="1" x14ac:dyDescent="0.2"/>
    <row r="7767" ht="12.75" customHeight="1" x14ac:dyDescent="0.2"/>
    <row r="7768" ht="12.75" customHeight="1" x14ac:dyDescent="0.2"/>
    <row r="7769" ht="12.75" customHeight="1" x14ac:dyDescent="0.2"/>
    <row r="7770" ht="12.75" customHeight="1" x14ac:dyDescent="0.2"/>
    <row r="7771" ht="12.75" customHeight="1" x14ac:dyDescent="0.2"/>
    <row r="7772" ht="12.75" customHeight="1" x14ac:dyDescent="0.2"/>
    <row r="7773" ht="12.75" customHeight="1" x14ac:dyDescent="0.2"/>
    <row r="7774" ht="12.75" customHeight="1" x14ac:dyDescent="0.2"/>
    <row r="7775" ht="12.75" customHeight="1" x14ac:dyDescent="0.2"/>
    <row r="7776" ht="12.75" customHeight="1" x14ac:dyDescent="0.2"/>
    <row r="7777" ht="12.75" customHeight="1" x14ac:dyDescent="0.2"/>
    <row r="7778" ht="12.75" customHeight="1" x14ac:dyDescent="0.2"/>
    <row r="7779" ht="12.75" customHeight="1" x14ac:dyDescent="0.2"/>
    <row r="7780" ht="12.75" customHeight="1" x14ac:dyDescent="0.2"/>
    <row r="7781" ht="12.75" customHeight="1" x14ac:dyDescent="0.2"/>
    <row r="7782" ht="12.75" customHeight="1" x14ac:dyDescent="0.2"/>
    <row r="7783" ht="12.75" customHeight="1" x14ac:dyDescent="0.2"/>
    <row r="7784" ht="12.75" customHeight="1" x14ac:dyDescent="0.2"/>
    <row r="7785" ht="12.75" customHeight="1" x14ac:dyDescent="0.2"/>
    <row r="7786" ht="12.75" customHeight="1" x14ac:dyDescent="0.2"/>
    <row r="7787" ht="12.75" customHeight="1" x14ac:dyDescent="0.2"/>
    <row r="7788" ht="12.75" customHeight="1" x14ac:dyDescent="0.2"/>
    <row r="7789" ht="12.75" customHeight="1" x14ac:dyDescent="0.2"/>
    <row r="7790" ht="12.75" customHeight="1" x14ac:dyDescent="0.2"/>
    <row r="7791" ht="12.75" customHeight="1" x14ac:dyDescent="0.2"/>
    <row r="7792" ht="12.75" customHeight="1" x14ac:dyDescent="0.2"/>
    <row r="7793" ht="12.75" customHeight="1" x14ac:dyDescent="0.2"/>
    <row r="7794" ht="12.75" customHeight="1" x14ac:dyDescent="0.2"/>
    <row r="7795" ht="12.75" customHeight="1" x14ac:dyDescent="0.2"/>
    <row r="7796" ht="12.75" customHeight="1" x14ac:dyDescent="0.2"/>
    <row r="7797" ht="12.75" customHeight="1" x14ac:dyDescent="0.2"/>
    <row r="7798" ht="12.75" customHeight="1" x14ac:dyDescent="0.2"/>
    <row r="7799" ht="12.75" customHeight="1" x14ac:dyDescent="0.2"/>
    <row r="7800" ht="12.75" customHeight="1" x14ac:dyDescent="0.2"/>
    <row r="7801" ht="12.75" customHeight="1" x14ac:dyDescent="0.2"/>
    <row r="7802" ht="12.75" customHeight="1" x14ac:dyDescent="0.2"/>
    <row r="7803" ht="12.75" customHeight="1" x14ac:dyDescent="0.2"/>
    <row r="7804" ht="12.75" customHeight="1" x14ac:dyDescent="0.2"/>
    <row r="7805" ht="12.75" customHeight="1" x14ac:dyDescent="0.2"/>
    <row r="7806" ht="12.75" customHeight="1" x14ac:dyDescent="0.2"/>
    <row r="7807" ht="12.75" customHeight="1" x14ac:dyDescent="0.2"/>
    <row r="7808" ht="12.75" customHeight="1" x14ac:dyDescent="0.2"/>
    <row r="7809" ht="12.75" customHeight="1" x14ac:dyDescent="0.2"/>
    <row r="7810" ht="12.75" customHeight="1" x14ac:dyDescent="0.2"/>
    <row r="7811" ht="12.75" customHeight="1" x14ac:dyDescent="0.2"/>
    <row r="7812" ht="12.75" customHeight="1" x14ac:dyDescent="0.2"/>
    <row r="7813" ht="12.75" customHeight="1" x14ac:dyDescent="0.2"/>
    <row r="7814" ht="12.75" customHeight="1" x14ac:dyDescent="0.2"/>
    <row r="7815" ht="12.75" customHeight="1" x14ac:dyDescent="0.2"/>
    <row r="7816" ht="12.75" customHeight="1" x14ac:dyDescent="0.2"/>
    <row r="7817" ht="12.75" customHeight="1" x14ac:dyDescent="0.2"/>
    <row r="7818" ht="12.75" customHeight="1" x14ac:dyDescent="0.2"/>
    <row r="7819" ht="12.75" customHeight="1" x14ac:dyDescent="0.2"/>
    <row r="7820" ht="12.75" customHeight="1" x14ac:dyDescent="0.2"/>
    <row r="7821" ht="12.75" customHeight="1" x14ac:dyDescent="0.2"/>
    <row r="7822" ht="12.75" customHeight="1" x14ac:dyDescent="0.2"/>
    <row r="7823" ht="12.75" customHeight="1" x14ac:dyDescent="0.2"/>
    <row r="7824" ht="12.75" customHeight="1" x14ac:dyDescent="0.2"/>
    <row r="7825" ht="12.75" customHeight="1" x14ac:dyDescent="0.2"/>
    <row r="7826" ht="12.75" customHeight="1" x14ac:dyDescent="0.2"/>
    <row r="7827" ht="12.75" customHeight="1" x14ac:dyDescent="0.2"/>
    <row r="7828" ht="12.75" customHeight="1" x14ac:dyDescent="0.2"/>
    <row r="7829" ht="12.75" customHeight="1" x14ac:dyDescent="0.2"/>
    <row r="7830" ht="12.75" customHeight="1" x14ac:dyDescent="0.2"/>
    <row r="7831" ht="12.75" customHeight="1" x14ac:dyDescent="0.2"/>
    <row r="7832" ht="12.75" customHeight="1" x14ac:dyDescent="0.2"/>
    <row r="7833" ht="12.75" customHeight="1" x14ac:dyDescent="0.2"/>
    <row r="7834" ht="12.75" customHeight="1" x14ac:dyDescent="0.2"/>
    <row r="7835" ht="12.75" customHeight="1" x14ac:dyDescent="0.2"/>
    <row r="7836" ht="12.75" customHeight="1" x14ac:dyDescent="0.2"/>
    <row r="7837" ht="12.75" customHeight="1" x14ac:dyDescent="0.2"/>
    <row r="7838" ht="12.75" customHeight="1" x14ac:dyDescent="0.2"/>
    <row r="7839" ht="12.75" customHeight="1" x14ac:dyDescent="0.2"/>
    <row r="7840" ht="12.75" customHeight="1" x14ac:dyDescent="0.2"/>
    <row r="7841" ht="12.75" customHeight="1" x14ac:dyDescent="0.2"/>
    <row r="7842" ht="12.75" customHeight="1" x14ac:dyDescent="0.2"/>
    <row r="7843" ht="12.75" customHeight="1" x14ac:dyDescent="0.2"/>
    <row r="7844" ht="12.75" customHeight="1" x14ac:dyDescent="0.2"/>
    <row r="7845" ht="12.75" customHeight="1" x14ac:dyDescent="0.2"/>
    <row r="7846" ht="12.75" customHeight="1" x14ac:dyDescent="0.2"/>
    <row r="7847" ht="12.75" customHeight="1" x14ac:dyDescent="0.2"/>
    <row r="7848" ht="12.75" customHeight="1" x14ac:dyDescent="0.2"/>
    <row r="7849" ht="12.75" customHeight="1" x14ac:dyDescent="0.2"/>
    <row r="7850" ht="12.75" customHeight="1" x14ac:dyDescent="0.2"/>
    <row r="7851" ht="12.75" customHeight="1" x14ac:dyDescent="0.2"/>
    <row r="7852" ht="12.75" customHeight="1" x14ac:dyDescent="0.2"/>
    <row r="7853" ht="12.75" customHeight="1" x14ac:dyDescent="0.2"/>
    <row r="7854" ht="12.75" customHeight="1" x14ac:dyDescent="0.2"/>
    <row r="7855" ht="12.75" customHeight="1" x14ac:dyDescent="0.2"/>
    <row r="7856" ht="12.75" customHeight="1" x14ac:dyDescent="0.2"/>
    <row r="7857" ht="12.75" customHeight="1" x14ac:dyDescent="0.2"/>
    <row r="7858" ht="12.75" customHeight="1" x14ac:dyDescent="0.2"/>
    <row r="7859" ht="12.75" customHeight="1" x14ac:dyDescent="0.2"/>
    <row r="7860" ht="12.75" customHeight="1" x14ac:dyDescent="0.2"/>
    <row r="7861" ht="12.75" customHeight="1" x14ac:dyDescent="0.2"/>
    <row r="7862" ht="12.75" customHeight="1" x14ac:dyDescent="0.2"/>
    <row r="7863" ht="12.75" customHeight="1" x14ac:dyDescent="0.2"/>
    <row r="7864" ht="12.75" customHeight="1" x14ac:dyDescent="0.2"/>
    <row r="7865" ht="12.75" customHeight="1" x14ac:dyDescent="0.2"/>
    <row r="7866" ht="12.75" customHeight="1" x14ac:dyDescent="0.2"/>
    <row r="7867" ht="12.75" customHeight="1" x14ac:dyDescent="0.2"/>
    <row r="7868" ht="12.75" customHeight="1" x14ac:dyDescent="0.2"/>
    <row r="7869" ht="12.75" customHeight="1" x14ac:dyDescent="0.2"/>
    <row r="7870" ht="12.75" customHeight="1" x14ac:dyDescent="0.2"/>
    <row r="7871" ht="12.75" customHeight="1" x14ac:dyDescent="0.2"/>
    <row r="7872" ht="12.75" customHeight="1" x14ac:dyDescent="0.2"/>
    <row r="7873" ht="12.75" customHeight="1" x14ac:dyDescent="0.2"/>
    <row r="7874" ht="12.75" customHeight="1" x14ac:dyDescent="0.2"/>
    <row r="7875" ht="12.75" customHeight="1" x14ac:dyDescent="0.2"/>
    <row r="7876" ht="12.75" customHeight="1" x14ac:dyDescent="0.2"/>
    <row r="7877" ht="12.75" customHeight="1" x14ac:dyDescent="0.2"/>
    <row r="7878" ht="12.75" customHeight="1" x14ac:dyDescent="0.2"/>
    <row r="7879" ht="12.75" customHeight="1" x14ac:dyDescent="0.2"/>
    <row r="7880" ht="12.75" customHeight="1" x14ac:dyDescent="0.2"/>
    <row r="7881" ht="12.75" customHeight="1" x14ac:dyDescent="0.2"/>
    <row r="7882" ht="12.75" customHeight="1" x14ac:dyDescent="0.2"/>
    <row r="7883" ht="12.75" customHeight="1" x14ac:dyDescent="0.2"/>
    <row r="7884" ht="12.75" customHeight="1" x14ac:dyDescent="0.2"/>
    <row r="7885" ht="12.75" customHeight="1" x14ac:dyDescent="0.2"/>
    <row r="7886" ht="12.75" customHeight="1" x14ac:dyDescent="0.2"/>
    <row r="7887" ht="12.75" customHeight="1" x14ac:dyDescent="0.2"/>
    <row r="7888" ht="12.75" customHeight="1" x14ac:dyDescent="0.2"/>
    <row r="7889" ht="12.75" customHeight="1" x14ac:dyDescent="0.2"/>
    <row r="7890" ht="12.75" customHeight="1" x14ac:dyDescent="0.2"/>
    <row r="7891" ht="12.75" customHeight="1" x14ac:dyDescent="0.2"/>
    <row r="7892" ht="12.75" customHeight="1" x14ac:dyDescent="0.2"/>
    <row r="7893" ht="12.75" customHeight="1" x14ac:dyDescent="0.2"/>
    <row r="7894" ht="12.75" customHeight="1" x14ac:dyDescent="0.2"/>
    <row r="7895" ht="12.75" customHeight="1" x14ac:dyDescent="0.2"/>
    <row r="7896" ht="12.75" customHeight="1" x14ac:dyDescent="0.2"/>
    <row r="7897" ht="12.75" customHeight="1" x14ac:dyDescent="0.2"/>
    <row r="7898" ht="12.75" customHeight="1" x14ac:dyDescent="0.2"/>
    <row r="7899" ht="12.75" customHeight="1" x14ac:dyDescent="0.2"/>
    <row r="7900" ht="12.75" customHeight="1" x14ac:dyDescent="0.2"/>
    <row r="7901" ht="12.75" customHeight="1" x14ac:dyDescent="0.2"/>
    <row r="7902" ht="12.75" customHeight="1" x14ac:dyDescent="0.2"/>
    <row r="7903" ht="12.75" customHeight="1" x14ac:dyDescent="0.2"/>
    <row r="7904" ht="12.75" customHeight="1" x14ac:dyDescent="0.2"/>
    <row r="7905" ht="12.75" customHeight="1" x14ac:dyDescent="0.2"/>
    <row r="7906" ht="12.75" customHeight="1" x14ac:dyDescent="0.2"/>
    <row r="7907" ht="12.75" customHeight="1" x14ac:dyDescent="0.2"/>
    <row r="7908" ht="12.75" customHeight="1" x14ac:dyDescent="0.2"/>
    <row r="7909" ht="12.75" customHeight="1" x14ac:dyDescent="0.2"/>
    <row r="7910" ht="12.75" customHeight="1" x14ac:dyDescent="0.2"/>
    <row r="7911" ht="12.75" customHeight="1" x14ac:dyDescent="0.2"/>
    <row r="7912" ht="12.75" customHeight="1" x14ac:dyDescent="0.2"/>
    <row r="7913" ht="12.75" customHeight="1" x14ac:dyDescent="0.2"/>
    <row r="7914" ht="12.75" customHeight="1" x14ac:dyDescent="0.2"/>
    <row r="7915" ht="12.75" customHeight="1" x14ac:dyDescent="0.2"/>
    <row r="7916" ht="12.75" customHeight="1" x14ac:dyDescent="0.2"/>
    <row r="7917" ht="12.75" customHeight="1" x14ac:dyDescent="0.2"/>
    <row r="7918" ht="12.75" customHeight="1" x14ac:dyDescent="0.2"/>
    <row r="7919" ht="12.75" customHeight="1" x14ac:dyDescent="0.2"/>
    <row r="7920" ht="12.75" customHeight="1" x14ac:dyDescent="0.2"/>
    <row r="7921" ht="12.75" customHeight="1" x14ac:dyDescent="0.2"/>
    <row r="7922" ht="12.75" customHeight="1" x14ac:dyDescent="0.2"/>
    <row r="7923" ht="12.75" customHeight="1" x14ac:dyDescent="0.2"/>
    <row r="7924" ht="12.75" customHeight="1" x14ac:dyDescent="0.2"/>
    <row r="7925" ht="12.75" customHeight="1" x14ac:dyDescent="0.2"/>
    <row r="7926" ht="12.75" customHeight="1" x14ac:dyDescent="0.2"/>
    <row r="7927" ht="12.75" customHeight="1" x14ac:dyDescent="0.2"/>
    <row r="7928" ht="12.75" customHeight="1" x14ac:dyDescent="0.2"/>
    <row r="7929" ht="12.75" customHeight="1" x14ac:dyDescent="0.2"/>
    <row r="7930" ht="12.75" customHeight="1" x14ac:dyDescent="0.2"/>
    <row r="7931" ht="12.75" customHeight="1" x14ac:dyDescent="0.2"/>
    <row r="7932" ht="12.75" customHeight="1" x14ac:dyDescent="0.2"/>
    <row r="7933" ht="12.75" customHeight="1" x14ac:dyDescent="0.2"/>
    <row r="7934" ht="12.75" customHeight="1" x14ac:dyDescent="0.2"/>
    <row r="7935" ht="12.75" customHeight="1" x14ac:dyDescent="0.2"/>
    <row r="7936" ht="12.75" customHeight="1" x14ac:dyDescent="0.2"/>
    <row r="7937" ht="12.75" customHeight="1" x14ac:dyDescent="0.2"/>
    <row r="7938" ht="12.75" customHeight="1" x14ac:dyDescent="0.2"/>
    <row r="7939" ht="12.75" customHeight="1" x14ac:dyDescent="0.2"/>
    <row r="7940" ht="12.75" customHeight="1" x14ac:dyDescent="0.2"/>
    <row r="7941" ht="12.75" customHeight="1" x14ac:dyDescent="0.2"/>
    <row r="7942" ht="12.75" customHeight="1" x14ac:dyDescent="0.2"/>
    <row r="7943" ht="12.75" customHeight="1" x14ac:dyDescent="0.2"/>
    <row r="7944" ht="12.75" customHeight="1" x14ac:dyDescent="0.2"/>
    <row r="7945" ht="12.75" customHeight="1" x14ac:dyDescent="0.2"/>
    <row r="7946" ht="12.75" customHeight="1" x14ac:dyDescent="0.2"/>
    <row r="7947" ht="12.75" customHeight="1" x14ac:dyDescent="0.2"/>
    <row r="7948" ht="12.75" customHeight="1" x14ac:dyDescent="0.2"/>
    <row r="7949" ht="12.75" customHeight="1" x14ac:dyDescent="0.2"/>
    <row r="7950" ht="12.75" customHeight="1" x14ac:dyDescent="0.2"/>
    <row r="7951" ht="12.75" customHeight="1" x14ac:dyDescent="0.2"/>
    <row r="7952" ht="12.75" customHeight="1" x14ac:dyDescent="0.2"/>
    <row r="7953" ht="12.75" customHeight="1" x14ac:dyDescent="0.2"/>
    <row r="7954" ht="12.75" customHeight="1" x14ac:dyDescent="0.2"/>
    <row r="7955" ht="12.75" customHeight="1" x14ac:dyDescent="0.2"/>
    <row r="7956" ht="12.75" customHeight="1" x14ac:dyDescent="0.2"/>
    <row r="7957" ht="12.75" customHeight="1" x14ac:dyDescent="0.2"/>
    <row r="7958" ht="12.75" customHeight="1" x14ac:dyDescent="0.2"/>
    <row r="7959" ht="12.75" customHeight="1" x14ac:dyDescent="0.2"/>
    <row r="7960" ht="12.75" customHeight="1" x14ac:dyDescent="0.2"/>
    <row r="7961" ht="12.75" customHeight="1" x14ac:dyDescent="0.2"/>
    <row r="7962" ht="12.75" customHeight="1" x14ac:dyDescent="0.2"/>
    <row r="7963" ht="12.75" customHeight="1" x14ac:dyDescent="0.2"/>
    <row r="7964" ht="12.75" customHeight="1" x14ac:dyDescent="0.2"/>
    <row r="7965" ht="12.75" customHeight="1" x14ac:dyDescent="0.2"/>
    <row r="7966" ht="12.75" customHeight="1" x14ac:dyDescent="0.2"/>
    <row r="7967" ht="12.75" customHeight="1" x14ac:dyDescent="0.2"/>
    <row r="7968" ht="12.75" customHeight="1" x14ac:dyDescent="0.2"/>
    <row r="7969" ht="12.75" customHeight="1" x14ac:dyDescent="0.2"/>
    <row r="7970" ht="12.75" customHeight="1" x14ac:dyDescent="0.2"/>
    <row r="7971" ht="12.75" customHeight="1" x14ac:dyDescent="0.2"/>
    <row r="7972" ht="12.75" customHeight="1" x14ac:dyDescent="0.2"/>
    <row r="7973" ht="12.75" customHeight="1" x14ac:dyDescent="0.2"/>
    <row r="7974" ht="12.75" customHeight="1" x14ac:dyDescent="0.2"/>
    <row r="7975" ht="12.75" customHeight="1" x14ac:dyDescent="0.2"/>
    <row r="7976" ht="12.75" customHeight="1" x14ac:dyDescent="0.2"/>
    <row r="7977" ht="12.75" customHeight="1" x14ac:dyDescent="0.2"/>
    <row r="7978" ht="12.75" customHeight="1" x14ac:dyDescent="0.2"/>
    <row r="7979" ht="12.75" customHeight="1" x14ac:dyDescent="0.2"/>
    <row r="7980" ht="12.75" customHeight="1" x14ac:dyDescent="0.2"/>
    <row r="7981" ht="12.75" customHeight="1" x14ac:dyDescent="0.2"/>
    <row r="7982" ht="12.75" customHeight="1" x14ac:dyDescent="0.2"/>
    <row r="7983" ht="12.75" customHeight="1" x14ac:dyDescent="0.2"/>
    <row r="7984" ht="12.75" customHeight="1" x14ac:dyDescent="0.2"/>
    <row r="7985" ht="12.75" customHeight="1" x14ac:dyDescent="0.2"/>
    <row r="7986" ht="12.75" customHeight="1" x14ac:dyDescent="0.2"/>
    <row r="7987" ht="12.75" customHeight="1" x14ac:dyDescent="0.2"/>
    <row r="7988" ht="12.75" customHeight="1" x14ac:dyDescent="0.2"/>
    <row r="7989" ht="12.75" customHeight="1" x14ac:dyDescent="0.2"/>
    <row r="7990" ht="12.75" customHeight="1" x14ac:dyDescent="0.2"/>
    <row r="7991" ht="12.75" customHeight="1" x14ac:dyDescent="0.2"/>
    <row r="7992" ht="12.75" customHeight="1" x14ac:dyDescent="0.2"/>
    <row r="7993" ht="12.75" customHeight="1" x14ac:dyDescent="0.2"/>
    <row r="7994" ht="12.75" customHeight="1" x14ac:dyDescent="0.2"/>
    <row r="7995" ht="12.75" customHeight="1" x14ac:dyDescent="0.2"/>
    <row r="7996" ht="12.75" customHeight="1" x14ac:dyDescent="0.2"/>
    <row r="7997" ht="12.75" customHeight="1" x14ac:dyDescent="0.2"/>
    <row r="7998" ht="12.75" customHeight="1" x14ac:dyDescent="0.2"/>
    <row r="7999" ht="12.75" customHeight="1" x14ac:dyDescent="0.2"/>
    <row r="8000" ht="12.75" customHeight="1" x14ac:dyDescent="0.2"/>
    <row r="8001" ht="12.75" customHeight="1" x14ac:dyDescent="0.2"/>
    <row r="8002" ht="12.75" customHeight="1" x14ac:dyDescent="0.2"/>
    <row r="8003" ht="12.75" customHeight="1" x14ac:dyDescent="0.2"/>
    <row r="8004" ht="12.75" customHeight="1" x14ac:dyDescent="0.2"/>
    <row r="8005" ht="12.75" customHeight="1" x14ac:dyDescent="0.2"/>
    <row r="8006" ht="12.75" customHeight="1" x14ac:dyDescent="0.2"/>
    <row r="8007" ht="12.75" customHeight="1" x14ac:dyDescent="0.2"/>
    <row r="8008" ht="12.75" customHeight="1" x14ac:dyDescent="0.2"/>
    <row r="8009" ht="12.75" customHeight="1" x14ac:dyDescent="0.2"/>
    <row r="8010" ht="12.75" customHeight="1" x14ac:dyDescent="0.2"/>
    <row r="8011" ht="12.75" customHeight="1" x14ac:dyDescent="0.2"/>
    <row r="8012" ht="12.75" customHeight="1" x14ac:dyDescent="0.2"/>
    <row r="8013" ht="12.75" customHeight="1" x14ac:dyDescent="0.2"/>
    <row r="8014" ht="12.75" customHeight="1" x14ac:dyDescent="0.2"/>
    <row r="8015" ht="12.75" customHeight="1" x14ac:dyDescent="0.2"/>
    <row r="8016" ht="12.75" customHeight="1" x14ac:dyDescent="0.2"/>
    <row r="8017" ht="12.75" customHeight="1" x14ac:dyDescent="0.2"/>
    <row r="8018" ht="12.75" customHeight="1" x14ac:dyDescent="0.2"/>
    <row r="8019" ht="12.75" customHeight="1" x14ac:dyDescent="0.2"/>
    <row r="8020" ht="12.75" customHeight="1" x14ac:dyDescent="0.2"/>
    <row r="8021" ht="12.75" customHeight="1" x14ac:dyDescent="0.2"/>
    <row r="8022" ht="12.75" customHeight="1" x14ac:dyDescent="0.2"/>
    <row r="8023" ht="12.75" customHeight="1" x14ac:dyDescent="0.2"/>
    <row r="8024" ht="12.75" customHeight="1" x14ac:dyDescent="0.2"/>
    <row r="8025" ht="12.75" customHeight="1" x14ac:dyDescent="0.2"/>
    <row r="8026" ht="12.75" customHeight="1" x14ac:dyDescent="0.2"/>
    <row r="8027" ht="12.75" customHeight="1" x14ac:dyDescent="0.2"/>
    <row r="8028" ht="12.75" customHeight="1" x14ac:dyDescent="0.2"/>
    <row r="8029" ht="12.75" customHeight="1" x14ac:dyDescent="0.2"/>
    <row r="8030" ht="12.75" customHeight="1" x14ac:dyDescent="0.2"/>
    <row r="8031" ht="12.75" customHeight="1" x14ac:dyDescent="0.2"/>
    <row r="8032" ht="12.75" customHeight="1" x14ac:dyDescent="0.2"/>
    <row r="8033" ht="12.75" customHeight="1" x14ac:dyDescent="0.2"/>
    <row r="8034" ht="12.75" customHeight="1" x14ac:dyDescent="0.2"/>
    <row r="8035" ht="12.75" customHeight="1" x14ac:dyDescent="0.2"/>
    <row r="8036" ht="12.75" customHeight="1" x14ac:dyDescent="0.2"/>
    <row r="8037" ht="12.75" customHeight="1" x14ac:dyDescent="0.2"/>
    <row r="8038" ht="12.75" customHeight="1" x14ac:dyDescent="0.2"/>
    <row r="8039" ht="12.75" customHeight="1" x14ac:dyDescent="0.2"/>
    <row r="8040" ht="12.75" customHeight="1" x14ac:dyDescent="0.2"/>
    <row r="8041" ht="12.75" customHeight="1" x14ac:dyDescent="0.2"/>
    <row r="8042" ht="12.75" customHeight="1" x14ac:dyDescent="0.2"/>
    <row r="8043" ht="12.75" customHeight="1" x14ac:dyDescent="0.2"/>
    <row r="8044" ht="12.75" customHeight="1" x14ac:dyDescent="0.2"/>
    <row r="8045" ht="12.75" customHeight="1" x14ac:dyDescent="0.2"/>
    <row r="8046" ht="12.75" customHeight="1" x14ac:dyDescent="0.2"/>
    <row r="8047" ht="12.75" customHeight="1" x14ac:dyDescent="0.2"/>
    <row r="8048" ht="12.75" customHeight="1" x14ac:dyDescent="0.2"/>
    <row r="8049" ht="12.75" customHeight="1" x14ac:dyDescent="0.2"/>
    <row r="8050" ht="12.75" customHeight="1" x14ac:dyDescent="0.2"/>
    <row r="8051" ht="12.75" customHeight="1" x14ac:dyDescent="0.2"/>
    <row r="8052" ht="12.75" customHeight="1" x14ac:dyDescent="0.2"/>
    <row r="8053" ht="12.75" customHeight="1" x14ac:dyDescent="0.2"/>
    <row r="8054" ht="12.75" customHeight="1" x14ac:dyDescent="0.2"/>
    <row r="8055" ht="12.75" customHeight="1" x14ac:dyDescent="0.2"/>
    <row r="8056" ht="12.75" customHeight="1" x14ac:dyDescent="0.2"/>
    <row r="8057" ht="12.75" customHeight="1" x14ac:dyDescent="0.2"/>
    <row r="8058" ht="12.75" customHeight="1" x14ac:dyDescent="0.2"/>
    <row r="8059" ht="12.75" customHeight="1" x14ac:dyDescent="0.2"/>
    <row r="8060" ht="12.75" customHeight="1" x14ac:dyDescent="0.2"/>
    <row r="8061" ht="12.75" customHeight="1" x14ac:dyDescent="0.2"/>
    <row r="8062" ht="12.75" customHeight="1" x14ac:dyDescent="0.2"/>
    <row r="8063" ht="12.75" customHeight="1" x14ac:dyDescent="0.2"/>
    <row r="8064" ht="12.75" customHeight="1" x14ac:dyDescent="0.2"/>
    <row r="8065" ht="12.75" customHeight="1" x14ac:dyDescent="0.2"/>
    <row r="8066" ht="12.75" customHeight="1" x14ac:dyDescent="0.2"/>
    <row r="8067" ht="12.75" customHeight="1" x14ac:dyDescent="0.2"/>
    <row r="8068" ht="12.75" customHeight="1" x14ac:dyDescent="0.2"/>
    <row r="8069" ht="12.75" customHeight="1" x14ac:dyDescent="0.2"/>
    <row r="8070" ht="12.75" customHeight="1" x14ac:dyDescent="0.2"/>
    <row r="8071" ht="12.75" customHeight="1" x14ac:dyDescent="0.2"/>
    <row r="8072" ht="12.75" customHeight="1" x14ac:dyDescent="0.2"/>
    <row r="8073" ht="12.75" customHeight="1" x14ac:dyDescent="0.2"/>
    <row r="8074" ht="12.75" customHeight="1" x14ac:dyDescent="0.2"/>
    <row r="8075" ht="12.75" customHeight="1" x14ac:dyDescent="0.2"/>
    <row r="8076" ht="12.75" customHeight="1" x14ac:dyDescent="0.2"/>
    <row r="8077" ht="12.75" customHeight="1" x14ac:dyDescent="0.2"/>
    <row r="8078" ht="12.75" customHeight="1" x14ac:dyDescent="0.2"/>
    <row r="8079" ht="12.75" customHeight="1" x14ac:dyDescent="0.2"/>
    <row r="8080" ht="12.75" customHeight="1" x14ac:dyDescent="0.2"/>
    <row r="8081" ht="12.75" customHeight="1" x14ac:dyDescent="0.2"/>
    <row r="8082" ht="12.75" customHeight="1" x14ac:dyDescent="0.2"/>
    <row r="8083" ht="12.75" customHeight="1" x14ac:dyDescent="0.2"/>
    <row r="8084" ht="12.75" customHeight="1" x14ac:dyDescent="0.2"/>
    <row r="8085" ht="12.75" customHeight="1" x14ac:dyDescent="0.2"/>
    <row r="8086" ht="12.75" customHeight="1" x14ac:dyDescent="0.2"/>
    <row r="8087" ht="12.75" customHeight="1" x14ac:dyDescent="0.2"/>
    <row r="8088" ht="12.75" customHeight="1" x14ac:dyDescent="0.2"/>
    <row r="8089" ht="12.75" customHeight="1" x14ac:dyDescent="0.2"/>
    <row r="8090" ht="12.75" customHeight="1" x14ac:dyDescent="0.2"/>
    <row r="8091" ht="12.75" customHeight="1" x14ac:dyDescent="0.2"/>
    <row r="8092" ht="12.75" customHeight="1" x14ac:dyDescent="0.2"/>
    <row r="8093" ht="12.75" customHeight="1" x14ac:dyDescent="0.2"/>
    <row r="8094" ht="12.75" customHeight="1" x14ac:dyDescent="0.2"/>
    <row r="8095" ht="12.75" customHeight="1" x14ac:dyDescent="0.2"/>
    <row r="8096" ht="12.75" customHeight="1" x14ac:dyDescent="0.2"/>
    <row r="8097" ht="12.75" customHeight="1" x14ac:dyDescent="0.2"/>
    <row r="8098" ht="12.75" customHeight="1" x14ac:dyDescent="0.2"/>
    <row r="8099" ht="12.75" customHeight="1" x14ac:dyDescent="0.2"/>
    <row r="8100" ht="12.75" customHeight="1" x14ac:dyDescent="0.2"/>
    <row r="8101" ht="12.75" customHeight="1" x14ac:dyDescent="0.2"/>
    <row r="8102" ht="12.75" customHeight="1" x14ac:dyDescent="0.2"/>
    <row r="8103" ht="12.75" customHeight="1" x14ac:dyDescent="0.2"/>
    <row r="8104" ht="12.75" customHeight="1" x14ac:dyDescent="0.2"/>
    <row r="8105" ht="12.75" customHeight="1" x14ac:dyDescent="0.2"/>
    <row r="8106" ht="12.75" customHeight="1" x14ac:dyDescent="0.2"/>
    <row r="8107" ht="12.75" customHeight="1" x14ac:dyDescent="0.2"/>
    <row r="8108" ht="12.75" customHeight="1" x14ac:dyDescent="0.2"/>
    <row r="8109" ht="12.75" customHeight="1" x14ac:dyDescent="0.2"/>
    <row r="8110" ht="12.75" customHeight="1" x14ac:dyDescent="0.2"/>
    <row r="8111" ht="12.75" customHeight="1" x14ac:dyDescent="0.2"/>
    <row r="8112" ht="12.75" customHeight="1" x14ac:dyDescent="0.2"/>
    <row r="8113" ht="12.75" customHeight="1" x14ac:dyDescent="0.2"/>
    <row r="8114" ht="12.75" customHeight="1" x14ac:dyDescent="0.2"/>
    <row r="8115" ht="12.75" customHeight="1" x14ac:dyDescent="0.2"/>
    <row r="8116" ht="12.75" customHeight="1" x14ac:dyDescent="0.2"/>
    <row r="8117" ht="12.75" customHeight="1" x14ac:dyDescent="0.2"/>
    <row r="8118" ht="12.75" customHeight="1" x14ac:dyDescent="0.2"/>
    <row r="8119" ht="12.75" customHeight="1" x14ac:dyDescent="0.2"/>
    <row r="8120" ht="12.75" customHeight="1" x14ac:dyDescent="0.2"/>
    <row r="8121" ht="12.75" customHeight="1" x14ac:dyDescent="0.2"/>
    <row r="8122" ht="12.75" customHeight="1" x14ac:dyDescent="0.2"/>
    <row r="8123" ht="12.75" customHeight="1" x14ac:dyDescent="0.2"/>
    <row r="8124" ht="12.75" customHeight="1" x14ac:dyDescent="0.2"/>
    <row r="8125" ht="12.75" customHeight="1" x14ac:dyDescent="0.2"/>
    <row r="8126" ht="12.75" customHeight="1" x14ac:dyDescent="0.2"/>
    <row r="8127" ht="12.75" customHeight="1" x14ac:dyDescent="0.2"/>
    <row r="8128" ht="12.75" customHeight="1" x14ac:dyDescent="0.2"/>
    <row r="8129" ht="12.75" customHeight="1" x14ac:dyDescent="0.2"/>
    <row r="8130" ht="12.75" customHeight="1" x14ac:dyDescent="0.2"/>
    <row r="8131" ht="12.75" customHeight="1" x14ac:dyDescent="0.2"/>
    <row r="8132" ht="12.75" customHeight="1" x14ac:dyDescent="0.2"/>
    <row r="8133" ht="12.75" customHeight="1" x14ac:dyDescent="0.2"/>
    <row r="8134" ht="12.75" customHeight="1" x14ac:dyDescent="0.2"/>
    <row r="8135" ht="12.75" customHeight="1" x14ac:dyDescent="0.2"/>
    <row r="8136" ht="12.75" customHeight="1" x14ac:dyDescent="0.2"/>
    <row r="8137" ht="12.75" customHeight="1" x14ac:dyDescent="0.2"/>
    <row r="8138" ht="12.75" customHeight="1" x14ac:dyDescent="0.2"/>
    <row r="8139" ht="12.75" customHeight="1" x14ac:dyDescent="0.2"/>
    <row r="8140" ht="12.75" customHeight="1" x14ac:dyDescent="0.2"/>
    <row r="8141" ht="12.75" customHeight="1" x14ac:dyDescent="0.2"/>
    <row r="8142" ht="12.75" customHeight="1" x14ac:dyDescent="0.2"/>
    <row r="8143" ht="12.75" customHeight="1" x14ac:dyDescent="0.2"/>
    <row r="8144" ht="12.75" customHeight="1" x14ac:dyDescent="0.2"/>
    <row r="8145" ht="12.75" customHeight="1" x14ac:dyDescent="0.2"/>
    <row r="8146" ht="12.75" customHeight="1" x14ac:dyDescent="0.2"/>
    <row r="8147" ht="12.75" customHeight="1" x14ac:dyDescent="0.2"/>
    <row r="8148" ht="12.75" customHeight="1" x14ac:dyDescent="0.2"/>
    <row r="8149" ht="12.75" customHeight="1" x14ac:dyDescent="0.2"/>
    <row r="8150" ht="12.75" customHeight="1" x14ac:dyDescent="0.2"/>
    <row r="8151" ht="12.75" customHeight="1" x14ac:dyDescent="0.2"/>
    <row r="8152" ht="12.75" customHeight="1" x14ac:dyDescent="0.2"/>
    <row r="8153" ht="12.75" customHeight="1" x14ac:dyDescent="0.2"/>
    <row r="8154" ht="12.75" customHeight="1" x14ac:dyDescent="0.2"/>
    <row r="8155" ht="12.75" customHeight="1" x14ac:dyDescent="0.2"/>
    <row r="8156" ht="12.75" customHeight="1" x14ac:dyDescent="0.2"/>
    <row r="8157" ht="12.75" customHeight="1" x14ac:dyDescent="0.2"/>
    <row r="8158" ht="12.75" customHeight="1" x14ac:dyDescent="0.2"/>
    <row r="8159" ht="12.75" customHeight="1" x14ac:dyDescent="0.2"/>
    <row r="8160" ht="12.75" customHeight="1" x14ac:dyDescent="0.2"/>
    <row r="8161" ht="12.75" customHeight="1" x14ac:dyDescent="0.2"/>
    <row r="8162" ht="12.75" customHeight="1" x14ac:dyDescent="0.2"/>
    <row r="8163" ht="12.75" customHeight="1" x14ac:dyDescent="0.2"/>
    <row r="8164" ht="12.75" customHeight="1" x14ac:dyDescent="0.2"/>
    <row r="8165" ht="12.75" customHeight="1" x14ac:dyDescent="0.2"/>
    <row r="8166" ht="12.75" customHeight="1" x14ac:dyDescent="0.2"/>
    <row r="8167" ht="12.75" customHeight="1" x14ac:dyDescent="0.2"/>
    <row r="8168" ht="12.75" customHeight="1" x14ac:dyDescent="0.2"/>
    <row r="8169" ht="12.75" customHeight="1" x14ac:dyDescent="0.2"/>
    <row r="8170" ht="12.75" customHeight="1" x14ac:dyDescent="0.2"/>
    <row r="8171" ht="12.75" customHeight="1" x14ac:dyDescent="0.2"/>
    <row r="8172" ht="12.75" customHeight="1" x14ac:dyDescent="0.2"/>
    <row r="8173" ht="12.75" customHeight="1" x14ac:dyDescent="0.2"/>
    <row r="8174" ht="12.75" customHeight="1" x14ac:dyDescent="0.2"/>
    <row r="8175" ht="12.75" customHeight="1" x14ac:dyDescent="0.2"/>
    <row r="8176" ht="12.75" customHeight="1" x14ac:dyDescent="0.2"/>
    <row r="8177" ht="12.75" customHeight="1" x14ac:dyDescent="0.2"/>
    <row r="8178" ht="12.75" customHeight="1" x14ac:dyDescent="0.2"/>
    <row r="8179" ht="12.75" customHeight="1" x14ac:dyDescent="0.2"/>
    <row r="8180" ht="12.75" customHeight="1" x14ac:dyDescent="0.2"/>
    <row r="8181" ht="12.75" customHeight="1" x14ac:dyDescent="0.2"/>
    <row r="8182" ht="12.75" customHeight="1" x14ac:dyDescent="0.2"/>
    <row r="8183" ht="12.75" customHeight="1" x14ac:dyDescent="0.2"/>
    <row r="8184" ht="12.75" customHeight="1" x14ac:dyDescent="0.2"/>
    <row r="8185" ht="12.75" customHeight="1" x14ac:dyDescent="0.2"/>
    <row r="8186" ht="12.75" customHeight="1" x14ac:dyDescent="0.2"/>
    <row r="8187" ht="12.75" customHeight="1" x14ac:dyDescent="0.2"/>
    <row r="8188" ht="12.75" customHeight="1" x14ac:dyDescent="0.2"/>
    <row r="8189" ht="12.75" customHeight="1" x14ac:dyDescent="0.2"/>
    <row r="8190" ht="12.75" customHeight="1" x14ac:dyDescent="0.2"/>
    <row r="8191" ht="12.75" customHeight="1" x14ac:dyDescent="0.2"/>
    <row r="8192" ht="12.75" customHeight="1" x14ac:dyDescent="0.2"/>
    <row r="8193" ht="12.75" customHeight="1" x14ac:dyDescent="0.2"/>
    <row r="8194" ht="12.75" customHeight="1" x14ac:dyDescent="0.2"/>
    <row r="8195" ht="12.75" customHeight="1" x14ac:dyDescent="0.2"/>
    <row r="8196" ht="12.75" customHeight="1" x14ac:dyDescent="0.2"/>
    <row r="8197" ht="12.75" customHeight="1" x14ac:dyDescent="0.2"/>
    <row r="8198" ht="12.75" customHeight="1" x14ac:dyDescent="0.2"/>
    <row r="8199" ht="12.75" customHeight="1" x14ac:dyDescent="0.2"/>
    <row r="8200" ht="12.75" customHeight="1" x14ac:dyDescent="0.2"/>
    <row r="8201" ht="12.75" customHeight="1" x14ac:dyDescent="0.2"/>
    <row r="8202" ht="12.75" customHeight="1" x14ac:dyDescent="0.2"/>
    <row r="8203" ht="12.75" customHeight="1" x14ac:dyDescent="0.2"/>
    <row r="8204" ht="12.75" customHeight="1" x14ac:dyDescent="0.2"/>
    <row r="8205" ht="12.75" customHeight="1" x14ac:dyDescent="0.2"/>
    <row r="8206" ht="12.75" customHeight="1" x14ac:dyDescent="0.2"/>
    <row r="8207" ht="12.75" customHeight="1" x14ac:dyDescent="0.2"/>
    <row r="8208" ht="12.75" customHeight="1" x14ac:dyDescent="0.2"/>
    <row r="8209" ht="12.75" customHeight="1" x14ac:dyDescent="0.2"/>
    <row r="8210" ht="12.75" customHeight="1" x14ac:dyDescent="0.2"/>
    <row r="8211" ht="12.75" customHeight="1" x14ac:dyDescent="0.2"/>
    <row r="8212" ht="12.75" customHeight="1" x14ac:dyDescent="0.2"/>
    <row r="8213" ht="12.75" customHeight="1" x14ac:dyDescent="0.2"/>
    <row r="8214" ht="12.75" customHeight="1" x14ac:dyDescent="0.2"/>
    <row r="8215" ht="12.75" customHeight="1" x14ac:dyDescent="0.2"/>
    <row r="8216" ht="12.75" customHeight="1" x14ac:dyDescent="0.2"/>
    <row r="8217" ht="12.75" customHeight="1" x14ac:dyDescent="0.2"/>
    <row r="8218" ht="12.75" customHeight="1" x14ac:dyDescent="0.2"/>
    <row r="8219" ht="12.75" customHeight="1" x14ac:dyDescent="0.2"/>
    <row r="8220" ht="12.75" customHeight="1" x14ac:dyDescent="0.2"/>
    <row r="8221" ht="12.75" customHeight="1" x14ac:dyDescent="0.2"/>
    <row r="8222" ht="12.75" customHeight="1" x14ac:dyDescent="0.2"/>
    <row r="8223" ht="12.75" customHeight="1" x14ac:dyDescent="0.2"/>
    <row r="8224" ht="12.75" customHeight="1" x14ac:dyDescent="0.2"/>
    <row r="8225" ht="12.75" customHeight="1" x14ac:dyDescent="0.2"/>
    <row r="8226" ht="12.75" customHeight="1" x14ac:dyDescent="0.2"/>
    <row r="8227" ht="12.75" customHeight="1" x14ac:dyDescent="0.2"/>
    <row r="8228" ht="12.75" customHeight="1" x14ac:dyDescent="0.2"/>
    <row r="8229" ht="12.75" customHeight="1" x14ac:dyDescent="0.2"/>
    <row r="8230" ht="12.75" customHeight="1" x14ac:dyDescent="0.2"/>
    <row r="8231" ht="12.75" customHeight="1" x14ac:dyDescent="0.2"/>
    <row r="8232" ht="12.75" customHeight="1" x14ac:dyDescent="0.2"/>
    <row r="8233" ht="12.75" customHeight="1" x14ac:dyDescent="0.2"/>
    <row r="8234" ht="12.75" customHeight="1" x14ac:dyDescent="0.2"/>
    <row r="8235" ht="12.75" customHeight="1" x14ac:dyDescent="0.2"/>
    <row r="8236" ht="12.75" customHeight="1" x14ac:dyDescent="0.2"/>
    <row r="8237" ht="12.75" customHeight="1" x14ac:dyDescent="0.2"/>
    <row r="8238" ht="12.75" customHeight="1" x14ac:dyDescent="0.2"/>
    <row r="8239" ht="12.75" customHeight="1" x14ac:dyDescent="0.2"/>
    <row r="8240" ht="12.75" customHeight="1" x14ac:dyDescent="0.2"/>
    <row r="8241" ht="12.75" customHeight="1" x14ac:dyDescent="0.2"/>
    <row r="8242" ht="12.75" customHeight="1" x14ac:dyDescent="0.2"/>
    <row r="8243" ht="12.75" customHeight="1" x14ac:dyDescent="0.2"/>
    <row r="8244" ht="12.75" customHeight="1" x14ac:dyDescent="0.2"/>
    <row r="8245" ht="12.75" customHeight="1" x14ac:dyDescent="0.2"/>
    <row r="8246" ht="12.75" customHeight="1" x14ac:dyDescent="0.2"/>
    <row r="8247" ht="12.75" customHeight="1" x14ac:dyDescent="0.2"/>
    <row r="8248" ht="12.75" customHeight="1" x14ac:dyDescent="0.2"/>
    <row r="8249" ht="12.75" customHeight="1" x14ac:dyDescent="0.2"/>
    <row r="8250" ht="12.75" customHeight="1" x14ac:dyDescent="0.2"/>
    <row r="8251" ht="12.75" customHeight="1" x14ac:dyDescent="0.2"/>
    <row r="8252" ht="12.75" customHeight="1" x14ac:dyDescent="0.2"/>
    <row r="8253" ht="12.75" customHeight="1" x14ac:dyDescent="0.2"/>
    <row r="8254" ht="12.75" customHeight="1" x14ac:dyDescent="0.2"/>
    <row r="8255" ht="12.75" customHeight="1" x14ac:dyDescent="0.2"/>
    <row r="8256" ht="12.75" customHeight="1" x14ac:dyDescent="0.2"/>
    <row r="8257" ht="12.75" customHeight="1" x14ac:dyDescent="0.2"/>
    <row r="8258" ht="12.75" customHeight="1" x14ac:dyDescent="0.2"/>
    <row r="8259" ht="12.75" customHeight="1" x14ac:dyDescent="0.2"/>
    <row r="8260" ht="12.75" customHeight="1" x14ac:dyDescent="0.2"/>
    <row r="8261" ht="12.75" customHeight="1" x14ac:dyDescent="0.2"/>
    <row r="8262" ht="12.75" customHeight="1" x14ac:dyDescent="0.2"/>
    <row r="8263" ht="12.75" customHeight="1" x14ac:dyDescent="0.2"/>
    <row r="8264" ht="12.75" customHeight="1" x14ac:dyDescent="0.2"/>
    <row r="8265" ht="12.75" customHeight="1" x14ac:dyDescent="0.2"/>
    <row r="8266" ht="12.75" customHeight="1" x14ac:dyDescent="0.2"/>
    <row r="8267" ht="12.75" customHeight="1" x14ac:dyDescent="0.2"/>
    <row r="8268" ht="12.75" customHeight="1" x14ac:dyDescent="0.2"/>
    <row r="8269" ht="12.75" customHeight="1" x14ac:dyDescent="0.2"/>
    <row r="8270" ht="12.75" customHeight="1" x14ac:dyDescent="0.2"/>
    <row r="8271" ht="12.75" customHeight="1" x14ac:dyDescent="0.2"/>
    <row r="8272" ht="12.75" customHeight="1" x14ac:dyDescent="0.2"/>
    <row r="8273" ht="12.75" customHeight="1" x14ac:dyDescent="0.2"/>
    <row r="8274" ht="12.75" customHeight="1" x14ac:dyDescent="0.2"/>
    <row r="8275" ht="12.75" customHeight="1" x14ac:dyDescent="0.2"/>
    <row r="8276" ht="12.75" customHeight="1" x14ac:dyDescent="0.2"/>
    <row r="8277" ht="12.75" customHeight="1" x14ac:dyDescent="0.2"/>
    <row r="8278" ht="12.75" customHeight="1" x14ac:dyDescent="0.2"/>
    <row r="8279" ht="12.75" customHeight="1" x14ac:dyDescent="0.2"/>
    <row r="8280" ht="12.75" customHeight="1" x14ac:dyDescent="0.2"/>
    <row r="8281" ht="12.75" customHeight="1" x14ac:dyDescent="0.2"/>
    <row r="8282" ht="12.75" customHeight="1" x14ac:dyDescent="0.2"/>
    <row r="8283" ht="12.75" customHeight="1" x14ac:dyDescent="0.2"/>
    <row r="8284" ht="12.75" customHeight="1" x14ac:dyDescent="0.2"/>
    <row r="8285" ht="12.75" customHeight="1" x14ac:dyDescent="0.2"/>
    <row r="8286" ht="12.75" customHeight="1" x14ac:dyDescent="0.2"/>
    <row r="8287" ht="12.75" customHeight="1" x14ac:dyDescent="0.2"/>
    <row r="8288" ht="12.75" customHeight="1" x14ac:dyDescent="0.2"/>
    <row r="8289" ht="12.75" customHeight="1" x14ac:dyDescent="0.2"/>
    <row r="8290" ht="12.75" customHeight="1" x14ac:dyDescent="0.2"/>
    <row r="8291" ht="12.75" customHeight="1" x14ac:dyDescent="0.2"/>
    <row r="8292" ht="12.75" customHeight="1" x14ac:dyDescent="0.2"/>
    <row r="8293" ht="12.75" customHeight="1" x14ac:dyDescent="0.2"/>
    <row r="8294" ht="12.75" customHeight="1" x14ac:dyDescent="0.2"/>
    <row r="8295" ht="12.75" customHeight="1" x14ac:dyDescent="0.2"/>
    <row r="8296" ht="12.75" customHeight="1" x14ac:dyDescent="0.2"/>
    <row r="8297" ht="12.75" customHeight="1" x14ac:dyDescent="0.2"/>
    <row r="8298" ht="12.75" customHeight="1" x14ac:dyDescent="0.2"/>
    <row r="8299" ht="12.75" customHeight="1" x14ac:dyDescent="0.2"/>
    <row r="8300" ht="12.75" customHeight="1" x14ac:dyDescent="0.2"/>
    <row r="8301" ht="12.75" customHeight="1" x14ac:dyDescent="0.2"/>
    <row r="8302" ht="12.75" customHeight="1" x14ac:dyDescent="0.2"/>
    <row r="8303" ht="12.75" customHeight="1" x14ac:dyDescent="0.2"/>
    <row r="8304" ht="12.75" customHeight="1" x14ac:dyDescent="0.2"/>
    <row r="8305" ht="12.75" customHeight="1" x14ac:dyDescent="0.2"/>
    <row r="8306" ht="12.75" customHeight="1" x14ac:dyDescent="0.2"/>
    <row r="8307" ht="12.75" customHeight="1" x14ac:dyDescent="0.2"/>
    <row r="8308" ht="12.75" customHeight="1" x14ac:dyDescent="0.2"/>
    <row r="8309" ht="12.75" customHeight="1" x14ac:dyDescent="0.2"/>
    <row r="8310" ht="12.75" customHeight="1" x14ac:dyDescent="0.2"/>
    <row r="8311" ht="12.75" customHeight="1" x14ac:dyDescent="0.2"/>
    <row r="8312" ht="12.75" customHeight="1" x14ac:dyDescent="0.2"/>
    <row r="8313" ht="12.75" customHeight="1" x14ac:dyDescent="0.2"/>
    <row r="8314" ht="12.75" customHeight="1" x14ac:dyDescent="0.2"/>
    <row r="8315" ht="12.75" customHeight="1" x14ac:dyDescent="0.2"/>
    <row r="8316" ht="12.75" customHeight="1" x14ac:dyDescent="0.2"/>
    <row r="8317" ht="12.75" customHeight="1" x14ac:dyDescent="0.2"/>
    <row r="8318" ht="12.75" customHeight="1" x14ac:dyDescent="0.2"/>
    <row r="8319" ht="12.75" customHeight="1" x14ac:dyDescent="0.2"/>
    <row r="8320" ht="12.75" customHeight="1" x14ac:dyDescent="0.2"/>
    <row r="8321" ht="12.75" customHeight="1" x14ac:dyDescent="0.2"/>
    <row r="8322" ht="12.75" customHeight="1" x14ac:dyDescent="0.2"/>
    <row r="8323" ht="12.75" customHeight="1" x14ac:dyDescent="0.2"/>
    <row r="8324" ht="12.75" customHeight="1" x14ac:dyDescent="0.2"/>
    <row r="8325" ht="12.75" customHeight="1" x14ac:dyDescent="0.2"/>
    <row r="8326" ht="12.75" customHeight="1" x14ac:dyDescent="0.2"/>
    <row r="8327" ht="12.75" customHeight="1" x14ac:dyDescent="0.2"/>
    <row r="8328" ht="12.75" customHeight="1" x14ac:dyDescent="0.2"/>
    <row r="8329" ht="12.75" customHeight="1" x14ac:dyDescent="0.2"/>
    <row r="8330" ht="12.75" customHeight="1" x14ac:dyDescent="0.2"/>
    <row r="8331" ht="12.75" customHeight="1" x14ac:dyDescent="0.2"/>
    <row r="8332" ht="12.75" customHeight="1" x14ac:dyDescent="0.2"/>
    <row r="8333" ht="12.75" customHeight="1" x14ac:dyDescent="0.2"/>
    <row r="8334" ht="12.75" customHeight="1" x14ac:dyDescent="0.2"/>
    <row r="8335" ht="12.75" customHeight="1" x14ac:dyDescent="0.2"/>
    <row r="8336" ht="12.75" customHeight="1" x14ac:dyDescent="0.2"/>
    <row r="8337" ht="12.75" customHeight="1" x14ac:dyDescent="0.2"/>
    <row r="8338" ht="12.75" customHeight="1" x14ac:dyDescent="0.2"/>
    <row r="8339" ht="12.75" customHeight="1" x14ac:dyDescent="0.2"/>
    <row r="8340" ht="12.75" customHeight="1" x14ac:dyDescent="0.2"/>
    <row r="8341" ht="12.75" customHeight="1" x14ac:dyDescent="0.2"/>
    <row r="8342" ht="12.75" customHeight="1" x14ac:dyDescent="0.2"/>
    <row r="8343" ht="12.75" customHeight="1" x14ac:dyDescent="0.2"/>
    <row r="8344" ht="12.75" customHeight="1" x14ac:dyDescent="0.2"/>
    <row r="8345" ht="12.75" customHeight="1" x14ac:dyDescent="0.2"/>
    <row r="8346" ht="12.75" customHeight="1" x14ac:dyDescent="0.2"/>
    <row r="8347" ht="12.75" customHeight="1" x14ac:dyDescent="0.2"/>
    <row r="8348" ht="12.75" customHeight="1" x14ac:dyDescent="0.2"/>
    <row r="8349" ht="12.75" customHeight="1" x14ac:dyDescent="0.2"/>
    <row r="8350" ht="12.75" customHeight="1" x14ac:dyDescent="0.2"/>
    <row r="8351" ht="12.75" customHeight="1" x14ac:dyDescent="0.2"/>
    <row r="8352" ht="12.75" customHeight="1" x14ac:dyDescent="0.2"/>
    <row r="8353" ht="12.75" customHeight="1" x14ac:dyDescent="0.2"/>
    <row r="8354" ht="12.75" customHeight="1" x14ac:dyDescent="0.2"/>
    <row r="8355" ht="12.75" customHeight="1" x14ac:dyDescent="0.2"/>
    <row r="8356" ht="12.75" customHeight="1" x14ac:dyDescent="0.2"/>
    <row r="8357" ht="12.75" customHeight="1" x14ac:dyDescent="0.2"/>
    <row r="8358" ht="12.75" customHeight="1" x14ac:dyDescent="0.2"/>
    <row r="8359" ht="12.75" customHeight="1" x14ac:dyDescent="0.2"/>
    <row r="8360" ht="12.75" customHeight="1" x14ac:dyDescent="0.2"/>
    <row r="8361" ht="12.75" customHeight="1" x14ac:dyDescent="0.2"/>
    <row r="8362" ht="12.75" customHeight="1" x14ac:dyDescent="0.2"/>
    <row r="8363" ht="12.75" customHeight="1" x14ac:dyDescent="0.2"/>
    <row r="8364" ht="12.75" customHeight="1" x14ac:dyDescent="0.2"/>
    <row r="8365" ht="12.75" customHeight="1" x14ac:dyDescent="0.2"/>
    <row r="8366" ht="12.75" customHeight="1" x14ac:dyDescent="0.2"/>
    <row r="8367" ht="12.75" customHeight="1" x14ac:dyDescent="0.2"/>
    <row r="8368" ht="12.75" customHeight="1" x14ac:dyDescent="0.2"/>
    <row r="8369" ht="12.75" customHeight="1" x14ac:dyDescent="0.2"/>
    <row r="8370" ht="12.75" customHeight="1" x14ac:dyDescent="0.2"/>
    <row r="8371" ht="12.75" customHeight="1" x14ac:dyDescent="0.2"/>
    <row r="8372" ht="12.75" customHeight="1" x14ac:dyDescent="0.2"/>
    <row r="8373" ht="12.75" customHeight="1" x14ac:dyDescent="0.2"/>
    <row r="8374" ht="12.75" customHeight="1" x14ac:dyDescent="0.2"/>
    <row r="8375" ht="12.75" customHeight="1" x14ac:dyDescent="0.2"/>
    <row r="8376" ht="12.75" customHeight="1" x14ac:dyDescent="0.2"/>
    <row r="8377" ht="12.75" customHeight="1" x14ac:dyDescent="0.2"/>
    <row r="8378" ht="12.75" customHeight="1" x14ac:dyDescent="0.2"/>
    <row r="8379" ht="12.75" customHeight="1" x14ac:dyDescent="0.2"/>
    <row r="8380" ht="12.75" customHeight="1" x14ac:dyDescent="0.2"/>
    <row r="8381" ht="12.75" customHeight="1" x14ac:dyDescent="0.2"/>
    <row r="8382" ht="12.75" customHeight="1" x14ac:dyDescent="0.2"/>
    <row r="8383" ht="12.75" customHeight="1" x14ac:dyDescent="0.2"/>
    <row r="8384" ht="12.75" customHeight="1" x14ac:dyDescent="0.2"/>
    <row r="8385" ht="12.75" customHeight="1" x14ac:dyDescent="0.2"/>
    <row r="8386" ht="12.75" customHeight="1" x14ac:dyDescent="0.2"/>
    <row r="8387" ht="12.75" customHeight="1" x14ac:dyDescent="0.2"/>
    <row r="8388" ht="12.75" customHeight="1" x14ac:dyDescent="0.2"/>
    <row r="8389" ht="12.75" customHeight="1" x14ac:dyDescent="0.2"/>
    <row r="8390" ht="12.75" customHeight="1" x14ac:dyDescent="0.2"/>
    <row r="8391" ht="12.75" customHeight="1" x14ac:dyDescent="0.2"/>
    <row r="8392" ht="12.75" customHeight="1" x14ac:dyDescent="0.2"/>
    <row r="8393" ht="12.75" customHeight="1" x14ac:dyDescent="0.2"/>
    <row r="8394" ht="12.75" customHeight="1" x14ac:dyDescent="0.2"/>
    <row r="8395" ht="12.75" customHeight="1" x14ac:dyDescent="0.2"/>
    <row r="8396" ht="12.75" customHeight="1" x14ac:dyDescent="0.2"/>
    <row r="8397" ht="12.75" customHeight="1" x14ac:dyDescent="0.2"/>
    <row r="8398" ht="12.75" customHeight="1" x14ac:dyDescent="0.2"/>
    <row r="8399" ht="12.75" customHeight="1" x14ac:dyDescent="0.2"/>
    <row r="8400" ht="12.75" customHeight="1" x14ac:dyDescent="0.2"/>
    <row r="8401" ht="12.75" customHeight="1" x14ac:dyDescent="0.2"/>
    <row r="8402" ht="12.75" customHeight="1" x14ac:dyDescent="0.2"/>
    <row r="8403" ht="12.75" customHeight="1" x14ac:dyDescent="0.2"/>
    <row r="8404" ht="12.75" customHeight="1" x14ac:dyDescent="0.2"/>
    <row r="8405" ht="12.75" customHeight="1" x14ac:dyDescent="0.2"/>
    <row r="8406" ht="12.75" customHeight="1" x14ac:dyDescent="0.2"/>
    <row r="8407" ht="12.75" customHeight="1" x14ac:dyDescent="0.2"/>
    <row r="8408" ht="12.75" customHeight="1" x14ac:dyDescent="0.2"/>
    <row r="8409" ht="12.75" customHeight="1" x14ac:dyDescent="0.2"/>
    <row r="8410" ht="12.75" customHeight="1" x14ac:dyDescent="0.2"/>
    <row r="8411" ht="12.75" customHeight="1" x14ac:dyDescent="0.2"/>
    <row r="8412" ht="12.75" customHeight="1" x14ac:dyDescent="0.2"/>
    <row r="8413" ht="12.75" customHeight="1" x14ac:dyDescent="0.2"/>
    <row r="8414" ht="12.75" customHeight="1" x14ac:dyDescent="0.2"/>
    <row r="8415" ht="12.75" customHeight="1" x14ac:dyDescent="0.2"/>
    <row r="8416" ht="12.75" customHeight="1" x14ac:dyDescent="0.2"/>
    <row r="8417" ht="12.75" customHeight="1" x14ac:dyDescent="0.2"/>
    <row r="8418" ht="12.75" customHeight="1" x14ac:dyDescent="0.2"/>
    <row r="8419" ht="12.75" customHeight="1" x14ac:dyDescent="0.2"/>
    <row r="8420" ht="12.75" customHeight="1" x14ac:dyDescent="0.2"/>
    <row r="8421" ht="12.75" customHeight="1" x14ac:dyDescent="0.2"/>
    <row r="8422" ht="12.75" customHeight="1" x14ac:dyDescent="0.2"/>
    <row r="8423" ht="12.75" customHeight="1" x14ac:dyDescent="0.2"/>
    <row r="8424" ht="12.75" customHeight="1" x14ac:dyDescent="0.2"/>
    <row r="8425" ht="12.75" customHeight="1" x14ac:dyDescent="0.2"/>
    <row r="8426" ht="12.75" customHeight="1" x14ac:dyDescent="0.2"/>
    <row r="8427" ht="12.75" customHeight="1" x14ac:dyDescent="0.2"/>
    <row r="8428" ht="12.75" customHeight="1" x14ac:dyDescent="0.2"/>
    <row r="8429" ht="12.75" customHeight="1" x14ac:dyDescent="0.2"/>
    <row r="8430" ht="12.75" customHeight="1" x14ac:dyDescent="0.2"/>
    <row r="8431" ht="12.75" customHeight="1" x14ac:dyDescent="0.2"/>
    <row r="8432" ht="12.75" customHeight="1" x14ac:dyDescent="0.2"/>
    <row r="8433" ht="12.75" customHeight="1" x14ac:dyDescent="0.2"/>
    <row r="8434" ht="12.75" customHeight="1" x14ac:dyDescent="0.2"/>
    <row r="8435" ht="12.75" customHeight="1" x14ac:dyDescent="0.2"/>
    <row r="8436" ht="12.75" customHeight="1" x14ac:dyDescent="0.2"/>
    <row r="8437" ht="12.75" customHeight="1" x14ac:dyDescent="0.2"/>
    <row r="8438" ht="12.75" customHeight="1" x14ac:dyDescent="0.2"/>
    <row r="8439" ht="12.75" customHeight="1" x14ac:dyDescent="0.2"/>
    <row r="8440" ht="12.75" customHeight="1" x14ac:dyDescent="0.2"/>
    <row r="8441" ht="12.75" customHeight="1" x14ac:dyDescent="0.2"/>
    <row r="8442" ht="12.75" customHeight="1" x14ac:dyDescent="0.2"/>
    <row r="8443" ht="12.75" customHeight="1" x14ac:dyDescent="0.2"/>
    <row r="8444" ht="12.75" customHeight="1" x14ac:dyDescent="0.2"/>
    <row r="8445" ht="12.75" customHeight="1" x14ac:dyDescent="0.2"/>
    <row r="8446" ht="12.75" customHeight="1" x14ac:dyDescent="0.2"/>
    <row r="8447" ht="12.75" customHeight="1" x14ac:dyDescent="0.2"/>
    <row r="8448" ht="12.75" customHeight="1" x14ac:dyDescent="0.2"/>
    <row r="8449" ht="12.75" customHeight="1" x14ac:dyDescent="0.2"/>
    <row r="8450" ht="12.75" customHeight="1" x14ac:dyDescent="0.2"/>
    <row r="8451" ht="12.75" customHeight="1" x14ac:dyDescent="0.2"/>
    <row r="8452" ht="12.75" customHeight="1" x14ac:dyDescent="0.2"/>
    <row r="8453" ht="12.75" customHeight="1" x14ac:dyDescent="0.2"/>
    <row r="8454" ht="12.75" customHeight="1" x14ac:dyDescent="0.2"/>
    <row r="8455" ht="12.75" customHeight="1" x14ac:dyDescent="0.2"/>
    <row r="8456" ht="12.75" customHeight="1" x14ac:dyDescent="0.2"/>
    <row r="8457" ht="12.75" customHeight="1" x14ac:dyDescent="0.2"/>
    <row r="8458" ht="12.75" customHeight="1" x14ac:dyDescent="0.2"/>
    <row r="8459" ht="12.75" customHeight="1" x14ac:dyDescent="0.2"/>
    <row r="8460" ht="12.75" customHeight="1" x14ac:dyDescent="0.2"/>
    <row r="8461" ht="12.75" customHeight="1" x14ac:dyDescent="0.2"/>
    <row r="8462" ht="12.75" customHeight="1" x14ac:dyDescent="0.2"/>
    <row r="8463" ht="12.75" customHeight="1" x14ac:dyDescent="0.2"/>
    <row r="8464" ht="12.75" customHeight="1" x14ac:dyDescent="0.2"/>
    <row r="8465" ht="12.75" customHeight="1" x14ac:dyDescent="0.2"/>
    <row r="8466" ht="12.75" customHeight="1" x14ac:dyDescent="0.2"/>
    <row r="8467" ht="12.75" customHeight="1" x14ac:dyDescent="0.2"/>
    <row r="8468" ht="12.75" customHeight="1" x14ac:dyDescent="0.2"/>
    <row r="8469" ht="12.75" customHeight="1" x14ac:dyDescent="0.2"/>
    <row r="8470" ht="12.75" customHeight="1" x14ac:dyDescent="0.2"/>
    <row r="8471" ht="12.75" customHeight="1" x14ac:dyDescent="0.2"/>
    <row r="8472" ht="12.75" customHeight="1" x14ac:dyDescent="0.2"/>
    <row r="8473" ht="12.75" customHeight="1" x14ac:dyDescent="0.2"/>
    <row r="8474" ht="12.75" customHeight="1" x14ac:dyDescent="0.2"/>
    <row r="8475" ht="12.75" customHeight="1" x14ac:dyDescent="0.2"/>
    <row r="8476" ht="12.75" customHeight="1" x14ac:dyDescent="0.2"/>
    <row r="8477" ht="12.75" customHeight="1" x14ac:dyDescent="0.2"/>
    <row r="8478" ht="12.75" customHeight="1" x14ac:dyDescent="0.2"/>
    <row r="8479" ht="12.75" customHeight="1" x14ac:dyDescent="0.2"/>
    <row r="8480" ht="12.75" customHeight="1" x14ac:dyDescent="0.2"/>
    <row r="8481" ht="12.75" customHeight="1" x14ac:dyDescent="0.2"/>
    <row r="8482" ht="12.75" customHeight="1" x14ac:dyDescent="0.2"/>
    <row r="8483" ht="12.75" customHeight="1" x14ac:dyDescent="0.2"/>
    <row r="8484" ht="12.75" customHeight="1" x14ac:dyDescent="0.2"/>
    <row r="8485" ht="12.75" customHeight="1" x14ac:dyDescent="0.2"/>
    <row r="8486" ht="12.75" customHeight="1" x14ac:dyDescent="0.2"/>
    <row r="8487" ht="12.75" customHeight="1" x14ac:dyDescent="0.2"/>
    <row r="8488" ht="12.75" customHeight="1" x14ac:dyDescent="0.2"/>
    <row r="8489" ht="12.75" customHeight="1" x14ac:dyDescent="0.2"/>
    <row r="8490" ht="12.75" customHeight="1" x14ac:dyDescent="0.2"/>
    <row r="8491" ht="12.75" customHeight="1" x14ac:dyDescent="0.2"/>
    <row r="8492" ht="12.75" customHeight="1" x14ac:dyDescent="0.2"/>
    <row r="8493" ht="12.75" customHeight="1" x14ac:dyDescent="0.2"/>
    <row r="8494" ht="12.75" customHeight="1" x14ac:dyDescent="0.2"/>
    <row r="8495" ht="12.75" customHeight="1" x14ac:dyDescent="0.2"/>
    <row r="8496" ht="12.75" customHeight="1" x14ac:dyDescent="0.2"/>
    <row r="8497" ht="12.75" customHeight="1" x14ac:dyDescent="0.2"/>
    <row r="8498" ht="12.75" customHeight="1" x14ac:dyDescent="0.2"/>
    <row r="8499" ht="12.75" customHeight="1" x14ac:dyDescent="0.2"/>
    <row r="8500" ht="12.75" customHeight="1" x14ac:dyDescent="0.2"/>
    <row r="8501" ht="12.75" customHeight="1" x14ac:dyDescent="0.2"/>
    <row r="8502" ht="12.75" customHeight="1" x14ac:dyDescent="0.2"/>
    <row r="8503" ht="12.75" customHeight="1" x14ac:dyDescent="0.2"/>
    <row r="8504" ht="12.75" customHeight="1" x14ac:dyDescent="0.2"/>
    <row r="8505" ht="12.75" customHeight="1" x14ac:dyDescent="0.2"/>
    <row r="8506" ht="12.75" customHeight="1" x14ac:dyDescent="0.2"/>
    <row r="8507" ht="12.75" customHeight="1" x14ac:dyDescent="0.2"/>
    <row r="8508" ht="12.75" customHeight="1" x14ac:dyDescent="0.2"/>
    <row r="8509" ht="12.75" customHeight="1" x14ac:dyDescent="0.2"/>
    <row r="8510" ht="12.75" customHeight="1" x14ac:dyDescent="0.2"/>
    <row r="8511" ht="12.75" customHeight="1" x14ac:dyDescent="0.2"/>
    <row r="8512" ht="12.75" customHeight="1" x14ac:dyDescent="0.2"/>
    <row r="8513" ht="12.75" customHeight="1" x14ac:dyDescent="0.2"/>
    <row r="8514" ht="12.75" customHeight="1" x14ac:dyDescent="0.2"/>
    <row r="8515" ht="12.75" customHeight="1" x14ac:dyDescent="0.2"/>
    <row r="8516" ht="12.75" customHeight="1" x14ac:dyDescent="0.2"/>
    <row r="8517" ht="12.75" customHeight="1" x14ac:dyDescent="0.2"/>
    <row r="8518" ht="12.75" customHeight="1" x14ac:dyDescent="0.2"/>
    <row r="8519" ht="12.75" customHeight="1" x14ac:dyDescent="0.2"/>
    <row r="8520" ht="12.75" customHeight="1" x14ac:dyDescent="0.2"/>
    <row r="8521" ht="12.75" customHeight="1" x14ac:dyDescent="0.2"/>
    <row r="8522" ht="12.75" customHeight="1" x14ac:dyDescent="0.2"/>
    <row r="8523" ht="12.75" customHeight="1" x14ac:dyDescent="0.2"/>
    <row r="8524" ht="12.75" customHeight="1" x14ac:dyDescent="0.2"/>
    <row r="8525" ht="12.75" customHeight="1" x14ac:dyDescent="0.2"/>
    <row r="8526" ht="12.75" customHeight="1" x14ac:dyDescent="0.2"/>
    <row r="8527" ht="12.75" customHeight="1" x14ac:dyDescent="0.2"/>
    <row r="8528" ht="12.75" customHeight="1" x14ac:dyDescent="0.2"/>
    <row r="8529" ht="12.75" customHeight="1" x14ac:dyDescent="0.2"/>
    <row r="8530" ht="12.75" customHeight="1" x14ac:dyDescent="0.2"/>
    <row r="8531" ht="12.75" customHeight="1" x14ac:dyDescent="0.2"/>
    <row r="8532" ht="12.75" customHeight="1" x14ac:dyDescent="0.2"/>
    <row r="8533" ht="12.75" customHeight="1" x14ac:dyDescent="0.2"/>
    <row r="8534" ht="12.75" customHeight="1" x14ac:dyDescent="0.2"/>
    <row r="8535" ht="12.75" customHeight="1" x14ac:dyDescent="0.2"/>
    <row r="8536" ht="12.75" customHeight="1" x14ac:dyDescent="0.2"/>
    <row r="8537" ht="12.75" customHeight="1" x14ac:dyDescent="0.2"/>
    <row r="8538" ht="12.75" customHeight="1" x14ac:dyDescent="0.2"/>
    <row r="8539" ht="12.75" customHeight="1" x14ac:dyDescent="0.2"/>
    <row r="8540" ht="12.75" customHeight="1" x14ac:dyDescent="0.2"/>
    <row r="8541" ht="12.75" customHeight="1" x14ac:dyDescent="0.2"/>
    <row r="8542" ht="12.75" customHeight="1" x14ac:dyDescent="0.2"/>
    <row r="8543" ht="12.75" customHeight="1" x14ac:dyDescent="0.2"/>
    <row r="8544" ht="12.75" customHeight="1" x14ac:dyDescent="0.2"/>
    <row r="8545" ht="12.75" customHeight="1" x14ac:dyDescent="0.2"/>
    <row r="8546" ht="12.75" customHeight="1" x14ac:dyDescent="0.2"/>
    <row r="8547" ht="12.75" customHeight="1" x14ac:dyDescent="0.2"/>
    <row r="8548" ht="12.75" customHeight="1" x14ac:dyDescent="0.2"/>
    <row r="8549" ht="12.75" customHeight="1" x14ac:dyDescent="0.2"/>
    <row r="8550" ht="12.75" customHeight="1" x14ac:dyDescent="0.2"/>
    <row r="8551" ht="12.75" customHeight="1" x14ac:dyDescent="0.2"/>
    <row r="8552" ht="12.75" customHeight="1" x14ac:dyDescent="0.2"/>
    <row r="8553" ht="12.75" customHeight="1" x14ac:dyDescent="0.2"/>
    <row r="8554" ht="12.75" customHeight="1" x14ac:dyDescent="0.2"/>
    <row r="8555" ht="12.75" customHeight="1" x14ac:dyDescent="0.2"/>
    <row r="8556" ht="12.75" customHeight="1" x14ac:dyDescent="0.2"/>
    <row r="8557" ht="12.75" customHeight="1" x14ac:dyDescent="0.2"/>
    <row r="8558" ht="12.75" customHeight="1" x14ac:dyDescent="0.2"/>
    <row r="8559" ht="12.75" customHeight="1" x14ac:dyDescent="0.2"/>
    <row r="8560" ht="12.75" customHeight="1" x14ac:dyDescent="0.2"/>
    <row r="8561" ht="12.75" customHeight="1" x14ac:dyDescent="0.2"/>
    <row r="8562" ht="12.75" customHeight="1" x14ac:dyDescent="0.2"/>
    <row r="8563" ht="12.75" customHeight="1" x14ac:dyDescent="0.2"/>
    <row r="8564" ht="12.75" customHeight="1" x14ac:dyDescent="0.2"/>
    <row r="8565" ht="12.75" customHeight="1" x14ac:dyDescent="0.2"/>
    <row r="8566" ht="12.75" customHeight="1" x14ac:dyDescent="0.2"/>
    <row r="8567" ht="12.75" customHeight="1" x14ac:dyDescent="0.2"/>
    <row r="8568" ht="12.75" customHeight="1" x14ac:dyDescent="0.2"/>
    <row r="8569" ht="12.75" customHeight="1" x14ac:dyDescent="0.2"/>
    <row r="8570" ht="12.75" customHeight="1" x14ac:dyDescent="0.2"/>
    <row r="8571" ht="12.75" customHeight="1" x14ac:dyDescent="0.2"/>
    <row r="8572" ht="12.75" customHeight="1" x14ac:dyDescent="0.2"/>
    <row r="8573" ht="12.75" customHeight="1" x14ac:dyDescent="0.2"/>
    <row r="8574" ht="12.75" customHeight="1" x14ac:dyDescent="0.2"/>
    <row r="8575" ht="12.75" customHeight="1" x14ac:dyDescent="0.2"/>
    <row r="8576" ht="12.75" customHeight="1" x14ac:dyDescent="0.2"/>
    <row r="8577" ht="12.75" customHeight="1" x14ac:dyDescent="0.2"/>
    <row r="8578" ht="12.75" customHeight="1" x14ac:dyDescent="0.2"/>
    <row r="8579" ht="12.75" customHeight="1" x14ac:dyDescent="0.2"/>
    <row r="8580" ht="12.75" customHeight="1" x14ac:dyDescent="0.2"/>
    <row r="8581" ht="12.75" customHeight="1" x14ac:dyDescent="0.2"/>
    <row r="8582" ht="12.75" customHeight="1" x14ac:dyDescent="0.2"/>
    <row r="8583" ht="12.75" customHeight="1" x14ac:dyDescent="0.2"/>
    <row r="8584" ht="12.75" customHeight="1" x14ac:dyDescent="0.2"/>
    <row r="8585" ht="12.75" customHeight="1" x14ac:dyDescent="0.2"/>
    <row r="8586" ht="12.75" customHeight="1" x14ac:dyDescent="0.2"/>
    <row r="8587" ht="12.75" customHeight="1" x14ac:dyDescent="0.2"/>
    <row r="8588" ht="12.75" customHeight="1" x14ac:dyDescent="0.2"/>
    <row r="8589" ht="12.75" customHeight="1" x14ac:dyDescent="0.2"/>
    <row r="8590" ht="12.75" customHeight="1" x14ac:dyDescent="0.2"/>
    <row r="8591" ht="12.75" customHeight="1" x14ac:dyDescent="0.2"/>
    <row r="8592" ht="12.75" customHeight="1" x14ac:dyDescent="0.2"/>
    <row r="8593" ht="12.75" customHeight="1" x14ac:dyDescent="0.2"/>
    <row r="8594" ht="12.75" customHeight="1" x14ac:dyDescent="0.2"/>
    <row r="8595" ht="12.75" customHeight="1" x14ac:dyDescent="0.2"/>
    <row r="8596" ht="12.75" customHeight="1" x14ac:dyDescent="0.2"/>
    <row r="8597" ht="12.75" customHeight="1" x14ac:dyDescent="0.2"/>
    <row r="8598" ht="12.75" customHeight="1" x14ac:dyDescent="0.2"/>
    <row r="8599" ht="12.75" customHeight="1" x14ac:dyDescent="0.2"/>
    <row r="8600" ht="12.75" customHeight="1" x14ac:dyDescent="0.2"/>
    <row r="8601" ht="12.75" customHeight="1" x14ac:dyDescent="0.2"/>
    <row r="8602" ht="12.75" customHeight="1" x14ac:dyDescent="0.2"/>
    <row r="8603" ht="12.75" customHeight="1" x14ac:dyDescent="0.2"/>
    <row r="8604" ht="12.75" customHeight="1" x14ac:dyDescent="0.2"/>
    <row r="8605" ht="12.75" customHeight="1" x14ac:dyDescent="0.2"/>
    <row r="8606" ht="12.75" customHeight="1" x14ac:dyDescent="0.2"/>
    <row r="8607" ht="12.75" customHeight="1" x14ac:dyDescent="0.2"/>
    <row r="8608" ht="12.75" customHeight="1" x14ac:dyDescent="0.2"/>
    <row r="8609" ht="12.75" customHeight="1" x14ac:dyDescent="0.2"/>
    <row r="8610" ht="12.75" customHeight="1" x14ac:dyDescent="0.2"/>
    <row r="8611" ht="12.75" customHeight="1" x14ac:dyDescent="0.2"/>
    <row r="8612" ht="12.75" customHeight="1" x14ac:dyDescent="0.2"/>
    <row r="8613" ht="12.75" customHeight="1" x14ac:dyDescent="0.2"/>
    <row r="8614" ht="12.75" customHeight="1" x14ac:dyDescent="0.2"/>
    <row r="8615" ht="12.75" customHeight="1" x14ac:dyDescent="0.2"/>
    <row r="8616" ht="12.75" customHeight="1" x14ac:dyDescent="0.2"/>
    <row r="8617" ht="12.75" customHeight="1" x14ac:dyDescent="0.2"/>
    <row r="8618" ht="12.75" customHeight="1" x14ac:dyDescent="0.2"/>
    <row r="8619" ht="12.75" customHeight="1" x14ac:dyDescent="0.2"/>
    <row r="8620" ht="12.75" customHeight="1" x14ac:dyDescent="0.2"/>
    <row r="8621" ht="12.75" customHeight="1" x14ac:dyDescent="0.2"/>
    <row r="8622" ht="12.75" customHeight="1" x14ac:dyDescent="0.2"/>
    <row r="8623" ht="12.75" customHeight="1" x14ac:dyDescent="0.2"/>
    <row r="8624" ht="12.75" customHeight="1" x14ac:dyDescent="0.2"/>
    <row r="8625" ht="12.75" customHeight="1" x14ac:dyDescent="0.2"/>
    <row r="8626" ht="12.75" customHeight="1" x14ac:dyDescent="0.2"/>
    <row r="8627" ht="12.75" customHeight="1" x14ac:dyDescent="0.2"/>
    <row r="8628" ht="12.75" customHeight="1" x14ac:dyDescent="0.2"/>
    <row r="8629" ht="12.75" customHeight="1" x14ac:dyDescent="0.2"/>
    <row r="8630" ht="12.75" customHeight="1" x14ac:dyDescent="0.2"/>
    <row r="8631" ht="12.75" customHeight="1" x14ac:dyDescent="0.2"/>
    <row r="8632" ht="12.75" customHeight="1" x14ac:dyDescent="0.2"/>
    <row r="8633" ht="12.75" customHeight="1" x14ac:dyDescent="0.2"/>
    <row r="8634" ht="12.75" customHeight="1" x14ac:dyDescent="0.2"/>
    <row r="8635" ht="12.75" customHeight="1" x14ac:dyDescent="0.2"/>
    <row r="8636" ht="12.75" customHeight="1" x14ac:dyDescent="0.2"/>
    <row r="8637" ht="12.75" customHeight="1" x14ac:dyDescent="0.2"/>
    <row r="8638" ht="12.75" customHeight="1" x14ac:dyDescent="0.2"/>
    <row r="8639" ht="12.75" customHeight="1" x14ac:dyDescent="0.2"/>
    <row r="8640" ht="12.75" customHeight="1" x14ac:dyDescent="0.2"/>
    <row r="8641" ht="12.75" customHeight="1" x14ac:dyDescent="0.2"/>
    <row r="8642" ht="12.75" customHeight="1" x14ac:dyDescent="0.2"/>
    <row r="8643" ht="12.75" customHeight="1" x14ac:dyDescent="0.2"/>
    <row r="8644" ht="12.75" customHeight="1" x14ac:dyDescent="0.2"/>
    <row r="8645" ht="12.75" customHeight="1" x14ac:dyDescent="0.2"/>
    <row r="8646" ht="12.75" customHeight="1" x14ac:dyDescent="0.2"/>
    <row r="8647" ht="12.75" customHeight="1" x14ac:dyDescent="0.2"/>
    <row r="8648" ht="12.75" customHeight="1" x14ac:dyDescent="0.2"/>
    <row r="8649" ht="12.75" customHeight="1" x14ac:dyDescent="0.2"/>
    <row r="8650" ht="12.75" customHeight="1" x14ac:dyDescent="0.2"/>
    <row r="8651" ht="12.75" customHeight="1" x14ac:dyDescent="0.2"/>
    <row r="8652" ht="12.75" customHeight="1" x14ac:dyDescent="0.2"/>
    <row r="8653" ht="12.75" customHeight="1" x14ac:dyDescent="0.2"/>
    <row r="8654" ht="12.75" customHeight="1" x14ac:dyDescent="0.2"/>
    <row r="8655" ht="12.75" customHeight="1" x14ac:dyDescent="0.2"/>
    <row r="8656" ht="12.75" customHeight="1" x14ac:dyDescent="0.2"/>
    <row r="8657" ht="12.75" customHeight="1" x14ac:dyDescent="0.2"/>
    <row r="8658" ht="12.75" customHeight="1" x14ac:dyDescent="0.2"/>
    <row r="8659" ht="12.75" customHeight="1" x14ac:dyDescent="0.2"/>
    <row r="8660" ht="12.75" customHeight="1" x14ac:dyDescent="0.2"/>
    <row r="8661" ht="12.75" customHeight="1" x14ac:dyDescent="0.2"/>
    <row r="8662" ht="12.75" customHeight="1" x14ac:dyDescent="0.2"/>
    <row r="8663" ht="12.75" customHeight="1" x14ac:dyDescent="0.2"/>
    <row r="8664" ht="12.75" customHeight="1" x14ac:dyDescent="0.2"/>
    <row r="8665" ht="12.75" customHeight="1" x14ac:dyDescent="0.2"/>
    <row r="8666" ht="12.75" customHeight="1" x14ac:dyDescent="0.2"/>
    <row r="8667" ht="12.75" customHeight="1" x14ac:dyDescent="0.2"/>
    <row r="8668" ht="12.75" customHeight="1" x14ac:dyDescent="0.2"/>
    <row r="8669" ht="12.75" customHeight="1" x14ac:dyDescent="0.2"/>
    <row r="8670" ht="12.75" customHeight="1" x14ac:dyDescent="0.2"/>
    <row r="8671" ht="12.75" customHeight="1" x14ac:dyDescent="0.2"/>
    <row r="8672" ht="12.75" customHeight="1" x14ac:dyDescent="0.2"/>
    <row r="8673" ht="12.75" customHeight="1" x14ac:dyDescent="0.2"/>
    <row r="8674" ht="12.75" customHeight="1" x14ac:dyDescent="0.2"/>
    <row r="8675" ht="12.75" customHeight="1" x14ac:dyDescent="0.2"/>
    <row r="8676" ht="12.75" customHeight="1" x14ac:dyDescent="0.2"/>
    <row r="8677" ht="12.75" customHeight="1" x14ac:dyDescent="0.2"/>
    <row r="8678" ht="12.75" customHeight="1" x14ac:dyDescent="0.2"/>
    <row r="8679" ht="12.75" customHeight="1" x14ac:dyDescent="0.2"/>
    <row r="8680" ht="12.75" customHeight="1" x14ac:dyDescent="0.2"/>
    <row r="8681" ht="12.75" customHeight="1" x14ac:dyDescent="0.2"/>
    <row r="8682" ht="12.75" customHeight="1" x14ac:dyDescent="0.2"/>
    <row r="8683" ht="12.75" customHeight="1" x14ac:dyDescent="0.2"/>
    <row r="8684" ht="12.75" customHeight="1" x14ac:dyDescent="0.2"/>
    <row r="8685" ht="12.75" customHeight="1" x14ac:dyDescent="0.2"/>
    <row r="8686" ht="12.75" customHeight="1" x14ac:dyDescent="0.2"/>
    <row r="8687" ht="12.75" customHeight="1" x14ac:dyDescent="0.2"/>
    <row r="8688" ht="12.75" customHeight="1" x14ac:dyDescent="0.2"/>
    <row r="8689" ht="12.75" customHeight="1" x14ac:dyDescent="0.2"/>
    <row r="8690" ht="12.75" customHeight="1" x14ac:dyDescent="0.2"/>
    <row r="8691" ht="12.75" customHeight="1" x14ac:dyDescent="0.2"/>
    <row r="8692" ht="12.75" customHeight="1" x14ac:dyDescent="0.2"/>
    <row r="8693" ht="12.75" customHeight="1" x14ac:dyDescent="0.2"/>
    <row r="8694" ht="12.75" customHeight="1" x14ac:dyDescent="0.2"/>
    <row r="8695" ht="12.75" customHeight="1" x14ac:dyDescent="0.2"/>
    <row r="8696" ht="12.75" customHeight="1" x14ac:dyDescent="0.2"/>
    <row r="8697" ht="12.75" customHeight="1" x14ac:dyDescent="0.2"/>
    <row r="8698" ht="12.75" customHeight="1" x14ac:dyDescent="0.2"/>
    <row r="8699" ht="12.75" customHeight="1" x14ac:dyDescent="0.2"/>
    <row r="8700" ht="12.75" customHeight="1" x14ac:dyDescent="0.2"/>
    <row r="8701" ht="12.75" customHeight="1" x14ac:dyDescent="0.2"/>
    <row r="8702" ht="12.75" customHeight="1" x14ac:dyDescent="0.2"/>
    <row r="8703" ht="12.75" customHeight="1" x14ac:dyDescent="0.2"/>
    <row r="8704" ht="12.75" customHeight="1" x14ac:dyDescent="0.2"/>
    <row r="8705" ht="12.75" customHeight="1" x14ac:dyDescent="0.2"/>
    <row r="8706" ht="12.75" customHeight="1" x14ac:dyDescent="0.2"/>
    <row r="8707" ht="12.75" customHeight="1" x14ac:dyDescent="0.2"/>
    <row r="8708" ht="12.75" customHeight="1" x14ac:dyDescent="0.2"/>
    <row r="8709" ht="12.75" customHeight="1" x14ac:dyDescent="0.2"/>
    <row r="8710" ht="12.75" customHeight="1" x14ac:dyDescent="0.2"/>
    <row r="8711" ht="12.75" customHeight="1" x14ac:dyDescent="0.2"/>
    <row r="8712" ht="12.75" customHeight="1" x14ac:dyDescent="0.2"/>
    <row r="8713" ht="12.75" customHeight="1" x14ac:dyDescent="0.2"/>
    <row r="8714" ht="12.75" customHeight="1" x14ac:dyDescent="0.2"/>
    <row r="8715" ht="12.75" customHeight="1" x14ac:dyDescent="0.2"/>
    <row r="8716" ht="12.75" customHeight="1" x14ac:dyDescent="0.2"/>
    <row r="8717" ht="12.75" customHeight="1" x14ac:dyDescent="0.2"/>
    <row r="8718" ht="12.75" customHeight="1" x14ac:dyDescent="0.2"/>
    <row r="8719" ht="12.75" customHeight="1" x14ac:dyDescent="0.2"/>
    <row r="8720" ht="12.75" customHeight="1" x14ac:dyDescent="0.2"/>
    <row r="8721" ht="12.75" customHeight="1" x14ac:dyDescent="0.2"/>
    <row r="8722" ht="12.75" customHeight="1" x14ac:dyDescent="0.2"/>
    <row r="8723" ht="12.75" customHeight="1" x14ac:dyDescent="0.2"/>
    <row r="8724" ht="12.75" customHeight="1" x14ac:dyDescent="0.2"/>
    <row r="8725" ht="12.75" customHeight="1" x14ac:dyDescent="0.2"/>
    <row r="8726" ht="12.75" customHeight="1" x14ac:dyDescent="0.2"/>
    <row r="8727" ht="12.75" customHeight="1" x14ac:dyDescent="0.2"/>
    <row r="8728" ht="12.75" customHeight="1" x14ac:dyDescent="0.2"/>
    <row r="8729" ht="12.75" customHeight="1" x14ac:dyDescent="0.2"/>
    <row r="8730" ht="12.75" customHeight="1" x14ac:dyDescent="0.2"/>
    <row r="8731" ht="12.75" customHeight="1" x14ac:dyDescent="0.2"/>
    <row r="8732" ht="12.75" customHeight="1" x14ac:dyDescent="0.2"/>
    <row r="8733" ht="12.75" customHeight="1" x14ac:dyDescent="0.2"/>
    <row r="8734" ht="12.75" customHeight="1" x14ac:dyDescent="0.2"/>
    <row r="8735" ht="12.75" customHeight="1" x14ac:dyDescent="0.2"/>
    <row r="8736" ht="12.75" customHeight="1" x14ac:dyDescent="0.2"/>
    <row r="8737" ht="12.75" customHeight="1" x14ac:dyDescent="0.2"/>
    <row r="8738" ht="12.75" customHeight="1" x14ac:dyDescent="0.2"/>
    <row r="8739" ht="12.75" customHeight="1" x14ac:dyDescent="0.2"/>
    <row r="8740" ht="12.75" customHeight="1" x14ac:dyDescent="0.2"/>
    <row r="8741" ht="12.75" customHeight="1" x14ac:dyDescent="0.2"/>
    <row r="8742" ht="12.75" customHeight="1" x14ac:dyDescent="0.2"/>
    <row r="8743" ht="12.75" customHeight="1" x14ac:dyDescent="0.2"/>
    <row r="8744" ht="12.75" customHeight="1" x14ac:dyDescent="0.2"/>
    <row r="8745" ht="12.75" customHeight="1" x14ac:dyDescent="0.2"/>
    <row r="8746" ht="12.75" customHeight="1" x14ac:dyDescent="0.2"/>
    <row r="8747" ht="12.75" customHeight="1" x14ac:dyDescent="0.2"/>
    <row r="8748" ht="12.75" customHeight="1" x14ac:dyDescent="0.2"/>
    <row r="8749" ht="12.75" customHeight="1" x14ac:dyDescent="0.2"/>
    <row r="8750" ht="12.75" customHeight="1" x14ac:dyDescent="0.2"/>
    <row r="8751" ht="12.75" customHeight="1" x14ac:dyDescent="0.2"/>
    <row r="8752" ht="12.75" customHeight="1" x14ac:dyDescent="0.2"/>
    <row r="8753" ht="12.75" customHeight="1" x14ac:dyDescent="0.2"/>
    <row r="8754" ht="12.75" customHeight="1" x14ac:dyDescent="0.2"/>
    <row r="8755" ht="12.75" customHeight="1" x14ac:dyDescent="0.2"/>
    <row r="8756" ht="12.75" customHeight="1" x14ac:dyDescent="0.2"/>
    <row r="8757" ht="12.75" customHeight="1" x14ac:dyDescent="0.2"/>
    <row r="8758" ht="12.75" customHeight="1" x14ac:dyDescent="0.2"/>
    <row r="8759" ht="12.75" customHeight="1" x14ac:dyDescent="0.2"/>
    <row r="8760" ht="12.75" customHeight="1" x14ac:dyDescent="0.2"/>
    <row r="8761" ht="12.75" customHeight="1" x14ac:dyDescent="0.2"/>
    <row r="8762" ht="12.75" customHeight="1" x14ac:dyDescent="0.2"/>
    <row r="8763" ht="12.75" customHeight="1" x14ac:dyDescent="0.2"/>
    <row r="8764" ht="12.75" customHeight="1" x14ac:dyDescent="0.2"/>
    <row r="8765" ht="12.75" customHeight="1" x14ac:dyDescent="0.2"/>
    <row r="8766" ht="12.75" customHeight="1" x14ac:dyDescent="0.2"/>
    <row r="8767" ht="12.75" customHeight="1" x14ac:dyDescent="0.2"/>
    <row r="8768" ht="12.75" customHeight="1" x14ac:dyDescent="0.2"/>
    <row r="8769" ht="12.75" customHeight="1" x14ac:dyDescent="0.2"/>
    <row r="8770" ht="12.75" customHeight="1" x14ac:dyDescent="0.2"/>
    <row r="8771" ht="12.75" customHeight="1" x14ac:dyDescent="0.2"/>
    <row r="8772" ht="12.75" customHeight="1" x14ac:dyDescent="0.2"/>
    <row r="8773" ht="12.75" customHeight="1" x14ac:dyDescent="0.2"/>
    <row r="8774" ht="12.75" customHeight="1" x14ac:dyDescent="0.2"/>
    <row r="8775" ht="12.75" customHeight="1" x14ac:dyDescent="0.2"/>
    <row r="8776" ht="12.75" customHeight="1" x14ac:dyDescent="0.2"/>
    <row r="8777" ht="12.75" customHeight="1" x14ac:dyDescent="0.2"/>
    <row r="8778" ht="12.75" customHeight="1" x14ac:dyDescent="0.2"/>
    <row r="8779" ht="12.75" customHeight="1" x14ac:dyDescent="0.2"/>
    <row r="8780" ht="12.75" customHeight="1" x14ac:dyDescent="0.2"/>
    <row r="8781" ht="12.75" customHeight="1" x14ac:dyDescent="0.2"/>
    <row r="8782" ht="12.75" customHeight="1" x14ac:dyDescent="0.2"/>
    <row r="8783" ht="12.75" customHeight="1" x14ac:dyDescent="0.2"/>
    <row r="8784" ht="12.75" customHeight="1" x14ac:dyDescent="0.2"/>
    <row r="8785" ht="12.75" customHeight="1" x14ac:dyDescent="0.2"/>
    <row r="8786" ht="12.75" customHeight="1" x14ac:dyDescent="0.2"/>
    <row r="8787" ht="12.75" customHeight="1" x14ac:dyDescent="0.2"/>
    <row r="8788" ht="12.75" customHeight="1" x14ac:dyDescent="0.2"/>
    <row r="8789" ht="12.75" customHeight="1" x14ac:dyDescent="0.2"/>
    <row r="8790" ht="12.75" customHeight="1" x14ac:dyDescent="0.2"/>
    <row r="8791" ht="12.75" customHeight="1" x14ac:dyDescent="0.2"/>
    <row r="8792" ht="12.75" customHeight="1" x14ac:dyDescent="0.2"/>
    <row r="8793" ht="12.75" customHeight="1" x14ac:dyDescent="0.2"/>
    <row r="8794" ht="12.75" customHeight="1" x14ac:dyDescent="0.2"/>
    <row r="8795" ht="12.75" customHeight="1" x14ac:dyDescent="0.2"/>
    <row r="8796" ht="12.75" customHeight="1" x14ac:dyDescent="0.2"/>
    <row r="8797" ht="12.75" customHeight="1" x14ac:dyDescent="0.2"/>
    <row r="8798" ht="12.75" customHeight="1" x14ac:dyDescent="0.2"/>
    <row r="8799" ht="12.75" customHeight="1" x14ac:dyDescent="0.2"/>
    <row r="8800" ht="12.75" customHeight="1" x14ac:dyDescent="0.2"/>
    <row r="8801" ht="12.75" customHeight="1" x14ac:dyDescent="0.2"/>
    <row r="8802" ht="12.75" customHeight="1" x14ac:dyDescent="0.2"/>
    <row r="8803" ht="12.75" customHeight="1" x14ac:dyDescent="0.2"/>
    <row r="8804" ht="12.75" customHeight="1" x14ac:dyDescent="0.2"/>
    <row r="8805" ht="12.75" customHeight="1" x14ac:dyDescent="0.2"/>
    <row r="8806" ht="12.75" customHeight="1" x14ac:dyDescent="0.2"/>
    <row r="8807" ht="12.75" customHeight="1" x14ac:dyDescent="0.2"/>
    <row r="8808" ht="12.75" customHeight="1" x14ac:dyDescent="0.2"/>
    <row r="8809" ht="12.75" customHeight="1" x14ac:dyDescent="0.2"/>
    <row r="8810" ht="12.75" customHeight="1" x14ac:dyDescent="0.2"/>
    <row r="8811" ht="12.75" customHeight="1" x14ac:dyDescent="0.2"/>
    <row r="8812" ht="12.75" customHeight="1" x14ac:dyDescent="0.2"/>
    <row r="8813" ht="12.75" customHeight="1" x14ac:dyDescent="0.2"/>
    <row r="8814" ht="12.75" customHeight="1" x14ac:dyDescent="0.2"/>
    <row r="8815" ht="12.75" customHeight="1" x14ac:dyDescent="0.2"/>
    <row r="8816" ht="12.75" customHeight="1" x14ac:dyDescent="0.2"/>
    <row r="8817" ht="12.75" customHeight="1" x14ac:dyDescent="0.2"/>
    <row r="8818" ht="12.75" customHeight="1" x14ac:dyDescent="0.2"/>
    <row r="8819" ht="12.75" customHeight="1" x14ac:dyDescent="0.2"/>
    <row r="8820" ht="12.75" customHeight="1" x14ac:dyDescent="0.2"/>
    <row r="8821" ht="12.75" customHeight="1" x14ac:dyDescent="0.2"/>
    <row r="8822" ht="12.75" customHeight="1" x14ac:dyDescent="0.2"/>
    <row r="8823" ht="12.75" customHeight="1" x14ac:dyDescent="0.2"/>
    <row r="8824" ht="12.75" customHeight="1" x14ac:dyDescent="0.2"/>
    <row r="8825" ht="12.75" customHeight="1" x14ac:dyDescent="0.2"/>
    <row r="8826" ht="12.75" customHeight="1" x14ac:dyDescent="0.2"/>
    <row r="8827" ht="12.75" customHeight="1" x14ac:dyDescent="0.2"/>
    <row r="8828" ht="12.75" customHeight="1" x14ac:dyDescent="0.2"/>
    <row r="8829" ht="12.75" customHeight="1" x14ac:dyDescent="0.2"/>
    <row r="8830" ht="12.75" customHeight="1" x14ac:dyDescent="0.2"/>
    <row r="8831" ht="12.75" customHeight="1" x14ac:dyDescent="0.2"/>
    <row r="8832" ht="12.75" customHeight="1" x14ac:dyDescent="0.2"/>
    <row r="8833" ht="12.75" customHeight="1" x14ac:dyDescent="0.2"/>
    <row r="8834" ht="12.75" customHeight="1" x14ac:dyDescent="0.2"/>
    <row r="8835" ht="12.75" customHeight="1" x14ac:dyDescent="0.2"/>
    <row r="8836" ht="12.75" customHeight="1" x14ac:dyDescent="0.2"/>
    <row r="8837" ht="12.75" customHeight="1" x14ac:dyDescent="0.2"/>
    <row r="8838" ht="12.75" customHeight="1" x14ac:dyDescent="0.2"/>
    <row r="8839" ht="12.75" customHeight="1" x14ac:dyDescent="0.2"/>
    <row r="8840" ht="12.75" customHeight="1" x14ac:dyDescent="0.2"/>
    <row r="8841" ht="12.75" customHeight="1" x14ac:dyDescent="0.2"/>
    <row r="8842" ht="12.75" customHeight="1" x14ac:dyDescent="0.2"/>
    <row r="8843" ht="12.75" customHeight="1" x14ac:dyDescent="0.2"/>
    <row r="8844" ht="12.75" customHeight="1" x14ac:dyDescent="0.2"/>
    <row r="8845" ht="12.75" customHeight="1" x14ac:dyDescent="0.2"/>
    <row r="8846" ht="12.75" customHeight="1" x14ac:dyDescent="0.2"/>
    <row r="8847" ht="12.75" customHeight="1" x14ac:dyDescent="0.2"/>
    <row r="8848" ht="12.75" customHeight="1" x14ac:dyDescent="0.2"/>
    <row r="8849" ht="12.75" customHeight="1" x14ac:dyDescent="0.2"/>
    <row r="8850" ht="12.75" customHeight="1" x14ac:dyDescent="0.2"/>
    <row r="8851" ht="12.75" customHeight="1" x14ac:dyDescent="0.2"/>
    <row r="8852" ht="12.75" customHeight="1" x14ac:dyDescent="0.2"/>
    <row r="8853" ht="12.75" customHeight="1" x14ac:dyDescent="0.2"/>
    <row r="8854" ht="12.75" customHeight="1" x14ac:dyDescent="0.2"/>
    <row r="8855" ht="12.75" customHeight="1" x14ac:dyDescent="0.2"/>
    <row r="8856" ht="12.75" customHeight="1" x14ac:dyDescent="0.2"/>
    <row r="8857" ht="12.75" customHeight="1" x14ac:dyDescent="0.2"/>
    <row r="8858" ht="12.75" customHeight="1" x14ac:dyDescent="0.2"/>
    <row r="8859" ht="12.75" customHeight="1" x14ac:dyDescent="0.2"/>
    <row r="8860" ht="12.75" customHeight="1" x14ac:dyDescent="0.2"/>
    <row r="8861" ht="12.75" customHeight="1" x14ac:dyDescent="0.2"/>
    <row r="8862" ht="12.75" customHeight="1" x14ac:dyDescent="0.2"/>
    <row r="8863" ht="12.75" customHeight="1" x14ac:dyDescent="0.2"/>
    <row r="8864" ht="12.75" customHeight="1" x14ac:dyDescent="0.2"/>
    <row r="8865" ht="12.75" customHeight="1" x14ac:dyDescent="0.2"/>
    <row r="8866" ht="12.75" customHeight="1" x14ac:dyDescent="0.2"/>
    <row r="8867" ht="12.75" customHeight="1" x14ac:dyDescent="0.2"/>
    <row r="8868" ht="12.75" customHeight="1" x14ac:dyDescent="0.2"/>
    <row r="8869" ht="12.75" customHeight="1" x14ac:dyDescent="0.2"/>
    <row r="8870" ht="12.75" customHeight="1" x14ac:dyDescent="0.2"/>
    <row r="8871" ht="12.75" customHeight="1" x14ac:dyDescent="0.2"/>
    <row r="8872" ht="12.75" customHeight="1" x14ac:dyDescent="0.2"/>
    <row r="8873" ht="12.75" customHeight="1" x14ac:dyDescent="0.2"/>
    <row r="8874" ht="12.75" customHeight="1" x14ac:dyDescent="0.2"/>
    <row r="8875" ht="12.75" customHeight="1" x14ac:dyDescent="0.2"/>
    <row r="8876" ht="12.75" customHeight="1" x14ac:dyDescent="0.2"/>
    <row r="8877" ht="12.75" customHeight="1" x14ac:dyDescent="0.2"/>
    <row r="8878" ht="12.75" customHeight="1" x14ac:dyDescent="0.2"/>
    <row r="8879" ht="12.75" customHeight="1" x14ac:dyDescent="0.2"/>
    <row r="8880" ht="12.75" customHeight="1" x14ac:dyDescent="0.2"/>
    <row r="8881" ht="12.75" customHeight="1" x14ac:dyDescent="0.2"/>
    <row r="8882" ht="12.75" customHeight="1" x14ac:dyDescent="0.2"/>
    <row r="8883" ht="12.75" customHeight="1" x14ac:dyDescent="0.2"/>
    <row r="8884" ht="12.75" customHeight="1" x14ac:dyDescent="0.2"/>
    <row r="8885" ht="12.75" customHeight="1" x14ac:dyDescent="0.2"/>
    <row r="8886" ht="12.75" customHeight="1" x14ac:dyDescent="0.2"/>
    <row r="8887" ht="12.75" customHeight="1" x14ac:dyDescent="0.2"/>
    <row r="8888" ht="12.75" customHeight="1" x14ac:dyDescent="0.2"/>
    <row r="8889" ht="12.75" customHeight="1" x14ac:dyDescent="0.2"/>
    <row r="8890" ht="12.75" customHeight="1" x14ac:dyDescent="0.2"/>
    <row r="8891" ht="12.75" customHeight="1" x14ac:dyDescent="0.2"/>
    <row r="8892" ht="12.75" customHeight="1" x14ac:dyDescent="0.2"/>
    <row r="8893" ht="12.75" customHeight="1" x14ac:dyDescent="0.2"/>
    <row r="8894" ht="12.75" customHeight="1" x14ac:dyDescent="0.2"/>
    <row r="8895" ht="12.75" customHeight="1" x14ac:dyDescent="0.2"/>
    <row r="8896" ht="12.75" customHeight="1" x14ac:dyDescent="0.2"/>
    <row r="8897" ht="12.75" customHeight="1" x14ac:dyDescent="0.2"/>
    <row r="8898" ht="12.75" customHeight="1" x14ac:dyDescent="0.2"/>
    <row r="8899" ht="12.75" customHeight="1" x14ac:dyDescent="0.2"/>
    <row r="8900" ht="12.75" customHeight="1" x14ac:dyDescent="0.2"/>
    <row r="8901" ht="12.75" customHeight="1" x14ac:dyDescent="0.2"/>
    <row r="8902" ht="12.75" customHeight="1" x14ac:dyDescent="0.2"/>
    <row r="8903" ht="12.75" customHeight="1" x14ac:dyDescent="0.2"/>
    <row r="8904" ht="12.75" customHeight="1" x14ac:dyDescent="0.2"/>
    <row r="8905" ht="12.75" customHeight="1" x14ac:dyDescent="0.2"/>
    <row r="8906" ht="12.75" customHeight="1" x14ac:dyDescent="0.2"/>
    <row r="8907" ht="12.75" customHeight="1" x14ac:dyDescent="0.2"/>
    <row r="8908" ht="12.75" customHeight="1" x14ac:dyDescent="0.2"/>
    <row r="8909" ht="12.75" customHeight="1" x14ac:dyDescent="0.2"/>
    <row r="8910" ht="12.75" customHeight="1" x14ac:dyDescent="0.2"/>
    <row r="8911" ht="12.75" customHeight="1" x14ac:dyDescent="0.2"/>
    <row r="8912" ht="12.75" customHeight="1" x14ac:dyDescent="0.2"/>
    <row r="8913" ht="12.75" customHeight="1" x14ac:dyDescent="0.2"/>
    <row r="8914" ht="12.75" customHeight="1" x14ac:dyDescent="0.2"/>
    <row r="8915" ht="12.75" customHeight="1" x14ac:dyDescent="0.2"/>
    <row r="8916" ht="12.75" customHeight="1" x14ac:dyDescent="0.2"/>
    <row r="8917" ht="12.75" customHeight="1" x14ac:dyDescent="0.2"/>
    <row r="8918" ht="12.75" customHeight="1" x14ac:dyDescent="0.2"/>
    <row r="8919" ht="12.75" customHeight="1" x14ac:dyDescent="0.2"/>
    <row r="8920" ht="12.75" customHeight="1" x14ac:dyDescent="0.2"/>
    <row r="8921" ht="12.75" customHeight="1" x14ac:dyDescent="0.2"/>
    <row r="8922" ht="12.75" customHeight="1" x14ac:dyDescent="0.2"/>
    <row r="8923" ht="12.75" customHeight="1" x14ac:dyDescent="0.2"/>
    <row r="8924" ht="12.75" customHeight="1" x14ac:dyDescent="0.2"/>
    <row r="8925" ht="12.75" customHeight="1" x14ac:dyDescent="0.2"/>
    <row r="8926" ht="12.75" customHeight="1" x14ac:dyDescent="0.2"/>
    <row r="8927" ht="12.75" customHeight="1" x14ac:dyDescent="0.2"/>
    <row r="8928" ht="12.75" customHeight="1" x14ac:dyDescent="0.2"/>
    <row r="8929" ht="12.75" customHeight="1" x14ac:dyDescent="0.2"/>
    <row r="8930" ht="12.75" customHeight="1" x14ac:dyDescent="0.2"/>
    <row r="8931" ht="12.75" customHeight="1" x14ac:dyDescent="0.2"/>
    <row r="8932" ht="12.75" customHeight="1" x14ac:dyDescent="0.2"/>
    <row r="8933" ht="12.75" customHeight="1" x14ac:dyDescent="0.2"/>
    <row r="8934" ht="12.75" customHeight="1" x14ac:dyDescent="0.2"/>
    <row r="8935" ht="12.75" customHeight="1" x14ac:dyDescent="0.2"/>
    <row r="8936" ht="12.75" customHeight="1" x14ac:dyDescent="0.2"/>
    <row r="8937" ht="12.75" customHeight="1" x14ac:dyDescent="0.2"/>
    <row r="8938" ht="12.75" customHeight="1" x14ac:dyDescent="0.2"/>
    <row r="8939" ht="12.75" customHeight="1" x14ac:dyDescent="0.2"/>
    <row r="8940" ht="12.75" customHeight="1" x14ac:dyDescent="0.2"/>
    <row r="8941" ht="12.75" customHeight="1" x14ac:dyDescent="0.2"/>
    <row r="8942" ht="12.75" customHeight="1" x14ac:dyDescent="0.2"/>
    <row r="8943" ht="12.75" customHeight="1" x14ac:dyDescent="0.2"/>
    <row r="8944" ht="12.75" customHeight="1" x14ac:dyDescent="0.2"/>
    <row r="8945" ht="12.75" customHeight="1" x14ac:dyDescent="0.2"/>
    <row r="8946" ht="12.75" customHeight="1" x14ac:dyDescent="0.2"/>
    <row r="8947" ht="12.75" customHeight="1" x14ac:dyDescent="0.2"/>
    <row r="8948" ht="12.75" customHeight="1" x14ac:dyDescent="0.2"/>
    <row r="8949" ht="12.75" customHeight="1" x14ac:dyDescent="0.2"/>
    <row r="8950" ht="12.75" customHeight="1" x14ac:dyDescent="0.2"/>
    <row r="8951" ht="12.75" customHeight="1" x14ac:dyDescent="0.2"/>
    <row r="8952" ht="12.75" customHeight="1" x14ac:dyDescent="0.2"/>
    <row r="8953" ht="12.75" customHeight="1" x14ac:dyDescent="0.2"/>
    <row r="8954" ht="12.75" customHeight="1" x14ac:dyDescent="0.2"/>
    <row r="8955" ht="12.75" customHeight="1" x14ac:dyDescent="0.2"/>
    <row r="8956" ht="12.75" customHeight="1" x14ac:dyDescent="0.2"/>
    <row r="8957" ht="12.75" customHeight="1" x14ac:dyDescent="0.2"/>
    <row r="8958" ht="12.75" customHeight="1" x14ac:dyDescent="0.2"/>
    <row r="8959" ht="12.75" customHeight="1" x14ac:dyDescent="0.2"/>
    <row r="8960" ht="12.75" customHeight="1" x14ac:dyDescent="0.2"/>
    <row r="8961" ht="12.75" customHeight="1" x14ac:dyDescent="0.2"/>
    <row r="8962" ht="12.75" customHeight="1" x14ac:dyDescent="0.2"/>
    <row r="8963" ht="12.75" customHeight="1" x14ac:dyDescent="0.2"/>
    <row r="8964" ht="12.75" customHeight="1" x14ac:dyDescent="0.2"/>
    <row r="8965" ht="12.75" customHeight="1" x14ac:dyDescent="0.2"/>
    <row r="8966" ht="12.75" customHeight="1" x14ac:dyDescent="0.2"/>
    <row r="8967" ht="12.75" customHeight="1" x14ac:dyDescent="0.2"/>
    <row r="8968" ht="12.75" customHeight="1" x14ac:dyDescent="0.2"/>
    <row r="8969" ht="12.75" customHeight="1" x14ac:dyDescent="0.2"/>
    <row r="8970" ht="12.75" customHeight="1" x14ac:dyDescent="0.2"/>
    <row r="8971" ht="12.75" customHeight="1" x14ac:dyDescent="0.2"/>
    <row r="8972" ht="12.75" customHeight="1" x14ac:dyDescent="0.2"/>
    <row r="8973" ht="12.75" customHeight="1" x14ac:dyDescent="0.2"/>
    <row r="8974" ht="12.75" customHeight="1" x14ac:dyDescent="0.2"/>
    <row r="8975" ht="12.75" customHeight="1" x14ac:dyDescent="0.2"/>
    <row r="8976" ht="12.75" customHeight="1" x14ac:dyDescent="0.2"/>
    <row r="8977" ht="12.75" customHeight="1" x14ac:dyDescent="0.2"/>
    <row r="8978" ht="12.75" customHeight="1" x14ac:dyDescent="0.2"/>
    <row r="8979" ht="12.75" customHeight="1" x14ac:dyDescent="0.2"/>
    <row r="8980" ht="12.75" customHeight="1" x14ac:dyDescent="0.2"/>
    <row r="8981" ht="12.75" customHeight="1" x14ac:dyDescent="0.2"/>
    <row r="8982" ht="12.75" customHeight="1" x14ac:dyDescent="0.2"/>
    <row r="8983" ht="12.75" customHeight="1" x14ac:dyDescent="0.2"/>
    <row r="8984" ht="12.75" customHeight="1" x14ac:dyDescent="0.2"/>
    <row r="8985" ht="12.75" customHeight="1" x14ac:dyDescent="0.2"/>
    <row r="8986" ht="12.75" customHeight="1" x14ac:dyDescent="0.2"/>
    <row r="8987" ht="12.75" customHeight="1" x14ac:dyDescent="0.2"/>
    <row r="8988" ht="12.75" customHeight="1" x14ac:dyDescent="0.2"/>
    <row r="8989" ht="12.75" customHeight="1" x14ac:dyDescent="0.2"/>
    <row r="8990" ht="12.75" customHeight="1" x14ac:dyDescent="0.2"/>
    <row r="8991" ht="12.75" customHeight="1" x14ac:dyDescent="0.2"/>
    <row r="8992" ht="12.75" customHeight="1" x14ac:dyDescent="0.2"/>
    <row r="8993" ht="12.75" customHeight="1" x14ac:dyDescent="0.2"/>
    <row r="8994" ht="12.75" customHeight="1" x14ac:dyDescent="0.2"/>
    <row r="8995" ht="12.75" customHeight="1" x14ac:dyDescent="0.2"/>
    <row r="8996" ht="12.75" customHeight="1" x14ac:dyDescent="0.2"/>
    <row r="8997" ht="12.75" customHeight="1" x14ac:dyDescent="0.2"/>
    <row r="8998" ht="12.75" customHeight="1" x14ac:dyDescent="0.2"/>
    <row r="8999" ht="12.75" customHeight="1" x14ac:dyDescent="0.2"/>
    <row r="9000" ht="12.75" customHeight="1" x14ac:dyDescent="0.2"/>
    <row r="9001" ht="12.75" customHeight="1" x14ac:dyDescent="0.2"/>
    <row r="9002" ht="12.75" customHeight="1" x14ac:dyDescent="0.2"/>
    <row r="9003" ht="12.75" customHeight="1" x14ac:dyDescent="0.2"/>
    <row r="9004" ht="12.75" customHeight="1" x14ac:dyDescent="0.2"/>
    <row r="9005" ht="12.75" customHeight="1" x14ac:dyDescent="0.2"/>
    <row r="9006" ht="12.75" customHeight="1" x14ac:dyDescent="0.2"/>
    <row r="9007" ht="12.75" customHeight="1" x14ac:dyDescent="0.2"/>
    <row r="9008" ht="12.75" customHeight="1" x14ac:dyDescent="0.2"/>
    <row r="9009" ht="12.75" customHeight="1" x14ac:dyDescent="0.2"/>
    <row r="9010" ht="12.75" customHeight="1" x14ac:dyDescent="0.2"/>
    <row r="9011" ht="12.75" customHeight="1" x14ac:dyDescent="0.2"/>
    <row r="9012" ht="12.75" customHeight="1" x14ac:dyDescent="0.2"/>
    <row r="9013" ht="12.75" customHeight="1" x14ac:dyDescent="0.2"/>
    <row r="9014" ht="12.75" customHeight="1" x14ac:dyDescent="0.2"/>
    <row r="9015" ht="12.75" customHeight="1" x14ac:dyDescent="0.2"/>
    <row r="9016" ht="12.75" customHeight="1" x14ac:dyDescent="0.2"/>
    <row r="9017" ht="12.75" customHeight="1" x14ac:dyDescent="0.2"/>
    <row r="9018" ht="12.75" customHeight="1" x14ac:dyDescent="0.2"/>
    <row r="9019" ht="12.75" customHeight="1" x14ac:dyDescent="0.2"/>
    <row r="9020" ht="12.75" customHeight="1" x14ac:dyDescent="0.2"/>
    <row r="9021" ht="12.75" customHeight="1" x14ac:dyDescent="0.2"/>
    <row r="9022" ht="12.75" customHeight="1" x14ac:dyDescent="0.2"/>
    <row r="9023" ht="12.75" customHeight="1" x14ac:dyDescent="0.2"/>
    <row r="9024" ht="12.75" customHeight="1" x14ac:dyDescent="0.2"/>
    <row r="9025" ht="12.75" customHeight="1" x14ac:dyDescent="0.2"/>
    <row r="9026" ht="12.75" customHeight="1" x14ac:dyDescent="0.2"/>
    <row r="9027" ht="12.75" customHeight="1" x14ac:dyDescent="0.2"/>
    <row r="9028" ht="12.75" customHeight="1" x14ac:dyDescent="0.2"/>
    <row r="9029" ht="12.75" customHeight="1" x14ac:dyDescent="0.2"/>
    <row r="9030" ht="12.75" customHeight="1" x14ac:dyDescent="0.2"/>
    <row r="9031" ht="12.75" customHeight="1" x14ac:dyDescent="0.2"/>
    <row r="9032" ht="12.75" customHeight="1" x14ac:dyDescent="0.2"/>
    <row r="9033" ht="12.75" customHeight="1" x14ac:dyDescent="0.2"/>
    <row r="9034" ht="12.75" customHeight="1" x14ac:dyDescent="0.2"/>
    <row r="9035" ht="12.75" customHeight="1" x14ac:dyDescent="0.2"/>
    <row r="9036" ht="12.75" customHeight="1" x14ac:dyDescent="0.2"/>
    <row r="9037" ht="12.75" customHeight="1" x14ac:dyDescent="0.2"/>
    <row r="9038" ht="12.75" customHeight="1" x14ac:dyDescent="0.2"/>
    <row r="9039" ht="12.75" customHeight="1" x14ac:dyDescent="0.2"/>
    <row r="9040" ht="12.75" customHeight="1" x14ac:dyDescent="0.2"/>
    <row r="9041" ht="12.75" customHeight="1" x14ac:dyDescent="0.2"/>
    <row r="9042" ht="12.75" customHeight="1" x14ac:dyDescent="0.2"/>
    <row r="9043" ht="12.75" customHeight="1" x14ac:dyDescent="0.2"/>
    <row r="9044" ht="12.75" customHeight="1" x14ac:dyDescent="0.2"/>
    <row r="9045" ht="12.75" customHeight="1" x14ac:dyDescent="0.2"/>
    <row r="9046" ht="12.75" customHeight="1" x14ac:dyDescent="0.2"/>
    <row r="9047" ht="12.75" customHeight="1" x14ac:dyDescent="0.2"/>
    <row r="9048" ht="12.75" customHeight="1" x14ac:dyDescent="0.2"/>
    <row r="9049" ht="12.75" customHeight="1" x14ac:dyDescent="0.2"/>
    <row r="9050" ht="12.75" customHeight="1" x14ac:dyDescent="0.2"/>
    <row r="9051" ht="12.75" customHeight="1" x14ac:dyDescent="0.2"/>
    <row r="9052" ht="12.75" customHeight="1" x14ac:dyDescent="0.2"/>
    <row r="9053" ht="12.75" customHeight="1" x14ac:dyDescent="0.2"/>
    <row r="9054" ht="12.75" customHeight="1" x14ac:dyDescent="0.2"/>
    <row r="9055" ht="12.75" customHeight="1" x14ac:dyDescent="0.2"/>
    <row r="9056" ht="12.75" customHeight="1" x14ac:dyDescent="0.2"/>
    <row r="9057" ht="12.75" customHeight="1" x14ac:dyDescent="0.2"/>
    <row r="9058" ht="12.75" customHeight="1" x14ac:dyDescent="0.2"/>
    <row r="9059" ht="12.75" customHeight="1" x14ac:dyDescent="0.2"/>
    <row r="9060" ht="12.75" customHeight="1" x14ac:dyDescent="0.2"/>
    <row r="9061" ht="12.75" customHeight="1" x14ac:dyDescent="0.2"/>
    <row r="9062" ht="12.75" customHeight="1" x14ac:dyDescent="0.2"/>
    <row r="9063" ht="12.75" customHeight="1" x14ac:dyDescent="0.2"/>
    <row r="9064" ht="12.75" customHeight="1" x14ac:dyDescent="0.2"/>
    <row r="9065" ht="12.75" customHeight="1" x14ac:dyDescent="0.2"/>
    <row r="9066" ht="12.75" customHeight="1" x14ac:dyDescent="0.2"/>
    <row r="9067" ht="12.75" customHeight="1" x14ac:dyDescent="0.2"/>
    <row r="9068" ht="12.75" customHeight="1" x14ac:dyDescent="0.2"/>
    <row r="9069" ht="12.75" customHeight="1" x14ac:dyDescent="0.2"/>
    <row r="9070" ht="12.75" customHeight="1" x14ac:dyDescent="0.2"/>
    <row r="9071" ht="12.75" customHeight="1" x14ac:dyDescent="0.2"/>
    <row r="9072" ht="12.75" customHeight="1" x14ac:dyDescent="0.2"/>
    <row r="9073" ht="12.75" customHeight="1" x14ac:dyDescent="0.2"/>
    <row r="9074" ht="12.75" customHeight="1" x14ac:dyDescent="0.2"/>
    <row r="9075" ht="12.75" customHeight="1" x14ac:dyDescent="0.2"/>
    <row r="9076" ht="12.75" customHeight="1" x14ac:dyDescent="0.2"/>
    <row r="9077" ht="12.75" customHeight="1" x14ac:dyDescent="0.2"/>
    <row r="9078" ht="12.75" customHeight="1" x14ac:dyDescent="0.2"/>
    <row r="9079" ht="12.75" customHeight="1" x14ac:dyDescent="0.2"/>
    <row r="9080" ht="12.75" customHeight="1" x14ac:dyDescent="0.2"/>
    <row r="9081" ht="12.75" customHeight="1" x14ac:dyDescent="0.2"/>
    <row r="9082" ht="12.75" customHeight="1" x14ac:dyDescent="0.2"/>
    <row r="9083" ht="12.75" customHeight="1" x14ac:dyDescent="0.2"/>
    <row r="9084" ht="12.75" customHeight="1" x14ac:dyDescent="0.2"/>
    <row r="9085" ht="12.75" customHeight="1" x14ac:dyDescent="0.2"/>
    <row r="9086" ht="12.75" customHeight="1" x14ac:dyDescent="0.2"/>
    <row r="9087" ht="12.75" customHeight="1" x14ac:dyDescent="0.2"/>
    <row r="9088" ht="12.75" customHeight="1" x14ac:dyDescent="0.2"/>
    <row r="9089" ht="12.75" customHeight="1" x14ac:dyDescent="0.2"/>
    <row r="9090" ht="12.75" customHeight="1" x14ac:dyDescent="0.2"/>
    <row r="9091" ht="12.75" customHeight="1" x14ac:dyDescent="0.2"/>
    <row r="9092" ht="12.75" customHeight="1" x14ac:dyDescent="0.2"/>
    <row r="9093" ht="12.75" customHeight="1" x14ac:dyDescent="0.2"/>
    <row r="9094" ht="12.75" customHeight="1" x14ac:dyDescent="0.2"/>
    <row r="9095" ht="12.75" customHeight="1" x14ac:dyDescent="0.2"/>
    <row r="9096" ht="12.75" customHeight="1" x14ac:dyDescent="0.2"/>
    <row r="9097" ht="12.75" customHeight="1" x14ac:dyDescent="0.2"/>
    <row r="9098" ht="12.75" customHeight="1" x14ac:dyDescent="0.2"/>
    <row r="9099" ht="12.75" customHeight="1" x14ac:dyDescent="0.2"/>
    <row r="9100" ht="12.75" customHeight="1" x14ac:dyDescent="0.2"/>
    <row r="9101" ht="12.75" customHeight="1" x14ac:dyDescent="0.2"/>
    <row r="9102" ht="12.75" customHeight="1" x14ac:dyDescent="0.2"/>
    <row r="9103" ht="12.75" customHeight="1" x14ac:dyDescent="0.2"/>
    <row r="9104" ht="12.75" customHeight="1" x14ac:dyDescent="0.2"/>
    <row r="9105" ht="12.75" customHeight="1" x14ac:dyDescent="0.2"/>
    <row r="9106" ht="12.75" customHeight="1" x14ac:dyDescent="0.2"/>
    <row r="9107" ht="12.75" customHeight="1" x14ac:dyDescent="0.2"/>
    <row r="9108" ht="12.75" customHeight="1" x14ac:dyDescent="0.2"/>
    <row r="9109" ht="12.75" customHeight="1" x14ac:dyDescent="0.2"/>
    <row r="9110" ht="12.75" customHeight="1" x14ac:dyDescent="0.2"/>
    <row r="9111" ht="12.75" customHeight="1" x14ac:dyDescent="0.2"/>
    <row r="9112" ht="12.75" customHeight="1" x14ac:dyDescent="0.2"/>
    <row r="9113" ht="12.75" customHeight="1" x14ac:dyDescent="0.2"/>
    <row r="9114" ht="12.75" customHeight="1" x14ac:dyDescent="0.2"/>
    <row r="9115" ht="12.75" customHeight="1" x14ac:dyDescent="0.2"/>
    <row r="9116" ht="12.75" customHeight="1" x14ac:dyDescent="0.2"/>
    <row r="9117" ht="12.75" customHeight="1" x14ac:dyDescent="0.2"/>
    <row r="9118" ht="12.75" customHeight="1" x14ac:dyDescent="0.2"/>
    <row r="9119" ht="12.75" customHeight="1" x14ac:dyDescent="0.2"/>
    <row r="9120" ht="12.75" customHeight="1" x14ac:dyDescent="0.2"/>
    <row r="9121" ht="12.75" customHeight="1" x14ac:dyDescent="0.2"/>
    <row r="9122" ht="12.75" customHeight="1" x14ac:dyDescent="0.2"/>
    <row r="9123" ht="12.75" customHeight="1" x14ac:dyDescent="0.2"/>
    <row r="9124" ht="12.75" customHeight="1" x14ac:dyDescent="0.2"/>
    <row r="9125" ht="12.75" customHeight="1" x14ac:dyDescent="0.2"/>
    <row r="9126" ht="12.75" customHeight="1" x14ac:dyDescent="0.2"/>
    <row r="9127" ht="12.75" customHeight="1" x14ac:dyDescent="0.2"/>
    <row r="9128" ht="12.75" customHeight="1" x14ac:dyDescent="0.2"/>
    <row r="9129" ht="12.75" customHeight="1" x14ac:dyDescent="0.2"/>
    <row r="9130" ht="12.75" customHeight="1" x14ac:dyDescent="0.2"/>
    <row r="9131" ht="12.75" customHeight="1" x14ac:dyDescent="0.2"/>
    <row r="9132" ht="12.75" customHeight="1" x14ac:dyDescent="0.2"/>
    <row r="9133" ht="12.75" customHeight="1" x14ac:dyDescent="0.2"/>
    <row r="9134" ht="12.75" customHeight="1" x14ac:dyDescent="0.2"/>
    <row r="9135" ht="12.75" customHeight="1" x14ac:dyDescent="0.2"/>
    <row r="9136" ht="12.75" customHeight="1" x14ac:dyDescent="0.2"/>
    <row r="9137" ht="12.75" customHeight="1" x14ac:dyDescent="0.2"/>
    <row r="9138" ht="12.75" customHeight="1" x14ac:dyDescent="0.2"/>
    <row r="9139" ht="12.75" customHeight="1" x14ac:dyDescent="0.2"/>
    <row r="9140" ht="12.75" customHeight="1" x14ac:dyDescent="0.2"/>
    <row r="9141" ht="12.75" customHeight="1" x14ac:dyDescent="0.2"/>
    <row r="9142" ht="12.75" customHeight="1" x14ac:dyDescent="0.2"/>
    <row r="9143" ht="12.75" customHeight="1" x14ac:dyDescent="0.2"/>
    <row r="9144" ht="12.75" customHeight="1" x14ac:dyDescent="0.2"/>
    <row r="9145" ht="12.75" customHeight="1" x14ac:dyDescent="0.2"/>
    <row r="9146" ht="12.75" customHeight="1" x14ac:dyDescent="0.2"/>
    <row r="9147" ht="12.75" customHeight="1" x14ac:dyDescent="0.2"/>
    <row r="9148" ht="12.75" customHeight="1" x14ac:dyDescent="0.2"/>
    <row r="9149" ht="12.75" customHeight="1" x14ac:dyDescent="0.2"/>
    <row r="9150" ht="12.75" customHeight="1" x14ac:dyDescent="0.2"/>
    <row r="9151" ht="12.75" customHeight="1" x14ac:dyDescent="0.2"/>
    <row r="9152" ht="12.75" customHeight="1" x14ac:dyDescent="0.2"/>
    <row r="9153" ht="12.75" customHeight="1" x14ac:dyDescent="0.2"/>
    <row r="9154" ht="12.75" customHeight="1" x14ac:dyDescent="0.2"/>
    <row r="9155" ht="12.75" customHeight="1" x14ac:dyDescent="0.2"/>
    <row r="9156" ht="12.75" customHeight="1" x14ac:dyDescent="0.2"/>
    <row r="9157" ht="12.75" customHeight="1" x14ac:dyDescent="0.2"/>
    <row r="9158" ht="12.75" customHeight="1" x14ac:dyDescent="0.2"/>
    <row r="9159" ht="12.75" customHeight="1" x14ac:dyDescent="0.2"/>
    <row r="9160" ht="12.75" customHeight="1" x14ac:dyDescent="0.2"/>
    <row r="9161" ht="12.75" customHeight="1" x14ac:dyDescent="0.2"/>
    <row r="9162" ht="12.75" customHeight="1" x14ac:dyDescent="0.2"/>
    <row r="9163" ht="12.75" customHeight="1" x14ac:dyDescent="0.2"/>
    <row r="9164" ht="12.75" customHeight="1" x14ac:dyDescent="0.2"/>
    <row r="9165" ht="12.75" customHeight="1" x14ac:dyDescent="0.2"/>
    <row r="9166" ht="12.75" customHeight="1" x14ac:dyDescent="0.2"/>
    <row r="9167" ht="12.75" customHeight="1" x14ac:dyDescent="0.2"/>
    <row r="9168" ht="12.75" customHeight="1" x14ac:dyDescent="0.2"/>
    <row r="9169" ht="12.75" customHeight="1" x14ac:dyDescent="0.2"/>
    <row r="9170" ht="12.75" customHeight="1" x14ac:dyDescent="0.2"/>
    <row r="9171" ht="12.75" customHeight="1" x14ac:dyDescent="0.2"/>
    <row r="9172" ht="12.75" customHeight="1" x14ac:dyDescent="0.2"/>
    <row r="9173" ht="12.75" customHeight="1" x14ac:dyDescent="0.2"/>
    <row r="9174" ht="12.75" customHeight="1" x14ac:dyDescent="0.2"/>
    <row r="9175" ht="12.75" customHeight="1" x14ac:dyDescent="0.2"/>
    <row r="9176" ht="12.75" customHeight="1" x14ac:dyDescent="0.2"/>
    <row r="9177" ht="12.75" customHeight="1" x14ac:dyDescent="0.2"/>
    <row r="9178" ht="12.75" customHeight="1" x14ac:dyDescent="0.2"/>
    <row r="9179" ht="12.75" customHeight="1" x14ac:dyDescent="0.2"/>
    <row r="9180" ht="12.75" customHeight="1" x14ac:dyDescent="0.2"/>
    <row r="9181" ht="12.75" customHeight="1" x14ac:dyDescent="0.2"/>
    <row r="9182" ht="12.75" customHeight="1" x14ac:dyDescent="0.2"/>
    <row r="9183" ht="12.75" customHeight="1" x14ac:dyDescent="0.2"/>
    <row r="9184" ht="12.75" customHeight="1" x14ac:dyDescent="0.2"/>
    <row r="9185" ht="12.75" customHeight="1" x14ac:dyDescent="0.2"/>
    <row r="9186" ht="12.75" customHeight="1" x14ac:dyDescent="0.2"/>
    <row r="9187" ht="12.75" customHeight="1" x14ac:dyDescent="0.2"/>
    <row r="9188" ht="12.75" customHeight="1" x14ac:dyDescent="0.2"/>
    <row r="9189" ht="12.75" customHeight="1" x14ac:dyDescent="0.2"/>
    <row r="9190" ht="12.75" customHeight="1" x14ac:dyDescent="0.2"/>
    <row r="9191" ht="12.75" customHeight="1" x14ac:dyDescent="0.2"/>
    <row r="9192" ht="12.75" customHeight="1" x14ac:dyDescent="0.2"/>
    <row r="9193" ht="12.75" customHeight="1" x14ac:dyDescent="0.2"/>
    <row r="9194" ht="12.75" customHeight="1" x14ac:dyDescent="0.2"/>
    <row r="9195" ht="12.75" customHeight="1" x14ac:dyDescent="0.2"/>
    <row r="9196" ht="12.75" customHeight="1" x14ac:dyDescent="0.2"/>
    <row r="9197" ht="12.75" customHeight="1" x14ac:dyDescent="0.2"/>
    <row r="9198" ht="12.75" customHeight="1" x14ac:dyDescent="0.2"/>
    <row r="9199" ht="12.75" customHeight="1" x14ac:dyDescent="0.2"/>
    <row r="9200" ht="12.75" customHeight="1" x14ac:dyDescent="0.2"/>
    <row r="9201" ht="12.75" customHeight="1" x14ac:dyDescent="0.2"/>
    <row r="9202" ht="12.75" customHeight="1" x14ac:dyDescent="0.2"/>
    <row r="9203" ht="12.75" customHeight="1" x14ac:dyDescent="0.2"/>
    <row r="9204" ht="12.75" customHeight="1" x14ac:dyDescent="0.2"/>
    <row r="9205" ht="12.75" customHeight="1" x14ac:dyDescent="0.2"/>
    <row r="9206" ht="12.75" customHeight="1" x14ac:dyDescent="0.2"/>
    <row r="9207" ht="12.75" customHeight="1" x14ac:dyDescent="0.2"/>
    <row r="9208" ht="12.75" customHeight="1" x14ac:dyDescent="0.2"/>
    <row r="9209" ht="12.75" customHeight="1" x14ac:dyDescent="0.2"/>
    <row r="9210" ht="12.75" customHeight="1" x14ac:dyDescent="0.2"/>
    <row r="9211" ht="12.75" customHeight="1" x14ac:dyDescent="0.2"/>
    <row r="9212" ht="12.75" customHeight="1" x14ac:dyDescent="0.2"/>
    <row r="9213" ht="12.75" customHeight="1" x14ac:dyDescent="0.2"/>
    <row r="9214" ht="12.75" customHeight="1" x14ac:dyDescent="0.2"/>
    <row r="9215" ht="12.75" customHeight="1" x14ac:dyDescent="0.2"/>
    <row r="9216" ht="12.75" customHeight="1" x14ac:dyDescent="0.2"/>
    <row r="9217" ht="12.75" customHeight="1" x14ac:dyDescent="0.2"/>
    <row r="9218" ht="12.75" customHeight="1" x14ac:dyDescent="0.2"/>
    <row r="9219" ht="12.75" customHeight="1" x14ac:dyDescent="0.2"/>
    <row r="9220" ht="12.75" customHeight="1" x14ac:dyDescent="0.2"/>
    <row r="9221" ht="12.75" customHeight="1" x14ac:dyDescent="0.2"/>
    <row r="9222" ht="12.75" customHeight="1" x14ac:dyDescent="0.2"/>
    <row r="9223" ht="12.75" customHeight="1" x14ac:dyDescent="0.2"/>
    <row r="9224" ht="12.75" customHeight="1" x14ac:dyDescent="0.2"/>
    <row r="9225" ht="12.75" customHeight="1" x14ac:dyDescent="0.2"/>
    <row r="9226" ht="12.75" customHeight="1" x14ac:dyDescent="0.2"/>
    <row r="9227" ht="12.75" customHeight="1" x14ac:dyDescent="0.2"/>
    <row r="9228" ht="12.75" customHeight="1" x14ac:dyDescent="0.2"/>
    <row r="9229" ht="12.75" customHeight="1" x14ac:dyDescent="0.2"/>
    <row r="9230" ht="12.75" customHeight="1" x14ac:dyDescent="0.2"/>
    <row r="9231" ht="12.75" customHeight="1" x14ac:dyDescent="0.2"/>
    <row r="9232" ht="12.75" customHeight="1" x14ac:dyDescent="0.2"/>
    <row r="9233" ht="12.75" customHeight="1" x14ac:dyDescent="0.2"/>
    <row r="9234" ht="12.75" customHeight="1" x14ac:dyDescent="0.2"/>
    <row r="9235" ht="12.75" customHeight="1" x14ac:dyDescent="0.2"/>
    <row r="9236" ht="12.75" customHeight="1" x14ac:dyDescent="0.2"/>
    <row r="9237" ht="12.75" customHeight="1" x14ac:dyDescent="0.2"/>
    <row r="9238" ht="12.75" customHeight="1" x14ac:dyDescent="0.2"/>
    <row r="9239" ht="12.75" customHeight="1" x14ac:dyDescent="0.2"/>
    <row r="9240" ht="12.75" customHeight="1" x14ac:dyDescent="0.2"/>
    <row r="9241" ht="12.75" customHeight="1" x14ac:dyDescent="0.2"/>
    <row r="9242" ht="12.75" customHeight="1" x14ac:dyDescent="0.2"/>
    <row r="9243" ht="12.75" customHeight="1" x14ac:dyDescent="0.2"/>
    <row r="9244" ht="12.75" customHeight="1" x14ac:dyDescent="0.2"/>
    <row r="9245" ht="12.75" customHeight="1" x14ac:dyDescent="0.2"/>
    <row r="9246" ht="12.75" customHeight="1" x14ac:dyDescent="0.2"/>
    <row r="9247" ht="12.75" customHeight="1" x14ac:dyDescent="0.2"/>
    <row r="9248" ht="12.75" customHeight="1" x14ac:dyDescent="0.2"/>
    <row r="9249" ht="12.75" customHeight="1" x14ac:dyDescent="0.2"/>
    <row r="9250" ht="12.75" customHeight="1" x14ac:dyDescent="0.2"/>
    <row r="9251" ht="12.75" customHeight="1" x14ac:dyDescent="0.2"/>
    <row r="9252" ht="12.75" customHeight="1" x14ac:dyDescent="0.2"/>
    <row r="9253" ht="12.75" customHeight="1" x14ac:dyDescent="0.2"/>
    <row r="9254" ht="12.75" customHeight="1" x14ac:dyDescent="0.2"/>
    <row r="9255" ht="12.75" customHeight="1" x14ac:dyDescent="0.2"/>
    <row r="9256" ht="12.75" customHeight="1" x14ac:dyDescent="0.2"/>
    <row r="9257" ht="12.75" customHeight="1" x14ac:dyDescent="0.2"/>
    <row r="9258" ht="12.75" customHeight="1" x14ac:dyDescent="0.2"/>
    <row r="9259" ht="12.75" customHeight="1" x14ac:dyDescent="0.2"/>
    <row r="9260" ht="12.75" customHeight="1" x14ac:dyDescent="0.2"/>
    <row r="9261" ht="12.75" customHeight="1" x14ac:dyDescent="0.2"/>
    <row r="9262" ht="12.75" customHeight="1" x14ac:dyDescent="0.2"/>
    <row r="9263" ht="12.75" customHeight="1" x14ac:dyDescent="0.2"/>
    <row r="9264" ht="12.75" customHeight="1" x14ac:dyDescent="0.2"/>
    <row r="9265" ht="12.75" customHeight="1" x14ac:dyDescent="0.2"/>
    <row r="9266" ht="12.75" customHeight="1" x14ac:dyDescent="0.2"/>
    <row r="9267" ht="12.75" customHeight="1" x14ac:dyDescent="0.2"/>
    <row r="9268" ht="12.75" customHeight="1" x14ac:dyDescent="0.2"/>
    <row r="9269" ht="12.75" customHeight="1" x14ac:dyDescent="0.2"/>
    <row r="9270" ht="12.75" customHeight="1" x14ac:dyDescent="0.2"/>
    <row r="9271" ht="12.75" customHeight="1" x14ac:dyDescent="0.2"/>
    <row r="9272" ht="12.75" customHeight="1" x14ac:dyDescent="0.2"/>
    <row r="9273" ht="12.75" customHeight="1" x14ac:dyDescent="0.2"/>
    <row r="9274" ht="12.75" customHeight="1" x14ac:dyDescent="0.2"/>
    <row r="9275" ht="12.75" customHeight="1" x14ac:dyDescent="0.2"/>
    <row r="9276" ht="12.75" customHeight="1" x14ac:dyDescent="0.2"/>
    <row r="9277" ht="12.75" customHeight="1" x14ac:dyDescent="0.2"/>
    <row r="9278" ht="12.75" customHeight="1" x14ac:dyDescent="0.2"/>
    <row r="9279" ht="12.75" customHeight="1" x14ac:dyDescent="0.2"/>
    <row r="9280" ht="12.75" customHeight="1" x14ac:dyDescent="0.2"/>
    <row r="9281" ht="12.75" customHeight="1" x14ac:dyDescent="0.2"/>
    <row r="9282" ht="12.75" customHeight="1" x14ac:dyDescent="0.2"/>
    <row r="9283" ht="12.75" customHeight="1" x14ac:dyDescent="0.2"/>
    <row r="9284" ht="12.75" customHeight="1" x14ac:dyDescent="0.2"/>
    <row r="9285" ht="12.75" customHeight="1" x14ac:dyDescent="0.2"/>
    <row r="9286" ht="12.75" customHeight="1" x14ac:dyDescent="0.2"/>
    <row r="9287" ht="12.75" customHeight="1" x14ac:dyDescent="0.2"/>
    <row r="9288" ht="12.75" customHeight="1" x14ac:dyDescent="0.2"/>
    <row r="9289" ht="12.75" customHeight="1" x14ac:dyDescent="0.2"/>
    <row r="9290" ht="12.75" customHeight="1" x14ac:dyDescent="0.2"/>
    <row r="9291" ht="12.75" customHeight="1" x14ac:dyDescent="0.2"/>
    <row r="9292" ht="12.75" customHeight="1" x14ac:dyDescent="0.2"/>
    <row r="9293" ht="12.75" customHeight="1" x14ac:dyDescent="0.2"/>
    <row r="9294" ht="12.75" customHeight="1" x14ac:dyDescent="0.2"/>
    <row r="9295" ht="12.75" customHeight="1" x14ac:dyDescent="0.2"/>
    <row r="9296" ht="12.75" customHeight="1" x14ac:dyDescent="0.2"/>
    <row r="9297" ht="12.75" customHeight="1" x14ac:dyDescent="0.2"/>
    <row r="9298" ht="12.75" customHeight="1" x14ac:dyDescent="0.2"/>
    <row r="9299" ht="12.75" customHeight="1" x14ac:dyDescent="0.2"/>
    <row r="9300" ht="12.75" customHeight="1" x14ac:dyDescent="0.2"/>
    <row r="9301" ht="12.75" customHeight="1" x14ac:dyDescent="0.2"/>
    <row r="9302" ht="12.75" customHeight="1" x14ac:dyDescent="0.2"/>
    <row r="9303" ht="12.75" customHeight="1" x14ac:dyDescent="0.2"/>
    <row r="9304" ht="12.75" customHeight="1" x14ac:dyDescent="0.2"/>
    <row r="9305" ht="12.75" customHeight="1" x14ac:dyDescent="0.2"/>
    <row r="9306" ht="12.75" customHeight="1" x14ac:dyDescent="0.2"/>
    <row r="9307" ht="12.75" customHeight="1" x14ac:dyDescent="0.2"/>
    <row r="9308" ht="12.75" customHeight="1" x14ac:dyDescent="0.2"/>
    <row r="9309" ht="12.75" customHeight="1" x14ac:dyDescent="0.2"/>
    <row r="9310" ht="12.75" customHeight="1" x14ac:dyDescent="0.2"/>
    <row r="9311" ht="12.75" customHeight="1" x14ac:dyDescent="0.2"/>
    <row r="9312" ht="12.75" customHeight="1" x14ac:dyDescent="0.2"/>
    <row r="9313" ht="12.75" customHeight="1" x14ac:dyDescent="0.2"/>
    <row r="9314" ht="12.75" customHeight="1" x14ac:dyDescent="0.2"/>
    <row r="9315" ht="12.75" customHeight="1" x14ac:dyDescent="0.2"/>
    <row r="9316" ht="12.75" customHeight="1" x14ac:dyDescent="0.2"/>
    <row r="9317" ht="12.75" customHeight="1" x14ac:dyDescent="0.2"/>
    <row r="9318" ht="12.75" customHeight="1" x14ac:dyDescent="0.2"/>
    <row r="9319" ht="12.75" customHeight="1" x14ac:dyDescent="0.2"/>
    <row r="9320" ht="12.75" customHeight="1" x14ac:dyDescent="0.2"/>
    <row r="9321" ht="12.75" customHeight="1" x14ac:dyDescent="0.2"/>
    <row r="9322" ht="12.75" customHeight="1" x14ac:dyDescent="0.2"/>
    <row r="9323" ht="12.75" customHeight="1" x14ac:dyDescent="0.2"/>
    <row r="9324" ht="12.75" customHeight="1" x14ac:dyDescent="0.2"/>
    <row r="9325" ht="12.75" customHeight="1" x14ac:dyDescent="0.2"/>
    <row r="9326" ht="12.75" customHeight="1" x14ac:dyDescent="0.2"/>
    <row r="9327" ht="12.75" customHeight="1" x14ac:dyDescent="0.2"/>
    <row r="9328" ht="12.75" customHeight="1" x14ac:dyDescent="0.2"/>
    <row r="9329" ht="12.75" customHeight="1" x14ac:dyDescent="0.2"/>
    <row r="9330" ht="12.75" customHeight="1" x14ac:dyDescent="0.2"/>
    <row r="9331" ht="12.75" customHeight="1" x14ac:dyDescent="0.2"/>
    <row r="9332" ht="12.75" customHeight="1" x14ac:dyDescent="0.2"/>
    <row r="9333" ht="12.75" customHeight="1" x14ac:dyDescent="0.2"/>
    <row r="9334" ht="12.75" customHeight="1" x14ac:dyDescent="0.2"/>
    <row r="9335" ht="12.75" customHeight="1" x14ac:dyDescent="0.2"/>
    <row r="9336" ht="12.75" customHeight="1" x14ac:dyDescent="0.2"/>
    <row r="9337" ht="12.75" customHeight="1" x14ac:dyDescent="0.2"/>
    <row r="9338" ht="12.75" customHeight="1" x14ac:dyDescent="0.2"/>
    <row r="9339" ht="12.75" customHeight="1" x14ac:dyDescent="0.2"/>
    <row r="9340" ht="12.75" customHeight="1" x14ac:dyDescent="0.2"/>
    <row r="9341" ht="12.75" customHeight="1" x14ac:dyDescent="0.2"/>
    <row r="9342" ht="12.75" customHeight="1" x14ac:dyDescent="0.2"/>
    <row r="9343" ht="12.75" customHeight="1" x14ac:dyDescent="0.2"/>
    <row r="9344" ht="12.75" customHeight="1" x14ac:dyDescent="0.2"/>
    <row r="9345" ht="12.75" customHeight="1" x14ac:dyDescent="0.2"/>
    <row r="9346" ht="12.75" customHeight="1" x14ac:dyDescent="0.2"/>
    <row r="9347" ht="12.75" customHeight="1" x14ac:dyDescent="0.2"/>
    <row r="9348" ht="12.75" customHeight="1" x14ac:dyDescent="0.2"/>
    <row r="9349" ht="12.75" customHeight="1" x14ac:dyDescent="0.2"/>
    <row r="9350" ht="12.75" customHeight="1" x14ac:dyDescent="0.2"/>
    <row r="9351" ht="12.75" customHeight="1" x14ac:dyDescent="0.2"/>
    <row r="9352" ht="12.75" customHeight="1" x14ac:dyDescent="0.2"/>
    <row r="9353" ht="12.75" customHeight="1" x14ac:dyDescent="0.2"/>
    <row r="9354" ht="12.75" customHeight="1" x14ac:dyDescent="0.2"/>
    <row r="9355" ht="12.75" customHeight="1" x14ac:dyDescent="0.2"/>
    <row r="9356" ht="12.75" customHeight="1" x14ac:dyDescent="0.2"/>
    <row r="9357" ht="12.75" customHeight="1" x14ac:dyDescent="0.2"/>
    <row r="9358" ht="12.75" customHeight="1" x14ac:dyDescent="0.2"/>
    <row r="9359" ht="12.75" customHeight="1" x14ac:dyDescent="0.2"/>
    <row r="9360" ht="12.75" customHeight="1" x14ac:dyDescent="0.2"/>
    <row r="9361" ht="12.75" customHeight="1" x14ac:dyDescent="0.2"/>
    <row r="9362" ht="12.75" customHeight="1" x14ac:dyDescent="0.2"/>
    <row r="9363" ht="12.75" customHeight="1" x14ac:dyDescent="0.2"/>
    <row r="9364" ht="12.75" customHeight="1" x14ac:dyDescent="0.2"/>
    <row r="9365" ht="12.75" customHeight="1" x14ac:dyDescent="0.2"/>
    <row r="9366" ht="12.75" customHeight="1" x14ac:dyDescent="0.2"/>
    <row r="9367" ht="12.75" customHeight="1" x14ac:dyDescent="0.2"/>
    <row r="9368" ht="12.75" customHeight="1" x14ac:dyDescent="0.2"/>
    <row r="9369" ht="12.75" customHeight="1" x14ac:dyDescent="0.2"/>
    <row r="9370" ht="12.75" customHeight="1" x14ac:dyDescent="0.2"/>
    <row r="9371" ht="12.75" customHeight="1" x14ac:dyDescent="0.2"/>
    <row r="9372" ht="12.75" customHeight="1" x14ac:dyDescent="0.2"/>
    <row r="9373" ht="12.75" customHeight="1" x14ac:dyDescent="0.2"/>
    <row r="9374" ht="12.75" customHeight="1" x14ac:dyDescent="0.2"/>
    <row r="9375" ht="12.75" customHeight="1" x14ac:dyDescent="0.2"/>
    <row r="9376" ht="12.75" customHeight="1" x14ac:dyDescent="0.2"/>
    <row r="9377" ht="12.75" customHeight="1" x14ac:dyDescent="0.2"/>
    <row r="9378" ht="12.75" customHeight="1" x14ac:dyDescent="0.2"/>
    <row r="9379" ht="12.75" customHeight="1" x14ac:dyDescent="0.2"/>
    <row r="9380" ht="12.75" customHeight="1" x14ac:dyDescent="0.2"/>
    <row r="9381" ht="12.75" customHeight="1" x14ac:dyDescent="0.2"/>
    <row r="9382" ht="12.75" customHeight="1" x14ac:dyDescent="0.2"/>
    <row r="9383" ht="12.75" customHeight="1" x14ac:dyDescent="0.2"/>
    <row r="9384" ht="12.75" customHeight="1" x14ac:dyDescent="0.2"/>
    <row r="9385" ht="12.75" customHeight="1" x14ac:dyDescent="0.2"/>
    <row r="9386" ht="12.75" customHeight="1" x14ac:dyDescent="0.2"/>
    <row r="9387" ht="12.75" customHeight="1" x14ac:dyDescent="0.2"/>
    <row r="9388" ht="12.75" customHeight="1" x14ac:dyDescent="0.2"/>
    <row r="9389" ht="12.75" customHeight="1" x14ac:dyDescent="0.2"/>
    <row r="9390" ht="12.75" customHeight="1" x14ac:dyDescent="0.2"/>
    <row r="9391" ht="12.75" customHeight="1" x14ac:dyDescent="0.2"/>
    <row r="9392" ht="12.75" customHeight="1" x14ac:dyDescent="0.2"/>
    <row r="9393" ht="12.75" customHeight="1" x14ac:dyDescent="0.2"/>
    <row r="9394" ht="12.75" customHeight="1" x14ac:dyDescent="0.2"/>
    <row r="9395" ht="12.75" customHeight="1" x14ac:dyDescent="0.2"/>
    <row r="9396" ht="12.75" customHeight="1" x14ac:dyDescent="0.2"/>
    <row r="9397" ht="12.75" customHeight="1" x14ac:dyDescent="0.2"/>
    <row r="9398" ht="12.75" customHeight="1" x14ac:dyDescent="0.2"/>
    <row r="9399" ht="12.75" customHeight="1" x14ac:dyDescent="0.2"/>
    <row r="9400" ht="12.75" customHeight="1" x14ac:dyDescent="0.2"/>
    <row r="9401" ht="12.75" customHeight="1" x14ac:dyDescent="0.2"/>
    <row r="9402" ht="12.75" customHeight="1" x14ac:dyDescent="0.2"/>
    <row r="9403" ht="12.75" customHeight="1" x14ac:dyDescent="0.2"/>
    <row r="9404" ht="12.75" customHeight="1" x14ac:dyDescent="0.2"/>
    <row r="9405" ht="12.75" customHeight="1" x14ac:dyDescent="0.2"/>
    <row r="9406" ht="12.75" customHeight="1" x14ac:dyDescent="0.2"/>
    <row r="9407" ht="12.75" customHeight="1" x14ac:dyDescent="0.2"/>
    <row r="9408" ht="12.75" customHeight="1" x14ac:dyDescent="0.2"/>
    <row r="9409" ht="12.75" customHeight="1" x14ac:dyDescent="0.2"/>
    <row r="9410" ht="12.75" customHeight="1" x14ac:dyDescent="0.2"/>
    <row r="9411" ht="12.75" customHeight="1" x14ac:dyDescent="0.2"/>
    <row r="9412" ht="12.75" customHeight="1" x14ac:dyDescent="0.2"/>
    <row r="9413" ht="12.75" customHeight="1" x14ac:dyDescent="0.2"/>
    <row r="9414" ht="12.75" customHeight="1" x14ac:dyDescent="0.2"/>
    <row r="9415" ht="12.75" customHeight="1" x14ac:dyDescent="0.2"/>
    <row r="9416" ht="12.75" customHeight="1" x14ac:dyDescent="0.2"/>
    <row r="9417" ht="12.75" customHeight="1" x14ac:dyDescent="0.2"/>
    <row r="9418" ht="12.75" customHeight="1" x14ac:dyDescent="0.2"/>
    <row r="9419" ht="12.75" customHeight="1" x14ac:dyDescent="0.2"/>
    <row r="9420" ht="12.75" customHeight="1" x14ac:dyDescent="0.2"/>
    <row r="9421" ht="12.75" customHeight="1" x14ac:dyDescent="0.2"/>
    <row r="9422" ht="12.75" customHeight="1" x14ac:dyDescent="0.2"/>
    <row r="9423" ht="12.75" customHeight="1" x14ac:dyDescent="0.2"/>
    <row r="9424" ht="12.75" customHeight="1" x14ac:dyDescent="0.2"/>
    <row r="9425" ht="12.75" customHeight="1" x14ac:dyDescent="0.2"/>
    <row r="9426" ht="12.75" customHeight="1" x14ac:dyDescent="0.2"/>
    <row r="9427" ht="12.75" customHeight="1" x14ac:dyDescent="0.2"/>
    <row r="9428" ht="12.75" customHeight="1" x14ac:dyDescent="0.2"/>
    <row r="9429" ht="12.75" customHeight="1" x14ac:dyDescent="0.2"/>
    <row r="9430" ht="12.75" customHeight="1" x14ac:dyDescent="0.2"/>
    <row r="9431" ht="12.75" customHeight="1" x14ac:dyDescent="0.2"/>
    <row r="9432" ht="12.75" customHeight="1" x14ac:dyDescent="0.2"/>
    <row r="9433" ht="12.75" customHeight="1" x14ac:dyDescent="0.2"/>
    <row r="9434" ht="12.75" customHeight="1" x14ac:dyDescent="0.2"/>
    <row r="9435" ht="12.75" customHeight="1" x14ac:dyDescent="0.2"/>
    <row r="9436" ht="12.75" customHeight="1" x14ac:dyDescent="0.2"/>
    <row r="9437" ht="12.75" customHeight="1" x14ac:dyDescent="0.2"/>
    <row r="9438" ht="12.75" customHeight="1" x14ac:dyDescent="0.2"/>
    <row r="9439" ht="12.75" customHeight="1" x14ac:dyDescent="0.2"/>
    <row r="9440" ht="12.75" customHeight="1" x14ac:dyDescent="0.2"/>
    <row r="9441" ht="12.75" customHeight="1" x14ac:dyDescent="0.2"/>
    <row r="9442" ht="12.75" customHeight="1" x14ac:dyDescent="0.2"/>
    <row r="9443" ht="12.75" customHeight="1" x14ac:dyDescent="0.2"/>
    <row r="9444" ht="12.75" customHeight="1" x14ac:dyDescent="0.2"/>
    <row r="9445" ht="12.75" customHeight="1" x14ac:dyDescent="0.2"/>
    <row r="9446" ht="12.75" customHeight="1" x14ac:dyDescent="0.2"/>
    <row r="9447" ht="12.75" customHeight="1" x14ac:dyDescent="0.2"/>
    <row r="9448" ht="12.75" customHeight="1" x14ac:dyDescent="0.2"/>
    <row r="9449" ht="12.75" customHeight="1" x14ac:dyDescent="0.2"/>
    <row r="9450" ht="12.75" customHeight="1" x14ac:dyDescent="0.2"/>
    <row r="9451" ht="12.75" customHeight="1" x14ac:dyDescent="0.2"/>
    <row r="9452" ht="12.75" customHeight="1" x14ac:dyDescent="0.2"/>
    <row r="9453" ht="12.75" customHeight="1" x14ac:dyDescent="0.2"/>
    <row r="9454" ht="12.75" customHeight="1" x14ac:dyDescent="0.2"/>
    <row r="9455" ht="12.75" customHeight="1" x14ac:dyDescent="0.2"/>
    <row r="9456" ht="12.75" customHeight="1" x14ac:dyDescent="0.2"/>
    <row r="9457" ht="12.75" customHeight="1" x14ac:dyDescent="0.2"/>
    <row r="9458" ht="12.75" customHeight="1" x14ac:dyDescent="0.2"/>
    <row r="9459" ht="12.75" customHeight="1" x14ac:dyDescent="0.2"/>
    <row r="9460" ht="12.75" customHeight="1" x14ac:dyDescent="0.2"/>
    <row r="9461" ht="12.75" customHeight="1" x14ac:dyDescent="0.2"/>
    <row r="9462" ht="12.75" customHeight="1" x14ac:dyDescent="0.2"/>
    <row r="9463" ht="12.75" customHeight="1" x14ac:dyDescent="0.2"/>
    <row r="9464" ht="12.75" customHeight="1" x14ac:dyDescent="0.2"/>
    <row r="9465" ht="12.75" customHeight="1" x14ac:dyDescent="0.2"/>
    <row r="9466" ht="12.75" customHeight="1" x14ac:dyDescent="0.2"/>
    <row r="9467" ht="12.75" customHeight="1" x14ac:dyDescent="0.2"/>
    <row r="9468" ht="12.75" customHeight="1" x14ac:dyDescent="0.2"/>
    <row r="9469" ht="12.75" customHeight="1" x14ac:dyDescent="0.2"/>
    <row r="9470" ht="12.75" customHeight="1" x14ac:dyDescent="0.2"/>
    <row r="9471" ht="12.75" customHeight="1" x14ac:dyDescent="0.2"/>
    <row r="9472" ht="12.75" customHeight="1" x14ac:dyDescent="0.2"/>
    <row r="9473" ht="12.75" customHeight="1" x14ac:dyDescent="0.2"/>
    <row r="9474" ht="12.75" customHeight="1" x14ac:dyDescent="0.2"/>
    <row r="9475" ht="12.75" customHeight="1" x14ac:dyDescent="0.2"/>
    <row r="9476" ht="12.75" customHeight="1" x14ac:dyDescent="0.2"/>
    <row r="9477" ht="12.75" customHeight="1" x14ac:dyDescent="0.2"/>
    <row r="9478" ht="12.75" customHeight="1" x14ac:dyDescent="0.2"/>
    <row r="9479" ht="12.75" customHeight="1" x14ac:dyDescent="0.2"/>
    <row r="9480" ht="12.75" customHeight="1" x14ac:dyDescent="0.2"/>
    <row r="9481" ht="12.75" customHeight="1" x14ac:dyDescent="0.2"/>
    <row r="9482" ht="12.75" customHeight="1" x14ac:dyDescent="0.2"/>
    <row r="9483" ht="12.75" customHeight="1" x14ac:dyDescent="0.2"/>
    <row r="9484" ht="12.75" customHeight="1" x14ac:dyDescent="0.2"/>
    <row r="9485" ht="12.75" customHeight="1" x14ac:dyDescent="0.2"/>
    <row r="9486" ht="12.75" customHeight="1" x14ac:dyDescent="0.2"/>
    <row r="9487" ht="12.75" customHeight="1" x14ac:dyDescent="0.2"/>
    <row r="9488" ht="12.75" customHeight="1" x14ac:dyDescent="0.2"/>
    <row r="9489" ht="12.75" customHeight="1" x14ac:dyDescent="0.2"/>
    <row r="9490" ht="12.75" customHeight="1" x14ac:dyDescent="0.2"/>
    <row r="9491" ht="12.75" customHeight="1" x14ac:dyDescent="0.2"/>
    <row r="9492" ht="12.75" customHeight="1" x14ac:dyDescent="0.2"/>
    <row r="9493" ht="12.75" customHeight="1" x14ac:dyDescent="0.2"/>
    <row r="9494" ht="12.75" customHeight="1" x14ac:dyDescent="0.2"/>
    <row r="9495" ht="12.75" customHeight="1" x14ac:dyDescent="0.2"/>
    <row r="9496" ht="12.75" customHeight="1" x14ac:dyDescent="0.2"/>
    <row r="9497" ht="12.75" customHeight="1" x14ac:dyDescent="0.2"/>
    <row r="9498" ht="12.75" customHeight="1" x14ac:dyDescent="0.2"/>
    <row r="9499" ht="12.75" customHeight="1" x14ac:dyDescent="0.2"/>
    <row r="9500" ht="12.75" customHeight="1" x14ac:dyDescent="0.2"/>
    <row r="9501" ht="12.75" customHeight="1" x14ac:dyDescent="0.2"/>
    <row r="9502" ht="12.75" customHeight="1" x14ac:dyDescent="0.2"/>
    <row r="9503" ht="12.75" customHeight="1" x14ac:dyDescent="0.2"/>
    <row r="9504" ht="12.75" customHeight="1" x14ac:dyDescent="0.2"/>
    <row r="9505" ht="12.75" customHeight="1" x14ac:dyDescent="0.2"/>
    <row r="9506" ht="12.75" customHeight="1" x14ac:dyDescent="0.2"/>
    <row r="9507" ht="12.75" customHeight="1" x14ac:dyDescent="0.2"/>
    <row r="9508" ht="12.75" customHeight="1" x14ac:dyDescent="0.2"/>
    <row r="9509" ht="12.75" customHeight="1" x14ac:dyDescent="0.2"/>
    <row r="9510" ht="12.75" customHeight="1" x14ac:dyDescent="0.2"/>
    <row r="9511" ht="12.75" customHeight="1" x14ac:dyDescent="0.2"/>
    <row r="9512" ht="12.75" customHeight="1" x14ac:dyDescent="0.2"/>
    <row r="9513" ht="12.75" customHeight="1" x14ac:dyDescent="0.2"/>
    <row r="9514" ht="12.75" customHeight="1" x14ac:dyDescent="0.2"/>
    <row r="9515" ht="12.75" customHeight="1" x14ac:dyDescent="0.2"/>
    <row r="9516" ht="12.75" customHeight="1" x14ac:dyDescent="0.2"/>
    <row r="9517" ht="12.75" customHeight="1" x14ac:dyDescent="0.2"/>
    <row r="9518" ht="12.75" customHeight="1" x14ac:dyDescent="0.2"/>
    <row r="9519" ht="12.75" customHeight="1" x14ac:dyDescent="0.2"/>
    <row r="9520" ht="12.75" customHeight="1" x14ac:dyDescent="0.2"/>
    <row r="9521" ht="12.75" customHeight="1" x14ac:dyDescent="0.2"/>
    <row r="9522" ht="12.75" customHeight="1" x14ac:dyDescent="0.2"/>
    <row r="9523" ht="12.75" customHeight="1" x14ac:dyDescent="0.2"/>
    <row r="9524" ht="12.75" customHeight="1" x14ac:dyDescent="0.2"/>
    <row r="9525" ht="12.75" customHeight="1" x14ac:dyDescent="0.2"/>
    <row r="9526" ht="12.75" customHeight="1" x14ac:dyDescent="0.2"/>
    <row r="9527" ht="12.75" customHeight="1" x14ac:dyDescent="0.2"/>
    <row r="9528" ht="12.75" customHeight="1" x14ac:dyDescent="0.2"/>
    <row r="9529" ht="12.75" customHeight="1" x14ac:dyDescent="0.2"/>
    <row r="9530" ht="12.75" customHeight="1" x14ac:dyDescent="0.2"/>
    <row r="9531" ht="12.75" customHeight="1" x14ac:dyDescent="0.2"/>
    <row r="9532" ht="12.75" customHeight="1" x14ac:dyDescent="0.2"/>
    <row r="9533" ht="12.75" customHeight="1" x14ac:dyDescent="0.2"/>
    <row r="9534" ht="12.75" customHeight="1" x14ac:dyDescent="0.2"/>
    <row r="9535" ht="12.75" customHeight="1" x14ac:dyDescent="0.2"/>
    <row r="9536" ht="12.75" customHeight="1" x14ac:dyDescent="0.2"/>
    <row r="9537" ht="12.75" customHeight="1" x14ac:dyDescent="0.2"/>
    <row r="9538" ht="12.75" customHeight="1" x14ac:dyDescent="0.2"/>
    <row r="9539" ht="12.75" customHeight="1" x14ac:dyDescent="0.2"/>
    <row r="9540" ht="12.75" customHeight="1" x14ac:dyDescent="0.2"/>
    <row r="9541" ht="12.75" customHeight="1" x14ac:dyDescent="0.2"/>
    <row r="9542" ht="12.75" customHeight="1" x14ac:dyDescent="0.2"/>
    <row r="9543" ht="12.75" customHeight="1" x14ac:dyDescent="0.2"/>
    <row r="9544" ht="12.75" customHeight="1" x14ac:dyDescent="0.2"/>
    <row r="9545" ht="12.75" customHeight="1" x14ac:dyDescent="0.2"/>
    <row r="9546" ht="12.75" customHeight="1" x14ac:dyDescent="0.2"/>
    <row r="9547" ht="12.75" customHeight="1" x14ac:dyDescent="0.2"/>
    <row r="9548" ht="12.75" customHeight="1" x14ac:dyDescent="0.2"/>
    <row r="9549" ht="12.75" customHeight="1" x14ac:dyDescent="0.2"/>
    <row r="9550" ht="12.75" customHeight="1" x14ac:dyDescent="0.2"/>
    <row r="9551" ht="12.75" customHeight="1" x14ac:dyDescent="0.2"/>
    <row r="9552" ht="12.75" customHeight="1" x14ac:dyDescent="0.2"/>
    <row r="9553" ht="12.75" customHeight="1" x14ac:dyDescent="0.2"/>
    <row r="9554" ht="12.75" customHeight="1" x14ac:dyDescent="0.2"/>
    <row r="9555" ht="12.75" customHeight="1" x14ac:dyDescent="0.2"/>
    <row r="9556" ht="12.75" customHeight="1" x14ac:dyDescent="0.2"/>
    <row r="9557" ht="12.75" customHeight="1" x14ac:dyDescent="0.2"/>
    <row r="9558" ht="12.75" customHeight="1" x14ac:dyDescent="0.2"/>
    <row r="9559" ht="12.75" customHeight="1" x14ac:dyDescent="0.2"/>
    <row r="9560" ht="12.75" customHeight="1" x14ac:dyDescent="0.2"/>
    <row r="9561" ht="12.75" customHeight="1" x14ac:dyDescent="0.2"/>
    <row r="9562" ht="12.75" customHeight="1" x14ac:dyDescent="0.2"/>
    <row r="9563" ht="12.75" customHeight="1" x14ac:dyDescent="0.2"/>
    <row r="9564" ht="12.75" customHeight="1" x14ac:dyDescent="0.2"/>
    <row r="9565" ht="12.75" customHeight="1" x14ac:dyDescent="0.2"/>
    <row r="9566" ht="12.75" customHeight="1" x14ac:dyDescent="0.2"/>
    <row r="9567" ht="12.75" customHeight="1" x14ac:dyDescent="0.2"/>
    <row r="9568" ht="12.75" customHeight="1" x14ac:dyDescent="0.2"/>
    <row r="9569" ht="12.75" customHeight="1" x14ac:dyDescent="0.2"/>
    <row r="9570" ht="12.75" customHeight="1" x14ac:dyDescent="0.2"/>
    <row r="9571" ht="12.75" customHeight="1" x14ac:dyDescent="0.2"/>
    <row r="9572" ht="12.75" customHeight="1" x14ac:dyDescent="0.2"/>
    <row r="9573" ht="12.75" customHeight="1" x14ac:dyDescent="0.2"/>
    <row r="9574" ht="12.75" customHeight="1" x14ac:dyDescent="0.2"/>
    <row r="9575" ht="12.75" customHeight="1" x14ac:dyDescent="0.2"/>
    <row r="9576" ht="12.75" customHeight="1" x14ac:dyDescent="0.2"/>
    <row r="9577" ht="12.75" customHeight="1" x14ac:dyDescent="0.2"/>
    <row r="9578" ht="12.75" customHeight="1" x14ac:dyDescent="0.2"/>
    <row r="9579" ht="12.75" customHeight="1" x14ac:dyDescent="0.2"/>
    <row r="9580" ht="12.75" customHeight="1" x14ac:dyDescent="0.2"/>
    <row r="9581" ht="12.75" customHeight="1" x14ac:dyDescent="0.2"/>
    <row r="9582" ht="12.75" customHeight="1" x14ac:dyDescent="0.2"/>
    <row r="9583" ht="12.75" customHeight="1" x14ac:dyDescent="0.2"/>
    <row r="9584" ht="12.75" customHeight="1" x14ac:dyDescent="0.2"/>
    <row r="9585" ht="12.75" customHeight="1" x14ac:dyDescent="0.2"/>
    <row r="9586" ht="12.75" customHeight="1" x14ac:dyDescent="0.2"/>
    <row r="9587" ht="12.75" customHeight="1" x14ac:dyDescent="0.2"/>
    <row r="9588" ht="12.75" customHeight="1" x14ac:dyDescent="0.2"/>
    <row r="9589" ht="12.75" customHeight="1" x14ac:dyDescent="0.2"/>
    <row r="9590" ht="12.75" customHeight="1" x14ac:dyDescent="0.2"/>
    <row r="9591" ht="12.75" customHeight="1" x14ac:dyDescent="0.2"/>
    <row r="9592" ht="12.75" customHeight="1" x14ac:dyDescent="0.2"/>
    <row r="9593" ht="12.75" customHeight="1" x14ac:dyDescent="0.2"/>
    <row r="9594" ht="12.75" customHeight="1" x14ac:dyDescent="0.2"/>
    <row r="9595" ht="12.75" customHeight="1" x14ac:dyDescent="0.2"/>
    <row r="9596" ht="12.75" customHeight="1" x14ac:dyDescent="0.2"/>
    <row r="9597" ht="12.75" customHeight="1" x14ac:dyDescent="0.2"/>
    <row r="9598" ht="12.75" customHeight="1" x14ac:dyDescent="0.2"/>
    <row r="9599" ht="12.75" customHeight="1" x14ac:dyDescent="0.2"/>
    <row r="9600" ht="12.75" customHeight="1" x14ac:dyDescent="0.2"/>
    <row r="9601" ht="12.75" customHeight="1" x14ac:dyDescent="0.2"/>
    <row r="9602" ht="12.75" customHeight="1" x14ac:dyDescent="0.2"/>
    <row r="9603" ht="12.75" customHeight="1" x14ac:dyDescent="0.2"/>
    <row r="9604" ht="12.75" customHeight="1" x14ac:dyDescent="0.2"/>
    <row r="9605" ht="12.75" customHeight="1" x14ac:dyDescent="0.2"/>
    <row r="9606" ht="12.75" customHeight="1" x14ac:dyDescent="0.2"/>
    <row r="9607" ht="12.75" customHeight="1" x14ac:dyDescent="0.2"/>
    <row r="9608" ht="12.75" customHeight="1" x14ac:dyDescent="0.2"/>
    <row r="9609" ht="12.75" customHeight="1" x14ac:dyDescent="0.2"/>
    <row r="9610" ht="12.75" customHeight="1" x14ac:dyDescent="0.2"/>
    <row r="9611" ht="12.75" customHeight="1" x14ac:dyDescent="0.2"/>
    <row r="9612" ht="12.75" customHeight="1" x14ac:dyDescent="0.2"/>
    <row r="9613" ht="12.75" customHeight="1" x14ac:dyDescent="0.2"/>
    <row r="9614" ht="12.75" customHeight="1" x14ac:dyDescent="0.2"/>
    <row r="9615" ht="12.75" customHeight="1" x14ac:dyDescent="0.2"/>
    <row r="9616" ht="12.75" customHeight="1" x14ac:dyDescent="0.2"/>
    <row r="9617" ht="12.75" customHeight="1" x14ac:dyDescent="0.2"/>
    <row r="9618" ht="12.75" customHeight="1" x14ac:dyDescent="0.2"/>
    <row r="9619" ht="12.75" customHeight="1" x14ac:dyDescent="0.2"/>
    <row r="9620" ht="12.75" customHeight="1" x14ac:dyDescent="0.2"/>
    <row r="9621" ht="12.75" customHeight="1" x14ac:dyDescent="0.2"/>
    <row r="9622" ht="12.75" customHeight="1" x14ac:dyDescent="0.2"/>
    <row r="9623" ht="12.75" customHeight="1" x14ac:dyDescent="0.2"/>
    <row r="9624" ht="12.75" customHeight="1" x14ac:dyDescent="0.2"/>
    <row r="9625" ht="12.75" customHeight="1" x14ac:dyDescent="0.2"/>
    <row r="9626" ht="12.75" customHeight="1" x14ac:dyDescent="0.2"/>
    <row r="9627" ht="12.75" customHeight="1" x14ac:dyDescent="0.2"/>
    <row r="9628" ht="12.75" customHeight="1" x14ac:dyDescent="0.2"/>
    <row r="9629" ht="12.75" customHeight="1" x14ac:dyDescent="0.2"/>
    <row r="9630" ht="12.75" customHeight="1" x14ac:dyDescent="0.2"/>
    <row r="9631" ht="12.75" customHeight="1" x14ac:dyDescent="0.2"/>
    <row r="9632" ht="12.75" customHeight="1" x14ac:dyDescent="0.2"/>
    <row r="9633" ht="12.75" customHeight="1" x14ac:dyDescent="0.2"/>
    <row r="9634" ht="12.75" customHeight="1" x14ac:dyDescent="0.2"/>
    <row r="9635" ht="12.75" customHeight="1" x14ac:dyDescent="0.2"/>
    <row r="9636" ht="12.75" customHeight="1" x14ac:dyDescent="0.2"/>
    <row r="9637" ht="12.75" customHeight="1" x14ac:dyDescent="0.2"/>
    <row r="9638" ht="12.75" customHeight="1" x14ac:dyDescent="0.2"/>
    <row r="9639" ht="12.75" customHeight="1" x14ac:dyDescent="0.2"/>
    <row r="9640" ht="12.75" customHeight="1" x14ac:dyDescent="0.2"/>
    <row r="9641" ht="12.75" customHeight="1" x14ac:dyDescent="0.2"/>
    <row r="9642" ht="12.75" customHeight="1" x14ac:dyDescent="0.2"/>
    <row r="9643" ht="12.75" customHeight="1" x14ac:dyDescent="0.2"/>
    <row r="9644" ht="12.75" customHeight="1" x14ac:dyDescent="0.2"/>
    <row r="9645" ht="12.75" customHeight="1" x14ac:dyDescent="0.2"/>
    <row r="9646" ht="12.75" customHeight="1" x14ac:dyDescent="0.2"/>
    <row r="9647" ht="12.75" customHeight="1" x14ac:dyDescent="0.2"/>
    <row r="9648" ht="12.75" customHeight="1" x14ac:dyDescent="0.2"/>
    <row r="9649" ht="12.75" customHeight="1" x14ac:dyDescent="0.2"/>
    <row r="9650" ht="12.75" customHeight="1" x14ac:dyDescent="0.2"/>
    <row r="9651" ht="12.75" customHeight="1" x14ac:dyDescent="0.2"/>
    <row r="9652" ht="12.75" customHeight="1" x14ac:dyDescent="0.2"/>
    <row r="9653" ht="12.75" customHeight="1" x14ac:dyDescent="0.2"/>
    <row r="9654" ht="12.75" customHeight="1" x14ac:dyDescent="0.2"/>
    <row r="9655" ht="12.75" customHeight="1" x14ac:dyDescent="0.2"/>
    <row r="9656" ht="12.75" customHeight="1" x14ac:dyDescent="0.2"/>
    <row r="9657" ht="12.75" customHeight="1" x14ac:dyDescent="0.2"/>
    <row r="9658" ht="12.75" customHeight="1" x14ac:dyDescent="0.2"/>
    <row r="9659" ht="12.75" customHeight="1" x14ac:dyDescent="0.2"/>
    <row r="9660" ht="12.75" customHeight="1" x14ac:dyDescent="0.2"/>
    <row r="9661" ht="12.75" customHeight="1" x14ac:dyDescent="0.2"/>
    <row r="9662" ht="12.75" customHeight="1" x14ac:dyDescent="0.2"/>
    <row r="9663" ht="12.75" customHeight="1" x14ac:dyDescent="0.2"/>
    <row r="9664" ht="12.75" customHeight="1" x14ac:dyDescent="0.2"/>
    <row r="9665" ht="12.75" customHeight="1" x14ac:dyDescent="0.2"/>
    <row r="9666" ht="12.75" customHeight="1" x14ac:dyDescent="0.2"/>
    <row r="9667" ht="12.75" customHeight="1" x14ac:dyDescent="0.2"/>
    <row r="9668" ht="12.75" customHeight="1" x14ac:dyDescent="0.2"/>
    <row r="9669" ht="12.75" customHeight="1" x14ac:dyDescent="0.2"/>
    <row r="9670" ht="12.75" customHeight="1" x14ac:dyDescent="0.2"/>
    <row r="9671" ht="12.75" customHeight="1" x14ac:dyDescent="0.2"/>
    <row r="9672" ht="12.75" customHeight="1" x14ac:dyDescent="0.2"/>
    <row r="9673" ht="12.75" customHeight="1" x14ac:dyDescent="0.2"/>
    <row r="9674" ht="12.75" customHeight="1" x14ac:dyDescent="0.2"/>
    <row r="9675" ht="12.75" customHeight="1" x14ac:dyDescent="0.2"/>
    <row r="9676" ht="12.75" customHeight="1" x14ac:dyDescent="0.2"/>
    <row r="9677" ht="12.75" customHeight="1" x14ac:dyDescent="0.2"/>
    <row r="9678" ht="12.75" customHeight="1" x14ac:dyDescent="0.2"/>
    <row r="9679" ht="12.75" customHeight="1" x14ac:dyDescent="0.2"/>
    <row r="9680" ht="12.75" customHeight="1" x14ac:dyDescent="0.2"/>
    <row r="9681" ht="12.75" customHeight="1" x14ac:dyDescent="0.2"/>
    <row r="9682" ht="12.75" customHeight="1" x14ac:dyDescent="0.2"/>
    <row r="9683" ht="12.75" customHeight="1" x14ac:dyDescent="0.2"/>
    <row r="9684" ht="12.75" customHeight="1" x14ac:dyDescent="0.2"/>
    <row r="9685" ht="12.75" customHeight="1" x14ac:dyDescent="0.2"/>
    <row r="9686" ht="12.75" customHeight="1" x14ac:dyDescent="0.2"/>
    <row r="9687" ht="12.75" customHeight="1" x14ac:dyDescent="0.2"/>
    <row r="9688" ht="12.75" customHeight="1" x14ac:dyDescent="0.2"/>
    <row r="9689" ht="12.75" customHeight="1" x14ac:dyDescent="0.2"/>
    <row r="9690" ht="12.75" customHeight="1" x14ac:dyDescent="0.2"/>
    <row r="9691" ht="12.75" customHeight="1" x14ac:dyDescent="0.2"/>
    <row r="9692" ht="12.75" customHeight="1" x14ac:dyDescent="0.2"/>
    <row r="9693" ht="12.75" customHeight="1" x14ac:dyDescent="0.2"/>
    <row r="9694" ht="12.75" customHeight="1" x14ac:dyDescent="0.2"/>
    <row r="9695" ht="12.75" customHeight="1" x14ac:dyDescent="0.2"/>
    <row r="9696" ht="12.75" customHeight="1" x14ac:dyDescent="0.2"/>
    <row r="9697" ht="12.75" customHeight="1" x14ac:dyDescent="0.2"/>
    <row r="9698" ht="12.75" customHeight="1" x14ac:dyDescent="0.2"/>
    <row r="9699" ht="12.75" customHeight="1" x14ac:dyDescent="0.2"/>
    <row r="9700" ht="12.75" customHeight="1" x14ac:dyDescent="0.2"/>
    <row r="9701" ht="12.75" customHeight="1" x14ac:dyDescent="0.2"/>
    <row r="9702" ht="12.75" customHeight="1" x14ac:dyDescent="0.2"/>
    <row r="9703" ht="12.75" customHeight="1" x14ac:dyDescent="0.2"/>
    <row r="9704" ht="12.75" customHeight="1" x14ac:dyDescent="0.2"/>
    <row r="9705" ht="12.75" customHeight="1" x14ac:dyDescent="0.2"/>
    <row r="9706" ht="12.75" customHeight="1" x14ac:dyDescent="0.2"/>
    <row r="9707" ht="12.75" customHeight="1" x14ac:dyDescent="0.2"/>
    <row r="9708" ht="12.75" customHeight="1" x14ac:dyDescent="0.2"/>
    <row r="9709" ht="12.75" customHeight="1" x14ac:dyDescent="0.2"/>
    <row r="9710" ht="12.75" customHeight="1" x14ac:dyDescent="0.2"/>
    <row r="9711" ht="12.75" customHeight="1" x14ac:dyDescent="0.2"/>
    <row r="9712" ht="12.75" customHeight="1" x14ac:dyDescent="0.2"/>
    <row r="9713" ht="12.75" customHeight="1" x14ac:dyDescent="0.2"/>
    <row r="9714" ht="12.75" customHeight="1" x14ac:dyDescent="0.2"/>
    <row r="9715" ht="12.75" customHeight="1" x14ac:dyDescent="0.2"/>
    <row r="9716" ht="12.75" customHeight="1" x14ac:dyDescent="0.2"/>
    <row r="9717" ht="12.75" customHeight="1" x14ac:dyDescent="0.2"/>
    <row r="9718" ht="12.75" customHeight="1" x14ac:dyDescent="0.2"/>
    <row r="9719" ht="12.75" customHeight="1" x14ac:dyDescent="0.2"/>
    <row r="9720" ht="12.75" customHeight="1" x14ac:dyDescent="0.2"/>
    <row r="9721" ht="12.75" customHeight="1" x14ac:dyDescent="0.2"/>
    <row r="9722" ht="12.75" customHeight="1" x14ac:dyDescent="0.2"/>
    <row r="9723" ht="12.75" customHeight="1" x14ac:dyDescent="0.2"/>
    <row r="9724" ht="12.75" customHeight="1" x14ac:dyDescent="0.2"/>
    <row r="9725" ht="12.75" customHeight="1" x14ac:dyDescent="0.2"/>
    <row r="9726" ht="12.75" customHeight="1" x14ac:dyDescent="0.2"/>
    <row r="9727" ht="12.75" customHeight="1" x14ac:dyDescent="0.2"/>
    <row r="9728" ht="12.75" customHeight="1" x14ac:dyDescent="0.2"/>
    <row r="9729" ht="12.75" customHeight="1" x14ac:dyDescent="0.2"/>
    <row r="9730" ht="12.75" customHeight="1" x14ac:dyDescent="0.2"/>
    <row r="9731" ht="12.75" customHeight="1" x14ac:dyDescent="0.2"/>
    <row r="9732" ht="12.75" customHeight="1" x14ac:dyDescent="0.2"/>
    <row r="9733" ht="12.75" customHeight="1" x14ac:dyDescent="0.2"/>
    <row r="9734" ht="12.75" customHeight="1" x14ac:dyDescent="0.2"/>
    <row r="9735" ht="12.75" customHeight="1" x14ac:dyDescent="0.2"/>
    <row r="9736" ht="12.75" customHeight="1" x14ac:dyDescent="0.2"/>
    <row r="9737" ht="12.75" customHeight="1" x14ac:dyDescent="0.2"/>
    <row r="9738" ht="12.75" customHeight="1" x14ac:dyDescent="0.2"/>
    <row r="9739" ht="12.75" customHeight="1" x14ac:dyDescent="0.2"/>
    <row r="9740" ht="12.75" customHeight="1" x14ac:dyDescent="0.2"/>
    <row r="9741" ht="12.75" customHeight="1" x14ac:dyDescent="0.2"/>
    <row r="9742" ht="12.75" customHeight="1" x14ac:dyDescent="0.2"/>
    <row r="9743" ht="12.75" customHeight="1" x14ac:dyDescent="0.2"/>
    <row r="9744" ht="12.75" customHeight="1" x14ac:dyDescent="0.2"/>
    <row r="9745" ht="12.75" customHeight="1" x14ac:dyDescent="0.2"/>
    <row r="9746" ht="12.75" customHeight="1" x14ac:dyDescent="0.2"/>
    <row r="9747" ht="12.75" customHeight="1" x14ac:dyDescent="0.2"/>
    <row r="9748" ht="12.75" customHeight="1" x14ac:dyDescent="0.2"/>
    <row r="9749" ht="12.75" customHeight="1" x14ac:dyDescent="0.2"/>
    <row r="9750" ht="12.75" customHeight="1" x14ac:dyDescent="0.2"/>
    <row r="9751" ht="12.75" customHeight="1" x14ac:dyDescent="0.2"/>
    <row r="9752" ht="12.75" customHeight="1" x14ac:dyDescent="0.2"/>
    <row r="9753" ht="12.75" customHeight="1" x14ac:dyDescent="0.2"/>
    <row r="9754" ht="12.75" customHeight="1" x14ac:dyDescent="0.2"/>
    <row r="9755" ht="12.75" customHeight="1" x14ac:dyDescent="0.2"/>
    <row r="9756" ht="12.75" customHeight="1" x14ac:dyDescent="0.2"/>
    <row r="9757" ht="12.75" customHeight="1" x14ac:dyDescent="0.2"/>
    <row r="9758" ht="12.75" customHeight="1" x14ac:dyDescent="0.2"/>
    <row r="9759" ht="12.75" customHeight="1" x14ac:dyDescent="0.2"/>
    <row r="9760" ht="12.75" customHeight="1" x14ac:dyDescent="0.2"/>
    <row r="9761" ht="12.75" customHeight="1" x14ac:dyDescent="0.2"/>
    <row r="9762" ht="12.75" customHeight="1" x14ac:dyDescent="0.2"/>
    <row r="9763" ht="12.75" customHeight="1" x14ac:dyDescent="0.2"/>
    <row r="9764" ht="12.75" customHeight="1" x14ac:dyDescent="0.2"/>
    <row r="9765" ht="12.75" customHeight="1" x14ac:dyDescent="0.2"/>
    <row r="9766" ht="12.75" customHeight="1" x14ac:dyDescent="0.2"/>
    <row r="9767" ht="12.75" customHeight="1" x14ac:dyDescent="0.2"/>
    <row r="9768" ht="12.75" customHeight="1" x14ac:dyDescent="0.2"/>
    <row r="9769" ht="12.75" customHeight="1" x14ac:dyDescent="0.2"/>
    <row r="9770" ht="12.75" customHeight="1" x14ac:dyDescent="0.2"/>
    <row r="9771" ht="12.75" customHeight="1" x14ac:dyDescent="0.2"/>
    <row r="9772" ht="12.75" customHeight="1" x14ac:dyDescent="0.2"/>
    <row r="9773" ht="12.75" customHeight="1" x14ac:dyDescent="0.2"/>
    <row r="9774" ht="12.75" customHeight="1" x14ac:dyDescent="0.2"/>
    <row r="9775" ht="12.75" customHeight="1" x14ac:dyDescent="0.2"/>
    <row r="9776" ht="12.75" customHeight="1" x14ac:dyDescent="0.2"/>
    <row r="9777" ht="12.75" customHeight="1" x14ac:dyDescent="0.2"/>
    <row r="9778" ht="12.75" customHeight="1" x14ac:dyDescent="0.2"/>
    <row r="9779" ht="12.75" customHeight="1" x14ac:dyDescent="0.2"/>
    <row r="9780" ht="12.75" customHeight="1" x14ac:dyDescent="0.2"/>
    <row r="9781" ht="12.75" customHeight="1" x14ac:dyDescent="0.2"/>
    <row r="9782" ht="12.75" customHeight="1" x14ac:dyDescent="0.2"/>
    <row r="9783" ht="12.75" customHeight="1" x14ac:dyDescent="0.2"/>
    <row r="9784" ht="12.75" customHeight="1" x14ac:dyDescent="0.2"/>
    <row r="9785" ht="12.75" customHeight="1" x14ac:dyDescent="0.2"/>
    <row r="9786" ht="12.75" customHeight="1" x14ac:dyDescent="0.2"/>
    <row r="9787" ht="12.75" customHeight="1" x14ac:dyDescent="0.2"/>
    <row r="9788" ht="12.75" customHeight="1" x14ac:dyDescent="0.2"/>
    <row r="9789" ht="12.75" customHeight="1" x14ac:dyDescent="0.2"/>
    <row r="9790" ht="12.75" customHeight="1" x14ac:dyDescent="0.2"/>
    <row r="9791" ht="12.75" customHeight="1" x14ac:dyDescent="0.2"/>
    <row r="9792" ht="12.75" customHeight="1" x14ac:dyDescent="0.2"/>
    <row r="9793" ht="12.75" customHeight="1" x14ac:dyDescent="0.2"/>
    <row r="9794" ht="12.75" customHeight="1" x14ac:dyDescent="0.2"/>
    <row r="9795" ht="12.75" customHeight="1" x14ac:dyDescent="0.2"/>
    <row r="9796" ht="12.75" customHeight="1" x14ac:dyDescent="0.2"/>
    <row r="9797" ht="12.75" customHeight="1" x14ac:dyDescent="0.2"/>
    <row r="9798" ht="12.75" customHeight="1" x14ac:dyDescent="0.2"/>
    <row r="9799" ht="12.75" customHeight="1" x14ac:dyDescent="0.2"/>
    <row r="9800" ht="12.75" customHeight="1" x14ac:dyDescent="0.2"/>
    <row r="9801" ht="12.75" customHeight="1" x14ac:dyDescent="0.2"/>
    <row r="9802" ht="12.75" customHeight="1" x14ac:dyDescent="0.2"/>
    <row r="9803" ht="12.75" customHeight="1" x14ac:dyDescent="0.2"/>
    <row r="9804" ht="12.75" customHeight="1" x14ac:dyDescent="0.2"/>
    <row r="9805" ht="12.75" customHeight="1" x14ac:dyDescent="0.2"/>
    <row r="9806" ht="12.75" customHeight="1" x14ac:dyDescent="0.2"/>
    <row r="9807" ht="12.75" customHeight="1" x14ac:dyDescent="0.2"/>
    <row r="9808" ht="12.75" customHeight="1" x14ac:dyDescent="0.2"/>
    <row r="9809" ht="12.75" customHeight="1" x14ac:dyDescent="0.2"/>
    <row r="9810" ht="12.75" customHeight="1" x14ac:dyDescent="0.2"/>
    <row r="9811" ht="12.75" customHeight="1" x14ac:dyDescent="0.2"/>
    <row r="9812" ht="12.75" customHeight="1" x14ac:dyDescent="0.2"/>
    <row r="9813" ht="12.75" customHeight="1" x14ac:dyDescent="0.2"/>
    <row r="9814" ht="12.75" customHeight="1" x14ac:dyDescent="0.2"/>
    <row r="9815" ht="12.75" customHeight="1" x14ac:dyDescent="0.2"/>
    <row r="9816" ht="12.75" customHeight="1" x14ac:dyDescent="0.2"/>
    <row r="9817" ht="12.75" customHeight="1" x14ac:dyDescent="0.2"/>
    <row r="9818" ht="12.75" customHeight="1" x14ac:dyDescent="0.2"/>
    <row r="9819" ht="12.75" customHeight="1" x14ac:dyDescent="0.2"/>
    <row r="9820" ht="12.75" customHeight="1" x14ac:dyDescent="0.2"/>
    <row r="9821" ht="12.75" customHeight="1" x14ac:dyDescent="0.2"/>
    <row r="9822" ht="12.75" customHeight="1" x14ac:dyDescent="0.2"/>
    <row r="9823" ht="12.75" customHeight="1" x14ac:dyDescent="0.2"/>
    <row r="9824" ht="12.75" customHeight="1" x14ac:dyDescent="0.2"/>
    <row r="9825" ht="12.75" customHeight="1" x14ac:dyDescent="0.2"/>
    <row r="9826" ht="12.75" customHeight="1" x14ac:dyDescent="0.2"/>
    <row r="9827" ht="12.75" customHeight="1" x14ac:dyDescent="0.2"/>
    <row r="9828" ht="12.75" customHeight="1" x14ac:dyDescent="0.2"/>
    <row r="9829" ht="12.75" customHeight="1" x14ac:dyDescent="0.2"/>
    <row r="9830" ht="12.75" customHeight="1" x14ac:dyDescent="0.2"/>
    <row r="9831" ht="12.75" customHeight="1" x14ac:dyDescent="0.2"/>
    <row r="9832" ht="12.75" customHeight="1" x14ac:dyDescent="0.2"/>
    <row r="9833" ht="12.75" customHeight="1" x14ac:dyDescent="0.2"/>
    <row r="9834" ht="12.75" customHeight="1" x14ac:dyDescent="0.2"/>
    <row r="9835" ht="12.75" customHeight="1" x14ac:dyDescent="0.2"/>
    <row r="9836" ht="12.75" customHeight="1" x14ac:dyDescent="0.2"/>
    <row r="9837" ht="12.75" customHeight="1" x14ac:dyDescent="0.2"/>
    <row r="9838" ht="12.75" customHeight="1" x14ac:dyDescent="0.2"/>
    <row r="9839" ht="12.75" customHeight="1" x14ac:dyDescent="0.2"/>
    <row r="9840" ht="12.75" customHeight="1" x14ac:dyDescent="0.2"/>
    <row r="9841" ht="12.75" customHeight="1" x14ac:dyDescent="0.2"/>
    <row r="9842" ht="12.75" customHeight="1" x14ac:dyDescent="0.2"/>
    <row r="9843" ht="12.75" customHeight="1" x14ac:dyDescent="0.2"/>
    <row r="9844" ht="12.75" customHeight="1" x14ac:dyDescent="0.2"/>
    <row r="9845" ht="12.75" customHeight="1" x14ac:dyDescent="0.2"/>
    <row r="9846" ht="12.75" customHeight="1" x14ac:dyDescent="0.2"/>
    <row r="9847" ht="12.75" customHeight="1" x14ac:dyDescent="0.2"/>
    <row r="9848" ht="12.75" customHeight="1" x14ac:dyDescent="0.2"/>
    <row r="9849" ht="12.75" customHeight="1" x14ac:dyDescent="0.2"/>
    <row r="9850" ht="12.75" customHeight="1" x14ac:dyDescent="0.2"/>
    <row r="9851" ht="12.75" customHeight="1" x14ac:dyDescent="0.2"/>
    <row r="9852" ht="12.75" customHeight="1" x14ac:dyDescent="0.2"/>
    <row r="9853" ht="12.75" customHeight="1" x14ac:dyDescent="0.2"/>
    <row r="9854" ht="12.75" customHeight="1" x14ac:dyDescent="0.2"/>
    <row r="9855" ht="12.75" customHeight="1" x14ac:dyDescent="0.2"/>
    <row r="9856" ht="12.75" customHeight="1" x14ac:dyDescent="0.2"/>
    <row r="9857" ht="12.75" customHeight="1" x14ac:dyDescent="0.2"/>
    <row r="9858" ht="12.75" customHeight="1" x14ac:dyDescent="0.2"/>
    <row r="9859" ht="12.75" customHeight="1" x14ac:dyDescent="0.2"/>
    <row r="9860" ht="12.75" customHeight="1" x14ac:dyDescent="0.2"/>
    <row r="9861" ht="12.75" customHeight="1" x14ac:dyDescent="0.2"/>
    <row r="9862" ht="12.75" customHeight="1" x14ac:dyDescent="0.2"/>
    <row r="9863" ht="12.75" customHeight="1" x14ac:dyDescent="0.2"/>
    <row r="9864" ht="12.75" customHeight="1" x14ac:dyDescent="0.2"/>
    <row r="9865" ht="12.75" customHeight="1" x14ac:dyDescent="0.2"/>
    <row r="9866" ht="12.75" customHeight="1" x14ac:dyDescent="0.2"/>
    <row r="9867" ht="12.75" customHeight="1" x14ac:dyDescent="0.2"/>
    <row r="9868" ht="12.75" customHeight="1" x14ac:dyDescent="0.2"/>
    <row r="9869" ht="12.75" customHeight="1" x14ac:dyDescent="0.2"/>
    <row r="9870" ht="12.75" customHeight="1" x14ac:dyDescent="0.2"/>
    <row r="9871" ht="12.75" customHeight="1" x14ac:dyDescent="0.2"/>
    <row r="9872" ht="12.75" customHeight="1" x14ac:dyDescent="0.2"/>
    <row r="9873" ht="12.75" customHeight="1" x14ac:dyDescent="0.2"/>
    <row r="9874" ht="12.75" customHeight="1" x14ac:dyDescent="0.2"/>
    <row r="9875" ht="12.75" customHeight="1" x14ac:dyDescent="0.2"/>
    <row r="9876" ht="12.75" customHeight="1" x14ac:dyDescent="0.2"/>
    <row r="9877" ht="12.75" customHeight="1" x14ac:dyDescent="0.2"/>
    <row r="9878" ht="12.75" customHeight="1" x14ac:dyDescent="0.2"/>
    <row r="9879" ht="12.75" customHeight="1" x14ac:dyDescent="0.2"/>
    <row r="9880" ht="12.75" customHeight="1" x14ac:dyDescent="0.2"/>
    <row r="9881" ht="12.75" customHeight="1" x14ac:dyDescent="0.2"/>
    <row r="9882" ht="12.75" customHeight="1" x14ac:dyDescent="0.2"/>
    <row r="9883" ht="12.75" customHeight="1" x14ac:dyDescent="0.2"/>
    <row r="9884" ht="12.75" customHeight="1" x14ac:dyDescent="0.2"/>
    <row r="9885" ht="12.75" customHeight="1" x14ac:dyDescent="0.2"/>
    <row r="9886" ht="12.75" customHeight="1" x14ac:dyDescent="0.2"/>
    <row r="9887" ht="12.75" customHeight="1" x14ac:dyDescent="0.2"/>
    <row r="9888" ht="12.75" customHeight="1" x14ac:dyDescent="0.2"/>
    <row r="9889" ht="12.75" customHeight="1" x14ac:dyDescent="0.2"/>
    <row r="9890" ht="12.75" customHeight="1" x14ac:dyDescent="0.2"/>
    <row r="9891" ht="12.75" customHeight="1" x14ac:dyDescent="0.2"/>
    <row r="9892" ht="12.75" customHeight="1" x14ac:dyDescent="0.2"/>
    <row r="9893" ht="12.75" customHeight="1" x14ac:dyDescent="0.2"/>
    <row r="9894" ht="12.75" customHeight="1" x14ac:dyDescent="0.2"/>
    <row r="9895" ht="12.75" customHeight="1" x14ac:dyDescent="0.2"/>
    <row r="9896" ht="12.75" customHeight="1" x14ac:dyDescent="0.2"/>
    <row r="9897" ht="12.75" customHeight="1" x14ac:dyDescent="0.2"/>
    <row r="9898" ht="12.75" customHeight="1" x14ac:dyDescent="0.2"/>
    <row r="9899" ht="12.75" customHeight="1" x14ac:dyDescent="0.2"/>
    <row r="9900" ht="12.75" customHeight="1" x14ac:dyDescent="0.2"/>
    <row r="9901" ht="12.75" customHeight="1" x14ac:dyDescent="0.2"/>
    <row r="9902" ht="12.75" customHeight="1" x14ac:dyDescent="0.2"/>
    <row r="9903" ht="12.75" customHeight="1" x14ac:dyDescent="0.2"/>
    <row r="9904" ht="12.75" customHeight="1" x14ac:dyDescent="0.2"/>
    <row r="9905" ht="12.75" customHeight="1" x14ac:dyDescent="0.2"/>
    <row r="9906" ht="12.75" customHeight="1" x14ac:dyDescent="0.2"/>
    <row r="9907" ht="12.75" customHeight="1" x14ac:dyDescent="0.2"/>
    <row r="9908" ht="12.75" customHeight="1" x14ac:dyDescent="0.2"/>
    <row r="9909" ht="12.75" customHeight="1" x14ac:dyDescent="0.2"/>
    <row r="9910" ht="12.75" customHeight="1" x14ac:dyDescent="0.2"/>
    <row r="9911" ht="12.75" customHeight="1" x14ac:dyDescent="0.2"/>
    <row r="9912" ht="12.75" customHeight="1" x14ac:dyDescent="0.2"/>
    <row r="9913" ht="12.75" customHeight="1" x14ac:dyDescent="0.2"/>
    <row r="9914" ht="12.75" customHeight="1" x14ac:dyDescent="0.2"/>
    <row r="9915" ht="12.75" customHeight="1" x14ac:dyDescent="0.2"/>
    <row r="9916" ht="12.75" customHeight="1" x14ac:dyDescent="0.2"/>
    <row r="9917" ht="12.75" customHeight="1" x14ac:dyDescent="0.2"/>
    <row r="9918" ht="12.75" customHeight="1" x14ac:dyDescent="0.2"/>
    <row r="9919" ht="12.75" customHeight="1" x14ac:dyDescent="0.2"/>
    <row r="9920" ht="12.75" customHeight="1" x14ac:dyDescent="0.2"/>
    <row r="9921" ht="12.75" customHeight="1" x14ac:dyDescent="0.2"/>
    <row r="9922" ht="12.75" customHeight="1" x14ac:dyDescent="0.2"/>
    <row r="9923" ht="12.75" customHeight="1" x14ac:dyDescent="0.2"/>
    <row r="9924" ht="12.75" customHeight="1" x14ac:dyDescent="0.2"/>
    <row r="9925" ht="12.75" customHeight="1" x14ac:dyDescent="0.2"/>
    <row r="9926" ht="12.75" customHeight="1" x14ac:dyDescent="0.2"/>
    <row r="9927" ht="12.75" customHeight="1" x14ac:dyDescent="0.2"/>
    <row r="9928" ht="12.75" customHeight="1" x14ac:dyDescent="0.2"/>
    <row r="9929" ht="12.75" customHeight="1" x14ac:dyDescent="0.2"/>
    <row r="9930" ht="12.75" customHeight="1" x14ac:dyDescent="0.2"/>
    <row r="9931" ht="12.75" customHeight="1" x14ac:dyDescent="0.2"/>
    <row r="9932" ht="12.75" customHeight="1" x14ac:dyDescent="0.2"/>
    <row r="9933" ht="12.75" customHeight="1" x14ac:dyDescent="0.2"/>
    <row r="9934" ht="12.75" customHeight="1" x14ac:dyDescent="0.2"/>
    <row r="9935" ht="12.75" customHeight="1" x14ac:dyDescent="0.2"/>
    <row r="9936" ht="12.75" customHeight="1" x14ac:dyDescent="0.2"/>
    <row r="9937" ht="12.75" customHeight="1" x14ac:dyDescent="0.2"/>
    <row r="9938" ht="12.75" customHeight="1" x14ac:dyDescent="0.2"/>
    <row r="9939" ht="12.75" customHeight="1" x14ac:dyDescent="0.2"/>
    <row r="9940" ht="12.75" customHeight="1" x14ac:dyDescent="0.2"/>
    <row r="9941" ht="12.75" customHeight="1" x14ac:dyDescent="0.2"/>
    <row r="9942" ht="12.75" customHeight="1" x14ac:dyDescent="0.2"/>
    <row r="9943" ht="12.75" customHeight="1" x14ac:dyDescent="0.2"/>
    <row r="9944" ht="12.75" customHeight="1" x14ac:dyDescent="0.2"/>
    <row r="9945" ht="12.75" customHeight="1" x14ac:dyDescent="0.2"/>
    <row r="9946" ht="12.75" customHeight="1" x14ac:dyDescent="0.2"/>
    <row r="9947" ht="12.75" customHeight="1" x14ac:dyDescent="0.2"/>
    <row r="9948" ht="12.75" customHeight="1" x14ac:dyDescent="0.2"/>
    <row r="9949" ht="12.75" customHeight="1" x14ac:dyDescent="0.2"/>
    <row r="9950" ht="12.75" customHeight="1" x14ac:dyDescent="0.2"/>
    <row r="9951" ht="12.75" customHeight="1" x14ac:dyDescent="0.2"/>
    <row r="9952" ht="12.75" customHeight="1" x14ac:dyDescent="0.2"/>
    <row r="9953" ht="12.75" customHeight="1" x14ac:dyDescent="0.2"/>
    <row r="9954" ht="12.75" customHeight="1" x14ac:dyDescent="0.2"/>
    <row r="9955" ht="12.75" customHeight="1" x14ac:dyDescent="0.2"/>
    <row r="9956" ht="12.75" customHeight="1" x14ac:dyDescent="0.2"/>
    <row r="9957" ht="12.75" customHeight="1" x14ac:dyDescent="0.2"/>
    <row r="9958" ht="12.75" customHeight="1" x14ac:dyDescent="0.2"/>
    <row r="9959" ht="12.75" customHeight="1" x14ac:dyDescent="0.2"/>
    <row r="9960" ht="12.75" customHeight="1" x14ac:dyDescent="0.2"/>
    <row r="9961" ht="12.75" customHeight="1" x14ac:dyDescent="0.2"/>
    <row r="9962" ht="12.75" customHeight="1" x14ac:dyDescent="0.2"/>
    <row r="9963" ht="12.75" customHeight="1" x14ac:dyDescent="0.2"/>
    <row r="9964" ht="12.75" customHeight="1" x14ac:dyDescent="0.2"/>
    <row r="9965" ht="12.75" customHeight="1" x14ac:dyDescent="0.2"/>
    <row r="9966" ht="12.75" customHeight="1" x14ac:dyDescent="0.2"/>
    <row r="9967" ht="12.75" customHeight="1" x14ac:dyDescent="0.2"/>
    <row r="9968" ht="12.75" customHeight="1" x14ac:dyDescent="0.2"/>
    <row r="9969" ht="12.75" customHeight="1" x14ac:dyDescent="0.2"/>
    <row r="9970" ht="12.75" customHeight="1" x14ac:dyDescent="0.2"/>
    <row r="9971" ht="12.75" customHeight="1" x14ac:dyDescent="0.2"/>
    <row r="9972" ht="12.75" customHeight="1" x14ac:dyDescent="0.2"/>
    <row r="9973" ht="12.75" customHeight="1" x14ac:dyDescent="0.2"/>
    <row r="9974" ht="12.75" customHeight="1" x14ac:dyDescent="0.2"/>
    <row r="9975" ht="12.75" customHeight="1" x14ac:dyDescent="0.2"/>
    <row r="9976" ht="12.75" customHeight="1" x14ac:dyDescent="0.2"/>
    <row r="9977" ht="12.75" customHeight="1" x14ac:dyDescent="0.2"/>
    <row r="9978" ht="12.75" customHeight="1" x14ac:dyDescent="0.2"/>
    <row r="9979" ht="12.75" customHeight="1" x14ac:dyDescent="0.2"/>
    <row r="9980" ht="12.75" customHeight="1" x14ac:dyDescent="0.2"/>
    <row r="9981" ht="12.75" customHeight="1" x14ac:dyDescent="0.2"/>
    <row r="9982" ht="12.75" customHeight="1" x14ac:dyDescent="0.2"/>
    <row r="9983" ht="12.75" customHeight="1" x14ac:dyDescent="0.2"/>
    <row r="9984" ht="12.75" customHeight="1" x14ac:dyDescent="0.2"/>
    <row r="9985" ht="12.75" customHeight="1" x14ac:dyDescent="0.2"/>
    <row r="9986" ht="12.75" customHeight="1" x14ac:dyDescent="0.2"/>
    <row r="9987" ht="12.75" customHeight="1" x14ac:dyDescent="0.2"/>
    <row r="9988" ht="12.75" customHeight="1" x14ac:dyDescent="0.2"/>
    <row r="9989" ht="12.75" customHeight="1" x14ac:dyDescent="0.2"/>
    <row r="9990" ht="12.75" customHeight="1" x14ac:dyDescent="0.2"/>
    <row r="9991" ht="12.75" customHeight="1" x14ac:dyDescent="0.2"/>
    <row r="9992" ht="12.75" customHeight="1" x14ac:dyDescent="0.2"/>
    <row r="9993" ht="12.75" customHeight="1" x14ac:dyDescent="0.2"/>
    <row r="9994" ht="12.75" customHeight="1" x14ac:dyDescent="0.2"/>
    <row r="9995" ht="12.75" customHeight="1" x14ac:dyDescent="0.2"/>
    <row r="9996" ht="12.75" customHeight="1" x14ac:dyDescent="0.2"/>
    <row r="9997" ht="12.75" customHeight="1" x14ac:dyDescent="0.2"/>
    <row r="9998" ht="12.75" customHeight="1" x14ac:dyDescent="0.2"/>
    <row r="9999" ht="12.75" customHeight="1" x14ac:dyDescent="0.2"/>
    <row r="10000" ht="12.75" customHeight="1" x14ac:dyDescent="0.2"/>
    <row r="10001" ht="12.75" customHeight="1" x14ac:dyDescent="0.2"/>
    <row r="10002" ht="12.75" customHeight="1" x14ac:dyDescent="0.2"/>
    <row r="10003" ht="12.75" customHeight="1" x14ac:dyDescent="0.2"/>
    <row r="10004" ht="12.75" customHeight="1" x14ac:dyDescent="0.2"/>
    <row r="10005" ht="12.75" customHeight="1" x14ac:dyDescent="0.2"/>
    <row r="10006" ht="12.75" customHeight="1" x14ac:dyDescent="0.2"/>
    <row r="10007" ht="12.75" customHeight="1" x14ac:dyDescent="0.2"/>
    <row r="10008" ht="12.75" customHeight="1" x14ac:dyDescent="0.2"/>
    <row r="10009" ht="12.75" customHeight="1" x14ac:dyDescent="0.2"/>
    <row r="10010" ht="12.75" customHeight="1" x14ac:dyDescent="0.2"/>
    <row r="10011" ht="12.75" customHeight="1" x14ac:dyDescent="0.2"/>
    <row r="10012" ht="12.75" customHeight="1" x14ac:dyDescent="0.2"/>
    <row r="10013" ht="12.75" customHeight="1" x14ac:dyDescent="0.2"/>
    <row r="10014" ht="12.75" customHeight="1" x14ac:dyDescent="0.2"/>
    <row r="10015" ht="12.75" customHeight="1" x14ac:dyDescent="0.2"/>
    <row r="10016" ht="12.75" customHeight="1" x14ac:dyDescent="0.2"/>
    <row r="10017" ht="12.75" customHeight="1" x14ac:dyDescent="0.2"/>
    <row r="10018" ht="12.75" customHeight="1" x14ac:dyDescent="0.2"/>
    <row r="10019" ht="12.75" customHeight="1" x14ac:dyDescent="0.2"/>
    <row r="10020" ht="12.75" customHeight="1" x14ac:dyDescent="0.2"/>
    <row r="10021" ht="12.75" customHeight="1" x14ac:dyDescent="0.2"/>
    <row r="10022" ht="12.75" customHeight="1" x14ac:dyDescent="0.2"/>
    <row r="10023" ht="12.75" customHeight="1" x14ac:dyDescent="0.2"/>
    <row r="10024" ht="12.75" customHeight="1" x14ac:dyDescent="0.2"/>
    <row r="10025" ht="12.75" customHeight="1" x14ac:dyDescent="0.2"/>
    <row r="10026" ht="12.75" customHeight="1" x14ac:dyDescent="0.2"/>
    <row r="10027" ht="12.75" customHeight="1" x14ac:dyDescent="0.2"/>
    <row r="10028" ht="12.75" customHeight="1" x14ac:dyDescent="0.2"/>
    <row r="10029" ht="12.75" customHeight="1" x14ac:dyDescent="0.2"/>
    <row r="10030" ht="12.75" customHeight="1" x14ac:dyDescent="0.2"/>
    <row r="10031" ht="12.75" customHeight="1" x14ac:dyDescent="0.2"/>
    <row r="10032" ht="12.75" customHeight="1" x14ac:dyDescent="0.2"/>
    <row r="10033" ht="12.75" customHeight="1" x14ac:dyDescent="0.2"/>
    <row r="10034" ht="12.75" customHeight="1" x14ac:dyDescent="0.2"/>
    <row r="10035" ht="12.75" customHeight="1" x14ac:dyDescent="0.2"/>
    <row r="10036" ht="12.75" customHeight="1" x14ac:dyDescent="0.2"/>
    <row r="10037" ht="12.75" customHeight="1" x14ac:dyDescent="0.2"/>
    <row r="10038" ht="12.75" customHeight="1" x14ac:dyDescent="0.2"/>
    <row r="10039" ht="12.75" customHeight="1" x14ac:dyDescent="0.2"/>
    <row r="10040" ht="12.75" customHeight="1" x14ac:dyDescent="0.2"/>
    <row r="10041" ht="12.75" customHeight="1" x14ac:dyDescent="0.2"/>
    <row r="10042" ht="12.75" customHeight="1" x14ac:dyDescent="0.2"/>
    <row r="10043" ht="12.75" customHeight="1" x14ac:dyDescent="0.2"/>
    <row r="10044" ht="12.75" customHeight="1" x14ac:dyDescent="0.2"/>
    <row r="10045" ht="12.75" customHeight="1" x14ac:dyDescent="0.2"/>
    <row r="10046" ht="12.75" customHeight="1" x14ac:dyDescent="0.2"/>
    <row r="10047" ht="12.75" customHeight="1" x14ac:dyDescent="0.2"/>
    <row r="10048" ht="12.75" customHeight="1" x14ac:dyDescent="0.2"/>
    <row r="10049" ht="12.75" customHeight="1" x14ac:dyDescent="0.2"/>
    <row r="10050" ht="12.75" customHeight="1" x14ac:dyDescent="0.2"/>
    <row r="10051" ht="12.75" customHeight="1" x14ac:dyDescent="0.2"/>
    <row r="10052" ht="12.75" customHeight="1" x14ac:dyDescent="0.2"/>
    <row r="10053" ht="12.75" customHeight="1" x14ac:dyDescent="0.2"/>
    <row r="10054" ht="12.75" customHeight="1" x14ac:dyDescent="0.2"/>
    <row r="10055" ht="12.75" customHeight="1" x14ac:dyDescent="0.2"/>
    <row r="10056" ht="12.75" customHeight="1" x14ac:dyDescent="0.2"/>
    <row r="10057" ht="12.75" customHeight="1" x14ac:dyDescent="0.2"/>
    <row r="10058" ht="12.75" customHeight="1" x14ac:dyDescent="0.2"/>
    <row r="10059" ht="12.75" customHeight="1" x14ac:dyDescent="0.2"/>
    <row r="10060" ht="12.75" customHeight="1" x14ac:dyDescent="0.2"/>
    <row r="10061" ht="12.75" customHeight="1" x14ac:dyDescent="0.2"/>
    <row r="10062" ht="12.75" customHeight="1" x14ac:dyDescent="0.2"/>
    <row r="10063" ht="12.75" customHeight="1" x14ac:dyDescent="0.2"/>
    <row r="10064" ht="12.75" customHeight="1" x14ac:dyDescent="0.2"/>
    <row r="10065" ht="12.75" customHeight="1" x14ac:dyDescent="0.2"/>
    <row r="10066" ht="12.75" customHeight="1" x14ac:dyDescent="0.2"/>
    <row r="10067" ht="12.75" customHeight="1" x14ac:dyDescent="0.2"/>
    <row r="10068" ht="12.75" customHeight="1" x14ac:dyDescent="0.2"/>
    <row r="10069" ht="12.75" customHeight="1" x14ac:dyDescent="0.2"/>
    <row r="10070" ht="12.75" customHeight="1" x14ac:dyDescent="0.2"/>
    <row r="10071" ht="12.75" customHeight="1" x14ac:dyDescent="0.2"/>
    <row r="10072" ht="12.75" customHeight="1" x14ac:dyDescent="0.2"/>
    <row r="10073" ht="12.75" customHeight="1" x14ac:dyDescent="0.2"/>
    <row r="10074" ht="12.75" customHeight="1" x14ac:dyDescent="0.2"/>
    <row r="10075" ht="12.75" customHeight="1" x14ac:dyDescent="0.2"/>
    <row r="10076" ht="12.75" customHeight="1" x14ac:dyDescent="0.2"/>
    <row r="10077" ht="12.75" customHeight="1" x14ac:dyDescent="0.2"/>
    <row r="10078" ht="12.75" customHeight="1" x14ac:dyDescent="0.2"/>
    <row r="10079" ht="12.75" customHeight="1" x14ac:dyDescent="0.2"/>
    <row r="10080" ht="12.75" customHeight="1" x14ac:dyDescent="0.2"/>
    <row r="10081" ht="12.75" customHeight="1" x14ac:dyDescent="0.2"/>
    <row r="10082" ht="12.75" customHeight="1" x14ac:dyDescent="0.2"/>
    <row r="10083" ht="12.75" customHeight="1" x14ac:dyDescent="0.2"/>
    <row r="10084" ht="12.75" customHeight="1" x14ac:dyDescent="0.2"/>
    <row r="10085" ht="12.75" customHeight="1" x14ac:dyDescent="0.2"/>
    <row r="10086" ht="12.75" customHeight="1" x14ac:dyDescent="0.2"/>
    <row r="10087" ht="12.75" customHeight="1" x14ac:dyDescent="0.2"/>
    <row r="10088" ht="12.75" customHeight="1" x14ac:dyDescent="0.2"/>
    <row r="10089" ht="12.75" customHeight="1" x14ac:dyDescent="0.2"/>
    <row r="10090" ht="12.75" customHeight="1" x14ac:dyDescent="0.2"/>
    <row r="10091" ht="12.75" customHeight="1" x14ac:dyDescent="0.2"/>
    <row r="10092" ht="12.75" customHeight="1" x14ac:dyDescent="0.2"/>
    <row r="10093" ht="12.75" customHeight="1" x14ac:dyDescent="0.2"/>
    <row r="10094" ht="12.75" customHeight="1" x14ac:dyDescent="0.2"/>
    <row r="10095" ht="12.75" customHeight="1" x14ac:dyDescent="0.2"/>
    <row r="10096" ht="12.75" customHeight="1" x14ac:dyDescent="0.2"/>
    <row r="10097" ht="12.75" customHeight="1" x14ac:dyDescent="0.2"/>
    <row r="10098" ht="12.75" customHeight="1" x14ac:dyDescent="0.2"/>
    <row r="10099" ht="12.75" customHeight="1" x14ac:dyDescent="0.2"/>
    <row r="10100" ht="12.75" customHeight="1" x14ac:dyDescent="0.2"/>
    <row r="10101" ht="12.75" customHeight="1" x14ac:dyDescent="0.2"/>
    <row r="10102" ht="12.75" customHeight="1" x14ac:dyDescent="0.2"/>
    <row r="10103" ht="12.75" customHeight="1" x14ac:dyDescent="0.2"/>
    <row r="10104" ht="12.75" customHeight="1" x14ac:dyDescent="0.2"/>
    <row r="10105" ht="12.75" customHeight="1" x14ac:dyDescent="0.2"/>
    <row r="10106" ht="12.75" customHeight="1" x14ac:dyDescent="0.2"/>
    <row r="10107" ht="12.75" customHeight="1" x14ac:dyDescent="0.2"/>
    <row r="10108" ht="12.75" customHeight="1" x14ac:dyDescent="0.2"/>
    <row r="10109" ht="12.75" customHeight="1" x14ac:dyDescent="0.2"/>
    <row r="10110" ht="12.75" customHeight="1" x14ac:dyDescent="0.2"/>
    <row r="10111" ht="12.75" customHeight="1" x14ac:dyDescent="0.2"/>
    <row r="10112" ht="12.75" customHeight="1" x14ac:dyDescent="0.2"/>
    <row r="10113" ht="12.75" customHeight="1" x14ac:dyDescent="0.2"/>
    <row r="10114" ht="12.75" customHeight="1" x14ac:dyDescent="0.2"/>
    <row r="10115" ht="12.75" customHeight="1" x14ac:dyDescent="0.2"/>
    <row r="10116" ht="12.75" customHeight="1" x14ac:dyDescent="0.2"/>
    <row r="10117" ht="12.75" customHeight="1" x14ac:dyDescent="0.2"/>
    <row r="10118" ht="12.75" customHeight="1" x14ac:dyDescent="0.2"/>
    <row r="10119" ht="12.75" customHeight="1" x14ac:dyDescent="0.2"/>
    <row r="10120" ht="12.75" customHeight="1" x14ac:dyDescent="0.2"/>
    <row r="10121" ht="12.75" customHeight="1" x14ac:dyDescent="0.2"/>
    <row r="10122" ht="12.75" customHeight="1" x14ac:dyDescent="0.2"/>
    <row r="10123" ht="12.75" customHeight="1" x14ac:dyDescent="0.2"/>
    <row r="10124" ht="12.75" customHeight="1" x14ac:dyDescent="0.2"/>
    <row r="10125" ht="12.75" customHeight="1" x14ac:dyDescent="0.2"/>
    <row r="10126" ht="12.75" customHeight="1" x14ac:dyDescent="0.2"/>
    <row r="10127" ht="12.75" customHeight="1" x14ac:dyDescent="0.2"/>
    <row r="10128" ht="12.75" customHeight="1" x14ac:dyDescent="0.2"/>
    <row r="10129" ht="12.75" customHeight="1" x14ac:dyDescent="0.2"/>
    <row r="10130" ht="12.75" customHeight="1" x14ac:dyDescent="0.2"/>
    <row r="10131" ht="12.75" customHeight="1" x14ac:dyDescent="0.2"/>
    <row r="10132" ht="12.75" customHeight="1" x14ac:dyDescent="0.2"/>
    <row r="10133" ht="12.75" customHeight="1" x14ac:dyDescent="0.2"/>
    <row r="10134" ht="12.75" customHeight="1" x14ac:dyDescent="0.2"/>
    <row r="10135" ht="12.75" customHeight="1" x14ac:dyDescent="0.2"/>
    <row r="10136" ht="12.75" customHeight="1" x14ac:dyDescent="0.2"/>
    <row r="10137" ht="12.75" customHeight="1" x14ac:dyDescent="0.2"/>
    <row r="10138" ht="12.75" customHeight="1" x14ac:dyDescent="0.2"/>
    <row r="10139" ht="12.75" customHeight="1" x14ac:dyDescent="0.2"/>
    <row r="10140" ht="12.75" customHeight="1" x14ac:dyDescent="0.2"/>
    <row r="10141" ht="12.75" customHeight="1" x14ac:dyDescent="0.2"/>
    <row r="10142" ht="12.75" customHeight="1" x14ac:dyDescent="0.2"/>
    <row r="10143" ht="12.75" customHeight="1" x14ac:dyDescent="0.2"/>
    <row r="10144" ht="12.75" customHeight="1" x14ac:dyDescent="0.2"/>
    <row r="10145" ht="12.75" customHeight="1" x14ac:dyDescent="0.2"/>
    <row r="10146" ht="12.75" customHeight="1" x14ac:dyDescent="0.2"/>
    <row r="10147" ht="12.75" customHeight="1" x14ac:dyDescent="0.2"/>
    <row r="10148" ht="12.75" customHeight="1" x14ac:dyDescent="0.2"/>
    <row r="10149" ht="12.75" customHeight="1" x14ac:dyDescent="0.2"/>
    <row r="10150" ht="12.75" customHeight="1" x14ac:dyDescent="0.2"/>
    <row r="10151" ht="12.75" customHeight="1" x14ac:dyDescent="0.2"/>
    <row r="10152" ht="12.75" customHeight="1" x14ac:dyDescent="0.2"/>
    <row r="10153" ht="12.75" customHeight="1" x14ac:dyDescent="0.2"/>
    <row r="10154" ht="12.75" customHeight="1" x14ac:dyDescent="0.2"/>
    <row r="10155" ht="12.75" customHeight="1" x14ac:dyDescent="0.2"/>
    <row r="10156" ht="12.75" customHeight="1" x14ac:dyDescent="0.2"/>
    <row r="10157" ht="12.75" customHeight="1" x14ac:dyDescent="0.2"/>
    <row r="10158" ht="12.75" customHeight="1" x14ac:dyDescent="0.2"/>
    <row r="10159" ht="12.75" customHeight="1" x14ac:dyDescent="0.2"/>
    <row r="10160" ht="12.75" customHeight="1" x14ac:dyDescent="0.2"/>
    <row r="10161" ht="12.75" customHeight="1" x14ac:dyDescent="0.2"/>
    <row r="10162" ht="12.75" customHeight="1" x14ac:dyDescent="0.2"/>
    <row r="10163" ht="12.75" customHeight="1" x14ac:dyDescent="0.2"/>
    <row r="10164" ht="12.75" customHeight="1" x14ac:dyDescent="0.2"/>
    <row r="10165" ht="12.75" customHeight="1" x14ac:dyDescent="0.2"/>
    <row r="10166" ht="12.75" customHeight="1" x14ac:dyDescent="0.2"/>
    <row r="10167" ht="12.75" customHeight="1" x14ac:dyDescent="0.2"/>
    <row r="10168" ht="12.75" customHeight="1" x14ac:dyDescent="0.2"/>
    <row r="10169" ht="12.75" customHeight="1" x14ac:dyDescent="0.2"/>
    <row r="10170" ht="12.75" customHeight="1" x14ac:dyDescent="0.2"/>
    <row r="10171" ht="12.75" customHeight="1" x14ac:dyDescent="0.2"/>
    <row r="10172" ht="12.75" customHeight="1" x14ac:dyDescent="0.2"/>
    <row r="10173" ht="12.75" customHeight="1" x14ac:dyDescent="0.2"/>
    <row r="10174" ht="12.75" customHeight="1" x14ac:dyDescent="0.2"/>
    <row r="10175" ht="12.75" customHeight="1" x14ac:dyDescent="0.2"/>
    <row r="10176" ht="12.75" customHeight="1" x14ac:dyDescent="0.2"/>
    <row r="10177" ht="12.75" customHeight="1" x14ac:dyDescent="0.2"/>
    <row r="10178" ht="12.75" customHeight="1" x14ac:dyDescent="0.2"/>
    <row r="10179" ht="12.75" customHeight="1" x14ac:dyDescent="0.2"/>
    <row r="10180" ht="12.75" customHeight="1" x14ac:dyDescent="0.2"/>
    <row r="10181" ht="12.75" customHeight="1" x14ac:dyDescent="0.2"/>
    <row r="10182" ht="12.75" customHeight="1" x14ac:dyDescent="0.2"/>
    <row r="10183" ht="12.75" customHeight="1" x14ac:dyDescent="0.2"/>
    <row r="10184" ht="12.75" customHeight="1" x14ac:dyDescent="0.2"/>
    <row r="10185" ht="12.75" customHeight="1" x14ac:dyDescent="0.2"/>
    <row r="10186" ht="12.75" customHeight="1" x14ac:dyDescent="0.2"/>
    <row r="10187" ht="12.75" customHeight="1" x14ac:dyDescent="0.2"/>
    <row r="10188" ht="12.75" customHeight="1" x14ac:dyDescent="0.2"/>
    <row r="10189" ht="12.75" customHeight="1" x14ac:dyDescent="0.2"/>
    <row r="10190" ht="12.75" customHeight="1" x14ac:dyDescent="0.2"/>
    <row r="10191" ht="12.75" customHeight="1" x14ac:dyDescent="0.2"/>
    <row r="10192" ht="12.75" customHeight="1" x14ac:dyDescent="0.2"/>
    <row r="10193" ht="12.75" customHeight="1" x14ac:dyDescent="0.2"/>
    <row r="10194" ht="12.75" customHeight="1" x14ac:dyDescent="0.2"/>
    <row r="10195" ht="12.75" customHeight="1" x14ac:dyDescent="0.2"/>
    <row r="10196" ht="12.75" customHeight="1" x14ac:dyDescent="0.2"/>
    <row r="10197" ht="12.75" customHeight="1" x14ac:dyDescent="0.2"/>
    <row r="10198" ht="12.75" customHeight="1" x14ac:dyDescent="0.2"/>
    <row r="10199" ht="12.75" customHeight="1" x14ac:dyDescent="0.2"/>
    <row r="10200" ht="12.75" customHeight="1" x14ac:dyDescent="0.2"/>
    <row r="10201" ht="12.75" customHeight="1" x14ac:dyDescent="0.2"/>
    <row r="10202" ht="12.75" customHeight="1" x14ac:dyDescent="0.2"/>
    <row r="10203" ht="12.75" customHeight="1" x14ac:dyDescent="0.2"/>
    <row r="10204" ht="12.75" customHeight="1" x14ac:dyDescent="0.2"/>
    <row r="10205" ht="12.75" customHeight="1" x14ac:dyDescent="0.2"/>
    <row r="10206" ht="12.75" customHeight="1" x14ac:dyDescent="0.2"/>
    <row r="10207" ht="12.75" customHeight="1" x14ac:dyDescent="0.2"/>
    <row r="10208" ht="12.75" customHeight="1" x14ac:dyDescent="0.2"/>
    <row r="10209" ht="12.75" customHeight="1" x14ac:dyDescent="0.2"/>
    <row r="10210" ht="12.75" customHeight="1" x14ac:dyDescent="0.2"/>
    <row r="10211" ht="12.75" customHeight="1" x14ac:dyDescent="0.2"/>
    <row r="10212" ht="12.75" customHeight="1" x14ac:dyDescent="0.2"/>
    <row r="10213" ht="12.75" customHeight="1" x14ac:dyDescent="0.2"/>
    <row r="10214" ht="12.75" customHeight="1" x14ac:dyDescent="0.2"/>
    <row r="10215" ht="12.75" customHeight="1" x14ac:dyDescent="0.2"/>
    <row r="10216" ht="12.75" customHeight="1" x14ac:dyDescent="0.2"/>
    <row r="10217" ht="12.75" customHeight="1" x14ac:dyDescent="0.2"/>
    <row r="10218" ht="12.75" customHeight="1" x14ac:dyDescent="0.2"/>
    <row r="10219" ht="12.75" customHeight="1" x14ac:dyDescent="0.2"/>
    <row r="10220" ht="12.75" customHeight="1" x14ac:dyDescent="0.2"/>
    <row r="10221" ht="12.75" customHeight="1" x14ac:dyDescent="0.2"/>
    <row r="10222" ht="12.75" customHeight="1" x14ac:dyDescent="0.2"/>
    <row r="10223" ht="12.75" customHeight="1" x14ac:dyDescent="0.2"/>
    <row r="10224" ht="12.75" customHeight="1" x14ac:dyDescent="0.2"/>
    <row r="10225" ht="12.75" customHeight="1" x14ac:dyDescent="0.2"/>
    <row r="10226" ht="12.75" customHeight="1" x14ac:dyDescent="0.2"/>
    <row r="10227" ht="12.75" customHeight="1" x14ac:dyDescent="0.2"/>
    <row r="10228" ht="12.75" customHeight="1" x14ac:dyDescent="0.2"/>
    <row r="10229" ht="12.75" customHeight="1" x14ac:dyDescent="0.2"/>
    <row r="10230" ht="12.75" customHeight="1" x14ac:dyDescent="0.2"/>
    <row r="10231" ht="12.75" customHeight="1" x14ac:dyDescent="0.2"/>
    <row r="10232" ht="12.75" customHeight="1" x14ac:dyDescent="0.2"/>
    <row r="10233" ht="12.75" customHeight="1" x14ac:dyDescent="0.2"/>
    <row r="10234" ht="12.75" customHeight="1" x14ac:dyDescent="0.2"/>
    <row r="10235" ht="12.75" customHeight="1" x14ac:dyDescent="0.2"/>
    <row r="10236" ht="12.75" customHeight="1" x14ac:dyDescent="0.2"/>
    <row r="10237" ht="12.75" customHeight="1" x14ac:dyDescent="0.2"/>
    <row r="10238" ht="12.75" customHeight="1" x14ac:dyDescent="0.2"/>
    <row r="10239" ht="12.75" customHeight="1" x14ac:dyDescent="0.2"/>
    <row r="10240" ht="12.75" customHeight="1" x14ac:dyDescent="0.2"/>
    <row r="10241" ht="12.75" customHeight="1" x14ac:dyDescent="0.2"/>
    <row r="10242" ht="12.75" customHeight="1" x14ac:dyDescent="0.2"/>
    <row r="10243" ht="12.75" customHeight="1" x14ac:dyDescent="0.2"/>
    <row r="10244" ht="12.75" customHeight="1" x14ac:dyDescent="0.2"/>
    <row r="10245" ht="12.75" customHeight="1" x14ac:dyDescent="0.2"/>
    <row r="10246" ht="12.75" customHeight="1" x14ac:dyDescent="0.2"/>
    <row r="10247" ht="12.75" customHeight="1" x14ac:dyDescent="0.2"/>
    <row r="10248" ht="12.75" customHeight="1" x14ac:dyDescent="0.2"/>
    <row r="10249" ht="12.75" customHeight="1" x14ac:dyDescent="0.2"/>
    <row r="10250" ht="12.75" customHeight="1" x14ac:dyDescent="0.2"/>
    <row r="10251" ht="12.75" customHeight="1" x14ac:dyDescent="0.2"/>
    <row r="10252" ht="12.75" customHeight="1" x14ac:dyDescent="0.2"/>
    <row r="10253" ht="12.75" customHeight="1" x14ac:dyDescent="0.2"/>
    <row r="10254" ht="12.75" customHeight="1" x14ac:dyDescent="0.2"/>
    <row r="10255" ht="12.75" customHeight="1" x14ac:dyDescent="0.2"/>
    <row r="10256" ht="12.75" customHeight="1" x14ac:dyDescent="0.2"/>
    <row r="10257" ht="12.75" customHeight="1" x14ac:dyDescent="0.2"/>
    <row r="10258" ht="12.75" customHeight="1" x14ac:dyDescent="0.2"/>
    <row r="10259" ht="12.75" customHeight="1" x14ac:dyDescent="0.2"/>
    <row r="10260" ht="12.75" customHeight="1" x14ac:dyDescent="0.2"/>
    <row r="10261" ht="12.75" customHeight="1" x14ac:dyDescent="0.2"/>
    <row r="10262" ht="12.75" customHeight="1" x14ac:dyDescent="0.2"/>
    <row r="10263" ht="12.75" customHeight="1" x14ac:dyDescent="0.2"/>
    <row r="10264" ht="12.75" customHeight="1" x14ac:dyDescent="0.2"/>
    <row r="10265" ht="12.75" customHeight="1" x14ac:dyDescent="0.2"/>
    <row r="10266" ht="12.75" customHeight="1" x14ac:dyDescent="0.2"/>
    <row r="10267" ht="12.75" customHeight="1" x14ac:dyDescent="0.2"/>
    <row r="10268" ht="12.75" customHeight="1" x14ac:dyDescent="0.2"/>
    <row r="10269" ht="12.75" customHeight="1" x14ac:dyDescent="0.2"/>
    <row r="10270" ht="12.75" customHeight="1" x14ac:dyDescent="0.2"/>
    <row r="10271" ht="12.75" customHeight="1" x14ac:dyDescent="0.2"/>
    <row r="10272" ht="12.75" customHeight="1" x14ac:dyDescent="0.2"/>
    <row r="10273" ht="12.75" customHeight="1" x14ac:dyDescent="0.2"/>
    <row r="10274" ht="12.75" customHeight="1" x14ac:dyDescent="0.2"/>
    <row r="10275" ht="12.75" customHeight="1" x14ac:dyDescent="0.2"/>
    <row r="10276" ht="12.75" customHeight="1" x14ac:dyDescent="0.2"/>
    <row r="10277" ht="12.75" customHeight="1" x14ac:dyDescent="0.2"/>
    <row r="10278" ht="12.75" customHeight="1" x14ac:dyDescent="0.2"/>
    <row r="10279" ht="12.75" customHeight="1" x14ac:dyDescent="0.2"/>
    <row r="10280" ht="12.75" customHeight="1" x14ac:dyDescent="0.2"/>
    <row r="10281" ht="12.75" customHeight="1" x14ac:dyDescent="0.2"/>
    <row r="10282" ht="12.75" customHeight="1" x14ac:dyDescent="0.2"/>
    <row r="10283" ht="12.75" customHeight="1" x14ac:dyDescent="0.2"/>
    <row r="10284" ht="12.75" customHeight="1" x14ac:dyDescent="0.2"/>
    <row r="10285" ht="12.75" customHeight="1" x14ac:dyDescent="0.2"/>
    <row r="10286" ht="12.75" customHeight="1" x14ac:dyDescent="0.2"/>
    <row r="10287" ht="12.75" customHeight="1" x14ac:dyDescent="0.2"/>
    <row r="10288" ht="12.75" customHeight="1" x14ac:dyDescent="0.2"/>
    <row r="10289" ht="12.75" customHeight="1" x14ac:dyDescent="0.2"/>
    <row r="10290" ht="12.75" customHeight="1" x14ac:dyDescent="0.2"/>
    <row r="10291" ht="12.75" customHeight="1" x14ac:dyDescent="0.2"/>
    <row r="10292" ht="12.75" customHeight="1" x14ac:dyDescent="0.2"/>
    <row r="10293" ht="12.75" customHeight="1" x14ac:dyDescent="0.2"/>
    <row r="10294" ht="12.75" customHeight="1" x14ac:dyDescent="0.2"/>
    <row r="10295" ht="12.75" customHeight="1" x14ac:dyDescent="0.2"/>
    <row r="10296" ht="12.75" customHeight="1" x14ac:dyDescent="0.2"/>
    <row r="10297" ht="12.75" customHeight="1" x14ac:dyDescent="0.2"/>
    <row r="10298" ht="12.75" customHeight="1" x14ac:dyDescent="0.2"/>
    <row r="10299" ht="12.75" customHeight="1" x14ac:dyDescent="0.2"/>
    <row r="10300" ht="12.75" customHeight="1" x14ac:dyDescent="0.2"/>
    <row r="10301" ht="12.75" customHeight="1" x14ac:dyDescent="0.2"/>
    <row r="10302" ht="12.75" customHeight="1" x14ac:dyDescent="0.2"/>
    <row r="10303" ht="12.75" customHeight="1" x14ac:dyDescent="0.2"/>
    <row r="10304" ht="12.75" customHeight="1" x14ac:dyDescent="0.2"/>
    <row r="10305" ht="12.75" customHeight="1" x14ac:dyDescent="0.2"/>
    <row r="10306" ht="12.75" customHeight="1" x14ac:dyDescent="0.2"/>
    <row r="10307" ht="12.75" customHeight="1" x14ac:dyDescent="0.2"/>
    <row r="10308" ht="12.75" customHeight="1" x14ac:dyDescent="0.2"/>
    <row r="10309" ht="12.75" customHeight="1" x14ac:dyDescent="0.2"/>
    <row r="10310" ht="12.75" customHeight="1" x14ac:dyDescent="0.2"/>
    <row r="10311" ht="12.75" customHeight="1" x14ac:dyDescent="0.2"/>
    <row r="10312" ht="12.75" customHeight="1" x14ac:dyDescent="0.2"/>
    <row r="10313" ht="12.75" customHeight="1" x14ac:dyDescent="0.2"/>
    <row r="10314" ht="12.75" customHeight="1" x14ac:dyDescent="0.2"/>
    <row r="10315" ht="12.75" customHeight="1" x14ac:dyDescent="0.2"/>
    <row r="10316" ht="12.75" customHeight="1" x14ac:dyDescent="0.2"/>
    <row r="10317" ht="12.75" customHeight="1" x14ac:dyDescent="0.2"/>
    <row r="10318" ht="12.75" customHeight="1" x14ac:dyDescent="0.2"/>
    <row r="10319" ht="12.75" customHeight="1" x14ac:dyDescent="0.2"/>
    <row r="10320" ht="12.75" customHeight="1" x14ac:dyDescent="0.2"/>
    <row r="10321" ht="12.75" customHeight="1" x14ac:dyDescent="0.2"/>
    <row r="10322" ht="12.75" customHeight="1" x14ac:dyDescent="0.2"/>
    <row r="10323" ht="12.75" customHeight="1" x14ac:dyDescent="0.2"/>
    <row r="10324" ht="12.75" customHeight="1" x14ac:dyDescent="0.2"/>
    <row r="10325" ht="12.75" customHeight="1" x14ac:dyDescent="0.2"/>
    <row r="10326" ht="12.75" customHeight="1" x14ac:dyDescent="0.2"/>
    <row r="10327" ht="12.75" customHeight="1" x14ac:dyDescent="0.2"/>
    <row r="10328" ht="12.75" customHeight="1" x14ac:dyDescent="0.2"/>
    <row r="10329" ht="12.75" customHeight="1" x14ac:dyDescent="0.2"/>
    <row r="10330" ht="12.75" customHeight="1" x14ac:dyDescent="0.2"/>
    <row r="10331" ht="12.75" customHeight="1" x14ac:dyDescent="0.2"/>
    <row r="10332" ht="12.75" customHeight="1" x14ac:dyDescent="0.2"/>
    <row r="10333" ht="12.75" customHeight="1" x14ac:dyDescent="0.2"/>
    <row r="10334" ht="12.75" customHeight="1" x14ac:dyDescent="0.2"/>
    <row r="10335" ht="12.75" customHeight="1" x14ac:dyDescent="0.2"/>
    <row r="10336" ht="12.75" customHeight="1" x14ac:dyDescent="0.2"/>
    <row r="10337" ht="12.75" customHeight="1" x14ac:dyDescent="0.2"/>
    <row r="10338" ht="12.75" customHeight="1" x14ac:dyDescent="0.2"/>
    <row r="10339" ht="12.75" customHeight="1" x14ac:dyDescent="0.2"/>
    <row r="10340" ht="12.75" customHeight="1" x14ac:dyDescent="0.2"/>
    <row r="10341" ht="12.75" customHeight="1" x14ac:dyDescent="0.2"/>
    <row r="10342" ht="12.75" customHeight="1" x14ac:dyDescent="0.2"/>
    <row r="10343" ht="12.75" customHeight="1" x14ac:dyDescent="0.2"/>
    <row r="10344" ht="12.75" customHeight="1" x14ac:dyDescent="0.2"/>
    <row r="10345" ht="12.75" customHeight="1" x14ac:dyDescent="0.2"/>
    <row r="10346" ht="12.75" customHeight="1" x14ac:dyDescent="0.2"/>
    <row r="10347" ht="12.75" customHeight="1" x14ac:dyDescent="0.2"/>
    <row r="10348" ht="12.75" customHeight="1" x14ac:dyDescent="0.2"/>
    <row r="10349" ht="12.75" customHeight="1" x14ac:dyDescent="0.2"/>
    <row r="10350" ht="12.75" customHeight="1" x14ac:dyDescent="0.2"/>
    <row r="10351" ht="12.75" customHeight="1" x14ac:dyDescent="0.2"/>
    <row r="10352" ht="12.75" customHeight="1" x14ac:dyDescent="0.2"/>
    <row r="10353" ht="12.75" customHeight="1" x14ac:dyDescent="0.2"/>
    <row r="10354" ht="12.75" customHeight="1" x14ac:dyDescent="0.2"/>
    <row r="10355" ht="12.75" customHeight="1" x14ac:dyDescent="0.2"/>
    <row r="10356" ht="12.75" customHeight="1" x14ac:dyDescent="0.2"/>
    <row r="10357" ht="12.75" customHeight="1" x14ac:dyDescent="0.2"/>
    <row r="10358" ht="12.75" customHeight="1" x14ac:dyDescent="0.2"/>
    <row r="10359" ht="12.75" customHeight="1" x14ac:dyDescent="0.2"/>
    <row r="10360" ht="12.75" customHeight="1" x14ac:dyDescent="0.2"/>
    <row r="10361" ht="12.75" customHeight="1" x14ac:dyDescent="0.2"/>
    <row r="10362" ht="12.75" customHeight="1" x14ac:dyDescent="0.2"/>
    <row r="10363" ht="12.75" customHeight="1" x14ac:dyDescent="0.2"/>
    <row r="10364" ht="12.75" customHeight="1" x14ac:dyDescent="0.2"/>
    <row r="10365" ht="12.75" customHeight="1" x14ac:dyDescent="0.2"/>
    <row r="10366" ht="12.75" customHeight="1" x14ac:dyDescent="0.2"/>
    <row r="10367" ht="12.75" customHeight="1" x14ac:dyDescent="0.2"/>
    <row r="10368" ht="12.75" customHeight="1" x14ac:dyDescent="0.2"/>
    <row r="10369" ht="12.75" customHeight="1" x14ac:dyDescent="0.2"/>
    <row r="10370" ht="12.75" customHeight="1" x14ac:dyDescent="0.2"/>
    <row r="10371" ht="12.75" customHeight="1" x14ac:dyDescent="0.2"/>
    <row r="10372" ht="12.75" customHeight="1" x14ac:dyDescent="0.2"/>
    <row r="10373" ht="12.75" customHeight="1" x14ac:dyDescent="0.2"/>
    <row r="10374" ht="12.75" customHeight="1" x14ac:dyDescent="0.2"/>
    <row r="10375" ht="12.75" customHeight="1" x14ac:dyDescent="0.2"/>
    <row r="10376" ht="12.75" customHeight="1" x14ac:dyDescent="0.2"/>
    <row r="10377" ht="12.75" customHeight="1" x14ac:dyDescent="0.2"/>
    <row r="10378" ht="12.75" customHeight="1" x14ac:dyDescent="0.2"/>
    <row r="10379" ht="12.75" customHeight="1" x14ac:dyDescent="0.2"/>
    <row r="10380" ht="12.75" customHeight="1" x14ac:dyDescent="0.2"/>
    <row r="10381" ht="12.75" customHeight="1" x14ac:dyDescent="0.2"/>
    <row r="10382" ht="12.75" customHeight="1" x14ac:dyDescent="0.2"/>
    <row r="10383" ht="12.75" customHeight="1" x14ac:dyDescent="0.2"/>
    <row r="10384" ht="12.75" customHeight="1" x14ac:dyDescent="0.2"/>
    <row r="10385" ht="12.75" customHeight="1" x14ac:dyDescent="0.2"/>
    <row r="10386" ht="12.75" customHeight="1" x14ac:dyDescent="0.2"/>
    <row r="10387" ht="12.75" customHeight="1" x14ac:dyDescent="0.2"/>
    <row r="10388" ht="12.75" customHeight="1" x14ac:dyDescent="0.2"/>
    <row r="10389" ht="12.75" customHeight="1" x14ac:dyDescent="0.2"/>
    <row r="10390" ht="12.75" customHeight="1" x14ac:dyDescent="0.2"/>
    <row r="10391" ht="12.75" customHeight="1" x14ac:dyDescent="0.2"/>
    <row r="10392" ht="12.75" customHeight="1" x14ac:dyDescent="0.2"/>
    <row r="10393" ht="12.75" customHeight="1" x14ac:dyDescent="0.2"/>
    <row r="10394" ht="12.75" customHeight="1" x14ac:dyDescent="0.2"/>
    <row r="10395" ht="12.75" customHeight="1" x14ac:dyDescent="0.2"/>
    <row r="10396" ht="12.75" customHeight="1" x14ac:dyDescent="0.2"/>
    <row r="10397" ht="12.75" customHeight="1" x14ac:dyDescent="0.2"/>
    <row r="10398" ht="12.75" customHeight="1" x14ac:dyDescent="0.2"/>
    <row r="10399" ht="12.75" customHeight="1" x14ac:dyDescent="0.2"/>
    <row r="10400" ht="12.75" customHeight="1" x14ac:dyDescent="0.2"/>
    <row r="10401" ht="12.75" customHeight="1" x14ac:dyDescent="0.2"/>
    <row r="10402" ht="12.75" customHeight="1" x14ac:dyDescent="0.2"/>
    <row r="10403" ht="12.75" customHeight="1" x14ac:dyDescent="0.2"/>
    <row r="10404" ht="12.75" customHeight="1" x14ac:dyDescent="0.2"/>
    <row r="10405" ht="12.75" customHeight="1" x14ac:dyDescent="0.2"/>
    <row r="10406" ht="12.75" customHeight="1" x14ac:dyDescent="0.2"/>
    <row r="10407" ht="12.75" customHeight="1" x14ac:dyDescent="0.2"/>
    <row r="10408" ht="12.75" customHeight="1" x14ac:dyDescent="0.2"/>
    <row r="10409" ht="12.75" customHeight="1" x14ac:dyDescent="0.2"/>
    <row r="10410" ht="12.75" customHeight="1" x14ac:dyDescent="0.2"/>
    <row r="10411" ht="12.75" customHeight="1" x14ac:dyDescent="0.2"/>
    <row r="10412" ht="12.75" customHeight="1" x14ac:dyDescent="0.2"/>
    <row r="10413" ht="12.75" customHeight="1" x14ac:dyDescent="0.2"/>
    <row r="10414" ht="12.75" customHeight="1" x14ac:dyDescent="0.2"/>
    <row r="10415" ht="12.75" customHeight="1" x14ac:dyDescent="0.2"/>
    <row r="10416" ht="12.75" customHeight="1" x14ac:dyDescent="0.2"/>
    <row r="10417" ht="12.75" customHeight="1" x14ac:dyDescent="0.2"/>
    <row r="10418" ht="12.75" customHeight="1" x14ac:dyDescent="0.2"/>
    <row r="10419" ht="12.75" customHeight="1" x14ac:dyDescent="0.2"/>
    <row r="10420" ht="12.75" customHeight="1" x14ac:dyDescent="0.2"/>
    <row r="10421" ht="12.75" customHeight="1" x14ac:dyDescent="0.2"/>
    <row r="10422" ht="12.75" customHeight="1" x14ac:dyDescent="0.2"/>
    <row r="10423" ht="12.75" customHeight="1" x14ac:dyDescent="0.2"/>
    <row r="10424" ht="12.75" customHeight="1" x14ac:dyDescent="0.2"/>
    <row r="10425" ht="12.75" customHeight="1" x14ac:dyDescent="0.2"/>
    <row r="10426" ht="12.75" customHeight="1" x14ac:dyDescent="0.2"/>
    <row r="10427" ht="12.75" customHeight="1" x14ac:dyDescent="0.2"/>
    <row r="10428" ht="12.75" customHeight="1" x14ac:dyDescent="0.2"/>
    <row r="10429" ht="12.75" customHeight="1" x14ac:dyDescent="0.2"/>
    <row r="10430" ht="12.75" customHeight="1" x14ac:dyDescent="0.2"/>
    <row r="10431" ht="12.75" customHeight="1" x14ac:dyDescent="0.2"/>
    <row r="10432" ht="12.75" customHeight="1" x14ac:dyDescent="0.2"/>
    <row r="10433" ht="12.75" customHeight="1" x14ac:dyDescent="0.2"/>
    <row r="10434" ht="12.75" customHeight="1" x14ac:dyDescent="0.2"/>
    <row r="10435" ht="12.75" customHeight="1" x14ac:dyDescent="0.2"/>
    <row r="10436" ht="12.75" customHeight="1" x14ac:dyDescent="0.2"/>
    <row r="10437" ht="12.75" customHeight="1" x14ac:dyDescent="0.2"/>
    <row r="10438" ht="12.75" customHeight="1" x14ac:dyDescent="0.2"/>
    <row r="10439" ht="12.75" customHeight="1" x14ac:dyDescent="0.2"/>
    <row r="10440" ht="12.75" customHeight="1" x14ac:dyDescent="0.2"/>
    <row r="10441" ht="12.75" customHeight="1" x14ac:dyDescent="0.2"/>
    <row r="10442" ht="12.75" customHeight="1" x14ac:dyDescent="0.2"/>
    <row r="10443" ht="12.75" customHeight="1" x14ac:dyDescent="0.2"/>
    <row r="10444" ht="12.75" customHeight="1" x14ac:dyDescent="0.2"/>
    <row r="10445" ht="12.75" customHeight="1" x14ac:dyDescent="0.2"/>
    <row r="10446" ht="12.75" customHeight="1" x14ac:dyDescent="0.2"/>
    <row r="10447" ht="12.75" customHeight="1" x14ac:dyDescent="0.2"/>
    <row r="10448" ht="12.75" customHeight="1" x14ac:dyDescent="0.2"/>
    <row r="10449" ht="12.75" customHeight="1" x14ac:dyDescent="0.2"/>
    <row r="10450" ht="12.75" customHeight="1" x14ac:dyDescent="0.2"/>
    <row r="10451" ht="12.75" customHeight="1" x14ac:dyDescent="0.2"/>
    <row r="10452" ht="12.75" customHeight="1" x14ac:dyDescent="0.2"/>
    <row r="10453" ht="12.75" customHeight="1" x14ac:dyDescent="0.2"/>
    <row r="10454" ht="12.75" customHeight="1" x14ac:dyDescent="0.2"/>
    <row r="10455" ht="12.75" customHeight="1" x14ac:dyDescent="0.2"/>
    <row r="10456" ht="12.75" customHeight="1" x14ac:dyDescent="0.2"/>
    <row r="10457" ht="12.75" customHeight="1" x14ac:dyDescent="0.2"/>
    <row r="10458" ht="12.75" customHeight="1" x14ac:dyDescent="0.2"/>
    <row r="10459" ht="12.75" customHeight="1" x14ac:dyDescent="0.2"/>
    <row r="10460" ht="12.75" customHeight="1" x14ac:dyDescent="0.2"/>
    <row r="10461" ht="12.75" customHeight="1" x14ac:dyDescent="0.2"/>
    <row r="10462" ht="12.75" customHeight="1" x14ac:dyDescent="0.2"/>
    <row r="10463" ht="12.75" customHeight="1" x14ac:dyDescent="0.2"/>
    <row r="10464" ht="12.75" customHeight="1" x14ac:dyDescent="0.2"/>
    <row r="10465" ht="12.75" customHeight="1" x14ac:dyDescent="0.2"/>
    <row r="10466" ht="12.75" customHeight="1" x14ac:dyDescent="0.2"/>
    <row r="10467" ht="12.75" customHeight="1" x14ac:dyDescent="0.2"/>
    <row r="10468" ht="12.75" customHeight="1" x14ac:dyDescent="0.2"/>
    <row r="10469" ht="12.75" customHeight="1" x14ac:dyDescent="0.2"/>
    <row r="10470" ht="12.75" customHeight="1" x14ac:dyDescent="0.2"/>
    <row r="10471" ht="12.75" customHeight="1" x14ac:dyDescent="0.2"/>
    <row r="10472" ht="12.75" customHeight="1" x14ac:dyDescent="0.2"/>
    <row r="10473" ht="12.75" customHeight="1" x14ac:dyDescent="0.2"/>
    <row r="10474" ht="12.75" customHeight="1" x14ac:dyDescent="0.2"/>
    <row r="10475" ht="12.75" customHeight="1" x14ac:dyDescent="0.2"/>
    <row r="10476" ht="12.75" customHeight="1" x14ac:dyDescent="0.2"/>
    <row r="10477" ht="12.75" customHeight="1" x14ac:dyDescent="0.2"/>
    <row r="10478" ht="12.75" customHeight="1" x14ac:dyDescent="0.2"/>
    <row r="10479" ht="12.75" customHeight="1" x14ac:dyDescent="0.2"/>
    <row r="10480" ht="12.75" customHeight="1" x14ac:dyDescent="0.2"/>
    <row r="10481" ht="12.75" customHeight="1" x14ac:dyDescent="0.2"/>
    <row r="10482" ht="12.75" customHeight="1" x14ac:dyDescent="0.2"/>
    <row r="10483" ht="12.75" customHeight="1" x14ac:dyDescent="0.2"/>
    <row r="10484" ht="12.75" customHeight="1" x14ac:dyDescent="0.2"/>
    <row r="10485" ht="12.75" customHeight="1" x14ac:dyDescent="0.2"/>
    <row r="10486" ht="12.75" customHeight="1" x14ac:dyDescent="0.2"/>
    <row r="10487" ht="12.75" customHeight="1" x14ac:dyDescent="0.2"/>
    <row r="10488" ht="12.75" customHeight="1" x14ac:dyDescent="0.2"/>
    <row r="10489" ht="12.75" customHeight="1" x14ac:dyDescent="0.2"/>
    <row r="10490" ht="12.75" customHeight="1" x14ac:dyDescent="0.2"/>
    <row r="10491" ht="12.75" customHeight="1" x14ac:dyDescent="0.2"/>
    <row r="10492" ht="12.75" customHeight="1" x14ac:dyDescent="0.2"/>
    <row r="10493" ht="12.75" customHeight="1" x14ac:dyDescent="0.2"/>
    <row r="10494" ht="12.75" customHeight="1" x14ac:dyDescent="0.2"/>
    <row r="10495" ht="12.75" customHeight="1" x14ac:dyDescent="0.2"/>
    <row r="10496" ht="12.75" customHeight="1" x14ac:dyDescent="0.2"/>
    <row r="10497" ht="12.75" customHeight="1" x14ac:dyDescent="0.2"/>
    <row r="10498" ht="12.75" customHeight="1" x14ac:dyDescent="0.2"/>
    <row r="10499" ht="12.75" customHeight="1" x14ac:dyDescent="0.2"/>
    <row r="10500" ht="12.75" customHeight="1" x14ac:dyDescent="0.2"/>
    <row r="10501" ht="12.75" customHeight="1" x14ac:dyDescent="0.2"/>
    <row r="10502" ht="12.75" customHeight="1" x14ac:dyDescent="0.2"/>
    <row r="10503" ht="12.75" customHeight="1" x14ac:dyDescent="0.2"/>
    <row r="10504" ht="12.75" customHeight="1" x14ac:dyDescent="0.2"/>
    <row r="10505" ht="12.75" customHeight="1" x14ac:dyDescent="0.2"/>
    <row r="10506" ht="12.75" customHeight="1" x14ac:dyDescent="0.2"/>
    <row r="10507" ht="12.75" customHeight="1" x14ac:dyDescent="0.2"/>
    <row r="10508" ht="12.75" customHeight="1" x14ac:dyDescent="0.2"/>
    <row r="10509" ht="12.75" customHeight="1" x14ac:dyDescent="0.2"/>
    <row r="10510" ht="12.75" customHeight="1" x14ac:dyDescent="0.2"/>
    <row r="10511" ht="12.75" customHeight="1" x14ac:dyDescent="0.2"/>
    <row r="10512" ht="12.75" customHeight="1" x14ac:dyDescent="0.2"/>
    <row r="10513" ht="12.75" customHeight="1" x14ac:dyDescent="0.2"/>
    <row r="10514" ht="12.75" customHeight="1" x14ac:dyDescent="0.2"/>
    <row r="10515" ht="12.75" customHeight="1" x14ac:dyDescent="0.2"/>
    <row r="10516" ht="12.75" customHeight="1" x14ac:dyDescent="0.2"/>
    <row r="10517" ht="12.75" customHeight="1" x14ac:dyDescent="0.2"/>
    <row r="10518" ht="12.75" customHeight="1" x14ac:dyDescent="0.2"/>
    <row r="10519" ht="12.75" customHeight="1" x14ac:dyDescent="0.2"/>
    <row r="10520" ht="12.75" customHeight="1" x14ac:dyDescent="0.2"/>
    <row r="10521" ht="12.75" customHeight="1" x14ac:dyDescent="0.2"/>
    <row r="10522" ht="12.75" customHeight="1" x14ac:dyDescent="0.2"/>
    <row r="10523" ht="12.75" customHeight="1" x14ac:dyDescent="0.2"/>
    <row r="10524" ht="12.75" customHeight="1" x14ac:dyDescent="0.2"/>
    <row r="10525" ht="12.75" customHeight="1" x14ac:dyDescent="0.2"/>
    <row r="10526" ht="12.75" customHeight="1" x14ac:dyDescent="0.2"/>
    <row r="10527" ht="12.75" customHeight="1" x14ac:dyDescent="0.2"/>
    <row r="10528" ht="12.75" customHeight="1" x14ac:dyDescent="0.2"/>
    <row r="10529" ht="12.75" customHeight="1" x14ac:dyDescent="0.2"/>
    <row r="10530" ht="12.75" customHeight="1" x14ac:dyDescent="0.2"/>
    <row r="10531" ht="12.75" customHeight="1" x14ac:dyDescent="0.2"/>
    <row r="10532" ht="12.75" customHeight="1" x14ac:dyDescent="0.2"/>
    <row r="10533" ht="12.75" customHeight="1" x14ac:dyDescent="0.2"/>
    <row r="10534" ht="12.75" customHeight="1" x14ac:dyDescent="0.2"/>
    <row r="10535" ht="12.75" customHeight="1" x14ac:dyDescent="0.2"/>
    <row r="10536" ht="12.75" customHeight="1" x14ac:dyDescent="0.2"/>
    <row r="10537" ht="12.75" customHeight="1" x14ac:dyDescent="0.2"/>
    <row r="10538" ht="12.75" customHeight="1" x14ac:dyDescent="0.2"/>
    <row r="10539" ht="12.75" customHeight="1" x14ac:dyDescent="0.2"/>
    <row r="10540" ht="12.75" customHeight="1" x14ac:dyDescent="0.2"/>
    <row r="10541" ht="12.75" customHeight="1" x14ac:dyDescent="0.2"/>
    <row r="10542" ht="12.75" customHeight="1" x14ac:dyDescent="0.2"/>
    <row r="10543" ht="12.75" customHeight="1" x14ac:dyDescent="0.2"/>
    <row r="10544" ht="12.75" customHeight="1" x14ac:dyDescent="0.2"/>
    <row r="10545" ht="12.75" customHeight="1" x14ac:dyDescent="0.2"/>
    <row r="10546" ht="12.75" customHeight="1" x14ac:dyDescent="0.2"/>
    <row r="10547" ht="12.75" customHeight="1" x14ac:dyDescent="0.2"/>
    <row r="10548" ht="12.75" customHeight="1" x14ac:dyDescent="0.2"/>
    <row r="10549" ht="12.75" customHeight="1" x14ac:dyDescent="0.2"/>
    <row r="10550" ht="12.75" customHeight="1" x14ac:dyDescent="0.2"/>
    <row r="10551" ht="12.75" customHeight="1" x14ac:dyDescent="0.2"/>
    <row r="10552" ht="12.75" customHeight="1" x14ac:dyDescent="0.2"/>
    <row r="10553" ht="12.75" customHeight="1" x14ac:dyDescent="0.2"/>
    <row r="10554" ht="12.75" customHeight="1" x14ac:dyDescent="0.2"/>
    <row r="10555" ht="12.75" customHeight="1" x14ac:dyDescent="0.2"/>
    <row r="10556" ht="12.75" customHeight="1" x14ac:dyDescent="0.2"/>
    <row r="10557" ht="12.75" customHeight="1" x14ac:dyDescent="0.2"/>
    <row r="10558" ht="12.75" customHeight="1" x14ac:dyDescent="0.2"/>
    <row r="10559" ht="12.75" customHeight="1" x14ac:dyDescent="0.2"/>
    <row r="10560" ht="12.75" customHeight="1" x14ac:dyDescent="0.2"/>
    <row r="10561" ht="12.75" customHeight="1" x14ac:dyDescent="0.2"/>
    <row r="10562" ht="12.75" customHeight="1" x14ac:dyDescent="0.2"/>
    <row r="10563" ht="12.75" customHeight="1" x14ac:dyDescent="0.2"/>
    <row r="10564" ht="12.75" customHeight="1" x14ac:dyDescent="0.2"/>
    <row r="10565" ht="12.75" customHeight="1" x14ac:dyDescent="0.2"/>
    <row r="10566" ht="12.75" customHeight="1" x14ac:dyDescent="0.2"/>
    <row r="10567" ht="12.75" customHeight="1" x14ac:dyDescent="0.2"/>
    <row r="10568" ht="12.75" customHeight="1" x14ac:dyDescent="0.2"/>
    <row r="10569" ht="12.75" customHeight="1" x14ac:dyDescent="0.2"/>
    <row r="10570" ht="12.75" customHeight="1" x14ac:dyDescent="0.2"/>
    <row r="10571" ht="12.75" customHeight="1" x14ac:dyDescent="0.2"/>
    <row r="10572" ht="12.75" customHeight="1" x14ac:dyDescent="0.2"/>
    <row r="10573" ht="12.75" customHeight="1" x14ac:dyDescent="0.2"/>
    <row r="10574" ht="12.75" customHeight="1" x14ac:dyDescent="0.2"/>
    <row r="10575" ht="12.75" customHeight="1" x14ac:dyDescent="0.2"/>
    <row r="10576" ht="12.75" customHeight="1" x14ac:dyDescent="0.2"/>
    <row r="10577" ht="12.75" customHeight="1" x14ac:dyDescent="0.2"/>
    <row r="10578" ht="12.75" customHeight="1" x14ac:dyDescent="0.2"/>
    <row r="10579" ht="12.75" customHeight="1" x14ac:dyDescent="0.2"/>
    <row r="10580" ht="12.75" customHeight="1" x14ac:dyDescent="0.2"/>
    <row r="10581" ht="12.75" customHeight="1" x14ac:dyDescent="0.2"/>
    <row r="10582" ht="12.75" customHeight="1" x14ac:dyDescent="0.2"/>
    <row r="10583" ht="12.75" customHeight="1" x14ac:dyDescent="0.2"/>
    <row r="10584" ht="12.75" customHeight="1" x14ac:dyDescent="0.2"/>
    <row r="10585" ht="12.75" customHeight="1" x14ac:dyDescent="0.2"/>
    <row r="10586" ht="12.75" customHeight="1" x14ac:dyDescent="0.2"/>
    <row r="10587" ht="12.75" customHeight="1" x14ac:dyDescent="0.2"/>
    <row r="10588" ht="12.75" customHeight="1" x14ac:dyDescent="0.2"/>
    <row r="10589" ht="12.75" customHeight="1" x14ac:dyDescent="0.2"/>
    <row r="10590" ht="12.75" customHeight="1" x14ac:dyDescent="0.2"/>
    <row r="10591" ht="12.75" customHeight="1" x14ac:dyDescent="0.2"/>
    <row r="10592" ht="12.75" customHeight="1" x14ac:dyDescent="0.2"/>
    <row r="10593" ht="12.75" customHeight="1" x14ac:dyDescent="0.2"/>
    <row r="10594" ht="12.75" customHeight="1" x14ac:dyDescent="0.2"/>
    <row r="10595" ht="12.75" customHeight="1" x14ac:dyDescent="0.2"/>
    <row r="10596" ht="12.75" customHeight="1" x14ac:dyDescent="0.2"/>
    <row r="10597" ht="12.75" customHeight="1" x14ac:dyDescent="0.2"/>
    <row r="10598" ht="12.75" customHeight="1" x14ac:dyDescent="0.2"/>
    <row r="10599" ht="12.75" customHeight="1" x14ac:dyDescent="0.2"/>
    <row r="10600" ht="12.75" customHeight="1" x14ac:dyDescent="0.2"/>
    <row r="10601" ht="12.75" customHeight="1" x14ac:dyDescent="0.2"/>
    <row r="10602" ht="12.75" customHeight="1" x14ac:dyDescent="0.2"/>
    <row r="10603" ht="12.75" customHeight="1" x14ac:dyDescent="0.2"/>
    <row r="10604" ht="12.75" customHeight="1" x14ac:dyDescent="0.2"/>
    <row r="10605" ht="12.75" customHeight="1" x14ac:dyDescent="0.2"/>
    <row r="10606" ht="12.75" customHeight="1" x14ac:dyDescent="0.2"/>
    <row r="10607" ht="12.75" customHeight="1" x14ac:dyDescent="0.2"/>
    <row r="10608" ht="12.75" customHeight="1" x14ac:dyDescent="0.2"/>
    <row r="10609" ht="12.75" customHeight="1" x14ac:dyDescent="0.2"/>
    <row r="10610" ht="12.75" customHeight="1" x14ac:dyDescent="0.2"/>
    <row r="10611" ht="12.75" customHeight="1" x14ac:dyDescent="0.2"/>
    <row r="10612" ht="12.75" customHeight="1" x14ac:dyDescent="0.2"/>
    <row r="10613" ht="12.75" customHeight="1" x14ac:dyDescent="0.2"/>
    <row r="10614" ht="12.75" customHeight="1" x14ac:dyDescent="0.2"/>
    <row r="10615" ht="12.75" customHeight="1" x14ac:dyDescent="0.2"/>
    <row r="10616" ht="12.75" customHeight="1" x14ac:dyDescent="0.2"/>
    <row r="10617" ht="12.75" customHeight="1" x14ac:dyDescent="0.2"/>
    <row r="10618" ht="12.75" customHeight="1" x14ac:dyDescent="0.2"/>
    <row r="10619" ht="12.75" customHeight="1" x14ac:dyDescent="0.2"/>
    <row r="10620" ht="12.75" customHeight="1" x14ac:dyDescent="0.2"/>
    <row r="10621" ht="12.75" customHeight="1" x14ac:dyDescent="0.2"/>
    <row r="10622" ht="12.75" customHeight="1" x14ac:dyDescent="0.2"/>
    <row r="10623" ht="12.75" customHeight="1" x14ac:dyDescent="0.2"/>
    <row r="10624" ht="12.75" customHeight="1" x14ac:dyDescent="0.2"/>
    <row r="10625" ht="12.75" customHeight="1" x14ac:dyDescent="0.2"/>
    <row r="10626" ht="12.75" customHeight="1" x14ac:dyDescent="0.2"/>
    <row r="10627" ht="12.75" customHeight="1" x14ac:dyDescent="0.2"/>
    <row r="10628" ht="12.75" customHeight="1" x14ac:dyDescent="0.2"/>
    <row r="10629" ht="12.75" customHeight="1" x14ac:dyDescent="0.2"/>
    <row r="10630" ht="12.75" customHeight="1" x14ac:dyDescent="0.2"/>
    <row r="10631" ht="12.75" customHeight="1" x14ac:dyDescent="0.2"/>
    <row r="10632" ht="12.75" customHeight="1" x14ac:dyDescent="0.2"/>
    <row r="10633" ht="12.75" customHeight="1" x14ac:dyDescent="0.2"/>
    <row r="10634" ht="12.75" customHeight="1" x14ac:dyDescent="0.2"/>
    <row r="10635" ht="12.75" customHeight="1" x14ac:dyDescent="0.2"/>
    <row r="10636" ht="12.75" customHeight="1" x14ac:dyDescent="0.2"/>
    <row r="10637" ht="12.75" customHeight="1" x14ac:dyDescent="0.2"/>
    <row r="10638" ht="12.75" customHeight="1" x14ac:dyDescent="0.2"/>
    <row r="10639" ht="12.75" customHeight="1" x14ac:dyDescent="0.2"/>
    <row r="10640" ht="12.75" customHeight="1" x14ac:dyDescent="0.2"/>
    <row r="10641" ht="12.75" customHeight="1" x14ac:dyDescent="0.2"/>
    <row r="10642" ht="12.75" customHeight="1" x14ac:dyDescent="0.2"/>
    <row r="10643" ht="12.75" customHeight="1" x14ac:dyDescent="0.2"/>
    <row r="10644" ht="12.75" customHeight="1" x14ac:dyDescent="0.2"/>
    <row r="10645" ht="12.75" customHeight="1" x14ac:dyDescent="0.2"/>
    <row r="10646" ht="12.75" customHeight="1" x14ac:dyDescent="0.2"/>
    <row r="10647" ht="12.75" customHeight="1" x14ac:dyDescent="0.2"/>
    <row r="10648" ht="12.75" customHeight="1" x14ac:dyDescent="0.2"/>
    <row r="10649" ht="12.75" customHeight="1" x14ac:dyDescent="0.2"/>
    <row r="10650" ht="12.75" customHeight="1" x14ac:dyDescent="0.2"/>
    <row r="10651" ht="12.75" customHeight="1" x14ac:dyDescent="0.2"/>
    <row r="10652" ht="12.75" customHeight="1" x14ac:dyDescent="0.2"/>
    <row r="10653" ht="12.75" customHeight="1" x14ac:dyDescent="0.2"/>
    <row r="10654" ht="12.75" customHeight="1" x14ac:dyDescent="0.2"/>
    <row r="10655" ht="12.75" customHeight="1" x14ac:dyDescent="0.2"/>
    <row r="10656" ht="12.75" customHeight="1" x14ac:dyDescent="0.2"/>
    <row r="10657" ht="12.75" customHeight="1" x14ac:dyDescent="0.2"/>
    <row r="10658" ht="12.75" customHeight="1" x14ac:dyDescent="0.2"/>
    <row r="10659" ht="12.75" customHeight="1" x14ac:dyDescent="0.2"/>
    <row r="10660" ht="12.75" customHeight="1" x14ac:dyDescent="0.2"/>
    <row r="10661" ht="12.75" customHeight="1" x14ac:dyDescent="0.2"/>
    <row r="10662" ht="12.75" customHeight="1" x14ac:dyDescent="0.2"/>
    <row r="10663" ht="12.75" customHeight="1" x14ac:dyDescent="0.2"/>
    <row r="10664" ht="12.75" customHeight="1" x14ac:dyDescent="0.2"/>
    <row r="10665" ht="12.75" customHeight="1" x14ac:dyDescent="0.2"/>
    <row r="10666" ht="12.75" customHeight="1" x14ac:dyDescent="0.2"/>
    <row r="10667" ht="12.75" customHeight="1" x14ac:dyDescent="0.2"/>
    <row r="10668" ht="12.75" customHeight="1" x14ac:dyDescent="0.2"/>
    <row r="10669" ht="12.75" customHeight="1" x14ac:dyDescent="0.2"/>
    <row r="10670" ht="12.75" customHeight="1" x14ac:dyDescent="0.2"/>
    <row r="10671" ht="12.75" customHeight="1" x14ac:dyDescent="0.2"/>
    <row r="10672" ht="12.75" customHeight="1" x14ac:dyDescent="0.2"/>
    <row r="10673" ht="12.75" customHeight="1" x14ac:dyDescent="0.2"/>
    <row r="10674" ht="12.75" customHeight="1" x14ac:dyDescent="0.2"/>
    <row r="10675" ht="12.75" customHeight="1" x14ac:dyDescent="0.2"/>
    <row r="10676" ht="12.75" customHeight="1" x14ac:dyDescent="0.2"/>
    <row r="10677" ht="12.75" customHeight="1" x14ac:dyDescent="0.2"/>
    <row r="10678" ht="12.75" customHeight="1" x14ac:dyDescent="0.2"/>
    <row r="10679" ht="12.75" customHeight="1" x14ac:dyDescent="0.2"/>
    <row r="10680" ht="12.75" customHeight="1" x14ac:dyDescent="0.2"/>
    <row r="10681" ht="12.75" customHeight="1" x14ac:dyDescent="0.2"/>
    <row r="10682" ht="12.75" customHeight="1" x14ac:dyDescent="0.2"/>
    <row r="10683" ht="12.75" customHeight="1" x14ac:dyDescent="0.2"/>
    <row r="10684" ht="12.75" customHeight="1" x14ac:dyDescent="0.2"/>
    <row r="10685" ht="12.75" customHeight="1" x14ac:dyDescent="0.2"/>
    <row r="10686" ht="12.75" customHeight="1" x14ac:dyDescent="0.2"/>
    <row r="10687" ht="12.75" customHeight="1" x14ac:dyDescent="0.2"/>
    <row r="10688" ht="12.75" customHeight="1" x14ac:dyDescent="0.2"/>
    <row r="10689" ht="12.75" customHeight="1" x14ac:dyDescent="0.2"/>
    <row r="10690" ht="12.75" customHeight="1" x14ac:dyDescent="0.2"/>
    <row r="10691" ht="12.75" customHeight="1" x14ac:dyDescent="0.2"/>
    <row r="10692" ht="12.75" customHeight="1" x14ac:dyDescent="0.2"/>
    <row r="10693" ht="12.75" customHeight="1" x14ac:dyDescent="0.2"/>
    <row r="10694" ht="12.75" customHeight="1" x14ac:dyDescent="0.2"/>
    <row r="10695" ht="12.75" customHeight="1" x14ac:dyDescent="0.2"/>
    <row r="10696" ht="12.75" customHeight="1" x14ac:dyDescent="0.2"/>
    <row r="10697" ht="12.75" customHeight="1" x14ac:dyDescent="0.2"/>
    <row r="10698" ht="12.75" customHeight="1" x14ac:dyDescent="0.2"/>
    <row r="10699" ht="12.75" customHeight="1" x14ac:dyDescent="0.2"/>
    <row r="10700" ht="12.75" customHeight="1" x14ac:dyDescent="0.2"/>
    <row r="10701" ht="12.75" customHeight="1" x14ac:dyDescent="0.2"/>
    <row r="10702" ht="12.75" customHeight="1" x14ac:dyDescent="0.2"/>
    <row r="10703" ht="12.75" customHeight="1" x14ac:dyDescent="0.2"/>
    <row r="10704" ht="12.75" customHeight="1" x14ac:dyDescent="0.2"/>
    <row r="10705" ht="12.75" customHeight="1" x14ac:dyDescent="0.2"/>
    <row r="10706" ht="12.75" customHeight="1" x14ac:dyDescent="0.2"/>
    <row r="10707" ht="12.75" customHeight="1" x14ac:dyDescent="0.2"/>
    <row r="10708" ht="12.75" customHeight="1" x14ac:dyDescent="0.2"/>
    <row r="10709" ht="12.75" customHeight="1" x14ac:dyDescent="0.2"/>
    <row r="10710" ht="12.75" customHeight="1" x14ac:dyDescent="0.2"/>
    <row r="10711" ht="12.75" customHeight="1" x14ac:dyDescent="0.2"/>
    <row r="10712" ht="12.75" customHeight="1" x14ac:dyDescent="0.2"/>
    <row r="10713" ht="12.75" customHeight="1" x14ac:dyDescent="0.2"/>
    <row r="10714" ht="12.75" customHeight="1" x14ac:dyDescent="0.2"/>
    <row r="10715" ht="12.75" customHeight="1" x14ac:dyDescent="0.2"/>
    <row r="10716" ht="12.75" customHeight="1" x14ac:dyDescent="0.2"/>
    <row r="10717" ht="12.75" customHeight="1" x14ac:dyDescent="0.2"/>
    <row r="10718" ht="12.75" customHeight="1" x14ac:dyDescent="0.2"/>
    <row r="10719" ht="12.75" customHeight="1" x14ac:dyDescent="0.2"/>
    <row r="10720" ht="12.75" customHeight="1" x14ac:dyDescent="0.2"/>
    <row r="10721" ht="12.75" customHeight="1" x14ac:dyDescent="0.2"/>
    <row r="10722" ht="12.75" customHeight="1" x14ac:dyDescent="0.2"/>
    <row r="10723" ht="12.75" customHeight="1" x14ac:dyDescent="0.2"/>
    <row r="10724" ht="12.75" customHeight="1" x14ac:dyDescent="0.2"/>
    <row r="10725" ht="12.75" customHeight="1" x14ac:dyDescent="0.2"/>
    <row r="10726" ht="12.75" customHeight="1" x14ac:dyDescent="0.2"/>
    <row r="10727" ht="12.75" customHeight="1" x14ac:dyDescent="0.2"/>
    <row r="10728" ht="12.75" customHeight="1" x14ac:dyDescent="0.2"/>
    <row r="10729" ht="12.75" customHeight="1" x14ac:dyDescent="0.2"/>
    <row r="10730" ht="12.75" customHeight="1" x14ac:dyDescent="0.2"/>
    <row r="10731" ht="12.75" customHeight="1" x14ac:dyDescent="0.2"/>
    <row r="10732" ht="12.75" customHeight="1" x14ac:dyDescent="0.2"/>
    <row r="10733" ht="12.75" customHeight="1" x14ac:dyDescent="0.2"/>
    <row r="10734" ht="12.75" customHeight="1" x14ac:dyDescent="0.2"/>
    <row r="10735" ht="12.75" customHeight="1" x14ac:dyDescent="0.2"/>
    <row r="10736" ht="12.75" customHeight="1" x14ac:dyDescent="0.2"/>
    <row r="10737" ht="12.75" customHeight="1" x14ac:dyDescent="0.2"/>
    <row r="10738" ht="12.75" customHeight="1" x14ac:dyDescent="0.2"/>
    <row r="10739" ht="12.75" customHeight="1" x14ac:dyDescent="0.2"/>
    <row r="10740" ht="12.75" customHeight="1" x14ac:dyDescent="0.2"/>
    <row r="10741" ht="12.75" customHeight="1" x14ac:dyDescent="0.2"/>
    <row r="10742" ht="12.75" customHeight="1" x14ac:dyDescent="0.2"/>
    <row r="10743" ht="12.75" customHeight="1" x14ac:dyDescent="0.2"/>
    <row r="10744" ht="12.75" customHeight="1" x14ac:dyDescent="0.2"/>
    <row r="10745" ht="12.75" customHeight="1" x14ac:dyDescent="0.2"/>
    <row r="10746" ht="12.75" customHeight="1" x14ac:dyDescent="0.2"/>
    <row r="10747" ht="12.75" customHeight="1" x14ac:dyDescent="0.2"/>
    <row r="10748" ht="12.75" customHeight="1" x14ac:dyDescent="0.2"/>
    <row r="10749" ht="12.75" customHeight="1" x14ac:dyDescent="0.2"/>
    <row r="10750" ht="12.75" customHeight="1" x14ac:dyDescent="0.2"/>
    <row r="10751" ht="12.75" customHeight="1" x14ac:dyDescent="0.2"/>
    <row r="10752" ht="12.75" customHeight="1" x14ac:dyDescent="0.2"/>
    <row r="10753" ht="12.75" customHeight="1" x14ac:dyDescent="0.2"/>
    <row r="10754" ht="12.75" customHeight="1" x14ac:dyDescent="0.2"/>
    <row r="10755" ht="12.75" customHeight="1" x14ac:dyDescent="0.2"/>
    <row r="10756" ht="12.75" customHeight="1" x14ac:dyDescent="0.2"/>
    <row r="10757" ht="12.75" customHeight="1" x14ac:dyDescent="0.2"/>
    <row r="10758" ht="12.75" customHeight="1" x14ac:dyDescent="0.2"/>
    <row r="10759" ht="12.75" customHeight="1" x14ac:dyDescent="0.2"/>
    <row r="10760" ht="12.75" customHeight="1" x14ac:dyDescent="0.2"/>
    <row r="10761" ht="12.75" customHeight="1" x14ac:dyDescent="0.2"/>
    <row r="10762" ht="12.75" customHeight="1" x14ac:dyDescent="0.2"/>
    <row r="10763" ht="12.75" customHeight="1" x14ac:dyDescent="0.2"/>
    <row r="10764" ht="12.75" customHeight="1" x14ac:dyDescent="0.2"/>
    <row r="10765" ht="12.75" customHeight="1" x14ac:dyDescent="0.2"/>
    <row r="10766" ht="12.75" customHeight="1" x14ac:dyDescent="0.2"/>
    <row r="10767" ht="12.75" customHeight="1" x14ac:dyDescent="0.2"/>
    <row r="10768" ht="12.75" customHeight="1" x14ac:dyDescent="0.2"/>
    <row r="10769" ht="12.75" customHeight="1" x14ac:dyDescent="0.2"/>
    <row r="10770" ht="12.75" customHeight="1" x14ac:dyDescent="0.2"/>
    <row r="10771" ht="12.75" customHeight="1" x14ac:dyDescent="0.2"/>
    <row r="10772" ht="12.75" customHeight="1" x14ac:dyDescent="0.2"/>
    <row r="10773" ht="12.75" customHeight="1" x14ac:dyDescent="0.2"/>
    <row r="10774" ht="12.75" customHeight="1" x14ac:dyDescent="0.2"/>
    <row r="10775" ht="12.75" customHeight="1" x14ac:dyDescent="0.2"/>
    <row r="10776" ht="12.75" customHeight="1" x14ac:dyDescent="0.2"/>
    <row r="10777" ht="12.75" customHeight="1" x14ac:dyDescent="0.2"/>
    <row r="10778" ht="12.75" customHeight="1" x14ac:dyDescent="0.2"/>
    <row r="10779" ht="12.75" customHeight="1" x14ac:dyDescent="0.2"/>
    <row r="10780" ht="12.75" customHeight="1" x14ac:dyDescent="0.2"/>
    <row r="10781" ht="12.75" customHeight="1" x14ac:dyDescent="0.2"/>
    <row r="10782" ht="12.75" customHeight="1" x14ac:dyDescent="0.2"/>
    <row r="10783" ht="12.75" customHeight="1" x14ac:dyDescent="0.2"/>
    <row r="10784" ht="12.75" customHeight="1" x14ac:dyDescent="0.2"/>
    <row r="10785" ht="12.75" customHeight="1" x14ac:dyDescent="0.2"/>
    <row r="10786" ht="12.75" customHeight="1" x14ac:dyDescent="0.2"/>
    <row r="10787" ht="12.75" customHeight="1" x14ac:dyDescent="0.2"/>
    <row r="10788" ht="12.75" customHeight="1" x14ac:dyDescent="0.2"/>
    <row r="10789" ht="12.75" customHeight="1" x14ac:dyDescent="0.2"/>
    <row r="10790" ht="12.75" customHeight="1" x14ac:dyDescent="0.2"/>
    <row r="10791" ht="12.75" customHeight="1" x14ac:dyDescent="0.2"/>
    <row r="10792" ht="12.75" customHeight="1" x14ac:dyDescent="0.2"/>
    <row r="10793" ht="12.75" customHeight="1" x14ac:dyDescent="0.2"/>
    <row r="10794" ht="12.75" customHeight="1" x14ac:dyDescent="0.2"/>
    <row r="10795" ht="12.75" customHeight="1" x14ac:dyDescent="0.2"/>
    <row r="10796" ht="12.75" customHeight="1" x14ac:dyDescent="0.2"/>
    <row r="10797" ht="12.75" customHeight="1" x14ac:dyDescent="0.2"/>
    <row r="10798" ht="12.75" customHeight="1" x14ac:dyDescent="0.2"/>
    <row r="10799" ht="12.75" customHeight="1" x14ac:dyDescent="0.2"/>
    <row r="10800" ht="12.75" customHeight="1" x14ac:dyDescent="0.2"/>
    <row r="10801" ht="12.75" customHeight="1" x14ac:dyDescent="0.2"/>
    <row r="10802" ht="12.75" customHeight="1" x14ac:dyDescent="0.2"/>
    <row r="10803" ht="12.75" customHeight="1" x14ac:dyDescent="0.2"/>
    <row r="10804" ht="12.75" customHeight="1" x14ac:dyDescent="0.2"/>
    <row r="10805" ht="12.75" customHeight="1" x14ac:dyDescent="0.2"/>
    <row r="10806" ht="12.75" customHeight="1" x14ac:dyDescent="0.2"/>
    <row r="10807" ht="12.75" customHeight="1" x14ac:dyDescent="0.2"/>
    <row r="10808" ht="12.75" customHeight="1" x14ac:dyDescent="0.2"/>
    <row r="10809" ht="12.75" customHeight="1" x14ac:dyDescent="0.2"/>
    <row r="10810" ht="12.75" customHeight="1" x14ac:dyDescent="0.2"/>
    <row r="10811" ht="12.75" customHeight="1" x14ac:dyDescent="0.2"/>
    <row r="10812" ht="12.75" customHeight="1" x14ac:dyDescent="0.2"/>
    <row r="10813" ht="12.75" customHeight="1" x14ac:dyDescent="0.2"/>
    <row r="10814" ht="12.75" customHeight="1" x14ac:dyDescent="0.2"/>
    <row r="10815" ht="12.75" customHeight="1" x14ac:dyDescent="0.2"/>
    <row r="10816" ht="12.75" customHeight="1" x14ac:dyDescent="0.2"/>
    <row r="10817" ht="12.75" customHeight="1" x14ac:dyDescent="0.2"/>
    <row r="10818" ht="12.75" customHeight="1" x14ac:dyDescent="0.2"/>
    <row r="10819" ht="12.75" customHeight="1" x14ac:dyDescent="0.2"/>
    <row r="10820" ht="12.75" customHeight="1" x14ac:dyDescent="0.2"/>
    <row r="10821" ht="12.75" customHeight="1" x14ac:dyDescent="0.2"/>
    <row r="10822" ht="12.75" customHeight="1" x14ac:dyDescent="0.2"/>
    <row r="10823" ht="12.75" customHeight="1" x14ac:dyDescent="0.2"/>
    <row r="10824" ht="12.75" customHeight="1" x14ac:dyDescent="0.2"/>
    <row r="10825" ht="12.75" customHeight="1" x14ac:dyDescent="0.2"/>
    <row r="10826" ht="12.75" customHeight="1" x14ac:dyDescent="0.2"/>
    <row r="10827" ht="12.75" customHeight="1" x14ac:dyDescent="0.2"/>
    <row r="10828" ht="12.75" customHeight="1" x14ac:dyDescent="0.2"/>
    <row r="10829" ht="12.75" customHeight="1" x14ac:dyDescent="0.2"/>
    <row r="10830" ht="12.75" customHeight="1" x14ac:dyDescent="0.2"/>
    <row r="10831" ht="12.75" customHeight="1" x14ac:dyDescent="0.2"/>
    <row r="10832" ht="12.75" customHeight="1" x14ac:dyDescent="0.2"/>
    <row r="10833" ht="12.75" customHeight="1" x14ac:dyDescent="0.2"/>
    <row r="10834" ht="12.75" customHeight="1" x14ac:dyDescent="0.2"/>
    <row r="10835" ht="12.75" customHeight="1" x14ac:dyDescent="0.2"/>
    <row r="10836" ht="12.75" customHeight="1" x14ac:dyDescent="0.2"/>
    <row r="10837" ht="12.75" customHeight="1" x14ac:dyDescent="0.2"/>
    <row r="10838" ht="12.75" customHeight="1" x14ac:dyDescent="0.2"/>
    <row r="10839" ht="12.75" customHeight="1" x14ac:dyDescent="0.2"/>
    <row r="10840" ht="12.75" customHeight="1" x14ac:dyDescent="0.2"/>
    <row r="10841" ht="12.75" customHeight="1" x14ac:dyDescent="0.2"/>
    <row r="10842" ht="12.75" customHeight="1" x14ac:dyDescent="0.2"/>
    <row r="10843" ht="12.75" customHeight="1" x14ac:dyDescent="0.2"/>
    <row r="10844" ht="12.75" customHeight="1" x14ac:dyDescent="0.2"/>
    <row r="10845" ht="12.75" customHeight="1" x14ac:dyDescent="0.2"/>
    <row r="10846" ht="12.75" customHeight="1" x14ac:dyDescent="0.2"/>
    <row r="10847" ht="12.75" customHeight="1" x14ac:dyDescent="0.2"/>
    <row r="10848" ht="12.75" customHeight="1" x14ac:dyDescent="0.2"/>
    <row r="10849" ht="12.75" customHeight="1" x14ac:dyDescent="0.2"/>
    <row r="10850" ht="12.75" customHeight="1" x14ac:dyDescent="0.2"/>
    <row r="10851" ht="12.75" customHeight="1" x14ac:dyDescent="0.2"/>
    <row r="10852" ht="12.75" customHeight="1" x14ac:dyDescent="0.2"/>
    <row r="10853" ht="12.75" customHeight="1" x14ac:dyDescent="0.2"/>
    <row r="10854" ht="12.75" customHeight="1" x14ac:dyDescent="0.2"/>
    <row r="10855" ht="12.75" customHeight="1" x14ac:dyDescent="0.2"/>
    <row r="10856" ht="12.75" customHeight="1" x14ac:dyDescent="0.2"/>
    <row r="10857" ht="12.75" customHeight="1" x14ac:dyDescent="0.2"/>
    <row r="10858" ht="12.75" customHeight="1" x14ac:dyDescent="0.2"/>
    <row r="10859" ht="12.75" customHeight="1" x14ac:dyDescent="0.2"/>
    <row r="10860" ht="12.75" customHeight="1" x14ac:dyDescent="0.2"/>
    <row r="10861" ht="12.75" customHeight="1" x14ac:dyDescent="0.2"/>
    <row r="10862" ht="12.75" customHeight="1" x14ac:dyDescent="0.2"/>
    <row r="10863" ht="12.75" customHeight="1" x14ac:dyDescent="0.2"/>
    <row r="10864" ht="12.75" customHeight="1" x14ac:dyDescent="0.2"/>
    <row r="10865" ht="12.75" customHeight="1" x14ac:dyDescent="0.2"/>
    <row r="10866" ht="12.75" customHeight="1" x14ac:dyDescent="0.2"/>
    <row r="10867" ht="12.75" customHeight="1" x14ac:dyDescent="0.2"/>
    <row r="10868" ht="12.75" customHeight="1" x14ac:dyDescent="0.2"/>
    <row r="10869" ht="12.75" customHeight="1" x14ac:dyDescent="0.2"/>
    <row r="10870" ht="12.75" customHeight="1" x14ac:dyDescent="0.2"/>
    <row r="10871" ht="12.75" customHeight="1" x14ac:dyDescent="0.2"/>
    <row r="10872" ht="12.75" customHeight="1" x14ac:dyDescent="0.2"/>
    <row r="10873" ht="12.75" customHeight="1" x14ac:dyDescent="0.2"/>
    <row r="10874" ht="12.75" customHeight="1" x14ac:dyDescent="0.2"/>
    <row r="10875" ht="12.75" customHeight="1" x14ac:dyDescent="0.2"/>
    <row r="10876" ht="12.75" customHeight="1" x14ac:dyDescent="0.2"/>
    <row r="10877" ht="12.75" customHeight="1" x14ac:dyDescent="0.2"/>
    <row r="10878" ht="12.75" customHeight="1" x14ac:dyDescent="0.2"/>
    <row r="10879" ht="12.75" customHeight="1" x14ac:dyDescent="0.2"/>
    <row r="10880" ht="12.75" customHeight="1" x14ac:dyDescent="0.2"/>
    <row r="10881" ht="12.75" customHeight="1" x14ac:dyDescent="0.2"/>
    <row r="10882" ht="12.75" customHeight="1" x14ac:dyDescent="0.2"/>
    <row r="10883" ht="12.75" customHeight="1" x14ac:dyDescent="0.2"/>
    <row r="10884" ht="12.75" customHeight="1" x14ac:dyDescent="0.2"/>
    <row r="10885" ht="12.75" customHeight="1" x14ac:dyDescent="0.2"/>
    <row r="10886" ht="12.75" customHeight="1" x14ac:dyDescent="0.2"/>
    <row r="10887" ht="12.75" customHeight="1" x14ac:dyDescent="0.2"/>
    <row r="10888" ht="12.75" customHeight="1" x14ac:dyDescent="0.2"/>
    <row r="10889" ht="12.75" customHeight="1" x14ac:dyDescent="0.2"/>
    <row r="10890" ht="12.75" customHeight="1" x14ac:dyDescent="0.2"/>
    <row r="10891" ht="12.75" customHeight="1" x14ac:dyDescent="0.2"/>
    <row r="10892" ht="12.75" customHeight="1" x14ac:dyDescent="0.2"/>
    <row r="10893" ht="12.75" customHeight="1" x14ac:dyDescent="0.2"/>
    <row r="10894" ht="12.75" customHeight="1" x14ac:dyDescent="0.2"/>
    <row r="10895" ht="12.75" customHeight="1" x14ac:dyDescent="0.2"/>
    <row r="10896" ht="12.75" customHeight="1" x14ac:dyDescent="0.2"/>
    <row r="10897" ht="12.75" customHeight="1" x14ac:dyDescent="0.2"/>
    <row r="10898" ht="12.75" customHeight="1" x14ac:dyDescent="0.2"/>
    <row r="10899" ht="12.75" customHeight="1" x14ac:dyDescent="0.2"/>
    <row r="10900" ht="12.75" customHeight="1" x14ac:dyDescent="0.2"/>
    <row r="10901" ht="12.75" customHeight="1" x14ac:dyDescent="0.2"/>
    <row r="10902" ht="12.75" customHeight="1" x14ac:dyDescent="0.2"/>
    <row r="10903" ht="12.75" customHeight="1" x14ac:dyDescent="0.2"/>
    <row r="10904" ht="12.75" customHeight="1" x14ac:dyDescent="0.2"/>
    <row r="10905" ht="12.75" customHeight="1" x14ac:dyDescent="0.2"/>
    <row r="10906" ht="12.75" customHeight="1" x14ac:dyDescent="0.2"/>
    <row r="10907" ht="12.75" customHeight="1" x14ac:dyDescent="0.2"/>
    <row r="10908" ht="12.75" customHeight="1" x14ac:dyDescent="0.2"/>
    <row r="10909" ht="12.75" customHeight="1" x14ac:dyDescent="0.2"/>
    <row r="10910" ht="12.75" customHeight="1" x14ac:dyDescent="0.2"/>
    <row r="10911" ht="12.75" customHeight="1" x14ac:dyDescent="0.2"/>
    <row r="10912" ht="12.75" customHeight="1" x14ac:dyDescent="0.2"/>
    <row r="10913" ht="12.75" customHeight="1" x14ac:dyDescent="0.2"/>
    <row r="10914" ht="12.75" customHeight="1" x14ac:dyDescent="0.2"/>
    <row r="10915" ht="12.75" customHeight="1" x14ac:dyDescent="0.2"/>
    <row r="10916" ht="12.75" customHeight="1" x14ac:dyDescent="0.2"/>
    <row r="10917" ht="12.75" customHeight="1" x14ac:dyDescent="0.2"/>
    <row r="10918" ht="12.75" customHeight="1" x14ac:dyDescent="0.2"/>
    <row r="10919" ht="12.75" customHeight="1" x14ac:dyDescent="0.2"/>
    <row r="10920" ht="12.75" customHeight="1" x14ac:dyDescent="0.2"/>
    <row r="10921" ht="12.75" customHeight="1" x14ac:dyDescent="0.2"/>
    <row r="10922" ht="12.75" customHeight="1" x14ac:dyDescent="0.2"/>
    <row r="10923" ht="12.75" customHeight="1" x14ac:dyDescent="0.2"/>
    <row r="10924" ht="12.75" customHeight="1" x14ac:dyDescent="0.2"/>
    <row r="10925" ht="12.75" customHeight="1" x14ac:dyDescent="0.2"/>
    <row r="10926" ht="12.75" customHeight="1" x14ac:dyDescent="0.2"/>
    <row r="10927" ht="12.75" customHeight="1" x14ac:dyDescent="0.2"/>
    <row r="10928" ht="12.75" customHeight="1" x14ac:dyDescent="0.2"/>
    <row r="10929" ht="12.75" customHeight="1" x14ac:dyDescent="0.2"/>
    <row r="10930" ht="12.75" customHeight="1" x14ac:dyDescent="0.2"/>
    <row r="10931" ht="12.75" customHeight="1" x14ac:dyDescent="0.2"/>
    <row r="10932" ht="12.75" customHeight="1" x14ac:dyDescent="0.2"/>
    <row r="10933" ht="12.75" customHeight="1" x14ac:dyDescent="0.2"/>
    <row r="10934" ht="12.75" customHeight="1" x14ac:dyDescent="0.2"/>
    <row r="10935" ht="12.75" customHeight="1" x14ac:dyDescent="0.2"/>
    <row r="10936" ht="12.75" customHeight="1" x14ac:dyDescent="0.2"/>
    <row r="10937" ht="12.75" customHeight="1" x14ac:dyDescent="0.2"/>
    <row r="10938" ht="12.75" customHeight="1" x14ac:dyDescent="0.2"/>
    <row r="10939" ht="12.75" customHeight="1" x14ac:dyDescent="0.2"/>
    <row r="10940" ht="12.75" customHeight="1" x14ac:dyDescent="0.2"/>
    <row r="10941" ht="12.75" customHeight="1" x14ac:dyDescent="0.2"/>
    <row r="10942" ht="12.75" customHeight="1" x14ac:dyDescent="0.2"/>
    <row r="10943" ht="12.75" customHeight="1" x14ac:dyDescent="0.2"/>
    <row r="10944" ht="12.75" customHeight="1" x14ac:dyDescent="0.2"/>
    <row r="10945" ht="12.75" customHeight="1" x14ac:dyDescent="0.2"/>
    <row r="10946" ht="12.75" customHeight="1" x14ac:dyDescent="0.2"/>
    <row r="10947" ht="12.75" customHeight="1" x14ac:dyDescent="0.2"/>
    <row r="10948" ht="12.75" customHeight="1" x14ac:dyDescent="0.2"/>
    <row r="10949" ht="12.75" customHeight="1" x14ac:dyDescent="0.2"/>
    <row r="10950" ht="12.75" customHeight="1" x14ac:dyDescent="0.2"/>
    <row r="10951" ht="12.75" customHeight="1" x14ac:dyDescent="0.2"/>
    <row r="10952" ht="12.75" customHeight="1" x14ac:dyDescent="0.2"/>
    <row r="10953" ht="12.75" customHeight="1" x14ac:dyDescent="0.2"/>
    <row r="10954" ht="12.75" customHeight="1" x14ac:dyDescent="0.2"/>
    <row r="10955" ht="12.75" customHeight="1" x14ac:dyDescent="0.2"/>
    <row r="10956" ht="12.75" customHeight="1" x14ac:dyDescent="0.2"/>
    <row r="10957" ht="12.75" customHeight="1" x14ac:dyDescent="0.2"/>
    <row r="10958" ht="12.75" customHeight="1" x14ac:dyDescent="0.2"/>
    <row r="10959" ht="12.75" customHeight="1" x14ac:dyDescent="0.2"/>
    <row r="10960" ht="12.75" customHeight="1" x14ac:dyDescent="0.2"/>
    <row r="10961" ht="12.75" customHeight="1" x14ac:dyDescent="0.2"/>
    <row r="10962" ht="12.75" customHeight="1" x14ac:dyDescent="0.2"/>
    <row r="10963" ht="12.75" customHeight="1" x14ac:dyDescent="0.2"/>
    <row r="10964" ht="12.75" customHeight="1" x14ac:dyDescent="0.2"/>
    <row r="10965" ht="12.75" customHeight="1" x14ac:dyDescent="0.2"/>
    <row r="10966" ht="12.75" customHeight="1" x14ac:dyDescent="0.2"/>
    <row r="10967" ht="12.75" customHeight="1" x14ac:dyDescent="0.2"/>
    <row r="10968" ht="12.75" customHeight="1" x14ac:dyDescent="0.2"/>
    <row r="10969" ht="12.75" customHeight="1" x14ac:dyDescent="0.2"/>
    <row r="10970" ht="12.75" customHeight="1" x14ac:dyDescent="0.2"/>
    <row r="10971" ht="12.75" customHeight="1" x14ac:dyDescent="0.2"/>
    <row r="10972" ht="12.75" customHeight="1" x14ac:dyDescent="0.2"/>
    <row r="10973" ht="12.75" customHeight="1" x14ac:dyDescent="0.2"/>
    <row r="10974" ht="12.75" customHeight="1" x14ac:dyDescent="0.2"/>
    <row r="10975" ht="12.75" customHeight="1" x14ac:dyDescent="0.2"/>
    <row r="10976" ht="12.75" customHeight="1" x14ac:dyDescent="0.2"/>
    <row r="10977" ht="12.75" customHeight="1" x14ac:dyDescent="0.2"/>
    <row r="10978" ht="12.75" customHeight="1" x14ac:dyDescent="0.2"/>
    <row r="10979" ht="12.75" customHeight="1" x14ac:dyDescent="0.2"/>
    <row r="10980" ht="12.75" customHeight="1" x14ac:dyDescent="0.2"/>
    <row r="10981" ht="12.75" customHeight="1" x14ac:dyDescent="0.2"/>
    <row r="10982" ht="12.75" customHeight="1" x14ac:dyDescent="0.2"/>
    <row r="10983" ht="12.75" customHeight="1" x14ac:dyDescent="0.2"/>
    <row r="10984" ht="12.75" customHeight="1" x14ac:dyDescent="0.2"/>
    <row r="10985" ht="12.75" customHeight="1" x14ac:dyDescent="0.2"/>
    <row r="10986" ht="12.75" customHeight="1" x14ac:dyDescent="0.2"/>
    <row r="10987" ht="12.75" customHeight="1" x14ac:dyDescent="0.2"/>
    <row r="10988" ht="12.75" customHeight="1" x14ac:dyDescent="0.2"/>
    <row r="10989" ht="12.75" customHeight="1" x14ac:dyDescent="0.2"/>
    <row r="10990" ht="12.75" customHeight="1" x14ac:dyDescent="0.2"/>
    <row r="10991" ht="12.75" customHeight="1" x14ac:dyDescent="0.2"/>
    <row r="10992" ht="12.75" customHeight="1" x14ac:dyDescent="0.2"/>
    <row r="10993" ht="12.75" customHeight="1" x14ac:dyDescent="0.2"/>
    <row r="10994" ht="12.75" customHeight="1" x14ac:dyDescent="0.2"/>
    <row r="10995" ht="12.75" customHeight="1" x14ac:dyDescent="0.2"/>
    <row r="10996" ht="12.75" customHeight="1" x14ac:dyDescent="0.2"/>
    <row r="10997" ht="12.75" customHeight="1" x14ac:dyDescent="0.2"/>
    <row r="10998" ht="12.75" customHeight="1" x14ac:dyDescent="0.2"/>
    <row r="10999" ht="12.75" customHeight="1" x14ac:dyDescent="0.2"/>
    <row r="11000" ht="12.75" customHeight="1" x14ac:dyDescent="0.2"/>
    <row r="11001" ht="12.75" customHeight="1" x14ac:dyDescent="0.2"/>
    <row r="11002" ht="12.75" customHeight="1" x14ac:dyDescent="0.2"/>
    <row r="11003" ht="12.75" customHeight="1" x14ac:dyDescent="0.2"/>
    <row r="11004" ht="12.75" customHeight="1" x14ac:dyDescent="0.2"/>
    <row r="11005" ht="12.75" customHeight="1" x14ac:dyDescent="0.2"/>
    <row r="11006" ht="12.75" customHeight="1" x14ac:dyDescent="0.2"/>
    <row r="11007" ht="12.75" customHeight="1" x14ac:dyDescent="0.2"/>
    <row r="11008" ht="12.75" customHeight="1" x14ac:dyDescent="0.2"/>
    <row r="11009" ht="12.75" customHeight="1" x14ac:dyDescent="0.2"/>
    <row r="11010" ht="12.75" customHeight="1" x14ac:dyDescent="0.2"/>
    <row r="11011" ht="12.75" customHeight="1" x14ac:dyDescent="0.2"/>
    <row r="11012" ht="12.75" customHeight="1" x14ac:dyDescent="0.2"/>
    <row r="11013" ht="12.75" customHeight="1" x14ac:dyDescent="0.2"/>
    <row r="11014" ht="12.75" customHeight="1" x14ac:dyDescent="0.2"/>
    <row r="11015" ht="12.75" customHeight="1" x14ac:dyDescent="0.2"/>
    <row r="11016" ht="12.75" customHeight="1" x14ac:dyDescent="0.2"/>
    <row r="11017" ht="12.75" customHeight="1" x14ac:dyDescent="0.2"/>
    <row r="11018" ht="12.75" customHeight="1" x14ac:dyDescent="0.2"/>
    <row r="11019" ht="12.75" customHeight="1" x14ac:dyDescent="0.2"/>
    <row r="11020" ht="12.75" customHeight="1" x14ac:dyDescent="0.2"/>
    <row r="11021" ht="12.75" customHeight="1" x14ac:dyDescent="0.2"/>
    <row r="11022" ht="12.75" customHeight="1" x14ac:dyDescent="0.2"/>
    <row r="11023" ht="12.75" customHeight="1" x14ac:dyDescent="0.2"/>
    <row r="11024" ht="12.75" customHeight="1" x14ac:dyDescent="0.2"/>
    <row r="11025" ht="12.75" customHeight="1" x14ac:dyDescent="0.2"/>
    <row r="11026" ht="12.75" customHeight="1" x14ac:dyDescent="0.2"/>
    <row r="11027" ht="12.75" customHeight="1" x14ac:dyDescent="0.2"/>
    <row r="11028" ht="12.75" customHeight="1" x14ac:dyDescent="0.2"/>
    <row r="11029" ht="12.75" customHeight="1" x14ac:dyDescent="0.2"/>
    <row r="11030" ht="12.75" customHeight="1" x14ac:dyDescent="0.2"/>
    <row r="11031" ht="12.75" customHeight="1" x14ac:dyDescent="0.2"/>
    <row r="11032" ht="12.75" customHeight="1" x14ac:dyDescent="0.2"/>
    <row r="11033" ht="12.75" customHeight="1" x14ac:dyDescent="0.2"/>
    <row r="11034" ht="12.75" customHeight="1" x14ac:dyDescent="0.2"/>
    <row r="11035" ht="12.75" customHeight="1" x14ac:dyDescent="0.2"/>
    <row r="11036" ht="12.75" customHeight="1" x14ac:dyDescent="0.2"/>
    <row r="11037" ht="12.75" customHeight="1" x14ac:dyDescent="0.2"/>
    <row r="11038" ht="12.75" customHeight="1" x14ac:dyDescent="0.2"/>
    <row r="11039" ht="12.75" customHeight="1" x14ac:dyDescent="0.2"/>
    <row r="11040" ht="12.75" customHeight="1" x14ac:dyDescent="0.2"/>
    <row r="11041" ht="12.75" customHeight="1" x14ac:dyDescent="0.2"/>
    <row r="11042" ht="12.75" customHeight="1" x14ac:dyDescent="0.2"/>
    <row r="11043" ht="12.75" customHeight="1" x14ac:dyDescent="0.2"/>
    <row r="11044" ht="12.75" customHeight="1" x14ac:dyDescent="0.2"/>
    <row r="11045" ht="12.75" customHeight="1" x14ac:dyDescent="0.2"/>
    <row r="11046" ht="12.75" customHeight="1" x14ac:dyDescent="0.2"/>
    <row r="11047" ht="12.75" customHeight="1" x14ac:dyDescent="0.2"/>
    <row r="11048" ht="12.75" customHeight="1" x14ac:dyDescent="0.2"/>
    <row r="11049" ht="12.75" customHeight="1" x14ac:dyDescent="0.2"/>
    <row r="11050" ht="12.75" customHeight="1" x14ac:dyDescent="0.2"/>
    <row r="11051" ht="12.75" customHeight="1" x14ac:dyDescent="0.2"/>
    <row r="11052" ht="12.75" customHeight="1" x14ac:dyDescent="0.2"/>
    <row r="11053" ht="12.75" customHeight="1" x14ac:dyDescent="0.2"/>
    <row r="11054" ht="12.75" customHeight="1" x14ac:dyDescent="0.2"/>
    <row r="11055" ht="12.75" customHeight="1" x14ac:dyDescent="0.2"/>
    <row r="11056" ht="12.75" customHeight="1" x14ac:dyDescent="0.2"/>
    <row r="11057" ht="12.75" customHeight="1" x14ac:dyDescent="0.2"/>
    <row r="11058" ht="12.75" customHeight="1" x14ac:dyDescent="0.2"/>
    <row r="11059" ht="12.75" customHeight="1" x14ac:dyDescent="0.2"/>
    <row r="11060" ht="12.75" customHeight="1" x14ac:dyDescent="0.2"/>
    <row r="11061" ht="12.75" customHeight="1" x14ac:dyDescent="0.2"/>
    <row r="11062" ht="12.75" customHeight="1" x14ac:dyDescent="0.2"/>
    <row r="11063" ht="12.75" customHeight="1" x14ac:dyDescent="0.2"/>
    <row r="11064" ht="12.75" customHeight="1" x14ac:dyDescent="0.2"/>
    <row r="11065" ht="12.75" customHeight="1" x14ac:dyDescent="0.2"/>
    <row r="11066" ht="12.75" customHeight="1" x14ac:dyDescent="0.2"/>
    <row r="11067" ht="12.75" customHeight="1" x14ac:dyDescent="0.2"/>
    <row r="11068" ht="12.75" customHeight="1" x14ac:dyDescent="0.2"/>
    <row r="11069" ht="12.75" customHeight="1" x14ac:dyDescent="0.2"/>
    <row r="11070" ht="12.75" customHeight="1" x14ac:dyDescent="0.2"/>
    <row r="11071" ht="12.75" customHeight="1" x14ac:dyDescent="0.2"/>
    <row r="11072" ht="12.75" customHeight="1" x14ac:dyDescent="0.2"/>
    <row r="11073" ht="12.75" customHeight="1" x14ac:dyDescent="0.2"/>
    <row r="11074" ht="12.75" customHeight="1" x14ac:dyDescent="0.2"/>
    <row r="11075" ht="12.75" customHeight="1" x14ac:dyDescent="0.2"/>
    <row r="11076" ht="12.75" customHeight="1" x14ac:dyDescent="0.2"/>
    <row r="11077" ht="12.75" customHeight="1" x14ac:dyDescent="0.2"/>
    <row r="11078" ht="12.75" customHeight="1" x14ac:dyDescent="0.2"/>
    <row r="11079" ht="12.75" customHeight="1" x14ac:dyDescent="0.2"/>
    <row r="11080" ht="12.75" customHeight="1" x14ac:dyDescent="0.2"/>
    <row r="11081" ht="12.75" customHeight="1" x14ac:dyDescent="0.2"/>
    <row r="11082" ht="12.75" customHeight="1" x14ac:dyDescent="0.2"/>
    <row r="11083" ht="12.75" customHeight="1" x14ac:dyDescent="0.2"/>
    <row r="11084" ht="12.75" customHeight="1" x14ac:dyDescent="0.2"/>
    <row r="11085" ht="12.75" customHeight="1" x14ac:dyDescent="0.2"/>
    <row r="11086" ht="12.75" customHeight="1" x14ac:dyDescent="0.2"/>
    <row r="11087" ht="12.75" customHeight="1" x14ac:dyDescent="0.2"/>
    <row r="11088" ht="12.75" customHeight="1" x14ac:dyDescent="0.2"/>
    <row r="11089" ht="12.75" customHeight="1" x14ac:dyDescent="0.2"/>
    <row r="11090" ht="12.75" customHeight="1" x14ac:dyDescent="0.2"/>
    <row r="11091" ht="12.75" customHeight="1" x14ac:dyDescent="0.2"/>
    <row r="11092" ht="12.75" customHeight="1" x14ac:dyDescent="0.2"/>
    <row r="11093" ht="12.75" customHeight="1" x14ac:dyDescent="0.2"/>
    <row r="11094" ht="12.75" customHeight="1" x14ac:dyDescent="0.2"/>
    <row r="11095" ht="12.75" customHeight="1" x14ac:dyDescent="0.2"/>
    <row r="11096" ht="12.75" customHeight="1" x14ac:dyDescent="0.2"/>
    <row r="11097" ht="12.75" customHeight="1" x14ac:dyDescent="0.2"/>
    <row r="11098" ht="12.75" customHeight="1" x14ac:dyDescent="0.2"/>
    <row r="11099" ht="12.75" customHeight="1" x14ac:dyDescent="0.2"/>
    <row r="11100" ht="12.75" customHeight="1" x14ac:dyDescent="0.2"/>
    <row r="11101" ht="12.75" customHeight="1" x14ac:dyDescent="0.2"/>
    <row r="11102" ht="12.75" customHeight="1" x14ac:dyDescent="0.2"/>
    <row r="11103" ht="12.75" customHeight="1" x14ac:dyDescent="0.2"/>
    <row r="11104" ht="12.75" customHeight="1" x14ac:dyDescent="0.2"/>
    <row r="11105" ht="12.75" customHeight="1" x14ac:dyDescent="0.2"/>
    <row r="11106" ht="12.75" customHeight="1" x14ac:dyDescent="0.2"/>
    <row r="11107" ht="12.75" customHeight="1" x14ac:dyDescent="0.2"/>
    <row r="11108" ht="12.75" customHeight="1" x14ac:dyDescent="0.2"/>
    <row r="11109" ht="12.75" customHeight="1" x14ac:dyDescent="0.2"/>
    <row r="11110" ht="12.75" customHeight="1" x14ac:dyDescent="0.2"/>
    <row r="11111" ht="12.75" customHeight="1" x14ac:dyDescent="0.2"/>
    <row r="11112" ht="12.75" customHeight="1" x14ac:dyDescent="0.2"/>
    <row r="11113" ht="12.75" customHeight="1" x14ac:dyDescent="0.2"/>
    <row r="11114" ht="12.75" customHeight="1" x14ac:dyDescent="0.2"/>
    <row r="11115" ht="12.75" customHeight="1" x14ac:dyDescent="0.2"/>
    <row r="11116" ht="12.75" customHeight="1" x14ac:dyDescent="0.2"/>
    <row r="11117" ht="12.75" customHeight="1" x14ac:dyDescent="0.2"/>
    <row r="11118" ht="12.75" customHeight="1" x14ac:dyDescent="0.2"/>
    <row r="11119" ht="12.75" customHeight="1" x14ac:dyDescent="0.2"/>
    <row r="11120" ht="12.75" customHeight="1" x14ac:dyDescent="0.2"/>
    <row r="11121" ht="12.75" customHeight="1" x14ac:dyDescent="0.2"/>
    <row r="11122" ht="12.75" customHeight="1" x14ac:dyDescent="0.2"/>
    <row r="11123" ht="12.75" customHeight="1" x14ac:dyDescent="0.2"/>
    <row r="11124" ht="12.75" customHeight="1" x14ac:dyDescent="0.2"/>
    <row r="11125" ht="12.75" customHeight="1" x14ac:dyDescent="0.2"/>
    <row r="11126" ht="12.75" customHeight="1" x14ac:dyDescent="0.2"/>
    <row r="11127" ht="12.75" customHeight="1" x14ac:dyDescent="0.2"/>
    <row r="11128" ht="12.75" customHeight="1" x14ac:dyDescent="0.2"/>
    <row r="11129" ht="12.75" customHeight="1" x14ac:dyDescent="0.2"/>
    <row r="11130" ht="12.75" customHeight="1" x14ac:dyDescent="0.2"/>
    <row r="11131" ht="12.75" customHeight="1" x14ac:dyDescent="0.2"/>
    <row r="11132" ht="12.75" customHeight="1" x14ac:dyDescent="0.2"/>
    <row r="11133" ht="12.75" customHeight="1" x14ac:dyDescent="0.2"/>
    <row r="11134" ht="12.75" customHeight="1" x14ac:dyDescent="0.2"/>
    <row r="11135" ht="12.75" customHeight="1" x14ac:dyDescent="0.2"/>
    <row r="11136" ht="12.75" customHeight="1" x14ac:dyDescent="0.2"/>
    <row r="11137" ht="12.75" customHeight="1" x14ac:dyDescent="0.2"/>
    <row r="11138" ht="12.75" customHeight="1" x14ac:dyDescent="0.2"/>
    <row r="11139" ht="12.75" customHeight="1" x14ac:dyDescent="0.2"/>
    <row r="11140" ht="12.75" customHeight="1" x14ac:dyDescent="0.2"/>
    <row r="11141" ht="12.75" customHeight="1" x14ac:dyDescent="0.2"/>
    <row r="11142" ht="12.75" customHeight="1" x14ac:dyDescent="0.2"/>
    <row r="11143" ht="12.75" customHeight="1" x14ac:dyDescent="0.2"/>
    <row r="11144" ht="12.75" customHeight="1" x14ac:dyDescent="0.2"/>
    <row r="11145" ht="12.75" customHeight="1" x14ac:dyDescent="0.2"/>
    <row r="11146" ht="12.75" customHeight="1" x14ac:dyDescent="0.2"/>
    <row r="11147" ht="12.75" customHeight="1" x14ac:dyDescent="0.2"/>
    <row r="11148" ht="12.75" customHeight="1" x14ac:dyDescent="0.2"/>
    <row r="11149" ht="12.75" customHeight="1" x14ac:dyDescent="0.2"/>
    <row r="11150" ht="12.75" customHeight="1" x14ac:dyDescent="0.2"/>
    <row r="11151" ht="12.75" customHeight="1" x14ac:dyDescent="0.2"/>
    <row r="11152" ht="12.75" customHeight="1" x14ac:dyDescent="0.2"/>
    <row r="11153" ht="12.75" customHeight="1" x14ac:dyDescent="0.2"/>
    <row r="11154" ht="12.75" customHeight="1" x14ac:dyDescent="0.2"/>
    <row r="11155" ht="12.75" customHeight="1" x14ac:dyDescent="0.2"/>
    <row r="11156" ht="12.75" customHeight="1" x14ac:dyDescent="0.2"/>
    <row r="11157" ht="12.75" customHeight="1" x14ac:dyDescent="0.2"/>
    <row r="11158" ht="12.75" customHeight="1" x14ac:dyDescent="0.2"/>
    <row r="11159" ht="12.75" customHeight="1" x14ac:dyDescent="0.2"/>
    <row r="11160" ht="12.75" customHeight="1" x14ac:dyDescent="0.2"/>
    <row r="11161" ht="12.75" customHeight="1" x14ac:dyDescent="0.2"/>
    <row r="11162" ht="12.75" customHeight="1" x14ac:dyDescent="0.2"/>
    <row r="11163" ht="12.75" customHeight="1" x14ac:dyDescent="0.2"/>
    <row r="11164" ht="12.75" customHeight="1" x14ac:dyDescent="0.2"/>
    <row r="11165" ht="12.75" customHeight="1" x14ac:dyDescent="0.2"/>
    <row r="11166" ht="12.75" customHeight="1" x14ac:dyDescent="0.2"/>
    <row r="11167" ht="12.75" customHeight="1" x14ac:dyDescent="0.2"/>
    <row r="11168" ht="12.75" customHeight="1" x14ac:dyDescent="0.2"/>
    <row r="11169" ht="12.75" customHeight="1" x14ac:dyDescent="0.2"/>
    <row r="11170" ht="12.75" customHeight="1" x14ac:dyDescent="0.2"/>
    <row r="11171" ht="12.75" customHeight="1" x14ac:dyDescent="0.2"/>
    <row r="11172" ht="12.75" customHeight="1" x14ac:dyDescent="0.2"/>
    <row r="11173" ht="12.75" customHeight="1" x14ac:dyDescent="0.2"/>
    <row r="11174" ht="12.75" customHeight="1" x14ac:dyDescent="0.2"/>
    <row r="11175" ht="12.75" customHeight="1" x14ac:dyDescent="0.2"/>
    <row r="11176" ht="12.75" customHeight="1" x14ac:dyDescent="0.2"/>
    <row r="11177" ht="12.75" customHeight="1" x14ac:dyDescent="0.2"/>
    <row r="11178" ht="12.75" customHeight="1" x14ac:dyDescent="0.2"/>
    <row r="11179" ht="12.75" customHeight="1" x14ac:dyDescent="0.2"/>
    <row r="11180" ht="12.75" customHeight="1" x14ac:dyDescent="0.2"/>
    <row r="11181" ht="12.75" customHeight="1" x14ac:dyDescent="0.2"/>
    <row r="11182" ht="12.75" customHeight="1" x14ac:dyDescent="0.2"/>
    <row r="11183" ht="12.75" customHeight="1" x14ac:dyDescent="0.2"/>
    <row r="11184" ht="12.75" customHeight="1" x14ac:dyDescent="0.2"/>
    <row r="11185" ht="12.75" customHeight="1" x14ac:dyDescent="0.2"/>
    <row r="11186" ht="12.75" customHeight="1" x14ac:dyDescent="0.2"/>
    <row r="11187" ht="12.75" customHeight="1" x14ac:dyDescent="0.2"/>
    <row r="11188" ht="12.75" customHeight="1" x14ac:dyDescent="0.2"/>
    <row r="11189" ht="12.75" customHeight="1" x14ac:dyDescent="0.2"/>
    <row r="11190" ht="12.75" customHeight="1" x14ac:dyDescent="0.2"/>
    <row r="11191" ht="12.75" customHeight="1" x14ac:dyDescent="0.2"/>
    <row r="11192" ht="12.75" customHeight="1" x14ac:dyDescent="0.2"/>
    <row r="11193" ht="12.75" customHeight="1" x14ac:dyDescent="0.2"/>
    <row r="11194" ht="12.75" customHeight="1" x14ac:dyDescent="0.2"/>
    <row r="11195" ht="12.75" customHeight="1" x14ac:dyDescent="0.2"/>
    <row r="11196" ht="12.75" customHeight="1" x14ac:dyDescent="0.2"/>
    <row r="11197" ht="12.75" customHeight="1" x14ac:dyDescent="0.2"/>
    <row r="11198" ht="12.75" customHeight="1" x14ac:dyDescent="0.2"/>
    <row r="11199" ht="12.75" customHeight="1" x14ac:dyDescent="0.2"/>
    <row r="11200" ht="12.75" customHeight="1" x14ac:dyDescent="0.2"/>
    <row r="11201" ht="12.75" customHeight="1" x14ac:dyDescent="0.2"/>
    <row r="11202" ht="12.75" customHeight="1" x14ac:dyDescent="0.2"/>
    <row r="11203" ht="12.75" customHeight="1" x14ac:dyDescent="0.2"/>
    <row r="11204" ht="12.75" customHeight="1" x14ac:dyDescent="0.2"/>
    <row r="11205" ht="12.75" customHeight="1" x14ac:dyDescent="0.2"/>
    <row r="11206" ht="12.75" customHeight="1" x14ac:dyDescent="0.2"/>
    <row r="11207" ht="12.75" customHeight="1" x14ac:dyDescent="0.2"/>
    <row r="11208" ht="12.75" customHeight="1" x14ac:dyDescent="0.2"/>
    <row r="11209" ht="12.75" customHeight="1" x14ac:dyDescent="0.2"/>
    <row r="11210" ht="12.75" customHeight="1" x14ac:dyDescent="0.2"/>
    <row r="11211" ht="12.75" customHeight="1" x14ac:dyDescent="0.2"/>
    <row r="11212" ht="12.75" customHeight="1" x14ac:dyDescent="0.2"/>
    <row r="11213" ht="12.75" customHeight="1" x14ac:dyDescent="0.2"/>
    <row r="11214" ht="12.75" customHeight="1" x14ac:dyDescent="0.2"/>
    <row r="11215" ht="12.75" customHeight="1" x14ac:dyDescent="0.2"/>
    <row r="11216" ht="12.75" customHeight="1" x14ac:dyDescent="0.2"/>
    <row r="11217" ht="12.75" customHeight="1" x14ac:dyDescent="0.2"/>
    <row r="11218" ht="12.75" customHeight="1" x14ac:dyDescent="0.2"/>
    <row r="11219" ht="12.75" customHeight="1" x14ac:dyDescent="0.2"/>
    <row r="11220" ht="12.75" customHeight="1" x14ac:dyDescent="0.2"/>
    <row r="11221" ht="12.75" customHeight="1" x14ac:dyDescent="0.2"/>
    <row r="11222" ht="12.75" customHeight="1" x14ac:dyDescent="0.2"/>
    <row r="11223" ht="12.75" customHeight="1" x14ac:dyDescent="0.2"/>
    <row r="11224" ht="12.75" customHeight="1" x14ac:dyDescent="0.2"/>
    <row r="11225" ht="12.75" customHeight="1" x14ac:dyDescent="0.2"/>
    <row r="11226" ht="12.75" customHeight="1" x14ac:dyDescent="0.2"/>
    <row r="11227" ht="12.75" customHeight="1" x14ac:dyDescent="0.2"/>
    <row r="11228" ht="12.75" customHeight="1" x14ac:dyDescent="0.2"/>
    <row r="11229" ht="12.75" customHeight="1" x14ac:dyDescent="0.2"/>
    <row r="11230" ht="12.75" customHeight="1" x14ac:dyDescent="0.2"/>
    <row r="11231" ht="12.75" customHeight="1" x14ac:dyDescent="0.2"/>
    <row r="11232" ht="12.75" customHeight="1" x14ac:dyDescent="0.2"/>
    <row r="11233" ht="12.75" customHeight="1" x14ac:dyDescent="0.2"/>
    <row r="11234" ht="12.75" customHeight="1" x14ac:dyDescent="0.2"/>
    <row r="11235" ht="12.75" customHeight="1" x14ac:dyDescent="0.2"/>
    <row r="11236" ht="12.75" customHeight="1" x14ac:dyDescent="0.2"/>
    <row r="11237" ht="12.75" customHeight="1" x14ac:dyDescent="0.2"/>
    <row r="11238" ht="12.75" customHeight="1" x14ac:dyDescent="0.2"/>
    <row r="11239" ht="12.75" customHeight="1" x14ac:dyDescent="0.2"/>
    <row r="11240" ht="12.75" customHeight="1" x14ac:dyDescent="0.2"/>
    <row r="11241" ht="12.75" customHeight="1" x14ac:dyDescent="0.2"/>
    <row r="11242" ht="12.75" customHeight="1" x14ac:dyDescent="0.2"/>
    <row r="11243" ht="12.75" customHeight="1" x14ac:dyDescent="0.2"/>
    <row r="11244" ht="12.75" customHeight="1" x14ac:dyDescent="0.2"/>
    <row r="11245" ht="12.75" customHeight="1" x14ac:dyDescent="0.2"/>
    <row r="11246" ht="12.75" customHeight="1" x14ac:dyDescent="0.2"/>
    <row r="11247" ht="12.75" customHeight="1" x14ac:dyDescent="0.2"/>
    <row r="11248" ht="12.75" customHeight="1" x14ac:dyDescent="0.2"/>
    <row r="11249" ht="12.75" customHeight="1" x14ac:dyDescent="0.2"/>
    <row r="11250" ht="12.75" customHeight="1" x14ac:dyDescent="0.2"/>
    <row r="11251" ht="12.75" customHeight="1" x14ac:dyDescent="0.2"/>
    <row r="11252" ht="12.75" customHeight="1" x14ac:dyDescent="0.2"/>
    <row r="11253" ht="12.75" customHeight="1" x14ac:dyDescent="0.2"/>
    <row r="11254" ht="12.75" customHeight="1" x14ac:dyDescent="0.2"/>
    <row r="11255" ht="12.75" customHeight="1" x14ac:dyDescent="0.2"/>
    <row r="11256" ht="12.75" customHeight="1" x14ac:dyDescent="0.2"/>
    <row r="11257" ht="12.75" customHeight="1" x14ac:dyDescent="0.2"/>
    <row r="11258" ht="12.75" customHeight="1" x14ac:dyDescent="0.2"/>
    <row r="11259" ht="12.75" customHeight="1" x14ac:dyDescent="0.2"/>
    <row r="11260" ht="12.75" customHeight="1" x14ac:dyDescent="0.2"/>
    <row r="11261" ht="12.75" customHeight="1" x14ac:dyDescent="0.2"/>
    <row r="11262" ht="12.75" customHeight="1" x14ac:dyDescent="0.2"/>
    <row r="11263" ht="12.75" customHeight="1" x14ac:dyDescent="0.2"/>
    <row r="11264" ht="12.75" customHeight="1" x14ac:dyDescent="0.2"/>
    <row r="11265" ht="12.75" customHeight="1" x14ac:dyDescent="0.2"/>
    <row r="11266" ht="12.75" customHeight="1" x14ac:dyDescent="0.2"/>
    <row r="11267" ht="12.75" customHeight="1" x14ac:dyDescent="0.2"/>
    <row r="11268" ht="12.75" customHeight="1" x14ac:dyDescent="0.2"/>
    <row r="11269" ht="12.75" customHeight="1" x14ac:dyDescent="0.2"/>
    <row r="11270" ht="12.75" customHeight="1" x14ac:dyDescent="0.2"/>
    <row r="11271" ht="12.75" customHeight="1" x14ac:dyDescent="0.2"/>
    <row r="11272" ht="12.75" customHeight="1" x14ac:dyDescent="0.2"/>
    <row r="11273" ht="12.75" customHeight="1" x14ac:dyDescent="0.2"/>
    <row r="11274" ht="12.75" customHeight="1" x14ac:dyDescent="0.2"/>
    <row r="11275" ht="12.75" customHeight="1" x14ac:dyDescent="0.2"/>
    <row r="11276" ht="12.75" customHeight="1" x14ac:dyDescent="0.2"/>
    <row r="11277" ht="12.75" customHeight="1" x14ac:dyDescent="0.2"/>
    <row r="11278" ht="12.75" customHeight="1" x14ac:dyDescent="0.2"/>
    <row r="11279" ht="12.75" customHeight="1" x14ac:dyDescent="0.2"/>
    <row r="11280" ht="12.75" customHeight="1" x14ac:dyDescent="0.2"/>
    <row r="11281" ht="12.75" customHeight="1" x14ac:dyDescent="0.2"/>
    <row r="11282" ht="12.75" customHeight="1" x14ac:dyDescent="0.2"/>
    <row r="11283" ht="12.75" customHeight="1" x14ac:dyDescent="0.2"/>
    <row r="11284" ht="12.75" customHeight="1" x14ac:dyDescent="0.2"/>
    <row r="11285" ht="12.75" customHeight="1" x14ac:dyDescent="0.2"/>
    <row r="11286" ht="12.75" customHeight="1" x14ac:dyDescent="0.2"/>
    <row r="11287" ht="12.75" customHeight="1" x14ac:dyDescent="0.2"/>
    <row r="11288" ht="12.75" customHeight="1" x14ac:dyDescent="0.2"/>
    <row r="11289" ht="12.75" customHeight="1" x14ac:dyDescent="0.2"/>
    <row r="11290" ht="12.75" customHeight="1" x14ac:dyDescent="0.2"/>
    <row r="11291" ht="12.75" customHeight="1" x14ac:dyDescent="0.2"/>
    <row r="11292" ht="12.75" customHeight="1" x14ac:dyDescent="0.2"/>
    <row r="11293" ht="12.75" customHeight="1" x14ac:dyDescent="0.2"/>
    <row r="11294" ht="12.75" customHeight="1" x14ac:dyDescent="0.2"/>
    <row r="11295" ht="12.75" customHeight="1" x14ac:dyDescent="0.2"/>
    <row r="11296" ht="12.75" customHeight="1" x14ac:dyDescent="0.2"/>
    <row r="11297" ht="12.75" customHeight="1" x14ac:dyDescent="0.2"/>
    <row r="11298" ht="12.75" customHeight="1" x14ac:dyDescent="0.2"/>
    <row r="11299" ht="12.75" customHeight="1" x14ac:dyDescent="0.2"/>
    <row r="11300" ht="12.75" customHeight="1" x14ac:dyDescent="0.2"/>
    <row r="11301" ht="12.75" customHeight="1" x14ac:dyDescent="0.2"/>
    <row r="11302" ht="12.75" customHeight="1" x14ac:dyDescent="0.2"/>
    <row r="11303" ht="12.75" customHeight="1" x14ac:dyDescent="0.2"/>
    <row r="11304" ht="12.75" customHeight="1" x14ac:dyDescent="0.2"/>
    <row r="11305" ht="12.75" customHeight="1" x14ac:dyDescent="0.2"/>
    <row r="11306" ht="12.75" customHeight="1" x14ac:dyDescent="0.2"/>
    <row r="11307" ht="12.75" customHeight="1" x14ac:dyDescent="0.2"/>
    <row r="11308" ht="12.75" customHeight="1" x14ac:dyDescent="0.2"/>
    <row r="11309" ht="12.75" customHeight="1" x14ac:dyDescent="0.2"/>
    <row r="11310" ht="12.75" customHeight="1" x14ac:dyDescent="0.2"/>
    <row r="11311" ht="12.75" customHeight="1" x14ac:dyDescent="0.2"/>
    <row r="11312" ht="12.75" customHeight="1" x14ac:dyDescent="0.2"/>
    <row r="11313" ht="12.75" customHeight="1" x14ac:dyDescent="0.2"/>
    <row r="11314" ht="12.75" customHeight="1" x14ac:dyDescent="0.2"/>
    <row r="11315" ht="12.75" customHeight="1" x14ac:dyDescent="0.2"/>
    <row r="11316" ht="12.75" customHeight="1" x14ac:dyDescent="0.2"/>
    <row r="11317" ht="12.75" customHeight="1" x14ac:dyDescent="0.2"/>
    <row r="11318" ht="12.75" customHeight="1" x14ac:dyDescent="0.2"/>
    <row r="11319" ht="12.75" customHeight="1" x14ac:dyDescent="0.2"/>
    <row r="11320" ht="12.75" customHeight="1" x14ac:dyDescent="0.2"/>
    <row r="11321" ht="12.75" customHeight="1" x14ac:dyDescent="0.2"/>
    <row r="11322" ht="12.75" customHeight="1" x14ac:dyDescent="0.2"/>
    <row r="11323" ht="12.75" customHeight="1" x14ac:dyDescent="0.2"/>
    <row r="11324" ht="12.75" customHeight="1" x14ac:dyDescent="0.2"/>
    <row r="11325" ht="12.75" customHeight="1" x14ac:dyDescent="0.2"/>
    <row r="11326" ht="12.75" customHeight="1" x14ac:dyDescent="0.2"/>
    <row r="11327" ht="12.75" customHeight="1" x14ac:dyDescent="0.2"/>
    <row r="11328" ht="12.75" customHeight="1" x14ac:dyDescent="0.2"/>
    <row r="11329" ht="12.75" customHeight="1" x14ac:dyDescent="0.2"/>
    <row r="11330" ht="12.75" customHeight="1" x14ac:dyDescent="0.2"/>
    <row r="11331" ht="12.75" customHeight="1" x14ac:dyDescent="0.2"/>
    <row r="11332" ht="12.75" customHeight="1" x14ac:dyDescent="0.2"/>
    <row r="11333" ht="12.75" customHeight="1" x14ac:dyDescent="0.2"/>
    <row r="11334" ht="12.75" customHeight="1" x14ac:dyDescent="0.2"/>
    <row r="11335" ht="12.75" customHeight="1" x14ac:dyDescent="0.2"/>
    <row r="11336" ht="12.75" customHeight="1" x14ac:dyDescent="0.2"/>
    <row r="11337" ht="12.75" customHeight="1" x14ac:dyDescent="0.2"/>
    <row r="11338" ht="12.75" customHeight="1" x14ac:dyDescent="0.2"/>
    <row r="11339" ht="12.75" customHeight="1" x14ac:dyDescent="0.2"/>
    <row r="11340" ht="12.75" customHeight="1" x14ac:dyDescent="0.2"/>
    <row r="11341" ht="12.75" customHeight="1" x14ac:dyDescent="0.2"/>
    <row r="11342" ht="12.75" customHeight="1" x14ac:dyDescent="0.2"/>
    <row r="11343" ht="12.75" customHeight="1" x14ac:dyDescent="0.2"/>
    <row r="11344" ht="12.75" customHeight="1" x14ac:dyDescent="0.2"/>
    <row r="11345" ht="12.75" customHeight="1" x14ac:dyDescent="0.2"/>
    <row r="11346" ht="12.75" customHeight="1" x14ac:dyDescent="0.2"/>
    <row r="11347" ht="12.75" customHeight="1" x14ac:dyDescent="0.2"/>
    <row r="11348" ht="12.75" customHeight="1" x14ac:dyDescent="0.2"/>
    <row r="11349" ht="12.75" customHeight="1" x14ac:dyDescent="0.2"/>
    <row r="11350" ht="12.75" customHeight="1" x14ac:dyDescent="0.2"/>
    <row r="11351" ht="12.75" customHeight="1" x14ac:dyDescent="0.2"/>
    <row r="11352" ht="12.75" customHeight="1" x14ac:dyDescent="0.2"/>
    <row r="11353" ht="12.75" customHeight="1" x14ac:dyDescent="0.2"/>
    <row r="11354" ht="12.75" customHeight="1" x14ac:dyDescent="0.2"/>
    <row r="11355" ht="12.75" customHeight="1" x14ac:dyDescent="0.2"/>
    <row r="11356" ht="12.75" customHeight="1" x14ac:dyDescent="0.2"/>
    <row r="11357" ht="12.75" customHeight="1" x14ac:dyDescent="0.2"/>
    <row r="11358" ht="12.75" customHeight="1" x14ac:dyDescent="0.2"/>
    <row r="11359" ht="12.75" customHeight="1" x14ac:dyDescent="0.2"/>
    <row r="11360" ht="12.75" customHeight="1" x14ac:dyDescent="0.2"/>
    <row r="11361" ht="12.75" customHeight="1" x14ac:dyDescent="0.2"/>
    <row r="11362" ht="12.75" customHeight="1" x14ac:dyDescent="0.2"/>
    <row r="11363" ht="12.75" customHeight="1" x14ac:dyDescent="0.2"/>
    <row r="11364" ht="12.75" customHeight="1" x14ac:dyDescent="0.2"/>
    <row r="11365" ht="12.75" customHeight="1" x14ac:dyDescent="0.2"/>
    <row r="11366" ht="12.75" customHeight="1" x14ac:dyDescent="0.2"/>
    <row r="11367" ht="12.75" customHeight="1" x14ac:dyDescent="0.2"/>
    <row r="11368" ht="12.75" customHeight="1" x14ac:dyDescent="0.2"/>
    <row r="11369" ht="12.75" customHeight="1" x14ac:dyDescent="0.2"/>
    <row r="11370" ht="12.75" customHeight="1" x14ac:dyDescent="0.2"/>
    <row r="11371" ht="12.75" customHeight="1" x14ac:dyDescent="0.2"/>
    <row r="11372" ht="12.75" customHeight="1" x14ac:dyDescent="0.2"/>
    <row r="11373" ht="12.75" customHeight="1" x14ac:dyDescent="0.2"/>
    <row r="11374" ht="12.75" customHeight="1" x14ac:dyDescent="0.2"/>
    <row r="11375" ht="12.75" customHeight="1" x14ac:dyDescent="0.2"/>
    <row r="11376" ht="12.75" customHeight="1" x14ac:dyDescent="0.2"/>
    <row r="11377" ht="12.75" customHeight="1" x14ac:dyDescent="0.2"/>
    <row r="11378" ht="12.75" customHeight="1" x14ac:dyDescent="0.2"/>
    <row r="11379" ht="12.75" customHeight="1" x14ac:dyDescent="0.2"/>
    <row r="11380" ht="12.75" customHeight="1" x14ac:dyDescent="0.2"/>
    <row r="11381" ht="12.75" customHeight="1" x14ac:dyDescent="0.2"/>
    <row r="11382" ht="12.75" customHeight="1" x14ac:dyDescent="0.2"/>
    <row r="11383" ht="12.75" customHeight="1" x14ac:dyDescent="0.2"/>
    <row r="11384" ht="12.75" customHeight="1" x14ac:dyDescent="0.2"/>
    <row r="11385" ht="12.75" customHeight="1" x14ac:dyDescent="0.2"/>
    <row r="11386" ht="12.75" customHeight="1" x14ac:dyDescent="0.2"/>
    <row r="11387" ht="12.75" customHeight="1" x14ac:dyDescent="0.2"/>
    <row r="11388" ht="12.75" customHeight="1" x14ac:dyDescent="0.2"/>
    <row r="11389" ht="12.75" customHeight="1" x14ac:dyDescent="0.2"/>
    <row r="11390" ht="12.75" customHeight="1" x14ac:dyDescent="0.2"/>
    <row r="11391" ht="12.75" customHeight="1" x14ac:dyDescent="0.2"/>
    <row r="11392" ht="12.75" customHeight="1" x14ac:dyDescent="0.2"/>
    <row r="11393" ht="12.75" customHeight="1" x14ac:dyDescent="0.2"/>
    <row r="11394" ht="12.75" customHeight="1" x14ac:dyDescent="0.2"/>
    <row r="11395" ht="12.75" customHeight="1" x14ac:dyDescent="0.2"/>
    <row r="11396" ht="12.75" customHeight="1" x14ac:dyDescent="0.2"/>
    <row r="11397" ht="12.75" customHeight="1" x14ac:dyDescent="0.2"/>
    <row r="11398" ht="12.75" customHeight="1" x14ac:dyDescent="0.2"/>
    <row r="11399" ht="12.75" customHeight="1" x14ac:dyDescent="0.2"/>
    <row r="11400" ht="12.75" customHeight="1" x14ac:dyDescent="0.2"/>
    <row r="11401" ht="12.75" customHeight="1" x14ac:dyDescent="0.2"/>
    <row r="11402" ht="12.75" customHeight="1" x14ac:dyDescent="0.2"/>
    <row r="11403" ht="12.75" customHeight="1" x14ac:dyDescent="0.2"/>
    <row r="11404" ht="12.75" customHeight="1" x14ac:dyDescent="0.2"/>
    <row r="11405" ht="12.75" customHeight="1" x14ac:dyDescent="0.2"/>
    <row r="11406" ht="12.75" customHeight="1" x14ac:dyDescent="0.2"/>
    <row r="11407" ht="12.75" customHeight="1" x14ac:dyDescent="0.2"/>
    <row r="11408" ht="12.75" customHeight="1" x14ac:dyDescent="0.2"/>
    <row r="11409" ht="12.75" customHeight="1" x14ac:dyDescent="0.2"/>
    <row r="11410" ht="12.75" customHeight="1" x14ac:dyDescent="0.2"/>
    <row r="11411" ht="12.75" customHeight="1" x14ac:dyDescent="0.2"/>
    <row r="11412" ht="12.75" customHeight="1" x14ac:dyDescent="0.2"/>
    <row r="11413" ht="12.75" customHeight="1" x14ac:dyDescent="0.2"/>
    <row r="11414" ht="12.75" customHeight="1" x14ac:dyDescent="0.2"/>
    <row r="11415" ht="12.75" customHeight="1" x14ac:dyDescent="0.2"/>
    <row r="11416" ht="12.75" customHeight="1" x14ac:dyDescent="0.2"/>
    <row r="11417" ht="12.75" customHeight="1" x14ac:dyDescent="0.2"/>
    <row r="11418" ht="12.75" customHeight="1" x14ac:dyDescent="0.2"/>
    <row r="11419" ht="12.75" customHeight="1" x14ac:dyDescent="0.2"/>
    <row r="11420" ht="12.75" customHeight="1" x14ac:dyDescent="0.2"/>
    <row r="11421" ht="12.75" customHeight="1" x14ac:dyDescent="0.2"/>
    <row r="11422" ht="12.75" customHeight="1" x14ac:dyDescent="0.2"/>
    <row r="11423" ht="12.75" customHeight="1" x14ac:dyDescent="0.2"/>
    <row r="11424" ht="12.75" customHeight="1" x14ac:dyDescent="0.2"/>
    <row r="11425" ht="12.75" customHeight="1" x14ac:dyDescent="0.2"/>
    <row r="11426" ht="12.75" customHeight="1" x14ac:dyDescent="0.2"/>
    <row r="11427" ht="12.75" customHeight="1" x14ac:dyDescent="0.2"/>
    <row r="11428" ht="12.75" customHeight="1" x14ac:dyDescent="0.2"/>
    <row r="11429" ht="12.75" customHeight="1" x14ac:dyDescent="0.2"/>
    <row r="11430" ht="12.75" customHeight="1" x14ac:dyDescent="0.2"/>
    <row r="11431" ht="12.75" customHeight="1" x14ac:dyDescent="0.2"/>
    <row r="11432" ht="12.75" customHeight="1" x14ac:dyDescent="0.2"/>
    <row r="11433" ht="12.75" customHeight="1" x14ac:dyDescent="0.2"/>
    <row r="11434" ht="12.75" customHeight="1" x14ac:dyDescent="0.2"/>
    <row r="11435" ht="12.75" customHeight="1" x14ac:dyDescent="0.2"/>
    <row r="11436" ht="12.75" customHeight="1" x14ac:dyDescent="0.2"/>
    <row r="11437" ht="12.75" customHeight="1" x14ac:dyDescent="0.2"/>
    <row r="11438" ht="12.75" customHeight="1" x14ac:dyDescent="0.2"/>
    <row r="11439" ht="12.75" customHeight="1" x14ac:dyDescent="0.2"/>
    <row r="11440" ht="12.75" customHeight="1" x14ac:dyDescent="0.2"/>
    <row r="11441" ht="12.75" customHeight="1" x14ac:dyDescent="0.2"/>
    <row r="11442" ht="12.75" customHeight="1" x14ac:dyDescent="0.2"/>
    <row r="11443" ht="12.75" customHeight="1" x14ac:dyDescent="0.2"/>
    <row r="11444" ht="12.75" customHeight="1" x14ac:dyDescent="0.2"/>
    <row r="11445" ht="12.75" customHeight="1" x14ac:dyDescent="0.2"/>
    <row r="11446" ht="12.75" customHeight="1" x14ac:dyDescent="0.2"/>
    <row r="11447" ht="12.75" customHeight="1" x14ac:dyDescent="0.2"/>
    <row r="11448" ht="12.75" customHeight="1" x14ac:dyDescent="0.2"/>
    <row r="11449" ht="12.75" customHeight="1" x14ac:dyDescent="0.2"/>
    <row r="11450" ht="12.75" customHeight="1" x14ac:dyDescent="0.2"/>
    <row r="11451" ht="12.75" customHeight="1" x14ac:dyDescent="0.2"/>
    <row r="11452" ht="12.75" customHeight="1" x14ac:dyDescent="0.2"/>
    <row r="11453" ht="12.75" customHeight="1" x14ac:dyDescent="0.2"/>
    <row r="11454" ht="12.75" customHeight="1" x14ac:dyDescent="0.2"/>
    <row r="11455" ht="12.75" customHeight="1" x14ac:dyDescent="0.2"/>
    <row r="11456" ht="12.75" customHeight="1" x14ac:dyDescent="0.2"/>
    <row r="11457" ht="12.75" customHeight="1" x14ac:dyDescent="0.2"/>
    <row r="11458" ht="12.75" customHeight="1" x14ac:dyDescent="0.2"/>
    <row r="11459" ht="12.75" customHeight="1" x14ac:dyDescent="0.2"/>
    <row r="11460" ht="12.75" customHeight="1" x14ac:dyDescent="0.2"/>
    <row r="11461" ht="12.75" customHeight="1" x14ac:dyDescent="0.2"/>
    <row r="11462" ht="12.75" customHeight="1" x14ac:dyDescent="0.2"/>
    <row r="11463" ht="12.75" customHeight="1" x14ac:dyDescent="0.2"/>
    <row r="11464" ht="12.75" customHeight="1" x14ac:dyDescent="0.2"/>
    <row r="11465" ht="12.75" customHeight="1" x14ac:dyDescent="0.2"/>
    <row r="11466" ht="12.75" customHeight="1" x14ac:dyDescent="0.2"/>
    <row r="11467" ht="12.75" customHeight="1" x14ac:dyDescent="0.2"/>
    <row r="11468" ht="12.75" customHeight="1" x14ac:dyDescent="0.2"/>
    <row r="11469" ht="12.75" customHeight="1" x14ac:dyDescent="0.2"/>
    <row r="11470" ht="12.75" customHeight="1" x14ac:dyDescent="0.2"/>
    <row r="11471" ht="12.75" customHeight="1" x14ac:dyDescent="0.2"/>
    <row r="11472" ht="12.75" customHeight="1" x14ac:dyDescent="0.2"/>
    <row r="11473" ht="12.75" customHeight="1" x14ac:dyDescent="0.2"/>
    <row r="11474" ht="12.75" customHeight="1" x14ac:dyDescent="0.2"/>
    <row r="11475" ht="12.75" customHeight="1" x14ac:dyDescent="0.2"/>
    <row r="11476" ht="12.75" customHeight="1" x14ac:dyDescent="0.2"/>
    <row r="11477" ht="12.75" customHeight="1" x14ac:dyDescent="0.2"/>
    <row r="11478" ht="12.75" customHeight="1" x14ac:dyDescent="0.2"/>
    <row r="11479" ht="12.75" customHeight="1" x14ac:dyDescent="0.2"/>
    <row r="11480" ht="12.75" customHeight="1" x14ac:dyDescent="0.2"/>
    <row r="11481" ht="12.75" customHeight="1" x14ac:dyDescent="0.2"/>
    <row r="11482" ht="12.75" customHeight="1" x14ac:dyDescent="0.2"/>
    <row r="11483" ht="12.75" customHeight="1" x14ac:dyDescent="0.2"/>
    <row r="11484" ht="12.75" customHeight="1" x14ac:dyDescent="0.2"/>
    <row r="11485" ht="12.75" customHeight="1" x14ac:dyDescent="0.2"/>
    <row r="11486" ht="12.75" customHeight="1" x14ac:dyDescent="0.2"/>
    <row r="11487" ht="12.75" customHeight="1" x14ac:dyDescent="0.2"/>
    <row r="11488" ht="12.75" customHeight="1" x14ac:dyDescent="0.2"/>
    <row r="11489" ht="12.75" customHeight="1" x14ac:dyDescent="0.2"/>
    <row r="11490" ht="12.75" customHeight="1" x14ac:dyDescent="0.2"/>
    <row r="11491" ht="12.75" customHeight="1" x14ac:dyDescent="0.2"/>
    <row r="11492" ht="12.75" customHeight="1" x14ac:dyDescent="0.2"/>
    <row r="11493" ht="12.75" customHeight="1" x14ac:dyDescent="0.2"/>
    <row r="11494" ht="12.75" customHeight="1" x14ac:dyDescent="0.2"/>
    <row r="11495" ht="12.75" customHeight="1" x14ac:dyDescent="0.2"/>
    <row r="11496" ht="12.75" customHeight="1" x14ac:dyDescent="0.2"/>
    <row r="11497" ht="12.75" customHeight="1" x14ac:dyDescent="0.2"/>
    <row r="11498" ht="12.75" customHeight="1" x14ac:dyDescent="0.2"/>
    <row r="11499" ht="12.75" customHeight="1" x14ac:dyDescent="0.2"/>
    <row r="11500" ht="12.75" customHeight="1" x14ac:dyDescent="0.2"/>
    <row r="11501" ht="12.75" customHeight="1" x14ac:dyDescent="0.2"/>
    <row r="11502" ht="12.75" customHeight="1" x14ac:dyDescent="0.2"/>
    <row r="11503" ht="12.75" customHeight="1" x14ac:dyDescent="0.2"/>
    <row r="11504" ht="12.75" customHeight="1" x14ac:dyDescent="0.2"/>
    <row r="11505" ht="12.75" customHeight="1" x14ac:dyDescent="0.2"/>
    <row r="11506" ht="12.75" customHeight="1" x14ac:dyDescent="0.2"/>
    <row r="11507" ht="12.75" customHeight="1" x14ac:dyDescent="0.2"/>
    <row r="11508" ht="12.75" customHeight="1" x14ac:dyDescent="0.2"/>
    <row r="11509" ht="12.75" customHeight="1" x14ac:dyDescent="0.2"/>
    <row r="11510" ht="12.75" customHeight="1" x14ac:dyDescent="0.2"/>
    <row r="11511" ht="12.75" customHeight="1" x14ac:dyDescent="0.2"/>
    <row r="11512" ht="12.75" customHeight="1" x14ac:dyDescent="0.2"/>
    <row r="11513" ht="12.75" customHeight="1" x14ac:dyDescent="0.2"/>
    <row r="11514" ht="12.75" customHeight="1" x14ac:dyDescent="0.2"/>
    <row r="11515" ht="12.75" customHeight="1" x14ac:dyDescent="0.2"/>
    <row r="11516" ht="12.75" customHeight="1" x14ac:dyDescent="0.2"/>
    <row r="11517" ht="12.75" customHeight="1" x14ac:dyDescent="0.2"/>
    <row r="11518" ht="12.75" customHeight="1" x14ac:dyDescent="0.2"/>
    <row r="11519" ht="12.75" customHeight="1" x14ac:dyDescent="0.2"/>
    <row r="11520" ht="12.75" customHeight="1" x14ac:dyDescent="0.2"/>
    <row r="11521" ht="12.75" customHeight="1" x14ac:dyDescent="0.2"/>
    <row r="11522" ht="12.75" customHeight="1" x14ac:dyDescent="0.2"/>
    <row r="11523" ht="12.75" customHeight="1" x14ac:dyDescent="0.2"/>
    <row r="11524" ht="12.75" customHeight="1" x14ac:dyDescent="0.2"/>
    <row r="11525" ht="12.75" customHeight="1" x14ac:dyDescent="0.2"/>
    <row r="11526" ht="12.75" customHeight="1" x14ac:dyDescent="0.2"/>
    <row r="11527" ht="12.75" customHeight="1" x14ac:dyDescent="0.2"/>
    <row r="11528" ht="12.75" customHeight="1" x14ac:dyDescent="0.2"/>
    <row r="11529" ht="12.75" customHeight="1" x14ac:dyDescent="0.2"/>
    <row r="11530" ht="12.75" customHeight="1" x14ac:dyDescent="0.2"/>
    <row r="11531" ht="12.75" customHeight="1" x14ac:dyDescent="0.2"/>
    <row r="11532" ht="12.75" customHeight="1" x14ac:dyDescent="0.2"/>
    <row r="11533" ht="12.75" customHeight="1" x14ac:dyDescent="0.2"/>
    <row r="11534" ht="12.75" customHeight="1" x14ac:dyDescent="0.2"/>
    <row r="11535" ht="12.75" customHeight="1" x14ac:dyDescent="0.2"/>
    <row r="11536" ht="12.75" customHeight="1" x14ac:dyDescent="0.2"/>
    <row r="11537" ht="12.75" customHeight="1" x14ac:dyDescent="0.2"/>
    <row r="11538" ht="12.75" customHeight="1" x14ac:dyDescent="0.2"/>
    <row r="11539" ht="12.75" customHeight="1" x14ac:dyDescent="0.2"/>
    <row r="11540" ht="12.75" customHeight="1" x14ac:dyDescent="0.2"/>
    <row r="11541" ht="12.75" customHeight="1" x14ac:dyDescent="0.2"/>
    <row r="11542" ht="12.75" customHeight="1" x14ac:dyDescent="0.2"/>
    <row r="11543" ht="12.75" customHeight="1" x14ac:dyDescent="0.2"/>
    <row r="11544" ht="12.75" customHeight="1" x14ac:dyDescent="0.2"/>
    <row r="11545" ht="12.75" customHeight="1" x14ac:dyDescent="0.2"/>
    <row r="11546" ht="12.75" customHeight="1" x14ac:dyDescent="0.2"/>
    <row r="11547" ht="12.75" customHeight="1" x14ac:dyDescent="0.2"/>
    <row r="11548" ht="12.75" customHeight="1" x14ac:dyDescent="0.2"/>
    <row r="11549" ht="12.75" customHeight="1" x14ac:dyDescent="0.2"/>
    <row r="11550" ht="12.75" customHeight="1" x14ac:dyDescent="0.2"/>
    <row r="11551" ht="12.75" customHeight="1" x14ac:dyDescent="0.2"/>
    <row r="11552" ht="12.75" customHeight="1" x14ac:dyDescent="0.2"/>
    <row r="11553" ht="12.75" customHeight="1" x14ac:dyDescent="0.2"/>
    <row r="11554" ht="12.75" customHeight="1" x14ac:dyDescent="0.2"/>
    <row r="11555" ht="12.75" customHeight="1" x14ac:dyDescent="0.2"/>
    <row r="11556" ht="12.75" customHeight="1" x14ac:dyDescent="0.2"/>
    <row r="11557" ht="12.75" customHeight="1" x14ac:dyDescent="0.2"/>
    <row r="11558" ht="12.75" customHeight="1" x14ac:dyDescent="0.2"/>
    <row r="11559" ht="12.75" customHeight="1" x14ac:dyDescent="0.2"/>
    <row r="11560" ht="12.75" customHeight="1" x14ac:dyDescent="0.2"/>
    <row r="11561" ht="12.75" customHeight="1" x14ac:dyDescent="0.2"/>
    <row r="11562" ht="12.75" customHeight="1" x14ac:dyDescent="0.2"/>
    <row r="11563" ht="12.75" customHeight="1" x14ac:dyDescent="0.2"/>
    <row r="11564" ht="12.75" customHeight="1" x14ac:dyDescent="0.2"/>
    <row r="11565" ht="12.75" customHeight="1" x14ac:dyDescent="0.2"/>
    <row r="11566" ht="12.75" customHeight="1" x14ac:dyDescent="0.2"/>
    <row r="11567" ht="12.75" customHeight="1" x14ac:dyDescent="0.2"/>
    <row r="11568" ht="12.75" customHeight="1" x14ac:dyDescent="0.2"/>
    <row r="11569" ht="12.75" customHeight="1" x14ac:dyDescent="0.2"/>
    <row r="11570" ht="12.75" customHeight="1" x14ac:dyDescent="0.2"/>
    <row r="11571" ht="12.75" customHeight="1" x14ac:dyDescent="0.2"/>
    <row r="11572" ht="12.75" customHeight="1" x14ac:dyDescent="0.2"/>
    <row r="11573" ht="12.75" customHeight="1" x14ac:dyDescent="0.2"/>
    <row r="11574" ht="12.75" customHeight="1" x14ac:dyDescent="0.2"/>
    <row r="11575" ht="12.75" customHeight="1" x14ac:dyDescent="0.2"/>
    <row r="11576" ht="12.75" customHeight="1" x14ac:dyDescent="0.2"/>
    <row r="11577" ht="12.75" customHeight="1" x14ac:dyDescent="0.2"/>
    <row r="11578" ht="12.75" customHeight="1" x14ac:dyDescent="0.2"/>
    <row r="11579" ht="12.75" customHeight="1" x14ac:dyDescent="0.2"/>
    <row r="11580" ht="12.75" customHeight="1" x14ac:dyDescent="0.2"/>
    <row r="11581" ht="12.75" customHeight="1" x14ac:dyDescent="0.2"/>
    <row r="11582" ht="12.75" customHeight="1" x14ac:dyDescent="0.2"/>
    <row r="11583" ht="12.75" customHeight="1" x14ac:dyDescent="0.2"/>
    <row r="11584" ht="12.75" customHeight="1" x14ac:dyDescent="0.2"/>
    <row r="11585" ht="12.75" customHeight="1" x14ac:dyDescent="0.2"/>
    <row r="11586" ht="12.75" customHeight="1" x14ac:dyDescent="0.2"/>
    <row r="11587" ht="12.75" customHeight="1" x14ac:dyDescent="0.2"/>
    <row r="11588" ht="12.75" customHeight="1" x14ac:dyDescent="0.2"/>
    <row r="11589" ht="12.75" customHeight="1" x14ac:dyDescent="0.2"/>
    <row r="11590" ht="12.75" customHeight="1" x14ac:dyDescent="0.2"/>
    <row r="11591" ht="12.75" customHeight="1" x14ac:dyDescent="0.2"/>
    <row r="11592" ht="12.75" customHeight="1" x14ac:dyDescent="0.2"/>
    <row r="11593" ht="12.75" customHeight="1" x14ac:dyDescent="0.2"/>
    <row r="11594" ht="12.75" customHeight="1" x14ac:dyDescent="0.2"/>
    <row r="11595" ht="12.75" customHeight="1" x14ac:dyDescent="0.2"/>
    <row r="11596" ht="12.75" customHeight="1" x14ac:dyDescent="0.2"/>
    <row r="11597" ht="12.75" customHeight="1" x14ac:dyDescent="0.2"/>
    <row r="11598" ht="12.75" customHeight="1" x14ac:dyDescent="0.2"/>
    <row r="11599" ht="12.75" customHeight="1" x14ac:dyDescent="0.2"/>
    <row r="11600" ht="12.75" customHeight="1" x14ac:dyDescent="0.2"/>
    <row r="11601" ht="12.75" customHeight="1" x14ac:dyDescent="0.2"/>
    <row r="11602" ht="12.75" customHeight="1" x14ac:dyDescent="0.2"/>
    <row r="11603" ht="12.75" customHeight="1" x14ac:dyDescent="0.2"/>
    <row r="11604" ht="12.75" customHeight="1" x14ac:dyDescent="0.2"/>
    <row r="11605" ht="12.75" customHeight="1" x14ac:dyDescent="0.2"/>
    <row r="11606" ht="12.75" customHeight="1" x14ac:dyDescent="0.2"/>
    <row r="11607" ht="12.75" customHeight="1" x14ac:dyDescent="0.2"/>
    <row r="11608" ht="12.75" customHeight="1" x14ac:dyDescent="0.2"/>
    <row r="11609" ht="12.75" customHeight="1" x14ac:dyDescent="0.2"/>
    <row r="11610" ht="12.75" customHeight="1" x14ac:dyDescent="0.2"/>
    <row r="11611" ht="12.75" customHeight="1" x14ac:dyDescent="0.2"/>
    <row r="11612" ht="12.75" customHeight="1" x14ac:dyDescent="0.2"/>
    <row r="11613" ht="12.75" customHeight="1" x14ac:dyDescent="0.2"/>
    <row r="11614" ht="12.75" customHeight="1" x14ac:dyDescent="0.2"/>
    <row r="11615" ht="12.75" customHeight="1" x14ac:dyDescent="0.2"/>
    <row r="11616" ht="12.75" customHeight="1" x14ac:dyDescent="0.2"/>
    <row r="11617" ht="12.75" customHeight="1" x14ac:dyDescent="0.2"/>
    <row r="11618" ht="12.75" customHeight="1" x14ac:dyDescent="0.2"/>
    <row r="11619" ht="12.75" customHeight="1" x14ac:dyDescent="0.2"/>
    <row r="11620" ht="12.75" customHeight="1" x14ac:dyDescent="0.2"/>
    <row r="11621" ht="12.75" customHeight="1" x14ac:dyDescent="0.2"/>
    <row r="11622" ht="12.75" customHeight="1" x14ac:dyDescent="0.2"/>
    <row r="11623" ht="12.75" customHeight="1" x14ac:dyDescent="0.2"/>
    <row r="11624" ht="12.75" customHeight="1" x14ac:dyDescent="0.2"/>
    <row r="11625" ht="12.75" customHeight="1" x14ac:dyDescent="0.2"/>
    <row r="11626" ht="12.75" customHeight="1" x14ac:dyDescent="0.2"/>
    <row r="11627" ht="12.75" customHeight="1" x14ac:dyDescent="0.2"/>
    <row r="11628" ht="12.75" customHeight="1" x14ac:dyDescent="0.2"/>
    <row r="11629" ht="12.75" customHeight="1" x14ac:dyDescent="0.2"/>
    <row r="11630" ht="12.75" customHeight="1" x14ac:dyDescent="0.2"/>
    <row r="11631" ht="12.75" customHeight="1" x14ac:dyDescent="0.2"/>
    <row r="11632" ht="12.75" customHeight="1" x14ac:dyDescent="0.2"/>
    <row r="11633" ht="12.75" customHeight="1" x14ac:dyDescent="0.2"/>
    <row r="11634" ht="12.75" customHeight="1" x14ac:dyDescent="0.2"/>
    <row r="11635" ht="12.75" customHeight="1" x14ac:dyDescent="0.2"/>
    <row r="11636" ht="12.75" customHeight="1" x14ac:dyDescent="0.2"/>
    <row r="11637" ht="12.75" customHeight="1" x14ac:dyDescent="0.2"/>
    <row r="11638" ht="12.75" customHeight="1" x14ac:dyDescent="0.2"/>
    <row r="11639" ht="12.75" customHeight="1" x14ac:dyDescent="0.2"/>
    <row r="11640" ht="12.75" customHeight="1" x14ac:dyDescent="0.2"/>
    <row r="11641" ht="12.75" customHeight="1" x14ac:dyDescent="0.2"/>
    <row r="11642" ht="12.75" customHeight="1" x14ac:dyDescent="0.2"/>
    <row r="11643" ht="12.75" customHeight="1" x14ac:dyDescent="0.2"/>
    <row r="11644" ht="12.75" customHeight="1" x14ac:dyDescent="0.2"/>
    <row r="11645" ht="12.75" customHeight="1" x14ac:dyDescent="0.2"/>
    <row r="11646" ht="12.75" customHeight="1" x14ac:dyDescent="0.2"/>
    <row r="11647" ht="12.75" customHeight="1" x14ac:dyDescent="0.2"/>
    <row r="11648" ht="12.75" customHeight="1" x14ac:dyDescent="0.2"/>
    <row r="11649" ht="12.75" customHeight="1" x14ac:dyDescent="0.2"/>
    <row r="11650" ht="12.75" customHeight="1" x14ac:dyDescent="0.2"/>
    <row r="11651" ht="12.75" customHeight="1" x14ac:dyDescent="0.2"/>
    <row r="11652" ht="12.75" customHeight="1" x14ac:dyDescent="0.2"/>
    <row r="11653" ht="12.75" customHeight="1" x14ac:dyDescent="0.2"/>
    <row r="11654" ht="12.75" customHeight="1" x14ac:dyDescent="0.2"/>
    <row r="11655" ht="12.75" customHeight="1" x14ac:dyDescent="0.2"/>
    <row r="11656" ht="12.75" customHeight="1" x14ac:dyDescent="0.2"/>
    <row r="11657" ht="12.75" customHeight="1" x14ac:dyDescent="0.2"/>
    <row r="11658" ht="12.75" customHeight="1" x14ac:dyDescent="0.2"/>
    <row r="11659" ht="12.75" customHeight="1" x14ac:dyDescent="0.2"/>
    <row r="11660" ht="12.75" customHeight="1" x14ac:dyDescent="0.2"/>
    <row r="11661" ht="12.75" customHeight="1" x14ac:dyDescent="0.2"/>
    <row r="11662" ht="12.75" customHeight="1" x14ac:dyDescent="0.2"/>
    <row r="11663" ht="12.75" customHeight="1" x14ac:dyDescent="0.2"/>
    <row r="11664" ht="12.75" customHeight="1" x14ac:dyDescent="0.2"/>
    <row r="11665" ht="12.75" customHeight="1" x14ac:dyDescent="0.2"/>
    <row r="11666" ht="12.75" customHeight="1" x14ac:dyDescent="0.2"/>
    <row r="11667" ht="12.75" customHeight="1" x14ac:dyDescent="0.2"/>
    <row r="11668" ht="12.75" customHeight="1" x14ac:dyDescent="0.2"/>
    <row r="11669" ht="12.75" customHeight="1" x14ac:dyDescent="0.2"/>
    <row r="11670" ht="12.75" customHeight="1" x14ac:dyDescent="0.2"/>
    <row r="11671" ht="12.75" customHeight="1" x14ac:dyDescent="0.2"/>
    <row r="11672" ht="12.75" customHeight="1" x14ac:dyDescent="0.2"/>
    <row r="11673" ht="12.75" customHeight="1" x14ac:dyDescent="0.2"/>
    <row r="11674" ht="12.75" customHeight="1" x14ac:dyDescent="0.2"/>
    <row r="11675" ht="12.75" customHeight="1" x14ac:dyDescent="0.2"/>
    <row r="11676" ht="12.75" customHeight="1" x14ac:dyDescent="0.2"/>
    <row r="11677" ht="12.75" customHeight="1" x14ac:dyDescent="0.2"/>
    <row r="11678" ht="12.75" customHeight="1" x14ac:dyDescent="0.2"/>
    <row r="11679" ht="12.75" customHeight="1" x14ac:dyDescent="0.2"/>
    <row r="11680" ht="12.75" customHeight="1" x14ac:dyDescent="0.2"/>
    <row r="11681" ht="12.75" customHeight="1" x14ac:dyDescent="0.2"/>
    <row r="11682" ht="12.75" customHeight="1" x14ac:dyDescent="0.2"/>
    <row r="11683" ht="12.75" customHeight="1" x14ac:dyDescent="0.2"/>
    <row r="11684" ht="12.75" customHeight="1" x14ac:dyDescent="0.2"/>
    <row r="11685" ht="12.75" customHeight="1" x14ac:dyDescent="0.2"/>
    <row r="11686" ht="12.75" customHeight="1" x14ac:dyDescent="0.2"/>
    <row r="11687" ht="12.75" customHeight="1" x14ac:dyDescent="0.2"/>
    <row r="11688" ht="12.75" customHeight="1" x14ac:dyDescent="0.2"/>
    <row r="11689" ht="12.75" customHeight="1" x14ac:dyDescent="0.2"/>
    <row r="11690" ht="12.75" customHeight="1" x14ac:dyDescent="0.2"/>
    <row r="11691" ht="12.75" customHeight="1" x14ac:dyDescent="0.2"/>
    <row r="11692" ht="12.75" customHeight="1" x14ac:dyDescent="0.2"/>
    <row r="11693" ht="12.75" customHeight="1" x14ac:dyDescent="0.2"/>
    <row r="11694" ht="12.75" customHeight="1" x14ac:dyDescent="0.2"/>
    <row r="11695" ht="12.75" customHeight="1" x14ac:dyDescent="0.2"/>
    <row r="11696" ht="12.75" customHeight="1" x14ac:dyDescent="0.2"/>
    <row r="11697" ht="12.75" customHeight="1" x14ac:dyDescent="0.2"/>
    <row r="11698" ht="12.75" customHeight="1" x14ac:dyDescent="0.2"/>
    <row r="11699" ht="12.75" customHeight="1" x14ac:dyDescent="0.2"/>
    <row r="11700" ht="12.75" customHeight="1" x14ac:dyDescent="0.2"/>
    <row r="11701" ht="12.75" customHeight="1" x14ac:dyDescent="0.2"/>
    <row r="11702" ht="12.75" customHeight="1" x14ac:dyDescent="0.2"/>
    <row r="11703" ht="12.75" customHeight="1" x14ac:dyDescent="0.2"/>
    <row r="11704" ht="12.75" customHeight="1" x14ac:dyDescent="0.2"/>
    <row r="11705" ht="12.75" customHeight="1" x14ac:dyDescent="0.2"/>
    <row r="11706" ht="12.75" customHeight="1" x14ac:dyDescent="0.2"/>
    <row r="11707" ht="12.75" customHeight="1" x14ac:dyDescent="0.2"/>
    <row r="11708" ht="12.75" customHeight="1" x14ac:dyDescent="0.2"/>
    <row r="11709" ht="12.75" customHeight="1" x14ac:dyDescent="0.2"/>
    <row r="11710" ht="12.75" customHeight="1" x14ac:dyDescent="0.2"/>
    <row r="11711" ht="12.75" customHeight="1" x14ac:dyDescent="0.2"/>
    <row r="11712" ht="12.75" customHeight="1" x14ac:dyDescent="0.2"/>
    <row r="11713" ht="12.75" customHeight="1" x14ac:dyDescent="0.2"/>
    <row r="11714" ht="12.75" customHeight="1" x14ac:dyDescent="0.2"/>
    <row r="11715" ht="12.75" customHeight="1" x14ac:dyDescent="0.2"/>
    <row r="11716" ht="12.75" customHeight="1" x14ac:dyDescent="0.2"/>
    <row r="11717" ht="12.75" customHeight="1" x14ac:dyDescent="0.2"/>
    <row r="11718" ht="12.75" customHeight="1" x14ac:dyDescent="0.2"/>
    <row r="11719" ht="12.75" customHeight="1" x14ac:dyDescent="0.2"/>
    <row r="11720" ht="12.75" customHeight="1" x14ac:dyDescent="0.2"/>
    <row r="11721" ht="12.75" customHeight="1" x14ac:dyDescent="0.2"/>
    <row r="11722" ht="12.75" customHeight="1" x14ac:dyDescent="0.2"/>
    <row r="11723" ht="12.75" customHeight="1" x14ac:dyDescent="0.2"/>
    <row r="11724" ht="12.75" customHeight="1" x14ac:dyDescent="0.2"/>
    <row r="11725" ht="12.75" customHeight="1" x14ac:dyDescent="0.2"/>
    <row r="11726" ht="12.75" customHeight="1" x14ac:dyDescent="0.2"/>
    <row r="11727" ht="12.75" customHeight="1" x14ac:dyDescent="0.2"/>
    <row r="11728" ht="12.75" customHeight="1" x14ac:dyDescent="0.2"/>
    <row r="11729" ht="12.75" customHeight="1" x14ac:dyDescent="0.2"/>
    <row r="11730" ht="12.75" customHeight="1" x14ac:dyDescent="0.2"/>
    <row r="11731" ht="12.75" customHeight="1" x14ac:dyDescent="0.2"/>
    <row r="11732" ht="12.75" customHeight="1" x14ac:dyDescent="0.2"/>
    <row r="11733" ht="12.75" customHeight="1" x14ac:dyDescent="0.2"/>
    <row r="11734" ht="12.75" customHeight="1" x14ac:dyDescent="0.2"/>
    <row r="11735" ht="12.75" customHeight="1" x14ac:dyDescent="0.2"/>
    <row r="11736" ht="12.75" customHeight="1" x14ac:dyDescent="0.2"/>
    <row r="11737" ht="12.75" customHeight="1" x14ac:dyDescent="0.2"/>
    <row r="11738" ht="12.75" customHeight="1" x14ac:dyDescent="0.2"/>
    <row r="11739" ht="12.75" customHeight="1" x14ac:dyDescent="0.2"/>
    <row r="11740" ht="12.75" customHeight="1" x14ac:dyDescent="0.2"/>
    <row r="11741" ht="12.75" customHeight="1" x14ac:dyDescent="0.2"/>
    <row r="11742" ht="12.75" customHeight="1" x14ac:dyDescent="0.2"/>
    <row r="11743" ht="12.75" customHeight="1" x14ac:dyDescent="0.2"/>
    <row r="11744" ht="12.75" customHeight="1" x14ac:dyDescent="0.2"/>
    <row r="11745" ht="12.75" customHeight="1" x14ac:dyDescent="0.2"/>
    <row r="11746" ht="12.75" customHeight="1" x14ac:dyDescent="0.2"/>
    <row r="11747" ht="12.75" customHeight="1" x14ac:dyDescent="0.2"/>
    <row r="11748" ht="12.75" customHeight="1" x14ac:dyDescent="0.2"/>
    <row r="11749" ht="12.75" customHeight="1" x14ac:dyDescent="0.2"/>
    <row r="11750" ht="12.75" customHeight="1" x14ac:dyDescent="0.2"/>
    <row r="11751" ht="12.75" customHeight="1" x14ac:dyDescent="0.2"/>
    <row r="11752" ht="12.75" customHeight="1" x14ac:dyDescent="0.2"/>
    <row r="11753" ht="12.75" customHeight="1" x14ac:dyDescent="0.2"/>
    <row r="11754" ht="12.75" customHeight="1" x14ac:dyDescent="0.2"/>
    <row r="11755" ht="12.75" customHeight="1" x14ac:dyDescent="0.2"/>
    <row r="11756" ht="12.75" customHeight="1" x14ac:dyDescent="0.2"/>
    <row r="11757" ht="12.75" customHeight="1" x14ac:dyDescent="0.2"/>
    <row r="11758" ht="12.75" customHeight="1" x14ac:dyDescent="0.2"/>
    <row r="11759" ht="12.75" customHeight="1" x14ac:dyDescent="0.2"/>
    <row r="11760" ht="12.75" customHeight="1" x14ac:dyDescent="0.2"/>
    <row r="11761" ht="12.75" customHeight="1" x14ac:dyDescent="0.2"/>
    <row r="11762" ht="12.75" customHeight="1" x14ac:dyDescent="0.2"/>
    <row r="11763" ht="12.75" customHeight="1" x14ac:dyDescent="0.2"/>
    <row r="11764" ht="12.75" customHeight="1" x14ac:dyDescent="0.2"/>
    <row r="11765" ht="12.75" customHeight="1" x14ac:dyDescent="0.2"/>
    <row r="11766" ht="12.75" customHeight="1" x14ac:dyDescent="0.2"/>
    <row r="11767" ht="12.75" customHeight="1" x14ac:dyDescent="0.2"/>
    <row r="11768" ht="12.75" customHeight="1" x14ac:dyDescent="0.2"/>
    <row r="11769" ht="12.75" customHeight="1" x14ac:dyDescent="0.2"/>
    <row r="11770" ht="12.75" customHeight="1" x14ac:dyDescent="0.2"/>
    <row r="11771" ht="12.75" customHeight="1" x14ac:dyDescent="0.2"/>
    <row r="11772" ht="12.75" customHeight="1" x14ac:dyDescent="0.2"/>
    <row r="11773" ht="12.75" customHeight="1" x14ac:dyDescent="0.2"/>
    <row r="11774" ht="12.75" customHeight="1" x14ac:dyDescent="0.2"/>
    <row r="11775" ht="12.75" customHeight="1" x14ac:dyDescent="0.2"/>
    <row r="11776" ht="12.75" customHeight="1" x14ac:dyDescent="0.2"/>
    <row r="11777" ht="12.75" customHeight="1" x14ac:dyDescent="0.2"/>
    <row r="11778" ht="12.75" customHeight="1" x14ac:dyDescent="0.2"/>
    <row r="11779" ht="12.75" customHeight="1" x14ac:dyDescent="0.2"/>
    <row r="11780" ht="12.75" customHeight="1" x14ac:dyDescent="0.2"/>
    <row r="11781" ht="12.75" customHeight="1" x14ac:dyDescent="0.2"/>
    <row r="11782" ht="12.75" customHeight="1" x14ac:dyDescent="0.2"/>
    <row r="11783" ht="12.75" customHeight="1" x14ac:dyDescent="0.2"/>
    <row r="11784" ht="12.75" customHeight="1" x14ac:dyDescent="0.2"/>
    <row r="11785" ht="12.75" customHeight="1" x14ac:dyDescent="0.2"/>
    <row r="11786" ht="12.75" customHeight="1" x14ac:dyDescent="0.2"/>
    <row r="11787" ht="12.75" customHeight="1" x14ac:dyDescent="0.2"/>
    <row r="11788" ht="12.75" customHeight="1" x14ac:dyDescent="0.2"/>
    <row r="11789" ht="12.75" customHeight="1" x14ac:dyDescent="0.2"/>
    <row r="11790" ht="12.75" customHeight="1" x14ac:dyDescent="0.2"/>
    <row r="11791" ht="12.75" customHeight="1" x14ac:dyDescent="0.2"/>
    <row r="11792" ht="12.75" customHeight="1" x14ac:dyDescent="0.2"/>
    <row r="11793" ht="12.75" customHeight="1" x14ac:dyDescent="0.2"/>
    <row r="11794" ht="12.75" customHeight="1" x14ac:dyDescent="0.2"/>
    <row r="11795" ht="12.75" customHeight="1" x14ac:dyDescent="0.2"/>
    <row r="11796" ht="12.75" customHeight="1" x14ac:dyDescent="0.2"/>
    <row r="11797" ht="12.75" customHeight="1" x14ac:dyDescent="0.2"/>
    <row r="11798" ht="12.75" customHeight="1" x14ac:dyDescent="0.2"/>
    <row r="11799" ht="12.75" customHeight="1" x14ac:dyDescent="0.2"/>
    <row r="11800" ht="12.75" customHeight="1" x14ac:dyDescent="0.2"/>
    <row r="11801" ht="12.75" customHeight="1" x14ac:dyDescent="0.2"/>
    <row r="11802" ht="12.75" customHeight="1" x14ac:dyDescent="0.2"/>
    <row r="11803" ht="12.75" customHeight="1" x14ac:dyDescent="0.2"/>
    <row r="11804" ht="12.75" customHeight="1" x14ac:dyDescent="0.2"/>
    <row r="11805" ht="12.75" customHeight="1" x14ac:dyDescent="0.2"/>
    <row r="11806" ht="12.75" customHeight="1" x14ac:dyDescent="0.2"/>
    <row r="11807" ht="12.75" customHeight="1" x14ac:dyDescent="0.2"/>
    <row r="11808" ht="12.75" customHeight="1" x14ac:dyDescent="0.2"/>
    <row r="11809" ht="12.75" customHeight="1" x14ac:dyDescent="0.2"/>
    <row r="11810" ht="12.75" customHeight="1" x14ac:dyDescent="0.2"/>
    <row r="11811" ht="12.75" customHeight="1" x14ac:dyDescent="0.2"/>
    <row r="11812" ht="12.75" customHeight="1" x14ac:dyDescent="0.2"/>
    <row r="11813" ht="12.75" customHeight="1" x14ac:dyDescent="0.2"/>
    <row r="11814" ht="12.75" customHeight="1" x14ac:dyDescent="0.2"/>
    <row r="11815" ht="12.75" customHeight="1" x14ac:dyDescent="0.2"/>
    <row r="11816" ht="12.75" customHeight="1" x14ac:dyDescent="0.2"/>
    <row r="11817" ht="12.75" customHeight="1" x14ac:dyDescent="0.2"/>
    <row r="11818" ht="12.75" customHeight="1" x14ac:dyDescent="0.2"/>
    <row r="11819" ht="12.75" customHeight="1" x14ac:dyDescent="0.2"/>
    <row r="11820" ht="12.75" customHeight="1" x14ac:dyDescent="0.2"/>
    <row r="11821" ht="12.75" customHeight="1" x14ac:dyDescent="0.2"/>
    <row r="11822" ht="12.75" customHeight="1" x14ac:dyDescent="0.2"/>
    <row r="11823" ht="12.75" customHeight="1" x14ac:dyDescent="0.2"/>
    <row r="11824" ht="12.75" customHeight="1" x14ac:dyDescent="0.2"/>
    <row r="11825" ht="12.75" customHeight="1" x14ac:dyDescent="0.2"/>
    <row r="11826" ht="12.75" customHeight="1" x14ac:dyDescent="0.2"/>
    <row r="11827" ht="12.75" customHeight="1" x14ac:dyDescent="0.2"/>
    <row r="11828" ht="12.75" customHeight="1" x14ac:dyDescent="0.2"/>
    <row r="11829" ht="12.75" customHeight="1" x14ac:dyDescent="0.2"/>
    <row r="11830" ht="12.75" customHeight="1" x14ac:dyDescent="0.2"/>
    <row r="11831" ht="12.75" customHeight="1" x14ac:dyDescent="0.2"/>
    <row r="11832" ht="12.75" customHeight="1" x14ac:dyDescent="0.2"/>
    <row r="11833" ht="12.75" customHeight="1" x14ac:dyDescent="0.2"/>
    <row r="11834" ht="12.75" customHeight="1" x14ac:dyDescent="0.2"/>
    <row r="11835" ht="12.75" customHeight="1" x14ac:dyDescent="0.2"/>
    <row r="11836" ht="12.75" customHeight="1" x14ac:dyDescent="0.2"/>
    <row r="11837" ht="12.75" customHeight="1" x14ac:dyDescent="0.2"/>
    <row r="11838" ht="12.75" customHeight="1" x14ac:dyDescent="0.2"/>
    <row r="11839" ht="12.75" customHeight="1" x14ac:dyDescent="0.2"/>
    <row r="11840" ht="12.75" customHeight="1" x14ac:dyDescent="0.2"/>
    <row r="11841" ht="12.75" customHeight="1" x14ac:dyDescent="0.2"/>
    <row r="11842" ht="12.75" customHeight="1" x14ac:dyDescent="0.2"/>
    <row r="11843" ht="12.75" customHeight="1" x14ac:dyDescent="0.2"/>
    <row r="11844" ht="12.75" customHeight="1" x14ac:dyDescent="0.2"/>
    <row r="11845" ht="12.75" customHeight="1" x14ac:dyDescent="0.2"/>
    <row r="11846" ht="12.75" customHeight="1" x14ac:dyDescent="0.2"/>
    <row r="11847" ht="12.75" customHeight="1" x14ac:dyDescent="0.2"/>
    <row r="11848" ht="12.75" customHeight="1" x14ac:dyDescent="0.2"/>
    <row r="11849" ht="12.75" customHeight="1" x14ac:dyDescent="0.2"/>
    <row r="11850" ht="12.75" customHeight="1" x14ac:dyDescent="0.2"/>
    <row r="11851" ht="12.75" customHeight="1" x14ac:dyDescent="0.2"/>
    <row r="11852" ht="12.75" customHeight="1" x14ac:dyDescent="0.2"/>
    <row r="11853" ht="12.75" customHeight="1" x14ac:dyDescent="0.2"/>
    <row r="11854" ht="12.75" customHeight="1" x14ac:dyDescent="0.2"/>
    <row r="11855" ht="12.75" customHeight="1" x14ac:dyDescent="0.2"/>
    <row r="11856" ht="12.75" customHeight="1" x14ac:dyDescent="0.2"/>
    <row r="11857" ht="12.75" customHeight="1" x14ac:dyDescent="0.2"/>
    <row r="11858" ht="12.75" customHeight="1" x14ac:dyDescent="0.2"/>
    <row r="11859" ht="12.75" customHeight="1" x14ac:dyDescent="0.2"/>
    <row r="11860" ht="12.75" customHeight="1" x14ac:dyDescent="0.2"/>
    <row r="11861" ht="12.75" customHeight="1" x14ac:dyDescent="0.2"/>
    <row r="11862" ht="12.75" customHeight="1" x14ac:dyDescent="0.2"/>
    <row r="11863" ht="12.75" customHeight="1" x14ac:dyDescent="0.2"/>
    <row r="11864" ht="12.75" customHeight="1" x14ac:dyDescent="0.2"/>
    <row r="11865" ht="12.75" customHeight="1" x14ac:dyDescent="0.2"/>
    <row r="11866" ht="12.75" customHeight="1" x14ac:dyDescent="0.2"/>
    <row r="11867" ht="12.75" customHeight="1" x14ac:dyDescent="0.2"/>
    <row r="11868" ht="12.75" customHeight="1" x14ac:dyDescent="0.2"/>
    <row r="11869" ht="12.75" customHeight="1" x14ac:dyDescent="0.2"/>
    <row r="11870" ht="12.75" customHeight="1" x14ac:dyDescent="0.2"/>
    <row r="11871" ht="12.75" customHeight="1" x14ac:dyDescent="0.2"/>
    <row r="11872" ht="12.75" customHeight="1" x14ac:dyDescent="0.2"/>
    <row r="11873" ht="12.75" customHeight="1" x14ac:dyDescent="0.2"/>
    <row r="11874" ht="12.75" customHeight="1" x14ac:dyDescent="0.2"/>
    <row r="11875" ht="12.75" customHeight="1" x14ac:dyDescent="0.2"/>
    <row r="11876" ht="12.75" customHeight="1" x14ac:dyDescent="0.2"/>
    <row r="11877" ht="12.75" customHeight="1" x14ac:dyDescent="0.2"/>
    <row r="11878" ht="12.75" customHeight="1" x14ac:dyDescent="0.2"/>
    <row r="11879" ht="12.75" customHeight="1" x14ac:dyDescent="0.2"/>
    <row r="11880" ht="12.75" customHeight="1" x14ac:dyDescent="0.2"/>
    <row r="11881" ht="12.75" customHeight="1" x14ac:dyDescent="0.2"/>
    <row r="11882" ht="12.75" customHeight="1" x14ac:dyDescent="0.2"/>
    <row r="11883" ht="12.75" customHeight="1" x14ac:dyDescent="0.2"/>
    <row r="11884" ht="12.75" customHeight="1" x14ac:dyDescent="0.2"/>
    <row r="11885" ht="12.75" customHeight="1" x14ac:dyDescent="0.2"/>
    <row r="11886" ht="12.75" customHeight="1" x14ac:dyDescent="0.2"/>
    <row r="11887" ht="12.75" customHeight="1" x14ac:dyDescent="0.2"/>
    <row r="11888" ht="12.75" customHeight="1" x14ac:dyDescent="0.2"/>
    <row r="11889" ht="12.75" customHeight="1" x14ac:dyDescent="0.2"/>
    <row r="11890" ht="12.75" customHeight="1" x14ac:dyDescent="0.2"/>
    <row r="11891" ht="12.75" customHeight="1" x14ac:dyDescent="0.2"/>
    <row r="11892" ht="12.75" customHeight="1" x14ac:dyDescent="0.2"/>
    <row r="11893" ht="12.75" customHeight="1" x14ac:dyDescent="0.2"/>
    <row r="11894" ht="12.75" customHeight="1" x14ac:dyDescent="0.2"/>
    <row r="11895" ht="12.75" customHeight="1" x14ac:dyDescent="0.2"/>
    <row r="11896" ht="12.75" customHeight="1" x14ac:dyDescent="0.2"/>
    <row r="11897" ht="12.75" customHeight="1" x14ac:dyDescent="0.2"/>
    <row r="11898" ht="12.75" customHeight="1" x14ac:dyDescent="0.2"/>
    <row r="11899" ht="12.75" customHeight="1" x14ac:dyDescent="0.2"/>
    <row r="11900" ht="12.75" customHeight="1" x14ac:dyDescent="0.2"/>
    <row r="11901" ht="12.75" customHeight="1" x14ac:dyDescent="0.2"/>
    <row r="11902" ht="12.75" customHeight="1" x14ac:dyDescent="0.2"/>
    <row r="11903" ht="12.75" customHeight="1" x14ac:dyDescent="0.2"/>
    <row r="11904" ht="12.75" customHeight="1" x14ac:dyDescent="0.2"/>
    <row r="11905" ht="12.75" customHeight="1" x14ac:dyDescent="0.2"/>
    <row r="11906" ht="12.75" customHeight="1" x14ac:dyDescent="0.2"/>
    <row r="11907" ht="12.75" customHeight="1" x14ac:dyDescent="0.2"/>
    <row r="11908" ht="12.75" customHeight="1" x14ac:dyDescent="0.2"/>
    <row r="11909" ht="12.75" customHeight="1" x14ac:dyDescent="0.2"/>
    <row r="11910" ht="12.75" customHeight="1" x14ac:dyDescent="0.2"/>
    <row r="11911" ht="12.75" customHeight="1" x14ac:dyDescent="0.2"/>
    <row r="11912" ht="12.75" customHeight="1" x14ac:dyDescent="0.2"/>
    <row r="11913" ht="12.75" customHeight="1" x14ac:dyDescent="0.2"/>
    <row r="11914" ht="12.75" customHeight="1" x14ac:dyDescent="0.2"/>
    <row r="11915" ht="12.75" customHeight="1" x14ac:dyDescent="0.2"/>
    <row r="11916" ht="12.75" customHeight="1" x14ac:dyDescent="0.2"/>
    <row r="11917" ht="12.75" customHeight="1" x14ac:dyDescent="0.2"/>
    <row r="11918" ht="12.75" customHeight="1" x14ac:dyDescent="0.2"/>
    <row r="11919" ht="12.75" customHeight="1" x14ac:dyDescent="0.2"/>
    <row r="11920" ht="12.75" customHeight="1" x14ac:dyDescent="0.2"/>
    <row r="11921" ht="12.75" customHeight="1" x14ac:dyDescent="0.2"/>
    <row r="11922" ht="12.75" customHeight="1" x14ac:dyDescent="0.2"/>
    <row r="11923" ht="12.75" customHeight="1" x14ac:dyDescent="0.2"/>
    <row r="11924" ht="12.75" customHeight="1" x14ac:dyDescent="0.2"/>
    <row r="11925" ht="12.75" customHeight="1" x14ac:dyDescent="0.2"/>
    <row r="11926" ht="12.75" customHeight="1" x14ac:dyDescent="0.2"/>
    <row r="11927" ht="12.75" customHeight="1" x14ac:dyDescent="0.2"/>
    <row r="11928" ht="12.75" customHeight="1" x14ac:dyDescent="0.2"/>
    <row r="11929" ht="12.75" customHeight="1" x14ac:dyDescent="0.2"/>
    <row r="11930" ht="12.75" customHeight="1" x14ac:dyDescent="0.2"/>
    <row r="11931" ht="12.75" customHeight="1" x14ac:dyDescent="0.2"/>
    <row r="11932" ht="12.75" customHeight="1" x14ac:dyDescent="0.2"/>
    <row r="11933" ht="12.75" customHeight="1" x14ac:dyDescent="0.2"/>
    <row r="11934" ht="12.75" customHeight="1" x14ac:dyDescent="0.2"/>
    <row r="11935" ht="12.75" customHeight="1" x14ac:dyDescent="0.2"/>
    <row r="11936" ht="12.75" customHeight="1" x14ac:dyDescent="0.2"/>
    <row r="11937" ht="12.75" customHeight="1" x14ac:dyDescent="0.2"/>
    <row r="11938" ht="12.75" customHeight="1" x14ac:dyDescent="0.2"/>
    <row r="11939" ht="12.75" customHeight="1" x14ac:dyDescent="0.2"/>
    <row r="11940" ht="12.75" customHeight="1" x14ac:dyDescent="0.2"/>
    <row r="11941" ht="12.75" customHeight="1" x14ac:dyDescent="0.2"/>
    <row r="11942" ht="12.75" customHeight="1" x14ac:dyDescent="0.2"/>
    <row r="11943" ht="12.75" customHeight="1" x14ac:dyDescent="0.2"/>
    <row r="11944" ht="12.75" customHeight="1" x14ac:dyDescent="0.2"/>
    <row r="11945" ht="12.75" customHeight="1" x14ac:dyDescent="0.2"/>
    <row r="11946" ht="12.75" customHeight="1" x14ac:dyDescent="0.2"/>
    <row r="11947" ht="12.75" customHeight="1" x14ac:dyDescent="0.2"/>
    <row r="11948" ht="12.75" customHeight="1" x14ac:dyDescent="0.2"/>
    <row r="11949" ht="12.75" customHeight="1" x14ac:dyDescent="0.2"/>
    <row r="11950" ht="12.75" customHeight="1" x14ac:dyDescent="0.2"/>
    <row r="11951" ht="12.75" customHeight="1" x14ac:dyDescent="0.2"/>
    <row r="11952" ht="12.75" customHeight="1" x14ac:dyDescent="0.2"/>
    <row r="11953" ht="12.75" customHeight="1" x14ac:dyDescent="0.2"/>
    <row r="11954" ht="12.75" customHeight="1" x14ac:dyDescent="0.2"/>
    <row r="11955" ht="12.75" customHeight="1" x14ac:dyDescent="0.2"/>
    <row r="11956" ht="12.75" customHeight="1" x14ac:dyDescent="0.2"/>
    <row r="11957" ht="12.75" customHeight="1" x14ac:dyDescent="0.2"/>
    <row r="11958" ht="12.75" customHeight="1" x14ac:dyDescent="0.2"/>
    <row r="11959" ht="12.75" customHeight="1" x14ac:dyDescent="0.2"/>
    <row r="11960" ht="12.75" customHeight="1" x14ac:dyDescent="0.2"/>
    <row r="11961" ht="12.75" customHeight="1" x14ac:dyDescent="0.2"/>
    <row r="11962" ht="12.75" customHeight="1" x14ac:dyDescent="0.2"/>
    <row r="11963" ht="12.75" customHeight="1" x14ac:dyDescent="0.2"/>
    <row r="11964" ht="12.75" customHeight="1" x14ac:dyDescent="0.2"/>
    <row r="11965" ht="12.75" customHeight="1" x14ac:dyDescent="0.2"/>
    <row r="11966" ht="12.75" customHeight="1" x14ac:dyDescent="0.2"/>
    <row r="11967" ht="12.75" customHeight="1" x14ac:dyDescent="0.2"/>
    <row r="11968" ht="12.75" customHeight="1" x14ac:dyDescent="0.2"/>
    <row r="11969" ht="12.75" customHeight="1" x14ac:dyDescent="0.2"/>
    <row r="11970" ht="12.75" customHeight="1" x14ac:dyDescent="0.2"/>
    <row r="11971" ht="12.75" customHeight="1" x14ac:dyDescent="0.2"/>
    <row r="11972" ht="12.75" customHeight="1" x14ac:dyDescent="0.2"/>
    <row r="11973" ht="12.75" customHeight="1" x14ac:dyDescent="0.2"/>
    <row r="11974" ht="12.75" customHeight="1" x14ac:dyDescent="0.2"/>
    <row r="11975" ht="12.75" customHeight="1" x14ac:dyDescent="0.2"/>
    <row r="11976" ht="12.75" customHeight="1" x14ac:dyDescent="0.2"/>
    <row r="11977" ht="12.75" customHeight="1" x14ac:dyDescent="0.2"/>
    <row r="11978" ht="12.75" customHeight="1" x14ac:dyDescent="0.2"/>
    <row r="11979" ht="12.75" customHeight="1" x14ac:dyDescent="0.2"/>
    <row r="11980" ht="12.75" customHeight="1" x14ac:dyDescent="0.2"/>
    <row r="11981" ht="12.75" customHeight="1" x14ac:dyDescent="0.2"/>
    <row r="11982" ht="12.75" customHeight="1" x14ac:dyDescent="0.2"/>
    <row r="11983" ht="12.75" customHeight="1" x14ac:dyDescent="0.2"/>
    <row r="11984" ht="12.75" customHeight="1" x14ac:dyDescent="0.2"/>
    <row r="11985" ht="12.75" customHeight="1" x14ac:dyDescent="0.2"/>
    <row r="11986" ht="12.75" customHeight="1" x14ac:dyDescent="0.2"/>
    <row r="11987" ht="12.75" customHeight="1" x14ac:dyDescent="0.2"/>
    <row r="11988" ht="12.75" customHeight="1" x14ac:dyDescent="0.2"/>
    <row r="11989" ht="12.75" customHeight="1" x14ac:dyDescent="0.2"/>
    <row r="11990" ht="12.75" customHeight="1" x14ac:dyDescent="0.2"/>
    <row r="11991" ht="12.75" customHeight="1" x14ac:dyDescent="0.2"/>
    <row r="11992" ht="12.75" customHeight="1" x14ac:dyDescent="0.2"/>
    <row r="11993" ht="12.75" customHeight="1" x14ac:dyDescent="0.2"/>
    <row r="11994" ht="12.75" customHeight="1" x14ac:dyDescent="0.2"/>
    <row r="11995" ht="12.75" customHeight="1" x14ac:dyDescent="0.2"/>
    <row r="11996" ht="12.75" customHeight="1" x14ac:dyDescent="0.2"/>
    <row r="11997" ht="12.75" customHeight="1" x14ac:dyDescent="0.2"/>
    <row r="11998" ht="12.75" customHeight="1" x14ac:dyDescent="0.2"/>
    <row r="11999" ht="12.75" customHeight="1" x14ac:dyDescent="0.2"/>
    <row r="12000" ht="12.75" customHeight="1" x14ac:dyDescent="0.2"/>
    <row r="12001" ht="12.75" customHeight="1" x14ac:dyDescent="0.2"/>
    <row r="12002" ht="12.75" customHeight="1" x14ac:dyDescent="0.2"/>
    <row r="12003" ht="12.75" customHeight="1" x14ac:dyDescent="0.2"/>
    <row r="12004" ht="12.75" customHeight="1" x14ac:dyDescent="0.2"/>
    <row r="12005" ht="12.75" customHeight="1" x14ac:dyDescent="0.2"/>
    <row r="12006" ht="12.75" customHeight="1" x14ac:dyDescent="0.2"/>
    <row r="12007" ht="12.75" customHeight="1" x14ac:dyDescent="0.2"/>
    <row r="12008" ht="12.75" customHeight="1" x14ac:dyDescent="0.2"/>
    <row r="12009" ht="12.75" customHeight="1" x14ac:dyDescent="0.2"/>
    <row r="12010" ht="12.75" customHeight="1" x14ac:dyDescent="0.2"/>
    <row r="12011" ht="12.75" customHeight="1" x14ac:dyDescent="0.2"/>
    <row r="12012" ht="12.75" customHeight="1" x14ac:dyDescent="0.2"/>
    <row r="12013" ht="12.75" customHeight="1" x14ac:dyDescent="0.2"/>
    <row r="12014" ht="12.75" customHeight="1" x14ac:dyDescent="0.2"/>
    <row r="12015" ht="12.75" customHeight="1" x14ac:dyDescent="0.2"/>
    <row r="12016" ht="12.75" customHeight="1" x14ac:dyDescent="0.2"/>
    <row r="12017" ht="12.75" customHeight="1" x14ac:dyDescent="0.2"/>
    <row r="12018" ht="12.75" customHeight="1" x14ac:dyDescent="0.2"/>
    <row r="12019" ht="12.75" customHeight="1" x14ac:dyDescent="0.2"/>
    <row r="12020" ht="12.75" customHeight="1" x14ac:dyDescent="0.2"/>
    <row r="12021" ht="12.75" customHeight="1" x14ac:dyDescent="0.2"/>
    <row r="12022" ht="12.75" customHeight="1" x14ac:dyDescent="0.2"/>
    <row r="12023" ht="12.75" customHeight="1" x14ac:dyDescent="0.2"/>
    <row r="12024" ht="12.75" customHeight="1" x14ac:dyDescent="0.2"/>
    <row r="12025" ht="12.75" customHeight="1" x14ac:dyDescent="0.2"/>
    <row r="12026" ht="12.75" customHeight="1" x14ac:dyDescent="0.2"/>
    <row r="12027" ht="12.75" customHeight="1" x14ac:dyDescent="0.2"/>
    <row r="12028" ht="12.75" customHeight="1" x14ac:dyDescent="0.2"/>
    <row r="12029" ht="12.75" customHeight="1" x14ac:dyDescent="0.2"/>
    <row r="12030" ht="12.75" customHeight="1" x14ac:dyDescent="0.2"/>
    <row r="12031" ht="12.75" customHeight="1" x14ac:dyDescent="0.2"/>
    <row r="12032" ht="12.75" customHeight="1" x14ac:dyDescent="0.2"/>
    <row r="12033" ht="12.75" customHeight="1" x14ac:dyDescent="0.2"/>
    <row r="12034" ht="12.75" customHeight="1" x14ac:dyDescent="0.2"/>
    <row r="12035" ht="12.75" customHeight="1" x14ac:dyDescent="0.2"/>
    <row r="12036" ht="12.75" customHeight="1" x14ac:dyDescent="0.2"/>
    <row r="12037" ht="12.75" customHeight="1" x14ac:dyDescent="0.2"/>
    <row r="12038" ht="12.75" customHeight="1" x14ac:dyDescent="0.2"/>
    <row r="12039" ht="12.75" customHeight="1" x14ac:dyDescent="0.2"/>
    <row r="12040" ht="12.75" customHeight="1" x14ac:dyDescent="0.2"/>
    <row r="12041" ht="12.75" customHeight="1" x14ac:dyDescent="0.2"/>
    <row r="12042" ht="12.75" customHeight="1" x14ac:dyDescent="0.2"/>
    <row r="12043" ht="12.75" customHeight="1" x14ac:dyDescent="0.2"/>
    <row r="12044" ht="12.75" customHeight="1" x14ac:dyDescent="0.2"/>
    <row r="12045" ht="12.75" customHeight="1" x14ac:dyDescent="0.2"/>
    <row r="12046" ht="12.75" customHeight="1" x14ac:dyDescent="0.2"/>
    <row r="12047" ht="12.75" customHeight="1" x14ac:dyDescent="0.2"/>
    <row r="12048" ht="12.75" customHeight="1" x14ac:dyDescent="0.2"/>
    <row r="12049" ht="12.75" customHeight="1" x14ac:dyDescent="0.2"/>
    <row r="12050" ht="12.75" customHeight="1" x14ac:dyDescent="0.2"/>
    <row r="12051" ht="12.75" customHeight="1" x14ac:dyDescent="0.2"/>
    <row r="12052" ht="12.75" customHeight="1" x14ac:dyDescent="0.2"/>
    <row r="12053" ht="12.75" customHeight="1" x14ac:dyDescent="0.2"/>
    <row r="12054" ht="12.75" customHeight="1" x14ac:dyDescent="0.2"/>
    <row r="12055" ht="12.75" customHeight="1" x14ac:dyDescent="0.2"/>
    <row r="12056" ht="12.75" customHeight="1" x14ac:dyDescent="0.2"/>
    <row r="12057" ht="12.75" customHeight="1" x14ac:dyDescent="0.2"/>
    <row r="12058" ht="12.75" customHeight="1" x14ac:dyDescent="0.2"/>
    <row r="12059" ht="12.75" customHeight="1" x14ac:dyDescent="0.2"/>
    <row r="12060" ht="12.75" customHeight="1" x14ac:dyDescent="0.2"/>
    <row r="12061" ht="12.75" customHeight="1" x14ac:dyDescent="0.2"/>
    <row r="12062" ht="12.75" customHeight="1" x14ac:dyDescent="0.2"/>
    <row r="12063" ht="12.75" customHeight="1" x14ac:dyDescent="0.2"/>
    <row r="12064" ht="12.75" customHeight="1" x14ac:dyDescent="0.2"/>
    <row r="12065" ht="12.75" customHeight="1" x14ac:dyDescent="0.2"/>
    <row r="12066" ht="12.75" customHeight="1" x14ac:dyDescent="0.2"/>
    <row r="12067" ht="12.75" customHeight="1" x14ac:dyDescent="0.2"/>
    <row r="12068" ht="12.75" customHeight="1" x14ac:dyDescent="0.2"/>
    <row r="12069" ht="12.75" customHeight="1" x14ac:dyDescent="0.2"/>
    <row r="12070" ht="12.75" customHeight="1" x14ac:dyDescent="0.2"/>
    <row r="12071" ht="12.75" customHeight="1" x14ac:dyDescent="0.2"/>
    <row r="12072" ht="12.75" customHeight="1" x14ac:dyDescent="0.2"/>
    <row r="12073" ht="12.75" customHeight="1" x14ac:dyDescent="0.2"/>
    <row r="12074" ht="12.75" customHeight="1" x14ac:dyDescent="0.2"/>
    <row r="12075" ht="12.75" customHeight="1" x14ac:dyDescent="0.2"/>
    <row r="12076" ht="12.75" customHeight="1" x14ac:dyDescent="0.2"/>
    <row r="12077" ht="12.75" customHeight="1" x14ac:dyDescent="0.2"/>
    <row r="12078" ht="12.75" customHeight="1" x14ac:dyDescent="0.2"/>
    <row r="12079" ht="12.75" customHeight="1" x14ac:dyDescent="0.2"/>
    <row r="12080" ht="12.75" customHeight="1" x14ac:dyDescent="0.2"/>
    <row r="12081" ht="12.75" customHeight="1" x14ac:dyDescent="0.2"/>
    <row r="12082" ht="12.75" customHeight="1" x14ac:dyDescent="0.2"/>
    <row r="12083" ht="12.75" customHeight="1" x14ac:dyDescent="0.2"/>
    <row r="12084" ht="12.75" customHeight="1" x14ac:dyDescent="0.2"/>
    <row r="12085" ht="12.75" customHeight="1" x14ac:dyDescent="0.2"/>
    <row r="12086" ht="12.75" customHeight="1" x14ac:dyDescent="0.2"/>
    <row r="12087" ht="12.75" customHeight="1" x14ac:dyDescent="0.2"/>
    <row r="12088" ht="12.75" customHeight="1" x14ac:dyDescent="0.2"/>
    <row r="12089" ht="12.75" customHeight="1" x14ac:dyDescent="0.2"/>
    <row r="12090" ht="12.75" customHeight="1" x14ac:dyDescent="0.2"/>
    <row r="12091" ht="12.75" customHeight="1" x14ac:dyDescent="0.2"/>
    <row r="12092" ht="12.75" customHeight="1" x14ac:dyDescent="0.2"/>
    <row r="12093" ht="12.75" customHeight="1" x14ac:dyDescent="0.2"/>
    <row r="12094" ht="12.75" customHeight="1" x14ac:dyDescent="0.2"/>
    <row r="12095" ht="12.75" customHeight="1" x14ac:dyDescent="0.2"/>
    <row r="12096" ht="12.75" customHeight="1" x14ac:dyDescent="0.2"/>
    <row r="12097" ht="12.75" customHeight="1" x14ac:dyDescent="0.2"/>
    <row r="12098" ht="12.75" customHeight="1" x14ac:dyDescent="0.2"/>
    <row r="12099" ht="12.75" customHeight="1" x14ac:dyDescent="0.2"/>
    <row r="12100" ht="12.75" customHeight="1" x14ac:dyDescent="0.2"/>
    <row r="12101" ht="12.75" customHeight="1" x14ac:dyDescent="0.2"/>
    <row r="12102" ht="12.75" customHeight="1" x14ac:dyDescent="0.2"/>
    <row r="12103" ht="12.75" customHeight="1" x14ac:dyDescent="0.2"/>
    <row r="12104" ht="12.75" customHeight="1" x14ac:dyDescent="0.2"/>
    <row r="12105" ht="12.75" customHeight="1" x14ac:dyDescent="0.2"/>
    <row r="12106" ht="12.75" customHeight="1" x14ac:dyDescent="0.2"/>
    <row r="12107" ht="12.75" customHeight="1" x14ac:dyDescent="0.2"/>
    <row r="12108" ht="12.75" customHeight="1" x14ac:dyDescent="0.2"/>
    <row r="12109" ht="12.75" customHeight="1" x14ac:dyDescent="0.2"/>
    <row r="12110" ht="12.75" customHeight="1" x14ac:dyDescent="0.2"/>
    <row r="12111" ht="12.75" customHeight="1" x14ac:dyDescent="0.2"/>
    <row r="12112" ht="12.75" customHeight="1" x14ac:dyDescent="0.2"/>
    <row r="12113" ht="12.75" customHeight="1" x14ac:dyDescent="0.2"/>
    <row r="12114" ht="12.75" customHeight="1" x14ac:dyDescent="0.2"/>
    <row r="12115" ht="12.75" customHeight="1" x14ac:dyDescent="0.2"/>
    <row r="12116" ht="12.75" customHeight="1" x14ac:dyDescent="0.2"/>
    <row r="12117" ht="12.75" customHeight="1" x14ac:dyDescent="0.2"/>
    <row r="12118" ht="12.75" customHeight="1" x14ac:dyDescent="0.2"/>
    <row r="12119" ht="12.75" customHeight="1" x14ac:dyDescent="0.2"/>
    <row r="12120" ht="12.75" customHeight="1" x14ac:dyDescent="0.2"/>
    <row r="12121" ht="12.75" customHeight="1" x14ac:dyDescent="0.2"/>
    <row r="12122" ht="12.75" customHeight="1" x14ac:dyDescent="0.2"/>
    <row r="12123" ht="12.75" customHeight="1" x14ac:dyDescent="0.2"/>
    <row r="12124" ht="12.75" customHeight="1" x14ac:dyDescent="0.2"/>
    <row r="12125" ht="12.75" customHeight="1" x14ac:dyDescent="0.2"/>
    <row r="12126" ht="12.75" customHeight="1" x14ac:dyDescent="0.2"/>
    <row r="12127" ht="12.75" customHeight="1" x14ac:dyDescent="0.2"/>
    <row r="12128" ht="12.75" customHeight="1" x14ac:dyDescent="0.2"/>
    <row r="12129" ht="12.75" customHeight="1" x14ac:dyDescent="0.2"/>
    <row r="12130" ht="12.75" customHeight="1" x14ac:dyDescent="0.2"/>
    <row r="12131" ht="12.75" customHeight="1" x14ac:dyDescent="0.2"/>
    <row r="12132" ht="12.75" customHeight="1" x14ac:dyDescent="0.2"/>
    <row r="12133" ht="12.75" customHeight="1" x14ac:dyDescent="0.2"/>
    <row r="12134" ht="12.75" customHeight="1" x14ac:dyDescent="0.2"/>
    <row r="12135" ht="12.75" customHeight="1" x14ac:dyDescent="0.2"/>
    <row r="12136" ht="12.75" customHeight="1" x14ac:dyDescent="0.2"/>
    <row r="12137" ht="12.75" customHeight="1" x14ac:dyDescent="0.2"/>
    <row r="12138" ht="12.75" customHeight="1" x14ac:dyDescent="0.2"/>
    <row r="12139" ht="12.75" customHeight="1" x14ac:dyDescent="0.2"/>
    <row r="12140" ht="12.75" customHeight="1" x14ac:dyDescent="0.2"/>
    <row r="12141" ht="12.75" customHeight="1" x14ac:dyDescent="0.2"/>
    <row r="12142" ht="12.75" customHeight="1" x14ac:dyDescent="0.2"/>
    <row r="12143" ht="12.75" customHeight="1" x14ac:dyDescent="0.2"/>
    <row r="12144" ht="12.75" customHeight="1" x14ac:dyDescent="0.2"/>
    <row r="12145" ht="12.75" customHeight="1" x14ac:dyDescent="0.2"/>
    <row r="12146" ht="12.75" customHeight="1" x14ac:dyDescent="0.2"/>
    <row r="12147" ht="12.75" customHeight="1" x14ac:dyDescent="0.2"/>
    <row r="12148" ht="12.75" customHeight="1" x14ac:dyDescent="0.2"/>
    <row r="12149" ht="12.75" customHeight="1" x14ac:dyDescent="0.2"/>
    <row r="12150" ht="12.75" customHeight="1" x14ac:dyDescent="0.2"/>
    <row r="12151" ht="12.75" customHeight="1" x14ac:dyDescent="0.2"/>
    <row r="12152" ht="12.75" customHeight="1" x14ac:dyDescent="0.2"/>
    <row r="12153" ht="12.75" customHeight="1" x14ac:dyDescent="0.2"/>
    <row r="12154" ht="12.75" customHeight="1" x14ac:dyDescent="0.2"/>
    <row r="12155" ht="12.75" customHeight="1" x14ac:dyDescent="0.2"/>
    <row r="12156" ht="12.75" customHeight="1" x14ac:dyDescent="0.2"/>
    <row r="12157" ht="12.75" customHeight="1" x14ac:dyDescent="0.2"/>
    <row r="12158" ht="12.75" customHeight="1" x14ac:dyDescent="0.2"/>
    <row r="12159" ht="12.75" customHeight="1" x14ac:dyDescent="0.2"/>
    <row r="12160" ht="12.75" customHeight="1" x14ac:dyDescent="0.2"/>
    <row r="12161" ht="12.75" customHeight="1" x14ac:dyDescent="0.2"/>
    <row r="12162" ht="12.75" customHeight="1" x14ac:dyDescent="0.2"/>
    <row r="12163" ht="12.75" customHeight="1" x14ac:dyDescent="0.2"/>
    <row r="12164" ht="12.75" customHeight="1" x14ac:dyDescent="0.2"/>
    <row r="12165" ht="12.75" customHeight="1" x14ac:dyDescent="0.2"/>
    <row r="12166" ht="12.75" customHeight="1" x14ac:dyDescent="0.2"/>
    <row r="12167" ht="12.75" customHeight="1" x14ac:dyDescent="0.2"/>
    <row r="12168" ht="12.75" customHeight="1" x14ac:dyDescent="0.2"/>
    <row r="12169" ht="12.75" customHeight="1" x14ac:dyDescent="0.2"/>
    <row r="12170" ht="12.75" customHeight="1" x14ac:dyDescent="0.2"/>
    <row r="12171" ht="12.75" customHeight="1" x14ac:dyDescent="0.2"/>
    <row r="12172" ht="12.75" customHeight="1" x14ac:dyDescent="0.2"/>
    <row r="12173" ht="12.75" customHeight="1" x14ac:dyDescent="0.2"/>
    <row r="12174" ht="12.75" customHeight="1" x14ac:dyDescent="0.2"/>
    <row r="12175" ht="12.75" customHeight="1" x14ac:dyDescent="0.2"/>
    <row r="12176" ht="12.75" customHeight="1" x14ac:dyDescent="0.2"/>
    <row r="12177" ht="12.75" customHeight="1" x14ac:dyDescent="0.2"/>
    <row r="12178" ht="12.75" customHeight="1" x14ac:dyDescent="0.2"/>
    <row r="12179" ht="12.75" customHeight="1" x14ac:dyDescent="0.2"/>
    <row r="12180" ht="12.75" customHeight="1" x14ac:dyDescent="0.2"/>
    <row r="12181" ht="12.75" customHeight="1" x14ac:dyDescent="0.2"/>
    <row r="12182" ht="12.75" customHeight="1" x14ac:dyDescent="0.2"/>
    <row r="12183" ht="12.75" customHeight="1" x14ac:dyDescent="0.2"/>
    <row r="12184" ht="12.75" customHeight="1" x14ac:dyDescent="0.2"/>
    <row r="12185" ht="12.75" customHeight="1" x14ac:dyDescent="0.2"/>
    <row r="12186" ht="12.75" customHeight="1" x14ac:dyDescent="0.2"/>
    <row r="12187" ht="12.75" customHeight="1" x14ac:dyDescent="0.2"/>
    <row r="12188" ht="12.75" customHeight="1" x14ac:dyDescent="0.2"/>
    <row r="12189" ht="12.75" customHeight="1" x14ac:dyDescent="0.2"/>
    <row r="12190" ht="12.75" customHeight="1" x14ac:dyDescent="0.2"/>
    <row r="12191" ht="12.75" customHeight="1" x14ac:dyDescent="0.2"/>
    <row r="12192" ht="12.75" customHeight="1" x14ac:dyDescent="0.2"/>
    <row r="12193" ht="12.75" customHeight="1" x14ac:dyDescent="0.2"/>
    <row r="12194" ht="12.75" customHeight="1" x14ac:dyDescent="0.2"/>
    <row r="12195" ht="12.75" customHeight="1" x14ac:dyDescent="0.2"/>
    <row r="12196" ht="12.75" customHeight="1" x14ac:dyDescent="0.2"/>
    <row r="12197" ht="12.75" customHeight="1" x14ac:dyDescent="0.2"/>
    <row r="12198" ht="12.75" customHeight="1" x14ac:dyDescent="0.2"/>
    <row r="12199" ht="12.75" customHeight="1" x14ac:dyDescent="0.2"/>
    <row r="12200" ht="12.75" customHeight="1" x14ac:dyDescent="0.2"/>
    <row r="12201" ht="12.75" customHeight="1" x14ac:dyDescent="0.2"/>
    <row r="12202" ht="12.75" customHeight="1" x14ac:dyDescent="0.2"/>
    <row r="12203" ht="12.75" customHeight="1" x14ac:dyDescent="0.2"/>
    <row r="12204" ht="12.75" customHeight="1" x14ac:dyDescent="0.2"/>
    <row r="12205" ht="12.75" customHeight="1" x14ac:dyDescent="0.2"/>
    <row r="12206" ht="12.75" customHeight="1" x14ac:dyDescent="0.2"/>
    <row r="12207" ht="12.75" customHeight="1" x14ac:dyDescent="0.2"/>
    <row r="12208" ht="12.75" customHeight="1" x14ac:dyDescent="0.2"/>
    <row r="12209" ht="12.75" customHeight="1" x14ac:dyDescent="0.2"/>
    <row r="12210" ht="12.75" customHeight="1" x14ac:dyDescent="0.2"/>
    <row r="12211" ht="12.75" customHeight="1" x14ac:dyDescent="0.2"/>
    <row r="12212" ht="12.75" customHeight="1" x14ac:dyDescent="0.2"/>
    <row r="12213" ht="12.75" customHeight="1" x14ac:dyDescent="0.2"/>
    <row r="12214" ht="12.75" customHeight="1" x14ac:dyDescent="0.2"/>
    <row r="12215" ht="12.75" customHeight="1" x14ac:dyDescent="0.2"/>
    <row r="12216" ht="12.75" customHeight="1" x14ac:dyDescent="0.2"/>
    <row r="12217" ht="12.75" customHeight="1" x14ac:dyDescent="0.2"/>
    <row r="12218" ht="12.75" customHeight="1" x14ac:dyDescent="0.2"/>
    <row r="12219" ht="12.75" customHeight="1" x14ac:dyDescent="0.2"/>
    <row r="12220" ht="12.75" customHeight="1" x14ac:dyDescent="0.2"/>
    <row r="12221" ht="12.75" customHeight="1" x14ac:dyDescent="0.2"/>
    <row r="12222" ht="12.75" customHeight="1" x14ac:dyDescent="0.2"/>
    <row r="12223" ht="12.75" customHeight="1" x14ac:dyDescent="0.2"/>
    <row r="12224" ht="12.75" customHeight="1" x14ac:dyDescent="0.2"/>
    <row r="12225" ht="12.75" customHeight="1" x14ac:dyDescent="0.2"/>
    <row r="12226" ht="12.75" customHeight="1" x14ac:dyDescent="0.2"/>
    <row r="12227" ht="12.75" customHeight="1" x14ac:dyDescent="0.2"/>
    <row r="12228" ht="12.75" customHeight="1" x14ac:dyDescent="0.2"/>
    <row r="12229" ht="12.75" customHeight="1" x14ac:dyDescent="0.2"/>
    <row r="12230" ht="12.75" customHeight="1" x14ac:dyDescent="0.2"/>
    <row r="12231" ht="12.75" customHeight="1" x14ac:dyDescent="0.2"/>
    <row r="12232" ht="12.75" customHeight="1" x14ac:dyDescent="0.2"/>
    <row r="12233" ht="12.75" customHeight="1" x14ac:dyDescent="0.2"/>
    <row r="12234" ht="12.75" customHeight="1" x14ac:dyDescent="0.2"/>
    <row r="12235" ht="12.75" customHeight="1" x14ac:dyDescent="0.2"/>
    <row r="12236" ht="12.75" customHeight="1" x14ac:dyDescent="0.2"/>
    <row r="12237" ht="12.75" customHeight="1" x14ac:dyDescent="0.2"/>
    <row r="12238" ht="12.75" customHeight="1" x14ac:dyDescent="0.2"/>
    <row r="12239" ht="12.75" customHeight="1" x14ac:dyDescent="0.2"/>
    <row r="12240" ht="12.75" customHeight="1" x14ac:dyDescent="0.2"/>
    <row r="12241" ht="12.75" customHeight="1" x14ac:dyDescent="0.2"/>
    <row r="12242" ht="12.75" customHeight="1" x14ac:dyDescent="0.2"/>
    <row r="12243" ht="12.75" customHeight="1" x14ac:dyDescent="0.2"/>
    <row r="12244" ht="12.75" customHeight="1" x14ac:dyDescent="0.2"/>
    <row r="12245" ht="12.75" customHeight="1" x14ac:dyDescent="0.2"/>
    <row r="12246" ht="12.75" customHeight="1" x14ac:dyDescent="0.2"/>
    <row r="12247" ht="12.75" customHeight="1" x14ac:dyDescent="0.2"/>
    <row r="12248" ht="12.75" customHeight="1" x14ac:dyDescent="0.2"/>
    <row r="12249" ht="12.75" customHeight="1" x14ac:dyDescent="0.2"/>
    <row r="12250" ht="12.75" customHeight="1" x14ac:dyDescent="0.2"/>
    <row r="12251" ht="12.75" customHeight="1" x14ac:dyDescent="0.2"/>
    <row r="12252" ht="12.75" customHeight="1" x14ac:dyDescent="0.2"/>
    <row r="12253" ht="12.75" customHeight="1" x14ac:dyDescent="0.2"/>
    <row r="12254" ht="12.75" customHeight="1" x14ac:dyDescent="0.2"/>
    <row r="12255" ht="12.75" customHeight="1" x14ac:dyDescent="0.2"/>
    <row r="12256" ht="12.75" customHeight="1" x14ac:dyDescent="0.2"/>
    <row r="12257" ht="12.75" customHeight="1" x14ac:dyDescent="0.2"/>
    <row r="12258" ht="12.75" customHeight="1" x14ac:dyDescent="0.2"/>
    <row r="12259" ht="12.75" customHeight="1" x14ac:dyDescent="0.2"/>
    <row r="12260" ht="12.75" customHeight="1" x14ac:dyDescent="0.2"/>
    <row r="12261" ht="12.75" customHeight="1" x14ac:dyDescent="0.2"/>
    <row r="12262" ht="12.75" customHeight="1" x14ac:dyDescent="0.2"/>
    <row r="12263" ht="12.75" customHeight="1" x14ac:dyDescent="0.2"/>
    <row r="12264" ht="12.75" customHeight="1" x14ac:dyDescent="0.2"/>
    <row r="12265" ht="12.75" customHeight="1" x14ac:dyDescent="0.2"/>
    <row r="12266" ht="12.75" customHeight="1" x14ac:dyDescent="0.2"/>
    <row r="12267" ht="12.75" customHeight="1" x14ac:dyDescent="0.2"/>
    <row r="12268" ht="12.75" customHeight="1" x14ac:dyDescent="0.2"/>
    <row r="12269" ht="12.75" customHeight="1" x14ac:dyDescent="0.2"/>
    <row r="12270" ht="12.75" customHeight="1" x14ac:dyDescent="0.2"/>
    <row r="12271" ht="12.75" customHeight="1" x14ac:dyDescent="0.2"/>
    <row r="12272" ht="12.75" customHeight="1" x14ac:dyDescent="0.2"/>
    <row r="12273" ht="12.75" customHeight="1" x14ac:dyDescent="0.2"/>
    <row r="12274" ht="12.75" customHeight="1" x14ac:dyDescent="0.2"/>
    <row r="12275" ht="12.75" customHeight="1" x14ac:dyDescent="0.2"/>
    <row r="12276" ht="12.75" customHeight="1" x14ac:dyDescent="0.2"/>
    <row r="12277" ht="12.75" customHeight="1" x14ac:dyDescent="0.2"/>
    <row r="12278" ht="12.75" customHeight="1" x14ac:dyDescent="0.2"/>
    <row r="12279" ht="12.75" customHeight="1" x14ac:dyDescent="0.2"/>
    <row r="12280" ht="12.75" customHeight="1" x14ac:dyDescent="0.2"/>
    <row r="12281" ht="12.75" customHeight="1" x14ac:dyDescent="0.2"/>
    <row r="12282" ht="12.75" customHeight="1" x14ac:dyDescent="0.2"/>
    <row r="12283" ht="12.75" customHeight="1" x14ac:dyDescent="0.2"/>
    <row r="12284" ht="12.75" customHeight="1" x14ac:dyDescent="0.2"/>
    <row r="12285" ht="12.75" customHeight="1" x14ac:dyDescent="0.2"/>
    <row r="12286" ht="12.75" customHeight="1" x14ac:dyDescent="0.2"/>
    <row r="12287" ht="12.75" customHeight="1" x14ac:dyDescent="0.2"/>
    <row r="12288" ht="12.75" customHeight="1" x14ac:dyDescent="0.2"/>
    <row r="12289" ht="12.75" customHeight="1" x14ac:dyDescent="0.2"/>
    <row r="12290" ht="12.75" customHeight="1" x14ac:dyDescent="0.2"/>
    <row r="12291" ht="12.75" customHeight="1" x14ac:dyDescent="0.2"/>
    <row r="12292" ht="12.75" customHeight="1" x14ac:dyDescent="0.2"/>
    <row r="12293" ht="12.75" customHeight="1" x14ac:dyDescent="0.2"/>
    <row r="12294" ht="12.75" customHeight="1" x14ac:dyDescent="0.2"/>
    <row r="12295" ht="12.75" customHeight="1" x14ac:dyDescent="0.2"/>
    <row r="12296" ht="12.75" customHeight="1" x14ac:dyDescent="0.2"/>
    <row r="12297" ht="12.75" customHeight="1" x14ac:dyDescent="0.2"/>
    <row r="12298" ht="12.75" customHeight="1" x14ac:dyDescent="0.2"/>
    <row r="12299" ht="12.75" customHeight="1" x14ac:dyDescent="0.2"/>
    <row r="12300" ht="12.75" customHeight="1" x14ac:dyDescent="0.2"/>
    <row r="12301" ht="12.75" customHeight="1" x14ac:dyDescent="0.2"/>
    <row r="12302" ht="12.75" customHeight="1" x14ac:dyDescent="0.2"/>
    <row r="12303" ht="12.75" customHeight="1" x14ac:dyDescent="0.2"/>
    <row r="12304" ht="12.75" customHeight="1" x14ac:dyDescent="0.2"/>
    <row r="12305" ht="12.75" customHeight="1" x14ac:dyDescent="0.2"/>
    <row r="12306" ht="12.75" customHeight="1" x14ac:dyDescent="0.2"/>
    <row r="12307" ht="12.75" customHeight="1" x14ac:dyDescent="0.2"/>
    <row r="12308" ht="12.75" customHeight="1" x14ac:dyDescent="0.2"/>
    <row r="12309" ht="12.75" customHeight="1" x14ac:dyDescent="0.2"/>
    <row r="12310" ht="12.75" customHeight="1" x14ac:dyDescent="0.2"/>
    <row r="12311" ht="12.75" customHeight="1" x14ac:dyDescent="0.2"/>
    <row r="12312" ht="12.75" customHeight="1" x14ac:dyDescent="0.2"/>
    <row r="12313" ht="12.75" customHeight="1" x14ac:dyDescent="0.2"/>
    <row r="12314" ht="12.75" customHeight="1" x14ac:dyDescent="0.2"/>
    <row r="12315" ht="12.75" customHeight="1" x14ac:dyDescent="0.2"/>
    <row r="12316" ht="12.75" customHeight="1" x14ac:dyDescent="0.2"/>
    <row r="12317" ht="12.75" customHeight="1" x14ac:dyDescent="0.2"/>
    <row r="12318" ht="12.75" customHeight="1" x14ac:dyDescent="0.2"/>
    <row r="12319" ht="12.75" customHeight="1" x14ac:dyDescent="0.2"/>
    <row r="12320" ht="12.75" customHeight="1" x14ac:dyDescent="0.2"/>
    <row r="12321" ht="12.75" customHeight="1" x14ac:dyDescent="0.2"/>
    <row r="12322" ht="12.75" customHeight="1" x14ac:dyDescent="0.2"/>
    <row r="12323" ht="12.75" customHeight="1" x14ac:dyDescent="0.2"/>
    <row r="12324" ht="12.75" customHeight="1" x14ac:dyDescent="0.2"/>
    <row r="12325" ht="12.75" customHeight="1" x14ac:dyDescent="0.2"/>
    <row r="12326" ht="12.75" customHeight="1" x14ac:dyDescent="0.2"/>
    <row r="12327" ht="12.75" customHeight="1" x14ac:dyDescent="0.2"/>
    <row r="12328" ht="12.75" customHeight="1" x14ac:dyDescent="0.2"/>
    <row r="12329" ht="12.75" customHeight="1" x14ac:dyDescent="0.2"/>
    <row r="12330" ht="12.75" customHeight="1" x14ac:dyDescent="0.2"/>
    <row r="12331" ht="12.75" customHeight="1" x14ac:dyDescent="0.2"/>
    <row r="12332" ht="12.75" customHeight="1" x14ac:dyDescent="0.2"/>
    <row r="12333" ht="12.75" customHeight="1" x14ac:dyDescent="0.2"/>
    <row r="12334" ht="12.75" customHeight="1" x14ac:dyDescent="0.2"/>
    <row r="12335" ht="12.75" customHeight="1" x14ac:dyDescent="0.2"/>
    <row r="12336" ht="12.75" customHeight="1" x14ac:dyDescent="0.2"/>
    <row r="12337" ht="12.75" customHeight="1" x14ac:dyDescent="0.2"/>
    <row r="12338" ht="12.75" customHeight="1" x14ac:dyDescent="0.2"/>
    <row r="12339" ht="12.75" customHeight="1" x14ac:dyDescent="0.2"/>
    <row r="12340" ht="12.75" customHeight="1" x14ac:dyDescent="0.2"/>
    <row r="12341" ht="12.75" customHeight="1" x14ac:dyDescent="0.2"/>
    <row r="12342" ht="12.75" customHeight="1" x14ac:dyDescent="0.2"/>
    <row r="12343" ht="12.75" customHeight="1" x14ac:dyDescent="0.2"/>
    <row r="12344" ht="12.75" customHeight="1" x14ac:dyDescent="0.2"/>
    <row r="12345" ht="12.75" customHeight="1" x14ac:dyDescent="0.2"/>
    <row r="12346" ht="12.75" customHeight="1" x14ac:dyDescent="0.2"/>
    <row r="12347" ht="12.75" customHeight="1" x14ac:dyDescent="0.2"/>
    <row r="12348" ht="12.75" customHeight="1" x14ac:dyDescent="0.2"/>
    <row r="12349" ht="12.75" customHeight="1" x14ac:dyDescent="0.2"/>
    <row r="12350" ht="12.75" customHeight="1" x14ac:dyDescent="0.2"/>
    <row r="12351" ht="12.75" customHeight="1" x14ac:dyDescent="0.2"/>
    <row r="12352" ht="12.75" customHeight="1" x14ac:dyDescent="0.2"/>
    <row r="12353" ht="12.75" customHeight="1" x14ac:dyDescent="0.2"/>
    <row r="12354" ht="12.75" customHeight="1" x14ac:dyDescent="0.2"/>
    <row r="12355" ht="12.75" customHeight="1" x14ac:dyDescent="0.2"/>
    <row r="12356" ht="12.75" customHeight="1" x14ac:dyDescent="0.2"/>
    <row r="12357" ht="12.75" customHeight="1" x14ac:dyDescent="0.2"/>
    <row r="12358" ht="12.75" customHeight="1" x14ac:dyDescent="0.2"/>
    <row r="12359" ht="12.75" customHeight="1" x14ac:dyDescent="0.2"/>
    <row r="12360" ht="12.75" customHeight="1" x14ac:dyDescent="0.2"/>
    <row r="12361" ht="12.75" customHeight="1" x14ac:dyDescent="0.2"/>
    <row r="12362" ht="12.75" customHeight="1" x14ac:dyDescent="0.2"/>
    <row r="12363" ht="12.75" customHeight="1" x14ac:dyDescent="0.2"/>
    <row r="12364" ht="12.75" customHeight="1" x14ac:dyDescent="0.2"/>
    <row r="12365" ht="12.75" customHeight="1" x14ac:dyDescent="0.2"/>
    <row r="12366" ht="12.75" customHeight="1" x14ac:dyDescent="0.2"/>
    <row r="12367" ht="12.75" customHeight="1" x14ac:dyDescent="0.2"/>
    <row r="12368" ht="12.75" customHeight="1" x14ac:dyDescent="0.2"/>
    <row r="12369" ht="12.75" customHeight="1" x14ac:dyDescent="0.2"/>
    <row r="12370" ht="12.75" customHeight="1" x14ac:dyDescent="0.2"/>
    <row r="12371" ht="12.75" customHeight="1" x14ac:dyDescent="0.2"/>
    <row r="12372" ht="12.75" customHeight="1" x14ac:dyDescent="0.2"/>
    <row r="12373" ht="12.75" customHeight="1" x14ac:dyDescent="0.2"/>
    <row r="12374" ht="12.75" customHeight="1" x14ac:dyDescent="0.2"/>
    <row r="12375" ht="12.75" customHeight="1" x14ac:dyDescent="0.2"/>
    <row r="12376" ht="12.75" customHeight="1" x14ac:dyDescent="0.2"/>
    <row r="12377" ht="12.75" customHeight="1" x14ac:dyDescent="0.2"/>
    <row r="12378" ht="12.75" customHeight="1" x14ac:dyDescent="0.2"/>
    <row r="12379" ht="12.75" customHeight="1" x14ac:dyDescent="0.2"/>
    <row r="12380" ht="12.75" customHeight="1" x14ac:dyDescent="0.2"/>
    <row r="12381" ht="12.75" customHeight="1" x14ac:dyDescent="0.2"/>
    <row r="12382" ht="12.75" customHeight="1" x14ac:dyDescent="0.2"/>
    <row r="12383" ht="12.75" customHeight="1" x14ac:dyDescent="0.2"/>
    <row r="12384" ht="12.75" customHeight="1" x14ac:dyDescent="0.2"/>
    <row r="12385" ht="12.75" customHeight="1" x14ac:dyDescent="0.2"/>
    <row r="12386" ht="12.75" customHeight="1" x14ac:dyDescent="0.2"/>
    <row r="12387" ht="12.75" customHeight="1" x14ac:dyDescent="0.2"/>
    <row r="12388" ht="12.75" customHeight="1" x14ac:dyDescent="0.2"/>
    <row r="12389" ht="12.75" customHeight="1" x14ac:dyDescent="0.2"/>
    <row r="12390" ht="12.75" customHeight="1" x14ac:dyDescent="0.2"/>
    <row r="12391" ht="12.75" customHeight="1" x14ac:dyDescent="0.2"/>
    <row r="12392" ht="12.75" customHeight="1" x14ac:dyDescent="0.2"/>
    <row r="12393" ht="12.75" customHeight="1" x14ac:dyDescent="0.2"/>
    <row r="12394" ht="12.75" customHeight="1" x14ac:dyDescent="0.2"/>
    <row r="12395" ht="12.75" customHeight="1" x14ac:dyDescent="0.2"/>
    <row r="12396" ht="12.75" customHeight="1" x14ac:dyDescent="0.2"/>
    <row r="12397" ht="12.75" customHeight="1" x14ac:dyDescent="0.2"/>
    <row r="12398" ht="12.75" customHeight="1" x14ac:dyDescent="0.2"/>
    <row r="12399" ht="12.75" customHeight="1" x14ac:dyDescent="0.2"/>
    <row r="12400" ht="12.75" customHeight="1" x14ac:dyDescent="0.2"/>
    <row r="12401" ht="12.75" customHeight="1" x14ac:dyDescent="0.2"/>
    <row r="12402" ht="12.75" customHeight="1" x14ac:dyDescent="0.2"/>
    <row r="12403" ht="12.75" customHeight="1" x14ac:dyDescent="0.2"/>
    <row r="12404" ht="12.75" customHeight="1" x14ac:dyDescent="0.2"/>
    <row r="12405" ht="12.75" customHeight="1" x14ac:dyDescent="0.2"/>
    <row r="12406" ht="12.75" customHeight="1" x14ac:dyDescent="0.2"/>
    <row r="12407" ht="12.75" customHeight="1" x14ac:dyDescent="0.2"/>
    <row r="12408" ht="12.75" customHeight="1" x14ac:dyDescent="0.2"/>
    <row r="12409" ht="12.75" customHeight="1" x14ac:dyDescent="0.2"/>
    <row r="12410" ht="12.75" customHeight="1" x14ac:dyDescent="0.2"/>
    <row r="12411" ht="12.75" customHeight="1" x14ac:dyDescent="0.2"/>
    <row r="12412" ht="12.75" customHeight="1" x14ac:dyDescent="0.2"/>
    <row r="12413" ht="12.75" customHeight="1" x14ac:dyDescent="0.2"/>
    <row r="12414" ht="12.75" customHeight="1" x14ac:dyDescent="0.2"/>
    <row r="12415" ht="12.75" customHeight="1" x14ac:dyDescent="0.2"/>
    <row r="12416" ht="12.75" customHeight="1" x14ac:dyDescent="0.2"/>
    <row r="12417" ht="12.75" customHeight="1" x14ac:dyDescent="0.2"/>
    <row r="12418" ht="12.75" customHeight="1" x14ac:dyDescent="0.2"/>
    <row r="12419" ht="12.75" customHeight="1" x14ac:dyDescent="0.2"/>
    <row r="12420" ht="12.75" customHeight="1" x14ac:dyDescent="0.2"/>
    <row r="12421" ht="12.75" customHeight="1" x14ac:dyDescent="0.2"/>
    <row r="12422" ht="12.75" customHeight="1" x14ac:dyDescent="0.2"/>
    <row r="12423" ht="12.75" customHeight="1" x14ac:dyDescent="0.2"/>
    <row r="12424" ht="12.75" customHeight="1" x14ac:dyDescent="0.2"/>
    <row r="12425" ht="12.75" customHeight="1" x14ac:dyDescent="0.2"/>
    <row r="12426" ht="12.75" customHeight="1" x14ac:dyDescent="0.2"/>
    <row r="12427" ht="12.75" customHeight="1" x14ac:dyDescent="0.2"/>
    <row r="12428" ht="12.75" customHeight="1" x14ac:dyDescent="0.2"/>
    <row r="12429" ht="12.75" customHeight="1" x14ac:dyDescent="0.2"/>
    <row r="12430" ht="12.75" customHeight="1" x14ac:dyDescent="0.2"/>
    <row r="12431" ht="12.75" customHeight="1" x14ac:dyDescent="0.2"/>
    <row r="12432" ht="12.75" customHeight="1" x14ac:dyDescent="0.2"/>
    <row r="12433" ht="12.75" customHeight="1" x14ac:dyDescent="0.2"/>
    <row r="12434" ht="12.75" customHeight="1" x14ac:dyDescent="0.2"/>
    <row r="12435" ht="12.75" customHeight="1" x14ac:dyDescent="0.2"/>
    <row r="12436" ht="12.75" customHeight="1" x14ac:dyDescent="0.2"/>
    <row r="12437" ht="12.75" customHeight="1" x14ac:dyDescent="0.2"/>
    <row r="12438" ht="12.75" customHeight="1" x14ac:dyDescent="0.2"/>
    <row r="12439" ht="12.75" customHeight="1" x14ac:dyDescent="0.2"/>
    <row r="12440" ht="12.75" customHeight="1" x14ac:dyDescent="0.2"/>
    <row r="12441" ht="12.75" customHeight="1" x14ac:dyDescent="0.2"/>
    <row r="12442" ht="12.75" customHeight="1" x14ac:dyDescent="0.2"/>
    <row r="12443" ht="12.75" customHeight="1" x14ac:dyDescent="0.2"/>
    <row r="12444" ht="12.75" customHeight="1" x14ac:dyDescent="0.2"/>
    <row r="12445" ht="12.75" customHeight="1" x14ac:dyDescent="0.2"/>
    <row r="12446" ht="12.75" customHeight="1" x14ac:dyDescent="0.2"/>
    <row r="12447" ht="12.75" customHeight="1" x14ac:dyDescent="0.2"/>
    <row r="12448" ht="12.75" customHeight="1" x14ac:dyDescent="0.2"/>
    <row r="12449" ht="12.75" customHeight="1" x14ac:dyDescent="0.2"/>
    <row r="12450" ht="12.75" customHeight="1" x14ac:dyDescent="0.2"/>
    <row r="12451" ht="12.75" customHeight="1" x14ac:dyDescent="0.2"/>
    <row r="12452" ht="12.75" customHeight="1" x14ac:dyDescent="0.2"/>
    <row r="12453" ht="12.75" customHeight="1" x14ac:dyDescent="0.2"/>
    <row r="12454" ht="12.75" customHeight="1" x14ac:dyDescent="0.2"/>
    <row r="12455" ht="12.75" customHeight="1" x14ac:dyDescent="0.2"/>
    <row r="12456" ht="12.75" customHeight="1" x14ac:dyDescent="0.2"/>
    <row r="12457" ht="12.75" customHeight="1" x14ac:dyDescent="0.2"/>
    <row r="12458" ht="12.75" customHeight="1" x14ac:dyDescent="0.2"/>
    <row r="12459" ht="12.75" customHeight="1" x14ac:dyDescent="0.2"/>
    <row r="12460" ht="12.75" customHeight="1" x14ac:dyDescent="0.2"/>
    <row r="12461" ht="12.75" customHeight="1" x14ac:dyDescent="0.2"/>
    <row r="12462" ht="12.75" customHeight="1" x14ac:dyDescent="0.2"/>
    <row r="12463" ht="12.75" customHeight="1" x14ac:dyDescent="0.2"/>
    <row r="12464" ht="12.75" customHeight="1" x14ac:dyDescent="0.2"/>
    <row r="12465" ht="12.75" customHeight="1" x14ac:dyDescent="0.2"/>
    <row r="12466" ht="12.75" customHeight="1" x14ac:dyDescent="0.2"/>
    <row r="12467" ht="12.75" customHeight="1" x14ac:dyDescent="0.2"/>
    <row r="12468" ht="12.75" customHeight="1" x14ac:dyDescent="0.2"/>
    <row r="12469" ht="12.75" customHeight="1" x14ac:dyDescent="0.2"/>
    <row r="12470" ht="12.75" customHeight="1" x14ac:dyDescent="0.2"/>
    <row r="12471" ht="12.75" customHeight="1" x14ac:dyDescent="0.2"/>
    <row r="12472" ht="12.75" customHeight="1" x14ac:dyDescent="0.2"/>
    <row r="12473" ht="12.75" customHeight="1" x14ac:dyDescent="0.2"/>
    <row r="12474" ht="12.75" customHeight="1" x14ac:dyDescent="0.2"/>
    <row r="12475" ht="12.75" customHeight="1" x14ac:dyDescent="0.2"/>
    <row r="12476" ht="12.75" customHeight="1" x14ac:dyDescent="0.2"/>
    <row r="12477" ht="12.75" customHeight="1" x14ac:dyDescent="0.2"/>
    <row r="12478" ht="12.75" customHeight="1" x14ac:dyDescent="0.2"/>
    <row r="12479" ht="12.75" customHeight="1" x14ac:dyDescent="0.2"/>
    <row r="12480" ht="12.75" customHeight="1" x14ac:dyDescent="0.2"/>
    <row r="12481" ht="12.75" customHeight="1" x14ac:dyDescent="0.2"/>
    <row r="12482" ht="12.75" customHeight="1" x14ac:dyDescent="0.2"/>
    <row r="12483" ht="12.75" customHeight="1" x14ac:dyDescent="0.2"/>
    <row r="12484" ht="12.75" customHeight="1" x14ac:dyDescent="0.2"/>
    <row r="12485" ht="12.75" customHeight="1" x14ac:dyDescent="0.2"/>
    <row r="12486" ht="12.75" customHeight="1" x14ac:dyDescent="0.2"/>
    <row r="12487" ht="12.75" customHeight="1" x14ac:dyDescent="0.2"/>
    <row r="12488" ht="12.75" customHeight="1" x14ac:dyDescent="0.2"/>
    <row r="12489" ht="12.75" customHeight="1" x14ac:dyDescent="0.2"/>
    <row r="12490" ht="12.75" customHeight="1" x14ac:dyDescent="0.2"/>
    <row r="12491" ht="12.75" customHeight="1" x14ac:dyDescent="0.2"/>
    <row r="12492" ht="12.75" customHeight="1" x14ac:dyDescent="0.2"/>
    <row r="12493" ht="12.75" customHeight="1" x14ac:dyDescent="0.2"/>
    <row r="12494" ht="12.75" customHeight="1" x14ac:dyDescent="0.2"/>
    <row r="12495" ht="12.75" customHeight="1" x14ac:dyDescent="0.2"/>
    <row r="12496" ht="12.75" customHeight="1" x14ac:dyDescent="0.2"/>
    <row r="12497" ht="12.75" customHeight="1" x14ac:dyDescent="0.2"/>
    <row r="12498" ht="12.75" customHeight="1" x14ac:dyDescent="0.2"/>
    <row r="12499" ht="12.75" customHeight="1" x14ac:dyDescent="0.2"/>
    <row r="12500" ht="12.75" customHeight="1" x14ac:dyDescent="0.2"/>
    <row r="12501" ht="12.75" customHeight="1" x14ac:dyDescent="0.2"/>
    <row r="12502" ht="12.75" customHeight="1" x14ac:dyDescent="0.2"/>
    <row r="12503" ht="12.75" customHeight="1" x14ac:dyDescent="0.2"/>
    <row r="12504" ht="12.75" customHeight="1" x14ac:dyDescent="0.2"/>
    <row r="12505" ht="12.75" customHeight="1" x14ac:dyDescent="0.2"/>
    <row r="12506" ht="12.75" customHeight="1" x14ac:dyDescent="0.2"/>
    <row r="12507" ht="12.75" customHeight="1" x14ac:dyDescent="0.2"/>
    <row r="12508" ht="12.75" customHeight="1" x14ac:dyDescent="0.2"/>
    <row r="12509" ht="12.75" customHeight="1" x14ac:dyDescent="0.2"/>
    <row r="12510" ht="12.75" customHeight="1" x14ac:dyDescent="0.2"/>
    <row r="12511" ht="12.75" customHeight="1" x14ac:dyDescent="0.2"/>
    <row r="12512" ht="12.75" customHeight="1" x14ac:dyDescent="0.2"/>
    <row r="12513" ht="12.75" customHeight="1" x14ac:dyDescent="0.2"/>
    <row r="12514" ht="12.75" customHeight="1" x14ac:dyDescent="0.2"/>
    <row r="12515" ht="12.75" customHeight="1" x14ac:dyDescent="0.2"/>
    <row r="12516" ht="12.75" customHeight="1" x14ac:dyDescent="0.2"/>
    <row r="12517" ht="12.75" customHeight="1" x14ac:dyDescent="0.2"/>
    <row r="12518" ht="12.75" customHeight="1" x14ac:dyDescent="0.2"/>
    <row r="12519" ht="12.75" customHeight="1" x14ac:dyDescent="0.2"/>
    <row r="12520" ht="12.75" customHeight="1" x14ac:dyDescent="0.2"/>
    <row r="12521" ht="12.75" customHeight="1" x14ac:dyDescent="0.2"/>
    <row r="12522" ht="12.75" customHeight="1" x14ac:dyDescent="0.2"/>
    <row r="12523" ht="12.75" customHeight="1" x14ac:dyDescent="0.2"/>
    <row r="12524" ht="12.75" customHeight="1" x14ac:dyDescent="0.2"/>
    <row r="12525" ht="12.75" customHeight="1" x14ac:dyDescent="0.2"/>
    <row r="12526" ht="12.75" customHeight="1" x14ac:dyDescent="0.2"/>
    <row r="12527" ht="12.75" customHeight="1" x14ac:dyDescent="0.2"/>
    <row r="12528" ht="12.75" customHeight="1" x14ac:dyDescent="0.2"/>
    <row r="12529" ht="12.75" customHeight="1" x14ac:dyDescent="0.2"/>
    <row r="12530" ht="12.75" customHeight="1" x14ac:dyDescent="0.2"/>
    <row r="12531" ht="12.75" customHeight="1" x14ac:dyDescent="0.2"/>
    <row r="12532" ht="12.75" customHeight="1" x14ac:dyDescent="0.2"/>
    <row r="12533" ht="12.75" customHeight="1" x14ac:dyDescent="0.2"/>
    <row r="12534" ht="12.75" customHeight="1" x14ac:dyDescent="0.2"/>
    <row r="12535" ht="12.75" customHeight="1" x14ac:dyDescent="0.2"/>
    <row r="12536" ht="12.75" customHeight="1" x14ac:dyDescent="0.2"/>
    <row r="12537" ht="12.75" customHeight="1" x14ac:dyDescent="0.2"/>
    <row r="12538" ht="12.75" customHeight="1" x14ac:dyDescent="0.2"/>
    <row r="12539" ht="12.75" customHeight="1" x14ac:dyDescent="0.2"/>
    <row r="12540" ht="12.75" customHeight="1" x14ac:dyDescent="0.2"/>
    <row r="12541" ht="12.75" customHeight="1" x14ac:dyDescent="0.2"/>
    <row r="12542" ht="12.75" customHeight="1" x14ac:dyDescent="0.2"/>
    <row r="12543" ht="12.75" customHeight="1" x14ac:dyDescent="0.2"/>
    <row r="12544" ht="12.75" customHeight="1" x14ac:dyDescent="0.2"/>
    <row r="12545" ht="12.75" customHeight="1" x14ac:dyDescent="0.2"/>
    <row r="12546" ht="12.75" customHeight="1" x14ac:dyDescent="0.2"/>
    <row r="12547" ht="12.75" customHeight="1" x14ac:dyDescent="0.2"/>
    <row r="12548" ht="12.75" customHeight="1" x14ac:dyDescent="0.2"/>
    <row r="12549" ht="12.75" customHeight="1" x14ac:dyDescent="0.2"/>
    <row r="12550" ht="12.75" customHeight="1" x14ac:dyDescent="0.2"/>
    <row r="12551" ht="12.75" customHeight="1" x14ac:dyDescent="0.2"/>
    <row r="12552" ht="12.75" customHeight="1" x14ac:dyDescent="0.2"/>
    <row r="12553" ht="12.75" customHeight="1" x14ac:dyDescent="0.2"/>
    <row r="12554" ht="12.75" customHeight="1" x14ac:dyDescent="0.2"/>
    <row r="12555" ht="12.75" customHeight="1" x14ac:dyDescent="0.2"/>
    <row r="12556" ht="12.75" customHeight="1" x14ac:dyDescent="0.2"/>
    <row r="12557" ht="12.75" customHeight="1" x14ac:dyDescent="0.2"/>
    <row r="12558" ht="12.75" customHeight="1" x14ac:dyDescent="0.2"/>
    <row r="12559" ht="12.75" customHeight="1" x14ac:dyDescent="0.2"/>
    <row r="12560" ht="12.75" customHeight="1" x14ac:dyDescent="0.2"/>
    <row r="12561" ht="12.75" customHeight="1" x14ac:dyDescent="0.2"/>
    <row r="12562" ht="12.75" customHeight="1" x14ac:dyDescent="0.2"/>
    <row r="12563" ht="12.75" customHeight="1" x14ac:dyDescent="0.2"/>
    <row r="12564" ht="12.75" customHeight="1" x14ac:dyDescent="0.2"/>
    <row r="12565" ht="12.75" customHeight="1" x14ac:dyDescent="0.2"/>
    <row r="12566" ht="12.75" customHeight="1" x14ac:dyDescent="0.2"/>
    <row r="12567" ht="12.75" customHeight="1" x14ac:dyDescent="0.2"/>
    <row r="12568" ht="12.75" customHeight="1" x14ac:dyDescent="0.2"/>
    <row r="12569" ht="12.75" customHeight="1" x14ac:dyDescent="0.2"/>
    <row r="12570" ht="12.75" customHeight="1" x14ac:dyDescent="0.2"/>
    <row r="12571" ht="12.75" customHeight="1" x14ac:dyDescent="0.2"/>
    <row r="12572" ht="12.75" customHeight="1" x14ac:dyDescent="0.2"/>
    <row r="12573" ht="12.75" customHeight="1" x14ac:dyDescent="0.2"/>
    <row r="12574" ht="12.75" customHeight="1" x14ac:dyDescent="0.2"/>
    <row r="12575" ht="12.75" customHeight="1" x14ac:dyDescent="0.2"/>
    <row r="12576" ht="12.75" customHeight="1" x14ac:dyDescent="0.2"/>
    <row r="12577" ht="12.75" customHeight="1" x14ac:dyDescent="0.2"/>
    <row r="12578" ht="12.75" customHeight="1" x14ac:dyDescent="0.2"/>
    <row r="12579" ht="12.75" customHeight="1" x14ac:dyDescent="0.2"/>
    <row r="12580" ht="12.75" customHeight="1" x14ac:dyDescent="0.2"/>
    <row r="12581" ht="12.75" customHeight="1" x14ac:dyDescent="0.2"/>
    <row r="12582" ht="12.75" customHeight="1" x14ac:dyDescent="0.2"/>
    <row r="12583" ht="12.75" customHeight="1" x14ac:dyDescent="0.2"/>
    <row r="12584" ht="12.75" customHeight="1" x14ac:dyDescent="0.2"/>
    <row r="12585" ht="12.75" customHeight="1" x14ac:dyDescent="0.2"/>
    <row r="12586" ht="12.75" customHeight="1" x14ac:dyDescent="0.2"/>
    <row r="12587" ht="12.75" customHeight="1" x14ac:dyDescent="0.2"/>
    <row r="12588" ht="12.75" customHeight="1" x14ac:dyDescent="0.2"/>
    <row r="12589" ht="12.75" customHeight="1" x14ac:dyDescent="0.2"/>
    <row r="12590" ht="12.75" customHeight="1" x14ac:dyDescent="0.2"/>
    <row r="12591" ht="12.75" customHeight="1" x14ac:dyDescent="0.2"/>
    <row r="12592" ht="12.75" customHeight="1" x14ac:dyDescent="0.2"/>
    <row r="12593" ht="12.75" customHeight="1" x14ac:dyDescent="0.2"/>
    <row r="12594" ht="12.75" customHeight="1" x14ac:dyDescent="0.2"/>
    <row r="12595" ht="12.75" customHeight="1" x14ac:dyDescent="0.2"/>
    <row r="12596" ht="12.75" customHeight="1" x14ac:dyDescent="0.2"/>
    <row r="12597" ht="12.75" customHeight="1" x14ac:dyDescent="0.2"/>
    <row r="12598" ht="12.75" customHeight="1" x14ac:dyDescent="0.2"/>
    <row r="12599" ht="12.75" customHeight="1" x14ac:dyDescent="0.2"/>
    <row r="12600" ht="12.75" customHeight="1" x14ac:dyDescent="0.2"/>
    <row r="12601" ht="12.75" customHeight="1" x14ac:dyDescent="0.2"/>
    <row r="12602" ht="12.75" customHeight="1" x14ac:dyDescent="0.2"/>
    <row r="12603" ht="12.75" customHeight="1" x14ac:dyDescent="0.2"/>
    <row r="12604" ht="12.75" customHeight="1" x14ac:dyDescent="0.2"/>
    <row r="12605" ht="12.75" customHeight="1" x14ac:dyDescent="0.2"/>
    <row r="12606" ht="12.75" customHeight="1" x14ac:dyDescent="0.2"/>
    <row r="12607" ht="12.75" customHeight="1" x14ac:dyDescent="0.2"/>
    <row r="12608" ht="12.75" customHeight="1" x14ac:dyDescent="0.2"/>
    <row r="12609" ht="12.75" customHeight="1" x14ac:dyDescent="0.2"/>
    <row r="12610" ht="12.75" customHeight="1" x14ac:dyDescent="0.2"/>
    <row r="12611" ht="12.75" customHeight="1" x14ac:dyDescent="0.2"/>
    <row r="12612" ht="12.75" customHeight="1" x14ac:dyDescent="0.2"/>
    <row r="12613" ht="12.75" customHeight="1" x14ac:dyDescent="0.2"/>
    <row r="12614" ht="12.75" customHeight="1" x14ac:dyDescent="0.2"/>
    <row r="12615" ht="12.75" customHeight="1" x14ac:dyDescent="0.2"/>
    <row r="12616" ht="12.75" customHeight="1" x14ac:dyDescent="0.2"/>
    <row r="12617" ht="12.75" customHeight="1" x14ac:dyDescent="0.2"/>
    <row r="12618" ht="12.75" customHeight="1" x14ac:dyDescent="0.2"/>
    <row r="12619" ht="12.75" customHeight="1" x14ac:dyDescent="0.2"/>
    <row r="12620" ht="12.75" customHeight="1" x14ac:dyDescent="0.2"/>
    <row r="12621" ht="12.75" customHeight="1" x14ac:dyDescent="0.2"/>
    <row r="12622" ht="12.75" customHeight="1" x14ac:dyDescent="0.2"/>
    <row r="12623" ht="12.75" customHeight="1" x14ac:dyDescent="0.2"/>
    <row r="12624" ht="12.75" customHeight="1" x14ac:dyDescent="0.2"/>
    <row r="12625" ht="12.75" customHeight="1" x14ac:dyDescent="0.2"/>
    <row r="12626" ht="12.75" customHeight="1" x14ac:dyDescent="0.2"/>
    <row r="12627" ht="12.75" customHeight="1" x14ac:dyDescent="0.2"/>
    <row r="12628" ht="12.75" customHeight="1" x14ac:dyDescent="0.2"/>
    <row r="12629" ht="12.75" customHeight="1" x14ac:dyDescent="0.2"/>
    <row r="12630" ht="12.75" customHeight="1" x14ac:dyDescent="0.2"/>
    <row r="12631" ht="12.75" customHeight="1" x14ac:dyDescent="0.2"/>
    <row r="12632" ht="12.75" customHeight="1" x14ac:dyDescent="0.2"/>
    <row r="12633" ht="12.75" customHeight="1" x14ac:dyDescent="0.2"/>
    <row r="12634" ht="12.75" customHeight="1" x14ac:dyDescent="0.2"/>
    <row r="12635" ht="12.75" customHeight="1" x14ac:dyDescent="0.2"/>
    <row r="12636" ht="12.75" customHeight="1" x14ac:dyDescent="0.2"/>
    <row r="12637" ht="12.75" customHeight="1" x14ac:dyDescent="0.2"/>
    <row r="12638" ht="12.75" customHeight="1" x14ac:dyDescent="0.2"/>
    <row r="12639" ht="12.75" customHeight="1" x14ac:dyDescent="0.2"/>
    <row r="12640" ht="12.75" customHeight="1" x14ac:dyDescent="0.2"/>
    <row r="12641" ht="12.75" customHeight="1" x14ac:dyDescent="0.2"/>
    <row r="12642" ht="12.75" customHeight="1" x14ac:dyDescent="0.2"/>
    <row r="12643" ht="12.75" customHeight="1" x14ac:dyDescent="0.2"/>
    <row r="12644" ht="12.75" customHeight="1" x14ac:dyDescent="0.2"/>
    <row r="12645" ht="12.75" customHeight="1" x14ac:dyDescent="0.2"/>
    <row r="12646" ht="12.75" customHeight="1" x14ac:dyDescent="0.2"/>
    <row r="12647" ht="12.75" customHeight="1" x14ac:dyDescent="0.2"/>
    <row r="12648" ht="12.75" customHeight="1" x14ac:dyDescent="0.2"/>
    <row r="12649" ht="12.75" customHeight="1" x14ac:dyDescent="0.2"/>
    <row r="12650" ht="12.75" customHeight="1" x14ac:dyDescent="0.2"/>
    <row r="12651" ht="12.75" customHeight="1" x14ac:dyDescent="0.2"/>
    <row r="12652" ht="12.75" customHeight="1" x14ac:dyDescent="0.2"/>
    <row r="12653" ht="12.75" customHeight="1" x14ac:dyDescent="0.2"/>
    <row r="12654" ht="12.75" customHeight="1" x14ac:dyDescent="0.2"/>
    <row r="12655" ht="12.75" customHeight="1" x14ac:dyDescent="0.2"/>
    <row r="12656" ht="12.75" customHeight="1" x14ac:dyDescent="0.2"/>
    <row r="12657" ht="12.75" customHeight="1" x14ac:dyDescent="0.2"/>
    <row r="12658" ht="12.75" customHeight="1" x14ac:dyDescent="0.2"/>
    <row r="12659" ht="12.75" customHeight="1" x14ac:dyDescent="0.2"/>
    <row r="12660" ht="12.75" customHeight="1" x14ac:dyDescent="0.2"/>
    <row r="12661" ht="12.75" customHeight="1" x14ac:dyDescent="0.2"/>
    <row r="12662" ht="12.75" customHeight="1" x14ac:dyDescent="0.2"/>
    <row r="12663" ht="12.75" customHeight="1" x14ac:dyDescent="0.2"/>
    <row r="12664" ht="12.75" customHeight="1" x14ac:dyDescent="0.2"/>
    <row r="12665" ht="12.75" customHeight="1" x14ac:dyDescent="0.2"/>
    <row r="12666" ht="12.75" customHeight="1" x14ac:dyDescent="0.2"/>
    <row r="12667" ht="12.75" customHeight="1" x14ac:dyDescent="0.2"/>
    <row r="12668" ht="12.75" customHeight="1" x14ac:dyDescent="0.2"/>
    <row r="12669" ht="12.75" customHeight="1" x14ac:dyDescent="0.2"/>
    <row r="12670" ht="12.75" customHeight="1" x14ac:dyDescent="0.2"/>
    <row r="12671" ht="12.75" customHeight="1" x14ac:dyDescent="0.2"/>
    <row r="12672" ht="12.75" customHeight="1" x14ac:dyDescent="0.2"/>
    <row r="12673" ht="12.75" customHeight="1" x14ac:dyDescent="0.2"/>
    <row r="12674" ht="12.75" customHeight="1" x14ac:dyDescent="0.2"/>
    <row r="12675" ht="12.75" customHeight="1" x14ac:dyDescent="0.2"/>
    <row r="12676" ht="12.75" customHeight="1" x14ac:dyDescent="0.2"/>
    <row r="12677" ht="12.75" customHeight="1" x14ac:dyDescent="0.2"/>
    <row r="12678" ht="12.75" customHeight="1" x14ac:dyDescent="0.2"/>
    <row r="12679" ht="12.75" customHeight="1" x14ac:dyDescent="0.2"/>
    <row r="12680" ht="12.75" customHeight="1" x14ac:dyDescent="0.2"/>
    <row r="12681" ht="12.75" customHeight="1" x14ac:dyDescent="0.2"/>
    <row r="12682" ht="12.75" customHeight="1" x14ac:dyDescent="0.2"/>
    <row r="12683" ht="12.75" customHeight="1" x14ac:dyDescent="0.2"/>
    <row r="12684" ht="12.75" customHeight="1" x14ac:dyDescent="0.2"/>
    <row r="12685" ht="12.75" customHeight="1" x14ac:dyDescent="0.2"/>
    <row r="12686" ht="12.75" customHeight="1" x14ac:dyDescent="0.2"/>
    <row r="12687" ht="12.75" customHeight="1" x14ac:dyDescent="0.2"/>
    <row r="12688" ht="12.75" customHeight="1" x14ac:dyDescent="0.2"/>
    <row r="12689" ht="12.75" customHeight="1" x14ac:dyDescent="0.2"/>
    <row r="12690" ht="12.75" customHeight="1" x14ac:dyDescent="0.2"/>
    <row r="12691" ht="12.75" customHeight="1" x14ac:dyDescent="0.2"/>
    <row r="12692" ht="12.75" customHeight="1" x14ac:dyDescent="0.2"/>
    <row r="12693" ht="12.75" customHeight="1" x14ac:dyDescent="0.2"/>
    <row r="12694" ht="12.75" customHeight="1" x14ac:dyDescent="0.2"/>
    <row r="12695" ht="12.75" customHeight="1" x14ac:dyDescent="0.2"/>
    <row r="12696" ht="12.75" customHeight="1" x14ac:dyDescent="0.2"/>
    <row r="12697" ht="12.75" customHeight="1" x14ac:dyDescent="0.2"/>
    <row r="12698" ht="12.75" customHeight="1" x14ac:dyDescent="0.2"/>
    <row r="12699" ht="12.75" customHeight="1" x14ac:dyDescent="0.2"/>
    <row r="12700" ht="12.75" customHeight="1" x14ac:dyDescent="0.2"/>
    <row r="12701" ht="12.75" customHeight="1" x14ac:dyDescent="0.2"/>
    <row r="12702" ht="12.75" customHeight="1" x14ac:dyDescent="0.2"/>
    <row r="12703" ht="12.75" customHeight="1" x14ac:dyDescent="0.2"/>
    <row r="12704" ht="12.75" customHeight="1" x14ac:dyDescent="0.2"/>
    <row r="12705" ht="12.75" customHeight="1" x14ac:dyDescent="0.2"/>
    <row r="12706" ht="12.75" customHeight="1" x14ac:dyDescent="0.2"/>
    <row r="12707" ht="12.75" customHeight="1" x14ac:dyDescent="0.2"/>
    <row r="12708" ht="12.75" customHeight="1" x14ac:dyDescent="0.2"/>
    <row r="12709" ht="12.75" customHeight="1" x14ac:dyDescent="0.2"/>
    <row r="12710" ht="12.75" customHeight="1" x14ac:dyDescent="0.2"/>
    <row r="12711" ht="12.75" customHeight="1" x14ac:dyDescent="0.2"/>
    <row r="12712" ht="12.75" customHeight="1" x14ac:dyDescent="0.2"/>
    <row r="12713" ht="12.75" customHeight="1" x14ac:dyDescent="0.2"/>
    <row r="12714" ht="12.75" customHeight="1" x14ac:dyDescent="0.2"/>
    <row r="12715" ht="12.75" customHeight="1" x14ac:dyDescent="0.2"/>
    <row r="12716" ht="12.75" customHeight="1" x14ac:dyDescent="0.2"/>
    <row r="12717" ht="12.75" customHeight="1" x14ac:dyDescent="0.2"/>
    <row r="12718" ht="12.75" customHeight="1" x14ac:dyDescent="0.2"/>
    <row r="12719" ht="12.75" customHeight="1" x14ac:dyDescent="0.2"/>
    <row r="12720" ht="12.75" customHeight="1" x14ac:dyDescent="0.2"/>
    <row r="12721" ht="12.75" customHeight="1" x14ac:dyDescent="0.2"/>
    <row r="12722" ht="12.75" customHeight="1" x14ac:dyDescent="0.2"/>
    <row r="12723" ht="12.75" customHeight="1" x14ac:dyDescent="0.2"/>
    <row r="12724" ht="12.75" customHeight="1" x14ac:dyDescent="0.2"/>
    <row r="12725" ht="12.75" customHeight="1" x14ac:dyDescent="0.2"/>
    <row r="12726" ht="12.75" customHeight="1" x14ac:dyDescent="0.2"/>
    <row r="12727" ht="12.75" customHeight="1" x14ac:dyDescent="0.2"/>
    <row r="12728" ht="12.75" customHeight="1" x14ac:dyDescent="0.2"/>
    <row r="12729" ht="12.75" customHeight="1" x14ac:dyDescent="0.2"/>
    <row r="12730" ht="12.75" customHeight="1" x14ac:dyDescent="0.2"/>
    <row r="12731" ht="12.75" customHeight="1" x14ac:dyDescent="0.2"/>
    <row r="12732" ht="12.75" customHeight="1" x14ac:dyDescent="0.2"/>
    <row r="12733" ht="12.75" customHeight="1" x14ac:dyDescent="0.2"/>
    <row r="12734" ht="12.75" customHeight="1" x14ac:dyDescent="0.2"/>
    <row r="12735" ht="12.75" customHeight="1" x14ac:dyDescent="0.2"/>
    <row r="12736" ht="12.75" customHeight="1" x14ac:dyDescent="0.2"/>
    <row r="12737" ht="12.75" customHeight="1" x14ac:dyDescent="0.2"/>
    <row r="12738" ht="12.75" customHeight="1" x14ac:dyDescent="0.2"/>
    <row r="12739" ht="12.75" customHeight="1" x14ac:dyDescent="0.2"/>
    <row r="12740" ht="12.75" customHeight="1" x14ac:dyDescent="0.2"/>
    <row r="12741" ht="12.75" customHeight="1" x14ac:dyDescent="0.2"/>
    <row r="12742" ht="12.75" customHeight="1" x14ac:dyDescent="0.2"/>
    <row r="12743" ht="12.75" customHeight="1" x14ac:dyDescent="0.2"/>
    <row r="12744" ht="12.75" customHeight="1" x14ac:dyDescent="0.2"/>
    <row r="12745" ht="12.75" customHeight="1" x14ac:dyDescent="0.2"/>
    <row r="12746" ht="12.75" customHeight="1" x14ac:dyDescent="0.2"/>
    <row r="12747" ht="12.75" customHeight="1" x14ac:dyDescent="0.2"/>
    <row r="12748" ht="12.75" customHeight="1" x14ac:dyDescent="0.2"/>
    <row r="12749" ht="12.75" customHeight="1" x14ac:dyDescent="0.2"/>
    <row r="12750" ht="12.75" customHeight="1" x14ac:dyDescent="0.2"/>
    <row r="12751" ht="12.75" customHeight="1" x14ac:dyDescent="0.2"/>
    <row r="12752" ht="12.75" customHeight="1" x14ac:dyDescent="0.2"/>
    <row r="12753" ht="12.75" customHeight="1" x14ac:dyDescent="0.2"/>
    <row r="12754" ht="12.75" customHeight="1" x14ac:dyDescent="0.2"/>
    <row r="12755" ht="12.75" customHeight="1" x14ac:dyDescent="0.2"/>
    <row r="12756" ht="12.75" customHeight="1" x14ac:dyDescent="0.2"/>
    <row r="12757" ht="12.75" customHeight="1" x14ac:dyDescent="0.2"/>
    <row r="12758" ht="12.75" customHeight="1" x14ac:dyDescent="0.2"/>
    <row r="12759" ht="12.75" customHeight="1" x14ac:dyDescent="0.2"/>
    <row r="12760" ht="12.75" customHeight="1" x14ac:dyDescent="0.2"/>
    <row r="12761" ht="12.75" customHeight="1" x14ac:dyDescent="0.2"/>
    <row r="12762" ht="12.75" customHeight="1" x14ac:dyDescent="0.2"/>
    <row r="12763" ht="12.75" customHeight="1" x14ac:dyDescent="0.2"/>
    <row r="12764" ht="12.75" customHeight="1" x14ac:dyDescent="0.2"/>
    <row r="12765" ht="12.75" customHeight="1" x14ac:dyDescent="0.2"/>
    <row r="12766" ht="12.75" customHeight="1" x14ac:dyDescent="0.2"/>
    <row r="12767" ht="12.75" customHeight="1" x14ac:dyDescent="0.2"/>
    <row r="12768" ht="12.75" customHeight="1" x14ac:dyDescent="0.2"/>
    <row r="12769" ht="12.75" customHeight="1" x14ac:dyDescent="0.2"/>
    <row r="12770" ht="12.75" customHeight="1" x14ac:dyDescent="0.2"/>
    <row r="12771" ht="12.75" customHeight="1" x14ac:dyDescent="0.2"/>
    <row r="12772" ht="12.75" customHeight="1" x14ac:dyDescent="0.2"/>
    <row r="12773" ht="12.75" customHeight="1" x14ac:dyDescent="0.2"/>
    <row r="12774" ht="12.75" customHeight="1" x14ac:dyDescent="0.2"/>
    <row r="12775" ht="12.75" customHeight="1" x14ac:dyDescent="0.2"/>
    <row r="12776" ht="12.75" customHeight="1" x14ac:dyDescent="0.2"/>
    <row r="12777" ht="12.75" customHeight="1" x14ac:dyDescent="0.2"/>
    <row r="12778" ht="12.75" customHeight="1" x14ac:dyDescent="0.2"/>
    <row r="12779" ht="12.75" customHeight="1" x14ac:dyDescent="0.2"/>
    <row r="12780" ht="12.75" customHeight="1" x14ac:dyDescent="0.2"/>
    <row r="12781" ht="12.75" customHeight="1" x14ac:dyDescent="0.2"/>
    <row r="12782" ht="12.75" customHeight="1" x14ac:dyDescent="0.2"/>
    <row r="12783" ht="12.75" customHeight="1" x14ac:dyDescent="0.2"/>
    <row r="12784" ht="12.75" customHeight="1" x14ac:dyDescent="0.2"/>
    <row r="12785" ht="12.75" customHeight="1" x14ac:dyDescent="0.2"/>
    <row r="12786" ht="12.75" customHeight="1" x14ac:dyDescent="0.2"/>
    <row r="12787" ht="12.75" customHeight="1" x14ac:dyDescent="0.2"/>
    <row r="12788" ht="12.75" customHeight="1" x14ac:dyDescent="0.2"/>
    <row r="12789" ht="12.75" customHeight="1" x14ac:dyDescent="0.2"/>
    <row r="12790" ht="12.75" customHeight="1" x14ac:dyDescent="0.2"/>
    <row r="12791" ht="12.75" customHeight="1" x14ac:dyDescent="0.2"/>
    <row r="12792" ht="12.75" customHeight="1" x14ac:dyDescent="0.2"/>
    <row r="12793" ht="12.75" customHeight="1" x14ac:dyDescent="0.2"/>
    <row r="12794" ht="12.75" customHeight="1" x14ac:dyDescent="0.2"/>
    <row r="12795" ht="12.75" customHeight="1" x14ac:dyDescent="0.2"/>
    <row r="12796" ht="12.75" customHeight="1" x14ac:dyDescent="0.2"/>
    <row r="12797" ht="12.75" customHeight="1" x14ac:dyDescent="0.2"/>
    <row r="12798" ht="12.75" customHeight="1" x14ac:dyDescent="0.2"/>
    <row r="12799" ht="12.75" customHeight="1" x14ac:dyDescent="0.2"/>
    <row r="12800" ht="12.75" customHeight="1" x14ac:dyDescent="0.2"/>
    <row r="12801" ht="12.75" customHeight="1" x14ac:dyDescent="0.2"/>
    <row r="12802" ht="12.75" customHeight="1" x14ac:dyDescent="0.2"/>
    <row r="12803" ht="12.75" customHeight="1" x14ac:dyDescent="0.2"/>
    <row r="12804" ht="12.75" customHeight="1" x14ac:dyDescent="0.2"/>
    <row r="12805" ht="12.75" customHeight="1" x14ac:dyDescent="0.2"/>
    <row r="12806" ht="12.75" customHeight="1" x14ac:dyDescent="0.2"/>
    <row r="12807" ht="12.75" customHeight="1" x14ac:dyDescent="0.2"/>
    <row r="12808" ht="12.75" customHeight="1" x14ac:dyDescent="0.2"/>
    <row r="12809" ht="12.75" customHeight="1" x14ac:dyDescent="0.2"/>
    <row r="12810" ht="12.75" customHeight="1" x14ac:dyDescent="0.2"/>
    <row r="12811" ht="12.75" customHeight="1" x14ac:dyDescent="0.2"/>
    <row r="12812" ht="12.75" customHeight="1" x14ac:dyDescent="0.2"/>
    <row r="12813" ht="12.75" customHeight="1" x14ac:dyDescent="0.2"/>
    <row r="12814" ht="12.75" customHeight="1" x14ac:dyDescent="0.2"/>
    <row r="12815" ht="12.75" customHeight="1" x14ac:dyDescent="0.2"/>
    <row r="12816" ht="12.75" customHeight="1" x14ac:dyDescent="0.2"/>
    <row r="12817" ht="12.75" customHeight="1" x14ac:dyDescent="0.2"/>
    <row r="12818" ht="12.75" customHeight="1" x14ac:dyDescent="0.2"/>
    <row r="12819" ht="12.75" customHeight="1" x14ac:dyDescent="0.2"/>
    <row r="12820" ht="12.75" customHeight="1" x14ac:dyDescent="0.2"/>
    <row r="12821" ht="12.75" customHeight="1" x14ac:dyDescent="0.2"/>
    <row r="12822" ht="12.75" customHeight="1" x14ac:dyDescent="0.2"/>
    <row r="12823" ht="12.75" customHeight="1" x14ac:dyDescent="0.2"/>
    <row r="12824" ht="12.75" customHeight="1" x14ac:dyDescent="0.2"/>
    <row r="12825" ht="12.75" customHeight="1" x14ac:dyDescent="0.2"/>
    <row r="12826" ht="12.75" customHeight="1" x14ac:dyDescent="0.2"/>
    <row r="12827" ht="12.75" customHeight="1" x14ac:dyDescent="0.2"/>
    <row r="12828" ht="12.75" customHeight="1" x14ac:dyDescent="0.2"/>
    <row r="12829" ht="12.75" customHeight="1" x14ac:dyDescent="0.2"/>
    <row r="12830" ht="12.75" customHeight="1" x14ac:dyDescent="0.2"/>
    <row r="12831" ht="12.75" customHeight="1" x14ac:dyDescent="0.2"/>
    <row r="12832" ht="12.75" customHeight="1" x14ac:dyDescent="0.2"/>
    <row r="12833" ht="12.75" customHeight="1" x14ac:dyDescent="0.2"/>
    <row r="12834" ht="12.75" customHeight="1" x14ac:dyDescent="0.2"/>
    <row r="12835" ht="12.75" customHeight="1" x14ac:dyDescent="0.2"/>
    <row r="12836" ht="12.75" customHeight="1" x14ac:dyDescent="0.2"/>
    <row r="12837" ht="12.75" customHeight="1" x14ac:dyDescent="0.2"/>
    <row r="12838" ht="12.75" customHeight="1" x14ac:dyDescent="0.2"/>
    <row r="12839" ht="12.75" customHeight="1" x14ac:dyDescent="0.2"/>
    <row r="12840" ht="12.75" customHeight="1" x14ac:dyDescent="0.2"/>
    <row r="12841" ht="12.75" customHeight="1" x14ac:dyDescent="0.2"/>
    <row r="12842" ht="12.75" customHeight="1" x14ac:dyDescent="0.2"/>
    <row r="12843" ht="12.75" customHeight="1" x14ac:dyDescent="0.2"/>
    <row r="12844" ht="12.75" customHeight="1" x14ac:dyDescent="0.2"/>
    <row r="12845" ht="12.75" customHeight="1" x14ac:dyDescent="0.2"/>
    <row r="12846" ht="12.75" customHeight="1" x14ac:dyDescent="0.2"/>
    <row r="12847" ht="12.75" customHeight="1" x14ac:dyDescent="0.2"/>
    <row r="12848" ht="12.75" customHeight="1" x14ac:dyDescent="0.2"/>
    <row r="12849" ht="12.75" customHeight="1" x14ac:dyDescent="0.2"/>
    <row r="12850" ht="12.75" customHeight="1" x14ac:dyDescent="0.2"/>
    <row r="12851" ht="12.75" customHeight="1" x14ac:dyDescent="0.2"/>
    <row r="12852" ht="12.75" customHeight="1" x14ac:dyDescent="0.2"/>
    <row r="12853" ht="12.75" customHeight="1" x14ac:dyDescent="0.2"/>
    <row r="12854" ht="12.75" customHeight="1" x14ac:dyDescent="0.2"/>
    <row r="12855" ht="12.75" customHeight="1" x14ac:dyDescent="0.2"/>
    <row r="12856" ht="12.75" customHeight="1" x14ac:dyDescent="0.2"/>
    <row r="12857" ht="12.75" customHeight="1" x14ac:dyDescent="0.2"/>
    <row r="12858" ht="12.75" customHeight="1" x14ac:dyDescent="0.2"/>
    <row r="12859" ht="12.75" customHeight="1" x14ac:dyDescent="0.2"/>
    <row r="12860" ht="12.75" customHeight="1" x14ac:dyDescent="0.2"/>
    <row r="12861" ht="12.75" customHeight="1" x14ac:dyDescent="0.2"/>
    <row r="12862" ht="12.75" customHeight="1" x14ac:dyDescent="0.2"/>
    <row r="12863" ht="12.75" customHeight="1" x14ac:dyDescent="0.2"/>
    <row r="12864" ht="12.75" customHeight="1" x14ac:dyDescent="0.2"/>
    <row r="12865" ht="12.75" customHeight="1" x14ac:dyDescent="0.2"/>
    <row r="12866" ht="12.75" customHeight="1" x14ac:dyDescent="0.2"/>
    <row r="12867" ht="12.75" customHeight="1" x14ac:dyDescent="0.2"/>
    <row r="12868" ht="12.75" customHeight="1" x14ac:dyDescent="0.2"/>
    <row r="12869" ht="12.75" customHeight="1" x14ac:dyDescent="0.2"/>
    <row r="12870" ht="12.75" customHeight="1" x14ac:dyDescent="0.2"/>
    <row r="12871" ht="12.75" customHeight="1" x14ac:dyDescent="0.2"/>
    <row r="12872" ht="12.75" customHeight="1" x14ac:dyDescent="0.2"/>
    <row r="12873" ht="12.75" customHeight="1" x14ac:dyDescent="0.2"/>
    <row r="12874" ht="12.75" customHeight="1" x14ac:dyDescent="0.2"/>
    <row r="12875" ht="12.75" customHeight="1" x14ac:dyDescent="0.2"/>
    <row r="12876" ht="12.75" customHeight="1" x14ac:dyDescent="0.2"/>
    <row r="12877" ht="12.75" customHeight="1" x14ac:dyDescent="0.2"/>
    <row r="12878" ht="12.75" customHeight="1" x14ac:dyDescent="0.2"/>
    <row r="12879" ht="12.75" customHeight="1" x14ac:dyDescent="0.2"/>
    <row r="12880" ht="12.75" customHeight="1" x14ac:dyDescent="0.2"/>
    <row r="12881" ht="12.75" customHeight="1" x14ac:dyDescent="0.2"/>
    <row r="12882" ht="12.75" customHeight="1" x14ac:dyDescent="0.2"/>
    <row r="12883" ht="12.75" customHeight="1" x14ac:dyDescent="0.2"/>
    <row r="12884" ht="12.75" customHeight="1" x14ac:dyDescent="0.2"/>
    <row r="12885" ht="12.75" customHeight="1" x14ac:dyDescent="0.2"/>
    <row r="12886" ht="12.75" customHeight="1" x14ac:dyDescent="0.2"/>
    <row r="12887" ht="12.75" customHeight="1" x14ac:dyDescent="0.2"/>
    <row r="12888" ht="12.75" customHeight="1" x14ac:dyDescent="0.2"/>
    <row r="12889" ht="12.75" customHeight="1" x14ac:dyDescent="0.2"/>
    <row r="12890" ht="12.75" customHeight="1" x14ac:dyDescent="0.2"/>
    <row r="12891" ht="12.75" customHeight="1" x14ac:dyDescent="0.2"/>
    <row r="12892" ht="12.75" customHeight="1" x14ac:dyDescent="0.2"/>
    <row r="12893" ht="12.75" customHeight="1" x14ac:dyDescent="0.2"/>
    <row r="12894" ht="12.75" customHeight="1" x14ac:dyDescent="0.2"/>
    <row r="12895" ht="12.75" customHeight="1" x14ac:dyDescent="0.2"/>
    <row r="12896" ht="12.75" customHeight="1" x14ac:dyDescent="0.2"/>
    <row r="12897" ht="12.75" customHeight="1" x14ac:dyDescent="0.2"/>
    <row r="12898" ht="12.75" customHeight="1" x14ac:dyDescent="0.2"/>
    <row r="12899" ht="12.75" customHeight="1" x14ac:dyDescent="0.2"/>
    <row r="12900" ht="12.75" customHeight="1" x14ac:dyDescent="0.2"/>
    <row r="12901" ht="12.75" customHeight="1" x14ac:dyDescent="0.2"/>
    <row r="12902" ht="12.75" customHeight="1" x14ac:dyDescent="0.2"/>
    <row r="12903" ht="12.75" customHeight="1" x14ac:dyDescent="0.2"/>
    <row r="12904" ht="12.75" customHeight="1" x14ac:dyDescent="0.2"/>
    <row r="12905" ht="12.75" customHeight="1" x14ac:dyDescent="0.2"/>
    <row r="12906" ht="12.75" customHeight="1" x14ac:dyDescent="0.2"/>
    <row r="12907" ht="12.75" customHeight="1" x14ac:dyDescent="0.2"/>
    <row r="12908" ht="12.75" customHeight="1" x14ac:dyDescent="0.2"/>
    <row r="12909" ht="12.75" customHeight="1" x14ac:dyDescent="0.2"/>
    <row r="12910" ht="12.75" customHeight="1" x14ac:dyDescent="0.2"/>
    <row r="12911" ht="12.75" customHeight="1" x14ac:dyDescent="0.2"/>
    <row r="12912" ht="12.75" customHeight="1" x14ac:dyDescent="0.2"/>
    <row r="12913" ht="12.75" customHeight="1" x14ac:dyDescent="0.2"/>
    <row r="12914" ht="12.75" customHeight="1" x14ac:dyDescent="0.2"/>
    <row r="12915" ht="12.75" customHeight="1" x14ac:dyDescent="0.2"/>
    <row r="12916" ht="12.75" customHeight="1" x14ac:dyDescent="0.2"/>
    <row r="12917" ht="12.75" customHeight="1" x14ac:dyDescent="0.2"/>
    <row r="12918" ht="12.75" customHeight="1" x14ac:dyDescent="0.2"/>
    <row r="12919" ht="12.75" customHeight="1" x14ac:dyDescent="0.2"/>
    <row r="12920" ht="12.75" customHeight="1" x14ac:dyDescent="0.2"/>
    <row r="12921" ht="12.75" customHeight="1" x14ac:dyDescent="0.2"/>
    <row r="12922" ht="12.75" customHeight="1" x14ac:dyDescent="0.2"/>
    <row r="12923" ht="12.75" customHeight="1" x14ac:dyDescent="0.2"/>
    <row r="12924" ht="12.75" customHeight="1" x14ac:dyDescent="0.2"/>
    <row r="12925" ht="12.75" customHeight="1" x14ac:dyDescent="0.2"/>
    <row r="12926" ht="12.75" customHeight="1" x14ac:dyDescent="0.2"/>
    <row r="12927" ht="12.75" customHeight="1" x14ac:dyDescent="0.2"/>
    <row r="12928" ht="12.75" customHeight="1" x14ac:dyDescent="0.2"/>
    <row r="12929" ht="12.75" customHeight="1" x14ac:dyDescent="0.2"/>
    <row r="12930" ht="12.75" customHeight="1" x14ac:dyDescent="0.2"/>
    <row r="12931" ht="12.75" customHeight="1" x14ac:dyDescent="0.2"/>
    <row r="12932" ht="12.75" customHeight="1" x14ac:dyDescent="0.2"/>
    <row r="12933" ht="12.75" customHeight="1" x14ac:dyDescent="0.2"/>
    <row r="12934" ht="12.75" customHeight="1" x14ac:dyDescent="0.2"/>
    <row r="12935" ht="12.75" customHeight="1" x14ac:dyDescent="0.2"/>
    <row r="12936" ht="12.75" customHeight="1" x14ac:dyDescent="0.2"/>
    <row r="12937" ht="12.75" customHeight="1" x14ac:dyDescent="0.2"/>
    <row r="12938" ht="12.75" customHeight="1" x14ac:dyDescent="0.2"/>
    <row r="12939" ht="12.75" customHeight="1" x14ac:dyDescent="0.2"/>
    <row r="12940" ht="12.75" customHeight="1" x14ac:dyDescent="0.2"/>
    <row r="12941" ht="12.75" customHeight="1" x14ac:dyDescent="0.2"/>
    <row r="12942" ht="12.75" customHeight="1" x14ac:dyDescent="0.2"/>
    <row r="12943" ht="12.75" customHeight="1" x14ac:dyDescent="0.2"/>
    <row r="12944" ht="12.75" customHeight="1" x14ac:dyDescent="0.2"/>
    <row r="12945" ht="12.75" customHeight="1" x14ac:dyDescent="0.2"/>
    <row r="12946" ht="12.75" customHeight="1" x14ac:dyDescent="0.2"/>
    <row r="12947" ht="12.75" customHeight="1" x14ac:dyDescent="0.2"/>
    <row r="12948" ht="12.75" customHeight="1" x14ac:dyDescent="0.2"/>
    <row r="12949" ht="12.75" customHeight="1" x14ac:dyDescent="0.2"/>
    <row r="12950" ht="12.75" customHeight="1" x14ac:dyDescent="0.2"/>
    <row r="12951" ht="12.75" customHeight="1" x14ac:dyDescent="0.2"/>
    <row r="12952" ht="12.75" customHeight="1" x14ac:dyDescent="0.2"/>
    <row r="12953" ht="12.75" customHeight="1" x14ac:dyDescent="0.2"/>
    <row r="12954" ht="12.75" customHeight="1" x14ac:dyDescent="0.2"/>
    <row r="12955" ht="12.75" customHeight="1" x14ac:dyDescent="0.2"/>
    <row r="12956" ht="12.75" customHeight="1" x14ac:dyDescent="0.2"/>
    <row r="12957" ht="12.75" customHeight="1" x14ac:dyDescent="0.2"/>
    <row r="12958" ht="12.75" customHeight="1" x14ac:dyDescent="0.2"/>
    <row r="12959" ht="12.75" customHeight="1" x14ac:dyDescent="0.2"/>
    <row r="12960" ht="12.75" customHeight="1" x14ac:dyDescent="0.2"/>
    <row r="12961" ht="12.75" customHeight="1" x14ac:dyDescent="0.2"/>
    <row r="12962" ht="12.75" customHeight="1" x14ac:dyDescent="0.2"/>
    <row r="12963" ht="12.75" customHeight="1" x14ac:dyDescent="0.2"/>
    <row r="12964" ht="12.75" customHeight="1" x14ac:dyDescent="0.2"/>
    <row r="12965" ht="12.75" customHeight="1" x14ac:dyDescent="0.2"/>
    <row r="12966" ht="12.75" customHeight="1" x14ac:dyDescent="0.2"/>
    <row r="12967" ht="12.75" customHeight="1" x14ac:dyDescent="0.2"/>
    <row r="12968" ht="12.75" customHeight="1" x14ac:dyDescent="0.2"/>
    <row r="12969" ht="12.75" customHeight="1" x14ac:dyDescent="0.2"/>
    <row r="12970" ht="12.75" customHeight="1" x14ac:dyDescent="0.2"/>
    <row r="12971" ht="12.75" customHeight="1" x14ac:dyDescent="0.2"/>
    <row r="12972" ht="12.75" customHeight="1" x14ac:dyDescent="0.2"/>
    <row r="12973" ht="12.75" customHeight="1" x14ac:dyDescent="0.2"/>
    <row r="12974" ht="12.75" customHeight="1" x14ac:dyDescent="0.2"/>
    <row r="12975" ht="12.75" customHeight="1" x14ac:dyDescent="0.2"/>
    <row r="12976" ht="12.75" customHeight="1" x14ac:dyDescent="0.2"/>
    <row r="12977" ht="12.75" customHeight="1" x14ac:dyDescent="0.2"/>
    <row r="12978" ht="12.75" customHeight="1" x14ac:dyDescent="0.2"/>
    <row r="12979" ht="12.75" customHeight="1" x14ac:dyDescent="0.2"/>
    <row r="12980" ht="12.75" customHeight="1" x14ac:dyDescent="0.2"/>
    <row r="12981" ht="12.75" customHeight="1" x14ac:dyDescent="0.2"/>
    <row r="12982" ht="12.75" customHeight="1" x14ac:dyDescent="0.2"/>
    <row r="12983" ht="12.75" customHeight="1" x14ac:dyDescent="0.2"/>
    <row r="12984" ht="12.75" customHeight="1" x14ac:dyDescent="0.2"/>
    <row r="12985" ht="12.75" customHeight="1" x14ac:dyDescent="0.2"/>
    <row r="12986" ht="12.75" customHeight="1" x14ac:dyDescent="0.2"/>
    <row r="12987" ht="12.75" customHeight="1" x14ac:dyDescent="0.2"/>
    <row r="12988" ht="12.75" customHeight="1" x14ac:dyDescent="0.2"/>
    <row r="12989" ht="12.75" customHeight="1" x14ac:dyDescent="0.2"/>
    <row r="12990" ht="12.75" customHeight="1" x14ac:dyDescent="0.2"/>
    <row r="12991" ht="12.75" customHeight="1" x14ac:dyDescent="0.2"/>
    <row r="12992" ht="12.75" customHeight="1" x14ac:dyDescent="0.2"/>
    <row r="12993" ht="12.75" customHeight="1" x14ac:dyDescent="0.2"/>
    <row r="12994" ht="12.75" customHeight="1" x14ac:dyDescent="0.2"/>
    <row r="12995" ht="12.75" customHeight="1" x14ac:dyDescent="0.2"/>
    <row r="12996" ht="12.75" customHeight="1" x14ac:dyDescent="0.2"/>
    <row r="12997" ht="12.75" customHeight="1" x14ac:dyDescent="0.2"/>
    <row r="12998" ht="12.75" customHeight="1" x14ac:dyDescent="0.2"/>
    <row r="12999" ht="12.75" customHeight="1" x14ac:dyDescent="0.2"/>
    <row r="13000" ht="12.75" customHeight="1" x14ac:dyDescent="0.2"/>
    <row r="13001" ht="12.75" customHeight="1" x14ac:dyDescent="0.2"/>
    <row r="13002" ht="12.75" customHeight="1" x14ac:dyDescent="0.2"/>
    <row r="13003" ht="12.75" customHeight="1" x14ac:dyDescent="0.2"/>
    <row r="13004" ht="12.75" customHeight="1" x14ac:dyDescent="0.2"/>
    <row r="13005" ht="12.75" customHeight="1" x14ac:dyDescent="0.2"/>
    <row r="13006" ht="12.75" customHeight="1" x14ac:dyDescent="0.2"/>
    <row r="13007" ht="12.75" customHeight="1" x14ac:dyDescent="0.2"/>
    <row r="13008" ht="12.75" customHeight="1" x14ac:dyDescent="0.2"/>
    <row r="13009" ht="12.75" customHeight="1" x14ac:dyDescent="0.2"/>
    <row r="13010" ht="12.75" customHeight="1" x14ac:dyDescent="0.2"/>
    <row r="13011" ht="12.75" customHeight="1" x14ac:dyDescent="0.2"/>
    <row r="13012" ht="12.75" customHeight="1" x14ac:dyDescent="0.2"/>
    <row r="13013" ht="12.75" customHeight="1" x14ac:dyDescent="0.2"/>
    <row r="13014" ht="12.75" customHeight="1" x14ac:dyDescent="0.2"/>
    <row r="13015" ht="12.75" customHeight="1" x14ac:dyDescent="0.2"/>
    <row r="13016" ht="12.75" customHeight="1" x14ac:dyDescent="0.2"/>
    <row r="13017" ht="12.75" customHeight="1" x14ac:dyDescent="0.2"/>
    <row r="13018" ht="12.75" customHeight="1" x14ac:dyDescent="0.2"/>
    <row r="13019" ht="12.75" customHeight="1" x14ac:dyDescent="0.2"/>
    <row r="13020" ht="12.75" customHeight="1" x14ac:dyDescent="0.2"/>
    <row r="13021" ht="12.75" customHeight="1" x14ac:dyDescent="0.2"/>
    <row r="13022" ht="12.75" customHeight="1" x14ac:dyDescent="0.2"/>
    <row r="13023" ht="12.75" customHeight="1" x14ac:dyDescent="0.2"/>
    <row r="13024" ht="12.75" customHeight="1" x14ac:dyDescent="0.2"/>
    <row r="13025" ht="12.75" customHeight="1" x14ac:dyDescent="0.2"/>
    <row r="13026" ht="12.75" customHeight="1" x14ac:dyDescent="0.2"/>
    <row r="13027" ht="12.75" customHeight="1" x14ac:dyDescent="0.2"/>
    <row r="13028" ht="12.75" customHeight="1" x14ac:dyDescent="0.2"/>
    <row r="13029" ht="12.75" customHeight="1" x14ac:dyDescent="0.2"/>
    <row r="13030" ht="12.75" customHeight="1" x14ac:dyDescent="0.2"/>
    <row r="13031" ht="12.75" customHeight="1" x14ac:dyDescent="0.2"/>
    <row r="13032" ht="12.75" customHeight="1" x14ac:dyDescent="0.2"/>
    <row r="13033" ht="12.75" customHeight="1" x14ac:dyDescent="0.2"/>
    <row r="13034" ht="12.75" customHeight="1" x14ac:dyDescent="0.2"/>
    <row r="13035" ht="12.75" customHeight="1" x14ac:dyDescent="0.2"/>
    <row r="13036" ht="12.75" customHeight="1" x14ac:dyDescent="0.2"/>
    <row r="13037" ht="12.75" customHeight="1" x14ac:dyDescent="0.2"/>
    <row r="13038" ht="12.75" customHeight="1" x14ac:dyDescent="0.2"/>
    <row r="13039" ht="12.75" customHeight="1" x14ac:dyDescent="0.2"/>
    <row r="13040" ht="12.75" customHeight="1" x14ac:dyDescent="0.2"/>
    <row r="13041" ht="12.75" customHeight="1" x14ac:dyDescent="0.2"/>
    <row r="13042" ht="12.75" customHeight="1" x14ac:dyDescent="0.2"/>
    <row r="13043" ht="12.75" customHeight="1" x14ac:dyDescent="0.2"/>
    <row r="13044" ht="12.75" customHeight="1" x14ac:dyDescent="0.2"/>
    <row r="13045" ht="12.75" customHeight="1" x14ac:dyDescent="0.2"/>
    <row r="13046" ht="12.75" customHeight="1" x14ac:dyDescent="0.2"/>
    <row r="13047" ht="12.75" customHeight="1" x14ac:dyDescent="0.2"/>
    <row r="13048" ht="12.75" customHeight="1" x14ac:dyDescent="0.2"/>
    <row r="13049" ht="12.75" customHeight="1" x14ac:dyDescent="0.2"/>
    <row r="13050" ht="12.75" customHeight="1" x14ac:dyDescent="0.2"/>
    <row r="13051" ht="12.75" customHeight="1" x14ac:dyDescent="0.2"/>
    <row r="13052" ht="12.75" customHeight="1" x14ac:dyDescent="0.2"/>
    <row r="13053" ht="12.75" customHeight="1" x14ac:dyDescent="0.2"/>
    <row r="13054" ht="12.75" customHeight="1" x14ac:dyDescent="0.2"/>
    <row r="13055" ht="12.75" customHeight="1" x14ac:dyDescent="0.2"/>
    <row r="13056" ht="12.75" customHeight="1" x14ac:dyDescent="0.2"/>
    <row r="13057" ht="12.75" customHeight="1" x14ac:dyDescent="0.2"/>
    <row r="13058" ht="12.75" customHeight="1" x14ac:dyDescent="0.2"/>
    <row r="13059" ht="12.75" customHeight="1" x14ac:dyDescent="0.2"/>
    <row r="13060" ht="12.75" customHeight="1" x14ac:dyDescent="0.2"/>
    <row r="13061" ht="12.75" customHeight="1" x14ac:dyDescent="0.2"/>
    <row r="13062" ht="12.75" customHeight="1" x14ac:dyDescent="0.2"/>
    <row r="13063" ht="12.75" customHeight="1" x14ac:dyDescent="0.2"/>
    <row r="13064" ht="12.75" customHeight="1" x14ac:dyDescent="0.2"/>
    <row r="13065" ht="12.75" customHeight="1" x14ac:dyDescent="0.2"/>
    <row r="13066" ht="12.75" customHeight="1" x14ac:dyDescent="0.2"/>
    <row r="13067" ht="12.75" customHeight="1" x14ac:dyDescent="0.2"/>
    <row r="13068" ht="12.75" customHeight="1" x14ac:dyDescent="0.2"/>
    <row r="13069" ht="12.75" customHeight="1" x14ac:dyDescent="0.2"/>
    <row r="13070" ht="12.75" customHeight="1" x14ac:dyDescent="0.2"/>
    <row r="13071" ht="12.75" customHeight="1" x14ac:dyDescent="0.2"/>
    <row r="13072" ht="12.75" customHeight="1" x14ac:dyDescent="0.2"/>
    <row r="13073" ht="12.75" customHeight="1" x14ac:dyDescent="0.2"/>
    <row r="13074" ht="12.75" customHeight="1" x14ac:dyDescent="0.2"/>
    <row r="13075" ht="12.75" customHeight="1" x14ac:dyDescent="0.2"/>
    <row r="13076" ht="12.75" customHeight="1" x14ac:dyDescent="0.2"/>
    <row r="13077" ht="12.75" customHeight="1" x14ac:dyDescent="0.2"/>
    <row r="13078" ht="12.75" customHeight="1" x14ac:dyDescent="0.2"/>
    <row r="13079" ht="12.75" customHeight="1" x14ac:dyDescent="0.2"/>
    <row r="13080" ht="12.75" customHeight="1" x14ac:dyDescent="0.2"/>
    <row r="13081" ht="12.75" customHeight="1" x14ac:dyDescent="0.2"/>
    <row r="13082" ht="12.75" customHeight="1" x14ac:dyDescent="0.2"/>
    <row r="13083" ht="12.75" customHeight="1" x14ac:dyDescent="0.2"/>
    <row r="13084" ht="12.75" customHeight="1" x14ac:dyDescent="0.2"/>
    <row r="13085" ht="12.75" customHeight="1" x14ac:dyDescent="0.2"/>
    <row r="13086" ht="12.75" customHeight="1" x14ac:dyDescent="0.2"/>
    <row r="13087" ht="12.75" customHeight="1" x14ac:dyDescent="0.2"/>
    <row r="13088" ht="12.75" customHeight="1" x14ac:dyDescent="0.2"/>
    <row r="13089" ht="12.75" customHeight="1" x14ac:dyDescent="0.2"/>
    <row r="13090" ht="12.75" customHeight="1" x14ac:dyDescent="0.2"/>
    <row r="13091" ht="12.75" customHeight="1" x14ac:dyDescent="0.2"/>
    <row r="13092" ht="12.75" customHeight="1" x14ac:dyDescent="0.2"/>
    <row r="13093" ht="12.75" customHeight="1" x14ac:dyDescent="0.2"/>
    <row r="13094" ht="12.75" customHeight="1" x14ac:dyDescent="0.2"/>
    <row r="13095" ht="12.75" customHeight="1" x14ac:dyDescent="0.2"/>
    <row r="13096" ht="12.75" customHeight="1" x14ac:dyDescent="0.2"/>
    <row r="13097" ht="12.75" customHeight="1" x14ac:dyDescent="0.2"/>
    <row r="13098" ht="12.75" customHeight="1" x14ac:dyDescent="0.2"/>
    <row r="13099" ht="12.75" customHeight="1" x14ac:dyDescent="0.2"/>
    <row r="13100" ht="12.75" customHeight="1" x14ac:dyDescent="0.2"/>
    <row r="13101" ht="12.75" customHeight="1" x14ac:dyDescent="0.2"/>
    <row r="13102" ht="12.75" customHeight="1" x14ac:dyDescent="0.2"/>
    <row r="13103" ht="12.75" customHeight="1" x14ac:dyDescent="0.2"/>
    <row r="13104" ht="12.75" customHeight="1" x14ac:dyDescent="0.2"/>
    <row r="13105" ht="12.75" customHeight="1" x14ac:dyDescent="0.2"/>
    <row r="13106" ht="12.75" customHeight="1" x14ac:dyDescent="0.2"/>
    <row r="13107" ht="12.75" customHeight="1" x14ac:dyDescent="0.2"/>
    <row r="13108" ht="12.75" customHeight="1" x14ac:dyDescent="0.2"/>
    <row r="13109" ht="12.75" customHeight="1" x14ac:dyDescent="0.2"/>
    <row r="13110" ht="12.75" customHeight="1" x14ac:dyDescent="0.2"/>
    <row r="13111" ht="12.75" customHeight="1" x14ac:dyDescent="0.2"/>
    <row r="13112" ht="12.75" customHeight="1" x14ac:dyDescent="0.2"/>
    <row r="13113" ht="12.75" customHeight="1" x14ac:dyDescent="0.2"/>
    <row r="13114" ht="12.75" customHeight="1" x14ac:dyDescent="0.2"/>
    <row r="13115" ht="12.75" customHeight="1" x14ac:dyDescent="0.2"/>
    <row r="13116" ht="12.75" customHeight="1" x14ac:dyDescent="0.2"/>
    <row r="13117" ht="12.75" customHeight="1" x14ac:dyDescent="0.2"/>
    <row r="13118" ht="12.75" customHeight="1" x14ac:dyDescent="0.2"/>
    <row r="13119" ht="12.75" customHeight="1" x14ac:dyDescent="0.2"/>
    <row r="13120" ht="12.75" customHeight="1" x14ac:dyDescent="0.2"/>
    <row r="13121" ht="12.75" customHeight="1" x14ac:dyDescent="0.2"/>
    <row r="13122" ht="12.75" customHeight="1" x14ac:dyDescent="0.2"/>
    <row r="13123" ht="12.75" customHeight="1" x14ac:dyDescent="0.2"/>
    <row r="13124" ht="12.75" customHeight="1" x14ac:dyDescent="0.2"/>
    <row r="13125" ht="12.75" customHeight="1" x14ac:dyDescent="0.2"/>
    <row r="13126" ht="12.75" customHeight="1" x14ac:dyDescent="0.2"/>
    <row r="13127" ht="12.75" customHeight="1" x14ac:dyDescent="0.2"/>
    <row r="13128" ht="12.75" customHeight="1" x14ac:dyDescent="0.2"/>
    <row r="13129" ht="12.75" customHeight="1" x14ac:dyDescent="0.2"/>
    <row r="13130" ht="12.75" customHeight="1" x14ac:dyDescent="0.2"/>
    <row r="13131" ht="12.75" customHeight="1" x14ac:dyDescent="0.2"/>
    <row r="13132" ht="12.75" customHeight="1" x14ac:dyDescent="0.2"/>
    <row r="13133" ht="12.75" customHeight="1" x14ac:dyDescent="0.2"/>
    <row r="13134" ht="12.75" customHeight="1" x14ac:dyDescent="0.2"/>
    <row r="13135" ht="12.75" customHeight="1" x14ac:dyDescent="0.2"/>
    <row r="13136" ht="12.75" customHeight="1" x14ac:dyDescent="0.2"/>
    <row r="13137" ht="12.75" customHeight="1" x14ac:dyDescent="0.2"/>
    <row r="13138" ht="12.75" customHeight="1" x14ac:dyDescent="0.2"/>
    <row r="13139" ht="12.75" customHeight="1" x14ac:dyDescent="0.2"/>
    <row r="13140" ht="12.75" customHeight="1" x14ac:dyDescent="0.2"/>
    <row r="13141" ht="12.75" customHeight="1" x14ac:dyDescent="0.2"/>
    <row r="13142" ht="12.75" customHeight="1" x14ac:dyDescent="0.2"/>
    <row r="13143" ht="12.75" customHeight="1" x14ac:dyDescent="0.2"/>
    <row r="13144" ht="12.75" customHeight="1" x14ac:dyDescent="0.2"/>
    <row r="13145" ht="12.75" customHeight="1" x14ac:dyDescent="0.2"/>
    <row r="13146" ht="12.75" customHeight="1" x14ac:dyDescent="0.2"/>
    <row r="13147" ht="12.75" customHeight="1" x14ac:dyDescent="0.2"/>
    <row r="13148" ht="12.75" customHeight="1" x14ac:dyDescent="0.2"/>
    <row r="13149" ht="12.75" customHeight="1" x14ac:dyDescent="0.2"/>
    <row r="13150" ht="12.75" customHeight="1" x14ac:dyDescent="0.2"/>
    <row r="13151" ht="12.75" customHeight="1" x14ac:dyDescent="0.2"/>
    <row r="13152" ht="12.75" customHeight="1" x14ac:dyDescent="0.2"/>
    <row r="13153" ht="12.75" customHeight="1" x14ac:dyDescent="0.2"/>
    <row r="13154" ht="12.75" customHeight="1" x14ac:dyDescent="0.2"/>
    <row r="13155" ht="12.75" customHeight="1" x14ac:dyDescent="0.2"/>
    <row r="13156" ht="12.75" customHeight="1" x14ac:dyDescent="0.2"/>
    <row r="13157" ht="12.75" customHeight="1" x14ac:dyDescent="0.2"/>
    <row r="13158" ht="12.75" customHeight="1" x14ac:dyDescent="0.2"/>
    <row r="13159" ht="12.75" customHeight="1" x14ac:dyDescent="0.2"/>
    <row r="13160" ht="12.75" customHeight="1" x14ac:dyDescent="0.2"/>
    <row r="13161" ht="12.75" customHeight="1" x14ac:dyDescent="0.2"/>
    <row r="13162" ht="12.75" customHeight="1" x14ac:dyDescent="0.2"/>
    <row r="13163" ht="12.75" customHeight="1" x14ac:dyDescent="0.2"/>
    <row r="13164" ht="12.75" customHeight="1" x14ac:dyDescent="0.2"/>
    <row r="13165" ht="12.75" customHeight="1" x14ac:dyDescent="0.2"/>
    <row r="13166" ht="12.75" customHeight="1" x14ac:dyDescent="0.2"/>
    <row r="13167" ht="12.75" customHeight="1" x14ac:dyDescent="0.2"/>
    <row r="13168" ht="12.75" customHeight="1" x14ac:dyDescent="0.2"/>
    <row r="13169" ht="12.75" customHeight="1" x14ac:dyDescent="0.2"/>
    <row r="13170" ht="12.75" customHeight="1" x14ac:dyDescent="0.2"/>
    <row r="13171" ht="12.75" customHeight="1" x14ac:dyDescent="0.2"/>
    <row r="13172" ht="12.75" customHeight="1" x14ac:dyDescent="0.2"/>
    <row r="13173" ht="12.75" customHeight="1" x14ac:dyDescent="0.2"/>
    <row r="13174" ht="12.75" customHeight="1" x14ac:dyDescent="0.2"/>
    <row r="13175" ht="12.75" customHeight="1" x14ac:dyDescent="0.2"/>
    <row r="13176" ht="12.75" customHeight="1" x14ac:dyDescent="0.2"/>
    <row r="13177" ht="12.75" customHeight="1" x14ac:dyDescent="0.2"/>
    <row r="13178" ht="12.75" customHeight="1" x14ac:dyDescent="0.2"/>
    <row r="13179" ht="12.75" customHeight="1" x14ac:dyDescent="0.2"/>
    <row r="13180" ht="12.75" customHeight="1" x14ac:dyDescent="0.2"/>
    <row r="13181" ht="12.75" customHeight="1" x14ac:dyDescent="0.2"/>
    <row r="13182" ht="12.75" customHeight="1" x14ac:dyDescent="0.2"/>
    <row r="13183" ht="12.75" customHeight="1" x14ac:dyDescent="0.2"/>
    <row r="13184" ht="12.75" customHeight="1" x14ac:dyDescent="0.2"/>
    <row r="13185" ht="12.75" customHeight="1" x14ac:dyDescent="0.2"/>
    <row r="13186" ht="12.75" customHeight="1" x14ac:dyDescent="0.2"/>
    <row r="13187" ht="12.75" customHeight="1" x14ac:dyDescent="0.2"/>
    <row r="13188" ht="12.75" customHeight="1" x14ac:dyDescent="0.2"/>
    <row r="13189" ht="12.75" customHeight="1" x14ac:dyDescent="0.2"/>
    <row r="13190" ht="12.75" customHeight="1" x14ac:dyDescent="0.2"/>
    <row r="13191" ht="12.75" customHeight="1" x14ac:dyDescent="0.2"/>
    <row r="13192" ht="12.75" customHeight="1" x14ac:dyDescent="0.2"/>
    <row r="13193" ht="12.75" customHeight="1" x14ac:dyDescent="0.2"/>
    <row r="13194" ht="12.75" customHeight="1" x14ac:dyDescent="0.2"/>
    <row r="13195" ht="12.75" customHeight="1" x14ac:dyDescent="0.2"/>
    <row r="13196" ht="12.75" customHeight="1" x14ac:dyDescent="0.2"/>
    <row r="13197" ht="12.75" customHeight="1" x14ac:dyDescent="0.2"/>
    <row r="13198" ht="12.75" customHeight="1" x14ac:dyDescent="0.2"/>
    <row r="13199" ht="12.75" customHeight="1" x14ac:dyDescent="0.2"/>
    <row r="13200" ht="12.75" customHeight="1" x14ac:dyDescent="0.2"/>
    <row r="13201" ht="12.75" customHeight="1" x14ac:dyDescent="0.2"/>
    <row r="13202" ht="12.75" customHeight="1" x14ac:dyDescent="0.2"/>
    <row r="13203" ht="12.75" customHeight="1" x14ac:dyDescent="0.2"/>
    <row r="13204" ht="12.75" customHeight="1" x14ac:dyDescent="0.2"/>
    <row r="13205" ht="12.75" customHeight="1" x14ac:dyDescent="0.2"/>
    <row r="13206" ht="12.75" customHeight="1" x14ac:dyDescent="0.2"/>
    <row r="13207" ht="12.75" customHeight="1" x14ac:dyDescent="0.2"/>
    <row r="13208" ht="12.75" customHeight="1" x14ac:dyDescent="0.2"/>
    <row r="13209" ht="12.75" customHeight="1" x14ac:dyDescent="0.2"/>
    <row r="13210" ht="12.75" customHeight="1" x14ac:dyDescent="0.2"/>
    <row r="13211" ht="12.75" customHeight="1" x14ac:dyDescent="0.2"/>
    <row r="13212" ht="12.75" customHeight="1" x14ac:dyDescent="0.2"/>
    <row r="13213" ht="12.75" customHeight="1" x14ac:dyDescent="0.2"/>
    <row r="13214" ht="12.75" customHeight="1" x14ac:dyDescent="0.2"/>
    <row r="13215" ht="12.75" customHeight="1" x14ac:dyDescent="0.2"/>
    <row r="13216" ht="12.75" customHeight="1" x14ac:dyDescent="0.2"/>
    <row r="13217" ht="12.75" customHeight="1" x14ac:dyDescent="0.2"/>
    <row r="13218" ht="12.75" customHeight="1" x14ac:dyDescent="0.2"/>
    <row r="13219" ht="12.75" customHeight="1" x14ac:dyDescent="0.2"/>
    <row r="13220" ht="12.75" customHeight="1" x14ac:dyDescent="0.2"/>
    <row r="13221" ht="12.75" customHeight="1" x14ac:dyDescent="0.2"/>
    <row r="13222" ht="12.75" customHeight="1" x14ac:dyDescent="0.2"/>
    <row r="13223" ht="12.75" customHeight="1" x14ac:dyDescent="0.2"/>
    <row r="13224" ht="12.75" customHeight="1" x14ac:dyDescent="0.2"/>
    <row r="13225" ht="12.75" customHeight="1" x14ac:dyDescent="0.2"/>
    <row r="13226" ht="12.75" customHeight="1" x14ac:dyDescent="0.2"/>
    <row r="13227" ht="12.75" customHeight="1" x14ac:dyDescent="0.2"/>
    <row r="13228" ht="12.75" customHeight="1" x14ac:dyDescent="0.2"/>
    <row r="13229" ht="12.75" customHeight="1" x14ac:dyDescent="0.2"/>
    <row r="13230" ht="12.75" customHeight="1" x14ac:dyDescent="0.2"/>
    <row r="13231" ht="12.75" customHeight="1" x14ac:dyDescent="0.2"/>
    <row r="13232" ht="12.75" customHeight="1" x14ac:dyDescent="0.2"/>
    <row r="13233" ht="12.75" customHeight="1" x14ac:dyDescent="0.2"/>
    <row r="13234" ht="12.75" customHeight="1" x14ac:dyDescent="0.2"/>
    <row r="13235" ht="12.75" customHeight="1" x14ac:dyDescent="0.2"/>
    <row r="13236" ht="12.75" customHeight="1" x14ac:dyDescent="0.2"/>
    <row r="13237" ht="12.75" customHeight="1" x14ac:dyDescent="0.2"/>
    <row r="13238" ht="12.75" customHeight="1" x14ac:dyDescent="0.2"/>
    <row r="13239" ht="12.75" customHeight="1" x14ac:dyDescent="0.2"/>
    <row r="13240" ht="12.75" customHeight="1" x14ac:dyDescent="0.2"/>
    <row r="13241" ht="12.75" customHeight="1" x14ac:dyDescent="0.2"/>
    <row r="13242" ht="12.75" customHeight="1" x14ac:dyDescent="0.2"/>
    <row r="13243" ht="12.75" customHeight="1" x14ac:dyDescent="0.2"/>
    <row r="13244" ht="12.75" customHeight="1" x14ac:dyDescent="0.2"/>
    <row r="13245" ht="12.75" customHeight="1" x14ac:dyDescent="0.2"/>
    <row r="13246" ht="12.75" customHeight="1" x14ac:dyDescent="0.2"/>
    <row r="13247" ht="12.75" customHeight="1" x14ac:dyDescent="0.2"/>
    <row r="13248" ht="12.75" customHeight="1" x14ac:dyDescent="0.2"/>
    <row r="13249" ht="12.75" customHeight="1" x14ac:dyDescent="0.2"/>
    <row r="13250" ht="12.75" customHeight="1" x14ac:dyDescent="0.2"/>
    <row r="13251" ht="12.75" customHeight="1" x14ac:dyDescent="0.2"/>
    <row r="13252" ht="12.75" customHeight="1" x14ac:dyDescent="0.2"/>
    <row r="13253" ht="12.75" customHeight="1" x14ac:dyDescent="0.2"/>
    <row r="13254" ht="12.75" customHeight="1" x14ac:dyDescent="0.2"/>
    <row r="13255" ht="12.75" customHeight="1" x14ac:dyDescent="0.2"/>
    <row r="13256" ht="12.75" customHeight="1" x14ac:dyDescent="0.2"/>
    <row r="13257" ht="12.75" customHeight="1" x14ac:dyDescent="0.2"/>
    <row r="13258" ht="12.75" customHeight="1" x14ac:dyDescent="0.2"/>
    <row r="13259" ht="12.75" customHeight="1" x14ac:dyDescent="0.2"/>
    <row r="13260" ht="12.75" customHeight="1" x14ac:dyDescent="0.2"/>
    <row r="13261" ht="12.75" customHeight="1" x14ac:dyDescent="0.2"/>
    <row r="13262" ht="12.75" customHeight="1" x14ac:dyDescent="0.2"/>
    <row r="13263" ht="12.75" customHeight="1" x14ac:dyDescent="0.2"/>
    <row r="13264" ht="12.75" customHeight="1" x14ac:dyDescent="0.2"/>
    <row r="13265" ht="12.75" customHeight="1" x14ac:dyDescent="0.2"/>
    <row r="13266" ht="12.75" customHeight="1" x14ac:dyDescent="0.2"/>
    <row r="13267" ht="12.75" customHeight="1" x14ac:dyDescent="0.2"/>
    <row r="13268" ht="12.75" customHeight="1" x14ac:dyDescent="0.2"/>
    <row r="13269" ht="12.75" customHeight="1" x14ac:dyDescent="0.2"/>
    <row r="13270" ht="12.75" customHeight="1" x14ac:dyDescent="0.2"/>
    <row r="13271" ht="12.75" customHeight="1" x14ac:dyDescent="0.2"/>
    <row r="13272" ht="12.75" customHeight="1" x14ac:dyDescent="0.2"/>
    <row r="13273" ht="12.75" customHeight="1" x14ac:dyDescent="0.2"/>
    <row r="13274" ht="12.75" customHeight="1" x14ac:dyDescent="0.2"/>
    <row r="13275" ht="12.75" customHeight="1" x14ac:dyDescent="0.2"/>
    <row r="13276" ht="12.75" customHeight="1" x14ac:dyDescent="0.2"/>
    <row r="13277" ht="12.75" customHeight="1" x14ac:dyDescent="0.2"/>
    <row r="13278" ht="12.75" customHeight="1" x14ac:dyDescent="0.2"/>
    <row r="13279" ht="12.75" customHeight="1" x14ac:dyDescent="0.2"/>
    <row r="13280" ht="12.75" customHeight="1" x14ac:dyDescent="0.2"/>
    <row r="13281" ht="12.75" customHeight="1" x14ac:dyDescent="0.2"/>
    <row r="13282" ht="12.75" customHeight="1" x14ac:dyDescent="0.2"/>
    <row r="13283" ht="12.75" customHeight="1" x14ac:dyDescent="0.2"/>
    <row r="13284" ht="12.75" customHeight="1" x14ac:dyDescent="0.2"/>
    <row r="13285" ht="12.75" customHeight="1" x14ac:dyDescent="0.2"/>
    <row r="13286" ht="12.75" customHeight="1" x14ac:dyDescent="0.2"/>
    <row r="13287" ht="12.75" customHeight="1" x14ac:dyDescent="0.2"/>
    <row r="13288" ht="12.75" customHeight="1" x14ac:dyDescent="0.2"/>
    <row r="13289" ht="12.75" customHeight="1" x14ac:dyDescent="0.2"/>
    <row r="13290" ht="12.75" customHeight="1" x14ac:dyDescent="0.2"/>
    <row r="13291" ht="12.75" customHeight="1" x14ac:dyDescent="0.2"/>
    <row r="13292" ht="12.75" customHeight="1" x14ac:dyDescent="0.2"/>
    <row r="13293" ht="12.75" customHeight="1" x14ac:dyDescent="0.2"/>
    <row r="13294" ht="12.75" customHeight="1" x14ac:dyDescent="0.2"/>
    <row r="13295" ht="12.75" customHeight="1" x14ac:dyDescent="0.2"/>
    <row r="13296" ht="12.75" customHeight="1" x14ac:dyDescent="0.2"/>
    <row r="13297" ht="12.75" customHeight="1" x14ac:dyDescent="0.2"/>
    <row r="13298" ht="12.75" customHeight="1" x14ac:dyDescent="0.2"/>
    <row r="13299" ht="12.75" customHeight="1" x14ac:dyDescent="0.2"/>
    <row r="13300" ht="12.75" customHeight="1" x14ac:dyDescent="0.2"/>
    <row r="13301" ht="12.75" customHeight="1" x14ac:dyDescent="0.2"/>
    <row r="13302" ht="12.75" customHeight="1" x14ac:dyDescent="0.2"/>
    <row r="13303" ht="12.75" customHeight="1" x14ac:dyDescent="0.2"/>
    <row r="13304" ht="12.75" customHeight="1" x14ac:dyDescent="0.2"/>
    <row r="13305" ht="12.75" customHeight="1" x14ac:dyDescent="0.2"/>
    <row r="13306" ht="12.75" customHeight="1" x14ac:dyDescent="0.2"/>
    <row r="13307" ht="12.75" customHeight="1" x14ac:dyDescent="0.2"/>
    <row r="13308" ht="12.75" customHeight="1" x14ac:dyDescent="0.2"/>
    <row r="13309" ht="12.75" customHeight="1" x14ac:dyDescent="0.2"/>
    <row r="13310" ht="12.75" customHeight="1" x14ac:dyDescent="0.2"/>
    <row r="13311" ht="12.75" customHeight="1" x14ac:dyDescent="0.2"/>
    <row r="13312" ht="12.75" customHeight="1" x14ac:dyDescent="0.2"/>
    <row r="13313" ht="12.75" customHeight="1" x14ac:dyDescent="0.2"/>
    <row r="13314" ht="12.75" customHeight="1" x14ac:dyDescent="0.2"/>
    <row r="13315" ht="12.75" customHeight="1" x14ac:dyDescent="0.2"/>
    <row r="13316" ht="12.75" customHeight="1" x14ac:dyDescent="0.2"/>
    <row r="13317" ht="12.75" customHeight="1" x14ac:dyDescent="0.2"/>
    <row r="13318" ht="12.75" customHeight="1" x14ac:dyDescent="0.2"/>
    <row r="13319" ht="12.75" customHeight="1" x14ac:dyDescent="0.2"/>
    <row r="13320" ht="12.75" customHeight="1" x14ac:dyDescent="0.2"/>
    <row r="13321" ht="12.75" customHeight="1" x14ac:dyDescent="0.2"/>
    <row r="13322" ht="12.75" customHeight="1" x14ac:dyDescent="0.2"/>
    <row r="13323" ht="12.75" customHeight="1" x14ac:dyDescent="0.2"/>
    <row r="13324" ht="12.75" customHeight="1" x14ac:dyDescent="0.2"/>
    <row r="13325" ht="12.75" customHeight="1" x14ac:dyDescent="0.2"/>
    <row r="13326" ht="12.75" customHeight="1" x14ac:dyDescent="0.2"/>
    <row r="13327" ht="12.75" customHeight="1" x14ac:dyDescent="0.2"/>
    <row r="13328" ht="12.75" customHeight="1" x14ac:dyDescent="0.2"/>
    <row r="13329" ht="12.75" customHeight="1" x14ac:dyDescent="0.2"/>
    <row r="13330" ht="12.75" customHeight="1" x14ac:dyDescent="0.2"/>
    <row r="13331" ht="12.75" customHeight="1" x14ac:dyDescent="0.2"/>
    <row r="13332" ht="12.75" customHeight="1" x14ac:dyDescent="0.2"/>
    <row r="13333" ht="12.75" customHeight="1" x14ac:dyDescent="0.2"/>
    <row r="13334" ht="12.75" customHeight="1" x14ac:dyDescent="0.2"/>
    <row r="13335" ht="12.75" customHeight="1" x14ac:dyDescent="0.2"/>
    <row r="13336" ht="12.75" customHeight="1" x14ac:dyDescent="0.2"/>
    <row r="13337" ht="12.75" customHeight="1" x14ac:dyDescent="0.2"/>
    <row r="13338" ht="12.75" customHeight="1" x14ac:dyDescent="0.2"/>
    <row r="13339" ht="12.75" customHeight="1" x14ac:dyDescent="0.2"/>
    <row r="13340" ht="12.75" customHeight="1" x14ac:dyDescent="0.2"/>
    <row r="13341" ht="12.75" customHeight="1" x14ac:dyDescent="0.2"/>
    <row r="13342" ht="12.75" customHeight="1" x14ac:dyDescent="0.2"/>
    <row r="13343" ht="12.75" customHeight="1" x14ac:dyDescent="0.2"/>
    <row r="13344" ht="12.75" customHeight="1" x14ac:dyDescent="0.2"/>
    <row r="13345" ht="12.75" customHeight="1" x14ac:dyDescent="0.2"/>
    <row r="13346" ht="12.75" customHeight="1" x14ac:dyDescent="0.2"/>
    <row r="13347" ht="12.75" customHeight="1" x14ac:dyDescent="0.2"/>
    <row r="13348" ht="12.75" customHeight="1" x14ac:dyDescent="0.2"/>
    <row r="13349" ht="12.75" customHeight="1" x14ac:dyDescent="0.2"/>
    <row r="13350" ht="12.75" customHeight="1" x14ac:dyDescent="0.2"/>
    <row r="13351" ht="12.75" customHeight="1" x14ac:dyDescent="0.2"/>
    <row r="13352" ht="12.75" customHeight="1" x14ac:dyDescent="0.2"/>
    <row r="13353" ht="12.75" customHeight="1" x14ac:dyDescent="0.2"/>
    <row r="13354" ht="12.75" customHeight="1" x14ac:dyDescent="0.2"/>
    <row r="13355" ht="12.75" customHeight="1" x14ac:dyDescent="0.2"/>
    <row r="13356" ht="12.75" customHeight="1" x14ac:dyDescent="0.2"/>
    <row r="13357" ht="12.75" customHeight="1" x14ac:dyDescent="0.2"/>
    <row r="13358" ht="12.75" customHeight="1" x14ac:dyDescent="0.2"/>
    <row r="13359" ht="12.75" customHeight="1" x14ac:dyDescent="0.2"/>
    <row r="13360" ht="12.75" customHeight="1" x14ac:dyDescent="0.2"/>
    <row r="13361" ht="12.75" customHeight="1" x14ac:dyDescent="0.2"/>
    <row r="13362" ht="12.75" customHeight="1" x14ac:dyDescent="0.2"/>
    <row r="13363" ht="12.75" customHeight="1" x14ac:dyDescent="0.2"/>
    <row r="13364" ht="12.75" customHeight="1" x14ac:dyDescent="0.2"/>
    <row r="13365" ht="12.75" customHeight="1" x14ac:dyDescent="0.2"/>
    <row r="13366" ht="12.75" customHeight="1" x14ac:dyDescent="0.2"/>
    <row r="13367" ht="12.75" customHeight="1" x14ac:dyDescent="0.2"/>
    <row r="13368" ht="12.75" customHeight="1" x14ac:dyDescent="0.2"/>
    <row r="13369" ht="12.75" customHeight="1" x14ac:dyDescent="0.2"/>
    <row r="13370" ht="12.75" customHeight="1" x14ac:dyDescent="0.2"/>
    <row r="13371" ht="12.75" customHeight="1" x14ac:dyDescent="0.2"/>
    <row r="13372" ht="12.75" customHeight="1" x14ac:dyDescent="0.2"/>
    <row r="13373" ht="12.75" customHeight="1" x14ac:dyDescent="0.2"/>
    <row r="13374" ht="12.75" customHeight="1" x14ac:dyDescent="0.2"/>
    <row r="13375" ht="12.75" customHeight="1" x14ac:dyDescent="0.2"/>
    <row r="13376" ht="12.75" customHeight="1" x14ac:dyDescent="0.2"/>
    <row r="13377" ht="12.75" customHeight="1" x14ac:dyDescent="0.2"/>
    <row r="13378" ht="12.75" customHeight="1" x14ac:dyDescent="0.2"/>
    <row r="13379" ht="12.75" customHeight="1" x14ac:dyDescent="0.2"/>
    <row r="13380" ht="12.75" customHeight="1" x14ac:dyDescent="0.2"/>
    <row r="13381" ht="12.75" customHeight="1" x14ac:dyDescent="0.2"/>
    <row r="13382" ht="12.75" customHeight="1" x14ac:dyDescent="0.2"/>
    <row r="13383" ht="12.75" customHeight="1" x14ac:dyDescent="0.2"/>
    <row r="13384" ht="12.75" customHeight="1" x14ac:dyDescent="0.2"/>
    <row r="13385" ht="12.75" customHeight="1" x14ac:dyDescent="0.2"/>
    <row r="13386" ht="12.75" customHeight="1" x14ac:dyDescent="0.2"/>
    <row r="13387" ht="12.75" customHeight="1" x14ac:dyDescent="0.2"/>
    <row r="13388" ht="12.75" customHeight="1" x14ac:dyDescent="0.2"/>
    <row r="13389" ht="12.75" customHeight="1" x14ac:dyDescent="0.2"/>
    <row r="13390" ht="12.75" customHeight="1" x14ac:dyDescent="0.2"/>
    <row r="13391" ht="12.75" customHeight="1" x14ac:dyDescent="0.2"/>
    <row r="13392" ht="12.75" customHeight="1" x14ac:dyDescent="0.2"/>
    <row r="13393" ht="12.75" customHeight="1" x14ac:dyDescent="0.2"/>
    <row r="13394" ht="12.75" customHeight="1" x14ac:dyDescent="0.2"/>
    <row r="13395" ht="12.75" customHeight="1" x14ac:dyDescent="0.2"/>
    <row r="13396" ht="12.75" customHeight="1" x14ac:dyDescent="0.2"/>
    <row r="13397" ht="12.75" customHeight="1" x14ac:dyDescent="0.2"/>
    <row r="13398" ht="12.75" customHeight="1" x14ac:dyDescent="0.2"/>
    <row r="13399" ht="12.75" customHeight="1" x14ac:dyDescent="0.2"/>
    <row r="13400" ht="12.75" customHeight="1" x14ac:dyDescent="0.2"/>
    <row r="13401" ht="12.75" customHeight="1" x14ac:dyDescent="0.2"/>
    <row r="13402" ht="12.75" customHeight="1" x14ac:dyDescent="0.2"/>
    <row r="13403" ht="12.75" customHeight="1" x14ac:dyDescent="0.2"/>
    <row r="13404" ht="12.75" customHeight="1" x14ac:dyDescent="0.2"/>
    <row r="13405" ht="12.75" customHeight="1" x14ac:dyDescent="0.2"/>
    <row r="13406" ht="12.75" customHeight="1" x14ac:dyDescent="0.2"/>
    <row r="13407" ht="12.75" customHeight="1" x14ac:dyDescent="0.2"/>
    <row r="13408" ht="12.75" customHeight="1" x14ac:dyDescent="0.2"/>
    <row r="13409" ht="12.75" customHeight="1" x14ac:dyDescent="0.2"/>
    <row r="13410" ht="12.75" customHeight="1" x14ac:dyDescent="0.2"/>
    <row r="13411" ht="12.75" customHeight="1" x14ac:dyDescent="0.2"/>
    <row r="13412" ht="12.75" customHeight="1" x14ac:dyDescent="0.2"/>
    <row r="13413" ht="12.75" customHeight="1" x14ac:dyDescent="0.2"/>
    <row r="13414" ht="12.75" customHeight="1" x14ac:dyDescent="0.2"/>
    <row r="13415" ht="12.75" customHeight="1" x14ac:dyDescent="0.2"/>
    <row r="13416" ht="12.75" customHeight="1" x14ac:dyDescent="0.2"/>
    <row r="13417" ht="12.75" customHeight="1" x14ac:dyDescent="0.2"/>
    <row r="13418" ht="12.75" customHeight="1" x14ac:dyDescent="0.2"/>
    <row r="13419" ht="12.75" customHeight="1" x14ac:dyDescent="0.2"/>
    <row r="13420" ht="12.75" customHeight="1" x14ac:dyDescent="0.2"/>
    <row r="13421" ht="12.75" customHeight="1" x14ac:dyDescent="0.2"/>
    <row r="13422" ht="12.75" customHeight="1" x14ac:dyDescent="0.2"/>
    <row r="13423" ht="12.75" customHeight="1" x14ac:dyDescent="0.2"/>
    <row r="13424" ht="12.75" customHeight="1" x14ac:dyDescent="0.2"/>
    <row r="13425" ht="12.75" customHeight="1" x14ac:dyDescent="0.2"/>
    <row r="13426" ht="12.75" customHeight="1" x14ac:dyDescent="0.2"/>
    <row r="13427" ht="12.75" customHeight="1" x14ac:dyDescent="0.2"/>
    <row r="13428" ht="12.75" customHeight="1" x14ac:dyDescent="0.2"/>
    <row r="13429" ht="12.75" customHeight="1" x14ac:dyDescent="0.2"/>
    <row r="13430" ht="12.75" customHeight="1" x14ac:dyDescent="0.2"/>
    <row r="13431" ht="12.75" customHeight="1" x14ac:dyDescent="0.2"/>
    <row r="13432" ht="12.75" customHeight="1" x14ac:dyDescent="0.2"/>
    <row r="13433" ht="12.75" customHeight="1" x14ac:dyDescent="0.2"/>
    <row r="13434" ht="12.75" customHeight="1" x14ac:dyDescent="0.2"/>
    <row r="13435" ht="12.75" customHeight="1" x14ac:dyDescent="0.2"/>
    <row r="13436" ht="12.75" customHeight="1" x14ac:dyDescent="0.2"/>
    <row r="13437" ht="12.75" customHeight="1" x14ac:dyDescent="0.2"/>
    <row r="13438" ht="12.75" customHeight="1" x14ac:dyDescent="0.2"/>
    <row r="13439" ht="12.75" customHeight="1" x14ac:dyDescent="0.2"/>
    <row r="13440" ht="12.75" customHeight="1" x14ac:dyDescent="0.2"/>
    <row r="13441" ht="12.75" customHeight="1" x14ac:dyDescent="0.2"/>
    <row r="13442" ht="12.75" customHeight="1" x14ac:dyDescent="0.2"/>
    <row r="13443" ht="12.75" customHeight="1" x14ac:dyDescent="0.2"/>
    <row r="13444" ht="12.75" customHeight="1" x14ac:dyDescent="0.2"/>
    <row r="13445" ht="12.75" customHeight="1" x14ac:dyDescent="0.2"/>
    <row r="13446" ht="12.75" customHeight="1" x14ac:dyDescent="0.2"/>
    <row r="13447" ht="12.75" customHeight="1" x14ac:dyDescent="0.2"/>
    <row r="13448" ht="12.75" customHeight="1" x14ac:dyDescent="0.2"/>
    <row r="13449" ht="12.75" customHeight="1" x14ac:dyDescent="0.2"/>
    <row r="13450" ht="12.75" customHeight="1" x14ac:dyDescent="0.2"/>
    <row r="13451" ht="12.75" customHeight="1" x14ac:dyDescent="0.2"/>
    <row r="13452" ht="12.75" customHeight="1" x14ac:dyDescent="0.2"/>
    <row r="13453" ht="12.75" customHeight="1" x14ac:dyDescent="0.2"/>
    <row r="13454" ht="12.75" customHeight="1" x14ac:dyDescent="0.2"/>
    <row r="13455" ht="12.75" customHeight="1" x14ac:dyDescent="0.2"/>
    <row r="13456" ht="12.75" customHeight="1" x14ac:dyDescent="0.2"/>
    <row r="13457" ht="12.75" customHeight="1" x14ac:dyDescent="0.2"/>
    <row r="13458" ht="12.75" customHeight="1" x14ac:dyDescent="0.2"/>
    <row r="13459" ht="12.75" customHeight="1" x14ac:dyDescent="0.2"/>
    <row r="13460" ht="12.75" customHeight="1" x14ac:dyDescent="0.2"/>
    <row r="13461" ht="12.75" customHeight="1" x14ac:dyDescent="0.2"/>
    <row r="13462" ht="12.75" customHeight="1" x14ac:dyDescent="0.2"/>
    <row r="13463" ht="12.75" customHeight="1" x14ac:dyDescent="0.2"/>
    <row r="13464" ht="12.75" customHeight="1" x14ac:dyDescent="0.2"/>
    <row r="13465" ht="12.75" customHeight="1" x14ac:dyDescent="0.2"/>
    <row r="13466" ht="12.75" customHeight="1" x14ac:dyDescent="0.2"/>
    <row r="13467" ht="12.75" customHeight="1" x14ac:dyDescent="0.2"/>
    <row r="13468" ht="12.75" customHeight="1" x14ac:dyDescent="0.2"/>
    <row r="13469" ht="12.75" customHeight="1" x14ac:dyDescent="0.2"/>
    <row r="13470" ht="12.75" customHeight="1" x14ac:dyDescent="0.2"/>
    <row r="13471" ht="12.75" customHeight="1" x14ac:dyDescent="0.2"/>
    <row r="13472" ht="12.75" customHeight="1" x14ac:dyDescent="0.2"/>
    <row r="13473" ht="12.75" customHeight="1" x14ac:dyDescent="0.2"/>
    <row r="13474" ht="12.75" customHeight="1" x14ac:dyDescent="0.2"/>
    <row r="13475" ht="12.75" customHeight="1" x14ac:dyDescent="0.2"/>
    <row r="13476" ht="12.75" customHeight="1" x14ac:dyDescent="0.2"/>
    <row r="13477" ht="12.75" customHeight="1" x14ac:dyDescent="0.2"/>
    <row r="13478" ht="12.75" customHeight="1" x14ac:dyDescent="0.2"/>
    <row r="13479" ht="12.75" customHeight="1" x14ac:dyDescent="0.2"/>
    <row r="13480" ht="12.75" customHeight="1" x14ac:dyDescent="0.2"/>
    <row r="13481" ht="12.75" customHeight="1" x14ac:dyDescent="0.2"/>
    <row r="13482" ht="12.75" customHeight="1" x14ac:dyDescent="0.2"/>
    <row r="13483" ht="12.75" customHeight="1" x14ac:dyDescent="0.2"/>
    <row r="13484" ht="12.75" customHeight="1" x14ac:dyDescent="0.2"/>
    <row r="13485" ht="12.75" customHeight="1" x14ac:dyDescent="0.2"/>
    <row r="13486" ht="12.75" customHeight="1" x14ac:dyDescent="0.2"/>
    <row r="13487" ht="12.75" customHeight="1" x14ac:dyDescent="0.2"/>
    <row r="13488" ht="12.75" customHeight="1" x14ac:dyDescent="0.2"/>
    <row r="13489" ht="12.75" customHeight="1" x14ac:dyDescent="0.2"/>
    <row r="13490" ht="12.75" customHeight="1" x14ac:dyDescent="0.2"/>
    <row r="13491" ht="12.75" customHeight="1" x14ac:dyDescent="0.2"/>
    <row r="13492" ht="12.75" customHeight="1" x14ac:dyDescent="0.2"/>
    <row r="13493" ht="12.75" customHeight="1" x14ac:dyDescent="0.2"/>
    <row r="13494" ht="12.75" customHeight="1" x14ac:dyDescent="0.2"/>
    <row r="13495" ht="12.75" customHeight="1" x14ac:dyDescent="0.2"/>
    <row r="13496" ht="12.75" customHeight="1" x14ac:dyDescent="0.2"/>
    <row r="13497" ht="12.75" customHeight="1" x14ac:dyDescent="0.2"/>
    <row r="13498" ht="12.75" customHeight="1" x14ac:dyDescent="0.2"/>
    <row r="13499" ht="12.75" customHeight="1" x14ac:dyDescent="0.2"/>
    <row r="13500" ht="12.75" customHeight="1" x14ac:dyDescent="0.2"/>
    <row r="13501" ht="12.75" customHeight="1" x14ac:dyDescent="0.2"/>
    <row r="13502" ht="12.75" customHeight="1" x14ac:dyDescent="0.2"/>
    <row r="13503" ht="12.75" customHeight="1" x14ac:dyDescent="0.2"/>
    <row r="13504" ht="12.75" customHeight="1" x14ac:dyDescent="0.2"/>
    <row r="13505" ht="12.75" customHeight="1" x14ac:dyDescent="0.2"/>
    <row r="13506" ht="12.75" customHeight="1" x14ac:dyDescent="0.2"/>
    <row r="13507" ht="12.75" customHeight="1" x14ac:dyDescent="0.2"/>
    <row r="13508" ht="12.75" customHeight="1" x14ac:dyDescent="0.2"/>
    <row r="13509" ht="12.75" customHeight="1" x14ac:dyDescent="0.2"/>
    <row r="13510" ht="12.75" customHeight="1" x14ac:dyDescent="0.2"/>
    <row r="13511" ht="12.75" customHeight="1" x14ac:dyDescent="0.2"/>
    <row r="13512" ht="12.75" customHeight="1" x14ac:dyDescent="0.2"/>
    <row r="13513" ht="12.75" customHeight="1" x14ac:dyDescent="0.2"/>
    <row r="13514" ht="12.75" customHeight="1" x14ac:dyDescent="0.2"/>
    <row r="13515" ht="12.75" customHeight="1" x14ac:dyDescent="0.2"/>
    <row r="13516" ht="12.75" customHeight="1" x14ac:dyDescent="0.2"/>
    <row r="13517" ht="12.75" customHeight="1" x14ac:dyDescent="0.2"/>
    <row r="13518" ht="12.75" customHeight="1" x14ac:dyDescent="0.2"/>
    <row r="13519" ht="12.75" customHeight="1" x14ac:dyDescent="0.2"/>
    <row r="13520" ht="12.75" customHeight="1" x14ac:dyDescent="0.2"/>
    <row r="13521" ht="12.75" customHeight="1" x14ac:dyDescent="0.2"/>
    <row r="13522" ht="12.75" customHeight="1" x14ac:dyDescent="0.2"/>
    <row r="13523" ht="12.75" customHeight="1" x14ac:dyDescent="0.2"/>
    <row r="13524" ht="12.75" customHeight="1" x14ac:dyDescent="0.2"/>
    <row r="13525" ht="12.75" customHeight="1" x14ac:dyDescent="0.2"/>
    <row r="13526" ht="12.75" customHeight="1" x14ac:dyDescent="0.2"/>
    <row r="13527" ht="12.75" customHeight="1" x14ac:dyDescent="0.2"/>
    <row r="13528" ht="12.75" customHeight="1" x14ac:dyDescent="0.2"/>
    <row r="13529" ht="12.75" customHeight="1" x14ac:dyDescent="0.2"/>
    <row r="13530" ht="12.75" customHeight="1" x14ac:dyDescent="0.2"/>
    <row r="13531" ht="12.75" customHeight="1" x14ac:dyDescent="0.2"/>
    <row r="13532" ht="12.75" customHeight="1" x14ac:dyDescent="0.2"/>
    <row r="13533" ht="12.75" customHeight="1" x14ac:dyDescent="0.2"/>
    <row r="13534" ht="12.75" customHeight="1" x14ac:dyDescent="0.2"/>
    <row r="13535" ht="12.75" customHeight="1" x14ac:dyDescent="0.2"/>
    <row r="13536" ht="12.75" customHeight="1" x14ac:dyDescent="0.2"/>
    <row r="13537" ht="12.75" customHeight="1" x14ac:dyDescent="0.2"/>
    <row r="13538" ht="12.75" customHeight="1" x14ac:dyDescent="0.2"/>
    <row r="13539" ht="12.75" customHeight="1" x14ac:dyDescent="0.2"/>
    <row r="13540" ht="12.75" customHeight="1" x14ac:dyDescent="0.2"/>
    <row r="13541" ht="12.75" customHeight="1" x14ac:dyDescent="0.2"/>
    <row r="13542" ht="12.75" customHeight="1" x14ac:dyDescent="0.2"/>
    <row r="13543" ht="12.75" customHeight="1" x14ac:dyDescent="0.2"/>
    <row r="13544" ht="12.75" customHeight="1" x14ac:dyDescent="0.2"/>
    <row r="13545" ht="12.75" customHeight="1" x14ac:dyDescent="0.2"/>
    <row r="13546" ht="12.75" customHeight="1" x14ac:dyDescent="0.2"/>
    <row r="13547" ht="12.75" customHeight="1" x14ac:dyDescent="0.2"/>
    <row r="13548" ht="12.75" customHeight="1" x14ac:dyDescent="0.2"/>
    <row r="13549" ht="12.75" customHeight="1" x14ac:dyDescent="0.2"/>
    <row r="13550" ht="12.75" customHeight="1" x14ac:dyDescent="0.2"/>
    <row r="13551" ht="12.75" customHeight="1" x14ac:dyDescent="0.2"/>
    <row r="13552" ht="12.75" customHeight="1" x14ac:dyDescent="0.2"/>
    <row r="13553" ht="12.75" customHeight="1" x14ac:dyDescent="0.2"/>
    <row r="13554" ht="12.75" customHeight="1" x14ac:dyDescent="0.2"/>
    <row r="13555" ht="12.75" customHeight="1" x14ac:dyDescent="0.2"/>
    <row r="13556" ht="12.75" customHeight="1" x14ac:dyDescent="0.2"/>
    <row r="13557" ht="12.75" customHeight="1" x14ac:dyDescent="0.2"/>
    <row r="13558" ht="12.75" customHeight="1" x14ac:dyDescent="0.2"/>
    <row r="13559" ht="12.75" customHeight="1" x14ac:dyDescent="0.2"/>
    <row r="13560" ht="12.75" customHeight="1" x14ac:dyDescent="0.2"/>
    <row r="13561" ht="12.75" customHeight="1" x14ac:dyDescent="0.2"/>
    <row r="13562" ht="12.75" customHeight="1" x14ac:dyDescent="0.2"/>
    <row r="13563" ht="12.75" customHeight="1" x14ac:dyDescent="0.2"/>
    <row r="13564" ht="12.75" customHeight="1" x14ac:dyDescent="0.2"/>
    <row r="13565" ht="12.75" customHeight="1" x14ac:dyDescent="0.2"/>
    <row r="13566" ht="12.75" customHeight="1" x14ac:dyDescent="0.2"/>
    <row r="13567" ht="12.75" customHeight="1" x14ac:dyDescent="0.2"/>
    <row r="13568" ht="12.75" customHeight="1" x14ac:dyDescent="0.2"/>
    <row r="13569" ht="12.75" customHeight="1" x14ac:dyDescent="0.2"/>
    <row r="13570" ht="12.75" customHeight="1" x14ac:dyDescent="0.2"/>
    <row r="13571" ht="12.75" customHeight="1" x14ac:dyDescent="0.2"/>
    <row r="13572" ht="12.75" customHeight="1" x14ac:dyDescent="0.2"/>
    <row r="13573" ht="12.75" customHeight="1" x14ac:dyDescent="0.2"/>
    <row r="13574" ht="12.75" customHeight="1" x14ac:dyDescent="0.2"/>
    <row r="13575" ht="12.75" customHeight="1" x14ac:dyDescent="0.2"/>
    <row r="13576" ht="12.75" customHeight="1" x14ac:dyDescent="0.2"/>
    <row r="13577" ht="12.75" customHeight="1" x14ac:dyDescent="0.2"/>
    <row r="13578" ht="12.75" customHeight="1" x14ac:dyDescent="0.2"/>
    <row r="13579" ht="12.75" customHeight="1" x14ac:dyDescent="0.2"/>
    <row r="13580" ht="12.75" customHeight="1" x14ac:dyDescent="0.2"/>
    <row r="13581" ht="12.75" customHeight="1" x14ac:dyDescent="0.2"/>
    <row r="13582" ht="12.75" customHeight="1" x14ac:dyDescent="0.2"/>
    <row r="13583" ht="12.75" customHeight="1" x14ac:dyDescent="0.2"/>
    <row r="13584" ht="12.75" customHeight="1" x14ac:dyDescent="0.2"/>
    <row r="13585" ht="12.75" customHeight="1" x14ac:dyDescent="0.2"/>
    <row r="13586" ht="12.75" customHeight="1" x14ac:dyDescent="0.2"/>
    <row r="13587" ht="12.75" customHeight="1" x14ac:dyDescent="0.2"/>
    <row r="13588" ht="12.75" customHeight="1" x14ac:dyDescent="0.2"/>
    <row r="13589" ht="12.75" customHeight="1" x14ac:dyDescent="0.2"/>
    <row r="13590" ht="12.75" customHeight="1" x14ac:dyDescent="0.2"/>
    <row r="13591" ht="12.75" customHeight="1" x14ac:dyDescent="0.2"/>
    <row r="13592" ht="12.75" customHeight="1" x14ac:dyDescent="0.2"/>
    <row r="13593" ht="12.75" customHeight="1" x14ac:dyDescent="0.2"/>
    <row r="13594" ht="12.75" customHeight="1" x14ac:dyDescent="0.2"/>
    <row r="13595" ht="12.75" customHeight="1" x14ac:dyDescent="0.2"/>
    <row r="13596" ht="12.75" customHeight="1" x14ac:dyDescent="0.2"/>
    <row r="13597" ht="12.75" customHeight="1" x14ac:dyDescent="0.2"/>
    <row r="13598" ht="12.75" customHeight="1" x14ac:dyDescent="0.2"/>
    <row r="13599" ht="12.75" customHeight="1" x14ac:dyDescent="0.2"/>
    <row r="13600" ht="12.75" customHeight="1" x14ac:dyDescent="0.2"/>
    <row r="13601" ht="12.75" customHeight="1" x14ac:dyDescent="0.2"/>
    <row r="13602" ht="12.75" customHeight="1" x14ac:dyDescent="0.2"/>
    <row r="13603" ht="12.75" customHeight="1" x14ac:dyDescent="0.2"/>
    <row r="13604" ht="12.75" customHeight="1" x14ac:dyDescent="0.2"/>
    <row r="13605" ht="12.75" customHeight="1" x14ac:dyDescent="0.2"/>
    <row r="13606" ht="12.75" customHeight="1" x14ac:dyDescent="0.2"/>
    <row r="13607" ht="12.75" customHeight="1" x14ac:dyDescent="0.2"/>
    <row r="13608" ht="12.75" customHeight="1" x14ac:dyDescent="0.2"/>
    <row r="13609" ht="12.75" customHeight="1" x14ac:dyDescent="0.2"/>
    <row r="13610" ht="12.75" customHeight="1" x14ac:dyDescent="0.2"/>
    <row r="13611" ht="12.75" customHeight="1" x14ac:dyDescent="0.2"/>
    <row r="13612" ht="12.75" customHeight="1" x14ac:dyDescent="0.2"/>
    <row r="13613" ht="12.75" customHeight="1" x14ac:dyDescent="0.2"/>
    <row r="13614" ht="12.75" customHeight="1" x14ac:dyDescent="0.2"/>
    <row r="13615" ht="12.75" customHeight="1" x14ac:dyDescent="0.2"/>
    <row r="13616" ht="12.75" customHeight="1" x14ac:dyDescent="0.2"/>
    <row r="13617" ht="12.75" customHeight="1" x14ac:dyDescent="0.2"/>
    <row r="13618" ht="12.75" customHeight="1" x14ac:dyDescent="0.2"/>
    <row r="13619" ht="12.75" customHeight="1" x14ac:dyDescent="0.2"/>
    <row r="13620" ht="12.75" customHeight="1" x14ac:dyDescent="0.2"/>
    <row r="13621" ht="12.75" customHeight="1" x14ac:dyDescent="0.2"/>
    <row r="13622" ht="12.75" customHeight="1" x14ac:dyDescent="0.2"/>
    <row r="13623" ht="12.75" customHeight="1" x14ac:dyDescent="0.2"/>
    <row r="13624" ht="12.75" customHeight="1" x14ac:dyDescent="0.2"/>
    <row r="13625" ht="12.75" customHeight="1" x14ac:dyDescent="0.2"/>
    <row r="13626" ht="12.75" customHeight="1" x14ac:dyDescent="0.2"/>
    <row r="13627" ht="12.75" customHeight="1" x14ac:dyDescent="0.2"/>
    <row r="13628" ht="12.75" customHeight="1" x14ac:dyDescent="0.2"/>
    <row r="13629" ht="12.75" customHeight="1" x14ac:dyDescent="0.2"/>
    <row r="13630" ht="12.75" customHeight="1" x14ac:dyDescent="0.2"/>
    <row r="13631" ht="12.75" customHeight="1" x14ac:dyDescent="0.2"/>
    <row r="13632" ht="12.75" customHeight="1" x14ac:dyDescent="0.2"/>
    <row r="13633" ht="12.75" customHeight="1" x14ac:dyDescent="0.2"/>
    <row r="13634" ht="12.75" customHeight="1" x14ac:dyDescent="0.2"/>
    <row r="13635" ht="12.75" customHeight="1" x14ac:dyDescent="0.2"/>
    <row r="13636" ht="12.75" customHeight="1" x14ac:dyDescent="0.2"/>
    <row r="13637" ht="12.75" customHeight="1" x14ac:dyDescent="0.2"/>
    <row r="13638" ht="12.75" customHeight="1" x14ac:dyDescent="0.2"/>
    <row r="13639" ht="12.75" customHeight="1" x14ac:dyDescent="0.2"/>
    <row r="13640" ht="12.75" customHeight="1" x14ac:dyDescent="0.2"/>
    <row r="13641" ht="12.75" customHeight="1" x14ac:dyDescent="0.2"/>
    <row r="13642" ht="12.75" customHeight="1" x14ac:dyDescent="0.2"/>
    <row r="13643" ht="12.75" customHeight="1" x14ac:dyDescent="0.2"/>
    <row r="13644" ht="12.75" customHeight="1" x14ac:dyDescent="0.2"/>
    <row r="13645" ht="12.75" customHeight="1" x14ac:dyDescent="0.2"/>
    <row r="13646" ht="12.75" customHeight="1" x14ac:dyDescent="0.2"/>
    <row r="13647" ht="12.75" customHeight="1" x14ac:dyDescent="0.2"/>
    <row r="13648" ht="12.75" customHeight="1" x14ac:dyDescent="0.2"/>
    <row r="13649" ht="12.75" customHeight="1" x14ac:dyDescent="0.2"/>
    <row r="13650" ht="12.75" customHeight="1" x14ac:dyDescent="0.2"/>
    <row r="13651" ht="12.75" customHeight="1" x14ac:dyDescent="0.2"/>
    <row r="13652" ht="12.75" customHeight="1" x14ac:dyDescent="0.2"/>
    <row r="13653" ht="12.75" customHeight="1" x14ac:dyDescent="0.2"/>
    <row r="13654" ht="12.75" customHeight="1" x14ac:dyDescent="0.2"/>
    <row r="13655" ht="12.75" customHeight="1" x14ac:dyDescent="0.2"/>
    <row r="13656" ht="12.75" customHeight="1" x14ac:dyDescent="0.2"/>
    <row r="13657" ht="12.75" customHeight="1" x14ac:dyDescent="0.2"/>
    <row r="13658" ht="12.75" customHeight="1" x14ac:dyDescent="0.2"/>
    <row r="13659" ht="12.75" customHeight="1" x14ac:dyDescent="0.2"/>
    <row r="13660" ht="12.75" customHeight="1" x14ac:dyDescent="0.2"/>
    <row r="13661" ht="12.75" customHeight="1" x14ac:dyDescent="0.2"/>
    <row r="13662" ht="12.75" customHeight="1" x14ac:dyDescent="0.2"/>
    <row r="13663" ht="12.75" customHeight="1" x14ac:dyDescent="0.2"/>
    <row r="13664" ht="12.75" customHeight="1" x14ac:dyDescent="0.2"/>
    <row r="13665" ht="12.75" customHeight="1" x14ac:dyDescent="0.2"/>
    <row r="13666" ht="12.75" customHeight="1" x14ac:dyDescent="0.2"/>
    <row r="13667" ht="12.75" customHeight="1" x14ac:dyDescent="0.2"/>
    <row r="13668" ht="12.75" customHeight="1" x14ac:dyDescent="0.2"/>
    <row r="13669" ht="12.75" customHeight="1" x14ac:dyDescent="0.2"/>
    <row r="13670" ht="12.75" customHeight="1" x14ac:dyDescent="0.2"/>
    <row r="13671" ht="12.75" customHeight="1" x14ac:dyDescent="0.2"/>
    <row r="13672" ht="12.75" customHeight="1" x14ac:dyDescent="0.2"/>
    <row r="13673" ht="12.75" customHeight="1" x14ac:dyDescent="0.2"/>
    <row r="13674" ht="12.75" customHeight="1" x14ac:dyDescent="0.2"/>
    <row r="13675" ht="12.75" customHeight="1" x14ac:dyDescent="0.2"/>
    <row r="13676" ht="12.75" customHeight="1" x14ac:dyDescent="0.2"/>
    <row r="13677" ht="12.75" customHeight="1" x14ac:dyDescent="0.2"/>
    <row r="13678" ht="12.75" customHeight="1" x14ac:dyDescent="0.2"/>
    <row r="13679" ht="12.75" customHeight="1" x14ac:dyDescent="0.2"/>
    <row r="13680" ht="12.75" customHeight="1" x14ac:dyDescent="0.2"/>
    <row r="13681" ht="12.75" customHeight="1" x14ac:dyDescent="0.2"/>
    <row r="13682" ht="12.75" customHeight="1" x14ac:dyDescent="0.2"/>
    <row r="13683" ht="12.75" customHeight="1" x14ac:dyDescent="0.2"/>
    <row r="13684" ht="12.75" customHeight="1" x14ac:dyDescent="0.2"/>
    <row r="13685" ht="12.75" customHeight="1" x14ac:dyDescent="0.2"/>
    <row r="13686" ht="12.75" customHeight="1" x14ac:dyDescent="0.2"/>
    <row r="13687" ht="12.75" customHeight="1" x14ac:dyDescent="0.2"/>
    <row r="13688" ht="12.75" customHeight="1" x14ac:dyDescent="0.2"/>
    <row r="13689" ht="12.75" customHeight="1" x14ac:dyDescent="0.2"/>
    <row r="13690" ht="12.75" customHeight="1" x14ac:dyDescent="0.2"/>
    <row r="13691" ht="12.75" customHeight="1" x14ac:dyDescent="0.2"/>
    <row r="13692" ht="12.75" customHeight="1" x14ac:dyDescent="0.2"/>
    <row r="13693" ht="12.75" customHeight="1" x14ac:dyDescent="0.2"/>
    <row r="13694" ht="12.75" customHeight="1" x14ac:dyDescent="0.2"/>
    <row r="13695" ht="12.75" customHeight="1" x14ac:dyDescent="0.2"/>
    <row r="13696" ht="12.75" customHeight="1" x14ac:dyDescent="0.2"/>
    <row r="13697" ht="12.75" customHeight="1" x14ac:dyDescent="0.2"/>
    <row r="13698" ht="12.75" customHeight="1" x14ac:dyDescent="0.2"/>
    <row r="13699" ht="12.75" customHeight="1" x14ac:dyDescent="0.2"/>
    <row r="13700" ht="12.75" customHeight="1" x14ac:dyDescent="0.2"/>
    <row r="13701" ht="12.75" customHeight="1" x14ac:dyDescent="0.2"/>
    <row r="13702" ht="12.75" customHeight="1" x14ac:dyDescent="0.2"/>
    <row r="13703" ht="12.75" customHeight="1" x14ac:dyDescent="0.2"/>
    <row r="13704" ht="12.75" customHeight="1" x14ac:dyDescent="0.2"/>
    <row r="13705" ht="12.75" customHeight="1" x14ac:dyDescent="0.2"/>
    <row r="13706" ht="12.75" customHeight="1" x14ac:dyDescent="0.2"/>
    <row r="13707" ht="12.75" customHeight="1" x14ac:dyDescent="0.2"/>
    <row r="13708" ht="12.75" customHeight="1" x14ac:dyDescent="0.2"/>
    <row r="13709" ht="12.75" customHeight="1" x14ac:dyDescent="0.2"/>
    <row r="13710" ht="12.75" customHeight="1" x14ac:dyDescent="0.2"/>
    <row r="13711" ht="12.75" customHeight="1" x14ac:dyDescent="0.2"/>
    <row r="13712" ht="12.75" customHeight="1" x14ac:dyDescent="0.2"/>
    <row r="13713" ht="12.75" customHeight="1" x14ac:dyDescent="0.2"/>
    <row r="13714" ht="12.75" customHeight="1" x14ac:dyDescent="0.2"/>
    <row r="13715" ht="12.75" customHeight="1" x14ac:dyDescent="0.2"/>
    <row r="13716" ht="12.75" customHeight="1" x14ac:dyDescent="0.2"/>
    <row r="13717" ht="12.75" customHeight="1" x14ac:dyDescent="0.2"/>
    <row r="13718" ht="12.75" customHeight="1" x14ac:dyDescent="0.2"/>
    <row r="13719" ht="12.75" customHeight="1" x14ac:dyDescent="0.2"/>
    <row r="13720" ht="12.75" customHeight="1" x14ac:dyDescent="0.2"/>
    <row r="13721" ht="12.75" customHeight="1" x14ac:dyDescent="0.2"/>
    <row r="13722" ht="12.75" customHeight="1" x14ac:dyDescent="0.2"/>
    <row r="13723" ht="12.75" customHeight="1" x14ac:dyDescent="0.2"/>
    <row r="13724" ht="12.75" customHeight="1" x14ac:dyDescent="0.2"/>
    <row r="13725" ht="12.75" customHeight="1" x14ac:dyDescent="0.2"/>
    <row r="13726" ht="12.75" customHeight="1" x14ac:dyDescent="0.2"/>
    <row r="13727" ht="12.75" customHeight="1" x14ac:dyDescent="0.2"/>
    <row r="13728" ht="12.75" customHeight="1" x14ac:dyDescent="0.2"/>
    <row r="13729" ht="12.75" customHeight="1" x14ac:dyDescent="0.2"/>
    <row r="13730" ht="12.75" customHeight="1" x14ac:dyDescent="0.2"/>
    <row r="13731" ht="12.75" customHeight="1" x14ac:dyDescent="0.2"/>
    <row r="13732" ht="12.75" customHeight="1" x14ac:dyDescent="0.2"/>
    <row r="13733" ht="12.75" customHeight="1" x14ac:dyDescent="0.2"/>
    <row r="13734" ht="12.75" customHeight="1" x14ac:dyDescent="0.2"/>
    <row r="13735" ht="12.75" customHeight="1" x14ac:dyDescent="0.2"/>
    <row r="13736" ht="12.75" customHeight="1" x14ac:dyDescent="0.2"/>
    <row r="13737" ht="12.75" customHeight="1" x14ac:dyDescent="0.2"/>
    <row r="13738" ht="12.75" customHeight="1" x14ac:dyDescent="0.2"/>
    <row r="13739" ht="12.75" customHeight="1" x14ac:dyDescent="0.2"/>
    <row r="13740" ht="12.75" customHeight="1" x14ac:dyDescent="0.2"/>
    <row r="13741" ht="12.75" customHeight="1" x14ac:dyDescent="0.2"/>
    <row r="13742" ht="12.75" customHeight="1" x14ac:dyDescent="0.2"/>
    <row r="13743" ht="12.75" customHeight="1" x14ac:dyDescent="0.2"/>
    <row r="13744" ht="12.75" customHeight="1" x14ac:dyDescent="0.2"/>
    <row r="13745" ht="12.75" customHeight="1" x14ac:dyDescent="0.2"/>
    <row r="13746" ht="12.75" customHeight="1" x14ac:dyDescent="0.2"/>
    <row r="13747" ht="12.75" customHeight="1" x14ac:dyDescent="0.2"/>
    <row r="13748" ht="12.75" customHeight="1" x14ac:dyDescent="0.2"/>
    <row r="13749" ht="12.75" customHeight="1" x14ac:dyDescent="0.2"/>
    <row r="13750" ht="12.75" customHeight="1" x14ac:dyDescent="0.2"/>
    <row r="13751" ht="12.75" customHeight="1" x14ac:dyDescent="0.2"/>
    <row r="13752" ht="12.75" customHeight="1" x14ac:dyDescent="0.2"/>
    <row r="13753" ht="12.75" customHeight="1" x14ac:dyDescent="0.2"/>
    <row r="13754" ht="12.75" customHeight="1" x14ac:dyDescent="0.2"/>
    <row r="13755" ht="12.75" customHeight="1" x14ac:dyDescent="0.2"/>
    <row r="13756" ht="12.75" customHeight="1" x14ac:dyDescent="0.2"/>
    <row r="13757" ht="12.75" customHeight="1" x14ac:dyDescent="0.2"/>
    <row r="13758" ht="12.75" customHeight="1" x14ac:dyDescent="0.2"/>
    <row r="13759" ht="12.75" customHeight="1" x14ac:dyDescent="0.2"/>
    <row r="13760" ht="12.75" customHeight="1" x14ac:dyDescent="0.2"/>
    <row r="13761" ht="12.75" customHeight="1" x14ac:dyDescent="0.2"/>
    <row r="13762" ht="12.75" customHeight="1" x14ac:dyDescent="0.2"/>
    <row r="13763" ht="12.75" customHeight="1" x14ac:dyDescent="0.2"/>
    <row r="13764" ht="12.75" customHeight="1" x14ac:dyDescent="0.2"/>
    <row r="13765" ht="12.75" customHeight="1" x14ac:dyDescent="0.2"/>
    <row r="13766" ht="12.75" customHeight="1" x14ac:dyDescent="0.2"/>
    <row r="13767" ht="12.75" customHeight="1" x14ac:dyDescent="0.2"/>
    <row r="13768" ht="12.75" customHeight="1" x14ac:dyDescent="0.2"/>
    <row r="13769" ht="12.75" customHeight="1" x14ac:dyDescent="0.2"/>
    <row r="13770" ht="12.75" customHeight="1" x14ac:dyDescent="0.2"/>
    <row r="13771" ht="12.75" customHeight="1" x14ac:dyDescent="0.2"/>
    <row r="13772" ht="12.75" customHeight="1" x14ac:dyDescent="0.2"/>
    <row r="13773" ht="12.75" customHeight="1" x14ac:dyDescent="0.2"/>
    <row r="13774" ht="12.75" customHeight="1" x14ac:dyDescent="0.2"/>
    <row r="13775" ht="12.75" customHeight="1" x14ac:dyDescent="0.2"/>
    <row r="13776" ht="12.75" customHeight="1" x14ac:dyDescent="0.2"/>
    <row r="13777" ht="12.75" customHeight="1" x14ac:dyDescent="0.2"/>
    <row r="13778" ht="12.75" customHeight="1" x14ac:dyDescent="0.2"/>
    <row r="13779" ht="12.75" customHeight="1" x14ac:dyDescent="0.2"/>
    <row r="13780" ht="12.75" customHeight="1" x14ac:dyDescent="0.2"/>
    <row r="13781" ht="12.75" customHeight="1" x14ac:dyDescent="0.2"/>
    <row r="13782" ht="12.75" customHeight="1" x14ac:dyDescent="0.2"/>
    <row r="13783" ht="12.75" customHeight="1" x14ac:dyDescent="0.2"/>
    <row r="13784" ht="12.75" customHeight="1" x14ac:dyDescent="0.2"/>
    <row r="13785" ht="12.75" customHeight="1" x14ac:dyDescent="0.2"/>
    <row r="13786" ht="12.75" customHeight="1" x14ac:dyDescent="0.2"/>
    <row r="13787" ht="12.75" customHeight="1" x14ac:dyDescent="0.2"/>
    <row r="13788" ht="12.75" customHeight="1" x14ac:dyDescent="0.2"/>
    <row r="13789" ht="12.75" customHeight="1" x14ac:dyDescent="0.2"/>
    <row r="13790" ht="12.75" customHeight="1" x14ac:dyDescent="0.2"/>
    <row r="13791" ht="12.75" customHeight="1" x14ac:dyDescent="0.2"/>
    <row r="13792" ht="12.75" customHeight="1" x14ac:dyDescent="0.2"/>
    <row r="13793" ht="12.75" customHeight="1" x14ac:dyDescent="0.2"/>
    <row r="13794" ht="12.75" customHeight="1" x14ac:dyDescent="0.2"/>
    <row r="13795" ht="12.75" customHeight="1" x14ac:dyDescent="0.2"/>
    <row r="13796" ht="12.75" customHeight="1" x14ac:dyDescent="0.2"/>
    <row r="13797" ht="12.75" customHeight="1" x14ac:dyDescent="0.2"/>
    <row r="13798" ht="12.75" customHeight="1" x14ac:dyDescent="0.2"/>
    <row r="13799" ht="12.75" customHeight="1" x14ac:dyDescent="0.2"/>
    <row r="13800" ht="12.75" customHeight="1" x14ac:dyDescent="0.2"/>
    <row r="13801" ht="12.75" customHeight="1" x14ac:dyDescent="0.2"/>
    <row r="13802" ht="12.75" customHeight="1" x14ac:dyDescent="0.2"/>
    <row r="13803" ht="12.75" customHeight="1" x14ac:dyDescent="0.2"/>
    <row r="13804" ht="12.75" customHeight="1" x14ac:dyDescent="0.2"/>
    <row r="13805" ht="12.75" customHeight="1" x14ac:dyDescent="0.2"/>
    <row r="13806" ht="12.75" customHeight="1" x14ac:dyDescent="0.2"/>
    <row r="13807" ht="12.75" customHeight="1" x14ac:dyDescent="0.2"/>
    <row r="13808" ht="12.75" customHeight="1" x14ac:dyDescent="0.2"/>
    <row r="13809" ht="12.75" customHeight="1" x14ac:dyDescent="0.2"/>
    <row r="13810" ht="12.75" customHeight="1" x14ac:dyDescent="0.2"/>
    <row r="13811" ht="12.75" customHeight="1" x14ac:dyDescent="0.2"/>
    <row r="13812" ht="12.75" customHeight="1" x14ac:dyDescent="0.2"/>
    <row r="13813" ht="12.75" customHeight="1" x14ac:dyDescent="0.2"/>
    <row r="13814" ht="12.75" customHeight="1" x14ac:dyDescent="0.2"/>
    <row r="13815" ht="12.75" customHeight="1" x14ac:dyDescent="0.2"/>
    <row r="13816" ht="12.75" customHeight="1" x14ac:dyDescent="0.2"/>
    <row r="13817" ht="12.75" customHeight="1" x14ac:dyDescent="0.2"/>
    <row r="13818" ht="12.75" customHeight="1" x14ac:dyDescent="0.2"/>
    <row r="13819" ht="12.75" customHeight="1" x14ac:dyDescent="0.2"/>
    <row r="13820" ht="12.75" customHeight="1" x14ac:dyDescent="0.2"/>
    <row r="13821" ht="12.75" customHeight="1" x14ac:dyDescent="0.2"/>
    <row r="13822" ht="12.75" customHeight="1" x14ac:dyDescent="0.2"/>
    <row r="13823" ht="12.75" customHeight="1" x14ac:dyDescent="0.2"/>
    <row r="13824" ht="12.75" customHeight="1" x14ac:dyDescent="0.2"/>
    <row r="13825" ht="12.75" customHeight="1" x14ac:dyDescent="0.2"/>
    <row r="13826" ht="12.75" customHeight="1" x14ac:dyDescent="0.2"/>
    <row r="13827" ht="12.75" customHeight="1" x14ac:dyDescent="0.2"/>
    <row r="13828" ht="12.75" customHeight="1" x14ac:dyDescent="0.2"/>
    <row r="13829" ht="12.75" customHeight="1" x14ac:dyDescent="0.2"/>
    <row r="13830" ht="12.75" customHeight="1" x14ac:dyDescent="0.2"/>
    <row r="13831" ht="12.75" customHeight="1" x14ac:dyDescent="0.2"/>
    <row r="13832" ht="12.75" customHeight="1" x14ac:dyDescent="0.2"/>
    <row r="13833" ht="12.75" customHeight="1" x14ac:dyDescent="0.2"/>
    <row r="13834" ht="12.75" customHeight="1" x14ac:dyDescent="0.2"/>
    <row r="13835" ht="12.75" customHeight="1" x14ac:dyDescent="0.2"/>
    <row r="13836" ht="12.75" customHeight="1" x14ac:dyDescent="0.2"/>
    <row r="13837" ht="12.75" customHeight="1" x14ac:dyDescent="0.2"/>
    <row r="13838" ht="12.75" customHeight="1" x14ac:dyDescent="0.2"/>
    <row r="13839" ht="12.75" customHeight="1" x14ac:dyDescent="0.2"/>
    <row r="13840" ht="12.75" customHeight="1" x14ac:dyDescent="0.2"/>
    <row r="13841" ht="12.75" customHeight="1" x14ac:dyDescent="0.2"/>
    <row r="13842" ht="12.75" customHeight="1" x14ac:dyDescent="0.2"/>
    <row r="13843" ht="12.75" customHeight="1" x14ac:dyDescent="0.2"/>
    <row r="13844" ht="12.75" customHeight="1" x14ac:dyDescent="0.2"/>
    <row r="13845" ht="12.75" customHeight="1" x14ac:dyDescent="0.2"/>
    <row r="13846" ht="12.75" customHeight="1" x14ac:dyDescent="0.2"/>
    <row r="13847" ht="12.75" customHeight="1" x14ac:dyDescent="0.2"/>
    <row r="13848" ht="12.75" customHeight="1" x14ac:dyDescent="0.2"/>
    <row r="13849" ht="12.75" customHeight="1" x14ac:dyDescent="0.2"/>
    <row r="13850" ht="12.75" customHeight="1" x14ac:dyDescent="0.2"/>
    <row r="13851" ht="12.75" customHeight="1" x14ac:dyDescent="0.2"/>
    <row r="13852" ht="12.75" customHeight="1" x14ac:dyDescent="0.2"/>
    <row r="13853" ht="12.75" customHeight="1" x14ac:dyDescent="0.2"/>
    <row r="13854" ht="12.75" customHeight="1" x14ac:dyDescent="0.2"/>
    <row r="13855" ht="12.75" customHeight="1" x14ac:dyDescent="0.2"/>
    <row r="13856" ht="12.75" customHeight="1" x14ac:dyDescent="0.2"/>
    <row r="13857" ht="12.75" customHeight="1" x14ac:dyDescent="0.2"/>
    <row r="13858" ht="12.75" customHeight="1" x14ac:dyDescent="0.2"/>
    <row r="13859" ht="12.75" customHeight="1" x14ac:dyDescent="0.2"/>
    <row r="13860" ht="12.75" customHeight="1" x14ac:dyDescent="0.2"/>
    <row r="13861" ht="12.75" customHeight="1" x14ac:dyDescent="0.2"/>
    <row r="13862" ht="12.75" customHeight="1" x14ac:dyDescent="0.2"/>
    <row r="13863" ht="12.75" customHeight="1" x14ac:dyDescent="0.2"/>
    <row r="13864" ht="12.75" customHeight="1" x14ac:dyDescent="0.2"/>
    <row r="13865" ht="12.75" customHeight="1" x14ac:dyDescent="0.2"/>
    <row r="13866" ht="12.75" customHeight="1" x14ac:dyDescent="0.2"/>
    <row r="13867" ht="12.75" customHeight="1" x14ac:dyDescent="0.2"/>
    <row r="13868" ht="12.75" customHeight="1" x14ac:dyDescent="0.2"/>
    <row r="13869" ht="12.75" customHeight="1" x14ac:dyDescent="0.2"/>
    <row r="13870" ht="12.75" customHeight="1" x14ac:dyDescent="0.2"/>
    <row r="13871" ht="12.75" customHeight="1" x14ac:dyDescent="0.2"/>
    <row r="13872" ht="12.75" customHeight="1" x14ac:dyDescent="0.2"/>
    <row r="13873" ht="12.75" customHeight="1" x14ac:dyDescent="0.2"/>
    <row r="13874" ht="12.75" customHeight="1" x14ac:dyDescent="0.2"/>
    <row r="13875" ht="12.75" customHeight="1" x14ac:dyDescent="0.2"/>
    <row r="13876" ht="12.75" customHeight="1" x14ac:dyDescent="0.2"/>
    <row r="13877" ht="12.75" customHeight="1" x14ac:dyDescent="0.2"/>
    <row r="13878" ht="12.75" customHeight="1" x14ac:dyDescent="0.2"/>
    <row r="13879" ht="12.75" customHeight="1" x14ac:dyDescent="0.2"/>
    <row r="13880" ht="12.75" customHeight="1" x14ac:dyDescent="0.2"/>
    <row r="13881" ht="12.75" customHeight="1" x14ac:dyDescent="0.2"/>
    <row r="13882" ht="12.75" customHeight="1" x14ac:dyDescent="0.2"/>
    <row r="13883" ht="12.75" customHeight="1" x14ac:dyDescent="0.2"/>
    <row r="13884" ht="12.75" customHeight="1" x14ac:dyDescent="0.2"/>
    <row r="13885" ht="12.75" customHeight="1" x14ac:dyDescent="0.2"/>
    <row r="13886" ht="12.75" customHeight="1" x14ac:dyDescent="0.2"/>
    <row r="13887" ht="12.75" customHeight="1" x14ac:dyDescent="0.2"/>
    <row r="13888" ht="12.75" customHeight="1" x14ac:dyDescent="0.2"/>
    <row r="13889" ht="12.75" customHeight="1" x14ac:dyDescent="0.2"/>
    <row r="13890" ht="12.75" customHeight="1" x14ac:dyDescent="0.2"/>
    <row r="13891" ht="12.75" customHeight="1" x14ac:dyDescent="0.2"/>
    <row r="13892" ht="12.75" customHeight="1" x14ac:dyDescent="0.2"/>
    <row r="13893" ht="12.75" customHeight="1" x14ac:dyDescent="0.2"/>
    <row r="13894" ht="12.75" customHeight="1" x14ac:dyDescent="0.2"/>
    <row r="13895" ht="12.75" customHeight="1" x14ac:dyDescent="0.2"/>
    <row r="13896" ht="12.75" customHeight="1" x14ac:dyDescent="0.2"/>
    <row r="13897" ht="12.75" customHeight="1" x14ac:dyDescent="0.2"/>
    <row r="13898" ht="12.75" customHeight="1" x14ac:dyDescent="0.2"/>
    <row r="13899" ht="12.75" customHeight="1" x14ac:dyDescent="0.2"/>
    <row r="13900" ht="12.75" customHeight="1" x14ac:dyDescent="0.2"/>
    <row r="13901" ht="12.75" customHeight="1" x14ac:dyDescent="0.2"/>
    <row r="13902" ht="12.75" customHeight="1" x14ac:dyDescent="0.2"/>
    <row r="13903" ht="12.75" customHeight="1" x14ac:dyDescent="0.2"/>
    <row r="13904" ht="12.75" customHeight="1" x14ac:dyDescent="0.2"/>
    <row r="13905" ht="12.75" customHeight="1" x14ac:dyDescent="0.2"/>
    <row r="13906" ht="12.75" customHeight="1" x14ac:dyDescent="0.2"/>
    <row r="13907" ht="12.75" customHeight="1" x14ac:dyDescent="0.2"/>
    <row r="13908" ht="12.75" customHeight="1" x14ac:dyDescent="0.2"/>
    <row r="13909" ht="12.75" customHeight="1" x14ac:dyDescent="0.2"/>
    <row r="13910" ht="12.75" customHeight="1" x14ac:dyDescent="0.2"/>
    <row r="13911" ht="12.75" customHeight="1" x14ac:dyDescent="0.2"/>
    <row r="13912" ht="12.75" customHeight="1" x14ac:dyDescent="0.2"/>
    <row r="13913" ht="12.75" customHeight="1" x14ac:dyDescent="0.2"/>
    <row r="13914" ht="12.75" customHeight="1" x14ac:dyDescent="0.2"/>
    <row r="13915" ht="12.75" customHeight="1" x14ac:dyDescent="0.2"/>
    <row r="13916" ht="12.75" customHeight="1" x14ac:dyDescent="0.2"/>
    <row r="13917" ht="12.75" customHeight="1" x14ac:dyDescent="0.2"/>
    <row r="13918" ht="12.75" customHeight="1" x14ac:dyDescent="0.2"/>
    <row r="13919" ht="12.75" customHeight="1" x14ac:dyDescent="0.2"/>
    <row r="13920" ht="12.75" customHeight="1" x14ac:dyDescent="0.2"/>
    <row r="13921" ht="12.75" customHeight="1" x14ac:dyDescent="0.2"/>
    <row r="13922" ht="12.75" customHeight="1" x14ac:dyDescent="0.2"/>
    <row r="13923" ht="12.75" customHeight="1" x14ac:dyDescent="0.2"/>
    <row r="13924" ht="12.75" customHeight="1" x14ac:dyDescent="0.2"/>
    <row r="13925" ht="12.75" customHeight="1" x14ac:dyDescent="0.2"/>
    <row r="13926" ht="12.75" customHeight="1" x14ac:dyDescent="0.2"/>
    <row r="13927" ht="12.75" customHeight="1" x14ac:dyDescent="0.2"/>
    <row r="13928" ht="12.75" customHeight="1" x14ac:dyDescent="0.2"/>
    <row r="13929" ht="12.75" customHeight="1" x14ac:dyDescent="0.2"/>
    <row r="13930" ht="12.75" customHeight="1" x14ac:dyDescent="0.2"/>
    <row r="13931" ht="12.75" customHeight="1" x14ac:dyDescent="0.2"/>
    <row r="13932" ht="12.75" customHeight="1" x14ac:dyDescent="0.2"/>
    <row r="13933" ht="12.75" customHeight="1" x14ac:dyDescent="0.2"/>
    <row r="13934" ht="12.75" customHeight="1" x14ac:dyDescent="0.2"/>
    <row r="13935" ht="12.75" customHeight="1" x14ac:dyDescent="0.2"/>
    <row r="13936" ht="12.75" customHeight="1" x14ac:dyDescent="0.2"/>
    <row r="13937" ht="12.75" customHeight="1" x14ac:dyDescent="0.2"/>
    <row r="13938" ht="12.75" customHeight="1" x14ac:dyDescent="0.2"/>
    <row r="13939" ht="12.75" customHeight="1" x14ac:dyDescent="0.2"/>
    <row r="13940" ht="12.75" customHeight="1" x14ac:dyDescent="0.2"/>
    <row r="13941" ht="12.75" customHeight="1" x14ac:dyDescent="0.2"/>
    <row r="13942" ht="12.75" customHeight="1" x14ac:dyDescent="0.2"/>
    <row r="13943" ht="12.75" customHeight="1" x14ac:dyDescent="0.2"/>
    <row r="13944" ht="12.75" customHeight="1" x14ac:dyDescent="0.2"/>
    <row r="13945" ht="12.75" customHeight="1" x14ac:dyDescent="0.2"/>
    <row r="13946" ht="12.75" customHeight="1" x14ac:dyDescent="0.2"/>
    <row r="13947" ht="12.75" customHeight="1" x14ac:dyDescent="0.2"/>
    <row r="13948" ht="12.75" customHeight="1" x14ac:dyDescent="0.2"/>
    <row r="13949" ht="12.75" customHeight="1" x14ac:dyDescent="0.2"/>
    <row r="13950" ht="12.75" customHeight="1" x14ac:dyDescent="0.2"/>
    <row r="13951" ht="12.75" customHeight="1" x14ac:dyDescent="0.2"/>
    <row r="13952" ht="12.75" customHeight="1" x14ac:dyDescent="0.2"/>
    <row r="13953" ht="12.75" customHeight="1" x14ac:dyDescent="0.2"/>
    <row r="13954" ht="12.75" customHeight="1" x14ac:dyDescent="0.2"/>
    <row r="13955" ht="12.75" customHeight="1" x14ac:dyDescent="0.2"/>
    <row r="13956" ht="12.75" customHeight="1" x14ac:dyDescent="0.2"/>
    <row r="13957" ht="12.75" customHeight="1" x14ac:dyDescent="0.2"/>
    <row r="13958" ht="12.75" customHeight="1" x14ac:dyDescent="0.2"/>
    <row r="13959" ht="12.75" customHeight="1" x14ac:dyDescent="0.2"/>
    <row r="13960" ht="12.75" customHeight="1" x14ac:dyDescent="0.2"/>
    <row r="13961" ht="12.75" customHeight="1" x14ac:dyDescent="0.2"/>
    <row r="13962" ht="12.75" customHeight="1" x14ac:dyDescent="0.2"/>
    <row r="13963" ht="12.75" customHeight="1" x14ac:dyDescent="0.2"/>
    <row r="13964" ht="12.75" customHeight="1" x14ac:dyDescent="0.2"/>
    <row r="13965" ht="12.75" customHeight="1" x14ac:dyDescent="0.2"/>
    <row r="13966" ht="12.75" customHeight="1" x14ac:dyDescent="0.2"/>
    <row r="13967" ht="12.75" customHeight="1" x14ac:dyDescent="0.2"/>
    <row r="13968" ht="12.75" customHeight="1" x14ac:dyDescent="0.2"/>
    <row r="13969" ht="12.75" customHeight="1" x14ac:dyDescent="0.2"/>
    <row r="13970" ht="12.75" customHeight="1" x14ac:dyDescent="0.2"/>
    <row r="13971" ht="12.75" customHeight="1" x14ac:dyDescent="0.2"/>
    <row r="13972" ht="12.75" customHeight="1" x14ac:dyDescent="0.2"/>
    <row r="13973" ht="12.75" customHeight="1" x14ac:dyDescent="0.2"/>
    <row r="13974" ht="12.75" customHeight="1" x14ac:dyDescent="0.2"/>
    <row r="13975" ht="12.75" customHeight="1" x14ac:dyDescent="0.2"/>
    <row r="13976" ht="12.75" customHeight="1" x14ac:dyDescent="0.2"/>
    <row r="13977" ht="12.75" customHeight="1" x14ac:dyDescent="0.2"/>
    <row r="13978" ht="12.75" customHeight="1" x14ac:dyDescent="0.2"/>
    <row r="13979" ht="12.75" customHeight="1" x14ac:dyDescent="0.2"/>
    <row r="13980" ht="12.75" customHeight="1" x14ac:dyDescent="0.2"/>
    <row r="13981" ht="12.75" customHeight="1" x14ac:dyDescent="0.2"/>
    <row r="13982" ht="12.75" customHeight="1" x14ac:dyDescent="0.2"/>
    <row r="13983" ht="12.75" customHeight="1" x14ac:dyDescent="0.2"/>
    <row r="13984" ht="12.75" customHeight="1" x14ac:dyDescent="0.2"/>
    <row r="13985" ht="12.75" customHeight="1" x14ac:dyDescent="0.2"/>
    <row r="13986" ht="12.75" customHeight="1" x14ac:dyDescent="0.2"/>
    <row r="13987" ht="12.75" customHeight="1" x14ac:dyDescent="0.2"/>
    <row r="13988" ht="12.75" customHeight="1" x14ac:dyDescent="0.2"/>
    <row r="13989" ht="12.75" customHeight="1" x14ac:dyDescent="0.2"/>
    <row r="13990" ht="12.75" customHeight="1" x14ac:dyDescent="0.2"/>
    <row r="13991" ht="12.75" customHeight="1" x14ac:dyDescent="0.2"/>
    <row r="13992" ht="12.75" customHeight="1" x14ac:dyDescent="0.2"/>
    <row r="13993" ht="12.75" customHeight="1" x14ac:dyDescent="0.2"/>
    <row r="13994" ht="12.75" customHeight="1" x14ac:dyDescent="0.2"/>
    <row r="13995" ht="12.75" customHeight="1" x14ac:dyDescent="0.2"/>
    <row r="13996" ht="12.75" customHeight="1" x14ac:dyDescent="0.2"/>
    <row r="13997" ht="12.75" customHeight="1" x14ac:dyDescent="0.2"/>
    <row r="13998" ht="12.75" customHeight="1" x14ac:dyDescent="0.2"/>
    <row r="13999" ht="12.75" customHeight="1" x14ac:dyDescent="0.2"/>
    <row r="14000" ht="12.75" customHeight="1" x14ac:dyDescent="0.2"/>
    <row r="14001" ht="12.75" customHeight="1" x14ac:dyDescent="0.2"/>
    <row r="14002" ht="12.75" customHeight="1" x14ac:dyDescent="0.2"/>
    <row r="14003" ht="12.75" customHeight="1" x14ac:dyDescent="0.2"/>
    <row r="14004" ht="12.75" customHeight="1" x14ac:dyDescent="0.2"/>
    <row r="14005" ht="12.75" customHeight="1" x14ac:dyDescent="0.2"/>
    <row r="14006" ht="12.75" customHeight="1" x14ac:dyDescent="0.2"/>
    <row r="14007" ht="12.75" customHeight="1" x14ac:dyDescent="0.2"/>
    <row r="14008" ht="12.75" customHeight="1" x14ac:dyDescent="0.2"/>
    <row r="14009" ht="12.75" customHeight="1" x14ac:dyDescent="0.2"/>
    <row r="14010" ht="12.75" customHeight="1" x14ac:dyDescent="0.2"/>
    <row r="14011" ht="12.75" customHeight="1" x14ac:dyDescent="0.2"/>
    <row r="14012" ht="12.75" customHeight="1" x14ac:dyDescent="0.2"/>
    <row r="14013" ht="12.75" customHeight="1" x14ac:dyDescent="0.2"/>
    <row r="14014" ht="12.75" customHeight="1" x14ac:dyDescent="0.2"/>
    <row r="14015" ht="12.75" customHeight="1" x14ac:dyDescent="0.2"/>
    <row r="14016" ht="12.75" customHeight="1" x14ac:dyDescent="0.2"/>
    <row r="14017" ht="12.75" customHeight="1" x14ac:dyDescent="0.2"/>
    <row r="14018" ht="12.75" customHeight="1" x14ac:dyDescent="0.2"/>
    <row r="14019" ht="12.75" customHeight="1" x14ac:dyDescent="0.2"/>
    <row r="14020" ht="12.75" customHeight="1" x14ac:dyDescent="0.2"/>
    <row r="14021" ht="12.75" customHeight="1" x14ac:dyDescent="0.2"/>
    <row r="14022" ht="12.75" customHeight="1" x14ac:dyDescent="0.2"/>
    <row r="14023" ht="12.75" customHeight="1" x14ac:dyDescent="0.2"/>
    <row r="14024" ht="12.75" customHeight="1" x14ac:dyDescent="0.2"/>
    <row r="14025" ht="12.75" customHeight="1" x14ac:dyDescent="0.2"/>
    <row r="14026" ht="12.75" customHeight="1" x14ac:dyDescent="0.2"/>
    <row r="14027" ht="12.75" customHeight="1" x14ac:dyDescent="0.2"/>
    <row r="14028" ht="12.75" customHeight="1" x14ac:dyDescent="0.2"/>
    <row r="14029" ht="12.75" customHeight="1" x14ac:dyDescent="0.2"/>
    <row r="14030" ht="12.75" customHeight="1" x14ac:dyDescent="0.2"/>
    <row r="14031" ht="12.75" customHeight="1" x14ac:dyDescent="0.2"/>
    <row r="14032" ht="12.75" customHeight="1" x14ac:dyDescent="0.2"/>
    <row r="14033" ht="12.75" customHeight="1" x14ac:dyDescent="0.2"/>
    <row r="14034" ht="12.75" customHeight="1" x14ac:dyDescent="0.2"/>
    <row r="14035" ht="12.75" customHeight="1" x14ac:dyDescent="0.2"/>
    <row r="14036" ht="12.75" customHeight="1" x14ac:dyDescent="0.2"/>
    <row r="14037" ht="12.75" customHeight="1" x14ac:dyDescent="0.2"/>
    <row r="14038" ht="12.75" customHeight="1" x14ac:dyDescent="0.2"/>
    <row r="14039" ht="12.75" customHeight="1" x14ac:dyDescent="0.2"/>
    <row r="14040" ht="12.75" customHeight="1" x14ac:dyDescent="0.2"/>
    <row r="14041" ht="12.75" customHeight="1" x14ac:dyDescent="0.2"/>
    <row r="14042" ht="12.75" customHeight="1" x14ac:dyDescent="0.2"/>
    <row r="14043" ht="12.75" customHeight="1" x14ac:dyDescent="0.2"/>
    <row r="14044" ht="12.75" customHeight="1" x14ac:dyDescent="0.2"/>
    <row r="14045" ht="12.75" customHeight="1" x14ac:dyDescent="0.2"/>
    <row r="14046" ht="12.75" customHeight="1" x14ac:dyDescent="0.2"/>
    <row r="14047" ht="12.75" customHeight="1" x14ac:dyDescent="0.2"/>
    <row r="14048" ht="12.75" customHeight="1" x14ac:dyDescent="0.2"/>
    <row r="14049" ht="12.75" customHeight="1" x14ac:dyDescent="0.2"/>
    <row r="14050" ht="12.75" customHeight="1" x14ac:dyDescent="0.2"/>
    <row r="14051" ht="12.75" customHeight="1" x14ac:dyDescent="0.2"/>
    <row r="14052" ht="12.75" customHeight="1" x14ac:dyDescent="0.2"/>
    <row r="14053" ht="12.75" customHeight="1" x14ac:dyDescent="0.2"/>
    <row r="14054" ht="12.75" customHeight="1" x14ac:dyDescent="0.2"/>
    <row r="14055" ht="12.75" customHeight="1" x14ac:dyDescent="0.2"/>
    <row r="14056" ht="12.75" customHeight="1" x14ac:dyDescent="0.2"/>
    <row r="14057" ht="12.75" customHeight="1" x14ac:dyDescent="0.2"/>
    <row r="14058" ht="12.75" customHeight="1" x14ac:dyDescent="0.2"/>
    <row r="14059" ht="12.75" customHeight="1" x14ac:dyDescent="0.2"/>
    <row r="14060" ht="12.75" customHeight="1" x14ac:dyDescent="0.2"/>
    <row r="14061" ht="12.75" customHeight="1" x14ac:dyDescent="0.2"/>
    <row r="14062" ht="12.75" customHeight="1" x14ac:dyDescent="0.2"/>
    <row r="14063" ht="12.75" customHeight="1" x14ac:dyDescent="0.2"/>
    <row r="14064" ht="12.75" customHeight="1" x14ac:dyDescent="0.2"/>
    <row r="14065" ht="12.75" customHeight="1" x14ac:dyDescent="0.2"/>
    <row r="14066" ht="12.75" customHeight="1" x14ac:dyDescent="0.2"/>
    <row r="14067" ht="12.75" customHeight="1" x14ac:dyDescent="0.2"/>
    <row r="14068" ht="12.75" customHeight="1" x14ac:dyDescent="0.2"/>
    <row r="14069" ht="12.75" customHeight="1" x14ac:dyDescent="0.2"/>
    <row r="14070" ht="12.75" customHeight="1" x14ac:dyDescent="0.2"/>
    <row r="14071" ht="12.75" customHeight="1" x14ac:dyDescent="0.2"/>
    <row r="14072" ht="12.75" customHeight="1" x14ac:dyDescent="0.2"/>
    <row r="14073" ht="12.75" customHeight="1" x14ac:dyDescent="0.2"/>
    <row r="14074" ht="12.75" customHeight="1" x14ac:dyDescent="0.2"/>
    <row r="14075" ht="12.75" customHeight="1" x14ac:dyDescent="0.2"/>
    <row r="14076" ht="12.75" customHeight="1" x14ac:dyDescent="0.2"/>
    <row r="14077" ht="12.75" customHeight="1" x14ac:dyDescent="0.2"/>
    <row r="14078" ht="12.75" customHeight="1" x14ac:dyDescent="0.2"/>
    <row r="14079" ht="12.75" customHeight="1" x14ac:dyDescent="0.2"/>
    <row r="14080" ht="12.75" customHeight="1" x14ac:dyDescent="0.2"/>
    <row r="14081" ht="12.75" customHeight="1" x14ac:dyDescent="0.2"/>
    <row r="14082" ht="12.75" customHeight="1" x14ac:dyDescent="0.2"/>
    <row r="14083" ht="12.75" customHeight="1" x14ac:dyDescent="0.2"/>
    <row r="14084" ht="12.75" customHeight="1" x14ac:dyDescent="0.2"/>
    <row r="14085" ht="12.75" customHeight="1" x14ac:dyDescent="0.2"/>
    <row r="14086" ht="12.75" customHeight="1" x14ac:dyDescent="0.2"/>
    <row r="14087" ht="12.75" customHeight="1" x14ac:dyDescent="0.2"/>
    <row r="14088" ht="12.75" customHeight="1" x14ac:dyDescent="0.2"/>
    <row r="14089" ht="12.75" customHeight="1" x14ac:dyDescent="0.2"/>
    <row r="14090" ht="12.75" customHeight="1" x14ac:dyDescent="0.2"/>
    <row r="14091" ht="12.75" customHeight="1" x14ac:dyDescent="0.2"/>
    <row r="14092" ht="12.75" customHeight="1" x14ac:dyDescent="0.2"/>
    <row r="14093" ht="12.75" customHeight="1" x14ac:dyDescent="0.2"/>
    <row r="14094" ht="12.75" customHeight="1" x14ac:dyDescent="0.2"/>
    <row r="14095" ht="12.75" customHeight="1" x14ac:dyDescent="0.2"/>
    <row r="14096" ht="12.75" customHeight="1" x14ac:dyDescent="0.2"/>
    <row r="14097" ht="12.75" customHeight="1" x14ac:dyDescent="0.2"/>
    <row r="14098" ht="12.75" customHeight="1" x14ac:dyDescent="0.2"/>
    <row r="14099" ht="12.75" customHeight="1" x14ac:dyDescent="0.2"/>
    <row r="14100" ht="12.75" customHeight="1" x14ac:dyDescent="0.2"/>
    <row r="14101" ht="12.75" customHeight="1" x14ac:dyDescent="0.2"/>
    <row r="14102" ht="12.75" customHeight="1" x14ac:dyDescent="0.2"/>
    <row r="14103" ht="12.75" customHeight="1" x14ac:dyDescent="0.2"/>
    <row r="14104" ht="12.75" customHeight="1" x14ac:dyDescent="0.2"/>
    <row r="14105" ht="12.75" customHeight="1" x14ac:dyDescent="0.2"/>
    <row r="14106" ht="12.75" customHeight="1" x14ac:dyDescent="0.2"/>
    <row r="14107" ht="12.75" customHeight="1" x14ac:dyDescent="0.2"/>
    <row r="14108" ht="12.75" customHeight="1" x14ac:dyDescent="0.2"/>
    <row r="14109" ht="12.75" customHeight="1" x14ac:dyDescent="0.2"/>
    <row r="14110" ht="12.75" customHeight="1" x14ac:dyDescent="0.2"/>
    <row r="14111" ht="12.75" customHeight="1" x14ac:dyDescent="0.2"/>
    <row r="14112" ht="12.75" customHeight="1" x14ac:dyDescent="0.2"/>
    <row r="14113" ht="12.75" customHeight="1" x14ac:dyDescent="0.2"/>
    <row r="14114" ht="12.75" customHeight="1" x14ac:dyDescent="0.2"/>
    <row r="14115" ht="12.75" customHeight="1" x14ac:dyDescent="0.2"/>
    <row r="14116" ht="12.75" customHeight="1" x14ac:dyDescent="0.2"/>
    <row r="14117" ht="12.75" customHeight="1" x14ac:dyDescent="0.2"/>
    <row r="14118" ht="12.75" customHeight="1" x14ac:dyDescent="0.2"/>
    <row r="14119" ht="12.75" customHeight="1" x14ac:dyDescent="0.2"/>
    <row r="14120" ht="12.75" customHeight="1" x14ac:dyDescent="0.2"/>
    <row r="14121" ht="12.75" customHeight="1" x14ac:dyDescent="0.2"/>
    <row r="14122" ht="12.75" customHeight="1" x14ac:dyDescent="0.2"/>
    <row r="14123" ht="12.75" customHeight="1" x14ac:dyDescent="0.2"/>
    <row r="14124" ht="12.75" customHeight="1" x14ac:dyDescent="0.2"/>
    <row r="14125" ht="12.75" customHeight="1" x14ac:dyDescent="0.2"/>
    <row r="14126" ht="12.75" customHeight="1" x14ac:dyDescent="0.2"/>
    <row r="14127" ht="12.75" customHeight="1" x14ac:dyDescent="0.2"/>
    <row r="14128" ht="12.75" customHeight="1" x14ac:dyDescent="0.2"/>
    <row r="14129" ht="12.75" customHeight="1" x14ac:dyDescent="0.2"/>
    <row r="14130" ht="12.75" customHeight="1" x14ac:dyDescent="0.2"/>
    <row r="14131" ht="12.75" customHeight="1" x14ac:dyDescent="0.2"/>
    <row r="14132" ht="12.75" customHeight="1" x14ac:dyDescent="0.2"/>
    <row r="14133" ht="12.75" customHeight="1" x14ac:dyDescent="0.2"/>
    <row r="14134" ht="12.75" customHeight="1" x14ac:dyDescent="0.2"/>
    <row r="14135" ht="12.75" customHeight="1" x14ac:dyDescent="0.2"/>
    <row r="14136" ht="12.75" customHeight="1" x14ac:dyDescent="0.2"/>
    <row r="14137" ht="12.75" customHeight="1" x14ac:dyDescent="0.2"/>
    <row r="14138" ht="12.75" customHeight="1" x14ac:dyDescent="0.2"/>
    <row r="14139" ht="12.75" customHeight="1" x14ac:dyDescent="0.2"/>
    <row r="14140" ht="12.75" customHeight="1" x14ac:dyDescent="0.2"/>
    <row r="14141" ht="12.75" customHeight="1" x14ac:dyDescent="0.2"/>
    <row r="14142" ht="12.75" customHeight="1" x14ac:dyDescent="0.2"/>
    <row r="14143" ht="12.75" customHeight="1" x14ac:dyDescent="0.2"/>
    <row r="14144" ht="12.75" customHeight="1" x14ac:dyDescent="0.2"/>
    <row r="14145" ht="12.75" customHeight="1" x14ac:dyDescent="0.2"/>
    <row r="14146" ht="12.75" customHeight="1" x14ac:dyDescent="0.2"/>
    <row r="14147" ht="12.75" customHeight="1" x14ac:dyDescent="0.2"/>
    <row r="14148" ht="12.75" customHeight="1" x14ac:dyDescent="0.2"/>
    <row r="14149" ht="12.75" customHeight="1" x14ac:dyDescent="0.2"/>
    <row r="14150" ht="12.75" customHeight="1" x14ac:dyDescent="0.2"/>
    <row r="14151" ht="12.75" customHeight="1" x14ac:dyDescent="0.2"/>
    <row r="14152" ht="12.75" customHeight="1" x14ac:dyDescent="0.2"/>
    <row r="14153" ht="12.75" customHeight="1" x14ac:dyDescent="0.2"/>
    <row r="14154" ht="12.75" customHeight="1" x14ac:dyDescent="0.2"/>
    <row r="14155" ht="12.75" customHeight="1" x14ac:dyDescent="0.2"/>
    <row r="14156" ht="12.75" customHeight="1" x14ac:dyDescent="0.2"/>
    <row r="14157" ht="12.75" customHeight="1" x14ac:dyDescent="0.2"/>
    <row r="14158" ht="12.75" customHeight="1" x14ac:dyDescent="0.2"/>
    <row r="14159" ht="12.75" customHeight="1" x14ac:dyDescent="0.2"/>
    <row r="14160" ht="12.75" customHeight="1" x14ac:dyDescent="0.2"/>
    <row r="14161" ht="12.75" customHeight="1" x14ac:dyDescent="0.2"/>
    <row r="14162" ht="12.75" customHeight="1" x14ac:dyDescent="0.2"/>
    <row r="14163" ht="12.75" customHeight="1" x14ac:dyDescent="0.2"/>
    <row r="14164" ht="12.75" customHeight="1" x14ac:dyDescent="0.2"/>
    <row r="14165" ht="12.75" customHeight="1" x14ac:dyDescent="0.2"/>
    <row r="14166" ht="12.75" customHeight="1" x14ac:dyDescent="0.2"/>
    <row r="14167" ht="12.75" customHeight="1" x14ac:dyDescent="0.2"/>
    <row r="14168" ht="12.75" customHeight="1" x14ac:dyDescent="0.2"/>
    <row r="14169" ht="12.75" customHeight="1" x14ac:dyDescent="0.2"/>
    <row r="14170" ht="12.75" customHeight="1" x14ac:dyDescent="0.2"/>
    <row r="14171" ht="12.75" customHeight="1" x14ac:dyDescent="0.2"/>
    <row r="14172" ht="12.75" customHeight="1" x14ac:dyDescent="0.2"/>
    <row r="14173" ht="12.75" customHeight="1" x14ac:dyDescent="0.2"/>
    <row r="14174" ht="12.75" customHeight="1" x14ac:dyDescent="0.2"/>
    <row r="14175" ht="12.75" customHeight="1" x14ac:dyDescent="0.2"/>
    <row r="14176" ht="12.75" customHeight="1" x14ac:dyDescent="0.2"/>
    <row r="14177" ht="12.75" customHeight="1" x14ac:dyDescent="0.2"/>
    <row r="14178" ht="12.75" customHeight="1" x14ac:dyDescent="0.2"/>
    <row r="14179" ht="12.75" customHeight="1" x14ac:dyDescent="0.2"/>
    <row r="14180" ht="12.75" customHeight="1" x14ac:dyDescent="0.2"/>
    <row r="14181" ht="12.75" customHeight="1" x14ac:dyDescent="0.2"/>
    <row r="14182" ht="12.75" customHeight="1" x14ac:dyDescent="0.2"/>
    <row r="14183" ht="12.75" customHeight="1" x14ac:dyDescent="0.2"/>
    <row r="14184" ht="12.75" customHeight="1" x14ac:dyDescent="0.2"/>
    <row r="14185" ht="12.75" customHeight="1" x14ac:dyDescent="0.2"/>
    <row r="14186" ht="12.75" customHeight="1" x14ac:dyDescent="0.2"/>
    <row r="14187" ht="12.75" customHeight="1" x14ac:dyDescent="0.2"/>
    <row r="14188" ht="12.75" customHeight="1" x14ac:dyDescent="0.2"/>
    <row r="14189" ht="12.75" customHeight="1" x14ac:dyDescent="0.2"/>
    <row r="14190" ht="12.75" customHeight="1" x14ac:dyDescent="0.2"/>
    <row r="14191" ht="12.75" customHeight="1" x14ac:dyDescent="0.2"/>
    <row r="14192" ht="12.75" customHeight="1" x14ac:dyDescent="0.2"/>
    <row r="14193" ht="12.75" customHeight="1" x14ac:dyDescent="0.2"/>
    <row r="14194" ht="12.75" customHeight="1" x14ac:dyDescent="0.2"/>
    <row r="14195" ht="12.75" customHeight="1" x14ac:dyDescent="0.2"/>
    <row r="14196" ht="12.75" customHeight="1" x14ac:dyDescent="0.2"/>
    <row r="14197" ht="12.75" customHeight="1" x14ac:dyDescent="0.2"/>
    <row r="14198" ht="12.75" customHeight="1" x14ac:dyDescent="0.2"/>
    <row r="14199" ht="12.75" customHeight="1" x14ac:dyDescent="0.2"/>
    <row r="14200" ht="12.75" customHeight="1" x14ac:dyDescent="0.2"/>
    <row r="14201" ht="12.75" customHeight="1" x14ac:dyDescent="0.2"/>
    <row r="14202" ht="12.75" customHeight="1" x14ac:dyDescent="0.2"/>
    <row r="14203" ht="12.75" customHeight="1" x14ac:dyDescent="0.2"/>
    <row r="14204" ht="12.75" customHeight="1" x14ac:dyDescent="0.2"/>
    <row r="14205" ht="12.75" customHeight="1" x14ac:dyDescent="0.2"/>
    <row r="14206" ht="12.75" customHeight="1" x14ac:dyDescent="0.2"/>
    <row r="14207" ht="12.75" customHeight="1" x14ac:dyDescent="0.2"/>
    <row r="14208" ht="12.75" customHeight="1" x14ac:dyDescent="0.2"/>
    <row r="14209" ht="12.75" customHeight="1" x14ac:dyDescent="0.2"/>
    <row r="14210" ht="12.75" customHeight="1" x14ac:dyDescent="0.2"/>
    <row r="14211" ht="12.75" customHeight="1" x14ac:dyDescent="0.2"/>
    <row r="14212" ht="12.75" customHeight="1" x14ac:dyDescent="0.2"/>
    <row r="14213" ht="12.75" customHeight="1" x14ac:dyDescent="0.2"/>
    <row r="14214" ht="12.75" customHeight="1" x14ac:dyDescent="0.2"/>
    <row r="14215" ht="12.75" customHeight="1" x14ac:dyDescent="0.2"/>
    <row r="14216" ht="12.75" customHeight="1" x14ac:dyDescent="0.2"/>
    <row r="14217" ht="12.75" customHeight="1" x14ac:dyDescent="0.2"/>
    <row r="14218" ht="12.75" customHeight="1" x14ac:dyDescent="0.2"/>
    <row r="14219" ht="12.75" customHeight="1" x14ac:dyDescent="0.2"/>
    <row r="14220" ht="12.75" customHeight="1" x14ac:dyDescent="0.2"/>
    <row r="14221" ht="12.75" customHeight="1" x14ac:dyDescent="0.2"/>
    <row r="14222" ht="12.75" customHeight="1" x14ac:dyDescent="0.2"/>
    <row r="14223" ht="12.75" customHeight="1" x14ac:dyDescent="0.2"/>
    <row r="14224" ht="12.75" customHeight="1" x14ac:dyDescent="0.2"/>
    <row r="14225" ht="12.75" customHeight="1" x14ac:dyDescent="0.2"/>
    <row r="14226" ht="12.75" customHeight="1" x14ac:dyDescent="0.2"/>
    <row r="14227" ht="12.75" customHeight="1" x14ac:dyDescent="0.2"/>
    <row r="14228" ht="12.75" customHeight="1" x14ac:dyDescent="0.2"/>
    <row r="14229" ht="12.75" customHeight="1" x14ac:dyDescent="0.2"/>
    <row r="14230" ht="12.75" customHeight="1" x14ac:dyDescent="0.2"/>
    <row r="14231" ht="12.75" customHeight="1" x14ac:dyDescent="0.2"/>
    <row r="14232" ht="12.75" customHeight="1" x14ac:dyDescent="0.2"/>
    <row r="14233" ht="12.75" customHeight="1" x14ac:dyDescent="0.2"/>
    <row r="14234" ht="12.75" customHeight="1" x14ac:dyDescent="0.2"/>
    <row r="14235" ht="12.75" customHeight="1" x14ac:dyDescent="0.2"/>
    <row r="14236" ht="12.75" customHeight="1" x14ac:dyDescent="0.2"/>
    <row r="14237" ht="12.75" customHeight="1" x14ac:dyDescent="0.2"/>
    <row r="14238" ht="12.75" customHeight="1" x14ac:dyDescent="0.2"/>
    <row r="14239" ht="12.75" customHeight="1" x14ac:dyDescent="0.2"/>
    <row r="14240" ht="12.75" customHeight="1" x14ac:dyDescent="0.2"/>
    <row r="14241" ht="12.75" customHeight="1" x14ac:dyDescent="0.2"/>
    <row r="14242" ht="12.75" customHeight="1" x14ac:dyDescent="0.2"/>
    <row r="14243" ht="12.75" customHeight="1" x14ac:dyDescent="0.2"/>
    <row r="14244" ht="12.75" customHeight="1" x14ac:dyDescent="0.2"/>
    <row r="14245" ht="12.75" customHeight="1" x14ac:dyDescent="0.2"/>
    <row r="14246" ht="12.75" customHeight="1" x14ac:dyDescent="0.2"/>
    <row r="14247" ht="12.75" customHeight="1" x14ac:dyDescent="0.2"/>
    <row r="14248" ht="12.75" customHeight="1" x14ac:dyDescent="0.2"/>
    <row r="14249" ht="12.75" customHeight="1" x14ac:dyDescent="0.2"/>
    <row r="14250" ht="12.75" customHeight="1" x14ac:dyDescent="0.2"/>
    <row r="14251" ht="12.75" customHeight="1" x14ac:dyDescent="0.2"/>
    <row r="14252" ht="12.75" customHeight="1" x14ac:dyDescent="0.2"/>
    <row r="14253" ht="12.75" customHeight="1" x14ac:dyDescent="0.2"/>
    <row r="14254" ht="12.75" customHeight="1" x14ac:dyDescent="0.2"/>
    <row r="14255" ht="12.75" customHeight="1" x14ac:dyDescent="0.2"/>
    <row r="14256" ht="12.75" customHeight="1" x14ac:dyDescent="0.2"/>
    <row r="14257" ht="12.75" customHeight="1" x14ac:dyDescent="0.2"/>
    <row r="14258" ht="12.75" customHeight="1" x14ac:dyDescent="0.2"/>
    <row r="14259" ht="12.75" customHeight="1" x14ac:dyDescent="0.2"/>
    <row r="14260" ht="12.75" customHeight="1" x14ac:dyDescent="0.2"/>
    <row r="14261" ht="12.75" customHeight="1" x14ac:dyDescent="0.2"/>
    <row r="14262" ht="12.75" customHeight="1" x14ac:dyDescent="0.2"/>
    <row r="14263" ht="12.75" customHeight="1" x14ac:dyDescent="0.2"/>
    <row r="14264" ht="12.75" customHeight="1" x14ac:dyDescent="0.2"/>
    <row r="14265" ht="12.75" customHeight="1" x14ac:dyDescent="0.2"/>
    <row r="14266" ht="12.75" customHeight="1" x14ac:dyDescent="0.2"/>
    <row r="14267" ht="12.75" customHeight="1" x14ac:dyDescent="0.2"/>
    <row r="14268" ht="12.75" customHeight="1" x14ac:dyDescent="0.2"/>
    <row r="14269" ht="12.75" customHeight="1" x14ac:dyDescent="0.2"/>
    <row r="14270" ht="12.75" customHeight="1" x14ac:dyDescent="0.2"/>
    <row r="14271" ht="12.75" customHeight="1" x14ac:dyDescent="0.2"/>
    <row r="14272" ht="12.75" customHeight="1" x14ac:dyDescent="0.2"/>
    <row r="14273" ht="12.75" customHeight="1" x14ac:dyDescent="0.2"/>
    <row r="14274" ht="12.75" customHeight="1" x14ac:dyDescent="0.2"/>
    <row r="14275" ht="12.75" customHeight="1" x14ac:dyDescent="0.2"/>
    <row r="14276" ht="12.75" customHeight="1" x14ac:dyDescent="0.2"/>
    <row r="14277" ht="12.75" customHeight="1" x14ac:dyDescent="0.2"/>
    <row r="14278" ht="12.75" customHeight="1" x14ac:dyDescent="0.2"/>
    <row r="14279" ht="12.75" customHeight="1" x14ac:dyDescent="0.2"/>
    <row r="14280" ht="12.75" customHeight="1" x14ac:dyDescent="0.2"/>
    <row r="14281" ht="12.75" customHeight="1" x14ac:dyDescent="0.2"/>
    <row r="14282" ht="12.75" customHeight="1" x14ac:dyDescent="0.2"/>
    <row r="14283" ht="12.75" customHeight="1" x14ac:dyDescent="0.2"/>
    <row r="14284" ht="12.75" customHeight="1" x14ac:dyDescent="0.2"/>
    <row r="14285" ht="12.75" customHeight="1" x14ac:dyDescent="0.2"/>
    <row r="14286" ht="12.75" customHeight="1" x14ac:dyDescent="0.2"/>
    <row r="14287" ht="12.75" customHeight="1" x14ac:dyDescent="0.2"/>
    <row r="14288" ht="12.75" customHeight="1" x14ac:dyDescent="0.2"/>
    <row r="14289" ht="12.75" customHeight="1" x14ac:dyDescent="0.2"/>
    <row r="14290" ht="12.75" customHeight="1" x14ac:dyDescent="0.2"/>
    <row r="14291" ht="12.75" customHeight="1" x14ac:dyDescent="0.2"/>
    <row r="14292" ht="12.75" customHeight="1" x14ac:dyDescent="0.2"/>
    <row r="14293" ht="12.75" customHeight="1" x14ac:dyDescent="0.2"/>
    <row r="14294" ht="12.75" customHeight="1" x14ac:dyDescent="0.2"/>
    <row r="14295" ht="12.75" customHeight="1" x14ac:dyDescent="0.2"/>
    <row r="14296" ht="12.75" customHeight="1" x14ac:dyDescent="0.2"/>
    <row r="14297" ht="12.75" customHeight="1" x14ac:dyDescent="0.2"/>
    <row r="14298" ht="12.75" customHeight="1" x14ac:dyDescent="0.2"/>
    <row r="14299" ht="12.75" customHeight="1" x14ac:dyDescent="0.2"/>
    <row r="14300" ht="12.75" customHeight="1" x14ac:dyDescent="0.2"/>
    <row r="14301" ht="12.75" customHeight="1" x14ac:dyDescent="0.2"/>
    <row r="14302" ht="12.75" customHeight="1" x14ac:dyDescent="0.2"/>
    <row r="14303" ht="12.75" customHeight="1" x14ac:dyDescent="0.2"/>
    <row r="14304" ht="12.75" customHeight="1" x14ac:dyDescent="0.2"/>
    <row r="14305" ht="12.75" customHeight="1" x14ac:dyDescent="0.2"/>
    <row r="14306" ht="12.75" customHeight="1" x14ac:dyDescent="0.2"/>
    <row r="14307" ht="12.75" customHeight="1" x14ac:dyDescent="0.2"/>
    <row r="14308" ht="12.75" customHeight="1" x14ac:dyDescent="0.2"/>
    <row r="14309" ht="12.75" customHeight="1" x14ac:dyDescent="0.2"/>
    <row r="14310" ht="12.75" customHeight="1" x14ac:dyDescent="0.2"/>
    <row r="14311" ht="12.75" customHeight="1" x14ac:dyDescent="0.2"/>
    <row r="14312" ht="12.75" customHeight="1" x14ac:dyDescent="0.2"/>
    <row r="14313" ht="12.75" customHeight="1" x14ac:dyDescent="0.2"/>
    <row r="14314" ht="12.75" customHeight="1" x14ac:dyDescent="0.2"/>
    <row r="14315" ht="12.75" customHeight="1" x14ac:dyDescent="0.2"/>
    <row r="14316" ht="12.75" customHeight="1" x14ac:dyDescent="0.2"/>
    <row r="14317" ht="12.75" customHeight="1" x14ac:dyDescent="0.2"/>
    <row r="14318" ht="12.75" customHeight="1" x14ac:dyDescent="0.2"/>
    <row r="14319" ht="12.75" customHeight="1" x14ac:dyDescent="0.2"/>
    <row r="14320" ht="12.75" customHeight="1" x14ac:dyDescent="0.2"/>
    <row r="14321" ht="12.75" customHeight="1" x14ac:dyDescent="0.2"/>
    <row r="14322" ht="12.75" customHeight="1" x14ac:dyDescent="0.2"/>
    <row r="14323" ht="12.75" customHeight="1" x14ac:dyDescent="0.2"/>
    <row r="14324" ht="12.75" customHeight="1" x14ac:dyDescent="0.2"/>
    <row r="14325" ht="12.75" customHeight="1" x14ac:dyDescent="0.2"/>
    <row r="14326" ht="12.75" customHeight="1" x14ac:dyDescent="0.2"/>
    <row r="14327" ht="12.75" customHeight="1" x14ac:dyDescent="0.2"/>
    <row r="14328" ht="12.75" customHeight="1" x14ac:dyDescent="0.2"/>
    <row r="14329" ht="12.75" customHeight="1" x14ac:dyDescent="0.2"/>
    <row r="14330" ht="12.75" customHeight="1" x14ac:dyDescent="0.2"/>
    <row r="14331" ht="12.75" customHeight="1" x14ac:dyDescent="0.2"/>
    <row r="14332" ht="12.75" customHeight="1" x14ac:dyDescent="0.2"/>
    <row r="14333" ht="12.75" customHeight="1" x14ac:dyDescent="0.2"/>
    <row r="14334" ht="12.75" customHeight="1" x14ac:dyDescent="0.2"/>
    <row r="14335" ht="12.75" customHeight="1" x14ac:dyDescent="0.2"/>
    <row r="14336" ht="12.75" customHeight="1" x14ac:dyDescent="0.2"/>
    <row r="14337" ht="12.75" customHeight="1" x14ac:dyDescent="0.2"/>
    <row r="14338" ht="12.75" customHeight="1" x14ac:dyDescent="0.2"/>
    <row r="14339" ht="12.75" customHeight="1" x14ac:dyDescent="0.2"/>
    <row r="14340" ht="12.75" customHeight="1" x14ac:dyDescent="0.2"/>
    <row r="14341" ht="12.75" customHeight="1" x14ac:dyDescent="0.2"/>
    <row r="14342" ht="12.75" customHeight="1" x14ac:dyDescent="0.2"/>
    <row r="14343" ht="12.75" customHeight="1" x14ac:dyDescent="0.2"/>
    <row r="14344" ht="12.75" customHeight="1" x14ac:dyDescent="0.2"/>
    <row r="14345" ht="12.75" customHeight="1" x14ac:dyDescent="0.2"/>
    <row r="14346" ht="12.75" customHeight="1" x14ac:dyDescent="0.2"/>
    <row r="14347" ht="12.75" customHeight="1" x14ac:dyDescent="0.2"/>
    <row r="14348" ht="12.75" customHeight="1" x14ac:dyDescent="0.2"/>
    <row r="14349" ht="12.75" customHeight="1" x14ac:dyDescent="0.2"/>
    <row r="14350" ht="12.75" customHeight="1" x14ac:dyDescent="0.2"/>
    <row r="14351" ht="12.75" customHeight="1" x14ac:dyDescent="0.2"/>
    <row r="14352" ht="12.75" customHeight="1" x14ac:dyDescent="0.2"/>
    <row r="14353" ht="12.75" customHeight="1" x14ac:dyDescent="0.2"/>
    <row r="14354" ht="12.75" customHeight="1" x14ac:dyDescent="0.2"/>
    <row r="14355" ht="12.75" customHeight="1" x14ac:dyDescent="0.2"/>
    <row r="14356" ht="12.75" customHeight="1" x14ac:dyDescent="0.2"/>
    <row r="14357" ht="12.75" customHeight="1" x14ac:dyDescent="0.2"/>
    <row r="14358" ht="12.75" customHeight="1" x14ac:dyDescent="0.2"/>
    <row r="14359" ht="12.75" customHeight="1" x14ac:dyDescent="0.2"/>
    <row r="14360" ht="12.75" customHeight="1" x14ac:dyDescent="0.2"/>
    <row r="14361" ht="12.75" customHeight="1" x14ac:dyDescent="0.2"/>
    <row r="14362" ht="12.75" customHeight="1" x14ac:dyDescent="0.2"/>
    <row r="14363" ht="12.75" customHeight="1" x14ac:dyDescent="0.2"/>
    <row r="14364" ht="12.75" customHeight="1" x14ac:dyDescent="0.2"/>
    <row r="14365" ht="12.75" customHeight="1" x14ac:dyDescent="0.2"/>
    <row r="14366" ht="12.75" customHeight="1" x14ac:dyDescent="0.2"/>
    <row r="14367" ht="12.75" customHeight="1" x14ac:dyDescent="0.2"/>
    <row r="14368" ht="12.75" customHeight="1" x14ac:dyDescent="0.2"/>
    <row r="14369" ht="12.75" customHeight="1" x14ac:dyDescent="0.2"/>
    <row r="14370" ht="12.75" customHeight="1" x14ac:dyDescent="0.2"/>
    <row r="14371" ht="12.75" customHeight="1" x14ac:dyDescent="0.2"/>
    <row r="14372" ht="12.75" customHeight="1" x14ac:dyDescent="0.2"/>
    <row r="14373" ht="12.75" customHeight="1" x14ac:dyDescent="0.2"/>
    <row r="14374" ht="12.75" customHeight="1" x14ac:dyDescent="0.2"/>
    <row r="14375" ht="12.75" customHeight="1" x14ac:dyDescent="0.2"/>
    <row r="14376" ht="12.75" customHeight="1" x14ac:dyDescent="0.2"/>
    <row r="14377" ht="12.75" customHeight="1" x14ac:dyDescent="0.2"/>
    <row r="14378" ht="12.75" customHeight="1" x14ac:dyDescent="0.2"/>
    <row r="14379" ht="12.75" customHeight="1" x14ac:dyDescent="0.2"/>
    <row r="14380" ht="12.75" customHeight="1" x14ac:dyDescent="0.2"/>
    <row r="14381" ht="12.75" customHeight="1" x14ac:dyDescent="0.2"/>
    <row r="14382" ht="12.75" customHeight="1" x14ac:dyDescent="0.2"/>
    <row r="14383" ht="12.75" customHeight="1" x14ac:dyDescent="0.2"/>
    <row r="14384" ht="12.75" customHeight="1" x14ac:dyDescent="0.2"/>
    <row r="14385" ht="12.75" customHeight="1" x14ac:dyDescent="0.2"/>
    <row r="14386" ht="12.75" customHeight="1" x14ac:dyDescent="0.2"/>
    <row r="14387" ht="12.75" customHeight="1" x14ac:dyDescent="0.2"/>
    <row r="14388" ht="12.75" customHeight="1" x14ac:dyDescent="0.2"/>
    <row r="14389" ht="12.75" customHeight="1" x14ac:dyDescent="0.2"/>
    <row r="14390" ht="12.75" customHeight="1" x14ac:dyDescent="0.2"/>
    <row r="14391" ht="12.75" customHeight="1" x14ac:dyDescent="0.2"/>
    <row r="14392" ht="12.75" customHeight="1" x14ac:dyDescent="0.2"/>
    <row r="14393" ht="12.75" customHeight="1" x14ac:dyDescent="0.2"/>
    <row r="14394" ht="12.75" customHeight="1" x14ac:dyDescent="0.2"/>
    <row r="14395" ht="12.75" customHeight="1" x14ac:dyDescent="0.2"/>
    <row r="14396" ht="12.75" customHeight="1" x14ac:dyDescent="0.2"/>
    <row r="14397" ht="12.75" customHeight="1" x14ac:dyDescent="0.2"/>
    <row r="14398" ht="12.75" customHeight="1" x14ac:dyDescent="0.2"/>
    <row r="14399" ht="12.75" customHeight="1" x14ac:dyDescent="0.2"/>
    <row r="14400" ht="12.75" customHeight="1" x14ac:dyDescent="0.2"/>
    <row r="14401" ht="12.75" customHeight="1" x14ac:dyDescent="0.2"/>
    <row r="14402" ht="12.75" customHeight="1" x14ac:dyDescent="0.2"/>
    <row r="14403" ht="12.75" customHeight="1" x14ac:dyDescent="0.2"/>
    <row r="14404" ht="12.75" customHeight="1" x14ac:dyDescent="0.2"/>
    <row r="14405" ht="12.75" customHeight="1" x14ac:dyDescent="0.2"/>
    <row r="14406" ht="12.75" customHeight="1" x14ac:dyDescent="0.2"/>
    <row r="14407" ht="12.75" customHeight="1" x14ac:dyDescent="0.2"/>
    <row r="14408" ht="12.75" customHeight="1" x14ac:dyDescent="0.2"/>
    <row r="14409" ht="12.75" customHeight="1" x14ac:dyDescent="0.2"/>
    <row r="14410" ht="12.75" customHeight="1" x14ac:dyDescent="0.2"/>
    <row r="14411" ht="12.75" customHeight="1" x14ac:dyDescent="0.2"/>
    <row r="14412" ht="12.75" customHeight="1" x14ac:dyDescent="0.2"/>
    <row r="14413" ht="12.75" customHeight="1" x14ac:dyDescent="0.2"/>
    <row r="14414" ht="12.75" customHeight="1" x14ac:dyDescent="0.2"/>
    <row r="14415" ht="12.75" customHeight="1" x14ac:dyDescent="0.2"/>
    <row r="14416" ht="12.75" customHeight="1" x14ac:dyDescent="0.2"/>
    <row r="14417" ht="12.75" customHeight="1" x14ac:dyDescent="0.2"/>
    <row r="14418" ht="12.75" customHeight="1" x14ac:dyDescent="0.2"/>
    <row r="14419" ht="12.75" customHeight="1" x14ac:dyDescent="0.2"/>
    <row r="14420" ht="12.75" customHeight="1" x14ac:dyDescent="0.2"/>
    <row r="14421" ht="12.75" customHeight="1" x14ac:dyDescent="0.2"/>
    <row r="14422" ht="12.75" customHeight="1" x14ac:dyDescent="0.2"/>
    <row r="14423" ht="12.75" customHeight="1" x14ac:dyDescent="0.2"/>
    <row r="14424" ht="12.75" customHeight="1" x14ac:dyDescent="0.2"/>
    <row r="14425" ht="12.75" customHeight="1" x14ac:dyDescent="0.2"/>
    <row r="14426" ht="12.75" customHeight="1" x14ac:dyDescent="0.2"/>
    <row r="14427" ht="12.75" customHeight="1" x14ac:dyDescent="0.2"/>
    <row r="14428" ht="12.75" customHeight="1" x14ac:dyDescent="0.2"/>
    <row r="14429" ht="12.75" customHeight="1" x14ac:dyDescent="0.2"/>
    <row r="14430" ht="12.75" customHeight="1" x14ac:dyDescent="0.2"/>
    <row r="14431" ht="12.75" customHeight="1" x14ac:dyDescent="0.2"/>
    <row r="14432" ht="12.75" customHeight="1" x14ac:dyDescent="0.2"/>
    <row r="14433" ht="12.75" customHeight="1" x14ac:dyDescent="0.2"/>
    <row r="14434" ht="12.75" customHeight="1" x14ac:dyDescent="0.2"/>
    <row r="14435" ht="12.75" customHeight="1" x14ac:dyDescent="0.2"/>
    <row r="14436" ht="12.75" customHeight="1" x14ac:dyDescent="0.2"/>
    <row r="14437" ht="12.75" customHeight="1" x14ac:dyDescent="0.2"/>
    <row r="14438" ht="12.75" customHeight="1" x14ac:dyDescent="0.2"/>
    <row r="14439" ht="12.75" customHeight="1" x14ac:dyDescent="0.2"/>
    <row r="14440" ht="12.75" customHeight="1" x14ac:dyDescent="0.2"/>
    <row r="14441" ht="12.75" customHeight="1" x14ac:dyDescent="0.2"/>
    <row r="14442" ht="12.75" customHeight="1" x14ac:dyDescent="0.2"/>
    <row r="14443" ht="12.75" customHeight="1" x14ac:dyDescent="0.2"/>
    <row r="14444" ht="12.75" customHeight="1" x14ac:dyDescent="0.2"/>
    <row r="14445" ht="12.75" customHeight="1" x14ac:dyDescent="0.2"/>
    <row r="14446" ht="12.75" customHeight="1" x14ac:dyDescent="0.2"/>
    <row r="14447" ht="12.75" customHeight="1" x14ac:dyDescent="0.2"/>
    <row r="14448" ht="12.75" customHeight="1" x14ac:dyDescent="0.2"/>
    <row r="14449" ht="12.75" customHeight="1" x14ac:dyDescent="0.2"/>
    <row r="14450" ht="12.75" customHeight="1" x14ac:dyDescent="0.2"/>
    <row r="14451" ht="12.75" customHeight="1" x14ac:dyDescent="0.2"/>
    <row r="14452" ht="12.75" customHeight="1" x14ac:dyDescent="0.2"/>
    <row r="14453" ht="12.75" customHeight="1" x14ac:dyDescent="0.2"/>
    <row r="14454" ht="12.75" customHeight="1" x14ac:dyDescent="0.2"/>
    <row r="14455" ht="12.75" customHeight="1" x14ac:dyDescent="0.2"/>
    <row r="14456" ht="12.75" customHeight="1" x14ac:dyDescent="0.2"/>
    <row r="14457" ht="12.75" customHeight="1" x14ac:dyDescent="0.2"/>
    <row r="14458" ht="12.75" customHeight="1" x14ac:dyDescent="0.2"/>
    <row r="14459" ht="12.75" customHeight="1" x14ac:dyDescent="0.2"/>
    <row r="14460" ht="12.75" customHeight="1" x14ac:dyDescent="0.2"/>
    <row r="14461" ht="12.75" customHeight="1" x14ac:dyDescent="0.2"/>
    <row r="14462" ht="12.75" customHeight="1" x14ac:dyDescent="0.2"/>
    <row r="14463" ht="12.75" customHeight="1" x14ac:dyDescent="0.2"/>
    <row r="14464" ht="12.75" customHeight="1" x14ac:dyDescent="0.2"/>
    <row r="14465" ht="12.75" customHeight="1" x14ac:dyDescent="0.2"/>
    <row r="14466" ht="12.75" customHeight="1" x14ac:dyDescent="0.2"/>
    <row r="14467" ht="12.75" customHeight="1" x14ac:dyDescent="0.2"/>
    <row r="14468" ht="12.75" customHeight="1" x14ac:dyDescent="0.2"/>
    <row r="14469" ht="12.75" customHeight="1" x14ac:dyDescent="0.2"/>
    <row r="14470" ht="12.75" customHeight="1" x14ac:dyDescent="0.2"/>
    <row r="14471" ht="12.75" customHeight="1" x14ac:dyDescent="0.2"/>
    <row r="14472" ht="12.75" customHeight="1" x14ac:dyDescent="0.2"/>
    <row r="14473" ht="12.75" customHeight="1" x14ac:dyDescent="0.2"/>
    <row r="14474" ht="12.75" customHeight="1" x14ac:dyDescent="0.2"/>
    <row r="14475" ht="12.75" customHeight="1" x14ac:dyDescent="0.2"/>
    <row r="14476" ht="12.75" customHeight="1" x14ac:dyDescent="0.2"/>
    <row r="14477" ht="12.75" customHeight="1" x14ac:dyDescent="0.2"/>
    <row r="14478" ht="12.75" customHeight="1" x14ac:dyDescent="0.2"/>
    <row r="14479" ht="12.75" customHeight="1" x14ac:dyDescent="0.2"/>
    <row r="14480" ht="12.75" customHeight="1" x14ac:dyDescent="0.2"/>
    <row r="14481" ht="12.75" customHeight="1" x14ac:dyDescent="0.2"/>
    <row r="14482" ht="12.75" customHeight="1" x14ac:dyDescent="0.2"/>
    <row r="14483" ht="12.75" customHeight="1" x14ac:dyDescent="0.2"/>
    <row r="14484" ht="12.75" customHeight="1" x14ac:dyDescent="0.2"/>
    <row r="14485" ht="12.75" customHeight="1" x14ac:dyDescent="0.2"/>
    <row r="14486" ht="12.75" customHeight="1" x14ac:dyDescent="0.2"/>
    <row r="14487" ht="12.75" customHeight="1" x14ac:dyDescent="0.2"/>
    <row r="14488" ht="12.75" customHeight="1" x14ac:dyDescent="0.2"/>
    <row r="14489" ht="12.75" customHeight="1" x14ac:dyDescent="0.2"/>
    <row r="14490" ht="12.75" customHeight="1" x14ac:dyDescent="0.2"/>
    <row r="14491" ht="12.75" customHeight="1" x14ac:dyDescent="0.2"/>
    <row r="14492" ht="12.75" customHeight="1" x14ac:dyDescent="0.2"/>
    <row r="14493" ht="12.75" customHeight="1" x14ac:dyDescent="0.2"/>
    <row r="14494" ht="12.75" customHeight="1" x14ac:dyDescent="0.2"/>
    <row r="14495" ht="12.75" customHeight="1" x14ac:dyDescent="0.2"/>
    <row r="14496" ht="12.75" customHeight="1" x14ac:dyDescent="0.2"/>
    <row r="14497" ht="12.75" customHeight="1" x14ac:dyDescent="0.2"/>
    <row r="14498" ht="12.75" customHeight="1" x14ac:dyDescent="0.2"/>
    <row r="14499" ht="12.75" customHeight="1" x14ac:dyDescent="0.2"/>
    <row r="14500" ht="12.75" customHeight="1" x14ac:dyDescent="0.2"/>
    <row r="14501" ht="12.75" customHeight="1" x14ac:dyDescent="0.2"/>
    <row r="14502" ht="12.75" customHeight="1" x14ac:dyDescent="0.2"/>
    <row r="14503" ht="12.75" customHeight="1" x14ac:dyDescent="0.2"/>
    <row r="14504" ht="12.75" customHeight="1" x14ac:dyDescent="0.2"/>
    <row r="14505" ht="12.75" customHeight="1" x14ac:dyDescent="0.2"/>
    <row r="14506" ht="12.75" customHeight="1" x14ac:dyDescent="0.2"/>
    <row r="14507" ht="12.75" customHeight="1" x14ac:dyDescent="0.2"/>
    <row r="14508" ht="12.75" customHeight="1" x14ac:dyDescent="0.2"/>
    <row r="14509" ht="12.75" customHeight="1" x14ac:dyDescent="0.2"/>
    <row r="14510" ht="12.75" customHeight="1" x14ac:dyDescent="0.2"/>
    <row r="14511" ht="12.75" customHeight="1" x14ac:dyDescent="0.2"/>
    <row r="14512" ht="12.75" customHeight="1" x14ac:dyDescent="0.2"/>
    <row r="14513" ht="12.75" customHeight="1" x14ac:dyDescent="0.2"/>
    <row r="14514" ht="12.75" customHeight="1" x14ac:dyDescent="0.2"/>
    <row r="14515" ht="12.75" customHeight="1" x14ac:dyDescent="0.2"/>
    <row r="14516" ht="12.75" customHeight="1" x14ac:dyDescent="0.2"/>
    <row r="14517" ht="12.75" customHeight="1" x14ac:dyDescent="0.2"/>
    <row r="14518" ht="12.75" customHeight="1" x14ac:dyDescent="0.2"/>
    <row r="14519" ht="12.75" customHeight="1" x14ac:dyDescent="0.2"/>
    <row r="14520" ht="12.75" customHeight="1" x14ac:dyDescent="0.2"/>
    <row r="14521" ht="12.75" customHeight="1" x14ac:dyDescent="0.2"/>
    <row r="14522" ht="12.75" customHeight="1" x14ac:dyDescent="0.2"/>
    <row r="14523" ht="12.75" customHeight="1" x14ac:dyDescent="0.2"/>
    <row r="14524" ht="12.75" customHeight="1" x14ac:dyDescent="0.2"/>
    <row r="14525" ht="12.75" customHeight="1" x14ac:dyDescent="0.2"/>
    <row r="14526" ht="12.75" customHeight="1" x14ac:dyDescent="0.2"/>
    <row r="14527" ht="12.75" customHeight="1" x14ac:dyDescent="0.2"/>
    <row r="14528" ht="12.75" customHeight="1" x14ac:dyDescent="0.2"/>
    <row r="14529" ht="12.75" customHeight="1" x14ac:dyDescent="0.2"/>
    <row r="14530" ht="12.75" customHeight="1" x14ac:dyDescent="0.2"/>
    <row r="14531" ht="12.75" customHeight="1" x14ac:dyDescent="0.2"/>
    <row r="14532" ht="12.75" customHeight="1" x14ac:dyDescent="0.2"/>
    <row r="14533" ht="12.75" customHeight="1" x14ac:dyDescent="0.2"/>
    <row r="14534" ht="12.75" customHeight="1" x14ac:dyDescent="0.2"/>
    <row r="14535" ht="12.75" customHeight="1" x14ac:dyDescent="0.2"/>
    <row r="14536" ht="12.75" customHeight="1" x14ac:dyDescent="0.2"/>
    <row r="14537" ht="12.75" customHeight="1" x14ac:dyDescent="0.2"/>
    <row r="14538" ht="12.75" customHeight="1" x14ac:dyDescent="0.2"/>
    <row r="14539" ht="12.75" customHeight="1" x14ac:dyDescent="0.2"/>
    <row r="14540" ht="12.75" customHeight="1" x14ac:dyDescent="0.2"/>
    <row r="14541" ht="12.75" customHeight="1" x14ac:dyDescent="0.2"/>
    <row r="14542" ht="12.75" customHeight="1" x14ac:dyDescent="0.2"/>
    <row r="14543" ht="12.75" customHeight="1" x14ac:dyDescent="0.2"/>
    <row r="14544" ht="12.75" customHeight="1" x14ac:dyDescent="0.2"/>
    <row r="14545" ht="12.75" customHeight="1" x14ac:dyDescent="0.2"/>
    <row r="14546" ht="12.75" customHeight="1" x14ac:dyDescent="0.2"/>
    <row r="14547" ht="12.75" customHeight="1" x14ac:dyDescent="0.2"/>
    <row r="14548" ht="12.75" customHeight="1" x14ac:dyDescent="0.2"/>
    <row r="14549" ht="12.75" customHeight="1" x14ac:dyDescent="0.2"/>
    <row r="14550" ht="12.75" customHeight="1" x14ac:dyDescent="0.2"/>
    <row r="14551" ht="12.75" customHeight="1" x14ac:dyDescent="0.2"/>
    <row r="14552" ht="12.75" customHeight="1" x14ac:dyDescent="0.2"/>
    <row r="14553" ht="12.75" customHeight="1" x14ac:dyDescent="0.2"/>
    <row r="14554" ht="12.75" customHeight="1" x14ac:dyDescent="0.2"/>
    <row r="14555" ht="12.75" customHeight="1" x14ac:dyDescent="0.2"/>
    <row r="14556" ht="12.75" customHeight="1" x14ac:dyDescent="0.2"/>
    <row r="14557" ht="12.75" customHeight="1" x14ac:dyDescent="0.2"/>
    <row r="14558" ht="12.75" customHeight="1" x14ac:dyDescent="0.2"/>
    <row r="14559" ht="12.75" customHeight="1" x14ac:dyDescent="0.2"/>
    <row r="14560" ht="12.75" customHeight="1" x14ac:dyDescent="0.2"/>
    <row r="14561" ht="12.75" customHeight="1" x14ac:dyDescent="0.2"/>
    <row r="14562" ht="12.75" customHeight="1" x14ac:dyDescent="0.2"/>
    <row r="14563" ht="12.75" customHeight="1" x14ac:dyDescent="0.2"/>
    <row r="14564" ht="12.75" customHeight="1" x14ac:dyDescent="0.2"/>
    <row r="14565" ht="12.75" customHeight="1" x14ac:dyDescent="0.2"/>
    <row r="14566" ht="12.75" customHeight="1" x14ac:dyDescent="0.2"/>
    <row r="14567" ht="12.75" customHeight="1" x14ac:dyDescent="0.2"/>
    <row r="14568" ht="12.75" customHeight="1" x14ac:dyDescent="0.2"/>
    <row r="14569" ht="12.75" customHeight="1" x14ac:dyDescent="0.2"/>
    <row r="14570" ht="12.75" customHeight="1" x14ac:dyDescent="0.2"/>
    <row r="14571" ht="12.75" customHeight="1" x14ac:dyDescent="0.2"/>
    <row r="14572" ht="12.75" customHeight="1" x14ac:dyDescent="0.2"/>
    <row r="14573" ht="12.75" customHeight="1" x14ac:dyDescent="0.2"/>
    <row r="14574" ht="12.75" customHeight="1" x14ac:dyDescent="0.2"/>
    <row r="14575" ht="12.75" customHeight="1" x14ac:dyDescent="0.2"/>
    <row r="14576" ht="12.75" customHeight="1" x14ac:dyDescent="0.2"/>
    <row r="14577" ht="12.75" customHeight="1" x14ac:dyDescent="0.2"/>
    <row r="14578" ht="12.75" customHeight="1" x14ac:dyDescent="0.2"/>
    <row r="14579" ht="12.75" customHeight="1" x14ac:dyDescent="0.2"/>
    <row r="14580" ht="12.75" customHeight="1" x14ac:dyDescent="0.2"/>
    <row r="14581" ht="12.75" customHeight="1" x14ac:dyDescent="0.2"/>
    <row r="14582" ht="12.75" customHeight="1" x14ac:dyDescent="0.2"/>
    <row r="14583" ht="12.75" customHeight="1" x14ac:dyDescent="0.2"/>
    <row r="14584" ht="12.75" customHeight="1" x14ac:dyDescent="0.2"/>
    <row r="14585" ht="12.75" customHeight="1" x14ac:dyDescent="0.2"/>
    <row r="14586" ht="12.75" customHeight="1" x14ac:dyDescent="0.2"/>
    <row r="14587" ht="12.75" customHeight="1" x14ac:dyDescent="0.2"/>
    <row r="14588" ht="12.75" customHeight="1" x14ac:dyDescent="0.2"/>
    <row r="14589" ht="12.75" customHeight="1" x14ac:dyDescent="0.2"/>
    <row r="14590" ht="12.75" customHeight="1" x14ac:dyDescent="0.2"/>
    <row r="14591" ht="12.75" customHeight="1" x14ac:dyDescent="0.2"/>
    <row r="14592" ht="12.75" customHeight="1" x14ac:dyDescent="0.2"/>
    <row r="14593" ht="12.75" customHeight="1" x14ac:dyDescent="0.2"/>
    <row r="14594" ht="12.75" customHeight="1" x14ac:dyDescent="0.2"/>
    <row r="14595" ht="12.75" customHeight="1" x14ac:dyDescent="0.2"/>
    <row r="14596" ht="12.75" customHeight="1" x14ac:dyDescent="0.2"/>
    <row r="14597" ht="12.75" customHeight="1" x14ac:dyDescent="0.2"/>
    <row r="14598" ht="12.75" customHeight="1" x14ac:dyDescent="0.2"/>
    <row r="14599" ht="12.75" customHeight="1" x14ac:dyDescent="0.2"/>
    <row r="14600" ht="12.75" customHeight="1" x14ac:dyDescent="0.2"/>
    <row r="14601" ht="12.75" customHeight="1" x14ac:dyDescent="0.2"/>
    <row r="14602" ht="12.75" customHeight="1" x14ac:dyDescent="0.2"/>
    <row r="14603" ht="12.75" customHeight="1" x14ac:dyDescent="0.2"/>
    <row r="14604" ht="12.75" customHeight="1" x14ac:dyDescent="0.2"/>
    <row r="14605" ht="12.75" customHeight="1" x14ac:dyDescent="0.2"/>
    <row r="14606" ht="12.75" customHeight="1" x14ac:dyDescent="0.2"/>
    <row r="14607" ht="12.75" customHeight="1" x14ac:dyDescent="0.2"/>
    <row r="14608" ht="12.75" customHeight="1" x14ac:dyDescent="0.2"/>
    <row r="14609" ht="12.75" customHeight="1" x14ac:dyDescent="0.2"/>
    <row r="14610" ht="12.75" customHeight="1" x14ac:dyDescent="0.2"/>
    <row r="14611" ht="12.75" customHeight="1" x14ac:dyDescent="0.2"/>
    <row r="14612" ht="12.75" customHeight="1" x14ac:dyDescent="0.2"/>
    <row r="14613" ht="12.75" customHeight="1" x14ac:dyDescent="0.2"/>
    <row r="14614" ht="12.75" customHeight="1" x14ac:dyDescent="0.2"/>
    <row r="14615" ht="12.75" customHeight="1" x14ac:dyDescent="0.2"/>
    <row r="14616" ht="12.75" customHeight="1" x14ac:dyDescent="0.2"/>
    <row r="14617" ht="12.75" customHeight="1" x14ac:dyDescent="0.2"/>
    <row r="14618" ht="12.75" customHeight="1" x14ac:dyDescent="0.2"/>
    <row r="14619" ht="12.75" customHeight="1" x14ac:dyDescent="0.2"/>
    <row r="14620" ht="12.75" customHeight="1" x14ac:dyDescent="0.2"/>
    <row r="14621" ht="12.75" customHeight="1" x14ac:dyDescent="0.2"/>
    <row r="14622" ht="12.75" customHeight="1" x14ac:dyDescent="0.2"/>
    <row r="14623" ht="12.75" customHeight="1" x14ac:dyDescent="0.2"/>
    <row r="14624" ht="12.75" customHeight="1" x14ac:dyDescent="0.2"/>
    <row r="14625" ht="12.75" customHeight="1" x14ac:dyDescent="0.2"/>
    <row r="14626" ht="12.75" customHeight="1" x14ac:dyDescent="0.2"/>
    <row r="14627" ht="12.75" customHeight="1" x14ac:dyDescent="0.2"/>
    <row r="14628" ht="12.75" customHeight="1" x14ac:dyDescent="0.2"/>
    <row r="14629" ht="12.75" customHeight="1" x14ac:dyDescent="0.2"/>
    <row r="14630" ht="12.75" customHeight="1" x14ac:dyDescent="0.2"/>
    <row r="14631" ht="12.75" customHeight="1" x14ac:dyDescent="0.2"/>
    <row r="14632" ht="12.75" customHeight="1" x14ac:dyDescent="0.2"/>
    <row r="14633" ht="12.75" customHeight="1" x14ac:dyDescent="0.2"/>
    <row r="14634" ht="12.75" customHeight="1" x14ac:dyDescent="0.2"/>
    <row r="14635" ht="12.75" customHeight="1" x14ac:dyDescent="0.2"/>
    <row r="14636" ht="12.75" customHeight="1" x14ac:dyDescent="0.2"/>
    <row r="14637" ht="12.75" customHeight="1" x14ac:dyDescent="0.2"/>
    <row r="14638" ht="12.75" customHeight="1" x14ac:dyDescent="0.2"/>
    <row r="14639" ht="12.75" customHeight="1" x14ac:dyDescent="0.2"/>
    <row r="14640" ht="12.75" customHeight="1" x14ac:dyDescent="0.2"/>
    <row r="14641" ht="12.75" customHeight="1" x14ac:dyDescent="0.2"/>
    <row r="14642" ht="12.75" customHeight="1" x14ac:dyDescent="0.2"/>
    <row r="14643" ht="12.75" customHeight="1" x14ac:dyDescent="0.2"/>
    <row r="14644" ht="12.75" customHeight="1" x14ac:dyDescent="0.2"/>
    <row r="14645" ht="12.75" customHeight="1" x14ac:dyDescent="0.2"/>
    <row r="14646" ht="12.75" customHeight="1" x14ac:dyDescent="0.2"/>
    <row r="14647" ht="12.75" customHeight="1" x14ac:dyDescent="0.2"/>
    <row r="14648" ht="12.75" customHeight="1" x14ac:dyDescent="0.2"/>
    <row r="14649" ht="12.75" customHeight="1" x14ac:dyDescent="0.2"/>
    <row r="14650" ht="12.75" customHeight="1" x14ac:dyDescent="0.2"/>
    <row r="14651" ht="12.75" customHeight="1" x14ac:dyDescent="0.2"/>
    <row r="14652" ht="12.75" customHeight="1" x14ac:dyDescent="0.2"/>
    <row r="14653" ht="12.75" customHeight="1" x14ac:dyDescent="0.2"/>
    <row r="14654" ht="12.75" customHeight="1" x14ac:dyDescent="0.2"/>
    <row r="14655" ht="12.75" customHeight="1" x14ac:dyDescent="0.2"/>
    <row r="14656" ht="12.75" customHeight="1" x14ac:dyDescent="0.2"/>
    <row r="14657" ht="12.75" customHeight="1" x14ac:dyDescent="0.2"/>
    <row r="14658" ht="12.75" customHeight="1" x14ac:dyDescent="0.2"/>
    <row r="14659" ht="12.75" customHeight="1" x14ac:dyDescent="0.2"/>
    <row r="14660" ht="12.75" customHeight="1" x14ac:dyDescent="0.2"/>
    <row r="14661" ht="12.75" customHeight="1" x14ac:dyDescent="0.2"/>
    <row r="14662" ht="12.75" customHeight="1" x14ac:dyDescent="0.2"/>
    <row r="14663" ht="12.75" customHeight="1" x14ac:dyDescent="0.2"/>
    <row r="14664" ht="12.75" customHeight="1" x14ac:dyDescent="0.2"/>
    <row r="14665" ht="12.75" customHeight="1" x14ac:dyDescent="0.2"/>
    <row r="14666" ht="12.75" customHeight="1" x14ac:dyDescent="0.2"/>
    <row r="14667" ht="12.75" customHeight="1" x14ac:dyDescent="0.2"/>
    <row r="14668" ht="12.75" customHeight="1" x14ac:dyDescent="0.2"/>
    <row r="14669" ht="12.75" customHeight="1" x14ac:dyDescent="0.2"/>
    <row r="14670" ht="12.75" customHeight="1" x14ac:dyDescent="0.2"/>
    <row r="14671" ht="12.75" customHeight="1" x14ac:dyDescent="0.2"/>
    <row r="14672" ht="12.75" customHeight="1" x14ac:dyDescent="0.2"/>
    <row r="14673" ht="12.75" customHeight="1" x14ac:dyDescent="0.2"/>
    <row r="14674" ht="12.75" customHeight="1" x14ac:dyDescent="0.2"/>
    <row r="14675" ht="12.75" customHeight="1" x14ac:dyDescent="0.2"/>
    <row r="14676" ht="12.75" customHeight="1" x14ac:dyDescent="0.2"/>
    <row r="14677" ht="12.75" customHeight="1" x14ac:dyDescent="0.2"/>
    <row r="14678" ht="12.75" customHeight="1" x14ac:dyDescent="0.2"/>
    <row r="14679" ht="12.75" customHeight="1" x14ac:dyDescent="0.2"/>
    <row r="14680" ht="12.75" customHeight="1" x14ac:dyDescent="0.2"/>
    <row r="14681" ht="12.75" customHeight="1" x14ac:dyDescent="0.2"/>
    <row r="14682" ht="12.75" customHeight="1" x14ac:dyDescent="0.2"/>
    <row r="14683" ht="12.75" customHeight="1" x14ac:dyDescent="0.2"/>
    <row r="14684" ht="12.75" customHeight="1" x14ac:dyDescent="0.2"/>
    <row r="14685" ht="12.75" customHeight="1" x14ac:dyDescent="0.2"/>
    <row r="14686" ht="12.75" customHeight="1" x14ac:dyDescent="0.2"/>
    <row r="14687" ht="12.75" customHeight="1" x14ac:dyDescent="0.2"/>
    <row r="14688" ht="12.75" customHeight="1" x14ac:dyDescent="0.2"/>
    <row r="14689" ht="12.75" customHeight="1" x14ac:dyDescent="0.2"/>
    <row r="14690" ht="12.75" customHeight="1" x14ac:dyDescent="0.2"/>
    <row r="14691" ht="12.75" customHeight="1" x14ac:dyDescent="0.2"/>
    <row r="14692" ht="12.75" customHeight="1" x14ac:dyDescent="0.2"/>
    <row r="14693" ht="12.75" customHeight="1" x14ac:dyDescent="0.2"/>
    <row r="14694" ht="12.75" customHeight="1" x14ac:dyDescent="0.2"/>
    <row r="14695" ht="12.75" customHeight="1" x14ac:dyDescent="0.2"/>
    <row r="14696" ht="12.75" customHeight="1" x14ac:dyDescent="0.2"/>
    <row r="14697" ht="12.75" customHeight="1" x14ac:dyDescent="0.2"/>
    <row r="14698" ht="12.75" customHeight="1" x14ac:dyDescent="0.2"/>
    <row r="14699" ht="12.75" customHeight="1" x14ac:dyDescent="0.2"/>
    <row r="14700" ht="12.75" customHeight="1" x14ac:dyDescent="0.2"/>
    <row r="14701" ht="12.75" customHeight="1" x14ac:dyDescent="0.2"/>
    <row r="14702" ht="12.75" customHeight="1" x14ac:dyDescent="0.2"/>
    <row r="14703" ht="12.75" customHeight="1" x14ac:dyDescent="0.2"/>
    <row r="14704" ht="12.75" customHeight="1" x14ac:dyDescent="0.2"/>
    <row r="14705" ht="12.75" customHeight="1" x14ac:dyDescent="0.2"/>
    <row r="14706" ht="12.75" customHeight="1" x14ac:dyDescent="0.2"/>
    <row r="14707" ht="12.75" customHeight="1" x14ac:dyDescent="0.2"/>
    <row r="14708" ht="12.75" customHeight="1" x14ac:dyDescent="0.2"/>
    <row r="14709" ht="12.75" customHeight="1" x14ac:dyDescent="0.2"/>
    <row r="14710" ht="12.75" customHeight="1" x14ac:dyDescent="0.2"/>
    <row r="14711" ht="12.75" customHeight="1" x14ac:dyDescent="0.2"/>
    <row r="14712" ht="12.75" customHeight="1" x14ac:dyDescent="0.2"/>
    <row r="14713" ht="12.75" customHeight="1" x14ac:dyDescent="0.2"/>
    <row r="14714" ht="12.75" customHeight="1" x14ac:dyDescent="0.2"/>
    <row r="14715" ht="12.75" customHeight="1" x14ac:dyDescent="0.2"/>
    <row r="14716" ht="12.75" customHeight="1" x14ac:dyDescent="0.2"/>
    <row r="14717" ht="12.75" customHeight="1" x14ac:dyDescent="0.2"/>
    <row r="14718" ht="12.75" customHeight="1" x14ac:dyDescent="0.2"/>
    <row r="14719" ht="12.75" customHeight="1" x14ac:dyDescent="0.2"/>
    <row r="14720" ht="12.75" customHeight="1" x14ac:dyDescent="0.2"/>
    <row r="14721" ht="12.75" customHeight="1" x14ac:dyDescent="0.2"/>
    <row r="14722" ht="12.75" customHeight="1" x14ac:dyDescent="0.2"/>
    <row r="14723" ht="12.75" customHeight="1" x14ac:dyDescent="0.2"/>
    <row r="14724" ht="12.75" customHeight="1" x14ac:dyDescent="0.2"/>
    <row r="14725" ht="12.75" customHeight="1" x14ac:dyDescent="0.2"/>
    <row r="14726" ht="12.75" customHeight="1" x14ac:dyDescent="0.2"/>
    <row r="14727" ht="12.75" customHeight="1" x14ac:dyDescent="0.2"/>
    <row r="14728" ht="12.75" customHeight="1" x14ac:dyDescent="0.2"/>
    <row r="14729" ht="12.75" customHeight="1" x14ac:dyDescent="0.2"/>
    <row r="14730" ht="12.75" customHeight="1" x14ac:dyDescent="0.2"/>
    <row r="14731" ht="12.75" customHeight="1" x14ac:dyDescent="0.2"/>
    <row r="14732" ht="12.75" customHeight="1" x14ac:dyDescent="0.2"/>
    <row r="14733" ht="12.75" customHeight="1" x14ac:dyDescent="0.2"/>
    <row r="14734" ht="12.75" customHeight="1" x14ac:dyDescent="0.2"/>
    <row r="14735" ht="12.75" customHeight="1" x14ac:dyDescent="0.2"/>
    <row r="14736" ht="12.75" customHeight="1" x14ac:dyDescent="0.2"/>
    <row r="14737" ht="12.75" customHeight="1" x14ac:dyDescent="0.2"/>
    <row r="14738" ht="12.75" customHeight="1" x14ac:dyDescent="0.2"/>
    <row r="14739" ht="12.75" customHeight="1" x14ac:dyDescent="0.2"/>
    <row r="14740" ht="12.75" customHeight="1" x14ac:dyDescent="0.2"/>
    <row r="14741" ht="12.75" customHeight="1" x14ac:dyDescent="0.2"/>
    <row r="14742" ht="12.75" customHeight="1" x14ac:dyDescent="0.2"/>
    <row r="14743" ht="12.75" customHeight="1" x14ac:dyDescent="0.2"/>
    <row r="14744" ht="12.75" customHeight="1" x14ac:dyDescent="0.2"/>
    <row r="14745" ht="12.75" customHeight="1" x14ac:dyDescent="0.2"/>
    <row r="14746" ht="12.75" customHeight="1" x14ac:dyDescent="0.2"/>
    <row r="14747" ht="12.75" customHeight="1" x14ac:dyDescent="0.2"/>
    <row r="14748" ht="12.75" customHeight="1" x14ac:dyDescent="0.2"/>
    <row r="14749" ht="12.75" customHeight="1" x14ac:dyDescent="0.2"/>
    <row r="14750" ht="12.75" customHeight="1" x14ac:dyDescent="0.2"/>
    <row r="14751" ht="12.75" customHeight="1" x14ac:dyDescent="0.2"/>
    <row r="14752" ht="12.75" customHeight="1" x14ac:dyDescent="0.2"/>
    <row r="14753" ht="12.75" customHeight="1" x14ac:dyDescent="0.2"/>
    <row r="14754" ht="12.75" customHeight="1" x14ac:dyDescent="0.2"/>
    <row r="14755" ht="12.75" customHeight="1" x14ac:dyDescent="0.2"/>
    <row r="14756" ht="12.75" customHeight="1" x14ac:dyDescent="0.2"/>
    <row r="14757" ht="12.75" customHeight="1" x14ac:dyDescent="0.2"/>
    <row r="14758" ht="12.75" customHeight="1" x14ac:dyDescent="0.2"/>
    <row r="14759" ht="12.75" customHeight="1" x14ac:dyDescent="0.2"/>
    <row r="14760" ht="12.75" customHeight="1" x14ac:dyDescent="0.2"/>
    <row r="14761" ht="12.75" customHeight="1" x14ac:dyDescent="0.2"/>
    <row r="14762" ht="12.75" customHeight="1" x14ac:dyDescent="0.2"/>
    <row r="14763" ht="12.75" customHeight="1" x14ac:dyDescent="0.2"/>
    <row r="14764" ht="12.75" customHeight="1" x14ac:dyDescent="0.2"/>
    <row r="14765" ht="12.75" customHeight="1" x14ac:dyDescent="0.2"/>
    <row r="14766" ht="12.75" customHeight="1" x14ac:dyDescent="0.2"/>
    <row r="14767" ht="12.75" customHeight="1" x14ac:dyDescent="0.2"/>
    <row r="14768" ht="12.75" customHeight="1" x14ac:dyDescent="0.2"/>
    <row r="14769" ht="12.75" customHeight="1" x14ac:dyDescent="0.2"/>
    <row r="14770" ht="12.75" customHeight="1" x14ac:dyDescent="0.2"/>
    <row r="14771" ht="12.75" customHeight="1" x14ac:dyDescent="0.2"/>
    <row r="14772" ht="12.75" customHeight="1" x14ac:dyDescent="0.2"/>
    <row r="14773" ht="12.75" customHeight="1" x14ac:dyDescent="0.2"/>
    <row r="14774" ht="12.75" customHeight="1" x14ac:dyDescent="0.2"/>
    <row r="14775" ht="12.75" customHeight="1" x14ac:dyDescent="0.2"/>
    <row r="14776" ht="12.75" customHeight="1" x14ac:dyDescent="0.2"/>
    <row r="14777" ht="12.75" customHeight="1" x14ac:dyDescent="0.2"/>
    <row r="14778" ht="12.75" customHeight="1" x14ac:dyDescent="0.2"/>
    <row r="14779" ht="12.75" customHeight="1" x14ac:dyDescent="0.2"/>
    <row r="14780" ht="12.75" customHeight="1" x14ac:dyDescent="0.2"/>
    <row r="14781" ht="12.75" customHeight="1" x14ac:dyDescent="0.2"/>
    <row r="14782" ht="12.75" customHeight="1" x14ac:dyDescent="0.2"/>
    <row r="14783" ht="12.75" customHeight="1" x14ac:dyDescent="0.2"/>
    <row r="14784" ht="12.75" customHeight="1" x14ac:dyDescent="0.2"/>
    <row r="14785" ht="12.75" customHeight="1" x14ac:dyDescent="0.2"/>
    <row r="14786" ht="12.75" customHeight="1" x14ac:dyDescent="0.2"/>
    <row r="14787" ht="12.75" customHeight="1" x14ac:dyDescent="0.2"/>
    <row r="14788" ht="12.75" customHeight="1" x14ac:dyDescent="0.2"/>
    <row r="14789" ht="12.75" customHeight="1" x14ac:dyDescent="0.2"/>
    <row r="14790" ht="12.75" customHeight="1" x14ac:dyDescent="0.2"/>
    <row r="14791" ht="12.75" customHeight="1" x14ac:dyDescent="0.2"/>
    <row r="14792" ht="12.75" customHeight="1" x14ac:dyDescent="0.2"/>
    <row r="14793" ht="12.75" customHeight="1" x14ac:dyDescent="0.2"/>
    <row r="14794" ht="12.75" customHeight="1" x14ac:dyDescent="0.2"/>
    <row r="14795" ht="12.75" customHeight="1" x14ac:dyDescent="0.2"/>
    <row r="14796" ht="12.75" customHeight="1" x14ac:dyDescent="0.2"/>
    <row r="14797" ht="12.75" customHeight="1" x14ac:dyDescent="0.2"/>
    <row r="14798" ht="12.75" customHeight="1" x14ac:dyDescent="0.2"/>
    <row r="14799" ht="12.75" customHeight="1" x14ac:dyDescent="0.2"/>
    <row r="14800" ht="12.75" customHeight="1" x14ac:dyDescent="0.2"/>
    <row r="14801" ht="12.75" customHeight="1" x14ac:dyDescent="0.2"/>
    <row r="14802" ht="12.75" customHeight="1" x14ac:dyDescent="0.2"/>
    <row r="14803" ht="12.75" customHeight="1" x14ac:dyDescent="0.2"/>
    <row r="14804" ht="12.75" customHeight="1" x14ac:dyDescent="0.2"/>
    <row r="14805" ht="12.75" customHeight="1" x14ac:dyDescent="0.2"/>
    <row r="14806" ht="12.75" customHeight="1" x14ac:dyDescent="0.2"/>
    <row r="14807" ht="12.75" customHeight="1" x14ac:dyDescent="0.2"/>
    <row r="14808" ht="12.75" customHeight="1" x14ac:dyDescent="0.2"/>
    <row r="14809" ht="12.75" customHeight="1" x14ac:dyDescent="0.2"/>
    <row r="14810" ht="12.75" customHeight="1" x14ac:dyDescent="0.2"/>
    <row r="14811" ht="12.75" customHeight="1" x14ac:dyDescent="0.2"/>
    <row r="14812" ht="12.75" customHeight="1" x14ac:dyDescent="0.2"/>
    <row r="14813" ht="12.75" customHeight="1" x14ac:dyDescent="0.2"/>
    <row r="14814" ht="12.75" customHeight="1" x14ac:dyDescent="0.2"/>
    <row r="14815" ht="12.75" customHeight="1" x14ac:dyDescent="0.2"/>
    <row r="14816" ht="12.75" customHeight="1" x14ac:dyDescent="0.2"/>
    <row r="14817" ht="12.75" customHeight="1" x14ac:dyDescent="0.2"/>
    <row r="14818" ht="12.75" customHeight="1" x14ac:dyDescent="0.2"/>
    <row r="14819" ht="12.75" customHeight="1" x14ac:dyDescent="0.2"/>
    <row r="14820" ht="12.75" customHeight="1" x14ac:dyDescent="0.2"/>
    <row r="14821" ht="12.75" customHeight="1" x14ac:dyDescent="0.2"/>
    <row r="14822" ht="12.75" customHeight="1" x14ac:dyDescent="0.2"/>
    <row r="14823" ht="12.75" customHeight="1" x14ac:dyDescent="0.2"/>
    <row r="14824" ht="12.75" customHeight="1" x14ac:dyDescent="0.2"/>
    <row r="14825" ht="12.75" customHeight="1" x14ac:dyDescent="0.2"/>
    <row r="14826" ht="12.75" customHeight="1" x14ac:dyDescent="0.2"/>
    <row r="14827" ht="12.75" customHeight="1" x14ac:dyDescent="0.2"/>
    <row r="14828" ht="12.75" customHeight="1" x14ac:dyDescent="0.2"/>
    <row r="14829" ht="12.75" customHeight="1" x14ac:dyDescent="0.2"/>
    <row r="14830" ht="12.75" customHeight="1" x14ac:dyDescent="0.2"/>
    <row r="14831" ht="12.75" customHeight="1" x14ac:dyDescent="0.2"/>
    <row r="14832" ht="12.75" customHeight="1" x14ac:dyDescent="0.2"/>
    <row r="14833" ht="12.75" customHeight="1" x14ac:dyDescent="0.2"/>
    <row r="14834" ht="12.75" customHeight="1" x14ac:dyDescent="0.2"/>
    <row r="14835" ht="12.75" customHeight="1" x14ac:dyDescent="0.2"/>
    <row r="14836" ht="12.75" customHeight="1" x14ac:dyDescent="0.2"/>
    <row r="14837" ht="12.75" customHeight="1" x14ac:dyDescent="0.2"/>
    <row r="14838" ht="12.75" customHeight="1" x14ac:dyDescent="0.2"/>
    <row r="14839" ht="12.75" customHeight="1" x14ac:dyDescent="0.2"/>
    <row r="14840" ht="12.75" customHeight="1" x14ac:dyDescent="0.2"/>
    <row r="14841" ht="12.75" customHeight="1" x14ac:dyDescent="0.2"/>
    <row r="14842" ht="12.75" customHeight="1" x14ac:dyDescent="0.2"/>
    <row r="14843" ht="12.75" customHeight="1" x14ac:dyDescent="0.2"/>
    <row r="14844" ht="12.75" customHeight="1" x14ac:dyDescent="0.2"/>
    <row r="14845" ht="12.75" customHeight="1" x14ac:dyDescent="0.2"/>
    <row r="14846" ht="12.75" customHeight="1" x14ac:dyDescent="0.2"/>
    <row r="14847" ht="12.75" customHeight="1" x14ac:dyDescent="0.2"/>
    <row r="14848" ht="12.75" customHeight="1" x14ac:dyDescent="0.2"/>
    <row r="14849" ht="12.75" customHeight="1" x14ac:dyDescent="0.2"/>
    <row r="14850" ht="12.75" customHeight="1" x14ac:dyDescent="0.2"/>
    <row r="14851" ht="12.75" customHeight="1" x14ac:dyDescent="0.2"/>
    <row r="14852" ht="12.75" customHeight="1" x14ac:dyDescent="0.2"/>
    <row r="14853" ht="12.75" customHeight="1" x14ac:dyDescent="0.2"/>
    <row r="14854" ht="12.75" customHeight="1" x14ac:dyDescent="0.2"/>
    <row r="14855" ht="12.75" customHeight="1" x14ac:dyDescent="0.2"/>
    <row r="14856" ht="12.75" customHeight="1" x14ac:dyDescent="0.2"/>
    <row r="14857" ht="12.75" customHeight="1" x14ac:dyDescent="0.2"/>
    <row r="14858" ht="12.75" customHeight="1" x14ac:dyDescent="0.2"/>
    <row r="14859" ht="12.75" customHeight="1" x14ac:dyDescent="0.2"/>
    <row r="14860" ht="12.75" customHeight="1" x14ac:dyDescent="0.2"/>
    <row r="14861" ht="12.75" customHeight="1" x14ac:dyDescent="0.2"/>
    <row r="14862" ht="12.75" customHeight="1" x14ac:dyDescent="0.2"/>
    <row r="14863" ht="12.75" customHeight="1" x14ac:dyDescent="0.2"/>
    <row r="14864" ht="12.75" customHeight="1" x14ac:dyDescent="0.2"/>
    <row r="14865" ht="12.75" customHeight="1" x14ac:dyDescent="0.2"/>
    <row r="14866" ht="12.75" customHeight="1" x14ac:dyDescent="0.2"/>
    <row r="14867" ht="12.75" customHeight="1" x14ac:dyDescent="0.2"/>
    <row r="14868" ht="12.75" customHeight="1" x14ac:dyDescent="0.2"/>
    <row r="14869" ht="12.75" customHeight="1" x14ac:dyDescent="0.2"/>
    <row r="14870" ht="12.75" customHeight="1" x14ac:dyDescent="0.2"/>
    <row r="14871" ht="12.75" customHeight="1" x14ac:dyDescent="0.2"/>
    <row r="14872" ht="12.75" customHeight="1" x14ac:dyDescent="0.2"/>
    <row r="14873" ht="12.75" customHeight="1" x14ac:dyDescent="0.2"/>
    <row r="14874" ht="12.75" customHeight="1" x14ac:dyDescent="0.2"/>
    <row r="14875" ht="12.75" customHeight="1" x14ac:dyDescent="0.2"/>
    <row r="14876" ht="12.75" customHeight="1" x14ac:dyDescent="0.2"/>
    <row r="14877" ht="12.75" customHeight="1" x14ac:dyDescent="0.2"/>
    <row r="14878" ht="12.75" customHeight="1" x14ac:dyDescent="0.2"/>
    <row r="14879" ht="12.75" customHeight="1" x14ac:dyDescent="0.2"/>
    <row r="14880" ht="12.75" customHeight="1" x14ac:dyDescent="0.2"/>
    <row r="14881" ht="12.75" customHeight="1" x14ac:dyDescent="0.2"/>
    <row r="14882" ht="12.75" customHeight="1" x14ac:dyDescent="0.2"/>
    <row r="14883" ht="12.75" customHeight="1" x14ac:dyDescent="0.2"/>
    <row r="14884" ht="12.75" customHeight="1" x14ac:dyDescent="0.2"/>
    <row r="14885" ht="12.75" customHeight="1" x14ac:dyDescent="0.2"/>
    <row r="14886" ht="12.75" customHeight="1" x14ac:dyDescent="0.2"/>
    <row r="14887" ht="12.75" customHeight="1" x14ac:dyDescent="0.2"/>
    <row r="14888" ht="12.75" customHeight="1" x14ac:dyDescent="0.2"/>
    <row r="14889" ht="12.75" customHeight="1" x14ac:dyDescent="0.2"/>
    <row r="14890" ht="12.75" customHeight="1" x14ac:dyDescent="0.2"/>
    <row r="14891" ht="12.75" customHeight="1" x14ac:dyDescent="0.2"/>
    <row r="14892" ht="12.75" customHeight="1" x14ac:dyDescent="0.2"/>
    <row r="14893" ht="12.75" customHeight="1" x14ac:dyDescent="0.2"/>
    <row r="14894" ht="12.75" customHeight="1" x14ac:dyDescent="0.2"/>
    <row r="14895" ht="12.75" customHeight="1" x14ac:dyDescent="0.2"/>
    <row r="14896" ht="12.75" customHeight="1" x14ac:dyDescent="0.2"/>
    <row r="14897" ht="12.75" customHeight="1" x14ac:dyDescent="0.2"/>
    <row r="14898" ht="12.75" customHeight="1" x14ac:dyDescent="0.2"/>
    <row r="14899" ht="12.75" customHeight="1" x14ac:dyDescent="0.2"/>
    <row r="14900" ht="12.75" customHeight="1" x14ac:dyDescent="0.2"/>
    <row r="14901" ht="12.75" customHeight="1" x14ac:dyDescent="0.2"/>
    <row r="14902" ht="12.75" customHeight="1" x14ac:dyDescent="0.2"/>
    <row r="14903" ht="12.75" customHeight="1" x14ac:dyDescent="0.2"/>
    <row r="14904" ht="12.75" customHeight="1" x14ac:dyDescent="0.2"/>
    <row r="14905" ht="12.75" customHeight="1" x14ac:dyDescent="0.2"/>
    <row r="14906" ht="12.75" customHeight="1" x14ac:dyDescent="0.2"/>
    <row r="14907" ht="12.75" customHeight="1" x14ac:dyDescent="0.2"/>
    <row r="14908" ht="12.75" customHeight="1" x14ac:dyDescent="0.2"/>
    <row r="14909" ht="12.75" customHeight="1" x14ac:dyDescent="0.2"/>
    <row r="14910" ht="12.75" customHeight="1" x14ac:dyDescent="0.2"/>
    <row r="14911" ht="12.75" customHeight="1" x14ac:dyDescent="0.2"/>
    <row r="14912" ht="12.75" customHeight="1" x14ac:dyDescent="0.2"/>
    <row r="14913" ht="12.75" customHeight="1" x14ac:dyDescent="0.2"/>
    <row r="14914" ht="12.75" customHeight="1" x14ac:dyDescent="0.2"/>
    <row r="14915" ht="12.75" customHeight="1" x14ac:dyDescent="0.2"/>
    <row r="14916" ht="12.75" customHeight="1" x14ac:dyDescent="0.2"/>
    <row r="14917" ht="12.75" customHeight="1" x14ac:dyDescent="0.2"/>
    <row r="14918" ht="12.75" customHeight="1" x14ac:dyDescent="0.2"/>
    <row r="14919" ht="12.75" customHeight="1" x14ac:dyDescent="0.2"/>
    <row r="14920" ht="12.75" customHeight="1" x14ac:dyDescent="0.2"/>
    <row r="14921" ht="12.75" customHeight="1" x14ac:dyDescent="0.2"/>
    <row r="14922" ht="12.75" customHeight="1" x14ac:dyDescent="0.2"/>
    <row r="14923" ht="12.75" customHeight="1" x14ac:dyDescent="0.2"/>
    <row r="14924" ht="12.75" customHeight="1" x14ac:dyDescent="0.2"/>
    <row r="14925" ht="12.75" customHeight="1" x14ac:dyDescent="0.2"/>
    <row r="14926" ht="12.75" customHeight="1" x14ac:dyDescent="0.2"/>
    <row r="14927" ht="12.75" customHeight="1" x14ac:dyDescent="0.2"/>
    <row r="14928" ht="12.75" customHeight="1" x14ac:dyDescent="0.2"/>
    <row r="14929" ht="12.75" customHeight="1" x14ac:dyDescent="0.2"/>
    <row r="14930" ht="12.75" customHeight="1" x14ac:dyDescent="0.2"/>
    <row r="14931" ht="12.75" customHeight="1" x14ac:dyDescent="0.2"/>
    <row r="14932" ht="12.75" customHeight="1" x14ac:dyDescent="0.2"/>
    <row r="14933" ht="12.75" customHeight="1" x14ac:dyDescent="0.2"/>
    <row r="14934" ht="12.75" customHeight="1" x14ac:dyDescent="0.2"/>
    <row r="14935" ht="12.75" customHeight="1" x14ac:dyDescent="0.2"/>
    <row r="14936" ht="12.75" customHeight="1" x14ac:dyDescent="0.2"/>
    <row r="14937" ht="12.75" customHeight="1" x14ac:dyDescent="0.2"/>
    <row r="14938" ht="12.75" customHeight="1" x14ac:dyDescent="0.2"/>
    <row r="14939" ht="12.75" customHeight="1" x14ac:dyDescent="0.2"/>
    <row r="14940" ht="12.75" customHeight="1" x14ac:dyDescent="0.2"/>
    <row r="14941" ht="12.75" customHeight="1" x14ac:dyDescent="0.2"/>
    <row r="14942" ht="12.75" customHeight="1" x14ac:dyDescent="0.2"/>
    <row r="14943" ht="12.75" customHeight="1" x14ac:dyDescent="0.2"/>
    <row r="14944" ht="12.75" customHeight="1" x14ac:dyDescent="0.2"/>
    <row r="14945" ht="12.75" customHeight="1" x14ac:dyDescent="0.2"/>
    <row r="14946" ht="12.75" customHeight="1" x14ac:dyDescent="0.2"/>
    <row r="14947" ht="12.75" customHeight="1" x14ac:dyDescent="0.2"/>
    <row r="14948" ht="12.75" customHeight="1" x14ac:dyDescent="0.2"/>
    <row r="14949" ht="12.75" customHeight="1" x14ac:dyDescent="0.2"/>
    <row r="14950" ht="12.75" customHeight="1" x14ac:dyDescent="0.2"/>
    <row r="14951" ht="12.75" customHeight="1" x14ac:dyDescent="0.2"/>
    <row r="14952" ht="12.75" customHeight="1" x14ac:dyDescent="0.2"/>
    <row r="14953" ht="12.75" customHeight="1" x14ac:dyDescent="0.2"/>
    <row r="14954" ht="12.75" customHeight="1" x14ac:dyDescent="0.2"/>
    <row r="14955" ht="12.75" customHeight="1" x14ac:dyDescent="0.2"/>
    <row r="14956" ht="12.75" customHeight="1" x14ac:dyDescent="0.2"/>
    <row r="14957" ht="12.75" customHeight="1" x14ac:dyDescent="0.2"/>
    <row r="14958" ht="12.75" customHeight="1" x14ac:dyDescent="0.2"/>
    <row r="14959" ht="12.75" customHeight="1" x14ac:dyDescent="0.2"/>
    <row r="14960" ht="12.75" customHeight="1" x14ac:dyDescent="0.2"/>
    <row r="14961" ht="12.75" customHeight="1" x14ac:dyDescent="0.2"/>
    <row r="14962" ht="12.75" customHeight="1" x14ac:dyDescent="0.2"/>
    <row r="14963" ht="12.75" customHeight="1" x14ac:dyDescent="0.2"/>
    <row r="14964" ht="12.75" customHeight="1" x14ac:dyDescent="0.2"/>
    <row r="14965" ht="12.75" customHeight="1" x14ac:dyDescent="0.2"/>
    <row r="14966" ht="12.75" customHeight="1" x14ac:dyDescent="0.2"/>
    <row r="14967" ht="12.75" customHeight="1" x14ac:dyDescent="0.2"/>
    <row r="14968" ht="12.75" customHeight="1" x14ac:dyDescent="0.2"/>
    <row r="14969" ht="12.75" customHeight="1" x14ac:dyDescent="0.2"/>
    <row r="14970" ht="12.75" customHeight="1" x14ac:dyDescent="0.2"/>
    <row r="14971" ht="12.75" customHeight="1" x14ac:dyDescent="0.2"/>
    <row r="14972" ht="12.75" customHeight="1" x14ac:dyDescent="0.2"/>
    <row r="14973" ht="12.75" customHeight="1" x14ac:dyDescent="0.2"/>
    <row r="14974" ht="12.75" customHeight="1" x14ac:dyDescent="0.2"/>
    <row r="14975" ht="12.75" customHeight="1" x14ac:dyDescent="0.2"/>
    <row r="14976" ht="12.75" customHeight="1" x14ac:dyDescent="0.2"/>
    <row r="14977" ht="12.75" customHeight="1" x14ac:dyDescent="0.2"/>
    <row r="14978" ht="12.75" customHeight="1" x14ac:dyDescent="0.2"/>
    <row r="14979" ht="12.75" customHeight="1" x14ac:dyDescent="0.2"/>
    <row r="14980" ht="12.75" customHeight="1" x14ac:dyDescent="0.2"/>
    <row r="14981" ht="12.75" customHeight="1" x14ac:dyDescent="0.2"/>
    <row r="14982" ht="12.75" customHeight="1" x14ac:dyDescent="0.2"/>
    <row r="14983" ht="12.75" customHeight="1" x14ac:dyDescent="0.2"/>
    <row r="14984" ht="12.75" customHeight="1" x14ac:dyDescent="0.2"/>
    <row r="14985" ht="12.75" customHeight="1" x14ac:dyDescent="0.2"/>
    <row r="14986" ht="12.75" customHeight="1" x14ac:dyDescent="0.2"/>
    <row r="14987" ht="12.75" customHeight="1" x14ac:dyDescent="0.2"/>
    <row r="14988" ht="12.75" customHeight="1" x14ac:dyDescent="0.2"/>
    <row r="14989" ht="12.75" customHeight="1" x14ac:dyDescent="0.2"/>
    <row r="14990" ht="12.75" customHeight="1" x14ac:dyDescent="0.2"/>
    <row r="14991" ht="12.75" customHeight="1" x14ac:dyDescent="0.2"/>
    <row r="14992" ht="12.75" customHeight="1" x14ac:dyDescent="0.2"/>
    <row r="14993" ht="12.75" customHeight="1" x14ac:dyDescent="0.2"/>
    <row r="14994" ht="12.75" customHeight="1" x14ac:dyDescent="0.2"/>
    <row r="14995" ht="12.75" customHeight="1" x14ac:dyDescent="0.2"/>
    <row r="14996" ht="12.75" customHeight="1" x14ac:dyDescent="0.2"/>
    <row r="14997" ht="12.75" customHeight="1" x14ac:dyDescent="0.2"/>
    <row r="14998" ht="12.75" customHeight="1" x14ac:dyDescent="0.2"/>
    <row r="14999" ht="12.75" customHeight="1" x14ac:dyDescent="0.2"/>
    <row r="15000" ht="12.75" customHeight="1" x14ac:dyDescent="0.2"/>
    <row r="15001" ht="12.75" customHeight="1" x14ac:dyDescent="0.2"/>
    <row r="15002" ht="12.75" customHeight="1" x14ac:dyDescent="0.2"/>
    <row r="15003" ht="12.75" customHeight="1" x14ac:dyDescent="0.2"/>
    <row r="15004" ht="12.75" customHeight="1" x14ac:dyDescent="0.2"/>
    <row r="15005" ht="12.75" customHeight="1" x14ac:dyDescent="0.2"/>
    <row r="15006" ht="12.75" customHeight="1" x14ac:dyDescent="0.2"/>
    <row r="15007" ht="12.75" customHeight="1" x14ac:dyDescent="0.2"/>
    <row r="15008" ht="12.75" customHeight="1" x14ac:dyDescent="0.2"/>
    <row r="15009" ht="12.75" customHeight="1" x14ac:dyDescent="0.2"/>
    <row r="15010" ht="12.75" customHeight="1" x14ac:dyDescent="0.2"/>
    <row r="15011" ht="12.75" customHeight="1" x14ac:dyDescent="0.2"/>
    <row r="15012" ht="12.75" customHeight="1" x14ac:dyDescent="0.2"/>
    <row r="15013" ht="12.75" customHeight="1" x14ac:dyDescent="0.2"/>
    <row r="15014" ht="12.75" customHeight="1" x14ac:dyDescent="0.2"/>
    <row r="15015" ht="12.75" customHeight="1" x14ac:dyDescent="0.2"/>
    <row r="15016" ht="12.75" customHeight="1" x14ac:dyDescent="0.2"/>
    <row r="15017" ht="12.75" customHeight="1" x14ac:dyDescent="0.2"/>
    <row r="15018" ht="12.75" customHeight="1" x14ac:dyDescent="0.2"/>
    <row r="15019" ht="12.75" customHeight="1" x14ac:dyDescent="0.2"/>
    <row r="15020" ht="12.75" customHeight="1" x14ac:dyDescent="0.2"/>
    <row r="15021" ht="12.75" customHeight="1" x14ac:dyDescent="0.2"/>
    <row r="15022" ht="12.75" customHeight="1" x14ac:dyDescent="0.2"/>
    <row r="15023" ht="12.75" customHeight="1" x14ac:dyDescent="0.2"/>
    <row r="15024" ht="12.75" customHeight="1" x14ac:dyDescent="0.2"/>
    <row r="15025" ht="12.75" customHeight="1" x14ac:dyDescent="0.2"/>
    <row r="15026" ht="12.75" customHeight="1" x14ac:dyDescent="0.2"/>
    <row r="15027" ht="12.75" customHeight="1" x14ac:dyDescent="0.2"/>
    <row r="15028" ht="12.75" customHeight="1" x14ac:dyDescent="0.2"/>
    <row r="15029" ht="12.75" customHeight="1" x14ac:dyDescent="0.2"/>
    <row r="15030" ht="12.75" customHeight="1" x14ac:dyDescent="0.2"/>
    <row r="15031" ht="12.75" customHeight="1" x14ac:dyDescent="0.2"/>
    <row r="15032" ht="12.75" customHeight="1" x14ac:dyDescent="0.2"/>
    <row r="15033" ht="12.75" customHeight="1" x14ac:dyDescent="0.2"/>
    <row r="15034" ht="12.75" customHeight="1" x14ac:dyDescent="0.2"/>
    <row r="15035" ht="12.75" customHeight="1" x14ac:dyDescent="0.2"/>
    <row r="15036" ht="12.75" customHeight="1" x14ac:dyDescent="0.2"/>
    <row r="15037" ht="12.75" customHeight="1" x14ac:dyDescent="0.2"/>
    <row r="15038" ht="12.75" customHeight="1" x14ac:dyDescent="0.2"/>
    <row r="15039" ht="12.75" customHeight="1" x14ac:dyDescent="0.2"/>
    <row r="15040" ht="12.75" customHeight="1" x14ac:dyDescent="0.2"/>
    <row r="15041" ht="12.75" customHeight="1" x14ac:dyDescent="0.2"/>
    <row r="15042" ht="12.75" customHeight="1" x14ac:dyDescent="0.2"/>
    <row r="15043" ht="12.75" customHeight="1" x14ac:dyDescent="0.2"/>
    <row r="15044" ht="12.75" customHeight="1" x14ac:dyDescent="0.2"/>
    <row r="15045" ht="12.75" customHeight="1" x14ac:dyDescent="0.2"/>
    <row r="15046" ht="12.75" customHeight="1" x14ac:dyDescent="0.2"/>
    <row r="15047" ht="12.75" customHeight="1" x14ac:dyDescent="0.2"/>
    <row r="15048" ht="12.75" customHeight="1" x14ac:dyDescent="0.2"/>
    <row r="15049" ht="12.75" customHeight="1" x14ac:dyDescent="0.2"/>
    <row r="15050" ht="12.75" customHeight="1" x14ac:dyDescent="0.2"/>
    <row r="15051" ht="12.75" customHeight="1" x14ac:dyDescent="0.2"/>
    <row r="15052" ht="12.75" customHeight="1" x14ac:dyDescent="0.2"/>
    <row r="15053" ht="12.75" customHeight="1" x14ac:dyDescent="0.2"/>
    <row r="15054" ht="12.75" customHeight="1" x14ac:dyDescent="0.2"/>
    <row r="15055" ht="12.75" customHeight="1" x14ac:dyDescent="0.2"/>
    <row r="15056" ht="12.75" customHeight="1" x14ac:dyDescent="0.2"/>
    <row r="15057" ht="12.75" customHeight="1" x14ac:dyDescent="0.2"/>
    <row r="15058" ht="12.75" customHeight="1" x14ac:dyDescent="0.2"/>
    <row r="15059" ht="12.75" customHeight="1" x14ac:dyDescent="0.2"/>
    <row r="15060" ht="12.75" customHeight="1" x14ac:dyDescent="0.2"/>
    <row r="15061" ht="12.75" customHeight="1" x14ac:dyDescent="0.2"/>
    <row r="15062" ht="12.75" customHeight="1" x14ac:dyDescent="0.2"/>
    <row r="15063" ht="12.75" customHeight="1" x14ac:dyDescent="0.2"/>
    <row r="15064" ht="12.75" customHeight="1" x14ac:dyDescent="0.2"/>
    <row r="15065" ht="12.75" customHeight="1" x14ac:dyDescent="0.2"/>
    <row r="15066" ht="12.75" customHeight="1" x14ac:dyDescent="0.2"/>
    <row r="15067" ht="12.75" customHeight="1" x14ac:dyDescent="0.2"/>
    <row r="15068" ht="12.75" customHeight="1" x14ac:dyDescent="0.2"/>
    <row r="15069" ht="12.75" customHeight="1" x14ac:dyDescent="0.2"/>
    <row r="15070" ht="12.75" customHeight="1" x14ac:dyDescent="0.2"/>
    <row r="15071" ht="12.75" customHeight="1" x14ac:dyDescent="0.2"/>
    <row r="15072" ht="12.75" customHeight="1" x14ac:dyDescent="0.2"/>
    <row r="15073" ht="12.75" customHeight="1" x14ac:dyDescent="0.2"/>
    <row r="15074" ht="12.75" customHeight="1" x14ac:dyDescent="0.2"/>
    <row r="15075" ht="12.75" customHeight="1" x14ac:dyDescent="0.2"/>
    <row r="15076" ht="12.75" customHeight="1" x14ac:dyDescent="0.2"/>
    <row r="15077" ht="12.75" customHeight="1" x14ac:dyDescent="0.2"/>
    <row r="15078" ht="12.75" customHeight="1" x14ac:dyDescent="0.2"/>
    <row r="15079" ht="12.75" customHeight="1" x14ac:dyDescent="0.2"/>
    <row r="15080" ht="12.75" customHeight="1" x14ac:dyDescent="0.2"/>
    <row r="15081" ht="12.75" customHeight="1" x14ac:dyDescent="0.2"/>
    <row r="15082" ht="12.75" customHeight="1" x14ac:dyDescent="0.2"/>
    <row r="15083" ht="12.75" customHeight="1" x14ac:dyDescent="0.2"/>
    <row r="15084" ht="12.75" customHeight="1" x14ac:dyDescent="0.2"/>
    <row r="15085" ht="12.75" customHeight="1" x14ac:dyDescent="0.2"/>
    <row r="15086" ht="12.75" customHeight="1" x14ac:dyDescent="0.2"/>
    <row r="15087" ht="12.75" customHeight="1" x14ac:dyDescent="0.2"/>
    <row r="15088" ht="12.75" customHeight="1" x14ac:dyDescent="0.2"/>
    <row r="15089" ht="12.75" customHeight="1" x14ac:dyDescent="0.2"/>
    <row r="15090" ht="12.75" customHeight="1" x14ac:dyDescent="0.2"/>
    <row r="15091" ht="12.75" customHeight="1" x14ac:dyDescent="0.2"/>
    <row r="15092" ht="12.75" customHeight="1" x14ac:dyDescent="0.2"/>
    <row r="15093" ht="12.75" customHeight="1" x14ac:dyDescent="0.2"/>
    <row r="15094" ht="12.75" customHeight="1" x14ac:dyDescent="0.2"/>
    <row r="15095" ht="12.75" customHeight="1" x14ac:dyDescent="0.2"/>
    <row r="15096" ht="12.75" customHeight="1" x14ac:dyDescent="0.2"/>
    <row r="15097" ht="12.75" customHeight="1" x14ac:dyDescent="0.2"/>
    <row r="15098" ht="12.75" customHeight="1" x14ac:dyDescent="0.2"/>
    <row r="15099" ht="12.75" customHeight="1" x14ac:dyDescent="0.2"/>
    <row r="15100" ht="12.75" customHeight="1" x14ac:dyDescent="0.2"/>
    <row r="15101" ht="12.75" customHeight="1" x14ac:dyDescent="0.2"/>
    <row r="15102" ht="12.75" customHeight="1" x14ac:dyDescent="0.2"/>
    <row r="15103" ht="12.75" customHeight="1" x14ac:dyDescent="0.2"/>
    <row r="15104" ht="12.75" customHeight="1" x14ac:dyDescent="0.2"/>
    <row r="15105" ht="12.75" customHeight="1" x14ac:dyDescent="0.2"/>
    <row r="15106" ht="12.75" customHeight="1" x14ac:dyDescent="0.2"/>
    <row r="15107" ht="12.75" customHeight="1" x14ac:dyDescent="0.2"/>
    <row r="15108" ht="12.75" customHeight="1" x14ac:dyDescent="0.2"/>
    <row r="15109" ht="12.75" customHeight="1" x14ac:dyDescent="0.2"/>
    <row r="15110" ht="12.75" customHeight="1" x14ac:dyDescent="0.2"/>
    <row r="15111" ht="12.75" customHeight="1" x14ac:dyDescent="0.2"/>
    <row r="15112" ht="12.75" customHeight="1" x14ac:dyDescent="0.2"/>
    <row r="15113" ht="12.75" customHeight="1" x14ac:dyDescent="0.2"/>
    <row r="15114" ht="12.75" customHeight="1" x14ac:dyDescent="0.2"/>
    <row r="15115" ht="12.75" customHeight="1" x14ac:dyDescent="0.2"/>
    <row r="15116" ht="12.75" customHeight="1" x14ac:dyDescent="0.2"/>
    <row r="15117" ht="12.75" customHeight="1" x14ac:dyDescent="0.2"/>
    <row r="15118" ht="12.75" customHeight="1" x14ac:dyDescent="0.2"/>
    <row r="15119" ht="12.75" customHeight="1" x14ac:dyDescent="0.2"/>
    <row r="15120" ht="12.75" customHeight="1" x14ac:dyDescent="0.2"/>
    <row r="15121" ht="12.75" customHeight="1" x14ac:dyDescent="0.2"/>
    <row r="15122" ht="12.75" customHeight="1" x14ac:dyDescent="0.2"/>
    <row r="15123" ht="12.75" customHeight="1" x14ac:dyDescent="0.2"/>
    <row r="15124" ht="12.75" customHeight="1" x14ac:dyDescent="0.2"/>
    <row r="15125" ht="12.75" customHeight="1" x14ac:dyDescent="0.2"/>
    <row r="15126" ht="12.75" customHeight="1" x14ac:dyDescent="0.2"/>
    <row r="15127" ht="12.75" customHeight="1" x14ac:dyDescent="0.2"/>
    <row r="15128" ht="12.75" customHeight="1" x14ac:dyDescent="0.2"/>
    <row r="15129" ht="12.75" customHeight="1" x14ac:dyDescent="0.2"/>
    <row r="15130" ht="12.75" customHeight="1" x14ac:dyDescent="0.2"/>
    <row r="15131" ht="12.75" customHeight="1" x14ac:dyDescent="0.2"/>
    <row r="15132" ht="12.75" customHeight="1" x14ac:dyDescent="0.2"/>
    <row r="15133" ht="12.75" customHeight="1" x14ac:dyDescent="0.2"/>
    <row r="15134" ht="12.75" customHeight="1" x14ac:dyDescent="0.2"/>
    <row r="15135" ht="12.75" customHeight="1" x14ac:dyDescent="0.2"/>
    <row r="15136" ht="12.75" customHeight="1" x14ac:dyDescent="0.2"/>
    <row r="15137" ht="12.75" customHeight="1" x14ac:dyDescent="0.2"/>
    <row r="15138" ht="12.75" customHeight="1" x14ac:dyDescent="0.2"/>
    <row r="15139" ht="12.75" customHeight="1" x14ac:dyDescent="0.2"/>
    <row r="15140" ht="12.75" customHeight="1" x14ac:dyDescent="0.2"/>
    <row r="15141" ht="12.75" customHeight="1" x14ac:dyDescent="0.2"/>
    <row r="15142" ht="12.75" customHeight="1" x14ac:dyDescent="0.2"/>
    <row r="15143" ht="12.75" customHeight="1" x14ac:dyDescent="0.2"/>
    <row r="15144" ht="12.75" customHeight="1" x14ac:dyDescent="0.2"/>
    <row r="15145" ht="12.75" customHeight="1" x14ac:dyDescent="0.2"/>
    <row r="15146" ht="12.75" customHeight="1" x14ac:dyDescent="0.2"/>
    <row r="15147" ht="12.75" customHeight="1" x14ac:dyDescent="0.2"/>
    <row r="15148" ht="12.75" customHeight="1" x14ac:dyDescent="0.2"/>
    <row r="15149" ht="12.75" customHeight="1" x14ac:dyDescent="0.2"/>
    <row r="15150" ht="12.75" customHeight="1" x14ac:dyDescent="0.2"/>
    <row r="15151" ht="12.75" customHeight="1" x14ac:dyDescent="0.2"/>
    <row r="15152" ht="12.75" customHeight="1" x14ac:dyDescent="0.2"/>
    <row r="15153" ht="12.75" customHeight="1" x14ac:dyDescent="0.2"/>
    <row r="15154" ht="12.75" customHeight="1" x14ac:dyDescent="0.2"/>
    <row r="15155" ht="12.75" customHeight="1" x14ac:dyDescent="0.2"/>
    <row r="15156" ht="12.75" customHeight="1" x14ac:dyDescent="0.2"/>
    <row r="15157" ht="12.75" customHeight="1" x14ac:dyDescent="0.2"/>
    <row r="15158" ht="12.75" customHeight="1" x14ac:dyDescent="0.2"/>
    <row r="15159" ht="12.75" customHeight="1" x14ac:dyDescent="0.2"/>
    <row r="15160" ht="12.75" customHeight="1" x14ac:dyDescent="0.2"/>
    <row r="15161" ht="12.75" customHeight="1" x14ac:dyDescent="0.2"/>
    <row r="15162" ht="12.75" customHeight="1" x14ac:dyDescent="0.2"/>
    <row r="15163" ht="12.75" customHeight="1" x14ac:dyDescent="0.2"/>
    <row r="15164" ht="12.75" customHeight="1" x14ac:dyDescent="0.2"/>
    <row r="15165" ht="12.75" customHeight="1" x14ac:dyDescent="0.2"/>
    <row r="15166" ht="12.75" customHeight="1" x14ac:dyDescent="0.2"/>
    <row r="15167" ht="12.75" customHeight="1" x14ac:dyDescent="0.2"/>
    <row r="15168" ht="12.75" customHeight="1" x14ac:dyDescent="0.2"/>
    <row r="15169" ht="12.75" customHeight="1" x14ac:dyDescent="0.2"/>
    <row r="15170" ht="12.75" customHeight="1" x14ac:dyDescent="0.2"/>
    <row r="15171" ht="12.75" customHeight="1" x14ac:dyDescent="0.2"/>
    <row r="15172" ht="12.75" customHeight="1" x14ac:dyDescent="0.2"/>
    <row r="15173" ht="12.75" customHeight="1" x14ac:dyDescent="0.2"/>
    <row r="15174" ht="12.75" customHeight="1" x14ac:dyDescent="0.2"/>
    <row r="15175" ht="12.75" customHeight="1" x14ac:dyDescent="0.2"/>
    <row r="15176" ht="12.75" customHeight="1" x14ac:dyDescent="0.2"/>
    <row r="15177" ht="12.75" customHeight="1" x14ac:dyDescent="0.2"/>
    <row r="15178" ht="12.75" customHeight="1" x14ac:dyDescent="0.2"/>
    <row r="15179" ht="12.75" customHeight="1" x14ac:dyDescent="0.2"/>
    <row r="15180" ht="12.75" customHeight="1" x14ac:dyDescent="0.2"/>
    <row r="15181" ht="12.75" customHeight="1" x14ac:dyDescent="0.2"/>
    <row r="15182" ht="12.75" customHeight="1" x14ac:dyDescent="0.2"/>
    <row r="15183" ht="12.75" customHeight="1" x14ac:dyDescent="0.2"/>
    <row r="15184" ht="12.75" customHeight="1" x14ac:dyDescent="0.2"/>
    <row r="15185" ht="12.75" customHeight="1" x14ac:dyDescent="0.2"/>
    <row r="15186" ht="12.75" customHeight="1" x14ac:dyDescent="0.2"/>
    <row r="15187" ht="12.75" customHeight="1" x14ac:dyDescent="0.2"/>
    <row r="15188" ht="12.75" customHeight="1" x14ac:dyDescent="0.2"/>
    <row r="15189" ht="12.75" customHeight="1" x14ac:dyDescent="0.2"/>
    <row r="15190" ht="12.75" customHeight="1" x14ac:dyDescent="0.2"/>
    <row r="15191" ht="12.75" customHeight="1" x14ac:dyDescent="0.2"/>
    <row r="15192" ht="12.75" customHeight="1" x14ac:dyDescent="0.2"/>
    <row r="15193" ht="12.75" customHeight="1" x14ac:dyDescent="0.2"/>
    <row r="15194" ht="12.75" customHeight="1" x14ac:dyDescent="0.2"/>
    <row r="15195" ht="12.75" customHeight="1" x14ac:dyDescent="0.2"/>
    <row r="15196" ht="12.75" customHeight="1" x14ac:dyDescent="0.2"/>
    <row r="15197" ht="12.75" customHeight="1" x14ac:dyDescent="0.2"/>
    <row r="15198" ht="12.75" customHeight="1" x14ac:dyDescent="0.2"/>
    <row r="15199" ht="12.75" customHeight="1" x14ac:dyDescent="0.2"/>
    <row r="15200" ht="12.75" customHeight="1" x14ac:dyDescent="0.2"/>
    <row r="15201" ht="12.75" customHeight="1" x14ac:dyDescent="0.2"/>
    <row r="15202" ht="12.75" customHeight="1" x14ac:dyDescent="0.2"/>
    <row r="15203" ht="12.75" customHeight="1" x14ac:dyDescent="0.2"/>
    <row r="15204" ht="12.75" customHeight="1" x14ac:dyDescent="0.2"/>
    <row r="15205" ht="12.75" customHeight="1" x14ac:dyDescent="0.2"/>
    <row r="15206" ht="12.75" customHeight="1" x14ac:dyDescent="0.2"/>
    <row r="15207" ht="12.75" customHeight="1" x14ac:dyDescent="0.2"/>
    <row r="15208" ht="12.75" customHeight="1" x14ac:dyDescent="0.2"/>
    <row r="15209" ht="12.75" customHeight="1" x14ac:dyDescent="0.2"/>
    <row r="15210" ht="12.75" customHeight="1" x14ac:dyDescent="0.2"/>
    <row r="15211" ht="12.75" customHeight="1" x14ac:dyDescent="0.2"/>
    <row r="15212" ht="12.75" customHeight="1" x14ac:dyDescent="0.2"/>
    <row r="15213" ht="12.75" customHeight="1" x14ac:dyDescent="0.2"/>
    <row r="15214" ht="12.75" customHeight="1" x14ac:dyDescent="0.2"/>
    <row r="15215" ht="12.75" customHeight="1" x14ac:dyDescent="0.2"/>
    <row r="15216" ht="12.75" customHeight="1" x14ac:dyDescent="0.2"/>
    <row r="15217" ht="12.75" customHeight="1" x14ac:dyDescent="0.2"/>
    <row r="15218" ht="12.75" customHeight="1" x14ac:dyDescent="0.2"/>
    <row r="15219" ht="12.75" customHeight="1" x14ac:dyDescent="0.2"/>
    <row r="15220" ht="12.75" customHeight="1" x14ac:dyDescent="0.2"/>
    <row r="15221" ht="12.75" customHeight="1" x14ac:dyDescent="0.2"/>
    <row r="15222" ht="12.75" customHeight="1" x14ac:dyDescent="0.2"/>
    <row r="15223" ht="12.75" customHeight="1" x14ac:dyDescent="0.2"/>
    <row r="15224" ht="12.75" customHeight="1" x14ac:dyDescent="0.2"/>
    <row r="15225" ht="12.75" customHeight="1" x14ac:dyDescent="0.2"/>
    <row r="15226" ht="12.75" customHeight="1" x14ac:dyDescent="0.2"/>
    <row r="15227" ht="12.75" customHeight="1" x14ac:dyDescent="0.2"/>
    <row r="15228" ht="12.75" customHeight="1" x14ac:dyDescent="0.2"/>
    <row r="15229" ht="12.75" customHeight="1" x14ac:dyDescent="0.2"/>
    <row r="15230" ht="12.75" customHeight="1" x14ac:dyDescent="0.2"/>
    <row r="15231" ht="12.75" customHeight="1" x14ac:dyDescent="0.2"/>
    <row r="15232" ht="12.75" customHeight="1" x14ac:dyDescent="0.2"/>
    <row r="15233" ht="12.75" customHeight="1" x14ac:dyDescent="0.2"/>
    <row r="15234" ht="12.75" customHeight="1" x14ac:dyDescent="0.2"/>
    <row r="15235" ht="12.75" customHeight="1" x14ac:dyDescent="0.2"/>
    <row r="15236" ht="12.75" customHeight="1" x14ac:dyDescent="0.2"/>
    <row r="15237" ht="12.75" customHeight="1" x14ac:dyDescent="0.2"/>
    <row r="15238" ht="12.75" customHeight="1" x14ac:dyDescent="0.2"/>
    <row r="15239" ht="12.75" customHeight="1" x14ac:dyDescent="0.2"/>
    <row r="15240" ht="12.75" customHeight="1" x14ac:dyDescent="0.2"/>
    <row r="15241" ht="12.75" customHeight="1" x14ac:dyDescent="0.2"/>
    <row r="15242" ht="12.75" customHeight="1" x14ac:dyDescent="0.2"/>
    <row r="15243" ht="12.75" customHeight="1" x14ac:dyDescent="0.2"/>
    <row r="15244" ht="12.75" customHeight="1" x14ac:dyDescent="0.2"/>
    <row r="15245" ht="12.75" customHeight="1" x14ac:dyDescent="0.2"/>
    <row r="15246" ht="12.75" customHeight="1" x14ac:dyDescent="0.2"/>
    <row r="15247" ht="12.75" customHeight="1" x14ac:dyDescent="0.2"/>
    <row r="15248" ht="12.75" customHeight="1" x14ac:dyDescent="0.2"/>
    <row r="15249" ht="12.75" customHeight="1" x14ac:dyDescent="0.2"/>
    <row r="15250" ht="12.75" customHeight="1" x14ac:dyDescent="0.2"/>
    <row r="15251" ht="12.75" customHeight="1" x14ac:dyDescent="0.2"/>
    <row r="15252" ht="12.75" customHeight="1" x14ac:dyDescent="0.2"/>
    <row r="15253" ht="12.75" customHeight="1" x14ac:dyDescent="0.2"/>
    <row r="15254" ht="12.75" customHeight="1" x14ac:dyDescent="0.2"/>
    <row r="15255" ht="12.75" customHeight="1" x14ac:dyDescent="0.2"/>
    <row r="15256" ht="12.75" customHeight="1" x14ac:dyDescent="0.2"/>
    <row r="15257" ht="12.75" customHeight="1" x14ac:dyDescent="0.2"/>
    <row r="15258" ht="12.75" customHeight="1" x14ac:dyDescent="0.2"/>
    <row r="15259" ht="12.75" customHeight="1" x14ac:dyDescent="0.2"/>
    <row r="15260" ht="12.75" customHeight="1" x14ac:dyDescent="0.2"/>
    <row r="15261" ht="12.75" customHeight="1" x14ac:dyDescent="0.2"/>
    <row r="15262" ht="12.75" customHeight="1" x14ac:dyDescent="0.2"/>
    <row r="15263" ht="12.75" customHeight="1" x14ac:dyDescent="0.2"/>
    <row r="15264" ht="12.75" customHeight="1" x14ac:dyDescent="0.2"/>
    <row r="15265" ht="12.75" customHeight="1" x14ac:dyDescent="0.2"/>
    <row r="15266" ht="12.75" customHeight="1" x14ac:dyDescent="0.2"/>
    <row r="15267" ht="12.75" customHeight="1" x14ac:dyDescent="0.2"/>
    <row r="15268" ht="12.75" customHeight="1" x14ac:dyDescent="0.2"/>
    <row r="15269" ht="12.75" customHeight="1" x14ac:dyDescent="0.2"/>
    <row r="15270" ht="12.75" customHeight="1" x14ac:dyDescent="0.2"/>
    <row r="15271" ht="12.75" customHeight="1" x14ac:dyDescent="0.2"/>
    <row r="15272" ht="12.75" customHeight="1" x14ac:dyDescent="0.2"/>
    <row r="15273" ht="12.75" customHeight="1" x14ac:dyDescent="0.2"/>
    <row r="15274" ht="12.75" customHeight="1" x14ac:dyDescent="0.2"/>
    <row r="15275" ht="12.75" customHeight="1" x14ac:dyDescent="0.2"/>
    <row r="15276" ht="12.75" customHeight="1" x14ac:dyDescent="0.2"/>
    <row r="15277" ht="12.75" customHeight="1" x14ac:dyDescent="0.2"/>
    <row r="15278" ht="12.75" customHeight="1" x14ac:dyDescent="0.2"/>
    <row r="15279" ht="12.75" customHeight="1" x14ac:dyDescent="0.2"/>
    <row r="15280" ht="12.75" customHeight="1" x14ac:dyDescent="0.2"/>
    <row r="15281" ht="12.75" customHeight="1" x14ac:dyDescent="0.2"/>
    <row r="15282" ht="12.75" customHeight="1" x14ac:dyDescent="0.2"/>
    <row r="15283" ht="12.75" customHeight="1" x14ac:dyDescent="0.2"/>
    <row r="15284" ht="12.75" customHeight="1" x14ac:dyDescent="0.2"/>
    <row r="15285" ht="12.75" customHeight="1" x14ac:dyDescent="0.2"/>
    <row r="15286" ht="12.75" customHeight="1" x14ac:dyDescent="0.2"/>
    <row r="15287" ht="12.75" customHeight="1" x14ac:dyDescent="0.2"/>
    <row r="15288" ht="12.75" customHeight="1" x14ac:dyDescent="0.2"/>
    <row r="15289" ht="12.75" customHeight="1" x14ac:dyDescent="0.2"/>
    <row r="15290" ht="12.75" customHeight="1" x14ac:dyDescent="0.2"/>
    <row r="15291" ht="12.75" customHeight="1" x14ac:dyDescent="0.2"/>
    <row r="15292" ht="12.75" customHeight="1" x14ac:dyDescent="0.2"/>
    <row r="15293" ht="12.75" customHeight="1" x14ac:dyDescent="0.2"/>
    <row r="15294" ht="12.75" customHeight="1" x14ac:dyDescent="0.2"/>
    <row r="15295" ht="12.75" customHeight="1" x14ac:dyDescent="0.2"/>
    <row r="15296" ht="12.75" customHeight="1" x14ac:dyDescent="0.2"/>
    <row r="15297" ht="12.75" customHeight="1" x14ac:dyDescent="0.2"/>
    <row r="15298" ht="12.75" customHeight="1" x14ac:dyDescent="0.2"/>
    <row r="15299" ht="12.75" customHeight="1" x14ac:dyDescent="0.2"/>
    <row r="15300" ht="12.75" customHeight="1" x14ac:dyDescent="0.2"/>
    <row r="15301" ht="12.75" customHeight="1" x14ac:dyDescent="0.2"/>
    <row r="15302" ht="12.75" customHeight="1" x14ac:dyDescent="0.2"/>
    <row r="15303" ht="12.75" customHeight="1" x14ac:dyDescent="0.2"/>
    <row r="15304" ht="12.75" customHeight="1" x14ac:dyDescent="0.2"/>
    <row r="15305" ht="12.75" customHeight="1" x14ac:dyDescent="0.2"/>
    <row r="15306" ht="12.75" customHeight="1" x14ac:dyDescent="0.2"/>
    <row r="15307" ht="12.75" customHeight="1" x14ac:dyDescent="0.2"/>
    <row r="15308" ht="12.75" customHeight="1" x14ac:dyDescent="0.2"/>
    <row r="15309" ht="12.75" customHeight="1" x14ac:dyDescent="0.2"/>
    <row r="15310" ht="12.75" customHeight="1" x14ac:dyDescent="0.2"/>
    <row r="15311" ht="12.75" customHeight="1" x14ac:dyDescent="0.2"/>
    <row r="15312" ht="12.75" customHeight="1" x14ac:dyDescent="0.2"/>
    <row r="15313" ht="12.75" customHeight="1" x14ac:dyDescent="0.2"/>
    <row r="15314" ht="12.75" customHeight="1" x14ac:dyDescent="0.2"/>
    <row r="15315" ht="12.75" customHeight="1" x14ac:dyDescent="0.2"/>
    <row r="15316" ht="12.75" customHeight="1" x14ac:dyDescent="0.2"/>
    <row r="15317" ht="12.75" customHeight="1" x14ac:dyDescent="0.2"/>
    <row r="15318" ht="12.75" customHeight="1" x14ac:dyDescent="0.2"/>
    <row r="15319" ht="12.75" customHeight="1" x14ac:dyDescent="0.2"/>
    <row r="15320" ht="12.75" customHeight="1" x14ac:dyDescent="0.2"/>
    <row r="15321" ht="12.75" customHeight="1" x14ac:dyDescent="0.2"/>
    <row r="15322" ht="12.75" customHeight="1" x14ac:dyDescent="0.2"/>
    <row r="15323" ht="12.75" customHeight="1" x14ac:dyDescent="0.2"/>
    <row r="15324" ht="12.75" customHeight="1" x14ac:dyDescent="0.2"/>
    <row r="15325" ht="12.75" customHeight="1" x14ac:dyDescent="0.2"/>
    <row r="15326" ht="12.75" customHeight="1" x14ac:dyDescent="0.2"/>
    <row r="15327" ht="12.75" customHeight="1" x14ac:dyDescent="0.2"/>
    <row r="15328" ht="12.75" customHeight="1" x14ac:dyDescent="0.2"/>
    <row r="15329" ht="12.75" customHeight="1" x14ac:dyDescent="0.2"/>
    <row r="15330" ht="12.75" customHeight="1" x14ac:dyDescent="0.2"/>
    <row r="15331" ht="12.75" customHeight="1" x14ac:dyDescent="0.2"/>
    <row r="15332" ht="12.75" customHeight="1" x14ac:dyDescent="0.2"/>
    <row r="15333" ht="12.75" customHeight="1" x14ac:dyDescent="0.2"/>
    <row r="15334" ht="12.75" customHeight="1" x14ac:dyDescent="0.2"/>
    <row r="15335" ht="12.75" customHeight="1" x14ac:dyDescent="0.2"/>
    <row r="15336" ht="12.75" customHeight="1" x14ac:dyDescent="0.2"/>
    <row r="15337" ht="12.75" customHeight="1" x14ac:dyDescent="0.2"/>
    <row r="15338" ht="12.75" customHeight="1" x14ac:dyDescent="0.2"/>
    <row r="15339" ht="12.75" customHeight="1" x14ac:dyDescent="0.2"/>
    <row r="15340" ht="12.75" customHeight="1" x14ac:dyDescent="0.2"/>
    <row r="15341" ht="12.75" customHeight="1" x14ac:dyDescent="0.2"/>
    <row r="15342" ht="12.75" customHeight="1" x14ac:dyDescent="0.2"/>
    <row r="15343" ht="12.75" customHeight="1" x14ac:dyDescent="0.2"/>
    <row r="15344" ht="12.75" customHeight="1" x14ac:dyDescent="0.2"/>
    <row r="15345" ht="12.75" customHeight="1" x14ac:dyDescent="0.2"/>
    <row r="15346" ht="12.75" customHeight="1" x14ac:dyDescent="0.2"/>
    <row r="15347" ht="12.75" customHeight="1" x14ac:dyDescent="0.2"/>
    <row r="15348" ht="12.75" customHeight="1" x14ac:dyDescent="0.2"/>
    <row r="15349" ht="12.75" customHeight="1" x14ac:dyDescent="0.2"/>
    <row r="15350" ht="12.75" customHeight="1" x14ac:dyDescent="0.2"/>
    <row r="15351" ht="12.75" customHeight="1" x14ac:dyDescent="0.2"/>
    <row r="15352" ht="12.75" customHeight="1" x14ac:dyDescent="0.2"/>
    <row r="15353" ht="12.75" customHeight="1" x14ac:dyDescent="0.2"/>
    <row r="15354" ht="12.75" customHeight="1" x14ac:dyDescent="0.2"/>
    <row r="15355" ht="12.75" customHeight="1" x14ac:dyDescent="0.2"/>
    <row r="15356" ht="12.75" customHeight="1" x14ac:dyDescent="0.2"/>
    <row r="15357" ht="12.75" customHeight="1" x14ac:dyDescent="0.2"/>
    <row r="15358" ht="12.75" customHeight="1" x14ac:dyDescent="0.2"/>
    <row r="15359" ht="12.75" customHeight="1" x14ac:dyDescent="0.2"/>
    <row r="15360" ht="12.75" customHeight="1" x14ac:dyDescent="0.2"/>
    <row r="15361" ht="12.75" customHeight="1" x14ac:dyDescent="0.2"/>
    <row r="15362" ht="12.75" customHeight="1" x14ac:dyDescent="0.2"/>
    <row r="15363" ht="12.75" customHeight="1" x14ac:dyDescent="0.2"/>
    <row r="15364" ht="12.75" customHeight="1" x14ac:dyDescent="0.2"/>
    <row r="15365" ht="12.75" customHeight="1" x14ac:dyDescent="0.2"/>
    <row r="15366" ht="12.75" customHeight="1" x14ac:dyDescent="0.2"/>
    <row r="15367" ht="12.75" customHeight="1" x14ac:dyDescent="0.2"/>
    <row r="15368" ht="12.75" customHeight="1" x14ac:dyDescent="0.2"/>
    <row r="15369" ht="12.75" customHeight="1" x14ac:dyDescent="0.2"/>
    <row r="15370" ht="12.75" customHeight="1" x14ac:dyDescent="0.2"/>
    <row r="15371" ht="12.75" customHeight="1" x14ac:dyDescent="0.2"/>
    <row r="15372" ht="12.75" customHeight="1" x14ac:dyDescent="0.2"/>
    <row r="15373" ht="12.75" customHeight="1" x14ac:dyDescent="0.2"/>
    <row r="15374" ht="12.75" customHeight="1" x14ac:dyDescent="0.2"/>
    <row r="15375" ht="12.75" customHeight="1" x14ac:dyDescent="0.2"/>
    <row r="15376" ht="12.75" customHeight="1" x14ac:dyDescent="0.2"/>
    <row r="15377" ht="12.75" customHeight="1" x14ac:dyDescent="0.2"/>
    <row r="15378" ht="12.75" customHeight="1" x14ac:dyDescent="0.2"/>
    <row r="15379" ht="12.75" customHeight="1" x14ac:dyDescent="0.2"/>
    <row r="15380" ht="12.75" customHeight="1" x14ac:dyDescent="0.2"/>
    <row r="15381" ht="12.75" customHeight="1" x14ac:dyDescent="0.2"/>
    <row r="15382" ht="12.75" customHeight="1" x14ac:dyDescent="0.2"/>
    <row r="15383" ht="12.75" customHeight="1" x14ac:dyDescent="0.2"/>
    <row r="15384" ht="12.75" customHeight="1" x14ac:dyDescent="0.2"/>
    <row r="15385" ht="12.75" customHeight="1" x14ac:dyDescent="0.2"/>
    <row r="15386" ht="12.75" customHeight="1" x14ac:dyDescent="0.2"/>
    <row r="15387" ht="12.75" customHeight="1" x14ac:dyDescent="0.2"/>
    <row r="15388" ht="12.75" customHeight="1" x14ac:dyDescent="0.2"/>
    <row r="15389" ht="12.75" customHeight="1" x14ac:dyDescent="0.2"/>
    <row r="15390" ht="12.75" customHeight="1" x14ac:dyDescent="0.2"/>
    <row r="15391" ht="12.75" customHeight="1" x14ac:dyDescent="0.2"/>
    <row r="15392" ht="12.75" customHeight="1" x14ac:dyDescent="0.2"/>
    <row r="15393" ht="12.75" customHeight="1" x14ac:dyDescent="0.2"/>
    <row r="15394" ht="12.75" customHeight="1" x14ac:dyDescent="0.2"/>
    <row r="15395" ht="12.75" customHeight="1" x14ac:dyDescent="0.2"/>
    <row r="15396" ht="12.75" customHeight="1" x14ac:dyDescent="0.2"/>
    <row r="15397" ht="12.75" customHeight="1" x14ac:dyDescent="0.2"/>
    <row r="15398" ht="12.75" customHeight="1" x14ac:dyDescent="0.2"/>
    <row r="15399" ht="12.75" customHeight="1" x14ac:dyDescent="0.2"/>
    <row r="15400" ht="12.75" customHeight="1" x14ac:dyDescent="0.2"/>
    <row r="15401" ht="12.75" customHeight="1" x14ac:dyDescent="0.2"/>
    <row r="15402" ht="12.75" customHeight="1" x14ac:dyDescent="0.2"/>
    <row r="15403" ht="12.75" customHeight="1" x14ac:dyDescent="0.2"/>
    <row r="15404" ht="12.75" customHeight="1" x14ac:dyDescent="0.2"/>
    <row r="15405" ht="12.75" customHeight="1" x14ac:dyDescent="0.2"/>
    <row r="15406" ht="12.75" customHeight="1" x14ac:dyDescent="0.2"/>
    <row r="15407" ht="12.75" customHeight="1" x14ac:dyDescent="0.2"/>
    <row r="15408" ht="12.75" customHeight="1" x14ac:dyDescent="0.2"/>
    <row r="15409" ht="12.75" customHeight="1" x14ac:dyDescent="0.2"/>
    <row r="15410" ht="12.75" customHeight="1" x14ac:dyDescent="0.2"/>
    <row r="15411" ht="12.75" customHeight="1" x14ac:dyDescent="0.2"/>
    <row r="15412" ht="12.75" customHeight="1" x14ac:dyDescent="0.2"/>
    <row r="15413" ht="12.75" customHeight="1" x14ac:dyDescent="0.2"/>
    <row r="15414" ht="12.75" customHeight="1" x14ac:dyDescent="0.2"/>
    <row r="15415" ht="12.75" customHeight="1" x14ac:dyDescent="0.2"/>
    <row r="15416" ht="12.75" customHeight="1" x14ac:dyDescent="0.2"/>
    <row r="15417" ht="12.75" customHeight="1" x14ac:dyDescent="0.2"/>
    <row r="15418" ht="12.75" customHeight="1" x14ac:dyDescent="0.2"/>
    <row r="15419" ht="12.75" customHeight="1" x14ac:dyDescent="0.2"/>
    <row r="15420" ht="12.75" customHeight="1" x14ac:dyDescent="0.2"/>
    <row r="15421" ht="12.75" customHeight="1" x14ac:dyDescent="0.2"/>
    <row r="15422" ht="12.75" customHeight="1" x14ac:dyDescent="0.2"/>
    <row r="15423" ht="12.75" customHeight="1" x14ac:dyDescent="0.2"/>
    <row r="15424" ht="12.75" customHeight="1" x14ac:dyDescent="0.2"/>
    <row r="15425" ht="12.75" customHeight="1" x14ac:dyDescent="0.2"/>
    <row r="15426" ht="12.75" customHeight="1" x14ac:dyDescent="0.2"/>
    <row r="15427" ht="12.75" customHeight="1" x14ac:dyDescent="0.2"/>
    <row r="15428" ht="12.75" customHeight="1" x14ac:dyDescent="0.2"/>
    <row r="15429" ht="12.75" customHeight="1" x14ac:dyDescent="0.2"/>
    <row r="15430" ht="12.75" customHeight="1" x14ac:dyDescent="0.2"/>
    <row r="15431" ht="12.75" customHeight="1" x14ac:dyDescent="0.2"/>
    <row r="15432" ht="12.75" customHeight="1" x14ac:dyDescent="0.2"/>
    <row r="15433" ht="12.75" customHeight="1" x14ac:dyDescent="0.2"/>
    <row r="15434" ht="12.75" customHeight="1" x14ac:dyDescent="0.2"/>
    <row r="15435" ht="12.75" customHeight="1" x14ac:dyDescent="0.2"/>
    <row r="15436" ht="12.75" customHeight="1" x14ac:dyDescent="0.2"/>
    <row r="15437" ht="12.75" customHeight="1" x14ac:dyDescent="0.2"/>
    <row r="15438" ht="12.75" customHeight="1" x14ac:dyDescent="0.2"/>
    <row r="15439" ht="12.75" customHeight="1" x14ac:dyDescent="0.2"/>
    <row r="15440" ht="12.75" customHeight="1" x14ac:dyDescent="0.2"/>
    <row r="15441" ht="12.75" customHeight="1" x14ac:dyDescent="0.2"/>
    <row r="15442" ht="12.75" customHeight="1" x14ac:dyDescent="0.2"/>
    <row r="15443" ht="12.75" customHeight="1" x14ac:dyDescent="0.2"/>
    <row r="15444" ht="12.75" customHeight="1" x14ac:dyDescent="0.2"/>
    <row r="15445" ht="12.75" customHeight="1" x14ac:dyDescent="0.2"/>
    <row r="15446" ht="12.75" customHeight="1" x14ac:dyDescent="0.2"/>
    <row r="15447" ht="12.75" customHeight="1" x14ac:dyDescent="0.2"/>
    <row r="15448" ht="12.75" customHeight="1" x14ac:dyDescent="0.2"/>
    <row r="15449" ht="12.75" customHeight="1" x14ac:dyDescent="0.2"/>
    <row r="15450" ht="12.75" customHeight="1" x14ac:dyDescent="0.2"/>
    <row r="15451" ht="12.75" customHeight="1" x14ac:dyDescent="0.2"/>
    <row r="15452" ht="12.75" customHeight="1" x14ac:dyDescent="0.2"/>
    <row r="15453" ht="12.75" customHeight="1" x14ac:dyDescent="0.2"/>
    <row r="15454" ht="12.75" customHeight="1" x14ac:dyDescent="0.2"/>
    <row r="15455" ht="12.75" customHeight="1" x14ac:dyDescent="0.2"/>
    <row r="15456" ht="12.75" customHeight="1" x14ac:dyDescent="0.2"/>
    <row r="15457" ht="12.75" customHeight="1" x14ac:dyDescent="0.2"/>
    <row r="15458" ht="12.75" customHeight="1" x14ac:dyDescent="0.2"/>
    <row r="15459" ht="12.75" customHeight="1" x14ac:dyDescent="0.2"/>
    <row r="15460" ht="12.75" customHeight="1" x14ac:dyDescent="0.2"/>
    <row r="15461" ht="12.75" customHeight="1" x14ac:dyDescent="0.2"/>
    <row r="15462" ht="12.75" customHeight="1" x14ac:dyDescent="0.2"/>
    <row r="15463" ht="12.75" customHeight="1" x14ac:dyDescent="0.2"/>
    <row r="15464" ht="12.75" customHeight="1" x14ac:dyDescent="0.2"/>
    <row r="15465" ht="12.75" customHeight="1" x14ac:dyDescent="0.2"/>
    <row r="15466" ht="12.75" customHeight="1" x14ac:dyDescent="0.2"/>
    <row r="15467" ht="12.75" customHeight="1" x14ac:dyDescent="0.2"/>
    <row r="15468" ht="12.75" customHeight="1" x14ac:dyDescent="0.2"/>
    <row r="15469" ht="12.75" customHeight="1" x14ac:dyDescent="0.2"/>
    <row r="15470" ht="12.75" customHeight="1" x14ac:dyDescent="0.2"/>
    <row r="15471" ht="12.75" customHeight="1" x14ac:dyDescent="0.2"/>
    <row r="15472" ht="12.75" customHeight="1" x14ac:dyDescent="0.2"/>
    <row r="15473" ht="12.75" customHeight="1" x14ac:dyDescent="0.2"/>
    <row r="15474" ht="12.75" customHeight="1" x14ac:dyDescent="0.2"/>
    <row r="15475" ht="12.75" customHeight="1" x14ac:dyDescent="0.2"/>
    <row r="15476" ht="12.75" customHeight="1" x14ac:dyDescent="0.2"/>
    <row r="15477" ht="12.75" customHeight="1" x14ac:dyDescent="0.2"/>
    <row r="15478" ht="12.75" customHeight="1" x14ac:dyDescent="0.2"/>
    <row r="15479" ht="12.75" customHeight="1" x14ac:dyDescent="0.2"/>
    <row r="15480" ht="12.75" customHeight="1" x14ac:dyDescent="0.2"/>
    <row r="15481" ht="12.75" customHeight="1" x14ac:dyDescent="0.2"/>
    <row r="15482" ht="12.75" customHeight="1" x14ac:dyDescent="0.2"/>
    <row r="15483" ht="12.75" customHeight="1" x14ac:dyDescent="0.2"/>
    <row r="15484" ht="12.75" customHeight="1" x14ac:dyDescent="0.2"/>
    <row r="15485" ht="12.75" customHeight="1" x14ac:dyDescent="0.2"/>
    <row r="15486" ht="12.75" customHeight="1" x14ac:dyDescent="0.2"/>
    <row r="15487" ht="12.75" customHeight="1" x14ac:dyDescent="0.2"/>
    <row r="15488" ht="12.75" customHeight="1" x14ac:dyDescent="0.2"/>
    <row r="15489" ht="12.75" customHeight="1" x14ac:dyDescent="0.2"/>
    <row r="15490" ht="12.75" customHeight="1" x14ac:dyDescent="0.2"/>
    <row r="15491" ht="12.75" customHeight="1" x14ac:dyDescent="0.2"/>
    <row r="15492" ht="12.75" customHeight="1" x14ac:dyDescent="0.2"/>
    <row r="15493" ht="12.75" customHeight="1" x14ac:dyDescent="0.2"/>
    <row r="15494" ht="12.75" customHeight="1" x14ac:dyDescent="0.2"/>
    <row r="15495" ht="12.75" customHeight="1" x14ac:dyDescent="0.2"/>
    <row r="15496" ht="12.75" customHeight="1" x14ac:dyDescent="0.2"/>
    <row r="15497" ht="12.75" customHeight="1" x14ac:dyDescent="0.2"/>
    <row r="15498" ht="12.75" customHeight="1" x14ac:dyDescent="0.2"/>
    <row r="15499" ht="12.75" customHeight="1" x14ac:dyDescent="0.2"/>
    <row r="15500" ht="12.75" customHeight="1" x14ac:dyDescent="0.2"/>
    <row r="15501" ht="12.75" customHeight="1" x14ac:dyDescent="0.2"/>
    <row r="15502" ht="12.75" customHeight="1" x14ac:dyDescent="0.2"/>
    <row r="15503" ht="12.75" customHeight="1" x14ac:dyDescent="0.2"/>
    <row r="15504" ht="12.75" customHeight="1" x14ac:dyDescent="0.2"/>
    <row r="15505" ht="12.75" customHeight="1" x14ac:dyDescent="0.2"/>
    <row r="15506" ht="12.75" customHeight="1" x14ac:dyDescent="0.2"/>
    <row r="15507" ht="12.75" customHeight="1" x14ac:dyDescent="0.2"/>
    <row r="15508" ht="12.75" customHeight="1" x14ac:dyDescent="0.2"/>
    <row r="15509" ht="12.75" customHeight="1" x14ac:dyDescent="0.2"/>
    <row r="15510" ht="12.75" customHeight="1" x14ac:dyDescent="0.2"/>
    <row r="15511" ht="12.75" customHeight="1" x14ac:dyDescent="0.2"/>
    <row r="15512" ht="12.75" customHeight="1" x14ac:dyDescent="0.2"/>
    <row r="15513" ht="12.75" customHeight="1" x14ac:dyDescent="0.2"/>
    <row r="15514" ht="12.75" customHeight="1" x14ac:dyDescent="0.2"/>
    <row r="15515" ht="12.75" customHeight="1" x14ac:dyDescent="0.2"/>
    <row r="15516" ht="12.75" customHeight="1" x14ac:dyDescent="0.2"/>
    <row r="15517" ht="12.75" customHeight="1" x14ac:dyDescent="0.2"/>
    <row r="15518" ht="12.75" customHeight="1" x14ac:dyDescent="0.2"/>
    <row r="15519" ht="12.75" customHeight="1" x14ac:dyDescent="0.2"/>
    <row r="15520" ht="12.75" customHeight="1" x14ac:dyDescent="0.2"/>
    <row r="15521" ht="12.75" customHeight="1" x14ac:dyDescent="0.2"/>
    <row r="15522" ht="12.75" customHeight="1" x14ac:dyDescent="0.2"/>
    <row r="15523" ht="12.75" customHeight="1" x14ac:dyDescent="0.2"/>
    <row r="15524" ht="12.75" customHeight="1" x14ac:dyDescent="0.2"/>
    <row r="15525" ht="12.75" customHeight="1" x14ac:dyDescent="0.2"/>
    <row r="15526" ht="12.75" customHeight="1" x14ac:dyDescent="0.2"/>
    <row r="15527" ht="12.75" customHeight="1" x14ac:dyDescent="0.2"/>
    <row r="15528" ht="12.75" customHeight="1" x14ac:dyDescent="0.2"/>
    <row r="15529" ht="12.75" customHeight="1" x14ac:dyDescent="0.2"/>
    <row r="15530" ht="12.75" customHeight="1" x14ac:dyDescent="0.2"/>
    <row r="15531" ht="12.75" customHeight="1" x14ac:dyDescent="0.2"/>
    <row r="15532" ht="12.75" customHeight="1" x14ac:dyDescent="0.2"/>
    <row r="15533" ht="12.75" customHeight="1" x14ac:dyDescent="0.2"/>
    <row r="15534" ht="12.75" customHeight="1" x14ac:dyDescent="0.2"/>
    <row r="15535" ht="12.75" customHeight="1" x14ac:dyDescent="0.2"/>
    <row r="15536" ht="12.75" customHeight="1" x14ac:dyDescent="0.2"/>
    <row r="15537" ht="12.75" customHeight="1" x14ac:dyDescent="0.2"/>
    <row r="15538" ht="12.75" customHeight="1" x14ac:dyDescent="0.2"/>
    <row r="15539" ht="12.75" customHeight="1" x14ac:dyDescent="0.2"/>
    <row r="15540" ht="12.75" customHeight="1" x14ac:dyDescent="0.2"/>
    <row r="15541" ht="12.75" customHeight="1" x14ac:dyDescent="0.2"/>
    <row r="15542" ht="12.75" customHeight="1" x14ac:dyDescent="0.2"/>
    <row r="15543" ht="12.75" customHeight="1" x14ac:dyDescent="0.2"/>
    <row r="15544" ht="12.75" customHeight="1" x14ac:dyDescent="0.2"/>
    <row r="15545" ht="12.75" customHeight="1" x14ac:dyDescent="0.2"/>
    <row r="15546" ht="12.75" customHeight="1" x14ac:dyDescent="0.2"/>
    <row r="15547" ht="12.75" customHeight="1" x14ac:dyDescent="0.2"/>
    <row r="15548" ht="12.75" customHeight="1" x14ac:dyDescent="0.2"/>
    <row r="15549" ht="12.75" customHeight="1" x14ac:dyDescent="0.2"/>
    <row r="15550" ht="12.75" customHeight="1" x14ac:dyDescent="0.2"/>
    <row r="15551" ht="12.75" customHeight="1" x14ac:dyDescent="0.2"/>
    <row r="15552" ht="12.75" customHeight="1" x14ac:dyDescent="0.2"/>
    <row r="15553" ht="12.75" customHeight="1" x14ac:dyDescent="0.2"/>
    <row r="15554" ht="12.75" customHeight="1" x14ac:dyDescent="0.2"/>
    <row r="15555" ht="12.75" customHeight="1" x14ac:dyDescent="0.2"/>
    <row r="15556" ht="12.75" customHeight="1" x14ac:dyDescent="0.2"/>
    <row r="15557" ht="12.75" customHeight="1" x14ac:dyDescent="0.2"/>
    <row r="15558" ht="12.75" customHeight="1" x14ac:dyDescent="0.2"/>
    <row r="15559" ht="12.75" customHeight="1" x14ac:dyDescent="0.2"/>
    <row r="15560" ht="12.75" customHeight="1" x14ac:dyDescent="0.2"/>
    <row r="15561" ht="12.75" customHeight="1" x14ac:dyDescent="0.2"/>
    <row r="15562" ht="12.75" customHeight="1" x14ac:dyDescent="0.2"/>
    <row r="15563" ht="12.75" customHeight="1" x14ac:dyDescent="0.2"/>
    <row r="15564" ht="12.75" customHeight="1" x14ac:dyDescent="0.2"/>
    <row r="15565" ht="12.75" customHeight="1" x14ac:dyDescent="0.2"/>
    <row r="15566" ht="12.75" customHeight="1" x14ac:dyDescent="0.2"/>
    <row r="15567" ht="12.75" customHeight="1" x14ac:dyDescent="0.2"/>
    <row r="15568" ht="12.75" customHeight="1" x14ac:dyDescent="0.2"/>
    <row r="15569" ht="12.75" customHeight="1" x14ac:dyDescent="0.2"/>
    <row r="15570" ht="12.75" customHeight="1" x14ac:dyDescent="0.2"/>
    <row r="15571" ht="12.75" customHeight="1" x14ac:dyDescent="0.2"/>
    <row r="15572" ht="12.75" customHeight="1" x14ac:dyDescent="0.2"/>
    <row r="15573" ht="12.75" customHeight="1" x14ac:dyDescent="0.2"/>
    <row r="15574" ht="12.75" customHeight="1" x14ac:dyDescent="0.2"/>
    <row r="15575" ht="12.75" customHeight="1" x14ac:dyDescent="0.2"/>
    <row r="15576" ht="12.75" customHeight="1" x14ac:dyDescent="0.2"/>
    <row r="15577" ht="12.75" customHeight="1" x14ac:dyDescent="0.2"/>
    <row r="15578" ht="12.75" customHeight="1" x14ac:dyDescent="0.2"/>
    <row r="15579" ht="12.75" customHeight="1" x14ac:dyDescent="0.2"/>
    <row r="15580" ht="12.75" customHeight="1" x14ac:dyDescent="0.2"/>
    <row r="15581" ht="12.75" customHeight="1" x14ac:dyDescent="0.2"/>
    <row r="15582" ht="12.75" customHeight="1" x14ac:dyDescent="0.2"/>
    <row r="15583" ht="12.75" customHeight="1" x14ac:dyDescent="0.2"/>
    <row r="15584" ht="12.75" customHeight="1" x14ac:dyDescent="0.2"/>
    <row r="15585" ht="12.75" customHeight="1" x14ac:dyDescent="0.2"/>
    <row r="15586" ht="12.75" customHeight="1" x14ac:dyDescent="0.2"/>
    <row r="15587" ht="12.75" customHeight="1" x14ac:dyDescent="0.2"/>
    <row r="15588" ht="12.75" customHeight="1" x14ac:dyDescent="0.2"/>
    <row r="15589" ht="12.75" customHeight="1" x14ac:dyDescent="0.2"/>
    <row r="15590" ht="12.75" customHeight="1" x14ac:dyDescent="0.2"/>
    <row r="15591" ht="12.75" customHeight="1" x14ac:dyDescent="0.2"/>
    <row r="15592" ht="12.75" customHeight="1" x14ac:dyDescent="0.2"/>
    <row r="15593" ht="12.75" customHeight="1" x14ac:dyDescent="0.2"/>
    <row r="15594" ht="12.75" customHeight="1" x14ac:dyDescent="0.2"/>
    <row r="15595" ht="12.75" customHeight="1" x14ac:dyDescent="0.2"/>
    <row r="15596" ht="12.75" customHeight="1" x14ac:dyDescent="0.2"/>
    <row r="15597" ht="12.75" customHeight="1" x14ac:dyDescent="0.2"/>
    <row r="15598" ht="12.75" customHeight="1" x14ac:dyDescent="0.2"/>
    <row r="15599" ht="12.75" customHeight="1" x14ac:dyDescent="0.2"/>
    <row r="15600" ht="12.75" customHeight="1" x14ac:dyDescent="0.2"/>
    <row r="15601" ht="12.75" customHeight="1" x14ac:dyDescent="0.2"/>
    <row r="15602" ht="12.75" customHeight="1" x14ac:dyDescent="0.2"/>
    <row r="15603" ht="12.75" customHeight="1" x14ac:dyDescent="0.2"/>
    <row r="15604" ht="12.75" customHeight="1" x14ac:dyDescent="0.2"/>
    <row r="15605" ht="12.75" customHeight="1" x14ac:dyDescent="0.2"/>
    <row r="15606" ht="12.75" customHeight="1" x14ac:dyDescent="0.2"/>
    <row r="15607" ht="12.75" customHeight="1" x14ac:dyDescent="0.2"/>
    <row r="15608" ht="12.75" customHeight="1" x14ac:dyDescent="0.2"/>
    <row r="15609" ht="12.75" customHeight="1" x14ac:dyDescent="0.2"/>
    <row r="15610" ht="12.75" customHeight="1" x14ac:dyDescent="0.2"/>
    <row r="15611" ht="12.75" customHeight="1" x14ac:dyDescent="0.2"/>
    <row r="15612" ht="12.75" customHeight="1" x14ac:dyDescent="0.2"/>
    <row r="15613" ht="12.75" customHeight="1" x14ac:dyDescent="0.2"/>
    <row r="15614" ht="12.75" customHeight="1" x14ac:dyDescent="0.2"/>
    <row r="15615" ht="12.75" customHeight="1" x14ac:dyDescent="0.2"/>
    <row r="15616" ht="12.75" customHeight="1" x14ac:dyDescent="0.2"/>
    <row r="15617" ht="12.75" customHeight="1" x14ac:dyDescent="0.2"/>
    <row r="15618" ht="12.75" customHeight="1" x14ac:dyDescent="0.2"/>
    <row r="15619" ht="12.75" customHeight="1" x14ac:dyDescent="0.2"/>
    <row r="15620" ht="12.75" customHeight="1" x14ac:dyDescent="0.2"/>
    <row r="15621" ht="12.75" customHeight="1" x14ac:dyDescent="0.2"/>
    <row r="15622" ht="12.75" customHeight="1" x14ac:dyDescent="0.2"/>
    <row r="15623" ht="12.75" customHeight="1" x14ac:dyDescent="0.2"/>
    <row r="15624" ht="12.75" customHeight="1" x14ac:dyDescent="0.2"/>
    <row r="15625" ht="12.75" customHeight="1" x14ac:dyDescent="0.2"/>
    <row r="15626" ht="12.75" customHeight="1" x14ac:dyDescent="0.2"/>
    <row r="15627" ht="12.75" customHeight="1" x14ac:dyDescent="0.2"/>
    <row r="15628" ht="12.75" customHeight="1" x14ac:dyDescent="0.2"/>
    <row r="15629" ht="12.75" customHeight="1" x14ac:dyDescent="0.2"/>
    <row r="15630" ht="12.75" customHeight="1" x14ac:dyDescent="0.2"/>
    <row r="15631" ht="12.75" customHeight="1" x14ac:dyDescent="0.2"/>
    <row r="15632" ht="12.75" customHeight="1" x14ac:dyDescent="0.2"/>
    <row r="15633" ht="12.75" customHeight="1" x14ac:dyDescent="0.2"/>
    <row r="15634" ht="12.75" customHeight="1" x14ac:dyDescent="0.2"/>
    <row r="15635" ht="12.75" customHeight="1" x14ac:dyDescent="0.2"/>
    <row r="15636" ht="12.75" customHeight="1" x14ac:dyDescent="0.2"/>
    <row r="15637" ht="12.75" customHeight="1" x14ac:dyDescent="0.2"/>
    <row r="15638" ht="12.75" customHeight="1" x14ac:dyDescent="0.2"/>
    <row r="15639" ht="12.75" customHeight="1" x14ac:dyDescent="0.2"/>
    <row r="15640" ht="12.75" customHeight="1" x14ac:dyDescent="0.2"/>
    <row r="15641" ht="12.75" customHeight="1" x14ac:dyDescent="0.2"/>
    <row r="15642" ht="12.75" customHeight="1" x14ac:dyDescent="0.2"/>
    <row r="15643" ht="12.75" customHeight="1" x14ac:dyDescent="0.2"/>
    <row r="15644" ht="12.75" customHeight="1" x14ac:dyDescent="0.2"/>
    <row r="15645" ht="12.75" customHeight="1" x14ac:dyDescent="0.2"/>
    <row r="15646" ht="12.75" customHeight="1" x14ac:dyDescent="0.2"/>
    <row r="15647" ht="12.75" customHeight="1" x14ac:dyDescent="0.2"/>
    <row r="15648" ht="12.75" customHeight="1" x14ac:dyDescent="0.2"/>
    <row r="15649" ht="12.75" customHeight="1" x14ac:dyDescent="0.2"/>
    <row r="15650" ht="12.75" customHeight="1" x14ac:dyDescent="0.2"/>
    <row r="15651" ht="12.75" customHeight="1" x14ac:dyDescent="0.2"/>
    <row r="15652" ht="12.75" customHeight="1" x14ac:dyDescent="0.2"/>
    <row r="15653" ht="12.75" customHeight="1" x14ac:dyDescent="0.2"/>
    <row r="15654" ht="12.75" customHeight="1" x14ac:dyDescent="0.2"/>
    <row r="15655" ht="12.75" customHeight="1" x14ac:dyDescent="0.2"/>
    <row r="15656" ht="12.75" customHeight="1" x14ac:dyDescent="0.2"/>
    <row r="15657" ht="12.75" customHeight="1" x14ac:dyDescent="0.2"/>
    <row r="15658" ht="12.75" customHeight="1" x14ac:dyDescent="0.2"/>
    <row r="15659" ht="12.75" customHeight="1" x14ac:dyDescent="0.2"/>
    <row r="15660" ht="12.75" customHeight="1" x14ac:dyDescent="0.2"/>
    <row r="15661" ht="12.75" customHeight="1" x14ac:dyDescent="0.2"/>
    <row r="15662" ht="12.75" customHeight="1" x14ac:dyDescent="0.2"/>
    <row r="15663" ht="12.75" customHeight="1" x14ac:dyDescent="0.2"/>
    <row r="15664" ht="12.75" customHeight="1" x14ac:dyDescent="0.2"/>
    <row r="15665" ht="12.75" customHeight="1" x14ac:dyDescent="0.2"/>
    <row r="15666" ht="12.75" customHeight="1" x14ac:dyDescent="0.2"/>
    <row r="15667" ht="12.75" customHeight="1" x14ac:dyDescent="0.2"/>
    <row r="15668" ht="12.75" customHeight="1" x14ac:dyDescent="0.2"/>
    <row r="15669" ht="12.75" customHeight="1" x14ac:dyDescent="0.2"/>
    <row r="15670" ht="12.75" customHeight="1" x14ac:dyDescent="0.2"/>
    <row r="15671" ht="12.75" customHeight="1" x14ac:dyDescent="0.2"/>
    <row r="15672" ht="12.75" customHeight="1" x14ac:dyDescent="0.2"/>
    <row r="15673" ht="12.75" customHeight="1" x14ac:dyDescent="0.2"/>
    <row r="15674" ht="12.75" customHeight="1" x14ac:dyDescent="0.2"/>
    <row r="15675" ht="12.75" customHeight="1" x14ac:dyDescent="0.2"/>
    <row r="15676" ht="12.75" customHeight="1" x14ac:dyDescent="0.2"/>
    <row r="15677" ht="12.75" customHeight="1" x14ac:dyDescent="0.2"/>
    <row r="15678" ht="12.75" customHeight="1" x14ac:dyDescent="0.2"/>
    <row r="15679" ht="12.75" customHeight="1" x14ac:dyDescent="0.2"/>
    <row r="15680" ht="12.75" customHeight="1" x14ac:dyDescent="0.2"/>
    <row r="15681" ht="12.75" customHeight="1" x14ac:dyDescent="0.2"/>
    <row r="15682" ht="12.75" customHeight="1" x14ac:dyDescent="0.2"/>
    <row r="15683" ht="12.75" customHeight="1" x14ac:dyDescent="0.2"/>
    <row r="15684" ht="12.75" customHeight="1" x14ac:dyDescent="0.2"/>
    <row r="15685" ht="12.75" customHeight="1" x14ac:dyDescent="0.2"/>
    <row r="15686" ht="12.75" customHeight="1" x14ac:dyDescent="0.2"/>
    <row r="15687" ht="12.75" customHeight="1" x14ac:dyDescent="0.2"/>
    <row r="15688" ht="12.75" customHeight="1" x14ac:dyDescent="0.2"/>
    <row r="15689" ht="12.75" customHeight="1" x14ac:dyDescent="0.2"/>
    <row r="15690" ht="12.75" customHeight="1" x14ac:dyDescent="0.2"/>
    <row r="15691" ht="12.75" customHeight="1" x14ac:dyDescent="0.2"/>
    <row r="15692" ht="12.75" customHeight="1" x14ac:dyDescent="0.2"/>
    <row r="15693" ht="12.75" customHeight="1" x14ac:dyDescent="0.2"/>
    <row r="15694" ht="12.75" customHeight="1" x14ac:dyDescent="0.2"/>
    <row r="15695" ht="12.75" customHeight="1" x14ac:dyDescent="0.2"/>
    <row r="15696" ht="12.75" customHeight="1" x14ac:dyDescent="0.2"/>
    <row r="15697" ht="12.75" customHeight="1" x14ac:dyDescent="0.2"/>
    <row r="15698" ht="12.75" customHeight="1" x14ac:dyDescent="0.2"/>
    <row r="15699" ht="12.75" customHeight="1" x14ac:dyDescent="0.2"/>
    <row r="15700" ht="12.75" customHeight="1" x14ac:dyDescent="0.2"/>
    <row r="15701" ht="12.75" customHeight="1" x14ac:dyDescent="0.2"/>
    <row r="15702" ht="12.75" customHeight="1" x14ac:dyDescent="0.2"/>
    <row r="15703" ht="12.75" customHeight="1" x14ac:dyDescent="0.2"/>
    <row r="15704" ht="12.75" customHeight="1" x14ac:dyDescent="0.2"/>
    <row r="15705" ht="12.75" customHeight="1" x14ac:dyDescent="0.2"/>
    <row r="15706" ht="12.75" customHeight="1" x14ac:dyDescent="0.2"/>
    <row r="15707" ht="12.75" customHeight="1" x14ac:dyDescent="0.2"/>
    <row r="15708" ht="12.75" customHeight="1" x14ac:dyDescent="0.2"/>
    <row r="15709" ht="12.75" customHeight="1" x14ac:dyDescent="0.2"/>
    <row r="15710" ht="12.75" customHeight="1" x14ac:dyDescent="0.2"/>
    <row r="15711" ht="12.75" customHeight="1" x14ac:dyDescent="0.2"/>
    <row r="15712" ht="12.75" customHeight="1" x14ac:dyDescent="0.2"/>
    <row r="15713" ht="12.75" customHeight="1" x14ac:dyDescent="0.2"/>
    <row r="15714" ht="12.75" customHeight="1" x14ac:dyDescent="0.2"/>
    <row r="15715" ht="12.75" customHeight="1" x14ac:dyDescent="0.2"/>
    <row r="15716" ht="12.75" customHeight="1" x14ac:dyDescent="0.2"/>
    <row r="15717" ht="12.75" customHeight="1" x14ac:dyDescent="0.2"/>
    <row r="15718" ht="12.75" customHeight="1" x14ac:dyDescent="0.2"/>
    <row r="15719" ht="12.75" customHeight="1" x14ac:dyDescent="0.2"/>
    <row r="15720" ht="12.75" customHeight="1" x14ac:dyDescent="0.2"/>
    <row r="15721" ht="12.75" customHeight="1" x14ac:dyDescent="0.2"/>
    <row r="15722" ht="12.75" customHeight="1" x14ac:dyDescent="0.2"/>
    <row r="15723" ht="12.75" customHeight="1" x14ac:dyDescent="0.2"/>
    <row r="15724" ht="12.75" customHeight="1" x14ac:dyDescent="0.2"/>
    <row r="15725" ht="12.75" customHeight="1" x14ac:dyDescent="0.2"/>
    <row r="15726" ht="12.75" customHeight="1" x14ac:dyDescent="0.2"/>
    <row r="15727" ht="12.75" customHeight="1" x14ac:dyDescent="0.2"/>
    <row r="15728" ht="12.75" customHeight="1" x14ac:dyDescent="0.2"/>
    <row r="15729" ht="12.75" customHeight="1" x14ac:dyDescent="0.2"/>
    <row r="15730" ht="12.75" customHeight="1" x14ac:dyDescent="0.2"/>
    <row r="15731" ht="12.75" customHeight="1" x14ac:dyDescent="0.2"/>
    <row r="15732" ht="12.75" customHeight="1" x14ac:dyDescent="0.2"/>
    <row r="15733" ht="12.75" customHeight="1" x14ac:dyDescent="0.2"/>
    <row r="15734" ht="12.75" customHeight="1" x14ac:dyDescent="0.2"/>
    <row r="15735" ht="12.75" customHeight="1" x14ac:dyDescent="0.2"/>
    <row r="15736" ht="12.75" customHeight="1" x14ac:dyDescent="0.2"/>
    <row r="15737" ht="12.75" customHeight="1" x14ac:dyDescent="0.2"/>
    <row r="15738" ht="12.75" customHeight="1" x14ac:dyDescent="0.2"/>
    <row r="15739" ht="12.75" customHeight="1" x14ac:dyDescent="0.2"/>
    <row r="15740" ht="12.75" customHeight="1" x14ac:dyDescent="0.2"/>
    <row r="15741" ht="12.75" customHeight="1" x14ac:dyDescent="0.2"/>
    <row r="15742" ht="12.75" customHeight="1" x14ac:dyDescent="0.2"/>
    <row r="15743" ht="12.75" customHeight="1" x14ac:dyDescent="0.2"/>
    <row r="15744" ht="12.75" customHeight="1" x14ac:dyDescent="0.2"/>
    <row r="15745" ht="12.75" customHeight="1" x14ac:dyDescent="0.2"/>
    <row r="15746" ht="12.75" customHeight="1" x14ac:dyDescent="0.2"/>
    <row r="15747" ht="12.75" customHeight="1" x14ac:dyDescent="0.2"/>
    <row r="15748" ht="12.75" customHeight="1" x14ac:dyDescent="0.2"/>
    <row r="15749" ht="12.75" customHeight="1" x14ac:dyDescent="0.2"/>
    <row r="15750" ht="12.75" customHeight="1" x14ac:dyDescent="0.2"/>
    <row r="15751" ht="12.75" customHeight="1" x14ac:dyDescent="0.2"/>
    <row r="15752" ht="12.75" customHeight="1" x14ac:dyDescent="0.2"/>
    <row r="15753" ht="12.75" customHeight="1" x14ac:dyDescent="0.2"/>
    <row r="15754" ht="12.75" customHeight="1" x14ac:dyDescent="0.2"/>
    <row r="15755" ht="12.75" customHeight="1" x14ac:dyDescent="0.2"/>
    <row r="15756" ht="12.75" customHeight="1" x14ac:dyDescent="0.2"/>
    <row r="15757" ht="12.75" customHeight="1" x14ac:dyDescent="0.2"/>
    <row r="15758" ht="12.75" customHeight="1" x14ac:dyDescent="0.2"/>
    <row r="15759" ht="12.75" customHeight="1" x14ac:dyDescent="0.2"/>
    <row r="15760" ht="12.75" customHeight="1" x14ac:dyDescent="0.2"/>
    <row r="15761" ht="12.75" customHeight="1" x14ac:dyDescent="0.2"/>
    <row r="15762" ht="12.75" customHeight="1" x14ac:dyDescent="0.2"/>
    <row r="15763" ht="12.75" customHeight="1" x14ac:dyDescent="0.2"/>
    <row r="15764" ht="12.75" customHeight="1" x14ac:dyDescent="0.2"/>
    <row r="15765" ht="12.75" customHeight="1" x14ac:dyDescent="0.2"/>
    <row r="15766" ht="12.75" customHeight="1" x14ac:dyDescent="0.2"/>
    <row r="15767" ht="12.75" customHeight="1" x14ac:dyDescent="0.2"/>
    <row r="15768" ht="12.75" customHeight="1" x14ac:dyDescent="0.2"/>
    <row r="15769" ht="12.75" customHeight="1" x14ac:dyDescent="0.2"/>
    <row r="15770" ht="12.75" customHeight="1" x14ac:dyDescent="0.2"/>
    <row r="15771" ht="12.75" customHeight="1" x14ac:dyDescent="0.2"/>
    <row r="15772" ht="12.75" customHeight="1" x14ac:dyDescent="0.2"/>
    <row r="15773" ht="12.75" customHeight="1" x14ac:dyDescent="0.2"/>
    <row r="15774" ht="12.75" customHeight="1" x14ac:dyDescent="0.2"/>
    <row r="15775" ht="12.75" customHeight="1" x14ac:dyDescent="0.2"/>
    <row r="15776" ht="12.75" customHeight="1" x14ac:dyDescent="0.2"/>
    <row r="15777" ht="12.75" customHeight="1" x14ac:dyDescent="0.2"/>
    <row r="15778" ht="12.75" customHeight="1" x14ac:dyDescent="0.2"/>
    <row r="15779" ht="12.75" customHeight="1" x14ac:dyDescent="0.2"/>
    <row r="15780" ht="12.75" customHeight="1" x14ac:dyDescent="0.2"/>
    <row r="15781" ht="12.75" customHeight="1" x14ac:dyDescent="0.2"/>
    <row r="15782" ht="12.75" customHeight="1" x14ac:dyDescent="0.2"/>
    <row r="15783" ht="12.75" customHeight="1" x14ac:dyDescent="0.2"/>
    <row r="15784" ht="12.75" customHeight="1" x14ac:dyDescent="0.2"/>
    <row r="15785" ht="12.75" customHeight="1" x14ac:dyDescent="0.2"/>
    <row r="15786" ht="12.75" customHeight="1" x14ac:dyDescent="0.2"/>
    <row r="15787" ht="12.75" customHeight="1" x14ac:dyDescent="0.2"/>
    <row r="15788" ht="12.75" customHeight="1" x14ac:dyDescent="0.2"/>
    <row r="15789" ht="12.75" customHeight="1" x14ac:dyDescent="0.2"/>
    <row r="15790" ht="12.75" customHeight="1" x14ac:dyDescent="0.2"/>
    <row r="15791" ht="12.75" customHeight="1" x14ac:dyDescent="0.2"/>
    <row r="15792" ht="12.75" customHeight="1" x14ac:dyDescent="0.2"/>
    <row r="15793" ht="12.75" customHeight="1" x14ac:dyDescent="0.2"/>
    <row r="15794" ht="12.75" customHeight="1" x14ac:dyDescent="0.2"/>
    <row r="15795" ht="12.75" customHeight="1" x14ac:dyDescent="0.2"/>
    <row r="15796" ht="12.75" customHeight="1" x14ac:dyDescent="0.2"/>
    <row r="15797" ht="12.75" customHeight="1" x14ac:dyDescent="0.2"/>
    <row r="15798" ht="12.75" customHeight="1" x14ac:dyDescent="0.2"/>
    <row r="15799" ht="12.75" customHeight="1" x14ac:dyDescent="0.2"/>
    <row r="15800" ht="12.75" customHeight="1" x14ac:dyDescent="0.2"/>
    <row r="15801" ht="12.75" customHeight="1" x14ac:dyDescent="0.2"/>
    <row r="15802" ht="12.75" customHeight="1" x14ac:dyDescent="0.2"/>
    <row r="15803" ht="12.75" customHeight="1" x14ac:dyDescent="0.2"/>
    <row r="15804" ht="12.75" customHeight="1" x14ac:dyDescent="0.2"/>
    <row r="15805" ht="12.75" customHeight="1" x14ac:dyDescent="0.2"/>
    <row r="15806" ht="12.75" customHeight="1" x14ac:dyDescent="0.2"/>
    <row r="15807" ht="12.75" customHeight="1" x14ac:dyDescent="0.2"/>
    <row r="15808" ht="12.75" customHeight="1" x14ac:dyDescent="0.2"/>
    <row r="15809" ht="12.75" customHeight="1" x14ac:dyDescent="0.2"/>
    <row r="15810" ht="12.75" customHeight="1" x14ac:dyDescent="0.2"/>
    <row r="15811" ht="12.75" customHeight="1" x14ac:dyDescent="0.2"/>
    <row r="15812" ht="12.75" customHeight="1" x14ac:dyDescent="0.2"/>
    <row r="15813" ht="12.75" customHeight="1" x14ac:dyDescent="0.2"/>
    <row r="15814" ht="12.75" customHeight="1" x14ac:dyDescent="0.2"/>
    <row r="15815" ht="12.75" customHeight="1" x14ac:dyDescent="0.2"/>
    <row r="15816" ht="12.75" customHeight="1" x14ac:dyDescent="0.2"/>
    <row r="15817" ht="12.75" customHeight="1" x14ac:dyDescent="0.2"/>
    <row r="15818" ht="12.75" customHeight="1" x14ac:dyDescent="0.2"/>
    <row r="15819" ht="12.75" customHeight="1" x14ac:dyDescent="0.2"/>
    <row r="15820" ht="12.75" customHeight="1" x14ac:dyDescent="0.2"/>
    <row r="15821" ht="12.75" customHeight="1" x14ac:dyDescent="0.2"/>
    <row r="15822" ht="12.75" customHeight="1" x14ac:dyDescent="0.2"/>
    <row r="15823" ht="12.75" customHeight="1" x14ac:dyDescent="0.2"/>
    <row r="15824" ht="12.75" customHeight="1" x14ac:dyDescent="0.2"/>
    <row r="15825" ht="12.75" customHeight="1" x14ac:dyDescent="0.2"/>
    <row r="15826" ht="12.75" customHeight="1" x14ac:dyDescent="0.2"/>
    <row r="15827" ht="12.75" customHeight="1" x14ac:dyDescent="0.2"/>
    <row r="15828" ht="12.75" customHeight="1" x14ac:dyDescent="0.2"/>
    <row r="15829" ht="12.75" customHeight="1" x14ac:dyDescent="0.2"/>
    <row r="15830" ht="12.75" customHeight="1" x14ac:dyDescent="0.2"/>
    <row r="15831" ht="12.75" customHeight="1" x14ac:dyDescent="0.2"/>
    <row r="15832" ht="12.75" customHeight="1" x14ac:dyDescent="0.2"/>
    <row r="15833" ht="12.75" customHeight="1" x14ac:dyDescent="0.2"/>
    <row r="15834" ht="12.75" customHeight="1" x14ac:dyDescent="0.2"/>
    <row r="15835" ht="12.75" customHeight="1" x14ac:dyDescent="0.2"/>
    <row r="15836" ht="12.75" customHeight="1" x14ac:dyDescent="0.2"/>
    <row r="15837" ht="12.75" customHeight="1" x14ac:dyDescent="0.2"/>
    <row r="15838" ht="12.75" customHeight="1" x14ac:dyDescent="0.2"/>
    <row r="15839" ht="12.75" customHeight="1" x14ac:dyDescent="0.2"/>
    <row r="15840" ht="12.75" customHeight="1" x14ac:dyDescent="0.2"/>
    <row r="15841" ht="12.75" customHeight="1" x14ac:dyDescent="0.2"/>
    <row r="15842" ht="12.75" customHeight="1" x14ac:dyDescent="0.2"/>
    <row r="15843" ht="12.75" customHeight="1" x14ac:dyDescent="0.2"/>
    <row r="15844" ht="12.75" customHeight="1" x14ac:dyDescent="0.2"/>
    <row r="15845" ht="12.75" customHeight="1" x14ac:dyDescent="0.2"/>
    <row r="15846" ht="12.75" customHeight="1" x14ac:dyDescent="0.2"/>
    <row r="15847" ht="12.75" customHeight="1" x14ac:dyDescent="0.2"/>
    <row r="15848" ht="12.75" customHeight="1" x14ac:dyDescent="0.2"/>
    <row r="15849" ht="12.75" customHeight="1" x14ac:dyDescent="0.2"/>
    <row r="15850" ht="12.75" customHeight="1" x14ac:dyDescent="0.2"/>
    <row r="15851" ht="12.75" customHeight="1" x14ac:dyDescent="0.2"/>
    <row r="15852" ht="12.75" customHeight="1" x14ac:dyDescent="0.2"/>
    <row r="15853" ht="12.75" customHeight="1" x14ac:dyDescent="0.2"/>
    <row r="15854" ht="12.75" customHeight="1" x14ac:dyDescent="0.2"/>
    <row r="15855" ht="12.75" customHeight="1" x14ac:dyDescent="0.2"/>
    <row r="15856" ht="12.75" customHeight="1" x14ac:dyDescent="0.2"/>
    <row r="15857" ht="12.75" customHeight="1" x14ac:dyDescent="0.2"/>
    <row r="15858" ht="12.75" customHeight="1" x14ac:dyDescent="0.2"/>
    <row r="15859" ht="12.75" customHeight="1" x14ac:dyDescent="0.2"/>
    <row r="15860" ht="12.75" customHeight="1" x14ac:dyDescent="0.2"/>
    <row r="15861" ht="12.75" customHeight="1" x14ac:dyDescent="0.2"/>
    <row r="15862" ht="12.75" customHeight="1" x14ac:dyDescent="0.2"/>
    <row r="15863" ht="12.75" customHeight="1" x14ac:dyDescent="0.2"/>
    <row r="15864" ht="12.75" customHeight="1" x14ac:dyDescent="0.2"/>
    <row r="15865" ht="12.75" customHeight="1" x14ac:dyDescent="0.2"/>
    <row r="15866" ht="12.75" customHeight="1" x14ac:dyDescent="0.2"/>
    <row r="15867" ht="12.75" customHeight="1" x14ac:dyDescent="0.2"/>
    <row r="15868" ht="12.75" customHeight="1" x14ac:dyDescent="0.2"/>
    <row r="15869" ht="12.75" customHeight="1" x14ac:dyDescent="0.2"/>
    <row r="15870" ht="12.75" customHeight="1" x14ac:dyDescent="0.2"/>
    <row r="15871" ht="12.75" customHeight="1" x14ac:dyDescent="0.2"/>
    <row r="15872" ht="12.75" customHeight="1" x14ac:dyDescent="0.2"/>
    <row r="15873" ht="12.75" customHeight="1" x14ac:dyDescent="0.2"/>
    <row r="15874" ht="12.75" customHeight="1" x14ac:dyDescent="0.2"/>
    <row r="15875" ht="12.75" customHeight="1" x14ac:dyDescent="0.2"/>
    <row r="15876" ht="12.75" customHeight="1" x14ac:dyDescent="0.2"/>
    <row r="15877" ht="12.75" customHeight="1" x14ac:dyDescent="0.2"/>
    <row r="15878" ht="12.75" customHeight="1" x14ac:dyDescent="0.2"/>
    <row r="15879" ht="12.75" customHeight="1" x14ac:dyDescent="0.2"/>
    <row r="15880" ht="12.75" customHeight="1" x14ac:dyDescent="0.2"/>
    <row r="15881" ht="12.75" customHeight="1" x14ac:dyDescent="0.2"/>
    <row r="15882" ht="12.75" customHeight="1" x14ac:dyDescent="0.2"/>
    <row r="15883" ht="12.75" customHeight="1" x14ac:dyDescent="0.2"/>
    <row r="15884" ht="12.75" customHeight="1" x14ac:dyDescent="0.2"/>
    <row r="15885" ht="12.75" customHeight="1" x14ac:dyDescent="0.2"/>
    <row r="15886" ht="12.75" customHeight="1" x14ac:dyDescent="0.2"/>
    <row r="15887" ht="12.75" customHeight="1" x14ac:dyDescent="0.2"/>
    <row r="15888" ht="12.75" customHeight="1" x14ac:dyDescent="0.2"/>
    <row r="15889" ht="12.75" customHeight="1" x14ac:dyDescent="0.2"/>
    <row r="15890" ht="12.75" customHeight="1" x14ac:dyDescent="0.2"/>
    <row r="15891" ht="12.75" customHeight="1" x14ac:dyDescent="0.2"/>
    <row r="15892" ht="12.75" customHeight="1" x14ac:dyDescent="0.2"/>
    <row r="15893" ht="12.75" customHeight="1" x14ac:dyDescent="0.2"/>
    <row r="15894" ht="12.75" customHeight="1" x14ac:dyDescent="0.2"/>
    <row r="15895" ht="12.75" customHeight="1" x14ac:dyDescent="0.2"/>
    <row r="15896" ht="12.75" customHeight="1" x14ac:dyDescent="0.2"/>
    <row r="15897" ht="12.75" customHeight="1" x14ac:dyDescent="0.2"/>
    <row r="15898" ht="12.75" customHeight="1" x14ac:dyDescent="0.2"/>
    <row r="15899" ht="12.75" customHeight="1" x14ac:dyDescent="0.2"/>
    <row r="15900" ht="12.75" customHeight="1" x14ac:dyDescent="0.2"/>
    <row r="15901" ht="12.75" customHeight="1" x14ac:dyDescent="0.2"/>
    <row r="15902" ht="12.75" customHeight="1" x14ac:dyDescent="0.2"/>
    <row r="15903" ht="12.75" customHeight="1" x14ac:dyDescent="0.2"/>
    <row r="15904" ht="12.75" customHeight="1" x14ac:dyDescent="0.2"/>
    <row r="15905" ht="12.75" customHeight="1" x14ac:dyDescent="0.2"/>
    <row r="15906" ht="12.75" customHeight="1" x14ac:dyDescent="0.2"/>
    <row r="15907" ht="12.75" customHeight="1" x14ac:dyDescent="0.2"/>
    <row r="15908" ht="12.75" customHeight="1" x14ac:dyDescent="0.2"/>
    <row r="15909" ht="12.75" customHeight="1" x14ac:dyDescent="0.2"/>
    <row r="15910" ht="12.75" customHeight="1" x14ac:dyDescent="0.2"/>
    <row r="15911" ht="12.75" customHeight="1" x14ac:dyDescent="0.2"/>
    <row r="15912" ht="12.75" customHeight="1" x14ac:dyDescent="0.2"/>
    <row r="15913" ht="12.75" customHeight="1" x14ac:dyDescent="0.2"/>
    <row r="15914" ht="12.75" customHeight="1" x14ac:dyDescent="0.2"/>
    <row r="15915" ht="12.75" customHeight="1" x14ac:dyDescent="0.2"/>
    <row r="15916" ht="12.75" customHeight="1" x14ac:dyDescent="0.2"/>
    <row r="15917" ht="12.75" customHeight="1" x14ac:dyDescent="0.2"/>
    <row r="15918" ht="12.75" customHeight="1" x14ac:dyDescent="0.2"/>
    <row r="15919" ht="12.75" customHeight="1" x14ac:dyDescent="0.2"/>
    <row r="15920" ht="12.75" customHeight="1" x14ac:dyDescent="0.2"/>
    <row r="15921" ht="12.75" customHeight="1" x14ac:dyDescent="0.2"/>
    <row r="15922" ht="12.75" customHeight="1" x14ac:dyDescent="0.2"/>
    <row r="15923" ht="12.75" customHeight="1" x14ac:dyDescent="0.2"/>
    <row r="15924" ht="12.75" customHeight="1" x14ac:dyDescent="0.2"/>
    <row r="15925" ht="12.75" customHeight="1" x14ac:dyDescent="0.2"/>
    <row r="15926" ht="12.75" customHeight="1" x14ac:dyDescent="0.2"/>
    <row r="15927" ht="12.75" customHeight="1" x14ac:dyDescent="0.2"/>
    <row r="15928" ht="12.75" customHeight="1" x14ac:dyDescent="0.2"/>
    <row r="15929" ht="12.75" customHeight="1" x14ac:dyDescent="0.2"/>
    <row r="15930" ht="12.75" customHeight="1" x14ac:dyDescent="0.2"/>
    <row r="15931" ht="12.75" customHeight="1" x14ac:dyDescent="0.2"/>
    <row r="15932" ht="12.75" customHeight="1" x14ac:dyDescent="0.2"/>
    <row r="15933" ht="12.75" customHeight="1" x14ac:dyDescent="0.2"/>
    <row r="15934" ht="12.75" customHeight="1" x14ac:dyDescent="0.2"/>
    <row r="15935" ht="12.75" customHeight="1" x14ac:dyDescent="0.2"/>
    <row r="15936" ht="12.75" customHeight="1" x14ac:dyDescent="0.2"/>
    <row r="15937" ht="12.75" customHeight="1" x14ac:dyDescent="0.2"/>
    <row r="15938" ht="12.75" customHeight="1" x14ac:dyDescent="0.2"/>
    <row r="15939" ht="12.75" customHeight="1" x14ac:dyDescent="0.2"/>
    <row r="15940" ht="12.75" customHeight="1" x14ac:dyDescent="0.2"/>
    <row r="15941" ht="12.75" customHeight="1" x14ac:dyDescent="0.2"/>
    <row r="15942" ht="12.75" customHeight="1" x14ac:dyDescent="0.2"/>
    <row r="15943" ht="12.75" customHeight="1" x14ac:dyDescent="0.2"/>
    <row r="15944" ht="12.75" customHeight="1" x14ac:dyDescent="0.2"/>
    <row r="15945" ht="12.75" customHeight="1" x14ac:dyDescent="0.2"/>
    <row r="15946" ht="12.75" customHeight="1" x14ac:dyDescent="0.2"/>
    <row r="15947" ht="12.75" customHeight="1" x14ac:dyDescent="0.2"/>
    <row r="15948" ht="12.75" customHeight="1" x14ac:dyDescent="0.2"/>
    <row r="15949" ht="12.75" customHeight="1" x14ac:dyDescent="0.2"/>
    <row r="15950" ht="12.75" customHeight="1" x14ac:dyDescent="0.2"/>
    <row r="15951" ht="12.75" customHeight="1" x14ac:dyDescent="0.2"/>
    <row r="15952" ht="12.75" customHeight="1" x14ac:dyDescent="0.2"/>
    <row r="15953" ht="12.75" customHeight="1" x14ac:dyDescent="0.2"/>
    <row r="15954" ht="12.75" customHeight="1" x14ac:dyDescent="0.2"/>
    <row r="15955" ht="12.75" customHeight="1" x14ac:dyDescent="0.2"/>
    <row r="15956" ht="12.75" customHeight="1" x14ac:dyDescent="0.2"/>
    <row r="15957" ht="12.75" customHeight="1" x14ac:dyDescent="0.2"/>
    <row r="15958" ht="12.75" customHeight="1" x14ac:dyDescent="0.2"/>
    <row r="15959" ht="12.75" customHeight="1" x14ac:dyDescent="0.2"/>
    <row r="15960" ht="12.75" customHeight="1" x14ac:dyDescent="0.2"/>
    <row r="15961" ht="12.75" customHeight="1" x14ac:dyDescent="0.2"/>
    <row r="15962" ht="12.75" customHeight="1" x14ac:dyDescent="0.2"/>
    <row r="15963" ht="12.75" customHeight="1" x14ac:dyDescent="0.2"/>
    <row r="15964" ht="12.75" customHeight="1" x14ac:dyDescent="0.2"/>
    <row r="15965" ht="12.75" customHeight="1" x14ac:dyDescent="0.2"/>
    <row r="15966" ht="12.75" customHeight="1" x14ac:dyDescent="0.2"/>
    <row r="15967" ht="12.75" customHeight="1" x14ac:dyDescent="0.2"/>
    <row r="15968" ht="12.75" customHeight="1" x14ac:dyDescent="0.2"/>
    <row r="15969" ht="12.75" customHeight="1" x14ac:dyDescent="0.2"/>
    <row r="15970" ht="12.75" customHeight="1" x14ac:dyDescent="0.2"/>
    <row r="15971" ht="12.75" customHeight="1" x14ac:dyDescent="0.2"/>
    <row r="15972" ht="12.75" customHeight="1" x14ac:dyDescent="0.2"/>
    <row r="15973" ht="12.75" customHeight="1" x14ac:dyDescent="0.2"/>
    <row r="15974" ht="12.75" customHeight="1" x14ac:dyDescent="0.2"/>
    <row r="15975" ht="12.75" customHeight="1" x14ac:dyDescent="0.2"/>
    <row r="15976" ht="12.75" customHeight="1" x14ac:dyDescent="0.2"/>
    <row r="15977" ht="12.75" customHeight="1" x14ac:dyDescent="0.2"/>
    <row r="15978" ht="12.75" customHeight="1" x14ac:dyDescent="0.2"/>
    <row r="15979" ht="12.75" customHeight="1" x14ac:dyDescent="0.2"/>
    <row r="15980" ht="12.75" customHeight="1" x14ac:dyDescent="0.2"/>
    <row r="15981" ht="12.75" customHeight="1" x14ac:dyDescent="0.2"/>
    <row r="15982" ht="12.75" customHeight="1" x14ac:dyDescent="0.2"/>
    <row r="15983" ht="12.75" customHeight="1" x14ac:dyDescent="0.2"/>
    <row r="15984" ht="12.75" customHeight="1" x14ac:dyDescent="0.2"/>
    <row r="15985" ht="12.75" customHeight="1" x14ac:dyDescent="0.2"/>
    <row r="15986" ht="12.75" customHeight="1" x14ac:dyDescent="0.2"/>
    <row r="15987" ht="12.75" customHeight="1" x14ac:dyDescent="0.2"/>
    <row r="15988" ht="12.75" customHeight="1" x14ac:dyDescent="0.2"/>
    <row r="15989" ht="12.75" customHeight="1" x14ac:dyDescent="0.2"/>
    <row r="15990" ht="12.75" customHeight="1" x14ac:dyDescent="0.2"/>
    <row r="15991" ht="12.75" customHeight="1" x14ac:dyDescent="0.2"/>
    <row r="15992" ht="12.75" customHeight="1" x14ac:dyDescent="0.2"/>
    <row r="15993" ht="12.75" customHeight="1" x14ac:dyDescent="0.2"/>
    <row r="15994" ht="12.75" customHeight="1" x14ac:dyDescent="0.2"/>
    <row r="15995" ht="12.75" customHeight="1" x14ac:dyDescent="0.2"/>
    <row r="15996" ht="12.75" customHeight="1" x14ac:dyDescent="0.2"/>
    <row r="15997" ht="12.75" customHeight="1" x14ac:dyDescent="0.2"/>
    <row r="15998" ht="12.75" customHeight="1" x14ac:dyDescent="0.2"/>
    <row r="15999" ht="12.75" customHeight="1" x14ac:dyDescent="0.2"/>
    <row r="16000" ht="12.75" customHeight="1" x14ac:dyDescent="0.2"/>
    <row r="16001" ht="12.75" customHeight="1" x14ac:dyDescent="0.2"/>
    <row r="16002" ht="12.75" customHeight="1" x14ac:dyDescent="0.2"/>
    <row r="16003" ht="12.75" customHeight="1" x14ac:dyDescent="0.2"/>
    <row r="16004" ht="12.75" customHeight="1" x14ac:dyDescent="0.2"/>
    <row r="16005" ht="12.75" customHeight="1" x14ac:dyDescent="0.2"/>
    <row r="16006" ht="12.75" customHeight="1" x14ac:dyDescent="0.2"/>
    <row r="16007" ht="12.75" customHeight="1" x14ac:dyDescent="0.2"/>
    <row r="16008" ht="12.75" customHeight="1" x14ac:dyDescent="0.2"/>
    <row r="16009" ht="12.75" customHeight="1" x14ac:dyDescent="0.2"/>
    <row r="16010" ht="12.75" customHeight="1" x14ac:dyDescent="0.2"/>
    <row r="16011" ht="12.75" customHeight="1" x14ac:dyDescent="0.2"/>
    <row r="16012" ht="12.75" customHeight="1" x14ac:dyDescent="0.2"/>
    <row r="16013" ht="12.75" customHeight="1" x14ac:dyDescent="0.2"/>
    <row r="16014" ht="12.75" customHeight="1" x14ac:dyDescent="0.2"/>
    <row r="16015" ht="12.75" customHeight="1" x14ac:dyDescent="0.2"/>
    <row r="16016" ht="12.75" customHeight="1" x14ac:dyDescent="0.2"/>
    <row r="16017" ht="12.75" customHeight="1" x14ac:dyDescent="0.2"/>
    <row r="16018" ht="12.75" customHeight="1" x14ac:dyDescent="0.2"/>
    <row r="16019" ht="12.75" customHeight="1" x14ac:dyDescent="0.2"/>
    <row r="16020" ht="12.75" customHeight="1" x14ac:dyDescent="0.2"/>
    <row r="16021" ht="12.75" customHeight="1" x14ac:dyDescent="0.2"/>
    <row r="16022" ht="12.75" customHeight="1" x14ac:dyDescent="0.2"/>
    <row r="16023" ht="12.75" customHeight="1" x14ac:dyDescent="0.2"/>
    <row r="16024" ht="12.75" customHeight="1" x14ac:dyDescent="0.2"/>
    <row r="16025" ht="12.75" customHeight="1" x14ac:dyDescent="0.2"/>
    <row r="16026" ht="12.75" customHeight="1" x14ac:dyDescent="0.2"/>
    <row r="16027" ht="12.75" customHeight="1" x14ac:dyDescent="0.2"/>
    <row r="16028" ht="12.75" customHeight="1" x14ac:dyDescent="0.2"/>
    <row r="16029" ht="12.75" customHeight="1" x14ac:dyDescent="0.2"/>
    <row r="16030" ht="12.75" customHeight="1" x14ac:dyDescent="0.2"/>
    <row r="16031" ht="12.75" customHeight="1" x14ac:dyDescent="0.2"/>
    <row r="16032" ht="12.75" customHeight="1" x14ac:dyDescent="0.2"/>
    <row r="16033" ht="12.75" customHeight="1" x14ac:dyDescent="0.2"/>
    <row r="16034" ht="12.75" customHeight="1" x14ac:dyDescent="0.2"/>
    <row r="16035" ht="12.75" customHeight="1" x14ac:dyDescent="0.2"/>
    <row r="16036" ht="12.75" customHeight="1" x14ac:dyDescent="0.2"/>
    <row r="16037" ht="12.75" customHeight="1" x14ac:dyDescent="0.2"/>
    <row r="16038" ht="12.75" customHeight="1" x14ac:dyDescent="0.2"/>
    <row r="16039" ht="12.75" customHeight="1" x14ac:dyDescent="0.2"/>
    <row r="16040" ht="12.75" customHeight="1" x14ac:dyDescent="0.2"/>
    <row r="16041" ht="12.75" customHeight="1" x14ac:dyDescent="0.2"/>
    <row r="16042" ht="12.75" customHeight="1" x14ac:dyDescent="0.2"/>
    <row r="16043" ht="12.75" customHeight="1" x14ac:dyDescent="0.2"/>
    <row r="16044" ht="12.75" customHeight="1" x14ac:dyDescent="0.2"/>
    <row r="16045" ht="12.75" customHeight="1" x14ac:dyDescent="0.2"/>
    <row r="16046" ht="12.75" customHeight="1" x14ac:dyDescent="0.2"/>
    <row r="16047" ht="12.75" customHeight="1" x14ac:dyDescent="0.2"/>
    <row r="16048" ht="12.75" customHeight="1" x14ac:dyDescent="0.2"/>
    <row r="16049" ht="12.75" customHeight="1" x14ac:dyDescent="0.2"/>
    <row r="16050" ht="12.75" customHeight="1" x14ac:dyDescent="0.2"/>
    <row r="16051" ht="12.75" customHeight="1" x14ac:dyDescent="0.2"/>
    <row r="16052" ht="12.75" customHeight="1" x14ac:dyDescent="0.2"/>
    <row r="16053" ht="12.75" customHeight="1" x14ac:dyDescent="0.2"/>
    <row r="16054" ht="12.75" customHeight="1" x14ac:dyDescent="0.2"/>
    <row r="16055" ht="12.75" customHeight="1" x14ac:dyDescent="0.2"/>
    <row r="16056" ht="12.75" customHeight="1" x14ac:dyDescent="0.2"/>
    <row r="16057" ht="12.75" customHeight="1" x14ac:dyDescent="0.2"/>
    <row r="16058" ht="12.75" customHeight="1" x14ac:dyDescent="0.2"/>
    <row r="16059" ht="12.75" customHeight="1" x14ac:dyDescent="0.2"/>
    <row r="16060" ht="12.75" customHeight="1" x14ac:dyDescent="0.2"/>
    <row r="16061" ht="12.75" customHeight="1" x14ac:dyDescent="0.2"/>
    <row r="16062" ht="12.75" customHeight="1" x14ac:dyDescent="0.2"/>
    <row r="16063" ht="12.75" customHeight="1" x14ac:dyDescent="0.2"/>
    <row r="16064" ht="12.75" customHeight="1" x14ac:dyDescent="0.2"/>
    <row r="16065" ht="12.75" customHeight="1" x14ac:dyDescent="0.2"/>
    <row r="16066" ht="12.75" customHeight="1" x14ac:dyDescent="0.2"/>
    <row r="16067" ht="12.75" customHeight="1" x14ac:dyDescent="0.2"/>
    <row r="16068" ht="12.75" customHeight="1" x14ac:dyDescent="0.2"/>
    <row r="16069" ht="12.75" customHeight="1" x14ac:dyDescent="0.2"/>
    <row r="16070" ht="12.75" customHeight="1" x14ac:dyDescent="0.2"/>
    <row r="16071" ht="12.75" customHeight="1" x14ac:dyDescent="0.2"/>
    <row r="16072" ht="12.75" customHeight="1" x14ac:dyDescent="0.2"/>
    <row r="16073" ht="12.75" customHeight="1" x14ac:dyDescent="0.2"/>
    <row r="16074" ht="12.75" customHeight="1" x14ac:dyDescent="0.2"/>
    <row r="16075" ht="12.75" customHeight="1" x14ac:dyDescent="0.2"/>
    <row r="16076" ht="12.75" customHeight="1" x14ac:dyDescent="0.2"/>
    <row r="16077" ht="12.75" customHeight="1" x14ac:dyDescent="0.2"/>
    <row r="16078" ht="12.75" customHeight="1" x14ac:dyDescent="0.2"/>
    <row r="16079" ht="12.75" customHeight="1" x14ac:dyDescent="0.2"/>
    <row r="16080" ht="12.75" customHeight="1" x14ac:dyDescent="0.2"/>
    <row r="16081" ht="12.75" customHeight="1" x14ac:dyDescent="0.2"/>
    <row r="16082" ht="12.75" customHeight="1" x14ac:dyDescent="0.2"/>
    <row r="16083" ht="12.75" customHeight="1" x14ac:dyDescent="0.2"/>
    <row r="16084" ht="12.75" customHeight="1" x14ac:dyDescent="0.2"/>
    <row r="16085" ht="12.75" customHeight="1" x14ac:dyDescent="0.2"/>
    <row r="16086" ht="12.75" customHeight="1" x14ac:dyDescent="0.2"/>
    <row r="16087" ht="12.75" customHeight="1" x14ac:dyDescent="0.2"/>
    <row r="16088" ht="12.75" customHeight="1" x14ac:dyDescent="0.2"/>
    <row r="16089" ht="12.75" customHeight="1" x14ac:dyDescent="0.2"/>
    <row r="16090" ht="12.75" customHeight="1" x14ac:dyDescent="0.2"/>
    <row r="16091" ht="12.75" customHeight="1" x14ac:dyDescent="0.2"/>
    <row r="16092" ht="12.75" customHeight="1" x14ac:dyDescent="0.2"/>
    <row r="16093" ht="12.75" customHeight="1" x14ac:dyDescent="0.2"/>
    <row r="16094" ht="12.75" customHeight="1" x14ac:dyDescent="0.2"/>
    <row r="16095" ht="12.75" customHeight="1" x14ac:dyDescent="0.2"/>
    <row r="16096" ht="12.75" customHeight="1" x14ac:dyDescent="0.2"/>
    <row r="16097" ht="12.75" customHeight="1" x14ac:dyDescent="0.2"/>
    <row r="16098" ht="12.75" customHeight="1" x14ac:dyDescent="0.2"/>
    <row r="16099" ht="12.75" customHeight="1" x14ac:dyDescent="0.2"/>
    <row r="16100" ht="12.75" customHeight="1" x14ac:dyDescent="0.2"/>
    <row r="16101" ht="12.75" customHeight="1" x14ac:dyDescent="0.2"/>
    <row r="16102" ht="12.75" customHeight="1" x14ac:dyDescent="0.2"/>
    <row r="16103" ht="12.75" customHeight="1" x14ac:dyDescent="0.2"/>
    <row r="16104" ht="12.75" customHeight="1" x14ac:dyDescent="0.2"/>
    <row r="16105" ht="12.75" customHeight="1" x14ac:dyDescent="0.2"/>
    <row r="16106" ht="12.75" customHeight="1" x14ac:dyDescent="0.2"/>
    <row r="16107" ht="12.75" customHeight="1" x14ac:dyDescent="0.2"/>
    <row r="16108" ht="12.75" customHeight="1" x14ac:dyDescent="0.2"/>
    <row r="16109" ht="12.75" customHeight="1" x14ac:dyDescent="0.2"/>
    <row r="16110" ht="12.75" customHeight="1" x14ac:dyDescent="0.2"/>
    <row r="16111" ht="12.75" customHeight="1" x14ac:dyDescent="0.2"/>
    <row r="16112" ht="12.75" customHeight="1" x14ac:dyDescent="0.2"/>
    <row r="16113" ht="12.75" customHeight="1" x14ac:dyDescent="0.2"/>
    <row r="16114" ht="12.75" customHeight="1" x14ac:dyDescent="0.2"/>
    <row r="16115" ht="12.75" customHeight="1" x14ac:dyDescent="0.2"/>
    <row r="16116" ht="12.75" customHeight="1" x14ac:dyDescent="0.2"/>
    <row r="16117" ht="12.75" customHeight="1" x14ac:dyDescent="0.2"/>
    <row r="16118" ht="12.75" customHeight="1" x14ac:dyDescent="0.2"/>
    <row r="16119" ht="12.75" customHeight="1" x14ac:dyDescent="0.2"/>
    <row r="16120" ht="12.75" customHeight="1" x14ac:dyDescent="0.2"/>
    <row r="16121" ht="12.75" customHeight="1" x14ac:dyDescent="0.2"/>
    <row r="16122" ht="12.75" customHeight="1" x14ac:dyDescent="0.2"/>
    <row r="16123" ht="12.75" customHeight="1" x14ac:dyDescent="0.2"/>
    <row r="16124" ht="12.75" customHeight="1" x14ac:dyDescent="0.2"/>
    <row r="16125" ht="12.75" customHeight="1" x14ac:dyDescent="0.2"/>
    <row r="16126" ht="12.75" customHeight="1" x14ac:dyDescent="0.2"/>
    <row r="16127" ht="12.75" customHeight="1" x14ac:dyDescent="0.2"/>
    <row r="16128" ht="12.75" customHeight="1" x14ac:dyDescent="0.2"/>
    <row r="16129" ht="12.75" customHeight="1" x14ac:dyDescent="0.2"/>
    <row r="16130" ht="12.75" customHeight="1" x14ac:dyDescent="0.2"/>
    <row r="16131" ht="12.75" customHeight="1" x14ac:dyDescent="0.2"/>
    <row r="16132" ht="12.75" customHeight="1" x14ac:dyDescent="0.2"/>
    <row r="16133" ht="12.75" customHeight="1" x14ac:dyDescent="0.2"/>
    <row r="16134" ht="12.75" customHeight="1" x14ac:dyDescent="0.2"/>
    <row r="16135" ht="12.75" customHeight="1" x14ac:dyDescent="0.2"/>
    <row r="16136" ht="12.75" customHeight="1" x14ac:dyDescent="0.2"/>
    <row r="16137" ht="12.75" customHeight="1" x14ac:dyDescent="0.2"/>
    <row r="16138" ht="12.75" customHeight="1" x14ac:dyDescent="0.2"/>
    <row r="16139" ht="12.75" customHeight="1" x14ac:dyDescent="0.2"/>
    <row r="16140" ht="12.75" customHeight="1" x14ac:dyDescent="0.2"/>
    <row r="16141" ht="12.75" customHeight="1" x14ac:dyDescent="0.2"/>
    <row r="16142" ht="12.75" customHeight="1" x14ac:dyDescent="0.2"/>
    <row r="16143" ht="12.75" customHeight="1" x14ac:dyDescent="0.2"/>
    <row r="16144" ht="12.75" customHeight="1" x14ac:dyDescent="0.2"/>
    <row r="16145" ht="12.75" customHeight="1" x14ac:dyDescent="0.2"/>
    <row r="16146" ht="12.75" customHeight="1" x14ac:dyDescent="0.2"/>
    <row r="16147" ht="12.75" customHeight="1" x14ac:dyDescent="0.2"/>
    <row r="16148" ht="12.75" customHeight="1" x14ac:dyDescent="0.2"/>
    <row r="16149" ht="12.75" customHeight="1" x14ac:dyDescent="0.2"/>
    <row r="16150" ht="12.75" customHeight="1" x14ac:dyDescent="0.2"/>
    <row r="16151" ht="12.75" customHeight="1" x14ac:dyDescent="0.2"/>
    <row r="16152" ht="12.75" customHeight="1" x14ac:dyDescent="0.2"/>
    <row r="16153" ht="12.75" customHeight="1" x14ac:dyDescent="0.2"/>
    <row r="16154" ht="12.75" customHeight="1" x14ac:dyDescent="0.2"/>
    <row r="16155" ht="12.75" customHeight="1" x14ac:dyDescent="0.2"/>
    <row r="16156" ht="12.75" customHeight="1" x14ac:dyDescent="0.2"/>
    <row r="16157" ht="12.75" customHeight="1" x14ac:dyDescent="0.2"/>
    <row r="16158" ht="12.75" customHeight="1" x14ac:dyDescent="0.2"/>
    <row r="16159" ht="12.75" customHeight="1" x14ac:dyDescent="0.2"/>
    <row r="16160" ht="12.75" customHeight="1" x14ac:dyDescent="0.2"/>
    <row r="16161" ht="12.75" customHeight="1" x14ac:dyDescent="0.2"/>
    <row r="16162" ht="12.75" customHeight="1" x14ac:dyDescent="0.2"/>
    <row r="16163" ht="12.75" customHeight="1" x14ac:dyDescent="0.2"/>
    <row r="16164" ht="12.75" customHeight="1" x14ac:dyDescent="0.2"/>
    <row r="16165" ht="12.75" customHeight="1" x14ac:dyDescent="0.2"/>
    <row r="16166" ht="12.75" customHeight="1" x14ac:dyDescent="0.2"/>
    <row r="16167" ht="12.75" customHeight="1" x14ac:dyDescent="0.2"/>
    <row r="16168" ht="12.75" customHeight="1" x14ac:dyDescent="0.2"/>
    <row r="16169" ht="12.75" customHeight="1" x14ac:dyDescent="0.2"/>
    <row r="16170" ht="12.75" customHeight="1" x14ac:dyDescent="0.2"/>
    <row r="16171" ht="12.75" customHeight="1" x14ac:dyDescent="0.2"/>
    <row r="16172" ht="12.75" customHeight="1" x14ac:dyDescent="0.2"/>
    <row r="16173" ht="12.75" customHeight="1" x14ac:dyDescent="0.2"/>
    <row r="16174" ht="12.75" customHeight="1" x14ac:dyDescent="0.2"/>
    <row r="16175" ht="12.75" customHeight="1" x14ac:dyDescent="0.2"/>
    <row r="16176" ht="12.75" customHeight="1" x14ac:dyDescent="0.2"/>
    <row r="16177" ht="12.75" customHeight="1" x14ac:dyDescent="0.2"/>
    <row r="16178" ht="12.75" customHeight="1" x14ac:dyDescent="0.2"/>
    <row r="16179" ht="12.75" customHeight="1" x14ac:dyDescent="0.2"/>
    <row r="16180" ht="12.75" customHeight="1" x14ac:dyDescent="0.2"/>
    <row r="16181" ht="12.75" customHeight="1" x14ac:dyDescent="0.2"/>
    <row r="16182" ht="12.75" customHeight="1" x14ac:dyDescent="0.2"/>
    <row r="16183" ht="12.75" customHeight="1" x14ac:dyDescent="0.2"/>
    <row r="16184" ht="12.75" customHeight="1" x14ac:dyDescent="0.2"/>
    <row r="16185" ht="12.75" customHeight="1" x14ac:dyDescent="0.2"/>
    <row r="16186" ht="12.75" customHeight="1" x14ac:dyDescent="0.2"/>
    <row r="16187" ht="12.75" customHeight="1" x14ac:dyDescent="0.2"/>
    <row r="16188" ht="12.75" customHeight="1" x14ac:dyDescent="0.2"/>
    <row r="16189" ht="12.75" customHeight="1" x14ac:dyDescent="0.2"/>
    <row r="16190" ht="12.75" customHeight="1" x14ac:dyDescent="0.2"/>
    <row r="16191" ht="12.75" customHeight="1" x14ac:dyDescent="0.2"/>
    <row r="16192" ht="12.75" customHeight="1" x14ac:dyDescent="0.2"/>
    <row r="16193" ht="12.75" customHeight="1" x14ac:dyDescent="0.2"/>
    <row r="16194" ht="12.75" customHeight="1" x14ac:dyDescent="0.2"/>
    <row r="16195" ht="12.75" customHeight="1" x14ac:dyDescent="0.2"/>
    <row r="16196" ht="12.75" customHeight="1" x14ac:dyDescent="0.2"/>
    <row r="16197" ht="12.75" customHeight="1" x14ac:dyDescent="0.2"/>
    <row r="16198" ht="12.75" customHeight="1" x14ac:dyDescent="0.2"/>
    <row r="16199" ht="12.75" customHeight="1" x14ac:dyDescent="0.2"/>
    <row r="16200" ht="12.75" customHeight="1" x14ac:dyDescent="0.2"/>
    <row r="16201" ht="12.75" customHeight="1" x14ac:dyDescent="0.2"/>
    <row r="16202" ht="12.75" customHeight="1" x14ac:dyDescent="0.2"/>
    <row r="16203" ht="12.75" customHeight="1" x14ac:dyDescent="0.2"/>
    <row r="16204" ht="12.75" customHeight="1" x14ac:dyDescent="0.2"/>
    <row r="16205" ht="12.75" customHeight="1" x14ac:dyDescent="0.2"/>
    <row r="16206" ht="12.75" customHeight="1" x14ac:dyDescent="0.2"/>
    <row r="16207" ht="12.75" customHeight="1" x14ac:dyDescent="0.2"/>
    <row r="16208" ht="12.75" customHeight="1" x14ac:dyDescent="0.2"/>
    <row r="16209" ht="12.75" customHeight="1" x14ac:dyDescent="0.2"/>
    <row r="16210" ht="12.75" customHeight="1" x14ac:dyDescent="0.2"/>
    <row r="16211" ht="12.75" customHeight="1" x14ac:dyDescent="0.2"/>
    <row r="16212" ht="12.75" customHeight="1" x14ac:dyDescent="0.2"/>
    <row r="16213" ht="12.75" customHeight="1" x14ac:dyDescent="0.2"/>
    <row r="16214" ht="12.75" customHeight="1" x14ac:dyDescent="0.2"/>
    <row r="16215" ht="12.75" customHeight="1" x14ac:dyDescent="0.2"/>
    <row r="16216" ht="12.75" customHeight="1" x14ac:dyDescent="0.2"/>
    <row r="16217" ht="12.75" customHeight="1" x14ac:dyDescent="0.2"/>
    <row r="16218" ht="12.75" customHeight="1" x14ac:dyDescent="0.2"/>
    <row r="16219" ht="12.75" customHeight="1" x14ac:dyDescent="0.2"/>
    <row r="16220" ht="12.75" customHeight="1" x14ac:dyDescent="0.2"/>
    <row r="16221" ht="12.75" customHeight="1" x14ac:dyDescent="0.2"/>
    <row r="16222" ht="12.75" customHeight="1" x14ac:dyDescent="0.2"/>
    <row r="16223" ht="12.75" customHeight="1" x14ac:dyDescent="0.2"/>
    <row r="16224" ht="12.75" customHeight="1" x14ac:dyDescent="0.2"/>
    <row r="16225" ht="12.75" customHeight="1" x14ac:dyDescent="0.2"/>
    <row r="16226" ht="12.75" customHeight="1" x14ac:dyDescent="0.2"/>
    <row r="16227" ht="12.75" customHeight="1" x14ac:dyDescent="0.2"/>
    <row r="16228" ht="12.75" customHeight="1" x14ac:dyDescent="0.2"/>
    <row r="16229" ht="12.75" customHeight="1" x14ac:dyDescent="0.2"/>
    <row r="16230" ht="12.75" customHeight="1" x14ac:dyDescent="0.2"/>
    <row r="16231" ht="12.75" customHeight="1" x14ac:dyDescent="0.2"/>
    <row r="16232" ht="12.75" customHeight="1" x14ac:dyDescent="0.2"/>
    <row r="16233" ht="12.75" customHeight="1" x14ac:dyDescent="0.2"/>
    <row r="16234" ht="12.75" customHeight="1" x14ac:dyDescent="0.2"/>
    <row r="16235" ht="12.75" customHeight="1" x14ac:dyDescent="0.2"/>
    <row r="16236" ht="12.75" customHeight="1" x14ac:dyDescent="0.2"/>
    <row r="16237" ht="12.75" customHeight="1" x14ac:dyDescent="0.2"/>
    <row r="16238" ht="12.75" customHeight="1" x14ac:dyDescent="0.2"/>
    <row r="16239" ht="12.75" customHeight="1" x14ac:dyDescent="0.2"/>
    <row r="16240" ht="12.75" customHeight="1" x14ac:dyDescent="0.2"/>
    <row r="16241" ht="12.75" customHeight="1" x14ac:dyDescent="0.2"/>
    <row r="16242" ht="12.75" customHeight="1" x14ac:dyDescent="0.2"/>
    <row r="16243" ht="12.75" customHeight="1" x14ac:dyDescent="0.2"/>
    <row r="16244" ht="12.75" customHeight="1" x14ac:dyDescent="0.2"/>
    <row r="16245" ht="12.75" customHeight="1" x14ac:dyDescent="0.2"/>
    <row r="16246" ht="12.75" customHeight="1" x14ac:dyDescent="0.2"/>
    <row r="16247" ht="12.75" customHeight="1" x14ac:dyDescent="0.2"/>
    <row r="16248" ht="12.75" customHeight="1" x14ac:dyDescent="0.2"/>
    <row r="16249" ht="12.75" customHeight="1" x14ac:dyDescent="0.2"/>
    <row r="16250" ht="12.75" customHeight="1" x14ac:dyDescent="0.2"/>
    <row r="16251" ht="12.75" customHeight="1" x14ac:dyDescent="0.2"/>
    <row r="16252" ht="12.75" customHeight="1" x14ac:dyDescent="0.2"/>
    <row r="16253" ht="12.75" customHeight="1" x14ac:dyDescent="0.2"/>
    <row r="16254" ht="12.75" customHeight="1" x14ac:dyDescent="0.2"/>
    <row r="16255" ht="12.75" customHeight="1" x14ac:dyDescent="0.2"/>
    <row r="16256" ht="12.75" customHeight="1" x14ac:dyDescent="0.2"/>
    <row r="16257" ht="12.75" customHeight="1" x14ac:dyDescent="0.2"/>
    <row r="16258" ht="12.75" customHeight="1" x14ac:dyDescent="0.2"/>
    <row r="16259" ht="12.75" customHeight="1" x14ac:dyDescent="0.2"/>
    <row r="16260" ht="12.75" customHeight="1" x14ac:dyDescent="0.2"/>
    <row r="16261" ht="12.75" customHeight="1" x14ac:dyDescent="0.2"/>
    <row r="16262" ht="12.75" customHeight="1" x14ac:dyDescent="0.2"/>
    <row r="16263" ht="12.75" customHeight="1" x14ac:dyDescent="0.2"/>
    <row r="16264" ht="12.75" customHeight="1" x14ac:dyDescent="0.2"/>
    <row r="16265" ht="12.75" customHeight="1" x14ac:dyDescent="0.2"/>
    <row r="16266" ht="12.75" customHeight="1" x14ac:dyDescent="0.2"/>
    <row r="16267" ht="12.75" customHeight="1" x14ac:dyDescent="0.2"/>
    <row r="16268" ht="12.75" customHeight="1" x14ac:dyDescent="0.2"/>
    <row r="16269" ht="12.75" customHeight="1" x14ac:dyDescent="0.2"/>
    <row r="16270" ht="12.75" customHeight="1" x14ac:dyDescent="0.2"/>
    <row r="16271" ht="12.75" customHeight="1" x14ac:dyDescent="0.2"/>
    <row r="16272" ht="12.75" customHeight="1" x14ac:dyDescent="0.2"/>
    <row r="16273" ht="12.75" customHeight="1" x14ac:dyDescent="0.2"/>
    <row r="16274" ht="12.75" customHeight="1" x14ac:dyDescent="0.2"/>
    <row r="16275" ht="12.75" customHeight="1" x14ac:dyDescent="0.2"/>
    <row r="16276" ht="12.75" customHeight="1" x14ac:dyDescent="0.2"/>
    <row r="16277" ht="12.75" customHeight="1" x14ac:dyDescent="0.2"/>
    <row r="16278" ht="12.75" customHeight="1" x14ac:dyDescent="0.2"/>
    <row r="16279" ht="12.75" customHeight="1" x14ac:dyDescent="0.2"/>
    <row r="16280" ht="12.75" customHeight="1" x14ac:dyDescent="0.2"/>
    <row r="16281" ht="12.75" customHeight="1" x14ac:dyDescent="0.2"/>
    <row r="16282" ht="12.75" customHeight="1" x14ac:dyDescent="0.2"/>
    <row r="16283" ht="12.75" customHeight="1" x14ac:dyDescent="0.2"/>
    <row r="16284" ht="12.75" customHeight="1" x14ac:dyDescent="0.2"/>
    <row r="16285" ht="12.75" customHeight="1" x14ac:dyDescent="0.2"/>
    <row r="16286" ht="12.75" customHeight="1" x14ac:dyDescent="0.2"/>
    <row r="16287" ht="12.75" customHeight="1" x14ac:dyDescent="0.2"/>
    <row r="16288" ht="12.75" customHeight="1" x14ac:dyDescent="0.2"/>
    <row r="16289" ht="12.75" customHeight="1" x14ac:dyDescent="0.2"/>
    <row r="16290" ht="12.75" customHeight="1" x14ac:dyDescent="0.2"/>
    <row r="16291" ht="12.75" customHeight="1" x14ac:dyDescent="0.2"/>
    <row r="16292" ht="12.75" customHeight="1" x14ac:dyDescent="0.2"/>
    <row r="16293" ht="12.75" customHeight="1" x14ac:dyDescent="0.2"/>
    <row r="16294" ht="12.75" customHeight="1" x14ac:dyDescent="0.2"/>
    <row r="16295" ht="12.75" customHeight="1" x14ac:dyDescent="0.2"/>
    <row r="16296" ht="12.75" customHeight="1" x14ac:dyDescent="0.2"/>
    <row r="16297" ht="12.75" customHeight="1" x14ac:dyDescent="0.2"/>
    <row r="16298" ht="12.75" customHeight="1" x14ac:dyDescent="0.2"/>
    <row r="16299" ht="12.75" customHeight="1" x14ac:dyDescent="0.2"/>
    <row r="16300" ht="12.75" customHeight="1" x14ac:dyDescent="0.2"/>
    <row r="16301" ht="12.75" customHeight="1" x14ac:dyDescent="0.2"/>
    <row r="16302" ht="12.75" customHeight="1" x14ac:dyDescent="0.2"/>
    <row r="16303" ht="12.75" customHeight="1" x14ac:dyDescent="0.2"/>
    <row r="16304" ht="12.75" customHeight="1" x14ac:dyDescent="0.2"/>
    <row r="16305" ht="12.75" customHeight="1" x14ac:dyDescent="0.2"/>
    <row r="16306" ht="12.75" customHeight="1" x14ac:dyDescent="0.2"/>
    <row r="16307" ht="12.75" customHeight="1" x14ac:dyDescent="0.2"/>
    <row r="16308" ht="12.75" customHeight="1" x14ac:dyDescent="0.2"/>
    <row r="16309" ht="12.75" customHeight="1" x14ac:dyDescent="0.2"/>
    <row r="16310" ht="12.75" customHeight="1" x14ac:dyDescent="0.2"/>
    <row r="16311" ht="12.75" customHeight="1" x14ac:dyDescent="0.2"/>
    <row r="16312" ht="12.75" customHeight="1" x14ac:dyDescent="0.2"/>
    <row r="16313" ht="12.75" customHeight="1" x14ac:dyDescent="0.2"/>
    <row r="16314" ht="12.75" customHeight="1" x14ac:dyDescent="0.2"/>
    <row r="16315" ht="12.75" customHeight="1" x14ac:dyDescent="0.2"/>
    <row r="16316" ht="12.75" customHeight="1" x14ac:dyDescent="0.2"/>
    <row r="16317" ht="12.75" customHeight="1" x14ac:dyDescent="0.2"/>
    <row r="16318" ht="12.75" customHeight="1" x14ac:dyDescent="0.2"/>
    <row r="16319" ht="12.75" customHeight="1" x14ac:dyDescent="0.2"/>
    <row r="16320" ht="12.75" customHeight="1" x14ac:dyDescent="0.2"/>
    <row r="16321" ht="12.75" customHeight="1" x14ac:dyDescent="0.2"/>
    <row r="16322" ht="12.75" customHeight="1" x14ac:dyDescent="0.2"/>
    <row r="16323" ht="12.75" customHeight="1" x14ac:dyDescent="0.2"/>
    <row r="16324" ht="12.75" customHeight="1" x14ac:dyDescent="0.2"/>
    <row r="16325" ht="12.75" customHeight="1" x14ac:dyDescent="0.2"/>
    <row r="16326" ht="12.75" customHeight="1" x14ac:dyDescent="0.2"/>
    <row r="16327" ht="12.75" customHeight="1" x14ac:dyDescent="0.2"/>
    <row r="16328" ht="12.75" customHeight="1" x14ac:dyDescent="0.2"/>
    <row r="16329" ht="12.75" customHeight="1" x14ac:dyDescent="0.2"/>
    <row r="16330" ht="12.75" customHeight="1" x14ac:dyDescent="0.2"/>
    <row r="16331" ht="12.75" customHeight="1" x14ac:dyDescent="0.2"/>
    <row r="16332" ht="12.75" customHeight="1" x14ac:dyDescent="0.2"/>
    <row r="16333" ht="12.75" customHeight="1" x14ac:dyDescent="0.2"/>
    <row r="16334" ht="12.75" customHeight="1" x14ac:dyDescent="0.2"/>
    <row r="16335" ht="12.75" customHeight="1" x14ac:dyDescent="0.2"/>
    <row r="16336" ht="12.75" customHeight="1" x14ac:dyDescent="0.2"/>
    <row r="16337" ht="12.75" customHeight="1" x14ac:dyDescent="0.2"/>
    <row r="16338" ht="12.75" customHeight="1" x14ac:dyDescent="0.2"/>
    <row r="16339" ht="12.75" customHeight="1" x14ac:dyDescent="0.2"/>
    <row r="16340" ht="12.75" customHeight="1" x14ac:dyDescent="0.2"/>
    <row r="16341" ht="12.75" customHeight="1" x14ac:dyDescent="0.2"/>
    <row r="16342" ht="12.75" customHeight="1" x14ac:dyDescent="0.2"/>
    <row r="16343" ht="12.75" customHeight="1" x14ac:dyDescent="0.2"/>
    <row r="16344" ht="12.75" customHeight="1" x14ac:dyDescent="0.2"/>
    <row r="16345" ht="12.75" customHeight="1" x14ac:dyDescent="0.2"/>
    <row r="16346" ht="12.75" customHeight="1" x14ac:dyDescent="0.2"/>
    <row r="16347" ht="12.75" customHeight="1" x14ac:dyDescent="0.2"/>
    <row r="16348" ht="12.75" customHeight="1" x14ac:dyDescent="0.2"/>
    <row r="16349" ht="12.75" customHeight="1" x14ac:dyDescent="0.2"/>
    <row r="16350" ht="12.75" customHeight="1" x14ac:dyDescent="0.2"/>
    <row r="16351" ht="12.75" customHeight="1" x14ac:dyDescent="0.2"/>
    <row r="16352" ht="12.75" customHeight="1" x14ac:dyDescent="0.2"/>
    <row r="16353" ht="12.75" customHeight="1" x14ac:dyDescent="0.2"/>
    <row r="16354" ht="12.75" customHeight="1" x14ac:dyDescent="0.2"/>
    <row r="16355" ht="12.75" customHeight="1" x14ac:dyDescent="0.2"/>
    <row r="16356" ht="12.75" customHeight="1" x14ac:dyDescent="0.2"/>
    <row r="16357" ht="12.75" customHeight="1" x14ac:dyDescent="0.2"/>
    <row r="16358" ht="12.75" customHeight="1" x14ac:dyDescent="0.2"/>
    <row r="16359" ht="12.75" customHeight="1" x14ac:dyDescent="0.2"/>
    <row r="16360" ht="12.75" customHeight="1" x14ac:dyDescent="0.2"/>
    <row r="16361" ht="12.75" customHeight="1" x14ac:dyDescent="0.2"/>
    <row r="16362" ht="12.75" customHeight="1" x14ac:dyDescent="0.2"/>
    <row r="16363" ht="12.75" customHeight="1" x14ac:dyDescent="0.2"/>
    <row r="16364" ht="12.75" customHeight="1" x14ac:dyDescent="0.2"/>
    <row r="16365" ht="12.75" customHeight="1" x14ac:dyDescent="0.2"/>
    <row r="16366" ht="12.75" customHeight="1" x14ac:dyDescent="0.2"/>
    <row r="16367" ht="12.75" customHeight="1" x14ac:dyDescent="0.2"/>
    <row r="16368" ht="12.75" customHeight="1" x14ac:dyDescent="0.2"/>
    <row r="16369" ht="12.75" customHeight="1" x14ac:dyDescent="0.2"/>
    <row r="16370" ht="12.75" customHeight="1" x14ac:dyDescent="0.2"/>
    <row r="16371" ht="12.75" customHeight="1" x14ac:dyDescent="0.2"/>
    <row r="16372" ht="12.75" customHeight="1" x14ac:dyDescent="0.2"/>
    <row r="16373" ht="12.75" customHeight="1" x14ac:dyDescent="0.2"/>
    <row r="16374" ht="12.75" customHeight="1" x14ac:dyDescent="0.2"/>
    <row r="16375" ht="12.75" customHeight="1" x14ac:dyDescent="0.2"/>
    <row r="16376" ht="12.75" customHeight="1" x14ac:dyDescent="0.2"/>
    <row r="16377" ht="12.75" customHeight="1" x14ac:dyDescent="0.2"/>
    <row r="16378" ht="12.75" customHeight="1" x14ac:dyDescent="0.2"/>
    <row r="16379" ht="12.75" customHeight="1" x14ac:dyDescent="0.2"/>
    <row r="16380" ht="12.75" customHeight="1" x14ac:dyDescent="0.2"/>
    <row r="16381" ht="12.75" customHeight="1" x14ac:dyDescent="0.2"/>
    <row r="16382" ht="12.75" customHeight="1" x14ac:dyDescent="0.2"/>
    <row r="16383" ht="12.75" customHeight="1" x14ac:dyDescent="0.2"/>
    <row r="16384" ht="12.75" customHeight="1" x14ac:dyDescent="0.2"/>
    <row r="16385" ht="12.75" customHeight="1" x14ac:dyDescent="0.2"/>
    <row r="16386" ht="12.75" customHeight="1" x14ac:dyDescent="0.2"/>
    <row r="16387" ht="12.75" customHeight="1" x14ac:dyDescent="0.2"/>
    <row r="16388" ht="12.75" customHeight="1" x14ac:dyDescent="0.2"/>
    <row r="16389" ht="12.75" customHeight="1" x14ac:dyDescent="0.2"/>
    <row r="16390" ht="12.75" customHeight="1" x14ac:dyDescent="0.2"/>
    <row r="16391" ht="12.75" customHeight="1" x14ac:dyDescent="0.2"/>
    <row r="16392" ht="12.75" customHeight="1" x14ac:dyDescent="0.2"/>
    <row r="16393" ht="12.75" customHeight="1" x14ac:dyDescent="0.2"/>
    <row r="16394" ht="12.75" customHeight="1" x14ac:dyDescent="0.2"/>
    <row r="16395" ht="12.75" customHeight="1" x14ac:dyDescent="0.2"/>
    <row r="16396" ht="12.75" customHeight="1" x14ac:dyDescent="0.2"/>
    <row r="16397" ht="12.75" customHeight="1" x14ac:dyDescent="0.2"/>
    <row r="16398" ht="12.75" customHeight="1" x14ac:dyDescent="0.2"/>
    <row r="16399" ht="12.75" customHeight="1" x14ac:dyDescent="0.2"/>
    <row r="16400" ht="12.75" customHeight="1" x14ac:dyDescent="0.2"/>
    <row r="16401" ht="12.75" customHeight="1" x14ac:dyDescent="0.2"/>
    <row r="16402" ht="12.75" customHeight="1" x14ac:dyDescent="0.2"/>
    <row r="16403" ht="12.75" customHeight="1" x14ac:dyDescent="0.2"/>
    <row r="16404" ht="12.75" customHeight="1" x14ac:dyDescent="0.2"/>
    <row r="16405" ht="12.75" customHeight="1" x14ac:dyDescent="0.2"/>
    <row r="16406" ht="12.75" customHeight="1" x14ac:dyDescent="0.2"/>
    <row r="16407" ht="12.75" customHeight="1" x14ac:dyDescent="0.2"/>
    <row r="16408" ht="12.75" customHeight="1" x14ac:dyDescent="0.2"/>
    <row r="16409" ht="12.75" customHeight="1" x14ac:dyDescent="0.2"/>
    <row r="16410" ht="12.75" customHeight="1" x14ac:dyDescent="0.2"/>
    <row r="16411" ht="12.75" customHeight="1" x14ac:dyDescent="0.2"/>
    <row r="16412" ht="12.75" customHeight="1" x14ac:dyDescent="0.2"/>
    <row r="16413" ht="12.75" customHeight="1" x14ac:dyDescent="0.2"/>
    <row r="16414" ht="12.75" customHeight="1" x14ac:dyDescent="0.2"/>
    <row r="16415" ht="12.75" customHeight="1" x14ac:dyDescent="0.2"/>
    <row r="16416" ht="12.75" customHeight="1" x14ac:dyDescent="0.2"/>
    <row r="16417" ht="12.75" customHeight="1" x14ac:dyDescent="0.2"/>
    <row r="16418" ht="12.75" customHeight="1" x14ac:dyDescent="0.2"/>
    <row r="16419" ht="12.75" customHeight="1" x14ac:dyDescent="0.2"/>
    <row r="16420" ht="12.75" customHeight="1" x14ac:dyDescent="0.2"/>
    <row r="16421" ht="12.75" customHeight="1" x14ac:dyDescent="0.2"/>
    <row r="16422" ht="12.75" customHeight="1" x14ac:dyDescent="0.2"/>
    <row r="16423" ht="12.75" customHeight="1" x14ac:dyDescent="0.2"/>
    <row r="16424" ht="12.75" customHeight="1" x14ac:dyDescent="0.2"/>
    <row r="16425" ht="12.75" customHeight="1" x14ac:dyDescent="0.2"/>
    <row r="16426" ht="12.75" customHeight="1" x14ac:dyDescent="0.2"/>
    <row r="16427" ht="12.75" customHeight="1" x14ac:dyDescent="0.2"/>
    <row r="16428" ht="12.75" customHeight="1" x14ac:dyDescent="0.2"/>
    <row r="16429" ht="12.75" customHeight="1" x14ac:dyDescent="0.2"/>
    <row r="16430" ht="12.75" customHeight="1" x14ac:dyDescent="0.2"/>
    <row r="16431" ht="12.75" customHeight="1" x14ac:dyDescent="0.2"/>
    <row r="16432" ht="12.75" customHeight="1" x14ac:dyDescent="0.2"/>
    <row r="16433" ht="12.75" customHeight="1" x14ac:dyDescent="0.2"/>
    <row r="16434" ht="12.75" customHeight="1" x14ac:dyDescent="0.2"/>
    <row r="16435" ht="12.75" customHeight="1" x14ac:dyDescent="0.2"/>
    <row r="16436" ht="12.75" customHeight="1" x14ac:dyDescent="0.2"/>
    <row r="16437" ht="12.75" customHeight="1" x14ac:dyDescent="0.2"/>
    <row r="16438" ht="12.75" customHeight="1" x14ac:dyDescent="0.2"/>
    <row r="16439" ht="12.75" customHeight="1" x14ac:dyDescent="0.2"/>
    <row r="16440" ht="12.75" customHeight="1" x14ac:dyDescent="0.2"/>
    <row r="16441" ht="12.75" customHeight="1" x14ac:dyDescent="0.2"/>
    <row r="16442" ht="12.75" customHeight="1" x14ac:dyDescent="0.2"/>
    <row r="16443" ht="12.75" customHeight="1" x14ac:dyDescent="0.2"/>
    <row r="16444" ht="12.75" customHeight="1" x14ac:dyDescent="0.2"/>
    <row r="16445" ht="12.75" customHeight="1" x14ac:dyDescent="0.2"/>
    <row r="16446" ht="12.75" customHeight="1" x14ac:dyDescent="0.2"/>
    <row r="16447" ht="12.75" customHeight="1" x14ac:dyDescent="0.2"/>
    <row r="16448" ht="12.75" customHeight="1" x14ac:dyDescent="0.2"/>
    <row r="16449" ht="12.75" customHeight="1" x14ac:dyDescent="0.2"/>
    <row r="16450" ht="12.75" customHeight="1" x14ac:dyDescent="0.2"/>
    <row r="16451" ht="12.75" customHeight="1" x14ac:dyDescent="0.2"/>
    <row r="16452" ht="12.75" customHeight="1" x14ac:dyDescent="0.2"/>
    <row r="16453" ht="12.75" customHeight="1" x14ac:dyDescent="0.2"/>
    <row r="16454" ht="12.75" customHeight="1" x14ac:dyDescent="0.2"/>
    <row r="16455" ht="12.75" customHeight="1" x14ac:dyDescent="0.2"/>
    <row r="16456" ht="12.75" customHeight="1" x14ac:dyDescent="0.2"/>
    <row r="16457" ht="12.75" customHeight="1" x14ac:dyDescent="0.2"/>
    <row r="16458" ht="12.75" customHeight="1" x14ac:dyDescent="0.2"/>
    <row r="16459" ht="12.75" customHeight="1" x14ac:dyDescent="0.2"/>
    <row r="16460" ht="12.75" customHeight="1" x14ac:dyDescent="0.2"/>
    <row r="16461" ht="12.75" customHeight="1" x14ac:dyDescent="0.2"/>
    <row r="16462" ht="12.75" customHeight="1" x14ac:dyDescent="0.2"/>
    <row r="16463" ht="12.75" customHeight="1" x14ac:dyDescent="0.2"/>
    <row r="16464" ht="12.75" customHeight="1" x14ac:dyDescent="0.2"/>
    <row r="16465" ht="12.75" customHeight="1" x14ac:dyDescent="0.2"/>
    <row r="16466" ht="12.75" customHeight="1" x14ac:dyDescent="0.2"/>
    <row r="16467" ht="12.75" customHeight="1" x14ac:dyDescent="0.2"/>
    <row r="16468" ht="12.75" customHeight="1" x14ac:dyDescent="0.2"/>
    <row r="16469" ht="12.75" customHeight="1" x14ac:dyDescent="0.2"/>
    <row r="16470" ht="12.75" customHeight="1" x14ac:dyDescent="0.2"/>
    <row r="16471" ht="12.75" customHeight="1" x14ac:dyDescent="0.2"/>
    <row r="16472" ht="12.75" customHeight="1" x14ac:dyDescent="0.2"/>
    <row r="16473" ht="12.75" customHeight="1" x14ac:dyDescent="0.2"/>
    <row r="16474" ht="12.75" customHeight="1" x14ac:dyDescent="0.2"/>
    <row r="16475" ht="12.75" customHeight="1" x14ac:dyDescent="0.2"/>
    <row r="16476" ht="12.75" customHeight="1" x14ac:dyDescent="0.2"/>
    <row r="16477" ht="12.75" customHeight="1" x14ac:dyDescent="0.2"/>
    <row r="16478" ht="12.75" customHeight="1" x14ac:dyDescent="0.2"/>
    <row r="16479" ht="12.75" customHeight="1" x14ac:dyDescent="0.2"/>
    <row r="16480" ht="12.75" customHeight="1" x14ac:dyDescent="0.2"/>
    <row r="16481" ht="12.75" customHeight="1" x14ac:dyDescent="0.2"/>
    <row r="16482" ht="12.75" customHeight="1" x14ac:dyDescent="0.2"/>
    <row r="16483" ht="12.75" customHeight="1" x14ac:dyDescent="0.2"/>
    <row r="16484" ht="12.75" customHeight="1" x14ac:dyDescent="0.2"/>
    <row r="16485" ht="12.75" customHeight="1" x14ac:dyDescent="0.2"/>
    <row r="16486" ht="12.75" customHeight="1" x14ac:dyDescent="0.2"/>
    <row r="16487" ht="12.75" customHeight="1" x14ac:dyDescent="0.2"/>
    <row r="16488" ht="12.75" customHeight="1" x14ac:dyDescent="0.2"/>
    <row r="16489" ht="12.75" customHeight="1" x14ac:dyDescent="0.2"/>
    <row r="16490" ht="12.75" customHeight="1" x14ac:dyDescent="0.2"/>
    <row r="16491" ht="12.75" customHeight="1" x14ac:dyDescent="0.2"/>
    <row r="16492" ht="12.75" customHeight="1" x14ac:dyDescent="0.2"/>
    <row r="16493" ht="12.75" customHeight="1" x14ac:dyDescent="0.2"/>
    <row r="16494" ht="12.75" customHeight="1" x14ac:dyDescent="0.2"/>
    <row r="16495" ht="12.75" customHeight="1" x14ac:dyDescent="0.2"/>
    <row r="16496" ht="12.75" customHeight="1" x14ac:dyDescent="0.2"/>
    <row r="16497" ht="12.75" customHeight="1" x14ac:dyDescent="0.2"/>
    <row r="16498" ht="12.75" customHeight="1" x14ac:dyDescent="0.2"/>
    <row r="16499" ht="12.75" customHeight="1" x14ac:dyDescent="0.2"/>
    <row r="16500" ht="12.75" customHeight="1" x14ac:dyDescent="0.2"/>
    <row r="16501" ht="12.75" customHeight="1" x14ac:dyDescent="0.2"/>
    <row r="16502" ht="12.75" customHeight="1" x14ac:dyDescent="0.2"/>
    <row r="16503" ht="12.75" customHeight="1" x14ac:dyDescent="0.2"/>
    <row r="16504" ht="12.75" customHeight="1" x14ac:dyDescent="0.2"/>
    <row r="16505" ht="12.75" customHeight="1" x14ac:dyDescent="0.2"/>
    <row r="16506" ht="12.75" customHeight="1" x14ac:dyDescent="0.2"/>
    <row r="16507" ht="12.75" customHeight="1" x14ac:dyDescent="0.2"/>
    <row r="16508" ht="12.75" customHeight="1" x14ac:dyDescent="0.2"/>
    <row r="16509" ht="12.75" customHeight="1" x14ac:dyDescent="0.2"/>
    <row r="16510" ht="12.75" customHeight="1" x14ac:dyDescent="0.2"/>
    <row r="16511" ht="12.75" customHeight="1" x14ac:dyDescent="0.2"/>
    <row r="16512" ht="12.75" customHeight="1" x14ac:dyDescent="0.2"/>
    <row r="16513" ht="12.75" customHeight="1" x14ac:dyDescent="0.2"/>
    <row r="16514" ht="12.75" customHeight="1" x14ac:dyDescent="0.2"/>
    <row r="16515" ht="12.75" customHeight="1" x14ac:dyDescent="0.2"/>
    <row r="16516" ht="12.75" customHeight="1" x14ac:dyDescent="0.2"/>
    <row r="16517" ht="12.75" customHeight="1" x14ac:dyDescent="0.2"/>
    <row r="16518" ht="12.75" customHeight="1" x14ac:dyDescent="0.2"/>
    <row r="16519" ht="12.75" customHeight="1" x14ac:dyDescent="0.2"/>
    <row r="16520" ht="12.75" customHeight="1" x14ac:dyDescent="0.2"/>
    <row r="16521" ht="12.75" customHeight="1" x14ac:dyDescent="0.2"/>
    <row r="16522" ht="12.75" customHeight="1" x14ac:dyDescent="0.2"/>
    <row r="16523" ht="12.75" customHeight="1" x14ac:dyDescent="0.2"/>
    <row r="16524" ht="12.75" customHeight="1" x14ac:dyDescent="0.2"/>
    <row r="16525" ht="12.75" customHeight="1" x14ac:dyDescent="0.2"/>
    <row r="16526" ht="12.75" customHeight="1" x14ac:dyDescent="0.2"/>
    <row r="16527" ht="12.75" customHeight="1" x14ac:dyDescent="0.2"/>
    <row r="16528" ht="12.75" customHeight="1" x14ac:dyDescent="0.2"/>
    <row r="16529" ht="12.75" customHeight="1" x14ac:dyDescent="0.2"/>
    <row r="16530" ht="12.75" customHeight="1" x14ac:dyDescent="0.2"/>
    <row r="16531" ht="12.75" customHeight="1" x14ac:dyDescent="0.2"/>
    <row r="16532" ht="12.75" customHeight="1" x14ac:dyDescent="0.2"/>
    <row r="16533" ht="12.75" customHeight="1" x14ac:dyDescent="0.2"/>
    <row r="16534" ht="12.75" customHeight="1" x14ac:dyDescent="0.2"/>
    <row r="16535" ht="12.75" customHeight="1" x14ac:dyDescent="0.2"/>
    <row r="16536" ht="12.75" customHeight="1" x14ac:dyDescent="0.2"/>
    <row r="16537" ht="12.75" customHeight="1" x14ac:dyDescent="0.2"/>
    <row r="16538" ht="12.75" customHeight="1" x14ac:dyDescent="0.2"/>
    <row r="16539" ht="12.75" customHeight="1" x14ac:dyDescent="0.2"/>
    <row r="16540" ht="12.75" customHeight="1" x14ac:dyDescent="0.2"/>
    <row r="16541" ht="12.75" customHeight="1" x14ac:dyDescent="0.2"/>
    <row r="16542" ht="12.75" customHeight="1" x14ac:dyDescent="0.2"/>
    <row r="16543" ht="12.75" customHeight="1" x14ac:dyDescent="0.2"/>
    <row r="16544" ht="12.75" customHeight="1" x14ac:dyDescent="0.2"/>
    <row r="16545" ht="12.75" customHeight="1" x14ac:dyDescent="0.2"/>
    <row r="16546" ht="12.75" customHeight="1" x14ac:dyDescent="0.2"/>
    <row r="16547" ht="12.75" customHeight="1" x14ac:dyDescent="0.2"/>
    <row r="16548" ht="12.75" customHeight="1" x14ac:dyDescent="0.2"/>
    <row r="16549" ht="12.75" customHeight="1" x14ac:dyDescent="0.2"/>
    <row r="16550" ht="12.75" customHeight="1" x14ac:dyDescent="0.2"/>
    <row r="16551" ht="12.75" customHeight="1" x14ac:dyDescent="0.2"/>
    <row r="16552" ht="12.75" customHeight="1" x14ac:dyDescent="0.2"/>
    <row r="16553" ht="12.75" customHeight="1" x14ac:dyDescent="0.2"/>
    <row r="16554" ht="12.75" customHeight="1" x14ac:dyDescent="0.2"/>
    <row r="16555" ht="12.75" customHeight="1" x14ac:dyDescent="0.2"/>
    <row r="16556" ht="12.75" customHeight="1" x14ac:dyDescent="0.2"/>
    <row r="16557" ht="12.75" customHeight="1" x14ac:dyDescent="0.2"/>
    <row r="16558" ht="12.75" customHeight="1" x14ac:dyDescent="0.2"/>
    <row r="16559" ht="12.75" customHeight="1" x14ac:dyDescent="0.2"/>
    <row r="16560" ht="12.75" customHeight="1" x14ac:dyDescent="0.2"/>
    <row r="16561" ht="12.75" customHeight="1" x14ac:dyDescent="0.2"/>
    <row r="16562" ht="12.75" customHeight="1" x14ac:dyDescent="0.2"/>
    <row r="16563" ht="12.75" customHeight="1" x14ac:dyDescent="0.2"/>
    <row r="16564" ht="12.75" customHeight="1" x14ac:dyDescent="0.2"/>
    <row r="16565" ht="12.75" customHeight="1" x14ac:dyDescent="0.2"/>
    <row r="16566" ht="12.75" customHeight="1" x14ac:dyDescent="0.2"/>
    <row r="16567" ht="12.75" customHeight="1" x14ac:dyDescent="0.2"/>
    <row r="16568" ht="12.75" customHeight="1" x14ac:dyDescent="0.2"/>
    <row r="16569" ht="12.75" customHeight="1" x14ac:dyDescent="0.2"/>
    <row r="16570" ht="12.75" customHeight="1" x14ac:dyDescent="0.2"/>
    <row r="16571" ht="12.75" customHeight="1" x14ac:dyDescent="0.2"/>
    <row r="16572" ht="12.75" customHeight="1" x14ac:dyDescent="0.2"/>
    <row r="16573" ht="12.75" customHeight="1" x14ac:dyDescent="0.2"/>
    <row r="16574" ht="12.75" customHeight="1" x14ac:dyDescent="0.2"/>
    <row r="16575" ht="12.75" customHeight="1" x14ac:dyDescent="0.2"/>
    <row r="16576" ht="12.75" customHeight="1" x14ac:dyDescent="0.2"/>
    <row r="16577" ht="12.75" customHeight="1" x14ac:dyDescent="0.2"/>
    <row r="16578" ht="12.75" customHeight="1" x14ac:dyDescent="0.2"/>
    <row r="16579" ht="12.75" customHeight="1" x14ac:dyDescent="0.2"/>
    <row r="16580" ht="12.75" customHeight="1" x14ac:dyDescent="0.2"/>
    <row r="16581" ht="12.75" customHeight="1" x14ac:dyDescent="0.2"/>
    <row r="16582" ht="12.75" customHeight="1" x14ac:dyDescent="0.2"/>
    <row r="16583" ht="12.75" customHeight="1" x14ac:dyDescent="0.2"/>
    <row r="16584" ht="12.75" customHeight="1" x14ac:dyDescent="0.2"/>
    <row r="16585" ht="12.75" customHeight="1" x14ac:dyDescent="0.2"/>
    <row r="16586" ht="12.75" customHeight="1" x14ac:dyDescent="0.2"/>
    <row r="16587" ht="12.75" customHeight="1" x14ac:dyDescent="0.2"/>
    <row r="16588" ht="12.75" customHeight="1" x14ac:dyDescent="0.2"/>
    <row r="16589" ht="12.75" customHeight="1" x14ac:dyDescent="0.2"/>
    <row r="16590" ht="12.75" customHeight="1" x14ac:dyDescent="0.2"/>
    <row r="16591" ht="12.75" customHeight="1" x14ac:dyDescent="0.2"/>
    <row r="16592" ht="12.75" customHeight="1" x14ac:dyDescent="0.2"/>
    <row r="16593" ht="12.75" customHeight="1" x14ac:dyDescent="0.2"/>
    <row r="16594" ht="12.75" customHeight="1" x14ac:dyDescent="0.2"/>
    <row r="16595" ht="12.75" customHeight="1" x14ac:dyDescent="0.2"/>
    <row r="16596" ht="12.75" customHeight="1" x14ac:dyDescent="0.2"/>
    <row r="16597" ht="12.75" customHeight="1" x14ac:dyDescent="0.2"/>
    <row r="16598" ht="12.75" customHeight="1" x14ac:dyDescent="0.2"/>
    <row r="16599" ht="12.75" customHeight="1" x14ac:dyDescent="0.2"/>
    <row r="16600" ht="12.75" customHeight="1" x14ac:dyDescent="0.2"/>
    <row r="16601" ht="12.75" customHeight="1" x14ac:dyDescent="0.2"/>
    <row r="16602" ht="12.75" customHeight="1" x14ac:dyDescent="0.2"/>
    <row r="16603" ht="12.75" customHeight="1" x14ac:dyDescent="0.2"/>
    <row r="16604" ht="12.75" customHeight="1" x14ac:dyDescent="0.2"/>
    <row r="16605" ht="12.75" customHeight="1" x14ac:dyDescent="0.2"/>
    <row r="16606" ht="12.75" customHeight="1" x14ac:dyDescent="0.2"/>
    <row r="16607" ht="12.75" customHeight="1" x14ac:dyDescent="0.2"/>
    <row r="16608" ht="12.75" customHeight="1" x14ac:dyDescent="0.2"/>
    <row r="16609" ht="12.75" customHeight="1" x14ac:dyDescent="0.2"/>
    <row r="16610" ht="12.75" customHeight="1" x14ac:dyDescent="0.2"/>
    <row r="16611" ht="12.75" customHeight="1" x14ac:dyDescent="0.2"/>
    <row r="16612" ht="12.75" customHeight="1" x14ac:dyDescent="0.2"/>
    <row r="16613" ht="12.75" customHeight="1" x14ac:dyDescent="0.2"/>
    <row r="16614" ht="12.75" customHeight="1" x14ac:dyDescent="0.2"/>
    <row r="16615" ht="12.75" customHeight="1" x14ac:dyDescent="0.2"/>
    <row r="16616" ht="12.75" customHeight="1" x14ac:dyDescent="0.2"/>
    <row r="16617" ht="12.75" customHeight="1" x14ac:dyDescent="0.2"/>
    <row r="16618" ht="12.75" customHeight="1" x14ac:dyDescent="0.2"/>
    <row r="16619" ht="12.75" customHeight="1" x14ac:dyDescent="0.2"/>
    <row r="16620" ht="12.75" customHeight="1" x14ac:dyDescent="0.2"/>
    <row r="16621" ht="12.75" customHeight="1" x14ac:dyDescent="0.2"/>
    <row r="16622" ht="12.75" customHeight="1" x14ac:dyDescent="0.2"/>
    <row r="16623" ht="12.75" customHeight="1" x14ac:dyDescent="0.2"/>
    <row r="16624" ht="12.75" customHeight="1" x14ac:dyDescent="0.2"/>
    <row r="16625" ht="12.75" customHeight="1" x14ac:dyDescent="0.2"/>
    <row r="16626" ht="12.75" customHeight="1" x14ac:dyDescent="0.2"/>
    <row r="16627" ht="12.75" customHeight="1" x14ac:dyDescent="0.2"/>
    <row r="16628" ht="12.75" customHeight="1" x14ac:dyDescent="0.2"/>
    <row r="16629" ht="12.75" customHeight="1" x14ac:dyDescent="0.2"/>
    <row r="16630" ht="12.75" customHeight="1" x14ac:dyDescent="0.2"/>
    <row r="16631" ht="12.75" customHeight="1" x14ac:dyDescent="0.2"/>
    <row r="16632" ht="12.75" customHeight="1" x14ac:dyDescent="0.2"/>
    <row r="16633" ht="12.75" customHeight="1" x14ac:dyDescent="0.2"/>
    <row r="16634" ht="12.75" customHeight="1" x14ac:dyDescent="0.2"/>
    <row r="16635" ht="12.75" customHeight="1" x14ac:dyDescent="0.2"/>
    <row r="16636" ht="12.75" customHeight="1" x14ac:dyDescent="0.2"/>
    <row r="16637" ht="12.75" customHeight="1" x14ac:dyDescent="0.2"/>
    <row r="16638" ht="12.75" customHeight="1" x14ac:dyDescent="0.2"/>
    <row r="16639" ht="12.75" customHeight="1" x14ac:dyDescent="0.2"/>
    <row r="16640" ht="12.75" customHeight="1" x14ac:dyDescent="0.2"/>
    <row r="16641" ht="12.75" customHeight="1" x14ac:dyDescent="0.2"/>
    <row r="16642" ht="12.75" customHeight="1" x14ac:dyDescent="0.2"/>
    <row r="16643" ht="12.75" customHeight="1" x14ac:dyDescent="0.2"/>
    <row r="16644" ht="12.75" customHeight="1" x14ac:dyDescent="0.2"/>
    <row r="16645" ht="12.75" customHeight="1" x14ac:dyDescent="0.2"/>
    <row r="16646" ht="12.75" customHeight="1" x14ac:dyDescent="0.2"/>
    <row r="16647" ht="12.75" customHeight="1" x14ac:dyDescent="0.2"/>
    <row r="16648" ht="12.75" customHeight="1" x14ac:dyDescent="0.2"/>
    <row r="16649" ht="12.75" customHeight="1" x14ac:dyDescent="0.2"/>
    <row r="16650" ht="12.75" customHeight="1" x14ac:dyDescent="0.2"/>
    <row r="16651" ht="12.75" customHeight="1" x14ac:dyDescent="0.2"/>
    <row r="16652" ht="12.75" customHeight="1" x14ac:dyDescent="0.2"/>
    <row r="16653" ht="12.75" customHeight="1" x14ac:dyDescent="0.2"/>
    <row r="16654" ht="12.75" customHeight="1" x14ac:dyDescent="0.2"/>
    <row r="16655" ht="12.75" customHeight="1" x14ac:dyDescent="0.2"/>
    <row r="16656" ht="12.75" customHeight="1" x14ac:dyDescent="0.2"/>
    <row r="16657" ht="12.75" customHeight="1" x14ac:dyDescent="0.2"/>
    <row r="16658" ht="12.75" customHeight="1" x14ac:dyDescent="0.2"/>
    <row r="16659" ht="12.75" customHeight="1" x14ac:dyDescent="0.2"/>
    <row r="16660" ht="12.75" customHeight="1" x14ac:dyDescent="0.2"/>
    <row r="16661" ht="12.75" customHeight="1" x14ac:dyDescent="0.2"/>
    <row r="16662" ht="12.75" customHeight="1" x14ac:dyDescent="0.2"/>
    <row r="16663" ht="12.75" customHeight="1" x14ac:dyDescent="0.2"/>
    <row r="16664" ht="12.75" customHeight="1" x14ac:dyDescent="0.2"/>
    <row r="16665" ht="12.75" customHeight="1" x14ac:dyDescent="0.2"/>
    <row r="16666" ht="12.75" customHeight="1" x14ac:dyDescent="0.2"/>
    <row r="16667" ht="12.75" customHeight="1" x14ac:dyDescent="0.2"/>
    <row r="16668" ht="12.75" customHeight="1" x14ac:dyDescent="0.2"/>
    <row r="16669" ht="12.75" customHeight="1" x14ac:dyDescent="0.2"/>
    <row r="16670" ht="12.75" customHeight="1" x14ac:dyDescent="0.2"/>
    <row r="16671" ht="12.75" customHeight="1" x14ac:dyDescent="0.2"/>
    <row r="16672" ht="12.75" customHeight="1" x14ac:dyDescent="0.2"/>
    <row r="16673" ht="12.75" customHeight="1" x14ac:dyDescent="0.2"/>
    <row r="16674" ht="12.75" customHeight="1" x14ac:dyDescent="0.2"/>
    <row r="16675" ht="12.75" customHeight="1" x14ac:dyDescent="0.2"/>
    <row r="16676" ht="12.75" customHeight="1" x14ac:dyDescent="0.2"/>
    <row r="16677" ht="12.75" customHeight="1" x14ac:dyDescent="0.2"/>
    <row r="16678" ht="12.75" customHeight="1" x14ac:dyDescent="0.2"/>
    <row r="16679" ht="12.75" customHeight="1" x14ac:dyDescent="0.2"/>
    <row r="16680" ht="12.75" customHeight="1" x14ac:dyDescent="0.2"/>
    <row r="16681" ht="12.75" customHeight="1" x14ac:dyDescent="0.2"/>
    <row r="16682" ht="12.75" customHeight="1" x14ac:dyDescent="0.2"/>
    <row r="16683" ht="12.75" customHeight="1" x14ac:dyDescent="0.2"/>
    <row r="16684" ht="12.75" customHeight="1" x14ac:dyDescent="0.2"/>
    <row r="16685" ht="12.75" customHeight="1" x14ac:dyDescent="0.2"/>
    <row r="16686" ht="12.75" customHeight="1" x14ac:dyDescent="0.2"/>
    <row r="16687" ht="12.75" customHeight="1" x14ac:dyDescent="0.2"/>
    <row r="16688" ht="12.75" customHeight="1" x14ac:dyDescent="0.2"/>
    <row r="16689" ht="12.75" customHeight="1" x14ac:dyDescent="0.2"/>
    <row r="16690" ht="12.75" customHeight="1" x14ac:dyDescent="0.2"/>
    <row r="16691" ht="12.75" customHeight="1" x14ac:dyDescent="0.2"/>
    <row r="16692" ht="12.75" customHeight="1" x14ac:dyDescent="0.2"/>
    <row r="16693" ht="12.75" customHeight="1" x14ac:dyDescent="0.2"/>
    <row r="16694" ht="12.75" customHeight="1" x14ac:dyDescent="0.2"/>
    <row r="16695" ht="12.75" customHeight="1" x14ac:dyDescent="0.2"/>
    <row r="16696" ht="12.75" customHeight="1" x14ac:dyDescent="0.2"/>
    <row r="16697" ht="12.75" customHeight="1" x14ac:dyDescent="0.2"/>
    <row r="16698" ht="12.75" customHeight="1" x14ac:dyDescent="0.2"/>
    <row r="16699" ht="12.75" customHeight="1" x14ac:dyDescent="0.2"/>
    <row r="16700" ht="12.75" customHeight="1" x14ac:dyDescent="0.2"/>
    <row r="16701" ht="12.75" customHeight="1" x14ac:dyDescent="0.2"/>
    <row r="16702" ht="12.75" customHeight="1" x14ac:dyDescent="0.2"/>
    <row r="16703" ht="12.75" customHeight="1" x14ac:dyDescent="0.2"/>
    <row r="16704" ht="12.75" customHeight="1" x14ac:dyDescent="0.2"/>
    <row r="16705" ht="12.75" customHeight="1" x14ac:dyDescent="0.2"/>
    <row r="16706" ht="12.75" customHeight="1" x14ac:dyDescent="0.2"/>
    <row r="16707" ht="12.75" customHeight="1" x14ac:dyDescent="0.2"/>
    <row r="16708" ht="12.75" customHeight="1" x14ac:dyDescent="0.2"/>
    <row r="16709" ht="12.75" customHeight="1" x14ac:dyDescent="0.2"/>
    <row r="16710" ht="12.75" customHeight="1" x14ac:dyDescent="0.2"/>
    <row r="16711" ht="12.75" customHeight="1" x14ac:dyDescent="0.2"/>
    <row r="16712" ht="12.75" customHeight="1" x14ac:dyDescent="0.2"/>
    <row r="16713" ht="12.75" customHeight="1" x14ac:dyDescent="0.2"/>
    <row r="16714" ht="12.75" customHeight="1" x14ac:dyDescent="0.2"/>
    <row r="16715" ht="12.75" customHeight="1" x14ac:dyDescent="0.2"/>
    <row r="16716" ht="12.75" customHeight="1" x14ac:dyDescent="0.2"/>
    <row r="16717" ht="12.75" customHeight="1" x14ac:dyDescent="0.2"/>
    <row r="16718" ht="12.75" customHeight="1" x14ac:dyDescent="0.2"/>
    <row r="16719" ht="12.75" customHeight="1" x14ac:dyDescent="0.2"/>
    <row r="16720" ht="12.75" customHeight="1" x14ac:dyDescent="0.2"/>
    <row r="16721" ht="12.75" customHeight="1" x14ac:dyDescent="0.2"/>
    <row r="16722" ht="12.75" customHeight="1" x14ac:dyDescent="0.2"/>
    <row r="16723" ht="12.75" customHeight="1" x14ac:dyDescent="0.2"/>
    <row r="16724" ht="12.75" customHeight="1" x14ac:dyDescent="0.2"/>
    <row r="16725" ht="12.75" customHeight="1" x14ac:dyDescent="0.2"/>
    <row r="16726" ht="12.75" customHeight="1" x14ac:dyDescent="0.2"/>
    <row r="16727" ht="12.75" customHeight="1" x14ac:dyDescent="0.2"/>
    <row r="16728" ht="12.75" customHeight="1" x14ac:dyDescent="0.2"/>
    <row r="16729" ht="12.75" customHeight="1" x14ac:dyDescent="0.2"/>
    <row r="16730" ht="12.75" customHeight="1" x14ac:dyDescent="0.2"/>
    <row r="16731" ht="12.75" customHeight="1" x14ac:dyDescent="0.2"/>
    <row r="16732" ht="12.75" customHeight="1" x14ac:dyDescent="0.2"/>
    <row r="16733" ht="12.75" customHeight="1" x14ac:dyDescent="0.2"/>
    <row r="16734" ht="12.75" customHeight="1" x14ac:dyDescent="0.2"/>
    <row r="16735" ht="12.75" customHeight="1" x14ac:dyDescent="0.2"/>
    <row r="16736" ht="12.75" customHeight="1" x14ac:dyDescent="0.2"/>
    <row r="16737" ht="12.75" customHeight="1" x14ac:dyDescent="0.2"/>
    <row r="16738" ht="12.75" customHeight="1" x14ac:dyDescent="0.2"/>
    <row r="16739" ht="12.75" customHeight="1" x14ac:dyDescent="0.2"/>
    <row r="16740" ht="12.75" customHeight="1" x14ac:dyDescent="0.2"/>
    <row r="16741" ht="12.75" customHeight="1" x14ac:dyDescent="0.2"/>
    <row r="16742" ht="12.75" customHeight="1" x14ac:dyDescent="0.2"/>
    <row r="16743" ht="12.75" customHeight="1" x14ac:dyDescent="0.2"/>
    <row r="16744" ht="12.75" customHeight="1" x14ac:dyDescent="0.2"/>
    <row r="16745" ht="12.75" customHeight="1" x14ac:dyDescent="0.2"/>
    <row r="16746" ht="12.75" customHeight="1" x14ac:dyDescent="0.2"/>
    <row r="16747" ht="12.75" customHeight="1" x14ac:dyDescent="0.2"/>
    <row r="16748" ht="12.75" customHeight="1" x14ac:dyDescent="0.2"/>
    <row r="16749" ht="12.75" customHeight="1" x14ac:dyDescent="0.2"/>
    <row r="16750" ht="12.75" customHeight="1" x14ac:dyDescent="0.2"/>
    <row r="16751" ht="12.75" customHeight="1" x14ac:dyDescent="0.2"/>
    <row r="16752" ht="12.75" customHeight="1" x14ac:dyDescent="0.2"/>
    <row r="16753" ht="12.75" customHeight="1" x14ac:dyDescent="0.2"/>
    <row r="16754" ht="12.75" customHeight="1" x14ac:dyDescent="0.2"/>
    <row r="16755" ht="12.75" customHeight="1" x14ac:dyDescent="0.2"/>
    <row r="16756" ht="12.75" customHeight="1" x14ac:dyDescent="0.2"/>
    <row r="16757" ht="12.75" customHeight="1" x14ac:dyDescent="0.2"/>
    <row r="16758" ht="12.75" customHeight="1" x14ac:dyDescent="0.2"/>
    <row r="16759" ht="12.75" customHeight="1" x14ac:dyDescent="0.2"/>
    <row r="16760" ht="12.75" customHeight="1" x14ac:dyDescent="0.2"/>
    <row r="16761" ht="12.75" customHeight="1" x14ac:dyDescent="0.2"/>
    <row r="16762" ht="12.75" customHeight="1" x14ac:dyDescent="0.2"/>
    <row r="16763" ht="12.75" customHeight="1" x14ac:dyDescent="0.2"/>
    <row r="16764" ht="12.75" customHeight="1" x14ac:dyDescent="0.2"/>
    <row r="16765" ht="12.75" customHeight="1" x14ac:dyDescent="0.2"/>
    <row r="16766" ht="12.75" customHeight="1" x14ac:dyDescent="0.2"/>
    <row r="16767" ht="12.75" customHeight="1" x14ac:dyDescent="0.2"/>
    <row r="16768" ht="12.75" customHeight="1" x14ac:dyDescent="0.2"/>
    <row r="16769" ht="12.75" customHeight="1" x14ac:dyDescent="0.2"/>
    <row r="16770" ht="12.75" customHeight="1" x14ac:dyDescent="0.2"/>
    <row r="16771" ht="12.75" customHeight="1" x14ac:dyDescent="0.2"/>
    <row r="16772" ht="12.75" customHeight="1" x14ac:dyDescent="0.2"/>
    <row r="16773" ht="12.75" customHeight="1" x14ac:dyDescent="0.2"/>
    <row r="16774" ht="12.75" customHeight="1" x14ac:dyDescent="0.2"/>
    <row r="16775" ht="12.75" customHeight="1" x14ac:dyDescent="0.2"/>
    <row r="16776" ht="12.75" customHeight="1" x14ac:dyDescent="0.2"/>
    <row r="16777" ht="12.75" customHeight="1" x14ac:dyDescent="0.2"/>
    <row r="16778" ht="12.75" customHeight="1" x14ac:dyDescent="0.2"/>
    <row r="16779" ht="12.75" customHeight="1" x14ac:dyDescent="0.2"/>
    <row r="16780" ht="12.75" customHeight="1" x14ac:dyDescent="0.2"/>
    <row r="16781" ht="12.75" customHeight="1" x14ac:dyDescent="0.2"/>
    <row r="16782" ht="12.75" customHeight="1" x14ac:dyDescent="0.2"/>
    <row r="16783" ht="12.75" customHeight="1" x14ac:dyDescent="0.2"/>
    <row r="16784" ht="12.75" customHeight="1" x14ac:dyDescent="0.2"/>
    <row r="16785" ht="12.75" customHeight="1" x14ac:dyDescent="0.2"/>
    <row r="16786" ht="12.75" customHeight="1" x14ac:dyDescent="0.2"/>
    <row r="16787" ht="12.75" customHeight="1" x14ac:dyDescent="0.2"/>
    <row r="16788" ht="12.75" customHeight="1" x14ac:dyDescent="0.2"/>
    <row r="16789" ht="12.75" customHeight="1" x14ac:dyDescent="0.2"/>
    <row r="16790" ht="12.75" customHeight="1" x14ac:dyDescent="0.2"/>
    <row r="16791" ht="12.75" customHeight="1" x14ac:dyDescent="0.2"/>
    <row r="16792" ht="12.75" customHeight="1" x14ac:dyDescent="0.2"/>
    <row r="16793" ht="12.75" customHeight="1" x14ac:dyDescent="0.2"/>
    <row r="16794" ht="12.75" customHeight="1" x14ac:dyDescent="0.2"/>
    <row r="16795" ht="12.75" customHeight="1" x14ac:dyDescent="0.2"/>
    <row r="16796" ht="12.75" customHeight="1" x14ac:dyDescent="0.2"/>
    <row r="16797" ht="12.75" customHeight="1" x14ac:dyDescent="0.2"/>
    <row r="16798" ht="12.75" customHeight="1" x14ac:dyDescent="0.2"/>
    <row r="16799" ht="12.75" customHeight="1" x14ac:dyDescent="0.2"/>
    <row r="16800" ht="12.75" customHeight="1" x14ac:dyDescent="0.2"/>
    <row r="16801" ht="12.75" customHeight="1" x14ac:dyDescent="0.2"/>
    <row r="16802" ht="12.75" customHeight="1" x14ac:dyDescent="0.2"/>
    <row r="16803" ht="12.75" customHeight="1" x14ac:dyDescent="0.2"/>
    <row r="16804" ht="12.75" customHeight="1" x14ac:dyDescent="0.2"/>
    <row r="16805" ht="12.75" customHeight="1" x14ac:dyDescent="0.2"/>
    <row r="16806" ht="12.75" customHeight="1" x14ac:dyDescent="0.2"/>
    <row r="16807" ht="12.75" customHeight="1" x14ac:dyDescent="0.2"/>
    <row r="16808" ht="12.75" customHeight="1" x14ac:dyDescent="0.2"/>
    <row r="16809" ht="12.75" customHeight="1" x14ac:dyDescent="0.2"/>
    <row r="16810" ht="12.75" customHeight="1" x14ac:dyDescent="0.2"/>
    <row r="16811" ht="12.75" customHeight="1" x14ac:dyDescent="0.2"/>
    <row r="16812" ht="12.75" customHeight="1" x14ac:dyDescent="0.2"/>
    <row r="16813" ht="12.75" customHeight="1" x14ac:dyDescent="0.2"/>
    <row r="16814" ht="12.75" customHeight="1" x14ac:dyDescent="0.2"/>
    <row r="16815" ht="12.75" customHeight="1" x14ac:dyDescent="0.2"/>
    <row r="16816" ht="12.75" customHeight="1" x14ac:dyDescent="0.2"/>
    <row r="16817" ht="12.75" customHeight="1" x14ac:dyDescent="0.2"/>
    <row r="16818" ht="12.75" customHeight="1" x14ac:dyDescent="0.2"/>
    <row r="16819" ht="12.75" customHeight="1" x14ac:dyDescent="0.2"/>
    <row r="16820" ht="12.75" customHeight="1" x14ac:dyDescent="0.2"/>
    <row r="16821" ht="12.75" customHeight="1" x14ac:dyDescent="0.2"/>
    <row r="16822" ht="12.75" customHeight="1" x14ac:dyDescent="0.2"/>
    <row r="16823" ht="12.75" customHeight="1" x14ac:dyDescent="0.2"/>
    <row r="16824" ht="12.75" customHeight="1" x14ac:dyDescent="0.2"/>
    <row r="16825" ht="12.75" customHeight="1" x14ac:dyDescent="0.2"/>
    <row r="16826" ht="12.75" customHeight="1" x14ac:dyDescent="0.2"/>
    <row r="16827" ht="12.75" customHeight="1" x14ac:dyDescent="0.2"/>
    <row r="16828" ht="12.75" customHeight="1" x14ac:dyDescent="0.2"/>
    <row r="16829" ht="12.75" customHeight="1" x14ac:dyDescent="0.2"/>
    <row r="16830" ht="12.75" customHeight="1" x14ac:dyDescent="0.2"/>
    <row r="16831" ht="12.75" customHeight="1" x14ac:dyDescent="0.2"/>
    <row r="16832" ht="12.75" customHeight="1" x14ac:dyDescent="0.2"/>
    <row r="16833" ht="12.75" customHeight="1" x14ac:dyDescent="0.2"/>
    <row r="16834" ht="12.75" customHeight="1" x14ac:dyDescent="0.2"/>
    <row r="16835" ht="12.75" customHeight="1" x14ac:dyDescent="0.2"/>
    <row r="16836" ht="12.75" customHeight="1" x14ac:dyDescent="0.2"/>
    <row r="16837" ht="12.75" customHeight="1" x14ac:dyDescent="0.2"/>
    <row r="16838" ht="12.75" customHeight="1" x14ac:dyDescent="0.2"/>
    <row r="16839" ht="12.75" customHeight="1" x14ac:dyDescent="0.2"/>
    <row r="16840" ht="12.75" customHeight="1" x14ac:dyDescent="0.2"/>
    <row r="16841" ht="12.75" customHeight="1" x14ac:dyDescent="0.2"/>
    <row r="16842" ht="12.75" customHeight="1" x14ac:dyDescent="0.2"/>
    <row r="16843" ht="12.75" customHeight="1" x14ac:dyDescent="0.2"/>
    <row r="16844" ht="12.75" customHeight="1" x14ac:dyDescent="0.2"/>
    <row r="16845" ht="12.75" customHeight="1" x14ac:dyDescent="0.2"/>
    <row r="16846" ht="12.75" customHeight="1" x14ac:dyDescent="0.2"/>
    <row r="16847" ht="12.75" customHeight="1" x14ac:dyDescent="0.2"/>
    <row r="16848" ht="12.75" customHeight="1" x14ac:dyDescent="0.2"/>
    <row r="16849" ht="12.75" customHeight="1" x14ac:dyDescent="0.2"/>
    <row r="16850" ht="12.75" customHeight="1" x14ac:dyDescent="0.2"/>
    <row r="16851" ht="12.75" customHeight="1" x14ac:dyDescent="0.2"/>
    <row r="16852" ht="12.75" customHeight="1" x14ac:dyDescent="0.2"/>
    <row r="16853" ht="12.75" customHeight="1" x14ac:dyDescent="0.2"/>
    <row r="16854" ht="12.75" customHeight="1" x14ac:dyDescent="0.2"/>
    <row r="16855" ht="12.75" customHeight="1" x14ac:dyDescent="0.2"/>
    <row r="16856" ht="12.75" customHeight="1" x14ac:dyDescent="0.2"/>
    <row r="16857" ht="12.75" customHeight="1" x14ac:dyDescent="0.2"/>
    <row r="16858" ht="12.75" customHeight="1" x14ac:dyDescent="0.2"/>
    <row r="16859" ht="12.75" customHeight="1" x14ac:dyDescent="0.2"/>
    <row r="16860" ht="12.75" customHeight="1" x14ac:dyDescent="0.2"/>
    <row r="16861" ht="12.75" customHeight="1" x14ac:dyDescent="0.2"/>
    <row r="16862" ht="12.75" customHeight="1" x14ac:dyDescent="0.2"/>
    <row r="16863" ht="12.75" customHeight="1" x14ac:dyDescent="0.2"/>
    <row r="16864" ht="12.75" customHeight="1" x14ac:dyDescent="0.2"/>
    <row r="16865" ht="12.75" customHeight="1" x14ac:dyDescent="0.2"/>
    <row r="16866" ht="12.75" customHeight="1" x14ac:dyDescent="0.2"/>
    <row r="16867" ht="12.75" customHeight="1" x14ac:dyDescent="0.2"/>
    <row r="16868" ht="12.75" customHeight="1" x14ac:dyDescent="0.2"/>
    <row r="16869" ht="12.75" customHeight="1" x14ac:dyDescent="0.2"/>
    <row r="16870" ht="12.75" customHeight="1" x14ac:dyDescent="0.2"/>
    <row r="16871" ht="12.75" customHeight="1" x14ac:dyDescent="0.2"/>
    <row r="16872" ht="12.75" customHeight="1" x14ac:dyDescent="0.2"/>
    <row r="16873" ht="12.75" customHeight="1" x14ac:dyDescent="0.2"/>
    <row r="16874" ht="12.75" customHeight="1" x14ac:dyDescent="0.2"/>
    <row r="16875" ht="12.75" customHeight="1" x14ac:dyDescent="0.2"/>
    <row r="16876" ht="12.75" customHeight="1" x14ac:dyDescent="0.2"/>
    <row r="16877" ht="12.75" customHeight="1" x14ac:dyDescent="0.2"/>
    <row r="16878" ht="12.75" customHeight="1" x14ac:dyDescent="0.2"/>
    <row r="16879" ht="12.75" customHeight="1" x14ac:dyDescent="0.2"/>
    <row r="16880" ht="12.75" customHeight="1" x14ac:dyDescent="0.2"/>
    <row r="16881" ht="12.75" customHeight="1" x14ac:dyDescent="0.2"/>
    <row r="16882" ht="12.75" customHeight="1" x14ac:dyDescent="0.2"/>
    <row r="16883" ht="12.75" customHeight="1" x14ac:dyDescent="0.2"/>
    <row r="16884" ht="12.75" customHeight="1" x14ac:dyDescent="0.2"/>
    <row r="16885" ht="12.75" customHeight="1" x14ac:dyDescent="0.2"/>
    <row r="16886" ht="12.75" customHeight="1" x14ac:dyDescent="0.2"/>
    <row r="16887" ht="12.75" customHeight="1" x14ac:dyDescent="0.2"/>
    <row r="16888" ht="12.75" customHeight="1" x14ac:dyDescent="0.2"/>
    <row r="16889" ht="12.75" customHeight="1" x14ac:dyDescent="0.2"/>
    <row r="16890" ht="12.75" customHeight="1" x14ac:dyDescent="0.2"/>
    <row r="16891" ht="12.75" customHeight="1" x14ac:dyDescent="0.2"/>
    <row r="16892" ht="12.75" customHeight="1" x14ac:dyDescent="0.2"/>
    <row r="16893" ht="12.75" customHeight="1" x14ac:dyDescent="0.2"/>
    <row r="16894" ht="12.75" customHeight="1" x14ac:dyDescent="0.2"/>
    <row r="16895" ht="12.75" customHeight="1" x14ac:dyDescent="0.2"/>
    <row r="16896" ht="12.75" customHeight="1" x14ac:dyDescent="0.2"/>
    <row r="16897" ht="12.75" customHeight="1" x14ac:dyDescent="0.2"/>
    <row r="16898" ht="12.75" customHeight="1" x14ac:dyDescent="0.2"/>
    <row r="16899" ht="12.75" customHeight="1" x14ac:dyDescent="0.2"/>
    <row r="16900" ht="12.75" customHeight="1" x14ac:dyDescent="0.2"/>
    <row r="16901" ht="12.75" customHeight="1" x14ac:dyDescent="0.2"/>
    <row r="16902" ht="12.75" customHeight="1" x14ac:dyDescent="0.2"/>
    <row r="16903" ht="12.75" customHeight="1" x14ac:dyDescent="0.2"/>
    <row r="16904" ht="12.75" customHeight="1" x14ac:dyDescent="0.2"/>
    <row r="16905" ht="12.75" customHeight="1" x14ac:dyDescent="0.2"/>
    <row r="16906" ht="12.75" customHeight="1" x14ac:dyDescent="0.2"/>
    <row r="16907" ht="12.75" customHeight="1" x14ac:dyDescent="0.2"/>
    <row r="16908" ht="12.75" customHeight="1" x14ac:dyDescent="0.2"/>
    <row r="16909" ht="12.75" customHeight="1" x14ac:dyDescent="0.2"/>
    <row r="16910" ht="12.75" customHeight="1" x14ac:dyDescent="0.2"/>
    <row r="16911" ht="12.75" customHeight="1" x14ac:dyDescent="0.2"/>
    <row r="16912" ht="12.75" customHeight="1" x14ac:dyDescent="0.2"/>
    <row r="16913" ht="12.75" customHeight="1" x14ac:dyDescent="0.2"/>
    <row r="16914" ht="12.75" customHeight="1" x14ac:dyDescent="0.2"/>
    <row r="16915" ht="12.75" customHeight="1" x14ac:dyDescent="0.2"/>
    <row r="16916" ht="12.75" customHeight="1" x14ac:dyDescent="0.2"/>
    <row r="16917" ht="12.75" customHeight="1" x14ac:dyDescent="0.2"/>
    <row r="16918" ht="12.75" customHeight="1" x14ac:dyDescent="0.2"/>
    <row r="16919" ht="12.75" customHeight="1" x14ac:dyDescent="0.2"/>
    <row r="16920" ht="12.75" customHeight="1" x14ac:dyDescent="0.2"/>
    <row r="16921" ht="12.75" customHeight="1" x14ac:dyDescent="0.2"/>
    <row r="16922" ht="12.75" customHeight="1" x14ac:dyDescent="0.2"/>
    <row r="16923" ht="12.75" customHeight="1" x14ac:dyDescent="0.2"/>
    <row r="16924" ht="12.75" customHeight="1" x14ac:dyDescent="0.2"/>
    <row r="16925" ht="12.75" customHeight="1" x14ac:dyDescent="0.2"/>
    <row r="16926" ht="12.75" customHeight="1" x14ac:dyDescent="0.2"/>
    <row r="16927" ht="12.75" customHeight="1" x14ac:dyDescent="0.2"/>
    <row r="16928" ht="12.75" customHeight="1" x14ac:dyDescent="0.2"/>
    <row r="16929" ht="12.75" customHeight="1" x14ac:dyDescent="0.2"/>
    <row r="16930" ht="12.75" customHeight="1" x14ac:dyDescent="0.2"/>
    <row r="16931" ht="12.75" customHeight="1" x14ac:dyDescent="0.2"/>
    <row r="16932" ht="12.75" customHeight="1" x14ac:dyDescent="0.2"/>
    <row r="16933" ht="12.75" customHeight="1" x14ac:dyDescent="0.2"/>
    <row r="16934" ht="12.75" customHeight="1" x14ac:dyDescent="0.2"/>
    <row r="16935" ht="12.75" customHeight="1" x14ac:dyDescent="0.2"/>
    <row r="16936" ht="12.75" customHeight="1" x14ac:dyDescent="0.2"/>
    <row r="16937" ht="12.75" customHeight="1" x14ac:dyDescent="0.2"/>
    <row r="16938" ht="12.75" customHeight="1" x14ac:dyDescent="0.2"/>
    <row r="16939" ht="12.75" customHeight="1" x14ac:dyDescent="0.2"/>
    <row r="16940" ht="12.75" customHeight="1" x14ac:dyDescent="0.2"/>
    <row r="16941" ht="12.75" customHeight="1" x14ac:dyDescent="0.2"/>
    <row r="16942" ht="12.75" customHeight="1" x14ac:dyDescent="0.2"/>
    <row r="16943" ht="12.75" customHeight="1" x14ac:dyDescent="0.2"/>
    <row r="16944" ht="12.75" customHeight="1" x14ac:dyDescent="0.2"/>
    <row r="16945" ht="12.75" customHeight="1" x14ac:dyDescent="0.2"/>
    <row r="16946" ht="12.75" customHeight="1" x14ac:dyDescent="0.2"/>
    <row r="16947" ht="12.75" customHeight="1" x14ac:dyDescent="0.2"/>
    <row r="16948" ht="12.75" customHeight="1" x14ac:dyDescent="0.2"/>
    <row r="16949" ht="12.75" customHeight="1" x14ac:dyDescent="0.2"/>
    <row r="16950" ht="12.75" customHeight="1" x14ac:dyDescent="0.2"/>
    <row r="16951" ht="12.75" customHeight="1" x14ac:dyDescent="0.2"/>
    <row r="16952" ht="12.75" customHeight="1" x14ac:dyDescent="0.2"/>
    <row r="16953" ht="12.75" customHeight="1" x14ac:dyDescent="0.2"/>
    <row r="16954" ht="12.75" customHeight="1" x14ac:dyDescent="0.2"/>
    <row r="16955" ht="12.75" customHeight="1" x14ac:dyDescent="0.2"/>
    <row r="16956" ht="12.75" customHeight="1" x14ac:dyDescent="0.2"/>
    <row r="16957" ht="12.75" customHeight="1" x14ac:dyDescent="0.2"/>
    <row r="16958" ht="12.75" customHeight="1" x14ac:dyDescent="0.2"/>
    <row r="16959" ht="12.75" customHeight="1" x14ac:dyDescent="0.2"/>
    <row r="16960" ht="12.75" customHeight="1" x14ac:dyDescent="0.2"/>
    <row r="16961" ht="12.75" customHeight="1" x14ac:dyDescent="0.2"/>
    <row r="16962" ht="12.75" customHeight="1" x14ac:dyDescent="0.2"/>
    <row r="16963" ht="12.75" customHeight="1" x14ac:dyDescent="0.2"/>
    <row r="16964" ht="12.75" customHeight="1" x14ac:dyDescent="0.2"/>
    <row r="16965" ht="12.75" customHeight="1" x14ac:dyDescent="0.2"/>
    <row r="16966" ht="12.75" customHeight="1" x14ac:dyDescent="0.2"/>
    <row r="16967" ht="12.75" customHeight="1" x14ac:dyDescent="0.2"/>
    <row r="16968" ht="12.75" customHeight="1" x14ac:dyDescent="0.2"/>
    <row r="16969" ht="12.75" customHeight="1" x14ac:dyDescent="0.2"/>
    <row r="16970" ht="12.75" customHeight="1" x14ac:dyDescent="0.2"/>
    <row r="16971" ht="12.75" customHeight="1" x14ac:dyDescent="0.2"/>
    <row r="16972" ht="12.75" customHeight="1" x14ac:dyDescent="0.2"/>
    <row r="16973" ht="12.75" customHeight="1" x14ac:dyDescent="0.2"/>
    <row r="16974" ht="12.75" customHeight="1" x14ac:dyDescent="0.2"/>
    <row r="16975" ht="12.75" customHeight="1" x14ac:dyDescent="0.2"/>
    <row r="16976" ht="12.75" customHeight="1" x14ac:dyDescent="0.2"/>
    <row r="16977" ht="12.75" customHeight="1" x14ac:dyDescent="0.2"/>
    <row r="16978" ht="12.75" customHeight="1" x14ac:dyDescent="0.2"/>
    <row r="16979" ht="12.75" customHeight="1" x14ac:dyDescent="0.2"/>
    <row r="16980" ht="12.75" customHeight="1" x14ac:dyDescent="0.2"/>
    <row r="16981" ht="12.75" customHeight="1" x14ac:dyDescent="0.2"/>
    <row r="16982" ht="12.75" customHeight="1" x14ac:dyDescent="0.2"/>
    <row r="16983" ht="12.75" customHeight="1" x14ac:dyDescent="0.2"/>
    <row r="16984" ht="12.75" customHeight="1" x14ac:dyDescent="0.2"/>
    <row r="16985" ht="12.75" customHeight="1" x14ac:dyDescent="0.2"/>
    <row r="16986" ht="12.75" customHeight="1" x14ac:dyDescent="0.2"/>
    <row r="16987" ht="12.75" customHeight="1" x14ac:dyDescent="0.2"/>
    <row r="16988" ht="12.75" customHeight="1" x14ac:dyDescent="0.2"/>
    <row r="16989" ht="12.75" customHeight="1" x14ac:dyDescent="0.2"/>
    <row r="16990" ht="12.75" customHeight="1" x14ac:dyDescent="0.2"/>
    <row r="16991" ht="12.75" customHeight="1" x14ac:dyDescent="0.2"/>
    <row r="16992" ht="12.75" customHeight="1" x14ac:dyDescent="0.2"/>
    <row r="16993" ht="12.75" customHeight="1" x14ac:dyDescent="0.2"/>
    <row r="16994" ht="12.75" customHeight="1" x14ac:dyDescent="0.2"/>
    <row r="16995" ht="12.75" customHeight="1" x14ac:dyDescent="0.2"/>
    <row r="16996" ht="12.75" customHeight="1" x14ac:dyDescent="0.2"/>
    <row r="16997" ht="12.75" customHeight="1" x14ac:dyDescent="0.2"/>
    <row r="16998" ht="12.75" customHeight="1" x14ac:dyDescent="0.2"/>
    <row r="16999" ht="12.75" customHeight="1" x14ac:dyDescent="0.2"/>
    <row r="17000" ht="12.75" customHeight="1" x14ac:dyDescent="0.2"/>
    <row r="17001" ht="12.75" customHeight="1" x14ac:dyDescent="0.2"/>
    <row r="17002" ht="12.75" customHeight="1" x14ac:dyDescent="0.2"/>
    <row r="17003" ht="12.75" customHeight="1" x14ac:dyDescent="0.2"/>
    <row r="17004" ht="12.75" customHeight="1" x14ac:dyDescent="0.2"/>
    <row r="17005" ht="12.75" customHeight="1" x14ac:dyDescent="0.2"/>
    <row r="17006" ht="12.75" customHeight="1" x14ac:dyDescent="0.2"/>
    <row r="17007" ht="12.75" customHeight="1" x14ac:dyDescent="0.2"/>
    <row r="17008" ht="12.75" customHeight="1" x14ac:dyDescent="0.2"/>
    <row r="17009" ht="12.75" customHeight="1" x14ac:dyDescent="0.2"/>
    <row r="17010" ht="12.75" customHeight="1" x14ac:dyDescent="0.2"/>
    <row r="17011" ht="12.75" customHeight="1" x14ac:dyDescent="0.2"/>
    <row r="17012" ht="12.75" customHeight="1" x14ac:dyDescent="0.2"/>
    <row r="17013" ht="12.75" customHeight="1" x14ac:dyDescent="0.2"/>
    <row r="17014" ht="12.75" customHeight="1" x14ac:dyDescent="0.2"/>
    <row r="17015" ht="12.75" customHeight="1" x14ac:dyDescent="0.2"/>
    <row r="17016" ht="12.75" customHeight="1" x14ac:dyDescent="0.2"/>
    <row r="17017" ht="12.75" customHeight="1" x14ac:dyDescent="0.2"/>
    <row r="17018" ht="12.75" customHeight="1" x14ac:dyDescent="0.2"/>
    <row r="17019" ht="12.75" customHeight="1" x14ac:dyDescent="0.2"/>
    <row r="17020" ht="12.75" customHeight="1" x14ac:dyDescent="0.2"/>
    <row r="17021" ht="12.75" customHeight="1" x14ac:dyDescent="0.2"/>
    <row r="17022" ht="12.75" customHeight="1" x14ac:dyDescent="0.2"/>
    <row r="17023" ht="12.75" customHeight="1" x14ac:dyDescent="0.2"/>
    <row r="17024" ht="12.75" customHeight="1" x14ac:dyDescent="0.2"/>
    <row r="17025" ht="12.75" customHeight="1" x14ac:dyDescent="0.2"/>
    <row r="17026" ht="12.75" customHeight="1" x14ac:dyDescent="0.2"/>
    <row r="17027" ht="12.75" customHeight="1" x14ac:dyDescent="0.2"/>
    <row r="17028" ht="12.75" customHeight="1" x14ac:dyDescent="0.2"/>
    <row r="17029" ht="12.75" customHeight="1" x14ac:dyDescent="0.2"/>
    <row r="17030" ht="12.75" customHeight="1" x14ac:dyDescent="0.2"/>
    <row r="17031" ht="12.75" customHeight="1" x14ac:dyDescent="0.2"/>
    <row r="17032" ht="12.75" customHeight="1" x14ac:dyDescent="0.2"/>
    <row r="17033" ht="12.75" customHeight="1" x14ac:dyDescent="0.2"/>
    <row r="17034" ht="12.75" customHeight="1" x14ac:dyDescent="0.2"/>
    <row r="17035" ht="12.75" customHeight="1" x14ac:dyDescent="0.2"/>
    <row r="17036" ht="12.75" customHeight="1" x14ac:dyDescent="0.2"/>
    <row r="17037" ht="12.75" customHeight="1" x14ac:dyDescent="0.2"/>
    <row r="17038" ht="12.75" customHeight="1" x14ac:dyDescent="0.2"/>
    <row r="17039" ht="12.75" customHeight="1" x14ac:dyDescent="0.2"/>
    <row r="17040" ht="12.75" customHeight="1" x14ac:dyDescent="0.2"/>
    <row r="17041" ht="12.75" customHeight="1" x14ac:dyDescent="0.2"/>
    <row r="17042" ht="12.75" customHeight="1" x14ac:dyDescent="0.2"/>
    <row r="17043" ht="12.75" customHeight="1" x14ac:dyDescent="0.2"/>
    <row r="17044" ht="12.75" customHeight="1" x14ac:dyDescent="0.2"/>
    <row r="17045" ht="12.75" customHeight="1" x14ac:dyDescent="0.2"/>
    <row r="17046" ht="12.75" customHeight="1" x14ac:dyDescent="0.2"/>
    <row r="17047" ht="12.75" customHeight="1" x14ac:dyDescent="0.2"/>
    <row r="17048" ht="12.75" customHeight="1" x14ac:dyDescent="0.2"/>
    <row r="17049" ht="12.75" customHeight="1" x14ac:dyDescent="0.2"/>
    <row r="17050" ht="12.75" customHeight="1" x14ac:dyDescent="0.2"/>
    <row r="17051" ht="12.75" customHeight="1" x14ac:dyDescent="0.2"/>
    <row r="17052" ht="12.75" customHeight="1" x14ac:dyDescent="0.2"/>
    <row r="17053" ht="12.75" customHeight="1" x14ac:dyDescent="0.2"/>
    <row r="17054" ht="12.75" customHeight="1" x14ac:dyDescent="0.2"/>
    <row r="17055" ht="12.75" customHeight="1" x14ac:dyDescent="0.2"/>
    <row r="17056" ht="12.75" customHeight="1" x14ac:dyDescent="0.2"/>
    <row r="17057" ht="12.75" customHeight="1" x14ac:dyDescent="0.2"/>
    <row r="17058" ht="12.75" customHeight="1" x14ac:dyDescent="0.2"/>
    <row r="17059" ht="12.75" customHeight="1" x14ac:dyDescent="0.2"/>
    <row r="17060" ht="12.75" customHeight="1" x14ac:dyDescent="0.2"/>
    <row r="17061" ht="12.75" customHeight="1" x14ac:dyDescent="0.2"/>
    <row r="17062" ht="12.75" customHeight="1" x14ac:dyDescent="0.2"/>
    <row r="17063" ht="12.75" customHeight="1" x14ac:dyDescent="0.2"/>
    <row r="17064" ht="12.75" customHeight="1" x14ac:dyDescent="0.2"/>
    <row r="17065" ht="12.75" customHeight="1" x14ac:dyDescent="0.2"/>
    <row r="17066" ht="12.75" customHeight="1" x14ac:dyDescent="0.2"/>
    <row r="17067" ht="12.75" customHeight="1" x14ac:dyDescent="0.2"/>
    <row r="17068" ht="12.75" customHeight="1" x14ac:dyDescent="0.2"/>
    <row r="17069" ht="12.75" customHeight="1" x14ac:dyDescent="0.2"/>
    <row r="17070" ht="12.75" customHeight="1" x14ac:dyDescent="0.2"/>
    <row r="17071" ht="12.75" customHeight="1" x14ac:dyDescent="0.2"/>
    <row r="17072" ht="12.75" customHeight="1" x14ac:dyDescent="0.2"/>
    <row r="17073" ht="12.75" customHeight="1" x14ac:dyDescent="0.2"/>
    <row r="17074" ht="12.75" customHeight="1" x14ac:dyDescent="0.2"/>
    <row r="17075" ht="12.75" customHeight="1" x14ac:dyDescent="0.2"/>
    <row r="17076" ht="12.75" customHeight="1" x14ac:dyDescent="0.2"/>
    <row r="17077" ht="12.75" customHeight="1" x14ac:dyDescent="0.2"/>
    <row r="17078" ht="12.75" customHeight="1" x14ac:dyDescent="0.2"/>
    <row r="17079" ht="12.75" customHeight="1" x14ac:dyDescent="0.2"/>
    <row r="17080" ht="12.75" customHeight="1" x14ac:dyDescent="0.2"/>
    <row r="17081" ht="12.75" customHeight="1" x14ac:dyDescent="0.2"/>
    <row r="17082" ht="12.75" customHeight="1" x14ac:dyDescent="0.2"/>
    <row r="17083" ht="12.75" customHeight="1" x14ac:dyDescent="0.2"/>
    <row r="17084" ht="12.75" customHeight="1" x14ac:dyDescent="0.2"/>
    <row r="17085" ht="12.75" customHeight="1" x14ac:dyDescent="0.2"/>
    <row r="17086" ht="12.75" customHeight="1" x14ac:dyDescent="0.2"/>
    <row r="17087" ht="12.75" customHeight="1" x14ac:dyDescent="0.2"/>
    <row r="17088" ht="12.75" customHeight="1" x14ac:dyDescent="0.2"/>
    <row r="17089" ht="12.75" customHeight="1" x14ac:dyDescent="0.2"/>
    <row r="17090" ht="12.75" customHeight="1" x14ac:dyDescent="0.2"/>
    <row r="17091" ht="12.75" customHeight="1" x14ac:dyDescent="0.2"/>
    <row r="17092" ht="12.75" customHeight="1" x14ac:dyDescent="0.2"/>
    <row r="17093" ht="12.75" customHeight="1" x14ac:dyDescent="0.2"/>
    <row r="17094" ht="12.75" customHeight="1" x14ac:dyDescent="0.2"/>
    <row r="17095" ht="12.75" customHeight="1" x14ac:dyDescent="0.2"/>
    <row r="17096" ht="12.75" customHeight="1" x14ac:dyDescent="0.2"/>
    <row r="17097" ht="12.75" customHeight="1" x14ac:dyDescent="0.2"/>
    <row r="17098" ht="12.75" customHeight="1" x14ac:dyDescent="0.2"/>
    <row r="17099" ht="12.75" customHeight="1" x14ac:dyDescent="0.2"/>
    <row r="17100" ht="12.75" customHeight="1" x14ac:dyDescent="0.2"/>
    <row r="17101" ht="12.75" customHeight="1" x14ac:dyDescent="0.2"/>
    <row r="17102" ht="12.75" customHeight="1" x14ac:dyDescent="0.2"/>
    <row r="17103" ht="12.75" customHeight="1" x14ac:dyDescent="0.2"/>
    <row r="17104" ht="12.75" customHeight="1" x14ac:dyDescent="0.2"/>
    <row r="17105" ht="12.75" customHeight="1" x14ac:dyDescent="0.2"/>
    <row r="17106" ht="12.75" customHeight="1" x14ac:dyDescent="0.2"/>
    <row r="17107" ht="12.75" customHeight="1" x14ac:dyDescent="0.2"/>
    <row r="17108" ht="12.75" customHeight="1" x14ac:dyDescent="0.2"/>
    <row r="17109" ht="12.75" customHeight="1" x14ac:dyDescent="0.2"/>
    <row r="17110" ht="12.75" customHeight="1" x14ac:dyDescent="0.2"/>
    <row r="17111" ht="12.75" customHeight="1" x14ac:dyDescent="0.2"/>
    <row r="17112" ht="12.75" customHeight="1" x14ac:dyDescent="0.2"/>
    <row r="17113" ht="12.75" customHeight="1" x14ac:dyDescent="0.2"/>
    <row r="17114" ht="12.75" customHeight="1" x14ac:dyDescent="0.2"/>
    <row r="17115" ht="12.75" customHeight="1" x14ac:dyDescent="0.2"/>
    <row r="17116" ht="12.75" customHeight="1" x14ac:dyDescent="0.2"/>
    <row r="17117" ht="12.75" customHeight="1" x14ac:dyDescent="0.2"/>
    <row r="17118" ht="12.75" customHeight="1" x14ac:dyDescent="0.2"/>
    <row r="17119" ht="12.75" customHeight="1" x14ac:dyDescent="0.2"/>
    <row r="17120" ht="12.75" customHeight="1" x14ac:dyDescent="0.2"/>
    <row r="17121" ht="12.75" customHeight="1" x14ac:dyDescent="0.2"/>
    <row r="17122" ht="12.75" customHeight="1" x14ac:dyDescent="0.2"/>
    <row r="17123" ht="12.75" customHeight="1" x14ac:dyDescent="0.2"/>
    <row r="17124" ht="12.75" customHeight="1" x14ac:dyDescent="0.2"/>
    <row r="17125" ht="12.75" customHeight="1" x14ac:dyDescent="0.2"/>
    <row r="17126" ht="12.75" customHeight="1" x14ac:dyDescent="0.2"/>
    <row r="17127" ht="12.75" customHeight="1" x14ac:dyDescent="0.2"/>
    <row r="17128" ht="12.75" customHeight="1" x14ac:dyDescent="0.2"/>
    <row r="17129" ht="12.75" customHeight="1" x14ac:dyDescent="0.2"/>
    <row r="17130" ht="12.75" customHeight="1" x14ac:dyDescent="0.2"/>
    <row r="17131" ht="12.75" customHeight="1" x14ac:dyDescent="0.2"/>
    <row r="17132" ht="12.75" customHeight="1" x14ac:dyDescent="0.2"/>
    <row r="17133" ht="12.75" customHeight="1" x14ac:dyDescent="0.2"/>
    <row r="17134" ht="12.75" customHeight="1" x14ac:dyDescent="0.2"/>
    <row r="17135" ht="12.75" customHeight="1" x14ac:dyDescent="0.2"/>
    <row r="17136" ht="12.75" customHeight="1" x14ac:dyDescent="0.2"/>
    <row r="17137" ht="12.75" customHeight="1" x14ac:dyDescent="0.2"/>
    <row r="17138" ht="12.75" customHeight="1" x14ac:dyDescent="0.2"/>
    <row r="17139" ht="12.75" customHeight="1" x14ac:dyDescent="0.2"/>
    <row r="17140" ht="12.75" customHeight="1" x14ac:dyDescent="0.2"/>
    <row r="17141" ht="12.75" customHeight="1" x14ac:dyDescent="0.2"/>
    <row r="17142" ht="12.75" customHeight="1" x14ac:dyDescent="0.2"/>
    <row r="17143" ht="12.75" customHeight="1" x14ac:dyDescent="0.2"/>
    <row r="17144" ht="12.75" customHeight="1" x14ac:dyDescent="0.2"/>
    <row r="17145" ht="12.75" customHeight="1" x14ac:dyDescent="0.2"/>
    <row r="17146" ht="12.75" customHeight="1" x14ac:dyDescent="0.2"/>
    <row r="17147" ht="12.75" customHeight="1" x14ac:dyDescent="0.2"/>
    <row r="17148" ht="12.75" customHeight="1" x14ac:dyDescent="0.2"/>
    <row r="17149" ht="12.75" customHeight="1" x14ac:dyDescent="0.2"/>
    <row r="17150" ht="12.75" customHeight="1" x14ac:dyDescent="0.2"/>
    <row r="17151" ht="12.75" customHeight="1" x14ac:dyDescent="0.2"/>
    <row r="17152" ht="12.75" customHeight="1" x14ac:dyDescent="0.2"/>
    <row r="17153" ht="12.75" customHeight="1" x14ac:dyDescent="0.2"/>
    <row r="17154" ht="12.75" customHeight="1" x14ac:dyDescent="0.2"/>
    <row r="17155" ht="12.75" customHeight="1" x14ac:dyDescent="0.2"/>
    <row r="17156" ht="12.75" customHeight="1" x14ac:dyDescent="0.2"/>
    <row r="17157" ht="12.75" customHeight="1" x14ac:dyDescent="0.2"/>
    <row r="17158" ht="12.75" customHeight="1" x14ac:dyDescent="0.2"/>
    <row r="17159" ht="12.75" customHeight="1" x14ac:dyDescent="0.2"/>
    <row r="17160" ht="12.75" customHeight="1" x14ac:dyDescent="0.2"/>
    <row r="17161" ht="12.75" customHeight="1" x14ac:dyDescent="0.2"/>
    <row r="17162" ht="12.75" customHeight="1" x14ac:dyDescent="0.2"/>
    <row r="17163" ht="12.75" customHeight="1" x14ac:dyDescent="0.2"/>
    <row r="17164" ht="12.75" customHeight="1" x14ac:dyDescent="0.2"/>
    <row r="17165" ht="12.75" customHeight="1" x14ac:dyDescent="0.2"/>
    <row r="17166" ht="12.75" customHeight="1" x14ac:dyDescent="0.2"/>
    <row r="17167" ht="12.75" customHeight="1" x14ac:dyDescent="0.2"/>
    <row r="17168" ht="12.75" customHeight="1" x14ac:dyDescent="0.2"/>
    <row r="17169" ht="12.75" customHeight="1" x14ac:dyDescent="0.2"/>
    <row r="17170" ht="12.75" customHeight="1" x14ac:dyDescent="0.2"/>
    <row r="17171" ht="12.75" customHeight="1" x14ac:dyDescent="0.2"/>
    <row r="17172" ht="12.75" customHeight="1" x14ac:dyDescent="0.2"/>
    <row r="17173" ht="12.75" customHeight="1" x14ac:dyDescent="0.2"/>
    <row r="17174" ht="12.75" customHeight="1" x14ac:dyDescent="0.2"/>
    <row r="17175" ht="12.75" customHeight="1" x14ac:dyDescent="0.2"/>
    <row r="17176" ht="12.75" customHeight="1" x14ac:dyDescent="0.2"/>
    <row r="17177" ht="12.75" customHeight="1" x14ac:dyDescent="0.2"/>
    <row r="17178" ht="12.75" customHeight="1" x14ac:dyDescent="0.2"/>
    <row r="17179" ht="12.75" customHeight="1" x14ac:dyDescent="0.2"/>
    <row r="17180" ht="12.75" customHeight="1" x14ac:dyDescent="0.2"/>
    <row r="17181" ht="12.75" customHeight="1" x14ac:dyDescent="0.2"/>
    <row r="17182" ht="12.75" customHeight="1" x14ac:dyDescent="0.2"/>
    <row r="17183" ht="12.75" customHeight="1" x14ac:dyDescent="0.2"/>
    <row r="17184" ht="12.75" customHeight="1" x14ac:dyDescent="0.2"/>
    <row r="17185" ht="12.75" customHeight="1" x14ac:dyDescent="0.2"/>
    <row r="17186" ht="12.75" customHeight="1" x14ac:dyDescent="0.2"/>
    <row r="17187" ht="12.75" customHeight="1" x14ac:dyDescent="0.2"/>
    <row r="17188" ht="12.75" customHeight="1" x14ac:dyDescent="0.2"/>
    <row r="17189" ht="12.75" customHeight="1" x14ac:dyDescent="0.2"/>
    <row r="17190" ht="12.75" customHeight="1" x14ac:dyDescent="0.2"/>
    <row r="17191" ht="12.75" customHeight="1" x14ac:dyDescent="0.2"/>
    <row r="17192" ht="12.75" customHeight="1" x14ac:dyDescent="0.2"/>
    <row r="17193" ht="12.75" customHeight="1" x14ac:dyDescent="0.2"/>
    <row r="17194" ht="12.75" customHeight="1" x14ac:dyDescent="0.2"/>
    <row r="17195" ht="12.75" customHeight="1" x14ac:dyDescent="0.2"/>
    <row r="17196" ht="12.75" customHeight="1" x14ac:dyDescent="0.2"/>
    <row r="17197" ht="12.75" customHeight="1" x14ac:dyDescent="0.2"/>
    <row r="17198" ht="12.75" customHeight="1" x14ac:dyDescent="0.2"/>
    <row r="17199" ht="12.75" customHeight="1" x14ac:dyDescent="0.2"/>
    <row r="17200" ht="12.75" customHeight="1" x14ac:dyDescent="0.2"/>
    <row r="17201" ht="12.75" customHeight="1" x14ac:dyDescent="0.2"/>
    <row r="17202" ht="12.75" customHeight="1" x14ac:dyDescent="0.2"/>
    <row r="17203" ht="12.75" customHeight="1" x14ac:dyDescent="0.2"/>
    <row r="17204" ht="12.75" customHeight="1" x14ac:dyDescent="0.2"/>
    <row r="17205" ht="12.75" customHeight="1" x14ac:dyDescent="0.2"/>
    <row r="17206" ht="12.75" customHeight="1" x14ac:dyDescent="0.2"/>
    <row r="17207" ht="12.75" customHeight="1" x14ac:dyDescent="0.2"/>
    <row r="17208" ht="12.75" customHeight="1" x14ac:dyDescent="0.2"/>
    <row r="17209" ht="12.75" customHeight="1" x14ac:dyDescent="0.2"/>
    <row r="17210" ht="12.75" customHeight="1" x14ac:dyDescent="0.2"/>
    <row r="17211" ht="12.75" customHeight="1" x14ac:dyDescent="0.2"/>
    <row r="17212" ht="12.75" customHeight="1" x14ac:dyDescent="0.2"/>
    <row r="17213" ht="12.75" customHeight="1" x14ac:dyDescent="0.2"/>
    <row r="17214" ht="12.75" customHeight="1" x14ac:dyDescent="0.2"/>
    <row r="17215" ht="12.75" customHeight="1" x14ac:dyDescent="0.2"/>
    <row r="17216" ht="12.75" customHeight="1" x14ac:dyDescent="0.2"/>
    <row r="17217" ht="12.75" customHeight="1" x14ac:dyDescent="0.2"/>
    <row r="17218" ht="12.75" customHeight="1" x14ac:dyDescent="0.2"/>
    <row r="17219" ht="12.75" customHeight="1" x14ac:dyDescent="0.2"/>
    <row r="17220" ht="12.75" customHeight="1" x14ac:dyDescent="0.2"/>
    <row r="17221" ht="12.75" customHeight="1" x14ac:dyDescent="0.2"/>
    <row r="17222" ht="12.75" customHeight="1" x14ac:dyDescent="0.2"/>
    <row r="17223" ht="12.75" customHeight="1" x14ac:dyDescent="0.2"/>
    <row r="17224" ht="12.75" customHeight="1" x14ac:dyDescent="0.2"/>
    <row r="17225" ht="12.75" customHeight="1" x14ac:dyDescent="0.2"/>
    <row r="17226" ht="12.75" customHeight="1" x14ac:dyDescent="0.2"/>
    <row r="17227" ht="12.75" customHeight="1" x14ac:dyDescent="0.2"/>
    <row r="17228" ht="12.75" customHeight="1" x14ac:dyDescent="0.2"/>
    <row r="17229" ht="12.75" customHeight="1" x14ac:dyDescent="0.2"/>
    <row r="17230" ht="12.75" customHeight="1" x14ac:dyDescent="0.2"/>
    <row r="17231" ht="12.75" customHeight="1" x14ac:dyDescent="0.2"/>
    <row r="17232" ht="12.75" customHeight="1" x14ac:dyDescent="0.2"/>
    <row r="17233" ht="12.75" customHeight="1" x14ac:dyDescent="0.2"/>
    <row r="17234" ht="12.75" customHeight="1" x14ac:dyDescent="0.2"/>
    <row r="17235" ht="12.75" customHeight="1" x14ac:dyDescent="0.2"/>
    <row r="17236" ht="12.75" customHeight="1" x14ac:dyDescent="0.2"/>
    <row r="17237" ht="12.75" customHeight="1" x14ac:dyDescent="0.2"/>
    <row r="17238" ht="12.75" customHeight="1" x14ac:dyDescent="0.2"/>
    <row r="17239" ht="12.75" customHeight="1" x14ac:dyDescent="0.2"/>
    <row r="17240" ht="12.75" customHeight="1" x14ac:dyDescent="0.2"/>
    <row r="17241" ht="12.75" customHeight="1" x14ac:dyDescent="0.2"/>
    <row r="17242" ht="12.75" customHeight="1" x14ac:dyDescent="0.2"/>
    <row r="17243" ht="12.75" customHeight="1" x14ac:dyDescent="0.2"/>
    <row r="17244" ht="12.75" customHeight="1" x14ac:dyDescent="0.2"/>
    <row r="17245" ht="12.75" customHeight="1" x14ac:dyDescent="0.2"/>
    <row r="17246" ht="12.75" customHeight="1" x14ac:dyDescent="0.2"/>
    <row r="17247" ht="12.75" customHeight="1" x14ac:dyDescent="0.2"/>
    <row r="17248" ht="12.75" customHeight="1" x14ac:dyDescent="0.2"/>
    <row r="17249" ht="12.75" customHeight="1" x14ac:dyDescent="0.2"/>
    <row r="17250" ht="12.75" customHeight="1" x14ac:dyDescent="0.2"/>
    <row r="17251" ht="12.75" customHeight="1" x14ac:dyDescent="0.2"/>
    <row r="17252" ht="12.75" customHeight="1" x14ac:dyDescent="0.2"/>
    <row r="17253" ht="12.75" customHeight="1" x14ac:dyDescent="0.2"/>
    <row r="17254" ht="12.75" customHeight="1" x14ac:dyDescent="0.2"/>
    <row r="17255" ht="12.75" customHeight="1" x14ac:dyDescent="0.2"/>
    <row r="17256" ht="12.75" customHeight="1" x14ac:dyDescent="0.2"/>
    <row r="17257" ht="12.75" customHeight="1" x14ac:dyDescent="0.2"/>
    <row r="17258" ht="12.75" customHeight="1" x14ac:dyDescent="0.2"/>
    <row r="17259" ht="12.75" customHeight="1" x14ac:dyDescent="0.2"/>
    <row r="17260" ht="12.75" customHeight="1" x14ac:dyDescent="0.2"/>
    <row r="17261" ht="12.75" customHeight="1" x14ac:dyDescent="0.2"/>
    <row r="17262" ht="12.75" customHeight="1" x14ac:dyDescent="0.2"/>
    <row r="17263" ht="12.75" customHeight="1" x14ac:dyDescent="0.2"/>
    <row r="17264" ht="12.75" customHeight="1" x14ac:dyDescent="0.2"/>
    <row r="17265" ht="12.75" customHeight="1" x14ac:dyDescent="0.2"/>
    <row r="17266" ht="12.75" customHeight="1" x14ac:dyDescent="0.2"/>
    <row r="17267" ht="12.75" customHeight="1" x14ac:dyDescent="0.2"/>
    <row r="17268" ht="12.75" customHeight="1" x14ac:dyDescent="0.2"/>
    <row r="17269" ht="12.75" customHeight="1" x14ac:dyDescent="0.2"/>
    <row r="17270" ht="12.75" customHeight="1" x14ac:dyDescent="0.2"/>
    <row r="17271" ht="12.75" customHeight="1" x14ac:dyDescent="0.2"/>
    <row r="17272" ht="12.75" customHeight="1" x14ac:dyDescent="0.2"/>
    <row r="17273" ht="12.75" customHeight="1" x14ac:dyDescent="0.2"/>
    <row r="17274" ht="12.75" customHeight="1" x14ac:dyDescent="0.2"/>
    <row r="17275" ht="12.75" customHeight="1" x14ac:dyDescent="0.2"/>
    <row r="17276" ht="12.75" customHeight="1" x14ac:dyDescent="0.2"/>
    <row r="17277" ht="12.75" customHeight="1" x14ac:dyDescent="0.2"/>
    <row r="17278" ht="12.75" customHeight="1" x14ac:dyDescent="0.2"/>
    <row r="17279" ht="12.75" customHeight="1" x14ac:dyDescent="0.2"/>
    <row r="17280" ht="12.75" customHeight="1" x14ac:dyDescent="0.2"/>
    <row r="17281" ht="12.75" customHeight="1" x14ac:dyDescent="0.2"/>
    <row r="17282" ht="12.75" customHeight="1" x14ac:dyDescent="0.2"/>
    <row r="17283" ht="12.75" customHeight="1" x14ac:dyDescent="0.2"/>
    <row r="17284" ht="12.75" customHeight="1" x14ac:dyDescent="0.2"/>
    <row r="17285" ht="12.75" customHeight="1" x14ac:dyDescent="0.2"/>
    <row r="17286" ht="12.75" customHeight="1" x14ac:dyDescent="0.2"/>
    <row r="17287" ht="12.75" customHeight="1" x14ac:dyDescent="0.2"/>
    <row r="17288" ht="12.75" customHeight="1" x14ac:dyDescent="0.2"/>
    <row r="17289" ht="12.75" customHeight="1" x14ac:dyDescent="0.2"/>
    <row r="17290" ht="12.75" customHeight="1" x14ac:dyDescent="0.2"/>
    <row r="17291" ht="12.75" customHeight="1" x14ac:dyDescent="0.2"/>
    <row r="17292" ht="12.75" customHeight="1" x14ac:dyDescent="0.2"/>
    <row r="17293" ht="12.75" customHeight="1" x14ac:dyDescent="0.2"/>
    <row r="17294" ht="12.75" customHeight="1" x14ac:dyDescent="0.2"/>
    <row r="17295" ht="12.75" customHeight="1" x14ac:dyDescent="0.2"/>
    <row r="17296" ht="12.75" customHeight="1" x14ac:dyDescent="0.2"/>
    <row r="17297" ht="12.75" customHeight="1" x14ac:dyDescent="0.2"/>
    <row r="17298" ht="12.75" customHeight="1" x14ac:dyDescent="0.2"/>
    <row r="17299" ht="12.75" customHeight="1" x14ac:dyDescent="0.2"/>
    <row r="17300" ht="12.75" customHeight="1" x14ac:dyDescent="0.2"/>
    <row r="17301" ht="12.75" customHeight="1" x14ac:dyDescent="0.2"/>
    <row r="17302" ht="12.75" customHeight="1" x14ac:dyDescent="0.2"/>
    <row r="17303" ht="12.75" customHeight="1" x14ac:dyDescent="0.2"/>
    <row r="17304" ht="12.75" customHeight="1" x14ac:dyDescent="0.2"/>
    <row r="17305" ht="12.75" customHeight="1" x14ac:dyDescent="0.2"/>
    <row r="17306" ht="12.75" customHeight="1" x14ac:dyDescent="0.2"/>
    <row r="17307" ht="12.75" customHeight="1" x14ac:dyDescent="0.2"/>
    <row r="17308" ht="12.75" customHeight="1" x14ac:dyDescent="0.2"/>
    <row r="17309" ht="12.75" customHeight="1" x14ac:dyDescent="0.2"/>
    <row r="17310" ht="12.75" customHeight="1" x14ac:dyDescent="0.2"/>
    <row r="17311" ht="12.75" customHeight="1" x14ac:dyDescent="0.2"/>
    <row r="17312" ht="12.75" customHeight="1" x14ac:dyDescent="0.2"/>
    <row r="17313" ht="12.75" customHeight="1" x14ac:dyDescent="0.2"/>
    <row r="17314" ht="12.75" customHeight="1" x14ac:dyDescent="0.2"/>
    <row r="17315" ht="12.75" customHeight="1" x14ac:dyDescent="0.2"/>
    <row r="17316" ht="12.75" customHeight="1" x14ac:dyDescent="0.2"/>
    <row r="17317" ht="12.75" customHeight="1" x14ac:dyDescent="0.2"/>
    <row r="17318" ht="12.75" customHeight="1" x14ac:dyDescent="0.2"/>
    <row r="17319" ht="12.75" customHeight="1" x14ac:dyDescent="0.2"/>
    <row r="17320" ht="12.75" customHeight="1" x14ac:dyDescent="0.2"/>
    <row r="17321" ht="12.75" customHeight="1" x14ac:dyDescent="0.2"/>
    <row r="17322" ht="12.75" customHeight="1" x14ac:dyDescent="0.2"/>
    <row r="17323" ht="12.75" customHeight="1" x14ac:dyDescent="0.2"/>
    <row r="17324" ht="12.75" customHeight="1" x14ac:dyDescent="0.2"/>
    <row r="17325" ht="12.75" customHeight="1" x14ac:dyDescent="0.2"/>
    <row r="17326" ht="12.75" customHeight="1" x14ac:dyDescent="0.2"/>
    <row r="17327" ht="12.75" customHeight="1" x14ac:dyDescent="0.2"/>
    <row r="17328" ht="12.75" customHeight="1" x14ac:dyDescent="0.2"/>
    <row r="17329" ht="12.75" customHeight="1" x14ac:dyDescent="0.2"/>
    <row r="17330" ht="12.75" customHeight="1" x14ac:dyDescent="0.2"/>
    <row r="17331" ht="12.75" customHeight="1" x14ac:dyDescent="0.2"/>
    <row r="17332" ht="12.75" customHeight="1" x14ac:dyDescent="0.2"/>
    <row r="17333" ht="12.75" customHeight="1" x14ac:dyDescent="0.2"/>
    <row r="17334" ht="12.75" customHeight="1" x14ac:dyDescent="0.2"/>
    <row r="17335" ht="12.75" customHeight="1" x14ac:dyDescent="0.2"/>
    <row r="17336" ht="12.75" customHeight="1" x14ac:dyDescent="0.2"/>
    <row r="17337" ht="12.75" customHeight="1" x14ac:dyDescent="0.2"/>
    <row r="17338" ht="12.75" customHeight="1" x14ac:dyDescent="0.2"/>
    <row r="17339" ht="12.75" customHeight="1" x14ac:dyDescent="0.2"/>
    <row r="17340" ht="12.75" customHeight="1" x14ac:dyDescent="0.2"/>
    <row r="17341" ht="12.75" customHeight="1" x14ac:dyDescent="0.2"/>
    <row r="17342" ht="12.75" customHeight="1" x14ac:dyDescent="0.2"/>
    <row r="17343" ht="12.75" customHeight="1" x14ac:dyDescent="0.2"/>
    <row r="17344" ht="12.75" customHeight="1" x14ac:dyDescent="0.2"/>
    <row r="17345" ht="12.75" customHeight="1" x14ac:dyDescent="0.2"/>
    <row r="17346" ht="12.75" customHeight="1" x14ac:dyDescent="0.2"/>
    <row r="17347" ht="12.75" customHeight="1" x14ac:dyDescent="0.2"/>
    <row r="17348" ht="12.75" customHeight="1" x14ac:dyDescent="0.2"/>
    <row r="17349" ht="12.75" customHeight="1" x14ac:dyDescent="0.2"/>
    <row r="17350" ht="12.75" customHeight="1" x14ac:dyDescent="0.2"/>
    <row r="17351" ht="12.75" customHeight="1" x14ac:dyDescent="0.2"/>
    <row r="17352" ht="12.75" customHeight="1" x14ac:dyDescent="0.2"/>
    <row r="17353" ht="12.75" customHeight="1" x14ac:dyDescent="0.2"/>
    <row r="17354" ht="12.75" customHeight="1" x14ac:dyDescent="0.2"/>
    <row r="17355" ht="12.75" customHeight="1" x14ac:dyDescent="0.2"/>
    <row r="17356" ht="12.75" customHeight="1" x14ac:dyDescent="0.2"/>
    <row r="17357" ht="12.75" customHeight="1" x14ac:dyDescent="0.2"/>
    <row r="17358" ht="12.75" customHeight="1" x14ac:dyDescent="0.2"/>
    <row r="17359" ht="12.75" customHeight="1" x14ac:dyDescent="0.2"/>
    <row r="17360" ht="12.75" customHeight="1" x14ac:dyDescent="0.2"/>
    <row r="17361" ht="12.75" customHeight="1" x14ac:dyDescent="0.2"/>
    <row r="17362" ht="12.75" customHeight="1" x14ac:dyDescent="0.2"/>
    <row r="17363" ht="12.75" customHeight="1" x14ac:dyDescent="0.2"/>
    <row r="17364" ht="12.75" customHeight="1" x14ac:dyDescent="0.2"/>
    <row r="17365" ht="12.75" customHeight="1" x14ac:dyDescent="0.2"/>
    <row r="17366" ht="12.75" customHeight="1" x14ac:dyDescent="0.2"/>
    <row r="17367" ht="12.75" customHeight="1" x14ac:dyDescent="0.2"/>
    <row r="17368" ht="12.75" customHeight="1" x14ac:dyDescent="0.2"/>
    <row r="17369" ht="12.75" customHeight="1" x14ac:dyDescent="0.2"/>
    <row r="17370" ht="12.75" customHeight="1" x14ac:dyDescent="0.2"/>
    <row r="17371" ht="12.75" customHeight="1" x14ac:dyDescent="0.2"/>
    <row r="17372" ht="12.75" customHeight="1" x14ac:dyDescent="0.2"/>
    <row r="17373" ht="12.75" customHeight="1" x14ac:dyDescent="0.2"/>
    <row r="17374" ht="12.75" customHeight="1" x14ac:dyDescent="0.2"/>
    <row r="17375" ht="12.75" customHeight="1" x14ac:dyDescent="0.2"/>
    <row r="17376" ht="12.75" customHeight="1" x14ac:dyDescent="0.2"/>
    <row r="17377" ht="12.75" customHeight="1" x14ac:dyDescent="0.2"/>
    <row r="17378" ht="12.75" customHeight="1" x14ac:dyDescent="0.2"/>
    <row r="17379" ht="12.75" customHeight="1" x14ac:dyDescent="0.2"/>
    <row r="17380" ht="12.75" customHeight="1" x14ac:dyDescent="0.2"/>
    <row r="17381" ht="12.75" customHeight="1" x14ac:dyDescent="0.2"/>
    <row r="17382" ht="12.75" customHeight="1" x14ac:dyDescent="0.2"/>
    <row r="17383" ht="12.75" customHeight="1" x14ac:dyDescent="0.2"/>
    <row r="17384" ht="12.75" customHeight="1" x14ac:dyDescent="0.2"/>
    <row r="17385" ht="12.75" customHeight="1" x14ac:dyDescent="0.2"/>
    <row r="17386" ht="12.75" customHeight="1" x14ac:dyDescent="0.2"/>
    <row r="17387" ht="12.75" customHeight="1" x14ac:dyDescent="0.2"/>
    <row r="17388" ht="12.75" customHeight="1" x14ac:dyDescent="0.2"/>
    <row r="17389" ht="12.75" customHeight="1" x14ac:dyDescent="0.2"/>
    <row r="17390" ht="12.75" customHeight="1" x14ac:dyDescent="0.2"/>
    <row r="17391" ht="12.75" customHeight="1" x14ac:dyDescent="0.2"/>
    <row r="17392" ht="12.75" customHeight="1" x14ac:dyDescent="0.2"/>
    <row r="17393" ht="12.75" customHeight="1" x14ac:dyDescent="0.2"/>
    <row r="17394" ht="12.75" customHeight="1" x14ac:dyDescent="0.2"/>
    <row r="17395" ht="12.75" customHeight="1" x14ac:dyDescent="0.2"/>
    <row r="17396" ht="12.75" customHeight="1" x14ac:dyDescent="0.2"/>
    <row r="17397" ht="12.75" customHeight="1" x14ac:dyDescent="0.2"/>
    <row r="17398" ht="12.75" customHeight="1" x14ac:dyDescent="0.2"/>
    <row r="17399" ht="12.75" customHeight="1" x14ac:dyDescent="0.2"/>
    <row r="17400" ht="12.75" customHeight="1" x14ac:dyDescent="0.2"/>
    <row r="17401" ht="12.75" customHeight="1" x14ac:dyDescent="0.2"/>
    <row r="17402" ht="12.75" customHeight="1" x14ac:dyDescent="0.2"/>
    <row r="17403" ht="12.75" customHeight="1" x14ac:dyDescent="0.2"/>
    <row r="17404" ht="12.75" customHeight="1" x14ac:dyDescent="0.2"/>
    <row r="17405" ht="12.75" customHeight="1" x14ac:dyDescent="0.2"/>
    <row r="17406" ht="12.75" customHeight="1" x14ac:dyDescent="0.2"/>
    <row r="17407" ht="12.75" customHeight="1" x14ac:dyDescent="0.2"/>
    <row r="17408" ht="12.75" customHeight="1" x14ac:dyDescent="0.2"/>
    <row r="17409" ht="12.75" customHeight="1" x14ac:dyDescent="0.2"/>
    <row r="17410" ht="12.75" customHeight="1" x14ac:dyDescent="0.2"/>
    <row r="17411" ht="12.75" customHeight="1" x14ac:dyDescent="0.2"/>
    <row r="17412" ht="12.75" customHeight="1" x14ac:dyDescent="0.2"/>
    <row r="17413" ht="12.75" customHeight="1" x14ac:dyDescent="0.2"/>
    <row r="17414" ht="12.75" customHeight="1" x14ac:dyDescent="0.2"/>
    <row r="17415" ht="12.75" customHeight="1" x14ac:dyDescent="0.2"/>
    <row r="17416" ht="12.75" customHeight="1" x14ac:dyDescent="0.2"/>
    <row r="17417" ht="12.75" customHeight="1" x14ac:dyDescent="0.2"/>
    <row r="17418" ht="12.75" customHeight="1" x14ac:dyDescent="0.2"/>
    <row r="17419" ht="12.75" customHeight="1" x14ac:dyDescent="0.2"/>
    <row r="17420" ht="12.75" customHeight="1" x14ac:dyDescent="0.2"/>
    <row r="17421" ht="12.75" customHeight="1" x14ac:dyDescent="0.2"/>
    <row r="17422" ht="12.75" customHeight="1" x14ac:dyDescent="0.2"/>
    <row r="17423" ht="12.75" customHeight="1" x14ac:dyDescent="0.2"/>
    <row r="17424" ht="12.75" customHeight="1" x14ac:dyDescent="0.2"/>
    <row r="17425" ht="12.75" customHeight="1" x14ac:dyDescent="0.2"/>
    <row r="17426" ht="12.75" customHeight="1" x14ac:dyDescent="0.2"/>
    <row r="17427" ht="12.75" customHeight="1" x14ac:dyDescent="0.2"/>
    <row r="17428" ht="12.75" customHeight="1" x14ac:dyDescent="0.2"/>
    <row r="17429" ht="12.75" customHeight="1" x14ac:dyDescent="0.2"/>
    <row r="17430" ht="12.75" customHeight="1" x14ac:dyDescent="0.2"/>
    <row r="17431" ht="12.75" customHeight="1" x14ac:dyDescent="0.2"/>
    <row r="17432" ht="12.75" customHeight="1" x14ac:dyDescent="0.2"/>
    <row r="17433" ht="12.75" customHeight="1" x14ac:dyDescent="0.2"/>
    <row r="17434" ht="12.75" customHeight="1" x14ac:dyDescent="0.2"/>
    <row r="17435" ht="12.75" customHeight="1" x14ac:dyDescent="0.2"/>
    <row r="17436" ht="12.75" customHeight="1" x14ac:dyDescent="0.2"/>
    <row r="17437" ht="12.75" customHeight="1" x14ac:dyDescent="0.2"/>
    <row r="17438" ht="12.75" customHeight="1" x14ac:dyDescent="0.2"/>
    <row r="17439" ht="12.75" customHeight="1" x14ac:dyDescent="0.2"/>
    <row r="17440" ht="12.75" customHeight="1" x14ac:dyDescent="0.2"/>
    <row r="17441" ht="12.75" customHeight="1" x14ac:dyDescent="0.2"/>
    <row r="17442" ht="12.75" customHeight="1" x14ac:dyDescent="0.2"/>
    <row r="17443" ht="12.75" customHeight="1" x14ac:dyDescent="0.2"/>
    <row r="17444" ht="12.75" customHeight="1" x14ac:dyDescent="0.2"/>
    <row r="17445" ht="12.75" customHeight="1" x14ac:dyDescent="0.2"/>
    <row r="17446" ht="12.75" customHeight="1" x14ac:dyDescent="0.2"/>
    <row r="17447" ht="12.75" customHeight="1" x14ac:dyDescent="0.2"/>
    <row r="17448" ht="12.75" customHeight="1" x14ac:dyDescent="0.2"/>
    <row r="17449" ht="12.75" customHeight="1" x14ac:dyDescent="0.2"/>
    <row r="17450" ht="12.75" customHeight="1" x14ac:dyDescent="0.2"/>
    <row r="17451" ht="12.75" customHeight="1" x14ac:dyDescent="0.2"/>
    <row r="17452" ht="12.75" customHeight="1" x14ac:dyDescent="0.2"/>
    <row r="17453" ht="12.75" customHeight="1" x14ac:dyDescent="0.2"/>
    <row r="17454" ht="12.75" customHeight="1" x14ac:dyDescent="0.2"/>
    <row r="17455" ht="12.75" customHeight="1" x14ac:dyDescent="0.2"/>
    <row r="17456" ht="12.75" customHeight="1" x14ac:dyDescent="0.2"/>
    <row r="17457" ht="12.75" customHeight="1" x14ac:dyDescent="0.2"/>
    <row r="17458" ht="12.75" customHeight="1" x14ac:dyDescent="0.2"/>
    <row r="17459" ht="12.75" customHeight="1" x14ac:dyDescent="0.2"/>
    <row r="17460" ht="12.75" customHeight="1" x14ac:dyDescent="0.2"/>
    <row r="17461" ht="12.75" customHeight="1" x14ac:dyDescent="0.2"/>
    <row r="17462" ht="12.75" customHeight="1" x14ac:dyDescent="0.2"/>
    <row r="17463" ht="12.75" customHeight="1" x14ac:dyDescent="0.2"/>
    <row r="17464" ht="12.75" customHeight="1" x14ac:dyDescent="0.2"/>
    <row r="17465" ht="12.75" customHeight="1" x14ac:dyDescent="0.2"/>
    <row r="17466" ht="12.75" customHeight="1" x14ac:dyDescent="0.2"/>
    <row r="17467" ht="12.75" customHeight="1" x14ac:dyDescent="0.2"/>
    <row r="17468" ht="12.75" customHeight="1" x14ac:dyDescent="0.2"/>
    <row r="17469" ht="12.75" customHeight="1" x14ac:dyDescent="0.2"/>
    <row r="17470" ht="12.75" customHeight="1" x14ac:dyDescent="0.2"/>
    <row r="17471" ht="12.75" customHeight="1" x14ac:dyDescent="0.2"/>
    <row r="17472" ht="12.75" customHeight="1" x14ac:dyDescent="0.2"/>
    <row r="17473" ht="12.75" customHeight="1" x14ac:dyDescent="0.2"/>
    <row r="17474" ht="12.75" customHeight="1" x14ac:dyDescent="0.2"/>
    <row r="17475" ht="12.75" customHeight="1" x14ac:dyDescent="0.2"/>
    <row r="17476" ht="12.75" customHeight="1" x14ac:dyDescent="0.2"/>
    <row r="17477" ht="12.75" customHeight="1" x14ac:dyDescent="0.2"/>
    <row r="17478" ht="12.75" customHeight="1" x14ac:dyDescent="0.2"/>
    <row r="17479" ht="12.75" customHeight="1" x14ac:dyDescent="0.2"/>
    <row r="17480" ht="12.75" customHeight="1" x14ac:dyDescent="0.2"/>
    <row r="17481" ht="12.75" customHeight="1" x14ac:dyDescent="0.2"/>
    <row r="17482" ht="12.75" customHeight="1" x14ac:dyDescent="0.2"/>
    <row r="17483" ht="12.75" customHeight="1" x14ac:dyDescent="0.2"/>
    <row r="17484" ht="12.75" customHeight="1" x14ac:dyDescent="0.2"/>
    <row r="17485" ht="12.75" customHeight="1" x14ac:dyDescent="0.2"/>
    <row r="17486" ht="12.75" customHeight="1" x14ac:dyDescent="0.2"/>
    <row r="17487" ht="12.75" customHeight="1" x14ac:dyDescent="0.2"/>
    <row r="17488" ht="12.75" customHeight="1" x14ac:dyDescent="0.2"/>
    <row r="17489" ht="12.75" customHeight="1" x14ac:dyDescent="0.2"/>
    <row r="17490" ht="12.75" customHeight="1" x14ac:dyDescent="0.2"/>
    <row r="17491" ht="12.75" customHeight="1" x14ac:dyDescent="0.2"/>
    <row r="17492" ht="12.75" customHeight="1" x14ac:dyDescent="0.2"/>
    <row r="17493" ht="12.75" customHeight="1" x14ac:dyDescent="0.2"/>
    <row r="17494" ht="12.75" customHeight="1" x14ac:dyDescent="0.2"/>
    <row r="17495" ht="12.75" customHeight="1" x14ac:dyDescent="0.2"/>
    <row r="17496" ht="12.75" customHeight="1" x14ac:dyDescent="0.2"/>
    <row r="17497" ht="12.75" customHeight="1" x14ac:dyDescent="0.2"/>
    <row r="17498" ht="12.75" customHeight="1" x14ac:dyDescent="0.2"/>
    <row r="17499" ht="12.75" customHeight="1" x14ac:dyDescent="0.2"/>
    <row r="17500" ht="12.75" customHeight="1" x14ac:dyDescent="0.2"/>
    <row r="17501" ht="12.75" customHeight="1" x14ac:dyDescent="0.2"/>
    <row r="17502" ht="12.75" customHeight="1" x14ac:dyDescent="0.2"/>
    <row r="17503" ht="12.75" customHeight="1" x14ac:dyDescent="0.2"/>
    <row r="17504" ht="12.75" customHeight="1" x14ac:dyDescent="0.2"/>
    <row r="17505" ht="12.75" customHeight="1" x14ac:dyDescent="0.2"/>
    <row r="17506" ht="12.75" customHeight="1" x14ac:dyDescent="0.2"/>
    <row r="17507" ht="12.75" customHeight="1" x14ac:dyDescent="0.2"/>
    <row r="17508" ht="12.75" customHeight="1" x14ac:dyDescent="0.2"/>
    <row r="17509" ht="12.75" customHeight="1" x14ac:dyDescent="0.2"/>
    <row r="17510" ht="12.75" customHeight="1" x14ac:dyDescent="0.2"/>
    <row r="17511" ht="12.75" customHeight="1" x14ac:dyDescent="0.2"/>
    <row r="17512" ht="12.75" customHeight="1" x14ac:dyDescent="0.2"/>
    <row r="17513" ht="12.75" customHeight="1" x14ac:dyDescent="0.2"/>
    <row r="17514" ht="12.75" customHeight="1" x14ac:dyDescent="0.2"/>
    <row r="17515" ht="12.75" customHeight="1" x14ac:dyDescent="0.2"/>
    <row r="17516" ht="12.75" customHeight="1" x14ac:dyDescent="0.2"/>
    <row r="17517" ht="12.75" customHeight="1" x14ac:dyDescent="0.2"/>
    <row r="17518" ht="12.75" customHeight="1" x14ac:dyDescent="0.2"/>
    <row r="17519" ht="12.75" customHeight="1" x14ac:dyDescent="0.2"/>
    <row r="17520" ht="12.75" customHeight="1" x14ac:dyDescent="0.2"/>
    <row r="17521" ht="12.75" customHeight="1" x14ac:dyDescent="0.2"/>
    <row r="17522" ht="12.75" customHeight="1" x14ac:dyDescent="0.2"/>
    <row r="17523" ht="12.75" customHeight="1" x14ac:dyDescent="0.2"/>
    <row r="17524" ht="12.75" customHeight="1" x14ac:dyDescent="0.2"/>
    <row r="17525" ht="12.75" customHeight="1" x14ac:dyDescent="0.2"/>
    <row r="17526" ht="12.75" customHeight="1" x14ac:dyDescent="0.2"/>
    <row r="17527" ht="12.75" customHeight="1" x14ac:dyDescent="0.2"/>
    <row r="17528" ht="12.75" customHeight="1" x14ac:dyDescent="0.2"/>
    <row r="17529" ht="12.75" customHeight="1" x14ac:dyDescent="0.2"/>
    <row r="17530" ht="12.75" customHeight="1" x14ac:dyDescent="0.2"/>
    <row r="17531" ht="12.75" customHeight="1" x14ac:dyDescent="0.2"/>
    <row r="17532" ht="12.75" customHeight="1" x14ac:dyDescent="0.2"/>
    <row r="17533" ht="12.75" customHeight="1" x14ac:dyDescent="0.2"/>
    <row r="17534" ht="12.75" customHeight="1" x14ac:dyDescent="0.2"/>
    <row r="17535" ht="12.75" customHeight="1" x14ac:dyDescent="0.2"/>
    <row r="17536" ht="12.75" customHeight="1" x14ac:dyDescent="0.2"/>
    <row r="17537" ht="12.75" customHeight="1" x14ac:dyDescent="0.2"/>
    <row r="17538" ht="12.75" customHeight="1" x14ac:dyDescent="0.2"/>
    <row r="17539" ht="12.75" customHeight="1" x14ac:dyDescent="0.2"/>
    <row r="17540" ht="12.75" customHeight="1" x14ac:dyDescent="0.2"/>
    <row r="17541" ht="12.75" customHeight="1" x14ac:dyDescent="0.2"/>
    <row r="17542" ht="12.75" customHeight="1" x14ac:dyDescent="0.2"/>
    <row r="17543" ht="12.75" customHeight="1" x14ac:dyDescent="0.2"/>
    <row r="17544" ht="12.75" customHeight="1" x14ac:dyDescent="0.2"/>
    <row r="17545" ht="12.75" customHeight="1" x14ac:dyDescent="0.2"/>
    <row r="17546" ht="12.75" customHeight="1" x14ac:dyDescent="0.2"/>
    <row r="17547" ht="12.75" customHeight="1" x14ac:dyDescent="0.2"/>
    <row r="17548" ht="12.75" customHeight="1" x14ac:dyDescent="0.2"/>
    <row r="17549" ht="12.75" customHeight="1" x14ac:dyDescent="0.2"/>
    <row r="17550" ht="12.75" customHeight="1" x14ac:dyDescent="0.2"/>
    <row r="17551" ht="12.75" customHeight="1" x14ac:dyDescent="0.2"/>
    <row r="17552" ht="12.75" customHeight="1" x14ac:dyDescent="0.2"/>
    <row r="17553" ht="12.75" customHeight="1" x14ac:dyDescent="0.2"/>
    <row r="17554" ht="12.75" customHeight="1" x14ac:dyDescent="0.2"/>
    <row r="17555" ht="12.75" customHeight="1" x14ac:dyDescent="0.2"/>
    <row r="17556" ht="12.75" customHeight="1" x14ac:dyDescent="0.2"/>
    <row r="17557" ht="12.75" customHeight="1" x14ac:dyDescent="0.2"/>
    <row r="17558" ht="12.75" customHeight="1" x14ac:dyDescent="0.2"/>
    <row r="17559" ht="12.75" customHeight="1" x14ac:dyDescent="0.2"/>
    <row r="17560" ht="12.75" customHeight="1" x14ac:dyDescent="0.2"/>
    <row r="17561" ht="12.75" customHeight="1" x14ac:dyDescent="0.2"/>
    <row r="17562" ht="12.75" customHeight="1" x14ac:dyDescent="0.2"/>
    <row r="17563" ht="12.75" customHeight="1" x14ac:dyDescent="0.2"/>
    <row r="17564" ht="12.75" customHeight="1" x14ac:dyDescent="0.2"/>
    <row r="17565" ht="12.75" customHeight="1" x14ac:dyDescent="0.2"/>
    <row r="17566" ht="12.75" customHeight="1" x14ac:dyDescent="0.2"/>
    <row r="17567" ht="12.75" customHeight="1" x14ac:dyDescent="0.2"/>
    <row r="17568" ht="12.75" customHeight="1" x14ac:dyDescent="0.2"/>
    <row r="17569" ht="12.75" customHeight="1" x14ac:dyDescent="0.2"/>
    <row r="17570" ht="12.75" customHeight="1" x14ac:dyDescent="0.2"/>
    <row r="17571" ht="12.75" customHeight="1" x14ac:dyDescent="0.2"/>
    <row r="17572" ht="12.75" customHeight="1" x14ac:dyDescent="0.2"/>
    <row r="17573" ht="12.75" customHeight="1" x14ac:dyDescent="0.2"/>
    <row r="17574" ht="12.75" customHeight="1" x14ac:dyDescent="0.2"/>
    <row r="17575" ht="12.75" customHeight="1" x14ac:dyDescent="0.2"/>
    <row r="17576" ht="12.75" customHeight="1" x14ac:dyDescent="0.2"/>
    <row r="17577" ht="12.75" customHeight="1" x14ac:dyDescent="0.2"/>
    <row r="17578" ht="12.75" customHeight="1" x14ac:dyDescent="0.2"/>
    <row r="17579" ht="12.75" customHeight="1" x14ac:dyDescent="0.2"/>
    <row r="17580" ht="12.75" customHeight="1" x14ac:dyDescent="0.2"/>
    <row r="17581" ht="12.75" customHeight="1" x14ac:dyDescent="0.2"/>
    <row r="17582" ht="12.75" customHeight="1" x14ac:dyDescent="0.2"/>
    <row r="17583" ht="12.75" customHeight="1" x14ac:dyDescent="0.2"/>
    <row r="17584" ht="12.75" customHeight="1" x14ac:dyDescent="0.2"/>
    <row r="17585" ht="12.75" customHeight="1" x14ac:dyDescent="0.2"/>
    <row r="17586" ht="12.75" customHeight="1" x14ac:dyDescent="0.2"/>
    <row r="17587" ht="12.75" customHeight="1" x14ac:dyDescent="0.2"/>
    <row r="17588" ht="12.75" customHeight="1" x14ac:dyDescent="0.2"/>
    <row r="17589" ht="12.75" customHeight="1" x14ac:dyDescent="0.2"/>
    <row r="17590" ht="12.75" customHeight="1" x14ac:dyDescent="0.2"/>
    <row r="17591" ht="12.75" customHeight="1" x14ac:dyDescent="0.2"/>
    <row r="17592" ht="12.75" customHeight="1" x14ac:dyDescent="0.2"/>
    <row r="17593" ht="12.75" customHeight="1" x14ac:dyDescent="0.2"/>
    <row r="17594" ht="12.75" customHeight="1" x14ac:dyDescent="0.2"/>
    <row r="17595" ht="12.75" customHeight="1" x14ac:dyDescent="0.2"/>
    <row r="17596" ht="12.75" customHeight="1" x14ac:dyDescent="0.2"/>
    <row r="17597" ht="12.75" customHeight="1" x14ac:dyDescent="0.2"/>
    <row r="17598" ht="12.75" customHeight="1" x14ac:dyDescent="0.2"/>
    <row r="17599" ht="12.75" customHeight="1" x14ac:dyDescent="0.2"/>
    <row r="17600" ht="12.75" customHeight="1" x14ac:dyDescent="0.2"/>
    <row r="17601" ht="12.75" customHeight="1" x14ac:dyDescent="0.2"/>
    <row r="17602" ht="12.75" customHeight="1" x14ac:dyDescent="0.2"/>
    <row r="17603" ht="12.75" customHeight="1" x14ac:dyDescent="0.2"/>
    <row r="17604" ht="12.75" customHeight="1" x14ac:dyDescent="0.2"/>
    <row r="17605" ht="12.75" customHeight="1" x14ac:dyDescent="0.2"/>
    <row r="17606" ht="12.75" customHeight="1" x14ac:dyDescent="0.2"/>
    <row r="17607" ht="12.75" customHeight="1" x14ac:dyDescent="0.2"/>
    <row r="17608" ht="12.75" customHeight="1" x14ac:dyDescent="0.2"/>
    <row r="17609" ht="12.75" customHeight="1" x14ac:dyDescent="0.2"/>
    <row r="17610" ht="12.75" customHeight="1" x14ac:dyDescent="0.2"/>
    <row r="17611" ht="12.75" customHeight="1" x14ac:dyDescent="0.2"/>
    <row r="17612" ht="12.75" customHeight="1" x14ac:dyDescent="0.2"/>
    <row r="17613" ht="12.75" customHeight="1" x14ac:dyDescent="0.2"/>
    <row r="17614" ht="12.75" customHeight="1" x14ac:dyDescent="0.2"/>
    <row r="17615" ht="12.75" customHeight="1" x14ac:dyDescent="0.2"/>
    <row r="17616" ht="12.75" customHeight="1" x14ac:dyDescent="0.2"/>
    <row r="17617" ht="12.75" customHeight="1" x14ac:dyDescent="0.2"/>
    <row r="17618" ht="12.75" customHeight="1" x14ac:dyDescent="0.2"/>
    <row r="17619" ht="12.75" customHeight="1" x14ac:dyDescent="0.2"/>
    <row r="17620" ht="12.75" customHeight="1" x14ac:dyDescent="0.2"/>
    <row r="17621" ht="12.75" customHeight="1" x14ac:dyDescent="0.2"/>
    <row r="17622" ht="12.75" customHeight="1" x14ac:dyDescent="0.2"/>
    <row r="17623" ht="12.75" customHeight="1" x14ac:dyDescent="0.2"/>
    <row r="17624" ht="12.75" customHeight="1" x14ac:dyDescent="0.2"/>
    <row r="17625" ht="12.75" customHeight="1" x14ac:dyDescent="0.2"/>
    <row r="17626" ht="12.75" customHeight="1" x14ac:dyDescent="0.2"/>
    <row r="17627" ht="12.75" customHeight="1" x14ac:dyDescent="0.2"/>
    <row r="17628" ht="12.75" customHeight="1" x14ac:dyDescent="0.2"/>
    <row r="17629" ht="12.75" customHeight="1" x14ac:dyDescent="0.2"/>
    <row r="17630" ht="12.75" customHeight="1" x14ac:dyDescent="0.2"/>
    <row r="17631" ht="12.75" customHeight="1" x14ac:dyDescent="0.2"/>
    <row r="17632" ht="12.75" customHeight="1" x14ac:dyDescent="0.2"/>
    <row r="17633" ht="12.75" customHeight="1" x14ac:dyDescent="0.2"/>
    <row r="17634" ht="12.75" customHeight="1" x14ac:dyDescent="0.2"/>
    <row r="17635" ht="12.75" customHeight="1" x14ac:dyDescent="0.2"/>
    <row r="17636" ht="12.75" customHeight="1" x14ac:dyDescent="0.2"/>
    <row r="17637" ht="12.75" customHeight="1" x14ac:dyDescent="0.2"/>
    <row r="17638" ht="12.75" customHeight="1" x14ac:dyDescent="0.2"/>
    <row r="17639" ht="12.75" customHeight="1" x14ac:dyDescent="0.2"/>
    <row r="17640" ht="12.75" customHeight="1" x14ac:dyDescent="0.2"/>
    <row r="17641" ht="12.75" customHeight="1" x14ac:dyDescent="0.2"/>
    <row r="17642" ht="12.75" customHeight="1" x14ac:dyDescent="0.2"/>
    <row r="17643" ht="12.75" customHeight="1" x14ac:dyDescent="0.2"/>
    <row r="17644" ht="12.75" customHeight="1" x14ac:dyDescent="0.2"/>
    <row r="17645" ht="12.75" customHeight="1" x14ac:dyDescent="0.2"/>
    <row r="17646" ht="12.75" customHeight="1" x14ac:dyDescent="0.2"/>
    <row r="17647" ht="12.75" customHeight="1" x14ac:dyDescent="0.2"/>
    <row r="17648" ht="12.75" customHeight="1" x14ac:dyDescent="0.2"/>
    <row r="17649" ht="12.75" customHeight="1" x14ac:dyDescent="0.2"/>
    <row r="17650" ht="12.75" customHeight="1" x14ac:dyDescent="0.2"/>
    <row r="17651" ht="12.75" customHeight="1" x14ac:dyDescent="0.2"/>
    <row r="17652" ht="12.75" customHeight="1" x14ac:dyDescent="0.2"/>
    <row r="17653" ht="12.75" customHeight="1" x14ac:dyDescent="0.2"/>
    <row r="17654" ht="12.75" customHeight="1" x14ac:dyDescent="0.2"/>
    <row r="17655" ht="12.75" customHeight="1" x14ac:dyDescent="0.2"/>
    <row r="17656" ht="12.75" customHeight="1" x14ac:dyDescent="0.2"/>
    <row r="17657" ht="12.75" customHeight="1" x14ac:dyDescent="0.2"/>
    <row r="17658" ht="12.75" customHeight="1" x14ac:dyDescent="0.2"/>
    <row r="17659" ht="12.75" customHeight="1" x14ac:dyDescent="0.2"/>
    <row r="17660" ht="12.75" customHeight="1" x14ac:dyDescent="0.2"/>
    <row r="17661" ht="12.75" customHeight="1" x14ac:dyDescent="0.2"/>
    <row r="17662" ht="12.75" customHeight="1" x14ac:dyDescent="0.2"/>
    <row r="17663" ht="12.75" customHeight="1" x14ac:dyDescent="0.2"/>
    <row r="17664" ht="12.75" customHeight="1" x14ac:dyDescent="0.2"/>
    <row r="17665" ht="12.75" customHeight="1" x14ac:dyDescent="0.2"/>
    <row r="17666" ht="12.75" customHeight="1" x14ac:dyDescent="0.2"/>
    <row r="17667" ht="12.75" customHeight="1" x14ac:dyDescent="0.2"/>
    <row r="17668" ht="12.75" customHeight="1" x14ac:dyDescent="0.2"/>
    <row r="17669" ht="12.75" customHeight="1" x14ac:dyDescent="0.2"/>
    <row r="17670" ht="12.75" customHeight="1" x14ac:dyDescent="0.2"/>
    <row r="17671" ht="12.75" customHeight="1" x14ac:dyDescent="0.2"/>
    <row r="17672" ht="12.75" customHeight="1" x14ac:dyDescent="0.2"/>
    <row r="17673" ht="12.75" customHeight="1" x14ac:dyDescent="0.2"/>
    <row r="17674" ht="12.75" customHeight="1" x14ac:dyDescent="0.2"/>
    <row r="17675" ht="12.75" customHeight="1" x14ac:dyDescent="0.2"/>
    <row r="17676" ht="12.75" customHeight="1" x14ac:dyDescent="0.2"/>
    <row r="17677" ht="12.75" customHeight="1" x14ac:dyDescent="0.2"/>
    <row r="17678" ht="12.75" customHeight="1" x14ac:dyDescent="0.2"/>
    <row r="17679" ht="12.75" customHeight="1" x14ac:dyDescent="0.2"/>
    <row r="17680" ht="12.75" customHeight="1" x14ac:dyDescent="0.2"/>
    <row r="17681" ht="12.75" customHeight="1" x14ac:dyDescent="0.2"/>
    <row r="17682" ht="12.75" customHeight="1" x14ac:dyDescent="0.2"/>
    <row r="17683" ht="12.75" customHeight="1" x14ac:dyDescent="0.2"/>
    <row r="17684" ht="12.75" customHeight="1" x14ac:dyDescent="0.2"/>
    <row r="17685" ht="12.75" customHeight="1" x14ac:dyDescent="0.2"/>
    <row r="17686" ht="12.75" customHeight="1" x14ac:dyDescent="0.2"/>
    <row r="17687" ht="12.75" customHeight="1" x14ac:dyDescent="0.2"/>
    <row r="17688" ht="12.75" customHeight="1" x14ac:dyDescent="0.2"/>
    <row r="17689" ht="12.75" customHeight="1" x14ac:dyDescent="0.2"/>
    <row r="17690" ht="12.75" customHeight="1" x14ac:dyDescent="0.2"/>
    <row r="17691" ht="12.75" customHeight="1" x14ac:dyDescent="0.2"/>
    <row r="17692" ht="12.75" customHeight="1" x14ac:dyDescent="0.2"/>
    <row r="17693" ht="12.75" customHeight="1" x14ac:dyDescent="0.2"/>
    <row r="17694" ht="12.75" customHeight="1" x14ac:dyDescent="0.2"/>
    <row r="17695" ht="12.75" customHeight="1" x14ac:dyDescent="0.2"/>
    <row r="17696" ht="12.75" customHeight="1" x14ac:dyDescent="0.2"/>
    <row r="17697" ht="12.75" customHeight="1" x14ac:dyDescent="0.2"/>
    <row r="17698" ht="12.75" customHeight="1" x14ac:dyDescent="0.2"/>
    <row r="17699" ht="12.75" customHeight="1" x14ac:dyDescent="0.2"/>
    <row r="17700" ht="12.75" customHeight="1" x14ac:dyDescent="0.2"/>
    <row r="17701" ht="12.75" customHeight="1" x14ac:dyDescent="0.2"/>
    <row r="17702" ht="12.75" customHeight="1" x14ac:dyDescent="0.2"/>
    <row r="17703" ht="12.75" customHeight="1" x14ac:dyDescent="0.2"/>
    <row r="17704" ht="12.75" customHeight="1" x14ac:dyDescent="0.2"/>
    <row r="17705" ht="12.75" customHeight="1" x14ac:dyDescent="0.2"/>
    <row r="17706" ht="12.75" customHeight="1" x14ac:dyDescent="0.2"/>
    <row r="17707" ht="12.75" customHeight="1" x14ac:dyDescent="0.2"/>
    <row r="17708" ht="12.75" customHeight="1" x14ac:dyDescent="0.2"/>
    <row r="17709" ht="12.75" customHeight="1" x14ac:dyDescent="0.2"/>
    <row r="17710" ht="12.75" customHeight="1" x14ac:dyDescent="0.2"/>
    <row r="17711" ht="12.75" customHeight="1" x14ac:dyDescent="0.2"/>
    <row r="17712" ht="12.75" customHeight="1" x14ac:dyDescent="0.2"/>
    <row r="17713" ht="12.75" customHeight="1" x14ac:dyDescent="0.2"/>
    <row r="17714" ht="12.75" customHeight="1" x14ac:dyDescent="0.2"/>
    <row r="17715" ht="12.75" customHeight="1" x14ac:dyDescent="0.2"/>
    <row r="17716" ht="12.75" customHeight="1" x14ac:dyDescent="0.2"/>
    <row r="17717" ht="12.75" customHeight="1" x14ac:dyDescent="0.2"/>
    <row r="17718" ht="12.75" customHeight="1" x14ac:dyDescent="0.2"/>
    <row r="17719" ht="12.75" customHeight="1" x14ac:dyDescent="0.2"/>
    <row r="17720" ht="12.75" customHeight="1" x14ac:dyDescent="0.2"/>
    <row r="17721" ht="12.75" customHeight="1" x14ac:dyDescent="0.2"/>
    <row r="17722" ht="12.75" customHeight="1" x14ac:dyDescent="0.2"/>
    <row r="17723" ht="12.75" customHeight="1" x14ac:dyDescent="0.2"/>
    <row r="17724" ht="12.75" customHeight="1" x14ac:dyDescent="0.2"/>
    <row r="17725" ht="12.75" customHeight="1" x14ac:dyDescent="0.2"/>
    <row r="17726" ht="12.75" customHeight="1" x14ac:dyDescent="0.2"/>
    <row r="17727" ht="12.75" customHeight="1" x14ac:dyDescent="0.2"/>
    <row r="17728" ht="12.75" customHeight="1" x14ac:dyDescent="0.2"/>
    <row r="17729" ht="12.75" customHeight="1" x14ac:dyDescent="0.2"/>
    <row r="17730" ht="12.75" customHeight="1" x14ac:dyDescent="0.2"/>
    <row r="17731" ht="12.75" customHeight="1" x14ac:dyDescent="0.2"/>
    <row r="17732" ht="12.75" customHeight="1" x14ac:dyDescent="0.2"/>
    <row r="17733" ht="12.75" customHeight="1" x14ac:dyDescent="0.2"/>
    <row r="17734" ht="12.75" customHeight="1" x14ac:dyDescent="0.2"/>
    <row r="17735" ht="12.75" customHeight="1" x14ac:dyDescent="0.2"/>
    <row r="17736" ht="12.75" customHeight="1" x14ac:dyDescent="0.2"/>
    <row r="17737" ht="12.75" customHeight="1" x14ac:dyDescent="0.2"/>
    <row r="17738" ht="12.75" customHeight="1" x14ac:dyDescent="0.2"/>
    <row r="17739" ht="12.75" customHeight="1" x14ac:dyDescent="0.2"/>
    <row r="17740" ht="12.75" customHeight="1" x14ac:dyDescent="0.2"/>
    <row r="17741" ht="12.75" customHeight="1" x14ac:dyDescent="0.2"/>
    <row r="17742" ht="12.75" customHeight="1" x14ac:dyDescent="0.2"/>
    <row r="17743" ht="12.75" customHeight="1" x14ac:dyDescent="0.2"/>
    <row r="17744" ht="12.75" customHeight="1" x14ac:dyDescent="0.2"/>
    <row r="17745" ht="12.75" customHeight="1" x14ac:dyDescent="0.2"/>
    <row r="17746" ht="12.75" customHeight="1" x14ac:dyDescent="0.2"/>
    <row r="17747" ht="12.75" customHeight="1" x14ac:dyDescent="0.2"/>
    <row r="17748" ht="12.75" customHeight="1" x14ac:dyDescent="0.2"/>
    <row r="17749" ht="12.75" customHeight="1" x14ac:dyDescent="0.2"/>
    <row r="17750" ht="12.75" customHeight="1" x14ac:dyDescent="0.2"/>
    <row r="17751" ht="12.75" customHeight="1" x14ac:dyDescent="0.2"/>
    <row r="17752" ht="12.75" customHeight="1" x14ac:dyDescent="0.2"/>
    <row r="17753" ht="12.75" customHeight="1" x14ac:dyDescent="0.2"/>
    <row r="17754" ht="12.75" customHeight="1" x14ac:dyDescent="0.2"/>
    <row r="17755" ht="12.75" customHeight="1" x14ac:dyDescent="0.2"/>
    <row r="17756" ht="12.75" customHeight="1" x14ac:dyDescent="0.2"/>
    <row r="17757" ht="12.75" customHeight="1" x14ac:dyDescent="0.2"/>
    <row r="17758" ht="12.75" customHeight="1" x14ac:dyDescent="0.2"/>
    <row r="17759" ht="12.75" customHeight="1" x14ac:dyDescent="0.2"/>
    <row r="17760" ht="12.75" customHeight="1" x14ac:dyDescent="0.2"/>
    <row r="17761" ht="12.75" customHeight="1" x14ac:dyDescent="0.2"/>
    <row r="17762" ht="12.75" customHeight="1" x14ac:dyDescent="0.2"/>
    <row r="17763" ht="12.75" customHeight="1" x14ac:dyDescent="0.2"/>
    <row r="17764" ht="12.75" customHeight="1" x14ac:dyDescent="0.2"/>
    <row r="17765" ht="12.75" customHeight="1" x14ac:dyDescent="0.2"/>
    <row r="17766" ht="12.75" customHeight="1" x14ac:dyDescent="0.2"/>
    <row r="17767" ht="12.75" customHeight="1" x14ac:dyDescent="0.2"/>
    <row r="17768" ht="12.75" customHeight="1" x14ac:dyDescent="0.2"/>
    <row r="17769" ht="12.75" customHeight="1" x14ac:dyDescent="0.2"/>
    <row r="17770" ht="12.75" customHeight="1" x14ac:dyDescent="0.2"/>
    <row r="17771" ht="12.75" customHeight="1" x14ac:dyDescent="0.2"/>
    <row r="17772" ht="12.75" customHeight="1" x14ac:dyDescent="0.2"/>
    <row r="17773" ht="12.75" customHeight="1" x14ac:dyDescent="0.2"/>
    <row r="17774" ht="12.75" customHeight="1" x14ac:dyDescent="0.2"/>
    <row r="17775" ht="12.75" customHeight="1" x14ac:dyDescent="0.2"/>
    <row r="17776" ht="12.75" customHeight="1" x14ac:dyDescent="0.2"/>
    <row r="17777" ht="12.75" customHeight="1" x14ac:dyDescent="0.2"/>
    <row r="17778" ht="12.75" customHeight="1" x14ac:dyDescent="0.2"/>
    <row r="17779" ht="12.75" customHeight="1" x14ac:dyDescent="0.2"/>
    <row r="17780" ht="12.75" customHeight="1" x14ac:dyDescent="0.2"/>
    <row r="17781" ht="12.75" customHeight="1" x14ac:dyDescent="0.2"/>
    <row r="17782" ht="12.75" customHeight="1" x14ac:dyDescent="0.2"/>
    <row r="17783" ht="12.75" customHeight="1" x14ac:dyDescent="0.2"/>
    <row r="17784" ht="12.75" customHeight="1" x14ac:dyDescent="0.2"/>
    <row r="17785" ht="12.75" customHeight="1" x14ac:dyDescent="0.2"/>
    <row r="17786" ht="12.75" customHeight="1" x14ac:dyDescent="0.2"/>
    <row r="17787" ht="12.75" customHeight="1" x14ac:dyDescent="0.2"/>
    <row r="17788" ht="12.75" customHeight="1" x14ac:dyDescent="0.2"/>
    <row r="17789" ht="12.75" customHeight="1" x14ac:dyDescent="0.2"/>
    <row r="17790" ht="12.75" customHeight="1" x14ac:dyDescent="0.2"/>
    <row r="17791" ht="12.75" customHeight="1" x14ac:dyDescent="0.2"/>
    <row r="17792" ht="12.75" customHeight="1" x14ac:dyDescent="0.2"/>
    <row r="17793" ht="12.75" customHeight="1" x14ac:dyDescent="0.2"/>
    <row r="17794" ht="12.75" customHeight="1" x14ac:dyDescent="0.2"/>
    <row r="17795" ht="12.75" customHeight="1" x14ac:dyDescent="0.2"/>
    <row r="17796" ht="12.75" customHeight="1" x14ac:dyDescent="0.2"/>
    <row r="17797" ht="12.75" customHeight="1" x14ac:dyDescent="0.2"/>
    <row r="17798" ht="12.75" customHeight="1" x14ac:dyDescent="0.2"/>
    <row r="17799" ht="12.75" customHeight="1" x14ac:dyDescent="0.2"/>
    <row r="17800" ht="12.75" customHeight="1" x14ac:dyDescent="0.2"/>
    <row r="17801" ht="12.75" customHeight="1" x14ac:dyDescent="0.2"/>
    <row r="17802" ht="12.75" customHeight="1" x14ac:dyDescent="0.2"/>
    <row r="17803" ht="12.75" customHeight="1" x14ac:dyDescent="0.2"/>
    <row r="17804" ht="12.75" customHeight="1" x14ac:dyDescent="0.2"/>
    <row r="17805" ht="12.75" customHeight="1" x14ac:dyDescent="0.2"/>
    <row r="17806" ht="12.75" customHeight="1" x14ac:dyDescent="0.2"/>
    <row r="17807" ht="12.75" customHeight="1" x14ac:dyDescent="0.2"/>
    <row r="17808" ht="12.75" customHeight="1" x14ac:dyDescent="0.2"/>
    <row r="17809" ht="12.75" customHeight="1" x14ac:dyDescent="0.2"/>
    <row r="17810" ht="12.75" customHeight="1" x14ac:dyDescent="0.2"/>
    <row r="17811" ht="12.75" customHeight="1" x14ac:dyDescent="0.2"/>
    <row r="17812" ht="12.75" customHeight="1" x14ac:dyDescent="0.2"/>
    <row r="17813" ht="12.75" customHeight="1" x14ac:dyDescent="0.2"/>
    <row r="17814" ht="12.75" customHeight="1" x14ac:dyDescent="0.2"/>
    <row r="17815" ht="12.75" customHeight="1" x14ac:dyDescent="0.2"/>
    <row r="17816" ht="12.75" customHeight="1" x14ac:dyDescent="0.2"/>
    <row r="17817" ht="12.75" customHeight="1" x14ac:dyDescent="0.2"/>
    <row r="17818" ht="12.75" customHeight="1" x14ac:dyDescent="0.2"/>
    <row r="17819" ht="12.75" customHeight="1" x14ac:dyDescent="0.2"/>
    <row r="17820" ht="12.75" customHeight="1" x14ac:dyDescent="0.2"/>
    <row r="17821" ht="12.75" customHeight="1" x14ac:dyDescent="0.2"/>
    <row r="17822" ht="12.75" customHeight="1" x14ac:dyDescent="0.2"/>
    <row r="17823" ht="12.75" customHeight="1" x14ac:dyDescent="0.2"/>
    <row r="17824" ht="12.75" customHeight="1" x14ac:dyDescent="0.2"/>
    <row r="17825" ht="12.75" customHeight="1" x14ac:dyDescent="0.2"/>
    <row r="17826" ht="12.75" customHeight="1" x14ac:dyDescent="0.2"/>
    <row r="17827" ht="12.75" customHeight="1" x14ac:dyDescent="0.2"/>
    <row r="17828" ht="12.75" customHeight="1" x14ac:dyDescent="0.2"/>
    <row r="17829" ht="12.75" customHeight="1" x14ac:dyDescent="0.2"/>
    <row r="17830" ht="12.75" customHeight="1" x14ac:dyDescent="0.2"/>
    <row r="17831" ht="12.75" customHeight="1" x14ac:dyDescent="0.2"/>
    <row r="17832" ht="12.75" customHeight="1" x14ac:dyDescent="0.2"/>
    <row r="17833" ht="12.75" customHeight="1" x14ac:dyDescent="0.2"/>
    <row r="17834" ht="12.75" customHeight="1" x14ac:dyDescent="0.2"/>
    <row r="17835" ht="12.75" customHeight="1" x14ac:dyDescent="0.2"/>
    <row r="17836" ht="12.75" customHeight="1" x14ac:dyDescent="0.2"/>
    <row r="17837" ht="12.75" customHeight="1" x14ac:dyDescent="0.2"/>
    <row r="17838" ht="12.75" customHeight="1" x14ac:dyDescent="0.2"/>
    <row r="17839" ht="12.75" customHeight="1" x14ac:dyDescent="0.2"/>
    <row r="17840" ht="12.75" customHeight="1" x14ac:dyDescent="0.2"/>
    <row r="17841" ht="12.75" customHeight="1" x14ac:dyDescent="0.2"/>
    <row r="17842" ht="12.75" customHeight="1" x14ac:dyDescent="0.2"/>
    <row r="17843" ht="12.75" customHeight="1" x14ac:dyDescent="0.2"/>
    <row r="17844" ht="12.75" customHeight="1" x14ac:dyDescent="0.2"/>
    <row r="17845" ht="12.75" customHeight="1" x14ac:dyDescent="0.2"/>
    <row r="17846" ht="12.75" customHeight="1" x14ac:dyDescent="0.2"/>
    <row r="17847" ht="12.75" customHeight="1" x14ac:dyDescent="0.2"/>
    <row r="17848" ht="12.75" customHeight="1" x14ac:dyDescent="0.2"/>
    <row r="17849" ht="12.75" customHeight="1" x14ac:dyDescent="0.2"/>
    <row r="17850" ht="12.75" customHeight="1" x14ac:dyDescent="0.2"/>
    <row r="17851" ht="12.75" customHeight="1" x14ac:dyDescent="0.2"/>
    <row r="17852" ht="12.75" customHeight="1" x14ac:dyDescent="0.2"/>
    <row r="17853" ht="12.75" customHeight="1" x14ac:dyDescent="0.2"/>
    <row r="17854" ht="12.75" customHeight="1" x14ac:dyDescent="0.2"/>
    <row r="17855" ht="12.75" customHeight="1" x14ac:dyDescent="0.2"/>
    <row r="17856" ht="12.75" customHeight="1" x14ac:dyDescent="0.2"/>
    <row r="17857" ht="12.75" customHeight="1" x14ac:dyDescent="0.2"/>
    <row r="17858" ht="12.75" customHeight="1" x14ac:dyDescent="0.2"/>
    <row r="17859" ht="12.75" customHeight="1" x14ac:dyDescent="0.2"/>
    <row r="17860" ht="12.75" customHeight="1" x14ac:dyDescent="0.2"/>
    <row r="17861" ht="12.75" customHeight="1" x14ac:dyDescent="0.2"/>
    <row r="17862" ht="12.75" customHeight="1" x14ac:dyDescent="0.2"/>
    <row r="17863" ht="12.75" customHeight="1" x14ac:dyDescent="0.2"/>
    <row r="17864" ht="12.75" customHeight="1" x14ac:dyDescent="0.2"/>
    <row r="17865" ht="12.75" customHeight="1" x14ac:dyDescent="0.2"/>
    <row r="17866" ht="12.75" customHeight="1" x14ac:dyDescent="0.2"/>
    <row r="17867" ht="12.75" customHeight="1" x14ac:dyDescent="0.2"/>
    <row r="17868" ht="12.75" customHeight="1" x14ac:dyDescent="0.2"/>
    <row r="17869" ht="12.75" customHeight="1" x14ac:dyDescent="0.2"/>
    <row r="17870" ht="12.75" customHeight="1" x14ac:dyDescent="0.2"/>
    <row r="17871" ht="12.75" customHeight="1" x14ac:dyDescent="0.2"/>
    <row r="17872" ht="12.75" customHeight="1" x14ac:dyDescent="0.2"/>
    <row r="17873" ht="12.75" customHeight="1" x14ac:dyDescent="0.2"/>
    <row r="17874" ht="12.75" customHeight="1" x14ac:dyDescent="0.2"/>
    <row r="17875" ht="12.75" customHeight="1" x14ac:dyDescent="0.2"/>
    <row r="17876" ht="12.75" customHeight="1" x14ac:dyDescent="0.2"/>
    <row r="17877" ht="12.75" customHeight="1" x14ac:dyDescent="0.2"/>
    <row r="17878" ht="12.75" customHeight="1" x14ac:dyDescent="0.2"/>
    <row r="17879" ht="12.75" customHeight="1" x14ac:dyDescent="0.2"/>
    <row r="17880" ht="12.75" customHeight="1" x14ac:dyDescent="0.2"/>
    <row r="17881" ht="12.75" customHeight="1" x14ac:dyDescent="0.2"/>
    <row r="17882" ht="12.75" customHeight="1" x14ac:dyDescent="0.2"/>
    <row r="17883" ht="12.75" customHeight="1" x14ac:dyDescent="0.2"/>
    <row r="17884" ht="12.75" customHeight="1" x14ac:dyDescent="0.2"/>
    <row r="17885" ht="12.75" customHeight="1" x14ac:dyDescent="0.2"/>
    <row r="17886" ht="12.75" customHeight="1" x14ac:dyDescent="0.2"/>
    <row r="17887" ht="12.75" customHeight="1" x14ac:dyDescent="0.2"/>
    <row r="17888" ht="12.75" customHeight="1" x14ac:dyDescent="0.2"/>
    <row r="17889" ht="12.75" customHeight="1" x14ac:dyDescent="0.2"/>
    <row r="17890" ht="12.75" customHeight="1" x14ac:dyDescent="0.2"/>
    <row r="17891" ht="12.75" customHeight="1" x14ac:dyDescent="0.2"/>
    <row r="17892" ht="12.75" customHeight="1" x14ac:dyDescent="0.2"/>
    <row r="17893" ht="12.75" customHeight="1" x14ac:dyDescent="0.2"/>
    <row r="17894" ht="12.75" customHeight="1" x14ac:dyDescent="0.2"/>
    <row r="17895" ht="12.75" customHeight="1" x14ac:dyDescent="0.2"/>
    <row r="17896" ht="12.75" customHeight="1" x14ac:dyDescent="0.2"/>
    <row r="17897" ht="12.75" customHeight="1" x14ac:dyDescent="0.2"/>
    <row r="17898" ht="12.75" customHeight="1" x14ac:dyDescent="0.2"/>
    <row r="17899" ht="12.75" customHeight="1" x14ac:dyDescent="0.2"/>
    <row r="17900" ht="12.75" customHeight="1" x14ac:dyDescent="0.2"/>
    <row r="17901" ht="12.75" customHeight="1" x14ac:dyDescent="0.2"/>
    <row r="17902" ht="12.75" customHeight="1" x14ac:dyDescent="0.2"/>
    <row r="17903" ht="12.75" customHeight="1" x14ac:dyDescent="0.2"/>
    <row r="17904" ht="12.75" customHeight="1" x14ac:dyDescent="0.2"/>
    <row r="17905" ht="12.75" customHeight="1" x14ac:dyDescent="0.2"/>
    <row r="17906" ht="12.75" customHeight="1" x14ac:dyDescent="0.2"/>
    <row r="17907" ht="12.75" customHeight="1" x14ac:dyDescent="0.2"/>
    <row r="17908" ht="12.75" customHeight="1" x14ac:dyDescent="0.2"/>
    <row r="17909" ht="12.75" customHeight="1" x14ac:dyDescent="0.2"/>
    <row r="17910" ht="12.75" customHeight="1" x14ac:dyDescent="0.2"/>
    <row r="17911" ht="12.75" customHeight="1" x14ac:dyDescent="0.2"/>
    <row r="17912" ht="12.75" customHeight="1" x14ac:dyDescent="0.2"/>
    <row r="17913" ht="12.75" customHeight="1" x14ac:dyDescent="0.2"/>
    <row r="17914" ht="12.75" customHeight="1" x14ac:dyDescent="0.2"/>
    <row r="17915" ht="12.75" customHeight="1" x14ac:dyDescent="0.2"/>
    <row r="17916" ht="12.75" customHeight="1" x14ac:dyDescent="0.2"/>
    <row r="17917" ht="12.75" customHeight="1" x14ac:dyDescent="0.2"/>
    <row r="17918" ht="12.75" customHeight="1" x14ac:dyDescent="0.2"/>
    <row r="17919" ht="12.75" customHeight="1" x14ac:dyDescent="0.2"/>
    <row r="17920" ht="12.75" customHeight="1" x14ac:dyDescent="0.2"/>
    <row r="17921" ht="12.75" customHeight="1" x14ac:dyDescent="0.2"/>
    <row r="17922" ht="12.75" customHeight="1" x14ac:dyDescent="0.2"/>
    <row r="17923" ht="12.75" customHeight="1" x14ac:dyDescent="0.2"/>
    <row r="17924" ht="12.75" customHeight="1" x14ac:dyDescent="0.2"/>
    <row r="17925" ht="12.75" customHeight="1" x14ac:dyDescent="0.2"/>
    <row r="17926" ht="12.75" customHeight="1" x14ac:dyDescent="0.2"/>
    <row r="17927" ht="12.75" customHeight="1" x14ac:dyDescent="0.2"/>
    <row r="17928" ht="12.75" customHeight="1" x14ac:dyDescent="0.2"/>
    <row r="17929" ht="12.75" customHeight="1" x14ac:dyDescent="0.2"/>
    <row r="17930" ht="12.75" customHeight="1" x14ac:dyDescent="0.2"/>
    <row r="17931" ht="12.75" customHeight="1" x14ac:dyDescent="0.2"/>
    <row r="17932" ht="12.75" customHeight="1" x14ac:dyDescent="0.2"/>
    <row r="17933" ht="12.75" customHeight="1" x14ac:dyDescent="0.2"/>
    <row r="17934" ht="12.75" customHeight="1" x14ac:dyDescent="0.2"/>
    <row r="17935" ht="12.75" customHeight="1" x14ac:dyDescent="0.2"/>
    <row r="17936" ht="12.75" customHeight="1" x14ac:dyDescent="0.2"/>
    <row r="17937" ht="12.75" customHeight="1" x14ac:dyDescent="0.2"/>
    <row r="17938" ht="12.75" customHeight="1" x14ac:dyDescent="0.2"/>
    <row r="17939" ht="12.75" customHeight="1" x14ac:dyDescent="0.2"/>
    <row r="17940" ht="12.75" customHeight="1" x14ac:dyDescent="0.2"/>
    <row r="17941" ht="12.75" customHeight="1" x14ac:dyDescent="0.2"/>
    <row r="17942" ht="12.75" customHeight="1" x14ac:dyDescent="0.2"/>
    <row r="17943" ht="12.75" customHeight="1" x14ac:dyDescent="0.2"/>
    <row r="17944" ht="12.75" customHeight="1" x14ac:dyDescent="0.2"/>
    <row r="17945" ht="12.75" customHeight="1" x14ac:dyDescent="0.2"/>
    <row r="17946" ht="12.75" customHeight="1" x14ac:dyDescent="0.2"/>
    <row r="17947" ht="12.75" customHeight="1" x14ac:dyDescent="0.2"/>
    <row r="17948" ht="12.75" customHeight="1" x14ac:dyDescent="0.2"/>
    <row r="17949" ht="12.75" customHeight="1" x14ac:dyDescent="0.2"/>
    <row r="17950" ht="12.75" customHeight="1" x14ac:dyDescent="0.2"/>
    <row r="17951" ht="12.75" customHeight="1" x14ac:dyDescent="0.2"/>
    <row r="17952" ht="12.75" customHeight="1" x14ac:dyDescent="0.2"/>
    <row r="17953" ht="12.75" customHeight="1" x14ac:dyDescent="0.2"/>
    <row r="17954" ht="12.75" customHeight="1" x14ac:dyDescent="0.2"/>
    <row r="17955" ht="12.75" customHeight="1" x14ac:dyDescent="0.2"/>
    <row r="17956" ht="12.75" customHeight="1" x14ac:dyDescent="0.2"/>
    <row r="17957" ht="12.75" customHeight="1" x14ac:dyDescent="0.2"/>
    <row r="17958" ht="12.75" customHeight="1" x14ac:dyDescent="0.2"/>
    <row r="17959" ht="12.75" customHeight="1" x14ac:dyDescent="0.2"/>
    <row r="17960" ht="12.75" customHeight="1" x14ac:dyDescent="0.2"/>
    <row r="17961" ht="12.75" customHeight="1" x14ac:dyDescent="0.2"/>
    <row r="17962" ht="12.75" customHeight="1" x14ac:dyDescent="0.2"/>
    <row r="17963" ht="12.75" customHeight="1" x14ac:dyDescent="0.2"/>
    <row r="17964" ht="12.75" customHeight="1" x14ac:dyDescent="0.2"/>
    <row r="17965" ht="12.75" customHeight="1" x14ac:dyDescent="0.2"/>
    <row r="17966" ht="12.75" customHeight="1" x14ac:dyDescent="0.2"/>
    <row r="17967" ht="12.75" customHeight="1" x14ac:dyDescent="0.2"/>
    <row r="17968" ht="12.75" customHeight="1" x14ac:dyDescent="0.2"/>
    <row r="17969" ht="12.75" customHeight="1" x14ac:dyDescent="0.2"/>
    <row r="17970" ht="12.75" customHeight="1" x14ac:dyDescent="0.2"/>
    <row r="17971" ht="12.75" customHeight="1" x14ac:dyDescent="0.2"/>
    <row r="17972" ht="12.75" customHeight="1" x14ac:dyDescent="0.2"/>
    <row r="17973" ht="12.75" customHeight="1" x14ac:dyDescent="0.2"/>
    <row r="17974" ht="12.75" customHeight="1" x14ac:dyDescent="0.2"/>
    <row r="17975" ht="12.75" customHeight="1" x14ac:dyDescent="0.2"/>
    <row r="17976" ht="12.75" customHeight="1" x14ac:dyDescent="0.2"/>
    <row r="17977" ht="12.75" customHeight="1" x14ac:dyDescent="0.2"/>
    <row r="17978" ht="12.75" customHeight="1" x14ac:dyDescent="0.2"/>
    <row r="17979" ht="12.75" customHeight="1" x14ac:dyDescent="0.2"/>
    <row r="17980" ht="12.75" customHeight="1" x14ac:dyDescent="0.2"/>
    <row r="17981" ht="12.75" customHeight="1" x14ac:dyDescent="0.2"/>
    <row r="17982" ht="12.75" customHeight="1" x14ac:dyDescent="0.2"/>
    <row r="17983" ht="12.75" customHeight="1" x14ac:dyDescent="0.2"/>
    <row r="17984" ht="12.75" customHeight="1" x14ac:dyDescent="0.2"/>
    <row r="17985" ht="12.75" customHeight="1" x14ac:dyDescent="0.2"/>
    <row r="17986" ht="12.75" customHeight="1" x14ac:dyDescent="0.2"/>
    <row r="17987" ht="12.75" customHeight="1" x14ac:dyDescent="0.2"/>
    <row r="17988" ht="12.75" customHeight="1" x14ac:dyDescent="0.2"/>
    <row r="17989" ht="12.75" customHeight="1" x14ac:dyDescent="0.2"/>
    <row r="17990" ht="12.75" customHeight="1" x14ac:dyDescent="0.2"/>
    <row r="17991" ht="12.75" customHeight="1" x14ac:dyDescent="0.2"/>
    <row r="17992" ht="12.75" customHeight="1" x14ac:dyDescent="0.2"/>
    <row r="17993" ht="12.75" customHeight="1" x14ac:dyDescent="0.2"/>
    <row r="17994" ht="12.75" customHeight="1" x14ac:dyDescent="0.2"/>
    <row r="17995" ht="12.75" customHeight="1" x14ac:dyDescent="0.2"/>
    <row r="17996" ht="12.75" customHeight="1" x14ac:dyDescent="0.2"/>
    <row r="17997" ht="12.75" customHeight="1" x14ac:dyDescent="0.2"/>
    <row r="17998" ht="12.75" customHeight="1" x14ac:dyDescent="0.2"/>
    <row r="17999" ht="12.75" customHeight="1" x14ac:dyDescent="0.2"/>
    <row r="18000" ht="12.75" customHeight="1" x14ac:dyDescent="0.2"/>
    <row r="18001" ht="12.75" customHeight="1" x14ac:dyDescent="0.2"/>
    <row r="18002" ht="12.75" customHeight="1" x14ac:dyDescent="0.2"/>
    <row r="18003" ht="12.75" customHeight="1" x14ac:dyDescent="0.2"/>
    <row r="18004" ht="12.75" customHeight="1" x14ac:dyDescent="0.2"/>
    <row r="18005" ht="12.75" customHeight="1" x14ac:dyDescent="0.2"/>
    <row r="18006" ht="12.75" customHeight="1" x14ac:dyDescent="0.2"/>
    <row r="18007" ht="12.75" customHeight="1" x14ac:dyDescent="0.2"/>
    <row r="18008" ht="12.75" customHeight="1" x14ac:dyDescent="0.2"/>
    <row r="18009" ht="12.75" customHeight="1" x14ac:dyDescent="0.2"/>
    <row r="18010" ht="12.75" customHeight="1" x14ac:dyDescent="0.2"/>
    <row r="18011" ht="12.75" customHeight="1" x14ac:dyDescent="0.2"/>
    <row r="18012" ht="12.75" customHeight="1" x14ac:dyDescent="0.2"/>
    <row r="18013" ht="12.75" customHeight="1" x14ac:dyDescent="0.2"/>
    <row r="18014" ht="12.75" customHeight="1" x14ac:dyDescent="0.2"/>
    <row r="18015" ht="12.75" customHeight="1" x14ac:dyDescent="0.2"/>
    <row r="18016" ht="12.75" customHeight="1" x14ac:dyDescent="0.2"/>
    <row r="18017" ht="12.75" customHeight="1" x14ac:dyDescent="0.2"/>
    <row r="18018" ht="12.75" customHeight="1" x14ac:dyDescent="0.2"/>
    <row r="18019" ht="12.75" customHeight="1" x14ac:dyDescent="0.2"/>
    <row r="18020" ht="12.75" customHeight="1" x14ac:dyDescent="0.2"/>
    <row r="18021" ht="12.75" customHeight="1" x14ac:dyDescent="0.2"/>
    <row r="18022" ht="12.75" customHeight="1" x14ac:dyDescent="0.2"/>
    <row r="18023" ht="12.75" customHeight="1" x14ac:dyDescent="0.2"/>
    <row r="18024" ht="12.75" customHeight="1" x14ac:dyDescent="0.2"/>
    <row r="18025" ht="12.75" customHeight="1" x14ac:dyDescent="0.2"/>
    <row r="18026" ht="12.75" customHeight="1" x14ac:dyDescent="0.2"/>
    <row r="18027" ht="12.75" customHeight="1" x14ac:dyDescent="0.2"/>
    <row r="18028" ht="12.75" customHeight="1" x14ac:dyDescent="0.2"/>
    <row r="18029" ht="12.75" customHeight="1" x14ac:dyDescent="0.2"/>
    <row r="18030" ht="12.75" customHeight="1" x14ac:dyDescent="0.2"/>
    <row r="18031" ht="12.75" customHeight="1" x14ac:dyDescent="0.2"/>
    <row r="18032" ht="12.75" customHeight="1" x14ac:dyDescent="0.2"/>
    <row r="18033" ht="12.75" customHeight="1" x14ac:dyDescent="0.2"/>
    <row r="18034" ht="12.75" customHeight="1" x14ac:dyDescent="0.2"/>
    <row r="18035" ht="12.75" customHeight="1" x14ac:dyDescent="0.2"/>
    <row r="18036" ht="12.75" customHeight="1" x14ac:dyDescent="0.2"/>
    <row r="18037" ht="12.75" customHeight="1" x14ac:dyDescent="0.2"/>
    <row r="18038" ht="12.75" customHeight="1" x14ac:dyDescent="0.2"/>
    <row r="18039" ht="12.75" customHeight="1" x14ac:dyDescent="0.2"/>
    <row r="18040" ht="12.75" customHeight="1" x14ac:dyDescent="0.2"/>
    <row r="18041" ht="12.75" customHeight="1" x14ac:dyDescent="0.2"/>
    <row r="18042" ht="12.75" customHeight="1" x14ac:dyDescent="0.2"/>
    <row r="18043" ht="12.75" customHeight="1" x14ac:dyDescent="0.2"/>
    <row r="18044" ht="12.75" customHeight="1" x14ac:dyDescent="0.2"/>
    <row r="18045" ht="12.75" customHeight="1" x14ac:dyDescent="0.2"/>
    <row r="18046" ht="12.75" customHeight="1" x14ac:dyDescent="0.2"/>
    <row r="18047" ht="12.75" customHeight="1" x14ac:dyDescent="0.2"/>
    <row r="18048" ht="12.75" customHeight="1" x14ac:dyDescent="0.2"/>
    <row r="18049" ht="12.75" customHeight="1" x14ac:dyDescent="0.2"/>
    <row r="18050" ht="12.75" customHeight="1" x14ac:dyDescent="0.2"/>
    <row r="18051" ht="12.75" customHeight="1" x14ac:dyDescent="0.2"/>
    <row r="18052" ht="12.75" customHeight="1" x14ac:dyDescent="0.2"/>
    <row r="18053" ht="12.75" customHeight="1" x14ac:dyDescent="0.2"/>
    <row r="18054" ht="12.75" customHeight="1" x14ac:dyDescent="0.2"/>
    <row r="18055" ht="12.75" customHeight="1" x14ac:dyDescent="0.2"/>
    <row r="18056" ht="12.75" customHeight="1" x14ac:dyDescent="0.2"/>
    <row r="18057" ht="12.75" customHeight="1" x14ac:dyDescent="0.2"/>
    <row r="18058" ht="12.75" customHeight="1" x14ac:dyDescent="0.2"/>
    <row r="18059" ht="12.75" customHeight="1" x14ac:dyDescent="0.2"/>
    <row r="18060" ht="12.75" customHeight="1" x14ac:dyDescent="0.2"/>
    <row r="18061" ht="12.75" customHeight="1" x14ac:dyDescent="0.2"/>
    <row r="18062" ht="12.75" customHeight="1" x14ac:dyDescent="0.2"/>
    <row r="18063" ht="12.75" customHeight="1" x14ac:dyDescent="0.2"/>
    <row r="18064" ht="12.75" customHeight="1" x14ac:dyDescent="0.2"/>
    <row r="18065" ht="12.75" customHeight="1" x14ac:dyDescent="0.2"/>
    <row r="18066" ht="12.75" customHeight="1" x14ac:dyDescent="0.2"/>
    <row r="18067" ht="12.75" customHeight="1" x14ac:dyDescent="0.2"/>
    <row r="18068" ht="12.75" customHeight="1" x14ac:dyDescent="0.2"/>
    <row r="18069" ht="12.75" customHeight="1" x14ac:dyDescent="0.2"/>
    <row r="18070" ht="12.75" customHeight="1" x14ac:dyDescent="0.2"/>
    <row r="18071" ht="12.75" customHeight="1" x14ac:dyDescent="0.2"/>
    <row r="18072" ht="12.75" customHeight="1" x14ac:dyDescent="0.2"/>
    <row r="18073" ht="12.75" customHeight="1" x14ac:dyDescent="0.2"/>
    <row r="18074" ht="12.75" customHeight="1" x14ac:dyDescent="0.2"/>
    <row r="18075" ht="12.75" customHeight="1" x14ac:dyDescent="0.2"/>
    <row r="18076" ht="12.75" customHeight="1" x14ac:dyDescent="0.2"/>
    <row r="18077" ht="12.75" customHeight="1" x14ac:dyDescent="0.2"/>
    <row r="18078" ht="12.75" customHeight="1" x14ac:dyDescent="0.2"/>
    <row r="18079" ht="12.75" customHeight="1" x14ac:dyDescent="0.2"/>
    <row r="18080" ht="12.75" customHeight="1" x14ac:dyDescent="0.2"/>
    <row r="18081" ht="12.75" customHeight="1" x14ac:dyDescent="0.2"/>
    <row r="18082" ht="12.75" customHeight="1" x14ac:dyDescent="0.2"/>
    <row r="18083" ht="12.75" customHeight="1" x14ac:dyDescent="0.2"/>
    <row r="18084" ht="12.75" customHeight="1" x14ac:dyDescent="0.2"/>
    <row r="18085" ht="12.75" customHeight="1" x14ac:dyDescent="0.2"/>
    <row r="18086" ht="12.75" customHeight="1" x14ac:dyDescent="0.2"/>
    <row r="18087" ht="12.75" customHeight="1" x14ac:dyDescent="0.2"/>
    <row r="18088" ht="12.75" customHeight="1" x14ac:dyDescent="0.2"/>
    <row r="18089" ht="12.75" customHeight="1" x14ac:dyDescent="0.2"/>
    <row r="18090" ht="12.75" customHeight="1" x14ac:dyDescent="0.2"/>
    <row r="18091" ht="12.75" customHeight="1" x14ac:dyDescent="0.2"/>
    <row r="18092" ht="12.75" customHeight="1" x14ac:dyDescent="0.2"/>
    <row r="18093" ht="12.75" customHeight="1" x14ac:dyDescent="0.2"/>
    <row r="18094" ht="12.75" customHeight="1" x14ac:dyDescent="0.2"/>
    <row r="18095" ht="12.75" customHeight="1" x14ac:dyDescent="0.2"/>
    <row r="18096" ht="12.75" customHeight="1" x14ac:dyDescent="0.2"/>
    <row r="18097" ht="12.75" customHeight="1" x14ac:dyDescent="0.2"/>
    <row r="18098" ht="12.75" customHeight="1" x14ac:dyDescent="0.2"/>
    <row r="18099" ht="12.75" customHeight="1" x14ac:dyDescent="0.2"/>
    <row r="18100" ht="12.75" customHeight="1" x14ac:dyDescent="0.2"/>
    <row r="18101" ht="12.75" customHeight="1" x14ac:dyDescent="0.2"/>
    <row r="18102" ht="12.75" customHeight="1" x14ac:dyDescent="0.2"/>
    <row r="18103" ht="12.75" customHeight="1" x14ac:dyDescent="0.2"/>
    <row r="18104" ht="12.75" customHeight="1" x14ac:dyDescent="0.2"/>
    <row r="18105" ht="12.75" customHeight="1" x14ac:dyDescent="0.2"/>
    <row r="18106" ht="12.75" customHeight="1" x14ac:dyDescent="0.2"/>
    <row r="18107" ht="12.75" customHeight="1" x14ac:dyDescent="0.2"/>
    <row r="18108" ht="12.75" customHeight="1" x14ac:dyDescent="0.2"/>
    <row r="18109" ht="12.75" customHeight="1" x14ac:dyDescent="0.2"/>
    <row r="18110" ht="12.75" customHeight="1" x14ac:dyDescent="0.2"/>
    <row r="18111" ht="12.75" customHeight="1" x14ac:dyDescent="0.2"/>
    <row r="18112" ht="12.75" customHeight="1" x14ac:dyDescent="0.2"/>
    <row r="18113" ht="12.75" customHeight="1" x14ac:dyDescent="0.2"/>
    <row r="18114" ht="12.75" customHeight="1" x14ac:dyDescent="0.2"/>
    <row r="18115" ht="12.75" customHeight="1" x14ac:dyDescent="0.2"/>
    <row r="18116" ht="12.75" customHeight="1" x14ac:dyDescent="0.2"/>
    <row r="18117" ht="12.75" customHeight="1" x14ac:dyDescent="0.2"/>
    <row r="18118" ht="12.75" customHeight="1" x14ac:dyDescent="0.2"/>
    <row r="18119" ht="12.75" customHeight="1" x14ac:dyDescent="0.2"/>
    <row r="18120" ht="12.75" customHeight="1" x14ac:dyDescent="0.2"/>
    <row r="18121" ht="12.75" customHeight="1" x14ac:dyDescent="0.2"/>
    <row r="18122" ht="12.75" customHeight="1" x14ac:dyDescent="0.2"/>
    <row r="18123" ht="12.75" customHeight="1" x14ac:dyDescent="0.2"/>
    <row r="18124" ht="12.75" customHeight="1" x14ac:dyDescent="0.2"/>
    <row r="18125" ht="12.75" customHeight="1" x14ac:dyDescent="0.2"/>
    <row r="18126" ht="12.75" customHeight="1" x14ac:dyDescent="0.2"/>
    <row r="18127" ht="12.75" customHeight="1" x14ac:dyDescent="0.2"/>
    <row r="18128" ht="12.75" customHeight="1" x14ac:dyDescent="0.2"/>
    <row r="18129" ht="12.75" customHeight="1" x14ac:dyDescent="0.2"/>
    <row r="18130" ht="12.75" customHeight="1" x14ac:dyDescent="0.2"/>
    <row r="18131" ht="12.75" customHeight="1" x14ac:dyDescent="0.2"/>
    <row r="18132" ht="12.75" customHeight="1" x14ac:dyDescent="0.2"/>
    <row r="18133" ht="12.75" customHeight="1" x14ac:dyDescent="0.2"/>
    <row r="18134" ht="12.75" customHeight="1" x14ac:dyDescent="0.2"/>
    <row r="18135" ht="12.75" customHeight="1" x14ac:dyDescent="0.2"/>
    <row r="18136" ht="12.75" customHeight="1" x14ac:dyDescent="0.2"/>
    <row r="18137" ht="12.75" customHeight="1" x14ac:dyDescent="0.2"/>
    <row r="18138" ht="12.75" customHeight="1" x14ac:dyDescent="0.2"/>
    <row r="18139" ht="12.75" customHeight="1" x14ac:dyDescent="0.2"/>
    <row r="18140" ht="12.75" customHeight="1" x14ac:dyDescent="0.2"/>
    <row r="18141" ht="12.75" customHeight="1" x14ac:dyDescent="0.2"/>
    <row r="18142" ht="12.75" customHeight="1" x14ac:dyDescent="0.2"/>
    <row r="18143" ht="12.75" customHeight="1" x14ac:dyDescent="0.2"/>
    <row r="18144" ht="12.75" customHeight="1" x14ac:dyDescent="0.2"/>
    <row r="18145" ht="12.75" customHeight="1" x14ac:dyDescent="0.2"/>
    <row r="18146" ht="12.75" customHeight="1" x14ac:dyDescent="0.2"/>
    <row r="18147" ht="12.75" customHeight="1" x14ac:dyDescent="0.2"/>
    <row r="18148" ht="12.75" customHeight="1" x14ac:dyDescent="0.2"/>
    <row r="18149" ht="12.75" customHeight="1" x14ac:dyDescent="0.2"/>
    <row r="18150" ht="12.75" customHeight="1" x14ac:dyDescent="0.2"/>
    <row r="18151" ht="12.75" customHeight="1" x14ac:dyDescent="0.2"/>
    <row r="18152" ht="12.75" customHeight="1" x14ac:dyDescent="0.2"/>
    <row r="18153" ht="12.75" customHeight="1" x14ac:dyDescent="0.2"/>
    <row r="18154" ht="12.75" customHeight="1" x14ac:dyDescent="0.2"/>
    <row r="18155" ht="12.75" customHeight="1" x14ac:dyDescent="0.2"/>
    <row r="18156" ht="12.75" customHeight="1" x14ac:dyDescent="0.2"/>
    <row r="18157" ht="12.75" customHeight="1" x14ac:dyDescent="0.2"/>
    <row r="18158" ht="12.75" customHeight="1" x14ac:dyDescent="0.2"/>
    <row r="18159" ht="12.75" customHeight="1" x14ac:dyDescent="0.2"/>
    <row r="18160" ht="12.75" customHeight="1" x14ac:dyDescent="0.2"/>
    <row r="18161" ht="12.75" customHeight="1" x14ac:dyDescent="0.2"/>
    <row r="18162" ht="12.75" customHeight="1" x14ac:dyDescent="0.2"/>
    <row r="18163" ht="12.75" customHeight="1" x14ac:dyDescent="0.2"/>
    <row r="18164" ht="12.75" customHeight="1" x14ac:dyDescent="0.2"/>
    <row r="18165" ht="12.75" customHeight="1" x14ac:dyDescent="0.2"/>
    <row r="18166" ht="12.75" customHeight="1" x14ac:dyDescent="0.2"/>
    <row r="18167" ht="12.75" customHeight="1" x14ac:dyDescent="0.2"/>
    <row r="18168" ht="12.75" customHeight="1" x14ac:dyDescent="0.2"/>
    <row r="18169" ht="12.75" customHeight="1" x14ac:dyDescent="0.2"/>
    <row r="18170" ht="12.75" customHeight="1" x14ac:dyDescent="0.2"/>
    <row r="18171" ht="12.75" customHeight="1" x14ac:dyDescent="0.2"/>
    <row r="18172" ht="12.75" customHeight="1" x14ac:dyDescent="0.2"/>
    <row r="18173" ht="12.75" customHeight="1" x14ac:dyDescent="0.2"/>
    <row r="18174" ht="12.75" customHeight="1" x14ac:dyDescent="0.2"/>
    <row r="18175" ht="12.75" customHeight="1" x14ac:dyDescent="0.2"/>
    <row r="18176" ht="12.75" customHeight="1" x14ac:dyDescent="0.2"/>
    <row r="18177" ht="12.75" customHeight="1" x14ac:dyDescent="0.2"/>
    <row r="18178" ht="12.75" customHeight="1" x14ac:dyDescent="0.2"/>
    <row r="18179" ht="12.75" customHeight="1" x14ac:dyDescent="0.2"/>
    <row r="18180" ht="12.75" customHeight="1" x14ac:dyDescent="0.2"/>
    <row r="18181" ht="12.75" customHeight="1" x14ac:dyDescent="0.2"/>
    <row r="18182" ht="12.75" customHeight="1" x14ac:dyDescent="0.2"/>
    <row r="18183" ht="12.75" customHeight="1" x14ac:dyDescent="0.2"/>
    <row r="18184" ht="12.75" customHeight="1" x14ac:dyDescent="0.2"/>
    <row r="18185" ht="12.75" customHeight="1" x14ac:dyDescent="0.2"/>
    <row r="18186" ht="12.75" customHeight="1" x14ac:dyDescent="0.2"/>
    <row r="18187" ht="12.75" customHeight="1" x14ac:dyDescent="0.2"/>
    <row r="18188" ht="12.75" customHeight="1" x14ac:dyDescent="0.2"/>
    <row r="18189" ht="12.75" customHeight="1" x14ac:dyDescent="0.2"/>
    <row r="18190" ht="12.75" customHeight="1" x14ac:dyDescent="0.2"/>
    <row r="18191" ht="12.75" customHeight="1" x14ac:dyDescent="0.2"/>
    <row r="18192" ht="12.75" customHeight="1" x14ac:dyDescent="0.2"/>
    <row r="18193" ht="12.75" customHeight="1" x14ac:dyDescent="0.2"/>
    <row r="18194" ht="12.75" customHeight="1" x14ac:dyDescent="0.2"/>
    <row r="18195" ht="12.75" customHeight="1" x14ac:dyDescent="0.2"/>
    <row r="18196" ht="12.75" customHeight="1" x14ac:dyDescent="0.2"/>
    <row r="18197" ht="12.75" customHeight="1" x14ac:dyDescent="0.2"/>
    <row r="18198" ht="12.75" customHeight="1" x14ac:dyDescent="0.2"/>
    <row r="18199" ht="12.75" customHeight="1" x14ac:dyDescent="0.2"/>
    <row r="18200" ht="12.75" customHeight="1" x14ac:dyDescent="0.2"/>
    <row r="18201" ht="12.75" customHeight="1" x14ac:dyDescent="0.2"/>
    <row r="18202" ht="12.75" customHeight="1" x14ac:dyDescent="0.2"/>
    <row r="18203" ht="12.75" customHeight="1" x14ac:dyDescent="0.2"/>
    <row r="18204" ht="12.75" customHeight="1" x14ac:dyDescent="0.2"/>
    <row r="18205" ht="12.75" customHeight="1" x14ac:dyDescent="0.2"/>
    <row r="18206" ht="12.75" customHeight="1" x14ac:dyDescent="0.2"/>
    <row r="18207" ht="12.75" customHeight="1" x14ac:dyDescent="0.2"/>
    <row r="18208" ht="12.75" customHeight="1" x14ac:dyDescent="0.2"/>
    <row r="18209" ht="12.75" customHeight="1" x14ac:dyDescent="0.2"/>
    <row r="18210" ht="12.75" customHeight="1" x14ac:dyDescent="0.2"/>
    <row r="18211" ht="12.75" customHeight="1" x14ac:dyDescent="0.2"/>
    <row r="18212" ht="12.75" customHeight="1" x14ac:dyDescent="0.2"/>
    <row r="18213" ht="12.75" customHeight="1" x14ac:dyDescent="0.2"/>
    <row r="18214" ht="12.75" customHeight="1" x14ac:dyDescent="0.2"/>
    <row r="18215" ht="12.75" customHeight="1" x14ac:dyDescent="0.2"/>
    <row r="18216" ht="12.75" customHeight="1" x14ac:dyDescent="0.2"/>
    <row r="18217" ht="12.75" customHeight="1" x14ac:dyDescent="0.2"/>
    <row r="18218" ht="12.75" customHeight="1" x14ac:dyDescent="0.2"/>
    <row r="18219" ht="12.75" customHeight="1" x14ac:dyDescent="0.2"/>
    <row r="18220" ht="12.75" customHeight="1" x14ac:dyDescent="0.2"/>
    <row r="18221" ht="12.75" customHeight="1" x14ac:dyDescent="0.2"/>
    <row r="18222" ht="12.75" customHeight="1" x14ac:dyDescent="0.2"/>
    <row r="18223" ht="12.75" customHeight="1" x14ac:dyDescent="0.2"/>
    <row r="18224" ht="12.75" customHeight="1" x14ac:dyDescent="0.2"/>
    <row r="18225" ht="12.75" customHeight="1" x14ac:dyDescent="0.2"/>
    <row r="18226" ht="12.75" customHeight="1" x14ac:dyDescent="0.2"/>
    <row r="18227" ht="12.75" customHeight="1" x14ac:dyDescent="0.2"/>
    <row r="18228" ht="12.75" customHeight="1" x14ac:dyDescent="0.2"/>
    <row r="18229" ht="12.75" customHeight="1" x14ac:dyDescent="0.2"/>
    <row r="18230" ht="12.75" customHeight="1" x14ac:dyDescent="0.2"/>
    <row r="18231" ht="12.75" customHeight="1" x14ac:dyDescent="0.2"/>
    <row r="18232" ht="12.75" customHeight="1" x14ac:dyDescent="0.2"/>
    <row r="18233" ht="12.75" customHeight="1" x14ac:dyDescent="0.2"/>
    <row r="18234" ht="12.75" customHeight="1" x14ac:dyDescent="0.2"/>
    <row r="18235" ht="12.75" customHeight="1" x14ac:dyDescent="0.2"/>
    <row r="18236" ht="12.75" customHeight="1" x14ac:dyDescent="0.2"/>
    <row r="18237" ht="12.75" customHeight="1" x14ac:dyDescent="0.2"/>
    <row r="18238" ht="12.75" customHeight="1" x14ac:dyDescent="0.2"/>
    <row r="18239" ht="12.75" customHeight="1" x14ac:dyDescent="0.2"/>
    <row r="18240" ht="12.75" customHeight="1" x14ac:dyDescent="0.2"/>
    <row r="18241" ht="12.75" customHeight="1" x14ac:dyDescent="0.2"/>
    <row r="18242" ht="12.75" customHeight="1" x14ac:dyDescent="0.2"/>
    <row r="18243" ht="12.75" customHeight="1" x14ac:dyDescent="0.2"/>
    <row r="18244" ht="12.75" customHeight="1" x14ac:dyDescent="0.2"/>
    <row r="18245" ht="12.75" customHeight="1" x14ac:dyDescent="0.2"/>
    <row r="18246" ht="12.75" customHeight="1" x14ac:dyDescent="0.2"/>
    <row r="18247" ht="12.75" customHeight="1" x14ac:dyDescent="0.2"/>
    <row r="18248" ht="12.75" customHeight="1" x14ac:dyDescent="0.2"/>
    <row r="18249" ht="12.75" customHeight="1" x14ac:dyDescent="0.2"/>
    <row r="18250" ht="12.75" customHeight="1" x14ac:dyDescent="0.2"/>
    <row r="18251" ht="12.75" customHeight="1" x14ac:dyDescent="0.2"/>
    <row r="18252" ht="12.75" customHeight="1" x14ac:dyDescent="0.2"/>
    <row r="18253" ht="12.75" customHeight="1" x14ac:dyDescent="0.2"/>
    <row r="18254" ht="12.75" customHeight="1" x14ac:dyDescent="0.2"/>
    <row r="18255" ht="12.75" customHeight="1" x14ac:dyDescent="0.2"/>
    <row r="18256" ht="12.75" customHeight="1" x14ac:dyDescent="0.2"/>
    <row r="18257" ht="12.75" customHeight="1" x14ac:dyDescent="0.2"/>
    <row r="18258" ht="12.75" customHeight="1" x14ac:dyDescent="0.2"/>
    <row r="18259" ht="12.75" customHeight="1" x14ac:dyDescent="0.2"/>
    <row r="18260" ht="12.75" customHeight="1" x14ac:dyDescent="0.2"/>
    <row r="18261" ht="12.75" customHeight="1" x14ac:dyDescent="0.2"/>
    <row r="18262" ht="12.75" customHeight="1" x14ac:dyDescent="0.2"/>
    <row r="18263" ht="12.75" customHeight="1" x14ac:dyDescent="0.2"/>
    <row r="18264" ht="12.75" customHeight="1" x14ac:dyDescent="0.2"/>
    <row r="18265" ht="12.75" customHeight="1" x14ac:dyDescent="0.2"/>
    <row r="18266" ht="12.75" customHeight="1" x14ac:dyDescent="0.2"/>
    <row r="18267" ht="12.75" customHeight="1" x14ac:dyDescent="0.2"/>
    <row r="18268" ht="12.75" customHeight="1" x14ac:dyDescent="0.2"/>
    <row r="18269" ht="12.75" customHeight="1" x14ac:dyDescent="0.2"/>
    <row r="18270" ht="12.75" customHeight="1" x14ac:dyDescent="0.2"/>
    <row r="18271" ht="12.75" customHeight="1" x14ac:dyDescent="0.2"/>
    <row r="18272" ht="12.75" customHeight="1" x14ac:dyDescent="0.2"/>
    <row r="18273" ht="12.75" customHeight="1" x14ac:dyDescent="0.2"/>
    <row r="18274" ht="12.75" customHeight="1" x14ac:dyDescent="0.2"/>
    <row r="18275" ht="12.75" customHeight="1" x14ac:dyDescent="0.2"/>
    <row r="18276" ht="12.75" customHeight="1" x14ac:dyDescent="0.2"/>
    <row r="18277" ht="12.75" customHeight="1" x14ac:dyDescent="0.2"/>
    <row r="18278" ht="12.75" customHeight="1" x14ac:dyDescent="0.2"/>
    <row r="18279" ht="12.75" customHeight="1" x14ac:dyDescent="0.2"/>
    <row r="18280" ht="12.75" customHeight="1" x14ac:dyDescent="0.2"/>
    <row r="18281" ht="12.75" customHeight="1" x14ac:dyDescent="0.2"/>
    <row r="18282" ht="12.75" customHeight="1" x14ac:dyDescent="0.2"/>
    <row r="18283" ht="12.75" customHeight="1" x14ac:dyDescent="0.2"/>
    <row r="18284" ht="12.75" customHeight="1" x14ac:dyDescent="0.2"/>
    <row r="18285" ht="12.75" customHeight="1" x14ac:dyDescent="0.2"/>
    <row r="18286" ht="12.75" customHeight="1" x14ac:dyDescent="0.2"/>
    <row r="18287" ht="12.75" customHeight="1" x14ac:dyDescent="0.2"/>
    <row r="18288" ht="12.75" customHeight="1" x14ac:dyDescent="0.2"/>
    <row r="18289" ht="12.75" customHeight="1" x14ac:dyDescent="0.2"/>
    <row r="18290" ht="12.75" customHeight="1" x14ac:dyDescent="0.2"/>
    <row r="18291" ht="12.75" customHeight="1" x14ac:dyDescent="0.2"/>
    <row r="18292" ht="12.75" customHeight="1" x14ac:dyDescent="0.2"/>
    <row r="18293" ht="12.75" customHeight="1" x14ac:dyDescent="0.2"/>
    <row r="18294" ht="12.75" customHeight="1" x14ac:dyDescent="0.2"/>
    <row r="18295" ht="12.75" customHeight="1" x14ac:dyDescent="0.2"/>
    <row r="18296" ht="12.75" customHeight="1" x14ac:dyDescent="0.2"/>
    <row r="18297" ht="12.75" customHeight="1" x14ac:dyDescent="0.2"/>
    <row r="18298" ht="12.75" customHeight="1" x14ac:dyDescent="0.2"/>
    <row r="18299" ht="12.75" customHeight="1" x14ac:dyDescent="0.2"/>
    <row r="18300" ht="12.75" customHeight="1" x14ac:dyDescent="0.2"/>
    <row r="18301" ht="12.75" customHeight="1" x14ac:dyDescent="0.2"/>
    <row r="18302" ht="12.75" customHeight="1" x14ac:dyDescent="0.2"/>
    <row r="18303" ht="12.75" customHeight="1" x14ac:dyDescent="0.2"/>
    <row r="18304" ht="12.75" customHeight="1" x14ac:dyDescent="0.2"/>
    <row r="18305" ht="12.75" customHeight="1" x14ac:dyDescent="0.2"/>
    <row r="18306" ht="12.75" customHeight="1" x14ac:dyDescent="0.2"/>
    <row r="18307" ht="12.75" customHeight="1" x14ac:dyDescent="0.2"/>
    <row r="18308" ht="12.75" customHeight="1" x14ac:dyDescent="0.2"/>
    <row r="18309" ht="12.75" customHeight="1" x14ac:dyDescent="0.2"/>
    <row r="18310" ht="12.75" customHeight="1" x14ac:dyDescent="0.2"/>
    <row r="18311" ht="12.75" customHeight="1" x14ac:dyDescent="0.2"/>
    <row r="18312" ht="12.75" customHeight="1" x14ac:dyDescent="0.2"/>
    <row r="18313" ht="12.75" customHeight="1" x14ac:dyDescent="0.2"/>
    <row r="18314" ht="12.75" customHeight="1" x14ac:dyDescent="0.2"/>
    <row r="18315" ht="12.75" customHeight="1" x14ac:dyDescent="0.2"/>
    <row r="18316" ht="12.75" customHeight="1" x14ac:dyDescent="0.2"/>
    <row r="18317" ht="12.75" customHeight="1" x14ac:dyDescent="0.2"/>
    <row r="18318" ht="12.75" customHeight="1" x14ac:dyDescent="0.2"/>
    <row r="18319" ht="12.75" customHeight="1" x14ac:dyDescent="0.2"/>
    <row r="18320" ht="12.75" customHeight="1" x14ac:dyDescent="0.2"/>
    <row r="18321" ht="12.75" customHeight="1" x14ac:dyDescent="0.2"/>
    <row r="18322" ht="12.75" customHeight="1" x14ac:dyDescent="0.2"/>
    <row r="18323" ht="12.75" customHeight="1" x14ac:dyDescent="0.2"/>
    <row r="18324" ht="12.75" customHeight="1" x14ac:dyDescent="0.2"/>
    <row r="18325" ht="12.75" customHeight="1" x14ac:dyDescent="0.2"/>
    <row r="18326" ht="12.75" customHeight="1" x14ac:dyDescent="0.2"/>
    <row r="18327" ht="12.75" customHeight="1" x14ac:dyDescent="0.2"/>
    <row r="18328" ht="12.75" customHeight="1" x14ac:dyDescent="0.2"/>
    <row r="18329" ht="12.75" customHeight="1" x14ac:dyDescent="0.2"/>
    <row r="18330" ht="12.75" customHeight="1" x14ac:dyDescent="0.2"/>
    <row r="18331" ht="12.75" customHeight="1" x14ac:dyDescent="0.2"/>
    <row r="18332" ht="12.75" customHeight="1" x14ac:dyDescent="0.2"/>
    <row r="18333" ht="12.75" customHeight="1" x14ac:dyDescent="0.2"/>
    <row r="18334" ht="12.75" customHeight="1" x14ac:dyDescent="0.2"/>
    <row r="18335" ht="12.75" customHeight="1" x14ac:dyDescent="0.2"/>
    <row r="18336" ht="12.75" customHeight="1" x14ac:dyDescent="0.2"/>
    <row r="18337" ht="12.75" customHeight="1" x14ac:dyDescent="0.2"/>
    <row r="18338" ht="12.75" customHeight="1" x14ac:dyDescent="0.2"/>
    <row r="18339" ht="12.75" customHeight="1" x14ac:dyDescent="0.2"/>
    <row r="18340" ht="12.75" customHeight="1" x14ac:dyDescent="0.2"/>
    <row r="18341" ht="12.75" customHeight="1" x14ac:dyDescent="0.2"/>
    <row r="18342" ht="12.75" customHeight="1" x14ac:dyDescent="0.2"/>
    <row r="18343" ht="12.75" customHeight="1" x14ac:dyDescent="0.2"/>
    <row r="18344" ht="12.75" customHeight="1" x14ac:dyDescent="0.2"/>
    <row r="18345" ht="12.75" customHeight="1" x14ac:dyDescent="0.2"/>
    <row r="18346" ht="12.75" customHeight="1" x14ac:dyDescent="0.2"/>
    <row r="18347" ht="12.75" customHeight="1" x14ac:dyDescent="0.2"/>
    <row r="18348" ht="12.75" customHeight="1" x14ac:dyDescent="0.2"/>
    <row r="18349" ht="12.75" customHeight="1" x14ac:dyDescent="0.2"/>
    <row r="18350" ht="12.75" customHeight="1" x14ac:dyDescent="0.2"/>
    <row r="18351" ht="12.75" customHeight="1" x14ac:dyDescent="0.2"/>
    <row r="18352" ht="12.75" customHeight="1" x14ac:dyDescent="0.2"/>
    <row r="18353" ht="12.75" customHeight="1" x14ac:dyDescent="0.2"/>
    <row r="18354" ht="12.75" customHeight="1" x14ac:dyDescent="0.2"/>
    <row r="18355" ht="12.75" customHeight="1" x14ac:dyDescent="0.2"/>
    <row r="18356" ht="12.75" customHeight="1" x14ac:dyDescent="0.2"/>
    <row r="18357" ht="12.75" customHeight="1" x14ac:dyDescent="0.2"/>
    <row r="18358" ht="12.75" customHeight="1" x14ac:dyDescent="0.2"/>
    <row r="18359" ht="12.75" customHeight="1" x14ac:dyDescent="0.2"/>
    <row r="18360" ht="12.75" customHeight="1" x14ac:dyDescent="0.2"/>
    <row r="18361" ht="12.75" customHeight="1" x14ac:dyDescent="0.2"/>
    <row r="18362" ht="12.75" customHeight="1" x14ac:dyDescent="0.2"/>
    <row r="18363" ht="12.75" customHeight="1" x14ac:dyDescent="0.2"/>
    <row r="18364" ht="12.75" customHeight="1" x14ac:dyDescent="0.2"/>
    <row r="18365" ht="12.75" customHeight="1" x14ac:dyDescent="0.2"/>
    <row r="18366" ht="12.75" customHeight="1" x14ac:dyDescent="0.2"/>
    <row r="18367" ht="12.75" customHeight="1" x14ac:dyDescent="0.2"/>
    <row r="18368" ht="12.75" customHeight="1" x14ac:dyDescent="0.2"/>
    <row r="18369" ht="12.75" customHeight="1" x14ac:dyDescent="0.2"/>
    <row r="18370" ht="12.75" customHeight="1" x14ac:dyDescent="0.2"/>
    <row r="18371" ht="12.75" customHeight="1" x14ac:dyDescent="0.2"/>
    <row r="18372" ht="12.75" customHeight="1" x14ac:dyDescent="0.2"/>
    <row r="18373" ht="12.75" customHeight="1" x14ac:dyDescent="0.2"/>
    <row r="18374" ht="12.75" customHeight="1" x14ac:dyDescent="0.2"/>
    <row r="18375" ht="12.75" customHeight="1" x14ac:dyDescent="0.2"/>
    <row r="18376" ht="12.75" customHeight="1" x14ac:dyDescent="0.2"/>
    <row r="18377" ht="12.75" customHeight="1" x14ac:dyDescent="0.2"/>
    <row r="18378" ht="12.75" customHeight="1" x14ac:dyDescent="0.2"/>
    <row r="18379" ht="12.75" customHeight="1" x14ac:dyDescent="0.2"/>
    <row r="18380" ht="12.75" customHeight="1" x14ac:dyDescent="0.2"/>
    <row r="18381" ht="12.75" customHeight="1" x14ac:dyDescent="0.2"/>
    <row r="18382" ht="12.75" customHeight="1" x14ac:dyDescent="0.2"/>
    <row r="18383" ht="12.75" customHeight="1" x14ac:dyDescent="0.2"/>
    <row r="18384" ht="12.75" customHeight="1" x14ac:dyDescent="0.2"/>
    <row r="18385" ht="12.75" customHeight="1" x14ac:dyDescent="0.2"/>
    <row r="18386" ht="12.75" customHeight="1" x14ac:dyDescent="0.2"/>
    <row r="18387" ht="12.75" customHeight="1" x14ac:dyDescent="0.2"/>
    <row r="18388" ht="12.75" customHeight="1" x14ac:dyDescent="0.2"/>
    <row r="18389" ht="12.75" customHeight="1" x14ac:dyDescent="0.2"/>
    <row r="18390" ht="12.75" customHeight="1" x14ac:dyDescent="0.2"/>
    <row r="18391" ht="12.75" customHeight="1" x14ac:dyDescent="0.2"/>
    <row r="18392" ht="12.75" customHeight="1" x14ac:dyDescent="0.2"/>
    <row r="18393" ht="12.75" customHeight="1" x14ac:dyDescent="0.2"/>
    <row r="18394" ht="12.75" customHeight="1" x14ac:dyDescent="0.2"/>
    <row r="18395" ht="12.75" customHeight="1" x14ac:dyDescent="0.2"/>
    <row r="18396" ht="12.75" customHeight="1" x14ac:dyDescent="0.2"/>
    <row r="18397" ht="12.75" customHeight="1" x14ac:dyDescent="0.2"/>
    <row r="18398" ht="12.75" customHeight="1" x14ac:dyDescent="0.2"/>
    <row r="18399" ht="12.75" customHeight="1" x14ac:dyDescent="0.2"/>
    <row r="18400" ht="12.75" customHeight="1" x14ac:dyDescent="0.2"/>
    <row r="18401" ht="12.75" customHeight="1" x14ac:dyDescent="0.2"/>
    <row r="18402" ht="12.75" customHeight="1" x14ac:dyDescent="0.2"/>
    <row r="18403" ht="12.75" customHeight="1" x14ac:dyDescent="0.2"/>
    <row r="18404" ht="12.75" customHeight="1" x14ac:dyDescent="0.2"/>
    <row r="18405" ht="12.75" customHeight="1" x14ac:dyDescent="0.2"/>
    <row r="18406" ht="12.75" customHeight="1" x14ac:dyDescent="0.2"/>
    <row r="18407" ht="12.75" customHeight="1" x14ac:dyDescent="0.2"/>
    <row r="18408" ht="12.75" customHeight="1" x14ac:dyDescent="0.2"/>
    <row r="18409" ht="12.75" customHeight="1" x14ac:dyDescent="0.2"/>
    <row r="18410" ht="12.75" customHeight="1" x14ac:dyDescent="0.2"/>
    <row r="18411" ht="12.75" customHeight="1" x14ac:dyDescent="0.2"/>
    <row r="18412" ht="12.75" customHeight="1" x14ac:dyDescent="0.2"/>
    <row r="18413" ht="12.75" customHeight="1" x14ac:dyDescent="0.2"/>
    <row r="18414" ht="12.75" customHeight="1" x14ac:dyDescent="0.2"/>
    <row r="18415" ht="12.75" customHeight="1" x14ac:dyDescent="0.2"/>
    <row r="18416" ht="12.75" customHeight="1" x14ac:dyDescent="0.2"/>
    <row r="18417" ht="12.75" customHeight="1" x14ac:dyDescent="0.2"/>
    <row r="18418" ht="12.75" customHeight="1" x14ac:dyDescent="0.2"/>
    <row r="18419" ht="12.75" customHeight="1" x14ac:dyDescent="0.2"/>
    <row r="18420" ht="12.75" customHeight="1" x14ac:dyDescent="0.2"/>
    <row r="18421" ht="12.75" customHeight="1" x14ac:dyDescent="0.2"/>
    <row r="18422" ht="12.75" customHeight="1" x14ac:dyDescent="0.2"/>
    <row r="18423" ht="12.75" customHeight="1" x14ac:dyDescent="0.2"/>
    <row r="18424" ht="12.75" customHeight="1" x14ac:dyDescent="0.2"/>
    <row r="18425" ht="12.75" customHeight="1" x14ac:dyDescent="0.2"/>
    <row r="18426" ht="12.75" customHeight="1" x14ac:dyDescent="0.2"/>
    <row r="18427" ht="12.75" customHeight="1" x14ac:dyDescent="0.2"/>
    <row r="18428" ht="12.75" customHeight="1" x14ac:dyDescent="0.2"/>
    <row r="18429" ht="12.75" customHeight="1" x14ac:dyDescent="0.2"/>
    <row r="18430" ht="12.75" customHeight="1" x14ac:dyDescent="0.2"/>
    <row r="18431" ht="12.75" customHeight="1" x14ac:dyDescent="0.2"/>
    <row r="18432" ht="12.75" customHeight="1" x14ac:dyDescent="0.2"/>
    <row r="18433" ht="12.75" customHeight="1" x14ac:dyDescent="0.2"/>
    <row r="18434" ht="12.75" customHeight="1" x14ac:dyDescent="0.2"/>
    <row r="18435" ht="12.75" customHeight="1" x14ac:dyDescent="0.2"/>
    <row r="18436" ht="12.75" customHeight="1" x14ac:dyDescent="0.2"/>
    <row r="18437" ht="12.75" customHeight="1" x14ac:dyDescent="0.2"/>
    <row r="18438" ht="12.75" customHeight="1" x14ac:dyDescent="0.2"/>
    <row r="18439" ht="12.75" customHeight="1" x14ac:dyDescent="0.2"/>
    <row r="18440" ht="12.75" customHeight="1" x14ac:dyDescent="0.2"/>
    <row r="18441" ht="12.75" customHeight="1" x14ac:dyDescent="0.2"/>
    <row r="18442" ht="12.75" customHeight="1" x14ac:dyDescent="0.2"/>
    <row r="18443" ht="12.75" customHeight="1" x14ac:dyDescent="0.2"/>
    <row r="18444" ht="12.75" customHeight="1" x14ac:dyDescent="0.2"/>
    <row r="18445" ht="12.75" customHeight="1" x14ac:dyDescent="0.2"/>
    <row r="18446" ht="12.75" customHeight="1" x14ac:dyDescent="0.2"/>
    <row r="18447" ht="12.75" customHeight="1" x14ac:dyDescent="0.2"/>
    <row r="18448" ht="12.75" customHeight="1" x14ac:dyDescent="0.2"/>
    <row r="18449" ht="12.75" customHeight="1" x14ac:dyDescent="0.2"/>
    <row r="18450" ht="12.75" customHeight="1" x14ac:dyDescent="0.2"/>
    <row r="18451" ht="12.75" customHeight="1" x14ac:dyDescent="0.2"/>
    <row r="18452" ht="12.75" customHeight="1" x14ac:dyDescent="0.2"/>
    <row r="18453" ht="12.75" customHeight="1" x14ac:dyDescent="0.2"/>
    <row r="18454" ht="12.75" customHeight="1" x14ac:dyDescent="0.2"/>
    <row r="18455" ht="12.75" customHeight="1" x14ac:dyDescent="0.2"/>
    <row r="18456" ht="12.75" customHeight="1" x14ac:dyDescent="0.2"/>
    <row r="18457" ht="12.75" customHeight="1" x14ac:dyDescent="0.2"/>
    <row r="18458" ht="12.75" customHeight="1" x14ac:dyDescent="0.2"/>
    <row r="18459" ht="12.75" customHeight="1" x14ac:dyDescent="0.2"/>
    <row r="18460" ht="12.75" customHeight="1" x14ac:dyDescent="0.2"/>
    <row r="18461" ht="12.75" customHeight="1" x14ac:dyDescent="0.2"/>
    <row r="18462" ht="12.75" customHeight="1" x14ac:dyDescent="0.2"/>
    <row r="18463" ht="12.75" customHeight="1" x14ac:dyDescent="0.2"/>
    <row r="18464" ht="12.75" customHeight="1" x14ac:dyDescent="0.2"/>
    <row r="18465" ht="12.75" customHeight="1" x14ac:dyDescent="0.2"/>
    <row r="18466" ht="12.75" customHeight="1" x14ac:dyDescent="0.2"/>
    <row r="18467" ht="12.75" customHeight="1" x14ac:dyDescent="0.2"/>
    <row r="18468" ht="12.75" customHeight="1" x14ac:dyDescent="0.2"/>
    <row r="18469" ht="12.75" customHeight="1" x14ac:dyDescent="0.2"/>
    <row r="18470" ht="12.75" customHeight="1" x14ac:dyDescent="0.2"/>
    <row r="18471" ht="12.75" customHeight="1" x14ac:dyDescent="0.2"/>
    <row r="18472" ht="12.75" customHeight="1" x14ac:dyDescent="0.2"/>
    <row r="18473" ht="12.75" customHeight="1" x14ac:dyDescent="0.2"/>
    <row r="18474" ht="12.75" customHeight="1" x14ac:dyDescent="0.2"/>
    <row r="18475" ht="12.75" customHeight="1" x14ac:dyDescent="0.2"/>
    <row r="18476" ht="12.75" customHeight="1" x14ac:dyDescent="0.2"/>
    <row r="18477" ht="12.75" customHeight="1" x14ac:dyDescent="0.2"/>
    <row r="18478" ht="12.75" customHeight="1" x14ac:dyDescent="0.2"/>
    <row r="18479" ht="12.75" customHeight="1" x14ac:dyDescent="0.2"/>
    <row r="18480" ht="12.75" customHeight="1" x14ac:dyDescent="0.2"/>
    <row r="18481" ht="12.75" customHeight="1" x14ac:dyDescent="0.2"/>
    <row r="18482" ht="12.75" customHeight="1" x14ac:dyDescent="0.2"/>
    <row r="18483" ht="12.75" customHeight="1" x14ac:dyDescent="0.2"/>
    <row r="18484" ht="12.75" customHeight="1" x14ac:dyDescent="0.2"/>
    <row r="18485" ht="12.75" customHeight="1" x14ac:dyDescent="0.2"/>
    <row r="18486" ht="12.75" customHeight="1" x14ac:dyDescent="0.2"/>
    <row r="18487" ht="12.75" customHeight="1" x14ac:dyDescent="0.2"/>
    <row r="18488" ht="12.75" customHeight="1" x14ac:dyDescent="0.2"/>
    <row r="18489" ht="12.75" customHeight="1" x14ac:dyDescent="0.2"/>
    <row r="18490" ht="12.75" customHeight="1" x14ac:dyDescent="0.2"/>
    <row r="18491" ht="12.75" customHeight="1" x14ac:dyDescent="0.2"/>
    <row r="18492" ht="12.75" customHeight="1" x14ac:dyDescent="0.2"/>
    <row r="18493" ht="12.75" customHeight="1" x14ac:dyDescent="0.2"/>
    <row r="18494" ht="12.75" customHeight="1" x14ac:dyDescent="0.2"/>
    <row r="18495" ht="12.75" customHeight="1" x14ac:dyDescent="0.2"/>
    <row r="18496" ht="12.75" customHeight="1" x14ac:dyDescent="0.2"/>
    <row r="18497" ht="12.75" customHeight="1" x14ac:dyDescent="0.2"/>
    <row r="18498" ht="12.75" customHeight="1" x14ac:dyDescent="0.2"/>
    <row r="18499" ht="12.75" customHeight="1" x14ac:dyDescent="0.2"/>
    <row r="18500" ht="12.75" customHeight="1" x14ac:dyDescent="0.2"/>
    <row r="18501" ht="12.75" customHeight="1" x14ac:dyDescent="0.2"/>
    <row r="18502" ht="12.75" customHeight="1" x14ac:dyDescent="0.2"/>
    <row r="18503" ht="12.75" customHeight="1" x14ac:dyDescent="0.2"/>
    <row r="18504" ht="12.75" customHeight="1" x14ac:dyDescent="0.2"/>
    <row r="18505" ht="12.75" customHeight="1" x14ac:dyDescent="0.2"/>
    <row r="18506" ht="12.75" customHeight="1" x14ac:dyDescent="0.2"/>
    <row r="18507" ht="12.75" customHeight="1" x14ac:dyDescent="0.2"/>
    <row r="18508" ht="12.75" customHeight="1" x14ac:dyDescent="0.2"/>
    <row r="18509" ht="12.75" customHeight="1" x14ac:dyDescent="0.2"/>
    <row r="18510" ht="12.75" customHeight="1" x14ac:dyDescent="0.2"/>
    <row r="18511" ht="12.75" customHeight="1" x14ac:dyDescent="0.2"/>
    <row r="18512" ht="12.75" customHeight="1" x14ac:dyDescent="0.2"/>
    <row r="18513" ht="12.75" customHeight="1" x14ac:dyDescent="0.2"/>
    <row r="18514" ht="12.75" customHeight="1" x14ac:dyDescent="0.2"/>
    <row r="18515" ht="12.75" customHeight="1" x14ac:dyDescent="0.2"/>
    <row r="18516" ht="12.75" customHeight="1" x14ac:dyDescent="0.2"/>
    <row r="18517" ht="12.75" customHeight="1" x14ac:dyDescent="0.2"/>
    <row r="18518" ht="12.75" customHeight="1" x14ac:dyDescent="0.2"/>
    <row r="18519" ht="12.75" customHeight="1" x14ac:dyDescent="0.2"/>
    <row r="18520" ht="12.75" customHeight="1" x14ac:dyDescent="0.2"/>
    <row r="18521" ht="12.75" customHeight="1" x14ac:dyDescent="0.2"/>
    <row r="18522" ht="12.75" customHeight="1" x14ac:dyDescent="0.2"/>
    <row r="18523" ht="12.75" customHeight="1" x14ac:dyDescent="0.2"/>
    <row r="18524" ht="12.75" customHeight="1" x14ac:dyDescent="0.2"/>
    <row r="18525" ht="12.75" customHeight="1" x14ac:dyDescent="0.2"/>
    <row r="18526" ht="12.75" customHeight="1" x14ac:dyDescent="0.2"/>
    <row r="18527" ht="12.75" customHeight="1" x14ac:dyDescent="0.2"/>
    <row r="18528" ht="12.75" customHeight="1" x14ac:dyDescent="0.2"/>
    <row r="18529" ht="12.75" customHeight="1" x14ac:dyDescent="0.2"/>
    <row r="18530" ht="12.75" customHeight="1" x14ac:dyDescent="0.2"/>
    <row r="18531" ht="12.75" customHeight="1" x14ac:dyDescent="0.2"/>
    <row r="18532" ht="12.75" customHeight="1" x14ac:dyDescent="0.2"/>
    <row r="18533" ht="12.75" customHeight="1" x14ac:dyDescent="0.2"/>
    <row r="18534" ht="12.75" customHeight="1" x14ac:dyDescent="0.2"/>
    <row r="18535" ht="12.75" customHeight="1" x14ac:dyDescent="0.2"/>
    <row r="18536" ht="12.75" customHeight="1" x14ac:dyDescent="0.2"/>
    <row r="18537" ht="12.75" customHeight="1" x14ac:dyDescent="0.2"/>
    <row r="18538" ht="12.75" customHeight="1" x14ac:dyDescent="0.2"/>
    <row r="18539" ht="12.75" customHeight="1" x14ac:dyDescent="0.2"/>
    <row r="18540" ht="12.75" customHeight="1" x14ac:dyDescent="0.2"/>
    <row r="18541" ht="12.75" customHeight="1" x14ac:dyDescent="0.2"/>
    <row r="18542" ht="12.75" customHeight="1" x14ac:dyDescent="0.2"/>
    <row r="18543" ht="12.75" customHeight="1" x14ac:dyDescent="0.2"/>
    <row r="18544" ht="12.75" customHeight="1" x14ac:dyDescent="0.2"/>
    <row r="18545" ht="12.75" customHeight="1" x14ac:dyDescent="0.2"/>
    <row r="18546" ht="12.75" customHeight="1" x14ac:dyDescent="0.2"/>
    <row r="18547" ht="12.75" customHeight="1" x14ac:dyDescent="0.2"/>
    <row r="18548" ht="12.75" customHeight="1" x14ac:dyDescent="0.2"/>
    <row r="18549" ht="12.75" customHeight="1" x14ac:dyDescent="0.2"/>
    <row r="18550" ht="12.75" customHeight="1" x14ac:dyDescent="0.2"/>
    <row r="18551" ht="12.75" customHeight="1" x14ac:dyDescent="0.2"/>
    <row r="18552" ht="12.75" customHeight="1" x14ac:dyDescent="0.2"/>
    <row r="18553" ht="12.75" customHeight="1" x14ac:dyDescent="0.2"/>
    <row r="18554" ht="12.75" customHeight="1" x14ac:dyDescent="0.2"/>
    <row r="18555" ht="12.75" customHeight="1" x14ac:dyDescent="0.2"/>
    <row r="18556" ht="12.75" customHeight="1" x14ac:dyDescent="0.2"/>
    <row r="18557" ht="12.75" customHeight="1" x14ac:dyDescent="0.2"/>
    <row r="18558" ht="12.75" customHeight="1" x14ac:dyDescent="0.2"/>
    <row r="18559" ht="12.75" customHeight="1" x14ac:dyDescent="0.2"/>
    <row r="18560" ht="12.75" customHeight="1" x14ac:dyDescent="0.2"/>
    <row r="18561" ht="12.75" customHeight="1" x14ac:dyDescent="0.2"/>
    <row r="18562" ht="12.75" customHeight="1" x14ac:dyDescent="0.2"/>
    <row r="18563" ht="12.75" customHeight="1" x14ac:dyDescent="0.2"/>
    <row r="18564" ht="12.75" customHeight="1" x14ac:dyDescent="0.2"/>
    <row r="18565" ht="12.75" customHeight="1" x14ac:dyDescent="0.2"/>
    <row r="18566" ht="12.75" customHeight="1" x14ac:dyDescent="0.2"/>
    <row r="18567" ht="12.75" customHeight="1" x14ac:dyDescent="0.2"/>
    <row r="18568" ht="12.75" customHeight="1" x14ac:dyDescent="0.2"/>
    <row r="18569" ht="12.75" customHeight="1" x14ac:dyDescent="0.2"/>
    <row r="18570" ht="12.75" customHeight="1" x14ac:dyDescent="0.2"/>
    <row r="18571" ht="12.75" customHeight="1" x14ac:dyDescent="0.2"/>
    <row r="18572" ht="12.75" customHeight="1" x14ac:dyDescent="0.2"/>
    <row r="18573" ht="12.75" customHeight="1" x14ac:dyDescent="0.2"/>
    <row r="18574" ht="12.75" customHeight="1" x14ac:dyDescent="0.2"/>
    <row r="18575" ht="12.75" customHeight="1" x14ac:dyDescent="0.2"/>
    <row r="18576" ht="12.75" customHeight="1" x14ac:dyDescent="0.2"/>
    <row r="18577" ht="12.75" customHeight="1" x14ac:dyDescent="0.2"/>
    <row r="18578" ht="12.75" customHeight="1" x14ac:dyDescent="0.2"/>
    <row r="18579" ht="12.75" customHeight="1" x14ac:dyDescent="0.2"/>
    <row r="18580" ht="12.75" customHeight="1" x14ac:dyDescent="0.2"/>
    <row r="18581" ht="12.75" customHeight="1" x14ac:dyDescent="0.2"/>
    <row r="18582" ht="12.75" customHeight="1" x14ac:dyDescent="0.2"/>
    <row r="18583" ht="12.75" customHeight="1" x14ac:dyDescent="0.2"/>
    <row r="18584" ht="12.75" customHeight="1" x14ac:dyDescent="0.2"/>
    <row r="18585" ht="12.75" customHeight="1" x14ac:dyDescent="0.2"/>
    <row r="18586" ht="12.75" customHeight="1" x14ac:dyDescent="0.2"/>
    <row r="18587" ht="12.75" customHeight="1" x14ac:dyDescent="0.2"/>
    <row r="18588" ht="12.75" customHeight="1" x14ac:dyDescent="0.2"/>
    <row r="18589" ht="12.75" customHeight="1" x14ac:dyDescent="0.2"/>
    <row r="18590" ht="12.75" customHeight="1" x14ac:dyDescent="0.2"/>
    <row r="18591" ht="12.75" customHeight="1" x14ac:dyDescent="0.2"/>
    <row r="18592" ht="12.75" customHeight="1" x14ac:dyDescent="0.2"/>
    <row r="18593" ht="12.75" customHeight="1" x14ac:dyDescent="0.2"/>
    <row r="18594" ht="12.75" customHeight="1" x14ac:dyDescent="0.2"/>
    <row r="18595" ht="12.75" customHeight="1" x14ac:dyDescent="0.2"/>
    <row r="18596" ht="12.75" customHeight="1" x14ac:dyDescent="0.2"/>
    <row r="18597" ht="12.75" customHeight="1" x14ac:dyDescent="0.2"/>
    <row r="18598" ht="12.75" customHeight="1" x14ac:dyDescent="0.2"/>
    <row r="18599" ht="12.75" customHeight="1" x14ac:dyDescent="0.2"/>
    <row r="18600" ht="12.75" customHeight="1" x14ac:dyDescent="0.2"/>
    <row r="18601" ht="12.75" customHeight="1" x14ac:dyDescent="0.2"/>
    <row r="18602" ht="12.75" customHeight="1" x14ac:dyDescent="0.2"/>
    <row r="18603" ht="12.75" customHeight="1" x14ac:dyDescent="0.2"/>
    <row r="18604" ht="12.75" customHeight="1" x14ac:dyDescent="0.2"/>
    <row r="18605" ht="12.75" customHeight="1" x14ac:dyDescent="0.2"/>
    <row r="18606" ht="12.75" customHeight="1" x14ac:dyDescent="0.2"/>
    <row r="18607" ht="12.75" customHeight="1" x14ac:dyDescent="0.2"/>
    <row r="18608" ht="12.75" customHeight="1" x14ac:dyDescent="0.2"/>
    <row r="18609" ht="12.75" customHeight="1" x14ac:dyDescent="0.2"/>
    <row r="18610" ht="12.75" customHeight="1" x14ac:dyDescent="0.2"/>
    <row r="18611" ht="12.75" customHeight="1" x14ac:dyDescent="0.2"/>
    <row r="18612" ht="12.75" customHeight="1" x14ac:dyDescent="0.2"/>
    <row r="18613" ht="12.75" customHeight="1" x14ac:dyDescent="0.2"/>
    <row r="18614" ht="12.75" customHeight="1" x14ac:dyDescent="0.2"/>
    <row r="18615" ht="12.75" customHeight="1" x14ac:dyDescent="0.2"/>
    <row r="18616" ht="12.75" customHeight="1" x14ac:dyDescent="0.2"/>
    <row r="18617" ht="12.75" customHeight="1" x14ac:dyDescent="0.2"/>
    <row r="18618" ht="12.75" customHeight="1" x14ac:dyDescent="0.2"/>
    <row r="18619" ht="12.75" customHeight="1" x14ac:dyDescent="0.2"/>
    <row r="18620" ht="12.75" customHeight="1" x14ac:dyDescent="0.2"/>
    <row r="18621" ht="12.75" customHeight="1" x14ac:dyDescent="0.2"/>
    <row r="18622" ht="12.75" customHeight="1" x14ac:dyDescent="0.2"/>
    <row r="18623" ht="12.75" customHeight="1" x14ac:dyDescent="0.2"/>
    <row r="18624" ht="12.75" customHeight="1" x14ac:dyDescent="0.2"/>
    <row r="18625" ht="12.75" customHeight="1" x14ac:dyDescent="0.2"/>
    <row r="18626" ht="12.75" customHeight="1" x14ac:dyDescent="0.2"/>
    <row r="18627" ht="12.75" customHeight="1" x14ac:dyDescent="0.2"/>
    <row r="18628" ht="12.75" customHeight="1" x14ac:dyDescent="0.2"/>
    <row r="18629" ht="12.75" customHeight="1" x14ac:dyDescent="0.2"/>
    <row r="18630" ht="12.75" customHeight="1" x14ac:dyDescent="0.2"/>
    <row r="18631" ht="12.75" customHeight="1" x14ac:dyDescent="0.2"/>
    <row r="18632" ht="12.75" customHeight="1" x14ac:dyDescent="0.2"/>
    <row r="18633" ht="12.75" customHeight="1" x14ac:dyDescent="0.2"/>
    <row r="18634" ht="12.75" customHeight="1" x14ac:dyDescent="0.2"/>
    <row r="18635" ht="12.75" customHeight="1" x14ac:dyDescent="0.2"/>
    <row r="18636" ht="12.75" customHeight="1" x14ac:dyDescent="0.2"/>
    <row r="18637" ht="12.75" customHeight="1" x14ac:dyDescent="0.2"/>
    <row r="18638" ht="12.75" customHeight="1" x14ac:dyDescent="0.2"/>
    <row r="18639" ht="12.75" customHeight="1" x14ac:dyDescent="0.2"/>
    <row r="18640" ht="12.75" customHeight="1" x14ac:dyDescent="0.2"/>
    <row r="18641" ht="12.75" customHeight="1" x14ac:dyDescent="0.2"/>
    <row r="18642" ht="12.75" customHeight="1" x14ac:dyDescent="0.2"/>
    <row r="18643" ht="12.75" customHeight="1" x14ac:dyDescent="0.2"/>
    <row r="18644" ht="12.75" customHeight="1" x14ac:dyDescent="0.2"/>
    <row r="18645" ht="12.75" customHeight="1" x14ac:dyDescent="0.2"/>
    <row r="18646" ht="12.75" customHeight="1" x14ac:dyDescent="0.2"/>
    <row r="18647" ht="12.75" customHeight="1" x14ac:dyDescent="0.2"/>
    <row r="18648" ht="12.75" customHeight="1" x14ac:dyDescent="0.2"/>
    <row r="18649" ht="12.75" customHeight="1" x14ac:dyDescent="0.2"/>
    <row r="18650" ht="12.75" customHeight="1" x14ac:dyDescent="0.2"/>
    <row r="18651" ht="12.75" customHeight="1" x14ac:dyDescent="0.2"/>
    <row r="18652" ht="12.75" customHeight="1" x14ac:dyDescent="0.2"/>
    <row r="18653" ht="12.75" customHeight="1" x14ac:dyDescent="0.2"/>
    <row r="18654" ht="12.75" customHeight="1" x14ac:dyDescent="0.2"/>
    <row r="18655" ht="12.75" customHeight="1" x14ac:dyDescent="0.2"/>
    <row r="18656" ht="12.75" customHeight="1" x14ac:dyDescent="0.2"/>
    <row r="18657" ht="12.75" customHeight="1" x14ac:dyDescent="0.2"/>
    <row r="18658" ht="12.75" customHeight="1" x14ac:dyDescent="0.2"/>
    <row r="18659" ht="12.75" customHeight="1" x14ac:dyDescent="0.2"/>
    <row r="18660" ht="12.75" customHeight="1" x14ac:dyDescent="0.2"/>
    <row r="18661" ht="12.75" customHeight="1" x14ac:dyDescent="0.2"/>
    <row r="18662" ht="12.75" customHeight="1" x14ac:dyDescent="0.2"/>
    <row r="18663" ht="12.75" customHeight="1" x14ac:dyDescent="0.2"/>
    <row r="18664" ht="12.75" customHeight="1" x14ac:dyDescent="0.2"/>
    <row r="18665" ht="12.75" customHeight="1" x14ac:dyDescent="0.2"/>
    <row r="18666" ht="12.75" customHeight="1" x14ac:dyDescent="0.2"/>
    <row r="18667" ht="12.75" customHeight="1" x14ac:dyDescent="0.2"/>
    <row r="18668" ht="12.75" customHeight="1" x14ac:dyDescent="0.2"/>
    <row r="18669" ht="12.75" customHeight="1" x14ac:dyDescent="0.2"/>
    <row r="18670" ht="12.75" customHeight="1" x14ac:dyDescent="0.2"/>
    <row r="18671" ht="12.75" customHeight="1" x14ac:dyDescent="0.2"/>
    <row r="18672" ht="12.75" customHeight="1" x14ac:dyDescent="0.2"/>
    <row r="18673" ht="12.75" customHeight="1" x14ac:dyDescent="0.2"/>
    <row r="18674" ht="12.75" customHeight="1" x14ac:dyDescent="0.2"/>
    <row r="18675" ht="12.75" customHeight="1" x14ac:dyDescent="0.2"/>
    <row r="18676" ht="12.75" customHeight="1" x14ac:dyDescent="0.2"/>
    <row r="18677" ht="12.75" customHeight="1" x14ac:dyDescent="0.2"/>
    <row r="18678" ht="12.75" customHeight="1" x14ac:dyDescent="0.2"/>
    <row r="18679" ht="12.75" customHeight="1" x14ac:dyDescent="0.2"/>
    <row r="18680" ht="12.75" customHeight="1" x14ac:dyDescent="0.2"/>
    <row r="18681" ht="12.75" customHeight="1" x14ac:dyDescent="0.2"/>
    <row r="18682" ht="12.75" customHeight="1" x14ac:dyDescent="0.2"/>
    <row r="18683" ht="12.75" customHeight="1" x14ac:dyDescent="0.2"/>
    <row r="18684" ht="12.75" customHeight="1" x14ac:dyDescent="0.2"/>
    <row r="18685" ht="12.75" customHeight="1" x14ac:dyDescent="0.2"/>
    <row r="18686" ht="12.75" customHeight="1" x14ac:dyDescent="0.2"/>
    <row r="18687" ht="12.75" customHeight="1" x14ac:dyDescent="0.2"/>
    <row r="18688" ht="12.75" customHeight="1" x14ac:dyDescent="0.2"/>
    <row r="18689" ht="12.75" customHeight="1" x14ac:dyDescent="0.2"/>
    <row r="18690" ht="12.75" customHeight="1" x14ac:dyDescent="0.2"/>
    <row r="18691" ht="12.75" customHeight="1" x14ac:dyDescent="0.2"/>
    <row r="18692" ht="12.75" customHeight="1" x14ac:dyDescent="0.2"/>
    <row r="18693" ht="12.75" customHeight="1" x14ac:dyDescent="0.2"/>
    <row r="18694" ht="12.75" customHeight="1" x14ac:dyDescent="0.2"/>
    <row r="18695" ht="12.75" customHeight="1" x14ac:dyDescent="0.2"/>
    <row r="18696" ht="12.75" customHeight="1" x14ac:dyDescent="0.2"/>
    <row r="18697" ht="12.75" customHeight="1" x14ac:dyDescent="0.2"/>
    <row r="18698" ht="12.75" customHeight="1" x14ac:dyDescent="0.2"/>
    <row r="18699" ht="12.75" customHeight="1" x14ac:dyDescent="0.2"/>
    <row r="18700" ht="12.75" customHeight="1" x14ac:dyDescent="0.2"/>
    <row r="18701" ht="12.75" customHeight="1" x14ac:dyDescent="0.2"/>
    <row r="18702" ht="12.75" customHeight="1" x14ac:dyDescent="0.2"/>
    <row r="18703" ht="12.75" customHeight="1" x14ac:dyDescent="0.2"/>
    <row r="18704" ht="12.75" customHeight="1" x14ac:dyDescent="0.2"/>
    <row r="18705" ht="12.75" customHeight="1" x14ac:dyDescent="0.2"/>
    <row r="18706" ht="12.75" customHeight="1" x14ac:dyDescent="0.2"/>
    <row r="18707" ht="12.75" customHeight="1" x14ac:dyDescent="0.2"/>
    <row r="18708" ht="12.75" customHeight="1" x14ac:dyDescent="0.2"/>
    <row r="18709" ht="12.75" customHeight="1" x14ac:dyDescent="0.2"/>
    <row r="18710" ht="12.75" customHeight="1" x14ac:dyDescent="0.2"/>
    <row r="18711" ht="12.75" customHeight="1" x14ac:dyDescent="0.2"/>
    <row r="18712" ht="12.75" customHeight="1" x14ac:dyDescent="0.2"/>
    <row r="18713" ht="12.75" customHeight="1" x14ac:dyDescent="0.2"/>
    <row r="18714" ht="12.75" customHeight="1" x14ac:dyDescent="0.2"/>
    <row r="18715" ht="12.75" customHeight="1" x14ac:dyDescent="0.2"/>
    <row r="18716" ht="12.75" customHeight="1" x14ac:dyDescent="0.2"/>
    <row r="18717" ht="12.75" customHeight="1" x14ac:dyDescent="0.2"/>
    <row r="18718" ht="12.75" customHeight="1" x14ac:dyDescent="0.2"/>
    <row r="18719" ht="12.75" customHeight="1" x14ac:dyDescent="0.2"/>
    <row r="18720" ht="12.75" customHeight="1" x14ac:dyDescent="0.2"/>
    <row r="18721" ht="12.75" customHeight="1" x14ac:dyDescent="0.2"/>
    <row r="18722" ht="12.75" customHeight="1" x14ac:dyDescent="0.2"/>
    <row r="18723" ht="12.75" customHeight="1" x14ac:dyDescent="0.2"/>
    <row r="18724" ht="12.75" customHeight="1" x14ac:dyDescent="0.2"/>
    <row r="18725" ht="12.75" customHeight="1" x14ac:dyDescent="0.2"/>
    <row r="18726" ht="12.75" customHeight="1" x14ac:dyDescent="0.2"/>
    <row r="18727" ht="12.75" customHeight="1" x14ac:dyDescent="0.2"/>
    <row r="18728" ht="12.75" customHeight="1" x14ac:dyDescent="0.2"/>
    <row r="18729" ht="12.75" customHeight="1" x14ac:dyDescent="0.2"/>
    <row r="18730" ht="12.75" customHeight="1" x14ac:dyDescent="0.2"/>
    <row r="18731" ht="12.75" customHeight="1" x14ac:dyDescent="0.2"/>
    <row r="18732" ht="12.75" customHeight="1" x14ac:dyDescent="0.2"/>
    <row r="18733" ht="12.75" customHeight="1" x14ac:dyDescent="0.2"/>
    <row r="18734" ht="12.75" customHeight="1" x14ac:dyDescent="0.2"/>
    <row r="18735" ht="12.75" customHeight="1" x14ac:dyDescent="0.2"/>
    <row r="18736" ht="12.75" customHeight="1" x14ac:dyDescent="0.2"/>
    <row r="18737" ht="12.75" customHeight="1" x14ac:dyDescent="0.2"/>
    <row r="18738" ht="12.75" customHeight="1" x14ac:dyDescent="0.2"/>
    <row r="18739" ht="12.75" customHeight="1" x14ac:dyDescent="0.2"/>
    <row r="18740" ht="12.75" customHeight="1" x14ac:dyDescent="0.2"/>
    <row r="18741" ht="12.75" customHeight="1" x14ac:dyDescent="0.2"/>
    <row r="18742" ht="12.75" customHeight="1" x14ac:dyDescent="0.2"/>
    <row r="18743" ht="12.75" customHeight="1" x14ac:dyDescent="0.2"/>
    <row r="18744" ht="12.75" customHeight="1" x14ac:dyDescent="0.2"/>
    <row r="18745" ht="12.75" customHeight="1" x14ac:dyDescent="0.2"/>
    <row r="18746" ht="12.75" customHeight="1" x14ac:dyDescent="0.2"/>
    <row r="18747" ht="12.75" customHeight="1" x14ac:dyDescent="0.2"/>
    <row r="18748" ht="12.75" customHeight="1" x14ac:dyDescent="0.2"/>
    <row r="18749" ht="12.75" customHeight="1" x14ac:dyDescent="0.2"/>
    <row r="18750" ht="12.75" customHeight="1" x14ac:dyDescent="0.2"/>
    <row r="18751" ht="12.75" customHeight="1" x14ac:dyDescent="0.2"/>
    <row r="18752" ht="12.75" customHeight="1" x14ac:dyDescent="0.2"/>
    <row r="18753" ht="12.75" customHeight="1" x14ac:dyDescent="0.2"/>
    <row r="18754" ht="12.75" customHeight="1" x14ac:dyDescent="0.2"/>
    <row r="18755" ht="12.75" customHeight="1" x14ac:dyDescent="0.2"/>
    <row r="18756" ht="12.75" customHeight="1" x14ac:dyDescent="0.2"/>
    <row r="18757" ht="12.75" customHeight="1" x14ac:dyDescent="0.2"/>
    <row r="18758" ht="12.75" customHeight="1" x14ac:dyDescent="0.2"/>
    <row r="18759" ht="12.75" customHeight="1" x14ac:dyDescent="0.2"/>
    <row r="18760" ht="12.75" customHeight="1" x14ac:dyDescent="0.2"/>
    <row r="18761" ht="12.75" customHeight="1" x14ac:dyDescent="0.2"/>
    <row r="18762" ht="12.75" customHeight="1" x14ac:dyDescent="0.2"/>
    <row r="18763" ht="12.75" customHeight="1" x14ac:dyDescent="0.2"/>
    <row r="18764" ht="12.75" customHeight="1" x14ac:dyDescent="0.2"/>
    <row r="18765" ht="12.75" customHeight="1" x14ac:dyDescent="0.2"/>
    <row r="18766" ht="12.75" customHeight="1" x14ac:dyDescent="0.2"/>
    <row r="18767" ht="12.75" customHeight="1" x14ac:dyDescent="0.2"/>
    <row r="18768" ht="12.75" customHeight="1" x14ac:dyDescent="0.2"/>
    <row r="18769" ht="12.75" customHeight="1" x14ac:dyDescent="0.2"/>
    <row r="18770" ht="12.75" customHeight="1" x14ac:dyDescent="0.2"/>
    <row r="18771" ht="12.75" customHeight="1" x14ac:dyDescent="0.2"/>
    <row r="18772" ht="12.75" customHeight="1" x14ac:dyDescent="0.2"/>
    <row r="18773" ht="12.75" customHeight="1" x14ac:dyDescent="0.2"/>
    <row r="18774" ht="12.75" customHeight="1" x14ac:dyDescent="0.2"/>
    <row r="18775" ht="12.75" customHeight="1" x14ac:dyDescent="0.2"/>
    <row r="18776" ht="12.75" customHeight="1" x14ac:dyDescent="0.2"/>
    <row r="18777" ht="12.75" customHeight="1" x14ac:dyDescent="0.2"/>
    <row r="18778" ht="12.75" customHeight="1" x14ac:dyDescent="0.2"/>
    <row r="18779" ht="12.75" customHeight="1" x14ac:dyDescent="0.2"/>
    <row r="18780" ht="12.75" customHeight="1" x14ac:dyDescent="0.2"/>
    <row r="18781" ht="12.75" customHeight="1" x14ac:dyDescent="0.2"/>
    <row r="18782" ht="12.75" customHeight="1" x14ac:dyDescent="0.2"/>
    <row r="18783" ht="12.75" customHeight="1" x14ac:dyDescent="0.2"/>
    <row r="18784" ht="12.75" customHeight="1" x14ac:dyDescent="0.2"/>
    <row r="18785" ht="12.75" customHeight="1" x14ac:dyDescent="0.2"/>
    <row r="18786" ht="12.75" customHeight="1" x14ac:dyDescent="0.2"/>
    <row r="18787" ht="12.75" customHeight="1" x14ac:dyDescent="0.2"/>
    <row r="18788" ht="12.75" customHeight="1" x14ac:dyDescent="0.2"/>
    <row r="18789" ht="12.75" customHeight="1" x14ac:dyDescent="0.2"/>
    <row r="18790" ht="12.75" customHeight="1" x14ac:dyDescent="0.2"/>
    <row r="18791" ht="12.75" customHeight="1" x14ac:dyDescent="0.2"/>
    <row r="18792" ht="12.75" customHeight="1" x14ac:dyDescent="0.2"/>
    <row r="18793" ht="12.75" customHeight="1" x14ac:dyDescent="0.2"/>
    <row r="18794" ht="12.75" customHeight="1" x14ac:dyDescent="0.2"/>
    <row r="18795" ht="12.75" customHeight="1" x14ac:dyDescent="0.2"/>
    <row r="18796" ht="12.75" customHeight="1" x14ac:dyDescent="0.2"/>
    <row r="18797" ht="12.75" customHeight="1" x14ac:dyDescent="0.2"/>
    <row r="18798" ht="12.75" customHeight="1" x14ac:dyDescent="0.2"/>
    <row r="18799" ht="12.75" customHeight="1" x14ac:dyDescent="0.2"/>
    <row r="18800" ht="12.75" customHeight="1" x14ac:dyDescent="0.2"/>
    <row r="18801" ht="12.75" customHeight="1" x14ac:dyDescent="0.2"/>
    <row r="18802" ht="12.75" customHeight="1" x14ac:dyDescent="0.2"/>
    <row r="18803" ht="12.75" customHeight="1" x14ac:dyDescent="0.2"/>
    <row r="18804" ht="12.75" customHeight="1" x14ac:dyDescent="0.2"/>
    <row r="18805" ht="12.75" customHeight="1" x14ac:dyDescent="0.2"/>
    <row r="18806" ht="12.75" customHeight="1" x14ac:dyDescent="0.2"/>
    <row r="18807" ht="12.75" customHeight="1" x14ac:dyDescent="0.2"/>
    <row r="18808" ht="12.75" customHeight="1" x14ac:dyDescent="0.2"/>
    <row r="18809" ht="12.75" customHeight="1" x14ac:dyDescent="0.2"/>
    <row r="18810" ht="12.75" customHeight="1" x14ac:dyDescent="0.2"/>
    <row r="18811" ht="12.75" customHeight="1" x14ac:dyDescent="0.2"/>
    <row r="18812" ht="12.75" customHeight="1" x14ac:dyDescent="0.2"/>
    <row r="18813" ht="12.75" customHeight="1" x14ac:dyDescent="0.2"/>
    <row r="18814" ht="12.75" customHeight="1" x14ac:dyDescent="0.2"/>
    <row r="18815" ht="12.75" customHeight="1" x14ac:dyDescent="0.2"/>
    <row r="18816" ht="12.75" customHeight="1" x14ac:dyDescent="0.2"/>
    <row r="18817" ht="12.75" customHeight="1" x14ac:dyDescent="0.2"/>
    <row r="18818" ht="12.75" customHeight="1" x14ac:dyDescent="0.2"/>
    <row r="18819" ht="12.75" customHeight="1" x14ac:dyDescent="0.2"/>
    <row r="18820" ht="12.75" customHeight="1" x14ac:dyDescent="0.2"/>
    <row r="18821" ht="12.75" customHeight="1" x14ac:dyDescent="0.2"/>
    <row r="18822" ht="12.75" customHeight="1" x14ac:dyDescent="0.2"/>
    <row r="18823" ht="12.75" customHeight="1" x14ac:dyDescent="0.2"/>
    <row r="18824" ht="12.75" customHeight="1" x14ac:dyDescent="0.2"/>
    <row r="18825" ht="12.75" customHeight="1" x14ac:dyDescent="0.2"/>
    <row r="18826" ht="12.75" customHeight="1" x14ac:dyDescent="0.2"/>
    <row r="18827" ht="12.75" customHeight="1" x14ac:dyDescent="0.2"/>
    <row r="18828" ht="12.75" customHeight="1" x14ac:dyDescent="0.2"/>
    <row r="18829" ht="12.75" customHeight="1" x14ac:dyDescent="0.2"/>
    <row r="18830" ht="12.75" customHeight="1" x14ac:dyDescent="0.2"/>
    <row r="18831" ht="12.75" customHeight="1" x14ac:dyDescent="0.2"/>
    <row r="18832" ht="12.75" customHeight="1" x14ac:dyDescent="0.2"/>
    <row r="18833" ht="12.75" customHeight="1" x14ac:dyDescent="0.2"/>
    <row r="18834" ht="12.75" customHeight="1" x14ac:dyDescent="0.2"/>
    <row r="18835" ht="12.75" customHeight="1" x14ac:dyDescent="0.2"/>
    <row r="18836" ht="12.75" customHeight="1" x14ac:dyDescent="0.2"/>
    <row r="18837" ht="12.75" customHeight="1" x14ac:dyDescent="0.2"/>
    <row r="18838" ht="12.75" customHeight="1" x14ac:dyDescent="0.2"/>
    <row r="18839" ht="12.75" customHeight="1" x14ac:dyDescent="0.2"/>
    <row r="18840" ht="12.75" customHeight="1" x14ac:dyDescent="0.2"/>
    <row r="18841" ht="12.75" customHeight="1" x14ac:dyDescent="0.2"/>
    <row r="18842" ht="12.75" customHeight="1" x14ac:dyDescent="0.2"/>
    <row r="18843" ht="12.75" customHeight="1" x14ac:dyDescent="0.2"/>
    <row r="18844" ht="12.75" customHeight="1" x14ac:dyDescent="0.2"/>
    <row r="18845" ht="12.75" customHeight="1" x14ac:dyDescent="0.2"/>
    <row r="18846" ht="12.75" customHeight="1" x14ac:dyDescent="0.2"/>
    <row r="18847" ht="12.75" customHeight="1" x14ac:dyDescent="0.2"/>
    <row r="18848" ht="12.75" customHeight="1" x14ac:dyDescent="0.2"/>
    <row r="18849" ht="12.75" customHeight="1" x14ac:dyDescent="0.2"/>
    <row r="18850" ht="12.75" customHeight="1" x14ac:dyDescent="0.2"/>
    <row r="18851" ht="12.75" customHeight="1" x14ac:dyDescent="0.2"/>
    <row r="18852" ht="12.75" customHeight="1" x14ac:dyDescent="0.2"/>
    <row r="18853" ht="12.75" customHeight="1" x14ac:dyDescent="0.2"/>
    <row r="18854" ht="12.75" customHeight="1" x14ac:dyDescent="0.2"/>
    <row r="18855" ht="12.75" customHeight="1" x14ac:dyDescent="0.2"/>
    <row r="18856" ht="12.75" customHeight="1" x14ac:dyDescent="0.2"/>
    <row r="18857" ht="12.75" customHeight="1" x14ac:dyDescent="0.2"/>
    <row r="18858" ht="12.75" customHeight="1" x14ac:dyDescent="0.2"/>
    <row r="18859" ht="12.75" customHeight="1" x14ac:dyDescent="0.2"/>
    <row r="18860" ht="12.75" customHeight="1" x14ac:dyDescent="0.2"/>
    <row r="18861" ht="12.75" customHeight="1" x14ac:dyDescent="0.2"/>
    <row r="18862" ht="12.75" customHeight="1" x14ac:dyDescent="0.2"/>
    <row r="18863" ht="12.75" customHeight="1" x14ac:dyDescent="0.2"/>
    <row r="18864" ht="12.75" customHeight="1" x14ac:dyDescent="0.2"/>
    <row r="18865" ht="12.75" customHeight="1" x14ac:dyDescent="0.2"/>
    <row r="18866" ht="12.75" customHeight="1" x14ac:dyDescent="0.2"/>
    <row r="18867" ht="12.75" customHeight="1" x14ac:dyDescent="0.2"/>
    <row r="18868" ht="12.75" customHeight="1" x14ac:dyDescent="0.2"/>
    <row r="18869" ht="12.75" customHeight="1" x14ac:dyDescent="0.2"/>
    <row r="18870" ht="12.75" customHeight="1" x14ac:dyDescent="0.2"/>
    <row r="18871" ht="12.75" customHeight="1" x14ac:dyDescent="0.2"/>
    <row r="18872" ht="12.75" customHeight="1" x14ac:dyDescent="0.2"/>
    <row r="18873" ht="12.75" customHeight="1" x14ac:dyDescent="0.2"/>
    <row r="18874" ht="12.75" customHeight="1" x14ac:dyDescent="0.2"/>
    <row r="18875" ht="12.75" customHeight="1" x14ac:dyDescent="0.2"/>
    <row r="18876" ht="12.75" customHeight="1" x14ac:dyDescent="0.2"/>
    <row r="18877" ht="12.75" customHeight="1" x14ac:dyDescent="0.2"/>
    <row r="18878" ht="12.75" customHeight="1" x14ac:dyDescent="0.2"/>
    <row r="18879" ht="12.75" customHeight="1" x14ac:dyDescent="0.2"/>
    <row r="18880" ht="12.75" customHeight="1" x14ac:dyDescent="0.2"/>
    <row r="18881" ht="12.75" customHeight="1" x14ac:dyDescent="0.2"/>
    <row r="18882" ht="12.75" customHeight="1" x14ac:dyDescent="0.2"/>
    <row r="18883" ht="12.75" customHeight="1" x14ac:dyDescent="0.2"/>
    <row r="18884" ht="12.75" customHeight="1" x14ac:dyDescent="0.2"/>
    <row r="18885" ht="12.75" customHeight="1" x14ac:dyDescent="0.2"/>
    <row r="18886" ht="12.75" customHeight="1" x14ac:dyDescent="0.2"/>
    <row r="18887" ht="12.75" customHeight="1" x14ac:dyDescent="0.2"/>
    <row r="18888" ht="12.75" customHeight="1" x14ac:dyDescent="0.2"/>
    <row r="18889" ht="12.75" customHeight="1" x14ac:dyDescent="0.2"/>
    <row r="18890" ht="12.75" customHeight="1" x14ac:dyDescent="0.2"/>
    <row r="18891" ht="12.75" customHeight="1" x14ac:dyDescent="0.2"/>
    <row r="18892" ht="12.75" customHeight="1" x14ac:dyDescent="0.2"/>
    <row r="18893" ht="12.75" customHeight="1" x14ac:dyDescent="0.2"/>
    <row r="18894" ht="12.75" customHeight="1" x14ac:dyDescent="0.2"/>
    <row r="18895" ht="12.75" customHeight="1" x14ac:dyDescent="0.2"/>
    <row r="18896" ht="12.75" customHeight="1" x14ac:dyDescent="0.2"/>
    <row r="18897" ht="12.75" customHeight="1" x14ac:dyDescent="0.2"/>
    <row r="18898" ht="12.75" customHeight="1" x14ac:dyDescent="0.2"/>
    <row r="18899" ht="12.75" customHeight="1" x14ac:dyDescent="0.2"/>
    <row r="18900" ht="12.75" customHeight="1" x14ac:dyDescent="0.2"/>
    <row r="18901" ht="12.75" customHeight="1" x14ac:dyDescent="0.2"/>
    <row r="18902" ht="12.75" customHeight="1" x14ac:dyDescent="0.2"/>
    <row r="18903" ht="12.75" customHeight="1" x14ac:dyDescent="0.2"/>
    <row r="18904" ht="12.75" customHeight="1" x14ac:dyDescent="0.2"/>
    <row r="18905" ht="12.75" customHeight="1" x14ac:dyDescent="0.2"/>
    <row r="18906" ht="12.75" customHeight="1" x14ac:dyDescent="0.2"/>
    <row r="18907" ht="12.75" customHeight="1" x14ac:dyDescent="0.2"/>
    <row r="18908" ht="12.75" customHeight="1" x14ac:dyDescent="0.2"/>
    <row r="18909" ht="12.75" customHeight="1" x14ac:dyDescent="0.2"/>
    <row r="18910" ht="12.75" customHeight="1" x14ac:dyDescent="0.2"/>
    <row r="18911" ht="12.75" customHeight="1" x14ac:dyDescent="0.2"/>
    <row r="18912" ht="12.75" customHeight="1" x14ac:dyDescent="0.2"/>
    <row r="18913" ht="12.75" customHeight="1" x14ac:dyDescent="0.2"/>
    <row r="18914" ht="12.75" customHeight="1" x14ac:dyDescent="0.2"/>
    <row r="18915" ht="12.75" customHeight="1" x14ac:dyDescent="0.2"/>
    <row r="18916" ht="12.75" customHeight="1" x14ac:dyDescent="0.2"/>
    <row r="18917" ht="12.75" customHeight="1" x14ac:dyDescent="0.2"/>
    <row r="18918" ht="12.75" customHeight="1" x14ac:dyDescent="0.2"/>
    <row r="18919" ht="12.75" customHeight="1" x14ac:dyDescent="0.2"/>
    <row r="18920" ht="12.75" customHeight="1" x14ac:dyDescent="0.2"/>
    <row r="18921" ht="12.75" customHeight="1" x14ac:dyDescent="0.2"/>
    <row r="18922" ht="12.75" customHeight="1" x14ac:dyDescent="0.2"/>
    <row r="18923" ht="12.75" customHeight="1" x14ac:dyDescent="0.2"/>
    <row r="18924" ht="12.75" customHeight="1" x14ac:dyDescent="0.2"/>
    <row r="18925" ht="12.75" customHeight="1" x14ac:dyDescent="0.2"/>
    <row r="18926" ht="12.75" customHeight="1" x14ac:dyDescent="0.2"/>
    <row r="18927" ht="12.75" customHeight="1" x14ac:dyDescent="0.2"/>
    <row r="18928" ht="12.75" customHeight="1" x14ac:dyDescent="0.2"/>
    <row r="18929" ht="12.75" customHeight="1" x14ac:dyDescent="0.2"/>
    <row r="18930" ht="12.75" customHeight="1" x14ac:dyDescent="0.2"/>
    <row r="18931" ht="12.75" customHeight="1" x14ac:dyDescent="0.2"/>
    <row r="18932" ht="12.75" customHeight="1" x14ac:dyDescent="0.2"/>
    <row r="18933" ht="12.75" customHeight="1" x14ac:dyDescent="0.2"/>
    <row r="18934" ht="12.75" customHeight="1" x14ac:dyDescent="0.2"/>
    <row r="18935" ht="12.75" customHeight="1" x14ac:dyDescent="0.2"/>
    <row r="18936" ht="12.75" customHeight="1" x14ac:dyDescent="0.2"/>
    <row r="18937" ht="12.75" customHeight="1" x14ac:dyDescent="0.2"/>
    <row r="18938" ht="12.75" customHeight="1" x14ac:dyDescent="0.2"/>
    <row r="18939" ht="12.75" customHeight="1" x14ac:dyDescent="0.2"/>
    <row r="18940" ht="12.75" customHeight="1" x14ac:dyDescent="0.2"/>
    <row r="18941" ht="12.75" customHeight="1" x14ac:dyDescent="0.2"/>
    <row r="18942" ht="12.75" customHeight="1" x14ac:dyDescent="0.2"/>
    <row r="18943" ht="12.75" customHeight="1" x14ac:dyDescent="0.2"/>
    <row r="18944" ht="12.75" customHeight="1" x14ac:dyDescent="0.2"/>
    <row r="18945" ht="12.75" customHeight="1" x14ac:dyDescent="0.2"/>
    <row r="18946" ht="12.75" customHeight="1" x14ac:dyDescent="0.2"/>
    <row r="18947" ht="12.75" customHeight="1" x14ac:dyDescent="0.2"/>
    <row r="18948" ht="12.75" customHeight="1" x14ac:dyDescent="0.2"/>
    <row r="18949" ht="12.75" customHeight="1" x14ac:dyDescent="0.2"/>
    <row r="18950" ht="12.75" customHeight="1" x14ac:dyDescent="0.2"/>
    <row r="18951" ht="12.75" customHeight="1" x14ac:dyDescent="0.2"/>
    <row r="18952" ht="12.75" customHeight="1" x14ac:dyDescent="0.2"/>
    <row r="18953" ht="12.75" customHeight="1" x14ac:dyDescent="0.2"/>
    <row r="18954" ht="12.75" customHeight="1" x14ac:dyDescent="0.2"/>
    <row r="18955" ht="12.75" customHeight="1" x14ac:dyDescent="0.2"/>
    <row r="18956" ht="12.75" customHeight="1" x14ac:dyDescent="0.2"/>
    <row r="18957" ht="12.75" customHeight="1" x14ac:dyDescent="0.2"/>
    <row r="18958" ht="12.75" customHeight="1" x14ac:dyDescent="0.2"/>
    <row r="18959" ht="12.75" customHeight="1" x14ac:dyDescent="0.2"/>
    <row r="18960" ht="12.75" customHeight="1" x14ac:dyDescent="0.2"/>
    <row r="18961" ht="12.75" customHeight="1" x14ac:dyDescent="0.2"/>
    <row r="18962" ht="12.75" customHeight="1" x14ac:dyDescent="0.2"/>
    <row r="18963" ht="12.75" customHeight="1" x14ac:dyDescent="0.2"/>
    <row r="18964" ht="12.75" customHeight="1" x14ac:dyDescent="0.2"/>
    <row r="18965" ht="12.75" customHeight="1" x14ac:dyDescent="0.2"/>
    <row r="18966" ht="12.75" customHeight="1" x14ac:dyDescent="0.2"/>
    <row r="18967" ht="12.75" customHeight="1" x14ac:dyDescent="0.2"/>
    <row r="18968" ht="12.75" customHeight="1" x14ac:dyDescent="0.2"/>
    <row r="18969" ht="12.75" customHeight="1" x14ac:dyDescent="0.2"/>
    <row r="18970" ht="12.75" customHeight="1" x14ac:dyDescent="0.2"/>
    <row r="18971" ht="12.75" customHeight="1" x14ac:dyDescent="0.2"/>
    <row r="18972" ht="12.75" customHeight="1" x14ac:dyDescent="0.2"/>
    <row r="18973" ht="12.75" customHeight="1" x14ac:dyDescent="0.2"/>
    <row r="18974" ht="12.75" customHeight="1" x14ac:dyDescent="0.2"/>
    <row r="18975" ht="12.75" customHeight="1" x14ac:dyDescent="0.2"/>
    <row r="18976" ht="12.75" customHeight="1" x14ac:dyDescent="0.2"/>
    <row r="18977" ht="12.75" customHeight="1" x14ac:dyDescent="0.2"/>
    <row r="18978" ht="12.75" customHeight="1" x14ac:dyDescent="0.2"/>
    <row r="18979" ht="12.75" customHeight="1" x14ac:dyDescent="0.2"/>
    <row r="18980" ht="12.75" customHeight="1" x14ac:dyDescent="0.2"/>
    <row r="18981" ht="12.75" customHeight="1" x14ac:dyDescent="0.2"/>
    <row r="18982" ht="12.75" customHeight="1" x14ac:dyDescent="0.2"/>
    <row r="18983" ht="12.75" customHeight="1" x14ac:dyDescent="0.2"/>
    <row r="18984" ht="12.75" customHeight="1" x14ac:dyDescent="0.2"/>
    <row r="18985" ht="12.75" customHeight="1" x14ac:dyDescent="0.2"/>
    <row r="18986" ht="12.75" customHeight="1" x14ac:dyDescent="0.2"/>
    <row r="18987" ht="12.75" customHeight="1" x14ac:dyDescent="0.2"/>
    <row r="18988" ht="12.75" customHeight="1" x14ac:dyDescent="0.2"/>
    <row r="18989" ht="12.75" customHeight="1" x14ac:dyDescent="0.2"/>
    <row r="18990" ht="12.75" customHeight="1" x14ac:dyDescent="0.2"/>
    <row r="18991" ht="12.75" customHeight="1" x14ac:dyDescent="0.2"/>
    <row r="18992" ht="12.75" customHeight="1" x14ac:dyDescent="0.2"/>
    <row r="18993" ht="12.75" customHeight="1" x14ac:dyDescent="0.2"/>
    <row r="18994" ht="12.75" customHeight="1" x14ac:dyDescent="0.2"/>
    <row r="18995" ht="12.75" customHeight="1" x14ac:dyDescent="0.2"/>
    <row r="18996" ht="12.75" customHeight="1" x14ac:dyDescent="0.2"/>
    <row r="18997" ht="12.75" customHeight="1" x14ac:dyDescent="0.2"/>
    <row r="18998" ht="12.75" customHeight="1" x14ac:dyDescent="0.2"/>
    <row r="18999" ht="12.75" customHeight="1" x14ac:dyDescent="0.2"/>
    <row r="19000" ht="12.75" customHeight="1" x14ac:dyDescent="0.2"/>
    <row r="19001" ht="12.75" customHeight="1" x14ac:dyDescent="0.2"/>
    <row r="19002" ht="12.75" customHeight="1" x14ac:dyDescent="0.2"/>
    <row r="19003" ht="12.75" customHeight="1" x14ac:dyDescent="0.2"/>
    <row r="19004" ht="12.75" customHeight="1" x14ac:dyDescent="0.2"/>
    <row r="19005" ht="12.75" customHeight="1" x14ac:dyDescent="0.2"/>
    <row r="19006" ht="12.75" customHeight="1" x14ac:dyDescent="0.2"/>
    <row r="19007" ht="12.75" customHeight="1" x14ac:dyDescent="0.2"/>
    <row r="19008" ht="12.75" customHeight="1" x14ac:dyDescent="0.2"/>
    <row r="19009" ht="12.75" customHeight="1" x14ac:dyDescent="0.2"/>
    <row r="19010" ht="12.75" customHeight="1" x14ac:dyDescent="0.2"/>
    <row r="19011" ht="12.75" customHeight="1" x14ac:dyDescent="0.2"/>
    <row r="19012" ht="12.75" customHeight="1" x14ac:dyDescent="0.2"/>
    <row r="19013" ht="12.75" customHeight="1" x14ac:dyDescent="0.2"/>
    <row r="19014" ht="12.75" customHeight="1" x14ac:dyDescent="0.2"/>
    <row r="19015" ht="12.75" customHeight="1" x14ac:dyDescent="0.2"/>
    <row r="19016" ht="12.75" customHeight="1" x14ac:dyDescent="0.2"/>
    <row r="19017" ht="12.75" customHeight="1" x14ac:dyDescent="0.2"/>
    <row r="19018" ht="12.75" customHeight="1" x14ac:dyDescent="0.2"/>
    <row r="19019" ht="12.75" customHeight="1" x14ac:dyDescent="0.2"/>
    <row r="19020" ht="12.75" customHeight="1" x14ac:dyDescent="0.2"/>
    <row r="19021" ht="12.75" customHeight="1" x14ac:dyDescent="0.2"/>
    <row r="19022" ht="12.75" customHeight="1" x14ac:dyDescent="0.2"/>
    <row r="19023" ht="12.75" customHeight="1" x14ac:dyDescent="0.2"/>
    <row r="19024" ht="12.75" customHeight="1" x14ac:dyDescent="0.2"/>
    <row r="19025" ht="12.75" customHeight="1" x14ac:dyDescent="0.2"/>
    <row r="19026" ht="12.75" customHeight="1" x14ac:dyDescent="0.2"/>
    <row r="19027" ht="12.75" customHeight="1" x14ac:dyDescent="0.2"/>
    <row r="19028" ht="12.75" customHeight="1" x14ac:dyDescent="0.2"/>
    <row r="19029" ht="12.75" customHeight="1" x14ac:dyDescent="0.2"/>
    <row r="19030" ht="12.75" customHeight="1" x14ac:dyDescent="0.2"/>
    <row r="19031" ht="12.75" customHeight="1" x14ac:dyDescent="0.2"/>
    <row r="19032" ht="12.75" customHeight="1" x14ac:dyDescent="0.2"/>
    <row r="19033" ht="12.75" customHeight="1" x14ac:dyDescent="0.2"/>
    <row r="19034" ht="12.75" customHeight="1" x14ac:dyDescent="0.2"/>
    <row r="19035" ht="12.75" customHeight="1" x14ac:dyDescent="0.2"/>
    <row r="19036" ht="12.75" customHeight="1" x14ac:dyDescent="0.2"/>
    <row r="19037" ht="12.75" customHeight="1" x14ac:dyDescent="0.2"/>
    <row r="19038" ht="12.75" customHeight="1" x14ac:dyDescent="0.2"/>
    <row r="19039" ht="12.75" customHeight="1" x14ac:dyDescent="0.2"/>
    <row r="19040" ht="12.75" customHeight="1" x14ac:dyDescent="0.2"/>
    <row r="19041" ht="12.75" customHeight="1" x14ac:dyDescent="0.2"/>
    <row r="19042" ht="12.75" customHeight="1" x14ac:dyDescent="0.2"/>
    <row r="19043" ht="12.75" customHeight="1" x14ac:dyDescent="0.2"/>
    <row r="19044" ht="12.75" customHeight="1" x14ac:dyDescent="0.2"/>
    <row r="19045" ht="12.75" customHeight="1" x14ac:dyDescent="0.2"/>
    <row r="19046" ht="12.75" customHeight="1" x14ac:dyDescent="0.2"/>
    <row r="19047" ht="12.75" customHeight="1" x14ac:dyDescent="0.2"/>
    <row r="19048" ht="12.75" customHeight="1" x14ac:dyDescent="0.2"/>
    <row r="19049" ht="12.75" customHeight="1" x14ac:dyDescent="0.2"/>
    <row r="19050" ht="12.75" customHeight="1" x14ac:dyDescent="0.2"/>
    <row r="19051" ht="12.75" customHeight="1" x14ac:dyDescent="0.2"/>
    <row r="19052" ht="12.75" customHeight="1" x14ac:dyDescent="0.2"/>
    <row r="19053" ht="12.75" customHeight="1" x14ac:dyDescent="0.2"/>
    <row r="19054" ht="12.75" customHeight="1" x14ac:dyDescent="0.2"/>
    <row r="19055" ht="12.75" customHeight="1" x14ac:dyDescent="0.2"/>
    <row r="19056" ht="12.75" customHeight="1" x14ac:dyDescent="0.2"/>
    <row r="19057" ht="12.75" customHeight="1" x14ac:dyDescent="0.2"/>
    <row r="19058" ht="12.75" customHeight="1" x14ac:dyDescent="0.2"/>
    <row r="19059" ht="12.75" customHeight="1" x14ac:dyDescent="0.2"/>
    <row r="19060" ht="12.75" customHeight="1" x14ac:dyDescent="0.2"/>
    <row r="19061" ht="12.75" customHeight="1" x14ac:dyDescent="0.2"/>
    <row r="19062" ht="12.75" customHeight="1" x14ac:dyDescent="0.2"/>
    <row r="19063" ht="12.75" customHeight="1" x14ac:dyDescent="0.2"/>
    <row r="19064" ht="12.75" customHeight="1" x14ac:dyDescent="0.2"/>
    <row r="19065" ht="12.75" customHeight="1" x14ac:dyDescent="0.2"/>
    <row r="19066" ht="12.75" customHeight="1" x14ac:dyDescent="0.2"/>
    <row r="19067" ht="12.75" customHeight="1" x14ac:dyDescent="0.2"/>
    <row r="19068" ht="12.75" customHeight="1" x14ac:dyDescent="0.2"/>
    <row r="19069" ht="12.75" customHeight="1" x14ac:dyDescent="0.2"/>
    <row r="19070" ht="12.75" customHeight="1" x14ac:dyDescent="0.2"/>
    <row r="19071" ht="12.75" customHeight="1" x14ac:dyDescent="0.2"/>
    <row r="19072" ht="12.75" customHeight="1" x14ac:dyDescent="0.2"/>
    <row r="19073" ht="12.75" customHeight="1" x14ac:dyDescent="0.2"/>
    <row r="19074" ht="12.75" customHeight="1" x14ac:dyDescent="0.2"/>
    <row r="19075" ht="12.75" customHeight="1" x14ac:dyDescent="0.2"/>
    <row r="19076" ht="12.75" customHeight="1" x14ac:dyDescent="0.2"/>
    <row r="19077" ht="12.75" customHeight="1" x14ac:dyDescent="0.2"/>
    <row r="19078" ht="12.75" customHeight="1" x14ac:dyDescent="0.2"/>
    <row r="19079" ht="12.75" customHeight="1" x14ac:dyDescent="0.2"/>
    <row r="19080" ht="12.75" customHeight="1" x14ac:dyDescent="0.2"/>
    <row r="19081" ht="12.75" customHeight="1" x14ac:dyDescent="0.2"/>
    <row r="19082" ht="12.75" customHeight="1" x14ac:dyDescent="0.2"/>
    <row r="19083" ht="12.75" customHeight="1" x14ac:dyDescent="0.2"/>
    <row r="19084" ht="12.75" customHeight="1" x14ac:dyDescent="0.2"/>
    <row r="19085" ht="12.75" customHeight="1" x14ac:dyDescent="0.2"/>
    <row r="19086" ht="12.75" customHeight="1" x14ac:dyDescent="0.2"/>
    <row r="19087" ht="12.75" customHeight="1" x14ac:dyDescent="0.2"/>
    <row r="19088" ht="12.75" customHeight="1" x14ac:dyDescent="0.2"/>
    <row r="19089" ht="12.75" customHeight="1" x14ac:dyDescent="0.2"/>
    <row r="19090" ht="12.75" customHeight="1" x14ac:dyDescent="0.2"/>
    <row r="19091" ht="12.75" customHeight="1" x14ac:dyDescent="0.2"/>
    <row r="19092" ht="12.75" customHeight="1" x14ac:dyDescent="0.2"/>
    <row r="19093" ht="12.75" customHeight="1" x14ac:dyDescent="0.2"/>
    <row r="19094" ht="12.75" customHeight="1" x14ac:dyDescent="0.2"/>
    <row r="19095" ht="12.75" customHeight="1" x14ac:dyDescent="0.2"/>
    <row r="19096" ht="12.75" customHeight="1" x14ac:dyDescent="0.2"/>
    <row r="19097" ht="12.75" customHeight="1" x14ac:dyDescent="0.2"/>
    <row r="19098" ht="12.75" customHeight="1" x14ac:dyDescent="0.2"/>
    <row r="19099" ht="12.75" customHeight="1" x14ac:dyDescent="0.2"/>
    <row r="19100" ht="12.75" customHeight="1" x14ac:dyDescent="0.2"/>
    <row r="19101" ht="12.75" customHeight="1" x14ac:dyDescent="0.2"/>
    <row r="19102" ht="12.75" customHeight="1" x14ac:dyDescent="0.2"/>
    <row r="19103" ht="12.75" customHeight="1" x14ac:dyDescent="0.2"/>
    <row r="19104" ht="12.75" customHeight="1" x14ac:dyDescent="0.2"/>
    <row r="19105" ht="12.75" customHeight="1" x14ac:dyDescent="0.2"/>
    <row r="19106" ht="12.75" customHeight="1" x14ac:dyDescent="0.2"/>
    <row r="19107" ht="12.75" customHeight="1" x14ac:dyDescent="0.2"/>
    <row r="19108" ht="12.75" customHeight="1" x14ac:dyDescent="0.2"/>
    <row r="19109" ht="12.75" customHeight="1" x14ac:dyDescent="0.2"/>
    <row r="19110" ht="12.75" customHeight="1" x14ac:dyDescent="0.2"/>
    <row r="19111" ht="12.75" customHeight="1" x14ac:dyDescent="0.2"/>
    <row r="19112" ht="12.75" customHeight="1" x14ac:dyDescent="0.2"/>
    <row r="19113" ht="12.75" customHeight="1" x14ac:dyDescent="0.2"/>
    <row r="19114" ht="12.75" customHeight="1" x14ac:dyDescent="0.2"/>
    <row r="19115" ht="12.75" customHeight="1" x14ac:dyDescent="0.2"/>
    <row r="19116" ht="12.75" customHeight="1" x14ac:dyDescent="0.2"/>
    <row r="19117" ht="12.75" customHeight="1" x14ac:dyDescent="0.2"/>
    <row r="19118" ht="12.75" customHeight="1" x14ac:dyDescent="0.2"/>
    <row r="19119" ht="12.75" customHeight="1" x14ac:dyDescent="0.2"/>
    <row r="19120" ht="12.75" customHeight="1" x14ac:dyDescent="0.2"/>
    <row r="19121" ht="12.75" customHeight="1" x14ac:dyDescent="0.2"/>
    <row r="19122" ht="12.75" customHeight="1" x14ac:dyDescent="0.2"/>
    <row r="19123" ht="12.75" customHeight="1" x14ac:dyDescent="0.2"/>
    <row r="19124" ht="12.75" customHeight="1" x14ac:dyDescent="0.2"/>
    <row r="19125" ht="12.75" customHeight="1" x14ac:dyDescent="0.2"/>
    <row r="19126" ht="12.75" customHeight="1" x14ac:dyDescent="0.2"/>
    <row r="19127" ht="12.75" customHeight="1" x14ac:dyDescent="0.2"/>
    <row r="19128" ht="12.75" customHeight="1" x14ac:dyDescent="0.2"/>
    <row r="19129" ht="12.75" customHeight="1" x14ac:dyDescent="0.2"/>
    <row r="19130" ht="12.75" customHeight="1" x14ac:dyDescent="0.2"/>
    <row r="19131" ht="12.75" customHeight="1" x14ac:dyDescent="0.2"/>
    <row r="19132" ht="12.75" customHeight="1" x14ac:dyDescent="0.2"/>
    <row r="19133" ht="12.75" customHeight="1" x14ac:dyDescent="0.2"/>
    <row r="19134" ht="12.75" customHeight="1" x14ac:dyDescent="0.2"/>
    <row r="19135" ht="12.75" customHeight="1" x14ac:dyDescent="0.2"/>
    <row r="19136" ht="12.75" customHeight="1" x14ac:dyDescent="0.2"/>
    <row r="19137" ht="12.75" customHeight="1" x14ac:dyDescent="0.2"/>
    <row r="19138" ht="12.75" customHeight="1" x14ac:dyDescent="0.2"/>
    <row r="19139" ht="12.75" customHeight="1" x14ac:dyDescent="0.2"/>
    <row r="19140" ht="12.75" customHeight="1" x14ac:dyDescent="0.2"/>
    <row r="19141" ht="12.75" customHeight="1" x14ac:dyDescent="0.2"/>
    <row r="19142" ht="12.75" customHeight="1" x14ac:dyDescent="0.2"/>
    <row r="19143" ht="12.75" customHeight="1" x14ac:dyDescent="0.2"/>
    <row r="19144" ht="12.75" customHeight="1" x14ac:dyDescent="0.2"/>
    <row r="19145" ht="12.75" customHeight="1" x14ac:dyDescent="0.2"/>
    <row r="19146" ht="12.75" customHeight="1" x14ac:dyDescent="0.2"/>
    <row r="19147" ht="12.75" customHeight="1" x14ac:dyDescent="0.2"/>
    <row r="19148" ht="12.75" customHeight="1" x14ac:dyDescent="0.2"/>
    <row r="19149" ht="12.75" customHeight="1" x14ac:dyDescent="0.2"/>
    <row r="19150" ht="12.75" customHeight="1" x14ac:dyDescent="0.2"/>
    <row r="19151" ht="12.75" customHeight="1" x14ac:dyDescent="0.2"/>
    <row r="19152" ht="12.75" customHeight="1" x14ac:dyDescent="0.2"/>
    <row r="19153" ht="12.75" customHeight="1" x14ac:dyDescent="0.2"/>
    <row r="19154" ht="12.75" customHeight="1" x14ac:dyDescent="0.2"/>
    <row r="19155" ht="12.75" customHeight="1" x14ac:dyDescent="0.2"/>
    <row r="19156" ht="12.75" customHeight="1" x14ac:dyDescent="0.2"/>
    <row r="19157" ht="12.75" customHeight="1" x14ac:dyDescent="0.2"/>
    <row r="19158" ht="12.75" customHeight="1" x14ac:dyDescent="0.2"/>
    <row r="19159" ht="12.75" customHeight="1" x14ac:dyDescent="0.2"/>
    <row r="19160" ht="12.75" customHeight="1" x14ac:dyDescent="0.2"/>
    <row r="19161" ht="12.75" customHeight="1" x14ac:dyDescent="0.2"/>
    <row r="19162" ht="12.75" customHeight="1" x14ac:dyDescent="0.2"/>
    <row r="19163" ht="12.75" customHeight="1" x14ac:dyDescent="0.2"/>
    <row r="19164" ht="12.75" customHeight="1" x14ac:dyDescent="0.2"/>
    <row r="19165" ht="12.75" customHeight="1" x14ac:dyDescent="0.2"/>
    <row r="19166" ht="12.75" customHeight="1" x14ac:dyDescent="0.2"/>
    <row r="19167" ht="12.75" customHeight="1" x14ac:dyDescent="0.2"/>
    <row r="19168" ht="12.75" customHeight="1" x14ac:dyDescent="0.2"/>
    <row r="19169" ht="12.75" customHeight="1" x14ac:dyDescent="0.2"/>
    <row r="19170" ht="12.75" customHeight="1" x14ac:dyDescent="0.2"/>
    <row r="19171" ht="12.75" customHeight="1" x14ac:dyDescent="0.2"/>
    <row r="19172" ht="12.75" customHeight="1" x14ac:dyDescent="0.2"/>
    <row r="19173" ht="12.75" customHeight="1" x14ac:dyDescent="0.2"/>
    <row r="19174" ht="12.75" customHeight="1" x14ac:dyDescent="0.2"/>
    <row r="19175" ht="12.75" customHeight="1" x14ac:dyDescent="0.2"/>
    <row r="19176" ht="12.75" customHeight="1" x14ac:dyDescent="0.2"/>
    <row r="19177" ht="12.75" customHeight="1" x14ac:dyDescent="0.2"/>
    <row r="19178" ht="12.75" customHeight="1" x14ac:dyDescent="0.2"/>
    <row r="19179" ht="12.75" customHeight="1" x14ac:dyDescent="0.2"/>
    <row r="19180" ht="12.75" customHeight="1" x14ac:dyDescent="0.2"/>
    <row r="19181" ht="12.75" customHeight="1" x14ac:dyDescent="0.2"/>
    <row r="19182" ht="12.75" customHeight="1" x14ac:dyDescent="0.2"/>
    <row r="19183" ht="12.75" customHeight="1" x14ac:dyDescent="0.2"/>
    <row r="19184" ht="12.75" customHeight="1" x14ac:dyDescent="0.2"/>
    <row r="19185" ht="12.75" customHeight="1" x14ac:dyDescent="0.2"/>
    <row r="19186" ht="12.75" customHeight="1" x14ac:dyDescent="0.2"/>
    <row r="19187" ht="12.75" customHeight="1" x14ac:dyDescent="0.2"/>
    <row r="19188" ht="12.75" customHeight="1" x14ac:dyDescent="0.2"/>
    <row r="19189" ht="12.75" customHeight="1" x14ac:dyDescent="0.2"/>
    <row r="19190" ht="12.75" customHeight="1" x14ac:dyDescent="0.2"/>
    <row r="19191" ht="12.75" customHeight="1" x14ac:dyDescent="0.2"/>
    <row r="19192" ht="12.75" customHeight="1" x14ac:dyDescent="0.2"/>
    <row r="19193" ht="12.75" customHeight="1" x14ac:dyDescent="0.2"/>
    <row r="19194" ht="12.75" customHeight="1" x14ac:dyDescent="0.2"/>
    <row r="19195" ht="12.75" customHeight="1" x14ac:dyDescent="0.2"/>
    <row r="19196" ht="12.75" customHeight="1" x14ac:dyDescent="0.2"/>
    <row r="19197" ht="12.75" customHeight="1" x14ac:dyDescent="0.2"/>
    <row r="19198" ht="12.75" customHeight="1" x14ac:dyDescent="0.2"/>
    <row r="19199" ht="12.75" customHeight="1" x14ac:dyDescent="0.2"/>
    <row r="19200" ht="12.75" customHeight="1" x14ac:dyDescent="0.2"/>
    <row r="19201" ht="12.75" customHeight="1" x14ac:dyDescent="0.2"/>
    <row r="19202" ht="12.75" customHeight="1" x14ac:dyDescent="0.2"/>
    <row r="19203" ht="12.75" customHeight="1" x14ac:dyDescent="0.2"/>
    <row r="19204" ht="12.75" customHeight="1" x14ac:dyDescent="0.2"/>
    <row r="19205" ht="12.75" customHeight="1" x14ac:dyDescent="0.2"/>
    <row r="19206" ht="12.75" customHeight="1" x14ac:dyDescent="0.2"/>
    <row r="19207" ht="12.75" customHeight="1" x14ac:dyDescent="0.2"/>
    <row r="19208" ht="12.75" customHeight="1" x14ac:dyDescent="0.2"/>
    <row r="19209" ht="12.75" customHeight="1" x14ac:dyDescent="0.2"/>
    <row r="19210" ht="12.75" customHeight="1" x14ac:dyDescent="0.2"/>
    <row r="19211" ht="12.75" customHeight="1" x14ac:dyDescent="0.2"/>
    <row r="19212" ht="12.75" customHeight="1" x14ac:dyDescent="0.2"/>
    <row r="19213" ht="12.75" customHeight="1" x14ac:dyDescent="0.2"/>
    <row r="19214" ht="12.75" customHeight="1" x14ac:dyDescent="0.2"/>
    <row r="19215" ht="12.75" customHeight="1" x14ac:dyDescent="0.2"/>
    <row r="19216" ht="12.75" customHeight="1" x14ac:dyDescent="0.2"/>
    <row r="19217" ht="12.75" customHeight="1" x14ac:dyDescent="0.2"/>
    <row r="19218" ht="12.75" customHeight="1" x14ac:dyDescent="0.2"/>
    <row r="19219" ht="12.75" customHeight="1" x14ac:dyDescent="0.2"/>
    <row r="19220" ht="12.75" customHeight="1" x14ac:dyDescent="0.2"/>
    <row r="19221" ht="12.75" customHeight="1" x14ac:dyDescent="0.2"/>
    <row r="19222" ht="12.75" customHeight="1" x14ac:dyDescent="0.2"/>
    <row r="19223" ht="12.75" customHeight="1" x14ac:dyDescent="0.2"/>
    <row r="19224" ht="12.75" customHeight="1" x14ac:dyDescent="0.2"/>
    <row r="19225" ht="12.75" customHeight="1" x14ac:dyDescent="0.2"/>
    <row r="19226" ht="12.75" customHeight="1" x14ac:dyDescent="0.2"/>
    <row r="19227" ht="12.75" customHeight="1" x14ac:dyDescent="0.2"/>
    <row r="19228" ht="12.75" customHeight="1" x14ac:dyDescent="0.2"/>
    <row r="19229" ht="12.75" customHeight="1" x14ac:dyDescent="0.2"/>
    <row r="19230" ht="12.75" customHeight="1" x14ac:dyDescent="0.2"/>
    <row r="19231" ht="12.75" customHeight="1" x14ac:dyDescent="0.2"/>
    <row r="19232" ht="12.75" customHeight="1" x14ac:dyDescent="0.2"/>
    <row r="19233" ht="12.75" customHeight="1" x14ac:dyDescent="0.2"/>
    <row r="19234" ht="12.75" customHeight="1" x14ac:dyDescent="0.2"/>
    <row r="19235" ht="12.75" customHeight="1" x14ac:dyDescent="0.2"/>
    <row r="19236" ht="12.75" customHeight="1" x14ac:dyDescent="0.2"/>
    <row r="19237" ht="12.75" customHeight="1" x14ac:dyDescent="0.2"/>
    <row r="19238" ht="12.75" customHeight="1" x14ac:dyDescent="0.2"/>
    <row r="19239" ht="12.75" customHeight="1" x14ac:dyDescent="0.2"/>
    <row r="19240" ht="12.75" customHeight="1" x14ac:dyDescent="0.2"/>
    <row r="19241" ht="12.75" customHeight="1" x14ac:dyDescent="0.2"/>
    <row r="19242" ht="12.75" customHeight="1" x14ac:dyDescent="0.2"/>
    <row r="19243" ht="12.75" customHeight="1" x14ac:dyDescent="0.2"/>
    <row r="19244" ht="12.75" customHeight="1" x14ac:dyDescent="0.2"/>
    <row r="19245" ht="12.75" customHeight="1" x14ac:dyDescent="0.2"/>
    <row r="19246" ht="12.75" customHeight="1" x14ac:dyDescent="0.2"/>
    <row r="19247" ht="12.75" customHeight="1" x14ac:dyDescent="0.2"/>
    <row r="19248" ht="12.75" customHeight="1" x14ac:dyDescent="0.2"/>
    <row r="19249" ht="12.75" customHeight="1" x14ac:dyDescent="0.2"/>
    <row r="19250" ht="12.75" customHeight="1" x14ac:dyDescent="0.2"/>
    <row r="19251" ht="12.75" customHeight="1" x14ac:dyDescent="0.2"/>
    <row r="19252" ht="12.75" customHeight="1" x14ac:dyDescent="0.2"/>
    <row r="19253" ht="12.75" customHeight="1" x14ac:dyDescent="0.2"/>
    <row r="19254" ht="12.75" customHeight="1" x14ac:dyDescent="0.2"/>
    <row r="19255" ht="12.75" customHeight="1" x14ac:dyDescent="0.2"/>
    <row r="19256" ht="12.75" customHeight="1" x14ac:dyDescent="0.2"/>
    <row r="19257" ht="12.75" customHeight="1" x14ac:dyDescent="0.2"/>
    <row r="19258" ht="12.75" customHeight="1" x14ac:dyDescent="0.2"/>
    <row r="19259" ht="12.75" customHeight="1" x14ac:dyDescent="0.2"/>
    <row r="19260" ht="12.75" customHeight="1" x14ac:dyDescent="0.2"/>
    <row r="19261" ht="12.75" customHeight="1" x14ac:dyDescent="0.2"/>
    <row r="19262" ht="12.75" customHeight="1" x14ac:dyDescent="0.2"/>
    <row r="19263" ht="12.75" customHeight="1" x14ac:dyDescent="0.2"/>
    <row r="19264" ht="12.75" customHeight="1" x14ac:dyDescent="0.2"/>
    <row r="19265" ht="12.75" customHeight="1" x14ac:dyDescent="0.2"/>
    <row r="19266" ht="12.75" customHeight="1" x14ac:dyDescent="0.2"/>
    <row r="19267" ht="12.75" customHeight="1" x14ac:dyDescent="0.2"/>
    <row r="19268" ht="12.75" customHeight="1" x14ac:dyDescent="0.2"/>
    <row r="19269" ht="12.75" customHeight="1" x14ac:dyDescent="0.2"/>
    <row r="19270" ht="12.75" customHeight="1" x14ac:dyDescent="0.2"/>
    <row r="19271" ht="12.75" customHeight="1" x14ac:dyDescent="0.2"/>
    <row r="19272" ht="12.75" customHeight="1" x14ac:dyDescent="0.2"/>
    <row r="19273" ht="12.75" customHeight="1" x14ac:dyDescent="0.2"/>
    <row r="19274" ht="12.75" customHeight="1" x14ac:dyDescent="0.2"/>
    <row r="19275" ht="12.75" customHeight="1" x14ac:dyDescent="0.2"/>
    <row r="19276" ht="12.75" customHeight="1" x14ac:dyDescent="0.2"/>
    <row r="19277" ht="12.75" customHeight="1" x14ac:dyDescent="0.2"/>
    <row r="19278" ht="12.75" customHeight="1" x14ac:dyDescent="0.2"/>
    <row r="19279" ht="12.75" customHeight="1" x14ac:dyDescent="0.2"/>
    <row r="19280" ht="12.75" customHeight="1" x14ac:dyDescent="0.2"/>
    <row r="19281" ht="12.75" customHeight="1" x14ac:dyDescent="0.2"/>
    <row r="19282" ht="12.75" customHeight="1" x14ac:dyDescent="0.2"/>
    <row r="19283" ht="12.75" customHeight="1" x14ac:dyDescent="0.2"/>
    <row r="19284" ht="12.75" customHeight="1" x14ac:dyDescent="0.2"/>
    <row r="19285" ht="12.75" customHeight="1" x14ac:dyDescent="0.2"/>
    <row r="19286" ht="12.75" customHeight="1" x14ac:dyDescent="0.2"/>
    <row r="19287" ht="12.75" customHeight="1" x14ac:dyDescent="0.2"/>
    <row r="19288" ht="12.75" customHeight="1" x14ac:dyDescent="0.2"/>
    <row r="19289" ht="12.75" customHeight="1" x14ac:dyDescent="0.2"/>
    <row r="19290" ht="12.75" customHeight="1" x14ac:dyDescent="0.2"/>
    <row r="19291" ht="12.75" customHeight="1" x14ac:dyDescent="0.2"/>
    <row r="19292" ht="12.75" customHeight="1" x14ac:dyDescent="0.2"/>
    <row r="19293" ht="12.75" customHeight="1" x14ac:dyDescent="0.2"/>
    <row r="19294" ht="12.75" customHeight="1" x14ac:dyDescent="0.2"/>
    <row r="19295" ht="12.75" customHeight="1" x14ac:dyDescent="0.2"/>
    <row r="19296" ht="12.75" customHeight="1" x14ac:dyDescent="0.2"/>
    <row r="19297" ht="12.75" customHeight="1" x14ac:dyDescent="0.2"/>
    <row r="19298" ht="12.75" customHeight="1" x14ac:dyDescent="0.2"/>
    <row r="19299" ht="12.75" customHeight="1" x14ac:dyDescent="0.2"/>
    <row r="19300" ht="12.75" customHeight="1" x14ac:dyDescent="0.2"/>
    <row r="19301" ht="12.75" customHeight="1" x14ac:dyDescent="0.2"/>
    <row r="19302" ht="12.75" customHeight="1" x14ac:dyDescent="0.2"/>
    <row r="19303" ht="12.75" customHeight="1" x14ac:dyDescent="0.2"/>
    <row r="19304" ht="12.75" customHeight="1" x14ac:dyDescent="0.2"/>
    <row r="19305" ht="12.75" customHeight="1" x14ac:dyDescent="0.2"/>
    <row r="19306" ht="12.75" customHeight="1" x14ac:dyDescent="0.2"/>
    <row r="19307" ht="12.75" customHeight="1" x14ac:dyDescent="0.2"/>
    <row r="19308" ht="12.75" customHeight="1" x14ac:dyDescent="0.2"/>
    <row r="19309" ht="12.75" customHeight="1" x14ac:dyDescent="0.2"/>
    <row r="19310" ht="12.75" customHeight="1" x14ac:dyDescent="0.2"/>
    <row r="19311" ht="12.75" customHeight="1" x14ac:dyDescent="0.2"/>
    <row r="19312" ht="12.75" customHeight="1" x14ac:dyDescent="0.2"/>
    <row r="19313" ht="12.75" customHeight="1" x14ac:dyDescent="0.2"/>
    <row r="19314" ht="12.75" customHeight="1" x14ac:dyDescent="0.2"/>
    <row r="19315" ht="12.75" customHeight="1" x14ac:dyDescent="0.2"/>
    <row r="19316" ht="12.75" customHeight="1" x14ac:dyDescent="0.2"/>
    <row r="19317" ht="12.75" customHeight="1" x14ac:dyDescent="0.2"/>
    <row r="19318" ht="12.75" customHeight="1" x14ac:dyDescent="0.2"/>
    <row r="19319" ht="12.75" customHeight="1" x14ac:dyDescent="0.2"/>
    <row r="19320" ht="12.75" customHeight="1" x14ac:dyDescent="0.2"/>
    <row r="19321" ht="12.75" customHeight="1" x14ac:dyDescent="0.2"/>
    <row r="19322" ht="12.75" customHeight="1" x14ac:dyDescent="0.2"/>
    <row r="19323" ht="12.75" customHeight="1" x14ac:dyDescent="0.2"/>
    <row r="19324" ht="12.75" customHeight="1" x14ac:dyDescent="0.2"/>
    <row r="19325" ht="12.75" customHeight="1" x14ac:dyDescent="0.2"/>
    <row r="19326" ht="12.75" customHeight="1" x14ac:dyDescent="0.2"/>
    <row r="19327" ht="12.75" customHeight="1" x14ac:dyDescent="0.2"/>
    <row r="19328" ht="12.75" customHeight="1" x14ac:dyDescent="0.2"/>
    <row r="19329" ht="12.75" customHeight="1" x14ac:dyDescent="0.2"/>
    <row r="19330" ht="12.75" customHeight="1" x14ac:dyDescent="0.2"/>
    <row r="19331" ht="12.75" customHeight="1" x14ac:dyDescent="0.2"/>
    <row r="19332" ht="12.75" customHeight="1" x14ac:dyDescent="0.2"/>
    <row r="19333" ht="12.75" customHeight="1" x14ac:dyDescent="0.2"/>
    <row r="19334" ht="12.75" customHeight="1" x14ac:dyDescent="0.2"/>
    <row r="19335" ht="12.75" customHeight="1" x14ac:dyDescent="0.2"/>
    <row r="19336" ht="12.75" customHeight="1" x14ac:dyDescent="0.2"/>
    <row r="19337" ht="12.75" customHeight="1" x14ac:dyDescent="0.2"/>
    <row r="19338" ht="12.75" customHeight="1" x14ac:dyDescent="0.2"/>
    <row r="19339" ht="12.75" customHeight="1" x14ac:dyDescent="0.2"/>
    <row r="19340" ht="12.75" customHeight="1" x14ac:dyDescent="0.2"/>
    <row r="19341" ht="12.75" customHeight="1" x14ac:dyDescent="0.2"/>
    <row r="19342" ht="12.75" customHeight="1" x14ac:dyDescent="0.2"/>
    <row r="19343" ht="12.75" customHeight="1" x14ac:dyDescent="0.2"/>
    <row r="19344" ht="12.75" customHeight="1" x14ac:dyDescent="0.2"/>
    <row r="19345" ht="12.75" customHeight="1" x14ac:dyDescent="0.2"/>
    <row r="19346" ht="12.75" customHeight="1" x14ac:dyDescent="0.2"/>
    <row r="19347" ht="12.75" customHeight="1" x14ac:dyDescent="0.2"/>
    <row r="19348" ht="12.75" customHeight="1" x14ac:dyDescent="0.2"/>
    <row r="19349" ht="12.75" customHeight="1" x14ac:dyDescent="0.2"/>
    <row r="19350" ht="12.75" customHeight="1" x14ac:dyDescent="0.2"/>
    <row r="19351" ht="12.75" customHeight="1" x14ac:dyDescent="0.2"/>
    <row r="19352" ht="12.75" customHeight="1" x14ac:dyDescent="0.2"/>
    <row r="19353" ht="12.75" customHeight="1" x14ac:dyDescent="0.2"/>
    <row r="19354" ht="12.75" customHeight="1" x14ac:dyDescent="0.2"/>
    <row r="19355" ht="12.75" customHeight="1" x14ac:dyDescent="0.2"/>
    <row r="19356" ht="12.75" customHeight="1" x14ac:dyDescent="0.2"/>
    <row r="19357" ht="12.75" customHeight="1" x14ac:dyDescent="0.2"/>
    <row r="19358" ht="12.75" customHeight="1" x14ac:dyDescent="0.2"/>
    <row r="19359" ht="12.75" customHeight="1" x14ac:dyDescent="0.2"/>
    <row r="19360" ht="12.75" customHeight="1" x14ac:dyDescent="0.2"/>
    <row r="19361" ht="12.75" customHeight="1" x14ac:dyDescent="0.2"/>
    <row r="19362" ht="12.75" customHeight="1" x14ac:dyDescent="0.2"/>
    <row r="19363" ht="12.75" customHeight="1" x14ac:dyDescent="0.2"/>
    <row r="19364" ht="12.75" customHeight="1" x14ac:dyDescent="0.2"/>
    <row r="19365" ht="12.75" customHeight="1" x14ac:dyDescent="0.2"/>
    <row r="19366" ht="12.75" customHeight="1" x14ac:dyDescent="0.2"/>
    <row r="19367" ht="12.75" customHeight="1" x14ac:dyDescent="0.2"/>
    <row r="19368" ht="12.75" customHeight="1" x14ac:dyDescent="0.2"/>
    <row r="19369" ht="12.75" customHeight="1" x14ac:dyDescent="0.2"/>
    <row r="19370" ht="12.75" customHeight="1" x14ac:dyDescent="0.2"/>
    <row r="19371" ht="12.75" customHeight="1" x14ac:dyDescent="0.2"/>
    <row r="19372" ht="12.75" customHeight="1" x14ac:dyDescent="0.2"/>
    <row r="19373" ht="12.75" customHeight="1" x14ac:dyDescent="0.2"/>
    <row r="19374" ht="12.75" customHeight="1" x14ac:dyDescent="0.2"/>
    <row r="19375" ht="12.75" customHeight="1" x14ac:dyDescent="0.2"/>
    <row r="19376" ht="12.75" customHeight="1" x14ac:dyDescent="0.2"/>
    <row r="19377" ht="12.75" customHeight="1" x14ac:dyDescent="0.2"/>
    <row r="19378" ht="12.75" customHeight="1" x14ac:dyDescent="0.2"/>
    <row r="19379" ht="12.75" customHeight="1" x14ac:dyDescent="0.2"/>
    <row r="19380" ht="12.75" customHeight="1" x14ac:dyDescent="0.2"/>
    <row r="19381" ht="12.75" customHeight="1" x14ac:dyDescent="0.2"/>
    <row r="19382" ht="12.75" customHeight="1" x14ac:dyDescent="0.2"/>
    <row r="19383" ht="12.75" customHeight="1" x14ac:dyDescent="0.2"/>
    <row r="19384" ht="12.75" customHeight="1" x14ac:dyDescent="0.2"/>
    <row r="19385" ht="12.75" customHeight="1" x14ac:dyDescent="0.2"/>
    <row r="19386" ht="12.75" customHeight="1" x14ac:dyDescent="0.2"/>
    <row r="19387" ht="12.75" customHeight="1" x14ac:dyDescent="0.2"/>
    <row r="19388" ht="12.75" customHeight="1" x14ac:dyDescent="0.2"/>
    <row r="19389" ht="12.75" customHeight="1" x14ac:dyDescent="0.2"/>
    <row r="19390" ht="12.75" customHeight="1" x14ac:dyDescent="0.2"/>
    <row r="19391" ht="12.75" customHeight="1" x14ac:dyDescent="0.2"/>
    <row r="19392" ht="12.75" customHeight="1" x14ac:dyDescent="0.2"/>
    <row r="19393" ht="12.75" customHeight="1" x14ac:dyDescent="0.2"/>
    <row r="19394" ht="12.75" customHeight="1" x14ac:dyDescent="0.2"/>
    <row r="19395" ht="12.75" customHeight="1" x14ac:dyDescent="0.2"/>
    <row r="19396" ht="12.75" customHeight="1" x14ac:dyDescent="0.2"/>
    <row r="19397" ht="12.75" customHeight="1" x14ac:dyDescent="0.2"/>
    <row r="19398" ht="12.75" customHeight="1" x14ac:dyDescent="0.2"/>
    <row r="19399" ht="12.75" customHeight="1" x14ac:dyDescent="0.2"/>
    <row r="19400" ht="12.75" customHeight="1" x14ac:dyDescent="0.2"/>
    <row r="19401" ht="12.75" customHeight="1" x14ac:dyDescent="0.2"/>
    <row r="19402" ht="12.75" customHeight="1" x14ac:dyDescent="0.2"/>
    <row r="19403" ht="12.75" customHeight="1" x14ac:dyDescent="0.2"/>
    <row r="19404" ht="12.75" customHeight="1" x14ac:dyDescent="0.2"/>
    <row r="19405" ht="12.75" customHeight="1" x14ac:dyDescent="0.2"/>
    <row r="19406" ht="12.75" customHeight="1" x14ac:dyDescent="0.2"/>
    <row r="19407" ht="12.75" customHeight="1" x14ac:dyDescent="0.2"/>
    <row r="19408" ht="12.75" customHeight="1" x14ac:dyDescent="0.2"/>
    <row r="19409" ht="12.75" customHeight="1" x14ac:dyDescent="0.2"/>
    <row r="19410" ht="12.75" customHeight="1" x14ac:dyDescent="0.2"/>
    <row r="19411" ht="12.75" customHeight="1" x14ac:dyDescent="0.2"/>
    <row r="19412" ht="12.75" customHeight="1" x14ac:dyDescent="0.2"/>
    <row r="19413" ht="12.75" customHeight="1" x14ac:dyDescent="0.2"/>
    <row r="19414" ht="12.75" customHeight="1" x14ac:dyDescent="0.2"/>
    <row r="19415" ht="12.75" customHeight="1" x14ac:dyDescent="0.2"/>
    <row r="19416" ht="12.75" customHeight="1" x14ac:dyDescent="0.2"/>
    <row r="19417" ht="12.75" customHeight="1" x14ac:dyDescent="0.2"/>
    <row r="19418" ht="12.75" customHeight="1" x14ac:dyDescent="0.2"/>
    <row r="19419" ht="12.75" customHeight="1" x14ac:dyDescent="0.2"/>
    <row r="19420" ht="12.75" customHeight="1" x14ac:dyDescent="0.2"/>
    <row r="19421" ht="12.75" customHeight="1" x14ac:dyDescent="0.2"/>
    <row r="19422" ht="12.75" customHeight="1" x14ac:dyDescent="0.2"/>
    <row r="19423" ht="12.75" customHeight="1" x14ac:dyDescent="0.2"/>
    <row r="19424" ht="12.75" customHeight="1" x14ac:dyDescent="0.2"/>
    <row r="19425" ht="12.75" customHeight="1" x14ac:dyDescent="0.2"/>
    <row r="19426" ht="12.75" customHeight="1" x14ac:dyDescent="0.2"/>
    <row r="19427" ht="12.75" customHeight="1" x14ac:dyDescent="0.2"/>
    <row r="19428" ht="12.75" customHeight="1" x14ac:dyDescent="0.2"/>
    <row r="19429" ht="12.75" customHeight="1" x14ac:dyDescent="0.2"/>
    <row r="19430" ht="12.75" customHeight="1" x14ac:dyDescent="0.2"/>
    <row r="19431" ht="12.75" customHeight="1" x14ac:dyDescent="0.2"/>
    <row r="19432" ht="12.75" customHeight="1" x14ac:dyDescent="0.2"/>
    <row r="19433" ht="12.75" customHeight="1" x14ac:dyDescent="0.2"/>
    <row r="19434" ht="12.75" customHeight="1" x14ac:dyDescent="0.2"/>
    <row r="19435" ht="12.75" customHeight="1" x14ac:dyDescent="0.2"/>
    <row r="19436" ht="12.75" customHeight="1" x14ac:dyDescent="0.2"/>
    <row r="19437" ht="12.75" customHeight="1" x14ac:dyDescent="0.2"/>
    <row r="19438" ht="12.75" customHeight="1" x14ac:dyDescent="0.2"/>
    <row r="19439" ht="12.75" customHeight="1" x14ac:dyDescent="0.2"/>
    <row r="19440" ht="12.75" customHeight="1" x14ac:dyDescent="0.2"/>
    <row r="19441" ht="12.75" customHeight="1" x14ac:dyDescent="0.2"/>
    <row r="19442" ht="12.75" customHeight="1" x14ac:dyDescent="0.2"/>
    <row r="19443" ht="12.75" customHeight="1" x14ac:dyDescent="0.2"/>
    <row r="19444" ht="12.75" customHeight="1" x14ac:dyDescent="0.2"/>
    <row r="19445" ht="12.75" customHeight="1" x14ac:dyDescent="0.2"/>
    <row r="19446" ht="12.75" customHeight="1" x14ac:dyDescent="0.2"/>
    <row r="19447" ht="12.75" customHeight="1" x14ac:dyDescent="0.2"/>
    <row r="19448" ht="12.75" customHeight="1" x14ac:dyDescent="0.2"/>
    <row r="19449" ht="12.75" customHeight="1" x14ac:dyDescent="0.2"/>
    <row r="19450" ht="12.75" customHeight="1" x14ac:dyDescent="0.2"/>
    <row r="19451" ht="12.75" customHeight="1" x14ac:dyDescent="0.2"/>
    <row r="19452" ht="12.75" customHeight="1" x14ac:dyDescent="0.2"/>
    <row r="19453" ht="12.75" customHeight="1" x14ac:dyDescent="0.2"/>
    <row r="19454" ht="12.75" customHeight="1" x14ac:dyDescent="0.2"/>
    <row r="19455" ht="12.75" customHeight="1" x14ac:dyDescent="0.2"/>
    <row r="19456" ht="12.75" customHeight="1" x14ac:dyDescent="0.2"/>
    <row r="19457" ht="12.75" customHeight="1" x14ac:dyDescent="0.2"/>
    <row r="19458" ht="12.75" customHeight="1" x14ac:dyDescent="0.2"/>
    <row r="19459" ht="12.75" customHeight="1" x14ac:dyDescent="0.2"/>
    <row r="19460" ht="12.75" customHeight="1" x14ac:dyDescent="0.2"/>
    <row r="19461" ht="12.75" customHeight="1" x14ac:dyDescent="0.2"/>
    <row r="19462" ht="12.75" customHeight="1" x14ac:dyDescent="0.2"/>
    <row r="19463" ht="12.75" customHeight="1" x14ac:dyDescent="0.2"/>
    <row r="19464" ht="12.75" customHeight="1" x14ac:dyDescent="0.2"/>
    <row r="19465" ht="12.75" customHeight="1" x14ac:dyDescent="0.2"/>
    <row r="19466" ht="12.75" customHeight="1" x14ac:dyDescent="0.2"/>
    <row r="19467" ht="12.75" customHeight="1" x14ac:dyDescent="0.2"/>
    <row r="19468" ht="12.75" customHeight="1" x14ac:dyDescent="0.2"/>
    <row r="19469" ht="12.75" customHeight="1" x14ac:dyDescent="0.2"/>
    <row r="19470" ht="12.75" customHeight="1" x14ac:dyDescent="0.2"/>
    <row r="19471" ht="12.75" customHeight="1" x14ac:dyDescent="0.2"/>
    <row r="19472" ht="12.75" customHeight="1" x14ac:dyDescent="0.2"/>
    <row r="19473" ht="12.75" customHeight="1" x14ac:dyDescent="0.2"/>
    <row r="19474" ht="12.75" customHeight="1" x14ac:dyDescent="0.2"/>
    <row r="19475" ht="12.75" customHeight="1" x14ac:dyDescent="0.2"/>
    <row r="19476" ht="12.75" customHeight="1" x14ac:dyDescent="0.2"/>
    <row r="19477" ht="12.75" customHeight="1" x14ac:dyDescent="0.2"/>
    <row r="19478" ht="12.75" customHeight="1" x14ac:dyDescent="0.2"/>
    <row r="19479" ht="12.75" customHeight="1" x14ac:dyDescent="0.2"/>
    <row r="19480" ht="12.75" customHeight="1" x14ac:dyDescent="0.2"/>
    <row r="19481" ht="12.75" customHeight="1" x14ac:dyDescent="0.2"/>
    <row r="19482" ht="12.75" customHeight="1" x14ac:dyDescent="0.2"/>
    <row r="19483" ht="12.75" customHeight="1" x14ac:dyDescent="0.2"/>
    <row r="19484" ht="12.75" customHeight="1" x14ac:dyDescent="0.2"/>
    <row r="19485" ht="12.75" customHeight="1" x14ac:dyDescent="0.2"/>
    <row r="19486" ht="12.75" customHeight="1" x14ac:dyDescent="0.2"/>
    <row r="19487" ht="12.75" customHeight="1" x14ac:dyDescent="0.2"/>
    <row r="19488" ht="12.75" customHeight="1" x14ac:dyDescent="0.2"/>
    <row r="19489" ht="12.75" customHeight="1" x14ac:dyDescent="0.2"/>
    <row r="19490" ht="12.75" customHeight="1" x14ac:dyDescent="0.2"/>
    <row r="19491" ht="12.75" customHeight="1" x14ac:dyDescent="0.2"/>
    <row r="19492" ht="12.75" customHeight="1" x14ac:dyDescent="0.2"/>
    <row r="19493" ht="12.75" customHeight="1" x14ac:dyDescent="0.2"/>
    <row r="19494" ht="12.75" customHeight="1" x14ac:dyDescent="0.2"/>
    <row r="19495" ht="12.75" customHeight="1" x14ac:dyDescent="0.2"/>
    <row r="19496" ht="12.75" customHeight="1" x14ac:dyDescent="0.2"/>
    <row r="19497" ht="12.75" customHeight="1" x14ac:dyDescent="0.2"/>
    <row r="19498" ht="12.75" customHeight="1" x14ac:dyDescent="0.2"/>
    <row r="19499" ht="12.75" customHeight="1" x14ac:dyDescent="0.2"/>
    <row r="19500" ht="12.75" customHeight="1" x14ac:dyDescent="0.2"/>
    <row r="19501" ht="12.75" customHeight="1" x14ac:dyDescent="0.2"/>
    <row r="19502" ht="12.75" customHeight="1" x14ac:dyDescent="0.2"/>
    <row r="19503" ht="12.75" customHeight="1" x14ac:dyDescent="0.2"/>
    <row r="19504" ht="12.75" customHeight="1" x14ac:dyDescent="0.2"/>
    <row r="19505" ht="12.75" customHeight="1" x14ac:dyDescent="0.2"/>
    <row r="19506" ht="12.75" customHeight="1" x14ac:dyDescent="0.2"/>
    <row r="19507" ht="12.75" customHeight="1" x14ac:dyDescent="0.2"/>
    <row r="19508" ht="12.75" customHeight="1" x14ac:dyDescent="0.2"/>
    <row r="19509" ht="12.75" customHeight="1" x14ac:dyDescent="0.2"/>
    <row r="19510" ht="12.75" customHeight="1" x14ac:dyDescent="0.2"/>
    <row r="19511" ht="12.75" customHeight="1" x14ac:dyDescent="0.2"/>
    <row r="19512" ht="12.75" customHeight="1" x14ac:dyDescent="0.2"/>
    <row r="19513" ht="12.75" customHeight="1" x14ac:dyDescent="0.2"/>
    <row r="19514" ht="12.75" customHeight="1" x14ac:dyDescent="0.2"/>
    <row r="19515" ht="12.75" customHeight="1" x14ac:dyDescent="0.2"/>
    <row r="19516" ht="12.75" customHeight="1" x14ac:dyDescent="0.2"/>
    <row r="19517" ht="12.75" customHeight="1" x14ac:dyDescent="0.2"/>
    <row r="19518" ht="12.75" customHeight="1" x14ac:dyDescent="0.2"/>
    <row r="19519" ht="12.75" customHeight="1" x14ac:dyDescent="0.2"/>
    <row r="19520" ht="12.75" customHeight="1" x14ac:dyDescent="0.2"/>
    <row r="19521" ht="12.75" customHeight="1" x14ac:dyDescent="0.2"/>
    <row r="19522" ht="12.75" customHeight="1" x14ac:dyDescent="0.2"/>
    <row r="19523" ht="12.75" customHeight="1" x14ac:dyDescent="0.2"/>
    <row r="19524" ht="12.75" customHeight="1" x14ac:dyDescent="0.2"/>
    <row r="19525" ht="12.75" customHeight="1" x14ac:dyDescent="0.2"/>
    <row r="19526" ht="12.75" customHeight="1" x14ac:dyDescent="0.2"/>
    <row r="19527" ht="12.75" customHeight="1" x14ac:dyDescent="0.2"/>
    <row r="19528" ht="12.75" customHeight="1" x14ac:dyDescent="0.2"/>
    <row r="19529" ht="12.75" customHeight="1" x14ac:dyDescent="0.2"/>
    <row r="19530" ht="12.75" customHeight="1" x14ac:dyDescent="0.2"/>
    <row r="19531" ht="12.75" customHeight="1" x14ac:dyDescent="0.2"/>
    <row r="19532" ht="12.75" customHeight="1" x14ac:dyDescent="0.2"/>
    <row r="19533" ht="12.75" customHeight="1" x14ac:dyDescent="0.2"/>
    <row r="19534" ht="12.75" customHeight="1" x14ac:dyDescent="0.2"/>
    <row r="19535" ht="12.75" customHeight="1" x14ac:dyDescent="0.2"/>
    <row r="19536" ht="12.75" customHeight="1" x14ac:dyDescent="0.2"/>
    <row r="19537" ht="12.75" customHeight="1" x14ac:dyDescent="0.2"/>
    <row r="19538" ht="12.75" customHeight="1" x14ac:dyDescent="0.2"/>
    <row r="19539" ht="12.75" customHeight="1" x14ac:dyDescent="0.2"/>
    <row r="19540" ht="12.75" customHeight="1" x14ac:dyDescent="0.2"/>
    <row r="19541" ht="12.75" customHeight="1" x14ac:dyDescent="0.2"/>
    <row r="19542" ht="12.75" customHeight="1" x14ac:dyDescent="0.2"/>
    <row r="19543" ht="12.75" customHeight="1" x14ac:dyDescent="0.2"/>
    <row r="19544" ht="12.75" customHeight="1" x14ac:dyDescent="0.2"/>
    <row r="19545" ht="12.75" customHeight="1" x14ac:dyDescent="0.2"/>
    <row r="19546" ht="12.75" customHeight="1" x14ac:dyDescent="0.2"/>
    <row r="19547" ht="12.75" customHeight="1" x14ac:dyDescent="0.2"/>
    <row r="19548" ht="12.75" customHeight="1" x14ac:dyDescent="0.2"/>
    <row r="19549" ht="12.75" customHeight="1" x14ac:dyDescent="0.2"/>
    <row r="19550" ht="12.75" customHeight="1" x14ac:dyDescent="0.2"/>
    <row r="19551" ht="12.75" customHeight="1" x14ac:dyDescent="0.2"/>
    <row r="19552" ht="12.75" customHeight="1" x14ac:dyDescent="0.2"/>
    <row r="19553" ht="12.75" customHeight="1" x14ac:dyDescent="0.2"/>
    <row r="19554" ht="12.75" customHeight="1" x14ac:dyDescent="0.2"/>
    <row r="19555" ht="12.75" customHeight="1" x14ac:dyDescent="0.2"/>
    <row r="19556" ht="12.75" customHeight="1" x14ac:dyDescent="0.2"/>
    <row r="19557" ht="12.75" customHeight="1" x14ac:dyDescent="0.2"/>
    <row r="19558" ht="12.75" customHeight="1" x14ac:dyDescent="0.2"/>
    <row r="19559" ht="12.75" customHeight="1" x14ac:dyDescent="0.2"/>
    <row r="19560" ht="12.75" customHeight="1" x14ac:dyDescent="0.2"/>
    <row r="19561" ht="12.75" customHeight="1" x14ac:dyDescent="0.2"/>
    <row r="19562" ht="12.75" customHeight="1" x14ac:dyDescent="0.2"/>
    <row r="19563" ht="12.75" customHeight="1" x14ac:dyDescent="0.2"/>
    <row r="19564" ht="12.75" customHeight="1" x14ac:dyDescent="0.2"/>
    <row r="19565" ht="12.75" customHeight="1" x14ac:dyDescent="0.2"/>
    <row r="19566" ht="12.75" customHeight="1" x14ac:dyDescent="0.2"/>
    <row r="19567" ht="12.75" customHeight="1" x14ac:dyDescent="0.2"/>
    <row r="19568" ht="12.75" customHeight="1" x14ac:dyDescent="0.2"/>
    <row r="19569" ht="12.75" customHeight="1" x14ac:dyDescent="0.2"/>
    <row r="19570" ht="12.75" customHeight="1" x14ac:dyDescent="0.2"/>
    <row r="19571" ht="12.75" customHeight="1" x14ac:dyDescent="0.2"/>
    <row r="19572" ht="12.75" customHeight="1" x14ac:dyDescent="0.2"/>
    <row r="19573" ht="12.75" customHeight="1" x14ac:dyDescent="0.2"/>
    <row r="19574" ht="12.75" customHeight="1" x14ac:dyDescent="0.2"/>
    <row r="19575" ht="12.75" customHeight="1" x14ac:dyDescent="0.2"/>
    <row r="19576" ht="12.75" customHeight="1" x14ac:dyDescent="0.2"/>
    <row r="19577" ht="12.75" customHeight="1" x14ac:dyDescent="0.2"/>
    <row r="19578" ht="12.75" customHeight="1" x14ac:dyDescent="0.2"/>
    <row r="19579" ht="12.75" customHeight="1" x14ac:dyDescent="0.2"/>
    <row r="19580" ht="12.75" customHeight="1" x14ac:dyDescent="0.2"/>
    <row r="19581" ht="12.75" customHeight="1" x14ac:dyDescent="0.2"/>
    <row r="19582" ht="12.75" customHeight="1" x14ac:dyDescent="0.2"/>
    <row r="19583" ht="12.75" customHeight="1" x14ac:dyDescent="0.2"/>
    <row r="19584" ht="12.75" customHeight="1" x14ac:dyDescent="0.2"/>
    <row r="19585" ht="12.75" customHeight="1" x14ac:dyDescent="0.2"/>
    <row r="19586" ht="12.75" customHeight="1" x14ac:dyDescent="0.2"/>
    <row r="19587" ht="12.75" customHeight="1" x14ac:dyDescent="0.2"/>
    <row r="19588" ht="12.75" customHeight="1" x14ac:dyDescent="0.2"/>
    <row r="19589" ht="12.75" customHeight="1" x14ac:dyDescent="0.2"/>
    <row r="19590" ht="12.75" customHeight="1" x14ac:dyDescent="0.2"/>
    <row r="19591" ht="12.75" customHeight="1" x14ac:dyDescent="0.2"/>
    <row r="19592" ht="12.75" customHeight="1" x14ac:dyDescent="0.2"/>
    <row r="19593" ht="12.75" customHeight="1" x14ac:dyDescent="0.2"/>
    <row r="19594" ht="12.75" customHeight="1" x14ac:dyDescent="0.2"/>
    <row r="19595" ht="12.75" customHeight="1" x14ac:dyDescent="0.2"/>
    <row r="19596" ht="12.75" customHeight="1" x14ac:dyDescent="0.2"/>
    <row r="19597" ht="12.75" customHeight="1" x14ac:dyDescent="0.2"/>
    <row r="19598" ht="12.75" customHeight="1" x14ac:dyDescent="0.2"/>
    <row r="19599" ht="12.75" customHeight="1" x14ac:dyDescent="0.2"/>
    <row r="19600" ht="12.75" customHeight="1" x14ac:dyDescent="0.2"/>
    <row r="19601" ht="12.75" customHeight="1" x14ac:dyDescent="0.2"/>
    <row r="19602" ht="12.75" customHeight="1" x14ac:dyDescent="0.2"/>
    <row r="19603" ht="12.75" customHeight="1" x14ac:dyDescent="0.2"/>
    <row r="19604" ht="12.75" customHeight="1" x14ac:dyDescent="0.2"/>
    <row r="19605" ht="12.75" customHeight="1" x14ac:dyDescent="0.2"/>
    <row r="19606" ht="12.75" customHeight="1" x14ac:dyDescent="0.2"/>
    <row r="19607" ht="12.75" customHeight="1" x14ac:dyDescent="0.2"/>
    <row r="19608" ht="12.75" customHeight="1" x14ac:dyDescent="0.2"/>
    <row r="19609" ht="12.75" customHeight="1" x14ac:dyDescent="0.2"/>
    <row r="19610" ht="12.75" customHeight="1" x14ac:dyDescent="0.2"/>
    <row r="19611" ht="12.75" customHeight="1" x14ac:dyDescent="0.2"/>
    <row r="19612" ht="12.75" customHeight="1" x14ac:dyDescent="0.2"/>
    <row r="19613" ht="12.75" customHeight="1" x14ac:dyDescent="0.2"/>
    <row r="19614" ht="12.75" customHeight="1" x14ac:dyDescent="0.2"/>
    <row r="19615" ht="12.75" customHeight="1" x14ac:dyDescent="0.2"/>
    <row r="19616" ht="12.75" customHeight="1" x14ac:dyDescent="0.2"/>
    <row r="19617" ht="12.75" customHeight="1" x14ac:dyDescent="0.2"/>
    <row r="19618" ht="12.75" customHeight="1" x14ac:dyDescent="0.2"/>
    <row r="19619" ht="12.75" customHeight="1" x14ac:dyDescent="0.2"/>
    <row r="19620" ht="12.75" customHeight="1" x14ac:dyDescent="0.2"/>
    <row r="19621" ht="12.75" customHeight="1" x14ac:dyDescent="0.2"/>
    <row r="19622" ht="12.75" customHeight="1" x14ac:dyDescent="0.2"/>
    <row r="19623" ht="12.75" customHeight="1" x14ac:dyDescent="0.2"/>
    <row r="19624" ht="12.75" customHeight="1" x14ac:dyDescent="0.2"/>
    <row r="19625" ht="12.75" customHeight="1" x14ac:dyDescent="0.2"/>
    <row r="19626" ht="12.75" customHeight="1" x14ac:dyDescent="0.2"/>
    <row r="19627" ht="12.75" customHeight="1" x14ac:dyDescent="0.2"/>
    <row r="19628" ht="12.75" customHeight="1" x14ac:dyDescent="0.2"/>
    <row r="19629" ht="12.75" customHeight="1" x14ac:dyDescent="0.2"/>
    <row r="19630" ht="12.75" customHeight="1" x14ac:dyDescent="0.2"/>
    <row r="19631" ht="12.75" customHeight="1" x14ac:dyDescent="0.2"/>
    <row r="19632" ht="12.75" customHeight="1" x14ac:dyDescent="0.2"/>
    <row r="19633" ht="12.75" customHeight="1" x14ac:dyDescent="0.2"/>
    <row r="19634" ht="12.75" customHeight="1" x14ac:dyDescent="0.2"/>
    <row r="19635" ht="12.75" customHeight="1" x14ac:dyDescent="0.2"/>
    <row r="19636" ht="12.75" customHeight="1" x14ac:dyDescent="0.2"/>
    <row r="19637" ht="12.75" customHeight="1" x14ac:dyDescent="0.2"/>
    <row r="19638" ht="12.75" customHeight="1" x14ac:dyDescent="0.2"/>
    <row r="19639" ht="12.75" customHeight="1" x14ac:dyDescent="0.2"/>
    <row r="19640" ht="12.75" customHeight="1" x14ac:dyDescent="0.2"/>
    <row r="19641" ht="12.75" customHeight="1" x14ac:dyDescent="0.2"/>
    <row r="19642" ht="12.75" customHeight="1" x14ac:dyDescent="0.2"/>
    <row r="19643" ht="12.75" customHeight="1" x14ac:dyDescent="0.2"/>
    <row r="19644" ht="12.75" customHeight="1" x14ac:dyDescent="0.2"/>
    <row r="19645" ht="12.75" customHeight="1" x14ac:dyDescent="0.2"/>
    <row r="19646" ht="12.75" customHeight="1" x14ac:dyDescent="0.2"/>
    <row r="19647" ht="12.75" customHeight="1" x14ac:dyDescent="0.2"/>
    <row r="19648" ht="12.75" customHeight="1" x14ac:dyDescent="0.2"/>
    <row r="19649" ht="12.75" customHeight="1" x14ac:dyDescent="0.2"/>
    <row r="19650" ht="12.75" customHeight="1" x14ac:dyDescent="0.2"/>
    <row r="19651" ht="12.75" customHeight="1" x14ac:dyDescent="0.2"/>
    <row r="19652" ht="12.75" customHeight="1" x14ac:dyDescent="0.2"/>
    <row r="19653" ht="12.75" customHeight="1" x14ac:dyDescent="0.2"/>
    <row r="19654" ht="12.75" customHeight="1" x14ac:dyDescent="0.2"/>
    <row r="19655" ht="12.75" customHeight="1" x14ac:dyDescent="0.2"/>
    <row r="19656" ht="12.75" customHeight="1" x14ac:dyDescent="0.2"/>
    <row r="19657" ht="12.75" customHeight="1" x14ac:dyDescent="0.2"/>
    <row r="19658" ht="12.75" customHeight="1" x14ac:dyDescent="0.2"/>
    <row r="19659" ht="12.75" customHeight="1" x14ac:dyDescent="0.2"/>
    <row r="19660" ht="12.75" customHeight="1" x14ac:dyDescent="0.2"/>
    <row r="19661" ht="12.75" customHeight="1" x14ac:dyDescent="0.2"/>
    <row r="19662" ht="12.75" customHeight="1" x14ac:dyDescent="0.2"/>
    <row r="19663" ht="12.75" customHeight="1" x14ac:dyDescent="0.2"/>
    <row r="19664" ht="12.75" customHeight="1" x14ac:dyDescent="0.2"/>
    <row r="19665" ht="12.75" customHeight="1" x14ac:dyDescent="0.2"/>
    <row r="19666" ht="12.75" customHeight="1" x14ac:dyDescent="0.2"/>
    <row r="19667" ht="12.75" customHeight="1" x14ac:dyDescent="0.2"/>
    <row r="19668" ht="12.75" customHeight="1" x14ac:dyDescent="0.2"/>
    <row r="19669" ht="12.75" customHeight="1" x14ac:dyDescent="0.2"/>
    <row r="19670" ht="12.75" customHeight="1" x14ac:dyDescent="0.2"/>
    <row r="19671" ht="12.75" customHeight="1" x14ac:dyDescent="0.2"/>
    <row r="19672" ht="12.75" customHeight="1" x14ac:dyDescent="0.2"/>
    <row r="19673" ht="12.75" customHeight="1" x14ac:dyDescent="0.2"/>
    <row r="19674" ht="12.75" customHeight="1" x14ac:dyDescent="0.2"/>
    <row r="19675" ht="12.75" customHeight="1" x14ac:dyDescent="0.2"/>
    <row r="19676" ht="12.75" customHeight="1" x14ac:dyDescent="0.2"/>
    <row r="19677" ht="12.75" customHeight="1" x14ac:dyDescent="0.2"/>
    <row r="19678" ht="12.75" customHeight="1" x14ac:dyDescent="0.2"/>
    <row r="19679" ht="12.75" customHeight="1" x14ac:dyDescent="0.2"/>
    <row r="19680" ht="12.75" customHeight="1" x14ac:dyDescent="0.2"/>
    <row r="19681" ht="12.75" customHeight="1" x14ac:dyDescent="0.2"/>
    <row r="19682" ht="12.75" customHeight="1" x14ac:dyDescent="0.2"/>
    <row r="19683" ht="12.75" customHeight="1" x14ac:dyDescent="0.2"/>
    <row r="19684" ht="12.75" customHeight="1" x14ac:dyDescent="0.2"/>
    <row r="19685" ht="12.75" customHeight="1" x14ac:dyDescent="0.2"/>
    <row r="19686" ht="12.75" customHeight="1" x14ac:dyDescent="0.2"/>
    <row r="19687" ht="12.75" customHeight="1" x14ac:dyDescent="0.2"/>
    <row r="19688" ht="12.75" customHeight="1" x14ac:dyDescent="0.2"/>
    <row r="19689" ht="12.75" customHeight="1" x14ac:dyDescent="0.2"/>
    <row r="19690" ht="12.75" customHeight="1" x14ac:dyDescent="0.2"/>
    <row r="19691" ht="12.75" customHeight="1" x14ac:dyDescent="0.2"/>
    <row r="19692" ht="12.75" customHeight="1" x14ac:dyDescent="0.2"/>
    <row r="19693" ht="12.75" customHeight="1" x14ac:dyDescent="0.2"/>
    <row r="19694" ht="12.75" customHeight="1" x14ac:dyDescent="0.2"/>
    <row r="19695" ht="12.75" customHeight="1" x14ac:dyDescent="0.2"/>
    <row r="19696" ht="12.75" customHeight="1" x14ac:dyDescent="0.2"/>
    <row r="19697" ht="12.75" customHeight="1" x14ac:dyDescent="0.2"/>
    <row r="19698" ht="12.75" customHeight="1" x14ac:dyDescent="0.2"/>
    <row r="19699" ht="12.75" customHeight="1" x14ac:dyDescent="0.2"/>
    <row r="19700" ht="12.75" customHeight="1" x14ac:dyDescent="0.2"/>
    <row r="19701" ht="12.75" customHeight="1" x14ac:dyDescent="0.2"/>
    <row r="19702" ht="12.75" customHeight="1" x14ac:dyDescent="0.2"/>
    <row r="19703" ht="12.75" customHeight="1" x14ac:dyDescent="0.2"/>
    <row r="19704" ht="12.75" customHeight="1" x14ac:dyDescent="0.2"/>
    <row r="19705" ht="12.75" customHeight="1" x14ac:dyDescent="0.2"/>
    <row r="19706" ht="12.75" customHeight="1" x14ac:dyDescent="0.2"/>
    <row r="19707" ht="12.75" customHeight="1" x14ac:dyDescent="0.2"/>
    <row r="19708" ht="12.75" customHeight="1" x14ac:dyDescent="0.2"/>
    <row r="19709" ht="12.75" customHeight="1" x14ac:dyDescent="0.2"/>
    <row r="19710" ht="12.75" customHeight="1" x14ac:dyDescent="0.2"/>
    <row r="19711" ht="12.75" customHeight="1" x14ac:dyDescent="0.2"/>
    <row r="19712" ht="12.75" customHeight="1" x14ac:dyDescent="0.2"/>
    <row r="19713" ht="12.75" customHeight="1" x14ac:dyDescent="0.2"/>
    <row r="19714" ht="12.75" customHeight="1" x14ac:dyDescent="0.2"/>
    <row r="19715" ht="12.75" customHeight="1" x14ac:dyDescent="0.2"/>
    <row r="19716" ht="12.75" customHeight="1" x14ac:dyDescent="0.2"/>
    <row r="19717" ht="12.75" customHeight="1" x14ac:dyDescent="0.2"/>
    <row r="19718" ht="12.75" customHeight="1" x14ac:dyDescent="0.2"/>
    <row r="19719" ht="12.75" customHeight="1" x14ac:dyDescent="0.2"/>
    <row r="19720" ht="12.75" customHeight="1" x14ac:dyDescent="0.2"/>
    <row r="19721" ht="12.75" customHeight="1" x14ac:dyDescent="0.2"/>
    <row r="19722" ht="12.75" customHeight="1" x14ac:dyDescent="0.2"/>
    <row r="19723" ht="12.75" customHeight="1" x14ac:dyDescent="0.2"/>
    <row r="19724" ht="12.75" customHeight="1" x14ac:dyDescent="0.2"/>
    <row r="19725" ht="12.75" customHeight="1" x14ac:dyDescent="0.2"/>
    <row r="19726" ht="12.75" customHeight="1" x14ac:dyDescent="0.2"/>
    <row r="19727" ht="12.75" customHeight="1" x14ac:dyDescent="0.2"/>
    <row r="19728" ht="12.75" customHeight="1" x14ac:dyDescent="0.2"/>
    <row r="19729" ht="12.75" customHeight="1" x14ac:dyDescent="0.2"/>
    <row r="19730" ht="12.75" customHeight="1" x14ac:dyDescent="0.2"/>
    <row r="19731" ht="12.75" customHeight="1" x14ac:dyDescent="0.2"/>
    <row r="19732" ht="12.75" customHeight="1" x14ac:dyDescent="0.2"/>
    <row r="19733" ht="12.75" customHeight="1" x14ac:dyDescent="0.2"/>
    <row r="19734" ht="12.75" customHeight="1" x14ac:dyDescent="0.2"/>
    <row r="19735" ht="12.75" customHeight="1" x14ac:dyDescent="0.2"/>
    <row r="19736" ht="12.75" customHeight="1" x14ac:dyDescent="0.2"/>
    <row r="19737" ht="12.75" customHeight="1" x14ac:dyDescent="0.2"/>
    <row r="19738" ht="12.75" customHeight="1" x14ac:dyDescent="0.2"/>
    <row r="19739" ht="12.75" customHeight="1" x14ac:dyDescent="0.2"/>
    <row r="19740" ht="12.75" customHeight="1" x14ac:dyDescent="0.2"/>
    <row r="19741" ht="12.75" customHeight="1" x14ac:dyDescent="0.2"/>
    <row r="19742" ht="12.75" customHeight="1" x14ac:dyDescent="0.2"/>
    <row r="19743" ht="12.75" customHeight="1" x14ac:dyDescent="0.2"/>
    <row r="19744" ht="12.75" customHeight="1" x14ac:dyDescent="0.2"/>
    <row r="19745" ht="12.75" customHeight="1" x14ac:dyDescent="0.2"/>
    <row r="19746" ht="12.75" customHeight="1" x14ac:dyDescent="0.2"/>
    <row r="19747" ht="12.75" customHeight="1" x14ac:dyDescent="0.2"/>
    <row r="19748" ht="12.75" customHeight="1" x14ac:dyDescent="0.2"/>
    <row r="19749" ht="12.75" customHeight="1" x14ac:dyDescent="0.2"/>
    <row r="19750" ht="12.75" customHeight="1" x14ac:dyDescent="0.2"/>
    <row r="19751" ht="12.75" customHeight="1" x14ac:dyDescent="0.2"/>
    <row r="19752" ht="12.75" customHeight="1" x14ac:dyDescent="0.2"/>
    <row r="19753" ht="12.75" customHeight="1" x14ac:dyDescent="0.2"/>
    <row r="19754" ht="12.75" customHeight="1" x14ac:dyDescent="0.2"/>
    <row r="19755" ht="12.75" customHeight="1" x14ac:dyDescent="0.2"/>
    <row r="19756" ht="12.75" customHeight="1" x14ac:dyDescent="0.2"/>
    <row r="19757" ht="12.75" customHeight="1" x14ac:dyDescent="0.2"/>
    <row r="19758" ht="12.75" customHeight="1" x14ac:dyDescent="0.2"/>
    <row r="19759" ht="12.75" customHeight="1" x14ac:dyDescent="0.2"/>
    <row r="19760" ht="12.75" customHeight="1" x14ac:dyDescent="0.2"/>
    <row r="19761" ht="12.75" customHeight="1" x14ac:dyDescent="0.2"/>
    <row r="19762" ht="12.75" customHeight="1" x14ac:dyDescent="0.2"/>
    <row r="19763" ht="12.75" customHeight="1" x14ac:dyDescent="0.2"/>
    <row r="19764" ht="12.75" customHeight="1" x14ac:dyDescent="0.2"/>
    <row r="19765" ht="12.75" customHeight="1" x14ac:dyDescent="0.2"/>
    <row r="19766" ht="12.75" customHeight="1" x14ac:dyDescent="0.2"/>
    <row r="19767" ht="12.75" customHeight="1" x14ac:dyDescent="0.2"/>
    <row r="19768" ht="12.75" customHeight="1" x14ac:dyDescent="0.2"/>
    <row r="19769" ht="12.75" customHeight="1" x14ac:dyDescent="0.2"/>
    <row r="19770" ht="12.75" customHeight="1" x14ac:dyDescent="0.2"/>
    <row r="19771" ht="12.75" customHeight="1" x14ac:dyDescent="0.2"/>
    <row r="19772" ht="12.75" customHeight="1" x14ac:dyDescent="0.2"/>
    <row r="19773" ht="12.75" customHeight="1" x14ac:dyDescent="0.2"/>
    <row r="19774" ht="12.75" customHeight="1" x14ac:dyDescent="0.2"/>
    <row r="19775" ht="12.75" customHeight="1" x14ac:dyDescent="0.2"/>
    <row r="19776" ht="12.75" customHeight="1" x14ac:dyDescent="0.2"/>
    <row r="19777" ht="12.75" customHeight="1" x14ac:dyDescent="0.2"/>
    <row r="19778" ht="12.75" customHeight="1" x14ac:dyDescent="0.2"/>
    <row r="19779" ht="12.75" customHeight="1" x14ac:dyDescent="0.2"/>
    <row r="19780" ht="12.75" customHeight="1" x14ac:dyDescent="0.2"/>
    <row r="19781" ht="12.75" customHeight="1" x14ac:dyDescent="0.2"/>
    <row r="19782" ht="12.75" customHeight="1" x14ac:dyDescent="0.2"/>
    <row r="19783" ht="12.75" customHeight="1" x14ac:dyDescent="0.2"/>
    <row r="19784" ht="12.75" customHeight="1" x14ac:dyDescent="0.2"/>
    <row r="19785" ht="12.75" customHeight="1" x14ac:dyDescent="0.2"/>
    <row r="19786" ht="12.75" customHeight="1" x14ac:dyDescent="0.2"/>
    <row r="19787" ht="12.75" customHeight="1" x14ac:dyDescent="0.2"/>
    <row r="19788" ht="12.75" customHeight="1" x14ac:dyDescent="0.2"/>
    <row r="19789" ht="12.75" customHeight="1" x14ac:dyDescent="0.2"/>
    <row r="19790" ht="12.75" customHeight="1" x14ac:dyDescent="0.2"/>
    <row r="19791" ht="12.75" customHeight="1" x14ac:dyDescent="0.2"/>
    <row r="19792" ht="12.75" customHeight="1" x14ac:dyDescent="0.2"/>
    <row r="19793" ht="12.75" customHeight="1" x14ac:dyDescent="0.2"/>
    <row r="19794" ht="12.75" customHeight="1" x14ac:dyDescent="0.2"/>
    <row r="19795" ht="12.75" customHeight="1" x14ac:dyDescent="0.2"/>
    <row r="19796" ht="12.75" customHeight="1" x14ac:dyDescent="0.2"/>
    <row r="19797" ht="12.75" customHeight="1" x14ac:dyDescent="0.2"/>
    <row r="19798" ht="12.75" customHeight="1" x14ac:dyDescent="0.2"/>
    <row r="19799" ht="12.75" customHeight="1" x14ac:dyDescent="0.2"/>
    <row r="19800" ht="12.75" customHeight="1" x14ac:dyDescent="0.2"/>
    <row r="19801" ht="12.75" customHeight="1" x14ac:dyDescent="0.2"/>
    <row r="19802" ht="12.75" customHeight="1" x14ac:dyDescent="0.2"/>
    <row r="19803" ht="12.75" customHeight="1" x14ac:dyDescent="0.2"/>
    <row r="19804" ht="12.75" customHeight="1" x14ac:dyDescent="0.2"/>
    <row r="19805" ht="12.75" customHeight="1" x14ac:dyDescent="0.2"/>
    <row r="19806" ht="12.75" customHeight="1" x14ac:dyDescent="0.2"/>
    <row r="19807" ht="12.75" customHeight="1" x14ac:dyDescent="0.2"/>
    <row r="19808" ht="12.75" customHeight="1" x14ac:dyDescent="0.2"/>
    <row r="19809" ht="12.75" customHeight="1" x14ac:dyDescent="0.2"/>
    <row r="19810" ht="12.75" customHeight="1" x14ac:dyDescent="0.2"/>
    <row r="19811" ht="12.75" customHeight="1" x14ac:dyDescent="0.2"/>
    <row r="19812" ht="12.75" customHeight="1" x14ac:dyDescent="0.2"/>
    <row r="19813" ht="12.75" customHeight="1" x14ac:dyDescent="0.2"/>
    <row r="19814" ht="12.75" customHeight="1" x14ac:dyDescent="0.2"/>
    <row r="19815" ht="12.75" customHeight="1" x14ac:dyDescent="0.2"/>
    <row r="19816" ht="12.75" customHeight="1" x14ac:dyDescent="0.2"/>
    <row r="19817" ht="12.75" customHeight="1" x14ac:dyDescent="0.2"/>
    <row r="19818" ht="12.75" customHeight="1" x14ac:dyDescent="0.2"/>
    <row r="19819" ht="12.75" customHeight="1" x14ac:dyDescent="0.2"/>
    <row r="19820" ht="12.75" customHeight="1" x14ac:dyDescent="0.2"/>
    <row r="19821" ht="12.75" customHeight="1" x14ac:dyDescent="0.2"/>
    <row r="19822" ht="12.75" customHeight="1" x14ac:dyDescent="0.2"/>
    <row r="19823" ht="12.75" customHeight="1" x14ac:dyDescent="0.2"/>
    <row r="19824" ht="12.75" customHeight="1" x14ac:dyDescent="0.2"/>
    <row r="19825" ht="12.75" customHeight="1" x14ac:dyDescent="0.2"/>
    <row r="19826" ht="12.75" customHeight="1" x14ac:dyDescent="0.2"/>
    <row r="19827" ht="12.75" customHeight="1" x14ac:dyDescent="0.2"/>
    <row r="19828" ht="12.75" customHeight="1" x14ac:dyDescent="0.2"/>
    <row r="19829" ht="12.75" customHeight="1" x14ac:dyDescent="0.2"/>
    <row r="19830" ht="12.75" customHeight="1" x14ac:dyDescent="0.2"/>
    <row r="19831" ht="12.75" customHeight="1" x14ac:dyDescent="0.2"/>
    <row r="19832" ht="12.75" customHeight="1" x14ac:dyDescent="0.2"/>
    <row r="19833" ht="12.75" customHeight="1" x14ac:dyDescent="0.2"/>
    <row r="19834" ht="12.75" customHeight="1" x14ac:dyDescent="0.2"/>
    <row r="19835" ht="12.75" customHeight="1" x14ac:dyDescent="0.2"/>
    <row r="19836" ht="12.75" customHeight="1" x14ac:dyDescent="0.2"/>
    <row r="19837" ht="12.75" customHeight="1" x14ac:dyDescent="0.2"/>
    <row r="19838" ht="12.75" customHeight="1" x14ac:dyDescent="0.2"/>
    <row r="19839" ht="12.75" customHeight="1" x14ac:dyDescent="0.2"/>
    <row r="19840" ht="12.75" customHeight="1" x14ac:dyDescent="0.2"/>
    <row r="19841" ht="12.75" customHeight="1" x14ac:dyDescent="0.2"/>
    <row r="19842" ht="12.75" customHeight="1" x14ac:dyDescent="0.2"/>
    <row r="19843" ht="12.75" customHeight="1" x14ac:dyDescent="0.2"/>
    <row r="19844" ht="12.75" customHeight="1" x14ac:dyDescent="0.2"/>
    <row r="19845" ht="12.75" customHeight="1" x14ac:dyDescent="0.2"/>
    <row r="19846" ht="12.75" customHeight="1" x14ac:dyDescent="0.2"/>
    <row r="19847" ht="12.75" customHeight="1" x14ac:dyDescent="0.2"/>
    <row r="19848" ht="12.75" customHeight="1" x14ac:dyDescent="0.2"/>
    <row r="19849" ht="12.75" customHeight="1" x14ac:dyDescent="0.2"/>
    <row r="19850" ht="12.75" customHeight="1" x14ac:dyDescent="0.2"/>
    <row r="19851" ht="12.75" customHeight="1" x14ac:dyDescent="0.2"/>
    <row r="19852" ht="12.75" customHeight="1" x14ac:dyDescent="0.2"/>
    <row r="19853" ht="12.75" customHeight="1" x14ac:dyDescent="0.2"/>
    <row r="19854" ht="12.75" customHeight="1" x14ac:dyDescent="0.2"/>
    <row r="19855" ht="12.75" customHeight="1" x14ac:dyDescent="0.2"/>
    <row r="19856" ht="12.75" customHeight="1" x14ac:dyDescent="0.2"/>
    <row r="19857" ht="12.75" customHeight="1" x14ac:dyDescent="0.2"/>
    <row r="19858" ht="12.75" customHeight="1" x14ac:dyDescent="0.2"/>
    <row r="19859" ht="12.75" customHeight="1" x14ac:dyDescent="0.2"/>
    <row r="19860" ht="12.75" customHeight="1" x14ac:dyDescent="0.2"/>
    <row r="19861" ht="12.75" customHeight="1" x14ac:dyDescent="0.2"/>
    <row r="19862" ht="12.75" customHeight="1" x14ac:dyDescent="0.2"/>
    <row r="19863" ht="12.75" customHeight="1" x14ac:dyDescent="0.2"/>
    <row r="19864" ht="12.75" customHeight="1" x14ac:dyDescent="0.2"/>
    <row r="19865" ht="12.75" customHeight="1" x14ac:dyDescent="0.2"/>
    <row r="19866" ht="12.75" customHeight="1" x14ac:dyDescent="0.2"/>
    <row r="19867" ht="12.75" customHeight="1" x14ac:dyDescent="0.2"/>
    <row r="19868" ht="12.75" customHeight="1" x14ac:dyDescent="0.2"/>
    <row r="19869" ht="12.75" customHeight="1" x14ac:dyDescent="0.2"/>
    <row r="19870" ht="12.75" customHeight="1" x14ac:dyDescent="0.2"/>
    <row r="19871" ht="12.75" customHeight="1" x14ac:dyDescent="0.2"/>
    <row r="19872" ht="12.75" customHeight="1" x14ac:dyDescent="0.2"/>
    <row r="19873" ht="12.75" customHeight="1" x14ac:dyDescent="0.2"/>
    <row r="19874" ht="12.75" customHeight="1" x14ac:dyDescent="0.2"/>
    <row r="19875" ht="12.75" customHeight="1" x14ac:dyDescent="0.2"/>
    <row r="19876" ht="12.75" customHeight="1" x14ac:dyDescent="0.2"/>
    <row r="19877" ht="12.75" customHeight="1" x14ac:dyDescent="0.2"/>
    <row r="19878" ht="12.75" customHeight="1" x14ac:dyDescent="0.2"/>
    <row r="19879" ht="12.75" customHeight="1" x14ac:dyDescent="0.2"/>
    <row r="19880" ht="12.75" customHeight="1" x14ac:dyDescent="0.2"/>
    <row r="19881" ht="12.75" customHeight="1" x14ac:dyDescent="0.2"/>
    <row r="19882" ht="12.75" customHeight="1" x14ac:dyDescent="0.2"/>
    <row r="19883" ht="12.75" customHeight="1" x14ac:dyDescent="0.2"/>
    <row r="19884" ht="12.75" customHeight="1" x14ac:dyDescent="0.2"/>
    <row r="19885" ht="12.75" customHeight="1" x14ac:dyDescent="0.2"/>
    <row r="19886" ht="12.75" customHeight="1" x14ac:dyDescent="0.2"/>
    <row r="19887" ht="12.75" customHeight="1" x14ac:dyDescent="0.2"/>
    <row r="19888" ht="12.75" customHeight="1" x14ac:dyDescent="0.2"/>
    <row r="19889" ht="12.75" customHeight="1" x14ac:dyDescent="0.2"/>
    <row r="19890" ht="12.75" customHeight="1" x14ac:dyDescent="0.2"/>
    <row r="19891" ht="12.75" customHeight="1" x14ac:dyDescent="0.2"/>
    <row r="19892" ht="12.75" customHeight="1" x14ac:dyDescent="0.2"/>
    <row r="19893" ht="12.75" customHeight="1" x14ac:dyDescent="0.2"/>
    <row r="19894" ht="12.75" customHeight="1" x14ac:dyDescent="0.2"/>
    <row r="19895" ht="12.75" customHeight="1" x14ac:dyDescent="0.2"/>
    <row r="19896" ht="12.75" customHeight="1" x14ac:dyDescent="0.2"/>
    <row r="19897" ht="12.75" customHeight="1" x14ac:dyDescent="0.2"/>
    <row r="19898" ht="12.75" customHeight="1" x14ac:dyDescent="0.2"/>
    <row r="19899" ht="12.75" customHeight="1" x14ac:dyDescent="0.2"/>
    <row r="19900" ht="12.75" customHeight="1" x14ac:dyDescent="0.2"/>
    <row r="19901" ht="12.75" customHeight="1" x14ac:dyDescent="0.2"/>
    <row r="19902" ht="12.75" customHeight="1" x14ac:dyDescent="0.2"/>
    <row r="19903" ht="12.75" customHeight="1" x14ac:dyDescent="0.2"/>
    <row r="19904" ht="12.75" customHeight="1" x14ac:dyDescent="0.2"/>
    <row r="19905" ht="12.75" customHeight="1" x14ac:dyDescent="0.2"/>
    <row r="19906" ht="12.75" customHeight="1" x14ac:dyDescent="0.2"/>
    <row r="19907" ht="12.75" customHeight="1" x14ac:dyDescent="0.2"/>
    <row r="19908" ht="12.75" customHeight="1" x14ac:dyDescent="0.2"/>
    <row r="19909" ht="12.75" customHeight="1" x14ac:dyDescent="0.2"/>
    <row r="19910" ht="12.75" customHeight="1" x14ac:dyDescent="0.2"/>
    <row r="19911" ht="12.75" customHeight="1" x14ac:dyDescent="0.2"/>
    <row r="19912" ht="12.75" customHeight="1" x14ac:dyDescent="0.2"/>
    <row r="19913" ht="12.75" customHeight="1" x14ac:dyDescent="0.2"/>
    <row r="19914" ht="12.75" customHeight="1" x14ac:dyDescent="0.2"/>
    <row r="19915" ht="12.75" customHeight="1" x14ac:dyDescent="0.2"/>
    <row r="19916" ht="12.75" customHeight="1" x14ac:dyDescent="0.2"/>
    <row r="19917" ht="12.75" customHeight="1" x14ac:dyDescent="0.2"/>
    <row r="19918" ht="12.75" customHeight="1" x14ac:dyDescent="0.2"/>
    <row r="19919" ht="12.75" customHeight="1" x14ac:dyDescent="0.2"/>
    <row r="19920" ht="12.75" customHeight="1" x14ac:dyDescent="0.2"/>
    <row r="19921" ht="12.75" customHeight="1" x14ac:dyDescent="0.2"/>
    <row r="19922" ht="12.75" customHeight="1" x14ac:dyDescent="0.2"/>
    <row r="19923" ht="12.75" customHeight="1" x14ac:dyDescent="0.2"/>
    <row r="19924" ht="12.75" customHeight="1" x14ac:dyDescent="0.2"/>
    <row r="19925" ht="12.75" customHeight="1" x14ac:dyDescent="0.2"/>
    <row r="19926" ht="12.75" customHeight="1" x14ac:dyDescent="0.2"/>
    <row r="19927" ht="12.75" customHeight="1" x14ac:dyDescent="0.2"/>
    <row r="19928" ht="12.75" customHeight="1" x14ac:dyDescent="0.2"/>
    <row r="19929" ht="12.75" customHeight="1" x14ac:dyDescent="0.2"/>
    <row r="19930" ht="12.75" customHeight="1" x14ac:dyDescent="0.2"/>
    <row r="19931" ht="12.75" customHeight="1" x14ac:dyDescent="0.2"/>
    <row r="19932" ht="12.75" customHeight="1" x14ac:dyDescent="0.2"/>
    <row r="19933" ht="12.75" customHeight="1" x14ac:dyDescent="0.2"/>
    <row r="19934" ht="12.75" customHeight="1" x14ac:dyDescent="0.2"/>
    <row r="19935" ht="12.75" customHeight="1" x14ac:dyDescent="0.2"/>
    <row r="19936" ht="12.75" customHeight="1" x14ac:dyDescent="0.2"/>
    <row r="19937" ht="12.75" customHeight="1" x14ac:dyDescent="0.2"/>
    <row r="19938" ht="12.75" customHeight="1" x14ac:dyDescent="0.2"/>
    <row r="19939" ht="12.75" customHeight="1" x14ac:dyDescent="0.2"/>
    <row r="19940" ht="12.75" customHeight="1" x14ac:dyDescent="0.2"/>
    <row r="19941" ht="12.75" customHeight="1" x14ac:dyDescent="0.2"/>
    <row r="19942" ht="12.75" customHeight="1" x14ac:dyDescent="0.2"/>
    <row r="19943" ht="12.75" customHeight="1" x14ac:dyDescent="0.2"/>
    <row r="19944" ht="12.75" customHeight="1" x14ac:dyDescent="0.2"/>
    <row r="19945" ht="12.75" customHeight="1" x14ac:dyDescent="0.2"/>
    <row r="19946" ht="12.75" customHeight="1" x14ac:dyDescent="0.2"/>
    <row r="19947" ht="12.75" customHeight="1" x14ac:dyDescent="0.2"/>
    <row r="19948" ht="12.75" customHeight="1" x14ac:dyDescent="0.2"/>
    <row r="19949" ht="12.75" customHeight="1" x14ac:dyDescent="0.2"/>
    <row r="19950" ht="12.75" customHeight="1" x14ac:dyDescent="0.2"/>
    <row r="19951" ht="12.75" customHeight="1" x14ac:dyDescent="0.2"/>
    <row r="19952" ht="12.75" customHeight="1" x14ac:dyDescent="0.2"/>
    <row r="19953" ht="12.75" customHeight="1" x14ac:dyDescent="0.2"/>
    <row r="19954" ht="12.75" customHeight="1" x14ac:dyDescent="0.2"/>
    <row r="19955" ht="12.75" customHeight="1" x14ac:dyDescent="0.2"/>
    <row r="19956" ht="12.75" customHeight="1" x14ac:dyDescent="0.2"/>
    <row r="19957" ht="12.75" customHeight="1" x14ac:dyDescent="0.2"/>
    <row r="19958" ht="12.75" customHeight="1" x14ac:dyDescent="0.2"/>
    <row r="19959" ht="12.75" customHeight="1" x14ac:dyDescent="0.2"/>
    <row r="19960" ht="12.75" customHeight="1" x14ac:dyDescent="0.2"/>
    <row r="19961" ht="12.75" customHeight="1" x14ac:dyDescent="0.2"/>
    <row r="19962" ht="12.75" customHeight="1" x14ac:dyDescent="0.2"/>
    <row r="19963" ht="12.75" customHeight="1" x14ac:dyDescent="0.2"/>
    <row r="19964" ht="12.75" customHeight="1" x14ac:dyDescent="0.2"/>
    <row r="19965" ht="12.75" customHeight="1" x14ac:dyDescent="0.2"/>
    <row r="19966" ht="12.75" customHeight="1" x14ac:dyDescent="0.2"/>
    <row r="19967" ht="12.75" customHeight="1" x14ac:dyDescent="0.2"/>
    <row r="19968" ht="12.75" customHeight="1" x14ac:dyDescent="0.2"/>
    <row r="19969" ht="12.75" customHeight="1" x14ac:dyDescent="0.2"/>
    <row r="19970" ht="12.75" customHeight="1" x14ac:dyDescent="0.2"/>
    <row r="19971" ht="12.75" customHeight="1" x14ac:dyDescent="0.2"/>
    <row r="19972" ht="12.75" customHeight="1" x14ac:dyDescent="0.2"/>
    <row r="19973" ht="12.75" customHeight="1" x14ac:dyDescent="0.2"/>
    <row r="19974" ht="12.75" customHeight="1" x14ac:dyDescent="0.2"/>
    <row r="19975" ht="12.75" customHeight="1" x14ac:dyDescent="0.2"/>
    <row r="19976" ht="12.75" customHeight="1" x14ac:dyDescent="0.2"/>
    <row r="19977" ht="12.75" customHeight="1" x14ac:dyDescent="0.2"/>
    <row r="19978" ht="12.75" customHeight="1" x14ac:dyDescent="0.2"/>
    <row r="19979" ht="12.75" customHeight="1" x14ac:dyDescent="0.2"/>
    <row r="19980" ht="12.75" customHeight="1" x14ac:dyDescent="0.2"/>
    <row r="19981" ht="12.75" customHeight="1" x14ac:dyDescent="0.2"/>
    <row r="19982" ht="12.75" customHeight="1" x14ac:dyDescent="0.2"/>
    <row r="19983" ht="12.75" customHeight="1" x14ac:dyDescent="0.2"/>
    <row r="19984" ht="12.75" customHeight="1" x14ac:dyDescent="0.2"/>
    <row r="19985" ht="12.75" customHeight="1" x14ac:dyDescent="0.2"/>
    <row r="19986" ht="12.75" customHeight="1" x14ac:dyDescent="0.2"/>
    <row r="19987" ht="12.75" customHeight="1" x14ac:dyDescent="0.2"/>
    <row r="19988" ht="12.75" customHeight="1" x14ac:dyDescent="0.2"/>
    <row r="19989" ht="12.75" customHeight="1" x14ac:dyDescent="0.2"/>
    <row r="19990" ht="12.75" customHeight="1" x14ac:dyDescent="0.2"/>
    <row r="19991" ht="12.75" customHeight="1" x14ac:dyDescent="0.2"/>
    <row r="19992" ht="12.75" customHeight="1" x14ac:dyDescent="0.2"/>
    <row r="19993" ht="12.75" customHeight="1" x14ac:dyDescent="0.2"/>
    <row r="19994" ht="12.75" customHeight="1" x14ac:dyDescent="0.2"/>
    <row r="19995" ht="12.75" customHeight="1" x14ac:dyDescent="0.2"/>
    <row r="19996" ht="12.75" customHeight="1" x14ac:dyDescent="0.2"/>
    <row r="19997" ht="12.75" customHeight="1" x14ac:dyDescent="0.2"/>
    <row r="19998" ht="12.75" customHeight="1" x14ac:dyDescent="0.2"/>
    <row r="19999" ht="12.75" customHeight="1" x14ac:dyDescent="0.2"/>
    <row r="20000" ht="12.75" customHeight="1" x14ac:dyDescent="0.2"/>
    <row r="20001" ht="12.75" customHeight="1" x14ac:dyDescent="0.2"/>
    <row r="20002" ht="12.75" customHeight="1" x14ac:dyDescent="0.2"/>
    <row r="20003" ht="12.75" customHeight="1" x14ac:dyDescent="0.2"/>
    <row r="20004" ht="12.75" customHeight="1" x14ac:dyDescent="0.2"/>
    <row r="20005" ht="12.75" customHeight="1" x14ac:dyDescent="0.2"/>
    <row r="20006" ht="12.75" customHeight="1" x14ac:dyDescent="0.2"/>
    <row r="20007" ht="12.75" customHeight="1" x14ac:dyDescent="0.2"/>
    <row r="20008" ht="12.75" customHeight="1" x14ac:dyDescent="0.2"/>
    <row r="20009" ht="12.75" customHeight="1" x14ac:dyDescent="0.2"/>
    <row r="20010" ht="12.75" customHeight="1" x14ac:dyDescent="0.2"/>
    <row r="20011" ht="12.75" customHeight="1" x14ac:dyDescent="0.2"/>
    <row r="20012" ht="12.75" customHeight="1" x14ac:dyDescent="0.2"/>
    <row r="20013" ht="12.75" customHeight="1" x14ac:dyDescent="0.2"/>
    <row r="20014" ht="12.75" customHeight="1" x14ac:dyDescent="0.2"/>
    <row r="20015" ht="12.75" customHeight="1" x14ac:dyDescent="0.2"/>
    <row r="20016" ht="12.75" customHeight="1" x14ac:dyDescent="0.2"/>
    <row r="20017" ht="12.75" customHeight="1" x14ac:dyDescent="0.2"/>
    <row r="20018" ht="12.75" customHeight="1" x14ac:dyDescent="0.2"/>
    <row r="20019" ht="12.75" customHeight="1" x14ac:dyDescent="0.2"/>
    <row r="20020" ht="12.75" customHeight="1" x14ac:dyDescent="0.2"/>
    <row r="20021" ht="12.75" customHeight="1" x14ac:dyDescent="0.2"/>
    <row r="20022" ht="12.75" customHeight="1" x14ac:dyDescent="0.2"/>
    <row r="20023" ht="12.75" customHeight="1" x14ac:dyDescent="0.2"/>
    <row r="20024" ht="12.75" customHeight="1" x14ac:dyDescent="0.2"/>
    <row r="20025" ht="12.75" customHeight="1" x14ac:dyDescent="0.2"/>
    <row r="20026" ht="12.75" customHeight="1" x14ac:dyDescent="0.2"/>
    <row r="20027" ht="12.75" customHeight="1" x14ac:dyDescent="0.2"/>
    <row r="20028" ht="12.75" customHeight="1" x14ac:dyDescent="0.2"/>
    <row r="20029" ht="12.75" customHeight="1" x14ac:dyDescent="0.2"/>
    <row r="20030" ht="12.75" customHeight="1" x14ac:dyDescent="0.2"/>
    <row r="20031" ht="12.75" customHeight="1" x14ac:dyDescent="0.2"/>
    <row r="20032" ht="12.75" customHeight="1" x14ac:dyDescent="0.2"/>
    <row r="20033" ht="12.75" customHeight="1" x14ac:dyDescent="0.2"/>
    <row r="20034" ht="12.75" customHeight="1" x14ac:dyDescent="0.2"/>
    <row r="20035" ht="12.75" customHeight="1" x14ac:dyDescent="0.2"/>
    <row r="20036" ht="12.75" customHeight="1" x14ac:dyDescent="0.2"/>
    <row r="20037" ht="12.75" customHeight="1" x14ac:dyDescent="0.2"/>
    <row r="20038" ht="12.75" customHeight="1" x14ac:dyDescent="0.2"/>
    <row r="20039" ht="12.75" customHeight="1" x14ac:dyDescent="0.2"/>
    <row r="20040" ht="12.75" customHeight="1" x14ac:dyDescent="0.2"/>
    <row r="20041" ht="12.75" customHeight="1" x14ac:dyDescent="0.2"/>
    <row r="20042" ht="12.75" customHeight="1" x14ac:dyDescent="0.2"/>
    <row r="20043" ht="12.75" customHeight="1" x14ac:dyDescent="0.2"/>
    <row r="20044" ht="12.75" customHeight="1" x14ac:dyDescent="0.2"/>
    <row r="20045" ht="12.75" customHeight="1" x14ac:dyDescent="0.2"/>
    <row r="20046" ht="12.75" customHeight="1" x14ac:dyDescent="0.2"/>
    <row r="20047" ht="12.75" customHeight="1" x14ac:dyDescent="0.2"/>
    <row r="20048" ht="12.75" customHeight="1" x14ac:dyDescent="0.2"/>
    <row r="20049" ht="12.75" customHeight="1" x14ac:dyDescent="0.2"/>
    <row r="20050" ht="12.75" customHeight="1" x14ac:dyDescent="0.2"/>
    <row r="20051" ht="12.75" customHeight="1" x14ac:dyDescent="0.2"/>
    <row r="20052" ht="12.75" customHeight="1" x14ac:dyDescent="0.2"/>
    <row r="20053" ht="12.75" customHeight="1" x14ac:dyDescent="0.2"/>
    <row r="20054" ht="12.75" customHeight="1" x14ac:dyDescent="0.2"/>
    <row r="20055" ht="12.75" customHeight="1" x14ac:dyDescent="0.2"/>
    <row r="20056" ht="12.75" customHeight="1" x14ac:dyDescent="0.2"/>
    <row r="20057" ht="12.75" customHeight="1" x14ac:dyDescent="0.2"/>
    <row r="20058" ht="12.75" customHeight="1" x14ac:dyDescent="0.2"/>
    <row r="20059" ht="12.75" customHeight="1" x14ac:dyDescent="0.2"/>
    <row r="20060" ht="12.75" customHeight="1" x14ac:dyDescent="0.2"/>
    <row r="20061" ht="12.75" customHeight="1" x14ac:dyDescent="0.2"/>
    <row r="20062" ht="12.75" customHeight="1" x14ac:dyDescent="0.2"/>
    <row r="20063" ht="12.75" customHeight="1" x14ac:dyDescent="0.2"/>
    <row r="20064" ht="12.75" customHeight="1" x14ac:dyDescent="0.2"/>
    <row r="20065" ht="12.75" customHeight="1" x14ac:dyDescent="0.2"/>
    <row r="20066" ht="12.75" customHeight="1" x14ac:dyDescent="0.2"/>
    <row r="20067" ht="12.75" customHeight="1" x14ac:dyDescent="0.2"/>
    <row r="20068" ht="12.75" customHeight="1" x14ac:dyDescent="0.2"/>
    <row r="20069" ht="12.75" customHeight="1" x14ac:dyDescent="0.2"/>
    <row r="20070" ht="12.75" customHeight="1" x14ac:dyDescent="0.2"/>
    <row r="20071" ht="12.75" customHeight="1" x14ac:dyDescent="0.2"/>
    <row r="20072" ht="12.75" customHeight="1" x14ac:dyDescent="0.2"/>
    <row r="20073" ht="12.75" customHeight="1" x14ac:dyDescent="0.2"/>
    <row r="20074" ht="12.75" customHeight="1" x14ac:dyDescent="0.2"/>
    <row r="20075" ht="12.75" customHeight="1" x14ac:dyDescent="0.2"/>
    <row r="20076" ht="12.75" customHeight="1" x14ac:dyDescent="0.2"/>
    <row r="20077" ht="12.75" customHeight="1" x14ac:dyDescent="0.2"/>
    <row r="20078" ht="12.75" customHeight="1" x14ac:dyDescent="0.2"/>
    <row r="20079" ht="12.75" customHeight="1" x14ac:dyDescent="0.2"/>
    <row r="20080" ht="12.75" customHeight="1" x14ac:dyDescent="0.2"/>
    <row r="20081" ht="12.75" customHeight="1" x14ac:dyDescent="0.2"/>
    <row r="20082" ht="12.75" customHeight="1" x14ac:dyDescent="0.2"/>
    <row r="20083" ht="12.75" customHeight="1" x14ac:dyDescent="0.2"/>
    <row r="20084" ht="12.75" customHeight="1" x14ac:dyDescent="0.2"/>
    <row r="20085" ht="12.75" customHeight="1" x14ac:dyDescent="0.2"/>
    <row r="20086" ht="12.75" customHeight="1" x14ac:dyDescent="0.2"/>
    <row r="20087" ht="12.75" customHeight="1" x14ac:dyDescent="0.2"/>
    <row r="20088" ht="12.75" customHeight="1" x14ac:dyDescent="0.2"/>
    <row r="20089" ht="12.75" customHeight="1" x14ac:dyDescent="0.2"/>
    <row r="20090" ht="12.75" customHeight="1" x14ac:dyDescent="0.2"/>
    <row r="20091" ht="12.75" customHeight="1" x14ac:dyDescent="0.2"/>
    <row r="20092" ht="12.75" customHeight="1" x14ac:dyDescent="0.2"/>
    <row r="20093" ht="12.75" customHeight="1" x14ac:dyDescent="0.2"/>
    <row r="20094" ht="12.75" customHeight="1" x14ac:dyDescent="0.2"/>
    <row r="20095" ht="12.75" customHeight="1" x14ac:dyDescent="0.2"/>
    <row r="20096" ht="12.75" customHeight="1" x14ac:dyDescent="0.2"/>
    <row r="20097" ht="12.75" customHeight="1" x14ac:dyDescent="0.2"/>
    <row r="20098" ht="12.75" customHeight="1" x14ac:dyDescent="0.2"/>
    <row r="20099" ht="12.75" customHeight="1" x14ac:dyDescent="0.2"/>
    <row r="20100" ht="12.75" customHeight="1" x14ac:dyDescent="0.2"/>
    <row r="20101" ht="12.75" customHeight="1" x14ac:dyDescent="0.2"/>
    <row r="20102" ht="12.75" customHeight="1" x14ac:dyDescent="0.2"/>
    <row r="20103" ht="12.75" customHeight="1" x14ac:dyDescent="0.2"/>
    <row r="20104" ht="12.75" customHeight="1" x14ac:dyDescent="0.2"/>
    <row r="20105" ht="12.75" customHeight="1" x14ac:dyDescent="0.2"/>
    <row r="20106" ht="12.75" customHeight="1" x14ac:dyDescent="0.2"/>
    <row r="20107" ht="12.75" customHeight="1" x14ac:dyDescent="0.2"/>
    <row r="20108" ht="12.75" customHeight="1" x14ac:dyDescent="0.2"/>
    <row r="20109" ht="12.75" customHeight="1" x14ac:dyDescent="0.2"/>
    <row r="20110" ht="12.75" customHeight="1" x14ac:dyDescent="0.2"/>
    <row r="20111" ht="12.75" customHeight="1" x14ac:dyDescent="0.2"/>
    <row r="20112" ht="12.75" customHeight="1" x14ac:dyDescent="0.2"/>
    <row r="20113" ht="12.75" customHeight="1" x14ac:dyDescent="0.2"/>
    <row r="20114" ht="12.75" customHeight="1" x14ac:dyDescent="0.2"/>
    <row r="20115" ht="12.75" customHeight="1" x14ac:dyDescent="0.2"/>
    <row r="20116" ht="12.75" customHeight="1" x14ac:dyDescent="0.2"/>
    <row r="20117" ht="12.75" customHeight="1" x14ac:dyDescent="0.2"/>
    <row r="20118" ht="12.75" customHeight="1" x14ac:dyDescent="0.2"/>
    <row r="20119" ht="12.75" customHeight="1" x14ac:dyDescent="0.2"/>
    <row r="20120" ht="12.75" customHeight="1" x14ac:dyDescent="0.2"/>
    <row r="20121" ht="12.75" customHeight="1" x14ac:dyDescent="0.2"/>
    <row r="20122" ht="12.75" customHeight="1" x14ac:dyDescent="0.2"/>
    <row r="20123" ht="12.75" customHeight="1" x14ac:dyDescent="0.2"/>
    <row r="20124" ht="12.75" customHeight="1" x14ac:dyDescent="0.2"/>
    <row r="20125" ht="12.75" customHeight="1" x14ac:dyDescent="0.2"/>
    <row r="20126" ht="12.75" customHeight="1" x14ac:dyDescent="0.2"/>
    <row r="20127" ht="12.75" customHeight="1" x14ac:dyDescent="0.2"/>
    <row r="20128" ht="12.75" customHeight="1" x14ac:dyDescent="0.2"/>
    <row r="20129" ht="12.75" customHeight="1" x14ac:dyDescent="0.2"/>
    <row r="20130" ht="12.75" customHeight="1" x14ac:dyDescent="0.2"/>
    <row r="20131" ht="12.75" customHeight="1" x14ac:dyDescent="0.2"/>
    <row r="20132" ht="12.75" customHeight="1" x14ac:dyDescent="0.2"/>
    <row r="20133" ht="12.75" customHeight="1" x14ac:dyDescent="0.2"/>
    <row r="20134" ht="12.75" customHeight="1" x14ac:dyDescent="0.2"/>
    <row r="20135" ht="12.75" customHeight="1" x14ac:dyDescent="0.2"/>
    <row r="20136" ht="12.75" customHeight="1" x14ac:dyDescent="0.2"/>
    <row r="20137" ht="12.75" customHeight="1" x14ac:dyDescent="0.2"/>
    <row r="20138" ht="12.75" customHeight="1" x14ac:dyDescent="0.2"/>
    <row r="20139" ht="12.75" customHeight="1" x14ac:dyDescent="0.2"/>
    <row r="20140" ht="12.75" customHeight="1" x14ac:dyDescent="0.2"/>
    <row r="20141" ht="12.75" customHeight="1" x14ac:dyDescent="0.2"/>
    <row r="20142" ht="12.75" customHeight="1" x14ac:dyDescent="0.2"/>
    <row r="20143" ht="12.75" customHeight="1" x14ac:dyDescent="0.2"/>
    <row r="20144" ht="12.75" customHeight="1" x14ac:dyDescent="0.2"/>
    <row r="20145" ht="12.75" customHeight="1" x14ac:dyDescent="0.2"/>
    <row r="20146" ht="12.75" customHeight="1" x14ac:dyDescent="0.2"/>
    <row r="20147" ht="12.75" customHeight="1" x14ac:dyDescent="0.2"/>
    <row r="20148" ht="12.75" customHeight="1" x14ac:dyDescent="0.2"/>
    <row r="20149" ht="12.75" customHeight="1" x14ac:dyDescent="0.2"/>
    <row r="20150" ht="12.75" customHeight="1" x14ac:dyDescent="0.2"/>
    <row r="20151" ht="12.75" customHeight="1" x14ac:dyDescent="0.2"/>
    <row r="20152" ht="12.75" customHeight="1" x14ac:dyDescent="0.2"/>
    <row r="20153" ht="12.75" customHeight="1" x14ac:dyDescent="0.2"/>
    <row r="20154" ht="12.75" customHeight="1" x14ac:dyDescent="0.2"/>
    <row r="20155" ht="12.75" customHeight="1" x14ac:dyDescent="0.2"/>
    <row r="20156" ht="12.75" customHeight="1" x14ac:dyDescent="0.2"/>
    <row r="20157" ht="12.75" customHeight="1" x14ac:dyDescent="0.2"/>
    <row r="20158" ht="12.75" customHeight="1" x14ac:dyDescent="0.2"/>
    <row r="20159" ht="12.75" customHeight="1" x14ac:dyDescent="0.2"/>
    <row r="20160" ht="12.75" customHeight="1" x14ac:dyDescent="0.2"/>
    <row r="20161" ht="12.75" customHeight="1" x14ac:dyDescent="0.2"/>
    <row r="20162" ht="12.75" customHeight="1" x14ac:dyDescent="0.2"/>
    <row r="20163" ht="12.75" customHeight="1" x14ac:dyDescent="0.2"/>
    <row r="20164" ht="12.75" customHeight="1" x14ac:dyDescent="0.2"/>
    <row r="20165" ht="12.75" customHeight="1" x14ac:dyDescent="0.2"/>
    <row r="20166" ht="12.75" customHeight="1" x14ac:dyDescent="0.2"/>
    <row r="20167" ht="12.75" customHeight="1" x14ac:dyDescent="0.2"/>
    <row r="20168" ht="12.75" customHeight="1" x14ac:dyDescent="0.2"/>
    <row r="20169" ht="12.75" customHeight="1" x14ac:dyDescent="0.2"/>
    <row r="20170" ht="12.75" customHeight="1" x14ac:dyDescent="0.2"/>
    <row r="20171" ht="12.75" customHeight="1" x14ac:dyDescent="0.2"/>
    <row r="20172" ht="12.75" customHeight="1" x14ac:dyDescent="0.2"/>
    <row r="20173" ht="12.75" customHeight="1" x14ac:dyDescent="0.2"/>
    <row r="20174" ht="12.75" customHeight="1" x14ac:dyDescent="0.2"/>
    <row r="20175" ht="12.75" customHeight="1" x14ac:dyDescent="0.2"/>
    <row r="20176" ht="12.75" customHeight="1" x14ac:dyDescent="0.2"/>
    <row r="20177" ht="12.75" customHeight="1" x14ac:dyDescent="0.2"/>
    <row r="20178" ht="12.75" customHeight="1" x14ac:dyDescent="0.2"/>
    <row r="20179" ht="12.75" customHeight="1" x14ac:dyDescent="0.2"/>
    <row r="20180" ht="12.75" customHeight="1" x14ac:dyDescent="0.2"/>
    <row r="20181" ht="12.75" customHeight="1" x14ac:dyDescent="0.2"/>
    <row r="20182" ht="12.75" customHeight="1" x14ac:dyDescent="0.2"/>
    <row r="20183" ht="12.75" customHeight="1" x14ac:dyDescent="0.2"/>
    <row r="20184" ht="12.75" customHeight="1" x14ac:dyDescent="0.2"/>
    <row r="20185" ht="12.75" customHeight="1" x14ac:dyDescent="0.2"/>
    <row r="20186" ht="12.75" customHeight="1" x14ac:dyDescent="0.2"/>
    <row r="20187" ht="12.75" customHeight="1" x14ac:dyDescent="0.2"/>
    <row r="20188" ht="12.75" customHeight="1" x14ac:dyDescent="0.2"/>
    <row r="20189" ht="12.75" customHeight="1" x14ac:dyDescent="0.2"/>
    <row r="20190" ht="12.75" customHeight="1" x14ac:dyDescent="0.2"/>
    <row r="20191" ht="12.75" customHeight="1" x14ac:dyDescent="0.2"/>
    <row r="20192" ht="12.75" customHeight="1" x14ac:dyDescent="0.2"/>
    <row r="20193" ht="12.75" customHeight="1" x14ac:dyDescent="0.2"/>
    <row r="20194" ht="12.75" customHeight="1" x14ac:dyDescent="0.2"/>
    <row r="20195" ht="12.75" customHeight="1" x14ac:dyDescent="0.2"/>
    <row r="20196" ht="12.75" customHeight="1" x14ac:dyDescent="0.2"/>
    <row r="20197" ht="12.75" customHeight="1" x14ac:dyDescent="0.2"/>
    <row r="20198" ht="12.75" customHeight="1" x14ac:dyDescent="0.2"/>
    <row r="20199" ht="12.75" customHeight="1" x14ac:dyDescent="0.2"/>
    <row r="20200" ht="12.75" customHeight="1" x14ac:dyDescent="0.2"/>
    <row r="20201" ht="12.75" customHeight="1" x14ac:dyDescent="0.2"/>
    <row r="20202" ht="12.75" customHeight="1" x14ac:dyDescent="0.2"/>
    <row r="20203" ht="12.75" customHeight="1" x14ac:dyDescent="0.2"/>
    <row r="20204" ht="12.75" customHeight="1" x14ac:dyDescent="0.2"/>
    <row r="20205" ht="12.75" customHeight="1" x14ac:dyDescent="0.2"/>
    <row r="20206" ht="12.75" customHeight="1" x14ac:dyDescent="0.2"/>
    <row r="20207" ht="12.75" customHeight="1" x14ac:dyDescent="0.2"/>
    <row r="20208" ht="12.75" customHeight="1" x14ac:dyDescent="0.2"/>
    <row r="20209" ht="12.75" customHeight="1" x14ac:dyDescent="0.2"/>
    <row r="20210" ht="12.75" customHeight="1" x14ac:dyDescent="0.2"/>
    <row r="20211" ht="12.75" customHeight="1" x14ac:dyDescent="0.2"/>
    <row r="20212" ht="12.75" customHeight="1" x14ac:dyDescent="0.2"/>
    <row r="20213" ht="12.75" customHeight="1" x14ac:dyDescent="0.2"/>
    <row r="20214" ht="12.75" customHeight="1" x14ac:dyDescent="0.2"/>
    <row r="20215" ht="12.75" customHeight="1" x14ac:dyDescent="0.2"/>
    <row r="20216" ht="12.75" customHeight="1" x14ac:dyDescent="0.2"/>
    <row r="20217" ht="12.75" customHeight="1" x14ac:dyDescent="0.2"/>
    <row r="20218" ht="12.75" customHeight="1" x14ac:dyDescent="0.2"/>
    <row r="20219" ht="12.75" customHeight="1" x14ac:dyDescent="0.2"/>
    <row r="20220" ht="12.75" customHeight="1" x14ac:dyDescent="0.2"/>
    <row r="20221" ht="12.75" customHeight="1" x14ac:dyDescent="0.2"/>
    <row r="20222" ht="12.75" customHeight="1" x14ac:dyDescent="0.2"/>
    <row r="20223" ht="12.75" customHeight="1" x14ac:dyDescent="0.2"/>
    <row r="20224" ht="12.75" customHeight="1" x14ac:dyDescent="0.2"/>
    <row r="20225" ht="12.75" customHeight="1" x14ac:dyDescent="0.2"/>
    <row r="20226" ht="12.75" customHeight="1" x14ac:dyDescent="0.2"/>
    <row r="20227" ht="12.75" customHeight="1" x14ac:dyDescent="0.2"/>
    <row r="20228" ht="12.75" customHeight="1" x14ac:dyDescent="0.2"/>
    <row r="20229" ht="12.75" customHeight="1" x14ac:dyDescent="0.2"/>
    <row r="20230" ht="12.75" customHeight="1" x14ac:dyDescent="0.2"/>
    <row r="20231" ht="12.75" customHeight="1" x14ac:dyDescent="0.2"/>
    <row r="20232" ht="12.75" customHeight="1" x14ac:dyDescent="0.2"/>
    <row r="20233" ht="12.75" customHeight="1" x14ac:dyDescent="0.2"/>
    <row r="20234" ht="12.75" customHeight="1" x14ac:dyDescent="0.2"/>
    <row r="20235" ht="12.75" customHeight="1" x14ac:dyDescent="0.2"/>
    <row r="20236" ht="12.75" customHeight="1" x14ac:dyDescent="0.2"/>
    <row r="20237" ht="12.75" customHeight="1" x14ac:dyDescent="0.2"/>
    <row r="20238" ht="12.75" customHeight="1" x14ac:dyDescent="0.2"/>
    <row r="20239" ht="12.75" customHeight="1" x14ac:dyDescent="0.2"/>
    <row r="20240" ht="12.75" customHeight="1" x14ac:dyDescent="0.2"/>
    <row r="20241" ht="12.75" customHeight="1" x14ac:dyDescent="0.2"/>
    <row r="20242" ht="12.75" customHeight="1" x14ac:dyDescent="0.2"/>
    <row r="20243" ht="12.75" customHeight="1" x14ac:dyDescent="0.2"/>
    <row r="20244" ht="12.75" customHeight="1" x14ac:dyDescent="0.2"/>
    <row r="20245" ht="12.75" customHeight="1" x14ac:dyDescent="0.2"/>
    <row r="20246" ht="12.75" customHeight="1" x14ac:dyDescent="0.2"/>
    <row r="20247" ht="12.75" customHeight="1" x14ac:dyDescent="0.2"/>
    <row r="20248" ht="12.75" customHeight="1" x14ac:dyDescent="0.2"/>
    <row r="20249" ht="12.75" customHeight="1" x14ac:dyDescent="0.2"/>
    <row r="20250" ht="12.75" customHeight="1" x14ac:dyDescent="0.2"/>
    <row r="20251" ht="12.75" customHeight="1" x14ac:dyDescent="0.2"/>
    <row r="20252" ht="12.75" customHeight="1" x14ac:dyDescent="0.2"/>
    <row r="20253" ht="12.75" customHeight="1" x14ac:dyDescent="0.2"/>
    <row r="20254" ht="12.75" customHeight="1" x14ac:dyDescent="0.2"/>
    <row r="20255" ht="12.75" customHeight="1" x14ac:dyDescent="0.2"/>
    <row r="20256" ht="12.75" customHeight="1" x14ac:dyDescent="0.2"/>
    <row r="20257" ht="12.75" customHeight="1" x14ac:dyDescent="0.2"/>
    <row r="20258" ht="12.75" customHeight="1" x14ac:dyDescent="0.2"/>
    <row r="20259" ht="12.75" customHeight="1" x14ac:dyDescent="0.2"/>
    <row r="20260" ht="12.75" customHeight="1" x14ac:dyDescent="0.2"/>
    <row r="20261" ht="12.75" customHeight="1" x14ac:dyDescent="0.2"/>
    <row r="20262" ht="12.75" customHeight="1" x14ac:dyDescent="0.2"/>
    <row r="20263" ht="12.75" customHeight="1" x14ac:dyDescent="0.2"/>
    <row r="20264" ht="12.75" customHeight="1" x14ac:dyDescent="0.2"/>
    <row r="20265" ht="12.75" customHeight="1" x14ac:dyDescent="0.2"/>
    <row r="20266" ht="12.75" customHeight="1" x14ac:dyDescent="0.2"/>
    <row r="20267" ht="12.75" customHeight="1" x14ac:dyDescent="0.2"/>
    <row r="20268" ht="12.75" customHeight="1" x14ac:dyDescent="0.2"/>
    <row r="20269" ht="12.75" customHeight="1" x14ac:dyDescent="0.2"/>
    <row r="20270" ht="12.75" customHeight="1" x14ac:dyDescent="0.2"/>
    <row r="20271" ht="12.75" customHeight="1" x14ac:dyDescent="0.2"/>
    <row r="20272" ht="12.75" customHeight="1" x14ac:dyDescent="0.2"/>
    <row r="20273" ht="12.75" customHeight="1" x14ac:dyDescent="0.2"/>
    <row r="20274" ht="12.75" customHeight="1" x14ac:dyDescent="0.2"/>
    <row r="20275" ht="12.75" customHeight="1" x14ac:dyDescent="0.2"/>
    <row r="20276" ht="12.75" customHeight="1" x14ac:dyDescent="0.2"/>
    <row r="20277" ht="12.75" customHeight="1" x14ac:dyDescent="0.2"/>
    <row r="20278" ht="12.75" customHeight="1" x14ac:dyDescent="0.2"/>
    <row r="20279" ht="12.75" customHeight="1" x14ac:dyDescent="0.2"/>
    <row r="20280" ht="12.75" customHeight="1" x14ac:dyDescent="0.2"/>
    <row r="20281" ht="12.75" customHeight="1" x14ac:dyDescent="0.2"/>
    <row r="20282" ht="12.75" customHeight="1" x14ac:dyDescent="0.2"/>
    <row r="20283" ht="12.75" customHeight="1" x14ac:dyDescent="0.2"/>
    <row r="20284" ht="12.75" customHeight="1" x14ac:dyDescent="0.2"/>
    <row r="20285" ht="12.75" customHeight="1" x14ac:dyDescent="0.2"/>
    <row r="20286" ht="12.75" customHeight="1" x14ac:dyDescent="0.2"/>
    <row r="20287" ht="12.75" customHeight="1" x14ac:dyDescent="0.2"/>
    <row r="20288" ht="12.75" customHeight="1" x14ac:dyDescent="0.2"/>
    <row r="20289" ht="12.75" customHeight="1" x14ac:dyDescent="0.2"/>
    <row r="20290" ht="12.75" customHeight="1" x14ac:dyDescent="0.2"/>
    <row r="20291" ht="12.75" customHeight="1" x14ac:dyDescent="0.2"/>
    <row r="20292" ht="12.75" customHeight="1" x14ac:dyDescent="0.2"/>
    <row r="20293" ht="12.75" customHeight="1" x14ac:dyDescent="0.2"/>
    <row r="20294" ht="12.75" customHeight="1" x14ac:dyDescent="0.2"/>
    <row r="20295" ht="12.75" customHeight="1" x14ac:dyDescent="0.2"/>
    <row r="20296" ht="12.75" customHeight="1" x14ac:dyDescent="0.2"/>
    <row r="20297" ht="12.75" customHeight="1" x14ac:dyDescent="0.2"/>
    <row r="20298" ht="12.75" customHeight="1" x14ac:dyDescent="0.2"/>
    <row r="20299" ht="12.75" customHeight="1" x14ac:dyDescent="0.2"/>
    <row r="20300" ht="12.75" customHeight="1" x14ac:dyDescent="0.2"/>
    <row r="20301" ht="12.75" customHeight="1" x14ac:dyDescent="0.2"/>
    <row r="20302" ht="12.75" customHeight="1" x14ac:dyDescent="0.2"/>
    <row r="20303" ht="12.75" customHeight="1" x14ac:dyDescent="0.2"/>
    <row r="20304" ht="12.75" customHeight="1" x14ac:dyDescent="0.2"/>
    <row r="20305" ht="12.75" customHeight="1" x14ac:dyDescent="0.2"/>
    <row r="20306" ht="12.75" customHeight="1" x14ac:dyDescent="0.2"/>
    <row r="20307" ht="12.75" customHeight="1" x14ac:dyDescent="0.2"/>
    <row r="20308" ht="12.75" customHeight="1" x14ac:dyDescent="0.2"/>
    <row r="20309" ht="12.75" customHeight="1" x14ac:dyDescent="0.2"/>
    <row r="20310" ht="12.75" customHeight="1" x14ac:dyDescent="0.2"/>
    <row r="20311" ht="12.75" customHeight="1" x14ac:dyDescent="0.2"/>
    <row r="20312" ht="12.75" customHeight="1" x14ac:dyDescent="0.2"/>
    <row r="20313" ht="12.75" customHeight="1" x14ac:dyDescent="0.2"/>
    <row r="20314" ht="12.75" customHeight="1" x14ac:dyDescent="0.2"/>
    <row r="20315" ht="12.75" customHeight="1" x14ac:dyDescent="0.2"/>
    <row r="20316" ht="12.75" customHeight="1" x14ac:dyDescent="0.2"/>
    <row r="20317" ht="12.75" customHeight="1" x14ac:dyDescent="0.2"/>
    <row r="20318" ht="12.75" customHeight="1" x14ac:dyDescent="0.2"/>
    <row r="20319" ht="12.75" customHeight="1" x14ac:dyDescent="0.2"/>
    <row r="20320" ht="12.75" customHeight="1" x14ac:dyDescent="0.2"/>
    <row r="20321" ht="12.75" customHeight="1" x14ac:dyDescent="0.2"/>
    <row r="20322" ht="12.75" customHeight="1" x14ac:dyDescent="0.2"/>
    <row r="20323" ht="12.75" customHeight="1" x14ac:dyDescent="0.2"/>
    <row r="20324" ht="12.75" customHeight="1" x14ac:dyDescent="0.2"/>
    <row r="20325" ht="12.75" customHeight="1" x14ac:dyDescent="0.2"/>
    <row r="20326" ht="12.75" customHeight="1" x14ac:dyDescent="0.2"/>
    <row r="20327" ht="12.75" customHeight="1" x14ac:dyDescent="0.2"/>
    <row r="20328" ht="12.75" customHeight="1" x14ac:dyDescent="0.2"/>
    <row r="20329" ht="12.75" customHeight="1" x14ac:dyDescent="0.2"/>
    <row r="20330" ht="12.75" customHeight="1" x14ac:dyDescent="0.2"/>
    <row r="20331" ht="12.75" customHeight="1" x14ac:dyDescent="0.2"/>
    <row r="20332" ht="12.75" customHeight="1" x14ac:dyDescent="0.2"/>
    <row r="20333" ht="12.75" customHeight="1" x14ac:dyDescent="0.2"/>
    <row r="20334" ht="12.75" customHeight="1" x14ac:dyDescent="0.2"/>
    <row r="20335" ht="12.75" customHeight="1" x14ac:dyDescent="0.2"/>
    <row r="20336" ht="12.75" customHeight="1" x14ac:dyDescent="0.2"/>
    <row r="20337" ht="12.75" customHeight="1" x14ac:dyDescent="0.2"/>
    <row r="20338" ht="12.75" customHeight="1" x14ac:dyDescent="0.2"/>
    <row r="20339" ht="12.75" customHeight="1" x14ac:dyDescent="0.2"/>
    <row r="20340" ht="12.75" customHeight="1" x14ac:dyDescent="0.2"/>
    <row r="20341" ht="12.75" customHeight="1" x14ac:dyDescent="0.2"/>
    <row r="20342" ht="12.75" customHeight="1" x14ac:dyDescent="0.2"/>
    <row r="20343" ht="12.75" customHeight="1" x14ac:dyDescent="0.2"/>
    <row r="20344" ht="12.75" customHeight="1" x14ac:dyDescent="0.2"/>
    <row r="20345" ht="12.75" customHeight="1" x14ac:dyDescent="0.2"/>
    <row r="20346" ht="12.75" customHeight="1" x14ac:dyDescent="0.2"/>
    <row r="20347" ht="12.75" customHeight="1" x14ac:dyDescent="0.2"/>
    <row r="20348" ht="12.75" customHeight="1" x14ac:dyDescent="0.2"/>
    <row r="20349" ht="12.75" customHeight="1" x14ac:dyDescent="0.2"/>
    <row r="20350" ht="12.75" customHeight="1" x14ac:dyDescent="0.2"/>
    <row r="20351" ht="12.75" customHeight="1" x14ac:dyDescent="0.2"/>
    <row r="20352" ht="12.75" customHeight="1" x14ac:dyDescent="0.2"/>
    <row r="20353" ht="12.75" customHeight="1" x14ac:dyDescent="0.2"/>
    <row r="20354" ht="12.75" customHeight="1" x14ac:dyDescent="0.2"/>
    <row r="20355" ht="12.75" customHeight="1" x14ac:dyDescent="0.2"/>
    <row r="20356" ht="12.75" customHeight="1" x14ac:dyDescent="0.2"/>
    <row r="20357" ht="12.75" customHeight="1" x14ac:dyDescent="0.2"/>
    <row r="20358" ht="12.75" customHeight="1" x14ac:dyDescent="0.2"/>
    <row r="20359" ht="12.75" customHeight="1" x14ac:dyDescent="0.2"/>
    <row r="20360" ht="12.75" customHeight="1" x14ac:dyDescent="0.2"/>
    <row r="20361" ht="12.75" customHeight="1" x14ac:dyDescent="0.2"/>
    <row r="20362" ht="12.75" customHeight="1" x14ac:dyDescent="0.2"/>
    <row r="20363" ht="12.75" customHeight="1" x14ac:dyDescent="0.2"/>
    <row r="20364" ht="12.75" customHeight="1" x14ac:dyDescent="0.2"/>
    <row r="20365" ht="12.75" customHeight="1" x14ac:dyDescent="0.2"/>
    <row r="20366" ht="12.75" customHeight="1" x14ac:dyDescent="0.2"/>
    <row r="20367" ht="12.75" customHeight="1" x14ac:dyDescent="0.2"/>
    <row r="20368" ht="12.75" customHeight="1" x14ac:dyDescent="0.2"/>
    <row r="20369" ht="12.75" customHeight="1" x14ac:dyDescent="0.2"/>
    <row r="20370" ht="12.75" customHeight="1" x14ac:dyDescent="0.2"/>
    <row r="20371" ht="12.75" customHeight="1" x14ac:dyDescent="0.2"/>
    <row r="20372" ht="12.75" customHeight="1" x14ac:dyDescent="0.2"/>
    <row r="20373" ht="12.75" customHeight="1" x14ac:dyDescent="0.2"/>
    <row r="20374" ht="12.75" customHeight="1" x14ac:dyDescent="0.2"/>
    <row r="20375" ht="12.75" customHeight="1" x14ac:dyDescent="0.2"/>
    <row r="20376" ht="12.75" customHeight="1" x14ac:dyDescent="0.2"/>
    <row r="20377" ht="12.75" customHeight="1" x14ac:dyDescent="0.2"/>
    <row r="20378" ht="12.75" customHeight="1" x14ac:dyDescent="0.2"/>
    <row r="20379" ht="12.75" customHeight="1" x14ac:dyDescent="0.2"/>
    <row r="20380" ht="12.75" customHeight="1" x14ac:dyDescent="0.2"/>
    <row r="20381" ht="12.75" customHeight="1" x14ac:dyDescent="0.2"/>
    <row r="20382" ht="12.75" customHeight="1" x14ac:dyDescent="0.2"/>
    <row r="20383" ht="12.75" customHeight="1" x14ac:dyDescent="0.2"/>
    <row r="20384" ht="12.75" customHeight="1" x14ac:dyDescent="0.2"/>
    <row r="20385" ht="12.75" customHeight="1" x14ac:dyDescent="0.2"/>
    <row r="20386" ht="12.75" customHeight="1" x14ac:dyDescent="0.2"/>
    <row r="20387" ht="12.75" customHeight="1" x14ac:dyDescent="0.2"/>
    <row r="20388" ht="12.75" customHeight="1" x14ac:dyDescent="0.2"/>
    <row r="20389" ht="12.75" customHeight="1" x14ac:dyDescent="0.2"/>
    <row r="20390" ht="12.75" customHeight="1" x14ac:dyDescent="0.2"/>
    <row r="20391" ht="12.75" customHeight="1" x14ac:dyDescent="0.2"/>
    <row r="20392" ht="12.75" customHeight="1" x14ac:dyDescent="0.2"/>
    <row r="20393" ht="12.75" customHeight="1" x14ac:dyDescent="0.2"/>
    <row r="20394" ht="12.75" customHeight="1" x14ac:dyDescent="0.2"/>
    <row r="20395" ht="12.75" customHeight="1" x14ac:dyDescent="0.2"/>
    <row r="20396" ht="12.75" customHeight="1" x14ac:dyDescent="0.2"/>
    <row r="20397" ht="12.75" customHeight="1" x14ac:dyDescent="0.2"/>
    <row r="20398" ht="12.75" customHeight="1" x14ac:dyDescent="0.2"/>
    <row r="20399" ht="12.75" customHeight="1" x14ac:dyDescent="0.2"/>
    <row r="20400" ht="12.75" customHeight="1" x14ac:dyDescent="0.2"/>
    <row r="20401" ht="12.75" customHeight="1" x14ac:dyDescent="0.2"/>
    <row r="20402" ht="12.75" customHeight="1" x14ac:dyDescent="0.2"/>
    <row r="20403" ht="12.75" customHeight="1" x14ac:dyDescent="0.2"/>
    <row r="20404" ht="12.75" customHeight="1" x14ac:dyDescent="0.2"/>
    <row r="20405" ht="12.75" customHeight="1" x14ac:dyDescent="0.2"/>
    <row r="20406" ht="12.75" customHeight="1" x14ac:dyDescent="0.2"/>
    <row r="20407" ht="12.75" customHeight="1" x14ac:dyDescent="0.2"/>
    <row r="20408" ht="12.75" customHeight="1" x14ac:dyDescent="0.2"/>
    <row r="20409" ht="12.75" customHeight="1" x14ac:dyDescent="0.2"/>
    <row r="20410" ht="12.75" customHeight="1" x14ac:dyDescent="0.2"/>
    <row r="20411" ht="12.75" customHeight="1" x14ac:dyDescent="0.2"/>
    <row r="20412" ht="12.75" customHeight="1" x14ac:dyDescent="0.2"/>
    <row r="20413" ht="12.75" customHeight="1" x14ac:dyDescent="0.2"/>
    <row r="20414" ht="12.75" customHeight="1" x14ac:dyDescent="0.2"/>
    <row r="20415" ht="12.75" customHeight="1" x14ac:dyDescent="0.2"/>
    <row r="20416" ht="12.75" customHeight="1" x14ac:dyDescent="0.2"/>
    <row r="20417" ht="12.75" customHeight="1" x14ac:dyDescent="0.2"/>
    <row r="20418" ht="12.75" customHeight="1" x14ac:dyDescent="0.2"/>
    <row r="20419" ht="12.75" customHeight="1" x14ac:dyDescent="0.2"/>
    <row r="20420" ht="12.75" customHeight="1" x14ac:dyDescent="0.2"/>
    <row r="20421" ht="12.75" customHeight="1" x14ac:dyDescent="0.2"/>
    <row r="20422" ht="12.75" customHeight="1" x14ac:dyDescent="0.2"/>
    <row r="20423" ht="12.75" customHeight="1" x14ac:dyDescent="0.2"/>
    <row r="20424" ht="12.75" customHeight="1" x14ac:dyDescent="0.2"/>
    <row r="20425" ht="12.75" customHeight="1" x14ac:dyDescent="0.2"/>
    <row r="20426" ht="12.75" customHeight="1" x14ac:dyDescent="0.2"/>
    <row r="20427" ht="12.75" customHeight="1" x14ac:dyDescent="0.2"/>
    <row r="20428" ht="12.75" customHeight="1" x14ac:dyDescent="0.2"/>
    <row r="20429" ht="12.75" customHeight="1" x14ac:dyDescent="0.2"/>
    <row r="20430" ht="12.75" customHeight="1" x14ac:dyDescent="0.2"/>
    <row r="20431" ht="12.75" customHeight="1" x14ac:dyDescent="0.2"/>
    <row r="20432" ht="12.75" customHeight="1" x14ac:dyDescent="0.2"/>
    <row r="20433" ht="12.75" customHeight="1" x14ac:dyDescent="0.2"/>
    <row r="20434" ht="12.75" customHeight="1" x14ac:dyDescent="0.2"/>
    <row r="20435" ht="12.75" customHeight="1" x14ac:dyDescent="0.2"/>
    <row r="20436" ht="12.75" customHeight="1" x14ac:dyDescent="0.2"/>
    <row r="20437" ht="12.75" customHeight="1" x14ac:dyDescent="0.2"/>
    <row r="20438" ht="12.75" customHeight="1" x14ac:dyDescent="0.2"/>
    <row r="20439" ht="12.75" customHeight="1" x14ac:dyDescent="0.2"/>
    <row r="20440" ht="12.75" customHeight="1" x14ac:dyDescent="0.2"/>
    <row r="20441" ht="12.75" customHeight="1" x14ac:dyDescent="0.2"/>
    <row r="20442" ht="12.75" customHeight="1" x14ac:dyDescent="0.2"/>
    <row r="20443" ht="12.75" customHeight="1" x14ac:dyDescent="0.2"/>
    <row r="20444" ht="12.75" customHeight="1" x14ac:dyDescent="0.2"/>
    <row r="20445" ht="12.75" customHeight="1" x14ac:dyDescent="0.2"/>
    <row r="20446" ht="12.75" customHeight="1" x14ac:dyDescent="0.2"/>
    <row r="20447" ht="12.75" customHeight="1" x14ac:dyDescent="0.2"/>
    <row r="20448" ht="12.75" customHeight="1" x14ac:dyDescent="0.2"/>
    <row r="20449" ht="12.75" customHeight="1" x14ac:dyDescent="0.2"/>
    <row r="20450" ht="12.75" customHeight="1" x14ac:dyDescent="0.2"/>
    <row r="20451" ht="12.75" customHeight="1" x14ac:dyDescent="0.2"/>
    <row r="20452" ht="12.75" customHeight="1" x14ac:dyDescent="0.2"/>
    <row r="20453" ht="12.75" customHeight="1" x14ac:dyDescent="0.2"/>
    <row r="20454" ht="12.75" customHeight="1" x14ac:dyDescent="0.2"/>
    <row r="20455" ht="12.75" customHeight="1" x14ac:dyDescent="0.2"/>
    <row r="20456" ht="12.75" customHeight="1" x14ac:dyDescent="0.2"/>
    <row r="20457" ht="12.75" customHeight="1" x14ac:dyDescent="0.2"/>
    <row r="20458" ht="12.75" customHeight="1" x14ac:dyDescent="0.2"/>
    <row r="20459" ht="12.75" customHeight="1" x14ac:dyDescent="0.2"/>
    <row r="20460" ht="12.75" customHeight="1" x14ac:dyDescent="0.2"/>
    <row r="20461" ht="12.75" customHeight="1" x14ac:dyDescent="0.2"/>
    <row r="20462" ht="12.75" customHeight="1" x14ac:dyDescent="0.2"/>
    <row r="20463" ht="12.75" customHeight="1" x14ac:dyDescent="0.2"/>
    <row r="20464" ht="12.75" customHeight="1" x14ac:dyDescent="0.2"/>
    <row r="20465" ht="12.75" customHeight="1" x14ac:dyDescent="0.2"/>
    <row r="20466" ht="12.75" customHeight="1" x14ac:dyDescent="0.2"/>
    <row r="20467" ht="12.75" customHeight="1" x14ac:dyDescent="0.2"/>
    <row r="20468" ht="12.75" customHeight="1" x14ac:dyDescent="0.2"/>
    <row r="20469" ht="12.75" customHeight="1" x14ac:dyDescent="0.2"/>
    <row r="20470" ht="12.75" customHeight="1" x14ac:dyDescent="0.2"/>
    <row r="20471" ht="12.75" customHeight="1" x14ac:dyDescent="0.2"/>
    <row r="20472" ht="12.75" customHeight="1" x14ac:dyDescent="0.2"/>
    <row r="20473" ht="12.75" customHeight="1" x14ac:dyDescent="0.2"/>
    <row r="20474" ht="12.75" customHeight="1" x14ac:dyDescent="0.2"/>
    <row r="20475" ht="12.75" customHeight="1" x14ac:dyDescent="0.2"/>
    <row r="20476" ht="12.75" customHeight="1" x14ac:dyDescent="0.2"/>
    <row r="20477" ht="12.75" customHeight="1" x14ac:dyDescent="0.2"/>
    <row r="20478" ht="12.75" customHeight="1" x14ac:dyDescent="0.2"/>
    <row r="20479" ht="12.75" customHeight="1" x14ac:dyDescent="0.2"/>
    <row r="20480" ht="12.75" customHeight="1" x14ac:dyDescent="0.2"/>
    <row r="20481" ht="12.75" customHeight="1" x14ac:dyDescent="0.2"/>
    <row r="20482" ht="12.75" customHeight="1" x14ac:dyDescent="0.2"/>
    <row r="20483" ht="12.75" customHeight="1" x14ac:dyDescent="0.2"/>
    <row r="20484" ht="12.75" customHeight="1" x14ac:dyDescent="0.2"/>
    <row r="20485" ht="12.75" customHeight="1" x14ac:dyDescent="0.2"/>
    <row r="20486" ht="12.75" customHeight="1" x14ac:dyDescent="0.2"/>
    <row r="20487" ht="12.75" customHeight="1" x14ac:dyDescent="0.2"/>
    <row r="20488" ht="12.75" customHeight="1" x14ac:dyDescent="0.2"/>
    <row r="20489" ht="12.75" customHeight="1" x14ac:dyDescent="0.2"/>
    <row r="20490" ht="12.75" customHeight="1" x14ac:dyDescent="0.2"/>
    <row r="20491" ht="12.75" customHeight="1" x14ac:dyDescent="0.2"/>
    <row r="20492" ht="12.75" customHeight="1" x14ac:dyDescent="0.2"/>
    <row r="20493" ht="12.75" customHeight="1" x14ac:dyDescent="0.2"/>
    <row r="20494" ht="12.75" customHeight="1" x14ac:dyDescent="0.2"/>
    <row r="20495" ht="12.75" customHeight="1" x14ac:dyDescent="0.2"/>
    <row r="20496" ht="12.75" customHeight="1" x14ac:dyDescent="0.2"/>
    <row r="20497" ht="12.75" customHeight="1" x14ac:dyDescent="0.2"/>
    <row r="20498" ht="12.75" customHeight="1" x14ac:dyDescent="0.2"/>
    <row r="20499" ht="12.75" customHeight="1" x14ac:dyDescent="0.2"/>
    <row r="20500" ht="12.75" customHeight="1" x14ac:dyDescent="0.2"/>
    <row r="20501" ht="12.75" customHeight="1" x14ac:dyDescent="0.2"/>
    <row r="20502" ht="12.75" customHeight="1" x14ac:dyDescent="0.2"/>
    <row r="20503" ht="12.75" customHeight="1" x14ac:dyDescent="0.2"/>
    <row r="20504" ht="12.75" customHeight="1" x14ac:dyDescent="0.2"/>
    <row r="20505" ht="12.75" customHeight="1" x14ac:dyDescent="0.2"/>
    <row r="20506" ht="12.75" customHeight="1" x14ac:dyDescent="0.2"/>
    <row r="20507" ht="12.75" customHeight="1" x14ac:dyDescent="0.2"/>
    <row r="20508" ht="12.75" customHeight="1" x14ac:dyDescent="0.2"/>
    <row r="20509" ht="12.75" customHeight="1" x14ac:dyDescent="0.2"/>
    <row r="20510" ht="12.75" customHeight="1" x14ac:dyDescent="0.2"/>
    <row r="20511" ht="12.75" customHeight="1" x14ac:dyDescent="0.2"/>
    <row r="20512" ht="12.75" customHeight="1" x14ac:dyDescent="0.2"/>
    <row r="20513" ht="12.75" customHeight="1" x14ac:dyDescent="0.2"/>
    <row r="20514" ht="12.75" customHeight="1" x14ac:dyDescent="0.2"/>
    <row r="20515" ht="12.75" customHeight="1" x14ac:dyDescent="0.2"/>
    <row r="20516" ht="12.75" customHeight="1" x14ac:dyDescent="0.2"/>
    <row r="20517" ht="12.75" customHeight="1" x14ac:dyDescent="0.2"/>
    <row r="20518" ht="12.75" customHeight="1" x14ac:dyDescent="0.2"/>
    <row r="20519" ht="12.75" customHeight="1" x14ac:dyDescent="0.2"/>
    <row r="20520" ht="12.75" customHeight="1" x14ac:dyDescent="0.2"/>
    <row r="20521" ht="12.75" customHeight="1" x14ac:dyDescent="0.2"/>
    <row r="20522" ht="12.75" customHeight="1" x14ac:dyDescent="0.2"/>
    <row r="20523" ht="12.75" customHeight="1" x14ac:dyDescent="0.2"/>
    <row r="20524" ht="12.75" customHeight="1" x14ac:dyDescent="0.2"/>
    <row r="20525" ht="12.75" customHeight="1" x14ac:dyDescent="0.2"/>
    <row r="20526" ht="12.75" customHeight="1" x14ac:dyDescent="0.2"/>
    <row r="20527" ht="12.75" customHeight="1" x14ac:dyDescent="0.2"/>
    <row r="20528" ht="12.75" customHeight="1" x14ac:dyDescent="0.2"/>
    <row r="20529" ht="12.75" customHeight="1" x14ac:dyDescent="0.2"/>
    <row r="20530" ht="12.75" customHeight="1" x14ac:dyDescent="0.2"/>
    <row r="20531" ht="12.75" customHeight="1" x14ac:dyDescent="0.2"/>
    <row r="20532" ht="12.75" customHeight="1" x14ac:dyDescent="0.2"/>
    <row r="20533" ht="12.75" customHeight="1" x14ac:dyDescent="0.2"/>
    <row r="20534" ht="12.75" customHeight="1" x14ac:dyDescent="0.2"/>
    <row r="20535" ht="12.75" customHeight="1" x14ac:dyDescent="0.2"/>
    <row r="20536" ht="12.75" customHeight="1" x14ac:dyDescent="0.2"/>
    <row r="20537" ht="12.75" customHeight="1" x14ac:dyDescent="0.2"/>
    <row r="20538" ht="12.75" customHeight="1" x14ac:dyDescent="0.2"/>
    <row r="20539" ht="12.75" customHeight="1" x14ac:dyDescent="0.2"/>
    <row r="20540" ht="12.75" customHeight="1" x14ac:dyDescent="0.2"/>
    <row r="20541" ht="12.75" customHeight="1" x14ac:dyDescent="0.2"/>
    <row r="20542" ht="12.75" customHeight="1" x14ac:dyDescent="0.2"/>
    <row r="20543" ht="12.75" customHeight="1" x14ac:dyDescent="0.2"/>
    <row r="20544" ht="12.75" customHeight="1" x14ac:dyDescent="0.2"/>
    <row r="20545" ht="12.75" customHeight="1" x14ac:dyDescent="0.2"/>
    <row r="20546" ht="12.75" customHeight="1" x14ac:dyDescent="0.2"/>
    <row r="20547" ht="12.75" customHeight="1" x14ac:dyDescent="0.2"/>
    <row r="20548" ht="12.75" customHeight="1" x14ac:dyDescent="0.2"/>
    <row r="20549" ht="12.75" customHeight="1" x14ac:dyDescent="0.2"/>
    <row r="20550" ht="12.75" customHeight="1" x14ac:dyDescent="0.2"/>
    <row r="20551" ht="12.75" customHeight="1" x14ac:dyDescent="0.2"/>
    <row r="20552" ht="12.75" customHeight="1" x14ac:dyDescent="0.2"/>
    <row r="20553" ht="12.75" customHeight="1" x14ac:dyDescent="0.2"/>
    <row r="20554" ht="12.75" customHeight="1" x14ac:dyDescent="0.2"/>
    <row r="20555" ht="12.75" customHeight="1" x14ac:dyDescent="0.2"/>
    <row r="20556" ht="12.75" customHeight="1" x14ac:dyDescent="0.2"/>
    <row r="20557" ht="12.75" customHeight="1" x14ac:dyDescent="0.2"/>
    <row r="20558" ht="12.75" customHeight="1" x14ac:dyDescent="0.2"/>
    <row r="20559" ht="12.75" customHeight="1" x14ac:dyDescent="0.2"/>
    <row r="20560" ht="12.75" customHeight="1" x14ac:dyDescent="0.2"/>
    <row r="20561" ht="12.75" customHeight="1" x14ac:dyDescent="0.2"/>
    <row r="20562" ht="12.75" customHeight="1" x14ac:dyDescent="0.2"/>
    <row r="20563" ht="12.75" customHeight="1" x14ac:dyDescent="0.2"/>
    <row r="20564" ht="12.75" customHeight="1" x14ac:dyDescent="0.2"/>
    <row r="20565" ht="12.75" customHeight="1" x14ac:dyDescent="0.2"/>
    <row r="20566" ht="12.75" customHeight="1" x14ac:dyDescent="0.2"/>
    <row r="20567" ht="12.75" customHeight="1" x14ac:dyDescent="0.2"/>
    <row r="20568" ht="12.75" customHeight="1" x14ac:dyDescent="0.2"/>
    <row r="20569" ht="12.75" customHeight="1" x14ac:dyDescent="0.2"/>
    <row r="20570" ht="12.75" customHeight="1" x14ac:dyDescent="0.2"/>
    <row r="20571" ht="12.75" customHeight="1" x14ac:dyDescent="0.2"/>
    <row r="20572" ht="12.75" customHeight="1" x14ac:dyDescent="0.2"/>
    <row r="20573" ht="12.75" customHeight="1" x14ac:dyDescent="0.2"/>
    <row r="20574" ht="12.75" customHeight="1" x14ac:dyDescent="0.2"/>
    <row r="20575" ht="12.75" customHeight="1" x14ac:dyDescent="0.2"/>
    <row r="20576" ht="12.75" customHeight="1" x14ac:dyDescent="0.2"/>
    <row r="20577" ht="12.75" customHeight="1" x14ac:dyDescent="0.2"/>
    <row r="20578" ht="12.75" customHeight="1" x14ac:dyDescent="0.2"/>
    <row r="20579" ht="12.75" customHeight="1" x14ac:dyDescent="0.2"/>
    <row r="20580" ht="12.75" customHeight="1" x14ac:dyDescent="0.2"/>
    <row r="20581" ht="12.75" customHeight="1" x14ac:dyDescent="0.2"/>
    <row r="20582" ht="12.75" customHeight="1" x14ac:dyDescent="0.2"/>
    <row r="20583" ht="12.75" customHeight="1" x14ac:dyDescent="0.2"/>
    <row r="20584" ht="12.75" customHeight="1" x14ac:dyDescent="0.2"/>
    <row r="20585" ht="12.75" customHeight="1" x14ac:dyDescent="0.2"/>
    <row r="20586" ht="12.75" customHeight="1" x14ac:dyDescent="0.2"/>
    <row r="20587" ht="12.75" customHeight="1" x14ac:dyDescent="0.2"/>
    <row r="20588" ht="12.75" customHeight="1" x14ac:dyDescent="0.2"/>
    <row r="20589" ht="12.75" customHeight="1" x14ac:dyDescent="0.2"/>
    <row r="20590" ht="12.75" customHeight="1" x14ac:dyDescent="0.2"/>
    <row r="20591" ht="12.75" customHeight="1" x14ac:dyDescent="0.2"/>
    <row r="20592" ht="12.75" customHeight="1" x14ac:dyDescent="0.2"/>
    <row r="20593" ht="12.75" customHeight="1" x14ac:dyDescent="0.2"/>
    <row r="20594" ht="12.75" customHeight="1" x14ac:dyDescent="0.2"/>
    <row r="20595" ht="12.75" customHeight="1" x14ac:dyDescent="0.2"/>
    <row r="20596" ht="12.75" customHeight="1" x14ac:dyDescent="0.2"/>
    <row r="20597" ht="12.75" customHeight="1" x14ac:dyDescent="0.2"/>
    <row r="20598" ht="12.75" customHeight="1" x14ac:dyDescent="0.2"/>
    <row r="20599" ht="12.75" customHeight="1" x14ac:dyDescent="0.2"/>
    <row r="20600" ht="12.75" customHeight="1" x14ac:dyDescent="0.2"/>
    <row r="20601" ht="12.75" customHeight="1" x14ac:dyDescent="0.2"/>
    <row r="20602" ht="12.75" customHeight="1" x14ac:dyDescent="0.2"/>
    <row r="20603" ht="12.75" customHeight="1" x14ac:dyDescent="0.2"/>
    <row r="20604" ht="12.75" customHeight="1" x14ac:dyDescent="0.2"/>
    <row r="20605" ht="12.75" customHeight="1" x14ac:dyDescent="0.2"/>
    <row r="20606" ht="12.75" customHeight="1" x14ac:dyDescent="0.2"/>
    <row r="20607" ht="12.75" customHeight="1" x14ac:dyDescent="0.2"/>
    <row r="20608" ht="12.75" customHeight="1" x14ac:dyDescent="0.2"/>
    <row r="20609" ht="12.75" customHeight="1" x14ac:dyDescent="0.2"/>
    <row r="20610" ht="12.75" customHeight="1" x14ac:dyDescent="0.2"/>
    <row r="20611" ht="12.75" customHeight="1" x14ac:dyDescent="0.2"/>
    <row r="20612" ht="12.75" customHeight="1" x14ac:dyDescent="0.2"/>
    <row r="20613" ht="12.75" customHeight="1" x14ac:dyDescent="0.2"/>
    <row r="20614" ht="12.75" customHeight="1" x14ac:dyDescent="0.2"/>
    <row r="20615" ht="12.75" customHeight="1" x14ac:dyDescent="0.2"/>
    <row r="20616" ht="12.75" customHeight="1" x14ac:dyDescent="0.2"/>
    <row r="20617" ht="12.75" customHeight="1" x14ac:dyDescent="0.2"/>
    <row r="20618" ht="12.75" customHeight="1" x14ac:dyDescent="0.2"/>
    <row r="20619" ht="12.75" customHeight="1" x14ac:dyDescent="0.2"/>
    <row r="20620" ht="12.75" customHeight="1" x14ac:dyDescent="0.2"/>
    <row r="20621" ht="12.75" customHeight="1" x14ac:dyDescent="0.2"/>
    <row r="20622" ht="12.75" customHeight="1" x14ac:dyDescent="0.2"/>
    <row r="20623" ht="12.75" customHeight="1" x14ac:dyDescent="0.2"/>
    <row r="20624" ht="12.75" customHeight="1" x14ac:dyDescent="0.2"/>
    <row r="20625" ht="12.75" customHeight="1" x14ac:dyDescent="0.2"/>
    <row r="20626" ht="12.75" customHeight="1" x14ac:dyDescent="0.2"/>
    <row r="20627" ht="12.75" customHeight="1" x14ac:dyDescent="0.2"/>
    <row r="20628" ht="12.75" customHeight="1" x14ac:dyDescent="0.2"/>
    <row r="20629" ht="12.75" customHeight="1" x14ac:dyDescent="0.2"/>
    <row r="20630" ht="12.75" customHeight="1" x14ac:dyDescent="0.2"/>
    <row r="20631" ht="12.75" customHeight="1" x14ac:dyDescent="0.2"/>
    <row r="20632" ht="12.75" customHeight="1" x14ac:dyDescent="0.2"/>
    <row r="20633" ht="12.75" customHeight="1" x14ac:dyDescent="0.2"/>
    <row r="20634" ht="12.75" customHeight="1" x14ac:dyDescent="0.2"/>
    <row r="20635" ht="12.75" customHeight="1" x14ac:dyDescent="0.2"/>
    <row r="20636" ht="12.75" customHeight="1" x14ac:dyDescent="0.2"/>
    <row r="20637" ht="12.75" customHeight="1" x14ac:dyDescent="0.2"/>
    <row r="20638" ht="12.75" customHeight="1" x14ac:dyDescent="0.2"/>
    <row r="20639" ht="12.75" customHeight="1" x14ac:dyDescent="0.2"/>
    <row r="20640" ht="12.75" customHeight="1" x14ac:dyDescent="0.2"/>
    <row r="20641" ht="12.75" customHeight="1" x14ac:dyDescent="0.2"/>
    <row r="20642" ht="12.75" customHeight="1" x14ac:dyDescent="0.2"/>
    <row r="20643" ht="12.75" customHeight="1" x14ac:dyDescent="0.2"/>
    <row r="20644" ht="12.75" customHeight="1" x14ac:dyDescent="0.2"/>
    <row r="20645" ht="12.75" customHeight="1" x14ac:dyDescent="0.2"/>
    <row r="20646" ht="12.75" customHeight="1" x14ac:dyDescent="0.2"/>
    <row r="20647" ht="12.75" customHeight="1" x14ac:dyDescent="0.2"/>
    <row r="20648" ht="12.75" customHeight="1" x14ac:dyDescent="0.2"/>
    <row r="20649" ht="12.75" customHeight="1" x14ac:dyDescent="0.2"/>
    <row r="20650" ht="12.75" customHeight="1" x14ac:dyDescent="0.2"/>
    <row r="20651" ht="12.75" customHeight="1" x14ac:dyDescent="0.2"/>
    <row r="20652" ht="12.75" customHeight="1" x14ac:dyDescent="0.2"/>
    <row r="20653" ht="12.75" customHeight="1" x14ac:dyDescent="0.2"/>
    <row r="20654" ht="12.75" customHeight="1" x14ac:dyDescent="0.2"/>
    <row r="20655" ht="12.75" customHeight="1" x14ac:dyDescent="0.2"/>
    <row r="20656" ht="12.75" customHeight="1" x14ac:dyDescent="0.2"/>
    <row r="20657" ht="12.75" customHeight="1" x14ac:dyDescent="0.2"/>
    <row r="20658" ht="12.75" customHeight="1" x14ac:dyDescent="0.2"/>
    <row r="20659" ht="12.75" customHeight="1" x14ac:dyDescent="0.2"/>
    <row r="20660" ht="12.75" customHeight="1" x14ac:dyDescent="0.2"/>
    <row r="20661" ht="12.75" customHeight="1" x14ac:dyDescent="0.2"/>
    <row r="20662" ht="12.75" customHeight="1" x14ac:dyDescent="0.2"/>
    <row r="20663" ht="12.75" customHeight="1" x14ac:dyDescent="0.2"/>
    <row r="20664" ht="12.75" customHeight="1" x14ac:dyDescent="0.2"/>
    <row r="20665" ht="12.75" customHeight="1" x14ac:dyDescent="0.2"/>
    <row r="20666" ht="12.75" customHeight="1" x14ac:dyDescent="0.2"/>
    <row r="20667" ht="12.75" customHeight="1" x14ac:dyDescent="0.2"/>
    <row r="20668" ht="12.75" customHeight="1" x14ac:dyDescent="0.2"/>
    <row r="20669" ht="12.75" customHeight="1" x14ac:dyDescent="0.2"/>
    <row r="20670" ht="12.75" customHeight="1" x14ac:dyDescent="0.2"/>
    <row r="20671" ht="12.75" customHeight="1" x14ac:dyDescent="0.2"/>
    <row r="20672" ht="12.75" customHeight="1" x14ac:dyDescent="0.2"/>
    <row r="20673" ht="12.75" customHeight="1" x14ac:dyDescent="0.2"/>
    <row r="20674" ht="12.75" customHeight="1" x14ac:dyDescent="0.2"/>
    <row r="20675" ht="12.75" customHeight="1" x14ac:dyDescent="0.2"/>
    <row r="20676" ht="12.75" customHeight="1" x14ac:dyDescent="0.2"/>
    <row r="20677" ht="12.75" customHeight="1" x14ac:dyDescent="0.2"/>
    <row r="20678" ht="12.75" customHeight="1" x14ac:dyDescent="0.2"/>
    <row r="20679" ht="12.75" customHeight="1" x14ac:dyDescent="0.2"/>
    <row r="20680" ht="12.75" customHeight="1" x14ac:dyDescent="0.2"/>
    <row r="20681" ht="12.75" customHeight="1" x14ac:dyDescent="0.2"/>
    <row r="20682" ht="12.75" customHeight="1" x14ac:dyDescent="0.2"/>
    <row r="20683" ht="12.75" customHeight="1" x14ac:dyDescent="0.2"/>
    <row r="20684" ht="12.75" customHeight="1" x14ac:dyDescent="0.2"/>
    <row r="20685" ht="12.75" customHeight="1" x14ac:dyDescent="0.2"/>
    <row r="20686" ht="12.75" customHeight="1" x14ac:dyDescent="0.2"/>
    <row r="20687" ht="12.75" customHeight="1" x14ac:dyDescent="0.2"/>
    <row r="20688" ht="12.75" customHeight="1" x14ac:dyDescent="0.2"/>
    <row r="20689" ht="12.75" customHeight="1" x14ac:dyDescent="0.2"/>
    <row r="20690" ht="12.75" customHeight="1" x14ac:dyDescent="0.2"/>
    <row r="20691" ht="12.75" customHeight="1" x14ac:dyDescent="0.2"/>
    <row r="20692" ht="12.75" customHeight="1" x14ac:dyDescent="0.2"/>
    <row r="20693" ht="12.75" customHeight="1" x14ac:dyDescent="0.2"/>
    <row r="20694" ht="12.75" customHeight="1" x14ac:dyDescent="0.2"/>
    <row r="20695" ht="12.75" customHeight="1" x14ac:dyDescent="0.2"/>
    <row r="20696" ht="12.75" customHeight="1" x14ac:dyDescent="0.2"/>
    <row r="20697" ht="12.75" customHeight="1" x14ac:dyDescent="0.2"/>
    <row r="20698" ht="12.75" customHeight="1" x14ac:dyDescent="0.2"/>
    <row r="20699" ht="12.75" customHeight="1" x14ac:dyDescent="0.2"/>
    <row r="20700" ht="12.75" customHeight="1" x14ac:dyDescent="0.2"/>
    <row r="20701" ht="12.75" customHeight="1" x14ac:dyDescent="0.2"/>
    <row r="20702" ht="12.75" customHeight="1" x14ac:dyDescent="0.2"/>
    <row r="20703" ht="12.75" customHeight="1" x14ac:dyDescent="0.2"/>
    <row r="20704" ht="12.75" customHeight="1" x14ac:dyDescent="0.2"/>
    <row r="20705" ht="12.75" customHeight="1" x14ac:dyDescent="0.2"/>
    <row r="20706" ht="12.75" customHeight="1" x14ac:dyDescent="0.2"/>
    <row r="20707" ht="12.75" customHeight="1" x14ac:dyDescent="0.2"/>
    <row r="20708" ht="12.75" customHeight="1" x14ac:dyDescent="0.2"/>
    <row r="20709" ht="12.75" customHeight="1" x14ac:dyDescent="0.2"/>
    <row r="20710" ht="12.75" customHeight="1" x14ac:dyDescent="0.2"/>
    <row r="20711" ht="12.75" customHeight="1" x14ac:dyDescent="0.2"/>
    <row r="20712" ht="12.75" customHeight="1" x14ac:dyDescent="0.2"/>
    <row r="20713" ht="12.75" customHeight="1" x14ac:dyDescent="0.2"/>
    <row r="20714" ht="12.75" customHeight="1" x14ac:dyDescent="0.2"/>
    <row r="20715" ht="12.75" customHeight="1" x14ac:dyDescent="0.2"/>
    <row r="20716" ht="12.75" customHeight="1" x14ac:dyDescent="0.2"/>
    <row r="20717" ht="12.75" customHeight="1" x14ac:dyDescent="0.2"/>
    <row r="20718" ht="12.75" customHeight="1" x14ac:dyDescent="0.2"/>
    <row r="20719" ht="12.75" customHeight="1" x14ac:dyDescent="0.2"/>
    <row r="20720" ht="12.75" customHeight="1" x14ac:dyDescent="0.2"/>
    <row r="20721" ht="12.75" customHeight="1" x14ac:dyDescent="0.2"/>
    <row r="20722" ht="12.75" customHeight="1" x14ac:dyDescent="0.2"/>
    <row r="20723" ht="12.75" customHeight="1" x14ac:dyDescent="0.2"/>
    <row r="20724" ht="12.75" customHeight="1" x14ac:dyDescent="0.2"/>
    <row r="20725" ht="12.75" customHeight="1" x14ac:dyDescent="0.2"/>
    <row r="20726" ht="12.75" customHeight="1" x14ac:dyDescent="0.2"/>
    <row r="20727" ht="12.75" customHeight="1" x14ac:dyDescent="0.2"/>
    <row r="20728" ht="12.75" customHeight="1" x14ac:dyDescent="0.2"/>
    <row r="20729" ht="12.75" customHeight="1" x14ac:dyDescent="0.2"/>
    <row r="20730" ht="12.75" customHeight="1" x14ac:dyDescent="0.2"/>
    <row r="20731" ht="12.75" customHeight="1" x14ac:dyDescent="0.2"/>
    <row r="20732" ht="12.75" customHeight="1" x14ac:dyDescent="0.2"/>
    <row r="20733" ht="12.75" customHeight="1" x14ac:dyDescent="0.2"/>
    <row r="20734" ht="12.75" customHeight="1" x14ac:dyDescent="0.2"/>
    <row r="20735" ht="12.75" customHeight="1" x14ac:dyDescent="0.2"/>
    <row r="20736" ht="12.75" customHeight="1" x14ac:dyDescent="0.2"/>
    <row r="20737" ht="12.75" customHeight="1" x14ac:dyDescent="0.2"/>
    <row r="20738" ht="12.75" customHeight="1" x14ac:dyDescent="0.2"/>
    <row r="20739" ht="12.75" customHeight="1" x14ac:dyDescent="0.2"/>
    <row r="20740" ht="12.75" customHeight="1" x14ac:dyDescent="0.2"/>
    <row r="20741" ht="12.75" customHeight="1" x14ac:dyDescent="0.2"/>
    <row r="20742" ht="12.75" customHeight="1" x14ac:dyDescent="0.2"/>
    <row r="20743" ht="12.75" customHeight="1" x14ac:dyDescent="0.2"/>
    <row r="20744" ht="12.75" customHeight="1" x14ac:dyDescent="0.2"/>
    <row r="20745" ht="12.75" customHeight="1" x14ac:dyDescent="0.2"/>
    <row r="20746" ht="12.75" customHeight="1" x14ac:dyDescent="0.2"/>
    <row r="20747" ht="12.75" customHeight="1" x14ac:dyDescent="0.2"/>
    <row r="20748" ht="12.75" customHeight="1" x14ac:dyDescent="0.2"/>
    <row r="20749" ht="12.75" customHeight="1" x14ac:dyDescent="0.2"/>
    <row r="20750" ht="12.75" customHeight="1" x14ac:dyDescent="0.2"/>
    <row r="20751" ht="12.75" customHeight="1" x14ac:dyDescent="0.2"/>
    <row r="20752" ht="12.75" customHeight="1" x14ac:dyDescent="0.2"/>
    <row r="20753" ht="12.75" customHeight="1" x14ac:dyDescent="0.2"/>
    <row r="20754" ht="12.75" customHeight="1" x14ac:dyDescent="0.2"/>
    <row r="20755" ht="12.75" customHeight="1" x14ac:dyDescent="0.2"/>
    <row r="20756" ht="12.75" customHeight="1" x14ac:dyDescent="0.2"/>
    <row r="20757" ht="12.75" customHeight="1" x14ac:dyDescent="0.2"/>
    <row r="20758" ht="12.75" customHeight="1" x14ac:dyDescent="0.2"/>
    <row r="20759" ht="12.75" customHeight="1" x14ac:dyDescent="0.2"/>
    <row r="20760" ht="12.75" customHeight="1" x14ac:dyDescent="0.2"/>
    <row r="20761" ht="12.75" customHeight="1" x14ac:dyDescent="0.2"/>
    <row r="20762" ht="12.75" customHeight="1" x14ac:dyDescent="0.2"/>
    <row r="20763" ht="12.75" customHeight="1" x14ac:dyDescent="0.2"/>
    <row r="20764" ht="12.75" customHeight="1" x14ac:dyDescent="0.2"/>
    <row r="20765" ht="12.75" customHeight="1" x14ac:dyDescent="0.2"/>
    <row r="20766" ht="12.75" customHeight="1" x14ac:dyDescent="0.2"/>
    <row r="20767" ht="12.75" customHeight="1" x14ac:dyDescent="0.2"/>
    <row r="20768" ht="12.75" customHeight="1" x14ac:dyDescent="0.2"/>
    <row r="20769" ht="12.75" customHeight="1" x14ac:dyDescent="0.2"/>
    <row r="20770" ht="12.75" customHeight="1" x14ac:dyDescent="0.2"/>
    <row r="20771" ht="12.75" customHeight="1" x14ac:dyDescent="0.2"/>
    <row r="20772" ht="12.75" customHeight="1" x14ac:dyDescent="0.2"/>
    <row r="20773" ht="12.75" customHeight="1" x14ac:dyDescent="0.2"/>
    <row r="20774" ht="12.75" customHeight="1" x14ac:dyDescent="0.2"/>
    <row r="20775" ht="12.75" customHeight="1" x14ac:dyDescent="0.2"/>
    <row r="20776" ht="12.75" customHeight="1" x14ac:dyDescent="0.2"/>
    <row r="20777" ht="12.75" customHeight="1" x14ac:dyDescent="0.2"/>
    <row r="20778" ht="12.75" customHeight="1" x14ac:dyDescent="0.2"/>
    <row r="20779" ht="12.75" customHeight="1" x14ac:dyDescent="0.2"/>
    <row r="20780" ht="12.75" customHeight="1" x14ac:dyDescent="0.2"/>
    <row r="20781" ht="12.75" customHeight="1" x14ac:dyDescent="0.2"/>
    <row r="20782" ht="12.75" customHeight="1" x14ac:dyDescent="0.2"/>
    <row r="20783" ht="12.75" customHeight="1" x14ac:dyDescent="0.2"/>
    <row r="20784" ht="12.75" customHeight="1" x14ac:dyDescent="0.2"/>
    <row r="20785" ht="12.75" customHeight="1" x14ac:dyDescent="0.2"/>
    <row r="20786" ht="12.75" customHeight="1" x14ac:dyDescent="0.2"/>
    <row r="20787" ht="12.75" customHeight="1" x14ac:dyDescent="0.2"/>
    <row r="20788" ht="12.75" customHeight="1" x14ac:dyDescent="0.2"/>
    <row r="20789" ht="12.75" customHeight="1" x14ac:dyDescent="0.2"/>
    <row r="20790" ht="12.75" customHeight="1" x14ac:dyDescent="0.2"/>
    <row r="20791" ht="12.75" customHeight="1" x14ac:dyDescent="0.2"/>
    <row r="20792" ht="12.75" customHeight="1" x14ac:dyDescent="0.2"/>
    <row r="20793" ht="12.75" customHeight="1" x14ac:dyDescent="0.2"/>
    <row r="20794" ht="12.75" customHeight="1" x14ac:dyDescent="0.2"/>
    <row r="20795" ht="12.75" customHeight="1" x14ac:dyDescent="0.2"/>
    <row r="20796" ht="12.75" customHeight="1" x14ac:dyDescent="0.2"/>
    <row r="20797" ht="12.75" customHeight="1" x14ac:dyDescent="0.2"/>
    <row r="20798" ht="12.75" customHeight="1" x14ac:dyDescent="0.2"/>
    <row r="20799" ht="12.75" customHeight="1" x14ac:dyDescent="0.2"/>
    <row r="20800" ht="12.75" customHeight="1" x14ac:dyDescent="0.2"/>
    <row r="20801" ht="12.75" customHeight="1" x14ac:dyDescent="0.2"/>
    <row r="20802" ht="12.75" customHeight="1" x14ac:dyDescent="0.2"/>
    <row r="20803" ht="12.75" customHeight="1" x14ac:dyDescent="0.2"/>
    <row r="20804" ht="12.75" customHeight="1" x14ac:dyDescent="0.2"/>
    <row r="20805" ht="12.75" customHeight="1" x14ac:dyDescent="0.2"/>
    <row r="20806" ht="12.75" customHeight="1" x14ac:dyDescent="0.2"/>
    <row r="20807" ht="12.75" customHeight="1" x14ac:dyDescent="0.2"/>
    <row r="20808" ht="12.75" customHeight="1" x14ac:dyDescent="0.2"/>
    <row r="20809" ht="12.75" customHeight="1" x14ac:dyDescent="0.2"/>
    <row r="20810" ht="12.75" customHeight="1" x14ac:dyDescent="0.2"/>
    <row r="20811" ht="12.75" customHeight="1" x14ac:dyDescent="0.2"/>
    <row r="20812" ht="12.75" customHeight="1" x14ac:dyDescent="0.2"/>
    <row r="20813" ht="12.75" customHeight="1" x14ac:dyDescent="0.2"/>
    <row r="20814" ht="12.75" customHeight="1" x14ac:dyDescent="0.2"/>
    <row r="20815" ht="12.75" customHeight="1" x14ac:dyDescent="0.2"/>
    <row r="20816" ht="12.75" customHeight="1" x14ac:dyDescent="0.2"/>
    <row r="20817" ht="12.75" customHeight="1" x14ac:dyDescent="0.2"/>
    <row r="20818" ht="12.75" customHeight="1" x14ac:dyDescent="0.2"/>
    <row r="20819" ht="12.75" customHeight="1" x14ac:dyDescent="0.2"/>
    <row r="20820" ht="12.75" customHeight="1" x14ac:dyDescent="0.2"/>
    <row r="20821" ht="12.75" customHeight="1" x14ac:dyDescent="0.2"/>
    <row r="20822" ht="12.75" customHeight="1" x14ac:dyDescent="0.2"/>
    <row r="20823" ht="12.75" customHeight="1" x14ac:dyDescent="0.2"/>
    <row r="20824" ht="12.75" customHeight="1" x14ac:dyDescent="0.2"/>
    <row r="20825" ht="12.75" customHeight="1" x14ac:dyDescent="0.2"/>
    <row r="20826" ht="12.75" customHeight="1" x14ac:dyDescent="0.2"/>
    <row r="20827" ht="12.75" customHeight="1" x14ac:dyDescent="0.2"/>
    <row r="20828" ht="12.75" customHeight="1" x14ac:dyDescent="0.2"/>
    <row r="20829" ht="12.75" customHeight="1" x14ac:dyDescent="0.2"/>
    <row r="20830" ht="12.75" customHeight="1" x14ac:dyDescent="0.2"/>
    <row r="20831" ht="12.75" customHeight="1" x14ac:dyDescent="0.2"/>
    <row r="20832" ht="12.75" customHeight="1" x14ac:dyDescent="0.2"/>
    <row r="20833" ht="12.75" customHeight="1" x14ac:dyDescent="0.2"/>
    <row r="20834" ht="12.75" customHeight="1" x14ac:dyDescent="0.2"/>
    <row r="20835" ht="12.75" customHeight="1" x14ac:dyDescent="0.2"/>
    <row r="20836" ht="12.75" customHeight="1" x14ac:dyDescent="0.2"/>
    <row r="20837" ht="12.75" customHeight="1" x14ac:dyDescent="0.2"/>
    <row r="20838" ht="12.75" customHeight="1" x14ac:dyDescent="0.2"/>
    <row r="20839" ht="12.75" customHeight="1" x14ac:dyDescent="0.2"/>
    <row r="20840" ht="12.75" customHeight="1" x14ac:dyDescent="0.2"/>
    <row r="20841" ht="12.75" customHeight="1" x14ac:dyDescent="0.2"/>
    <row r="20842" ht="12.75" customHeight="1" x14ac:dyDescent="0.2"/>
    <row r="20843" ht="12.75" customHeight="1" x14ac:dyDescent="0.2"/>
    <row r="20844" ht="12.75" customHeight="1" x14ac:dyDescent="0.2"/>
    <row r="20845" ht="12.75" customHeight="1" x14ac:dyDescent="0.2"/>
    <row r="20846" ht="12.75" customHeight="1" x14ac:dyDescent="0.2"/>
    <row r="20847" ht="12.75" customHeight="1" x14ac:dyDescent="0.2"/>
    <row r="20848" ht="12.75" customHeight="1" x14ac:dyDescent="0.2"/>
    <row r="20849" ht="12.75" customHeight="1" x14ac:dyDescent="0.2"/>
    <row r="20850" ht="12.75" customHeight="1" x14ac:dyDescent="0.2"/>
    <row r="20851" ht="12.75" customHeight="1" x14ac:dyDescent="0.2"/>
    <row r="20852" ht="12.75" customHeight="1" x14ac:dyDescent="0.2"/>
    <row r="20853" ht="12.75" customHeight="1" x14ac:dyDescent="0.2"/>
    <row r="20854" ht="12.75" customHeight="1" x14ac:dyDescent="0.2"/>
    <row r="20855" ht="12.75" customHeight="1" x14ac:dyDescent="0.2"/>
    <row r="20856" ht="12.75" customHeight="1" x14ac:dyDescent="0.2"/>
    <row r="20857" ht="12.75" customHeight="1" x14ac:dyDescent="0.2"/>
    <row r="20858" ht="12.75" customHeight="1" x14ac:dyDescent="0.2"/>
    <row r="20859" ht="12.75" customHeight="1" x14ac:dyDescent="0.2"/>
    <row r="20860" ht="12.75" customHeight="1" x14ac:dyDescent="0.2"/>
    <row r="20861" ht="12.75" customHeight="1" x14ac:dyDescent="0.2"/>
    <row r="20862" ht="12.75" customHeight="1" x14ac:dyDescent="0.2"/>
    <row r="20863" ht="12.75" customHeight="1" x14ac:dyDescent="0.2"/>
    <row r="20864" ht="12.75" customHeight="1" x14ac:dyDescent="0.2"/>
    <row r="20865" ht="12.75" customHeight="1" x14ac:dyDescent="0.2"/>
    <row r="20866" ht="12.75" customHeight="1" x14ac:dyDescent="0.2"/>
    <row r="20867" ht="12.75" customHeight="1" x14ac:dyDescent="0.2"/>
    <row r="20868" ht="12.75" customHeight="1" x14ac:dyDescent="0.2"/>
    <row r="20869" ht="12.75" customHeight="1" x14ac:dyDescent="0.2"/>
    <row r="20870" ht="12.75" customHeight="1" x14ac:dyDescent="0.2"/>
    <row r="20871" ht="12.75" customHeight="1" x14ac:dyDescent="0.2"/>
    <row r="20872" ht="12.75" customHeight="1" x14ac:dyDescent="0.2"/>
    <row r="20873" ht="12.75" customHeight="1" x14ac:dyDescent="0.2"/>
    <row r="20874" ht="12.75" customHeight="1" x14ac:dyDescent="0.2"/>
    <row r="20875" ht="12.75" customHeight="1" x14ac:dyDescent="0.2"/>
    <row r="20876" ht="12.75" customHeight="1" x14ac:dyDescent="0.2"/>
    <row r="20877" ht="12.75" customHeight="1" x14ac:dyDescent="0.2"/>
    <row r="20878" ht="12.75" customHeight="1" x14ac:dyDescent="0.2"/>
    <row r="20879" ht="12.75" customHeight="1" x14ac:dyDescent="0.2"/>
    <row r="20880" ht="12.75" customHeight="1" x14ac:dyDescent="0.2"/>
    <row r="20881" ht="12.75" customHeight="1" x14ac:dyDescent="0.2"/>
    <row r="20882" ht="12.75" customHeight="1" x14ac:dyDescent="0.2"/>
    <row r="20883" ht="12.75" customHeight="1" x14ac:dyDescent="0.2"/>
    <row r="20884" ht="12.75" customHeight="1" x14ac:dyDescent="0.2"/>
    <row r="20885" ht="12.75" customHeight="1" x14ac:dyDescent="0.2"/>
    <row r="20886" ht="12.75" customHeight="1" x14ac:dyDescent="0.2"/>
    <row r="20887" ht="12.75" customHeight="1" x14ac:dyDescent="0.2"/>
    <row r="20888" ht="12.75" customHeight="1" x14ac:dyDescent="0.2"/>
    <row r="20889" ht="12.75" customHeight="1" x14ac:dyDescent="0.2"/>
    <row r="20890" ht="12.75" customHeight="1" x14ac:dyDescent="0.2"/>
    <row r="20891" ht="12.75" customHeight="1" x14ac:dyDescent="0.2"/>
    <row r="20892" ht="12.75" customHeight="1" x14ac:dyDescent="0.2"/>
    <row r="20893" ht="12.75" customHeight="1" x14ac:dyDescent="0.2"/>
    <row r="20894" ht="12.75" customHeight="1" x14ac:dyDescent="0.2"/>
    <row r="20895" ht="12.75" customHeight="1" x14ac:dyDescent="0.2"/>
    <row r="20896" ht="12.75" customHeight="1" x14ac:dyDescent="0.2"/>
    <row r="20897" ht="12.75" customHeight="1" x14ac:dyDescent="0.2"/>
    <row r="20898" ht="12.75" customHeight="1" x14ac:dyDescent="0.2"/>
    <row r="20899" ht="12.75" customHeight="1" x14ac:dyDescent="0.2"/>
    <row r="20900" ht="12.75" customHeight="1" x14ac:dyDescent="0.2"/>
    <row r="20901" ht="12.75" customHeight="1" x14ac:dyDescent="0.2"/>
    <row r="20902" ht="12.75" customHeight="1" x14ac:dyDescent="0.2"/>
    <row r="20903" ht="12.75" customHeight="1" x14ac:dyDescent="0.2"/>
    <row r="20904" ht="12.75" customHeight="1" x14ac:dyDescent="0.2"/>
    <row r="20905" ht="12.75" customHeight="1" x14ac:dyDescent="0.2"/>
    <row r="20906" ht="12.75" customHeight="1" x14ac:dyDescent="0.2"/>
    <row r="20907" ht="12.75" customHeight="1" x14ac:dyDescent="0.2"/>
    <row r="20908" ht="12.75" customHeight="1" x14ac:dyDescent="0.2"/>
    <row r="20909" ht="12.75" customHeight="1" x14ac:dyDescent="0.2"/>
    <row r="20910" ht="12.75" customHeight="1" x14ac:dyDescent="0.2"/>
    <row r="20911" ht="12.75" customHeight="1" x14ac:dyDescent="0.2"/>
    <row r="20912" ht="12.75" customHeight="1" x14ac:dyDescent="0.2"/>
    <row r="20913" ht="12.75" customHeight="1" x14ac:dyDescent="0.2"/>
    <row r="20914" ht="12.75" customHeight="1" x14ac:dyDescent="0.2"/>
    <row r="20915" ht="12.75" customHeight="1" x14ac:dyDescent="0.2"/>
    <row r="20916" ht="12.75" customHeight="1" x14ac:dyDescent="0.2"/>
    <row r="20917" ht="12.75" customHeight="1" x14ac:dyDescent="0.2"/>
    <row r="20918" ht="12.75" customHeight="1" x14ac:dyDescent="0.2"/>
    <row r="20919" ht="12.75" customHeight="1" x14ac:dyDescent="0.2"/>
    <row r="20920" ht="12.75" customHeight="1" x14ac:dyDescent="0.2"/>
    <row r="20921" ht="12.75" customHeight="1" x14ac:dyDescent="0.2"/>
    <row r="20922" ht="12.75" customHeight="1" x14ac:dyDescent="0.2"/>
    <row r="20923" ht="12.75" customHeight="1" x14ac:dyDescent="0.2"/>
    <row r="20924" ht="12.75" customHeight="1" x14ac:dyDescent="0.2"/>
    <row r="20925" ht="12.75" customHeight="1" x14ac:dyDescent="0.2"/>
    <row r="20926" ht="12.75" customHeight="1" x14ac:dyDescent="0.2"/>
    <row r="20927" ht="12.75" customHeight="1" x14ac:dyDescent="0.2"/>
    <row r="20928" ht="12.75" customHeight="1" x14ac:dyDescent="0.2"/>
    <row r="20929" ht="12.75" customHeight="1" x14ac:dyDescent="0.2"/>
    <row r="20930" ht="12.75" customHeight="1" x14ac:dyDescent="0.2"/>
    <row r="20931" ht="12.75" customHeight="1" x14ac:dyDescent="0.2"/>
    <row r="20932" ht="12.75" customHeight="1" x14ac:dyDescent="0.2"/>
    <row r="20933" ht="12.75" customHeight="1" x14ac:dyDescent="0.2"/>
    <row r="20934" ht="12.75" customHeight="1" x14ac:dyDescent="0.2"/>
    <row r="20935" ht="12.75" customHeight="1" x14ac:dyDescent="0.2"/>
    <row r="20936" ht="12.75" customHeight="1" x14ac:dyDescent="0.2"/>
    <row r="20937" ht="12.75" customHeight="1" x14ac:dyDescent="0.2"/>
    <row r="20938" ht="12.75" customHeight="1" x14ac:dyDescent="0.2"/>
    <row r="20939" ht="12.75" customHeight="1" x14ac:dyDescent="0.2"/>
    <row r="20940" ht="12.75" customHeight="1" x14ac:dyDescent="0.2"/>
    <row r="20941" ht="12.75" customHeight="1" x14ac:dyDescent="0.2"/>
    <row r="20942" ht="12.75" customHeight="1" x14ac:dyDescent="0.2"/>
    <row r="20943" ht="12.75" customHeight="1" x14ac:dyDescent="0.2"/>
    <row r="20944" ht="12.75" customHeight="1" x14ac:dyDescent="0.2"/>
    <row r="20945" ht="12.75" customHeight="1" x14ac:dyDescent="0.2"/>
    <row r="20946" ht="12.75" customHeight="1" x14ac:dyDescent="0.2"/>
    <row r="20947" ht="12.75" customHeight="1" x14ac:dyDescent="0.2"/>
    <row r="20948" ht="12.75" customHeight="1" x14ac:dyDescent="0.2"/>
    <row r="20949" ht="12.75" customHeight="1" x14ac:dyDescent="0.2"/>
    <row r="20950" ht="12.75" customHeight="1" x14ac:dyDescent="0.2"/>
    <row r="20951" ht="12.75" customHeight="1" x14ac:dyDescent="0.2"/>
    <row r="20952" ht="12.75" customHeight="1" x14ac:dyDescent="0.2"/>
    <row r="20953" ht="12.75" customHeight="1" x14ac:dyDescent="0.2"/>
    <row r="20954" ht="12.75" customHeight="1" x14ac:dyDescent="0.2"/>
    <row r="20955" ht="12.75" customHeight="1" x14ac:dyDescent="0.2"/>
    <row r="20956" ht="12.75" customHeight="1" x14ac:dyDescent="0.2"/>
    <row r="20957" ht="12.75" customHeight="1" x14ac:dyDescent="0.2"/>
    <row r="20958" ht="12.75" customHeight="1" x14ac:dyDescent="0.2"/>
    <row r="20959" ht="12.75" customHeight="1" x14ac:dyDescent="0.2"/>
    <row r="20960" ht="12.75" customHeight="1" x14ac:dyDescent="0.2"/>
    <row r="20961" ht="12.75" customHeight="1" x14ac:dyDescent="0.2"/>
    <row r="20962" ht="12.75" customHeight="1" x14ac:dyDescent="0.2"/>
    <row r="20963" ht="12.75" customHeight="1" x14ac:dyDescent="0.2"/>
    <row r="20964" ht="12.75" customHeight="1" x14ac:dyDescent="0.2"/>
    <row r="20965" ht="12.75" customHeight="1" x14ac:dyDescent="0.2"/>
    <row r="20966" ht="12.75" customHeight="1" x14ac:dyDescent="0.2"/>
    <row r="20967" ht="12.75" customHeight="1" x14ac:dyDescent="0.2"/>
    <row r="20968" ht="12.75" customHeight="1" x14ac:dyDescent="0.2"/>
    <row r="20969" ht="12.75" customHeight="1" x14ac:dyDescent="0.2"/>
    <row r="20970" ht="12.75" customHeight="1" x14ac:dyDescent="0.2"/>
    <row r="20971" ht="12.75" customHeight="1" x14ac:dyDescent="0.2"/>
    <row r="20972" ht="12.75" customHeight="1" x14ac:dyDescent="0.2"/>
    <row r="20973" ht="12.75" customHeight="1" x14ac:dyDescent="0.2"/>
    <row r="20974" ht="12.75" customHeight="1" x14ac:dyDescent="0.2"/>
    <row r="20975" ht="12.75" customHeight="1" x14ac:dyDescent="0.2"/>
    <row r="20976" ht="12.75" customHeight="1" x14ac:dyDescent="0.2"/>
    <row r="20977" ht="12.75" customHeight="1" x14ac:dyDescent="0.2"/>
    <row r="20978" ht="12.75" customHeight="1" x14ac:dyDescent="0.2"/>
    <row r="20979" ht="12.75" customHeight="1" x14ac:dyDescent="0.2"/>
    <row r="20980" ht="12.75" customHeight="1" x14ac:dyDescent="0.2"/>
    <row r="20981" ht="12.75" customHeight="1" x14ac:dyDescent="0.2"/>
    <row r="20982" ht="12.75" customHeight="1" x14ac:dyDescent="0.2"/>
    <row r="20983" ht="12.75" customHeight="1" x14ac:dyDescent="0.2"/>
    <row r="20984" ht="12.75" customHeight="1" x14ac:dyDescent="0.2"/>
    <row r="20985" ht="12.75" customHeight="1" x14ac:dyDescent="0.2"/>
    <row r="20986" ht="12.75" customHeight="1" x14ac:dyDescent="0.2"/>
    <row r="20987" ht="12.75" customHeight="1" x14ac:dyDescent="0.2"/>
    <row r="20988" ht="12.75" customHeight="1" x14ac:dyDescent="0.2"/>
    <row r="20989" ht="12.75" customHeight="1" x14ac:dyDescent="0.2"/>
    <row r="20990" ht="12.75" customHeight="1" x14ac:dyDescent="0.2"/>
    <row r="20991" ht="12.75" customHeight="1" x14ac:dyDescent="0.2"/>
    <row r="20992" ht="12.75" customHeight="1" x14ac:dyDescent="0.2"/>
    <row r="20993" ht="12.75" customHeight="1" x14ac:dyDescent="0.2"/>
    <row r="20994" ht="12.75" customHeight="1" x14ac:dyDescent="0.2"/>
    <row r="20995" ht="12.75" customHeight="1" x14ac:dyDescent="0.2"/>
    <row r="20996" ht="12.75" customHeight="1" x14ac:dyDescent="0.2"/>
    <row r="20997" ht="12.75" customHeight="1" x14ac:dyDescent="0.2"/>
    <row r="20998" ht="12.75" customHeight="1" x14ac:dyDescent="0.2"/>
    <row r="20999" ht="12.75" customHeight="1" x14ac:dyDescent="0.2"/>
    <row r="21000" ht="12.75" customHeight="1" x14ac:dyDescent="0.2"/>
    <row r="21001" ht="12.75" customHeight="1" x14ac:dyDescent="0.2"/>
    <row r="21002" ht="12.75" customHeight="1" x14ac:dyDescent="0.2"/>
    <row r="21003" ht="12.75" customHeight="1" x14ac:dyDescent="0.2"/>
    <row r="21004" ht="12.75" customHeight="1" x14ac:dyDescent="0.2"/>
    <row r="21005" ht="12.75" customHeight="1" x14ac:dyDescent="0.2"/>
    <row r="21006" ht="12.75" customHeight="1" x14ac:dyDescent="0.2"/>
    <row r="21007" ht="12.75" customHeight="1" x14ac:dyDescent="0.2"/>
    <row r="21008" ht="12.75" customHeight="1" x14ac:dyDescent="0.2"/>
    <row r="21009" ht="12.75" customHeight="1" x14ac:dyDescent="0.2"/>
    <row r="21010" ht="12.75" customHeight="1" x14ac:dyDescent="0.2"/>
    <row r="21011" ht="12.75" customHeight="1" x14ac:dyDescent="0.2"/>
    <row r="21012" ht="12.75" customHeight="1" x14ac:dyDescent="0.2"/>
    <row r="21013" ht="12.75" customHeight="1" x14ac:dyDescent="0.2"/>
    <row r="21014" ht="12.75" customHeight="1" x14ac:dyDescent="0.2"/>
    <row r="21015" ht="12.75" customHeight="1" x14ac:dyDescent="0.2"/>
    <row r="21016" ht="12.75" customHeight="1" x14ac:dyDescent="0.2"/>
    <row r="21017" ht="12.75" customHeight="1" x14ac:dyDescent="0.2"/>
    <row r="21018" ht="12.75" customHeight="1" x14ac:dyDescent="0.2"/>
    <row r="21019" ht="12.75" customHeight="1" x14ac:dyDescent="0.2"/>
    <row r="21020" ht="12.75" customHeight="1" x14ac:dyDescent="0.2"/>
    <row r="21021" ht="12.75" customHeight="1" x14ac:dyDescent="0.2"/>
    <row r="21022" ht="12.75" customHeight="1" x14ac:dyDescent="0.2"/>
    <row r="21023" ht="12.75" customHeight="1" x14ac:dyDescent="0.2"/>
    <row r="21024" ht="12.75" customHeight="1" x14ac:dyDescent="0.2"/>
    <row r="21025" ht="12.75" customHeight="1" x14ac:dyDescent="0.2"/>
    <row r="21026" ht="12.75" customHeight="1" x14ac:dyDescent="0.2"/>
    <row r="21027" ht="12.75" customHeight="1" x14ac:dyDescent="0.2"/>
    <row r="21028" ht="12.75" customHeight="1" x14ac:dyDescent="0.2"/>
    <row r="21029" ht="12.75" customHeight="1" x14ac:dyDescent="0.2"/>
    <row r="21030" ht="12.75" customHeight="1" x14ac:dyDescent="0.2"/>
    <row r="21031" ht="12.75" customHeight="1" x14ac:dyDescent="0.2"/>
    <row r="21032" ht="12.75" customHeight="1" x14ac:dyDescent="0.2"/>
    <row r="21033" ht="12.75" customHeight="1" x14ac:dyDescent="0.2"/>
    <row r="21034" ht="12.75" customHeight="1" x14ac:dyDescent="0.2"/>
    <row r="21035" ht="12.75" customHeight="1" x14ac:dyDescent="0.2"/>
    <row r="21036" ht="12.75" customHeight="1" x14ac:dyDescent="0.2"/>
    <row r="21037" ht="12.75" customHeight="1" x14ac:dyDescent="0.2"/>
    <row r="21038" ht="12.75" customHeight="1" x14ac:dyDescent="0.2"/>
    <row r="21039" ht="12.75" customHeight="1" x14ac:dyDescent="0.2"/>
    <row r="21040" ht="12.75" customHeight="1" x14ac:dyDescent="0.2"/>
    <row r="21041" ht="12.75" customHeight="1" x14ac:dyDescent="0.2"/>
    <row r="21042" ht="12.75" customHeight="1" x14ac:dyDescent="0.2"/>
    <row r="21043" ht="12.75" customHeight="1" x14ac:dyDescent="0.2"/>
    <row r="21044" ht="12.75" customHeight="1" x14ac:dyDescent="0.2"/>
    <row r="21045" ht="12.75" customHeight="1" x14ac:dyDescent="0.2"/>
    <row r="21046" ht="12.75" customHeight="1" x14ac:dyDescent="0.2"/>
    <row r="21047" ht="12.75" customHeight="1" x14ac:dyDescent="0.2"/>
    <row r="21048" ht="12.75" customHeight="1" x14ac:dyDescent="0.2"/>
    <row r="21049" ht="12.75" customHeight="1" x14ac:dyDescent="0.2"/>
    <row r="21050" ht="12.75" customHeight="1" x14ac:dyDescent="0.2"/>
    <row r="21051" ht="12.75" customHeight="1" x14ac:dyDescent="0.2"/>
    <row r="21052" ht="12.75" customHeight="1" x14ac:dyDescent="0.2"/>
    <row r="21053" ht="12.75" customHeight="1" x14ac:dyDescent="0.2"/>
    <row r="21054" ht="12.75" customHeight="1" x14ac:dyDescent="0.2"/>
    <row r="21055" ht="12.75" customHeight="1" x14ac:dyDescent="0.2"/>
    <row r="21056" ht="12.75" customHeight="1" x14ac:dyDescent="0.2"/>
    <row r="21057" ht="12.75" customHeight="1" x14ac:dyDescent="0.2"/>
    <row r="21058" ht="12.75" customHeight="1" x14ac:dyDescent="0.2"/>
    <row r="21059" ht="12.75" customHeight="1" x14ac:dyDescent="0.2"/>
    <row r="21060" ht="12.75" customHeight="1" x14ac:dyDescent="0.2"/>
    <row r="21061" ht="12.75" customHeight="1" x14ac:dyDescent="0.2"/>
    <row r="21062" ht="12.75" customHeight="1" x14ac:dyDescent="0.2"/>
    <row r="21063" ht="12.75" customHeight="1" x14ac:dyDescent="0.2"/>
    <row r="21064" ht="12.75" customHeight="1" x14ac:dyDescent="0.2"/>
    <row r="21065" ht="12.75" customHeight="1" x14ac:dyDescent="0.2"/>
    <row r="21066" ht="12.75" customHeight="1" x14ac:dyDescent="0.2"/>
    <row r="21067" ht="12.75" customHeight="1" x14ac:dyDescent="0.2"/>
    <row r="21068" ht="12.75" customHeight="1" x14ac:dyDescent="0.2"/>
    <row r="21069" ht="12.75" customHeight="1" x14ac:dyDescent="0.2"/>
    <row r="21070" ht="12.75" customHeight="1" x14ac:dyDescent="0.2"/>
    <row r="21071" ht="12.75" customHeight="1" x14ac:dyDescent="0.2"/>
    <row r="21072" ht="12.75" customHeight="1" x14ac:dyDescent="0.2"/>
    <row r="21073" ht="12.75" customHeight="1" x14ac:dyDescent="0.2"/>
    <row r="21074" ht="12.75" customHeight="1" x14ac:dyDescent="0.2"/>
    <row r="21075" ht="12.75" customHeight="1" x14ac:dyDescent="0.2"/>
    <row r="21076" ht="12.75" customHeight="1" x14ac:dyDescent="0.2"/>
    <row r="21077" ht="12.75" customHeight="1" x14ac:dyDescent="0.2"/>
    <row r="21078" ht="12.75" customHeight="1" x14ac:dyDescent="0.2"/>
    <row r="21079" ht="12.75" customHeight="1" x14ac:dyDescent="0.2"/>
    <row r="21080" ht="12.75" customHeight="1" x14ac:dyDescent="0.2"/>
    <row r="21081" ht="12.75" customHeight="1" x14ac:dyDescent="0.2"/>
    <row r="21082" ht="12.75" customHeight="1" x14ac:dyDescent="0.2"/>
    <row r="21083" ht="12.75" customHeight="1" x14ac:dyDescent="0.2"/>
    <row r="21084" ht="12.75" customHeight="1" x14ac:dyDescent="0.2"/>
    <row r="21085" ht="12.75" customHeight="1" x14ac:dyDescent="0.2"/>
    <row r="21086" ht="12.75" customHeight="1" x14ac:dyDescent="0.2"/>
    <row r="21087" ht="12.75" customHeight="1" x14ac:dyDescent="0.2"/>
    <row r="21088" ht="12.75" customHeight="1" x14ac:dyDescent="0.2"/>
    <row r="21089" ht="12.75" customHeight="1" x14ac:dyDescent="0.2"/>
    <row r="21090" ht="12.75" customHeight="1" x14ac:dyDescent="0.2"/>
    <row r="21091" ht="12.75" customHeight="1" x14ac:dyDescent="0.2"/>
    <row r="21092" ht="12.75" customHeight="1" x14ac:dyDescent="0.2"/>
    <row r="21093" ht="12.75" customHeight="1" x14ac:dyDescent="0.2"/>
    <row r="21094" ht="12.75" customHeight="1" x14ac:dyDescent="0.2"/>
    <row r="21095" ht="12.75" customHeight="1" x14ac:dyDescent="0.2"/>
    <row r="21096" ht="12.75" customHeight="1" x14ac:dyDescent="0.2"/>
    <row r="21097" ht="12.75" customHeight="1" x14ac:dyDescent="0.2"/>
    <row r="21098" ht="12.75" customHeight="1" x14ac:dyDescent="0.2"/>
    <row r="21099" ht="12.75" customHeight="1" x14ac:dyDescent="0.2"/>
    <row r="21100" ht="12.75" customHeight="1" x14ac:dyDescent="0.2"/>
    <row r="21101" ht="12.75" customHeight="1" x14ac:dyDescent="0.2"/>
    <row r="21102" ht="12.75" customHeight="1" x14ac:dyDescent="0.2"/>
    <row r="21103" ht="12.75" customHeight="1" x14ac:dyDescent="0.2"/>
    <row r="21104" ht="12.75" customHeight="1" x14ac:dyDescent="0.2"/>
    <row r="21105" ht="12.75" customHeight="1" x14ac:dyDescent="0.2"/>
    <row r="21106" ht="12.75" customHeight="1" x14ac:dyDescent="0.2"/>
    <row r="21107" ht="12.75" customHeight="1" x14ac:dyDescent="0.2"/>
    <row r="21108" ht="12.75" customHeight="1" x14ac:dyDescent="0.2"/>
    <row r="21109" ht="12.75" customHeight="1" x14ac:dyDescent="0.2"/>
    <row r="21110" ht="12.75" customHeight="1" x14ac:dyDescent="0.2"/>
    <row r="21111" ht="12.75" customHeight="1" x14ac:dyDescent="0.2"/>
    <row r="21112" ht="12.75" customHeight="1" x14ac:dyDescent="0.2"/>
    <row r="21113" ht="12.75" customHeight="1" x14ac:dyDescent="0.2"/>
    <row r="21114" ht="12.75" customHeight="1" x14ac:dyDescent="0.2"/>
    <row r="21115" ht="12.75" customHeight="1" x14ac:dyDescent="0.2"/>
    <row r="21116" ht="12.75" customHeight="1" x14ac:dyDescent="0.2"/>
    <row r="21117" ht="12.75" customHeight="1" x14ac:dyDescent="0.2"/>
    <row r="21118" ht="12.75" customHeight="1" x14ac:dyDescent="0.2"/>
    <row r="21119" ht="12.75" customHeight="1" x14ac:dyDescent="0.2"/>
    <row r="21120" ht="12.75" customHeight="1" x14ac:dyDescent="0.2"/>
    <row r="21121" ht="12.75" customHeight="1" x14ac:dyDescent="0.2"/>
    <row r="21122" ht="12.75" customHeight="1" x14ac:dyDescent="0.2"/>
    <row r="21123" ht="12.75" customHeight="1" x14ac:dyDescent="0.2"/>
    <row r="21124" ht="12.75" customHeight="1" x14ac:dyDescent="0.2"/>
    <row r="21125" ht="12.75" customHeight="1" x14ac:dyDescent="0.2"/>
    <row r="21126" ht="12.75" customHeight="1" x14ac:dyDescent="0.2"/>
    <row r="21127" ht="12.75" customHeight="1" x14ac:dyDescent="0.2"/>
    <row r="21128" ht="12.75" customHeight="1" x14ac:dyDescent="0.2"/>
    <row r="21129" ht="12.75" customHeight="1" x14ac:dyDescent="0.2"/>
    <row r="21130" ht="12.75" customHeight="1" x14ac:dyDescent="0.2"/>
    <row r="21131" ht="12.75" customHeight="1" x14ac:dyDescent="0.2"/>
    <row r="21132" ht="12.75" customHeight="1" x14ac:dyDescent="0.2"/>
    <row r="21133" ht="12.75" customHeight="1" x14ac:dyDescent="0.2"/>
    <row r="21134" ht="12.75" customHeight="1" x14ac:dyDescent="0.2"/>
    <row r="21135" ht="12.75" customHeight="1" x14ac:dyDescent="0.2"/>
    <row r="21136" ht="12.75" customHeight="1" x14ac:dyDescent="0.2"/>
    <row r="21137" ht="12.75" customHeight="1" x14ac:dyDescent="0.2"/>
    <row r="21138" ht="12.75" customHeight="1" x14ac:dyDescent="0.2"/>
    <row r="21139" ht="12.75" customHeight="1" x14ac:dyDescent="0.2"/>
    <row r="21140" ht="12.75" customHeight="1" x14ac:dyDescent="0.2"/>
    <row r="21141" ht="12.75" customHeight="1" x14ac:dyDescent="0.2"/>
    <row r="21142" ht="12.75" customHeight="1" x14ac:dyDescent="0.2"/>
    <row r="21143" ht="12.75" customHeight="1" x14ac:dyDescent="0.2"/>
    <row r="21144" ht="12.75" customHeight="1" x14ac:dyDescent="0.2"/>
    <row r="21145" ht="12.75" customHeight="1" x14ac:dyDescent="0.2"/>
    <row r="21146" ht="12.75" customHeight="1" x14ac:dyDescent="0.2"/>
    <row r="21147" ht="12.75" customHeight="1" x14ac:dyDescent="0.2"/>
    <row r="21148" ht="12.75" customHeight="1" x14ac:dyDescent="0.2"/>
    <row r="21149" ht="12.75" customHeight="1" x14ac:dyDescent="0.2"/>
    <row r="21150" ht="12.75" customHeight="1" x14ac:dyDescent="0.2"/>
    <row r="21151" ht="12.75" customHeight="1" x14ac:dyDescent="0.2"/>
    <row r="21152" ht="12.75" customHeight="1" x14ac:dyDescent="0.2"/>
    <row r="21153" ht="12.75" customHeight="1" x14ac:dyDescent="0.2"/>
    <row r="21154" ht="12.75" customHeight="1" x14ac:dyDescent="0.2"/>
    <row r="21155" ht="12.75" customHeight="1" x14ac:dyDescent="0.2"/>
    <row r="21156" ht="12.75" customHeight="1" x14ac:dyDescent="0.2"/>
    <row r="21157" ht="12.75" customHeight="1" x14ac:dyDescent="0.2"/>
    <row r="21158" ht="12.75" customHeight="1" x14ac:dyDescent="0.2"/>
    <row r="21159" ht="12.75" customHeight="1" x14ac:dyDescent="0.2"/>
    <row r="21160" ht="12.75" customHeight="1" x14ac:dyDescent="0.2"/>
    <row r="21161" ht="12.75" customHeight="1" x14ac:dyDescent="0.2"/>
    <row r="21162" ht="12.75" customHeight="1" x14ac:dyDescent="0.2"/>
    <row r="21163" ht="12.75" customHeight="1" x14ac:dyDescent="0.2"/>
    <row r="21164" ht="12.75" customHeight="1" x14ac:dyDescent="0.2"/>
    <row r="21165" ht="12.75" customHeight="1" x14ac:dyDescent="0.2"/>
    <row r="21166" ht="12.75" customHeight="1" x14ac:dyDescent="0.2"/>
    <row r="21167" ht="12.75" customHeight="1" x14ac:dyDescent="0.2"/>
    <row r="21168" ht="12.75" customHeight="1" x14ac:dyDescent="0.2"/>
    <row r="21169" ht="12.75" customHeight="1" x14ac:dyDescent="0.2"/>
    <row r="21170" ht="12.75" customHeight="1" x14ac:dyDescent="0.2"/>
    <row r="21171" ht="12.75" customHeight="1" x14ac:dyDescent="0.2"/>
    <row r="21172" ht="12.75" customHeight="1" x14ac:dyDescent="0.2"/>
    <row r="21173" ht="12.75" customHeight="1" x14ac:dyDescent="0.2"/>
    <row r="21174" ht="12.75" customHeight="1" x14ac:dyDescent="0.2"/>
    <row r="21175" ht="12.75" customHeight="1" x14ac:dyDescent="0.2"/>
    <row r="21176" ht="12.75" customHeight="1" x14ac:dyDescent="0.2"/>
    <row r="21177" ht="12.75" customHeight="1" x14ac:dyDescent="0.2"/>
    <row r="21178" ht="12.75" customHeight="1" x14ac:dyDescent="0.2"/>
    <row r="21179" ht="12.75" customHeight="1" x14ac:dyDescent="0.2"/>
    <row r="21180" ht="12.75" customHeight="1" x14ac:dyDescent="0.2"/>
    <row r="21181" ht="12.75" customHeight="1" x14ac:dyDescent="0.2"/>
    <row r="21182" ht="12.75" customHeight="1" x14ac:dyDescent="0.2"/>
    <row r="21183" ht="12.75" customHeight="1" x14ac:dyDescent="0.2"/>
    <row r="21184" ht="12.75" customHeight="1" x14ac:dyDescent="0.2"/>
    <row r="21185" ht="12.75" customHeight="1" x14ac:dyDescent="0.2"/>
    <row r="21186" ht="12.75" customHeight="1" x14ac:dyDescent="0.2"/>
    <row r="21187" ht="12.75" customHeight="1" x14ac:dyDescent="0.2"/>
    <row r="21188" ht="12.75" customHeight="1" x14ac:dyDescent="0.2"/>
    <row r="21189" ht="12.75" customHeight="1" x14ac:dyDescent="0.2"/>
    <row r="21190" ht="12.75" customHeight="1" x14ac:dyDescent="0.2"/>
    <row r="21191" ht="12.75" customHeight="1" x14ac:dyDescent="0.2"/>
    <row r="21192" ht="12.75" customHeight="1" x14ac:dyDescent="0.2"/>
    <row r="21193" ht="12.75" customHeight="1" x14ac:dyDescent="0.2"/>
    <row r="21194" ht="12.75" customHeight="1" x14ac:dyDescent="0.2"/>
    <row r="21195" ht="12.75" customHeight="1" x14ac:dyDescent="0.2"/>
    <row r="21196" ht="12.75" customHeight="1" x14ac:dyDescent="0.2"/>
    <row r="21197" ht="12.75" customHeight="1" x14ac:dyDescent="0.2"/>
    <row r="21198" ht="12.75" customHeight="1" x14ac:dyDescent="0.2"/>
    <row r="21199" ht="12.75" customHeight="1" x14ac:dyDescent="0.2"/>
    <row r="21200" ht="12.75" customHeight="1" x14ac:dyDescent="0.2"/>
    <row r="21201" ht="12.75" customHeight="1" x14ac:dyDescent="0.2"/>
    <row r="21202" ht="12.75" customHeight="1" x14ac:dyDescent="0.2"/>
    <row r="21203" ht="12.75" customHeight="1" x14ac:dyDescent="0.2"/>
    <row r="21204" ht="12.75" customHeight="1" x14ac:dyDescent="0.2"/>
    <row r="21205" ht="12.75" customHeight="1" x14ac:dyDescent="0.2"/>
    <row r="21206" ht="12.75" customHeight="1" x14ac:dyDescent="0.2"/>
    <row r="21207" ht="12.75" customHeight="1" x14ac:dyDescent="0.2"/>
    <row r="21208" ht="12.75" customHeight="1" x14ac:dyDescent="0.2"/>
    <row r="21209" ht="12.75" customHeight="1" x14ac:dyDescent="0.2"/>
    <row r="21210" ht="12.75" customHeight="1" x14ac:dyDescent="0.2"/>
    <row r="21211" ht="12.75" customHeight="1" x14ac:dyDescent="0.2"/>
    <row r="21212" ht="12.75" customHeight="1" x14ac:dyDescent="0.2"/>
    <row r="21213" ht="12.75" customHeight="1" x14ac:dyDescent="0.2"/>
    <row r="21214" ht="12.75" customHeight="1" x14ac:dyDescent="0.2"/>
    <row r="21215" ht="12.75" customHeight="1" x14ac:dyDescent="0.2"/>
    <row r="21216" ht="12.75" customHeight="1" x14ac:dyDescent="0.2"/>
    <row r="21217" ht="12.75" customHeight="1" x14ac:dyDescent="0.2"/>
    <row r="21218" ht="12.75" customHeight="1" x14ac:dyDescent="0.2"/>
    <row r="21219" ht="12.75" customHeight="1" x14ac:dyDescent="0.2"/>
    <row r="21220" ht="12.75" customHeight="1" x14ac:dyDescent="0.2"/>
    <row r="21221" ht="12.75" customHeight="1" x14ac:dyDescent="0.2"/>
    <row r="21222" ht="12.75" customHeight="1" x14ac:dyDescent="0.2"/>
    <row r="21223" ht="12.75" customHeight="1" x14ac:dyDescent="0.2"/>
    <row r="21224" ht="12.75" customHeight="1" x14ac:dyDescent="0.2"/>
    <row r="21225" ht="12.75" customHeight="1" x14ac:dyDescent="0.2"/>
    <row r="21226" ht="12.75" customHeight="1" x14ac:dyDescent="0.2"/>
    <row r="21227" ht="12.75" customHeight="1" x14ac:dyDescent="0.2"/>
    <row r="21228" ht="12.75" customHeight="1" x14ac:dyDescent="0.2"/>
    <row r="21229" ht="12.75" customHeight="1" x14ac:dyDescent="0.2"/>
    <row r="21230" ht="12.75" customHeight="1" x14ac:dyDescent="0.2"/>
    <row r="21231" ht="12.75" customHeight="1" x14ac:dyDescent="0.2"/>
    <row r="21232" ht="12.75" customHeight="1" x14ac:dyDescent="0.2"/>
    <row r="21233" ht="12.75" customHeight="1" x14ac:dyDescent="0.2"/>
    <row r="21234" ht="12.75" customHeight="1" x14ac:dyDescent="0.2"/>
    <row r="21235" ht="12.75" customHeight="1" x14ac:dyDescent="0.2"/>
    <row r="21236" ht="12.75" customHeight="1" x14ac:dyDescent="0.2"/>
    <row r="21237" ht="12.75" customHeight="1" x14ac:dyDescent="0.2"/>
    <row r="21238" ht="12.75" customHeight="1" x14ac:dyDescent="0.2"/>
    <row r="21239" ht="12.75" customHeight="1" x14ac:dyDescent="0.2"/>
    <row r="21240" ht="12.75" customHeight="1" x14ac:dyDescent="0.2"/>
    <row r="21241" ht="12.75" customHeight="1" x14ac:dyDescent="0.2"/>
    <row r="21242" ht="12.75" customHeight="1" x14ac:dyDescent="0.2"/>
    <row r="21243" ht="12.75" customHeight="1" x14ac:dyDescent="0.2"/>
    <row r="21244" ht="12.75" customHeight="1" x14ac:dyDescent="0.2"/>
    <row r="21245" ht="12.75" customHeight="1" x14ac:dyDescent="0.2"/>
    <row r="21246" ht="12.75" customHeight="1" x14ac:dyDescent="0.2"/>
    <row r="21247" ht="12.75" customHeight="1" x14ac:dyDescent="0.2"/>
    <row r="21248" ht="12.75" customHeight="1" x14ac:dyDescent="0.2"/>
    <row r="21249" ht="12.75" customHeight="1" x14ac:dyDescent="0.2"/>
    <row r="21250" ht="12.75" customHeight="1" x14ac:dyDescent="0.2"/>
    <row r="21251" ht="12.75" customHeight="1" x14ac:dyDescent="0.2"/>
    <row r="21252" ht="12.75" customHeight="1" x14ac:dyDescent="0.2"/>
    <row r="21253" ht="12.75" customHeight="1" x14ac:dyDescent="0.2"/>
    <row r="21254" ht="12.75" customHeight="1" x14ac:dyDescent="0.2"/>
    <row r="21255" ht="12.75" customHeight="1" x14ac:dyDescent="0.2"/>
    <row r="21256" ht="12.75" customHeight="1" x14ac:dyDescent="0.2"/>
    <row r="21257" ht="12.75" customHeight="1" x14ac:dyDescent="0.2"/>
    <row r="21258" ht="12.75" customHeight="1" x14ac:dyDescent="0.2"/>
    <row r="21259" ht="12.75" customHeight="1" x14ac:dyDescent="0.2"/>
    <row r="21260" ht="12.75" customHeight="1" x14ac:dyDescent="0.2"/>
    <row r="21261" ht="12.75" customHeight="1" x14ac:dyDescent="0.2"/>
    <row r="21262" ht="12.75" customHeight="1" x14ac:dyDescent="0.2"/>
    <row r="21263" ht="12.75" customHeight="1" x14ac:dyDescent="0.2"/>
    <row r="21264" ht="12.75" customHeight="1" x14ac:dyDescent="0.2"/>
    <row r="21265" ht="12.75" customHeight="1" x14ac:dyDescent="0.2"/>
    <row r="21266" ht="12.75" customHeight="1" x14ac:dyDescent="0.2"/>
    <row r="21267" ht="12.75" customHeight="1" x14ac:dyDescent="0.2"/>
    <row r="21268" ht="12.75" customHeight="1" x14ac:dyDescent="0.2"/>
    <row r="21269" ht="12.75" customHeight="1" x14ac:dyDescent="0.2"/>
    <row r="21270" ht="12.75" customHeight="1" x14ac:dyDescent="0.2"/>
    <row r="21271" ht="12.75" customHeight="1" x14ac:dyDescent="0.2"/>
    <row r="21272" ht="12.75" customHeight="1" x14ac:dyDescent="0.2"/>
    <row r="21273" ht="12.75" customHeight="1" x14ac:dyDescent="0.2"/>
    <row r="21274" ht="12.75" customHeight="1" x14ac:dyDescent="0.2"/>
    <row r="21275" ht="12.75" customHeight="1" x14ac:dyDescent="0.2"/>
    <row r="21276" ht="12.75" customHeight="1" x14ac:dyDescent="0.2"/>
    <row r="21277" ht="12.75" customHeight="1" x14ac:dyDescent="0.2"/>
    <row r="21278" ht="12.75" customHeight="1" x14ac:dyDescent="0.2"/>
    <row r="21279" ht="12.75" customHeight="1" x14ac:dyDescent="0.2"/>
    <row r="21280" ht="12.75" customHeight="1" x14ac:dyDescent="0.2"/>
    <row r="21281" ht="12.75" customHeight="1" x14ac:dyDescent="0.2"/>
    <row r="21282" ht="12.75" customHeight="1" x14ac:dyDescent="0.2"/>
    <row r="21283" ht="12.75" customHeight="1" x14ac:dyDescent="0.2"/>
    <row r="21284" ht="12.75" customHeight="1" x14ac:dyDescent="0.2"/>
    <row r="21285" ht="12.75" customHeight="1" x14ac:dyDescent="0.2"/>
    <row r="21286" ht="12.75" customHeight="1" x14ac:dyDescent="0.2"/>
    <row r="21287" ht="12.75" customHeight="1" x14ac:dyDescent="0.2"/>
    <row r="21288" ht="12.75" customHeight="1" x14ac:dyDescent="0.2"/>
    <row r="21289" ht="12.75" customHeight="1" x14ac:dyDescent="0.2"/>
    <row r="21290" ht="12.75" customHeight="1" x14ac:dyDescent="0.2"/>
    <row r="21291" ht="12.75" customHeight="1" x14ac:dyDescent="0.2"/>
    <row r="21292" ht="12.75" customHeight="1" x14ac:dyDescent="0.2"/>
    <row r="21293" ht="12.75" customHeight="1" x14ac:dyDescent="0.2"/>
    <row r="21294" ht="12.75" customHeight="1" x14ac:dyDescent="0.2"/>
    <row r="21295" ht="12.75" customHeight="1" x14ac:dyDescent="0.2"/>
    <row r="21296" ht="12.75" customHeight="1" x14ac:dyDescent="0.2"/>
    <row r="21297" ht="12.75" customHeight="1" x14ac:dyDescent="0.2"/>
    <row r="21298" ht="12.75" customHeight="1" x14ac:dyDescent="0.2"/>
    <row r="21299" ht="12.75" customHeight="1" x14ac:dyDescent="0.2"/>
    <row r="21300" ht="12.75" customHeight="1" x14ac:dyDescent="0.2"/>
    <row r="21301" ht="12.75" customHeight="1" x14ac:dyDescent="0.2"/>
    <row r="21302" ht="12.75" customHeight="1" x14ac:dyDescent="0.2"/>
    <row r="21303" ht="12.75" customHeight="1" x14ac:dyDescent="0.2"/>
    <row r="21304" ht="12.75" customHeight="1" x14ac:dyDescent="0.2"/>
    <row r="21305" ht="12.75" customHeight="1" x14ac:dyDescent="0.2"/>
    <row r="21306" ht="12.75" customHeight="1" x14ac:dyDescent="0.2"/>
    <row r="21307" ht="12.75" customHeight="1" x14ac:dyDescent="0.2"/>
    <row r="21308" ht="12.75" customHeight="1" x14ac:dyDescent="0.2"/>
    <row r="21309" ht="12.75" customHeight="1" x14ac:dyDescent="0.2"/>
    <row r="21310" ht="12.75" customHeight="1" x14ac:dyDescent="0.2"/>
    <row r="21311" ht="12.75" customHeight="1" x14ac:dyDescent="0.2"/>
    <row r="21312" ht="12.75" customHeight="1" x14ac:dyDescent="0.2"/>
    <row r="21313" ht="12.75" customHeight="1" x14ac:dyDescent="0.2"/>
    <row r="21314" ht="12.75" customHeight="1" x14ac:dyDescent="0.2"/>
    <row r="21315" ht="12.75" customHeight="1" x14ac:dyDescent="0.2"/>
    <row r="21316" ht="12.75" customHeight="1" x14ac:dyDescent="0.2"/>
    <row r="21317" ht="12.75" customHeight="1" x14ac:dyDescent="0.2"/>
    <row r="21318" ht="12.75" customHeight="1" x14ac:dyDescent="0.2"/>
    <row r="21319" ht="12.75" customHeight="1" x14ac:dyDescent="0.2"/>
    <row r="21320" ht="12.75" customHeight="1" x14ac:dyDescent="0.2"/>
    <row r="21321" ht="12.75" customHeight="1" x14ac:dyDescent="0.2"/>
    <row r="21322" ht="12.75" customHeight="1" x14ac:dyDescent="0.2"/>
    <row r="21323" ht="12.75" customHeight="1" x14ac:dyDescent="0.2"/>
    <row r="21324" ht="12.75" customHeight="1" x14ac:dyDescent="0.2"/>
    <row r="21325" ht="12.75" customHeight="1" x14ac:dyDescent="0.2"/>
    <row r="21326" ht="12.75" customHeight="1" x14ac:dyDescent="0.2"/>
    <row r="21327" ht="12.75" customHeight="1" x14ac:dyDescent="0.2"/>
    <row r="21328" ht="12.75" customHeight="1" x14ac:dyDescent="0.2"/>
    <row r="21329" ht="12.75" customHeight="1" x14ac:dyDescent="0.2"/>
    <row r="21330" ht="12.75" customHeight="1" x14ac:dyDescent="0.2"/>
    <row r="21331" ht="12.75" customHeight="1" x14ac:dyDescent="0.2"/>
    <row r="21332" ht="12.75" customHeight="1" x14ac:dyDescent="0.2"/>
    <row r="21333" ht="12.75" customHeight="1" x14ac:dyDescent="0.2"/>
    <row r="21334" ht="12.75" customHeight="1" x14ac:dyDescent="0.2"/>
    <row r="21335" ht="12.75" customHeight="1" x14ac:dyDescent="0.2"/>
    <row r="21336" ht="12.75" customHeight="1" x14ac:dyDescent="0.2"/>
    <row r="21337" ht="12.75" customHeight="1" x14ac:dyDescent="0.2"/>
    <row r="21338" ht="12.75" customHeight="1" x14ac:dyDescent="0.2"/>
    <row r="21339" ht="12.75" customHeight="1" x14ac:dyDescent="0.2"/>
    <row r="21340" ht="12.75" customHeight="1" x14ac:dyDescent="0.2"/>
    <row r="21341" ht="12.75" customHeight="1" x14ac:dyDescent="0.2"/>
    <row r="21342" ht="12.75" customHeight="1" x14ac:dyDescent="0.2"/>
    <row r="21343" ht="12.75" customHeight="1" x14ac:dyDescent="0.2"/>
    <row r="21344" ht="12.75" customHeight="1" x14ac:dyDescent="0.2"/>
    <row r="21345" ht="12.75" customHeight="1" x14ac:dyDescent="0.2"/>
    <row r="21346" ht="12.75" customHeight="1" x14ac:dyDescent="0.2"/>
    <row r="21347" ht="12.75" customHeight="1" x14ac:dyDescent="0.2"/>
    <row r="21348" ht="12.75" customHeight="1" x14ac:dyDescent="0.2"/>
    <row r="21349" ht="12.75" customHeight="1" x14ac:dyDescent="0.2"/>
    <row r="21350" ht="12.75" customHeight="1" x14ac:dyDescent="0.2"/>
    <row r="21351" ht="12.75" customHeight="1" x14ac:dyDescent="0.2"/>
    <row r="21352" ht="12.75" customHeight="1" x14ac:dyDescent="0.2"/>
    <row r="21353" ht="12.75" customHeight="1" x14ac:dyDescent="0.2"/>
    <row r="21354" ht="12.75" customHeight="1" x14ac:dyDescent="0.2"/>
    <row r="21355" ht="12.75" customHeight="1" x14ac:dyDescent="0.2"/>
    <row r="21356" ht="12.75" customHeight="1" x14ac:dyDescent="0.2"/>
    <row r="21357" ht="12.75" customHeight="1" x14ac:dyDescent="0.2"/>
    <row r="21358" ht="12.75" customHeight="1" x14ac:dyDescent="0.2"/>
    <row r="21359" ht="12.75" customHeight="1" x14ac:dyDescent="0.2"/>
    <row r="21360" ht="12.75" customHeight="1" x14ac:dyDescent="0.2"/>
    <row r="21361" ht="12.75" customHeight="1" x14ac:dyDescent="0.2"/>
    <row r="21362" ht="12.75" customHeight="1" x14ac:dyDescent="0.2"/>
    <row r="21363" ht="12.75" customHeight="1" x14ac:dyDescent="0.2"/>
    <row r="21364" ht="12.75" customHeight="1" x14ac:dyDescent="0.2"/>
    <row r="21365" ht="12.75" customHeight="1" x14ac:dyDescent="0.2"/>
    <row r="21366" ht="12.75" customHeight="1" x14ac:dyDescent="0.2"/>
    <row r="21367" ht="12.75" customHeight="1" x14ac:dyDescent="0.2"/>
    <row r="21368" ht="12.75" customHeight="1" x14ac:dyDescent="0.2"/>
    <row r="21369" ht="12.75" customHeight="1" x14ac:dyDescent="0.2"/>
    <row r="21370" ht="12.75" customHeight="1" x14ac:dyDescent="0.2"/>
    <row r="21371" ht="12.75" customHeight="1" x14ac:dyDescent="0.2"/>
    <row r="21372" ht="12.75" customHeight="1" x14ac:dyDescent="0.2"/>
    <row r="21373" ht="12.75" customHeight="1" x14ac:dyDescent="0.2"/>
    <row r="21374" ht="12.75" customHeight="1" x14ac:dyDescent="0.2"/>
    <row r="21375" ht="12.75" customHeight="1" x14ac:dyDescent="0.2"/>
    <row r="21376" ht="12.75" customHeight="1" x14ac:dyDescent="0.2"/>
    <row r="21377" ht="12.75" customHeight="1" x14ac:dyDescent="0.2"/>
    <row r="21378" ht="12.75" customHeight="1" x14ac:dyDescent="0.2"/>
    <row r="21379" ht="12.75" customHeight="1" x14ac:dyDescent="0.2"/>
    <row r="21380" ht="12.75" customHeight="1" x14ac:dyDescent="0.2"/>
    <row r="21381" ht="12.75" customHeight="1" x14ac:dyDescent="0.2"/>
    <row r="21382" ht="12.75" customHeight="1" x14ac:dyDescent="0.2"/>
    <row r="21383" ht="12.75" customHeight="1" x14ac:dyDescent="0.2"/>
    <row r="21384" ht="12.75" customHeight="1" x14ac:dyDescent="0.2"/>
    <row r="21385" ht="12.75" customHeight="1" x14ac:dyDescent="0.2"/>
    <row r="21386" ht="12.75" customHeight="1" x14ac:dyDescent="0.2"/>
    <row r="21387" ht="12.75" customHeight="1" x14ac:dyDescent="0.2"/>
    <row r="21388" ht="12.75" customHeight="1" x14ac:dyDescent="0.2"/>
    <row r="21389" ht="12.75" customHeight="1" x14ac:dyDescent="0.2"/>
    <row r="21390" ht="12.75" customHeight="1" x14ac:dyDescent="0.2"/>
    <row r="21391" ht="12.75" customHeight="1" x14ac:dyDescent="0.2"/>
    <row r="21392" ht="12.75" customHeight="1" x14ac:dyDescent="0.2"/>
    <row r="21393" ht="12.75" customHeight="1" x14ac:dyDescent="0.2"/>
    <row r="21394" ht="12.75" customHeight="1" x14ac:dyDescent="0.2"/>
    <row r="21395" ht="12.75" customHeight="1" x14ac:dyDescent="0.2"/>
    <row r="21396" ht="12.75" customHeight="1" x14ac:dyDescent="0.2"/>
    <row r="21397" ht="12.75" customHeight="1" x14ac:dyDescent="0.2"/>
    <row r="21398" ht="12.75" customHeight="1" x14ac:dyDescent="0.2"/>
    <row r="21399" ht="12.75" customHeight="1" x14ac:dyDescent="0.2"/>
    <row r="21400" ht="12.75" customHeight="1" x14ac:dyDescent="0.2"/>
    <row r="21401" ht="12.75" customHeight="1" x14ac:dyDescent="0.2"/>
    <row r="21402" ht="12.75" customHeight="1" x14ac:dyDescent="0.2"/>
    <row r="21403" ht="12.75" customHeight="1" x14ac:dyDescent="0.2"/>
    <row r="21404" ht="12.75" customHeight="1" x14ac:dyDescent="0.2"/>
    <row r="21405" ht="12.75" customHeight="1" x14ac:dyDescent="0.2"/>
    <row r="21406" ht="12.75" customHeight="1" x14ac:dyDescent="0.2"/>
    <row r="21407" ht="12.75" customHeight="1" x14ac:dyDescent="0.2"/>
    <row r="21408" ht="12.75" customHeight="1" x14ac:dyDescent="0.2"/>
    <row r="21409" ht="12.75" customHeight="1" x14ac:dyDescent="0.2"/>
    <row r="21410" ht="12.75" customHeight="1" x14ac:dyDescent="0.2"/>
    <row r="21411" ht="12.75" customHeight="1" x14ac:dyDescent="0.2"/>
    <row r="21412" ht="12.75" customHeight="1" x14ac:dyDescent="0.2"/>
    <row r="21413" ht="12.75" customHeight="1" x14ac:dyDescent="0.2"/>
    <row r="21414" ht="12.75" customHeight="1" x14ac:dyDescent="0.2"/>
    <row r="21415" ht="12.75" customHeight="1" x14ac:dyDescent="0.2"/>
    <row r="21416" ht="12.75" customHeight="1" x14ac:dyDescent="0.2"/>
    <row r="21417" ht="12.75" customHeight="1" x14ac:dyDescent="0.2"/>
    <row r="21418" ht="12.75" customHeight="1" x14ac:dyDescent="0.2"/>
    <row r="21419" ht="12.75" customHeight="1" x14ac:dyDescent="0.2"/>
    <row r="21420" ht="12.75" customHeight="1" x14ac:dyDescent="0.2"/>
    <row r="21421" ht="12.75" customHeight="1" x14ac:dyDescent="0.2"/>
    <row r="21422" ht="12.75" customHeight="1" x14ac:dyDescent="0.2"/>
    <row r="21423" ht="12.75" customHeight="1" x14ac:dyDescent="0.2"/>
    <row r="21424" ht="12.75" customHeight="1" x14ac:dyDescent="0.2"/>
    <row r="21425" ht="12.75" customHeight="1" x14ac:dyDescent="0.2"/>
    <row r="21426" ht="12.75" customHeight="1" x14ac:dyDescent="0.2"/>
    <row r="21427" ht="12.75" customHeight="1" x14ac:dyDescent="0.2"/>
    <row r="21428" ht="12.75" customHeight="1" x14ac:dyDescent="0.2"/>
    <row r="21429" ht="12.75" customHeight="1" x14ac:dyDescent="0.2"/>
    <row r="21430" ht="12.75" customHeight="1" x14ac:dyDescent="0.2"/>
    <row r="21431" ht="12.75" customHeight="1" x14ac:dyDescent="0.2"/>
    <row r="21432" ht="12.75" customHeight="1" x14ac:dyDescent="0.2"/>
    <row r="21433" ht="12.75" customHeight="1" x14ac:dyDescent="0.2"/>
    <row r="21434" ht="12.75" customHeight="1" x14ac:dyDescent="0.2"/>
    <row r="21435" ht="12.75" customHeight="1" x14ac:dyDescent="0.2"/>
    <row r="21436" ht="12.75" customHeight="1" x14ac:dyDescent="0.2"/>
    <row r="21437" ht="12.75" customHeight="1" x14ac:dyDescent="0.2"/>
    <row r="21438" ht="12.75" customHeight="1" x14ac:dyDescent="0.2"/>
    <row r="21439" ht="12.75" customHeight="1" x14ac:dyDescent="0.2"/>
    <row r="21440" ht="12.75" customHeight="1" x14ac:dyDescent="0.2"/>
    <row r="21441" ht="12.75" customHeight="1" x14ac:dyDescent="0.2"/>
    <row r="21442" ht="12.75" customHeight="1" x14ac:dyDescent="0.2"/>
    <row r="21443" ht="12.75" customHeight="1" x14ac:dyDescent="0.2"/>
    <row r="21444" ht="12.75" customHeight="1" x14ac:dyDescent="0.2"/>
    <row r="21445" ht="12.75" customHeight="1" x14ac:dyDescent="0.2"/>
    <row r="21446" ht="12.75" customHeight="1" x14ac:dyDescent="0.2"/>
    <row r="21447" ht="12.75" customHeight="1" x14ac:dyDescent="0.2"/>
    <row r="21448" ht="12.75" customHeight="1" x14ac:dyDescent="0.2"/>
    <row r="21449" ht="12.75" customHeight="1" x14ac:dyDescent="0.2"/>
    <row r="21450" ht="12.75" customHeight="1" x14ac:dyDescent="0.2"/>
    <row r="21451" ht="12.75" customHeight="1" x14ac:dyDescent="0.2"/>
    <row r="21452" ht="12.75" customHeight="1" x14ac:dyDescent="0.2"/>
    <row r="21453" ht="12.75" customHeight="1" x14ac:dyDescent="0.2"/>
    <row r="21454" ht="12.75" customHeight="1" x14ac:dyDescent="0.2"/>
    <row r="21455" ht="12.75" customHeight="1" x14ac:dyDescent="0.2"/>
    <row r="21456" ht="12.75" customHeight="1" x14ac:dyDescent="0.2"/>
    <row r="21457" ht="12.75" customHeight="1" x14ac:dyDescent="0.2"/>
    <row r="21458" ht="12.75" customHeight="1" x14ac:dyDescent="0.2"/>
    <row r="21459" ht="12.75" customHeight="1" x14ac:dyDescent="0.2"/>
    <row r="21460" ht="12.75" customHeight="1" x14ac:dyDescent="0.2"/>
    <row r="21461" ht="12.75" customHeight="1" x14ac:dyDescent="0.2"/>
    <row r="21462" ht="12.75" customHeight="1" x14ac:dyDescent="0.2"/>
    <row r="21463" ht="12.75" customHeight="1" x14ac:dyDescent="0.2"/>
    <row r="21464" ht="12.75" customHeight="1" x14ac:dyDescent="0.2"/>
    <row r="21465" ht="12.75" customHeight="1" x14ac:dyDescent="0.2"/>
    <row r="21466" ht="12.75" customHeight="1" x14ac:dyDescent="0.2"/>
    <row r="21467" ht="12.75" customHeight="1" x14ac:dyDescent="0.2"/>
    <row r="21468" ht="12.75" customHeight="1" x14ac:dyDescent="0.2"/>
    <row r="21469" ht="12.75" customHeight="1" x14ac:dyDescent="0.2"/>
    <row r="21470" ht="12.75" customHeight="1" x14ac:dyDescent="0.2"/>
    <row r="21471" ht="12.75" customHeight="1" x14ac:dyDescent="0.2"/>
    <row r="21472" ht="12.75" customHeight="1" x14ac:dyDescent="0.2"/>
    <row r="21473" ht="12.75" customHeight="1" x14ac:dyDescent="0.2"/>
    <row r="21474" ht="12.75" customHeight="1" x14ac:dyDescent="0.2"/>
    <row r="21475" ht="12.75" customHeight="1" x14ac:dyDescent="0.2"/>
    <row r="21476" ht="12.75" customHeight="1" x14ac:dyDescent="0.2"/>
    <row r="21477" ht="12.75" customHeight="1" x14ac:dyDescent="0.2"/>
    <row r="21478" ht="12.75" customHeight="1" x14ac:dyDescent="0.2"/>
    <row r="21479" ht="12.75" customHeight="1" x14ac:dyDescent="0.2"/>
    <row r="21480" ht="12.75" customHeight="1" x14ac:dyDescent="0.2"/>
    <row r="21481" ht="12.75" customHeight="1" x14ac:dyDescent="0.2"/>
    <row r="21482" ht="12.75" customHeight="1" x14ac:dyDescent="0.2"/>
    <row r="21483" ht="12.75" customHeight="1" x14ac:dyDescent="0.2"/>
    <row r="21484" ht="12.75" customHeight="1" x14ac:dyDescent="0.2"/>
    <row r="21485" ht="12.75" customHeight="1" x14ac:dyDescent="0.2"/>
    <row r="21486" ht="12.75" customHeight="1" x14ac:dyDescent="0.2"/>
    <row r="21487" ht="12.75" customHeight="1" x14ac:dyDescent="0.2"/>
    <row r="21488" ht="12.75" customHeight="1" x14ac:dyDescent="0.2"/>
    <row r="21489" ht="12.75" customHeight="1" x14ac:dyDescent="0.2"/>
    <row r="21490" ht="12.75" customHeight="1" x14ac:dyDescent="0.2"/>
    <row r="21491" ht="12.75" customHeight="1" x14ac:dyDescent="0.2"/>
    <row r="21492" ht="12.75" customHeight="1" x14ac:dyDescent="0.2"/>
    <row r="21493" ht="12.75" customHeight="1" x14ac:dyDescent="0.2"/>
    <row r="21494" ht="12.75" customHeight="1" x14ac:dyDescent="0.2"/>
    <row r="21495" ht="12.75" customHeight="1" x14ac:dyDescent="0.2"/>
    <row r="21496" ht="12.75" customHeight="1" x14ac:dyDescent="0.2"/>
    <row r="21497" ht="12.75" customHeight="1" x14ac:dyDescent="0.2"/>
    <row r="21498" ht="12.75" customHeight="1" x14ac:dyDescent="0.2"/>
    <row r="21499" ht="12.75" customHeight="1" x14ac:dyDescent="0.2"/>
    <row r="21500" ht="12.75" customHeight="1" x14ac:dyDescent="0.2"/>
    <row r="21501" ht="12.75" customHeight="1" x14ac:dyDescent="0.2"/>
    <row r="21502" ht="12.75" customHeight="1" x14ac:dyDescent="0.2"/>
    <row r="21503" ht="12.75" customHeight="1" x14ac:dyDescent="0.2"/>
    <row r="21504" ht="12.75" customHeight="1" x14ac:dyDescent="0.2"/>
    <row r="21505" ht="12.75" customHeight="1" x14ac:dyDescent="0.2"/>
    <row r="21506" ht="12.75" customHeight="1" x14ac:dyDescent="0.2"/>
    <row r="21507" ht="12.75" customHeight="1" x14ac:dyDescent="0.2"/>
    <row r="21508" ht="12.75" customHeight="1" x14ac:dyDescent="0.2"/>
    <row r="21509" ht="12.75" customHeight="1" x14ac:dyDescent="0.2"/>
    <row r="21510" ht="12.75" customHeight="1" x14ac:dyDescent="0.2"/>
    <row r="21511" ht="12.75" customHeight="1" x14ac:dyDescent="0.2"/>
    <row r="21512" ht="12.75" customHeight="1" x14ac:dyDescent="0.2"/>
    <row r="21513" ht="12.75" customHeight="1" x14ac:dyDescent="0.2"/>
    <row r="21514" ht="12.75" customHeight="1" x14ac:dyDescent="0.2"/>
    <row r="21515" ht="12.75" customHeight="1" x14ac:dyDescent="0.2"/>
    <row r="21516" ht="12.75" customHeight="1" x14ac:dyDescent="0.2"/>
    <row r="21517" ht="12.75" customHeight="1" x14ac:dyDescent="0.2"/>
    <row r="21518" ht="12.75" customHeight="1" x14ac:dyDescent="0.2"/>
    <row r="21519" ht="12.75" customHeight="1" x14ac:dyDescent="0.2"/>
    <row r="21520" ht="12.75" customHeight="1" x14ac:dyDescent="0.2"/>
    <row r="21521" ht="12.75" customHeight="1" x14ac:dyDescent="0.2"/>
    <row r="21522" ht="12.75" customHeight="1" x14ac:dyDescent="0.2"/>
    <row r="21523" ht="12.75" customHeight="1" x14ac:dyDescent="0.2"/>
    <row r="21524" ht="12.75" customHeight="1" x14ac:dyDescent="0.2"/>
    <row r="21525" ht="12.75" customHeight="1" x14ac:dyDescent="0.2"/>
    <row r="21526" ht="12.75" customHeight="1" x14ac:dyDescent="0.2"/>
    <row r="21527" ht="12.75" customHeight="1" x14ac:dyDescent="0.2"/>
    <row r="21528" ht="12.75" customHeight="1" x14ac:dyDescent="0.2"/>
    <row r="21529" ht="12.75" customHeight="1" x14ac:dyDescent="0.2"/>
    <row r="21530" ht="12.75" customHeight="1" x14ac:dyDescent="0.2"/>
    <row r="21531" ht="12.75" customHeight="1" x14ac:dyDescent="0.2"/>
    <row r="21532" ht="12.75" customHeight="1" x14ac:dyDescent="0.2"/>
    <row r="21533" ht="12.75" customHeight="1" x14ac:dyDescent="0.2"/>
    <row r="21534" ht="12.75" customHeight="1" x14ac:dyDescent="0.2"/>
    <row r="21535" ht="12.75" customHeight="1" x14ac:dyDescent="0.2"/>
    <row r="21536" ht="12.75" customHeight="1" x14ac:dyDescent="0.2"/>
    <row r="21537" ht="12.75" customHeight="1" x14ac:dyDescent="0.2"/>
    <row r="21538" ht="12.75" customHeight="1" x14ac:dyDescent="0.2"/>
    <row r="21539" ht="12.75" customHeight="1" x14ac:dyDescent="0.2"/>
    <row r="21540" ht="12.75" customHeight="1" x14ac:dyDescent="0.2"/>
    <row r="21541" ht="12.75" customHeight="1" x14ac:dyDescent="0.2"/>
    <row r="21542" ht="12.75" customHeight="1" x14ac:dyDescent="0.2"/>
    <row r="21543" ht="12.75" customHeight="1" x14ac:dyDescent="0.2"/>
    <row r="21544" ht="12.75" customHeight="1" x14ac:dyDescent="0.2"/>
    <row r="21545" ht="12.75" customHeight="1" x14ac:dyDescent="0.2"/>
    <row r="21546" ht="12.75" customHeight="1" x14ac:dyDescent="0.2"/>
    <row r="21547" ht="12.75" customHeight="1" x14ac:dyDescent="0.2"/>
    <row r="21548" ht="12.75" customHeight="1" x14ac:dyDescent="0.2"/>
    <row r="21549" ht="12.75" customHeight="1" x14ac:dyDescent="0.2"/>
    <row r="21550" ht="12.75" customHeight="1" x14ac:dyDescent="0.2"/>
    <row r="21551" ht="12.75" customHeight="1" x14ac:dyDescent="0.2"/>
    <row r="21552" ht="12.75" customHeight="1" x14ac:dyDescent="0.2"/>
    <row r="21553" ht="12.75" customHeight="1" x14ac:dyDescent="0.2"/>
    <row r="21554" ht="12.75" customHeight="1" x14ac:dyDescent="0.2"/>
    <row r="21555" ht="12.75" customHeight="1" x14ac:dyDescent="0.2"/>
    <row r="21556" ht="12.75" customHeight="1" x14ac:dyDescent="0.2"/>
    <row r="21557" ht="12.75" customHeight="1" x14ac:dyDescent="0.2"/>
    <row r="21558" ht="12.75" customHeight="1" x14ac:dyDescent="0.2"/>
    <row r="21559" ht="12.75" customHeight="1" x14ac:dyDescent="0.2"/>
    <row r="21560" ht="12.75" customHeight="1" x14ac:dyDescent="0.2"/>
    <row r="21561" ht="12.75" customHeight="1" x14ac:dyDescent="0.2"/>
    <row r="21562" ht="12.75" customHeight="1" x14ac:dyDescent="0.2"/>
    <row r="21563" ht="12.75" customHeight="1" x14ac:dyDescent="0.2"/>
    <row r="21564" ht="12.75" customHeight="1" x14ac:dyDescent="0.2"/>
    <row r="21565" ht="12.75" customHeight="1" x14ac:dyDescent="0.2"/>
    <row r="21566" ht="12.75" customHeight="1" x14ac:dyDescent="0.2"/>
    <row r="21567" ht="12.75" customHeight="1" x14ac:dyDescent="0.2"/>
    <row r="21568" ht="12.75" customHeight="1" x14ac:dyDescent="0.2"/>
    <row r="21569" ht="12.75" customHeight="1" x14ac:dyDescent="0.2"/>
    <row r="21570" ht="12.75" customHeight="1" x14ac:dyDescent="0.2"/>
    <row r="21571" ht="12.75" customHeight="1" x14ac:dyDescent="0.2"/>
    <row r="21572" ht="12.75" customHeight="1" x14ac:dyDescent="0.2"/>
    <row r="21573" ht="12.75" customHeight="1" x14ac:dyDescent="0.2"/>
    <row r="21574" ht="12.75" customHeight="1" x14ac:dyDescent="0.2"/>
    <row r="21575" ht="12.75" customHeight="1" x14ac:dyDescent="0.2"/>
    <row r="21576" ht="12.75" customHeight="1" x14ac:dyDescent="0.2"/>
    <row r="21577" ht="12.75" customHeight="1" x14ac:dyDescent="0.2"/>
    <row r="21578" ht="12.75" customHeight="1" x14ac:dyDescent="0.2"/>
    <row r="21579" ht="12.75" customHeight="1" x14ac:dyDescent="0.2"/>
    <row r="21580" ht="12.75" customHeight="1" x14ac:dyDescent="0.2"/>
    <row r="21581" ht="12.75" customHeight="1" x14ac:dyDescent="0.2"/>
    <row r="21582" ht="12.75" customHeight="1" x14ac:dyDescent="0.2"/>
    <row r="21583" ht="12.75" customHeight="1" x14ac:dyDescent="0.2"/>
    <row r="21584" ht="12.75" customHeight="1" x14ac:dyDescent="0.2"/>
    <row r="21585" ht="12.75" customHeight="1" x14ac:dyDescent="0.2"/>
    <row r="21586" ht="12.75" customHeight="1" x14ac:dyDescent="0.2"/>
    <row r="21587" ht="12.75" customHeight="1" x14ac:dyDescent="0.2"/>
    <row r="21588" ht="12.75" customHeight="1" x14ac:dyDescent="0.2"/>
    <row r="21589" ht="12.75" customHeight="1" x14ac:dyDescent="0.2"/>
    <row r="21590" ht="12.75" customHeight="1" x14ac:dyDescent="0.2"/>
    <row r="21591" ht="12.75" customHeight="1" x14ac:dyDescent="0.2"/>
    <row r="21592" ht="12.75" customHeight="1" x14ac:dyDescent="0.2"/>
    <row r="21593" ht="12.75" customHeight="1" x14ac:dyDescent="0.2"/>
    <row r="21594" ht="12.75" customHeight="1" x14ac:dyDescent="0.2"/>
    <row r="21595" ht="12.75" customHeight="1" x14ac:dyDescent="0.2"/>
    <row r="21596" ht="12.75" customHeight="1" x14ac:dyDescent="0.2"/>
    <row r="21597" ht="12.75" customHeight="1" x14ac:dyDescent="0.2"/>
    <row r="21598" ht="12.75" customHeight="1" x14ac:dyDescent="0.2"/>
    <row r="21599" ht="12.75" customHeight="1" x14ac:dyDescent="0.2"/>
    <row r="21600" ht="12.75" customHeight="1" x14ac:dyDescent="0.2"/>
    <row r="21601" ht="12.75" customHeight="1" x14ac:dyDescent="0.2"/>
    <row r="21602" ht="12.75" customHeight="1" x14ac:dyDescent="0.2"/>
    <row r="21603" ht="12.75" customHeight="1" x14ac:dyDescent="0.2"/>
    <row r="21604" ht="12.75" customHeight="1" x14ac:dyDescent="0.2"/>
    <row r="21605" ht="12.75" customHeight="1" x14ac:dyDescent="0.2"/>
    <row r="21606" ht="12.75" customHeight="1" x14ac:dyDescent="0.2"/>
    <row r="21607" ht="12.75" customHeight="1" x14ac:dyDescent="0.2"/>
    <row r="21608" ht="12.75" customHeight="1" x14ac:dyDescent="0.2"/>
    <row r="21609" ht="12.75" customHeight="1" x14ac:dyDescent="0.2"/>
    <row r="21610" ht="12.75" customHeight="1" x14ac:dyDescent="0.2"/>
    <row r="21611" ht="12.75" customHeight="1" x14ac:dyDescent="0.2"/>
    <row r="21612" ht="12.75" customHeight="1" x14ac:dyDescent="0.2"/>
    <row r="21613" ht="12.75" customHeight="1" x14ac:dyDescent="0.2"/>
    <row r="21614" ht="12.75" customHeight="1" x14ac:dyDescent="0.2"/>
    <row r="21615" ht="12.75" customHeight="1" x14ac:dyDescent="0.2"/>
    <row r="21616" ht="12.75" customHeight="1" x14ac:dyDescent="0.2"/>
    <row r="21617" ht="12.75" customHeight="1" x14ac:dyDescent="0.2"/>
    <row r="21618" ht="12.75" customHeight="1" x14ac:dyDescent="0.2"/>
    <row r="21619" ht="12.75" customHeight="1" x14ac:dyDescent="0.2"/>
    <row r="21620" ht="12.75" customHeight="1" x14ac:dyDescent="0.2"/>
    <row r="21621" ht="12.75" customHeight="1" x14ac:dyDescent="0.2"/>
    <row r="21622" ht="12.75" customHeight="1" x14ac:dyDescent="0.2"/>
    <row r="21623" ht="12.75" customHeight="1" x14ac:dyDescent="0.2"/>
    <row r="21624" ht="12.75" customHeight="1" x14ac:dyDescent="0.2"/>
    <row r="21625" ht="12.75" customHeight="1" x14ac:dyDescent="0.2"/>
    <row r="21626" ht="12.75" customHeight="1" x14ac:dyDescent="0.2"/>
    <row r="21627" ht="12.75" customHeight="1" x14ac:dyDescent="0.2"/>
    <row r="21628" ht="12.75" customHeight="1" x14ac:dyDescent="0.2"/>
    <row r="21629" ht="12.75" customHeight="1" x14ac:dyDescent="0.2"/>
    <row r="21630" ht="12.75" customHeight="1" x14ac:dyDescent="0.2"/>
    <row r="21631" ht="12.75" customHeight="1" x14ac:dyDescent="0.2"/>
    <row r="21632" ht="12.75" customHeight="1" x14ac:dyDescent="0.2"/>
    <row r="21633" ht="12.75" customHeight="1" x14ac:dyDescent="0.2"/>
    <row r="21634" ht="12.75" customHeight="1" x14ac:dyDescent="0.2"/>
    <row r="21635" ht="12.75" customHeight="1" x14ac:dyDescent="0.2"/>
    <row r="21636" ht="12.75" customHeight="1" x14ac:dyDescent="0.2"/>
    <row r="21637" ht="12.75" customHeight="1" x14ac:dyDescent="0.2"/>
    <row r="21638" ht="12.75" customHeight="1" x14ac:dyDescent="0.2"/>
    <row r="21639" ht="12.75" customHeight="1" x14ac:dyDescent="0.2"/>
    <row r="21640" ht="12.75" customHeight="1" x14ac:dyDescent="0.2"/>
    <row r="21641" ht="12.75" customHeight="1" x14ac:dyDescent="0.2"/>
    <row r="21642" ht="12.75" customHeight="1" x14ac:dyDescent="0.2"/>
    <row r="21643" ht="12.75" customHeight="1" x14ac:dyDescent="0.2"/>
    <row r="21644" ht="12.75" customHeight="1" x14ac:dyDescent="0.2"/>
    <row r="21645" ht="12.75" customHeight="1" x14ac:dyDescent="0.2"/>
    <row r="21646" ht="12.75" customHeight="1" x14ac:dyDescent="0.2"/>
    <row r="21647" ht="12.75" customHeight="1" x14ac:dyDescent="0.2"/>
    <row r="21648" ht="12.75" customHeight="1" x14ac:dyDescent="0.2"/>
    <row r="21649" ht="12.75" customHeight="1" x14ac:dyDescent="0.2"/>
    <row r="21650" ht="12.75" customHeight="1" x14ac:dyDescent="0.2"/>
    <row r="21651" ht="12.75" customHeight="1" x14ac:dyDescent="0.2"/>
    <row r="21652" ht="12.75" customHeight="1" x14ac:dyDescent="0.2"/>
    <row r="21653" ht="12.75" customHeight="1" x14ac:dyDescent="0.2"/>
    <row r="21654" ht="12.75" customHeight="1" x14ac:dyDescent="0.2"/>
    <row r="21655" ht="12.75" customHeight="1" x14ac:dyDescent="0.2"/>
    <row r="21656" ht="12.75" customHeight="1" x14ac:dyDescent="0.2"/>
    <row r="21657" ht="12.75" customHeight="1" x14ac:dyDescent="0.2"/>
    <row r="21658" ht="12.75" customHeight="1" x14ac:dyDescent="0.2"/>
    <row r="21659" ht="12.75" customHeight="1" x14ac:dyDescent="0.2"/>
    <row r="21660" ht="12.75" customHeight="1" x14ac:dyDescent="0.2"/>
    <row r="21661" ht="12.75" customHeight="1" x14ac:dyDescent="0.2"/>
    <row r="21662" ht="12.75" customHeight="1" x14ac:dyDescent="0.2"/>
    <row r="21663" ht="12.75" customHeight="1" x14ac:dyDescent="0.2"/>
    <row r="21664" ht="12.75" customHeight="1" x14ac:dyDescent="0.2"/>
    <row r="21665" ht="12.75" customHeight="1" x14ac:dyDescent="0.2"/>
    <row r="21666" ht="12.75" customHeight="1" x14ac:dyDescent="0.2"/>
    <row r="21667" ht="12.75" customHeight="1" x14ac:dyDescent="0.2"/>
    <row r="21668" ht="12.75" customHeight="1" x14ac:dyDescent="0.2"/>
    <row r="21669" ht="12.75" customHeight="1" x14ac:dyDescent="0.2"/>
    <row r="21670" ht="12.75" customHeight="1" x14ac:dyDescent="0.2"/>
    <row r="21671" ht="12.75" customHeight="1" x14ac:dyDescent="0.2"/>
    <row r="21672" ht="12.75" customHeight="1" x14ac:dyDescent="0.2"/>
    <row r="21673" ht="12.75" customHeight="1" x14ac:dyDescent="0.2"/>
    <row r="21674" ht="12.75" customHeight="1" x14ac:dyDescent="0.2"/>
    <row r="21675" ht="12.75" customHeight="1" x14ac:dyDescent="0.2"/>
    <row r="21676" ht="12.75" customHeight="1" x14ac:dyDescent="0.2"/>
    <row r="21677" ht="12.75" customHeight="1" x14ac:dyDescent="0.2"/>
    <row r="21678" ht="12.75" customHeight="1" x14ac:dyDescent="0.2"/>
    <row r="21679" ht="12.75" customHeight="1" x14ac:dyDescent="0.2"/>
    <row r="21680" ht="12.75" customHeight="1" x14ac:dyDescent="0.2"/>
    <row r="21681" ht="12.75" customHeight="1" x14ac:dyDescent="0.2"/>
    <row r="21682" ht="12.75" customHeight="1" x14ac:dyDescent="0.2"/>
    <row r="21683" ht="12.75" customHeight="1" x14ac:dyDescent="0.2"/>
    <row r="21684" ht="12.75" customHeight="1" x14ac:dyDescent="0.2"/>
    <row r="21685" ht="12.75" customHeight="1" x14ac:dyDescent="0.2"/>
    <row r="21686" ht="12.75" customHeight="1" x14ac:dyDescent="0.2"/>
    <row r="21687" ht="12.75" customHeight="1" x14ac:dyDescent="0.2"/>
    <row r="21688" ht="12.75" customHeight="1" x14ac:dyDescent="0.2"/>
    <row r="21689" ht="12.75" customHeight="1" x14ac:dyDescent="0.2"/>
    <row r="21690" ht="12.75" customHeight="1" x14ac:dyDescent="0.2"/>
    <row r="21691" ht="12.75" customHeight="1" x14ac:dyDescent="0.2"/>
    <row r="21692" ht="12.75" customHeight="1" x14ac:dyDescent="0.2"/>
    <row r="21693" ht="12.75" customHeight="1" x14ac:dyDescent="0.2"/>
    <row r="21694" ht="12.75" customHeight="1" x14ac:dyDescent="0.2"/>
    <row r="21695" ht="12.75" customHeight="1" x14ac:dyDescent="0.2"/>
    <row r="21696" ht="12.75" customHeight="1" x14ac:dyDescent="0.2"/>
    <row r="21697" ht="12.75" customHeight="1" x14ac:dyDescent="0.2"/>
    <row r="21698" ht="12.75" customHeight="1" x14ac:dyDescent="0.2"/>
    <row r="21699" ht="12.75" customHeight="1" x14ac:dyDescent="0.2"/>
    <row r="21700" ht="12.75" customHeight="1" x14ac:dyDescent="0.2"/>
    <row r="21701" ht="12.75" customHeight="1" x14ac:dyDescent="0.2"/>
    <row r="21702" ht="12.75" customHeight="1" x14ac:dyDescent="0.2"/>
    <row r="21703" ht="12.75" customHeight="1" x14ac:dyDescent="0.2"/>
    <row r="21704" ht="12.75" customHeight="1" x14ac:dyDescent="0.2"/>
    <row r="21705" ht="12.75" customHeight="1" x14ac:dyDescent="0.2"/>
    <row r="21706" ht="12.75" customHeight="1" x14ac:dyDescent="0.2"/>
    <row r="21707" ht="12.75" customHeight="1" x14ac:dyDescent="0.2"/>
    <row r="21708" ht="12.75" customHeight="1" x14ac:dyDescent="0.2"/>
    <row r="21709" ht="12.75" customHeight="1" x14ac:dyDescent="0.2"/>
    <row r="21710" ht="12.75" customHeight="1" x14ac:dyDescent="0.2"/>
    <row r="21711" ht="12.75" customHeight="1" x14ac:dyDescent="0.2"/>
    <row r="21712" ht="12.75" customHeight="1" x14ac:dyDescent="0.2"/>
    <row r="21713" ht="12.75" customHeight="1" x14ac:dyDescent="0.2"/>
    <row r="21714" ht="12.75" customHeight="1" x14ac:dyDescent="0.2"/>
    <row r="21715" ht="12.75" customHeight="1" x14ac:dyDescent="0.2"/>
    <row r="21716" ht="12.75" customHeight="1" x14ac:dyDescent="0.2"/>
    <row r="21717" ht="12.75" customHeight="1" x14ac:dyDescent="0.2"/>
    <row r="21718" ht="12.75" customHeight="1" x14ac:dyDescent="0.2"/>
    <row r="21719" ht="12.75" customHeight="1" x14ac:dyDescent="0.2"/>
    <row r="21720" ht="12.75" customHeight="1" x14ac:dyDescent="0.2"/>
    <row r="21721" ht="12.75" customHeight="1" x14ac:dyDescent="0.2"/>
    <row r="21722" ht="12.75" customHeight="1" x14ac:dyDescent="0.2"/>
    <row r="21723" ht="12.75" customHeight="1" x14ac:dyDescent="0.2"/>
    <row r="21724" ht="12.75" customHeight="1" x14ac:dyDescent="0.2"/>
    <row r="21725" ht="12.75" customHeight="1" x14ac:dyDescent="0.2"/>
    <row r="21726" ht="12.75" customHeight="1" x14ac:dyDescent="0.2"/>
    <row r="21727" ht="12.75" customHeight="1" x14ac:dyDescent="0.2"/>
    <row r="21728" ht="12.75" customHeight="1" x14ac:dyDescent="0.2"/>
    <row r="21729" ht="12.75" customHeight="1" x14ac:dyDescent="0.2"/>
    <row r="21730" ht="12.75" customHeight="1" x14ac:dyDescent="0.2"/>
    <row r="21731" ht="12.75" customHeight="1" x14ac:dyDescent="0.2"/>
    <row r="21732" ht="12.75" customHeight="1" x14ac:dyDescent="0.2"/>
    <row r="21733" ht="12.75" customHeight="1" x14ac:dyDescent="0.2"/>
    <row r="21734" ht="12.75" customHeight="1" x14ac:dyDescent="0.2"/>
    <row r="21735" ht="12.75" customHeight="1" x14ac:dyDescent="0.2"/>
    <row r="21736" ht="12.75" customHeight="1" x14ac:dyDescent="0.2"/>
    <row r="21737" ht="12.75" customHeight="1" x14ac:dyDescent="0.2"/>
    <row r="21738" ht="12.75" customHeight="1" x14ac:dyDescent="0.2"/>
    <row r="21739" ht="12.75" customHeight="1" x14ac:dyDescent="0.2"/>
    <row r="21740" ht="12.75" customHeight="1" x14ac:dyDescent="0.2"/>
    <row r="21741" ht="12.75" customHeight="1" x14ac:dyDescent="0.2"/>
    <row r="21742" ht="12.75" customHeight="1" x14ac:dyDescent="0.2"/>
    <row r="21743" ht="12.75" customHeight="1" x14ac:dyDescent="0.2"/>
    <row r="21744" ht="12.75" customHeight="1" x14ac:dyDescent="0.2"/>
    <row r="21745" ht="12.75" customHeight="1" x14ac:dyDescent="0.2"/>
    <row r="21746" ht="12.75" customHeight="1" x14ac:dyDescent="0.2"/>
    <row r="21747" ht="12.75" customHeight="1" x14ac:dyDescent="0.2"/>
    <row r="21748" ht="12.75" customHeight="1" x14ac:dyDescent="0.2"/>
    <row r="21749" ht="12.75" customHeight="1" x14ac:dyDescent="0.2"/>
    <row r="21750" ht="12.75" customHeight="1" x14ac:dyDescent="0.2"/>
    <row r="21751" ht="12.75" customHeight="1" x14ac:dyDescent="0.2"/>
    <row r="21752" ht="12.75" customHeight="1" x14ac:dyDescent="0.2"/>
    <row r="21753" ht="12.75" customHeight="1" x14ac:dyDescent="0.2"/>
    <row r="21754" ht="12.75" customHeight="1" x14ac:dyDescent="0.2"/>
    <row r="21755" ht="12.75" customHeight="1" x14ac:dyDescent="0.2"/>
    <row r="21756" ht="12.75" customHeight="1" x14ac:dyDescent="0.2"/>
    <row r="21757" ht="12.75" customHeight="1" x14ac:dyDescent="0.2"/>
    <row r="21758" ht="12.75" customHeight="1" x14ac:dyDescent="0.2"/>
    <row r="21759" ht="12.75" customHeight="1" x14ac:dyDescent="0.2"/>
    <row r="21760" ht="12.75" customHeight="1" x14ac:dyDescent="0.2"/>
    <row r="21761" ht="12.75" customHeight="1" x14ac:dyDescent="0.2"/>
    <row r="21762" ht="12.75" customHeight="1" x14ac:dyDescent="0.2"/>
    <row r="21763" ht="12.75" customHeight="1" x14ac:dyDescent="0.2"/>
    <row r="21764" ht="12.75" customHeight="1" x14ac:dyDescent="0.2"/>
    <row r="21765" ht="12.75" customHeight="1" x14ac:dyDescent="0.2"/>
    <row r="21766" ht="12.75" customHeight="1" x14ac:dyDescent="0.2"/>
    <row r="21767" ht="12.75" customHeight="1" x14ac:dyDescent="0.2"/>
    <row r="21768" ht="12.75" customHeight="1" x14ac:dyDescent="0.2"/>
    <row r="21769" ht="12.75" customHeight="1" x14ac:dyDescent="0.2"/>
    <row r="21770" ht="12.75" customHeight="1" x14ac:dyDescent="0.2"/>
    <row r="21771" ht="12.75" customHeight="1" x14ac:dyDescent="0.2"/>
    <row r="21772" ht="12.75" customHeight="1" x14ac:dyDescent="0.2"/>
    <row r="21773" ht="12.75" customHeight="1" x14ac:dyDescent="0.2"/>
    <row r="21774" ht="12.75" customHeight="1" x14ac:dyDescent="0.2"/>
    <row r="21775" ht="12.75" customHeight="1" x14ac:dyDescent="0.2"/>
    <row r="21776" ht="12.75" customHeight="1" x14ac:dyDescent="0.2"/>
    <row r="21777" ht="12.75" customHeight="1" x14ac:dyDescent="0.2"/>
    <row r="21778" ht="12.75" customHeight="1" x14ac:dyDescent="0.2"/>
    <row r="21779" ht="12.75" customHeight="1" x14ac:dyDescent="0.2"/>
    <row r="21780" ht="12.75" customHeight="1" x14ac:dyDescent="0.2"/>
    <row r="21781" ht="12.75" customHeight="1" x14ac:dyDescent="0.2"/>
    <row r="21782" ht="12.75" customHeight="1" x14ac:dyDescent="0.2"/>
    <row r="21783" ht="12.75" customHeight="1" x14ac:dyDescent="0.2"/>
    <row r="21784" ht="12.75" customHeight="1" x14ac:dyDescent="0.2"/>
    <row r="21785" ht="12.75" customHeight="1" x14ac:dyDescent="0.2"/>
    <row r="21786" ht="12.75" customHeight="1" x14ac:dyDescent="0.2"/>
    <row r="21787" ht="12.75" customHeight="1" x14ac:dyDescent="0.2"/>
    <row r="21788" ht="12.75" customHeight="1" x14ac:dyDescent="0.2"/>
    <row r="21789" ht="12.75" customHeight="1" x14ac:dyDescent="0.2"/>
    <row r="21790" ht="12.75" customHeight="1" x14ac:dyDescent="0.2"/>
    <row r="21791" ht="12.75" customHeight="1" x14ac:dyDescent="0.2"/>
    <row r="21792" ht="12.75" customHeight="1" x14ac:dyDescent="0.2"/>
    <row r="21793" ht="12.75" customHeight="1" x14ac:dyDescent="0.2"/>
    <row r="21794" ht="12.75" customHeight="1" x14ac:dyDescent="0.2"/>
    <row r="21795" ht="12.75" customHeight="1" x14ac:dyDescent="0.2"/>
    <row r="21796" ht="12.75" customHeight="1" x14ac:dyDescent="0.2"/>
    <row r="21797" ht="12.75" customHeight="1" x14ac:dyDescent="0.2"/>
    <row r="21798" ht="12.75" customHeight="1" x14ac:dyDescent="0.2"/>
    <row r="21799" ht="12.75" customHeight="1" x14ac:dyDescent="0.2"/>
    <row r="21800" ht="12.75" customHeight="1" x14ac:dyDescent="0.2"/>
    <row r="21801" ht="12.75" customHeight="1" x14ac:dyDescent="0.2"/>
    <row r="21802" ht="12.75" customHeight="1" x14ac:dyDescent="0.2"/>
    <row r="21803" ht="12.75" customHeight="1" x14ac:dyDescent="0.2"/>
    <row r="21804" ht="12.75" customHeight="1" x14ac:dyDescent="0.2"/>
    <row r="21805" ht="12.75" customHeight="1" x14ac:dyDescent="0.2"/>
    <row r="21806" ht="12.75" customHeight="1" x14ac:dyDescent="0.2"/>
    <row r="21807" ht="12.75" customHeight="1" x14ac:dyDescent="0.2"/>
    <row r="21808" ht="12.75" customHeight="1" x14ac:dyDescent="0.2"/>
    <row r="21809" ht="12.75" customHeight="1" x14ac:dyDescent="0.2"/>
    <row r="21810" ht="12.75" customHeight="1" x14ac:dyDescent="0.2"/>
    <row r="21811" ht="12.75" customHeight="1" x14ac:dyDescent="0.2"/>
    <row r="21812" ht="12.75" customHeight="1" x14ac:dyDescent="0.2"/>
    <row r="21813" ht="12.75" customHeight="1" x14ac:dyDescent="0.2"/>
    <row r="21814" ht="12.75" customHeight="1" x14ac:dyDescent="0.2"/>
    <row r="21815" ht="12.75" customHeight="1" x14ac:dyDescent="0.2"/>
    <row r="21816" ht="12.75" customHeight="1" x14ac:dyDescent="0.2"/>
    <row r="21817" ht="12.75" customHeight="1" x14ac:dyDescent="0.2"/>
    <row r="21818" ht="12.75" customHeight="1" x14ac:dyDescent="0.2"/>
    <row r="21819" ht="12.75" customHeight="1" x14ac:dyDescent="0.2"/>
    <row r="21820" ht="12.75" customHeight="1" x14ac:dyDescent="0.2"/>
    <row r="21821" ht="12.75" customHeight="1" x14ac:dyDescent="0.2"/>
    <row r="21822" ht="12.75" customHeight="1" x14ac:dyDescent="0.2"/>
    <row r="21823" ht="12.75" customHeight="1" x14ac:dyDescent="0.2"/>
    <row r="21824" ht="12.75" customHeight="1" x14ac:dyDescent="0.2"/>
    <row r="21825" ht="12.75" customHeight="1" x14ac:dyDescent="0.2"/>
    <row r="21826" ht="12.75" customHeight="1" x14ac:dyDescent="0.2"/>
    <row r="21827" ht="12.75" customHeight="1" x14ac:dyDescent="0.2"/>
    <row r="21828" ht="12.75" customHeight="1" x14ac:dyDescent="0.2"/>
    <row r="21829" ht="12.75" customHeight="1" x14ac:dyDescent="0.2"/>
    <row r="21830" ht="12.75" customHeight="1" x14ac:dyDescent="0.2"/>
    <row r="21831" ht="12.75" customHeight="1" x14ac:dyDescent="0.2"/>
    <row r="21832" ht="12.75" customHeight="1" x14ac:dyDescent="0.2"/>
    <row r="21833" ht="12.75" customHeight="1" x14ac:dyDescent="0.2"/>
    <row r="21834" ht="12.75" customHeight="1" x14ac:dyDescent="0.2"/>
    <row r="21835" ht="12.75" customHeight="1" x14ac:dyDescent="0.2"/>
    <row r="21836" ht="12.75" customHeight="1" x14ac:dyDescent="0.2"/>
    <row r="21837" ht="12.75" customHeight="1" x14ac:dyDescent="0.2"/>
    <row r="21838" ht="12.75" customHeight="1" x14ac:dyDescent="0.2"/>
    <row r="21839" ht="12.75" customHeight="1" x14ac:dyDescent="0.2"/>
    <row r="21840" ht="12.75" customHeight="1" x14ac:dyDescent="0.2"/>
    <row r="21841" ht="12.75" customHeight="1" x14ac:dyDescent="0.2"/>
    <row r="21842" ht="12.75" customHeight="1" x14ac:dyDescent="0.2"/>
    <row r="21843" ht="12.75" customHeight="1" x14ac:dyDescent="0.2"/>
    <row r="21844" ht="12.75" customHeight="1" x14ac:dyDescent="0.2"/>
    <row r="21845" ht="12.75" customHeight="1" x14ac:dyDescent="0.2"/>
    <row r="21846" ht="12.75" customHeight="1" x14ac:dyDescent="0.2"/>
    <row r="21847" ht="12.75" customHeight="1" x14ac:dyDescent="0.2"/>
    <row r="21848" ht="12.75" customHeight="1" x14ac:dyDescent="0.2"/>
    <row r="21849" ht="12.75" customHeight="1" x14ac:dyDescent="0.2"/>
    <row r="21850" ht="12.75" customHeight="1" x14ac:dyDescent="0.2"/>
    <row r="21851" ht="12.75" customHeight="1" x14ac:dyDescent="0.2"/>
    <row r="21852" ht="12.75" customHeight="1" x14ac:dyDescent="0.2"/>
    <row r="21853" ht="12.75" customHeight="1" x14ac:dyDescent="0.2"/>
    <row r="21854" ht="12.75" customHeight="1" x14ac:dyDescent="0.2"/>
    <row r="21855" ht="12.75" customHeight="1" x14ac:dyDescent="0.2"/>
    <row r="21856" ht="12.75" customHeight="1" x14ac:dyDescent="0.2"/>
    <row r="21857" ht="12.75" customHeight="1" x14ac:dyDescent="0.2"/>
    <row r="21858" ht="12.75" customHeight="1" x14ac:dyDescent="0.2"/>
    <row r="21859" ht="12.75" customHeight="1" x14ac:dyDescent="0.2"/>
    <row r="21860" ht="12.75" customHeight="1" x14ac:dyDescent="0.2"/>
    <row r="21861" ht="12.75" customHeight="1" x14ac:dyDescent="0.2"/>
    <row r="21862" ht="12.75" customHeight="1" x14ac:dyDescent="0.2"/>
    <row r="21863" ht="12.75" customHeight="1" x14ac:dyDescent="0.2"/>
    <row r="21864" ht="12.75" customHeight="1" x14ac:dyDescent="0.2"/>
    <row r="21865" ht="12.75" customHeight="1" x14ac:dyDescent="0.2"/>
    <row r="21866" ht="12.75" customHeight="1" x14ac:dyDescent="0.2"/>
    <row r="21867" ht="12.75" customHeight="1" x14ac:dyDescent="0.2"/>
    <row r="21868" ht="12.75" customHeight="1" x14ac:dyDescent="0.2"/>
    <row r="21869" ht="12.75" customHeight="1" x14ac:dyDescent="0.2"/>
    <row r="21870" ht="12.75" customHeight="1" x14ac:dyDescent="0.2"/>
    <row r="21871" ht="12.75" customHeight="1" x14ac:dyDescent="0.2"/>
    <row r="21872" ht="12.75" customHeight="1" x14ac:dyDescent="0.2"/>
    <row r="21873" ht="12.75" customHeight="1" x14ac:dyDescent="0.2"/>
    <row r="21874" ht="12.75" customHeight="1" x14ac:dyDescent="0.2"/>
    <row r="21875" ht="12.75" customHeight="1" x14ac:dyDescent="0.2"/>
    <row r="21876" ht="12.75" customHeight="1" x14ac:dyDescent="0.2"/>
    <row r="21877" ht="12.75" customHeight="1" x14ac:dyDescent="0.2"/>
    <row r="21878" ht="12.75" customHeight="1" x14ac:dyDescent="0.2"/>
    <row r="21879" ht="12.75" customHeight="1" x14ac:dyDescent="0.2"/>
    <row r="21880" ht="12.75" customHeight="1" x14ac:dyDescent="0.2"/>
    <row r="21881" ht="12.75" customHeight="1" x14ac:dyDescent="0.2"/>
    <row r="21882" ht="12.75" customHeight="1" x14ac:dyDescent="0.2"/>
    <row r="21883" ht="12.75" customHeight="1" x14ac:dyDescent="0.2"/>
    <row r="21884" ht="12.75" customHeight="1" x14ac:dyDescent="0.2"/>
    <row r="21885" ht="12.75" customHeight="1" x14ac:dyDescent="0.2"/>
    <row r="21886" ht="12.75" customHeight="1" x14ac:dyDescent="0.2"/>
    <row r="21887" ht="12.75" customHeight="1" x14ac:dyDescent="0.2"/>
    <row r="21888" ht="12.75" customHeight="1" x14ac:dyDescent="0.2"/>
    <row r="21889" ht="12.75" customHeight="1" x14ac:dyDescent="0.2"/>
    <row r="21890" ht="12.75" customHeight="1" x14ac:dyDescent="0.2"/>
    <row r="21891" ht="12.75" customHeight="1" x14ac:dyDescent="0.2"/>
    <row r="21892" ht="12.75" customHeight="1" x14ac:dyDescent="0.2"/>
    <row r="21893" ht="12.75" customHeight="1" x14ac:dyDescent="0.2"/>
    <row r="21894" ht="12.75" customHeight="1" x14ac:dyDescent="0.2"/>
    <row r="21895" ht="12.75" customHeight="1" x14ac:dyDescent="0.2"/>
    <row r="21896" ht="12.75" customHeight="1" x14ac:dyDescent="0.2"/>
    <row r="21897" ht="12.75" customHeight="1" x14ac:dyDescent="0.2"/>
    <row r="21898" ht="12.75" customHeight="1" x14ac:dyDescent="0.2"/>
    <row r="21899" ht="12.75" customHeight="1" x14ac:dyDescent="0.2"/>
    <row r="21900" ht="12.75" customHeight="1" x14ac:dyDescent="0.2"/>
    <row r="21901" ht="12.75" customHeight="1" x14ac:dyDescent="0.2"/>
    <row r="21902" ht="12.75" customHeight="1" x14ac:dyDescent="0.2"/>
    <row r="21903" ht="12.75" customHeight="1" x14ac:dyDescent="0.2"/>
    <row r="21904" ht="12.75" customHeight="1" x14ac:dyDescent="0.2"/>
    <row r="21905" ht="12.75" customHeight="1" x14ac:dyDescent="0.2"/>
    <row r="21906" ht="12.75" customHeight="1" x14ac:dyDescent="0.2"/>
    <row r="21907" ht="12.75" customHeight="1" x14ac:dyDescent="0.2"/>
    <row r="21908" ht="12.75" customHeight="1" x14ac:dyDescent="0.2"/>
    <row r="21909" ht="12.75" customHeight="1" x14ac:dyDescent="0.2"/>
    <row r="21910" ht="12.75" customHeight="1" x14ac:dyDescent="0.2"/>
    <row r="21911" ht="12.75" customHeight="1" x14ac:dyDescent="0.2"/>
    <row r="21912" ht="12.75" customHeight="1" x14ac:dyDescent="0.2"/>
    <row r="21913" ht="12.75" customHeight="1" x14ac:dyDescent="0.2"/>
    <row r="21914" ht="12.75" customHeight="1" x14ac:dyDescent="0.2"/>
    <row r="21915" ht="12.75" customHeight="1" x14ac:dyDescent="0.2"/>
    <row r="21916" ht="12.75" customHeight="1" x14ac:dyDescent="0.2"/>
    <row r="21917" ht="12.75" customHeight="1" x14ac:dyDescent="0.2"/>
    <row r="21918" ht="12.75" customHeight="1" x14ac:dyDescent="0.2"/>
    <row r="21919" ht="12.75" customHeight="1" x14ac:dyDescent="0.2"/>
    <row r="21920" ht="12.75" customHeight="1" x14ac:dyDescent="0.2"/>
    <row r="21921" ht="12.75" customHeight="1" x14ac:dyDescent="0.2"/>
    <row r="21922" ht="12.75" customHeight="1" x14ac:dyDescent="0.2"/>
    <row r="21923" ht="12.75" customHeight="1" x14ac:dyDescent="0.2"/>
    <row r="21924" ht="12.75" customHeight="1" x14ac:dyDescent="0.2"/>
    <row r="21925" ht="12.75" customHeight="1" x14ac:dyDescent="0.2"/>
    <row r="21926" ht="12.75" customHeight="1" x14ac:dyDescent="0.2"/>
    <row r="21927" ht="12.75" customHeight="1" x14ac:dyDescent="0.2"/>
    <row r="21928" ht="12.75" customHeight="1" x14ac:dyDescent="0.2"/>
    <row r="21929" ht="12.75" customHeight="1" x14ac:dyDescent="0.2"/>
    <row r="21930" ht="12.75" customHeight="1" x14ac:dyDescent="0.2"/>
    <row r="21931" ht="12.75" customHeight="1" x14ac:dyDescent="0.2"/>
    <row r="21932" ht="12.75" customHeight="1" x14ac:dyDescent="0.2"/>
    <row r="21933" ht="12.75" customHeight="1" x14ac:dyDescent="0.2"/>
    <row r="21934" ht="12.75" customHeight="1" x14ac:dyDescent="0.2"/>
    <row r="21935" ht="12.75" customHeight="1" x14ac:dyDescent="0.2"/>
    <row r="21936" ht="12.75" customHeight="1" x14ac:dyDescent="0.2"/>
    <row r="21937" ht="12.75" customHeight="1" x14ac:dyDescent="0.2"/>
    <row r="21938" ht="12.75" customHeight="1" x14ac:dyDescent="0.2"/>
    <row r="21939" ht="12.75" customHeight="1" x14ac:dyDescent="0.2"/>
    <row r="21940" ht="12.75" customHeight="1" x14ac:dyDescent="0.2"/>
    <row r="21941" ht="12.75" customHeight="1" x14ac:dyDescent="0.2"/>
    <row r="21942" ht="12.75" customHeight="1" x14ac:dyDescent="0.2"/>
    <row r="21943" ht="12.75" customHeight="1" x14ac:dyDescent="0.2"/>
    <row r="21944" ht="12.75" customHeight="1" x14ac:dyDescent="0.2"/>
    <row r="21945" ht="12.75" customHeight="1" x14ac:dyDescent="0.2"/>
    <row r="21946" ht="12.75" customHeight="1" x14ac:dyDescent="0.2"/>
    <row r="21947" ht="12.75" customHeight="1" x14ac:dyDescent="0.2"/>
    <row r="21948" ht="12.75" customHeight="1" x14ac:dyDescent="0.2"/>
    <row r="21949" ht="12.75" customHeight="1" x14ac:dyDescent="0.2"/>
    <row r="21950" ht="12.75" customHeight="1" x14ac:dyDescent="0.2"/>
    <row r="21951" ht="12.75" customHeight="1" x14ac:dyDescent="0.2"/>
    <row r="21952" ht="12.75" customHeight="1" x14ac:dyDescent="0.2"/>
    <row r="21953" ht="12.75" customHeight="1" x14ac:dyDescent="0.2"/>
    <row r="21954" ht="12.75" customHeight="1" x14ac:dyDescent="0.2"/>
    <row r="21955" ht="12.75" customHeight="1" x14ac:dyDescent="0.2"/>
    <row r="21956" ht="12.75" customHeight="1" x14ac:dyDescent="0.2"/>
    <row r="21957" ht="12.75" customHeight="1" x14ac:dyDescent="0.2"/>
    <row r="21958" ht="12.75" customHeight="1" x14ac:dyDescent="0.2"/>
    <row r="21959" ht="12.75" customHeight="1" x14ac:dyDescent="0.2"/>
    <row r="21960" ht="12.75" customHeight="1" x14ac:dyDescent="0.2"/>
    <row r="21961" ht="12.75" customHeight="1" x14ac:dyDescent="0.2"/>
    <row r="21962" ht="12.75" customHeight="1" x14ac:dyDescent="0.2"/>
    <row r="21963" ht="12.75" customHeight="1" x14ac:dyDescent="0.2"/>
    <row r="21964" ht="12.75" customHeight="1" x14ac:dyDescent="0.2"/>
    <row r="21965" ht="12.75" customHeight="1" x14ac:dyDescent="0.2"/>
    <row r="21966" ht="12.75" customHeight="1" x14ac:dyDescent="0.2"/>
    <row r="21967" ht="12.75" customHeight="1" x14ac:dyDescent="0.2"/>
    <row r="21968" ht="12.75" customHeight="1" x14ac:dyDescent="0.2"/>
    <row r="21969" ht="12.75" customHeight="1" x14ac:dyDescent="0.2"/>
    <row r="21970" ht="12.75" customHeight="1" x14ac:dyDescent="0.2"/>
    <row r="21971" ht="12.75" customHeight="1" x14ac:dyDescent="0.2"/>
    <row r="21972" ht="12.75" customHeight="1" x14ac:dyDescent="0.2"/>
    <row r="21973" ht="12.75" customHeight="1" x14ac:dyDescent="0.2"/>
    <row r="21974" ht="12.75" customHeight="1" x14ac:dyDescent="0.2"/>
    <row r="21975" ht="12.75" customHeight="1" x14ac:dyDescent="0.2"/>
    <row r="21976" ht="12.75" customHeight="1" x14ac:dyDescent="0.2"/>
    <row r="21977" ht="12.75" customHeight="1" x14ac:dyDescent="0.2"/>
    <row r="21978" ht="12.75" customHeight="1" x14ac:dyDescent="0.2"/>
    <row r="21979" ht="12.75" customHeight="1" x14ac:dyDescent="0.2"/>
    <row r="21980" ht="12.75" customHeight="1" x14ac:dyDescent="0.2"/>
    <row r="21981" ht="12.75" customHeight="1" x14ac:dyDescent="0.2"/>
    <row r="21982" ht="12.75" customHeight="1" x14ac:dyDescent="0.2"/>
    <row r="21983" ht="12.75" customHeight="1" x14ac:dyDescent="0.2"/>
    <row r="21984" ht="12.75" customHeight="1" x14ac:dyDescent="0.2"/>
    <row r="21985" ht="12.75" customHeight="1" x14ac:dyDescent="0.2"/>
    <row r="21986" ht="12.75" customHeight="1" x14ac:dyDescent="0.2"/>
    <row r="21987" ht="12.75" customHeight="1" x14ac:dyDescent="0.2"/>
    <row r="21988" ht="12.75" customHeight="1" x14ac:dyDescent="0.2"/>
    <row r="21989" ht="12.75" customHeight="1" x14ac:dyDescent="0.2"/>
    <row r="21990" ht="12.75" customHeight="1" x14ac:dyDescent="0.2"/>
    <row r="21991" ht="12.75" customHeight="1" x14ac:dyDescent="0.2"/>
    <row r="21992" ht="12.75" customHeight="1" x14ac:dyDescent="0.2"/>
    <row r="21993" ht="12.75" customHeight="1" x14ac:dyDescent="0.2"/>
    <row r="21994" ht="12.75" customHeight="1" x14ac:dyDescent="0.2"/>
    <row r="21995" ht="12.75" customHeight="1" x14ac:dyDescent="0.2"/>
    <row r="21996" ht="12.75" customHeight="1" x14ac:dyDescent="0.2"/>
    <row r="21997" ht="12.75" customHeight="1" x14ac:dyDescent="0.2"/>
    <row r="21998" ht="12.75" customHeight="1" x14ac:dyDescent="0.2"/>
    <row r="21999" ht="12.75" customHeight="1" x14ac:dyDescent="0.2"/>
    <row r="22000" ht="12.75" customHeight="1" x14ac:dyDescent="0.2"/>
    <row r="22001" ht="12.75" customHeight="1" x14ac:dyDescent="0.2"/>
    <row r="22002" ht="12.75" customHeight="1" x14ac:dyDescent="0.2"/>
    <row r="22003" ht="12.75" customHeight="1" x14ac:dyDescent="0.2"/>
    <row r="22004" ht="12.75" customHeight="1" x14ac:dyDescent="0.2"/>
    <row r="22005" ht="12.75" customHeight="1" x14ac:dyDescent="0.2"/>
    <row r="22006" ht="12.75" customHeight="1" x14ac:dyDescent="0.2"/>
    <row r="22007" ht="12.75" customHeight="1" x14ac:dyDescent="0.2"/>
    <row r="22008" ht="12.75" customHeight="1" x14ac:dyDescent="0.2"/>
    <row r="22009" ht="12.75" customHeight="1" x14ac:dyDescent="0.2"/>
    <row r="22010" ht="12.75" customHeight="1" x14ac:dyDescent="0.2"/>
    <row r="22011" ht="12.75" customHeight="1" x14ac:dyDescent="0.2"/>
    <row r="22012" ht="12.75" customHeight="1" x14ac:dyDescent="0.2"/>
    <row r="22013" ht="12.75" customHeight="1" x14ac:dyDescent="0.2"/>
    <row r="22014" ht="12.75" customHeight="1" x14ac:dyDescent="0.2"/>
    <row r="22015" ht="12.75" customHeight="1" x14ac:dyDescent="0.2"/>
    <row r="22016" ht="12.75" customHeight="1" x14ac:dyDescent="0.2"/>
    <row r="22017" ht="12.75" customHeight="1" x14ac:dyDescent="0.2"/>
    <row r="22018" ht="12.75" customHeight="1" x14ac:dyDescent="0.2"/>
    <row r="22019" ht="12.75" customHeight="1" x14ac:dyDescent="0.2"/>
    <row r="22020" ht="12.75" customHeight="1" x14ac:dyDescent="0.2"/>
    <row r="22021" ht="12.75" customHeight="1" x14ac:dyDescent="0.2"/>
    <row r="22022" ht="12.75" customHeight="1" x14ac:dyDescent="0.2"/>
    <row r="22023" ht="12.75" customHeight="1" x14ac:dyDescent="0.2"/>
    <row r="22024" ht="12.75" customHeight="1" x14ac:dyDescent="0.2"/>
    <row r="22025" ht="12.75" customHeight="1" x14ac:dyDescent="0.2"/>
    <row r="22026" ht="12.75" customHeight="1" x14ac:dyDescent="0.2"/>
    <row r="22027" ht="12.75" customHeight="1" x14ac:dyDescent="0.2"/>
    <row r="22028" ht="12.75" customHeight="1" x14ac:dyDescent="0.2"/>
    <row r="22029" ht="12.75" customHeight="1" x14ac:dyDescent="0.2"/>
    <row r="22030" ht="12.75" customHeight="1" x14ac:dyDescent="0.2"/>
    <row r="22031" ht="12.75" customHeight="1" x14ac:dyDescent="0.2"/>
    <row r="22032" ht="12.75" customHeight="1" x14ac:dyDescent="0.2"/>
    <row r="22033" ht="12.75" customHeight="1" x14ac:dyDescent="0.2"/>
    <row r="22034" ht="12.75" customHeight="1" x14ac:dyDescent="0.2"/>
    <row r="22035" ht="12.75" customHeight="1" x14ac:dyDescent="0.2"/>
    <row r="22036" ht="12.75" customHeight="1" x14ac:dyDescent="0.2"/>
    <row r="22037" ht="12.75" customHeight="1" x14ac:dyDescent="0.2"/>
    <row r="22038" ht="12.75" customHeight="1" x14ac:dyDescent="0.2"/>
    <row r="22039" ht="12.75" customHeight="1" x14ac:dyDescent="0.2"/>
    <row r="22040" ht="12.75" customHeight="1" x14ac:dyDescent="0.2"/>
    <row r="22041" ht="12.75" customHeight="1" x14ac:dyDescent="0.2"/>
    <row r="22042" ht="12.75" customHeight="1" x14ac:dyDescent="0.2"/>
    <row r="22043" ht="12.75" customHeight="1" x14ac:dyDescent="0.2"/>
    <row r="22044" ht="12.75" customHeight="1" x14ac:dyDescent="0.2"/>
    <row r="22045" ht="12.75" customHeight="1" x14ac:dyDescent="0.2"/>
    <row r="22046" ht="12.75" customHeight="1" x14ac:dyDescent="0.2"/>
    <row r="22047" ht="12.75" customHeight="1" x14ac:dyDescent="0.2"/>
    <row r="22048" ht="12.75" customHeight="1" x14ac:dyDescent="0.2"/>
    <row r="22049" ht="12.75" customHeight="1" x14ac:dyDescent="0.2"/>
    <row r="22050" ht="12.75" customHeight="1" x14ac:dyDescent="0.2"/>
    <row r="22051" ht="12.75" customHeight="1" x14ac:dyDescent="0.2"/>
    <row r="22052" ht="12.75" customHeight="1" x14ac:dyDescent="0.2"/>
    <row r="22053" ht="12.75" customHeight="1" x14ac:dyDescent="0.2"/>
    <row r="22054" ht="12.75" customHeight="1" x14ac:dyDescent="0.2"/>
    <row r="22055" ht="12.75" customHeight="1" x14ac:dyDescent="0.2"/>
    <row r="22056" ht="12.75" customHeight="1" x14ac:dyDescent="0.2"/>
    <row r="22057" ht="12.75" customHeight="1" x14ac:dyDescent="0.2"/>
    <row r="22058" ht="12.75" customHeight="1" x14ac:dyDescent="0.2"/>
    <row r="22059" ht="12.75" customHeight="1" x14ac:dyDescent="0.2"/>
    <row r="22060" ht="12.75" customHeight="1" x14ac:dyDescent="0.2"/>
    <row r="22061" ht="12.75" customHeight="1" x14ac:dyDescent="0.2"/>
    <row r="22062" ht="12.75" customHeight="1" x14ac:dyDescent="0.2"/>
    <row r="22063" ht="12.75" customHeight="1" x14ac:dyDescent="0.2"/>
    <row r="22064" ht="12.75" customHeight="1" x14ac:dyDescent="0.2"/>
    <row r="22065" ht="12.75" customHeight="1" x14ac:dyDescent="0.2"/>
    <row r="22066" ht="12.75" customHeight="1" x14ac:dyDescent="0.2"/>
    <row r="22067" ht="12.75" customHeight="1" x14ac:dyDescent="0.2"/>
    <row r="22068" ht="12.75" customHeight="1" x14ac:dyDescent="0.2"/>
    <row r="22069" ht="12.75" customHeight="1" x14ac:dyDescent="0.2"/>
    <row r="22070" ht="12.75" customHeight="1" x14ac:dyDescent="0.2"/>
    <row r="22071" ht="12.75" customHeight="1" x14ac:dyDescent="0.2"/>
    <row r="22072" ht="12.75" customHeight="1" x14ac:dyDescent="0.2"/>
    <row r="22073" ht="12.75" customHeight="1" x14ac:dyDescent="0.2"/>
    <row r="22074" ht="12.75" customHeight="1" x14ac:dyDescent="0.2"/>
    <row r="22075" ht="12.75" customHeight="1" x14ac:dyDescent="0.2"/>
    <row r="22076" ht="12.75" customHeight="1" x14ac:dyDescent="0.2"/>
    <row r="22077" ht="12.75" customHeight="1" x14ac:dyDescent="0.2"/>
    <row r="22078" ht="12.75" customHeight="1" x14ac:dyDescent="0.2"/>
    <row r="22079" ht="12.75" customHeight="1" x14ac:dyDescent="0.2"/>
    <row r="22080" ht="12.75" customHeight="1" x14ac:dyDescent="0.2"/>
    <row r="22081" ht="12.75" customHeight="1" x14ac:dyDescent="0.2"/>
    <row r="22082" ht="12.75" customHeight="1" x14ac:dyDescent="0.2"/>
    <row r="22083" ht="12.75" customHeight="1" x14ac:dyDescent="0.2"/>
    <row r="22084" ht="12.75" customHeight="1" x14ac:dyDescent="0.2"/>
    <row r="22085" ht="12.75" customHeight="1" x14ac:dyDescent="0.2"/>
    <row r="22086" ht="12.75" customHeight="1" x14ac:dyDescent="0.2"/>
    <row r="22087" ht="12.75" customHeight="1" x14ac:dyDescent="0.2"/>
    <row r="22088" ht="12.75" customHeight="1" x14ac:dyDescent="0.2"/>
    <row r="22089" ht="12.75" customHeight="1" x14ac:dyDescent="0.2"/>
    <row r="22090" ht="12.75" customHeight="1" x14ac:dyDescent="0.2"/>
    <row r="22091" ht="12.75" customHeight="1" x14ac:dyDescent="0.2"/>
    <row r="22092" ht="12.75" customHeight="1" x14ac:dyDescent="0.2"/>
    <row r="22093" ht="12.75" customHeight="1" x14ac:dyDescent="0.2"/>
    <row r="22094" ht="12.75" customHeight="1" x14ac:dyDescent="0.2"/>
    <row r="22095" ht="12.75" customHeight="1" x14ac:dyDescent="0.2"/>
    <row r="22096" ht="12.75" customHeight="1" x14ac:dyDescent="0.2"/>
    <row r="22097" ht="12.75" customHeight="1" x14ac:dyDescent="0.2"/>
    <row r="22098" ht="12.75" customHeight="1" x14ac:dyDescent="0.2"/>
    <row r="22099" ht="12.75" customHeight="1" x14ac:dyDescent="0.2"/>
    <row r="22100" ht="12.75" customHeight="1" x14ac:dyDescent="0.2"/>
    <row r="22101" ht="12.75" customHeight="1" x14ac:dyDescent="0.2"/>
    <row r="22102" ht="12.75" customHeight="1" x14ac:dyDescent="0.2"/>
    <row r="22103" ht="12.75" customHeight="1" x14ac:dyDescent="0.2"/>
    <row r="22104" ht="12.75" customHeight="1" x14ac:dyDescent="0.2"/>
    <row r="22105" ht="12.75" customHeight="1" x14ac:dyDescent="0.2"/>
    <row r="22106" ht="12.75" customHeight="1" x14ac:dyDescent="0.2"/>
    <row r="22107" ht="12.75" customHeight="1" x14ac:dyDescent="0.2"/>
    <row r="22108" ht="12.75" customHeight="1" x14ac:dyDescent="0.2"/>
    <row r="22109" ht="12.75" customHeight="1" x14ac:dyDescent="0.2"/>
    <row r="22110" ht="12.75" customHeight="1" x14ac:dyDescent="0.2"/>
    <row r="22111" ht="12.75" customHeight="1" x14ac:dyDescent="0.2"/>
    <row r="22112" ht="12.75" customHeight="1" x14ac:dyDescent="0.2"/>
    <row r="22113" ht="12.75" customHeight="1" x14ac:dyDescent="0.2"/>
    <row r="22114" ht="12.75" customHeight="1" x14ac:dyDescent="0.2"/>
    <row r="22115" ht="12.75" customHeight="1" x14ac:dyDescent="0.2"/>
    <row r="22116" ht="12.75" customHeight="1" x14ac:dyDescent="0.2"/>
    <row r="22117" ht="12.75" customHeight="1" x14ac:dyDescent="0.2"/>
    <row r="22118" ht="12.75" customHeight="1" x14ac:dyDescent="0.2"/>
    <row r="22119" ht="12.75" customHeight="1" x14ac:dyDescent="0.2"/>
    <row r="22120" ht="12.75" customHeight="1" x14ac:dyDescent="0.2"/>
    <row r="22121" ht="12.75" customHeight="1" x14ac:dyDescent="0.2"/>
    <row r="22122" ht="12.75" customHeight="1" x14ac:dyDescent="0.2"/>
    <row r="22123" ht="12.75" customHeight="1" x14ac:dyDescent="0.2"/>
    <row r="22124" ht="12.75" customHeight="1" x14ac:dyDescent="0.2"/>
    <row r="22125" ht="12.75" customHeight="1" x14ac:dyDescent="0.2"/>
    <row r="22126" ht="12.75" customHeight="1" x14ac:dyDescent="0.2"/>
    <row r="22127" ht="12.75" customHeight="1" x14ac:dyDescent="0.2"/>
    <row r="22128" ht="12.75" customHeight="1" x14ac:dyDescent="0.2"/>
    <row r="22129" ht="12.75" customHeight="1" x14ac:dyDescent="0.2"/>
    <row r="22130" ht="12.75" customHeight="1" x14ac:dyDescent="0.2"/>
    <row r="22131" ht="12.75" customHeight="1" x14ac:dyDescent="0.2"/>
    <row r="22132" ht="12.75" customHeight="1" x14ac:dyDescent="0.2"/>
    <row r="22133" ht="12.75" customHeight="1" x14ac:dyDescent="0.2"/>
    <row r="22134" ht="12.75" customHeight="1" x14ac:dyDescent="0.2"/>
    <row r="22135" ht="12.75" customHeight="1" x14ac:dyDescent="0.2"/>
    <row r="22136" ht="12.75" customHeight="1" x14ac:dyDescent="0.2"/>
    <row r="22137" ht="12.75" customHeight="1" x14ac:dyDescent="0.2"/>
    <row r="22138" ht="12.75" customHeight="1" x14ac:dyDescent="0.2"/>
    <row r="22139" ht="12.75" customHeight="1" x14ac:dyDescent="0.2"/>
    <row r="22140" ht="12.75" customHeight="1" x14ac:dyDescent="0.2"/>
    <row r="22141" ht="12.75" customHeight="1" x14ac:dyDescent="0.2"/>
    <row r="22142" ht="12.75" customHeight="1" x14ac:dyDescent="0.2"/>
    <row r="22143" ht="12.75" customHeight="1" x14ac:dyDescent="0.2"/>
    <row r="22144" ht="12.75" customHeight="1" x14ac:dyDescent="0.2"/>
    <row r="22145" ht="12.75" customHeight="1" x14ac:dyDescent="0.2"/>
    <row r="22146" ht="12.75" customHeight="1" x14ac:dyDescent="0.2"/>
    <row r="22147" ht="12.75" customHeight="1" x14ac:dyDescent="0.2"/>
    <row r="22148" ht="12.75" customHeight="1" x14ac:dyDescent="0.2"/>
    <row r="22149" ht="12.75" customHeight="1" x14ac:dyDescent="0.2"/>
    <row r="22150" ht="12.75" customHeight="1" x14ac:dyDescent="0.2"/>
    <row r="22151" ht="12.75" customHeight="1" x14ac:dyDescent="0.2"/>
    <row r="22152" ht="12.75" customHeight="1" x14ac:dyDescent="0.2"/>
    <row r="22153" ht="12.75" customHeight="1" x14ac:dyDescent="0.2"/>
    <row r="22154" ht="12.75" customHeight="1" x14ac:dyDescent="0.2"/>
    <row r="22155" ht="12.75" customHeight="1" x14ac:dyDescent="0.2"/>
    <row r="22156" ht="12.75" customHeight="1" x14ac:dyDescent="0.2"/>
    <row r="22157" ht="12.75" customHeight="1" x14ac:dyDescent="0.2"/>
    <row r="22158" ht="12.75" customHeight="1" x14ac:dyDescent="0.2"/>
    <row r="22159" ht="12.75" customHeight="1" x14ac:dyDescent="0.2"/>
    <row r="22160" ht="12.75" customHeight="1" x14ac:dyDescent="0.2"/>
    <row r="22161" ht="12.75" customHeight="1" x14ac:dyDescent="0.2"/>
    <row r="22162" ht="12.75" customHeight="1" x14ac:dyDescent="0.2"/>
    <row r="22163" ht="12.75" customHeight="1" x14ac:dyDescent="0.2"/>
    <row r="22164" ht="12.75" customHeight="1" x14ac:dyDescent="0.2"/>
    <row r="22165" ht="12.75" customHeight="1" x14ac:dyDescent="0.2"/>
    <row r="22166" ht="12.75" customHeight="1" x14ac:dyDescent="0.2"/>
    <row r="22167" ht="12.75" customHeight="1" x14ac:dyDescent="0.2"/>
    <row r="22168" ht="12.75" customHeight="1" x14ac:dyDescent="0.2"/>
    <row r="22169" ht="12.75" customHeight="1" x14ac:dyDescent="0.2"/>
    <row r="22170" ht="12.75" customHeight="1" x14ac:dyDescent="0.2"/>
    <row r="22171" ht="12.75" customHeight="1" x14ac:dyDescent="0.2"/>
    <row r="22172" ht="12.75" customHeight="1" x14ac:dyDescent="0.2"/>
    <row r="22173" ht="12.75" customHeight="1" x14ac:dyDescent="0.2"/>
    <row r="22174" ht="12.75" customHeight="1" x14ac:dyDescent="0.2"/>
    <row r="22175" ht="12.75" customHeight="1" x14ac:dyDescent="0.2"/>
    <row r="22176" ht="12.75" customHeight="1" x14ac:dyDescent="0.2"/>
    <row r="22177" ht="12.75" customHeight="1" x14ac:dyDescent="0.2"/>
    <row r="22178" ht="12.75" customHeight="1" x14ac:dyDescent="0.2"/>
    <row r="22179" ht="12.75" customHeight="1" x14ac:dyDescent="0.2"/>
    <row r="22180" ht="12.75" customHeight="1" x14ac:dyDescent="0.2"/>
    <row r="22181" ht="12.75" customHeight="1" x14ac:dyDescent="0.2"/>
    <row r="22182" ht="12.75" customHeight="1" x14ac:dyDescent="0.2"/>
    <row r="22183" ht="12.75" customHeight="1" x14ac:dyDescent="0.2"/>
    <row r="22184" ht="12.75" customHeight="1" x14ac:dyDescent="0.2"/>
    <row r="22185" ht="12.75" customHeight="1" x14ac:dyDescent="0.2"/>
    <row r="22186" ht="12.75" customHeight="1" x14ac:dyDescent="0.2"/>
    <row r="22187" ht="12.75" customHeight="1" x14ac:dyDescent="0.2"/>
    <row r="22188" ht="12.75" customHeight="1" x14ac:dyDescent="0.2"/>
    <row r="22189" ht="12.75" customHeight="1" x14ac:dyDescent="0.2"/>
    <row r="22190" ht="12.75" customHeight="1" x14ac:dyDescent="0.2"/>
    <row r="22191" ht="12.75" customHeight="1" x14ac:dyDescent="0.2"/>
    <row r="22192" ht="12.75" customHeight="1" x14ac:dyDescent="0.2"/>
    <row r="22193" ht="12.75" customHeight="1" x14ac:dyDescent="0.2"/>
    <row r="22194" ht="12.75" customHeight="1" x14ac:dyDescent="0.2"/>
    <row r="22195" ht="12.75" customHeight="1" x14ac:dyDescent="0.2"/>
    <row r="22196" ht="12.75" customHeight="1" x14ac:dyDescent="0.2"/>
    <row r="22197" ht="12.75" customHeight="1" x14ac:dyDescent="0.2"/>
    <row r="22198" ht="12.75" customHeight="1" x14ac:dyDescent="0.2"/>
    <row r="22199" ht="12.75" customHeight="1" x14ac:dyDescent="0.2"/>
    <row r="22200" ht="12.75" customHeight="1" x14ac:dyDescent="0.2"/>
    <row r="22201" ht="12.75" customHeight="1" x14ac:dyDescent="0.2"/>
    <row r="22202" ht="12.75" customHeight="1" x14ac:dyDescent="0.2"/>
    <row r="22203" ht="12.75" customHeight="1" x14ac:dyDescent="0.2"/>
    <row r="22204" ht="12.75" customHeight="1" x14ac:dyDescent="0.2"/>
    <row r="22205" ht="12.75" customHeight="1" x14ac:dyDescent="0.2"/>
    <row r="22206" ht="12.75" customHeight="1" x14ac:dyDescent="0.2"/>
    <row r="22207" ht="12.75" customHeight="1" x14ac:dyDescent="0.2"/>
    <row r="22208" ht="12.75" customHeight="1" x14ac:dyDescent="0.2"/>
    <row r="22209" ht="12.75" customHeight="1" x14ac:dyDescent="0.2"/>
    <row r="22210" ht="12.75" customHeight="1" x14ac:dyDescent="0.2"/>
    <row r="22211" ht="12.75" customHeight="1" x14ac:dyDescent="0.2"/>
    <row r="22212" ht="12.75" customHeight="1" x14ac:dyDescent="0.2"/>
    <row r="22213" ht="12.75" customHeight="1" x14ac:dyDescent="0.2"/>
    <row r="22214" ht="12.75" customHeight="1" x14ac:dyDescent="0.2"/>
    <row r="22215" ht="12.75" customHeight="1" x14ac:dyDescent="0.2"/>
    <row r="22216" ht="12.75" customHeight="1" x14ac:dyDescent="0.2"/>
    <row r="22217" ht="12.75" customHeight="1" x14ac:dyDescent="0.2"/>
    <row r="22218" ht="12.75" customHeight="1" x14ac:dyDescent="0.2"/>
    <row r="22219" ht="12.75" customHeight="1" x14ac:dyDescent="0.2"/>
    <row r="22220" ht="12.75" customHeight="1" x14ac:dyDescent="0.2"/>
    <row r="22221" ht="12.75" customHeight="1" x14ac:dyDescent="0.2"/>
    <row r="22222" ht="12.75" customHeight="1" x14ac:dyDescent="0.2"/>
    <row r="22223" ht="12.75" customHeight="1" x14ac:dyDescent="0.2"/>
    <row r="22224" ht="12.75" customHeight="1" x14ac:dyDescent="0.2"/>
    <row r="22225" ht="12.75" customHeight="1" x14ac:dyDescent="0.2"/>
    <row r="22226" ht="12.75" customHeight="1" x14ac:dyDescent="0.2"/>
    <row r="22227" ht="12.75" customHeight="1" x14ac:dyDescent="0.2"/>
    <row r="22228" ht="12.75" customHeight="1" x14ac:dyDescent="0.2"/>
    <row r="22229" ht="12.75" customHeight="1" x14ac:dyDescent="0.2"/>
    <row r="22230" ht="12.75" customHeight="1" x14ac:dyDescent="0.2"/>
    <row r="22231" ht="12.75" customHeight="1" x14ac:dyDescent="0.2"/>
    <row r="22232" ht="12.75" customHeight="1" x14ac:dyDescent="0.2"/>
    <row r="22233" ht="12.75" customHeight="1" x14ac:dyDescent="0.2"/>
    <row r="22234" ht="12.75" customHeight="1" x14ac:dyDescent="0.2"/>
    <row r="22235" ht="12.75" customHeight="1" x14ac:dyDescent="0.2"/>
    <row r="22236" ht="12.75" customHeight="1" x14ac:dyDescent="0.2"/>
    <row r="22237" ht="12.75" customHeight="1" x14ac:dyDescent="0.2"/>
    <row r="22238" ht="12.75" customHeight="1" x14ac:dyDescent="0.2"/>
    <row r="22239" ht="12.75" customHeight="1" x14ac:dyDescent="0.2"/>
    <row r="22240" ht="12.75" customHeight="1" x14ac:dyDescent="0.2"/>
    <row r="22241" ht="12.75" customHeight="1" x14ac:dyDescent="0.2"/>
    <row r="22242" ht="12.75" customHeight="1" x14ac:dyDescent="0.2"/>
    <row r="22243" ht="12.75" customHeight="1" x14ac:dyDescent="0.2"/>
    <row r="22244" ht="12.75" customHeight="1" x14ac:dyDescent="0.2"/>
    <row r="22245" ht="12.75" customHeight="1" x14ac:dyDescent="0.2"/>
    <row r="22246" ht="12.75" customHeight="1" x14ac:dyDescent="0.2"/>
    <row r="22247" ht="12.75" customHeight="1" x14ac:dyDescent="0.2"/>
    <row r="22248" ht="12.75" customHeight="1" x14ac:dyDescent="0.2"/>
    <row r="22249" ht="12.75" customHeight="1" x14ac:dyDescent="0.2"/>
    <row r="22250" ht="12.75" customHeight="1" x14ac:dyDescent="0.2"/>
    <row r="22251" ht="12.75" customHeight="1" x14ac:dyDescent="0.2"/>
    <row r="22252" ht="12.75" customHeight="1" x14ac:dyDescent="0.2"/>
    <row r="22253" ht="12.75" customHeight="1" x14ac:dyDescent="0.2"/>
    <row r="22254" ht="12.75" customHeight="1" x14ac:dyDescent="0.2"/>
    <row r="22255" ht="12.75" customHeight="1" x14ac:dyDescent="0.2"/>
    <row r="22256" ht="12.75" customHeight="1" x14ac:dyDescent="0.2"/>
    <row r="22257" ht="12.75" customHeight="1" x14ac:dyDescent="0.2"/>
    <row r="22258" ht="12.75" customHeight="1" x14ac:dyDescent="0.2"/>
    <row r="22259" ht="12.75" customHeight="1" x14ac:dyDescent="0.2"/>
    <row r="22260" ht="12.75" customHeight="1" x14ac:dyDescent="0.2"/>
    <row r="22261" ht="12.75" customHeight="1" x14ac:dyDescent="0.2"/>
    <row r="22262" ht="12.75" customHeight="1" x14ac:dyDescent="0.2"/>
    <row r="22263" ht="12.75" customHeight="1" x14ac:dyDescent="0.2"/>
    <row r="22264" ht="12.75" customHeight="1" x14ac:dyDescent="0.2"/>
    <row r="22265" ht="12.75" customHeight="1" x14ac:dyDescent="0.2"/>
    <row r="22266" ht="12.75" customHeight="1" x14ac:dyDescent="0.2"/>
    <row r="22267" ht="12.75" customHeight="1" x14ac:dyDescent="0.2"/>
    <row r="22268" ht="12.75" customHeight="1" x14ac:dyDescent="0.2"/>
    <row r="22269" ht="12.75" customHeight="1" x14ac:dyDescent="0.2"/>
    <row r="22270" ht="12.75" customHeight="1" x14ac:dyDescent="0.2"/>
    <row r="22271" ht="12.75" customHeight="1" x14ac:dyDescent="0.2"/>
    <row r="22272" ht="12.75" customHeight="1" x14ac:dyDescent="0.2"/>
    <row r="22273" ht="12.75" customHeight="1" x14ac:dyDescent="0.2"/>
    <row r="22274" ht="12.75" customHeight="1" x14ac:dyDescent="0.2"/>
    <row r="22275" ht="12.75" customHeight="1" x14ac:dyDescent="0.2"/>
    <row r="22276" ht="12.75" customHeight="1" x14ac:dyDescent="0.2"/>
    <row r="22277" ht="12.75" customHeight="1" x14ac:dyDescent="0.2"/>
    <row r="22278" ht="12.75" customHeight="1" x14ac:dyDescent="0.2"/>
    <row r="22279" ht="12.75" customHeight="1" x14ac:dyDescent="0.2"/>
    <row r="22280" ht="12.75" customHeight="1" x14ac:dyDescent="0.2"/>
    <row r="22281" ht="12.75" customHeight="1" x14ac:dyDescent="0.2"/>
    <row r="22282" ht="12.75" customHeight="1" x14ac:dyDescent="0.2"/>
    <row r="22283" ht="12.75" customHeight="1" x14ac:dyDescent="0.2"/>
    <row r="22284" ht="12.75" customHeight="1" x14ac:dyDescent="0.2"/>
    <row r="22285" ht="12.75" customHeight="1" x14ac:dyDescent="0.2"/>
    <row r="22286" ht="12.75" customHeight="1" x14ac:dyDescent="0.2"/>
    <row r="22287" ht="12.75" customHeight="1" x14ac:dyDescent="0.2"/>
    <row r="22288" ht="12.75" customHeight="1" x14ac:dyDescent="0.2"/>
    <row r="22289" ht="12.75" customHeight="1" x14ac:dyDescent="0.2"/>
    <row r="22290" ht="12.75" customHeight="1" x14ac:dyDescent="0.2"/>
    <row r="22291" ht="12.75" customHeight="1" x14ac:dyDescent="0.2"/>
    <row r="22292" ht="12.75" customHeight="1" x14ac:dyDescent="0.2"/>
    <row r="22293" ht="12.75" customHeight="1" x14ac:dyDescent="0.2"/>
    <row r="22294" ht="12.75" customHeight="1" x14ac:dyDescent="0.2"/>
    <row r="22295" ht="12.75" customHeight="1" x14ac:dyDescent="0.2"/>
    <row r="22296" ht="12.75" customHeight="1" x14ac:dyDescent="0.2"/>
    <row r="22297" ht="12.75" customHeight="1" x14ac:dyDescent="0.2"/>
    <row r="22298" ht="12.75" customHeight="1" x14ac:dyDescent="0.2"/>
    <row r="22299" ht="12.75" customHeight="1" x14ac:dyDescent="0.2"/>
    <row r="22300" ht="12.75" customHeight="1" x14ac:dyDescent="0.2"/>
    <row r="22301" ht="12.75" customHeight="1" x14ac:dyDescent="0.2"/>
    <row r="22302" ht="12.75" customHeight="1" x14ac:dyDescent="0.2"/>
    <row r="22303" ht="12.75" customHeight="1" x14ac:dyDescent="0.2"/>
    <row r="22304" ht="12.75" customHeight="1" x14ac:dyDescent="0.2"/>
    <row r="22305" ht="12.75" customHeight="1" x14ac:dyDescent="0.2"/>
    <row r="22306" ht="12.75" customHeight="1" x14ac:dyDescent="0.2"/>
    <row r="22307" ht="12.75" customHeight="1" x14ac:dyDescent="0.2"/>
    <row r="22308" ht="12.75" customHeight="1" x14ac:dyDescent="0.2"/>
    <row r="22309" ht="12.75" customHeight="1" x14ac:dyDescent="0.2"/>
    <row r="22310" ht="12.75" customHeight="1" x14ac:dyDescent="0.2"/>
    <row r="22311" ht="12.75" customHeight="1" x14ac:dyDescent="0.2"/>
    <row r="22312" ht="12.75" customHeight="1" x14ac:dyDescent="0.2"/>
    <row r="22313" ht="12.75" customHeight="1" x14ac:dyDescent="0.2"/>
    <row r="22314" ht="12.75" customHeight="1" x14ac:dyDescent="0.2"/>
    <row r="22315" ht="12.75" customHeight="1" x14ac:dyDescent="0.2"/>
    <row r="22316" ht="12.75" customHeight="1" x14ac:dyDescent="0.2"/>
    <row r="22317" ht="12.75" customHeight="1" x14ac:dyDescent="0.2"/>
    <row r="22318" ht="12.75" customHeight="1" x14ac:dyDescent="0.2"/>
    <row r="22319" ht="12.75" customHeight="1" x14ac:dyDescent="0.2"/>
    <row r="22320" ht="12.75" customHeight="1" x14ac:dyDescent="0.2"/>
    <row r="22321" ht="12.75" customHeight="1" x14ac:dyDescent="0.2"/>
    <row r="22322" ht="12.75" customHeight="1" x14ac:dyDescent="0.2"/>
    <row r="22323" ht="12.75" customHeight="1" x14ac:dyDescent="0.2"/>
    <row r="22324" ht="12.75" customHeight="1" x14ac:dyDescent="0.2"/>
    <row r="22325" ht="12.75" customHeight="1" x14ac:dyDescent="0.2"/>
    <row r="22326" ht="12.75" customHeight="1" x14ac:dyDescent="0.2"/>
    <row r="22327" ht="12.75" customHeight="1" x14ac:dyDescent="0.2"/>
    <row r="22328" ht="12.75" customHeight="1" x14ac:dyDescent="0.2"/>
    <row r="22329" ht="12.75" customHeight="1" x14ac:dyDescent="0.2"/>
    <row r="22330" ht="12.75" customHeight="1" x14ac:dyDescent="0.2"/>
    <row r="22331" ht="12.75" customHeight="1" x14ac:dyDescent="0.2"/>
    <row r="22332" ht="12.75" customHeight="1" x14ac:dyDescent="0.2"/>
    <row r="22333" ht="12.75" customHeight="1" x14ac:dyDescent="0.2"/>
    <row r="22334" ht="12.75" customHeight="1" x14ac:dyDescent="0.2"/>
    <row r="22335" ht="12.75" customHeight="1" x14ac:dyDescent="0.2"/>
    <row r="22336" ht="12.75" customHeight="1" x14ac:dyDescent="0.2"/>
    <row r="22337" ht="12.75" customHeight="1" x14ac:dyDescent="0.2"/>
    <row r="22338" ht="12.75" customHeight="1" x14ac:dyDescent="0.2"/>
    <row r="22339" ht="12.75" customHeight="1" x14ac:dyDescent="0.2"/>
    <row r="22340" ht="12.75" customHeight="1" x14ac:dyDescent="0.2"/>
    <row r="22341" ht="12.75" customHeight="1" x14ac:dyDescent="0.2"/>
    <row r="22342" ht="12.75" customHeight="1" x14ac:dyDescent="0.2"/>
    <row r="22343" ht="12.75" customHeight="1" x14ac:dyDescent="0.2"/>
    <row r="22344" ht="12.75" customHeight="1" x14ac:dyDescent="0.2"/>
    <row r="22345" ht="12.75" customHeight="1" x14ac:dyDescent="0.2"/>
    <row r="22346" ht="12.75" customHeight="1" x14ac:dyDescent="0.2"/>
    <row r="22347" ht="12.75" customHeight="1" x14ac:dyDescent="0.2"/>
    <row r="22348" ht="12.75" customHeight="1" x14ac:dyDescent="0.2"/>
    <row r="22349" ht="12.75" customHeight="1" x14ac:dyDescent="0.2"/>
    <row r="22350" ht="12.75" customHeight="1" x14ac:dyDescent="0.2"/>
    <row r="22351" ht="12.75" customHeight="1" x14ac:dyDescent="0.2"/>
    <row r="22352" ht="12.75" customHeight="1" x14ac:dyDescent="0.2"/>
    <row r="22353" ht="12.75" customHeight="1" x14ac:dyDescent="0.2"/>
    <row r="22354" ht="12.75" customHeight="1" x14ac:dyDescent="0.2"/>
    <row r="22355" ht="12.75" customHeight="1" x14ac:dyDescent="0.2"/>
    <row r="22356" ht="12.75" customHeight="1" x14ac:dyDescent="0.2"/>
    <row r="22357" ht="12.75" customHeight="1" x14ac:dyDescent="0.2"/>
    <row r="22358" ht="12.75" customHeight="1" x14ac:dyDescent="0.2"/>
    <row r="22359" ht="12.75" customHeight="1" x14ac:dyDescent="0.2"/>
    <row r="22360" ht="12.75" customHeight="1" x14ac:dyDescent="0.2"/>
    <row r="22361" ht="12.75" customHeight="1" x14ac:dyDescent="0.2"/>
    <row r="22362" ht="12.75" customHeight="1" x14ac:dyDescent="0.2"/>
    <row r="22363" ht="12.75" customHeight="1" x14ac:dyDescent="0.2"/>
    <row r="22364" ht="12.75" customHeight="1" x14ac:dyDescent="0.2"/>
    <row r="22365" ht="12.75" customHeight="1" x14ac:dyDescent="0.2"/>
    <row r="22366" ht="12.75" customHeight="1" x14ac:dyDescent="0.2"/>
    <row r="22367" ht="12.75" customHeight="1" x14ac:dyDescent="0.2"/>
    <row r="22368" ht="12.75" customHeight="1" x14ac:dyDescent="0.2"/>
    <row r="22369" ht="12.75" customHeight="1" x14ac:dyDescent="0.2"/>
    <row r="22370" ht="12.75" customHeight="1" x14ac:dyDescent="0.2"/>
    <row r="22371" ht="12.75" customHeight="1" x14ac:dyDescent="0.2"/>
    <row r="22372" ht="12.75" customHeight="1" x14ac:dyDescent="0.2"/>
    <row r="22373" ht="12.75" customHeight="1" x14ac:dyDescent="0.2"/>
    <row r="22374" ht="12.75" customHeight="1" x14ac:dyDescent="0.2"/>
    <row r="22375" ht="12.75" customHeight="1" x14ac:dyDescent="0.2"/>
    <row r="22376" ht="12.75" customHeight="1" x14ac:dyDescent="0.2"/>
    <row r="22377" ht="12.75" customHeight="1" x14ac:dyDescent="0.2"/>
    <row r="22378" ht="12.75" customHeight="1" x14ac:dyDescent="0.2"/>
    <row r="22379" ht="12.75" customHeight="1" x14ac:dyDescent="0.2"/>
    <row r="22380" ht="12.75" customHeight="1" x14ac:dyDescent="0.2"/>
    <row r="22381" ht="12.75" customHeight="1" x14ac:dyDescent="0.2"/>
    <row r="22382" ht="12.75" customHeight="1" x14ac:dyDescent="0.2"/>
    <row r="22383" ht="12.75" customHeight="1" x14ac:dyDescent="0.2"/>
    <row r="22384" ht="12.75" customHeight="1" x14ac:dyDescent="0.2"/>
    <row r="22385" ht="12.75" customHeight="1" x14ac:dyDescent="0.2"/>
    <row r="22386" ht="12.75" customHeight="1" x14ac:dyDescent="0.2"/>
    <row r="22387" ht="12.75" customHeight="1" x14ac:dyDescent="0.2"/>
    <row r="22388" ht="12.75" customHeight="1" x14ac:dyDescent="0.2"/>
    <row r="22389" ht="12.75" customHeight="1" x14ac:dyDescent="0.2"/>
    <row r="22390" ht="12.75" customHeight="1" x14ac:dyDescent="0.2"/>
    <row r="22391" ht="12.75" customHeight="1" x14ac:dyDescent="0.2"/>
    <row r="22392" ht="12.75" customHeight="1" x14ac:dyDescent="0.2"/>
    <row r="22393" ht="12.75" customHeight="1" x14ac:dyDescent="0.2"/>
    <row r="22394" ht="12.75" customHeight="1" x14ac:dyDescent="0.2"/>
    <row r="22395" ht="12.75" customHeight="1" x14ac:dyDescent="0.2"/>
    <row r="22396" ht="12.75" customHeight="1" x14ac:dyDescent="0.2"/>
    <row r="22397" ht="12.75" customHeight="1" x14ac:dyDescent="0.2"/>
    <row r="22398" ht="12.75" customHeight="1" x14ac:dyDescent="0.2"/>
    <row r="22399" ht="12.75" customHeight="1" x14ac:dyDescent="0.2"/>
    <row r="22400" ht="12.75" customHeight="1" x14ac:dyDescent="0.2"/>
    <row r="22401" ht="12.75" customHeight="1" x14ac:dyDescent="0.2"/>
    <row r="22402" ht="12.75" customHeight="1" x14ac:dyDescent="0.2"/>
    <row r="22403" ht="12.75" customHeight="1" x14ac:dyDescent="0.2"/>
    <row r="22404" ht="12.75" customHeight="1" x14ac:dyDescent="0.2"/>
    <row r="22405" ht="12.75" customHeight="1" x14ac:dyDescent="0.2"/>
    <row r="22406" ht="12.75" customHeight="1" x14ac:dyDescent="0.2"/>
    <row r="22407" ht="12.75" customHeight="1" x14ac:dyDescent="0.2"/>
    <row r="22408" ht="12.75" customHeight="1" x14ac:dyDescent="0.2"/>
    <row r="22409" ht="12.75" customHeight="1" x14ac:dyDescent="0.2"/>
    <row r="22410" ht="12.75" customHeight="1" x14ac:dyDescent="0.2"/>
    <row r="22411" ht="12.75" customHeight="1" x14ac:dyDescent="0.2"/>
    <row r="22412" ht="12.75" customHeight="1" x14ac:dyDescent="0.2"/>
    <row r="22413" ht="12.75" customHeight="1" x14ac:dyDescent="0.2"/>
    <row r="22414" ht="12.75" customHeight="1" x14ac:dyDescent="0.2"/>
    <row r="22415" ht="12.75" customHeight="1" x14ac:dyDescent="0.2"/>
    <row r="22416" ht="12.75" customHeight="1" x14ac:dyDescent="0.2"/>
    <row r="22417" ht="12.75" customHeight="1" x14ac:dyDescent="0.2"/>
    <row r="22418" ht="12.75" customHeight="1" x14ac:dyDescent="0.2"/>
    <row r="22419" ht="12.75" customHeight="1" x14ac:dyDescent="0.2"/>
    <row r="22420" ht="12.75" customHeight="1" x14ac:dyDescent="0.2"/>
    <row r="22421" ht="12.75" customHeight="1" x14ac:dyDescent="0.2"/>
    <row r="22422" ht="12.75" customHeight="1" x14ac:dyDescent="0.2"/>
    <row r="22423" ht="12.75" customHeight="1" x14ac:dyDescent="0.2"/>
    <row r="22424" ht="12.75" customHeight="1" x14ac:dyDescent="0.2"/>
    <row r="22425" ht="12.75" customHeight="1" x14ac:dyDescent="0.2"/>
    <row r="22426" ht="12.75" customHeight="1" x14ac:dyDescent="0.2"/>
    <row r="22427" ht="12.75" customHeight="1" x14ac:dyDescent="0.2"/>
    <row r="22428" ht="12.75" customHeight="1" x14ac:dyDescent="0.2"/>
    <row r="22429" ht="12.75" customHeight="1" x14ac:dyDescent="0.2"/>
    <row r="22430" ht="12.75" customHeight="1" x14ac:dyDescent="0.2"/>
    <row r="22431" ht="12.75" customHeight="1" x14ac:dyDescent="0.2"/>
    <row r="22432" ht="12.75" customHeight="1" x14ac:dyDescent="0.2"/>
    <row r="22433" ht="12.75" customHeight="1" x14ac:dyDescent="0.2"/>
    <row r="22434" ht="12.75" customHeight="1" x14ac:dyDescent="0.2"/>
    <row r="22435" ht="12.75" customHeight="1" x14ac:dyDescent="0.2"/>
    <row r="22436" ht="12.75" customHeight="1" x14ac:dyDescent="0.2"/>
    <row r="22437" ht="12.75" customHeight="1" x14ac:dyDescent="0.2"/>
    <row r="22438" ht="12.75" customHeight="1" x14ac:dyDescent="0.2"/>
    <row r="22439" ht="12.75" customHeight="1" x14ac:dyDescent="0.2"/>
    <row r="22440" ht="12.75" customHeight="1" x14ac:dyDescent="0.2"/>
    <row r="22441" ht="12.75" customHeight="1" x14ac:dyDescent="0.2"/>
    <row r="22442" ht="12.75" customHeight="1" x14ac:dyDescent="0.2"/>
    <row r="22443" ht="12.75" customHeight="1" x14ac:dyDescent="0.2"/>
    <row r="22444" ht="12.75" customHeight="1" x14ac:dyDescent="0.2"/>
    <row r="22445" ht="12.75" customHeight="1" x14ac:dyDescent="0.2"/>
    <row r="22446" ht="12.75" customHeight="1" x14ac:dyDescent="0.2"/>
    <row r="22447" ht="12.75" customHeight="1" x14ac:dyDescent="0.2"/>
    <row r="22448" ht="12.75" customHeight="1" x14ac:dyDescent="0.2"/>
    <row r="22449" ht="12.75" customHeight="1" x14ac:dyDescent="0.2"/>
    <row r="22450" ht="12.75" customHeight="1" x14ac:dyDescent="0.2"/>
    <row r="22451" ht="12.75" customHeight="1" x14ac:dyDescent="0.2"/>
    <row r="22452" ht="12.75" customHeight="1" x14ac:dyDescent="0.2"/>
    <row r="22453" ht="12.75" customHeight="1" x14ac:dyDescent="0.2"/>
    <row r="22454" ht="12.75" customHeight="1" x14ac:dyDescent="0.2"/>
    <row r="22455" ht="12.75" customHeight="1" x14ac:dyDescent="0.2"/>
    <row r="22456" ht="12.75" customHeight="1" x14ac:dyDescent="0.2"/>
    <row r="22457" ht="12.75" customHeight="1" x14ac:dyDescent="0.2"/>
    <row r="22458" ht="12.75" customHeight="1" x14ac:dyDescent="0.2"/>
    <row r="22459" ht="12.75" customHeight="1" x14ac:dyDescent="0.2"/>
    <row r="22460" ht="12.75" customHeight="1" x14ac:dyDescent="0.2"/>
    <row r="22461" ht="12.75" customHeight="1" x14ac:dyDescent="0.2"/>
    <row r="22462" ht="12.75" customHeight="1" x14ac:dyDescent="0.2"/>
    <row r="22463" ht="12.75" customHeight="1" x14ac:dyDescent="0.2"/>
    <row r="22464" ht="12.75" customHeight="1" x14ac:dyDescent="0.2"/>
    <row r="22465" ht="12.75" customHeight="1" x14ac:dyDescent="0.2"/>
    <row r="22466" ht="12.75" customHeight="1" x14ac:dyDescent="0.2"/>
    <row r="22467" ht="12.75" customHeight="1" x14ac:dyDescent="0.2"/>
    <row r="22468" ht="12.75" customHeight="1" x14ac:dyDescent="0.2"/>
    <row r="22469" ht="12.75" customHeight="1" x14ac:dyDescent="0.2"/>
    <row r="22470" ht="12.75" customHeight="1" x14ac:dyDescent="0.2"/>
    <row r="22471" ht="12.75" customHeight="1" x14ac:dyDescent="0.2"/>
    <row r="22472" ht="12.75" customHeight="1" x14ac:dyDescent="0.2"/>
    <row r="22473" ht="12.75" customHeight="1" x14ac:dyDescent="0.2"/>
    <row r="22474" ht="12.75" customHeight="1" x14ac:dyDescent="0.2"/>
    <row r="22475" ht="12.75" customHeight="1" x14ac:dyDescent="0.2"/>
    <row r="22476" ht="12.75" customHeight="1" x14ac:dyDescent="0.2"/>
    <row r="22477" ht="12.75" customHeight="1" x14ac:dyDescent="0.2"/>
    <row r="22478" ht="12.75" customHeight="1" x14ac:dyDescent="0.2"/>
    <row r="22479" ht="12.75" customHeight="1" x14ac:dyDescent="0.2"/>
    <row r="22480" ht="12.75" customHeight="1" x14ac:dyDescent="0.2"/>
    <row r="22481" ht="12.75" customHeight="1" x14ac:dyDescent="0.2"/>
    <row r="22482" ht="12.75" customHeight="1" x14ac:dyDescent="0.2"/>
    <row r="22483" ht="12.75" customHeight="1" x14ac:dyDescent="0.2"/>
    <row r="22484" ht="12.75" customHeight="1" x14ac:dyDescent="0.2"/>
    <row r="22485" ht="12.75" customHeight="1" x14ac:dyDescent="0.2"/>
    <row r="22486" ht="12.75" customHeight="1" x14ac:dyDescent="0.2"/>
    <row r="22487" ht="12.75" customHeight="1" x14ac:dyDescent="0.2"/>
    <row r="22488" ht="12.75" customHeight="1" x14ac:dyDescent="0.2"/>
    <row r="22489" ht="12.75" customHeight="1" x14ac:dyDescent="0.2"/>
    <row r="22490" ht="12.75" customHeight="1" x14ac:dyDescent="0.2"/>
    <row r="22491" ht="12.75" customHeight="1" x14ac:dyDescent="0.2"/>
    <row r="22492" ht="12.75" customHeight="1" x14ac:dyDescent="0.2"/>
    <row r="22493" ht="12.75" customHeight="1" x14ac:dyDescent="0.2"/>
    <row r="22494" ht="12.75" customHeight="1" x14ac:dyDescent="0.2"/>
    <row r="22495" ht="12.75" customHeight="1" x14ac:dyDescent="0.2"/>
    <row r="22496" ht="12.75" customHeight="1" x14ac:dyDescent="0.2"/>
    <row r="22497" ht="12.75" customHeight="1" x14ac:dyDescent="0.2"/>
    <row r="22498" ht="12.75" customHeight="1" x14ac:dyDescent="0.2"/>
    <row r="22499" ht="12.75" customHeight="1" x14ac:dyDescent="0.2"/>
    <row r="22500" ht="12.75" customHeight="1" x14ac:dyDescent="0.2"/>
    <row r="22501" ht="12.75" customHeight="1" x14ac:dyDescent="0.2"/>
    <row r="22502" ht="12.75" customHeight="1" x14ac:dyDescent="0.2"/>
    <row r="22503" ht="12.75" customHeight="1" x14ac:dyDescent="0.2"/>
    <row r="22504" ht="12.75" customHeight="1" x14ac:dyDescent="0.2"/>
    <row r="22505" ht="12.75" customHeight="1" x14ac:dyDescent="0.2"/>
    <row r="22506" ht="12.75" customHeight="1" x14ac:dyDescent="0.2"/>
    <row r="22507" ht="12.75" customHeight="1" x14ac:dyDescent="0.2"/>
    <row r="22508" ht="12.75" customHeight="1" x14ac:dyDescent="0.2"/>
    <row r="22509" ht="12.75" customHeight="1" x14ac:dyDescent="0.2"/>
    <row r="22510" ht="12.75" customHeight="1" x14ac:dyDescent="0.2"/>
    <row r="22511" ht="12.75" customHeight="1" x14ac:dyDescent="0.2"/>
    <row r="22512" ht="12.75" customHeight="1" x14ac:dyDescent="0.2"/>
    <row r="22513" ht="12.75" customHeight="1" x14ac:dyDescent="0.2"/>
    <row r="22514" ht="12.75" customHeight="1" x14ac:dyDescent="0.2"/>
    <row r="22515" ht="12.75" customHeight="1" x14ac:dyDescent="0.2"/>
    <row r="22516" ht="12.75" customHeight="1" x14ac:dyDescent="0.2"/>
    <row r="22517" ht="12.75" customHeight="1" x14ac:dyDescent="0.2"/>
    <row r="22518" ht="12.75" customHeight="1" x14ac:dyDescent="0.2"/>
    <row r="22519" ht="12.75" customHeight="1" x14ac:dyDescent="0.2"/>
    <row r="22520" ht="12.75" customHeight="1" x14ac:dyDescent="0.2"/>
    <row r="22521" ht="12.75" customHeight="1" x14ac:dyDescent="0.2"/>
    <row r="22522" ht="12.75" customHeight="1" x14ac:dyDescent="0.2"/>
    <row r="22523" ht="12.75" customHeight="1" x14ac:dyDescent="0.2"/>
    <row r="22524" ht="12.75" customHeight="1" x14ac:dyDescent="0.2"/>
    <row r="22525" ht="12.75" customHeight="1" x14ac:dyDescent="0.2"/>
    <row r="22526" ht="12.75" customHeight="1" x14ac:dyDescent="0.2"/>
    <row r="22527" ht="12.75" customHeight="1" x14ac:dyDescent="0.2"/>
    <row r="22528" ht="12.75" customHeight="1" x14ac:dyDescent="0.2"/>
    <row r="22529" ht="12.75" customHeight="1" x14ac:dyDescent="0.2"/>
    <row r="22530" ht="12.75" customHeight="1" x14ac:dyDescent="0.2"/>
    <row r="22531" ht="12.75" customHeight="1" x14ac:dyDescent="0.2"/>
    <row r="22532" ht="12.75" customHeight="1" x14ac:dyDescent="0.2"/>
    <row r="22533" ht="12.75" customHeight="1" x14ac:dyDescent="0.2"/>
    <row r="22534" ht="12.75" customHeight="1" x14ac:dyDescent="0.2"/>
    <row r="22535" ht="12.75" customHeight="1" x14ac:dyDescent="0.2"/>
    <row r="22536" ht="12.75" customHeight="1" x14ac:dyDescent="0.2"/>
    <row r="22537" ht="12.75" customHeight="1" x14ac:dyDescent="0.2"/>
    <row r="22538" ht="12.75" customHeight="1" x14ac:dyDescent="0.2"/>
    <row r="22539" ht="12.75" customHeight="1" x14ac:dyDescent="0.2"/>
    <row r="22540" ht="12.75" customHeight="1" x14ac:dyDescent="0.2"/>
    <row r="22541" ht="12.75" customHeight="1" x14ac:dyDescent="0.2"/>
    <row r="22542" ht="12.75" customHeight="1" x14ac:dyDescent="0.2"/>
    <row r="22543" ht="12.75" customHeight="1" x14ac:dyDescent="0.2"/>
    <row r="22544" ht="12.75" customHeight="1" x14ac:dyDescent="0.2"/>
    <row r="22545" ht="12.75" customHeight="1" x14ac:dyDescent="0.2"/>
    <row r="22546" ht="12.75" customHeight="1" x14ac:dyDescent="0.2"/>
    <row r="22547" ht="12.75" customHeight="1" x14ac:dyDescent="0.2"/>
    <row r="22548" ht="12.75" customHeight="1" x14ac:dyDescent="0.2"/>
    <row r="22549" ht="12.75" customHeight="1" x14ac:dyDescent="0.2"/>
    <row r="22550" ht="12.75" customHeight="1" x14ac:dyDescent="0.2"/>
    <row r="22551" ht="12.75" customHeight="1" x14ac:dyDescent="0.2"/>
    <row r="22552" ht="12.75" customHeight="1" x14ac:dyDescent="0.2"/>
    <row r="22553" ht="12.75" customHeight="1" x14ac:dyDescent="0.2"/>
    <row r="22554" ht="12.75" customHeight="1" x14ac:dyDescent="0.2"/>
    <row r="22555" ht="12.75" customHeight="1" x14ac:dyDescent="0.2"/>
    <row r="22556" ht="12.75" customHeight="1" x14ac:dyDescent="0.2"/>
    <row r="22557" ht="12.75" customHeight="1" x14ac:dyDescent="0.2"/>
    <row r="22558" ht="12.75" customHeight="1" x14ac:dyDescent="0.2"/>
    <row r="22559" ht="12.75" customHeight="1" x14ac:dyDescent="0.2"/>
    <row r="22560" ht="12.75" customHeight="1" x14ac:dyDescent="0.2"/>
    <row r="22561" ht="12.75" customHeight="1" x14ac:dyDescent="0.2"/>
    <row r="22562" ht="12.75" customHeight="1" x14ac:dyDescent="0.2"/>
    <row r="22563" ht="12.75" customHeight="1" x14ac:dyDescent="0.2"/>
    <row r="22564" ht="12.75" customHeight="1" x14ac:dyDescent="0.2"/>
    <row r="22565" ht="12.75" customHeight="1" x14ac:dyDescent="0.2"/>
    <row r="22566" ht="12.75" customHeight="1" x14ac:dyDescent="0.2"/>
    <row r="22567" ht="12.75" customHeight="1" x14ac:dyDescent="0.2"/>
    <row r="22568" ht="12.75" customHeight="1" x14ac:dyDescent="0.2"/>
    <row r="22569" ht="12.75" customHeight="1" x14ac:dyDescent="0.2"/>
    <row r="22570" ht="12.75" customHeight="1" x14ac:dyDescent="0.2"/>
    <row r="22571" ht="12.75" customHeight="1" x14ac:dyDescent="0.2"/>
    <row r="22572" ht="12.75" customHeight="1" x14ac:dyDescent="0.2"/>
    <row r="22573" ht="12.75" customHeight="1" x14ac:dyDescent="0.2"/>
    <row r="22574" ht="12.75" customHeight="1" x14ac:dyDescent="0.2"/>
    <row r="22575" ht="12.75" customHeight="1" x14ac:dyDescent="0.2"/>
    <row r="22576" ht="12.75" customHeight="1" x14ac:dyDescent="0.2"/>
    <row r="22577" ht="12.75" customHeight="1" x14ac:dyDescent="0.2"/>
    <row r="22578" ht="12.75" customHeight="1" x14ac:dyDescent="0.2"/>
    <row r="22579" ht="12.75" customHeight="1" x14ac:dyDescent="0.2"/>
    <row r="22580" ht="12.75" customHeight="1" x14ac:dyDescent="0.2"/>
    <row r="22581" ht="12.75" customHeight="1" x14ac:dyDescent="0.2"/>
    <row r="22582" ht="12.75" customHeight="1" x14ac:dyDescent="0.2"/>
    <row r="22583" ht="12.75" customHeight="1" x14ac:dyDescent="0.2"/>
    <row r="22584" ht="12.75" customHeight="1" x14ac:dyDescent="0.2"/>
    <row r="22585" ht="12.75" customHeight="1" x14ac:dyDescent="0.2"/>
    <row r="22586" ht="12.75" customHeight="1" x14ac:dyDescent="0.2"/>
    <row r="22587" ht="12.75" customHeight="1" x14ac:dyDescent="0.2"/>
    <row r="22588" ht="12.75" customHeight="1" x14ac:dyDescent="0.2"/>
    <row r="22589" ht="12.75" customHeight="1" x14ac:dyDescent="0.2"/>
    <row r="22590" ht="12.75" customHeight="1" x14ac:dyDescent="0.2"/>
    <row r="22591" ht="12.75" customHeight="1" x14ac:dyDescent="0.2"/>
    <row r="22592" ht="12.75" customHeight="1" x14ac:dyDescent="0.2"/>
    <row r="22593" ht="12.75" customHeight="1" x14ac:dyDescent="0.2"/>
    <row r="22594" ht="12.75" customHeight="1" x14ac:dyDescent="0.2"/>
    <row r="22595" ht="12.75" customHeight="1" x14ac:dyDescent="0.2"/>
    <row r="22596" ht="12.75" customHeight="1" x14ac:dyDescent="0.2"/>
    <row r="22597" ht="12.75" customHeight="1" x14ac:dyDescent="0.2"/>
    <row r="22598" ht="12.75" customHeight="1" x14ac:dyDescent="0.2"/>
    <row r="22599" ht="12.75" customHeight="1" x14ac:dyDescent="0.2"/>
    <row r="22600" ht="12.75" customHeight="1" x14ac:dyDescent="0.2"/>
    <row r="22601" ht="12.75" customHeight="1" x14ac:dyDescent="0.2"/>
    <row r="22602" ht="12.75" customHeight="1" x14ac:dyDescent="0.2"/>
    <row r="22603" ht="12.75" customHeight="1" x14ac:dyDescent="0.2"/>
    <row r="22604" ht="12.75" customHeight="1" x14ac:dyDescent="0.2"/>
    <row r="22605" ht="12.75" customHeight="1" x14ac:dyDescent="0.2"/>
    <row r="22606" ht="12.75" customHeight="1" x14ac:dyDescent="0.2"/>
    <row r="22607" ht="12.75" customHeight="1" x14ac:dyDescent="0.2"/>
    <row r="22608" ht="12.75" customHeight="1" x14ac:dyDescent="0.2"/>
    <row r="22609" ht="12.75" customHeight="1" x14ac:dyDescent="0.2"/>
    <row r="22610" ht="12.75" customHeight="1" x14ac:dyDescent="0.2"/>
    <row r="22611" ht="12.75" customHeight="1" x14ac:dyDescent="0.2"/>
    <row r="22612" ht="12.75" customHeight="1" x14ac:dyDescent="0.2"/>
    <row r="22613" ht="12.75" customHeight="1" x14ac:dyDescent="0.2"/>
    <row r="22614" ht="12.75" customHeight="1" x14ac:dyDescent="0.2"/>
    <row r="22615" ht="12.75" customHeight="1" x14ac:dyDescent="0.2"/>
    <row r="22616" ht="12.75" customHeight="1" x14ac:dyDescent="0.2"/>
    <row r="22617" ht="12.75" customHeight="1" x14ac:dyDescent="0.2"/>
    <row r="22618" ht="12.75" customHeight="1" x14ac:dyDescent="0.2"/>
    <row r="22619" ht="12.75" customHeight="1" x14ac:dyDescent="0.2"/>
    <row r="22620" ht="12.75" customHeight="1" x14ac:dyDescent="0.2"/>
    <row r="22621" ht="12.75" customHeight="1" x14ac:dyDescent="0.2"/>
    <row r="22622" ht="12.75" customHeight="1" x14ac:dyDescent="0.2"/>
    <row r="22623" ht="12.75" customHeight="1" x14ac:dyDescent="0.2"/>
    <row r="22624" ht="12.75" customHeight="1" x14ac:dyDescent="0.2"/>
    <row r="22625" ht="12.75" customHeight="1" x14ac:dyDescent="0.2"/>
    <row r="22626" ht="12.75" customHeight="1" x14ac:dyDescent="0.2"/>
    <row r="22627" ht="12.75" customHeight="1" x14ac:dyDescent="0.2"/>
    <row r="22628" ht="12.75" customHeight="1" x14ac:dyDescent="0.2"/>
    <row r="22629" ht="12.75" customHeight="1" x14ac:dyDescent="0.2"/>
    <row r="22630" ht="12.75" customHeight="1" x14ac:dyDescent="0.2"/>
    <row r="22631" ht="12.75" customHeight="1" x14ac:dyDescent="0.2"/>
    <row r="22632" ht="12.75" customHeight="1" x14ac:dyDescent="0.2"/>
    <row r="22633" ht="12.75" customHeight="1" x14ac:dyDescent="0.2"/>
    <row r="22634" ht="12.75" customHeight="1" x14ac:dyDescent="0.2"/>
    <row r="22635" ht="12.75" customHeight="1" x14ac:dyDescent="0.2"/>
    <row r="22636" ht="12.75" customHeight="1" x14ac:dyDescent="0.2"/>
    <row r="22637" ht="12.75" customHeight="1" x14ac:dyDescent="0.2"/>
    <row r="22638" ht="12.75" customHeight="1" x14ac:dyDescent="0.2"/>
    <row r="22639" ht="12.75" customHeight="1" x14ac:dyDescent="0.2"/>
    <row r="22640" ht="12.75" customHeight="1" x14ac:dyDescent="0.2"/>
    <row r="22641" ht="12.75" customHeight="1" x14ac:dyDescent="0.2"/>
    <row r="22642" ht="12.75" customHeight="1" x14ac:dyDescent="0.2"/>
    <row r="22643" ht="12.75" customHeight="1" x14ac:dyDescent="0.2"/>
    <row r="22644" ht="12.75" customHeight="1" x14ac:dyDescent="0.2"/>
    <row r="22645" ht="12.75" customHeight="1" x14ac:dyDescent="0.2"/>
    <row r="22646" ht="12.75" customHeight="1" x14ac:dyDescent="0.2"/>
    <row r="22647" ht="12.75" customHeight="1" x14ac:dyDescent="0.2"/>
    <row r="22648" ht="12.75" customHeight="1" x14ac:dyDescent="0.2"/>
    <row r="22649" ht="12.75" customHeight="1" x14ac:dyDescent="0.2"/>
    <row r="22650" ht="12.75" customHeight="1" x14ac:dyDescent="0.2"/>
    <row r="22651" ht="12.75" customHeight="1" x14ac:dyDescent="0.2"/>
    <row r="22652" ht="12.75" customHeight="1" x14ac:dyDescent="0.2"/>
    <row r="22653" ht="12.75" customHeight="1" x14ac:dyDescent="0.2"/>
    <row r="22654" ht="12.75" customHeight="1" x14ac:dyDescent="0.2"/>
    <row r="22655" ht="12.75" customHeight="1" x14ac:dyDescent="0.2"/>
    <row r="22656" ht="12.75" customHeight="1" x14ac:dyDescent="0.2"/>
    <row r="22657" ht="12.75" customHeight="1" x14ac:dyDescent="0.2"/>
    <row r="22658" ht="12.75" customHeight="1" x14ac:dyDescent="0.2"/>
    <row r="22659" ht="12.75" customHeight="1" x14ac:dyDescent="0.2"/>
    <row r="22660" ht="12.75" customHeight="1" x14ac:dyDescent="0.2"/>
    <row r="22661" ht="12.75" customHeight="1" x14ac:dyDescent="0.2"/>
    <row r="22662" ht="12.75" customHeight="1" x14ac:dyDescent="0.2"/>
    <row r="22663" ht="12.75" customHeight="1" x14ac:dyDescent="0.2"/>
    <row r="22664" ht="12.75" customHeight="1" x14ac:dyDescent="0.2"/>
    <row r="22665" ht="12.75" customHeight="1" x14ac:dyDescent="0.2"/>
    <row r="22666" ht="12.75" customHeight="1" x14ac:dyDescent="0.2"/>
    <row r="22667" ht="12.75" customHeight="1" x14ac:dyDescent="0.2"/>
    <row r="22668" ht="12.75" customHeight="1" x14ac:dyDescent="0.2"/>
    <row r="22669" ht="12.75" customHeight="1" x14ac:dyDescent="0.2"/>
    <row r="22670" ht="12.75" customHeight="1" x14ac:dyDescent="0.2"/>
    <row r="22671" ht="12.75" customHeight="1" x14ac:dyDescent="0.2"/>
    <row r="22672" ht="12.75" customHeight="1" x14ac:dyDescent="0.2"/>
    <row r="22673" ht="12.75" customHeight="1" x14ac:dyDescent="0.2"/>
    <row r="22674" ht="12.75" customHeight="1" x14ac:dyDescent="0.2"/>
    <row r="22675" ht="12.75" customHeight="1" x14ac:dyDescent="0.2"/>
    <row r="22676" ht="12.75" customHeight="1" x14ac:dyDescent="0.2"/>
    <row r="22677" ht="12.75" customHeight="1" x14ac:dyDescent="0.2"/>
    <row r="22678" ht="12.75" customHeight="1" x14ac:dyDescent="0.2"/>
    <row r="22679" ht="12.75" customHeight="1" x14ac:dyDescent="0.2"/>
    <row r="22680" ht="12.75" customHeight="1" x14ac:dyDescent="0.2"/>
    <row r="22681" ht="12.75" customHeight="1" x14ac:dyDescent="0.2"/>
    <row r="22682" ht="12.75" customHeight="1" x14ac:dyDescent="0.2"/>
    <row r="22683" ht="12.75" customHeight="1" x14ac:dyDescent="0.2"/>
    <row r="22684" ht="12.75" customHeight="1" x14ac:dyDescent="0.2"/>
    <row r="22685" ht="12.75" customHeight="1" x14ac:dyDescent="0.2"/>
    <row r="22686" ht="12.75" customHeight="1" x14ac:dyDescent="0.2"/>
    <row r="22687" ht="12.75" customHeight="1" x14ac:dyDescent="0.2"/>
    <row r="22688" ht="12.75" customHeight="1" x14ac:dyDescent="0.2"/>
    <row r="22689" ht="12.75" customHeight="1" x14ac:dyDescent="0.2"/>
    <row r="22690" ht="12.75" customHeight="1" x14ac:dyDescent="0.2"/>
    <row r="22691" ht="12.75" customHeight="1" x14ac:dyDescent="0.2"/>
    <row r="22692" ht="12.75" customHeight="1" x14ac:dyDescent="0.2"/>
    <row r="22693" ht="12.75" customHeight="1" x14ac:dyDescent="0.2"/>
    <row r="22694" ht="12.75" customHeight="1" x14ac:dyDescent="0.2"/>
    <row r="22695" ht="12.75" customHeight="1" x14ac:dyDescent="0.2"/>
    <row r="22696" ht="12.75" customHeight="1" x14ac:dyDescent="0.2"/>
    <row r="22697" ht="12.75" customHeight="1" x14ac:dyDescent="0.2"/>
    <row r="22698" ht="12.75" customHeight="1" x14ac:dyDescent="0.2"/>
    <row r="22699" ht="12.75" customHeight="1" x14ac:dyDescent="0.2"/>
    <row r="22700" ht="12.75" customHeight="1" x14ac:dyDescent="0.2"/>
    <row r="22701" ht="12.75" customHeight="1" x14ac:dyDescent="0.2"/>
    <row r="22702" ht="12.75" customHeight="1" x14ac:dyDescent="0.2"/>
    <row r="22703" ht="12.75" customHeight="1" x14ac:dyDescent="0.2"/>
    <row r="22704" ht="12.75" customHeight="1" x14ac:dyDescent="0.2"/>
    <row r="22705" ht="12.75" customHeight="1" x14ac:dyDescent="0.2"/>
    <row r="22706" ht="12.75" customHeight="1" x14ac:dyDescent="0.2"/>
    <row r="22707" ht="12.75" customHeight="1" x14ac:dyDescent="0.2"/>
    <row r="22708" ht="12.75" customHeight="1" x14ac:dyDescent="0.2"/>
    <row r="22709" ht="12.75" customHeight="1" x14ac:dyDescent="0.2"/>
    <row r="22710" ht="12.75" customHeight="1" x14ac:dyDescent="0.2"/>
    <row r="22711" ht="12.75" customHeight="1" x14ac:dyDescent="0.2"/>
    <row r="22712" ht="12.75" customHeight="1" x14ac:dyDescent="0.2"/>
    <row r="22713" ht="12.75" customHeight="1" x14ac:dyDescent="0.2"/>
    <row r="22714" ht="12.75" customHeight="1" x14ac:dyDescent="0.2"/>
    <row r="22715" ht="12.75" customHeight="1" x14ac:dyDescent="0.2"/>
    <row r="22716" ht="12.75" customHeight="1" x14ac:dyDescent="0.2"/>
    <row r="22717" ht="12.75" customHeight="1" x14ac:dyDescent="0.2"/>
    <row r="22718" ht="12.75" customHeight="1" x14ac:dyDescent="0.2"/>
    <row r="22719" ht="12.75" customHeight="1" x14ac:dyDescent="0.2"/>
    <row r="22720" ht="12.75" customHeight="1" x14ac:dyDescent="0.2"/>
    <row r="22721" ht="12.75" customHeight="1" x14ac:dyDescent="0.2"/>
    <row r="22722" ht="12.75" customHeight="1" x14ac:dyDescent="0.2"/>
    <row r="22723" ht="12.75" customHeight="1" x14ac:dyDescent="0.2"/>
    <row r="22724" ht="12.75" customHeight="1" x14ac:dyDescent="0.2"/>
    <row r="22725" ht="12.75" customHeight="1" x14ac:dyDescent="0.2"/>
    <row r="22726" ht="12.75" customHeight="1" x14ac:dyDescent="0.2"/>
    <row r="22727" ht="12.75" customHeight="1" x14ac:dyDescent="0.2"/>
    <row r="22728" ht="12.75" customHeight="1" x14ac:dyDescent="0.2"/>
    <row r="22729" ht="12.75" customHeight="1" x14ac:dyDescent="0.2"/>
    <row r="22730" ht="12.75" customHeight="1" x14ac:dyDescent="0.2"/>
    <row r="22731" ht="12.75" customHeight="1" x14ac:dyDescent="0.2"/>
    <row r="22732" ht="12.75" customHeight="1" x14ac:dyDescent="0.2"/>
    <row r="22733" ht="12.75" customHeight="1" x14ac:dyDescent="0.2"/>
    <row r="22734" ht="12.75" customHeight="1" x14ac:dyDescent="0.2"/>
    <row r="22735" ht="12.75" customHeight="1" x14ac:dyDescent="0.2"/>
    <row r="22736" ht="12.75" customHeight="1" x14ac:dyDescent="0.2"/>
    <row r="22737" ht="12.75" customHeight="1" x14ac:dyDescent="0.2"/>
    <row r="22738" ht="12.75" customHeight="1" x14ac:dyDescent="0.2"/>
    <row r="22739" ht="12.75" customHeight="1" x14ac:dyDescent="0.2"/>
    <row r="22740" ht="12.75" customHeight="1" x14ac:dyDescent="0.2"/>
    <row r="22741" ht="12.75" customHeight="1" x14ac:dyDescent="0.2"/>
    <row r="22742" ht="12.75" customHeight="1" x14ac:dyDescent="0.2"/>
    <row r="22743" ht="12.75" customHeight="1" x14ac:dyDescent="0.2"/>
    <row r="22744" ht="12.75" customHeight="1" x14ac:dyDescent="0.2"/>
    <row r="22745" ht="12.75" customHeight="1" x14ac:dyDescent="0.2"/>
    <row r="22746" ht="12.75" customHeight="1" x14ac:dyDescent="0.2"/>
    <row r="22747" ht="12.75" customHeight="1" x14ac:dyDescent="0.2"/>
    <row r="22748" ht="12.75" customHeight="1" x14ac:dyDescent="0.2"/>
    <row r="22749" ht="12.75" customHeight="1" x14ac:dyDescent="0.2"/>
    <row r="22750" ht="12.75" customHeight="1" x14ac:dyDescent="0.2"/>
    <row r="22751" ht="12.75" customHeight="1" x14ac:dyDescent="0.2"/>
    <row r="22752" ht="12.75" customHeight="1" x14ac:dyDescent="0.2"/>
    <row r="22753" ht="12.75" customHeight="1" x14ac:dyDescent="0.2"/>
    <row r="22754" ht="12.75" customHeight="1" x14ac:dyDescent="0.2"/>
    <row r="22755" ht="12.75" customHeight="1" x14ac:dyDescent="0.2"/>
    <row r="22756" ht="12.75" customHeight="1" x14ac:dyDescent="0.2"/>
    <row r="22757" ht="12.75" customHeight="1" x14ac:dyDescent="0.2"/>
    <row r="22758" ht="12.75" customHeight="1" x14ac:dyDescent="0.2"/>
    <row r="22759" ht="12.75" customHeight="1" x14ac:dyDescent="0.2"/>
    <row r="22760" ht="12.75" customHeight="1" x14ac:dyDescent="0.2"/>
    <row r="22761" ht="12.75" customHeight="1" x14ac:dyDescent="0.2"/>
    <row r="22762" ht="12.75" customHeight="1" x14ac:dyDescent="0.2"/>
    <row r="22763" ht="12.75" customHeight="1" x14ac:dyDescent="0.2"/>
    <row r="22764" ht="12.75" customHeight="1" x14ac:dyDescent="0.2"/>
    <row r="22765" ht="12.75" customHeight="1" x14ac:dyDescent="0.2"/>
    <row r="22766" ht="12.75" customHeight="1" x14ac:dyDescent="0.2"/>
    <row r="22767" ht="12.75" customHeight="1" x14ac:dyDescent="0.2"/>
    <row r="22768" ht="12.75" customHeight="1" x14ac:dyDescent="0.2"/>
    <row r="22769" ht="12.75" customHeight="1" x14ac:dyDescent="0.2"/>
    <row r="22770" ht="12.75" customHeight="1" x14ac:dyDescent="0.2"/>
    <row r="22771" ht="12.75" customHeight="1" x14ac:dyDescent="0.2"/>
    <row r="22772" ht="12.75" customHeight="1" x14ac:dyDescent="0.2"/>
    <row r="22773" ht="12.75" customHeight="1" x14ac:dyDescent="0.2"/>
    <row r="22774" ht="12.75" customHeight="1" x14ac:dyDescent="0.2"/>
    <row r="22775" ht="12.75" customHeight="1" x14ac:dyDescent="0.2"/>
    <row r="22776" ht="12.75" customHeight="1" x14ac:dyDescent="0.2"/>
    <row r="22777" ht="12.75" customHeight="1" x14ac:dyDescent="0.2"/>
    <row r="22778" ht="12.75" customHeight="1" x14ac:dyDescent="0.2"/>
    <row r="22779" ht="12.75" customHeight="1" x14ac:dyDescent="0.2"/>
    <row r="22780" ht="12.75" customHeight="1" x14ac:dyDescent="0.2"/>
    <row r="22781" ht="12.75" customHeight="1" x14ac:dyDescent="0.2"/>
    <row r="22782" ht="12.75" customHeight="1" x14ac:dyDescent="0.2"/>
    <row r="22783" ht="12.75" customHeight="1" x14ac:dyDescent="0.2"/>
    <row r="22784" ht="12.75" customHeight="1" x14ac:dyDescent="0.2"/>
    <row r="22785" ht="12.75" customHeight="1" x14ac:dyDescent="0.2"/>
    <row r="22786" ht="12.75" customHeight="1" x14ac:dyDescent="0.2"/>
    <row r="22787" ht="12.75" customHeight="1" x14ac:dyDescent="0.2"/>
    <row r="22788" ht="12.75" customHeight="1" x14ac:dyDescent="0.2"/>
    <row r="22789" ht="12.75" customHeight="1" x14ac:dyDescent="0.2"/>
    <row r="22790" ht="12.75" customHeight="1" x14ac:dyDescent="0.2"/>
    <row r="22791" ht="12.75" customHeight="1" x14ac:dyDescent="0.2"/>
    <row r="22792" ht="12.75" customHeight="1" x14ac:dyDescent="0.2"/>
    <row r="22793" ht="12.75" customHeight="1" x14ac:dyDescent="0.2"/>
    <row r="22794" ht="12.75" customHeight="1" x14ac:dyDescent="0.2"/>
    <row r="22795" ht="12.75" customHeight="1" x14ac:dyDescent="0.2"/>
    <row r="22796" ht="12.75" customHeight="1" x14ac:dyDescent="0.2"/>
    <row r="22797" ht="12.75" customHeight="1" x14ac:dyDescent="0.2"/>
    <row r="22798" ht="12.75" customHeight="1" x14ac:dyDescent="0.2"/>
    <row r="22799" ht="12.75" customHeight="1" x14ac:dyDescent="0.2"/>
    <row r="22800" ht="12.75" customHeight="1" x14ac:dyDescent="0.2"/>
    <row r="22801" ht="12.75" customHeight="1" x14ac:dyDescent="0.2"/>
    <row r="22802" ht="12.75" customHeight="1" x14ac:dyDescent="0.2"/>
    <row r="22803" ht="12.75" customHeight="1" x14ac:dyDescent="0.2"/>
    <row r="22804" ht="12.75" customHeight="1" x14ac:dyDescent="0.2"/>
    <row r="22805" ht="12.75" customHeight="1" x14ac:dyDescent="0.2"/>
    <row r="22806" ht="12.75" customHeight="1" x14ac:dyDescent="0.2"/>
    <row r="22807" ht="12.75" customHeight="1" x14ac:dyDescent="0.2"/>
    <row r="22808" ht="12.75" customHeight="1" x14ac:dyDescent="0.2"/>
    <row r="22809" ht="12.75" customHeight="1" x14ac:dyDescent="0.2"/>
    <row r="22810" ht="12.75" customHeight="1" x14ac:dyDescent="0.2"/>
    <row r="22811" ht="12.75" customHeight="1" x14ac:dyDescent="0.2"/>
    <row r="22812" ht="12.75" customHeight="1" x14ac:dyDescent="0.2"/>
    <row r="22813" ht="12.75" customHeight="1" x14ac:dyDescent="0.2"/>
    <row r="22814" ht="12.75" customHeight="1" x14ac:dyDescent="0.2"/>
    <row r="22815" ht="12.75" customHeight="1" x14ac:dyDescent="0.2"/>
    <row r="22816" ht="12.75" customHeight="1" x14ac:dyDescent="0.2"/>
    <row r="22817" ht="12.75" customHeight="1" x14ac:dyDescent="0.2"/>
    <row r="22818" ht="12.75" customHeight="1" x14ac:dyDescent="0.2"/>
    <row r="22819" ht="12.75" customHeight="1" x14ac:dyDescent="0.2"/>
    <row r="22820" ht="12.75" customHeight="1" x14ac:dyDescent="0.2"/>
    <row r="22821" ht="12.75" customHeight="1" x14ac:dyDescent="0.2"/>
    <row r="22822" ht="12.75" customHeight="1" x14ac:dyDescent="0.2"/>
    <row r="22823" ht="12.75" customHeight="1" x14ac:dyDescent="0.2"/>
    <row r="22824" ht="12.75" customHeight="1" x14ac:dyDescent="0.2"/>
    <row r="22825" ht="12.75" customHeight="1" x14ac:dyDescent="0.2"/>
    <row r="22826" ht="12.75" customHeight="1" x14ac:dyDescent="0.2"/>
    <row r="22827" ht="12.75" customHeight="1" x14ac:dyDescent="0.2"/>
    <row r="22828" ht="12.75" customHeight="1" x14ac:dyDescent="0.2"/>
    <row r="22829" ht="12.75" customHeight="1" x14ac:dyDescent="0.2"/>
    <row r="22830" ht="12.75" customHeight="1" x14ac:dyDescent="0.2"/>
    <row r="22831" ht="12.75" customHeight="1" x14ac:dyDescent="0.2"/>
    <row r="22832" ht="12.75" customHeight="1" x14ac:dyDescent="0.2"/>
    <row r="22833" ht="12.75" customHeight="1" x14ac:dyDescent="0.2"/>
    <row r="22834" ht="12.75" customHeight="1" x14ac:dyDescent="0.2"/>
    <row r="22835" ht="12.75" customHeight="1" x14ac:dyDescent="0.2"/>
    <row r="22836" ht="12.75" customHeight="1" x14ac:dyDescent="0.2"/>
    <row r="22837" ht="12.75" customHeight="1" x14ac:dyDescent="0.2"/>
    <row r="22838" ht="12.75" customHeight="1" x14ac:dyDescent="0.2"/>
    <row r="22839" ht="12.75" customHeight="1" x14ac:dyDescent="0.2"/>
    <row r="22840" ht="12.75" customHeight="1" x14ac:dyDescent="0.2"/>
    <row r="22841" ht="12.75" customHeight="1" x14ac:dyDescent="0.2"/>
    <row r="22842" ht="12.75" customHeight="1" x14ac:dyDescent="0.2"/>
    <row r="22843" ht="12.75" customHeight="1" x14ac:dyDescent="0.2"/>
    <row r="22844" ht="12.75" customHeight="1" x14ac:dyDescent="0.2"/>
    <row r="22845" ht="12.75" customHeight="1" x14ac:dyDescent="0.2"/>
    <row r="22846" ht="12.75" customHeight="1" x14ac:dyDescent="0.2"/>
    <row r="22847" ht="12.75" customHeight="1" x14ac:dyDescent="0.2"/>
    <row r="22848" ht="12.75" customHeight="1" x14ac:dyDescent="0.2"/>
    <row r="22849" ht="12.75" customHeight="1" x14ac:dyDescent="0.2"/>
    <row r="22850" ht="12.75" customHeight="1" x14ac:dyDescent="0.2"/>
    <row r="22851" ht="12.75" customHeight="1" x14ac:dyDescent="0.2"/>
    <row r="22852" ht="12.75" customHeight="1" x14ac:dyDescent="0.2"/>
    <row r="22853" ht="12.75" customHeight="1" x14ac:dyDescent="0.2"/>
    <row r="22854" ht="12.75" customHeight="1" x14ac:dyDescent="0.2"/>
    <row r="22855" ht="12.75" customHeight="1" x14ac:dyDescent="0.2"/>
    <row r="22856" ht="12.75" customHeight="1" x14ac:dyDescent="0.2"/>
    <row r="22857" ht="12.75" customHeight="1" x14ac:dyDescent="0.2"/>
    <row r="22858" ht="12.75" customHeight="1" x14ac:dyDescent="0.2"/>
    <row r="22859" ht="12.75" customHeight="1" x14ac:dyDescent="0.2"/>
    <row r="22860" ht="12.75" customHeight="1" x14ac:dyDescent="0.2"/>
    <row r="22861" ht="12.75" customHeight="1" x14ac:dyDescent="0.2"/>
    <row r="22862" ht="12.75" customHeight="1" x14ac:dyDescent="0.2"/>
    <row r="22863" ht="12.75" customHeight="1" x14ac:dyDescent="0.2"/>
    <row r="22864" ht="12.75" customHeight="1" x14ac:dyDescent="0.2"/>
    <row r="22865" ht="12.75" customHeight="1" x14ac:dyDescent="0.2"/>
    <row r="22866" ht="12.75" customHeight="1" x14ac:dyDescent="0.2"/>
    <row r="22867" ht="12.75" customHeight="1" x14ac:dyDescent="0.2"/>
    <row r="22868" ht="12.75" customHeight="1" x14ac:dyDescent="0.2"/>
    <row r="22869" ht="12.75" customHeight="1" x14ac:dyDescent="0.2"/>
    <row r="22870" ht="12.75" customHeight="1" x14ac:dyDescent="0.2"/>
    <row r="22871" ht="12.75" customHeight="1" x14ac:dyDescent="0.2"/>
    <row r="22872" ht="12.75" customHeight="1" x14ac:dyDescent="0.2"/>
    <row r="22873" ht="12.75" customHeight="1" x14ac:dyDescent="0.2"/>
    <row r="22874" ht="12.75" customHeight="1" x14ac:dyDescent="0.2"/>
    <row r="22875" ht="12.75" customHeight="1" x14ac:dyDescent="0.2"/>
    <row r="22876" ht="12.75" customHeight="1" x14ac:dyDescent="0.2"/>
    <row r="22877" ht="12.75" customHeight="1" x14ac:dyDescent="0.2"/>
    <row r="22878" ht="12.75" customHeight="1" x14ac:dyDescent="0.2"/>
    <row r="22879" ht="12.75" customHeight="1" x14ac:dyDescent="0.2"/>
    <row r="22880" ht="12.75" customHeight="1" x14ac:dyDescent="0.2"/>
    <row r="22881" ht="12.75" customHeight="1" x14ac:dyDescent="0.2"/>
    <row r="22882" ht="12.75" customHeight="1" x14ac:dyDescent="0.2"/>
    <row r="22883" ht="12.75" customHeight="1" x14ac:dyDescent="0.2"/>
    <row r="22884" ht="12.75" customHeight="1" x14ac:dyDescent="0.2"/>
    <row r="22885" ht="12.75" customHeight="1" x14ac:dyDescent="0.2"/>
    <row r="22886" ht="12.75" customHeight="1" x14ac:dyDescent="0.2"/>
    <row r="22887" ht="12.75" customHeight="1" x14ac:dyDescent="0.2"/>
    <row r="22888" ht="12.75" customHeight="1" x14ac:dyDescent="0.2"/>
    <row r="22889" ht="12.75" customHeight="1" x14ac:dyDescent="0.2"/>
    <row r="22890" ht="12.75" customHeight="1" x14ac:dyDescent="0.2"/>
    <row r="22891" ht="12.75" customHeight="1" x14ac:dyDescent="0.2"/>
    <row r="22892" ht="12.75" customHeight="1" x14ac:dyDescent="0.2"/>
    <row r="22893" ht="12.75" customHeight="1" x14ac:dyDescent="0.2"/>
    <row r="22894" ht="12.75" customHeight="1" x14ac:dyDescent="0.2"/>
    <row r="22895" ht="12.75" customHeight="1" x14ac:dyDescent="0.2"/>
    <row r="22896" ht="12.75" customHeight="1" x14ac:dyDescent="0.2"/>
    <row r="22897" ht="12.75" customHeight="1" x14ac:dyDescent="0.2"/>
    <row r="22898" ht="12.75" customHeight="1" x14ac:dyDescent="0.2"/>
    <row r="22899" ht="12.75" customHeight="1" x14ac:dyDescent="0.2"/>
    <row r="22900" ht="12.75" customHeight="1" x14ac:dyDescent="0.2"/>
    <row r="22901" ht="12.75" customHeight="1" x14ac:dyDescent="0.2"/>
    <row r="22902" ht="12.75" customHeight="1" x14ac:dyDescent="0.2"/>
    <row r="22903" ht="12.75" customHeight="1" x14ac:dyDescent="0.2"/>
    <row r="22904" ht="12.75" customHeight="1" x14ac:dyDescent="0.2"/>
    <row r="22905" ht="12.75" customHeight="1" x14ac:dyDescent="0.2"/>
    <row r="22906" ht="12.75" customHeight="1" x14ac:dyDescent="0.2"/>
    <row r="22907" ht="12.75" customHeight="1" x14ac:dyDescent="0.2"/>
    <row r="22908" ht="12.75" customHeight="1" x14ac:dyDescent="0.2"/>
    <row r="22909" ht="12.75" customHeight="1" x14ac:dyDescent="0.2"/>
    <row r="22910" ht="12.75" customHeight="1" x14ac:dyDescent="0.2"/>
    <row r="22911" ht="12.75" customHeight="1" x14ac:dyDescent="0.2"/>
    <row r="22912" ht="12.75" customHeight="1" x14ac:dyDescent="0.2"/>
    <row r="22913" ht="12.75" customHeight="1" x14ac:dyDescent="0.2"/>
    <row r="22914" ht="12.75" customHeight="1" x14ac:dyDescent="0.2"/>
    <row r="22915" ht="12.75" customHeight="1" x14ac:dyDescent="0.2"/>
    <row r="22916" ht="12.75" customHeight="1" x14ac:dyDescent="0.2"/>
    <row r="22917" ht="12.75" customHeight="1" x14ac:dyDescent="0.2"/>
    <row r="22918" ht="12.75" customHeight="1" x14ac:dyDescent="0.2"/>
    <row r="22919" ht="12.75" customHeight="1" x14ac:dyDescent="0.2"/>
    <row r="22920" ht="12.75" customHeight="1" x14ac:dyDescent="0.2"/>
    <row r="22921" ht="12.75" customHeight="1" x14ac:dyDescent="0.2"/>
    <row r="22922" ht="12.75" customHeight="1" x14ac:dyDescent="0.2"/>
    <row r="22923" ht="12.75" customHeight="1" x14ac:dyDescent="0.2"/>
    <row r="22924" ht="12.75" customHeight="1" x14ac:dyDescent="0.2"/>
    <row r="22925" ht="12.75" customHeight="1" x14ac:dyDescent="0.2"/>
    <row r="22926" ht="12.75" customHeight="1" x14ac:dyDescent="0.2"/>
    <row r="22927" ht="12.75" customHeight="1" x14ac:dyDescent="0.2"/>
    <row r="22928" ht="12.75" customHeight="1" x14ac:dyDescent="0.2"/>
    <row r="22929" ht="12.75" customHeight="1" x14ac:dyDescent="0.2"/>
    <row r="22930" ht="12.75" customHeight="1" x14ac:dyDescent="0.2"/>
    <row r="22931" ht="12.75" customHeight="1" x14ac:dyDescent="0.2"/>
    <row r="22932" ht="12.75" customHeight="1" x14ac:dyDescent="0.2"/>
    <row r="22933" ht="12.75" customHeight="1" x14ac:dyDescent="0.2"/>
    <row r="22934" ht="12.75" customHeight="1" x14ac:dyDescent="0.2"/>
    <row r="22935" ht="12.75" customHeight="1" x14ac:dyDescent="0.2"/>
    <row r="22936" ht="12.75" customHeight="1" x14ac:dyDescent="0.2"/>
    <row r="22937" ht="12.75" customHeight="1" x14ac:dyDescent="0.2"/>
    <row r="22938" ht="12.75" customHeight="1" x14ac:dyDescent="0.2"/>
    <row r="22939" ht="12.75" customHeight="1" x14ac:dyDescent="0.2"/>
    <row r="22940" ht="12.75" customHeight="1" x14ac:dyDescent="0.2"/>
    <row r="22941" ht="12.75" customHeight="1" x14ac:dyDescent="0.2"/>
    <row r="22942" ht="12.75" customHeight="1" x14ac:dyDescent="0.2"/>
    <row r="22943" ht="12.75" customHeight="1" x14ac:dyDescent="0.2"/>
    <row r="22944" ht="12.75" customHeight="1" x14ac:dyDescent="0.2"/>
    <row r="22945" ht="12.75" customHeight="1" x14ac:dyDescent="0.2"/>
    <row r="22946" ht="12.75" customHeight="1" x14ac:dyDescent="0.2"/>
    <row r="22947" ht="12.75" customHeight="1" x14ac:dyDescent="0.2"/>
    <row r="22948" ht="12.75" customHeight="1" x14ac:dyDescent="0.2"/>
    <row r="22949" ht="12.75" customHeight="1" x14ac:dyDescent="0.2"/>
    <row r="22950" ht="12.75" customHeight="1" x14ac:dyDescent="0.2"/>
    <row r="22951" ht="12.75" customHeight="1" x14ac:dyDescent="0.2"/>
    <row r="22952" ht="12.75" customHeight="1" x14ac:dyDescent="0.2"/>
    <row r="22953" ht="12.75" customHeight="1" x14ac:dyDescent="0.2"/>
    <row r="22954" ht="12.75" customHeight="1" x14ac:dyDescent="0.2"/>
    <row r="22955" ht="12.75" customHeight="1" x14ac:dyDescent="0.2"/>
    <row r="22956" ht="12.75" customHeight="1" x14ac:dyDescent="0.2"/>
    <row r="22957" ht="12.75" customHeight="1" x14ac:dyDescent="0.2"/>
    <row r="22958" ht="12.75" customHeight="1" x14ac:dyDescent="0.2"/>
    <row r="22959" ht="12.75" customHeight="1" x14ac:dyDescent="0.2"/>
    <row r="22960" ht="12.75" customHeight="1" x14ac:dyDescent="0.2"/>
    <row r="22961" ht="12.75" customHeight="1" x14ac:dyDescent="0.2"/>
    <row r="22962" ht="12.75" customHeight="1" x14ac:dyDescent="0.2"/>
    <row r="22963" ht="12.75" customHeight="1" x14ac:dyDescent="0.2"/>
    <row r="22964" ht="12.75" customHeight="1" x14ac:dyDescent="0.2"/>
    <row r="22965" ht="12.75" customHeight="1" x14ac:dyDescent="0.2"/>
    <row r="22966" ht="12.75" customHeight="1" x14ac:dyDescent="0.2"/>
    <row r="22967" ht="12.75" customHeight="1" x14ac:dyDescent="0.2"/>
    <row r="22968" ht="12.75" customHeight="1" x14ac:dyDescent="0.2"/>
    <row r="22969" ht="12.75" customHeight="1" x14ac:dyDescent="0.2"/>
    <row r="22970" ht="12.75" customHeight="1" x14ac:dyDescent="0.2"/>
    <row r="22971" ht="12.75" customHeight="1" x14ac:dyDescent="0.2"/>
    <row r="22972" ht="12.75" customHeight="1" x14ac:dyDescent="0.2"/>
    <row r="22973" ht="12.75" customHeight="1" x14ac:dyDescent="0.2"/>
    <row r="22974" ht="12.75" customHeight="1" x14ac:dyDescent="0.2"/>
    <row r="22975" ht="12.75" customHeight="1" x14ac:dyDescent="0.2"/>
    <row r="22976" ht="12.75" customHeight="1" x14ac:dyDescent="0.2"/>
    <row r="22977" ht="12.75" customHeight="1" x14ac:dyDescent="0.2"/>
    <row r="22978" ht="12.75" customHeight="1" x14ac:dyDescent="0.2"/>
    <row r="22979" ht="12.75" customHeight="1" x14ac:dyDescent="0.2"/>
    <row r="22980" ht="12.75" customHeight="1" x14ac:dyDescent="0.2"/>
    <row r="22981" ht="12.75" customHeight="1" x14ac:dyDescent="0.2"/>
    <row r="22982" ht="12.75" customHeight="1" x14ac:dyDescent="0.2"/>
    <row r="22983" ht="12.75" customHeight="1" x14ac:dyDescent="0.2"/>
    <row r="22984" ht="12.75" customHeight="1" x14ac:dyDescent="0.2"/>
    <row r="22985" ht="12.75" customHeight="1" x14ac:dyDescent="0.2"/>
    <row r="22986" ht="12.75" customHeight="1" x14ac:dyDescent="0.2"/>
    <row r="22987" ht="12.75" customHeight="1" x14ac:dyDescent="0.2"/>
    <row r="22988" ht="12.75" customHeight="1" x14ac:dyDescent="0.2"/>
    <row r="22989" ht="12.75" customHeight="1" x14ac:dyDescent="0.2"/>
    <row r="22990" ht="12.75" customHeight="1" x14ac:dyDescent="0.2"/>
    <row r="22991" ht="12.75" customHeight="1" x14ac:dyDescent="0.2"/>
    <row r="22992" ht="12.75" customHeight="1" x14ac:dyDescent="0.2"/>
    <row r="22993" ht="12.75" customHeight="1" x14ac:dyDescent="0.2"/>
    <row r="22994" ht="12.75" customHeight="1" x14ac:dyDescent="0.2"/>
    <row r="22995" ht="12.75" customHeight="1" x14ac:dyDescent="0.2"/>
    <row r="22996" ht="12.75" customHeight="1" x14ac:dyDescent="0.2"/>
    <row r="22997" ht="12.75" customHeight="1" x14ac:dyDescent="0.2"/>
    <row r="22998" ht="12.75" customHeight="1" x14ac:dyDescent="0.2"/>
    <row r="22999" ht="12.75" customHeight="1" x14ac:dyDescent="0.2"/>
    <row r="23000" ht="12.75" customHeight="1" x14ac:dyDescent="0.2"/>
    <row r="23001" ht="12.75" customHeight="1" x14ac:dyDescent="0.2"/>
    <row r="23002" ht="12.75" customHeight="1" x14ac:dyDescent="0.2"/>
    <row r="23003" ht="12.75" customHeight="1" x14ac:dyDescent="0.2"/>
    <row r="23004" ht="12.75" customHeight="1" x14ac:dyDescent="0.2"/>
    <row r="23005" ht="12.75" customHeight="1" x14ac:dyDescent="0.2"/>
    <row r="23006" ht="12.75" customHeight="1" x14ac:dyDescent="0.2"/>
    <row r="23007" ht="12.75" customHeight="1" x14ac:dyDescent="0.2"/>
    <row r="23008" ht="12.75" customHeight="1" x14ac:dyDescent="0.2"/>
    <row r="23009" ht="12.75" customHeight="1" x14ac:dyDescent="0.2"/>
    <row r="23010" ht="12.75" customHeight="1" x14ac:dyDescent="0.2"/>
    <row r="23011" ht="12.75" customHeight="1" x14ac:dyDescent="0.2"/>
    <row r="23012" ht="12.75" customHeight="1" x14ac:dyDescent="0.2"/>
    <row r="23013" ht="12.75" customHeight="1" x14ac:dyDescent="0.2"/>
    <row r="23014" ht="12.75" customHeight="1" x14ac:dyDescent="0.2"/>
    <row r="23015" ht="12.75" customHeight="1" x14ac:dyDescent="0.2"/>
    <row r="23016" ht="12.75" customHeight="1" x14ac:dyDescent="0.2"/>
    <row r="23017" ht="12.75" customHeight="1" x14ac:dyDescent="0.2"/>
    <row r="23018" ht="12.75" customHeight="1" x14ac:dyDescent="0.2"/>
    <row r="23019" ht="12.75" customHeight="1" x14ac:dyDescent="0.2"/>
    <row r="23020" ht="12.75" customHeight="1" x14ac:dyDescent="0.2"/>
    <row r="23021" ht="12.75" customHeight="1" x14ac:dyDescent="0.2"/>
    <row r="23022" ht="12.75" customHeight="1" x14ac:dyDescent="0.2"/>
    <row r="23023" ht="12.75" customHeight="1" x14ac:dyDescent="0.2"/>
    <row r="23024" ht="12.75" customHeight="1" x14ac:dyDescent="0.2"/>
    <row r="23025" ht="12.75" customHeight="1" x14ac:dyDescent="0.2"/>
    <row r="23026" ht="12.75" customHeight="1" x14ac:dyDescent="0.2"/>
    <row r="23027" ht="12.75" customHeight="1" x14ac:dyDescent="0.2"/>
    <row r="23028" ht="12.75" customHeight="1" x14ac:dyDescent="0.2"/>
    <row r="23029" ht="12.75" customHeight="1" x14ac:dyDescent="0.2"/>
    <row r="23030" ht="12.75" customHeight="1" x14ac:dyDescent="0.2"/>
    <row r="23031" ht="12.75" customHeight="1" x14ac:dyDescent="0.2"/>
    <row r="23032" ht="12.75" customHeight="1" x14ac:dyDescent="0.2"/>
    <row r="23033" ht="12.75" customHeight="1" x14ac:dyDescent="0.2"/>
    <row r="23034" ht="12.75" customHeight="1" x14ac:dyDescent="0.2"/>
    <row r="23035" ht="12.75" customHeight="1" x14ac:dyDescent="0.2"/>
    <row r="23036" ht="12.75" customHeight="1" x14ac:dyDescent="0.2"/>
    <row r="23037" ht="12.75" customHeight="1" x14ac:dyDescent="0.2"/>
    <row r="23038" ht="12.75" customHeight="1" x14ac:dyDescent="0.2"/>
    <row r="23039" ht="12.75" customHeight="1" x14ac:dyDescent="0.2"/>
    <row r="23040" ht="12.75" customHeight="1" x14ac:dyDescent="0.2"/>
    <row r="23041" ht="12.75" customHeight="1" x14ac:dyDescent="0.2"/>
    <row r="23042" ht="12.75" customHeight="1" x14ac:dyDescent="0.2"/>
    <row r="23043" ht="12.75" customHeight="1" x14ac:dyDescent="0.2"/>
    <row r="23044" ht="12.75" customHeight="1" x14ac:dyDescent="0.2"/>
    <row r="23045" ht="12.75" customHeight="1" x14ac:dyDescent="0.2"/>
    <row r="23046" ht="12.75" customHeight="1" x14ac:dyDescent="0.2"/>
    <row r="23047" ht="12.75" customHeight="1" x14ac:dyDescent="0.2"/>
    <row r="23048" ht="12.75" customHeight="1" x14ac:dyDescent="0.2"/>
    <row r="23049" ht="12.75" customHeight="1" x14ac:dyDescent="0.2"/>
    <row r="23050" ht="12.75" customHeight="1" x14ac:dyDescent="0.2"/>
    <row r="23051" ht="12.75" customHeight="1" x14ac:dyDescent="0.2"/>
    <row r="23052" ht="12.75" customHeight="1" x14ac:dyDescent="0.2"/>
    <row r="23053" ht="12.75" customHeight="1" x14ac:dyDescent="0.2"/>
    <row r="23054" ht="12.75" customHeight="1" x14ac:dyDescent="0.2"/>
    <row r="23055" ht="12.75" customHeight="1" x14ac:dyDescent="0.2"/>
    <row r="23056" ht="12.75" customHeight="1" x14ac:dyDescent="0.2"/>
    <row r="23057" ht="12.75" customHeight="1" x14ac:dyDescent="0.2"/>
    <row r="23058" ht="12.75" customHeight="1" x14ac:dyDescent="0.2"/>
    <row r="23059" ht="12.75" customHeight="1" x14ac:dyDescent="0.2"/>
    <row r="23060" ht="12.75" customHeight="1" x14ac:dyDescent="0.2"/>
    <row r="23061" ht="12.75" customHeight="1" x14ac:dyDescent="0.2"/>
    <row r="23062" ht="12.75" customHeight="1" x14ac:dyDescent="0.2"/>
    <row r="23063" ht="12.75" customHeight="1" x14ac:dyDescent="0.2"/>
    <row r="23064" ht="12.75" customHeight="1" x14ac:dyDescent="0.2"/>
    <row r="23065" ht="12.75" customHeight="1" x14ac:dyDescent="0.2"/>
    <row r="23066" ht="12.75" customHeight="1" x14ac:dyDescent="0.2"/>
    <row r="23067" ht="12.75" customHeight="1" x14ac:dyDescent="0.2"/>
    <row r="23068" ht="12.75" customHeight="1" x14ac:dyDescent="0.2"/>
    <row r="23069" ht="12.75" customHeight="1" x14ac:dyDescent="0.2"/>
    <row r="23070" ht="12.75" customHeight="1" x14ac:dyDescent="0.2"/>
    <row r="23071" ht="12.75" customHeight="1" x14ac:dyDescent="0.2"/>
    <row r="23072" ht="12.75" customHeight="1" x14ac:dyDescent="0.2"/>
    <row r="23073" ht="12.75" customHeight="1" x14ac:dyDescent="0.2"/>
    <row r="23074" ht="12.75" customHeight="1" x14ac:dyDescent="0.2"/>
    <row r="23075" ht="12.75" customHeight="1" x14ac:dyDescent="0.2"/>
    <row r="23076" ht="12.75" customHeight="1" x14ac:dyDescent="0.2"/>
    <row r="23077" ht="12.75" customHeight="1" x14ac:dyDescent="0.2"/>
    <row r="23078" ht="12.75" customHeight="1" x14ac:dyDescent="0.2"/>
    <row r="23079" ht="12.75" customHeight="1" x14ac:dyDescent="0.2"/>
    <row r="23080" ht="12.75" customHeight="1" x14ac:dyDescent="0.2"/>
    <row r="23081" ht="12.75" customHeight="1" x14ac:dyDescent="0.2"/>
    <row r="23082" ht="12.75" customHeight="1" x14ac:dyDescent="0.2"/>
    <row r="23083" ht="12.75" customHeight="1" x14ac:dyDescent="0.2"/>
    <row r="23084" ht="12.75" customHeight="1" x14ac:dyDescent="0.2"/>
    <row r="23085" ht="12.75" customHeight="1" x14ac:dyDescent="0.2"/>
    <row r="23086" ht="12.75" customHeight="1" x14ac:dyDescent="0.2"/>
    <row r="23087" ht="12.75" customHeight="1" x14ac:dyDescent="0.2"/>
    <row r="23088" ht="12.75" customHeight="1" x14ac:dyDescent="0.2"/>
    <row r="23089" ht="12.75" customHeight="1" x14ac:dyDescent="0.2"/>
    <row r="23090" ht="12.75" customHeight="1" x14ac:dyDescent="0.2"/>
    <row r="23091" ht="12.75" customHeight="1" x14ac:dyDescent="0.2"/>
    <row r="23092" ht="12.75" customHeight="1" x14ac:dyDescent="0.2"/>
    <row r="23093" ht="12.75" customHeight="1" x14ac:dyDescent="0.2"/>
    <row r="23094" ht="12.75" customHeight="1" x14ac:dyDescent="0.2"/>
    <row r="23095" ht="12.75" customHeight="1" x14ac:dyDescent="0.2"/>
    <row r="23096" ht="12.75" customHeight="1" x14ac:dyDescent="0.2"/>
    <row r="23097" ht="12.75" customHeight="1" x14ac:dyDescent="0.2"/>
    <row r="23098" ht="12.75" customHeight="1" x14ac:dyDescent="0.2"/>
    <row r="23099" ht="12.75" customHeight="1" x14ac:dyDescent="0.2"/>
    <row r="23100" ht="12.75" customHeight="1" x14ac:dyDescent="0.2"/>
    <row r="23101" ht="12.75" customHeight="1" x14ac:dyDescent="0.2"/>
    <row r="23102" ht="12.75" customHeight="1" x14ac:dyDescent="0.2"/>
    <row r="23103" ht="12.75" customHeight="1" x14ac:dyDescent="0.2"/>
    <row r="23104" ht="12.75" customHeight="1" x14ac:dyDescent="0.2"/>
    <row r="23105" ht="12.75" customHeight="1" x14ac:dyDescent="0.2"/>
    <row r="23106" ht="12.75" customHeight="1" x14ac:dyDescent="0.2"/>
    <row r="23107" ht="12.75" customHeight="1" x14ac:dyDescent="0.2"/>
    <row r="23108" ht="12.75" customHeight="1" x14ac:dyDescent="0.2"/>
    <row r="23109" ht="12.75" customHeight="1" x14ac:dyDescent="0.2"/>
    <row r="23110" ht="12.75" customHeight="1" x14ac:dyDescent="0.2"/>
    <row r="23111" ht="12.75" customHeight="1" x14ac:dyDescent="0.2"/>
    <row r="23112" ht="12.75" customHeight="1" x14ac:dyDescent="0.2"/>
    <row r="23113" ht="12.75" customHeight="1" x14ac:dyDescent="0.2"/>
    <row r="23114" ht="12.75" customHeight="1" x14ac:dyDescent="0.2"/>
    <row r="23115" ht="12.75" customHeight="1" x14ac:dyDescent="0.2"/>
    <row r="23116" ht="12.75" customHeight="1" x14ac:dyDescent="0.2"/>
    <row r="23117" ht="12.75" customHeight="1" x14ac:dyDescent="0.2"/>
    <row r="23118" ht="12.75" customHeight="1" x14ac:dyDescent="0.2"/>
    <row r="23119" ht="12.75" customHeight="1" x14ac:dyDescent="0.2"/>
    <row r="23120" ht="12.75" customHeight="1" x14ac:dyDescent="0.2"/>
    <row r="23121" ht="12.75" customHeight="1" x14ac:dyDescent="0.2"/>
    <row r="23122" ht="12.75" customHeight="1" x14ac:dyDescent="0.2"/>
    <row r="23123" ht="12.75" customHeight="1" x14ac:dyDescent="0.2"/>
    <row r="23124" ht="12.75" customHeight="1" x14ac:dyDescent="0.2"/>
    <row r="23125" ht="12.75" customHeight="1" x14ac:dyDescent="0.2"/>
    <row r="23126" ht="12.75" customHeight="1" x14ac:dyDescent="0.2"/>
    <row r="23127" ht="12.75" customHeight="1" x14ac:dyDescent="0.2"/>
    <row r="23128" ht="12.75" customHeight="1" x14ac:dyDescent="0.2"/>
    <row r="23129" ht="12.75" customHeight="1" x14ac:dyDescent="0.2"/>
    <row r="23130" ht="12.75" customHeight="1" x14ac:dyDescent="0.2"/>
    <row r="23131" ht="12.75" customHeight="1" x14ac:dyDescent="0.2"/>
    <row r="23132" ht="12.75" customHeight="1" x14ac:dyDescent="0.2"/>
    <row r="23133" ht="12.75" customHeight="1" x14ac:dyDescent="0.2"/>
    <row r="23134" ht="12.75" customHeight="1" x14ac:dyDescent="0.2"/>
    <row r="23135" ht="12.75" customHeight="1" x14ac:dyDescent="0.2"/>
    <row r="23136" ht="12.75" customHeight="1" x14ac:dyDescent="0.2"/>
    <row r="23137" ht="12.75" customHeight="1" x14ac:dyDescent="0.2"/>
    <row r="23138" ht="12.75" customHeight="1" x14ac:dyDescent="0.2"/>
    <row r="23139" ht="12.75" customHeight="1" x14ac:dyDescent="0.2"/>
    <row r="23140" ht="12.75" customHeight="1" x14ac:dyDescent="0.2"/>
    <row r="23141" ht="12.75" customHeight="1" x14ac:dyDescent="0.2"/>
    <row r="23142" ht="12.75" customHeight="1" x14ac:dyDescent="0.2"/>
    <row r="23143" ht="12.75" customHeight="1" x14ac:dyDescent="0.2"/>
    <row r="23144" ht="12.75" customHeight="1" x14ac:dyDescent="0.2"/>
    <row r="23145" ht="12.75" customHeight="1" x14ac:dyDescent="0.2"/>
    <row r="23146" ht="12.75" customHeight="1" x14ac:dyDescent="0.2"/>
    <row r="23147" ht="12.75" customHeight="1" x14ac:dyDescent="0.2"/>
    <row r="23148" ht="12.75" customHeight="1" x14ac:dyDescent="0.2"/>
    <row r="23149" ht="12.75" customHeight="1" x14ac:dyDescent="0.2"/>
    <row r="23150" ht="12.75" customHeight="1" x14ac:dyDescent="0.2"/>
    <row r="23151" ht="12.75" customHeight="1" x14ac:dyDescent="0.2"/>
    <row r="23152" ht="12.75" customHeight="1" x14ac:dyDescent="0.2"/>
    <row r="23153" ht="12.75" customHeight="1" x14ac:dyDescent="0.2"/>
    <row r="23154" ht="12.75" customHeight="1" x14ac:dyDescent="0.2"/>
    <row r="23155" ht="12.75" customHeight="1" x14ac:dyDescent="0.2"/>
    <row r="23156" ht="12.75" customHeight="1" x14ac:dyDescent="0.2"/>
    <row r="23157" ht="12.75" customHeight="1" x14ac:dyDescent="0.2"/>
    <row r="23158" ht="12.75" customHeight="1" x14ac:dyDescent="0.2"/>
    <row r="23159" ht="12.75" customHeight="1" x14ac:dyDescent="0.2"/>
    <row r="23160" ht="12.75" customHeight="1" x14ac:dyDescent="0.2"/>
    <row r="23161" ht="12.75" customHeight="1" x14ac:dyDescent="0.2"/>
    <row r="23162" ht="12.75" customHeight="1" x14ac:dyDescent="0.2"/>
    <row r="23163" ht="12.75" customHeight="1" x14ac:dyDescent="0.2"/>
    <row r="23164" ht="12.75" customHeight="1" x14ac:dyDescent="0.2"/>
    <row r="23165" ht="12.75" customHeight="1" x14ac:dyDescent="0.2"/>
    <row r="23166" ht="12.75" customHeight="1" x14ac:dyDescent="0.2"/>
    <row r="23167" ht="12.75" customHeight="1" x14ac:dyDescent="0.2"/>
    <row r="23168" ht="12.75" customHeight="1" x14ac:dyDescent="0.2"/>
    <row r="23169" ht="12.75" customHeight="1" x14ac:dyDescent="0.2"/>
    <row r="23170" ht="12.75" customHeight="1" x14ac:dyDescent="0.2"/>
    <row r="23171" ht="12.75" customHeight="1" x14ac:dyDescent="0.2"/>
    <row r="23172" ht="12.75" customHeight="1" x14ac:dyDescent="0.2"/>
    <row r="23173" ht="12.75" customHeight="1" x14ac:dyDescent="0.2"/>
    <row r="23174" ht="12.75" customHeight="1" x14ac:dyDescent="0.2"/>
    <row r="23175" ht="12.75" customHeight="1" x14ac:dyDescent="0.2"/>
    <row r="23176" ht="12.75" customHeight="1" x14ac:dyDescent="0.2"/>
    <row r="23177" ht="12.75" customHeight="1" x14ac:dyDescent="0.2"/>
    <row r="23178" ht="12.75" customHeight="1" x14ac:dyDescent="0.2"/>
    <row r="23179" ht="12.75" customHeight="1" x14ac:dyDescent="0.2"/>
    <row r="23180" ht="12.75" customHeight="1" x14ac:dyDescent="0.2"/>
    <row r="23181" ht="12.75" customHeight="1" x14ac:dyDescent="0.2"/>
    <row r="23182" ht="12.75" customHeight="1" x14ac:dyDescent="0.2"/>
    <row r="23183" ht="12.75" customHeight="1" x14ac:dyDescent="0.2"/>
    <row r="23184" ht="12.75" customHeight="1" x14ac:dyDescent="0.2"/>
    <row r="23185" ht="12.75" customHeight="1" x14ac:dyDescent="0.2"/>
    <row r="23186" ht="12.75" customHeight="1" x14ac:dyDescent="0.2"/>
    <row r="23187" ht="12.75" customHeight="1" x14ac:dyDescent="0.2"/>
    <row r="23188" ht="12.75" customHeight="1" x14ac:dyDescent="0.2"/>
    <row r="23189" ht="12.75" customHeight="1" x14ac:dyDescent="0.2"/>
    <row r="23190" ht="12.75" customHeight="1" x14ac:dyDescent="0.2"/>
    <row r="23191" ht="12.75" customHeight="1" x14ac:dyDescent="0.2"/>
    <row r="23192" ht="12.75" customHeight="1" x14ac:dyDescent="0.2"/>
    <row r="23193" ht="12.75" customHeight="1" x14ac:dyDescent="0.2"/>
    <row r="23194" ht="12.75" customHeight="1" x14ac:dyDescent="0.2"/>
    <row r="23195" ht="12.75" customHeight="1" x14ac:dyDescent="0.2"/>
    <row r="23196" ht="12.75" customHeight="1" x14ac:dyDescent="0.2"/>
    <row r="23197" ht="12.75" customHeight="1" x14ac:dyDescent="0.2"/>
    <row r="23198" ht="12.75" customHeight="1" x14ac:dyDescent="0.2"/>
    <row r="23199" ht="12.75" customHeight="1" x14ac:dyDescent="0.2"/>
    <row r="23200" ht="12.75" customHeight="1" x14ac:dyDescent="0.2"/>
    <row r="23201" ht="12.75" customHeight="1" x14ac:dyDescent="0.2"/>
    <row r="23202" ht="12.75" customHeight="1" x14ac:dyDescent="0.2"/>
    <row r="23203" ht="12.75" customHeight="1" x14ac:dyDescent="0.2"/>
    <row r="23204" ht="12.75" customHeight="1" x14ac:dyDescent="0.2"/>
    <row r="23205" ht="12.75" customHeight="1" x14ac:dyDescent="0.2"/>
    <row r="23206" ht="12.75" customHeight="1" x14ac:dyDescent="0.2"/>
    <row r="23207" ht="12.75" customHeight="1" x14ac:dyDescent="0.2"/>
    <row r="23208" ht="12.75" customHeight="1" x14ac:dyDescent="0.2"/>
    <row r="23209" ht="12.75" customHeight="1" x14ac:dyDescent="0.2"/>
    <row r="23210" ht="12.75" customHeight="1" x14ac:dyDescent="0.2"/>
    <row r="23211" ht="12.75" customHeight="1" x14ac:dyDescent="0.2"/>
    <row r="23212" ht="12.75" customHeight="1" x14ac:dyDescent="0.2"/>
    <row r="23213" ht="12.75" customHeight="1" x14ac:dyDescent="0.2"/>
    <row r="23214" ht="12.75" customHeight="1" x14ac:dyDescent="0.2"/>
    <row r="23215" ht="12.75" customHeight="1" x14ac:dyDescent="0.2"/>
    <row r="23216" ht="12.75" customHeight="1" x14ac:dyDescent="0.2"/>
    <row r="23217" ht="12.75" customHeight="1" x14ac:dyDescent="0.2"/>
    <row r="23218" ht="12.75" customHeight="1" x14ac:dyDescent="0.2"/>
    <row r="23219" ht="12.75" customHeight="1" x14ac:dyDescent="0.2"/>
    <row r="23220" ht="12.75" customHeight="1" x14ac:dyDescent="0.2"/>
    <row r="23221" ht="12.75" customHeight="1" x14ac:dyDescent="0.2"/>
    <row r="23222" ht="12.75" customHeight="1" x14ac:dyDescent="0.2"/>
    <row r="23223" ht="12.75" customHeight="1" x14ac:dyDescent="0.2"/>
    <row r="23224" ht="12.75" customHeight="1" x14ac:dyDescent="0.2"/>
    <row r="23225" ht="12.75" customHeight="1" x14ac:dyDescent="0.2"/>
    <row r="23226" ht="12.75" customHeight="1" x14ac:dyDescent="0.2"/>
    <row r="23227" ht="12.75" customHeight="1" x14ac:dyDescent="0.2"/>
    <row r="23228" ht="12.75" customHeight="1" x14ac:dyDescent="0.2"/>
    <row r="23229" ht="12.75" customHeight="1" x14ac:dyDescent="0.2"/>
    <row r="23230" ht="12.75" customHeight="1" x14ac:dyDescent="0.2"/>
    <row r="23231" ht="12.75" customHeight="1" x14ac:dyDescent="0.2"/>
    <row r="23232" ht="12.75" customHeight="1" x14ac:dyDescent="0.2"/>
    <row r="23233" ht="12.75" customHeight="1" x14ac:dyDescent="0.2"/>
    <row r="23234" ht="12.75" customHeight="1" x14ac:dyDescent="0.2"/>
    <row r="23235" ht="12.75" customHeight="1" x14ac:dyDescent="0.2"/>
    <row r="23236" ht="12.75" customHeight="1" x14ac:dyDescent="0.2"/>
    <row r="23237" ht="12.75" customHeight="1" x14ac:dyDescent="0.2"/>
    <row r="23238" ht="12.75" customHeight="1" x14ac:dyDescent="0.2"/>
    <row r="23239" ht="12.75" customHeight="1" x14ac:dyDescent="0.2"/>
    <row r="23240" ht="12.75" customHeight="1" x14ac:dyDescent="0.2"/>
    <row r="23241" ht="12.75" customHeight="1" x14ac:dyDescent="0.2"/>
    <row r="23242" ht="12.75" customHeight="1" x14ac:dyDescent="0.2"/>
    <row r="23243" ht="12.75" customHeight="1" x14ac:dyDescent="0.2"/>
    <row r="23244" ht="12.75" customHeight="1" x14ac:dyDescent="0.2"/>
    <row r="23245" ht="12.75" customHeight="1" x14ac:dyDescent="0.2"/>
    <row r="23246" ht="12.75" customHeight="1" x14ac:dyDescent="0.2"/>
    <row r="23247" ht="12.75" customHeight="1" x14ac:dyDescent="0.2"/>
    <row r="23248" ht="12.75" customHeight="1" x14ac:dyDescent="0.2"/>
    <row r="23249" ht="12.75" customHeight="1" x14ac:dyDescent="0.2"/>
    <row r="23250" ht="12.75" customHeight="1" x14ac:dyDescent="0.2"/>
    <row r="23251" ht="12.75" customHeight="1" x14ac:dyDescent="0.2"/>
    <row r="23252" ht="12.75" customHeight="1" x14ac:dyDescent="0.2"/>
    <row r="23253" ht="12.75" customHeight="1" x14ac:dyDescent="0.2"/>
    <row r="23254" ht="12.75" customHeight="1" x14ac:dyDescent="0.2"/>
    <row r="23255" ht="12.75" customHeight="1" x14ac:dyDescent="0.2"/>
    <row r="23256" ht="12.75" customHeight="1" x14ac:dyDescent="0.2"/>
    <row r="23257" ht="12.75" customHeight="1" x14ac:dyDescent="0.2"/>
    <row r="23258" ht="12.75" customHeight="1" x14ac:dyDescent="0.2"/>
    <row r="23259" ht="12.75" customHeight="1" x14ac:dyDescent="0.2"/>
    <row r="23260" ht="12.75" customHeight="1" x14ac:dyDescent="0.2"/>
    <row r="23261" ht="12.75" customHeight="1" x14ac:dyDescent="0.2"/>
    <row r="23262" ht="12.75" customHeight="1" x14ac:dyDescent="0.2"/>
    <row r="23263" ht="12.75" customHeight="1" x14ac:dyDescent="0.2"/>
    <row r="23264" ht="12.75" customHeight="1" x14ac:dyDescent="0.2"/>
    <row r="23265" ht="12.75" customHeight="1" x14ac:dyDescent="0.2"/>
    <row r="23266" ht="12.75" customHeight="1" x14ac:dyDescent="0.2"/>
    <row r="23267" ht="12.75" customHeight="1" x14ac:dyDescent="0.2"/>
    <row r="23268" ht="12.75" customHeight="1" x14ac:dyDescent="0.2"/>
    <row r="23269" ht="12.75" customHeight="1" x14ac:dyDescent="0.2"/>
    <row r="23270" ht="12.75" customHeight="1" x14ac:dyDescent="0.2"/>
    <row r="23271" ht="12.75" customHeight="1" x14ac:dyDescent="0.2"/>
    <row r="23272" ht="12.75" customHeight="1" x14ac:dyDescent="0.2"/>
    <row r="23273" ht="12.75" customHeight="1" x14ac:dyDescent="0.2"/>
    <row r="23274" ht="12.75" customHeight="1" x14ac:dyDescent="0.2"/>
    <row r="23275" ht="12.75" customHeight="1" x14ac:dyDescent="0.2"/>
    <row r="23276" ht="12.75" customHeight="1" x14ac:dyDescent="0.2"/>
    <row r="23277" ht="12.75" customHeight="1" x14ac:dyDescent="0.2"/>
    <row r="23278" ht="12.75" customHeight="1" x14ac:dyDescent="0.2"/>
    <row r="23279" ht="12.75" customHeight="1" x14ac:dyDescent="0.2"/>
    <row r="23280" ht="12.75" customHeight="1" x14ac:dyDescent="0.2"/>
    <row r="23281" ht="12.75" customHeight="1" x14ac:dyDescent="0.2"/>
    <row r="23282" ht="12.75" customHeight="1" x14ac:dyDescent="0.2"/>
    <row r="23283" ht="12.75" customHeight="1" x14ac:dyDescent="0.2"/>
    <row r="23284" ht="12.75" customHeight="1" x14ac:dyDescent="0.2"/>
    <row r="23285" ht="12.75" customHeight="1" x14ac:dyDescent="0.2"/>
    <row r="23286" ht="12.75" customHeight="1" x14ac:dyDescent="0.2"/>
    <row r="23287" ht="12.75" customHeight="1" x14ac:dyDescent="0.2"/>
    <row r="23288" ht="12.75" customHeight="1" x14ac:dyDescent="0.2"/>
    <row r="23289" ht="12.75" customHeight="1" x14ac:dyDescent="0.2"/>
    <row r="23290" ht="12.75" customHeight="1" x14ac:dyDescent="0.2"/>
    <row r="23291" ht="12.75" customHeight="1" x14ac:dyDescent="0.2"/>
    <row r="23292" ht="12.75" customHeight="1" x14ac:dyDescent="0.2"/>
    <row r="23293" ht="12.75" customHeight="1" x14ac:dyDescent="0.2"/>
    <row r="23294" ht="12.75" customHeight="1" x14ac:dyDescent="0.2"/>
    <row r="23295" ht="12.75" customHeight="1" x14ac:dyDescent="0.2"/>
    <row r="23296" ht="12.75" customHeight="1" x14ac:dyDescent="0.2"/>
    <row r="23297" ht="12.75" customHeight="1" x14ac:dyDescent="0.2"/>
    <row r="23298" ht="12.75" customHeight="1" x14ac:dyDescent="0.2"/>
    <row r="23299" ht="12.75" customHeight="1" x14ac:dyDescent="0.2"/>
    <row r="23300" ht="12.75" customHeight="1" x14ac:dyDescent="0.2"/>
    <row r="23301" ht="12.75" customHeight="1" x14ac:dyDescent="0.2"/>
    <row r="23302" ht="12.75" customHeight="1" x14ac:dyDescent="0.2"/>
    <row r="23303" ht="12.75" customHeight="1" x14ac:dyDescent="0.2"/>
    <row r="23304" ht="12.75" customHeight="1" x14ac:dyDescent="0.2"/>
    <row r="23305" ht="12.75" customHeight="1" x14ac:dyDescent="0.2"/>
    <row r="23306" ht="12.75" customHeight="1" x14ac:dyDescent="0.2"/>
    <row r="23307" ht="12.75" customHeight="1" x14ac:dyDescent="0.2"/>
    <row r="23308" ht="12.75" customHeight="1" x14ac:dyDescent="0.2"/>
    <row r="23309" ht="12.75" customHeight="1" x14ac:dyDescent="0.2"/>
    <row r="23310" ht="12.75" customHeight="1" x14ac:dyDescent="0.2"/>
    <row r="23311" ht="12.75" customHeight="1" x14ac:dyDescent="0.2"/>
    <row r="23312" ht="12.75" customHeight="1" x14ac:dyDescent="0.2"/>
    <row r="23313" ht="12.75" customHeight="1" x14ac:dyDescent="0.2"/>
    <row r="23314" ht="12.75" customHeight="1" x14ac:dyDescent="0.2"/>
    <row r="23315" ht="12.75" customHeight="1" x14ac:dyDescent="0.2"/>
    <row r="23316" ht="12.75" customHeight="1" x14ac:dyDescent="0.2"/>
    <row r="23317" ht="12.75" customHeight="1" x14ac:dyDescent="0.2"/>
    <row r="23318" ht="12.75" customHeight="1" x14ac:dyDescent="0.2"/>
    <row r="23319" ht="12.75" customHeight="1" x14ac:dyDescent="0.2"/>
    <row r="23320" ht="12.75" customHeight="1" x14ac:dyDescent="0.2"/>
    <row r="23321" ht="12.75" customHeight="1" x14ac:dyDescent="0.2"/>
    <row r="23322" ht="12.75" customHeight="1" x14ac:dyDescent="0.2"/>
    <row r="23323" ht="12.75" customHeight="1" x14ac:dyDescent="0.2"/>
    <row r="23324" ht="12.75" customHeight="1" x14ac:dyDescent="0.2"/>
    <row r="23325" ht="12.75" customHeight="1" x14ac:dyDescent="0.2"/>
    <row r="23326" ht="12.75" customHeight="1" x14ac:dyDescent="0.2"/>
    <row r="23327" ht="12.75" customHeight="1" x14ac:dyDescent="0.2"/>
    <row r="23328" ht="12.75" customHeight="1" x14ac:dyDescent="0.2"/>
    <row r="23329" ht="12.75" customHeight="1" x14ac:dyDescent="0.2"/>
    <row r="23330" ht="12.75" customHeight="1" x14ac:dyDescent="0.2"/>
    <row r="23331" ht="12.75" customHeight="1" x14ac:dyDescent="0.2"/>
    <row r="23332" ht="12.75" customHeight="1" x14ac:dyDescent="0.2"/>
    <row r="23333" ht="12.75" customHeight="1" x14ac:dyDescent="0.2"/>
    <row r="23334" ht="12.75" customHeight="1" x14ac:dyDescent="0.2"/>
    <row r="23335" ht="12.75" customHeight="1" x14ac:dyDescent="0.2"/>
    <row r="23336" ht="12.75" customHeight="1" x14ac:dyDescent="0.2"/>
    <row r="23337" ht="12.75" customHeight="1" x14ac:dyDescent="0.2"/>
    <row r="23338" ht="12.75" customHeight="1" x14ac:dyDescent="0.2"/>
    <row r="23339" ht="12.75" customHeight="1" x14ac:dyDescent="0.2"/>
    <row r="23340" ht="12.75" customHeight="1" x14ac:dyDescent="0.2"/>
    <row r="23341" ht="12.75" customHeight="1" x14ac:dyDescent="0.2"/>
    <row r="23342" ht="12.75" customHeight="1" x14ac:dyDescent="0.2"/>
    <row r="23343" ht="12.75" customHeight="1" x14ac:dyDescent="0.2"/>
    <row r="23344" ht="12.75" customHeight="1" x14ac:dyDescent="0.2"/>
    <row r="23345" ht="12.75" customHeight="1" x14ac:dyDescent="0.2"/>
    <row r="23346" ht="12.75" customHeight="1" x14ac:dyDescent="0.2"/>
    <row r="23347" ht="12.75" customHeight="1" x14ac:dyDescent="0.2"/>
    <row r="23348" ht="12.75" customHeight="1" x14ac:dyDescent="0.2"/>
    <row r="23349" ht="12.75" customHeight="1" x14ac:dyDescent="0.2"/>
    <row r="23350" ht="12.75" customHeight="1" x14ac:dyDescent="0.2"/>
    <row r="23351" ht="12.75" customHeight="1" x14ac:dyDescent="0.2"/>
    <row r="23352" ht="12.75" customHeight="1" x14ac:dyDescent="0.2"/>
    <row r="23353" ht="12.75" customHeight="1" x14ac:dyDescent="0.2"/>
    <row r="23354" ht="12.75" customHeight="1" x14ac:dyDescent="0.2"/>
    <row r="23355" ht="12.75" customHeight="1" x14ac:dyDescent="0.2"/>
    <row r="23356" ht="12.75" customHeight="1" x14ac:dyDescent="0.2"/>
    <row r="23357" ht="12.75" customHeight="1" x14ac:dyDescent="0.2"/>
    <row r="23358" ht="12.75" customHeight="1" x14ac:dyDescent="0.2"/>
    <row r="23359" ht="12.75" customHeight="1" x14ac:dyDescent="0.2"/>
    <row r="23360" ht="12.75" customHeight="1" x14ac:dyDescent="0.2"/>
    <row r="23361" ht="12.75" customHeight="1" x14ac:dyDescent="0.2"/>
    <row r="23362" ht="12.75" customHeight="1" x14ac:dyDescent="0.2"/>
    <row r="23363" ht="12.75" customHeight="1" x14ac:dyDescent="0.2"/>
    <row r="23364" ht="12.75" customHeight="1" x14ac:dyDescent="0.2"/>
    <row r="23365" ht="12.75" customHeight="1" x14ac:dyDescent="0.2"/>
    <row r="23366" ht="12.75" customHeight="1" x14ac:dyDescent="0.2"/>
    <row r="23367" ht="12.75" customHeight="1" x14ac:dyDescent="0.2"/>
    <row r="23368" ht="12.75" customHeight="1" x14ac:dyDescent="0.2"/>
    <row r="23369" ht="12.75" customHeight="1" x14ac:dyDescent="0.2"/>
    <row r="23370" ht="12.75" customHeight="1" x14ac:dyDescent="0.2"/>
    <row r="23371" ht="12.75" customHeight="1" x14ac:dyDescent="0.2"/>
    <row r="23372" ht="12.75" customHeight="1" x14ac:dyDescent="0.2"/>
    <row r="23373" ht="12.75" customHeight="1" x14ac:dyDescent="0.2"/>
    <row r="23374" ht="12.75" customHeight="1" x14ac:dyDescent="0.2"/>
    <row r="23375" ht="12.75" customHeight="1" x14ac:dyDescent="0.2"/>
    <row r="23376" ht="12.75" customHeight="1" x14ac:dyDescent="0.2"/>
    <row r="23377" ht="12.75" customHeight="1" x14ac:dyDescent="0.2"/>
    <row r="23378" ht="12.75" customHeight="1" x14ac:dyDescent="0.2"/>
    <row r="23379" ht="12.75" customHeight="1" x14ac:dyDescent="0.2"/>
    <row r="23380" ht="12.75" customHeight="1" x14ac:dyDescent="0.2"/>
    <row r="23381" ht="12.75" customHeight="1" x14ac:dyDescent="0.2"/>
    <row r="23382" ht="12.75" customHeight="1" x14ac:dyDescent="0.2"/>
    <row r="23383" ht="12.75" customHeight="1" x14ac:dyDescent="0.2"/>
    <row r="23384" ht="12.75" customHeight="1" x14ac:dyDescent="0.2"/>
    <row r="23385" ht="12.75" customHeight="1" x14ac:dyDescent="0.2"/>
    <row r="23386" ht="12.75" customHeight="1" x14ac:dyDescent="0.2"/>
    <row r="23387" ht="12.75" customHeight="1" x14ac:dyDescent="0.2"/>
    <row r="23388" ht="12.75" customHeight="1" x14ac:dyDescent="0.2"/>
    <row r="23389" ht="12.75" customHeight="1" x14ac:dyDescent="0.2"/>
    <row r="23390" ht="12.75" customHeight="1" x14ac:dyDescent="0.2"/>
    <row r="23391" ht="12.75" customHeight="1" x14ac:dyDescent="0.2"/>
    <row r="23392" ht="12.75" customHeight="1" x14ac:dyDescent="0.2"/>
    <row r="23393" ht="12.75" customHeight="1" x14ac:dyDescent="0.2"/>
    <row r="23394" ht="12.75" customHeight="1" x14ac:dyDescent="0.2"/>
    <row r="23395" ht="12.75" customHeight="1" x14ac:dyDescent="0.2"/>
    <row r="23396" ht="12.75" customHeight="1" x14ac:dyDescent="0.2"/>
    <row r="23397" ht="12.75" customHeight="1" x14ac:dyDescent="0.2"/>
    <row r="23398" ht="12.75" customHeight="1" x14ac:dyDescent="0.2"/>
    <row r="23399" ht="12.75" customHeight="1" x14ac:dyDescent="0.2"/>
    <row r="23400" ht="12.75" customHeight="1" x14ac:dyDescent="0.2"/>
    <row r="23401" ht="12.75" customHeight="1" x14ac:dyDescent="0.2"/>
    <row r="23402" ht="12.75" customHeight="1" x14ac:dyDescent="0.2"/>
    <row r="23403" ht="12.75" customHeight="1" x14ac:dyDescent="0.2"/>
    <row r="23404" ht="12.75" customHeight="1" x14ac:dyDescent="0.2"/>
    <row r="23405" ht="12.75" customHeight="1" x14ac:dyDescent="0.2"/>
    <row r="23406" ht="12.75" customHeight="1" x14ac:dyDescent="0.2"/>
    <row r="23407" ht="12.75" customHeight="1" x14ac:dyDescent="0.2"/>
    <row r="23408" ht="12.75" customHeight="1" x14ac:dyDescent="0.2"/>
    <row r="23409" ht="12.75" customHeight="1" x14ac:dyDescent="0.2"/>
    <row r="23410" ht="12.75" customHeight="1" x14ac:dyDescent="0.2"/>
    <row r="23411" ht="12.75" customHeight="1" x14ac:dyDescent="0.2"/>
    <row r="23412" ht="12.75" customHeight="1" x14ac:dyDescent="0.2"/>
    <row r="23413" ht="12.75" customHeight="1" x14ac:dyDescent="0.2"/>
    <row r="23414" ht="12.75" customHeight="1" x14ac:dyDescent="0.2"/>
    <row r="23415" ht="12.75" customHeight="1" x14ac:dyDescent="0.2"/>
    <row r="23416" ht="12.75" customHeight="1" x14ac:dyDescent="0.2"/>
    <row r="23417" ht="12.75" customHeight="1" x14ac:dyDescent="0.2"/>
    <row r="23418" ht="12.75" customHeight="1" x14ac:dyDescent="0.2"/>
    <row r="23419" ht="12.75" customHeight="1" x14ac:dyDescent="0.2"/>
    <row r="23420" ht="12.75" customHeight="1" x14ac:dyDescent="0.2"/>
    <row r="23421" ht="12.75" customHeight="1" x14ac:dyDescent="0.2"/>
    <row r="23422" ht="12.75" customHeight="1" x14ac:dyDescent="0.2"/>
    <row r="23423" ht="12.75" customHeight="1" x14ac:dyDescent="0.2"/>
    <row r="23424" ht="12.75" customHeight="1" x14ac:dyDescent="0.2"/>
    <row r="23425" ht="12.75" customHeight="1" x14ac:dyDescent="0.2"/>
    <row r="23426" ht="12.75" customHeight="1" x14ac:dyDescent="0.2"/>
    <row r="23427" ht="12.75" customHeight="1" x14ac:dyDescent="0.2"/>
    <row r="23428" ht="12.75" customHeight="1" x14ac:dyDescent="0.2"/>
    <row r="23429" ht="12.75" customHeight="1" x14ac:dyDescent="0.2"/>
    <row r="23430" ht="12.75" customHeight="1" x14ac:dyDescent="0.2"/>
    <row r="23431" ht="12.75" customHeight="1" x14ac:dyDescent="0.2"/>
    <row r="23432" ht="12.75" customHeight="1" x14ac:dyDescent="0.2"/>
    <row r="23433" ht="12.75" customHeight="1" x14ac:dyDescent="0.2"/>
    <row r="23434" ht="12.75" customHeight="1" x14ac:dyDescent="0.2"/>
    <row r="23435" ht="12.75" customHeight="1" x14ac:dyDescent="0.2"/>
    <row r="23436" ht="12.75" customHeight="1" x14ac:dyDescent="0.2"/>
    <row r="23437" ht="12.75" customHeight="1" x14ac:dyDescent="0.2"/>
    <row r="23438" ht="12.75" customHeight="1" x14ac:dyDescent="0.2"/>
    <row r="23439" ht="12.75" customHeight="1" x14ac:dyDescent="0.2"/>
    <row r="23440" ht="12.75" customHeight="1" x14ac:dyDescent="0.2"/>
    <row r="23441" ht="12.75" customHeight="1" x14ac:dyDescent="0.2"/>
    <row r="23442" ht="12.75" customHeight="1" x14ac:dyDescent="0.2"/>
    <row r="23443" ht="12.75" customHeight="1" x14ac:dyDescent="0.2"/>
    <row r="23444" ht="12.75" customHeight="1" x14ac:dyDescent="0.2"/>
    <row r="23445" ht="12.75" customHeight="1" x14ac:dyDescent="0.2"/>
    <row r="23446" ht="12.75" customHeight="1" x14ac:dyDescent="0.2"/>
    <row r="23447" ht="12.75" customHeight="1" x14ac:dyDescent="0.2"/>
    <row r="23448" ht="12.75" customHeight="1" x14ac:dyDescent="0.2"/>
    <row r="23449" ht="12.75" customHeight="1" x14ac:dyDescent="0.2"/>
    <row r="23450" ht="12.75" customHeight="1" x14ac:dyDescent="0.2"/>
    <row r="23451" ht="12.75" customHeight="1" x14ac:dyDescent="0.2"/>
    <row r="23452" ht="12.75" customHeight="1" x14ac:dyDescent="0.2"/>
    <row r="23453" ht="12.75" customHeight="1" x14ac:dyDescent="0.2"/>
    <row r="23454" ht="12.75" customHeight="1" x14ac:dyDescent="0.2"/>
    <row r="23455" ht="12.75" customHeight="1" x14ac:dyDescent="0.2"/>
    <row r="23456" ht="12.75" customHeight="1" x14ac:dyDescent="0.2"/>
    <row r="23457" ht="12.75" customHeight="1" x14ac:dyDescent="0.2"/>
    <row r="23458" ht="12.75" customHeight="1" x14ac:dyDescent="0.2"/>
    <row r="23459" ht="12.75" customHeight="1" x14ac:dyDescent="0.2"/>
    <row r="23460" ht="12.75" customHeight="1" x14ac:dyDescent="0.2"/>
    <row r="23461" ht="12.75" customHeight="1" x14ac:dyDescent="0.2"/>
    <row r="23462" ht="12.75" customHeight="1" x14ac:dyDescent="0.2"/>
    <row r="23463" ht="12.75" customHeight="1" x14ac:dyDescent="0.2"/>
    <row r="23464" ht="12.75" customHeight="1" x14ac:dyDescent="0.2"/>
    <row r="23465" ht="12.75" customHeight="1" x14ac:dyDescent="0.2"/>
    <row r="23466" ht="12.75" customHeight="1" x14ac:dyDescent="0.2"/>
    <row r="23467" ht="12.75" customHeight="1" x14ac:dyDescent="0.2"/>
    <row r="23468" ht="12.75" customHeight="1" x14ac:dyDescent="0.2"/>
    <row r="23469" ht="12.75" customHeight="1" x14ac:dyDescent="0.2"/>
    <row r="23470" ht="12.75" customHeight="1" x14ac:dyDescent="0.2"/>
    <row r="23471" ht="12.75" customHeight="1" x14ac:dyDescent="0.2"/>
    <row r="23472" ht="12.75" customHeight="1" x14ac:dyDescent="0.2"/>
    <row r="23473" ht="12.75" customHeight="1" x14ac:dyDescent="0.2"/>
    <row r="23474" ht="12.75" customHeight="1" x14ac:dyDescent="0.2"/>
    <row r="23475" ht="12.75" customHeight="1" x14ac:dyDescent="0.2"/>
    <row r="23476" ht="12.75" customHeight="1" x14ac:dyDescent="0.2"/>
    <row r="23477" ht="12.75" customHeight="1" x14ac:dyDescent="0.2"/>
    <row r="23478" ht="12.75" customHeight="1" x14ac:dyDescent="0.2"/>
    <row r="23479" ht="12.75" customHeight="1" x14ac:dyDescent="0.2"/>
    <row r="23480" ht="12.75" customHeight="1" x14ac:dyDescent="0.2"/>
    <row r="23481" ht="12.75" customHeight="1" x14ac:dyDescent="0.2"/>
    <row r="23482" ht="12.75" customHeight="1" x14ac:dyDescent="0.2"/>
    <row r="23483" ht="12.75" customHeight="1" x14ac:dyDescent="0.2"/>
    <row r="23484" ht="12.75" customHeight="1" x14ac:dyDescent="0.2"/>
    <row r="23485" ht="12.75" customHeight="1" x14ac:dyDescent="0.2"/>
    <row r="23486" ht="12.75" customHeight="1" x14ac:dyDescent="0.2"/>
    <row r="23487" ht="12.75" customHeight="1" x14ac:dyDescent="0.2"/>
    <row r="23488" ht="12.75" customHeight="1" x14ac:dyDescent="0.2"/>
    <row r="23489" ht="12.75" customHeight="1" x14ac:dyDescent="0.2"/>
    <row r="23490" ht="12.75" customHeight="1" x14ac:dyDescent="0.2"/>
    <row r="23491" ht="12.75" customHeight="1" x14ac:dyDescent="0.2"/>
    <row r="23492" ht="12.75" customHeight="1" x14ac:dyDescent="0.2"/>
    <row r="23493" ht="12.75" customHeight="1" x14ac:dyDescent="0.2"/>
    <row r="23494" ht="12.75" customHeight="1" x14ac:dyDescent="0.2"/>
    <row r="23495" ht="12.75" customHeight="1" x14ac:dyDescent="0.2"/>
    <row r="23496" ht="12.75" customHeight="1" x14ac:dyDescent="0.2"/>
    <row r="23497" ht="12.75" customHeight="1" x14ac:dyDescent="0.2"/>
    <row r="23498" ht="12.75" customHeight="1" x14ac:dyDescent="0.2"/>
    <row r="23499" ht="12.75" customHeight="1" x14ac:dyDescent="0.2"/>
    <row r="23500" ht="12.75" customHeight="1" x14ac:dyDescent="0.2"/>
    <row r="23501" ht="12.75" customHeight="1" x14ac:dyDescent="0.2"/>
    <row r="23502" ht="12.75" customHeight="1" x14ac:dyDescent="0.2"/>
    <row r="23503" ht="12.75" customHeight="1" x14ac:dyDescent="0.2"/>
    <row r="23504" ht="12.75" customHeight="1" x14ac:dyDescent="0.2"/>
    <row r="23505" ht="12.75" customHeight="1" x14ac:dyDescent="0.2"/>
    <row r="23506" ht="12.75" customHeight="1" x14ac:dyDescent="0.2"/>
    <row r="23507" ht="12.75" customHeight="1" x14ac:dyDescent="0.2"/>
    <row r="23508" ht="12.75" customHeight="1" x14ac:dyDescent="0.2"/>
    <row r="23509" ht="12.75" customHeight="1" x14ac:dyDescent="0.2"/>
    <row r="23510" ht="12.75" customHeight="1" x14ac:dyDescent="0.2"/>
    <row r="23511" ht="12.75" customHeight="1" x14ac:dyDescent="0.2"/>
    <row r="23512" ht="12.75" customHeight="1" x14ac:dyDescent="0.2"/>
    <row r="23513" ht="12.75" customHeight="1" x14ac:dyDescent="0.2"/>
    <row r="23514" ht="12.75" customHeight="1" x14ac:dyDescent="0.2"/>
    <row r="23515" ht="12.75" customHeight="1" x14ac:dyDescent="0.2"/>
    <row r="23516" ht="12.75" customHeight="1" x14ac:dyDescent="0.2"/>
    <row r="23517" ht="12.75" customHeight="1" x14ac:dyDescent="0.2"/>
    <row r="23518" ht="12.75" customHeight="1" x14ac:dyDescent="0.2"/>
    <row r="23519" ht="12.75" customHeight="1" x14ac:dyDescent="0.2"/>
    <row r="23520" ht="12.75" customHeight="1" x14ac:dyDescent="0.2"/>
    <row r="23521" ht="12.75" customHeight="1" x14ac:dyDescent="0.2"/>
    <row r="23522" ht="12.75" customHeight="1" x14ac:dyDescent="0.2"/>
    <row r="23523" ht="12.75" customHeight="1" x14ac:dyDescent="0.2"/>
    <row r="23524" ht="12.75" customHeight="1" x14ac:dyDescent="0.2"/>
    <row r="23525" ht="12.75" customHeight="1" x14ac:dyDescent="0.2"/>
    <row r="23526" ht="12.75" customHeight="1" x14ac:dyDescent="0.2"/>
    <row r="23527" ht="12.75" customHeight="1" x14ac:dyDescent="0.2"/>
    <row r="23528" ht="12.75" customHeight="1" x14ac:dyDescent="0.2"/>
    <row r="23529" ht="12.75" customHeight="1" x14ac:dyDescent="0.2"/>
    <row r="23530" ht="12.75" customHeight="1" x14ac:dyDescent="0.2"/>
    <row r="23531" ht="12.75" customHeight="1" x14ac:dyDescent="0.2"/>
    <row r="23532" ht="12.75" customHeight="1" x14ac:dyDescent="0.2"/>
    <row r="23533" ht="12.75" customHeight="1" x14ac:dyDescent="0.2"/>
    <row r="23534" ht="12.75" customHeight="1" x14ac:dyDescent="0.2"/>
    <row r="23535" ht="12.75" customHeight="1" x14ac:dyDescent="0.2"/>
    <row r="23536" ht="12.75" customHeight="1" x14ac:dyDescent="0.2"/>
    <row r="23537" ht="12.75" customHeight="1" x14ac:dyDescent="0.2"/>
    <row r="23538" ht="12.75" customHeight="1" x14ac:dyDescent="0.2"/>
    <row r="23539" ht="12.75" customHeight="1" x14ac:dyDescent="0.2"/>
    <row r="23540" ht="12.75" customHeight="1" x14ac:dyDescent="0.2"/>
    <row r="23541" ht="12.75" customHeight="1" x14ac:dyDescent="0.2"/>
    <row r="23542" ht="12.75" customHeight="1" x14ac:dyDescent="0.2"/>
    <row r="23543" ht="12.75" customHeight="1" x14ac:dyDescent="0.2"/>
    <row r="23544" ht="12.75" customHeight="1" x14ac:dyDescent="0.2"/>
    <row r="23545" ht="12.75" customHeight="1" x14ac:dyDescent="0.2"/>
    <row r="23546" ht="12.75" customHeight="1" x14ac:dyDescent="0.2"/>
    <row r="23547" ht="12.75" customHeight="1" x14ac:dyDescent="0.2"/>
    <row r="23548" ht="12.75" customHeight="1" x14ac:dyDescent="0.2"/>
    <row r="23549" ht="12.75" customHeight="1" x14ac:dyDescent="0.2"/>
    <row r="23550" ht="12.75" customHeight="1" x14ac:dyDescent="0.2"/>
    <row r="23551" ht="12.75" customHeight="1" x14ac:dyDescent="0.2"/>
    <row r="23552" ht="12.75" customHeight="1" x14ac:dyDescent="0.2"/>
    <row r="23553" ht="12.75" customHeight="1" x14ac:dyDescent="0.2"/>
    <row r="23554" ht="12.75" customHeight="1" x14ac:dyDescent="0.2"/>
    <row r="23555" ht="12.75" customHeight="1" x14ac:dyDescent="0.2"/>
    <row r="23556" ht="12.75" customHeight="1" x14ac:dyDescent="0.2"/>
    <row r="23557" ht="12.75" customHeight="1" x14ac:dyDescent="0.2"/>
    <row r="23558" ht="12.75" customHeight="1" x14ac:dyDescent="0.2"/>
    <row r="23559" ht="12.75" customHeight="1" x14ac:dyDescent="0.2"/>
    <row r="23560" ht="12.75" customHeight="1" x14ac:dyDescent="0.2"/>
    <row r="23561" ht="12.75" customHeight="1" x14ac:dyDescent="0.2"/>
    <row r="23562" ht="12.75" customHeight="1" x14ac:dyDescent="0.2"/>
    <row r="23563" ht="12.75" customHeight="1" x14ac:dyDescent="0.2"/>
    <row r="23564" ht="12.75" customHeight="1" x14ac:dyDescent="0.2"/>
    <row r="23565" ht="12.75" customHeight="1" x14ac:dyDescent="0.2"/>
    <row r="23566" ht="12.75" customHeight="1" x14ac:dyDescent="0.2"/>
    <row r="23567" ht="12.75" customHeight="1" x14ac:dyDescent="0.2"/>
    <row r="23568" ht="12.75" customHeight="1" x14ac:dyDescent="0.2"/>
    <row r="23569" ht="12.75" customHeight="1" x14ac:dyDescent="0.2"/>
    <row r="23570" ht="12.75" customHeight="1" x14ac:dyDescent="0.2"/>
    <row r="23571" ht="12.75" customHeight="1" x14ac:dyDescent="0.2"/>
    <row r="23572" ht="12.75" customHeight="1" x14ac:dyDescent="0.2"/>
    <row r="23573" ht="12.75" customHeight="1" x14ac:dyDescent="0.2"/>
    <row r="23574" ht="12.75" customHeight="1" x14ac:dyDescent="0.2"/>
    <row r="23575" ht="12.75" customHeight="1" x14ac:dyDescent="0.2"/>
    <row r="23576" ht="12.75" customHeight="1" x14ac:dyDescent="0.2"/>
    <row r="23577" ht="12.75" customHeight="1" x14ac:dyDescent="0.2"/>
    <row r="23578" ht="12.75" customHeight="1" x14ac:dyDescent="0.2"/>
    <row r="23579" ht="12.75" customHeight="1" x14ac:dyDescent="0.2"/>
    <row r="23580" ht="12.75" customHeight="1" x14ac:dyDescent="0.2"/>
    <row r="23581" ht="12.75" customHeight="1" x14ac:dyDescent="0.2"/>
    <row r="23582" ht="12.75" customHeight="1" x14ac:dyDescent="0.2"/>
    <row r="23583" ht="12.75" customHeight="1" x14ac:dyDescent="0.2"/>
    <row r="23584" ht="12.75" customHeight="1" x14ac:dyDescent="0.2"/>
    <row r="23585" ht="12.75" customHeight="1" x14ac:dyDescent="0.2"/>
    <row r="23586" ht="12.75" customHeight="1" x14ac:dyDescent="0.2"/>
    <row r="23587" ht="12.75" customHeight="1" x14ac:dyDescent="0.2"/>
    <row r="23588" ht="12.75" customHeight="1" x14ac:dyDescent="0.2"/>
    <row r="23589" ht="12.75" customHeight="1" x14ac:dyDescent="0.2"/>
    <row r="23590" ht="12.75" customHeight="1" x14ac:dyDescent="0.2"/>
    <row r="23591" ht="12.75" customHeight="1" x14ac:dyDescent="0.2"/>
    <row r="23592" ht="12.75" customHeight="1" x14ac:dyDescent="0.2"/>
    <row r="23593" ht="12.75" customHeight="1" x14ac:dyDescent="0.2"/>
    <row r="23594" ht="12.75" customHeight="1" x14ac:dyDescent="0.2"/>
    <row r="23595" ht="12.75" customHeight="1" x14ac:dyDescent="0.2"/>
    <row r="23596" ht="12.75" customHeight="1" x14ac:dyDescent="0.2"/>
    <row r="23597" ht="12.75" customHeight="1" x14ac:dyDescent="0.2"/>
    <row r="23598" ht="12.75" customHeight="1" x14ac:dyDescent="0.2"/>
    <row r="23599" ht="12.75" customHeight="1" x14ac:dyDescent="0.2"/>
    <row r="23600" ht="12.75" customHeight="1" x14ac:dyDescent="0.2"/>
    <row r="23601" ht="12.75" customHeight="1" x14ac:dyDescent="0.2"/>
    <row r="23602" ht="12.75" customHeight="1" x14ac:dyDescent="0.2"/>
    <row r="23603" ht="12.75" customHeight="1" x14ac:dyDescent="0.2"/>
    <row r="23604" ht="12.75" customHeight="1" x14ac:dyDescent="0.2"/>
    <row r="23605" ht="12.75" customHeight="1" x14ac:dyDescent="0.2"/>
    <row r="23606" ht="12.75" customHeight="1" x14ac:dyDescent="0.2"/>
    <row r="23607" ht="12.75" customHeight="1" x14ac:dyDescent="0.2"/>
    <row r="23608" ht="12.75" customHeight="1" x14ac:dyDescent="0.2"/>
    <row r="23609" ht="12.75" customHeight="1" x14ac:dyDescent="0.2"/>
    <row r="23610" ht="12.75" customHeight="1" x14ac:dyDescent="0.2"/>
    <row r="23611" ht="12.75" customHeight="1" x14ac:dyDescent="0.2"/>
    <row r="23612" ht="12.75" customHeight="1" x14ac:dyDescent="0.2"/>
    <row r="23613" ht="12.75" customHeight="1" x14ac:dyDescent="0.2"/>
    <row r="23614" ht="12.75" customHeight="1" x14ac:dyDescent="0.2"/>
    <row r="23615" ht="12.75" customHeight="1" x14ac:dyDescent="0.2"/>
    <row r="23616" ht="12.75" customHeight="1" x14ac:dyDescent="0.2"/>
    <row r="23617" ht="12.75" customHeight="1" x14ac:dyDescent="0.2"/>
    <row r="23618" ht="12.75" customHeight="1" x14ac:dyDescent="0.2"/>
    <row r="23619" ht="12.75" customHeight="1" x14ac:dyDescent="0.2"/>
    <row r="23620" ht="12.75" customHeight="1" x14ac:dyDescent="0.2"/>
    <row r="23621" ht="12.75" customHeight="1" x14ac:dyDescent="0.2"/>
    <row r="23622" ht="12.75" customHeight="1" x14ac:dyDescent="0.2"/>
    <row r="23623" ht="12.75" customHeight="1" x14ac:dyDescent="0.2"/>
    <row r="23624" ht="12.75" customHeight="1" x14ac:dyDescent="0.2"/>
    <row r="23625" ht="12.75" customHeight="1" x14ac:dyDescent="0.2"/>
    <row r="23626" ht="12.75" customHeight="1" x14ac:dyDescent="0.2"/>
    <row r="23627" ht="12.75" customHeight="1" x14ac:dyDescent="0.2"/>
    <row r="23628" ht="12.75" customHeight="1" x14ac:dyDescent="0.2"/>
    <row r="23629" ht="12.75" customHeight="1" x14ac:dyDescent="0.2"/>
    <row r="23630" ht="12.75" customHeight="1" x14ac:dyDescent="0.2"/>
    <row r="23631" ht="12.75" customHeight="1" x14ac:dyDescent="0.2"/>
    <row r="23632" ht="12.75" customHeight="1" x14ac:dyDescent="0.2"/>
    <row r="23633" ht="12.75" customHeight="1" x14ac:dyDescent="0.2"/>
    <row r="23634" ht="12.75" customHeight="1" x14ac:dyDescent="0.2"/>
    <row r="23635" ht="12.75" customHeight="1" x14ac:dyDescent="0.2"/>
    <row r="23636" ht="12.75" customHeight="1" x14ac:dyDescent="0.2"/>
    <row r="23637" ht="12.75" customHeight="1" x14ac:dyDescent="0.2"/>
    <row r="23638" ht="12.75" customHeight="1" x14ac:dyDescent="0.2"/>
    <row r="23639" ht="12.75" customHeight="1" x14ac:dyDescent="0.2"/>
    <row r="23640" ht="12.75" customHeight="1" x14ac:dyDescent="0.2"/>
    <row r="23641" ht="12.75" customHeight="1" x14ac:dyDescent="0.2"/>
    <row r="23642" ht="12.75" customHeight="1" x14ac:dyDescent="0.2"/>
    <row r="23643" ht="12.75" customHeight="1" x14ac:dyDescent="0.2"/>
    <row r="23644" ht="12.75" customHeight="1" x14ac:dyDescent="0.2"/>
    <row r="23645" ht="12.75" customHeight="1" x14ac:dyDescent="0.2"/>
    <row r="23646" ht="12.75" customHeight="1" x14ac:dyDescent="0.2"/>
    <row r="23647" ht="12.75" customHeight="1" x14ac:dyDescent="0.2"/>
    <row r="23648" ht="12.75" customHeight="1" x14ac:dyDescent="0.2"/>
    <row r="23649" ht="12.75" customHeight="1" x14ac:dyDescent="0.2"/>
    <row r="23650" ht="12.75" customHeight="1" x14ac:dyDescent="0.2"/>
    <row r="23651" ht="12.75" customHeight="1" x14ac:dyDescent="0.2"/>
    <row r="23652" ht="12.75" customHeight="1" x14ac:dyDescent="0.2"/>
    <row r="23653" ht="12.75" customHeight="1" x14ac:dyDescent="0.2"/>
    <row r="23654" ht="12.75" customHeight="1" x14ac:dyDescent="0.2"/>
    <row r="23655" ht="12.75" customHeight="1" x14ac:dyDescent="0.2"/>
    <row r="23656" ht="12.75" customHeight="1" x14ac:dyDescent="0.2"/>
    <row r="23657" ht="12.75" customHeight="1" x14ac:dyDescent="0.2"/>
    <row r="23658" ht="12.75" customHeight="1" x14ac:dyDescent="0.2"/>
    <row r="23659" ht="12.75" customHeight="1" x14ac:dyDescent="0.2"/>
    <row r="23660" ht="12.75" customHeight="1" x14ac:dyDescent="0.2"/>
    <row r="23661" ht="12.75" customHeight="1" x14ac:dyDescent="0.2"/>
    <row r="23662" ht="12.75" customHeight="1" x14ac:dyDescent="0.2"/>
    <row r="23663" ht="12.75" customHeight="1" x14ac:dyDescent="0.2"/>
    <row r="23664" ht="12.75" customHeight="1" x14ac:dyDescent="0.2"/>
    <row r="23665" ht="12.75" customHeight="1" x14ac:dyDescent="0.2"/>
    <row r="23666" ht="12.75" customHeight="1" x14ac:dyDescent="0.2"/>
    <row r="23667" ht="12.75" customHeight="1" x14ac:dyDescent="0.2"/>
    <row r="23668" ht="12.75" customHeight="1" x14ac:dyDescent="0.2"/>
    <row r="23669" ht="12.75" customHeight="1" x14ac:dyDescent="0.2"/>
    <row r="23670" ht="12.75" customHeight="1" x14ac:dyDescent="0.2"/>
    <row r="23671" ht="12.75" customHeight="1" x14ac:dyDescent="0.2"/>
    <row r="23672" ht="12.75" customHeight="1" x14ac:dyDescent="0.2"/>
    <row r="23673" ht="12.75" customHeight="1" x14ac:dyDescent="0.2"/>
    <row r="23674" ht="12.75" customHeight="1" x14ac:dyDescent="0.2"/>
    <row r="23675" ht="12.75" customHeight="1" x14ac:dyDescent="0.2"/>
    <row r="23676" ht="12.75" customHeight="1" x14ac:dyDescent="0.2"/>
    <row r="23677" ht="12.75" customHeight="1" x14ac:dyDescent="0.2"/>
    <row r="23678" ht="12.75" customHeight="1" x14ac:dyDescent="0.2"/>
    <row r="23679" ht="12.75" customHeight="1" x14ac:dyDescent="0.2"/>
    <row r="23680" ht="12.75" customHeight="1" x14ac:dyDescent="0.2"/>
    <row r="23681" ht="12.75" customHeight="1" x14ac:dyDescent="0.2"/>
    <row r="23682" ht="12.75" customHeight="1" x14ac:dyDescent="0.2"/>
    <row r="23683" ht="12.75" customHeight="1" x14ac:dyDescent="0.2"/>
    <row r="23684" ht="12.75" customHeight="1" x14ac:dyDescent="0.2"/>
    <row r="23685" ht="12.75" customHeight="1" x14ac:dyDescent="0.2"/>
    <row r="23686" ht="12.75" customHeight="1" x14ac:dyDescent="0.2"/>
    <row r="23687" ht="12.75" customHeight="1" x14ac:dyDescent="0.2"/>
    <row r="23688" ht="12.75" customHeight="1" x14ac:dyDescent="0.2"/>
    <row r="23689" ht="12.75" customHeight="1" x14ac:dyDescent="0.2"/>
    <row r="23690" ht="12.75" customHeight="1" x14ac:dyDescent="0.2"/>
    <row r="23691" ht="12.75" customHeight="1" x14ac:dyDescent="0.2"/>
    <row r="23692" ht="12.75" customHeight="1" x14ac:dyDescent="0.2"/>
    <row r="23693" ht="12.75" customHeight="1" x14ac:dyDescent="0.2"/>
    <row r="23694" ht="12.75" customHeight="1" x14ac:dyDescent="0.2"/>
    <row r="23695" ht="12.75" customHeight="1" x14ac:dyDescent="0.2"/>
    <row r="23696" ht="12.75" customHeight="1" x14ac:dyDescent="0.2"/>
    <row r="23697" ht="12.75" customHeight="1" x14ac:dyDescent="0.2"/>
    <row r="23698" ht="12.75" customHeight="1" x14ac:dyDescent="0.2"/>
    <row r="23699" ht="12.75" customHeight="1" x14ac:dyDescent="0.2"/>
    <row r="23700" ht="12.75" customHeight="1" x14ac:dyDescent="0.2"/>
    <row r="23701" ht="12.75" customHeight="1" x14ac:dyDescent="0.2"/>
    <row r="23702" ht="12.75" customHeight="1" x14ac:dyDescent="0.2"/>
    <row r="23703" ht="12.75" customHeight="1" x14ac:dyDescent="0.2"/>
    <row r="23704" ht="12.75" customHeight="1" x14ac:dyDescent="0.2"/>
    <row r="23705" ht="12.75" customHeight="1" x14ac:dyDescent="0.2"/>
    <row r="23706" ht="12.75" customHeight="1" x14ac:dyDescent="0.2"/>
    <row r="23707" ht="12.75" customHeight="1" x14ac:dyDescent="0.2"/>
    <row r="23708" ht="12.75" customHeight="1" x14ac:dyDescent="0.2"/>
    <row r="23709" ht="12.75" customHeight="1" x14ac:dyDescent="0.2"/>
    <row r="23710" ht="12.75" customHeight="1" x14ac:dyDescent="0.2"/>
    <row r="23711" ht="12.75" customHeight="1" x14ac:dyDescent="0.2"/>
    <row r="23712" ht="12.75" customHeight="1" x14ac:dyDescent="0.2"/>
    <row r="23713" ht="12.75" customHeight="1" x14ac:dyDescent="0.2"/>
    <row r="23714" ht="12.75" customHeight="1" x14ac:dyDescent="0.2"/>
    <row r="23715" ht="12.75" customHeight="1" x14ac:dyDescent="0.2"/>
    <row r="23716" ht="12.75" customHeight="1" x14ac:dyDescent="0.2"/>
    <row r="23717" ht="12.75" customHeight="1" x14ac:dyDescent="0.2"/>
    <row r="23718" ht="12.75" customHeight="1" x14ac:dyDescent="0.2"/>
    <row r="23719" ht="12.75" customHeight="1" x14ac:dyDescent="0.2"/>
    <row r="23720" ht="12.75" customHeight="1" x14ac:dyDescent="0.2"/>
    <row r="23721" ht="12.75" customHeight="1" x14ac:dyDescent="0.2"/>
    <row r="23722" ht="12.75" customHeight="1" x14ac:dyDescent="0.2"/>
    <row r="23723" ht="12.75" customHeight="1" x14ac:dyDescent="0.2"/>
    <row r="23724" ht="12.75" customHeight="1" x14ac:dyDescent="0.2"/>
    <row r="23725" ht="12.75" customHeight="1" x14ac:dyDescent="0.2"/>
    <row r="23726" ht="12.75" customHeight="1" x14ac:dyDescent="0.2"/>
    <row r="23727" ht="12.75" customHeight="1" x14ac:dyDescent="0.2"/>
    <row r="23728" ht="12.75" customHeight="1" x14ac:dyDescent="0.2"/>
    <row r="23729" ht="12.75" customHeight="1" x14ac:dyDescent="0.2"/>
    <row r="23730" ht="12.75" customHeight="1" x14ac:dyDescent="0.2"/>
    <row r="23731" ht="12.75" customHeight="1" x14ac:dyDescent="0.2"/>
    <row r="23732" ht="12.75" customHeight="1" x14ac:dyDescent="0.2"/>
    <row r="23733" ht="12.75" customHeight="1" x14ac:dyDescent="0.2"/>
    <row r="23734" ht="12.75" customHeight="1" x14ac:dyDescent="0.2"/>
    <row r="23735" ht="12.75" customHeight="1" x14ac:dyDescent="0.2"/>
    <row r="23736" ht="12.75" customHeight="1" x14ac:dyDescent="0.2"/>
    <row r="23737" ht="12.75" customHeight="1" x14ac:dyDescent="0.2"/>
    <row r="23738" ht="12.75" customHeight="1" x14ac:dyDescent="0.2"/>
    <row r="23739" ht="12.75" customHeight="1" x14ac:dyDescent="0.2"/>
    <row r="23740" ht="12.75" customHeight="1" x14ac:dyDescent="0.2"/>
    <row r="23741" ht="12.75" customHeight="1" x14ac:dyDescent="0.2"/>
    <row r="23742" ht="12.75" customHeight="1" x14ac:dyDescent="0.2"/>
    <row r="23743" ht="12.75" customHeight="1" x14ac:dyDescent="0.2"/>
    <row r="23744" ht="12.75" customHeight="1" x14ac:dyDescent="0.2"/>
    <row r="23745" ht="12.75" customHeight="1" x14ac:dyDescent="0.2"/>
    <row r="23746" ht="12.75" customHeight="1" x14ac:dyDescent="0.2"/>
    <row r="23747" ht="12.75" customHeight="1" x14ac:dyDescent="0.2"/>
    <row r="23748" ht="12.75" customHeight="1" x14ac:dyDescent="0.2"/>
    <row r="23749" ht="12.75" customHeight="1" x14ac:dyDescent="0.2"/>
    <row r="23750" ht="12.75" customHeight="1" x14ac:dyDescent="0.2"/>
    <row r="23751" ht="12.75" customHeight="1" x14ac:dyDescent="0.2"/>
    <row r="23752" ht="12.75" customHeight="1" x14ac:dyDescent="0.2"/>
    <row r="23753" ht="12.75" customHeight="1" x14ac:dyDescent="0.2"/>
    <row r="23754" ht="12.75" customHeight="1" x14ac:dyDescent="0.2"/>
    <row r="23755" ht="12.75" customHeight="1" x14ac:dyDescent="0.2"/>
    <row r="23756" ht="12.75" customHeight="1" x14ac:dyDescent="0.2"/>
    <row r="23757" ht="12.75" customHeight="1" x14ac:dyDescent="0.2"/>
    <row r="23758" ht="12.75" customHeight="1" x14ac:dyDescent="0.2"/>
    <row r="23759" ht="12.75" customHeight="1" x14ac:dyDescent="0.2"/>
    <row r="23760" ht="12.75" customHeight="1" x14ac:dyDescent="0.2"/>
    <row r="23761" ht="12.75" customHeight="1" x14ac:dyDescent="0.2"/>
    <row r="23762" ht="12.75" customHeight="1" x14ac:dyDescent="0.2"/>
    <row r="23763" ht="12.75" customHeight="1" x14ac:dyDescent="0.2"/>
    <row r="23764" ht="12.75" customHeight="1" x14ac:dyDescent="0.2"/>
    <row r="23765" ht="12.75" customHeight="1" x14ac:dyDescent="0.2"/>
    <row r="23766" ht="12.75" customHeight="1" x14ac:dyDescent="0.2"/>
    <row r="23767" ht="12.75" customHeight="1" x14ac:dyDescent="0.2"/>
    <row r="23768" ht="12.75" customHeight="1" x14ac:dyDescent="0.2"/>
    <row r="23769" ht="12.75" customHeight="1" x14ac:dyDescent="0.2"/>
    <row r="23770" ht="12.75" customHeight="1" x14ac:dyDescent="0.2"/>
    <row r="23771" ht="12.75" customHeight="1" x14ac:dyDescent="0.2"/>
    <row r="23772" ht="12.75" customHeight="1" x14ac:dyDescent="0.2"/>
    <row r="23773" ht="12.75" customHeight="1" x14ac:dyDescent="0.2"/>
    <row r="23774" ht="12.75" customHeight="1" x14ac:dyDescent="0.2"/>
    <row r="23775" ht="12.75" customHeight="1" x14ac:dyDescent="0.2"/>
    <row r="23776" ht="12.75" customHeight="1" x14ac:dyDescent="0.2"/>
    <row r="23777" ht="12.75" customHeight="1" x14ac:dyDescent="0.2"/>
    <row r="23778" ht="12.75" customHeight="1" x14ac:dyDescent="0.2"/>
    <row r="23779" ht="12.75" customHeight="1" x14ac:dyDescent="0.2"/>
    <row r="23780" ht="12.75" customHeight="1" x14ac:dyDescent="0.2"/>
    <row r="23781" ht="12.75" customHeight="1" x14ac:dyDescent="0.2"/>
    <row r="23782" ht="12.75" customHeight="1" x14ac:dyDescent="0.2"/>
    <row r="23783" ht="12.75" customHeight="1" x14ac:dyDescent="0.2"/>
    <row r="23784" ht="12.75" customHeight="1" x14ac:dyDescent="0.2"/>
    <row r="23785" ht="12.75" customHeight="1" x14ac:dyDescent="0.2"/>
    <row r="23786" ht="12.75" customHeight="1" x14ac:dyDescent="0.2"/>
    <row r="23787" ht="12.75" customHeight="1" x14ac:dyDescent="0.2"/>
    <row r="23788" ht="12.75" customHeight="1" x14ac:dyDescent="0.2"/>
    <row r="23789" ht="12.75" customHeight="1" x14ac:dyDescent="0.2"/>
    <row r="23790" ht="12.75" customHeight="1" x14ac:dyDescent="0.2"/>
    <row r="23791" ht="12.75" customHeight="1" x14ac:dyDescent="0.2"/>
    <row r="23792" ht="12.75" customHeight="1" x14ac:dyDescent="0.2"/>
    <row r="23793" ht="12.75" customHeight="1" x14ac:dyDescent="0.2"/>
    <row r="23794" ht="12.75" customHeight="1" x14ac:dyDescent="0.2"/>
    <row r="23795" ht="12.75" customHeight="1" x14ac:dyDescent="0.2"/>
    <row r="23796" ht="12.75" customHeight="1" x14ac:dyDescent="0.2"/>
    <row r="23797" ht="12.75" customHeight="1" x14ac:dyDescent="0.2"/>
    <row r="23798" ht="12.75" customHeight="1" x14ac:dyDescent="0.2"/>
    <row r="23799" ht="12.75" customHeight="1" x14ac:dyDescent="0.2"/>
    <row r="23800" ht="12.75" customHeight="1" x14ac:dyDescent="0.2"/>
    <row r="23801" ht="12.75" customHeight="1" x14ac:dyDescent="0.2"/>
    <row r="23802" ht="12.75" customHeight="1" x14ac:dyDescent="0.2"/>
    <row r="23803" ht="12.75" customHeight="1" x14ac:dyDescent="0.2"/>
    <row r="23804" ht="12.75" customHeight="1" x14ac:dyDescent="0.2"/>
    <row r="23805" ht="12.75" customHeight="1" x14ac:dyDescent="0.2"/>
    <row r="23806" ht="12.75" customHeight="1" x14ac:dyDescent="0.2"/>
    <row r="23807" ht="12.75" customHeight="1" x14ac:dyDescent="0.2"/>
    <row r="23808" ht="12.75" customHeight="1" x14ac:dyDescent="0.2"/>
    <row r="23809" ht="12.75" customHeight="1" x14ac:dyDescent="0.2"/>
    <row r="23810" ht="12.75" customHeight="1" x14ac:dyDescent="0.2"/>
    <row r="23811" ht="12.75" customHeight="1" x14ac:dyDescent="0.2"/>
    <row r="23812" ht="12.75" customHeight="1" x14ac:dyDescent="0.2"/>
    <row r="23813" ht="12.75" customHeight="1" x14ac:dyDescent="0.2"/>
    <row r="23814" ht="12.75" customHeight="1" x14ac:dyDescent="0.2"/>
    <row r="23815" ht="12.75" customHeight="1" x14ac:dyDescent="0.2"/>
    <row r="23816" ht="12.75" customHeight="1" x14ac:dyDescent="0.2"/>
    <row r="23817" ht="12.75" customHeight="1" x14ac:dyDescent="0.2"/>
    <row r="23818" ht="12.75" customHeight="1" x14ac:dyDescent="0.2"/>
    <row r="23819" ht="12.75" customHeight="1" x14ac:dyDescent="0.2"/>
    <row r="23820" ht="12.75" customHeight="1" x14ac:dyDescent="0.2"/>
    <row r="23821" ht="12.75" customHeight="1" x14ac:dyDescent="0.2"/>
    <row r="23822" ht="12.75" customHeight="1" x14ac:dyDescent="0.2"/>
    <row r="23823" ht="12.75" customHeight="1" x14ac:dyDescent="0.2"/>
    <row r="23824" ht="12.75" customHeight="1" x14ac:dyDescent="0.2"/>
    <row r="23825" ht="12.75" customHeight="1" x14ac:dyDescent="0.2"/>
    <row r="23826" ht="12.75" customHeight="1" x14ac:dyDescent="0.2"/>
    <row r="23827" ht="12.75" customHeight="1" x14ac:dyDescent="0.2"/>
    <row r="23828" ht="12.75" customHeight="1" x14ac:dyDescent="0.2"/>
    <row r="23829" ht="12.75" customHeight="1" x14ac:dyDescent="0.2"/>
    <row r="23830" ht="12.75" customHeight="1" x14ac:dyDescent="0.2"/>
    <row r="23831" ht="12.75" customHeight="1" x14ac:dyDescent="0.2"/>
    <row r="23832" ht="12.75" customHeight="1" x14ac:dyDescent="0.2"/>
    <row r="23833" ht="12.75" customHeight="1" x14ac:dyDescent="0.2"/>
    <row r="23834" ht="12.75" customHeight="1" x14ac:dyDescent="0.2"/>
    <row r="23835" ht="12.75" customHeight="1" x14ac:dyDescent="0.2"/>
    <row r="23836" ht="12.75" customHeight="1" x14ac:dyDescent="0.2"/>
    <row r="23837" ht="12.75" customHeight="1" x14ac:dyDescent="0.2"/>
    <row r="23838" ht="12.75" customHeight="1" x14ac:dyDescent="0.2"/>
    <row r="23839" ht="12.75" customHeight="1" x14ac:dyDescent="0.2"/>
    <row r="23840" ht="12.75" customHeight="1" x14ac:dyDescent="0.2"/>
    <row r="23841" ht="12.75" customHeight="1" x14ac:dyDescent="0.2"/>
    <row r="23842" ht="12.75" customHeight="1" x14ac:dyDescent="0.2"/>
    <row r="23843" ht="12.75" customHeight="1" x14ac:dyDescent="0.2"/>
    <row r="23844" ht="12.75" customHeight="1" x14ac:dyDescent="0.2"/>
    <row r="23845" ht="12.75" customHeight="1" x14ac:dyDescent="0.2"/>
    <row r="23846" ht="12.75" customHeight="1" x14ac:dyDescent="0.2"/>
    <row r="23847" ht="12.75" customHeight="1" x14ac:dyDescent="0.2"/>
    <row r="23848" ht="12.75" customHeight="1" x14ac:dyDescent="0.2"/>
    <row r="23849" ht="12.75" customHeight="1" x14ac:dyDescent="0.2"/>
    <row r="23850" ht="12.75" customHeight="1" x14ac:dyDescent="0.2"/>
    <row r="23851" ht="12.75" customHeight="1" x14ac:dyDescent="0.2"/>
    <row r="23852" ht="12.75" customHeight="1" x14ac:dyDescent="0.2"/>
    <row r="23853" ht="12.75" customHeight="1" x14ac:dyDescent="0.2"/>
    <row r="23854" ht="12.75" customHeight="1" x14ac:dyDescent="0.2"/>
    <row r="23855" ht="12.75" customHeight="1" x14ac:dyDescent="0.2"/>
    <row r="23856" ht="12.75" customHeight="1" x14ac:dyDescent="0.2"/>
    <row r="23857" ht="12.75" customHeight="1" x14ac:dyDescent="0.2"/>
    <row r="23858" ht="12.75" customHeight="1" x14ac:dyDescent="0.2"/>
    <row r="23859" ht="12.75" customHeight="1" x14ac:dyDescent="0.2"/>
    <row r="23860" ht="12.75" customHeight="1" x14ac:dyDescent="0.2"/>
    <row r="23861" ht="12.75" customHeight="1" x14ac:dyDescent="0.2"/>
    <row r="23862" ht="12.75" customHeight="1" x14ac:dyDescent="0.2"/>
    <row r="23863" ht="12.75" customHeight="1" x14ac:dyDescent="0.2"/>
    <row r="23864" ht="12.75" customHeight="1" x14ac:dyDescent="0.2"/>
    <row r="23865" ht="12.75" customHeight="1" x14ac:dyDescent="0.2"/>
    <row r="23866" ht="12.75" customHeight="1" x14ac:dyDescent="0.2"/>
    <row r="23867" ht="12.75" customHeight="1" x14ac:dyDescent="0.2"/>
    <row r="23868" ht="12.75" customHeight="1" x14ac:dyDescent="0.2"/>
    <row r="23869" ht="12.75" customHeight="1" x14ac:dyDescent="0.2"/>
    <row r="23870" ht="12.75" customHeight="1" x14ac:dyDescent="0.2"/>
    <row r="23871" ht="12.75" customHeight="1" x14ac:dyDescent="0.2"/>
    <row r="23872" ht="12.75" customHeight="1" x14ac:dyDescent="0.2"/>
    <row r="23873" ht="12.75" customHeight="1" x14ac:dyDescent="0.2"/>
    <row r="23874" ht="12.75" customHeight="1" x14ac:dyDescent="0.2"/>
    <row r="23875" ht="12.75" customHeight="1" x14ac:dyDescent="0.2"/>
    <row r="23876" ht="12.75" customHeight="1" x14ac:dyDescent="0.2"/>
    <row r="23877" ht="12.75" customHeight="1" x14ac:dyDescent="0.2"/>
    <row r="23878" ht="12.75" customHeight="1" x14ac:dyDescent="0.2"/>
    <row r="23879" ht="12.75" customHeight="1" x14ac:dyDescent="0.2"/>
    <row r="23880" ht="12.75" customHeight="1" x14ac:dyDescent="0.2"/>
    <row r="23881" ht="12.75" customHeight="1" x14ac:dyDescent="0.2"/>
    <row r="23882" ht="12.75" customHeight="1" x14ac:dyDescent="0.2"/>
    <row r="23883" ht="12.75" customHeight="1" x14ac:dyDescent="0.2"/>
    <row r="23884" ht="12.75" customHeight="1" x14ac:dyDescent="0.2"/>
    <row r="23885" ht="12.75" customHeight="1" x14ac:dyDescent="0.2"/>
    <row r="23886" ht="12.75" customHeight="1" x14ac:dyDescent="0.2"/>
    <row r="23887" ht="12.75" customHeight="1" x14ac:dyDescent="0.2"/>
    <row r="23888" ht="12.75" customHeight="1" x14ac:dyDescent="0.2"/>
    <row r="23889" ht="12.75" customHeight="1" x14ac:dyDescent="0.2"/>
    <row r="23890" ht="12.75" customHeight="1" x14ac:dyDescent="0.2"/>
    <row r="23891" ht="12.75" customHeight="1" x14ac:dyDescent="0.2"/>
    <row r="23892" ht="12.75" customHeight="1" x14ac:dyDescent="0.2"/>
    <row r="23893" ht="12.75" customHeight="1" x14ac:dyDescent="0.2"/>
    <row r="23894" ht="12.75" customHeight="1" x14ac:dyDescent="0.2"/>
    <row r="23895" ht="12.75" customHeight="1" x14ac:dyDescent="0.2"/>
    <row r="23896" ht="12.75" customHeight="1" x14ac:dyDescent="0.2"/>
    <row r="23897" ht="12.75" customHeight="1" x14ac:dyDescent="0.2"/>
    <row r="23898" ht="12.75" customHeight="1" x14ac:dyDescent="0.2"/>
    <row r="23899" ht="12.75" customHeight="1" x14ac:dyDescent="0.2"/>
    <row r="23900" ht="12.75" customHeight="1" x14ac:dyDescent="0.2"/>
    <row r="23901" ht="12.75" customHeight="1" x14ac:dyDescent="0.2"/>
    <row r="23902" ht="12.75" customHeight="1" x14ac:dyDescent="0.2"/>
    <row r="23903" ht="12.75" customHeight="1" x14ac:dyDescent="0.2"/>
    <row r="23904" ht="12.75" customHeight="1" x14ac:dyDescent="0.2"/>
    <row r="23905" ht="12.75" customHeight="1" x14ac:dyDescent="0.2"/>
    <row r="23906" ht="12.75" customHeight="1" x14ac:dyDescent="0.2"/>
    <row r="23907" ht="12.75" customHeight="1" x14ac:dyDescent="0.2"/>
    <row r="23908" ht="12.75" customHeight="1" x14ac:dyDescent="0.2"/>
    <row r="23909" ht="12.75" customHeight="1" x14ac:dyDescent="0.2"/>
    <row r="23910" ht="12.75" customHeight="1" x14ac:dyDescent="0.2"/>
    <row r="23911" ht="12.75" customHeight="1" x14ac:dyDescent="0.2"/>
    <row r="23912" ht="12.75" customHeight="1" x14ac:dyDescent="0.2"/>
    <row r="23913" ht="12.75" customHeight="1" x14ac:dyDescent="0.2"/>
    <row r="23914" ht="12.75" customHeight="1" x14ac:dyDescent="0.2"/>
    <row r="23915" ht="12.75" customHeight="1" x14ac:dyDescent="0.2"/>
    <row r="23916" ht="12.75" customHeight="1" x14ac:dyDescent="0.2"/>
    <row r="23917" ht="12.75" customHeight="1" x14ac:dyDescent="0.2"/>
    <row r="23918" ht="12.75" customHeight="1" x14ac:dyDescent="0.2"/>
    <row r="23919" ht="12.75" customHeight="1" x14ac:dyDescent="0.2"/>
    <row r="23920" ht="12.75" customHeight="1" x14ac:dyDescent="0.2"/>
    <row r="23921" ht="12.75" customHeight="1" x14ac:dyDescent="0.2"/>
    <row r="23922" ht="12.75" customHeight="1" x14ac:dyDescent="0.2"/>
    <row r="23923" ht="12.75" customHeight="1" x14ac:dyDescent="0.2"/>
    <row r="23924" ht="12.75" customHeight="1" x14ac:dyDescent="0.2"/>
    <row r="23925" ht="12.75" customHeight="1" x14ac:dyDescent="0.2"/>
    <row r="23926" ht="12.75" customHeight="1" x14ac:dyDescent="0.2"/>
    <row r="23927" ht="12.75" customHeight="1" x14ac:dyDescent="0.2"/>
    <row r="23928" ht="12.75" customHeight="1" x14ac:dyDescent="0.2"/>
    <row r="23929" ht="12.75" customHeight="1" x14ac:dyDescent="0.2"/>
    <row r="23930" ht="12.75" customHeight="1" x14ac:dyDescent="0.2"/>
    <row r="23931" ht="12.75" customHeight="1" x14ac:dyDescent="0.2"/>
    <row r="23932" ht="12.75" customHeight="1" x14ac:dyDescent="0.2"/>
    <row r="23933" ht="12.75" customHeight="1" x14ac:dyDescent="0.2"/>
    <row r="23934" ht="12.75" customHeight="1" x14ac:dyDescent="0.2"/>
    <row r="23935" ht="12.75" customHeight="1" x14ac:dyDescent="0.2"/>
    <row r="23936" ht="12.75" customHeight="1" x14ac:dyDescent="0.2"/>
    <row r="23937" ht="12.75" customHeight="1" x14ac:dyDescent="0.2"/>
    <row r="23938" ht="12.75" customHeight="1" x14ac:dyDescent="0.2"/>
    <row r="23939" ht="12.75" customHeight="1" x14ac:dyDescent="0.2"/>
    <row r="23940" ht="12.75" customHeight="1" x14ac:dyDescent="0.2"/>
    <row r="23941" ht="12.75" customHeight="1" x14ac:dyDescent="0.2"/>
    <row r="23942" ht="12.75" customHeight="1" x14ac:dyDescent="0.2"/>
    <row r="23943" ht="12.75" customHeight="1" x14ac:dyDescent="0.2"/>
    <row r="23944" ht="12.75" customHeight="1" x14ac:dyDescent="0.2"/>
    <row r="23945" ht="12.75" customHeight="1" x14ac:dyDescent="0.2"/>
    <row r="23946" ht="12.75" customHeight="1" x14ac:dyDescent="0.2"/>
    <row r="23947" ht="12.75" customHeight="1" x14ac:dyDescent="0.2"/>
    <row r="23948" ht="12.75" customHeight="1" x14ac:dyDescent="0.2"/>
    <row r="23949" ht="12.75" customHeight="1" x14ac:dyDescent="0.2"/>
    <row r="23950" ht="12.75" customHeight="1" x14ac:dyDescent="0.2"/>
    <row r="23951" ht="12.75" customHeight="1" x14ac:dyDescent="0.2"/>
    <row r="23952" ht="12.75" customHeight="1" x14ac:dyDescent="0.2"/>
    <row r="23953" ht="12.75" customHeight="1" x14ac:dyDescent="0.2"/>
    <row r="23954" ht="12.75" customHeight="1" x14ac:dyDescent="0.2"/>
    <row r="23955" ht="12.75" customHeight="1" x14ac:dyDescent="0.2"/>
    <row r="23956" ht="12.75" customHeight="1" x14ac:dyDescent="0.2"/>
    <row r="23957" ht="12.75" customHeight="1" x14ac:dyDescent="0.2"/>
    <row r="23958" ht="12.75" customHeight="1" x14ac:dyDescent="0.2"/>
    <row r="23959" ht="12.75" customHeight="1" x14ac:dyDescent="0.2"/>
    <row r="23960" ht="12.75" customHeight="1" x14ac:dyDescent="0.2"/>
    <row r="23961" ht="12.75" customHeight="1" x14ac:dyDescent="0.2"/>
    <row r="23962" ht="12.75" customHeight="1" x14ac:dyDescent="0.2"/>
    <row r="23963" ht="12.75" customHeight="1" x14ac:dyDescent="0.2"/>
    <row r="23964" ht="12.75" customHeight="1" x14ac:dyDescent="0.2"/>
    <row r="23965" ht="12.75" customHeight="1" x14ac:dyDescent="0.2"/>
    <row r="23966" ht="12.75" customHeight="1" x14ac:dyDescent="0.2"/>
    <row r="23967" ht="12.75" customHeight="1" x14ac:dyDescent="0.2"/>
    <row r="23968" ht="12.75" customHeight="1" x14ac:dyDescent="0.2"/>
    <row r="23969" ht="12.75" customHeight="1" x14ac:dyDescent="0.2"/>
    <row r="23970" ht="12.75" customHeight="1" x14ac:dyDescent="0.2"/>
    <row r="23971" ht="12.75" customHeight="1" x14ac:dyDescent="0.2"/>
    <row r="23972" ht="12.75" customHeight="1" x14ac:dyDescent="0.2"/>
    <row r="23973" ht="12.75" customHeight="1" x14ac:dyDescent="0.2"/>
    <row r="23974" ht="12.75" customHeight="1" x14ac:dyDescent="0.2"/>
    <row r="23975" ht="12.75" customHeight="1" x14ac:dyDescent="0.2"/>
    <row r="23976" ht="12.75" customHeight="1" x14ac:dyDescent="0.2"/>
    <row r="23977" ht="12.75" customHeight="1" x14ac:dyDescent="0.2"/>
    <row r="23978" ht="12.75" customHeight="1" x14ac:dyDescent="0.2"/>
    <row r="23979" ht="12.75" customHeight="1" x14ac:dyDescent="0.2"/>
    <row r="23980" ht="12.75" customHeight="1" x14ac:dyDescent="0.2"/>
    <row r="23981" ht="12.75" customHeight="1" x14ac:dyDescent="0.2"/>
    <row r="23982" ht="12.75" customHeight="1" x14ac:dyDescent="0.2"/>
    <row r="23983" ht="12.75" customHeight="1" x14ac:dyDescent="0.2"/>
    <row r="23984" ht="12.75" customHeight="1" x14ac:dyDescent="0.2"/>
    <row r="23985" ht="12.75" customHeight="1" x14ac:dyDescent="0.2"/>
    <row r="23986" ht="12.75" customHeight="1" x14ac:dyDescent="0.2"/>
    <row r="23987" ht="12.75" customHeight="1" x14ac:dyDescent="0.2"/>
    <row r="23988" ht="12.75" customHeight="1" x14ac:dyDescent="0.2"/>
    <row r="23989" ht="12.75" customHeight="1" x14ac:dyDescent="0.2"/>
    <row r="23990" ht="12.75" customHeight="1" x14ac:dyDescent="0.2"/>
    <row r="23991" ht="12.75" customHeight="1" x14ac:dyDescent="0.2"/>
    <row r="23992" ht="12.75" customHeight="1" x14ac:dyDescent="0.2"/>
    <row r="23993" ht="12.75" customHeight="1" x14ac:dyDescent="0.2"/>
    <row r="23994" ht="12.75" customHeight="1" x14ac:dyDescent="0.2"/>
    <row r="23995" ht="12.75" customHeight="1" x14ac:dyDescent="0.2"/>
    <row r="23996" ht="12.75" customHeight="1" x14ac:dyDescent="0.2"/>
    <row r="23997" ht="12.75" customHeight="1" x14ac:dyDescent="0.2"/>
    <row r="23998" ht="12.75" customHeight="1" x14ac:dyDescent="0.2"/>
    <row r="23999" ht="12.75" customHeight="1" x14ac:dyDescent="0.2"/>
    <row r="24000" ht="12.75" customHeight="1" x14ac:dyDescent="0.2"/>
    <row r="24001" ht="12.75" customHeight="1" x14ac:dyDescent="0.2"/>
    <row r="24002" ht="12.75" customHeight="1" x14ac:dyDescent="0.2"/>
    <row r="24003" ht="12.75" customHeight="1" x14ac:dyDescent="0.2"/>
    <row r="24004" ht="12.75" customHeight="1" x14ac:dyDescent="0.2"/>
    <row r="24005" ht="12.75" customHeight="1" x14ac:dyDescent="0.2"/>
    <row r="24006" ht="12.75" customHeight="1" x14ac:dyDescent="0.2"/>
    <row r="24007" ht="12.75" customHeight="1" x14ac:dyDescent="0.2"/>
    <row r="24008" ht="12.75" customHeight="1" x14ac:dyDescent="0.2"/>
    <row r="24009" ht="12.75" customHeight="1" x14ac:dyDescent="0.2"/>
    <row r="24010" ht="12.75" customHeight="1" x14ac:dyDescent="0.2"/>
    <row r="24011" ht="12.75" customHeight="1" x14ac:dyDescent="0.2"/>
    <row r="24012" ht="12.75" customHeight="1" x14ac:dyDescent="0.2"/>
    <row r="24013" ht="12.75" customHeight="1" x14ac:dyDescent="0.2"/>
    <row r="24014" ht="12.75" customHeight="1" x14ac:dyDescent="0.2"/>
    <row r="24015" ht="12.75" customHeight="1" x14ac:dyDescent="0.2"/>
    <row r="24016" ht="12.75" customHeight="1" x14ac:dyDescent="0.2"/>
    <row r="24017" ht="12.75" customHeight="1" x14ac:dyDescent="0.2"/>
    <row r="24018" ht="12.75" customHeight="1" x14ac:dyDescent="0.2"/>
    <row r="24019" ht="12.75" customHeight="1" x14ac:dyDescent="0.2"/>
    <row r="24020" ht="12.75" customHeight="1" x14ac:dyDescent="0.2"/>
    <row r="24021" ht="12.75" customHeight="1" x14ac:dyDescent="0.2"/>
    <row r="24022" ht="12.75" customHeight="1" x14ac:dyDescent="0.2"/>
    <row r="24023" ht="12.75" customHeight="1" x14ac:dyDescent="0.2"/>
    <row r="24024" ht="12.75" customHeight="1" x14ac:dyDescent="0.2"/>
    <row r="24025" ht="12.75" customHeight="1" x14ac:dyDescent="0.2"/>
    <row r="24026" ht="12.75" customHeight="1" x14ac:dyDescent="0.2"/>
    <row r="24027" ht="12.75" customHeight="1" x14ac:dyDescent="0.2"/>
    <row r="24028" ht="12.75" customHeight="1" x14ac:dyDescent="0.2"/>
    <row r="24029" ht="12.75" customHeight="1" x14ac:dyDescent="0.2"/>
    <row r="24030" ht="12.75" customHeight="1" x14ac:dyDescent="0.2"/>
    <row r="24031" ht="12.75" customHeight="1" x14ac:dyDescent="0.2"/>
    <row r="24032" ht="12.75" customHeight="1" x14ac:dyDescent="0.2"/>
    <row r="24033" ht="12.75" customHeight="1" x14ac:dyDescent="0.2"/>
    <row r="24034" ht="12.75" customHeight="1" x14ac:dyDescent="0.2"/>
    <row r="24035" ht="12.75" customHeight="1" x14ac:dyDescent="0.2"/>
    <row r="24036" ht="12.75" customHeight="1" x14ac:dyDescent="0.2"/>
    <row r="24037" ht="12.75" customHeight="1" x14ac:dyDescent="0.2"/>
    <row r="24038" ht="12.75" customHeight="1" x14ac:dyDescent="0.2"/>
    <row r="24039" ht="12.75" customHeight="1" x14ac:dyDescent="0.2"/>
    <row r="24040" ht="12.75" customHeight="1" x14ac:dyDescent="0.2"/>
    <row r="24041" ht="12.75" customHeight="1" x14ac:dyDescent="0.2"/>
    <row r="24042" ht="12.75" customHeight="1" x14ac:dyDescent="0.2"/>
    <row r="24043" ht="12.75" customHeight="1" x14ac:dyDescent="0.2"/>
    <row r="24044" ht="12.75" customHeight="1" x14ac:dyDescent="0.2"/>
    <row r="24045" ht="12.75" customHeight="1" x14ac:dyDescent="0.2"/>
    <row r="24046" ht="12.75" customHeight="1" x14ac:dyDescent="0.2"/>
    <row r="24047" ht="12.75" customHeight="1" x14ac:dyDescent="0.2"/>
    <row r="24048" ht="12.75" customHeight="1" x14ac:dyDescent="0.2"/>
    <row r="24049" ht="12.75" customHeight="1" x14ac:dyDescent="0.2"/>
    <row r="24050" ht="12.75" customHeight="1" x14ac:dyDescent="0.2"/>
    <row r="24051" ht="12.75" customHeight="1" x14ac:dyDescent="0.2"/>
    <row r="24052" ht="12.75" customHeight="1" x14ac:dyDescent="0.2"/>
    <row r="24053" ht="12.75" customHeight="1" x14ac:dyDescent="0.2"/>
    <row r="24054" ht="12.75" customHeight="1" x14ac:dyDescent="0.2"/>
    <row r="24055" ht="12.75" customHeight="1" x14ac:dyDescent="0.2"/>
    <row r="24056" ht="12.75" customHeight="1" x14ac:dyDescent="0.2"/>
    <row r="24057" ht="12.75" customHeight="1" x14ac:dyDescent="0.2"/>
    <row r="24058" ht="12.75" customHeight="1" x14ac:dyDescent="0.2"/>
    <row r="24059" ht="12.75" customHeight="1" x14ac:dyDescent="0.2"/>
    <row r="24060" ht="12.75" customHeight="1" x14ac:dyDescent="0.2"/>
    <row r="24061" ht="12.75" customHeight="1" x14ac:dyDescent="0.2"/>
    <row r="24062" ht="12.75" customHeight="1" x14ac:dyDescent="0.2"/>
    <row r="24063" ht="12.75" customHeight="1" x14ac:dyDescent="0.2"/>
    <row r="24064" ht="12.75" customHeight="1" x14ac:dyDescent="0.2"/>
    <row r="24065" ht="12.75" customHeight="1" x14ac:dyDescent="0.2"/>
    <row r="24066" ht="12.75" customHeight="1" x14ac:dyDescent="0.2"/>
    <row r="24067" ht="12.75" customHeight="1" x14ac:dyDescent="0.2"/>
    <row r="24068" ht="12.75" customHeight="1" x14ac:dyDescent="0.2"/>
    <row r="24069" ht="12.75" customHeight="1" x14ac:dyDescent="0.2"/>
    <row r="24070" ht="12.75" customHeight="1" x14ac:dyDescent="0.2"/>
    <row r="24071" ht="12.75" customHeight="1" x14ac:dyDescent="0.2"/>
    <row r="24072" ht="12.75" customHeight="1" x14ac:dyDescent="0.2"/>
    <row r="24073" ht="12.75" customHeight="1" x14ac:dyDescent="0.2"/>
    <row r="24074" ht="12.75" customHeight="1" x14ac:dyDescent="0.2"/>
    <row r="24075" ht="12.75" customHeight="1" x14ac:dyDescent="0.2"/>
    <row r="24076" ht="12.75" customHeight="1" x14ac:dyDescent="0.2"/>
    <row r="24077" ht="12.75" customHeight="1" x14ac:dyDescent="0.2"/>
    <row r="24078" ht="12.75" customHeight="1" x14ac:dyDescent="0.2"/>
    <row r="24079" ht="12.75" customHeight="1" x14ac:dyDescent="0.2"/>
    <row r="24080" ht="12.75" customHeight="1" x14ac:dyDescent="0.2"/>
    <row r="24081" ht="12.75" customHeight="1" x14ac:dyDescent="0.2"/>
    <row r="24082" ht="12.75" customHeight="1" x14ac:dyDescent="0.2"/>
    <row r="24083" ht="12.75" customHeight="1" x14ac:dyDescent="0.2"/>
    <row r="24084" ht="12.75" customHeight="1" x14ac:dyDescent="0.2"/>
    <row r="24085" ht="12.75" customHeight="1" x14ac:dyDescent="0.2"/>
    <row r="24086" ht="12.75" customHeight="1" x14ac:dyDescent="0.2"/>
    <row r="24087" ht="12.75" customHeight="1" x14ac:dyDescent="0.2"/>
    <row r="24088" ht="12.75" customHeight="1" x14ac:dyDescent="0.2"/>
    <row r="24089" ht="12.75" customHeight="1" x14ac:dyDescent="0.2"/>
    <row r="24090" ht="12.75" customHeight="1" x14ac:dyDescent="0.2"/>
    <row r="24091" ht="12.75" customHeight="1" x14ac:dyDescent="0.2"/>
    <row r="24092" ht="12.75" customHeight="1" x14ac:dyDescent="0.2"/>
    <row r="24093" ht="12.75" customHeight="1" x14ac:dyDescent="0.2"/>
    <row r="24094" ht="12.75" customHeight="1" x14ac:dyDescent="0.2"/>
    <row r="24095" ht="12.75" customHeight="1" x14ac:dyDescent="0.2"/>
    <row r="24096" ht="12.75" customHeight="1" x14ac:dyDescent="0.2"/>
    <row r="24097" ht="12.75" customHeight="1" x14ac:dyDescent="0.2"/>
    <row r="24098" ht="12.75" customHeight="1" x14ac:dyDescent="0.2"/>
    <row r="24099" ht="12.75" customHeight="1" x14ac:dyDescent="0.2"/>
    <row r="24100" ht="12.75" customHeight="1" x14ac:dyDescent="0.2"/>
    <row r="24101" ht="12.75" customHeight="1" x14ac:dyDescent="0.2"/>
    <row r="24102" ht="12.75" customHeight="1" x14ac:dyDescent="0.2"/>
    <row r="24103" ht="12.75" customHeight="1" x14ac:dyDescent="0.2"/>
    <row r="24104" ht="12.75" customHeight="1" x14ac:dyDescent="0.2"/>
    <row r="24105" ht="12.75" customHeight="1" x14ac:dyDescent="0.2"/>
    <row r="24106" ht="12.75" customHeight="1" x14ac:dyDescent="0.2"/>
    <row r="24107" ht="12.75" customHeight="1" x14ac:dyDescent="0.2"/>
    <row r="24108" ht="12.75" customHeight="1" x14ac:dyDescent="0.2"/>
    <row r="24109" ht="12.75" customHeight="1" x14ac:dyDescent="0.2"/>
    <row r="24110" ht="12.75" customHeight="1" x14ac:dyDescent="0.2"/>
    <row r="24111" ht="12.75" customHeight="1" x14ac:dyDescent="0.2"/>
    <row r="24112" ht="12.75" customHeight="1" x14ac:dyDescent="0.2"/>
    <row r="24113" ht="12.75" customHeight="1" x14ac:dyDescent="0.2"/>
    <row r="24114" ht="12.75" customHeight="1" x14ac:dyDescent="0.2"/>
    <row r="24115" ht="12.75" customHeight="1" x14ac:dyDescent="0.2"/>
    <row r="24116" ht="12.75" customHeight="1" x14ac:dyDescent="0.2"/>
    <row r="24117" ht="12.75" customHeight="1" x14ac:dyDescent="0.2"/>
    <row r="24118" ht="12.75" customHeight="1" x14ac:dyDescent="0.2"/>
    <row r="24119" ht="12.75" customHeight="1" x14ac:dyDescent="0.2"/>
    <row r="24120" ht="12.75" customHeight="1" x14ac:dyDescent="0.2"/>
    <row r="24121" ht="12.75" customHeight="1" x14ac:dyDescent="0.2"/>
    <row r="24122" ht="12.75" customHeight="1" x14ac:dyDescent="0.2"/>
    <row r="24123" ht="12.75" customHeight="1" x14ac:dyDescent="0.2"/>
    <row r="24124" ht="12.75" customHeight="1" x14ac:dyDescent="0.2"/>
    <row r="24125" ht="12.75" customHeight="1" x14ac:dyDescent="0.2"/>
    <row r="24126" ht="12.75" customHeight="1" x14ac:dyDescent="0.2"/>
    <row r="24127" ht="12.75" customHeight="1" x14ac:dyDescent="0.2"/>
    <row r="24128" ht="12.75" customHeight="1" x14ac:dyDescent="0.2"/>
    <row r="24129" ht="12.75" customHeight="1" x14ac:dyDescent="0.2"/>
    <row r="24130" ht="12.75" customHeight="1" x14ac:dyDescent="0.2"/>
    <row r="24131" ht="12.75" customHeight="1" x14ac:dyDescent="0.2"/>
    <row r="24132" ht="12.75" customHeight="1" x14ac:dyDescent="0.2"/>
    <row r="24133" ht="12.75" customHeight="1" x14ac:dyDescent="0.2"/>
    <row r="24134" ht="12.75" customHeight="1" x14ac:dyDescent="0.2"/>
    <row r="24135" ht="12.75" customHeight="1" x14ac:dyDescent="0.2"/>
    <row r="24136" ht="12.75" customHeight="1" x14ac:dyDescent="0.2"/>
    <row r="24137" ht="12.75" customHeight="1" x14ac:dyDescent="0.2"/>
    <row r="24138" ht="12.75" customHeight="1" x14ac:dyDescent="0.2"/>
    <row r="24139" ht="12.75" customHeight="1" x14ac:dyDescent="0.2"/>
    <row r="24140" ht="12.75" customHeight="1" x14ac:dyDescent="0.2"/>
    <row r="24141" ht="12.75" customHeight="1" x14ac:dyDescent="0.2"/>
    <row r="24142" ht="12.75" customHeight="1" x14ac:dyDescent="0.2"/>
    <row r="24143" ht="12.75" customHeight="1" x14ac:dyDescent="0.2"/>
    <row r="24144" ht="12.75" customHeight="1" x14ac:dyDescent="0.2"/>
    <row r="24145" ht="12.75" customHeight="1" x14ac:dyDescent="0.2"/>
    <row r="24146" ht="12.75" customHeight="1" x14ac:dyDescent="0.2"/>
    <row r="24147" ht="12.75" customHeight="1" x14ac:dyDescent="0.2"/>
    <row r="24148" ht="12.75" customHeight="1" x14ac:dyDescent="0.2"/>
    <row r="24149" ht="12.75" customHeight="1" x14ac:dyDescent="0.2"/>
    <row r="24150" ht="12.75" customHeight="1" x14ac:dyDescent="0.2"/>
    <row r="24151" ht="12.75" customHeight="1" x14ac:dyDescent="0.2"/>
    <row r="24152" ht="12.75" customHeight="1" x14ac:dyDescent="0.2"/>
    <row r="24153" ht="12.75" customHeight="1" x14ac:dyDescent="0.2"/>
    <row r="24154" ht="12.75" customHeight="1" x14ac:dyDescent="0.2"/>
    <row r="24155" ht="12.75" customHeight="1" x14ac:dyDescent="0.2"/>
    <row r="24156" ht="12.75" customHeight="1" x14ac:dyDescent="0.2"/>
    <row r="24157" ht="12.75" customHeight="1" x14ac:dyDescent="0.2"/>
    <row r="24158" ht="12.75" customHeight="1" x14ac:dyDescent="0.2"/>
    <row r="24159" ht="12.75" customHeight="1" x14ac:dyDescent="0.2"/>
    <row r="24160" ht="12.75" customHeight="1" x14ac:dyDescent="0.2"/>
    <row r="24161" ht="12.75" customHeight="1" x14ac:dyDescent="0.2"/>
    <row r="24162" ht="12.75" customHeight="1" x14ac:dyDescent="0.2"/>
    <row r="24163" ht="12.75" customHeight="1" x14ac:dyDescent="0.2"/>
    <row r="24164" ht="12.75" customHeight="1" x14ac:dyDescent="0.2"/>
    <row r="24165" ht="12.75" customHeight="1" x14ac:dyDescent="0.2"/>
    <row r="24166" ht="12.75" customHeight="1" x14ac:dyDescent="0.2"/>
    <row r="24167" ht="12.75" customHeight="1" x14ac:dyDescent="0.2"/>
    <row r="24168" ht="12.75" customHeight="1" x14ac:dyDescent="0.2"/>
    <row r="24169" ht="12.75" customHeight="1" x14ac:dyDescent="0.2"/>
    <row r="24170" ht="12.75" customHeight="1" x14ac:dyDescent="0.2"/>
    <row r="24171" ht="12.75" customHeight="1" x14ac:dyDescent="0.2"/>
    <row r="24172" ht="12.75" customHeight="1" x14ac:dyDescent="0.2"/>
    <row r="24173" ht="12.75" customHeight="1" x14ac:dyDescent="0.2"/>
    <row r="24174" ht="12.75" customHeight="1" x14ac:dyDescent="0.2"/>
    <row r="24175" ht="12.75" customHeight="1" x14ac:dyDescent="0.2"/>
    <row r="24176" ht="12.75" customHeight="1" x14ac:dyDescent="0.2"/>
    <row r="24177" ht="12.75" customHeight="1" x14ac:dyDescent="0.2"/>
    <row r="24178" ht="12.75" customHeight="1" x14ac:dyDescent="0.2"/>
    <row r="24179" ht="12.75" customHeight="1" x14ac:dyDescent="0.2"/>
    <row r="24180" ht="12.75" customHeight="1" x14ac:dyDescent="0.2"/>
    <row r="24181" ht="12.75" customHeight="1" x14ac:dyDescent="0.2"/>
    <row r="24182" ht="12.75" customHeight="1" x14ac:dyDescent="0.2"/>
    <row r="24183" ht="12.75" customHeight="1" x14ac:dyDescent="0.2"/>
    <row r="24184" ht="12.75" customHeight="1" x14ac:dyDescent="0.2"/>
    <row r="24185" ht="12.75" customHeight="1" x14ac:dyDescent="0.2"/>
    <row r="24186" ht="12.75" customHeight="1" x14ac:dyDescent="0.2"/>
    <row r="24187" ht="12.75" customHeight="1" x14ac:dyDescent="0.2"/>
    <row r="24188" ht="12.75" customHeight="1" x14ac:dyDescent="0.2"/>
    <row r="24189" ht="12.75" customHeight="1" x14ac:dyDescent="0.2"/>
    <row r="24190" ht="12.75" customHeight="1" x14ac:dyDescent="0.2"/>
    <row r="24191" ht="12.75" customHeight="1" x14ac:dyDescent="0.2"/>
    <row r="24192" ht="12.75" customHeight="1" x14ac:dyDescent="0.2"/>
    <row r="24193" ht="12.75" customHeight="1" x14ac:dyDescent="0.2"/>
    <row r="24194" ht="12.75" customHeight="1" x14ac:dyDescent="0.2"/>
    <row r="24195" ht="12.75" customHeight="1" x14ac:dyDescent="0.2"/>
    <row r="24196" ht="12.75" customHeight="1" x14ac:dyDescent="0.2"/>
    <row r="24197" ht="12.75" customHeight="1" x14ac:dyDescent="0.2"/>
    <row r="24198" ht="12.75" customHeight="1" x14ac:dyDescent="0.2"/>
    <row r="24199" ht="12.75" customHeight="1" x14ac:dyDescent="0.2"/>
    <row r="24200" ht="12.75" customHeight="1" x14ac:dyDescent="0.2"/>
    <row r="24201" ht="12.75" customHeight="1" x14ac:dyDescent="0.2"/>
    <row r="24202" ht="12.75" customHeight="1" x14ac:dyDescent="0.2"/>
    <row r="24203" ht="12.75" customHeight="1" x14ac:dyDescent="0.2"/>
    <row r="24204" ht="12.75" customHeight="1" x14ac:dyDescent="0.2"/>
    <row r="24205" ht="12.75" customHeight="1" x14ac:dyDescent="0.2"/>
    <row r="24206" ht="12.75" customHeight="1" x14ac:dyDescent="0.2"/>
    <row r="24207" ht="12.75" customHeight="1" x14ac:dyDescent="0.2"/>
    <row r="24208" ht="12.75" customHeight="1" x14ac:dyDescent="0.2"/>
    <row r="24209" ht="12.75" customHeight="1" x14ac:dyDescent="0.2"/>
    <row r="24210" ht="12.75" customHeight="1" x14ac:dyDescent="0.2"/>
    <row r="24211" ht="12.75" customHeight="1" x14ac:dyDescent="0.2"/>
    <row r="24212" ht="12.75" customHeight="1" x14ac:dyDescent="0.2"/>
    <row r="24213" ht="12.75" customHeight="1" x14ac:dyDescent="0.2"/>
    <row r="24214" ht="12.75" customHeight="1" x14ac:dyDescent="0.2"/>
    <row r="24215" ht="12.75" customHeight="1" x14ac:dyDescent="0.2"/>
    <row r="24216" ht="12.75" customHeight="1" x14ac:dyDescent="0.2"/>
    <row r="24217" ht="12.75" customHeight="1" x14ac:dyDescent="0.2"/>
    <row r="24218" ht="12.75" customHeight="1" x14ac:dyDescent="0.2"/>
    <row r="24219" ht="12.75" customHeight="1" x14ac:dyDescent="0.2"/>
    <row r="24220" ht="12.75" customHeight="1" x14ac:dyDescent="0.2"/>
    <row r="24221" ht="12.75" customHeight="1" x14ac:dyDescent="0.2"/>
    <row r="24222" ht="12.75" customHeight="1" x14ac:dyDescent="0.2"/>
    <row r="24223" ht="12.75" customHeight="1" x14ac:dyDescent="0.2"/>
    <row r="24224" ht="12.75" customHeight="1" x14ac:dyDescent="0.2"/>
    <row r="24225" ht="12.75" customHeight="1" x14ac:dyDescent="0.2"/>
    <row r="24226" ht="12.75" customHeight="1" x14ac:dyDescent="0.2"/>
    <row r="24227" ht="12.75" customHeight="1" x14ac:dyDescent="0.2"/>
    <row r="24228" ht="12.75" customHeight="1" x14ac:dyDescent="0.2"/>
    <row r="24229" ht="12.75" customHeight="1" x14ac:dyDescent="0.2"/>
    <row r="24230" ht="12.75" customHeight="1" x14ac:dyDescent="0.2"/>
    <row r="24231" ht="12.75" customHeight="1" x14ac:dyDescent="0.2"/>
    <row r="24232" ht="12.75" customHeight="1" x14ac:dyDescent="0.2"/>
    <row r="24233" ht="12.75" customHeight="1" x14ac:dyDescent="0.2"/>
    <row r="24234" ht="12.75" customHeight="1" x14ac:dyDescent="0.2"/>
    <row r="24235" ht="12.75" customHeight="1" x14ac:dyDescent="0.2"/>
    <row r="24236" ht="12.75" customHeight="1" x14ac:dyDescent="0.2"/>
    <row r="24237" ht="12.75" customHeight="1" x14ac:dyDescent="0.2"/>
    <row r="24238" ht="12.75" customHeight="1" x14ac:dyDescent="0.2"/>
    <row r="24239" ht="12.75" customHeight="1" x14ac:dyDescent="0.2"/>
    <row r="24240" ht="12.75" customHeight="1" x14ac:dyDescent="0.2"/>
    <row r="24241" ht="12.75" customHeight="1" x14ac:dyDescent="0.2"/>
    <row r="24242" ht="12.75" customHeight="1" x14ac:dyDescent="0.2"/>
    <row r="24243" ht="12.75" customHeight="1" x14ac:dyDescent="0.2"/>
    <row r="24244" ht="12.75" customHeight="1" x14ac:dyDescent="0.2"/>
    <row r="24245" ht="12.75" customHeight="1" x14ac:dyDescent="0.2"/>
    <row r="24246" ht="12.75" customHeight="1" x14ac:dyDescent="0.2"/>
    <row r="24247" ht="12.75" customHeight="1" x14ac:dyDescent="0.2"/>
    <row r="24248" ht="12.75" customHeight="1" x14ac:dyDescent="0.2"/>
    <row r="24249" ht="12.75" customHeight="1" x14ac:dyDescent="0.2"/>
    <row r="24250" ht="12.75" customHeight="1" x14ac:dyDescent="0.2"/>
    <row r="24251" ht="12.75" customHeight="1" x14ac:dyDescent="0.2"/>
    <row r="24252" ht="12.75" customHeight="1" x14ac:dyDescent="0.2"/>
    <row r="24253" ht="12.75" customHeight="1" x14ac:dyDescent="0.2"/>
    <row r="24254" ht="12.75" customHeight="1" x14ac:dyDescent="0.2"/>
    <row r="24255" ht="12.75" customHeight="1" x14ac:dyDescent="0.2"/>
    <row r="24256" ht="12.75" customHeight="1" x14ac:dyDescent="0.2"/>
    <row r="24257" ht="12.75" customHeight="1" x14ac:dyDescent="0.2"/>
    <row r="24258" ht="12.75" customHeight="1" x14ac:dyDescent="0.2"/>
    <row r="24259" ht="12.75" customHeight="1" x14ac:dyDescent="0.2"/>
    <row r="24260" ht="12.75" customHeight="1" x14ac:dyDescent="0.2"/>
    <row r="24261" ht="12.75" customHeight="1" x14ac:dyDescent="0.2"/>
    <row r="24262" ht="12.75" customHeight="1" x14ac:dyDescent="0.2"/>
    <row r="24263" ht="12.75" customHeight="1" x14ac:dyDescent="0.2"/>
    <row r="24264" ht="12.75" customHeight="1" x14ac:dyDescent="0.2"/>
    <row r="24265" ht="12.75" customHeight="1" x14ac:dyDescent="0.2"/>
    <row r="24266" ht="12.75" customHeight="1" x14ac:dyDescent="0.2"/>
    <row r="24267" ht="12.75" customHeight="1" x14ac:dyDescent="0.2"/>
    <row r="24268" ht="12.75" customHeight="1" x14ac:dyDescent="0.2"/>
    <row r="24269" ht="12.75" customHeight="1" x14ac:dyDescent="0.2"/>
    <row r="24270" ht="12.75" customHeight="1" x14ac:dyDescent="0.2"/>
    <row r="24271" ht="12.75" customHeight="1" x14ac:dyDescent="0.2"/>
    <row r="24272" ht="12.75" customHeight="1" x14ac:dyDescent="0.2"/>
    <row r="24273" ht="12.75" customHeight="1" x14ac:dyDescent="0.2"/>
    <row r="24274" ht="12.75" customHeight="1" x14ac:dyDescent="0.2"/>
    <row r="24275" ht="12.75" customHeight="1" x14ac:dyDescent="0.2"/>
    <row r="24276" ht="12.75" customHeight="1" x14ac:dyDescent="0.2"/>
    <row r="24277" ht="12.75" customHeight="1" x14ac:dyDescent="0.2"/>
    <row r="24278" ht="12.75" customHeight="1" x14ac:dyDescent="0.2"/>
    <row r="24279" ht="12.75" customHeight="1" x14ac:dyDescent="0.2"/>
    <row r="24280" ht="12.75" customHeight="1" x14ac:dyDescent="0.2"/>
    <row r="24281" ht="12.75" customHeight="1" x14ac:dyDescent="0.2"/>
    <row r="24282" ht="12.75" customHeight="1" x14ac:dyDescent="0.2"/>
    <row r="24283" ht="12.75" customHeight="1" x14ac:dyDescent="0.2"/>
    <row r="24284" ht="12.75" customHeight="1" x14ac:dyDescent="0.2"/>
    <row r="24285" ht="12.75" customHeight="1" x14ac:dyDescent="0.2"/>
    <row r="24286" ht="12.75" customHeight="1" x14ac:dyDescent="0.2"/>
    <row r="24287" ht="12.75" customHeight="1" x14ac:dyDescent="0.2"/>
    <row r="24288" ht="12.75" customHeight="1" x14ac:dyDescent="0.2"/>
    <row r="24289" ht="12.75" customHeight="1" x14ac:dyDescent="0.2"/>
    <row r="24290" ht="12.75" customHeight="1" x14ac:dyDescent="0.2"/>
    <row r="24291" ht="12.75" customHeight="1" x14ac:dyDescent="0.2"/>
    <row r="24292" ht="12.75" customHeight="1" x14ac:dyDescent="0.2"/>
    <row r="24293" ht="12.75" customHeight="1" x14ac:dyDescent="0.2"/>
    <row r="24294" ht="12.75" customHeight="1" x14ac:dyDescent="0.2"/>
    <row r="24295" ht="12.75" customHeight="1" x14ac:dyDescent="0.2"/>
    <row r="24296" ht="12.75" customHeight="1" x14ac:dyDescent="0.2"/>
    <row r="24297" ht="12.75" customHeight="1" x14ac:dyDescent="0.2"/>
    <row r="24298" ht="12.75" customHeight="1" x14ac:dyDescent="0.2"/>
    <row r="24299" ht="12.75" customHeight="1" x14ac:dyDescent="0.2"/>
    <row r="24300" ht="12.75" customHeight="1" x14ac:dyDescent="0.2"/>
    <row r="24301" ht="12.75" customHeight="1" x14ac:dyDescent="0.2"/>
    <row r="24302" ht="12.75" customHeight="1" x14ac:dyDescent="0.2"/>
    <row r="24303" ht="12.75" customHeight="1" x14ac:dyDescent="0.2"/>
    <row r="24304" ht="12.75" customHeight="1" x14ac:dyDescent="0.2"/>
    <row r="24305" ht="12.75" customHeight="1" x14ac:dyDescent="0.2"/>
    <row r="24306" ht="12.75" customHeight="1" x14ac:dyDescent="0.2"/>
    <row r="24307" ht="12.75" customHeight="1" x14ac:dyDescent="0.2"/>
    <row r="24308" ht="12.75" customHeight="1" x14ac:dyDescent="0.2"/>
    <row r="24309" ht="12.75" customHeight="1" x14ac:dyDescent="0.2"/>
    <row r="24310" ht="12.75" customHeight="1" x14ac:dyDescent="0.2"/>
    <row r="24311" ht="12.75" customHeight="1" x14ac:dyDescent="0.2"/>
    <row r="24312" ht="12.75" customHeight="1" x14ac:dyDescent="0.2"/>
    <row r="24313" ht="12.75" customHeight="1" x14ac:dyDescent="0.2"/>
    <row r="24314" ht="12.75" customHeight="1" x14ac:dyDescent="0.2"/>
    <row r="24315" ht="12.75" customHeight="1" x14ac:dyDescent="0.2"/>
    <row r="24316" ht="12.75" customHeight="1" x14ac:dyDescent="0.2"/>
    <row r="24317" ht="12.75" customHeight="1" x14ac:dyDescent="0.2"/>
    <row r="24318" ht="12.75" customHeight="1" x14ac:dyDescent="0.2"/>
    <row r="24319" ht="12.75" customHeight="1" x14ac:dyDescent="0.2"/>
    <row r="24320" ht="12.75" customHeight="1" x14ac:dyDescent="0.2"/>
    <row r="24321" ht="12.75" customHeight="1" x14ac:dyDescent="0.2"/>
    <row r="24322" ht="12.75" customHeight="1" x14ac:dyDescent="0.2"/>
    <row r="24323" ht="12.75" customHeight="1" x14ac:dyDescent="0.2"/>
    <row r="24324" ht="12.75" customHeight="1" x14ac:dyDescent="0.2"/>
    <row r="24325" ht="12.75" customHeight="1" x14ac:dyDescent="0.2"/>
    <row r="24326" ht="12.75" customHeight="1" x14ac:dyDescent="0.2"/>
    <row r="24327" ht="12.75" customHeight="1" x14ac:dyDescent="0.2"/>
    <row r="24328" ht="12.75" customHeight="1" x14ac:dyDescent="0.2"/>
    <row r="24329" ht="12.75" customHeight="1" x14ac:dyDescent="0.2"/>
    <row r="24330" ht="12.75" customHeight="1" x14ac:dyDescent="0.2"/>
    <row r="24331" ht="12.75" customHeight="1" x14ac:dyDescent="0.2"/>
    <row r="24332" ht="12.75" customHeight="1" x14ac:dyDescent="0.2"/>
    <row r="24333" ht="12.75" customHeight="1" x14ac:dyDescent="0.2"/>
    <row r="24334" ht="12.75" customHeight="1" x14ac:dyDescent="0.2"/>
    <row r="24335" ht="12.75" customHeight="1" x14ac:dyDescent="0.2"/>
    <row r="24336" ht="12.75" customHeight="1" x14ac:dyDescent="0.2"/>
    <row r="24337" ht="12.75" customHeight="1" x14ac:dyDescent="0.2"/>
    <row r="24338" ht="12.75" customHeight="1" x14ac:dyDescent="0.2"/>
    <row r="24339" ht="12.75" customHeight="1" x14ac:dyDescent="0.2"/>
    <row r="24340" ht="12.75" customHeight="1" x14ac:dyDescent="0.2"/>
    <row r="24341" ht="12.75" customHeight="1" x14ac:dyDescent="0.2"/>
    <row r="24342" ht="12.75" customHeight="1" x14ac:dyDescent="0.2"/>
    <row r="24343" ht="12.75" customHeight="1" x14ac:dyDescent="0.2"/>
    <row r="24344" ht="12.75" customHeight="1" x14ac:dyDescent="0.2"/>
    <row r="24345" ht="12.75" customHeight="1" x14ac:dyDescent="0.2"/>
    <row r="24346" ht="12.75" customHeight="1" x14ac:dyDescent="0.2"/>
    <row r="24347" ht="12.75" customHeight="1" x14ac:dyDescent="0.2"/>
    <row r="24348" ht="12.75" customHeight="1" x14ac:dyDescent="0.2"/>
    <row r="24349" ht="12.75" customHeight="1" x14ac:dyDescent="0.2"/>
    <row r="24350" ht="12.75" customHeight="1" x14ac:dyDescent="0.2"/>
    <row r="24351" ht="12.75" customHeight="1" x14ac:dyDescent="0.2"/>
    <row r="24352" ht="12.75" customHeight="1" x14ac:dyDescent="0.2"/>
    <row r="24353" ht="12.75" customHeight="1" x14ac:dyDescent="0.2"/>
    <row r="24354" ht="12.75" customHeight="1" x14ac:dyDescent="0.2"/>
    <row r="24355" ht="12.75" customHeight="1" x14ac:dyDescent="0.2"/>
    <row r="24356" ht="12.75" customHeight="1" x14ac:dyDescent="0.2"/>
    <row r="24357" ht="12.75" customHeight="1" x14ac:dyDescent="0.2"/>
    <row r="24358" ht="12.75" customHeight="1" x14ac:dyDescent="0.2"/>
    <row r="24359" ht="12.75" customHeight="1" x14ac:dyDescent="0.2"/>
    <row r="24360" ht="12.75" customHeight="1" x14ac:dyDescent="0.2"/>
    <row r="24361" ht="12.75" customHeight="1" x14ac:dyDescent="0.2"/>
    <row r="24362" ht="12.75" customHeight="1" x14ac:dyDescent="0.2"/>
    <row r="24363" ht="12.75" customHeight="1" x14ac:dyDescent="0.2"/>
    <row r="24364" ht="12.75" customHeight="1" x14ac:dyDescent="0.2"/>
    <row r="24365" ht="12.75" customHeight="1" x14ac:dyDescent="0.2"/>
    <row r="24366" ht="12.75" customHeight="1" x14ac:dyDescent="0.2"/>
    <row r="24367" ht="12.75" customHeight="1" x14ac:dyDescent="0.2"/>
    <row r="24368" ht="12.75" customHeight="1" x14ac:dyDescent="0.2"/>
    <row r="24369" ht="12.75" customHeight="1" x14ac:dyDescent="0.2"/>
    <row r="24370" ht="12.75" customHeight="1" x14ac:dyDescent="0.2"/>
    <row r="24371" ht="12.75" customHeight="1" x14ac:dyDescent="0.2"/>
    <row r="24372" ht="12.75" customHeight="1" x14ac:dyDescent="0.2"/>
    <row r="24373" ht="12.75" customHeight="1" x14ac:dyDescent="0.2"/>
    <row r="24374" ht="12.75" customHeight="1" x14ac:dyDescent="0.2"/>
    <row r="24375" ht="12.75" customHeight="1" x14ac:dyDescent="0.2"/>
    <row r="24376" ht="12.75" customHeight="1" x14ac:dyDescent="0.2"/>
    <row r="24377" ht="12.75" customHeight="1" x14ac:dyDescent="0.2"/>
    <row r="24378" ht="12.75" customHeight="1" x14ac:dyDescent="0.2"/>
    <row r="24379" ht="12.75" customHeight="1" x14ac:dyDescent="0.2"/>
    <row r="24380" ht="12.75" customHeight="1" x14ac:dyDescent="0.2"/>
    <row r="24381" ht="12.75" customHeight="1" x14ac:dyDescent="0.2"/>
    <row r="24382" ht="12.75" customHeight="1" x14ac:dyDescent="0.2"/>
    <row r="24383" ht="12.75" customHeight="1" x14ac:dyDescent="0.2"/>
    <row r="24384" ht="12.75" customHeight="1" x14ac:dyDescent="0.2"/>
    <row r="24385" ht="12.75" customHeight="1" x14ac:dyDescent="0.2"/>
    <row r="24386" ht="12.75" customHeight="1" x14ac:dyDescent="0.2"/>
    <row r="24387" ht="12.75" customHeight="1" x14ac:dyDescent="0.2"/>
    <row r="24388" ht="12.75" customHeight="1" x14ac:dyDescent="0.2"/>
    <row r="24389" ht="12.75" customHeight="1" x14ac:dyDescent="0.2"/>
    <row r="24390" ht="12.75" customHeight="1" x14ac:dyDescent="0.2"/>
    <row r="24391" ht="12.75" customHeight="1" x14ac:dyDescent="0.2"/>
    <row r="24392" ht="12.75" customHeight="1" x14ac:dyDescent="0.2"/>
    <row r="24393" ht="12.75" customHeight="1" x14ac:dyDescent="0.2"/>
    <row r="24394" ht="12.75" customHeight="1" x14ac:dyDescent="0.2"/>
    <row r="24395" ht="12.75" customHeight="1" x14ac:dyDescent="0.2"/>
    <row r="24396" ht="12.75" customHeight="1" x14ac:dyDescent="0.2"/>
    <row r="24397" ht="12.75" customHeight="1" x14ac:dyDescent="0.2"/>
    <row r="24398" ht="12.75" customHeight="1" x14ac:dyDescent="0.2"/>
    <row r="24399" ht="12.75" customHeight="1" x14ac:dyDescent="0.2"/>
    <row r="24400" ht="12.75" customHeight="1" x14ac:dyDescent="0.2"/>
    <row r="24401" ht="12.75" customHeight="1" x14ac:dyDescent="0.2"/>
    <row r="24402" ht="12.75" customHeight="1" x14ac:dyDescent="0.2"/>
    <row r="24403" ht="12.75" customHeight="1" x14ac:dyDescent="0.2"/>
    <row r="24404" ht="12.75" customHeight="1" x14ac:dyDescent="0.2"/>
    <row r="24405" ht="12.75" customHeight="1" x14ac:dyDescent="0.2"/>
    <row r="24406" ht="12.75" customHeight="1" x14ac:dyDescent="0.2"/>
    <row r="24407" ht="12.75" customHeight="1" x14ac:dyDescent="0.2"/>
    <row r="24408" ht="12.75" customHeight="1" x14ac:dyDescent="0.2"/>
    <row r="24409" ht="12.75" customHeight="1" x14ac:dyDescent="0.2"/>
    <row r="24410" ht="12.75" customHeight="1" x14ac:dyDescent="0.2"/>
    <row r="24411" ht="12.75" customHeight="1" x14ac:dyDescent="0.2"/>
    <row r="24412" ht="12.75" customHeight="1" x14ac:dyDescent="0.2"/>
    <row r="24413" ht="12.75" customHeight="1" x14ac:dyDescent="0.2"/>
    <row r="24414" ht="12.75" customHeight="1" x14ac:dyDescent="0.2"/>
    <row r="24415" ht="12.75" customHeight="1" x14ac:dyDescent="0.2"/>
    <row r="24416" ht="12.75" customHeight="1" x14ac:dyDescent="0.2"/>
    <row r="24417" ht="12.75" customHeight="1" x14ac:dyDescent="0.2"/>
    <row r="24418" ht="12.75" customHeight="1" x14ac:dyDescent="0.2"/>
    <row r="24419" ht="12.75" customHeight="1" x14ac:dyDescent="0.2"/>
    <row r="24420" ht="12.75" customHeight="1" x14ac:dyDescent="0.2"/>
    <row r="24421" ht="12.75" customHeight="1" x14ac:dyDescent="0.2"/>
    <row r="24422" ht="12.75" customHeight="1" x14ac:dyDescent="0.2"/>
    <row r="24423" ht="12.75" customHeight="1" x14ac:dyDescent="0.2"/>
    <row r="24424" ht="12.75" customHeight="1" x14ac:dyDescent="0.2"/>
    <row r="24425" ht="12.75" customHeight="1" x14ac:dyDescent="0.2"/>
    <row r="24426" ht="12.75" customHeight="1" x14ac:dyDescent="0.2"/>
    <row r="24427" ht="12.75" customHeight="1" x14ac:dyDescent="0.2"/>
    <row r="24428" ht="12.75" customHeight="1" x14ac:dyDescent="0.2"/>
    <row r="24429" ht="12.75" customHeight="1" x14ac:dyDescent="0.2"/>
    <row r="24430" ht="12.75" customHeight="1" x14ac:dyDescent="0.2"/>
    <row r="24431" ht="12.75" customHeight="1" x14ac:dyDescent="0.2"/>
    <row r="24432" ht="12.75" customHeight="1" x14ac:dyDescent="0.2"/>
    <row r="24433" ht="12.75" customHeight="1" x14ac:dyDescent="0.2"/>
    <row r="24434" ht="12.75" customHeight="1" x14ac:dyDescent="0.2"/>
    <row r="24435" ht="12.75" customHeight="1" x14ac:dyDescent="0.2"/>
    <row r="24436" ht="12.75" customHeight="1" x14ac:dyDescent="0.2"/>
    <row r="24437" ht="12.75" customHeight="1" x14ac:dyDescent="0.2"/>
    <row r="24438" ht="12.75" customHeight="1" x14ac:dyDescent="0.2"/>
    <row r="24439" ht="12.75" customHeight="1" x14ac:dyDescent="0.2"/>
    <row r="24440" ht="12.75" customHeight="1" x14ac:dyDescent="0.2"/>
    <row r="24441" ht="12.75" customHeight="1" x14ac:dyDescent="0.2"/>
    <row r="24442" ht="12.75" customHeight="1" x14ac:dyDescent="0.2"/>
    <row r="24443" ht="12.75" customHeight="1" x14ac:dyDescent="0.2"/>
    <row r="24444" ht="12.75" customHeight="1" x14ac:dyDescent="0.2"/>
    <row r="24445" ht="12.75" customHeight="1" x14ac:dyDescent="0.2"/>
    <row r="24446" ht="12.75" customHeight="1" x14ac:dyDescent="0.2"/>
    <row r="24447" ht="12.75" customHeight="1" x14ac:dyDescent="0.2"/>
    <row r="24448" ht="12.75" customHeight="1" x14ac:dyDescent="0.2"/>
    <row r="24449" ht="12.75" customHeight="1" x14ac:dyDescent="0.2"/>
    <row r="24450" ht="12.75" customHeight="1" x14ac:dyDescent="0.2"/>
    <row r="24451" ht="12.75" customHeight="1" x14ac:dyDescent="0.2"/>
    <row r="24452" ht="12.75" customHeight="1" x14ac:dyDescent="0.2"/>
    <row r="24453" ht="12.75" customHeight="1" x14ac:dyDescent="0.2"/>
    <row r="24454" ht="12.75" customHeight="1" x14ac:dyDescent="0.2"/>
    <row r="24455" ht="12.75" customHeight="1" x14ac:dyDescent="0.2"/>
    <row r="24456" ht="12.75" customHeight="1" x14ac:dyDescent="0.2"/>
    <row r="24457" ht="12.75" customHeight="1" x14ac:dyDescent="0.2"/>
    <row r="24458" ht="12.75" customHeight="1" x14ac:dyDescent="0.2"/>
    <row r="24459" ht="12.75" customHeight="1" x14ac:dyDescent="0.2"/>
    <row r="24460" ht="12.75" customHeight="1" x14ac:dyDescent="0.2"/>
    <row r="24461" ht="12.75" customHeight="1" x14ac:dyDescent="0.2"/>
    <row r="24462" ht="12.75" customHeight="1" x14ac:dyDescent="0.2"/>
    <row r="24463" ht="12.75" customHeight="1" x14ac:dyDescent="0.2"/>
    <row r="24464" ht="12.75" customHeight="1" x14ac:dyDescent="0.2"/>
    <row r="24465" ht="12.75" customHeight="1" x14ac:dyDescent="0.2"/>
    <row r="24466" ht="12.75" customHeight="1" x14ac:dyDescent="0.2"/>
    <row r="24467" ht="12.75" customHeight="1" x14ac:dyDescent="0.2"/>
    <row r="24468" ht="12.75" customHeight="1" x14ac:dyDescent="0.2"/>
    <row r="24469" ht="12.75" customHeight="1" x14ac:dyDescent="0.2"/>
    <row r="24470" ht="12.75" customHeight="1" x14ac:dyDescent="0.2"/>
    <row r="24471" ht="12.75" customHeight="1" x14ac:dyDescent="0.2"/>
    <row r="24472" ht="12.75" customHeight="1" x14ac:dyDescent="0.2"/>
    <row r="24473" ht="12.75" customHeight="1" x14ac:dyDescent="0.2"/>
    <row r="24474" ht="12.75" customHeight="1" x14ac:dyDescent="0.2"/>
    <row r="24475" ht="12.75" customHeight="1" x14ac:dyDescent="0.2"/>
    <row r="24476" ht="12.75" customHeight="1" x14ac:dyDescent="0.2"/>
    <row r="24477" ht="12.75" customHeight="1" x14ac:dyDescent="0.2"/>
    <row r="24478" ht="12.75" customHeight="1" x14ac:dyDescent="0.2"/>
    <row r="24479" ht="12.75" customHeight="1" x14ac:dyDescent="0.2"/>
    <row r="24480" ht="12.75" customHeight="1" x14ac:dyDescent="0.2"/>
    <row r="24481" ht="12.75" customHeight="1" x14ac:dyDescent="0.2"/>
    <row r="24482" ht="12.75" customHeight="1" x14ac:dyDescent="0.2"/>
    <row r="24483" ht="12.75" customHeight="1" x14ac:dyDescent="0.2"/>
    <row r="24484" ht="12.75" customHeight="1" x14ac:dyDescent="0.2"/>
    <row r="24485" ht="12.75" customHeight="1" x14ac:dyDescent="0.2"/>
    <row r="24486" ht="12.75" customHeight="1" x14ac:dyDescent="0.2"/>
    <row r="24487" ht="12.75" customHeight="1" x14ac:dyDescent="0.2"/>
    <row r="24488" ht="12.75" customHeight="1" x14ac:dyDescent="0.2"/>
    <row r="24489" ht="12.75" customHeight="1" x14ac:dyDescent="0.2"/>
    <row r="24490" ht="12.75" customHeight="1" x14ac:dyDescent="0.2"/>
    <row r="24491" ht="12.75" customHeight="1" x14ac:dyDescent="0.2"/>
    <row r="24492" ht="12.75" customHeight="1" x14ac:dyDescent="0.2"/>
    <row r="24493" ht="12.75" customHeight="1" x14ac:dyDescent="0.2"/>
    <row r="24494" ht="12.75" customHeight="1" x14ac:dyDescent="0.2"/>
    <row r="24495" ht="12.75" customHeight="1" x14ac:dyDescent="0.2"/>
    <row r="24496" ht="12.75" customHeight="1" x14ac:dyDescent="0.2"/>
    <row r="24497" ht="12.75" customHeight="1" x14ac:dyDescent="0.2"/>
    <row r="24498" ht="12.75" customHeight="1" x14ac:dyDescent="0.2"/>
    <row r="24499" ht="12.75" customHeight="1" x14ac:dyDescent="0.2"/>
    <row r="24500" ht="12.75" customHeight="1" x14ac:dyDescent="0.2"/>
    <row r="24501" ht="12.75" customHeight="1" x14ac:dyDescent="0.2"/>
    <row r="24502" ht="12.75" customHeight="1" x14ac:dyDescent="0.2"/>
    <row r="24503" ht="12.75" customHeight="1" x14ac:dyDescent="0.2"/>
    <row r="24504" ht="12.75" customHeight="1" x14ac:dyDescent="0.2"/>
    <row r="24505" ht="12.75" customHeight="1" x14ac:dyDescent="0.2"/>
    <row r="24506" ht="12.75" customHeight="1" x14ac:dyDescent="0.2"/>
    <row r="24507" ht="12.75" customHeight="1" x14ac:dyDescent="0.2"/>
    <row r="24508" ht="12.75" customHeight="1" x14ac:dyDescent="0.2"/>
    <row r="24509" ht="12.75" customHeight="1" x14ac:dyDescent="0.2"/>
    <row r="24510" ht="12.75" customHeight="1" x14ac:dyDescent="0.2"/>
    <row r="24511" ht="12.75" customHeight="1" x14ac:dyDescent="0.2"/>
    <row r="24512" ht="12.75" customHeight="1" x14ac:dyDescent="0.2"/>
    <row r="24513" ht="12.75" customHeight="1" x14ac:dyDescent="0.2"/>
    <row r="24514" ht="12.75" customHeight="1" x14ac:dyDescent="0.2"/>
    <row r="24515" ht="12.75" customHeight="1" x14ac:dyDescent="0.2"/>
    <row r="24516" ht="12.75" customHeight="1" x14ac:dyDescent="0.2"/>
    <row r="24517" ht="12.75" customHeight="1" x14ac:dyDescent="0.2"/>
    <row r="24518" ht="12.75" customHeight="1" x14ac:dyDescent="0.2"/>
    <row r="24519" ht="12.75" customHeight="1" x14ac:dyDescent="0.2"/>
    <row r="24520" ht="12.75" customHeight="1" x14ac:dyDescent="0.2"/>
    <row r="24521" ht="12.75" customHeight="1" x14ac:dyDescent="0.2"/>
    <row r="24522" ht="12.75" customHeight="1" x14ac:dyDescent="0.2"/>
    <row r="24523" ht="12.75" customHeight="1" x14ac:dyDescent="0.2"/>
    <row r="24524" ht="12.75" customHeight="1" x14ac:dyDescent="0.2"/>
    <row r="24525" ht="12.75" customHeight="1" x14ac:dyDescent="0.2"/>
    <row r="24526" ht="12.75" customHeight="1" x14ac:dyDescent="0.2"/>
    <row r="24527" ht="12.75" customHeight="1" x14ac:dyDescent="0.2"/>
    <row r="24528" ht="12.75" customHeight="1" x14ac:dyDescent="0.2"/>
    <row r="24529" ht="12.75" customHeight="1" x14ac:dyDescent="0.2"/>
    <row r="24530" ht="12.75" customHeight="1" x14ac:dyDescent="0.2"/>
    <row r="24531" ht="12.75" customHeight="1" x14ac:dyDescent="0.2"/>
    <row r="24532" ht="12.75" customHeight="1" x14ac:dyDescent="0.2"/>
    <row r="24533" ht="12.75" customHeight="1" x14ac:dyDescent="0.2"/>
    <row r="24534" ht="12.75" customHeight="1" x14ac:dyDescent="0.2"/>
    <row r="24535" ht="12.75" customHeight="1" x14ac:dyDescent="0.2"/>
    <row r="24536" ht="12.75" customHeight="1" x14ac:dyDescent="0.2"/>
    <row r="24537" ht="12.75" customHeight="1" x14ac:dyDescent="0.2"/>
    <row r="24538" ht="12.75" customHeight="1" x14ac:dyDescent="0.2"/>
    <row r="24539" ht="12.75" customHeight="1" x14ac:dyDescent="0.2"/>
    <row r="24540" ht="12.75" customHeight="1" x14ac:dyDescent="0.2"/>
    <row r="24541" ht="12.75" customHeight="1" x14ac:dyDescent="0.2"/>
    <row r="24542" ht="12.75" customHeight="1" x14ac:dyDescent="0.2"/>
    <row r="24543" ht="12.75" customHeight="1" x14ac:dyDescent="0.2"/>
    <row r="24544" ht="12.75" customHeight="1" x14ac:dyDescent="0.2"/>
    <row r="24545" ht="12.75" customHeight="1" x14ac:dyDescent="0.2"/>
    <row r="24546" ht="12.75" customHeight="1" x14ac:dyDescent="0.2"/>
    <row r="24547" ht="12.75" customHeight="1" x14ac:dyDescent="0.2"/>
    <row r="24548" ht="12.75" customHeight="1" x14ac:dyDescent="0.2"/>
    <row r="24549" ht="12.75" customHeight="1" x14ac:dyDescent="0.2"/>
    <row r="24550" ht="12.75" customHeight="1" x14ac:dyDescent="0.2"/>
    <row r="24551" ht="12.75" customHeight="1" x14ac:dyDescent="0.2"/>
    <row r="24552" ht="12.75" customHeight="1" x14ac:dyDescent="0.2"/>
    <row r="24553" ht="12.75" customHeight="1" x14ac:dyDescent="0.2"/>
    <row r="24554" ht="12.75" customHeight="1" x14ac:dyDescent="0.2"/>
    <row r="24555" ht="12.75" customHeight="1" x14ac:dyDescent="0.2"/>
    <row r="24556" ht="12.75" customHeight="1" x14ac:dyDescent="0.2"/>
    <row r="24557" ht="12.75" customHeight="1" x14ac:dyDescent="0.2"/>
    <row r="24558" ht="12.75" customHeight="1" x14ac:dyDescent="0.2"/>
    <row r="24559" ht="12.75" customHeight="1" x14ac:dyDescent="0.2"/>
    <row r="24560" ht="12.75" customHeight="1" x14ac:dyDescent="0.2"/>
    <row r="24561" ht="12.75" customHeight="1" x14ac:dyDescent="0.2"/>
    <row r="24562" ht="12.75" customHeight="1" x14ac:dyDescent="0.2"/>
    <row r="24563" ht="12.75" customHeight="1" x14ac:dyDescent="0.2"/>
    <row r="24564" ht="12.75" customHeight="1" x14ac:dyDescent="0.2"/>
    <row r="24565" ht="12.75" customHeight="1" x14ac:dyDescent="0.2"/>
    <row r="24566" ht="12.75" customHeight="1" x14ac:dyDescent="0.2"/>
    <row r="24567" ht="12.75" customHeight="1" x14ac:dyDescent="0.2"/>
    <row r="24568" ht="12.75" customHeight="1" x14ac:dyDescent="0.2"/>
    <row r="24569" ht="12.75" customHeight="1" x14ac:dyDescent="0.2"/>
    <row r="24570" ht="12.75" customHeight="1" x14ac:dyDescent="0.2"/>
    <row r="24571" ht="12.75" customHeight="1" x14ac:dyDescent="0.2"/>
    <row r="24572" ht="12.75" customHeight="1" x14ac:dyDescent="0.2"/>
    <row r="24573" ht="12.75" customHeight="1" x14ac:dyDescent="0.2"/>
    <row r="24574" ht="12.75" customHeight="1" x14ac:dyDescent="0.2"/>
    <row r="24575" ht="12.75" customHeight="1" x14ac:dyDescent="0.2"/>
    <row r="24576" ht="12.75" customHeight="1" x14ac:dyDescent="0.2"/>
    <row r="24577" ht="12.75" customHeight="1" x14ac:dyDescent="0.2"/>
    <row r="24578" ht="12.75" customHeight="1" x14ac:dyDescent="0.2"/>
    <row r="24579" ht="12.75" customHeight="1" x14ac:dyDescent="0.2"/>
    <row r="24580" ht="12.75" customHeight="1" x14ac:dyDescent="0.2"/>
    <row r="24581" ht="12.75" customHeight="1" x14ac:dyDescent="0.2"/>
    <row r="24582" ht="12.75" customHeight="1" x14ac:dyDescent="0.2"/>
    <row r="24583" ht="12.75" customHeight="1" x14ac:dyDescent="0.2"/>
    <row r="24584" ht="12.75" customHeight="1" x14ac:dyDescent="0.2"/>
    <row r="24585" ht="12.75" customHeight="1" x14ac:dyDescent="0.2"/>
    <row r="24586" ht="12.75" customHeight="1" x14ac:dyDescent="0.2"/>
    <row r="24587" ht="12.75" customHeight="1" x14ac:dyDescent="0.2"/>
    <row r="24588" ht="12.75" customHeight="1" x14ac:dyDescent="0.2"/>
    <row r="24589" ht="12.75" customHeight="1" x14ac:dyDescent="0.2"/>
    <row r="24590" ht="12.75" customHeight="1" x14ac:dyDescent="0.2"/>
    <row r="24591" ht="12.75" customHeight="1" x14ac:dyDescent="0.2"/>
    <row r="24592" ht="12.75" customHeight="1" x14ac:dyDescent="0.2"/>
    <row r="24593" ht="12.75" customHeight="1" x14ac:dyDescent="0.2"/>
    <row r="24594" ht="12.75" customHeight="1" x14ac:dyDescent="0.2"/>
    <row r="24595" ht="12.75" customHeight="1" x14ac:dyDescent="0.2"/>
    <row r="24596" ht="12.75" customHeight="1" x14ac:dyDescent="0.2"/>
    <row r="24597" ht="12.75" customHeight="1" x14ac:dyDescent="0.2"/>
    <row r="24598" ht="12.75" customHeight="1" x14ac:dyDescent="0.2"/>
    <row r="24599" ht="12.75" customHeight="1" x14ac:dyDescent="0.2"/>
    <row r="24600" ht="12.75" customHeight="1" x14ac:dyDescent="0.2"/>
    <row r="24601" ht="12.75" customHeight="1" x14ac:dyDescent="0.2"/>
    <row r="24602" ht="12.75" customHeight="1" x14ac:dyDescent="0.2"/>
    <row r="24603" ht="12.75" customHeight="1" x14ac:dyDescent="0.2"/>
    <row r="24604" ht="12.75" customHeight="1" x14ac:dyDescent="0.2"/>
    <row r="24605" ht="12.75" customHeight="1" x14ac:dyDescent="0.2"/>
    <row r="24606" ht="12.75" customHeight="1" x14ac:dyDescent="0.2"/>
    <row r="24607" ht="12.75" customHeight="1" x14ac:dyDescent="0.2"/>
    <row r="24608" ht="12.75" customHeight="1" x14ac:dyDescent="0.2"/>
    <row r="24609" ht="12.75" customHeight="1" x14ac:dyDescent="0.2"/>
    <row r="24610" ht="12.75" customHeight="1" x14ac:dyDescent="0.2"/>
    <row r="24611" ht="12.75" customHeight="1" x14ac:dyDescent="0.2"/>
    <row r="24612" ht="12.75" customHeight="1" x14ac:dyDescent="0.2"/>
    <row r="24613" ht="12.75" customHeight="1" x14ac:dyDescent="0.2"/>
    <row r="24614" ht="12.75" customHeight="1" x14ac:dyDescent="0.2"/>
    <row r="24615" ht="12.75" customHeight="1" x14ac:dyDescent="0.2"/>
    <row r="24616" ht="12.75" customHeight="1" x14ac:dyDescent="0.2"/>
    <row r="24617" ht="12.75" customHeight="1" x14ac:dyDescent="0.2"/>
    <row r="24618" ht="12.75" customHeight="1" x14ac:dyDescent="0.2"/>
    <row r="24619" ht="12.75" customHeight="1" x14ac:dyDescent="0.2"/>
    <row r="24620" ht="12.75" customHeight="1" x14ac:dyDescent="0.2"/>
    <row r="24621" ht="12.75" customHeight="1" x14ac:dyDescent="0.2"/>
    <row r="24622" ht="12.75" customHeight="1" x14ac:dyDescent="0.2"/>
    <row r="24623" ht="12.75" customHeight="1" x14ac:dyDescent="0.2"/>
    <row r="24624" ht="12.75" customHeight="1" x14ac:dyDescent="0.2"/>
    <row r="24625" ht="12.75" customHeight="1" x14ac:dyDescent="0.2"/>
    <row r="24626" ht="12.75" customHeight="1" x14ac:dyDescent="0.2"/>
    <row r="24627" ht="12.75" customHeight="1" x14ac:dyDescent="0.2"/>
    <row r="24628" ht="12.75" customHeight="1" x14ac:dyDescent="0.2"/>
    <row r="24629" ht="12.75" customHeight="1" x14ac:dyDescent="0.2"/>
    <row r="24630" ht="12.75" customHeight="1" x14ac:dyDescent="0.2"/>
    <row r="24631" ht="12.75" customHeight="1" x14ac:dyDescent="0.2"/>
    <row r="24632" ht="12.75" customHeight="1" x14ac:dyDescent="0.2"/>
    <row r="24633" ht="12.75" customHeight="1" x14ac:dyDescent="0.2"/>
    <row r="24634" ht="12.75" customHeight="1" x14ac:dyDescent="0.2"/>
    <row r="24635" ht="12.75" customHeight="1" x14ac:dyDescent="0.2"/>
    <row r="24636" ht="12.75" customHeight="1" x14ac:dyDescent="0.2"/>
    <row r="24637" ht="12.75" customHeight="1" x14ac:dyDescent="0.2"/>
    <row r="24638" ht="12.75" customHeight="1" x14ac:dyDescent="0.2"/>
    <row r="24639" ht="12.75" customHeight="1" x14ac:dyDescent="0.2"/>
    <row r="24640" ht="12.75" customHeight="1" x14ac:dyDescent="0.2"/>
    <row r="24641" ht="12.75" customHeight="1" x14ac:dyDescent="0.2"/>
    <row r="24642" ht="12.75" customHeight="1" x14ac:dyDescent="0.2"/>
    <row r="24643" ht="12.75" customHeight="1" x14ac:dyDescent="0.2"/>
    <row r="24644" ht="12.75" customHeight="1" x14ac:dyDescent="0.2"/>
    <row r="24645" ht="12.75" customHeight="1" x14ac:dyDescent="0.2"/>
    <row r="24646" ht="12.75" customHeight="1" x14ac:dyDescent="0.2"/>
    <row r="24647" ht="12.75" customHeight="1" x14ac:dyDescent="0.2"/>
    <row r="24648" ht="12.75" customHeight="1" x14ac:dyDescent="0.2"/>
    <row r="24649" ht="12.75" customHeight="1" x14ac:dyDescent="0.2"/>
    <row r="24650" ht="12.75" customHeight="1" x14ac:dyDescent="0.2"/>
    <row r="24651" ht="12.75" customHeight="1" x14ac:dyDescent="0.2"/>
    <row r="24652" ht="12.75" customHeight="1" x14ac:dyDescent="0.2"/>
    <row r="24653" ht="12.75" customHeight="1" x14ac:dyDescent="0.2"/>
    <row r="24654" ht="12.75" customHeight="1" x14ac:dyDescent="0.2"/>
    <row r="24655" ht="12.75" customHeight="1" x14ac:dyDescent="0.2"/>
    <row r="24656" ht="12.75" customHeight="1" x14ac:dyDescent="0.2"/>
    <row r="24657" ht="12.75" customHeight="1" x14ac:dyDescent="0.2"/>
    <row r="24658" ht="12.75" customHeight="1" x14ac:dyDescent="0.2"/>
    <row r="24659" ht="12.75" customHeight="1" x14ac:dyDescent="0.2"/>
    <row r="24660" ht="12.75" customHeight="1" x14ac:dyDescent="0.2"/>
    <row r="24661" ht="12.75" customHeight="1" x14ac:dyDescent="0.2"/>
    <row r="24662" ht="12.75" customHeight="1" x14ac:dyDescent="0.2"/>
    <row r="24663" ht="12.75" customHeight="1" x14ac:dyDescent="0.2"/>
    <row r="24664" ht="12.75" customHeight="1" x14ac:dyDescent="0.2"/>
    <row r="24665" ht="12.75" customHeight="1" x14ac:dyDescent="0.2"/>
    <row r="24666" ht="12.75" customHeight="1" x14ac:dyDescent="0.2"/>
    <row r="24667" ht="12.75" customHeight="1" x14ac:dyDescent="0.2"/>
    <row r="24668" ht="12.75" customHeight="1" x14ac:dyDescent="0.2"/>
    <row r="24669" ht="12.75" customHeight="1" x14ac:dyDescent="0.2"/>
    <row r="24670" ht="12.75" customHeight="1" x14ac:dyDescent="0.2"/>
    <row r="24671" ht="12.75" customHeight="1" x14ac:dyDescent="0.2"/>
    <row r="24672" ht="12.75" customHeight="1" x14ac:dyDescent="0.2"/>
    <row r="24673" ht="12.75" customHeight="1" x14ac:dyDescent="0.2"/>
    <row r="24674" ht="12.75" customHeight="1" x14ac:dyDescent="0.2"/>
    <row r="24675" ht="12.75" customHeight="1" x14ac:dyDescent="0.2"/>
    <row r="24676" ht="12.75" customHeight="1" x14ac:dyDescent="0.2"/>
    <row r="24677" ht="12.75" customHeight="1" x14ac:dyDescent="0.2"/>
    <row r="24678" ht="12.75" customHeight="1" x14ac:dyDescent="0.2"/>
    <row r="24679" ht="12.75" customHeight="1" x14ac:dyDescent="0.2"/>
    <row r="24680" ht="12.75" customHeight="1" x14ac:dyDescent="0.2"/>
    <row r="24681" ht="12.75" customHeight="1" x14ac:dyDescent="0.2"/>
    <row r="24682" ht="12.75" customHeight="1" x14ac:dyDescent="0.2"/>
    <row r="24683" ht="12.75" customHeight="1" x14ac:dyDescent="0.2"/>
    <row r="24684" ht="12.75" customHeight="1" x14ac:dyDescent="0.2"/>
    <row r="24685" ht="12.75" customHeight="1" x14ac:dyDescent="0.2"/>
    <row r="24686" ht="12.75" customHeight="1" x14ac:dyDescent="0.2"/>
    <row r="24687" ht="12.75" customHeight="1" x14ac:dyDescent="0.2"/>
    <row r="24688" ht="12.75" customHeight="1" x14ac:dyDescent="0.2"/>
    <row r="24689" ht="12.75" customHeight="1" x14ac:dyDescent="0.2"/>
    <row r="24690" ht="12.75" customHeight="1" x14ac:dyDescent="0.2"/>
    <row r="24691" ht="12.75" customHeight="1" x14ac:dyDescent="0.2"/>
    <row r="24692" ht="12.75" customHeight="1" x14ac:dyDescent="0.2"/>
    <row r="24693" ht="12.75" customHeight="1" x14ac:dyDescent="0.2"/>
    <row r="24694" ht="12.75" customHeight="1" x14ac:dyDescent="0.2"/>
    <row r="24695" ht="12.75" customHeight="1" x14ac:dyDescent="0.2"/>
    <row r="24696" ht="12.75" customHeight="1" x14ac:dyDescent="0.2"/>
    <row r="24697" ht="12.75" customHeight="1" x14ac:dyDescent="0.2"/>
    <row r="24698" ht="12.75" customHeight="1" x14ac:dyDescent="0.2"/>
    <row r="24699" ht="12.75" customHeight="1" x14ac:dyDescent="0.2"/>
    <row r="24700" ht="12.75" customHeight="1" x14ac:dyDescent="0.2"/>
    <row r="24701" ht="12.75" customHeight="1" x14ac:dyDescent="0.2"/>
    <row r="24702" ht="12.75" customHeight="1" x14ac:dyDescent="0.2"/>
    <row r="24703" ht="12.75" customHeight="1" x14ac:dyDescent="0.2"/>
    <row r="24704" ht="12.75" customHeight="1" x14ac:dyDescent="0.2"/>
    <row r="24705" ht="12.75" customHeight="1" x14ac:dyDescent="0.2"/>
    <row r="24706" ht="12.75" customHeight="1" x14ac:dyDescent="0.2"/>
    <row r="24707" ht="12.75" customHeight="1" x14ac:dyDescent="0.2"/>
    <row r="24708" ht="12.75" customHeight="1" x14ac:dyDescent="0.2"/>
    <row r="24709" ht="12.75" customHeight="1" x14ac:dyDescent="0.2"/>
    <row r="24710" ht="12.75" customHeight="1" x14ac:dyDescent="0.2"/>
    <row r="24711" ht="12.75" customHeight="1" x14ac:dyDescent="0.2"/>
    <row r="24712" ht="12.75" customHeight="1" x14ac:dyDescent="0.2"/>
    <row r="24713" ht="12.75" customHeight="1" x14ac:dyDescent="0.2"/>
    <row r="24714" ht="12.75" customHeight="1" x14ac:dyDescent="0.2"/>
    <row r="24715" ht="12.75" customHeight="1" x14ac:dyDescent="0.2"/>
    <row r="24716" ht="12.75" customHeight="1" x14ac:dyDescent="0.2"/>
    <row r="24717" ht="12.75" customHeight="1" x14ac:dyDescent="0.2"/>
    <row r="24718" ht="12.75" customHeight="1" x14ac:dyDescent="0.2"/>
    <row r="24719" ht="12.75" customHeight="1" x14ac:dyDescent="0.2"/>
    <row r="24720" ht="12.75" customHeight="1" x14ac:dyDescent="0.2"/>
    <row r="24721" ht="12.75" customHeight="1" x14ac:dyDescent="0.2"/>
    <row r="24722" ht="12.75" customHeight="1" x14ac:dyDescent="0.2"/>
    <row r="24723" ht="12.75" customHeight="1" x14ac:dyDescent="0.2"/>
    <row r="24724" ht="12.75" customHeight="1" x14ac:dyDescent="0.2"/>
    <row r="24725" ht="12.75" customHeight="1" x14ac:dyDescent="0.2"/>
    <row r="24726" ht="12.75" customHeight="1" x14ac:dyDescent="0.2"/>
    <row r="24727" ht="12.75" customHeight="1" x14ac:dyDescent="0.2"/>
    <row r="24728" ht="12.75" customHeight="1" x14ac:dyDescent="0.2"/>
    <row r="24729" ht="12.75" customHeight="1" x14ac:dyDescent="0.2"/>
    <row r="24730" ht="12.75" customHeight="1" x14ac:dyDescent="0.2"/>
    <row r="24731" ht="12.75" customHeight="1" x14ac:dyDescent="0.2"/>
    <row r="24732" ht="12.75" customHeight="1" x14ac:dyDescent="0.2"/>
    <row r="24733" ht="12.75" customHeight="1" x14ac:dyDescent="0.2"/>
    <row r="24734" ht="12.75" customHeight="1" x14ac:dyDescent="0.2"/>
    <row r="24735" ht="12.75" customHeight="1" x14ac:dyDescent="0.2"/>
    <row r="24736" ht="12.75" customHeight="1" x14ac:dyDescent="0.2"/>
    <row r="24737" ht="12.75" customHeight="1" x14ac:dyDescent="0.2"/>
    <row r="24738" ht="12.75" customHeight="1" x14ac:dyDescent="0.2"/>
    <row r="24739" ht="12.75" customHeight="1" x14ac:dyDescent="0.2"/>
    <row r="24740" ht="12.75" customHeight="1" x14ac:dyDescent="0.2"/>
    <row r="24741" ht="12.75" customHeight="1" x14ac:dyDescent="0.2"/>
    <row r="24742" ht="12.75" customHeight="1" x14ac:dyDescent="0.2"/>
    <row r="24743" ht="12.75" customHeight="1" x14ac:dyDescent="0.2"/>
    <row r="24744" ht="12.75" customHeight="1" x14ac:dyDescent="0.2"/>
    <row r="24745" ht="12.75" customHeight="1" x14ac:dyDescent="0.2"/>
    <row r="24746" ht="12.75" customHeight="1" x14ac:dyDescent="0.2"/>
    <row r="24747" ht="12.75" customHeight="1" x14ac:dyDescent="0.2"/>
    <row r="24748" ht="12.75" customHeight="1" x14ac:dyDescent="0.2"/>
    <row r="24749" ht="12.75" customHeight="1" x14ac:dyDescent="0.2"/>
    <row r="24750" ht="12.75" customHeight="1" x14ac:dyDescent="0.2"/>
    <row r="24751" ht="12.75" customHeight="1" x14ac:dyDescent="0.2"/>
    <row r="24752" ht="12.75" customHeight="1" x14ac:dyDescent="0.2"/>
    <row r="24753" ht="12.75" customHeight="1" x14ac:dyDescent="0.2"/>
    <row r="24754" ht="12.75" customHeight="1" x14ac:dyDescent="0.2"/>
    <row r="24755" ht="12.75" customHeight="1" x14ac:dyDescent="0.2"/>
    <row r="24756" ht="12.75" customHeight="1" x14ac:dyDescent="0.2"/>
    <row r="24757" ht="12.75" customHeight="1" x14ac:dyDescent="0.2"/>
    <row r="24758" ht="12.75" customHeight="1" x14ac:dyDescent="0.2"/>
    <row r="24759" ht="12.75" customHeight="1" x14ac:dyDescent="0.2"/>
    <row r="24760" ht="12.75" customHeight="1" x14ac:dyDescent="0.2"/>
    <row r="24761" ht="12.75" customHeight="1" x14ac:dyDescent="0.2"/>
    <row r="24762" ht="12.75" customHeight="1" x14ac:dyDescent="0.2"/>
    <row r="24763" ht="12.75" customHeight="1" x14ac:dyDescent="0.2"/>
    <row r="24764" ht="12.75" customHeight="1" x14ac:dyDescent="0.2"/>
    <row r="24765" ht="12.75" customHeight="1" x14ac:dyDescent="0.2"/>
    <row r="24766" ht="12.75" customHeight="1" x14ac:dyDescent="0.2"/>
    <row r="24767" ht="12.75" customHeight="1" x14ac:dyDescent="0.2"/>
    <row r="24768" ht="12.75" customHeight="1" x14ac:dyDescent="0.2"/>
    <row r="24769" ht="12.75" customHeight="1" x14ac:dyDescent="0.2"/>
    <row r="24770" ht="12.75" customHeight="1" x14ac:dyDescent="0.2"/>
    <row r="24771" ht="12.75" customHeight="1" x14ac:dyDescent="0.2"/>
    <row r="24772" ht="12.75" customHeight="1" x14ac:dyDescent="0.2"/>
    <row r="24773" ht="12.75" customHeight="1" x14ac:dyDescent="0.2"/>
    <row r="24774" ht="12.75" customHeight="1" x14ac:dyDescent="0.2"/>
    <row r="24775" ht="12.75" customHeight="1" x14ac:dyDescent="0.2"/>
    <row r="24776" ht="12.75" customHeight="1" x14ac:dyDescent="0.2"/>
    <row r="24777" ht="12.75" customHeight="1" x14ac:dyDescent="0.2"/>
    <row r="24778" ht="12.75" customHeight="1" x14ac:dyDescent="0.2"/>
    <row r="24779" ht="12.75" customHeight="1" x14ac:dyDescent="0.2"/>
    <row r="24780" ht="12.75" customHeight="1" x14ac:dyDescent="0.2"/>
    <row r="24781" ht="12.75" customHeight="1" x14ac:dyDescent="0.2"/>
    <row r="24782" ht="12.75" customHeight="1" x14ac:dyDescent="0.2"/>
    <row r="24783" ht="12.75" customHeight="1" x14ac:dyDescent="0.2"/>
    <row r="24784" ht="12.75" customHeight="1" x14ac:dyDescent="0.2"/>
    <row r="24785" ht="12.75" customHeight="1" x14ac:dyDescent="0.2"/>
    <row r="24786" ht="12.75" customHeight="1" x14ac:dyDescent="0.2"/>
    <row r="24787" ht="12.75" customHeight="1" x14ac:dyDescent="0.2"/>
    <row r="24788" ht="12.75" customHeight="1" x14ac:dyDescent="0.2"/>
    <row r="24789" ht="12.75" customHeight="1" x14ac:dyDescent="0.2"/>
    <row r="24790" ht="12.75" customHeight="1" x14ac:dyDescent="0.2"/>
    <row r="24791" ht="12.75" customHeight="1" x14ac:dyDescent="0.2"/>
    <row r="24792" ht="12.75" customHeight="1" x14ac:dyDescent="0.2"/>
    <row r="24793" ht="12.75" customHeight="1" x14ac:dyDescent="0.2"/>
    <row r="24794" ht="12.75" customHeight="1" x14ac:dyDescent="0.2"/>
    <row r="24795" ht="12.75" customHeight="1" x14ac:dyDescent="0.2"/>
    <row r="24796" ht="12.75" customHeight="1" x14ac:dyDescent="0.2"/>
    <row r="24797" ht="12.75" customHeight="1" x14ac:dyDescent="0.2"/>
    <row r="24798" ht="12.75" customHeight="1" x14ac:dyDescent="0.2"/>
    <row r="24799" ht="12.75" customHeight="1" x14ac:dyDescent="0.2"/>
    <row r="24800" ht="12.75" customHeight="1" x14ac:dyDescent="0.2"/>
    <row r="24801" ht="12.75" customHeight="1" x14ac:dyDescent="0.2"/>
    <row r="24802" ht="12.75" customHeight="1" x14ac:dyDescent="0.2"/>
    <row r="24803" ht="12.75" customHeight="1" x14ac:dyDescent="0.2"/>
    <row r="24804" ht="12.75" customHeight="1" x14ac:dyDescent="0.2"/>
    <row r="24805" ht="12.75" customHeight="1" x14ac:dyDescent="0.2"/>
    <row r="24806" ht="12.75" customHeight="1" x14ac:dyDescent="0.2"/>
    <row r="24807" ht="12.75" customHeight="1" x14ac:dyDescent="0.2"/>
    <row r="24808" ht="12.75" customHeight="1" x14ac:dyDescent="0.2"/>
    <row r="24809" ht="12.75" customHeight="1" x14ac:dyDescent="0.2"/>
    <row r="24810" ht="12.75" customHeight="1" x14ac:dyDescent="0.2"/>
    <row r="24811" ht="12.75" customHeight="1" x14ac:dyDescent="0.2"/>
    <row r="24812" ht="12.75" customHeight="1" x14ac:dyDescent="0.2"/>
    <row r="24813" ht="12.75" customHeight="1" x14ac:dyDescent="0.2"/>
    <row r="24814" ht="12.75" customHeight="1" x14ac:dyDescent="0.2"/>
    <row r="24815" ht="12.75" customHeight="1" x14ac:dyDescent="0.2"/>
    <row r="24816" ht="12.75" customHeight="1" x14ac:dyDescent="0.2"/>
    <row r="24817" ht="12.75" customHeight="1" x14ac:dyDescent="0.2"/>
    <row r="24818" ht="12.75" customHeight="1" x14ac:dyDescent="0.2"/>
    <row r="24819" ht="12.75" customHeight="1" x14ac:dyDescent="0.2"/>
    <row r="24820" ht="12.75" customHeight="1" x14ac:dyDescent="0.2"/>
    <row r="24821" ht="12.75" customHeight="1" x14ac:dyDescent="0.2"/>
    <row r="24822" ht="12.75" customHeight="1" x14ac:dyDescent="0.2"/>
    <row r="24823" ht="12.75" customHeight="1" x14ac:dyDescent="0.2"/>
    <row r="24824" ht="12.75" customHeight="1" x14ac:dyDescent="0.2"/>
    <row r="24825" ht="12.75" customHeight="1" x14ac:dyDescent="0.2"/>
    <row r="24826" ht="12.75" customHeight="1" x14ac:dyDescent="0.2"/>
    <row r="24827" ht="12.75" customHeight="1" x14ac:dyDescent="0.2"/>
    <row r="24828" ht="12.75" customHeight="1" x14ac:dyDescent="0.2"/>
    <row r="24829" ht="12.75" customHeight="1" x14ac:dyDescent="0.2"/>
    <row r="24830" ht="12.75" customHeight="1" x14ac:dyDescent="0.2"/>
    <row r="24831" ht="12.75" customHeight="1" x14ac:dyDescent="0.2"/>
    <row r="24832" ht="12.75" customHeight="1" x14ac:dyDescent="0.2"/>
    <row r="24833" ht="12.75" customHeight="1" x14ac:dyDescent="0.2"/>
    <row r="24834" ht="12.75" customHeight="1" x14ac:dyDescent="0.2"/>
    <row r="24835" ht="12.75" customHeight="1" x14ac:dyDescent="0.2"/>
    <row r="24836" ht="12.75" customHeight="1" x14ac:dyDescent="0.2"/>
    <row r="24837" ht="12.75" customHeight="1" x14ac:dyDescent="0.2"/>
    <row r="24838" ht="12.75" customHeight="1" x14ac:dyDescent="0.2"/>
    <row r="24839" ht="12.75" customHeight="1" x14ac:dyDescent="0.2"/>
    <row r="24840" ht="12.75" customHeight="1" x14ac:dyDescent="0.2"/>
    <row r="24841" ht="12.75" customHeight="1" x14ac:dyDescent="0.2"/>
    <row r="24842" ht="12.75" customHeight="1" x14ac:dyDescent="0.2"/>
    <row r="24843" ht="12.75" customHeight="1" x14ac:dyDescent="0.2"/>
    <row r="24844" ht="12.75" customHeight="1" x14ac:dyDescent="0.2"/>
    <row r="24845" ht="12.75" customHeight="1" x14ac:dyDescent="0.2"/>
    <row r="24846" ht="12.75" customHeight="1" x14ac:dyDescent="0.2"/>
    <row r="24847" ht="12.75" customHeight="1" x14ac:dyDescent="0.2"/>
    <row r="24848" ht="12.75" customHeight="1" x14ac:dyDescent="0.2"/>
    <row r="24849" ht="12.75" customHeight="1" x14ac:dyDescent="0.2"/>
    <row r="24850" ht="12.75" customHeight="1" x14ac:dyDescent="0.2"/>
    <row r="24851" ht="12.75" customHeight="1" x14ac:dyDescent="0.2"/>
    <row r="24852" ht="12.75" customHeight="1" x14ac:dyDescent="0.2"/>
    <row r="24853" ht="12.75" customHeight="1" x14ac:dyDescent="0.2"/>
    <row r="24854" ht="12.75" customHeight="1" x14ac:dyDescent="0.2"/>
    <row r="24855" ht="12.75" customHeight="1" x14ac:dyDescent="0.2"/>
    <row r="24856" ht="12.75" customHeight="1" x14ac:dyDescent="0.2"/>
    <row r="24857" ht="12.75" customHeight="1" x14ac:dyDescent="0.2"/>
    <row r="24858" ht="12.75" customHeight="1" x14ac:dyDescent="0.2"/>
    <row r="24859" ht="12.75" customHeight="1" x14ac:dyDescent="0.2"/>
    <row r="24860" ht="12.75" customHeight="1" x14ac:dyDescent="0.2"/>
    <row r="24861" ht="12.75" customHeight="1" x14ac:dyDescent="0.2"/>
    <row r="24862" ht="12.75" customHeight="1" x14ac:dyDescent="0.2"/>
    <row r="24863" ht="12.75" customHeight="1" x14ac:dyDescent="0.2"/>
    <row r="24864" ht="12.75" customHeight="1" x14ac:dyDescent="0.2"/>
    <row r="24865" ht="12.75" customHeight="1" x14ac:dyDescent="0.2"/>
    <row r="24866" ht="12.75" customHeight="1" x14ac:dyDescent="0.2"/>
    <row r="24867" ht="12.75" customHeight="1" x14ac:dyDescent="0.2"/>
    <row r="24868" ht="12.75" customHeight="1" x14ac:dyDescent="0.2"/>
    <row r="24869" ht="12.75" customHeight="1" x14ac:dyDescent="0.2"/>
    <row r="24870" ht="12.75" customHeight="1" x14ac:dyDescent="0.2"/>
    <row r="24871" ht="12.75" customHeight="1" x14ac:dyDescent="0.2"/>
    <row r="24872" ht="12.75" customHeight="1" x14ac:dyDescent="0.2"/>
    <row r="24873" ht="12.75" customHeight="1" x14ac:dyDescent="0.2"/>
    <row r="24874" ht="12.75" customHeight="1" x14ac:dyDescent="0.2"/>
    <row r="24875" ht="12.75" customHeight="1" x14ac:dyDescent="0.2"/>
    <row r="24876" ht="12.75" customHeight="1" x14ac:dyDescent="0.2"/>
    <row r="24877" ht="12.75" customHeight="1" x14ac:dyDescent="0.2"/>
    <row r="24878" ht="12.75" customHeight="1" x14ac:dyDescent="0.2"/>
    <row r="24879" ht="12.75" customHeight="1" x14ac:dyDescent="0.2"/>
    <row r="24880" ht="12.75" customHeight="1" x14ac:dyDescent="0.2"/>
    <row r="24881" ht="12.75" customHeight="1" x14ac:dyDescent="0.2"/>
    <row r="24882" ht="12.75" customHeight="1" x14ac:dyDescent="0.2"/>
    <row r="24883" ht="12.75" customHeight="1" x14ac:dyDescent="0.2"/>
    <row r="24884" ht="12.75" customHeight="1" x14ac:dyDescent="0.2"/>
    <row r="24885" ht="12.75" customHeight="1" x14ac:dyDescent="0.2"/>
    <row r="24886" ht="12.75" customHeight="1" x14ac:dyDescent="0.2"/>
    <row r="24887" ht="12.75" customHeight="1" x14ac:dyDescent="0.2"/>
    <row r="24888" ht="12.75" customHeight="1" x14ac:dyDescent="0.2"/>
    <row r="24889" ht="12.75" customHeight="1" x14ac:dyDescent="0.2"/>
    <row r="24890" ht="12.75" customHeight="1" x14ac:dyDescent="0.2"/>
    <row r="24891" ht="12.75" customHeight="1" x14ac:dyDescent="0.2"/>
    <row r="24892" ht="12.75" customHeight="1" x14ac:dyDescent="0.2"/>
    <row r="24893" ht="12.75" customHeight="1" x14ac:dyDescent="0.2"/>
    <row r="24894" ht="12.75" customHeight="1" x14ac:dyDescent="0.2"/>
    <row r="24895" ht="12.75" customHeight="1" x14ac:dyDescent="0.2"/>
    <row r="24896" ht="12.75" customHeight="1" x14ac:dyDescent="0.2"/>
    <row r="24897" ht="12.75" customHeight="1" x14ac:dyDescent="0.2"/>
    <row r="24898" ht="12.75" customHeight="1" x14ac:dyDescent="0.2"/>
    <row r="24899" ht="12.75" customHeight="1" x14ac:dyDescent="0.2"/>
    <row r="24900" ht="12.75" customHeight="1" x14ac:dyDescent="0.2"/>
    <row r="24901" ht="12.75" customHeight="1" x14ac:dyDescent="0.2"/>
    <row r="24902" ht="12.75" customHeight="1" x14ac:dyDescent="0.2"/>
    <row r="24903" ht="12.75" customHeight="1" x14ac:dyDescent="0.2"/>
    <row r="24904" ht="12.75" customHeight="1" x14ac:dyDescent="0.2"/>
    <row r="24905" ht="12.75" customHeight="1" x14ac:dyDescent="0.2"/>
    <row r="24906" ht="12.75" customHeight="1" x14ac:dyDescent="0.2"/>
    <row r="24907" ht="12.75" customHeight="1" x14ac:dyDescent="0.2"/>
    <row r="24908" ht="12.75" customHeight="1" x14ac:dyDescent="0.2"/>
    <row r="24909" ht="12.75" customHeight="1" x14ac:dyDescent="0.2"/>
    <row r="24910" ht="12.75" customHeight="1" x14ac:dyDescent="0.2"/>
    <row r="24911" ht="12.75" customHeight="1" x14ac:dyDescent="0.2"/>
    <row r="24912" ht="12.75" customHeight="1" x14ac:dyDescent="0.2"/>
    <row r="24913" ht="12.75" customHeight="1" x14ac:dyDescent="0.2"/>
    <row r="24914" ht="12.75" customHeight="1" x14ac:dyDescent="0.2"/>
    <row r="24915" ht="12.75" customHeight="1" x14ac:dyDescent="0.2"/>
    <row r="24916" ht="12.75" customHeight="1" x14ac:dyDescent="0.2"/>
    <row r="24917" ht="12.75" customHeight="1" x14ac:dyDescent="0.2"/>
    <row r="24918" ht="12.75" customHeight="1" x14ac:dyDescent="0.2"/>
    <row r="24919" ht="12.75" customHeight="1" x14ac:dyDescent="0.2"/>
    <row r="24920" ht="12.75" customHeight="1" x14ac:dyDescent="0.2"/>
    <row r="24921" ht="12.75" customHeight="1" x14ac:dyDescent="0.2"/>
    <row r="24922" ht="12.75" customHeight="1" x14ac:dyDescent="0.2"/>
    <row r="24923" ht="12.75" customHeight="1" x14ac:dyDescent="0.2"/>
    <row r="24924" ht="12.75" customHeight="1" x14ac:dyDescent="0.2"/>
    <row r="24925" ht="12.75" customHeight="1" x14ac:dyDescent="0.2"/>
    <row r="24926" ht="12.75" customHeight="1" x14ac:dyDescent="0.2"/>
    <row r="24927" ht="12.75" customHeight="1" x14ac:dyDescent="0.2"/>
    <row r="24928" ht="12.75" customHeight="1" x14ac:dyDescent="0.2"/>
    <row r="24929" ht="12.75" customHeight="1" x14ac:dyDescent="0.2"/>
    <row r="24930" ht="12.75" customHeight="1" x14ac:dyDescent="0.2"/>
    <row r="24931" ht="12.75" customHeight="1" x14ac:dyDescent="0.2"/>
    <row r="24932" ht="12.75" customHeight="1" x14ac:dyDescent="0.2"/>
    <row r="24933" ht="12.75" customHeight="1" x14ac:dyDescent="0.2"/>
    <row r="24934" ht="12.75" customHeight="1" x14ac:dyDescent="0.2"/>
    <row r="24935" ht="12.75" customHeight="1" x14ac:dyDescent="0.2"/>
    <row r="24936" ht="12.75" customHeight="1" x14ac:dyDescent="0.2"/>
    <row r="24937" ht="12.75" customHeight="1" x14ac:dyDescent="0.2"/>
    <row r="24938" ht="12.75" customHeight="1" x14ac:dyDescent="0.2"/>
    <row r="24939" ht="12.75" customHeight="1" x14ac:dyDescent="0.2"/>
    <row r="24940" ht="12.75" customHeight="1" x14ac:dyDescent="0.2"/>
    <row r="24941" ht="12.75" customHeight="1" x14ac:dyDescent="0.2"/>
    <row r="24942" ht="12.75" customHeight="1" x14ac:dyDescent="0.2"/>
    <row r="24943" ht="12.75" customHeight="1" x14ac:dyDescent="0.2"/>
    <row r="24944" ht="12.75" customHeight="1" x14ac:dyDescent="0.2"/>
    <row r="24945" ht="12.75" customHeight="1" x14ac:dyDescent="0.2"/>
    <row r="24946" ht="12.75" customHeight="1" x14ac:dyDescent="0.2"/>
    <row r="24947" ht="12.75" customHeight="1" x14ac:dyDescent="0.2"/>
    <row r="24948" ht="12.75" customHeight="1" x14ac:dyDescent="0.2"/>
    <row r="24949" ht="12.75" customHeight="1" x14ac:dyDescent="0.2"/>
    <row r="24950" ht="12.75" customHeight="1" x14ac:dyDescent="0.2"/>
    <row r="24951" ht="12.75" customHeight="1" x14ac:dyDescent="0.2"/>
    <row r="24952" ht="12.75" customHeight="1" x14ac:dyDescent="0.2"/>
    <row r="24953" ht="12.75" customHeight="1" x14ac:dyDescent="0.2"/>
    <row r="24954" ht="12.75" customHeight="1" x14ac:dyDescent="0.2"/>
    <row r="24955" ht="12.75" customHeight="1" x14ac:dyDescent="0.2"/>
    <row r="24956" ht="12.75" customHeight="1" x14ac:dyDescent="0.2"/>
    <row r="24957" ht="12.75" customHeight="1" x14ac:dyDescent="0.2"/>
    <row r="24958" ht="12.75" customHeight="1" x14ac:dyDescent="0.2"/>
    <row r="24959" ht="12.75" customHeight="1" x14ac:dyDescent="0.2"/>
    <row r="24960" ht="12.75" customHeight="1" x14ac:dyDescent="0.2"/>
    <row r="24961" ht="12.75" customHeight="1" x14ac:dyDescent="0.2"/>
    <row r="24962" ht="12.75" customHeight="1" x14ac:dyDescent="0.2"/>
    <row r="24963" ht="12.75" customHeight="1" x14ac:dyDescent="0.2"/>
    <row r="24964" ht="12.75" customHeight="1" x14ac:dyDescent="0.2"/>
    <row r="24965" ht="12.75" customHeight="1" x14ac:dyDescent="0.2"/>
    <row r="24966" ht="12.75" customHeight="1" x14ac:dyDescent="0.2"/>
    <row r="24967" ht="12.75" customHeight="1" x14ac:dyDescent="0.2"/>
    <row r="24968" ht="12.75" customHeight="1" x14ac:dyDescent="0.2"/>
    <row r="24969" ht="12.75" customHeight="1" x14ac:dyDescent="0.2"/>
    <row r="24970" ht="12.75" customHeight="1" x14ac:dyDescent="0.2"/>
    <row r="24971" ht="12.75" customHeight="1" x14ac:dyDescent="0.2"/>
    <row r="24972" ht="12.75" customHeight="1" x14ac:dyDescent="0.2"/>
    <row r="24973" ht="12.75" customHeight="1" x14ac:dyDescent="0.2"/>
    <row r="24974" ht="12.75" customHeight="1" x14ac:dyDescent="0.2"/>
    <row r="24975" ht="12.75" customHeight="1" x14ac:dyDescent="0.2"/>
    <row r="24976" ht="12.75" customHeight="1" x14ac:dyDescent="0.2"/>
    <row r="24977" ht="12.75" customHeight="1" x14ac:dyDescent="0.2"/>
    <row r="24978" ht="12.75" customHeight="1" x14ac:dyDescent="0.2"/>
    <row r="24979" ht="12.75" customHeight="1" x14ac:dyDescent="0.2"/>
    <row r="24980" ht="12.75" customHeight="1" x14ac:dyDescent="0.2"/>
    <row r="24981" ht="12.75" customHeight="1" x14ac:dyDescent="0.2"/>
    <row r="24982" ht="12.75" customHeight="1" x14ac:dyDescent="0.2"/>
    <row r="24983" ht="12.75" customHeight="1" x14ac:dyDescent="0.2"/>
    <row r="24984" ht="12.75" customHeight="1" x14ac:dyDescent="0.2"/>
    <row r="24985" ht="12.75" customHeight="1" x14ac:dyDescent="0.2"/>
    <row r="24986" ht="12.75" customHeight="1" x14ac:dyDescent="0.2"/>
    <row r="24987" ht="12.75" customHeight="1" x14ac:dyDescent="0.2"/>
    <row r="24988" ht="12.75" customHeight="1" x14ac:dyDescent="0.2"/>
    <row r="24989" ht="12.75" customHeight="1" x14ac:dyDescent="0.2"/>
    <row r="24990" ht="12.75" customHeight="1" x14ac:dyDescent="0.2"/>
    <row r="24991" ht="12.75" customHeight="1" x14ac:dyDescent="0.2"/>
    <row r="24992" ht="12.75" customHeight="1" x14ac:dyDescent="0.2"/>
    <row r="24993" ht="12.75" customHeight="1" x14ac:dyDescent="0.2"/>
    <row r="24994" ht="12.75" customHeight="1" x14ac:dyDescent="0.2"/>
    <row r="24995" ht="12.75" customHeight="1" x14ac:dyDescent="0.2"/>
    <row r="24996" ht="12.75" customHeight="1" x14ac:dyDescent="0.2"/>
    <row r="24997" ht="12.75" customHeight="1" x14ac:dyDescent="0.2"/>
    <row r="24998" ht="12.75" customHeight="1" x14ac:dyDescent="0.2"/>
    <row r="24999" ht="12.75" customHeight="1" x14ac:dyDescent="0.2"/>
    <row r="25000" ht="12.75" customHeight="1" x14ac:dyDescent="0.2"/>
    <row r="25001" ht="12.75" customHeight="1" x14ac:dyDescent="0.2"/>
    <row r="25002" ht="12.75" customHeight="1" x14ac:dyDescent="0.2"/>
    <row r="25003" ht="12.75" customHeight="1" x14ac:dyDescent="0.2"/>
    <row r="25004" ht="12.75" customHeight="1" x14ac:dyDescent="0.2"/>
    <row r="25005" ht="12.75" customHeight="1" x14ac:dyDescent="0.2"/>
    <row r="25006" ht="12.75" customHeight="1" x14ac:dyDescent="0.2"/>
    <row r="25007" ht="12.75" customHeight="1" x14ac:dyDescent="0.2"/>
    <row r="25008" ht="12.75" customHeight="1" x14ac:dyDescent="0.2"/>
    <row r="25009" ht="12.75" customHeight="1" x14ac:dyDescent="0.2"/>
    <row r="25010" ht="12.75" customHeight="1" x14ac:dyDescent="0.2"/>
    <row r="25011" ht="12.75" customHeight="1" x14ac:dyDescent="0.2"/>
    <row r="25012" ht="12.75" customHeight="1" x14ac:dyDescent="0.2"/>
    <row r="25013" ht="12.75" customHeight="1" x14ac:dyDescent="0.2"/>
    <row r="25014" ht="12.75" customHeight="1" x14ac:dyDescent="0.2"/>
    <row r="25015" ht="12.75" customHeight="1" x14ac:dyDescent="0.2"/>
    <row r="25016" ht="12.75" customHeight="1" x14ac:dyDescent="0.2"/>
    <row r="25017" ht="12.75" customHeight="1" x14ac:dyDescent="0.2"/>
    <row r="25018" ht="12.75" customHeight="1" x14ac:dyDescent="0.2"/>
    <row r="25019" ht="12.75" customHeight="1" x14ac:dyDescent="0.2"/>
    <row r="25020" ht="12.75" customHeight="1" x14ac:dyDescent="0.2"/>
    <row r="25021" ht="12.75" customHeight="1" x14ac:dyDescent="0.2"/>
    <row r="25022" ht="12.75" customHeight="1" x14ac:dyDescent="0.2"/>
    <row r="25023" ht="12.75" customHeight="1" x14ac:dyDescent="0.2"/>
    <row r="25024" ht="12.75" customHeight="1" x14ac:dyDescent="0.2"/>
    <row r="25025" ht="12.75" customHeight="1" x14ac:dyDescent="0.2"/>
    <row r="25026" ht="12.75" customHeight="1" x14ac:dyDescent="0.2"/>
    <row r="25027" ht="12.75" customHeight="1" x14ac:dyDescent="0.2"/>
    <row r="25028" ht="12.75" customHeight="1" x14ac:dyDescent="0.2"/>
    <row r="25029" ht="12.75" customHeight="1" x14ac:dyDescent="0.2"/>
    <row r="25030" ht="12.75" customHeight="1" x14ac:dyDescent="0.2"/>
    <row r="25031" ht="12.75" customHeight="1" x14ac:dyDescent="0.2"/>
    <row r="25032" ht="12.75" customHeight="1" x14ac:dyDescent="0.2"/>
    <row r="25033" ht="12.75" customHeight="1" x14ac:dyDescent="0.2"/>
    <row r="25034" ht="12.75" customHeight="1" x14ac:dyDescent="0.2"/>
    <row r="25035" ht="12.75" customHeight="1" x14ac:dyDescent="0.2"/>
    <row r="25036" ht="12.75" customHeight="1" x14ac:dyDescent="0.2"/>
    <row r="25037" ht="12.75" customHeight="1" x14ac:dyDescent="0.2"/>
    <row r="25038" ht="12.75" customHeight="1" x14ac:dyDescent="0.2"/>
    <row r="25039" ht="12.75" customHeight="1" x14ac:dyDescent="0.2"/>
    <row r="25040" ht="12.75" customHeight="1" x14ac:dyDescent="0.2"/>
    <row r="25041" ht="12.75" customHeight="1" x14ac:dyDescent="0.2"/>
    <row r="25042" ht="12.75" customHeight="1" x14ac:dyDescent="0.2"/>
    <row r="25043" ht="12.75" customHeight="1" x14ac:dyDescent="0.2"/>
    <row r="25044" ht="12.75" customHeight="1" x14ac:dyDescent="0.2"/>
    <row r="25045" ht="12.75" customHeight="1" x14ac:dyDescent="0.2"/>
    <row r="25046" ht="12.75" customHeight="1" x14ac:dyDescent="0.2"/>
    <row r="25047" ht="12.75" customHeight="1" x14ac:dyDescent="0.2"/>
    <row r="25048" ht="12.75" customHeight="1" x14ac:dyDescent="0.2"/>
    <row r="25049" ht="12.75" customHeight="1" x14ac:dyDescent="0.2"/>
    <row r="25050" ht="12.75" customHeight="1" x14ac:dyDescent="0.2"/>
    <row r="25051" ht="12.75" customHeight="1" x14ac:dyDescent="0.2"/>
    <row r="25052" ht="12.75" customHeight="1" x14ac:dyDescent="0.2"/>
    <row r="25053" ht="12.75" customHeight="1" x14ac:dyDescent="0.2"/>
    <row r="25054" ht="12.75" customHeight="1" x14ac:dyDescent="0.2"/>
    <row r="25055" ht="12.75" customHeight="1" x14ac:dyDescent="0.2"/>
    <row r="25056" ht="12.75" customHeight="1" x14ac:dyDescent="0.2"/>
    <row r="25057" ht="12.75" customHeight="1" x14ac:dyDescent="0.2"/>
    <row r="25058" ht="12.75" customHeight="1" x14ac:dyDescent="0.2"/>
    <row r="25059" ht="12.75" customHeight="1" x14ac:dyDescent="0.2"/>
    <row r="25060" ht="12.75" customHeight="1" x14ac:dyDescent="0.2"/>
    <row r="25061" ht="12.75" customHeight="1" x14ac:dyDescent="0.2"/>
    <row r="25062" ht="12.75" customHeight="1" x14ac:dyDescent="0.2"/>
    <row r="25063" ht="12.75" customHeight="1" x14ac:dyDescent="0.2"/>
    <row r="25064" ht="12.75" customHeight="1" x14ac:dyDescent="0.2"/>
    <row r="25065" ht="12.75" customHeight="1" x14ac:dyDescent="0.2"/>
    <row r="25066" ht="12.75" customHeight="1" x14ac:dyDescent="0.2"/>
    <row r="25067" ht="12.75" customHeight="1" x14ac:dyDescent="0.2"/>
    <row r="25068" ht="12.75" customHeight="1" x14ac:dyDescent="0.2"/>
    <row r="25069" ht="12.75" customHeight="1" x14ac:dyDescent="0.2"/>
    <row r="25070" ht="12.75" customHeight="1" x14ac:dyDescent="0.2"/>
    <row r="25071" ht="12.75" customHeight="1" x14ac:dyDescent="0.2"/>
    <row r="25072" ht="12.75" customHeight="1" x14ac:dyDescent="0.2"/>
    <row r="25073" ht="12.75" customHeight="1" x14ac:dyDescent="0.2"/>
    <row r="25074" ht="12.75" customHeight="1" x14ac:dyDescent="0.2"/>
    <row r="25075" ht="12.75" customHeight="1" x14ac:dyDescent="0.2"/>
    <row r="25076" ht="12.75" customHeight="1" x14ac:dyDescent="0.2"/>
    <row r="25077" ht="12.75" customHeight="1" x14ac:dyDescent="0.2"/>
    <row r="25078" ht="12.75" customHeight="1" x14ac:dyDescent="0.2"/>
    <row r="25079" ht="12.75" customHeight="1" x14ac:dyDescent="0.2"/>
    <row r="25080" ht="12.75" customHeight="1" x14ac:dyDescent="0.2"/>
    <row r="25081" ht="12.75" customHeight="1" x14ac:dyDescent="0.2"/>
    <row r="25082" ht="12.75" customHeight="1" x14ac:dyDescent="0.2"/>
    <row r="25083" ht="12.75" customHeight="1" x14ac:dyDescent="0.2"/>
    <row r="25084" ht="12.75" customHeight="1" x14ac:dyDescent="0.2"/>
    <row r="25085" ht="12.75" customHeight="1" x14ac:dyDescent="0.2"/>
    <row r="25086" ht="12.75" customHeight="1" x14ac:dyDescent="0.2"/>
    <row r="25087" ht="12.75" customHeight="1" x14ac:dyDescent="0.2"/>
    <row r="25088" ht="12.75" customHeight="1" x14ac:dyDescent="0.2"/>
    <row r="25089" ht="12.75" customHeight="1" x14ac:dyDescent="0.2"/>
    <row r="25090" ht="12.75" customHeight="1" x14ac:dyDescent="0.2"/>
    <row r="25091" ht="12.75" customHeight="1" x14ac:dyDescent="0.2"/>
    <row r="25092" ht="12.75" customHeight="1" x14ac:dyDescent="0.2"/>
    <row r="25093" ht="12.75" customHeight="1" x14ac:dyDescent="0.2"/>
    <row r="25094" ht="12.75" customHeight="1" x14ac:dyDescent="0.2"/>
    <row r="25095" ht="12.75" customHeight="1" x14ac:dyDescent="0.2"/>
    <row r="25096" ht="12.75" customHeight="1" x14ac:dyDescent="0.2"/>
    <row r="25097" ht="12.75" customHeight="1" x14ac:dyDescent="0.2"/>
    <row r="25098" ht="12.75" customHeight="1" x14ac:dyDescent="0.2"/>
    <row r="25099" ht="12.75" customHeight="1" x14ac:dyDescent="0.2"/>
    <row r="25100" ht="12.75" customHeight="1" x14ac:dyDescent="0.2"/>
    <row r="25101" ht="12.75" customHeight="1" x14ac:dyDescent="0.2"/>
    <row r="25102" ht="12.75" customHeight="1" x14ac:dyDescent="0.2"/>
    <row r="25103" ht="12.75" customHeight="1" x14ac:dyDescent="0.2"/>
    <row r="25104" ht="12.75" customHeight="1" x14ac:dyDescent="0.2"/>
    <row r="25105" ht="12.75" customHeight="1" x14ac:dyDescent="0.2"/>
    <row r="25106" ht="12.75" customHeight="1" x14ac:dyDescent="0.2"/>
    <row r="25107" ht="12.75" customHeight="1" x14ac:dyDescent="0.2"/>
    <row r="25108" ht="12.75" customHeight="1" x14ac:dyDescent="0.2"/>
    <row r="25109" ht="12.75" customHeight="1" x14ac:dyDescent="0.2"/>
    <row r="25110" ht="12.75" customHeight="1" x14ac:dyDescent="0.2"/>
    <row r="25111" ht="12.75" customHeight="1" x14ac:dyDescent="0.2"/>
    <row r="25112" ht="12.75" customHeight="1" x14ac:dyDescent="0.2"/>
    <row r="25113" ht="12.75" customHeight="1" x14ac:dyDescent="0.2"/>
    <row r="25114" ht="12.75" customHeight="1" x14ac:dyDescent="0.2"/>
    <row r="25115" ht="12.75" customHeight="1" x14ac:dyDescent="0.2"/>
    <row r="25116" ht="12.75" customHeight="1" x14ac:dyDescent="0.2"/>
    <row r="25117" ht="12.75" customHeight="1" x14ac:dyDescent="0.2"/>
    <row r="25118" ht="12.75" customHeight="1" x14ac:dyDescent="0.2"/>
    <row r="25119" ht="12.75" customHeight="1" x14ac:dyDescent="0.2"/>
    <row r="25120" ht="12.75" customHeight="1" x14ac:dyDescent="0.2"/>
    <row r="25121" ht="12.75" customHeight="1" x14ac:dyDescent="0.2"/>
    <row r="25122" ht="12.75" customHeight="1" x14ac:dyDescent="0.2"/>
    <row r="25123" ht="12.75" customHeight="1" x14ac:dyDescent="0.2"/>
    <row r="25124" ht="12.75" customHeight="1" x14ac:dyDescent="0.2"/>
    <row r="25125" ht="12.75" customHeight="1" x14ac:dyDescent="0.2"/>
    <row r="25126" ht="12.75" customHeight="1" x14ac:dyDescent="0.2"/>
    <row r="25127" ht="12.75" customHeight="1" x14ac:dyDescent="0.2"/>
    <row r="25128" ht="12.75" customHeight="1" x14ac:dyDescent="0.2"/>
    <row r="25129" ht="12.75" customHeight="1" x14ac:dyDescent="0.2"/>
    <row r="25130" ht="12.75" customHeight="1" x14ac:dyDescent="0.2"/>
    <row r="25131" ht="12.75" customHeight="1" x14ac:dyDescent="0.2"/>
    <row r="25132" ht="12.75" customHeight="1" x14ac:dyDescent="0.2"/>
    <row r="25133" ht="12.75" customHeight="1" x14ac:dyDescent="0.2"/>
    <row r="25134" ht="12.75" customHeight="1" x14ac:dyDescent="0.2"/>
    <row r="25135" ht="12.75" customHeight="1" x14ac:dyDescent="0.2"/>
    <row r="25136" ht="12.75" customHeight="1" x14ac:dyDescent="0.2"/>
    <row r="25137" ht="12.75" customHeight="1" x14ac:dyDescent="0.2"/>
    <row r="25138" ht="12.75" customHeight="1" x14ac:dyDescent="0.2"/>
    <row r="25139" ht="12.75" customHeight="1" x14ac:dyDescent="0.2"/>
    <row r="25140" ht="12.75" customHeight="1" x14ac:dyDescent="0.2"/>
    <row r="25141" ht="12.75" customHeight="1" x14ac:dyDescent="0.2"/>
    <row r="25142" ht="12.75" customHeight="1" x14ac:dyDescent="0.2"/>
    <row r="25143" ht="12.75" customHeight="1" x14ac:dyDescent="0.2"/>
    <row r="25144" ht="12.75" customHeight="1" x14ac:dyDescent="0.2"/>
    <row r="25145" ht="12.75" customHeight="1" x14ac:dyDescent="0.2"/>
    <row r="25146" ht="12.75" customHeight="1" x14ac:dyDescent="0.2"/>
    <row r="25147" ht="12.75" customHeight="1" x14ac:dyDescent="0.2"/>
    <row r="25148" ht="12.75" customHeight="1" x14ac:dyDescent="0.2"/>
    <row r="25149" ht="12.75" customHeight="1" x14ac:dyDescent="0.2"/>
    <row r="25150" ht="12.75" customHeight="1" x14ac:dyDescent="0.2"/>
    <row r="25151" ht="12.75" customHeight="1" x14ac:dyDescent="0.2"/>
    <row r="25152" ht="12.75" customHeight="1" x14ac:dyDescent="0.2"/>
    <row r="25153" ht="12.75" customHeight="1" x14ac:dyDescent="0.2"/>
    <row r="25154" ht="12.75" customHeight="1" x14ac:dyDescent="0.2"/>
    <row r="25155" ht="12.75" customHeight="1" x14ac:dyDescent="0.2"/>
    <row r="25156" ht="12.75" customHeight="1" x14ac:dyDescent="0.2"/>
    <row r="25157" ht="12.75" customHeight="1" x14ac:dyDescent="0.2"/>
    <row r="25158" ht="12.75" customHeight="1" x14ac:dyDescent="0.2"/>
    <row r="25159" ht="12.75" customHeight="1" x14ac:dyDescent="0.2"/>
    <row r="25160" ht="12.75" customHeight="1" x14ac:dyDescent="0.2"/>
    <row r="25161" ht="12.75" customHeight="1" x14ac:dyDescent="0.2"/>
    <row r="25162" ht="12.75" customHeight="1" x14ac:dyDescent="0.2"/>
    <row r="25163" ht="12.75" customHeight="1" x14ac:dyDescent="0.2"/>
    <row r="25164" ht="12.75" customHeight="1" x14ac:dyDescent="0.2"/>
    <row r="25165" ht="12.75" customHeight="1" x14ac:dyDescent="0.2"/>
    <row r="25166" ht="12.75" customHeight="1" x14ac:dyDescent="0.2"/>
    <row r="25167" ht="12.75" customHeight="1" x14ac:dyDescent="0.2"/>
    <row r="25168" ht="12.75" customHeight="1" x14ac:dyDescent="0.2"/>
    <row r="25169" ht="12.75" customHeight="1" x14ac:dyDescent="0.2"/>
    <row r="25170" ht="12.75" customHeight="1" x14ac:dyDescent="0.2"/>
    <row r="25171" ht="12.75" customHeight="1" x14ac:dyDescent="0.2"/>
    <row r="25172" ht="12.75" customHeight="1" x14ac:dyDescent="0.2"/>
    <row r="25173" ht="12.75" customHeight="1" x14ac:dyDescent="0.2"/>
    <row r="25174" ht="12.75" customHeight="1" x14ac:dyDescent="0.2"/>
    <row r="25175" ht="12.75" customHeight="1" x14ac:dyDescent="0.2"/>
    <row r="25176" ht="12.75" customHeight="1" x14ac:dyDescent="0.2"/>
    <row r="25177" ht="12.75" customHeight="1" x14ac:dyDescent="0.2"/>
    <row r="25178" ht="12.75" customHeight="1" x14ac:dyDescent="0.2"/>
    <row r="25179" ht="12.75" customHeight="1" x14ac:dyDescent="0.2"/>
    <row r="25180" ht="12.75" customHeight="1" x14ac:dyDescent="0.2"/>
    <row r="25181" ht="12.75" customHeight="1" x14ac:dyDescent="0.2"/>
    <row r="25182" ht="12.75" customHeight="1" x14ac:dyDescent="0.2"/>
    <row r="25183" ht="12.75" customHeight="1" x14ac:dyDescent="0.2"/>
    <row r="25184" ht="12.75" customHeight="1" x14ac:dyDescent="0.2"/>
    <row r="25185" ht="12.75" customHeight="1" x14ac:dyDescent="0.2"/>
    <row r="25186" ht="12.75" customHeight="1" x14ac:dyDescent="0.2"/>
    <row r="25187" ht="12.75" customHeight="1" x14ac:dyDescent="0.2"/>
    <row r="25188" ht="12.75" customHeight="1" x14ac:dyDescent="0.2"/>
    <row r="25189" ht="12.75" customHeight="1" x14ac:dyDescent="0.2"/>
    <row r="25190" ht="12.75" customHeight="1" x14ac:dyDescent="0.2"/>
    <row r="25191" ht="12.75" customHeight="1" x14ac:dyDescent="0.2"/>
    <row r="25192" ht="12.75" customHeight="1" x14ac:dyDescent="0.2"/>
    <row r="25193" ht="12.75" customHeight="1" x14ac:dyDescent="0.2"/>
    <row r="25194" ht="12.75" customHeight="1" x14ac:dyDescent="0.2"/>
    <row r="25195" ht="12.75" customHeight="1" x14ac:dyDescent="0.2"/>
    <row r="25196" ht="12.75" customHeight="1" x14ac:dyDescent="0.2"/>
    <row r="25197" ht="12.75" customHeight="1" x14ac:dyDescent="0.2"/>
    <row r="25198" ht="12.75" customHeight="1" x14ac:dyDescent="0.2"/>
    <row r="25199" ht="12.75" customHeight="1" x14ac:dyDescent="0.2"/>
    <row r="25200" ht="12.75" customHeight="1" x14ac:dyDescent="0.2"/>
    <row r="25201" ht="12.75" customHeight="1" x14ac:dyDescent="0.2"/>
    <row r="25202" ht="12.75" customHeight="1" x14ac:dyDescent="0.2"/>
    <row r="25203" ht="12.75" customHeight="1" x14ac:dyDescent="0.2"/>
    <row r="25204" ht="12.75" customHeight="1" x14ac:dyDescent="0.2"/>
    <row r="25205" ht="12.75" customHeight="1" x14ac:dyDescent="0.2"/>
    <row r="25206" ht="12.75" customHeight="1" x14ac:dyDescent="0.2"/>
    <row r="25207" ht="12.75" customHeight="1" x14ac:dyDescent="0.2"/>
    <row r="25208" ht="12.75" customHeight="1" x14ac:dyDescent="0.2"/>
    <row r="25209" ht="12.75" customHeight="1" x14ac:dyDescent="0.2"/>
    <row r="25210" ht="12.75" customHeight="1" x14ac:dyDescent="0.2"/>
    <row r="25211" ht="12.75" customHeight="1" x14ac:dyDescent="0.2"/>
    <row r="25212" ht="12.75" customHeight="1" x14ac:dyDescent="0.2"/>
    <row r="25213" ht="12.75" customHeight="1" x14ac:dyDescent="0.2"/>
    <row r="25214" ht="12.75" customHeight="1" x14ac:dyDescent="0.2"/>
    <row r="25215" ht="12.75" customHeight="1" x14ac:dyDescent="0.2"/>
    <row r="25216" ht="12.75" customHeight="1" x14ac:dyDescent="0.2"/>
    <row r="25217" ht="12.75" customHeight="1" x14ac:dyDescent="0.2"/>
    <row r="25218" ht="12.75" customHeight="1" x14ac:dyDescent="0.2"/>
    <row r="25219" ht="12.75" customHeight="1" x14ac:dyDescent="0.2"/>
    <row r="25220" ht="12.75" customHeight="1" x14ac:dyDescent="0.2"/>
    <row r="25221" ht="12.75" customHeight="1" x14ac:dyDescent="0.2"/>
    <row r="25222" ht="12.75" customHeight="1" x14ac:dyDescent="0.2"/>
    <row r="25223" ht="12.75" customHeight="1" x14ac:dyDescent="0.2"/>
    <row r="25224" ht="12.75" customHeight="1" x14ac:dyDescent="0.2"/>
    <row r="25225" ht="12.75" customHeight="1" x14ac:dyDescent="0.2"/>
    <row r="25226" ht="12.75" customHeight="1" x14ac:dyDescent="0.2"/>
    <row r="25227" ht="12.75" customHeight="1" x14ac:dyDescent="0.2"/>
    <row r="25228" ht="12.75" customHeight="1" x14ac:dyDescent="0.2"/>
    <row r="25229" ht="12.75" customHeight="1" x14ac:dyDescent="0.2"/>
    <row r="25230" ht="12.75" customHeight="1" x14ac:dyDescent="0.2"/>
    <row r="25231" ht="12.75" customHeight="1" x14ac:dyDescent="0.2"/>
    <row r="25232" ht="12.75" customHeight="1" x14ac:dyDescent="0.2"/>
    <row r="25233" ht="12.75" customHeight="1" x14ac:dyDescent="0.2"/>
    <row r="25234" ht="12.75" customHeight="1" x14ac:dyDescent="0.2"/>
    <row r="25235" ht="12.75" customHeight="1" x14ac:dyDescent="0.2"/>
    <row r="25236" ht="12.75" customHeight="1" x14ac:dyDescent="0.2"/>
    <row r="25237" ht="12.75" customHeight="1" x14ac:dyDescent="0.2"/>
    <row r="25238" ht="12.75" customHeight="1" x14ac:dyDescent="0.2"/>
    <row r="25239" ht="12.75" customHeight="1" x14ac:dyDescent="0.2"/>
    <row r="25240" ht="12.75" customHeight="1" x14ac:dyDescent="0.2"/>
    <row r="25241" ht="12.75" customHeight="1" x14ac:dyDescent="0.2"/>
    <row r="25242" ht="12.75" customHeight="1" x14ac:dyDescent="0.2"/>
    <row r="25243" ht="12.75" customHeight="1" x14ac:dyDescent="0.2"/>
    <row r="25244" ht="12.75" customHeight="1" x14ac:dyDescent="0.2"/>
    <row r="25245" ht="12.75" customHeight="1" x14ac:dyDescent="0.2"/>
    <row r="25246" ht="12.75" customHeight="1" x14ac:dyDescent="0.2"/>
    <row r="25247" ht="12.75" customHeight="1" x14ac:dyDescent="0.2"/>
    <row r="25248" ht="12.75" customHeight="1" x14ac:dyDescent="0.2"/>
    <row r="25249" ht="12.75" customHeight="1" x14ac:dyDescent="0.2"/>
    <row r="25250" ht="12.75" customHeight="1" x14ac:dyDescent="0.2"/>
    <row r="25251" ht="12.75" customHeight="1" x14ac:dyDescent="0.2"/>
    <row r="25252" ht="12.75" customHeight="1" x14ac:dyDescent="0.2"/>
    <row r="25253" ht="12.75" customHeight="1" x14ac:dyDescent="0.2"/>
    <row r="25254" ht="12.75" customHeight="1" x14ac:dyDescent="0.2"/>
    <row r="25255" ht="12.75" customHeight="1" x14ac:dyDescent="0.2"/>
    <row r="25256" ht="12.75" customHeight="1" x14ac:dyDescent="0.2"/>
    <row r="25257" ht="12.75" customHeight="1" x14ac:dyDescent="0.2"/>
    <row r="25258" ht="12.75" customHeight="1" x14ac:dyDescent="0.2"/>
    <row r="25259" ht="12.75" customHeight="1" x14ac:dyDescent="0.2"/>
    <row r="25260" ht="12.75" customHeight="1" x14ac:dyDescent="0.2"/>
    <row r="25261" ht="12.75" customHeight="1" x14ac:dyDescent="0.2"/>
    <row r="25262" ht="12.75" customHeight="1" x14ac:dyDescent="0.2"/>
    <row r="25263" ht="12.75" customHeight="1" x14ac:dyDescent="0.2"/>
    <row r="25264" ht="12.75" customHeight="1" x14ac:dyDescent="0.2"/>
    <row r="25265" ht="12.75" customHeight="1" x14ac:dyDescent="0.2"/>
    <row r="25266" ht="12.75" customHeight="1" x14ac:dyDescent="0.2"/>
    <row r="25267" ht="12.75" customHeight="1" x14ac:dyDescent="0.2"/>
    <row r="25268" ht="12.75" customHeight="1" x14ac:dyDescent="0.2"/>
    <row r="25269" ht="12.75" customHeight="1" x14ac:dyDescent="0.2"/>
    <row r="25270" ht="12.75" customHeight="1" x14ac:dyDescent="0.2"/>
    <row r="25271" ht="12.75" customHeight="1" x14ac:dyDescent="0.2"/>
    <row r="25272" ht="12.75" customHeight="1" x14ac:dyDescent="0.2"/>
    <row r="25273" ht="12.75" customHeight="1" x14ac:dyDescent="0.2"/>
    <row r="25274" ht="12.75" customHeight="1" x14ac:dyDescent="0.2"/>
    <row r="25275" ht="12.75" customHeight="1" x14ac:dyDescent="0.2"/>
    <row r="25276" ht="12.75" customHeight="1" x14ac:dyDescent="0.2"/>
    <row r="25277" ht="12.75" customHeight="1" x14ac:dyDescent="0.2"/>
    <row r="25278" ht="12.75" customHeight="1" x14ac:dyDescent="0.2"/>
    <row r="25279" ht="12.75" customHeight="1" x14ac:dyDescent="0.2"/>
    <row r="25280" ht="12.75" customHeight="1" x14ac:dyDescent="0.2"/>
    <row r="25281" ht="12.75" customHeight="1" x14ac:dyDescent="0.2"/>
    <row r="25282" ht="12.75" customHeight="1" x14ac:dyDescent="0.2"/>
    <row r="25283" ht="12.75" customHeight="1" x14ac:dyDescent="0.2"/>
    <row r="25284" ht="12.75" customHeight="1" x14ac:dyDescent="0.2"/>
    <row r="25285" ht="12.75" customHeight="1" x14ac:dyDescent="0.2"/>
    <row r="25286" ht="12.75" customHeight="1" x14ac:dyDescent="0.2"/>
    <row r="25287" ht="12.75" customHeight="1" x14ac:dyDescent="0.2"/>
    <row r="25288" ht="12.75" customHeight="1" x14ac:dyDescent="0.2"/>
    <row r="25289" ht="12.75" customHeight="1" x14ac:dyDescent="0.2"/>
    <row r="25290" ht="12.75" customHeight="1" x14ac:dyDescent="0.2"/>
    <row r="25291" ht="12.75" customHeight="1" x14ac:dyDescent="0.2"/>
    <row r="25292" ht="12.75" customHeight="1" x14ac:dyDescent="0.2"/>
    <row r="25293" ht="12.75" customHeight="1" x14ac:dyDescent="0.2"/>
    <row r="25294" ht="12.75" customHeight="1" x14ac:dyDescent="0.2"/>
    <row r="25295" ht="12.75" customHeight="1" x14ac:dyDescent="0.2"/>
    <row r="25296" ht="12.75" customHeight="1" x14ac:dyDescent="0.2"/>
    <row r="25297" ht="12.75" customHeight="1" x14ac:dyDescent="0.2"/>
    <row r="25298" ht="12.75" customHeight="1" x14ac:dyDescent="0.2"/>
    <row r="25299" ht="12.75" customHeight="1" x14ac:dyDescent="0.2"/>
    <row r="25300" ht="12.75" customHeight="1" x14ac:dyDescent="0.2"/>
    <row r="25301" ht="12.75" customHeight="1" x14ac:dyDescent="0.2"/>
    <row r="25302" ht="12.75" customHeight="1" x14ac:dyDescent="0.2"/>
    <row r="25303" ht="12.75" customHeight="1" x14ac:dyDescent="0.2"/>
    <row r="25304" ht="12.75" customHeight="1" x14ac:dyDescent="0.2"/>
    <row r="25305" ht="12.75" customHeight="1" x14ac:dyDescent="0.2"/>
    <row r="25306" ht="12.75" customHeight="1" x14ac:dyDescent="0.2"/>
    <row r="25307" ht="12.75" customHeight="1" x14ac:dyDescent="0.2"/>
    <row r="25308" ht="12.75" customHeight="1" x14ac:dyDescent="0.2"/>
    <row r="25309" ht="12.75" customHeight="1" x14ac:dyDescent="0.2"/>
    <row r="25310" ht="12.75" customHeight="1" x14ac:dyDescent="0.2"/>
    <row r="25311" ht="12.75" customHeight="1" x14ac:dyDescent="0.2"/>
    <row r="25312" ht="12.75" customHeight="1" x14ac:dyDescent="0.2"/>
    <row r="25313" ht="12.75" customHeight="1" x14ac:dyDescent="0.2"/>
    <row r="25314" ht="12.75" customHeight="1" x14ac:dyDescent="0.2"/>
    <row r="25315" ht="12.75" customHeight="1" x14ac:dyDescent="0.2"/>
    <row r="25316" ht="12.75" customHeight="1" x14ac:dyDescent="0.2"/>
    <row r="25317" ht="12.75" customHeight="1" x14ac:dyDescent="0.2"/>
    <row r="25318" ht="12.75" customHeight="1" x14ac:dyDescent="0.2"/>
    <row r="25319" ht="12.75" customHeight="1" x14ac:dyDescent="0.2"/>
    <row r="25320" ht="12.75" customHeight="1" x14ac:dyDescent="0.2"/>
    <row r="25321" ht="12.75" customHeight="1" x14ac:dyDescent="0.2"/>
    <row r="25322" ht="12.75" customHeight="1" x14ac:dyDescent="0.2"/>
    <row r="25323" ht="12.75" customHeight="1" x14ac:dyDescent="0.2"/>
    <row r="25324" ht="12.75" customHeight="1" x14ac:dyDescent="0.2"/>
    <row r="25325" ht="12.75" customHeight="1" x14ac:dyDescent="0.2"/>
    <row r="25326" ht="12.75" customHeight="1" x14ac:dyDescent="0.2"/>
    <row r="25327" ht="12.75" customHeight="1" x14ac:dyDescent="0.2"/>
    <row r="25328" ht="12.75" customHeight="1" x14ac:dyDescent="0.2"/>
    <row r="25329" ht="12.75" customHeight="1" x14ac:dyDescent="0.2"/>
    <row r="25330" ht="12.75" customHeight="1" x14ac:dyDescent="0.2"/>
    <row r="25331" ht="12.75" customHeight="1" x14ac:dyDescent="0.2"/>
    <row r="25332" ht="12.75" customHeight="1" x14ac:dyDescent="0.2"/>
    <row r="25333" ht="12.75" customHeight="1" x14ac:dyDescent="0.2"/>
    <row r="25334" ht="12.75" customHeight="1" x14ac:dyDescent="0.2"/>
    <row r="25335" ht="12.75" customHeight="1" x14ac:dyDescent="0.2"/>
    <row r="25336" ht="12.75" customHeight="1" x14ac:dyDescent="0.2"/>
    <row r="25337" ht="12.75" customHeight="1" x14ac:dyDescent="0.2"/>
    <row r="25338" ht="12.75" customHeight="1" x14ac:dyDescent="0.2"/>
    <row r="25339" ht="12.75" customHeight="1" x14ac:dyDescent="0.2"/>
    <row r="25340" ht="12.75" customHeight="1" x14ac:dyDescent="0.2"/>
    <row r="25341" ht="12.75" customHeight="1" x14ac:dyDescent="0.2"/>
    <row r="25342" ht="12.75" customHeight="1" x14ac:dyDescent="0.2"/>
    <row r="25343" ht="12.75" customHeight="1" x14ac:dyDescent="0.2"/>
    <row r="25344" ht="12.75" customHeight="1" x14ac:dyDescent="0.2"/>
    <row r="25345" ht="12.75" customHeight="1" x14ac:dyDescent="0.2"/>
    <row r="25346" ht="12.75" customHeight="1" x14ac:dyDescent="0.2"/>
    <row r="25347" ht="12.75" customHeight="1" x14ac:dyDescent="0.2"/>
    <row r="25348" ht="12.75" customHeight="1" x14ac:dyDescent="0.2"/>
    <row r="25349" ht="12.75" customHeight="1" x14ac:dyDescent="0.2"/>
    <row r="25350" ht="12.75" customHeight="1" x14ac:dyDescent="0.2"/>
    <row r="25351" ht="12.75" customHeight="1" x14ac:dyDescent="0.2"/>
    <row r="25352" ht="12.75" customHeight="1" x14ac:dyDescent="0.2"/>
    <row r="25353" ht="12.75" customHeight="1" x14ac:dyDescent="0.2"/>
    <row r="25354" ht="12.75" customHeight="1" x14ac:dyDescent="0.2"/>
    <row r="25355" ht="12.75" customHeight="1" x14ac:dyDescent="0.2"/>
    <row r="25356" ht="12.75" customHeight="1" x14ac:dyDescent="0.2"/>
    <row r="25357" ht="12.75" customHeight="1" x14ac:dyDescent="0.2"/>
    <row r="25358" ht="12.75" customHeight="1" x14ac:dyDescent="0.2"/>
    <row r="25359" ht="12.75" customHeight="1" x14ac:dyDescent="0.2"/>
    <row r="25360" ht="12.75" customHeight="1" x14ac:dyDescent="0.2"/>
    <row r="25361" ht="12.75" customHeight="1" x14ac:dyDescent="0.2"/>
    <row r="25362" ht="12.75" customHeight="1" x14ac:dyDescent="0.2"/>
    <row r="25363" ht="12.75" customHeight="1" x14ac:dyDescent="0.2"/>
    <row r="25364" ht="12.75" customHeight="1" x14ac:dyDescent="0.2"/>
    <row r="25365" ht="12.75" customHeight="1" x14ac:dyDescent="0.2"/>
    <row r="25366" ht="12.75" customHeight="1" x14ac:dyDescent="0.2"/>
    <row r="25367" ht="12.75" customHeight="1" x14ac:dyDescent="0.2"/>
    <row r="25368" ht="12.75" customHeight="1" x14ac:dyDescent="0.2"/>
    <row r="25369" ht="12.75" customHeight="1" x14ac:dyDescent="0.2"/>
    <row r="25370" ht="12.75" customHeight="1" x14ac:dyDescent="0.2"/>
    <row r="25371" ht="12.75" customHeight="1" x14ac:dyDescent="0.2"/>
    <row r="25372" ht="12.75" customHeight="1" x14ac:dyDescent="0.2"/>
    <row r="25373" ht="12.75" customHeight="1" x14ac:dyDescent="0.2"/>
    <row r="25374" ht="12.75" customHeight="1" x14ac:dyDescent="0.2"/>
    <row r="25375" ht="12.75" customHeight="1" x14ac:dyDescent="0.2"/>
    <row r="25376" ht="12.75" customHeight="1" x14ac:dyDescent="0.2"/>
    <row r="25377" ht="12.75" customHeight="1" x14ac:dyDescent="0.2"/>
    <row r="25378" ht="12.75" customHeight="1" x14ac:dyDescent="0.2"/>
    <row r="25379" ht="12.75" customHeight="1" x14ac:dyDescent="0.2"/>
    <row r="25380" ht="12.75" customHeight="1" x14ac:dyDescent="0.2"/>
    <row r="25381" ht="12.75" customHeight="1" x14ac:dyDescent="0.2"/>
    <row r="25382" ht="12.75" customHeight="1" x14ac:dyDescent="0.2"/>
    <row r="25383" ht="12.75" customHeight="1" x14ac:dyDescent="0.2"/>
    <row r="25384" ht="12.75" customHeight="1" x14ac:dyDescent="0.2"/>
    <row r="25385" ht="12.75" customHeight="1" x14ac:dyDescent="0.2"/>
    <row r="25386" ht="12.75" customHeight="1" x14ac:dyDescent="0.2"/>
    <row r="25387" ht="12.75" customHeight="1" x14ac:dyDescent="0.2"/>
    <row r="25388" ht="12.75" customHeight="1" x14ac:dyDescent="0.2"/>
    <row r="25389" ht="12.75" customHeight="1" x14ac:dyDescent="0.2"/>
    <row r="25390" ht="12.75" customHeight="1" x14ac:dyDescent="0.2"/>
    <row r="25391" ht="12.75" customHeight="1" x14ac:dyDescent="0.2"/>
    <row r="25392" ht="12.75" customHeight="1" x14ac:dyDescent="0.2"/>
    <row r="25393" ht="12.75" customHeight="1" x14ac:dyDescent="0.2"/>
    <row r="25394" ht="12.75" customHeight="1" x14ac:dyDescent="0.2"/>
    <row r="25395" ht="12.75" customHeight="1" x14ac:dyDescent="0.2"/>
    <row r="25396" ht="12.75" customHeight="1" x14ac:dyDescent="0.2"/>
    <row r="25397" ht="12.75" customHeight="1" x14ac:dyDescent="0.2"/>
    <row r="25398" ht="12.75" customHeight="1" x14ac:dyDescent="0.2"/>
    <row r="25399" ht="12.75" customHeight="1" x14ac:dyDescent="0.2"/>
    <row r="25400" ht="12.75" customHeight="1" x14ac:dyDescent="0.2"/>
    <row r="25401" ht="12.75" customHeight="1" x14ac:dyDescent="0.2"/>
    <row r="25402" ht="12.75" customHeight="1" x14ac:dyDescent="0.2"/>
    <row r="25403" ht="12.75" customHeight="1" x14ac:dyDescent="0.2"/>
    <row r="25404" ht="12.75" customHeight="1" x14ac:dyDescent="0.2"/>
    <row r="25405" ht="12.75" customHeight="1" x14ac:dyDescent="0.2"/>
    <row r="25406" ht="12.75" customHeight="1" x14ac:dyDescent="0.2"/>
    <row r="25407" ht="12.75" customHeight="1" x14ac:dyDescent="0.2"/>
    <row r="25408" ht="12.75" customHeight="1" x14ac:dyDescent="0.2"/>
    <row r="25409" ht="12.75" customHeight="1" x14ac:dyDescent="0.2"/>
    <row r="25410" ht="12.75" customHeight="1" x14ac:dyDescent="0.2"/>
    <row r="25411" ht="12.75" customHeight="1" x14ac:dyDescent="0.2"/>
    <row r="25412" ht="12.75" customHeight="1" x14ac:dyDescent="0.2"/>
    <row r="25413" ht="12.75" customHeight="1" x14ac:dyDescent="0.2"/>
    <row r="25414" ht="12.75" customHeight="1" x14ac:dyDescent="0.2"/>
    <row r="25415" ht="12.75" customHeight="1" x14ac:dyDescent="0.2"/>
    <row r="25416" ht="12.75" customHeight="1" x14ac:dyDescent="0.2"/>
    <row r="25417" ht="12.75" customHeight="1" x14ac:dyDescent="0.2"/>
    <row r="25418" ht="12.75" customHeight="1" x14ac:dyDescent="0.2"/>
    <row r="25419" ht="12.75" customHeight="1" x14ac:dyDescent="0.2"/>
    <row r="25420" ht="12.75" customHeight="1" x14ac:dyDescent="0.2"/>
    <row r="25421" ht="12.75" customHeight="1" x14ac:dyDescent="0.2"/>
    <row r="25422" ht="12.75" customHeight="1" x14ac:dyDescent="0.2"/>
    <row r="25423" ht="12.75" customHeight="1" x14ac:dyDescent="0.2"/>
    <row r="25424" ht="12.75" customHeight="1" x14ac:dyDescent="0.2"/>
    <row r="25425" ht="12.75" customHeight="1" x14ac:dyDescent="0.2"/>
    <row r="25426" ht="12.75" customHeight="1" x14ac:dyDescent="0.2"/>
    <row r="25427" ht="12.75" customHeight="1" x14ac:dyDescent="0.2"/>
    <row r="25428" ht="12.75" customHeight="1" x14ac:dyDescent="0.2"/>
    <row r="25429" ht="12.75" customHeight="1" x14ac:dyDescent="0.2"/>
    <row r="25430" ht="12.75" customHeight="1" x14ac:dyDescent="0.2"/>
    <row r="25431" ht="12.75" customHeight="1" x14ac:dyDescent="0.2"/>
    <row r="25432" ht="12.75" customHeight="1" x14ac:dyDescent="0.2"/>
    <row r="25433" ht="12.75" customHeight="1" x14ac:dyDescent="0.2"/>
    <row r="25434" ht="12.75" customHeight="1" x14ac:dyDescent="0.2"/>
    <row r="25435" ht="12.75" customHeight="1" x14ac:dyDescent="0.2"/>
    <row r="25436" ht="12.75" customHeight="1" x14ac:dyDescent="0.2"/>
    <row r="25437" ht="12.75" customHeight="1" x14ac:dyDescent="0.2"/>
    <row r="25438" ht="12.75" customHeight="1" x14ac:dyDescent="0.2"/>
    <row r="25439" ht="12.75" customHeight="1" x14ac:dyDescent="0.2"/>
    <row r="25440" ht="12.75" customHeight="1" x14ac:dyDescent="0.2"/>
    <row r="25441" ht="12.75" customHeight="1" x14ac:dyDescent="0.2"/>
    <row r="25442" ht="12.75" customHeight="1" x14ac:dyDescent="0.2"/>
    <row r="25443" ht="12.75" customHeight="1" x14ac:dyDescent="0.2"/>
    <row r="25444" ht="12.75" customHeight="1" x14ac:dyDescent="0.2"/>
    <row r="25445" ht="12.75" customHeight="1" x14ac:dyDescent="0.2"/>
    <row r="25446" ht="12.75" customHeight="1" x14ac:dyDescent="0.2"/>
    <row r="25447" ht="12.75" customHeight="1" x14ac:dyDescent="0.2"/>
    <row r="25448" ht="12.75" customHeight="1" x14ac:dyDescent="0.2"/>
    <row r="25449" ht="12.75" customHeight="1" x14ac:dyDescent="0.2"/>
    <row r="25450" ht="12.75" customHeight="1" x14ac:dyDescent="0.2"/>
    <row r="25451" ht="12.75" customHeight="1" x14ac:dyDescent="0.2"/>
    <row r="25452" ht="12.75" customHeight="1" x14ac:dyDescent="0.2"/>
    <row r="25453" ht="12.75" customHeight="1" x14ac:dyDescent="0.2"/>
    <row r="25454" ht="12.75" customHeight="1" x14ac:dyDescent="0.2"/>
    <row r="25455" ht="12.75" customHeight="1" x14ac:dyDescent="0.2"/>
    <row r="25456" ht="12.75" customHeight="1" x14ac:dyDescent="0.2"/>
    <row r="25457" ht="12.75" customHeight="1" x14ac:dyDescent="0.2"/>
    <row r="25458" ht="12.75" customHeight="1" x14ac:dyDescent="0.2"/>
    <row r="25459" ht="12.75" customHeight="1" x14ac:dyDescent="0.2"/>
    <row r="25460" ht="12.75" customHeight="1" x14ac:dyDescent="0.2"/>
    <row r="25461" ht="12.75" customHeight="1" x14ac:dyDescent="0.2"/>
    <row r="25462" ht="12.75" customHeight="1" x14ac:dyDescent="0.2"/>
    <row r="25463" ht="12.75" customHeight="1" x14ac:dyDescent="0.2"/>
    <row r="25464" ht="12.75" customHeight="1" x14ac:dyDescent="0.2"/>
    <row r="25465" ht="12.75" customHeight="1" x14ac:dyDescent="0.2"/>
    <row r="25466" ht="12.75" customHeight="1" x14ac:dyDescent="0.2"/>
    <row r="25467" ht="12.75" customHeight="1" x14ac:dyDescent="0.2"/>
    <row r="25468" ht="12.75" customHeight="1" x14ac:dyDescent="0.2"/>
    <row r="25469" ht="12.75" customHeight="1" x14ac:dyDescent="0.2"/>
    <row r="25470" ht="12.75" customHeight="1" x14ac:dyDescent="0.2"/>
    <row r="25471" ht="12.75" customHeight="1" x14ac:dyDescent="0.2"/>
    <row r="25472" ht="12.75" customHeight="1" x14ac:dyDescent="0.2"/>
    <row r="25473" ht="12.75" customHeight="1" x14ac:dyDescent="0.2"/>
    <row r="25474" ht="12.75" customHeight="1" x14ac:dyDescent="0.2"/>
    <row r="25475" ht="12.75" customHeight="1" x14ac:dyDescent="0.2"/>
    <row r="25476" ht="12.75" customHeight="1" x14ac:dyDescent="0.2"/>
    <row r="25477" ht="12.75" customHeight="1" x14ac:dyDescent="0.2"/>
    <row r="25478" ht="12.75" customHeight="1" x14ac:dyDescent="0.2"/>
    <row r="25479" ht="12.75" customHeight="1" x14ac:dyDescent="0.2"/>
    <row r="25480" ht="12.75" customHeight="1" x14ac:dyDescent="0.2"/>
    <row r="25481" ht="12.75" customHeight="1" x14ac:dyDescent="0.2"/>
    <row r="25482" ht="12.75" customHeight="1" x14ac:dyDescent="0.2"/>
    <row r="25483" ht="12.75" customHeight="1" x14ac:dyDescent="0.2"/>
    <row r="25484" ht="12.75" customHeight="1" x14ac:dyDescent="0.2"/>
    <row r="25485" ht="12.75" customHeight="1" x14ac:dyDescent="0.2"/>
    <row r="25486" ht="12.75" customHeight="1" x14ac:dyDescent="0.2"/>
    <row r="25487" ht="12.75" customHeight="1" x14ac:dyDescent="0.2"/>
    <row r="25488" ht="12.75" customHeight="1" x14ac:dyDescent="0.2"/>
    <row r="25489" ht="12.75" customHeight="1" x14ac:dyDescent="0.2"/>
    <row r="25490" ht="12.75" customHeight="1" x14ac:dyDescent="0.2"/>
    <row r="25491" ht="12.75" customHeight="1" x14ac:dyDescent="0.2"/>
    <row r="25492" ht="12.75" customHeight="1" x14ac:dyDescent="0.2"/>
    <row r="25493" ht="12.75" customHeight="1" x14ac:dyDescent="0.2"/>
    <row r="25494" ht="12.75" customHeight="1" x14ac:dyDescent="0.2"/>
    <row r="25495" ht="12.75" customHeight="1" x14ac:dyDescent="0.2"/>
    <row r="25496" ht="12.75" customHeight="1" x14ac:dyDescent="0.2"/>
    <row r="25497" ht="12.75" customHeight="1" x14ac:dyDescent="0.2"/>
    <row r="25498" ht="12.75" customHeight="1" x14ac:dyDescent="0.2"/>
    <row r="25499" ht="12.75" customHeight="1" x14ac:dyDescent="0.2"/>
    <row r="25500" ht="12.75" customHeight="1" x14ac:dyDescent="0.2"/>
    <row r="25501" ht="12.75" customHeight="1" x14ac:dyDescent="0.2"/>
    <row r="25502" ht="12.75" customHeight="1" x14ac:dyDescent="0.2"/>
    <row r="25503" ht="12.75" customHeight="1" x14ac:dyDescent="0.2"/>
    <row r="25504" ht="12.75" customHeight="1" x14ac:dyDescent="0.2"/>
    <row r="25505" ht="12.75" customHeight="1" x14ac:dyDescent="0.2"/>
    <row r="25506" ht="12.75" customHeight="1" x14ac:dyDescent="0.2"/>
    <row r="25507" ht="12.75" customHeight="1" x14ac:dyDescent="0.2"/>
    <row r="25508" ht="12.75" customHeight="1" x14ac:dyDescent="0.2"/>
    <row r="25509" ht="12.75" customHeight="1" x14ac:dyDescent="0.2"/>
    <row r="25510" ht="12.75" customHeight="1" x14ac:dyDescent="0.2"/>
    <row r="25511" ht="12.75" customHeight="1" x14ac:dyDescent="0.2"/>
    <row r="25512" ht="12.75" customHeight="1" x14ac:dyDescent="0.2"/>
    <row r="25513" ht="12.75" customHeight="1" x14ac:dyDescent="0.2"/>
    <row r="25514" ht="12.75" customHeight="1" x14ac:dyDescent="0.2"/>
    <row r="25515" ht="12.75" customHeight="1" x14ac:dyDescent="0.2"/>
    <row r="25516" ht="12.75" customHeight="1" x14ac:dyDescent="0.2"/>
    <row r="25517" ht="12.75" customHeight="1" x14ac:dyDescent="0.2"/>
    <row r="25518" ht="12.75" customHeight="1" x14ac:dyDescent="0.2"/>
    <row r="25519" ht="12.75" customHeight="1" x14ac:dyDescent="0.2"/>
    <row r="25520" ht="12.75" customHeight="1" x14ac:dyDescent="0.2"/>
    <row r="25521" ht="12.75" customHeight="1" x14ac:dyDescent="0.2"/>
    <row r="25522" ht="12.75" customHeight="1" x14ac:dyDescent="0.2"/>
    <row r="25523" ht="12.75" customHeight="1" x14ac:dyDescent="0.2"/>
    <row r="25524" ht="12.75" customHeight="1" x14ac:dyDescent="0.2"/>
    <row r="25525" ht="12.75" customHeight="1" x14ac:dyDescent="0.2"/>
    <row r="25526" ht="12.75" customHeight="1" x14ac:dyDescent="0.2"/>
    <row r="25527" ht="12.75" customHeight="1" x14ac:dyDescent="0.2"/>
    <row r="25528" ht="12.75" customHeight="1" x14ac:dyDescent="0.2"/>
    <row r="25529" ht="12.75" customHeight="1" x14ac:dyDescent="0.2"/>
    <row r="25530" ht="12.75" customHeight="1" x14ac:dyDescent="0.2"/>
    <row r="25531" ht="12.75" customHeight="1" x14ac:dyDescent="0.2"/>
    <row r="25532" ht="12.75" customHeight="1" x14ac:dyDescent="0.2"/>
    <row r="25533" ht="12.75" customHeight="1" x14ac:dyDescent="0.2"/>
    <row r="25534" ht="12.75" customHeight="1" x14ac:dyDescent="0.2"/>
    <row r="25535" ht="12.75" customHeight="1" x14ac:dyDescent="0.2"/>
    <row r="25536" ht="12.75" customHeight="1" x14ac:dyDescent="0.2"/>
    <row r="25537" ht="12.75" customHeight="1" x14ac:dyDescent="0.2"/>
    <row r="25538" ht="12.75" customHeight="1" x14ac:dyDescent="0.2"/>
    <row r="25539" ht="12.75" customHeight="1" x14ac:dyDescent="0.2"/>
    <row r="25540" ht="12.75" customHeight="1" x14ac:dyDescent="0.2"/>
    <row r="25541" ht="12.75" customHeight="1" x14ac:dyDescent="0.2"/>
    <row r="25542" ht="12.75" customHeight="1" x14ac:dyDescent="0.2"/>
    <row r="25543" ht="12.75" customHeight="1" x14ac:dyDescent="0.2"/>
    <row r="25544" ht="12.75" customHeight="1" x14ac:dyDescent="0.2"/>
    <row r="25545" ht="12.75" customHeight="1" x14ac:dyDescent="0.2"/>
    <row r="25546" ht="12.75" customHeight="1" x14ac:dyDescent="0.2"/>
    <row r="25547" ht="12.75" customHeight="1" x14ac:dyDescent="0.2"/>
    <row r="25548" ht="12.75" customHeight="1" x14ac:dyDescent="0.2"/>
    <row r="25549" ht="12.75" customHeight="1" x14ac:dyDescent="0.2"/>
    <row r="25550" ht="12.75" customHeight="1" x14ac:dyDescent="0.2"/>
    <row r="25551" ht="12.75" customHeight="1" x14ac:dyDescent="0.2"/>
    <row r="25552" ht="12.75" customHeight="1" x14ac:dyDescent="0.2"/>
    <row r="25553" ht="12.75" customHeight="1" x14ac:dyDescent="0.2"/>
    <row r="25554" ht="12.75" customHeight="1" x14ac:dyDescent="0.2"/>
    <row r="25555" ht="12.75" customHeight="1" x14ac:dyDescent="0.2"/>
    <row r="25556" ht="12.75" customHeight="1" x14ac:dyDescent="0.2"/>
    <row r="25557" ht="12.75" customHeight="1" x14ac:dyDescent="0.2"/>
    <row r="25558" ht="12.75" customHeight="1" x14ac:dyDescent="0.2"/>
    <row r="25559" ht="12.75" customHeight="1" x14ac:dyDescent="0.2"/>
    <row r="25560" ht="12.75" customHeight="1" x14ac:dyDescent="0.2"/>
    <row r="25561" ht="12.75" customHeight="1" x14ac:dyDescent="0.2"/>
    <row r="25562" ht="12.75" customHeight="1" x14ac:dyDescent="0.2"/>
    <row r="25563" ht="12.75" customHeight="1" x14ac:dyDescent="0.2"/>
    <row r="25564" ht="12.75" customHeight="1" x14ac:dyDescent="0.2"/>
    <row r="25565" ht="12.75" customHeight="1" x14ac:dyDescent="0.2"/>
    <row r="25566" ht="12.75" customHeight="1" x14ac:dyDescent="0.2"/>
    <row r="25567" ht="12.75" customHeight="1" x14ac:dyDescent="0.2"/>
    <row r="25568" ht="12.75" customHeight="1" x14ac:dyDescent="0.2"/>
    <row r="25569" ht="12.75" customHeight="1" x14ac:dyDescent="0.2"/>
    <row r="25570" ht="12.75" customHeight="1" x14ac:dyDescent="0.2"/>
    <row r="25571" ht="12.75" customHeight="1" x14ac:dyDescent="0.2"/>
    <row r="25572" ht="12.75" customHeight="1" x14ac:dyDescent="0.2"/>
    <row r="25573" ht="12.75" customHeight="1" x14ac:dyDescent="0.2"/>
    <row r="25574" ht="12.75" customHeight="1" x14ac:dyDescent="0.2"/>
    <row r="25575" ht="12.75" customHeight="1" x14ac:dyDescent="0.2"/>
    <row r="25576" ht="12.75" customHeight="1" x14ac:dyDescent="0.2"/>
    <row r="25577" ht="12.75" customHeight="1" x14ac:dyDescent="0.2"/>
    <row r="25578" ht="12.75" customHeight="1" x14ac:dyDescent="0.2"/>
    <row r="25579" ht="12.75" customHeight="1" x14ac:dyDescent="0.2"/>
    <row r="25580" ht="12.75" customHeight="1" x14ac:dyDescent="0.2"/>
    <row r="25581" ht="12.75" customHeight="1" x14ac:dyDescent="0.2"/>
    <row r="25582" ht="12.75" customHeight="1" x14ac:dyDescent="0.2"/>
    <row r="25583" ht="12.75" customHeight="1" x14ac:dyDescent="0.2"/>
    <row r="25584" ht="12.75" customHeight="1" x14ac:dyDescent="0.2"/>
    <row r="25585" ht="12.75" customHeight="1" x14ac:dyDescent="0.2"/>
    <row r="25586" ht="12.75" customHeight="1" x14ac:dyDescent="0.2"/>
    <row r="25587" ht="12.75" customHeight="1" x14ac:dyDescent="0.2"/>
    <row r="25588" ht="12.75" customHeight="1" x14ac:dyDescent="0.2"/>
    <row r="25589" ht="12.75" customHeight="1" x14ac:dyDescent="0.2"/>
    <row r="25590" ht="12.75" customHeight="1" x14ac:dyDescent="0.2"/>
    <row r="25591" ht="12.75" customHeight="1" x14ac:dyDescent="0.2"/>
    <row r="25592" ht="12.75" customHeight="1" x14ac:dyDescent="0.2"/>
    <row r="25593" ht="12.75" customHeight="1" x14ac:dyDescent="0.2"/>
    <row r="25594" ht="12.75" customHeight="1" x14ac:dyDescent="0.2"/>
    <row r="25595" ht="12.75" customHeight="1" x14ac:dyDescent="0.2"/>
    <row r="25596" ht="12.75" customHeight="1" x14ac:dyDescent="0.2"/>
    <row r="25597" ht="12.75" customHeight="1" x14ac:dyDescent="0.2"/>
    <row r="25598" ht="12.75" customHeight="1" x14ac:dyDescent="0.2"/>
    <row r="25599" ht="12.75" customHeight="1" x14ac:dyDescent="0.2"/>
    <row r="25600" ht="12.75" customHeight="1" x14ac:dyDescent="0.2"/>
    <row r="25601" ht="12.75" customHeight="1" x14ac:dyDescent="0.2"/>
    <row r="25602" ht="12.75" customHeight="1" x14ac:dyDescent="0.2"/>
    <row r="25603" ht="12.75" customHeight="1" x14ac:dyDescent="0.2"/>
    <row r="25604" ht="12.75" customHeight="1" x14ac:dyDescent="0.2"/>
    <row r="25605" ht="12.75" customHeight="1" x14ac:dyDescent="0.2"/>
    <row r="25606" ht="12.75" customHeight="1" x14ac:dyDescent="0.2"/>
    <row r="25607" ht="12.75" customHeight="1" x14ac:dyDescent="0.2"/>
    <row r="25608" ht="12.75" customHeight="1" x14ac:dyDescent="0.2"/>
    <row r="25609" ht="12.75" customHeight="1" x14ac:dyDescent="0.2"/>
    <row r="25610" ht="12.75" customHeight="1" x14ac:dyDescent="0.2"/>
    <row r="25611" ht="12.75" customHeight="1" x14ac:dyDescent="0.2"/>
    <row r="25612" ht="12.75" customHeight="1" x14ac:dyDescent="0.2"/>
    <row r="25613" ht="12.75" customHeight="1" x14ac:dyDescent="0.2"/>
    <row r="25614" ht="12.75" customHeight="1" x14ac:dyDescent="0.2"/>
    <row r="25615" ht="12.75" customHeight="1" x14ac:dyDescent="0.2"/>
    <row r="25616" ht="12.75" customHeight="1" x14ac:dyDescent="0.2"/>
    <row r="25617" ht="12.75" customHeight="1" x14ac:dyDescent="0.2"/>
    <row r="25618" ht="12.75" customHeight="1" x14ac:dyDescent="0.2"/>
    <row r="25619" ht="12.75" customHeight="1" x14ac:dyDescent="0.2"/>
    <row r="25620" ht="12.75" customHeight="1" x14ac:dyDescent="0.2"/>
    <row r="25621" ht="12.75" customHeight="1" x14ac:dyDescent="0.2"/>
    <row r="25622" ht="12.75" customHeight="1" x14ac:dyDescent="0.2"/>
    <row r="25623" ht="12.75" customHeight="1" x14ac:dyDescent="0.2"/>
    <row r="25624" ht="12.75" customHeight="1" x14ac:dyDescent="0.2"/>
    <row r="25625" ht="12.75" customHeight="1" x14ac:dyDescent="0.2"/>
    <row r="25626" ht="12.75" customHeight="1" x14ac:dyDescent="0.2"/>
    <row r="25627" ht="12.75" customHeight="1" x14ac:dyDescent="0.2"/>
    <row r="25628" ht="12.75" customHeight="1" x14ac:dyDescent="0.2"/>
    <row r="25629" ht="12.75" customHeight="1" x14ac:dyDescent="0.2"/>
    <row r="25630" ht="12.75" customHeight="1" x14ac:dyDescent="0.2"/>
    <row r="25631" ht="12.75" customHeight="1" x14ac:dyDescent="0.2"/>
    <row r="25632" ht="12.75" customHeight="1" x14ac:dyDescent="0.2"/>
    <row r="25633" ht="12.75" customHeight="1" x14ac:dyDescent="0.2"/>
    <row r="25634" ht="12.75" customHeight="1" x14ac:dyDescent="0.2"/>
    <row r="25635" ht="12.75" customHeight="1" x14ac:dyDescent="0.2"/>
    <row r="25636" ht="12.75" customHeight="1" x14ac:dyDescent="0.2"/>
    <row r="25637" ht="12.75" customHeight="1" x14ac:dyDescent="0.2"/>
    <row r="25638" ht="12.75" customHeight="1" x14ac:dyDescent="0.2"/>
    <row r="25639" ht="12.75" customHeight="1" x14ac:dyDescent="0.2"/>
    <row r="25640" ht="12.75" customHeight="1" x14ac:dyDescent="0.2"/>
    <row r="25641" ht="12.75" customHeight="1" x14ac:dyDescent="0.2"/>
    <row r="25642" ht="12.75" customHeight="1" x14ac:dyDescent="0.2"/>
    <row r="25643" ht="12.75" customHeight="1" x14ac:dyDescent="0.2"/>
    <row r="25644" ht="12.75" customHeight="1" x14ac:dyDescent="0.2"/>
    <row r="25645" ht="12.75" customHeight="1" x14ac:dyDescent="0.2"/>
    <row r="25646" ht="12.75" customHeight="1" x14ac:dyDescent="0.2"/>
    <row r="25647" ht="12.75" customHeight="1" x14ac:dyDescent="0.2"/>
    <row r="25648" ht="12.75" customHeight="1" x14ac:dyDescent="0.2"/>
    <row r="25649" ht="12.75" customHeight="1" x14ac:dyDescent="0.2"/>
    <row r="25650" ht="12.75" customHeight="1" x14ac:dyDescent="0.2"/>
    <row r="25651" ht="12.75" customHeight="1" x14ac:dyDescent="0.2"/>
    <row r="25652" ht="12.75" customHeight="1" x14ac:dyDescent="0.2"/>
    <row r="25653" ht="12.75" customHeight="1" x14ac:dyDescent="0.2"/>
    <row r="25654" ht="12.75" customHeight="1" x14ac:dyDescent="0.2"/>
    <row r="25655" ht="12.75" customHeight="1" x14ac:dyDescent="0.2"/>
    <row r="25656" ht="12.75" customHeight="1" x14ac:dyDescent="0.2"/>
    <row r="25657" ht="12.75" customHeight="1" x14ac:dyDescent="0.2"/>
    <row r="25658" ht="12.75" customHeight="1" x14ac:dyDescent="0.2"/>
    <row r="25659" ht="12.75" customHeight="1" x14ac:dyDescent="0.2"/>
    <row r="25660" ht="12.75" customHeight="1" x14ac:dyDescent="0.2"/>
    <row r="25661" ht="12.75" customHeight="1" x14ac:dyDescent="0.2"/>
    <row r="25662" ht="12.75" customHeight="1" x14ac:dyDescent="0.2"/>
    <row r="25663" ht="12.75" customHeight="1" x14ac:dyDescent="0.2"/>
    <row r="25664" ht="12.75" customHeight="1" x14ac:dyDescent="0.2"/>
    <row r="25665" ht="12.75" customHeight="1" x14ac:dyDescent="0.2"/>
    <row r="25666" ht="12.75" customHeight="1" x14ac:dyDescent="0.2"/>
    <row r="25667" ht="12.75" customHeight="1" x14ac:dyDescent="0.2"/>
    <row r="25668" ht="12.75" customHeight="1" x14ac:dyDescent="0.2"/>
    <row r="25669" ht="12.75" customHeight="1" x14ac:dyDescent="0.2"/>
    <row r="25670" ht="12.75" customHeight="1" x14ac:dyDescent="0.2"/>
    <row r="25671" ht="12.75" customHeight="1" x14ac:dyDescent="0.2"/>
    <row r="25672" ht="12.75" customHeight="1" x14ac:dyDescent="0.2"/>
    <row r="25673" ht="12.75" customHeight="1" x14ac:dyDescent="0.2"/>
    <row r="25674" ht="12.75" customHeight="1" x14ac:dyDescent="0.2"/>
    <row r="25675" ht="12.75" customHeight="1" x14ac:dyDescent="0.2"/>
    <row r="25676" ht="12.75" customHeight="1" x14ac:dyDescent="0.2"/>
    <row r="25677" ht="12.75" customHeight="1" x14ac:dyDescent="0.2"/>
    <row r="25678" ht="12.75" customHeight="1" x14ac:dyDescent="0.2"/>
    <row r="25679" ht="12.75" customHeight="1" x14ac:dyDescent="0.2"/>
    <row r="25680" ht="12.75" customHeight="1" x14ac:dyDescent="0.2"/>
    <row r="25681" ht="12.75" customHeight="1" x14ac:dyDescent="0.2"/>
    <row r="25682" ht="12.75" customHeight="1" x14ac:dyDescent="0.2"/>
    <row r="25683" ht="12.75" customHeight="1" x14ac:dyDescent="0.2"/>
    <row r="25684" ht="12.75" customHeight="1" x14ac:dyDescent="0.2"/>
    <row r="25685" ht="12.75" customHeight="1" x14ac:dyDescent="0.2"/>
    <row r="25686" ht="12.75" customHeight="1" x14ac:dyDescent="0.2"/>
    <row r="25687" ht="12.75" customHeight="1" x14ac:dyDescent="0.2"/>
    <row r="25688" ht="12.75" customHeight="1" x14ac:dyDescent="0.2"/>
    <row r="25689" ht="12.75" customHeight="1" x14ac:dyDescent="0.2"/>
    <row r="25690" ht="12.75" customHeight="1" x14ac:dyDescent="0.2"/>
    <row r="25691" ht="12.75" customHeight="1" x14ac:dyDescent="0.2"/>
    <row r="25692" ht="12.75" customHeight="1" x14ac:dyDescent="0.2"/>
    <row r="25693" ht="12.75" customHeight="1" x14ac:dyDescent="0.2"/>
    <row r="25694" ht="12.75" customHeight="1" x14ac:dyDescent="0.2"/>
    <row r="25695" ht="12.75" customHeight="1" x14ac:dyDescent="0.2"/>
    <row r="25696" ht="12.75" customHeight="1" x14ac:dyDescent="0.2"/>
    <row r="25697" ht="12.75" customHeight="1" x14ac:dyDescent="0.2"/>
    <row r="25698" ht="12.75" customHeight="1" x14ac:dyDescent="0.2"/>
    <row r="25699" ht="12.75" customHeight="1" x14ac:dyDescent="0.2"/>
    <row r="25700" ht="12.75" customHeight="1" x14ac:dyDescent="0.2"/>
    <row r="25701" ht="12.75" customHeight="1" x14ac:dyDescent="0.2"/>
    <row r="25702" ht="12.75" customHeight="1" x14ac:dyDescent="0.2"/>
    <row r="25703" ht="12.75" customHeight="1" x14ac:dyDescent="0.2"/>
    <row r="25704" ht="12.75" customHeight="1" x14ac:dyDescent="0.2"/>
    <row r="25705" ht="12.75" customHeight="1" x14ac:dyDescent="0.2"/>
    <row r="25706" ht="12.75" customHeight="1" x14ac:dyDescent="0.2"/>
    <row r="25707" ht="12.75" customHeight="1" x14ac:dyDescent="0.2"/>
    <row r="25708" ht="12.75" customHeight="1" x14ac:dyDescent="0.2"/>
    <row r="25709" ht="12.75" customHeight="1" x14ac:dyDescent="0.2"/>
    <row r="25710" ht="12.75" customHeight="1" x14ac:dyDescent="0.2"/>
    <row r="25711" ht="12.75" customHeight="1" x14ac:dyDescent="0.2"/>
    <row r="25712" ht="12.75" customHeight="1" x14ac:dyDescent="0.2"/>
    <row r="25713" ht="12.75" customHeight="1" x14ac:dyDescent="0.2"/>
    <row r="25714" ht="12.75" customHeight="1" x14ac:dyDescent="0.2"/>
    <row r="25715" ht="12.75" customHeight="1" x14ac:dyDescent="0.2"/>
    <row r="25716" ht="12.75" customHeight="1" x14ac:dyDescent="0.2"/>
    <row r="25717" ht="12.75" customHeight="1" x14ac:dyDescent="0.2"/>
    <row r="25718" ht="12.75" customHeight="1" x14ac:dyDescent="0.2"/>
    <row r="25719" ht="12.75" customHeight="1" x14ac:dyDescent="0.2"/>
    <row r="25720" ht="12.75" customHeight="1" x14ac:dyDescent="0.2"/>
    <row r="25721" ht="12.75" customHeight="1" x14ac:dyDescent="0.2"/>
    <row r="25722" ht="12.75" customHeight="1" x14ac:dyDescent="0.2"/>
    <row r="25723" ht="12.75" customHeight="1" x14ac:dyDescent="0.2"/>
    <row r="25724" ht="12.75" customHeight="1" x14ac:dyDescent="0.2"/>
    <row r="25725" ht="12.75" customHeight="1" x14ac:dyDescent="0.2"/>
    <row r="25726" ht="12.75" customHeight="1" x14ac:dyDescent="0.2"/>
    <row r="25727" ht="12.75" customHeight="1" x14ac:dyDescent="0.2"/>
    <row r="25728" ht="12.75" customHeight="1" x14ac:dyDescent="0.2"/>
    <row r="25729" ht="12.75" customHeight="1" x14ac:dyDescent="0.2"/>
    <row r="25730" ht="12.75" customHeight="1" x14ac:dyDescent="0.2"/>
    <row r="25731" ht="12.75" customHeight="1" x14ac:dyDescent="0.2"/>
    <row r="25732" ht="12.75" customHeight="1" x14ac:dyDescent="0.2"/>
    <row r="25733" ht="12.75" customHeight="1" x14ac:dyDescent="0.2"/>
    <row r="25734" ht="12.75" customHeight="1" x14ac:dyDescent="0.2"/>
    <row r="25735" ht="12.75" customHeight="1" x14ac:dyDescent="0.2"/>
    <row r="25736" ht="12.75" customHeight="1" x14ac:dyDescent="0.2"/>
    <row r="25737" ht="12.75" customHeight="1" x14ac:dyDescent="0.2"/>
    <row r="25738" ht="12.75" customHeight="1" x14ac:dyDescent="0.2"/>
    <row r="25739" ht="12.75" customHeight="1" x14ac:dyDescent="0.2"/>
    <row r="25740" ht="12.75" customHeight="1" x14ac:dyDescent="0.2"/>
    <row r="25741" ht="12.75" customHeight="1" x14ac:dyDescent="0.2"/>
    <row r="25742" ht="12.75" customHeight="1" x14ac:dyDescent="0.2"/>
    <row r="25743" ht="12.75" customHeight="1" x14ac:dyDescent="0.2"/>
    <row r="25744" ht="12.75" customHeight="1" x14ac:dyDescent="0.2"/>
    <row r="25745" ht="12.75" customHeight="1" x14ac:dyDescent="0.2"/>
    <row r="25746" ht="12.75" customHeight="1" x14ac:dyDescent="0.2"/>
    <row r="25747" ht="12.75" customHeight="1" x14ac:dyDescent="0.2"/>
    <row r="25748" ht="12.75" customHeight="1" x14ac:dyDescent="0.2"/>
    <row r="25749" ht="12.75" customHeight="1" x14ac:dyDescent="0.2"/>
    <row r="25750" ht="12.75" customHeight="1" x14ac:dyDescent="0.2"/>
    <row r="25751" ht="12.75" customHeight="1" x14ac:dyDescent="0.2"/>
    <row r="25752" ht="12.75" customHeight="1" x14ac:dyDescent="0.2"/>
    <row r="25753" ht="12.75" customHeight="1" x14ac:dyDescent="0.2"/>
    <row r="25754" ht="12.75" customHeight="1" x14ac:dyDescent="0.2"/>
    <row r="25755" ht="12.75" customHeight="1" x14ac:dyDescent="0.2"/>
    <row r="25756" ht="12.75" customHeight="1" x14ac:dyDescent="0.2"/>
    <row r="25757" ht="12.75" customHeight="1" x14ac:dyDescent="0.2"/>
    <row r="25758" ht="12.75" customHeight="1" x14ac:dyDescent="0.2"/>
    <row r="25759" ht="12.75" customHeight="1" x14ac:dyDescent="0.2"/>
    <row r="25760" ht="12.75" customHeight="1" x14ac:dyDescent="0.2"/>
    <row r="25761" ht="12.75" customHeight="1" x14ac:dyDescent="0.2"/>
    <row r="25762" ht="12.75" customHeight="1" x14ac:dyDescent="0.2"/>
    <row r="25763" ht="12.75" customHeight="1" x14ac:dyDescent="0.2"/>
    <row r="25764" ht="12.75" customHeight="1" x14ac:dyDescent="0.2"/>
    <row r="25765" ht="12.75" customHeight="1" x14ac:dyDescent="0.2"/>
    <row r="25766" ht="12.75" customHeight="1" x14ac:dyDescent="0.2"/>
    <row r="25767" ht="12.75" customHeight="1" x14ac:dyDescent="0.2"/>
    <row r="25768" ht="12.75" customHeight="1" x14ac:dyDescent="0.2"/>
    <row r="25769" ht="12.75" customHeight="1" x14ac:dyDescent="0.2"/>
    <row r="25770" ht="12.75" customHeight="1" x14ac:dyDescent="0.2"/>
    <row r="25771" ht="12.75" customHeight="1" x14ac:dyDescent="0.2"/>
    <row r="25772" ht="12.75" customHeight="1" x14ac:dyDescent="0.2"/>
    <row r="25773" ht="12.75" customHeight="1" x14ac:dyDescent="0.2"/>
    <row r="25774" ht="12.75" customHeight="1" x14ac:dyDescent="0.2"/>
    <row r="25775" ht="12.75" customHeight="1" x14ac:dyDescent="0.2"/>
    <row r="25776" ht="12.75" customHeight="1" x14ac:dyDescent="0.2"/>
    <row r="25777" ht="12.75" customHeight="1" x14ac:dyDescent="0.2"/>
    <row r="25778" ht="12.75" customHeight="1" x14ac:dyDescent="0.2"/>
    <row r="25779" ht="12.75" customHeight="1" x14ac:dyDescent="0.2"/>
    <row r="25780" ht="12.75" customHeight="1" x14ac:dyDescent="0.2"/>
    <row r="25781" ht="12.75" customHeight="1" x14ac:dyDescent="0.2"/>
    <row r="25782" ht="12.75" customHeight="1" x14ac:dyDescent="0.2"/>
    <row r="25783" ht="12.75" customHeight="1" x14ac:dyDescent="0.2"/>
    <row r="25784" ht="12.75" customHeight="1" x14ac:dyDescent="0.2"/>
    <row r="25785" ht="12.75" customHeight="1" x14ac:dyDescent="0.2"/>
    <row r="25786" ht="12.75" customHeight="1" x14ac:dyDescent="0.2"/>
    <row r="25787" ht="12.75" customHeight="1" x14ac:dyDescent="0.2"/>
    <row r="25788" ht="12.75" customHeight="1" x14ac:dyDescent="0.2"/>
    <row r="25789" ht="12.75" customHeight="1" x14ac:dyDescent="0.2"/>
    <row r="25790" ht="12.75" customHeight="1" x14ac:dyDescent="0.2"/>
    <row r="25791" ht="12.75" customHeight="1" x14ac:dyDescent="0.2"/>
    <row r="25792" ht="12.75" customHeight="1" x14ac:dyDescent="0.2"/>
    <row r="25793" ht="12.75" customHeight="1" x14ac:dyDescent="0.2"/>
    <row r="25794" ht="12.75" customHeight="1" x14ac:dyDescent="0.2"/>
    <row r="25795" ht="12.75" customHeight="1" x14ac:dyDescent="0.2"/>
    <row r="25796" ht="12.75" customHeight="1" x14ac:dyDescent="0.2"/>
    <row r="25797" ht="12.75" customHeight="1" x14ac:dyDescent="0.2"/>
    <row r="25798" ht="12.75" customHeight="1" x14ac:dyDescent="0.2"/>
    <row r="25799" ht="12.75" customHeight="1" x14ac:dyDescent="0.2"/>
    <row r="25800" ht="12.75" customHeight="1" x14ac:dyDescent="0.2"/>
    <row r="25801" ht="12.75" customHeight="1" x14ac:dyDescent="0.2"/>
    <row r="25802" ht="12.75" customHeight="1" x14ac:dyDescent="0.2"/>
    <row r="25803" ht="12.75" customHeight="1" x14ac:dyDescent="0.2"/>
    <row r="25804" ht="12.75" customHeight="1" x14ac:dyDescent="0.2"/>
    <row r="25805" ht="12.75" customHeight="1" x14ac:dyDescent="0.2"/>
    <row r="25806" ht="12.75" customHeight="1" x14ac:dyDescent="0.2"/>
    <row r="25807" ht="12.75" customHeight="1" x14ac:dyDescent="0.2"/>
    <row r="25808" ht="12.75" customHeight="1" x14ac:dyDescent="0.2"/>
    <row r="25809" ht="12.75" customHeight="1" x14ac:dyDescent="0.2"/>
    <row r="25810" ht="12.75" customHeight="1" x14ac:dyDescent="0.2"/>
    <row r="25811" ht="12.75" customHeight="1" x14ac:dyDescent="0.2"/>
    <row r="25812" ht="12.75" customHeight="1" x14ac:dyDescent="0.2"/>
    <row r="25813" ht="12.75" customHeight="1" x14ac:dyDescent="0.2"/>
    <row r="25814" ht="12.75" customHeight="1" x14ac:dyDescent="0.2"/>
    <row r="25815" ht="12.75" customHeight="1" x14ac:dyDescent="0.2"/>
    <row r="25816" ht="12.75" customHeight="1" x14ac:dyDescent="0.2"/>
    <row r="25817" ht="12.75" customHeight="1" x14ac:dyDescent="0.2"/>
    <row r="25818" ht="12.75" customHeight="1" x14ac:dyDescent="0.2"/>
    <row r="25819" ht="12.75" customHeight="1" x14ac:dyDescent="0.2"/>
    <row r="25820" ht="12.75" customHeight="1" x14ac:dyDescent="0.2"/>
    <row r="25821" ht="12.75" customHeight="1" x14ac:dyDescent="0.2"/>
    <row r="25822" ht="12.75" customHeight="1" x14ac:dyDescent="0.2"/>
    <row r="25823" ht="12.75" customHeight="1" x14ac:dyDescent="0.2"/>
    <row r="25824" ht="12.75" customHeight="1" x14ac:dyDescent="0.2"/>
    <row r="25825" ht="12.75" customHeight="1" x14ac:dyDescent="0.2"/>
    <row r="25826" ht="12.75" customHeight="1" x14ac:dyDescent="0.2"/>
    <row r="25827" ht="12.75" customHeight="1" x14ac:dyDescent="0.2"/>
    <row r="25828" ht="12.75" customHeight="1" x14ac:dyDescent="0.2"/>
    <row r="25829" ht="12.75" customHeight="1" x14ac:dyDescent="0.2"/>
    <row r="25830" ht="12.75" customHeight="1" x14ac:dyDescent="0.2"/>
    <row r="25831" ht="12.75" customHeight="1" x14ac:dyDescent="0.2"/>
    <row r="25832" ht="12.75" customHeight="1" x14ac:dyDescent="0.2"/>
    <row r="25833" ht="12.75" customHeight="1" x14ac:dyDescent="0.2"/>
    <row r="25834" ht="12.75" customHeight="1" x14ac:dyDescent="0.2"/>
    <row r="25835" ht="12.75" customHeight="1" x14ac:dyDescent="0.2"/>
    <row r="25836" ht="12.75" customHeight="1" x14ac:dyDescent="0.2"/>
    <row r="25837" ht="12.75" customHeight="1" x14ac:dyDescent="0.2"/>
    <row r="25838" ht="12.75" customHeight="1" x14ac:dyDescent="0.2"/>
    <row r="25839" ht="12.75" customHeight="1" x14ac:dyDescent="0.2"/>
    <row r="25840" ht="12.75" customHeight="1" x14ac:dyDescent="0.2"/>
    <row r="25841" ht="12.75" customHeight="1" x14ac:dyDescent="0.2"/>
    <row r="25842" ht="12.75" customHeight="1" x14ac:dyDescent="0.2"/>
    <row r="25843" ht="12.75" customHeight="1" x14ac:dyDescent="0.2"/>
    <row r="25844" ht="12.75" customHeight="1" x14ac:dyDescent="0.2"/>
    <row r="25845" ht="12.75" customHeight="1" x14ac:dyDescent="0.2"/>
    <row r="25846" ht="12.75" customHeight="1" x14ac:dyDescent="0.2"/>
    <row r="25847" ht="12.75" customHeight="1" x14ac:dyDescent="0.2"/>
    <row r="25848" ht="12.75" customHeight="1" x14ac:dyDescent="0.2"/>
    <row r="25849" ht="12.75" customHeight="1" x14ac:dyDescent="0.2"/>
    <row r="25850" ht="12.75" customHeight="1" x14ac:dyDescent="0.2"/>
    <row r="25851" ht="12.75" customHeight="1" x14ac:dyDescent="0.2"/>
    <row r="25852" ht="12.75" customHeight="1" x14ac:dyDescent="0.2"/>
    <row r="25853" ht="12.75" customHeight="1" x14ac:dyDescent="0.2"/>
    <row r="25854" ht="12.75" customHeight="1" x14ac:dyDescent="0.2"/>
    <row r="25855" ht="12.75" customHeight="1" x14ac:dyDescent="0.2"/>
    <row r="25856" ht="12.75" customHeight="1" x14ac:dyDescent="0.2"/>
    <row r="25857" ht="12.75" customHeight="1" x14ac:dyDescent="0.2"/>
    <row r="25858" ht="12.75" customHeight="1" x14ac:dyDescent="0.2"/>
    <row r="25859" ht="12.75" customHeight="1" x14ac:dyDescent="0.2"/>
    <row r="25860" ht="12.75" customHeight="1" x14ac:dyDescent="0.2"/>
    <row r="25861" ht="12.75" customHeight="1" x14ac:dyDescent="0.2"/>
    <row r="25862" ht="12.75" customHeight="1" x14ac:dyDescent="0.2"/>
    <row r="25863" ht="12.75" customHeight="1" x14ac:dyDescent="0.2"/>
    <row r="25864" ht="12.75" customHeight="1" x14ac:dyDescent="0.2"/>
    <row r="25865" ht="12.75" customHeight="1" x14ac:dyDescent="0.2"/>
    <row r="25866" ht="12.75" customHeight="1" x14ac:dyDescent="0.2"/>
    <row r="25867" ht="12.75" customHeight="1" x14ac:dyDescent="0.2"/>
    <row r="25868" ht="12.75" customHeight="1" x14ac:dyDescent="0.2"/>
    <row r="25869" ht="12.75" customHeight="1" x14ac:dyDescent="0.2"/>
    <row r="25870" ht="12.75" customHeight="1" x14ac:dyDescent="0.2"/>
    <row r="25871" ht="12.75" customHeight="1" x14ac:dyDescent="0.2"/>
    <row r="25872" ht="12.75" customHeight="1" x14ac:dyDescent="0.2"/>
    <row r="25873" ht="12.75" customHeight="1" x14ac:dyDescent="0.2"/>
    <row r="25874" ht="12.75" customHeight="1" x14ac:dyDescent="0.2"/>
    <row r="25875" ht="12.75" customHeight="1" x14ac:dyDescent="0.2"/>
    <row r="25876" ht="12.75" customHeight="1" x14ac:dyDescent="0.2"/>
    <row r="25877" ht="12.75" customHeight="1" x14ac:dyDescent="0.2"/>
    <row r="25878" ht="12.75" customHeight="1" x14ac:dyDescent="0.2"/>
    <row r="25879" ht="12.75" customHeight="1" x14ac:dyDescent="0.2"/>
    <row r="25880" ht="12.75" customHeight="1" x14ac:dyDescent="0.2"/>
    <row r="25881" ht="12.75" customHeight="1" x14ac:dyDescent="0.2"/>
    <row r="25882" ht="12.75" customHeight="1" x14ac:dyDescent="0.2"/>
    <row r="25883" ht="12.75" customHeight="1" x14ac:dyDescent="0.2"/>
    <row r="25884" ht="12.75" customHeight="1" x14ac:dyDescent="0.2"/>
    <row r="25885" ht="12.75" customHeight="1" x14ac:dyDescent="0.2"/>
    <row r="25886" ht="12.75" customHeight="1" x14ac:dyDescent="0.2"/>
    <row r="25887" ht="12.75" customHeight="1" x14ac:dyDescent="0.2"/>
    <row r="25888" ht="12.75" customHeight="1" x14ac:dyDescent="0.2"/>
    <row r="25889" ht="12.75" customHeight="1" x14ac:dyDescent="0.2"/>
    <row r="25890" ht="12.75" customHeight="1" x14ac:dyDescent="0.2"/>
    <row r="25891" ht="12.75" customHeight="1" x14ac:dyDescent="0.2"/>
    <row r="25892" ht="12.75" customHeight="1" x14ac:dyDescent="0.2"/>
    <row r="25893" ht="12.75" customHeight="1" x14ac:dyDescent="0.2"/>
    <row r="25894" ht="12.75" customHeight="1" x14ac:dyDescent="0.2"/>
    <row r="25895" ht="12.75" customHeight="1" x14ac:dyDescent="0.2"/>
    <row r="25896" ht="12.75" customHeight="1" x14ac:dyDescent="0.2"/>
    <row r="25897" ht="12.75" customHeight="1" x14ac:dyDescent="0.2"/>
    <row r="25898" ht="12.75" customHeight="1" x14ac:dyDescent="0.2"/>
    <row r="25899" ht="12.75" customHeight="1" x14ac:dyDescent="0.2"/>
    <row r="25900" ht="12.75" customHeight="1" x14ac:dyDescent="0.2"/>
    <row r="25901" ht="12.75" customHeight="1" x14ac:dyDescent="0.2"/>
    <row r="25902" ht="12.75" customHeight="1" x14ac:dyDescent="0.2"/>
    <row r="25903" ht="12.75" customHeight="1" x14ac:dyDescent="0.2"/>
    <row r="25904" ht="12.75" customHeight="1" x14ac:dyDescent="0.2"/>
    <row r="25905" ht="12.75" customHeight="1" x14ac:dyDescent="0.2"/>
    <row r="25906" ht="12.75" customHeight="1" x14ac:dyDescent="0.2"/>
    <row r="25907" ht="12.75" customHeight="1" x14ac:dyDescent="0.2"/>
    <row r="25908" ht="12.75" customHeight="1" x14ac:dyDescent="0.2"/>
    <row r="25909" ht="12.75" customHeight="1" x14ac:dyDescent="0.2"/>
    <row r="25910" ht="12.75" customHeight="1" x14ac:dyDescent="0.2"/>
    <row r="25911" ht="12.75" customHeight="1" x14ac:dyDescent="0.2"/>
    <row r="25912" ht="12.75" customHeight="1" x14ac:dyDescent="0.2"/>
    <row r="25913" ht="12.75" customHeight="1" x14ac:dyDescent="0.2"/>
    <row r="25914" ht="12.75" customHeight="1" x14ac:dyDescent="0.2"/>
    <row r="25915" ht="12.75" customHeight="1" x14ac:dyDescent="0.2"/>
    <row r="25916" ht="12.75" customHeight="1" x14ac:dyDescent="0.2"/>
    <row r="25917" ht="12.75" customHeight="1" x14ac:dyDescent="0.2"/>
    <row r="25918" ht="12.75" customHeight="1" x14ac:dyDescent="0.2"/>
    <row r="25919" ht="12.75" customHeight="1" x14ac:dyDescent="0.2"/>
    <row r="25920" ht="12.75" customHeight="1" x14ac:dyDescent="0.2"/>
    <row r="25921" ht="12.75" customHeight="1" x14ac:dyDescent="0.2"/>
    <row r="25922" ht="12.75" customHeight="1" x14ac:dyDescent="0.2"/>
    <row r="25923" ht="12.75" customHeight="1" x14ac:dyDescent="0.2"/>
    <row r="25924" ht="12.75" customHeight="1" x14ac:dyDescent="0.2"/>
    <row r="25925" ht="12.75" customHeight="1" x14ac:dyDescent="0.2"/>
    <row r="25926" ht="12.75" customHeight="1" x14ac:dyDescent="0.2"/>
    <row r="25927" ht="12.75" customHeight="1" x14ac:dyDescent="0.2"/>
    <row r="25928" ht="12.75" customHeight="1" x14ac:dyDescent="0.2"/>
    <row r="25929" ht="12.75" customHeight="1" x14ac:dyDescent="0.2"/>
    <row r="25930" ht="12.75" customHeight="1" x14ac:dyDescent="0.2"/>
    <row r="25931" ht="12.75" customHeight="1" x14ac:dyDescent="0.2"/>
    <row r="25932" ht="12.75" customHeight="1" x14ac:dyDescent="0.2"/>
    <row r="25933" ht="12.75" customHeight="1" x14ac:dyDescent="0.2"/>
    <row r="25934" ht="12.75" customHeight="1" x14ac:dyDescent="0.2"/>
    <row r="25935" ht="12.75" customHeight="1" x14ac:dyDescent="0.2"/>
    <row r="25936" ht="12.75" customHeight="1" x14ac:dyDescent="0.2"/>
    <row r="25937" ht="12.75" customHeight="1" x14ac:dyDescent="0.2"/>
    <row r="25938" ht="12.75" customHeight="1" x14ac:dyDescent="0.2"/>
    <row r="25939" ht="12.75" customHeight="1" x14ac:dyDescent="0.2"/>
    <row r="25940" ht="12.75" customHeight="1" x14ac:dyDescent="0.2"/>
    <row r="25941" ht="12.75" customHeight="1" x14ac:dyDescent="0.2"/>
    <row r="25942" ht="12.75" customHeight="1" x14ac:dyDescent="0.2"/>
    <row r="25943" ht="12.75" customHeight="1" x14ac:dyDescent="0.2"/>
    <row r="25944" ht="12.75" customHeight="1" x14ac:dyDescent="0.2"/>
    <row r="25945" ht="12.75" customHeight="1" x14ac:dyDescent="0.2"/>
    <row r="25946" ht="12.75" customHeight="1" x14ac:dyDescent="0.2"/>
    <row r="25947" ht="12.75" customHeight="1" x14ac:dyDescent="0.2"/>
    <row r="25948" ht="12.75" customHeight="1" x14ac:dyDescent="0.2"/>
    <row r="25949" ht="12.75" customHeight="1" x14ac:dyDescent="0.2"/>
    <row r="25950" ht="12.75" customHeight="1" x14ac:dyDescent="0.2"/>
    <row r="25951" ht="12.75" customHeight="1" x14ac:dyDescent="0.2"/>
    <row r="25952" ht="12.75" customHeight="1" x14ac:dyDescent="0.2"/>
    <row r="25953" ht="12.75" customHeight="1" x14ac:dyDescent="0.2"/>
    <row r="25954" ht="12.75" customHeight="1" x14ac:dyDescent="0.2"/>
    <row r="25955" ht="12.75" customHeight="1" x14ac:dyDescent="0.2"/>
    <row r="25956" ht="12.75" customHeight="1" x14ac:dyDescent="0.2"/>
    <row r="25957" ht="12.75" customHeight="1" x14ac:dyDescent="0.2"/>
    <row r="25958" ht="12.75" customHeight="1" x14ac:dyDescent="0.2"/>
    <row r="25959" ht="12.75" customHeight="1" x14ac:dyDescent="0.2"/>
    <row r="25960" ht="12.75" customHeight="1" x14ac:dyDescent="0.2"/>
    <row r="25961" ht="12.75" customHeight="1" x14ac:dyDescent="0.2"/>
    <row r="25962" ht="12.75" customHeight="1" x14ac:dyDescent="0.2"/>
    <row r="25963" ht="12.75" customHeight="1" x14ac:dyDescent="0.2"/>
    <row r="25964" ht="12.75" customHeight="1" x14ac:dyDescent="0.2"/>
    <row r="25965" ht="12.75" customHeight="1" x14ac:dyDescent="0.2"/>
    <row r="25966" ht="12.75" customHeight="1" x14ac:dyDescent="0.2"/>
    <row r="25967" ht="12.75" customHeight="1" x14ac:dyDescent="0.2"/>
    <row r="25968" ht="12.75" customHeight="1" x14ac:dyDescent="0.2"/>
    <row r="25969" ht="12.75" customHeight="1" x14ac:dyDescent="0.2"/>
    <row r="25970" ht="12.75" customHeight="1" x14ac:dyDescent="0.2"/>
    <row r="25971" ht="12.75" customHeight="1" x14ac:dyDescent="0.2"/>
    <row r="25972" ht="12.75" customHeight="1" x14ac:dyDescent="0.2"/>
    <row r="25973" ht="12.75" customHeight="1" x14ac:dyDescent="0.2"/>
    <row r="25974" ht="12.75" customHeight="1" x14ac:dyDescent="0.2"/>
    <row r="25975" ht="12.75" customHeight="1" x14ac:dyDescent="0.2"/>
    <row r="25976" ht="12.75" customHeight="1" x14ac:dyDescent="0.2"/>
    <row r="25977" ht="12.75" customHeight="1" x14ac:dyDescent="0.2"/>
    <row r="25978" ht="12.75" customHeight="1" x14ac:dyDescent="0.2"/>
    <row r="25979" ht="12.75" customHeight="1" x14ac:dyDescent="0.2"/>
    <row r="25980" ht="12.75" customHeight="1" x14ac:dyDescent="0.2"/>
    <row r="25981" ht="12.75" customHeight="1" x14ac:dyDescent="0.2"/>
    <row r="25982" ht="12.75" customHeight="1" x14ac:dyDescent="0.2"/>
    <row r="25983" ht="12.75" customHeight="1" x14ac:dyDescent="0.2"/>
    <row r="25984" ht="12.75" customHeight="1" x14ac:dyDescent="0.2"/>
    <row r="25985" ht="12.75" customHeight="1" x14ac:dyDescent="0.2"/>
    <row r="25986" ht="12.75" customHeight="1" x14ac:dyDescent="0.2"/>
    <row r="25987" ht="12.75" customHeight="1" x14ac:dyDescent="0.2"/>
    <row r="25988" ht="12.75" customHeight="1" x14ac:dyDescent="0.2"/>
    <row r="25989" ht="12.75" customHeight="1" x14ac:dyDescent="0.2"/>
    <row r="25990" ht="12.75" customHeight="1" x14ac:dyDescent="0.2"/>
    <row r="25991" ht="12.75" customHeight="1" x14ac:dyDescent="0.2"/>
    <row r="25992" ht="12.75" customHeight="1" x14ac:dyDescent="0.2"/>
    <row r="25993" ht="12.75" customHeight="1" x14ac:dyDescent="0.2"/>
    <row r="25994" ht="12.75" customHeight="1" x14ac:dyDescent="0.2"/>
    <row r="25995" ht="12.75" customHeight="1" x14ac:dyDescent="0.2"/>
    <row r="25996" ht="12.75" customHeight="1" x14ac:dyDescent="0.2"/>
    <row r="25997" ht="12.75" customHeight="1" x14ac:dyDescent="0.2"/>
    <row r="25998" ht="12.75" customHeight="1" x14ac:dyDescent="0.2"/>
    <row r="25999" ht="12.75" customHeight="1" x14ac:dyDescent="0.2"/>
    <row r="26000" ht="12.75" customHeight="1" x14ac:dyDescent="0.2"/>
    <row r="26001" ht="12.75" customHeight="1" x14ac:dyDescent="0.2"/>
    <row r="26002" ht="12.75" customHeight="1" x14ac:dyDescent="0.2"/>
    <row r="26003" ht="12.75" customHeight="1" x14ac:dyDescent="0.2"/>
    <row r="26004" ht="12.75" customHeight="1" x14ac:dyDescent="0.2"/>
    <row r="26005" ht="12.75" customHeight="1" x14ac:dyDescent="0.2"/>
    <row r="26006" ht="12.75" customHeight="1" x14ac:dyDescent="0.2"/>
    <row r="26007" ht="12.75" customHeight="1" x14ac:dyDescent="0.2"/>
    <row r="26008" ht="12.75" customHeight="1" x14ac:dyDescent="0.2"/>
    <row r="26009" ht="12.75" customHeight="1" x14ac:dyDescent="0.2"/>
    <row r="26010" ht="12.75" customHeight="1" x14ac:dyDescent="0.2"/>
    <row r="26011" ht="12.75" customHeight="1" x14ac:dyDescent="0.2"/>
    <row r="26012" ht="12.75" customHeight="1" x14ac:dyDescent="0.2"/>
    <row r="26013" ht="12.75" customHeight="1" x14ac:dyDescent="0.2"/>
    <row r="26014" ht="12.75" customHeight="1" x14ac:dyDescent="0.2"/>
    <row r="26015" ht="12.75" customHeight="1" x14ac:dyDescent="0.2"/>
    <row r="26016" ht="12.75" customHeight="1" x14ac:dyDescent="0.2"/>
    <row r="26017" ht="12.75" customHeight="1" x14ac:dyDescent="0.2"/>
    <row r="26018" ht="12.75" customHeight="1" x14ac:dyDescent="0.2"/>
    <row r="26019" ht="12.75" customHeight="1" x14ac:dyDescent="0.2"/>
    <row r="26020" ht="12.75" customHeight="1" x14ac:dyDescent="0.2"/>
    <row r="26021" ht="12.75" customHeight="1" x14ac:dyDescent="0.2"/>
    <row r="26022" ht="12.75" customHeight="1" x14ac:dyDescent="0.2"/>
    <row r="26023" ht="12.75" customHeight="1" x14ac:dyDescent="0.2"/>
    <row r="26024" ht="12.75" customHeight="1" x14ac:dyDescent="0.2"/>
    <row r="26025" ht="12.75" customHeight="1" x14ac:dyDescent="0.2"/>
    <row r="26026" ht="12.75" customHeight="1" x14ac:dyDescent="0.2"/>
    <row r="26027" ht="12.75" customHeight="1" x14ac:dyDescent="0.2"/>
    <row r="26028" ht="12.75" customHeight="1" x14ac:dyDescent="0.2"/>
    <row r="26029" ht="12.75" customHeight="1" x14ac:dyDescent="0.2"/>
    <row r="26030" ht="12.75" customHeight="1" x14ac:dyDescent="0.2"/>
    <row r="26031" ht="12.75" customHeight="1" x14ac:dyDescent="0.2"/>
    <row r="26032" ht="12.75" customHeight="1" x14ac:dyDescent="0.2"/>
    <row r="26033" ht="12.75" customHeight="1" x14ac:dyDescent="0.2"/>
    <row r="26034" ht="12.75" customHeight="1" x14ac:dyDescent="0.2"/>
    <row r="26035" ht="12.75" customHeight="1" x14ac:dyDescent="0.2"/>
    <row r="26036" ht="12.75" customHeight="1" x14ac:dyDescent="0.2"/>
    <row r="26037" ht="12.75" customHeight="1" x14ac:dyDescent="0.2"/>
    <row r="26038" ht="12.75" customHeight="1" x14ac:dyDescent="0.2"/>
    <row r="26039" ht="12.75" customHeight="1" x14ac:dyDescent="0.2"/>
    <row r="26040" ht="12.75" customHeight="1" x14ac:dyDescent="0.2"/>
    <row r="26041" ht="12.75" customHeight="1" x14ac:dyDescent="0.2"/>
    <row r="26042" ht="12.75" customHeight="1" x14ac:dyDescent="0.2"/>
    <row r="26043" ht="12.75" customHeight="1" x14ac:dyDescent="0.2"/>
    <row r="26044" ht="12.75" customHeight="1" x14ac:dyDescent="0.2"/>
    <row r="26045" ht="12.75" customHeight="1" x14ac:dyDescent="0.2"/>
    <row r="26046" ht="12.75" customHeight="1" x14ac:dyDescent="0.2"/>
    <row r="26047" ht="12.75" customHeight="1" x14ac:dyDescent="0.2"/>
    <row r="26048" ht="12.75" customHeight="1" x14ac:dyDescent="0.2"/>
    <row r="26049" ht="12.75" customHeight="1" x14ac:dyDescent="0.2"/>
    <row r="26050" ht="12.75" customHeight="1" x14ac:dyDescent="0.2"/>
    <row r="26051" ht="12.75" customHeight="1" x14ac:dyDescent="0.2"/>
    <row r="26052" ht="12.75" customHeight="1" x14ac:dyDescent="0.2"/>
    <row r="26053" ht="12.75" customHeight="1" x14ac:dyDescent="0.2"/>
    <row r="26054" ht="12.75" customHeight="1" x14ac:dyDescent="0.2"/>
    <row r="26055" ht="12.75" customHeight="1" x14ac:dyDescent="0.2"/>
    <row r="26056" ht="12.75" customHeight="1" x14ac:dyDescent="0.2"/>
    <row r="26057" ht="12.75" customHeight="1" x14ac:dyDescent="0.2"/>
    <row r="26058" ht="12.75" customHeight="1" x14ac:dyDescent="0.2"/>
    <row r="26059" ht="12.75" customHeight="1" x14ac:dyDescent="0.2"/>
    <row r="26060" ht="12.75" customHeight="1" x14ac:dyDescent="0.2"/>
    <row r="26061" ht="12.75" customHeight="1" x14ac:dyDescent="0.2"/>
    <row r="26062" ht="12.75" customHeight="1" x14ac:dyDescent="0.2"/>
    <row r="26063" ht="12.75" customHeight="1" x14ac:dyDescent="0.2"/>
    <row r="26064" ht="12.75" customHeight="1" x14ac:dyDescent="0.2"/>
    <row r="26065" ht="12.75" customHeight="1" x14ac:dyDescent="0.2"/>
    <row r="26066" ht="12.75" customHeight="1" x14ac:dyDescent="0.2"/>
    <row r="26067" ht="12.75" customHeight="1" x14ac:dyDescent="0.2"/>
    <row r="26068" ht="12.75" customHeight="1" x14ac:dyDescent="0.2"/>
    <row r="26069" ht="12.75" customHeight="1" x14ac:dyDescent="0.2"/>
    <row r="26070" ht="12.75" customHeight="1" x14ac:dyDescent="0.2"/>
    <row r="26071" ht="12.75" customHeight="1" x14ac:dyDescent="0.2"/>
    <row r="26072" ht="12.75" customHeight="1" x14ac:dyDescent="0.2"/>
    <row r="26073" ht="12.75" customHeight="1" x14ac:dyDescent="0.2"/>
    <row r="26074" ht="12.75" customHeight="1" x14ac:dyDescent="0.2"/>
    <row r="26075" ht="12.75" customHeight="1" x14ac:dyDescent="0.2"/>
    <row r="26076" ht="12.75" customHeight="1" x14ac:dyDescent="0.2"/>
    <row r="26077" ht="12.75" customHeight="1" x14ac:dyDescent="0.2"/>
    <row r="26078" ht="12.75" customHeight="1" x14ac:dyDescent="0.2"/>
    <row r="26079" ht="12.75" customHeight="1" x14ac:dyDescent="0.2"/>
    <row r="26080" ht="12.75" customHeight="1" x14ac:dyDescent="0.2"/>
    <row r="26081" ht="12.75" customHeight="1" x14ac:dyDescent="0.2"/>
    <row r="26082" ht="12.75" customHeight="1" x14ac:dyDescent="0.2"/>
    <row r="26083" ht="12.75" customHeight="1" x14ac:dyDescent="0.2"/>
    <row r="26084" ht="12.75" customHeight="1" x14ac:dyDescent="0.2"/>
    <row r="26085" ht="12.75" customHeight="1" x14ac:dyDescent="0.2"/>
    <row r="26086" ht="12.75" customHeight="1" x14ac:dyDescent="0.2"/>
    <row r="26087" ht="12.75" customHeight="1" x14ac:dyDescent="0.2"/>
    <row r="26088" ht="12.75" customHeight="1" x14ac:dyDescent="0.2"/>
    <row r="26089" ht="12.75" customHeight="1" x14ac:dyDescent="0.2"/>
    <row r="26090" ht="12.75" customHeight="1" x14ac:dyDescent="0.2"/>
    <row r="26091" ht="12.75" customHeight="1" x14ac:dyDescent="0.2"/>
    <row r="26092" ht="12.75" customHeight="1" x14ac:dyDescent="0.2"/>
    <row r="26093" ht="12.75" customHeight="1" x14ac:dyDescent="0.2"/>
    <row r="26094" ht="12.75" customHeight="1" x14ac:dyDescent="0.2"/>
    <row r="26095" ht="12.75" customHeight="1" x14ac:dyDescent="0.2"/>
    <row r="26096" ht="12.75" customHeight="1" x14ac:dyDescent="0.2"/>
    <row r="26097" ht="12.75" customHeight="1" x14ac:dyDescent="0.2"/>
    <row r="26098" ht="12.75" customHeight="1" x14ac:dyDescent="0.2"/>
    <row r="26099" ht="12.75" customHeight="1" x14ac:dyDescent="0.2"/>
    <row r="26100" ht="12.75" customHeight="1" x14ac:dyDescent="0.2"/>
    <row r="26101" ht="12.75" customHeight="1" x14ac:dyDescent="0.2"/>
    <row r="26102" ht="12.75" customHeight="1" x14ac:dyDescent="0.2"/>
    <row r="26103" ht="12.75" customHeight="1" x14ac:dyDescent="0.2"/>
    <row r="26104" ht="12.75" customHeight="1" x14ac:dyDescent="0.2"/>
    <row r="26105" ht="12.75" customHeight="1" x14ac:dyDescent="0.2"/>
    <row r="26106" ht="12.75" customHeight="1" x14ac:dyDescent="0.2"/>
    <row r="26107" ht="12.75" customHeight="1" x14ac:dyDescent="0.2"/>
    <row r="26108" ht="12.75" customHeight="1" x14ac:dyDescent="0.2"/>
    <row r="26109" ht="12.75" customHeight="1" x14ac:dyDescent="0.2"/>
    <row r="26110" ht="12.75" customHeight="1" x14ac:dyDescent="0.2"/>
    <row r="26111" ht="12.75" customHeight="1" x14ac:dyDescent="0.2"/>
    <row r="26112" ht="12.75" customHeight="1" x14ac:dyDescent="0.2"/>
    <row r="26113" ht="12.75" customHeight="1" x14ac:dyDescent="0.2"/>
    <row r="26114" ht="12.75" customHeight="1" x14ac:dyDescent="0.2"/>
    <row r="26115" ht="12.75" customHeight="1" x14ac:dyDescent="0.2"/>
    <row r="26116" ht="12.75" customHeight="1" x14ac:dyDescent="0.2"/>
    <row r="26117" ht="12.75" customHeight="1" x14ac:dyDescent="0.2"/>
    <row r="26118" ht="12.75" customHeight="1" x14ac:dyDescent="0.2"/>
    <row r="26119" ht="12.75" customHeight="1" x14ac:dyDescent="0.2"/>
    <row r="26120" ht="12.75" customHeight="1" x14ac:dyDescent="0.2"/>
    <row r="26121" ht="12.75" customHeight="1" x14ac:dyDescent="0.2"/>
    <row r="26122" ht="12.75" customHeight="1" x14ac:dyDescent="0.2"/>
    <row r="26123" ht="12.75" customHeight="1" x14ac:dyDescent="0.2"/>
    <row r="26124" ht="12.75" customHeight="1" x14ac:dyDescent="0.2"/>
    <row r="26125" ht="12.75" customHeight="1" x14ac:dyDescent="0.2"/>
    <row r="26126" ht="12.75" customHeight="1" x14ac:dyDescent="0.2"/>
    <row r="26127" ht="12.75" customHeight="1" x14ac:dyDescent="0.2"/>
    <row r="26128" ht="12.75" customHeight="1" x14ac:dyDescent="0.2"/>
    <row r="26129" ht="12.75" customHeight="1" x14ac:dyDescent="0.2"/>
    <row r="26130" ht="12.75" customHeight="1" x14ac:dyDescent="0.2"/>
    <row r="26131" ht="12.75" customHeight="1" x14ac:dyDescent="0.2"/>
    <row r="26132" ht="12.75" customHeight="1" x14ac:dyDescent="0.2"/>
    <row r="26133" ht="12.75" customHeight="1" x14ac:dyDescent="0.2"/>
    <row r="26134" ht="12.75" customHeight="1" x14ac:dyDescent="0.2"/>
    <row r="26135" ht="12.75" customHeight="1" x14ac:dyDescent="0.2"/>
    <row r="26136" ht="12.75" customHeight="1" x14ac:dyDescent="0.2"/>
    <row r="26137" ht="12.75" customHeight="1" x14ac:dyDescent="0.2"/>
    <row r="26138" ht="12.75" customHeight="1" x14ac:dyDescent="0.2"/>
    <row r="26139" ht="12.75" customHeight="1" x14ac:dyDescent="0.2"/>
    <row r="26140" ht="12.75" customHeight="1" x14ac:dyDescent="0.2"/>
    <row r="26141" ht="12.75" customHeight="1" x14ac:dyDescent="0.2"/>
    <row r="26142" ht="12.75" customHeight="1" x14ac:dyDescent="0.2"/>
    <row r="26143" ht="12.75" customHeight="1" x14ac:dyDescent="0.2"/>
    <row r="26144" ht="12.75" customHeight="1" x14ac:dyDescent="0.2"/>
    <row r="26145" ht="12.75" customHeight="1" x14ac:dyDescent="0.2"/>
    <row r="26146" ht="12.75" customHeight="1" x14ac:dyDescent="0.2"/>
    <row r="26147" ht="12.75" customHeight="1" x14ac:dyDescent="0.2"/>
    <row r="26148" ht="12.75" customHeight="1" x14ac:dyDescent="0.2"/>
    <row r="26149" ht="12.75" customHeight="1" x14ac:dyDescent="0.2"/>
    <row r="26150" ht="12.75" customHeight="1" x14ac:dyDescent="0.2"/>
    <row r="26151" ht="12.75" customHeight="1" x14ac:dyDescent="0.2"/>
    <row r="26152" ht="12.75" customHeight="1" x14ac:dyDescent="0.2"/>
    <row r="26153" ht="12.75" customHeight="1" x14ac:dyDescent="0.2"/>
    <row r="26154" ht="12.75" customHeight="1" x14ac:dyDescent="0.2"/>
    <row r="26155" ht="12.75" customHeight="1" x14ac:dyDescent="0.2"/>
    <row r="26156" ht="12.75" customHeight="1" x14ac:dyDescent="0.2"/>
    <row r="26157" ht="12.75" customHeight="1" x14ac:dyDescent="0.2"/>
    <row r="26158" ht="12.75" customHeight="1" x14ac:dyDescent="0.2"/>
    <row r="26159" ht="12.75" customHeight="1" x14ac:dyDescent="0.2"/>
    <row r="26160" ht="12.75" customHeight="1" x14ac:dyDescent="0.2"/>
    <row r="26161" ht="12.75" customHeight="1" x14ac:dyDescent="0.2"/>
    <row r="26162" ht="12.75" customHeight="1" x14ac:dyDescent="0.2"/>
    <row r="26163" ht="12.75" customHeight="1" x14ac:dyDescent="0.2"/>
    <row r="26164" ht="12.75" customHeight="1" x14ac:dyDescent="0.2"/>
    <row r="26165" ht="12.75" customHeight="1" x14ac:dyDescent="0.2"/>
    <row r="26166" ht="12.75" customHeight="1" x14ac:dyDescent="0.2"/>
    <row r="26167" ht="12.75" customHeight="1" x14ac:dyDescent="0.2"/>
    <row r="26168" ht="12.75" customHeight="1" x14ac:dyDescent="0.2"/>
    <row r="26169" ht="12.75" customHeight="1" x14ac:dyDescent="0.2"/>
    <row r="26170" ht="12.75" customHeight="1" x14ac:dyDescent="0.2"/>
    <row r="26171" ht="12.75" customHeight="1" x14ac:dyDescent="0.2"/>
    <row r="26172" ht="12.75" customHeight="1" x14ac:dyDescent="0.2"/>
    <row r="26173" ht="12.75" customHeight="1" x14ac:dyDescent="0.2"/>
    <row r="26174" ht="12.75" customHeight="1" x14ac:dyDescent="0.2"/>
    <row r="26175" ht="12.75" customHeight="1" x14ac:dyDescent="0.2"/>
    <row r="26176" ht="12.75" customHeight="1" x14ac:dyDescent="0.2"/>
    <row r="26177" ht="12.75" customHeight="1" x14ac:dyDescent="0.2"/>
    <row r="26178" ht="12.75" customHeight="1" x14ac:dyDescent="0.2"/>
    <row r="26179" ht="12.75" customHeight="1" x14ac:dyDescent="0.2"/>
    <row r="26180" ht="12.75" customHeight="1" x14ac:dyDescent="0.2"/>
    <row r="26181" ht="12.75" customHeight="1" x14ac:dyDescent="0.2"/>
    <row r="26182" ht="12.75" customHeight="1" x14ac:dyDescent="0.2"/>
    <row r="26183" ht="12.75" customHeight="1" x14ac:dyDescent="0.2"/>
    <row r="26184" ht="12.75" customHeight="1" x14ac:dyDescent="0.2"/>
    <row r="26185" ht="12.75" customHeight="1" x14ac:dyDescent="0.2"/>
    <row r="26186" ht="12.75" customHeight="1" x14ac:dyDescent="0.2"/>
    <row r="26187" ht="12.75" customHeight="1" x14ac:dyDescent="0.2"/>
    <row r="26188" ht="12.75" customHeight="1" x14ac:dyDescent="0.2"/>
    <row r="26189" ht="12.75" customHeight="1" x14ac:dyDescent="0.2"/>
    <row r="26190" ht="12.75" customHeight="1" x14ac:dyDescent="0.2"/>
    <row r="26191" ht="12.75" customHeight="1" x14ac:dyDescent="0.2"/>
    <row r="26192" ht="12.75" customHeight="1" x14ac:dyDescent="0.2"/>
    <row r="26193" ht="12.75" customHeight="1" x14ac:dyDescent="0.2"/>
    <row r="26194" ht="12.75" customHeight="1" x14ac:dyDescent="0.2"/>
    <row r="26195" ht="12.75" customHeight="1" x14ac:dyDescent="0.2"/>
    <row r="26196" ht="12.75" customHeight="1" x14ac:dyDescent="0.2"/>
    <row r="26197" ht="12.75" customHeight="1" x14ac:dyDescent="0.2"/>
    <row r="26198" ht="12.75" customHeight="1" x14ac:dyDescent="0.2"/>
    <row r="26199" ht="12.75" customHeight="1" x14ac:dyDescent="0.2"/>
    <row r="26200" ht="12.75" customHeight="1" x14ac:dyDescent="0.2"/>
    <row r="26201" ht="12.75" customHeight="1" x14ac:dyDescent="0.2"/>
    <row r="26202" ht="12.75" customHeight="1" x14ac:dyDescent="0.2"/>
    <row r="26203" ht="12.75" customHeight="1" x14ac:dyDescent="0.2"/>
    <row r="26204" ht="12.75" customHeight="1" x14ac:dyDescent="0.2"/>
    <row r="26205" ht="12.75" customHeight="1" x14ac:dyDescent="0.2"/>
    <row r="26206" ht="12.75" customHeight="1" x14ac:dyDescent="0.2"/>
    <row r="26207" ht="12.75" customHeight="1" x14ac:dyDescent="0.2"/>
    <row r="26208" ht="12.75" customHeight="1" x14ac:dyDescent="0.2"/>
    <row r="26209" ht="12.75" customHeight="1" x14ac:dyDescent="0.2"/>
    <row r="26210" ht="12.75" customHeight="1" x14ac:dyDescent="0.2"/>
    <row r="26211" ht="12.75" customHeight="1" x14ac:dyDescent="0.2"/>
    <row r="26212" ht="12.75" customHeight="1" x14ac:dyDescent="0.2"/>
    <row r="26213" ht="12.75" customHeight="1" x14ac:dyDescent="0.2"/>
    <row r="26214" ht="12.75" customHeight="1" x14ac:dyDescent="0.2"/>
    <row r="26215" ht="12.75" customHeight="1" x14ac:dyDescent="0.2"/>
    <row r="26216" ht="12.75" customHeight="1" x14ac:dyDescent="0.2"/>
    <row r="26217" ht="12.75" customHeight="1" x14ac:dyDescent="0.2"/>
    <row r="26218" ht="12.75" customHeight="1" x14ac:dyDescent="0.2"/>
    <row r="26219" ht="12.75" customHeight="1" x14ac:dyDescent="0.2"/>
    <row r="26220" ht="12.75" customHeight="1" x14ac:dyDescent="0.2"/>
    <row r="26221" ht="12.75" customHeight="1" x14ac:dyDescent="0.2"/>
    <row r="26222" ht="12.75" customHeight="1" x14ac:dyDescent="0.2"/>
    <row r="26223" ht="12.75" customHeight="1" x14ac:dyDescent="0.2"/>
    <row r="26224" ht="12.75" customHeight="1" x14ac:dyDescent="0.2"/>
    <row r="26225" ht="12.75" customHeight="1" x14ac:dyDescent="0.2"/>
    <row r="26226" ht="12.75" customHeight="1" x14ac:dyDescent="0.2"/>
    <row r="26227" ht="12.75" customHeight="1" x14ac:dyDescent="0.2"/>
    <row r="26228" ht="12.75" customHeight="1" x14ac:dyDescent="0.2"/>
    <row r="26229" ht="12.75" customHeight="1" x14ac:dyDescent="0.2"/>
    <row r="26230" ht="12.75" customHeight="1" x14ac:dyDescent="0.2"/>
    <row r="26231" ht="12.75" customHeight="1" x14ac:dyDescent="0.2"/>
    <row r="26232" ht="12.75" customHeight="1" x14ac:dyDescent="0.2"/>
    <row r="26233" ht="12.75" customHeight="1" x14ac:dyDescent="0.2"/>
    <row r="26234" ht="12.75" customHeight="1" x14ac:dyDescent="0.2"/>
    <row r="26235" ht="12.75" customHeight="1" x14ac:dyDescent="0.2"/>
    <row r="26236" ht="12.75" customHeight="1" x14ac:dyDescent="0.2"/>
    <row r="26237" ht="12.75" customHeight="1" x14ac:dyDescent="0.2"/>
    <row r="26238" ht="12.75" customHeight="1" x14ac:dyDescent="0.2"/>
    <row r="26239" ht="12.75" customHeight="1" x14ac:dyDescent="0.2"/>
    <row r="26240" ht="12.75" customHeight="1" x14ac:dyDescent="0.2"/>
    <row r="26241" ht="12.75" customHeight="1" x14ac:dyDescent="0.2"/>
    <row r="26242" ht="12.75" customHeight="1" x14ac:dyDescent="0.2"/>
    <row r="26243" ht="12.75" customHeight="1" x14ac:dyDescent="0.2"/>
    <row r="26244" ht="12.75" customHeight="1" x14ac:dyDescent="0.2"/>
    <row r="26245" ht="12.75" customHeight="1" x14ac:dyDescent="0.2"/>
    <row r="26246" ht="12.75" customHeight="1" x14ac:dyDescent="0.2"/>
    <row r="26247" ht="12.75" customHeight="1" x14ac:dyDescent="0.2"/>
    <row r="26248" ht="12.75" customHeight="1" x14ac:dyDescent="0.2"/>
    <row r="26249" ht="12.75" customHeight="1" x14ac:dyDescent="0.2"/>
    <row r="26250" ht="12.75" customHeight="1" x14ac:dyDescent="0.2"/>
    <row r="26251" ht="12.75" customHeight="1" x14ac:dyDescent="0.2"/>
    <row r="26252" ht="12.75" customHeight="1" x14ac:dyDescent="0.2"/>
    <row r="26253" ht="12.75" customHeight="1" x14ac:dyDescent="0.2"/>
    <row r="26254" ht="12.75" customHeight="1" x14ac:dyDescent="0.2"/>
    <row r="26255" ht="12.75" customHeight="1" x14ac:dyDescent="0.2"/>
    <row r="26256" ht="12.75" customHeight="1" x14ac:dyDescent="0.2"/>
    <row r="26257" ht="12.75" customHeight="1" x14ac:dyDescent="0.2"/>
    <row r="26258" ht="12.75" customHeight="1" x14ac:dyDescent="0.2"/>
    <row r="26259" ht="12.75" customHeight="1" x14ac:dyDescent="0.2"/>
    <row r="26260" ht="12.75" customHeight="1" x14ac:dyDescent="0.2"/>
    <row r="26261" ht="12.75" customHeight="1" x14ac:dyDescent="0.2"/>
    <row r="26262" ht="12.75" customHeight="1" x14ac:dyDescent="0.2"/>
    <row r="26263" ht="12.75" customHeight="1" x14ac:dyDescent="0.2"/>
    <row r="26264" ht="12.75" customHeight="1" x14ac:dyDescent="0.2"/>
    <row r="26265" ht="12.75" customHeight="1" x14ac:dyDescent="0.2"/>
    <row r="26266" ht="12.75" customHeight="1" x14ac:dyDescent="0.2"/>
    <row r="26267" ht="12.75" customHeight="1" x14ac:dyDescent="0.2"/>
    <row r="26268" ht="12.75" customHeight="1" x14ac:dyDescent="0.2"/>
    <row r="26269" ht="12.75" customHeight="1" x14ac:dyDescent="0.2"/>
    <row r="26270" ht="12.75" customHeight="1" x14ac:dyDescent="0.2"/>
    <row r="26271" ht="12.75" customHeight="1" x14ac:dyDescent="0.2"/>
    <row r="26272" ht="12.75" customHeight="1" x14ac:dyDescent="0.2"/>
    <row r="26273" ht="12.75" customHeight="1" x14ac:dyDescent="0.2"/>
    <row r="26274" ht="12.75" customHeight="1" x14ac:dyDescent="0.2"/>
    <row r="26275" ht="12.75" customHeight="1" x14ac:dyDescent="0.2"/>
    <row r="26276" ht="12.75" customHeight="1" x14ac:dyDescent="0.2"/>
    <row r="26277" ht="12.75" customHeight="1" x14ac:dyDescent="0.2"/>
    <row r="26278" ht="12.75" customHeight="1" x14ac:dyDescent="0.2"/>
    <row r="26279" ht="12.75" customHeight="1" x14ac:dyDescent="0.2"/>
    <row r="26280" ht="12.75" customHeight="1" x14ac:dyDescent="0.2"/>
    <row r="26281" ht="12.75" customHeight="1" x14ac:dyDescent="0.2"/>
    <row r="26282" ht="12.75" customHeight="1" x14ac:dyDescent="0.2"/>
    <row r="26283" ht="12.75" customHeight="1" x14ac:dyDescent="0.2"/>
    <row r="26284" ht="12.75" customHeight="1" x14ac:dyDescent="0.2"/>
    <row r="26285" ht="12.75" customHeight="1" x14ac:dyDescent="0.2"/>
    <row r="26286" ht="12.75" customHeight="1" x14ac:dyDescent="0.2"/>
    <row r="26287" ht="12.75" customHeight="1" x14ac:dyDescent="0.2"/>
    <row r="26288" ht="12.75" customHeight="1" x14ac:dyDescent="0.2"/>
    <row r="26289" ht="12.75" customHeight="1" x14ac:dyDescent="0.2"/>
    <row r="26290" ht="12.75" customHeight="1" x14ac:dyDescent="0.2"/>
    <row r="26291" ht="12.75" customHeight="1" x14ac:dyDescent="0.2"/>
    <row r="26292" ht="12.75" customHeight="1" x14ac:dyDescent="0.2"/>
    <row r="26293" ht="12.75" customHeight="1" x14ac:dyDescent="0.2"/>
    <row r="26294" ht="12.75" customHeight="1" x14ac:dyDescent="0.2"/>
    <row r="26295" ht="12.75" customHeight="1" x14ac:dyDescent="0.2"/>
    <row r="26296" ht="12.75" customHeight="1" x14ac:dyDescent="0.2"/>
    <row r="26297" ht="12.75" customHeight="1" x14ac:dyDescent="0.2"/>
    <row r="26298" ht="12.75" customHeight="1" x14ac:dyDescent="0.2"/>
    <row r="26299" ht="12.75" customHeight="1" x14ac:dyDescent="0.2"/>
    <row r="26300" ht="12.75" customHeight="1" x14ac:dyDescent="0.2"/>
    <row r="26301" ht="12.75" customHeight="1" x14ac:dyDescent="0.2"/>
    <row r="26302" ht="12.75" customHeight="1" x14ac:dyDescent="0.2"/>
    <row r="26303" ht="12.75" customHeight="1" x14ac:dyDescent="0.2"/>
    <row r="26304" ht="12.75" customHeight="1" x14ac:dyDescent="0.2"/>
    <row r="26305" ht="12.75" customHeight="1" x14ac:dyDescent="0.2"/>
    <row r="26306" ht="12.75" customHeight="1" x14ac:dyDescent="0.2"/>
    <row r="26307" ht="12.75" customHeight="1" x14ac:dyDescent="0.2"/>
    <row r="26308" ht="12.75" customHeight="1" x14ac:dyDescent="0.2"/>
    <row r="26309" ht="12.75" customHeight="1" x14ac:dyDescent="0.2"/>
    <row r="26310" ht="12.75" customHeight="1" x14ac:dyDescent="0.2"/>
    <row r="26311" ht="12.75" customHeight="1" x14ac:dyDescent="0.2"/>
    <row r="26312" ht="12.75" customHeight="1" x14ac:dyDescent="0.2"/>
    <row r="26313" ht="12.75" customHeight="1" x14ac:dyDescent="0.2"/>
    <row r="26314" ht="12.75" customHeight="1" x14ac:dyDescent="0.2"/>
    <row r="26315" ht="12.75" customHeight="1" x14ac:dyDescent="0.2"/>
    <row r="26316" ht="12.75" customHeight="1" x14ac:dyDescent="0.2"/>
    <row r="26317" ht="12.75" customHeight="1" x14ac:dyDescent="0.2"/>
    <row r="26318" ht="12.75" customHeight="1" x14ac:dyDescent="0.2"/>
    <row r="26319" ht="12.75" customHeight="1" x14ac:dyDescent="0.2"/>
    <row r="26320" ht="12.75" customHeight="1" x14ac:dyDescent="0.2"/>
    <row r="26321" ht="12.75" customHeight="1" x14ac:dyDescent="0.2"/>
    <row r="26322" ht="12.75" customHeight="1" x14ac:dyDescent="0.2"/>
    <row r="26323" ht="12.75" customHeight="1" x14ac:dyDescent="0.2"/>
    <row r="26324" ht="12.75" customHeight="1" x14ac:dyDescent="0.2"/>
    <row r="26325" ht="12.75" customHeight="1" x14ac:dyDescent="0.2"/>
    <row r="26326" ht="12.75" customHeight="1" x14ac:dyDescent="0.2"/>
    <row r="26327" ht="12.75" customHeight="1" x14ac:dyDescent="0.2"/>
    <row r="26328" ht="12.75" customHeight="1" x14ac:dyDescent="0.2"/>
    <row r="26329" ht="12.75" customHeight="1" x14ac:dyDescent="0.2"/>
    <row r="26330" ht="12.75" customHeight="1" x14ac:dyDescent="0.2"/>
    <row r="26331" ht="12.75" customHeight="1" x14ac:dyDescent="0.2"/>
    <row r="26332" ht="12.75" customHeight="1" x14ac:dyDescent="0.2"/>
    <row r="26333" ht="12.75" customHeight="1" x14ac:dyDescent="0.2"/>
    <row r="26334" ht="12.75" customHeight="1" x14ac:dyDescent="0.2"/>
    <row r="26335" ht="12.75" customHeight="1" x14ac:dyDescent="0.2"/>
    <row r="26336" ht="12.75" customHeight="1" x14ac:dyDescent="0.2"/>
    <row r="26337" ht="12.75" customHeight="1" x14ac:dyDescent="0.2"/>
    <row r="26338" ht="12.75" customHeight="1" x14ac:dyDescent="0.2"/>
    <row r="26339" ht="12.75" customHeight="1" x14ac:dyDescent="0.2"/>
    <row r="26340" ht="12.75" customHeight="1" x14ac:dyDescent="0.2"/>
    <row r="26341" ht="12.75" customHeight="1" x14ac:dyDescent="0.2"/>
    <row r="26342" ht="12.75" customHeight="1" x14ac:dyDescent="0.2"/>
    <row r="26343" ht="12.75" customHeight="1" x14ac:dyDescent="0.2"/>
    <row r="26344" ht="12.75" customHeight="1" x14ac:dyDescent="0.2"/>
    <row r="26345" ht="12.75" customHeight="1" x14ac:dyDescent="0.2"/>
    <row r="26346" ht="12.75" customHeight="1" x14ac:dyDescent="0.2"/>
    <row r="26347" ht="12.75" customHeight="1" x14ac:dyDescent="0.2"/>
    <row r="26348" ht="12.75" customHeight="1" x14ac:dyDescent="0.2"/>
    <row r="26349" ht="12.75" customHeight="1" x14ac:dyDescent="0.2"/>
    <row r="26350" ht="12.75" customHeight="1" x14ac:dyDescent="0.2"/>
    <row r="26351" ht="12.75" customHeight="1" x14ac:dyDescent="0.2"/>
    <row r="26352" ht="12.75" customHeight="1" x14ac:dyDescent="0.2"/>
    <row r="26353" ht="12.75" customHeight="1" x14ac:dyDescent="0.2"/>
    <row r="26354" ht="12.75" customHeight="1" x14ac:dyDescent="0.2"/>
    <row r="26355" ht="12.75" customHeight="1" x14ac:dyDescent="0.2"/>
    <row r="26356" ht="12.75" customHeight="1" x14ac:dyDescent="0.2"/>
    <row r="26357" ht="12.75" customHeight="1" x14ac:dyDescent="0.2"/>
    <row r="26358" ht="12.75" customHeight="1" x14ac:dyDescent="0.2"/>
    <row r="26359" ht="12.75" customHeight="1" x14ac:dyDescent="0.2"/>
    <row r="26360" ht="12.75" customHeight="1" x14ac:dyDescent="0.2"/>
    <row r="26361" ht="12.75" customHeight="1" x14ac:dyDescent="0.2"/>
    <row r="26362" ht="12.75" customHeight="1" x14ac:dyDescent="0.2"/>
    <row r="26363" ht="12.75" customHeight="1" x14ac:dyDescent="0.2"/>
    <row r="26364" ht="12.75" customHeight="1" x14ac:dyDescent="0.2"/>
    <row r="26365" ht="12.75" customHeight="1" x14ac:dyDescent="0.2"/>
    <row r="26366" ht="12.75" customHeight="1" x14ac:dyDescent="0.2"/>
    <row r="26367" ht="12.75" customHeight="1" x14ac:dyDescent="0.2"/>
    <row r="26368" ht="12.75" customHeight="1" x14ac:dyDescent="0.2"/>
    <row r="26369" ht="12.75" customHeight="1" x14ac:dyDescent="0.2"/>
    <row r="26370" ht="12.75" customHeight="1" x14ac:dyDescent="0.2"/>
    <row r="26371" ht="12.75" customHeight="1" x14ac:dyDescent="0.2"/>
    <row r="26372" ht="12.75" customHeight="1" x14ac:dyDescent="0.2"/>
    <row r="26373" ht="12.75" customHeight="1" x14ac:dyDescent="0.2"/>
    <row r="26374" ht="12.75" customHeight="1" x14ac:dyDescent="0.2"/>
    <row r="26375" ht="12.75" customHeight="1" x14ac:dyDescent="0.2"/>
    <row r="26376" ht="12.75" customHeight="1" x14ac:dyDescent="0.2"/>
    <row r="26377" ht="12.75" customHeight="1" x14ac:dyDescent="0.2"/>
    <row r="26378" ht="12.75" customHeight="1" x14ac:dyDescent="0.2"/>
    <row r="26379" ht="12.75" customHeight="1" x14ac:dyDescent="0.2"/>
    <row r="26380" ht="12.75" customHeight="1" x14ac:dyDescent="0.2"/>
    <row r="26381" ht="12.75" customHeight="1" x14ac:dyDescent="0.2"/>
    <row r="26382" ht="12.75" customHeight="1" x14ac:dyDescent="0.2"/>
    <row r="26383" ht="12.75" customHeight="1" x14ac:dyDescent="0.2"/>
    <row r="26384" ht="12.75" customHeight="1" x14ac:dyDescent="0.2"/>
    <row r="26385" ht="12.75" customHeight="1" x14ac:dyDescent="0.2"/>
    <row r="26386" ht="12.75" customHeight="1" x14ac:dyDescent="0.2"/>
    <row r="26387" ht="12.75" customHeight="1" x14ac:dyDescent="0.2"/>
    <row r="26388" ht="12.75" customHeight="1" x14ac:dyDescent="0.2"/>
    <row r="26389" ht="12.75" customHeight="1" x14ac:dyDescent="0.2"/>
    <row r="26390" ht="12.75" customHeight="1" x14ac:dyDescent="0.2"/>
    <row r="26391" ht="12.75" customHeight="1" x14ac:dyDescent="0.2"/>
    <row r="26392" ht="12.75" customHeight="1" x14ac:dyDescent="0.2"/>
    <row r="26393" ht="12.75" customHeight="1" x14ac:dyDescent="0.2"/>
    <row r="26394" ht="12.75" customHeight="1" x14ac:dyDescent="0.2"/>
    <row r="26395" ht="12.75" customHeight="1" x14ac:dyDescent="0.2"/>
    <row r="26396" ht="12.75" customHeight="1" x14ac:dyDescent="0.2"/>
    <row r="26397" ht="12.75" customHeight="1" x14ac:dyDescent="0.2"/>
    <row r="26398" ht="12.75" customHeight="1" x14ac:dyDescent="0.2"/>
    <row r="26399" ht="12.75" customHeight="1" x14ac:dyDescent="0.2"/>
    <row r="26400" ht="12.75" customHeight="1" x14ac:dyDescent="0.2"/>
    <row r="26401" ht="12.75" customHeight="1" x14ac:dyDescent="0.2"/>
    <row r="26402" ht="12.75" customHeight="1" x14ac:dyDescent="0.2"/>
    <row r="26403" ht="12.75" customHeight="1" x14ac:dyDescent="0.2"/>
    <row r="26404" ht="12.75" customHeight="1" x14ac:dyDescent="0.2"/>
    <row r="26405" ht="12.75" customHeight="1" x14ac:dyDescent="0.2"/>
    <row r="26406" ht="12.75" customHeight="1" x14ac:dyDescent="0.2"/>
    <row r="26407" ht="12.75" customHeight="1" x14ac:dyDescent="0.2"/>
    <row r="26408" ht="12.75" customHeight="1" x14ac:dyDescent="0.2"/>
    <row r="26409" ht="12.75" customHeight="1" x14ac:dyDescent="0.2"/>
    <row r="26410" ht="12.75" customHeight="1" x14ac:dyDescent="0.2"/>
    <row r="26411" ht="12.75" customHeight="1" x14ac:dyDescent="0.2"/>
    <row r="26412" ht="12.75" customHeight="1" x14ac:dyDescent="0.2"/>
    <row r="26413" ht="12.75" customHeight="1" x14ac:dyDescent="0.2"/>
    <row r="26414" ht="12.75" customHeight="1" x14ac:dyDescent="0.2"/>
    <row r="26415" ht="12.75" customHeight="1" x14ac:dyDescent="0.2"/>
    <row r="26416" ht="12.75" customHeight="1" x14ac:dyDescent="0.2"/>
    <row r="26417" ht="12.75" customHeight="1" x14ac:dyDescent="0.2"/>
    <row r="26418" ht="12.75" customHeight="1" x14ac:dyDescent="0.2"/>
    <row r="26419" ht="12.75" customHeight="1" x14ac:dyDescent="0.2"/>
    <row r="26420" ht="12.75" customHeight="1" x14ac:dyDescent="0.2"/>
    <row r="26421" ht="12.75" customHeight="1" x14ac:dyDescent="0.2"/>
    <row r="26422" ht="12.75" customHeight="1" x14ac:dyDescent="0.2"/>
    <row r="26423" ht="12.75" customHeight="1" x14ac:dyDescent="0.2"/>
    <row r="26424" ht="12.75" customHeight="1" x14ac:dyDescent="0.2"/>
    <row r="26425" ht="12.75" customHeight="1" x14ac:dyDescent="0.2"/>
    <row r="26426" ht="12.75" customHeight="1" x14ac:dyDescent="0.2"/>
    <row r="26427" ht="12.75" customHeight="1" x14ac:dyDescent="0.2"/>
    <row r="26428" ht="12.75" customHeight="1" x14ac:dyDescent="0.2"/>
    <row r="26429" ht="12.75" customHeight="1" x14ac:dyDescent="0.2"/>
    <row r="26430" ht="12.75" customHeight="1" x14ac:dyDescent="0.2"/>
    <row r="26431" ht="12.75" customHeight="1" x14ac:dyDescent="0.2"/>
    <row r="26432" ht="12.75" customHeight="1" x14ac:dyDescent="0.2"/>
    <row r="26433" ht="12.75" customHeight="1" x14ac:dyDescent="0.2"/>
    <row r="26434" ht="12.75" customHeight="1" x14ac:dyDescent="0.2"/>
    <row r="26435" ht="12.75" customHeight="1" x14ac:dyDescent="0.2"/>
    <row r="26436" ht="12.75" customHeight="1" x14ac:dyDescent="0.2"/>
    <row r="26437" ht="12.75" customHeight="1" x14ac:dyDescent="0.2"/>
    <row r="26438" ht="12.75" customHeight="1" x14ac:dyDescent="0.2"/>
    <row r="26439" ht="12.75" customHeight="1" x14ac:dyDescent="0.2"/>
    <row r="26440" ht="12.75" customHeight="1" x14ac:dyDescent="0.2"/>
    <row r="26441" ht="12.75" customHeight="1" x14ac:dyDescent="0.2"/>
    <row r="26442" ht="12.75" customHeight="1" x14ac:dyDescent="0.2"/>
    <row r="26443" ht="12.75" customHeight="1" x14ac:dyDescent="0.2"/>
    <row r="26444" ht="12.75" customHeight="1" x14ac:dyDescent="0.2"/>
    <row r="26445" ht="12.75" customHeight="1" x14ac:dyDescent="0.2"/>
    <row r="26446" ht="12.75" customHeight="1" x14ac:dyDescent="0.2"/>
    <row r="26447" ht="12.75" customHeight="1" x14ac:dyDescent="0.2"/>
    <row r="26448" ht="12.75" customHeight="1" x14ac:dyDescent="0.2"/>
    <row r="26449" ht="12.75" customHeight="1" x14ac:dyDescent="0.2"/>
    <row r="26450" ht="12.75" customHeight="1" x14ac:dyDescent="0.2"/>
    <row r="26451" ht="12.75" customHeight="1" x14ac:dyDescent="0.2"/>
    <row r="26452" ht="12.75" customHeight="1" x14ac:dyDescent="0.2"/>
    <row r="26453" ht="12.75" customHeight="1" x14ac:dyDescent="0.2"/>
    <row r="26454" ht="12.75" customHeight="1" x14ac:dyDescent="0.2"/>
    <row r="26455" ht="12.75" customHeight="1" x14ac:dyDescent="0.2"/>
    <row r="26456" ht="12.75" customHeight="1" x14ac:dyDescent="0.2"/>
    <row r="26457" ht="12.75" customHeight="1" x14ac:dyDescent="0.2"/>
    <row r="26458" ht="12.75" customHeight="1" x14ac:dyDescent="0.2"/>
    <row r="26459" ht="12.75" customHeight="1" x14ac:dyDescent="0.2"/>
    <row r="26460" ht="12.75" customHeight="1" x14ac:dyDescent="0.2"/>
    <row r="26461" ht="12.75" customHeight="1" x14ac:dyDescent="0.2"/>
    <row r="26462" ht="12.75" customHeight="1" x14ac:dyDescent="0.2"/>
    <row r="26463" ht="12.75" customHeight="1" x14ac:dyDescent="0.2"/>
    <row r="26464" ht="12.75" customHeight="1" x14ac:dyDescent="0.2"/>
    <row r="26465" ht="12.75" customHeight="1" x14ac:dyDescent="0.2"/>
    <row r="26466" ht="12.75" customHeight="1" x14ac:dyDescent="0.2"/>
    <row r="26467" ht="12.75" customHeight="1" x14ac:dyDescent="0.2"/>
    <row r="26468" ht="12.75" customHeight="1" x14ac:dyDescent="0.2"/>
    <row r="26469" ht="12.75" customHeight="1" x14ac:dyDescent="0.2"/>
    <row r="26470" ht="12.75" customHeight="1" x14ac:dyDescent="0.2"/>
    <row r="26471" ht="12.75" customHeight="1" x14ac:dyDescent="0.2"/>
    <row r="26472" ht="12.75" customHeight="1" x14ac:dyDescent="0.2"/>
    <row r="26473" ht="12.75" customHeight="1" x14ac:dyDescent="0.2"/>
    <row r="26474" ht="12.75" customHeight="1" x14ac:dyDescent="0.2"/>
    <row r="26475" ht="12.75" customHeight="1" x14ac:dyDescent="0.2"/>
    <row r="26476" ht="12.75" customHeight="1" x14ac:dyDescent="0.2"/>
    <row r="26477" ht="12.75" customHeight="1" x14ac:dyDescent="0.2"/>
    <row r="26478" ht="12.75" customHeight="1" x14ac:dyDescent="0.2"/>
    <row r="26479" ht="12.75" customHeight="1" x14ac:dyDescent="0.2"/>
    <row r="26480" ht="12.75" customHeight="1" x14ac:dyDescent="0.2"/>
    <row r="26481" ht="12.75" customHeight="1" x14ac:dyDescent="0.2"/>
    <row r="26482" ht="12.75" customHeight="1" x14ac:dyDescent="0.2"/>
    <row r="26483" ht="12.75" customHeight="1" x14ac:dyDescent="0.2"/>
    <row r="26484" ht="12.75" customHeight="1" x14ac:dyDescent="0.2"/>
    <row r="26485" ht="12.75" customHeight="1" x14ac:dyDescent="0.2"/>
    <row r="26486" ht="12.75" customHeight="1" x14ac:dyDescent="0.2"/>
    <row r="26487" ht="12.75" customHeight="1" x14ac:dyDescent="0.2"/>
    <row r="26488" ht="12.75" customHeight="1" x14ac:dyDescent="0.2"/>
    <row r="26489" ht="12.75" customHeight="1" x14ac:dyDescent="0.2"/>
    <row r="26490" ht="12.75" customHeight="1" x14ac:dyDescent="0.2"/>
    <row r="26491" ht="12.75" customHeight="1" x14ac:dyDescent="0.2"/>
    <row r="26492" ht="12.75" customHeight="1" x14ac:dyDescent="0.2"/>
    <row r="26493" ht="12.75" customHeight="1" x14ac:dyDescent="0.2"/>
    <row r="26494" ht="12.75" customHeight="1" x14ac:dyDescent="0.2"/>
    <row r="26495" ht="12.75" customHeight="1" x14ac:dyDescent="0.2"/>
    <row r="26496" ht="12.75" customHeight="1" x14ac:dyDescent="0.2"/>
    <row r="26497" ht="12.75" customHeight="1" x14ac:dyDescent="0.2"/>
    <row r="26498" ht="12.75" customHeight="1" x14ac:dyDescent="0.2"/>
    <row r="26499" ht="12.75" customHeight="1" x14ac:dyDescent="0.2"/>
    <row r="26500" ht="12.75" customHeight="1" x14ac:dyDescent="0.2"/>
    <row r="26501" ht="12.75" customHeight="1" x14ac:dyDescent="0.2"/>
    <row r="26502" ht="12.75" customHeight="1" x14ac:dyDescent="0.2"/>
    <row r="26503" ht="12.75" customHeight="1" x14ac:dyDescent="0.2"/>
    <row r="26504" ht="12.75" customHeight="1" x14ac:dyDescent="0.2"/>
    <row r="26505" ht="12.75" customHeight="1" x14ac:dyDescent="0.2"/>
    <row r="26506" ht="12.75" customHeight="1" x14ac:dyDescent="0.2"/>
    <row r="26507" ht="12.75" customHeight="1" x14ac:dyDescent="0.2"/>
    <row r="26508" ht="12.75" customHeight="1" x14ac:dyDescent="0.2"/>
    <row r="26509" ht="12.75" customHeight="1" x14ac:dyDescent="0.2"/>
    <row r="26510" ht="12.75" customHeight="1" x14ac:dyDescent="0.2"/>
    <row r="26511" ht="12.75" customHeight="1" x14ac:dyDescent="0.2"/>
    <row r="26512" ht="12.75" customHeight="1" x14ac:dyDescent="0.2"/>
    <row r="26513" ht="12.75" customHeight="1" x14ac:dyDescent="0.2"/>
    <row r="26514" ht="12.75" customHeight="1" x14ac:dyDescent="0.2"/>
    <row r="26515" ht="12.75" customHeight="1" x14ac:dyDescent="0.2"/>
    <row r="26516" ht="12.75" customHeight="1" x14ac:dyDescent="0.2"/>
    <row r="26517" ht="12.75" customHeight="1" x14ac:dyDescent="0.2"/>
    <row r="26518" ht="12.75" customHeight="1" x14ac:dyDescent="0.2"/>
    <row r="26519" ht="12.75" customHeight="1" x14ac:dyDescent="0.2"/>
    <row r="26520" ht="12.75" customHeight="1" x14ac:dyDescent="0.2"/>
    <row r="26521" ht="12.75" customHeight="1" x14ac:dyDescent="0.2"/>
    <row r="26522" ht="12.75" customHeight="1" x14ac:dyDescent="0.2"/>
    <row r="26523" ht="12.75" customHeight="1" x14ac:dyDescent="0.2"/>
    <row r="26524" ht="12.75" customHeight="1" x14ac:dyDescent="0.2"/>
    <row r="26525" ht="12.75" customHeight="1" x14ac:dyDescent="0.2"/>
    <row r="26526" ht="12.75" customHeight="1" x14ac:dyDescent="0.2"/>
    <row r="26527" ht="12.75" customHeight="1" x14ac:dyDescent="0.2"/>
    <row r="26528" ht="12.75" customHeight="1" x14ac:dyDescent="0.2"/>
    <row r="26529" ht="12.75" customHeight="1" x14ac:dyDescent="0.2"/>
    <row r="26530" ht="12.75" customHeight="1" x14ac:dyDescent="0.2"/>
    <row r="26531" ht="12.75" customHeight="1" x14ac:dyDescent="0.2"/>
    <row r="26532" ht="12.75" customHeight="1" x14ac:dyDescent="0.2"/>
    <row r="26533" ht="12.75" customHeight="1" x14ac:dyDescent="0.2"/>
    <row r="26534" ht="12.75" customHeight="1" x14ac:dyDescent="0.2"/>
    <row r="26535" ht="12.75" customHeight="1" x14ac:dyDescent="0.2"/>
    <row r="26536" ht="12.75" customHeight="1" x14ac:dyDescent="0.2"/>
    <row r="26537" ht="12.75" customHeight="1" x14ac:dyDescent="0.2"/>
    <row r="26538" ht="12.75" customHeight="1" x14ac:dyDescent="0.2"/>
    <row r="26539" ht="12.75" customHeight="1" x14ac:dyDescent="0.2"/>
    <row r="26540" ht="12.75" customHeight="1" x14ac:dyDescent="0.2"/>
    <row r="26541" ht="12.75" customHeight="1" x14ac:dyDescent="0.2"/>
    <row r="26542" ht="12.75" customHeight="1" x14ac:dyDescent="0.2"/>
    <row r="26543" ht="12.75" customHeight="1" x14ac:dyDescent="0.2"/>
    <row r="26544" ht="12.75" customHeight="1" x14ac:dyDescent="0.2"/>
    <row r="26545" ht="12.75" customHeight="1" x14ac:dyDescent="0.2"/>
    <row r="26546" ht="12.75" customHeight="1" x14ac:dyDescent="0.2"/>
    <row r="26547" ht="12.75" customHeight="1" x14ac:dyDescent="0.2"/>
    <row r="26548" ht="12.75" customHeight="1" x14ac:dyDescent="0.2"/>
    <row r="26549" ht="12.75" customHeight="1" x14ac:dyDescent="0.2"/>
    <row r="26550" ht="12.75" customHeight="1" x14ac:dyDescent="0.2"/>
    <row r="26551" ht="12.75" customHeight="1" x14ac:dyDescent="0.2"/>
    <row r="26552" ht="12.75" customHeight="1" x14ac:dyDescent="0.2"/>
    <row r="26553" ht="12.75" customHeight="1" x14ac:dyDescent="0.2"/>
    <row r="26554" ht="12.75" customHeight="1" x14ac:dyDescent="0.2"/>
    <row r="26555" ht="12.75" customHeight="1" x14ac:dyDescent="0.2"/>
    <row r="26556" ht="12.75" customHeight="1" x14ac:dyDescent="0.2"/>
    <row r="26557" ht="12.75" customHeight="1" x14ac:dyDescent="0.2"/>
    <row r="26558" ht="12.75" customHeight="1" x14ac:dyDescent="0.2"/>
    <row r="26559" ht="12.75" customHeight="1" x14ac:dyDescent="0.2"/>
    <row r="26560" ht="12.75" customHeight="1" x14ac:dyDescent="0.2"/>
    <row r="26561" ht="12.75" customHeight="1" x14ac:dyDescent="0.2"/>
    <row r="26562" ht="12.75" customHeight="1" x14ac:dyDescent="0.2"/>
    <row r="26563" ht="12.75" customHeight="1" x14ac:dyDescent="0.2"/>
    <row r="26564" ht="12.75" customHeight="1" x14ac:dyDescent="0.2"/>
    <row r="26565" ht="12.75" customHeight="1" x14ac:dyDescent="0.2"/>
    <row r="26566" ht="12.75" customHeight="1" x14ac:dyDescent="0.2"/>
    <row r="26567" ht="12.75" customHeight="1" x14ac:dyDescent="0.2"/>
    <row r="26568" ht="12.75" customHeight="1" x14ac:dyDescent="0.2"/>
    <row r="26569" ht="12.75" customHeight="1" x14ac:dyDescent="0.2"/>
    <row r="26570" ht="12.75" customHeight="1" x14ac:dyDescent="0.2"/>
    <row r="26571" ht="12.75" customHeight="1" x14ac:dyDescent="0.2"/>
    <row r="26572" ht="12.75" customHeight="1" x14ac:dyDescent="0.2"/>
    <row r="26573" ht="12.75" customHeight="1" x14ac:dyDescent="0.2"/>
    <row r="26574" ht="12.75" customHeight="1" x14ac:dyDescent="0.2"/>
    <row r="26575" ht="12.75" customHeight="1" x14ac:dyDescent="0.2"/>
    <row r="26576" ht="12.75" customHeight="1" x14ac:dyDescent="0.2"/>
    <row r="26577" ht="12.75" customHeight="1" x14ac:dyDescent="0.2"/>
    <row r="26578" ht="12.75" customHeight="1" x14ac:dyDescent="0.2"/>
    <row r="26579" ht="12.75" customHeight="1" x14ac:dyDescent="0.2"/>
    <row r="26580" ht="12.75" customHeight="1" x14ac:dyDescent="0.2"/>
    <row r="26581" ht="12.75" customHeight="1" x14ac:dyDescent="0.2"/>
    <row r="26582" ht="12.75" customHeight="1" x14ac:dyDescent="0.2"/>
    <row r="26583" ht="12.75" customHeight="1" x14ac:dyDescent="0.2"/>
    <row r="26584" ht="12.75" customHeight="1" x14ac:dyDescent="0.2"/>
    <row r="26585" ht="12.75" customHeight="1" x14ac:dyDescent="0.2"/>
    <row r="26586" ht="12.75" customHeight="1" x14ac:dyDescent="0.2"/>
    <row r="26587" ht="12.75" customHeight="1" x14ac:dyDescent="0.2"/>
    <row r="26588" ht="12.75" customHeight="1" x14ac:dyDescent="0.2"/>
    <row r="26589" ht="12.75" customHeight="1" x14ac:dyDescent="0.2"/>
    <row r="26590" ht="12.75" customHeight="1" x14ac:dyDescent="0.2"/>
    <row r="26591" ht="12.75" customHeight="1" x14ac:dyDescent="0.2"/>
    <row r="26592" ht="12.75" customHeight="1" x14ac:dyDescent="0.2"/>
    <row r="26593" ht="12.75" customHeight="1" x14ac:dyDescent="0.2"/>
    <row r="26594" ht="12.75" customHeight="1" x14ac:dyDescent="0.2"/>
    <row r="26595" ht="12.75" customHeight="1" x14ac:dyDescent="0.2"/>
    <row r="26596" ht="12.75" customHeight="1" x14ac:dyDescent="0.2"/>
    <row r="26597" ht="12.75" customHeight="1" x14ac:dyDescent="0.2"/>
    <row r="26598" ht="12.75" customHeight="1" x14ac:dyDescent="0.2"/>
    <row r="26599" ht="12.75" customHeight="1" x14ac:dyDescent="0.2"/>
    <row r="26600" ht="12.75" customHeight="1" x14ac:dyDescent="0.2"/>
    <row r="26601" ht="12.75" customHeight="1" x14ac:dyDescent="0.2"/>
    <row r="26602" ht="12.75" customHeight="1" x14ac:dyDescent="0.2"/>
    <row r="26603" ht="12.75" customHeight="1" x14ac:dyDescent="0.2"/>
    <row r="26604" ht="12.75" customHeight="1" x14ac:dyDescent="0.2"/>
    <row r="26605" ht="12.75" customHeight="1" x14ac:dyDescent="0.2"/>
    <row r="26606" ht="12.75" customHeight="1" x14ac:dyDescent="0.2"/>
    <row r="26607" ht="12.75" customHeight="1" x14ac:dyDescent="0.2"/>
    <row r="26608" ht="12.75" customHeight="1" x14ac:dyDescent="0.2"/>
    <row r="26609" ht="12.75" customHeight="1" x14ac:dyDescent="0.2"/>
    <row r="26610" ht="12.75" customHeight="1" x14ac:dyDescent="0.2"/>
    <row r="26611" ht="12.75" customHeight="1" x14ac:dyDescent="0.2"/>
    <row r="26612" ht="12.75" customHeight="1" x14ac:dyDescent="0.2"/>
    <row r="26613" ht="12.75" customHeight="1" x14ac:dyDescent="0.2"/>
    <row r="26614" ht="12.75" customHeight="1" x14ac:dyDescent="0.2"/>
    <row r="26615" ht="12.75" customHeight="1" x14ac:dyDescent="0.2"/>
    <row r="26616" ht="12.75" customHeight="1" x14ac:dyDescent="0.2"/>
    <row r="26617" ht="12.75" customHeight="1" x14ac:dyDescent="0.2"/>
    <row r="26618" ht="12.75" customHeight="1" x14ac:dyDescent="0.2"/>
    <row r="26619" ht="12.75" customHeight="1" x14ac:dyDescent="0.2"/>
    <row r="26620" ht="12.75" customHeight="1" x14ac:dyDescent="0.2"/>
    <row r="26621" ht="12.75" customHeight="1" x14ac:dyDescent="0.2"/>
    <row r="26622" ht="12.75" customHeight="1" x14ac:dyDescent="0.2"/>
    <row r="26623" ht="12.75" customHeight="1" x14ac:dyDescent="0.2"/>
    <row r="26624" ht="12.75" customHeight="1" x14ac:dyDescent="0.2"/>
    <row r="26625" ht="12.75" customHeight="1" x14ac:dyDescent="0.2"/>
    <row r="26626" ht="12.75" customHeight="1" x14ac:dyDescent="0.2"/>
    <row r="26627" ht="12.75" customHeight="1" x14ac:dyDescent="0.2"/>
    <row r="26628" ht="12.75" customHeight="1" x14ac:dyDescent="0.2"/>
    <row r="26629" ht="12.75" customHeight="1" x14ac:dyDescent="0.2"/>
    <row r="26630" ht="12.75" customHeight="1" x14ac:dyDescent="0.2"/>
    <row r="26631" ht="12.75" customHeight="1" x14ac:dyDescent="0.2"/>
    <row r="26632" ht="12.75" customHeight="1" x14ac:dyDescent="0.2"/>
    <row r="26633" ht="12.75" customHeight="1" x14ac:dyDescent="0.2"/>
    <row r="26634" ht="12.75" customHeight="1" x14ac:dyDescent="0.2"/>
    <row r="26635" ht="12.75" customHeight="1" x14ac:dyDescent="0.2"/>
    <row r="26636" ht="12.75" customHeight="1" x14ac:dyDescent="0.2"/>
    <row r="26637" ht="12.75" customHeight="1" x14ac:dyDescent="0.2"/>
    <row r="26638" ht="12.75" customHeight="1" x14ac:dyDescent="0.2"/>
    <row r="26639" ht="12.75" customHeight="1" x14ac:dyDescent="0.2"/>
    <row r="26640" ht="12.75" customHeight="1" x14ac:dyDescent="0.2"/>
    <row r="26641" ht="12.75" customHeight="1" x14ac:dyDescent="0.2"/>
    <row r="26642" ht="12.75" customHeight="1" x14ac:dyDescent="0.2"/>
    <row r="26643" ht="12.75" customHeight="1" x14ac:dyDescent="0.2"/>
    <row r="26644" ht="12.75" customHeight="1" x14ac:dyDescent="0.2"/>
    <row r="26645" ht="12.75" customHeight="1" x14ac:dyDescent="0.2"/>
    <row r="26646" ht="12.75" customHeight="1" x14ac:dyDescent="0.2"/>
    <row r="26647" ht="12.75" customHeight="1" x14ac:dyDescent="0.2"/>
    <row r="26648" ht="12.75" customHeight="1" x14ac:dyDescent="0.2"/>
    <row r="26649" ht="12.75" customHeight="1" x14ac:dyDescent="0.2"/>
    <row r="26650" ht="12.75" customHeight="1" x14ac:dyDescent="0.2"/>
    <row r="26651" ht="12.75" customHeight="1" x14ac:dyDescent="0.2"/>
    <row r="26652" ht="12.75" customHeight="1" x14ac:dyDescent="0.2"/>
    <row r="26653" ht="12.75" customHeight="1" x14ac:dyDescent="0.2"/>
    <row r="26654" ht="12.75" customHeight="1" x14ac:dyDescent="0.2"/>
    <row r="26655" ht="12.75" customHeight="1" x14ac:dyDescent="0.2"/>
    <row r="26656" ht="12.75" customHeight="1" x14ac:dyDescent="0.2"/>
    <row r="26657" ht="12.75" customHeight="1" x14ac:dyDescent="0.2"/>
    <row r="26658" ht="12.75" customHeight="1" x14ac:dyDescent="0.2"/>
    <row r="26659" ht="12.75" customHeight="1" x14ac:dyDescent="0.2"/>
    <row r="26660" ht="12.75" customHeight="1" x14ac:dyDescent="0.2"/>
    <row r="26661" ht="12.75" customHeight="1" x14ac:dyDescent="0.2"/>
    <row r="26662" ht="12.75" customHeight="1" x14ac:dyDescent="0.2"/>
    <row r="26663" ht="12.75" customHeight="1" x14ac:dyDescent="0.2"/>
    <row r="26664" ht="12.75" customHeight="1" x14ac:dyDescent="0.2"/>
    <row r="26665" ht="12.75" customHeight="1" x14ac:dyDescent="0.2"/>
    <row r="26666" ht="12.75" customHeight="1" x14ac:dyDescent="0.2"/>
    <row r="26667" ht="12.75" customHeight="1" x14ac:dyDescent="0.2"/>
    <row r="26668" ht="12.75" customHeight="1" x14ac:dyDescent="0.2"/>
    <row r="26669" ht="12.75" customHeight="1" x14ac:dyDescent="0.2"/>
    <row r="26670" ht="12.75" customHeight="1" x14ac:dyDescent="0.2"/>
    <row r="26671" ht="12.75" customHeight="1" x14ac:dyDescent="0.2"/>
    <row r="26672" ht="12.75" customHeight="1" x14ac:dyDescent="0.2"/>
    <row r="26673" ht="12.75" customHeight="1" x14ac:dyDescent="0.2"/>
    <row r="26674" ht="12.75" customHeight="1" x14ac:dyDescent="0.2"/>
    <row r="26675" ht="12.75" customHeight="1" x14ac:dyDescent="0.2"/>
    <row r="26676" ht="12.75" customHeight="1" x14ac:dyDescent="0.2"/>
    <row r="26677" ht="12.75" customHeight="1" x14ac:dyDescent="0.2"/>
    <row r="26678" ht="12.75" customHeight="1" x14ac:dyDescent="0.2"/>
    <row r="26679" ht="12.75" customHeight="1" x14ac:dyDescent="0.2"/>
    <row r="26680" ht="12.75" customHeight="1" x14ac:dyDescent="0.2"/>
    <row r="26681" ht="12.75" customHeight="1" x14ac:dyDescent="0.2"/>
    <row r="26682" ht="12.75" customHeight="1" x14ac:dyDescent="0.2"/>
    <row r="26683" ht="12.75" customHeight="1" x14ac:dyDescent="0.2"/>
    <row r="26684" ht="12.75" customHeight="1" x14ac:dyDescent="0.2"/>
    <row r="26685" ht="12.75" customHeight="1" x14ac:dyDescent="0.2"/>
    <row r="26686" ht="12.75" customHeight="1" x14ac:dyDescent="0.2"/>
    <row r="26687" ht="12.75" customHeight="1" x14ac:dyDescent="0.2"/>
    <row r="26688" ht="12.75" customHeight="1" x14ac:dyDescent="0.2"/>
    <row r="26689" ht="12.75" customHeight="1" x14ac:dyDescent="0.2"/>
    <row r="26690" ht="12.75" customHeight="1" x14ac:dyDescent="0.2"/>
    <row r="26691" ht="12.75" customHeight="1" x14ac:dyDescent="0.2"/>
    <row r="26692" ht="12.75" customHeight="1" x14ac:dyDescent="0.2"/>
    <row r="26693" ht="12.75" customHeight="1" x14ac:dyDescent="0.2"/>
    <row r="26694" ht="12.75" customHeight="1" x14ac:dyDescent="0.2"/>
    <row r="26695" ht="12.75" customHeight="1" x14ac:dyDescent="0.2"/>
    <row r="26696" ht="12.75" customHeight="1" x14ac:dyDescent="0.2"/>
    <row r="26697" ht="12.75" customHeight="1" x14ac:dyDescent="0.2"/>
    <row r="26698" ht="12.75" customHeight="1" x14ac:dyDescent="0.2"/>
    <row r="26699" ht="12.75" customHeight="1" x14ac:dyDescent="0.2"/>
    <row r="26700" ht="12.75" customHeight="1" x14ac:dyDescent="0.2"/>
    <row r="26701" ht="12.75" customHeight="1" x14ac:dyDescent="0.2"/>
    <row r="26702" ht="12.75" customHeight="1" x14ac:dyDescent="0.2"/>
    <row r="26703" ht="12.75" customHeight="1" x14ac:dyDescent="0.2"/>
    <row r="26704" ht="12.75" customHeight="1" x14ac:dyDescent="0.2"/>
    <row r="26705" ht="12.75" customHeight="1" x14ac:dyDescent="0.2"/>
    <row r="26706" ht="12.75" customHeight="1" x14ac:dyDescent="0.2"/>
    <row r="26707" ht="12.75" customHeight="1" x14ac:dyDescent="0.2"/>
    <row r="26708" ht="12.75" customHeight="1" x14ac:dyDescent="0.2"/>
    <row r="26709" ht="12.75" customHeight="1" x14ac:dyDescent="0.2"/>
    <row r="26710" ht="12.75" customHeight="1" x14ac:dyDescent="0.2"/>
    <row r="26711" ht="12.75" customHeight="1" x14ac:dyDescent="0.2"/>
    <row r="26712" ht="12.75" customHeight="1" x14ac:dyDescent="0.2"/>
    <row r="26713" ht="12.75" customHeight="1" x14ac:dyDescent="0.2"/>
    <row r="26714" ht="12.75" customHeight="1" x14ac:dyDescent="0.2"/>
    <row r="26715" ht="12.75" customHeight="1" x14ac:dyDescent="0.2"/>
    <row r="26716" ht="12.75" customHeight="1" x14ac:dyDescent="0.2"/>
    <row r="26717" ht="12.75" customHeight="1" x14ac:dyDescent="0.2"/>
    <row r="26718" ht="12.75" customHeight="1" x14ac:dyDescent="0.2"/>
    <row r="26719" ht="12.75" customHeight="1" x14ac:dyDescent="0.2"/>
    <row r="26720" ht="12.75" customHeight="1" x14ac:dyDescent="0.2"/>
    <row r="26721" ht="12.75" customHeight="1" x14ac:dyDescent="0.2"/>
    <row r="26722" ht="12.75" customHeight="1" x14ac:dyDescent="0.2"/>
    <row r="26723" ht="12.75" customHeight="1" x14ac:dyDescent="0.2"/>
    <row r="26724" ht="12.75" customHeight="1" x14ac:dyDescent="0.2"/>
    <row r="26725" ht="12.75" customHeight="1" x14ac:dyDescent="0.2"/>
    <row r="26726" ht="12.75" customHeight="1" x14ac:dyDescent="0.2"/>
    <row r="26727" ht="12.75" customHeight="1" x14ac:dyDescent="0.2"/>
    <row r="26728" ht="12.75" customHeight="1" x14ac:dyDescent="0.2"/>
    <row r="26729" ht="12.75" customHeight="1" x14ac:dyDescent="0.2"/>
    <row r="26730" ht="12.75" customHeight="1" x14ac:dyDescent="0.2"/>
    <row r="26731" ht="12.75" customHeight="1" x14ac:dyDescent="0.2"/>
    <row r="26732" ht="12.75" customHeight="1" x14ac:dyDescent="0.2"/>
    <row r="26733" ht="12.75" customHeight="1" x14ac:dyDescent="0.2"/>
    <row r="26734" ht="12.75" customHeight="1" x14ac:dyDescent="0.2"/>
    <row r="26735" ht="12.75" customHeight="1" x14ac:dyDescent="0.2"/>
    <row r="26736" ht="12.75" customHeight="1" x14ac:dyDescent="0.2"/>
    <row r="26737" ht="12.75" customHeight="1" x14ac:dyDescent="0.2"/>
    <row r="26738" ht="12.75" customHeight="1" x14ac:dyDescent="0.2"/>
    <row r="26739" ht="12.75" customHeight="1" x14ac:dyDescent="0.2"/>
    <row r="26740" ht="12.75" customHeight="1" x14ac:dyDescent="0.2"/>
    <row r="26741" ht="12.75" customHeight="1" x14ac:dyDescent="0.2"/>
    <row r="26742" ht="12.75" customHeight="1" x14ac:dyDescent="0.2"/>
    <row r="26743" ht="12.75" customHeight="1" x14ac:dyDescent="0.2"/>
    <row r="26744" ht="12.75" customHeight="1" x14ac:dyDescent="0.2"/>
    <row r="26745" ht="12.75" customHeight="1" x14ac:dyDescent="0.2"/>
    <row r="26746" ht="12.75" customHeight="1" x14ac:dyDescent="0.2"/>
    <row r="26747" ht="12.75" customHeight="1" x14ac:dyDescent="0.2"/>
    <row r="26748" ht="12.75" customHeight="1" x14ac:dyDescent="0.2"/>
    <row r="26749" ht="12.75" customHeight="1" x14ac:dyDescent="0.2"/>
    <row r="26750" ht="12.75" customHeight="1" x14ac:dyDescent="0.2"/>
    <row r="26751" ht="12.75" customHeight="1" x14ac:dyDescent="0.2"/>
    <row r="26752" ht="12.75" customHeight="1" x14ac:dyDescent="0.2"/>
    <row r="26753" ht="12.75" customHeight="1" x14ac:dyDescent="0.2"/>
    <row r="26754" ht="12.75" customHeight="1" x14ac:dyDescent="0.2"/>
    <row r="26755" ht="12.75" customHeight="1" x14ac:dyDescent="0.2"/>
    <row r="26756" ht="12.75" customHeight="1" x14ac:dyDescent="0.2"/>
    <row r="26757" ht="12.75" customHeight="1" x14ac:dyDescent="0.2"/>
    <row r="26758" ht="12.75" customHeight="1" x14ac:dyDescent="0.2"/>
    <row r="26759" ht="12.75" customHeight="1" x14ac:dyDescent="0.2"/>
    <row r="26760" ht="12.75" customHeight="1" x14ac:dyDescent="0.2"/>
    <row r="26761" ht="12.75" customHeight="1" x14ac:dyDescent="0.2"/>
    <row r="26762" ht="12.75" customHeight="1" x14ac:dyDescent="0.2"/>
    <row r="26763" ht="12.75" customHeight="1" x14ac:dyDescent="0.2"/>
    <row r="26764" ht="12.75" customHeight="1" x14ac:dyDescent="0.2"/>
    <row r="26765" ht="12.75" customHeight="1" x14ac:dyDescent="0.2"/>
    <row r="26766" ht="12.75" customHeight="1" x14ac:dyDescent="0.2"/>
    <row r="26767" ht="12.75" customHeight="1" x14ac:dyDescent="0.2"/>
    <row r="26768" ht="12.75" customHeight="1" x14ac:dyDescent="0.2"/>
    <row r="26769" ht="12.75" customHeight="1" x14ac:dyDescent="0.2"/>
    <row r="26770" ht="12.75" customHeight="1" x14ac:dyDescent="0.2"/>
    <row r="26771" ht="12.75" customHeight="1" x14ac:dyDescent="0.2"/>
    <row r="26772" ht="12.75" customHeight="1" x14ac:dyDescent="0.2"/>
    <row r="26773" ht="12.75" customHeight="1" x14ac:dyDescent="0.2"/>
    <row r="26774" ht="12.75" customHeight="1" x14ac:dyDescent="0.2"/>
    <row r="26775" ht="12.75" customHeight="1" x14ac:dyDescent="0.2"/>
    <row r="26776" ht="12.75" customHeight="1" x14ac:dyDescent="0.2"/>
    <row r="26777" ht="12.75" customHeight="1" x14ac:dyDescent="0.2"/>
    <row r="26778" ht="12.75" customHeight="1" x14ac:dyDescent="0.2"/>
    <row r="26779" ht="12.75" customHeight="1" x14ac:dyDescent="0.2"/>
    <row r="26780" ht="12.75" customHeight="1" x14ac:dyDescent="0.2"/>
    <row r="26781" ht="12.75" customHeight="1" x14ac:dyDescent="0.2"/>
    <row r="26782" ht="12.75" customHeight="1" x14ac:dyDescent="0.2"/>
    <row r="26783" ht="12.75" customHeight="1" x14ac:dyDescent="0.2"/>
    <row r="26784" ht="12.75" customHeight="1" x14ac:dyDescent="0.2"/>
    <row r="26785" ht="12.75" customHeight="1" x14ac:dyDescent="0.2"/>
    <row r="26786" ht="12.75" customHeight="1" x14ac:dyDescent="0.2"/>
    <row r="26787" ht="12.75" customHeight="1" x14ac:dyDescent="0.2"/>
    <row r="26788" ht="12.75" customHeight="1" x14ac:dyDescent="0.2"/>
    <row r="26789" ht="12.75" customHeight="1" x14ac:dyDescent="0.2"/>
    <row r="26790" ht="12.75" customHeight="1" x14ac:dyDescent="0.2"/>
    <row r="26791" ht="12.75" customHeight="1" x14ac:dyDescent="0.2"/>
    <row r="26792" ht="12.75" customHeight="1" x14ac:dyDescent="0.2"/>
    <row r="26793" ht="12.75" customHeight="1" x14ac:dyDescent="0.2"/>
    <row r="26794" ht="12.75" customHeight="1" x14ac:dyDescent="0.2"/>
    <row r="26795" ht="12.75" customHeight="1" x14ac:dyDescent="0.2"/>
    <row r="26796" ht="12.75" customHeight="1" x14ac:dyDescent="0.2"/>
    <row r="26797" ht="12.75" customHeight="1" x14ac:dyDescent="0.2"/>
    <row r="26798" ht="12.75" customHeight="1" x14ac:dyDescent="0.2"/>
    <row r="26799" ht="12.75" customHeight="1" x14ac:dyDescent="0.2"/>
    <row r="26800" ht="12.75" customHeight="1" x14ac:dyDescent="0.2"/>
    <row r="26801" ht="12.75" customHeight="1" x14ac:dyDescent="0.2"/>
    <row r="26802" ht="12.75" customHeight="1" x14ac:dyDescent="0.2"/>
    <row r="26803" ht="12.75" customHeight="1" x14ac:dyDescent="0.2"/>
    <row r="26804" ht="12.75" customHeight="1" x14ac:dyDescent="0.2"/>
    <row r="26805" ht="12.75" customHeight="1" x14ac:dyDescent="0.2"/>
    <row r="26806" ht="12.75" customHeight="1" x14ac:dyDescent="0.2"/>
    <row r="26807" ht="12.75" customHeight="1" x14ac:dyDescent="0.2"/>
    <row r="26808" ht="12.75" customHeight="1" x14ac:dyDescent="0.2"/>
    <row r="26809" ht="12.75" customHeight="1" x14ac:dyDescent="0.2"/>
    <row r="26810" ht="12.75" customHeight="1" x14ac:dyDescent="0.2"/>
    <row r="26811" ht="12.75" customHeight="1" x14ac:dyDescent="0.2"/>
    <row r="26812" ht="12.75" customHeight="1" x14ac:dyDescent="0.2"/>
    <row r="26813" ht="12.75" customHeight="1" x14ac:dyDescent="0.2"/>
    <row r="26814" ht="12.75" customHeight="1" x14ac:dyDescent="0.2"/>
    <row r="26815" ht="12.75" customHeight="1" x14ac:dyDescent="0.2"/>
    <row r="26816" ht="12.75" customHeight="1" x14ac:dyDescent="0.2"/>
    <row r="26817" ht="12.75" customHeight="1" x14ac:dyDescent="0.2"/>
    <row r="26818" ht="12.75" customHeight="1" x14ac:dyDescent="0.2"/>
    <row r="26819" ht="12.75" customHeight="1" x14ac:dyDescent="0.2"/>
    <row r="26820" ht="12.75" customHeight="1" x14ac:dyDescent="0.2"/>
    <row r="26821" ht="12.75" customHeight="1" x14ac:dyDescent="0.2"/>
    <row r="26822" ht="12.75" customHeight="1" x14ac:dyDescent="0.2"/>
    <row r="26823" ht="12.75" customHeight="1" x14ac:dyDescent="0.2"/>
    <row r="26824" ht="12.75" customHeight="1" x14ac:dyDescent="0.2"/>
    <row r="26825" ht="12.75" customHeight="1" x14ac:dyDescent="0.2"/>
    <row r="26826" ht="12.75" customHeight="1" x14ac:dyDescent="0.2"/>
    <row r="26827" ht="12.75" customHeight="1" x14ac:dyDescent="0.2"/>
    <row r="26828" ht="12.75" customHeight="1" x14ac:dyDescent="0.2"/>
    <row r="26829" ht="12.75" customHeight="1" x14ac:dyDescent="0.2"/>
    <row r="26830" ht="12.75" customHeight="1" x14ac:dyDescent="0.2"/>
    <row r="26831" ht="12.75" customHeight="1" x14ac:dyDescent="0.2"/>
    <row r="26832" ht="12.75" customHeight="1" x14ac:dyDescent="0.2"/>
    <row r="26833" ht="12.75" customHeight="1" x14ac:dyDescent="0.2"/>
    <row r="26834" ht="12.75" customHeight="1" x14ac:dyDescent="0.2"/>
    <row r="26835" ht="12.75" customHeight="1" x14ac:dyDescent="0.2"/>
    <row r="26836" ht="12.75" customHeight="1" x14ac:dyDescent="0.2"/>
    <row r="26837" ht="12.75" customHeight="1" x14ac:dyDescent="0.2"/>
    <row r="26838" ht="12.75" customHeight="1" x14ac:dyDescent="0.2"/>
    <row r="26839" ht="12.75" customHeight="1" x14ac:dyDescent="0.2"/>
    <row r="26840" ht="12.75" customHeight="1" x14ac:dyDescent="0.2"/>
    <row r="26841" ht="12.75" customHeight="1" x14ac:dyDescent="0.2"/>
    <row r="26842" ht="12.75" customHeight="1" x14ac:dyDescent="0.2"/>
    <row r="26843" ht="12.75" customHeight="1" x14ac:dyDescent="0.2"/>
    <row r="26844" ht="12.75" customHeight="1" x14ac:dyDescent="0.2"/>
    <row r="26845" ht="12.75" customHeight="1" x14ac:dyDescent="0.2"/>
    <row r="26846" ht="12.75" customHeight="1" x14ac:dyDescent="0.2"/>
    <row r="26847" ht="12.75" customHeight="1" x14ac:dyDescent="0.2"/>
    <row r="26848" ht="12.75" customHeight="1" x14ac:dyDescent="0.2"/>
    <row r="26849" ht="12.75" customHeight="1" x14ac:dyDescent="0.2"/>
    <row r="26850" ht="12.75" customHeight="1" x14ac:dyDescent="0.2"/>
    <row r="26851" ht="12.75" customHeight="1" x14ac:dyDescent="0.2"/>
    <row r="26852" ht="12.75" customHeight="1" x14ac:dyDescent="0.2"/>
    <row r="26853" ht="12.75" customHeight="1" x14ac:dyDescent="0.2"/>
    <row r="26854" ht="12.75" customHeight="1" x14ac:dyDescent="0.2"/>
    <row r="26855" ht="12.75" customHeight="1" x14ac:dyDescent="0.2"/>
    <row r="26856" ht="12.75" customHeight="1" x14ac:dyDescent="0.2"/>
    <row r="26857" ht="12.75" customHeight="1" x14ac:dyDescent="0.2"/>
    <row r="26858" ht="12.75" customHeight="1" x14ac:dyDescent="0.2"/>
    <row r="26859" ht="12.75" customHeight="1" x14ac:dyDescent="0.2"/>
    <row r="26860" ht="12.75" customHeight="1" x14ac:dyDescent="0.2"/>
    <row r="26861" ht="12.75" customHeight="1" x14ac:dyDescent="0.2"/>
    <row r="26862" ht="12.75" customHeight="1" x14ac:dyDescent="0.2"/>
    <row r="26863" ht="12.75" customHeight="1" x14ac:dyDescent="0.2"/>
    <row r="26864" ht="12.75" customHeight="1" x14ac:dyDescent="0.2"/>
    <row r="26865" ht="12.75" customHeight="1" x14ac:dyDescent="0.2"/>
    <row r="26866" ht="12.75" customHeight="1" x14ac:dyDescent="0.2"/>
    <row r="26867" ht="12.75" customHeight="1" x14ac:dyDescent="0.2"/>
    <row r="26868" ht="12.75" customHeight="1" x14ac:dyDescent="0.2"/>
    <row r="26869" ht="12.75" customHeight="1" x14ac:dyDescent="0.2"/>
    <row r="26870" ht="12.75" customHeight="1" x14ac:dyDescent="0.2"/>
    <row r="26871" ht="12.75" customHeight="1" x14ac:dyDescent="0.2"/>
    <row r="26872" ht="12.75" customHeight="1" x14ac:dyDescent="0.2"/>
    <row r="26873" ht="12.75" customHeight="1" x14ac:dyDescent="0.2"/>
    <row r="26874" ht="12.75" customHeight="1" x14ac:dyDescent="0.2"/>
    <row r="26875" ht="12.75" customHeight="1" x14ac:dyDescent="0.2"/>
    <row r="26876" ht="12.75" customHeight="1" x14ac:dyDescent="0.2"/>
    <row r="26877" ht="12.75" customHeight="1" x14ac:dyDescent="0.2"/>
    <row r="26878" ht="12.75" customHeight="1" x14ac:dyDescent="0.2"/>
    <row r="26879" ht="12.75" customHeight="1" x14ac:dyDescent="0.2"/>
    <row r="26880" ht="12.75" customHeight="1" x14ac:dyDescent="0.2"/>
    <row r="26881" ht="12.75" customHeight="1" x14ac:dyDescent="0.2"/>
    <row r="26882" ht="12.75" customHeight="1" x14ac:dyDescent="0.2"/>
    <row r="26883" ht="12.75" customHeight="1" x14ac:dyDescent="0.2"/>
    <row r="26884" ht="12.75" customHeight="1" x14ac:dyDescent="0.2"/>
    <row r="26885" ht="12.75" customHeight="1" x14ac:dyDescent="0.2"/>
    <row r="26886" ht="12.75" customHeight="1" x14ac:dyDescent="0.2"/>
    <row r="26887" ht="12.75" customHeight="1" x14ac:dyDescent="0.2"/>
    <row r="26888" ht="12.75" customHeight="1" x14ac:dyDescent="0.2"/>
    <row r="26889" ht="12.75" customHeight="1" x14ac:dyDescent="0.2"/>
    <row r="26890" ht="12.75" customHeight="1" x14ac:dyDescent="0.2"/>
    <row r="26891" ht="12.75" customHeight="1" x14ac:dyDescent="0.2"/>
    <row r="26892" ht="12.75" customHeight="1" x14ac:dyDescent="0.2"/>
    <row r="26893" ht="12.75" customHeight="1" x14ac:dyDescent="0.2"/>
    <row r="26894" ht="12.75" customHeight="1" x14ac:dyDescent="0.2"/>
    <row r="26895" ht="12.75" customHeight="1" x14ac:dyDescent="0.2"/>
    <row r="26896" ht="12.75" customHeight="1" x14ac:dyDescent="0.2"/>
    <row r="26897" ht="12.75" customHeight="1" x14ac:dyDescent="0.2"/>
    <row r="26898" ht="12.75" customHeight="1" x14ac:dyDescent="0.2"/>
    <row r="26899" ht="12.75" customHeight="1" x14ac:dyDescent="0.2"/>
    <row r="26900" ht="12.75" customHeight="1" x14ac:dyDescent="0.2"/>
    <row r="26901" ht="12.75" customHeight="1" x14ac:dyDescent="0.2"/>
    <row r="26902" ht="12.75" customHeight="1" x14ac:dyDescent="0.2"/>
    <row r="26903" ht="12.75" customHeight="1" x14ac:dyDescent="0.2"/>
    <row r="26904" ht="12.75" customHeight="1" x14ac:dyDescent="0.2"/>
    <row r="26905" ht="12.75" customHeight="1" x14ac:dyDescent="0.2"/>
    <row r="26906" ht="12.75" customHeight="1" x14ac:dyDescent="0.2"/>
    <row r="26907" ht="12.75" customHeight="1" x14ac:dyDescent="0.2"/>
    <row r="26908" ht="12.75" customHeight="1" x14ac:dyDescent="0.2"/>
    <row r="26909" ht="12.75" customHeight="1" x14ac:dyDescent="0.2"/>
    <row r="26910" ht="12.75" customHeight="1" x14ac:dyDescent="0.2"/>
    <row r="26911" ht="12.75" customHeight="1" x14ac:dyDescent="0.2"/>
    <row r="26912" ht="12.75" customHeight="1" x14ac:dyDescent="0.2"/>
    <row r="26913" ht="12.75" customHeight="1" x14ac:dyDescent="0.2"/>
    <row r="26914" ht="12.75" customHeight="1" x14ac:dyDescent="0.2"/>
    <row r="26915" ht="12.75" customHeight="1" x14ac:dyDescent="0.2"/>
    <row r="26916" ht="12.75" customHeight="1" x14ac:dyDescent="0.2"/>
    <row r="26917" ht="12.75" customHeight="1" x14ac:dyDescent="0.2"/>
    <row r="26918" ht="12.75" customHeight="1" x14ac:dyDescent="0.2"/>
    <row r="26919" ht="12.75" customHeight="1" x14ac:dyDescent="0.2"/>
    <row r="26920" ht="12.75" customHeight="1" x14ac:dyDescent="0.2"/>
    <row r="26921" ht="12.75" customHeight="1" x14ac:dyDescent="0.2"/>
    <row r="26922" ht="12.75" customHeight="1" x14ac:dyDescent="0.2"/>
    <row r="26923" ht="12.75" customHeight="1" x14ac:dyDescent="0.2"/>
    <row r="26924" ht="12.75" customHeight="1" x14ac:dyDescent="0.2"/>
    <row r="26925" ht="12.75" customHeight="1" x14ac:dyDescent="0.2"/>
    <row r="26926" ht="12.75" customHeight="1" x14ac:dyDescent="0.2"/>
    <row r="26927" ht="12.75" customHeight="1" x14ac:dyDescent="0.2"/>
    <row r="26928" ht="12.75" customHeight="1" x14ac:dyDescent="0.2"/>
    <row r="26929" ht="12.75" customHeight="1" x14ac:dyDescent="0.2"/>
    <row r="26930" ht="12.75" customHeight="1" x14ac:dyDescent="0.2"/>
    <row r="26931" ht="12.75" customHeight="1" x14ac:dyDescent="0.2"/>
    <row r="26932" ht="12.75" customHeight="1" x14ac:dyDescent="0.2"/>
    <row r="26933" ht="12.75" customHeight="1" x14ac:dyDescent="0.2"/>
    <row r="26934" ht="12.75" customHeight="1" x14ac:dyDescent="0.2"/>
    <row r="26935" ht="12.75" customHeight="1" x14ac:dyDescent="0.2"/>
    <row r="26936" ht="12.75" customHeight="1" x14ac:dyDescent="0.2"/>
    <row r="26937" ht="12.75" customHeight="1" x14ac:dyDescent="0.2"/>
    <row r="26938" ht="12.75" customHeight="1" x14ac:dyDescent="0.2"/>
    <row r="26939" ht="12.75" customHeight="1" x14ac:dyDescent="0.2"/>
    <row r="26940" ht="12.75" customHeight="1" x14ac:dyDescent="0.2"/>
    <row r="26941" ht="12.75" customHeight="1" x14ac:dyDescent="0.2"/>
    <row r="26942" ht="12.75" customHeight="1" x14ac:dyDescent="0.2"/>
    <row r="26943" ht="12.75" customHeight="1" x14ac:dyDescent="0.2"/>
    <row r="26944" ht="12.75" customHeight="1" x14ac:dyDescent="0.2"/>
    <row r="26945" ht="12.75" customHeight="1" x14ac:dyDescent="0.2"/>
    <row r="26946" ht="12.75" customHeight="1" x14ac:dyDescent="0.2"/>
    <row r="26947" ht="12.75" customHeight="1" x14ac:dyDescent="0.2"/>
    <row r="26948" ht="12.75" customHeight="1" x14ac:dyDescent="0.2"/>
    <row r="26949" ht="12.75" customHeight="1" x14ac:dyDescent="0.2"/>
    <row r="26950" ht="12.75" customHeight="1" x14ac:dyDescent="0.2"/>
    <row r="26951" ht="12.75" customHeight="1" x14ac:dyDescent="0.2"/>
    <row r="26952" ht="12.75" customHeight="1" x14ac:dyDescent="0.2"/>
    <row r="26953" ht="12.75" customHeight="1" x14ac:dyDescent="0.2"/>
    <row r="26954" ht="12.75" customHeight="1" x14ac:dyDescent="0.2"/>
    <row r="26955" ht="12.75" customHeight="1" x14ac:dyDescent="0.2"/>
    <row r="26956" ht="12.75" customHeight="1" x14ac:dyDescent="0.2"/>
    <row r="26957" ht="12.75" customHeight="1" x14ac:dyDescent="0.2"/>
    <row r="26958" ht="12.75" customHeight="1" x14ac:dyDescent="0.2"/>
    <row r="26959" ht="12.75" customHeight="1" x14ac:dyDescent="0.2"/>
    <row r="26960" ht="12.75" customHeight="1" x14ac:dyDescent="0.2"/>
    <row r="26961" ht="12.75" customHeight="1" x14ac:dyDescent="0.2"/>
    <row r="26962" ht="12.75" customHeight="1" x14ac:dyDescent="0.2"/>
    <row r="26963" ht="12.75" customHeight="1" x14ac:dyDescent="0.2"/>
    <row r="26964" ht="12.75" customHeight="1" x14ac:dyDescent="0.2"/>
    <row r="26965" ht="12.75" customHeight="1" x14ac:dyDescent="0.2"/>
    <row r="26966" ht="12.75" customHeight="1" x14ac:dyDescent="0.2"/>
    <row r="26967" ht="12.75" customHeight="1" x14ac:dyDescent="0.2"/>
    <row r="26968" ht="12.75" customHeight="1" x14ac:dyDescent="0.2"/>
    <row r="26969" ht="12.75" customHeight="1" x14ac:dyDescent="0.2"/>
    <row r="26970" ht="12.75" customHeight="1" x14ac:dyDescent="0.2"/>
    <row r="26971" ht="12.75" customHeight="1" x14ac:dyDescent="0.2"/>
    <row r="26972" ht="12.75" customHeight="1" x14ac:dyDescent="0.2"/>
    <row r="26973" ht="12.75" customHeight="1" x14ac:dyDescent="0.2"/>
    <row r="26974" ht="12.75" customHeight="1" x14ac:dyDescent="0.2"/>
    <row r="26975" ht="12.75" customHeight="1" x14ac:dyDescent="0.2"/>
    <row r="26976" ht="12.75" customHeight="1" x14ac:dyDescent="0.2"/>
    <row r="26977" ht="12.75" customHeight="1" x14ac:dyDescent="0.2"/>
    <row r="26978" ht="12.75" customHeight="1" x14ac:dyDescent="0.2"/>
    <row r="26979" ht="12.75" customHeight="1" x14ac:dyDescent="0.2"/>
    <row r="26980" ht="12.75" customHeight="1" x14ac:dyDescent="0.2"/>
    <row r="26981" ht="12.75" customHeight="1" x14ac:dyDescent="0.2"/>
    <row r="26982" ht="12.75" customHeight="1" x14ac:dyDescent="0.2"/>
    <row r="26983" ht="12.75" customHeight="1" x14ac:dyDescent="0.2"/>
    <row r="26984" ht="12.75" customHeight="1" x14ac:dyDescent="0.2"/>
    <row r="26985" ht="12.75" customHeight="1" x14ac:dyDescent="0.2"/>
    <row r="26986" ht="12.75" customHeight="1" x14ac:dyDescent="0.2"/>
    <row r="26987" ht="12.75" customHeight="1" x14ac:dyDescent="0.2"/>
    <row r="26988" ht="12.75" customHeight="1" x14ac:dyDescent="0.2"/>
    <row r="26989" ht="12.75" customHeight="1" x14ac:dyDescent="0.2"/>
    <row r="26990" ht="12.75" customHeight="1" x14ac:dyDescent="0.2"/>
    <row r="26991" ht="12.75" customHeight="1" x14ac:dyDescent="0.2"/>
    <row r="26992" ht="12.75" customHeight="1" x14ac:dyDescent="0.2"/>
    <row r="26993" ht="12.75" customHeight="1" x14ac:dyDescent="0.2"/>
    <row r="26994" ht="12.75" customHeight="1" x14ac:dyDescent="0.2"/>
    <row r="26995" ht="12.75" customHeight="1" x14ac:dyDescent="0.2"/>
    <row r="26996" ht="12.75" customHeight="1" x14ac:dyDescent="0.2"/>
    <row r="26997" ht="12.75" customHeight="1" x14ac:dyDescent="0.2"/>
    <row r="26998" ht="12.75" customHeight="1" x14ac:dyDescent="0.2"/>
    <row r="26999" ht="12.75" customHeight="1" x14ac:dyDescent="0.2"/>
    <row r="27000" ht="12.75" customHeight="1" x14ac:dyDescent="0.2"/>
    <row r="27001" ht="12.75" customHeight="1" x14ac:dyDescent="0.2"/>
    <row r="27002" ht="12.75" customHeight="1" x14ac:dyDescent="0.2"/>
    <row r="27003" ht="12.75" customHeight="1" x14ac:dyDescent="0.2"/>
    <row r="27004" ht="12.75" customHeight="1" x14ac:dyDescent="0.2"/>
    <row r="27005" ht="12.75" customHeight="1" x14ac:dyDescent="0.2"/>
    <row r="27006" ht="12.75" customHeight="1" x14ac:dyDescent="0.2"/>
    <row r="27007" ht="12.75" customHeight="1" x14ac:dyDescent="0.2"/>
    <row r="27008" ht="12.75" customHeight="1" x14ac:dyDescent="0.2"/>
    <row r="27009" ht="12.75" customHeight="1" x14ac:dyDescent="0.2"/>
    <row r="27010" ht="12.75" customHeight="1" x14ac:dyDescent="0.2"/>
    <row r="27011" ht="12.75" customHeight="1" x14ac:dyDescent="0.2"/>
    <row r="27012" ht="12.75" customHeight="1" x14ac:dyDescent="0.2"/>
    <row r="27013" ht="12.75" customHeight="1" x14ac:dyDescent="0.2"/>
    <row r="27014" ht="12.75" customHeight="1" x14ac:dyDescent="0.2"/>
    <row r="27015" ht="12.75" customHeight="1" x14ac:dyDescent="0.2"/>
    <row r="27016" ht="12.75" customHeight="1" x14ac:dyDescent="0.2"/>
    <row r="27017" ht="12.75" customHeight="1" x14ac:dyDescent="0.2"/>
    <row r="27018" ht="12.75" customHeight="1" x14ac:dyDescent="0.2"/>
    <row r="27019" ht="12.75" customHeight="1" x14ac:dyDescent="0.2"/>
    <row r="27020" ht="12.75" customHeight="1" x14ac:dyDescent="0.2"/>
    <row r="27021" ht="12.75" customHeight="1" x14ac:dyDescent="0.2"/>
    <row r="27022" ht="12.75" customHeight="1" x14ac:dyDescent="0.2"/>
    <row r="27023" ht="12.75" customHeight="1" x14ac:dyDescent="0.2"/>
    <row r="27024" ht="12.75" customHeight="1" x14ac:dyDescent="0.2"/>
    <row r="27025" ht="12.75" customHeight="1" x14ac:dyDescent="0.2"/>
    <row r="27026" ht="12.75" customHeight="1" x14ac:dyDescent="0.2"/>
    <row r="27027" ht="12.75" customHeight="1" x14ac:dyDescent="0.2"/>
    <row r="27028" ht="12.75" customHeight="1" x14ac:dyDescent="0.2"/>
    <row r="27029" ht="12.75" customHeight="1" x14ac:dyDescent="0.2"/>
    <row r="27030" ht="12.75" customHeight="1" x14ac:dyDescent="0.2"/>
    <row r="27031" ht="12.75" customHeight="1" x14ac:dyDescent="0.2"/>
    <row r="27032" ht="12.75" customHeight="1" x14ac:dyDescent="0.2"/>
    <row r="27033" ht="12.75" customHeight="1" x14ac:dyDescent="0.2"/>
    <row r="27034" ht="12.75" customHeight="1" x14ac:dyDescent="0.2"/>
    <row r="27035" ht="12.75" customHeight="1" x14ac:dyDescent="0.2"/>
    <row r="27036" ht="12.75" customHeight="1" x14ac:dyDescent="0.2"/>
    <row r="27037" ht="12.75" customHeight="1" x14ac:dyDescent="0.2"/>
    <row r="27038" ht="12.75" customHeight="1" x14ac:dyDescent="0.2"/>
    <row r="27039" ht="12.75" customHeight="1" x14ac:dyDescent="0.2"/>
    <row r="27040" ht="12.75" customHeight="1" x14ac:dyDescent="0.2"/>
    <row r="27041" ht="12.75" customHeight="1" x14ac:dyDescent="0.2"/>
    <row r="27042" ht="12.75" customHeight="1" x14ac:dyDescent="0.2"/>
    <row r="27043" ht="12.75" customHeight="1" x14ac:dyDescent="0.2"/>
    <row r="27044" ht="12.75" customHeight="1" x14ac:dyDescent="0.2"/>
    <row r="27045" ht="12.75" customHeight="1" x14ac:dyDescent="0.2"/>
    <row r="27046" ht="12.75" customHeight="1" x14ac:dyDescent="0.2"/>
    <row r="27047" ht="12.75" customHeight="1" x14ac:dyDescent="0.2"/>
    <row r="27048" ht="12.75" customHeight="1" x14ac:dyDescent="0.2"/>
    <row r="27049" ht="12.75" customHeight="1" x14ac:dyDescent="0.2"/>
    <row r="27050" ht="12.75" customHeight="1" x14ac:dyDescent="0.2"/>
    <row r="27051" ht="12.75" customHeight="1" x14ac:dyDescent="0.2"/>
    <row r="27052" ht="12.75" customHeight="1" x14ac:dyDescent="0.2"/>
    <row r="27053" ht="12.75" customHeight="1" x14ac:dyDescent="0.2"/>
    <row r="27054" ht="12.75" customHeight="1" x14ac:dyDescent="0.2"/>
    <row r="27055" ht="12.75" customHeight="1" x14ac:dyDescent="0.2"/>
    <row r="27056" ht="12.75" customHeight="1" x14ac:dyDescent="0.2"/>
    <row r="27057" ht="12.75" customHeight="1" x14ac:dyDescent="0.2"/>
    <row r="27058" ht="12.75" customHeight="1" x14ac:dyDescent="0.2"/>
    <row r="27059" ht="12.75" customHeight="1" x14ac:dyDescent="0.2"/>
    <row r="27060" ht="12.75" customHeight="1" x14ac:dyDescent="0.2"/>
    <row r="27061" ht="12.75" customHeight="1" x14ac:dyDescent="0.2"/>
    <row r="27062" ht="12.75" customHeight="1" x14ac:dyDescent="0.2"/>
    <row r="27063" ht="12.75" customHeight="1" x14ac:dyDescent="0.2"/>
    <row r="27064" ht="12.75" customHeight="1" x14ac:dyDescent="0.2"/>
    <row r="27065" ht="12.75" customHeight="1" x14ac:dyDescent="0.2"/>
    <row r="27066" ht="12.75" customHeight="1" x14ac:dyDescent="0.2"/>
    <row r="27067" ht="12.75" customHeight="1" x14ac:dyDescent="0.2"/>
    <row r="27068" ht="12.75" customHeight="1" x14ac:dyDescent="0.2"/>
    <row r="27069" ht="12.75" customHeight="1" x14ac:dyDescent="0.2"/>
    <row r="27070" ht="12.75" customHeight="1" x14ac:dyDescent="0.2"/>
    <row r="27071" ht="12.75" customHeight="1" x14ac:dyDescent="0.2"/>
    <row r="27072" ht="12.75" customHeight="1" x14ac:dyDescent="0.2"/>
    <row r="27073" ht="12.75" customHeight="1" x14ac:dyDescent="0.2"/>
    <row r="27074" ht="12.75" customHeight="1" x14ac:dyDescent="0.2"/>
    <row r="27075" ht="12.75" customHeight="1" x14ac:dyDescent="0.2"/>
    <row r="27076" ht="12.75" customHeight="1" x14ac:dyDescent="0.2"/>
    <row r="27077" ht="12.75" customHeight="1" x14ac:dyDescent="0.2"/>
    <row r="27078" ht="12.75" customHeight="1" x14ac:dyDescent="0.2"/>
    <row r="27079" ht="12.75" customHeight="1" x14ac:dyDescent="0.2"/>
    <row r="27080" ht="12.75" customHeight="1" x14ac:dyDescent="0.2"/>
    <row r="27081" ht="12.75" customHeight="1" x14ac:dyDescent="0.2"/>
    <row r="27082" ht="12.75" customHeight="1" x14ac:dyDescent="0.2"/>
    <row r="27083" ht="12.75" customHeight="1" x14ac:dyDescent="0.2"/>
    <row r="27084" ht="12.75" customHeight="1" x14ac:dyDescent="0.2"/>
    <row r="27085" ht="12.75" customHeight="1" x14ac:dyDescent="0.2"/>
    <row r="27086" ht="12.75" customHeight="1" x14ac:dyDescent="0.2"/>
    <row r="27087" ht="12.75" customHeight="1" x14ac:dyDescent="0.2"/>
    <row r="27088" ht="12.75" customHeight="1" x14ac:dyDescent="0.2"/>
    <row r="27089" ht="12.75" customHeight="1" x14ac:dyDescent="0.2"/>
    <row r="27090" ht="12.75" customHeight="1" x14ac:dyDescent="0.2"/>
    <row r="27091" ht="12.75" customHeight="1" x14ac:dyDescent="0.2"/>
    <row r="27092" ht="12.75" customHeight="1" x14ac:dyDescent="0.2"/>
    <row r="27093" ht="12.75" customHeight="1" x14ac:dyDescent="0.2"/>
    <row r="27094" ht="12.75" customHeight="1" x14ac:dyDescent="0.2"/>
    <row r="27095" ht="12.75" customHeight="1" x14ac:dyDescent="0.2"/>
    <row r="27096" ht="12.75" customHeight="1" x14ac:dyDescent="0.2"/>
    <row r="27097" ht="12.75" customHeight="1" x14ac:dyDescent="0.2"/>
    <row r="27098" ht="12.75" customHeight="1" x14ac:dyDescent="0.2"/>
    <row r="27099" ht="12.75" customHeight="1" x14ac:dyDescent="0.2"/>
    <row r="27100" ht="12.75" customHeight="1" x14ac:dyDescent="0.2"/>
    <row r="27101" ht="12.75" customHeight="1" x14ac:dyDescent="0.2"/>
    <row r="27102" ht="12.75" customHeight="1" x14ac:dyDescent="0.2"/>
    <row r="27103" ht="12.75" customHeight="1" x14ac:dyDescent="0.2"/>
    <row r="27104" ht="12.75" customHeight="1" x14ac:dyDescent="0.2"/>
    <row r="27105" ht="12.75" customHeight="1" x14ac:dyDescent="0.2"/>
    <row r="27106" ht="12.75" customHeight="1" x14ac:dyDescent="0.2"/>
    <row r="27107" ht="12.75" customHeight="1" x14ac:dyDescent="0.2"/>
    <row r="27108" ht="12.75" customHeight="1" x14ac:dyDescent="0.2"/>
    <row r="27109" ht="12.75" customHeight="1" x14ac:dyDescent="0.2"/>
    <row r="27110" ht="12.75" customHeight="1" x14ac:dyDescent="0.2"/>
    <row r="27111" ht="12.75" customHeight="1" x14ac:dyDescent="0.2"/>
    <row r="27112" ht="12.75" customHeight="1" x14ac:dyDescent="0.2"/>
    <row r="27113" ht="12.75" customHeight="1" x14ac:dyDescent="0.2"/>
    <row r="27114" ht="12.75" customHeight="1" x14ac:dyDescent="0.2"/>
    <row r="27115" ht="12.75" customHeight="1" x14ac:dyDescent="0.2"/>
    <row r="27116" ht="12.75" customHeight="1" x14ac:dyDescent="0.2"/>
    <row r="27117" ht="12.75" customHeight="1" x14ac:dyDescent="0.2"/>
    <row r="27118" ht="12.75" customHeight="1" x14ac:dyDescent="0.2"/>
    <row r="27119" ht="12.75" customHeight="1" x14ac:dyDescent="0.2"/>
    <row r="27120" ht="12.75" customHeight="1" x14ac:dyDescent="0.2"/>
    <row r="27121" ht="12.75" customHeight="1" x14ac:dyDescent="0.2"/>
    <row r="27122" ht="12.75" customHeight="1" x14ac:dyDescent="0.2"/>
    <row r="27123" ht="12.75" customHeight="1" x14ac:dyDescent="0.2"/>
    <row r="27124" ht="12.75" customHeight="1" x14ac:dyDescent="0.2"/>
    <row r="27125" ht="12.75" customHeight="1" x14ac:dyDescent="0.2"/>
    <row r="27126" ht="12.75" customHeight="1" x14ac:dyDescent="0.2"/>
    <row r="27127" ht="12.75" customHeight="1" x14ac:dyDescent="0.2"/>
    <row r="27128" ht="12.75" customHeight="1" x14ac:dyDescent="0.2"/>
    <row r="27129" ht="12.75" customHeight="1" x14ac:dyDescent="0.2"/>
    <row r="27130" ht="12.75" customHeight="1" x14ac:dyDescent="0.2"/>
    <row r="27131" ht="12.75" customHeight="1" x14ac:dyDescent="0.2"/>
    <row r="27132" ht="12.75" customHeight="1" x14ac:dyDescent="0.2"/>
    <row r="27133" ht="12.75" customHeight="1" x14ac:dyDescent="0.2"/>
    <row r="27134" ht="12.75" customHeight="1" x14ac:dyDescent="0.2"/>
    <row r="27135" ht="12.75" customHeight="1" x14ac:dyDescent="0.2"/>
    <row r="27136" ht="12.75" customHeight="1" x14ac:dyDescent="0.2"/>
    <row r="27137" ht="12.75" customHeight="1" x14ac:dyDescent="0.2"/>
    <row r="27138" ht="12.75" customHeight="1" x14ac:dyDescent="0.2"/>
    <row r="27139" ht="12.75" customHeight="1" x14ac:dyDescent="0.2"/>
    <row r="27140" ht="12.75" customHeight="1" x14ac:dyDescent="0.2"/>
    <row r="27141" ht="12.75" customHeight="1" x14ac:dyDescent="0.2"/>
    <row r="27142" ht="12.75" customHeight="1" x14ac:dyDescent="0.2"/>
    <row r="27143" ht="12.75" customHeight="1" x14ac:dyDescent="0.2"/>
    <row r="27144" ht="12.75" customHeight="1" x14ac:dyDescent="0.2"/>
    <row r="27145" ht="12.75" customHeight="1" x14ac:dyDescent="0.2"/>
    <row r="27146" ht="12.75" customHeight="1" x14ac:dyDescent="0.2"/>
    <row r="27147" ht="12.75" customHeight="1" x14ac:dyDescent="0.2"/>
    <row r="27148" ht="12.75" customHeight="1" x14ac:dyDescent="0.2"/>
    <row r="27149" ht="12.75" customHeight="1" x14ac:dyDescent="0.2"/>
    <row r="27150" ht="12.75" customHeight="1" x14ac:dyDescent="0.2"/>
    <row r="27151" ht="12.75" customHeight="1" x14ac:dyDescent="0.2"/>
    <row r="27152" ht="12.75" customHeight="1" x14ac:dyDescent="0.2"/>
    <row r="27153" ht="12.75" customHeight="1" x14ac:dyDescent="0.2"/>
    <row r="27154" ht="12.75" customHeight="1" x14ac:dyDescent="0.2"/>
    <row r="27155" ht="12.75" customHeight="1" x14ac:dyDescent="0.2"/>
    <row r="27156" ht="12.75" customHeight="1" x14ac:dyDescent="0.2"/>
    <row r="27157" ht="12.75" customHeight="1" x14ac:dyDescent="0.2"/>
    <row r="27158" ht="12.75" customHeight="1" x14ac:dyDescent="0.2"/>
    <row r="27159" ht="12.75" customHeight="1" x14ac:dyDescent="0.2"/>
    <row r="27160" ht="12.75" customHeight="1" x14ac:dyDescent="0.2"/>
    <row r="27161" ht="12.75" customHeight="1" x14ac:dyDescent="0.2"/>
    <row r="27162" ht="12.75" customHeight="1" x14ac:dyDescent="0.2"/>
    <row r="27163" ht="12.75" customHeight="1" x14ac:dyDescent="0.2"/>
    <row r="27164" ht="12.75" customHeight="1" x14ac:dyDescent="0.2"/>
    <row r="27165" ht="12.75" customHeight="1" x14ac:dyDescent="0.2"/>
    <row r="27166" ht="12.75" customHeight="1" x14ac:dyDescent="0.2"/>
    <row r="27167" ht="12.75" customHeight="1" x14ac:dyDescent="0.2"/>
    <row r="27168" ht="12.75" customHeight="1" x14ac:dyDescent="0.2"/>
    <row r="27169" ht="12.75" customHeight="1" x14ac:dyDescent="0.2"/>
    <row r="27170" ht="12.75" customHeight="1" x14ac:dyDescent="0.2"/>
    <row r="27171" ht="12.75" customHeight="1" x14ac:dyDescent="0.2"/>
    <row r="27172" ht="12.75" customHeight="1" x14ac:dyDescent="0.2"/>
    <row r="27173" ht="12.75" customHeight="1" x14ac:dyDescent="0.2"/>
    <row r="27174" ht="12.75" customHeight="1" x14ac:dyDescent="0.2"/>
    <row r="27175" ht="12.75" customHeight="1" x14ac:dyDescent="0.2"/>
    <row r="27176" ht="12.75" customHeight="1" x14ac:dyDescent="0.2"/>
    <row r="27177" ht="12.75" customHeight="1" x14ac:dyDescent="0.2"/>
    <row r="27178" ht="12.75" customHeight="1" x14ac:dyDescent="0.2"/>
    <row r="27179" ht="12.75" customHeight="1" x14ac:dyDescent="0.2"/>
    <row r="27180" ht="12.75" customHeight="1" x14ac:dyDescent="0.2"/>
    <row r="27181" ht="12.75" customHeight="1" x14ac:dyDescent="0.2"/>
    <row r="27182" ht="12.75" customHeight="1" x14ac:dyDescent="0.2"/>
    <row r="27183" ht="12.75" customHeight="1" x14ac:dyDescent="0.2"/>
    <row r="27184" ht="12.75" customHeight="1" x14ac:dyDescent="0.2"/>
    <row r="27185" ht="12.75" customHeight="1" x14ac:dyDescent="0.2"/>
    <row r="27186" ht="12.75" customHeight="1" x14ac:dyDescent="0.2"/>
    <row r="27187" ht="12.75" customHeight="1" x14ac:dyDescent="0.2"/>
    <row r="27188" ht="12.75" customHeight="1" x14ac:dyDescent="0.2"/>
    <row r="27189" ht="12.75" customHeight="1" x14ac:dyDescent="0.2"/>
    <row r="27190" ht="12.75" customHeight="1" x14ac:dyDescent="0.2"/>
    <row r="27191" ht="12.75" customHeight="1" x14ac:dyDescent="0.2"/>
    <row r="27192" ht="12.75" customHeight="1" x14ac:dyDescent="0.2"/>
    <row r="27193" ht="12.75" customHeight="1" x14ac:dyDescent="0.2"/>
    <row r="27194" ht="12.75" customHeight="1" x14ac:dyDescent="0.2"/>
    <row r="27195" ht="12.75" customHeight="1" x14ac:dyDescent="0.2"/>
    <row r="27196" ht="12.75" customHeight="1" x14ac:dyDescent="0.2"/>
    <row r="27197" ht="12.75" customHeight="1" x14ac:dyDescent="0.2"/>
    <row r="27198" ht="12.75" customHeight="1" x14ac:dyDescent="0.2"/>
    <row r="27199" ht="12.75" customHeight="1" x14ac:dyDescent="0.2"/>
    <row r="27200" ht="12.75" customHeight="1" x14ac:dyDescent="0.2"/>
    <row r="27201" ht="12.75" customHeight="1" x14ac:dyDescent="0.2"/>
    <row r="27202" ht="12.75" customHeight="1" x14ac:dyDescent="0.2"/>
    <row r="27203" ht="12.75" customHeight="1" x14ac:dyDescent="0.2"/>
    <row r="27204" ht="12.75" customHeight="1" x14ac:dyDescent="0.2"/>
    <row r="27205" ht="12.75" customHeight="1" x14ac:dyDescent="0.2"/>
    <row r="27206" ht="12.75" customHeight="1" x14ac:dyDescent="0.2"/>
    <row r="27207" ht="12.75" customHeight="1" x14ac:dyDescent="0.2"/>
    <row r="27208" ht="12.75" customHeight="1" x14ac:dyDescent="0.2"/>
    <row r="27209" ht="12.75" customHeight="1" x14ac:dyDescent="0.2"/>
    <row r="27210" ht="12.75" customHeight="1" x14ac:dyDescent="0.2"/>
    <row r="27211" ht="12.75" customHeight="1" x14ac:dyDescent="0.2"/>
    <row r="27212" ht="12.75" customHeight="1" x14ac:dyDescent="0.2"/>
    <row r="27213" ht="12.75" customHeight="1" x14ac:dyDescent="0.2"/>
    <row r="27214" ht="12.75" customHeight="1" x14ac:dyDescent="0.2"/>
    <row r="27215" ht="12.75" customHeight="1" x14ac:dyDescent="0.2"/>
    <row r="27216" ht="12.75" customHeight="1" x14ac:dyDescent="0.2"/>
    <row r="27217" ht="12.75" customHeight="1" x14ac:dyDescent="0.2"/>
    <row r="27218" ht="12.75" customHeight="1" x14ac:dyDescent="0.2"/>
    <row r="27219" ht="12.75" customHeight="1" x14ac:dyDescent="0.2"/>
    <row r="27220" ht="12.75" customHeight="1" x14ac:dyDescent="0.2"/>
    <row r="27221" ht="12.75" customHeight="1" x14ac:dyDescent="0.2"/>
    <row r="27222" ht="12.75" customHeight="1" x14ac:dyDescent="0.2"/>
    <row r="27223" ht="12.75" customHeight="1" x14ac:dyDescent="0.2"/>
    <row r="27224" ht="12.75" customHeight="1" x14ac:dyDescent="0.2"/>
    <row r="27225" ht="12.75" customHeight="1" x14ac:dyDescent="0.2"/>
    <row r="27226" ht="12.75" customHeight="1" x14ac:dyDescent="0.2"/>
    <row r="27227" ht="12.75" customHeight="1" x14ac:dyDescent="0.2"/>
    <row r="27228" ht="12.75" customHeight="1" x14ac:dyDescent="0.2"/>
    <row r="27229" ht="12.75" customHeight="1" x14ac:dyDescent="0.2"/>
    <row r="27230" ht="12.75" customHeight="1" x14ac:dyDescent="0.2"/>
    <row r="27231" ht="12.75" customHeight="1" x14ac:dyDescent="0.2"/>
    <row r="27232" ht="12.75" customHeight="1" x14ac:dyDescent="0.2"/>
    <row r="27233" ht="12.75" customHeight="1" x14ac:dyDescent="0.2"/>
    <row r="27234" ht="12.75" customHeight="1" x14ac:dyDescent="0.2"/>
    <row r="27235" ht="12.75" customHeight="1" x14ac:dyDescent="0.2"/>
    <row r="27236" ht="12.75" customHeight="1" x14ac:dyDescent="0.2"/>
    <row r="27237" ht="12.75" customHeight="1" x14ac:dyDescent="0.2"/>
    <row r="27238" ht="12.75" customHeight="1" x14ac:dyDescent="0.2"/>
    <row r="27239" ht="12.75" customHeight="1" x14ac:dyDescent="0.2"/>
    <row r="27240" ht="12.75" customHeight="1" x14ac:dyDescent="0.2"/>
    <row r="27241" ht="12.75" customHeight="1" x14ac:dyDescent="0.2"/>
    <row r="27242" ht="12.75" customHeight="1" x14ac:dyDescent="0.2"/>
    <row r="27243" ht="12.75" customHeight="1" x14ac:dyDescent="0.2"/>
    <row r="27244" ht="12.75" customHeight="1" x14ac:dyDescent="0.2"/>
    <row r="27245" ht="12.75" customHeight="1" x14ac:dyDescent="0.2"/>
    <row r="27246" ht="12.75" customHeight="1" x14ac:dyDescent="0.2"/>
    <row r="27247" ht="12.75" customHeight="1" x14ac:dyDescent="0.2"/>
    <row r="27248" ht="12.75" customHeight="1" x14ac:dyDescent="0.2"/>
    <row r="27249" ht="12.75" customHeight="1" x14ac:dyDescent="0.2"/>
    <row r="27250" ht="12.75" customHeight="1" x14ac:dyDescent="0.2"/>
    <row r="27251" ht="12.75" customHeight="1" x14ac:dyDescent="0.2"/>
    <row r="27252" ht="12.75" customHeight="1" x14ac:dyDescent="0.2"/>
    <row r="27253" ht="12.75" customHeight="1" x14ac:dyDescent="0.2"/>
    <row r="27254" ht="12.75" customHeight="1" x14ac:dyDescent="0.2"/>
    <row r="27255" ht="12.75" customHeight="1" x14ac:dyDescent="0.2"/>
    <row r="27256" ht="12.75" customHeight="1" x14ac:dyDescent="0.2"/>
    <row r="27257" ht="12.75" customHeight="1" x14ac:dyDescent="0.2"/>
    <row r="27258" ht="12.75" customHeight="1" x14ac:dyDescent="0.2"/>
    <row r="27259" ht="12.75" customHeight="1" x14ac:dyDescent="0.2"/>
    <row r="27260" ht="12.75" customHeight="1" x14ac:dyDescent="0.2"/>
    <row r="27261" ht="12.75" customHeight="1" x14ac:dyDescent="0.2"/>
    <row r="27262" ht="12.75" customHeight="1" x14ac:dyDescent="0.2"/>
    <row r="27263" ht="12.75" customHeight="1" x14ac:dyDescent="0.2"/>
    <row r="27264" ht="12.75" customHeight="1" x14ac:dyDescent="0.2"/>
    <row r="27265" ht="12.75" customHeight="1" x14ac:dyDescent="0.2"/>
    <row r="27266" ht="12.75" customHeight="1" x14ac:dyDescent="0.2"/>
    <row r="27267" ht="12.75" customHeight="1" x14ac:dyDescent="0.2"/>
    <row r="27268" ht="12.75" customHeight="1" x14ac:dyDescent="0.2"/>
    <row r="27269" ht="12.75" customHeight="1" x14ac:dyDescent="0.2"/>
    <row r="27270" ht="12.75" customHeight="1" x14ac:dyDescent="0.2"/>
    <row r="27271" ht="12.75" customHeight="1" x14ac:dyDescent="0.2"/>
    <row r="27272" ht="12.75" customHeight="1" x14ac:dyDescent="0.2"/>
    <row r="27273" ht="12.75" customHeight="1" x14ac:dyDescent="0.2"/>
    <row r="27274" ht="12.75" customHeight="1" x14ac:dyDescent="0.2"/>
    <row r="27275" ht="12.75" customHeight="1" x14ac:dyDescent="0.2"/>
    <row r="27276" ht="12.75" customHeight="1" x14ac:dyDescent="0.2"/>
    <row r="27277" ht="12.75" customHeight="1" x14ac:dyDescent="0.2"/>
    <row r="27278" ht="12.75" customHeight="1" x14ac:dyDescent="0.2"/>
    <row r="27279" ht="12.75" customHeight="1" x14ac:dyDescent="0.2"/>
    <row r="27280" ht="12.75" customHeight="1" x14ac:dyDescent="0.2"/>
    <row r="27281" ht="12.75" customHeight="1" x14ac:dyDescent="0.2"/>
    <row r="27282" ht="12.75" customHeight="1" x14ac:dyDescent="0.2"/>
    <row r="27283" ht="12.75" customHeight="1" x14ac:dyDescent="0.2"/>
    <row r="27284" ht="12.75" customHeight="1" x14ac:dyDescent="0.2"/>
    <row r="27285" ht="12.75" customHeight="1" x14ac:dyDescent="0.2"/>
    <row r="27286" ht="12.75" customHeight="1" x14ac:dyDescent="0.2"/>
    <row r="27287" ht="12.75" customHeight="1" x14ac:dyDescent="0.2"/>
    <row r="27288" ht="12.75" customHeight="1" x14ac:dyDescent="0.2"/>
    <row r="27289" ht="12.75" customHeight="1" x14ac:dyDescent="0.2"/>
    <row r="27290" ht="12.75" customHeight="1" x14ac:dyDescent="0.2"/>
    <row r="27291" ht="12.75" customHeight="1" x14ac:dyDescent="0.2"/>
    <row r="27292" ht="12.75" customHeight="1" x14ac:dyDescent="0.2"/>
    <row r="27293" ht="12.75" customHeight="1" x14ac:dyDescent="0.2"/>
    <row r="27294" ht="12.75" customHeight="1" x14ac:dyDescent="0.2"/>
    <row r="27295" ht="12.75" customHeight="1" x14ac:dyDescent="0.2"/>
    <row r="27296" ht="12.75" customHeight="1" x14ac:dyDescent="0.2"/>
    <row r="27297" ht="12.75" customHeight="1" x14ac:dyDescent="0.2"/>
    <row r="27298" ht="12.75" customHeight="1" x14ac:dyDescent="0.2"/>
    <row r="27299" ht="12.75" customHeight="1" x14ac:dyDescent="0.2"/>
    <row r="27300" ht="12.75" customHeight="1" x14ac:dyDescent="0.2"/>
    <row r="27301" ht="12.75" customHeight="1" x14ac:dyDescent="0.2"/>
    <row r="27302" ht="12.75" customHeight="1" x14ac:dyDescent="0.2"/>
    <row r="27303" ht="12.75" customHeight="1" x14ac:dyDescent="0.2"/>
    <row r="27304" ht="12.75" customHeight="1" x14ac:dyDescent="0.2"/>
    <row r="27305" ht="12.75" customHeight="1" x14ac:dyDescent="0.2"/>
    <row r="27306" ht="12.75" customHeight="1" x14ac:dyDescent="0.2"/>
    <row r="27307" ht="12.75" customHeight="1" x14ac:dyDescent="0.2"/>
    <row r="27308" ht="12.75" customHeight="1" x14ac:dyDescent="0.2"/>
    <row r="27309" ht="12.75" customHeight="1" x14ac:dyDescent="0.2"/>
    <row r="27310" ht="12.75" customHeight="1" x14ac:dyDescent="0.2"/>
    <row r="27311" ht="12.75" customHeight="1" x14ac:dyDescent="0.2"/>
    <row r="27312" ht="12.75" customHeight="1" x14ac:dyDescent="0.2"/>
    <row r="27313" ht="12.75" customHeight="1" x14ac:dyDescent="0.2"/>
    <row r="27314" ht="12.75" customHeight="1" x14ac:dyDescent="0.2"/>
    <row r="27315" ht="12.75" customHeight="1" x14ac:dyDescent="0.2"/>
    <row r="27316" ht="12.75" customHeight="1" x14ac:dyDescent="0.2"/>
    <row r="27317" ht="12.75" customHeight="1" x14ac:dyDescent="0.2"/>
    <row r="27318" ht="12.75" customHeight="1" x14ac:dyDescent="0.2"/>
    <row r="27319" ht="12.75" customHeight="1" x14ac:dyDescent="0.2"/>
    <row r="27320" ht="12.75" customHeight="1" x14ac:dyDescent="0.2"/>
    <row r="27321" ht="12.75" customHeight="1" x14ac:dyDescent="0.2"/>
    <row r="27322" ht="12.75" customHeight="1" x14ac:dyDescent="0.2"/>
    <row r="27323" ht="12.75" customHeight="1" x14ac:dyDescent="0.2"/>
    <row r="27324" ht="12.75" customHeight="1" x14ac:dyDescent="0.2"/>
    <row r="27325" ht="12.75" customHeight="1" x14ac:dyDescent="0.2"/>
    <row r="27326" ht="12.75" customHeight="1" x14ac:dyDescent="0.2"/>
    <row r="27327" ht="12.75" customHeight="1" x14ac:dyDescent="0.2"/>
    <row r="27328" ht="12.75" customHeight="1" x14ac:dyDescent="0.2"/>
    <row r="27329" ht="12.75" customHeight="1" x14ac:dyDescent="0.2"/>
    <row r="27330" ht="12.75" customHeight="1" x14ac:dyDescent="0.2"/>
    <row r="27331" ht="12.75" customHeight="1" x14ac:dyDescent="0.2"/>
    <row r="27332" ht="12.75" customHeight="1" x14ac:dyDescent="0.2"/>
    <row r="27333" ht="12.75" customHeight="1" x14ac:dyDescent="0.2"/>
    <row r="27334" ht="12.75" customHeight="1" x14ac:dyDescent="0.2"/>
    <row r="27335" ht="12.75" customHeight="1" x14ac:dyDescent="0.2"/>
    <row r="27336" ht="12.75" customHeight="1" x14ac:dyDescent="0.2"/>
    <row r="27337" ht="12.75" customHeight="1" x14ac:dyDescent="0.2"/>
    <row r="27338" ht="12.75" customHeight="1" x14ac:dyDescent="0.2"/>
    <row r="27339" ht="12.75" customHeight="1" x14ac:dyDescent="0.2"/>
    <row r="27340" ht="12.75" customHeight="1" x14ac:dyDescent="0.2"/>
    <row r="27341" ht="12.75" customHeight="1" x14ac:dyDescent="0.2"/>
    <row r="27342" ht="12.75" customHeight="1" x14ac:dyDescent="0.2"/>
    <row r="27343" ht="12.75" customHeight="1" x14ac:dyDescent="0.2"/>
    <row r="27344" ht="12.75" customHeight="1" x14ac:dyDescent="0.2"/>
    <row r="27345" ht="12.75" customHeight="1" x14ac:dyDescent="0.2"/>
    <row r="27346" ht="12.75" customHeight="1" x14ac:dyDescent="0.2"/>
    <row r="27347" ht="12.75" customHeight="1" x14ac:dyDescent="0.2"/>
    <row r="27348" ht="12.75" customHeight="1" x14ac:dyDescent="0.2"/>
    <row r="27349" ht="12.75" customHeight="1" x14ac:dyDescent="0.2"/>
    <row r="27350" ht="12.75" customHeight="1" x14ac:dyDescent="0.2"/>
    <row r="27351" ht="12.75" customHeight="1" x14ac:dyDescent="0.2"/>
    <row r="27352" ht="12.75" customHeight="1" x14ac:dyDescent="0.2"/>
    <row r="27353" ht="12.75" customHeight="1" x14ac:dyDescent="0.2"/>
    <row r="27354" ht="12.75" customHeight="1" x14ac:dyDescent="0.2"/>
    <row r="27355" ht="12.75" customHeight="1" x14ac:dyDescent="0.2"/>
    <row r="27356" ht="12.75" customHeight="1" x14ac:dyDescent="0.2"/>
    <row r="27357" ht="12.75" customHeight="1" x14ac:dyDescent="0.2"/>
    <row r="27358" ht="12.75" customHeight="1" x14ac:dyDescent="0.2"/>
    <row r="27359" ht="12.75" customHeight="1" x14ac:dyDescent="0.2"/>
    <row r="27360" ht="12.75" customHeight="1" x14ac:dyDescent="0.2"/>
    <row r="27361" ht="12.75" customHeight="1" x14ac:dyDescent="0.2"/>
    <row r="27362" ht="12.75" customHeight="1" x14ac:dyDescent="0.2"/>
    <row r="27363" ht="12.75" customHeight="1" x14ac:dyDescent="0.2"/>
    <row r="27364" ht="12.75" customHeight="1" x14ac:dyDescent="0.2"/>
    <row r="27365" ht="12.75" customHeight="1" x14ac:dyDescent="0.2"/>
    <row r="27366" ht="12.75" customHeight="1" x14ac:dyDescent="0.2"/>
    <row r="27367" ht="12.75" customHeight="1" x14ac:dyDescent="0.2"/>
    <row r="27368" ht="12.75" customHeight="1" x14ac:dyDescent="0.2"/>
    <row r="27369" ht="12.75" customHeight="1" x14ac:dyDescent="0.2"/>
    <row r="27370" ht="12.75" customHeight="1" x14ac:dyDescent="0.2"/>
    <row r="27371" ht="12.75" customHeight="1" x14ac:dyDescent="0.2"/>
    <row r="27372" ht="12.75" customHeight="1" x14ac:dyDescent="0.2"/>
    <row r="27373" ht="12.75" customHeight="1" x14ac:dyDescent="0.2"/>
    <row r="27374" ht="12.75" customHeight="1" x14ac:dyDescent="0.2"/>
    <row r="27375" ht="12.75" customHeight="1" x14ac:dyDescent="0.2"/>
    <row r="27376" ht="12.75" customHeight="1" x14ac:dyDescent="0.2"/>
    <row r="27377" ht="12.75" customHeight="1" x14ac:dyDescent="0.2"/>
    <row r="27378" ht="12.75" customHeight="1" x14ac:dyDescent="0.2"/>
    <row r="27379" ht="12.75" customHeight="1" x14ac:dyDescent="0.2"/>
    <row r="27380" ht="12.75" customHeight="1" x14ac:dyDescent="0.2"/>
    <row r="27381" ht="12.75" customHeight="1" x14ac:dyDescent="0.2"/>
    <row r="27382" ht="12.75" customHeight="1" x14ac:dyDescent="0.2"/>
    <row r="27383" ht="12.75" customHeight="1" x14ac:dyDescent="0.2"/>
    <row r="27384" ht="12.75" customHeight="1" x14ac:dyDescent="0.2"/>
    <row r="27385" ht="12.75" customHeight="1" x14ac:dyDescent="0.2"/>
    <row r="27386" ht="12.75" customHeight="1" x14ac:dyDescent="0.2"/>
    <row r="27387" ht="12.75" customHeight="1" x14ac:dyDescent="0.2"/>
    <row r="27388" ht="12.75" customHeight="1" x14ac:dyDescent="0.2"/>
    <row r="27389" ht="12.75" customHeight="1" x14ac:dyDescent="0.2"/>
    <row r="27390" ht="12.75" customHeight="1" x14ac:dyDescent="0.2"/>
    <row r="27391" ht="12.75" customHeight="1" x14ac:dyDescent="0.2"/>
    <row r="27392" ht="12.75" customHeight="1" x14ac:dyDescent="0.2"/>
    <row r="27393" ht="12.75" customHeight="1" x14ac:dyDescent="0.2"/>
    <row r="27394" ht="12.75" customHeight="1" x14ac:dyDescent="0.2"/>
    <row r="27395" ht="12.75" customHeight="1" x14ac:dyDescent="0.2"/>
    <row r="27396" ht="12.75" customHeight="1" x14ac:dyDescent="0.2"/>
    <row r="27397" ht="12.75" customHeight="1" x14ac:dyDescent="0.2"/>
    <row r="27398" ht="12.75" customHeight="1" x14ac:dyDescent="0.2"/>
    <row r="27399" ht="12.75" customHeight="1" x14ac:dyDescent="0.2"/>
    <row r="27400" ht="12.75" customHeight="1" x14ac:dyDescent="0.2"/>
    <row r="27401" ht="12.75" customHeight="1" x14ac:dyDescent="0.2"/>
    <row r="27402" ht="12.75" customHeight="1" x14ac:dyDescent="0.2"/>
    <row r="27403" ht="12.75" customHeight="1" x14ac:dyDescent="0.2"/>
    <row r="27404" ht="12.75" customHeight="1" x14ac:dyDescent="0.2"/>
    <row r="27405" ht="12.75" customHeight="1" x14ac:dyDescent="0.2"/>
    <row r="27406" ht="12.75" customHeight="1" x14ac:dyDescent="0.2"/>
    <row r="27407" ht="12.75" customHeight="1" x14ac:dyDescent="0.2"/>
    <row r="27408" ht="12.75" customHeight="1" x14ac:dyDescent="0.2"/>
    <row r="27409" ht="12.75" customHeight="1" x14ac:dyDescent="0.2"/>
    <row r="27410" ht="12.75" customHeight="1" x14ac:dyDescent="0.2"/>
    <row r="27411" ht="12.75" customHeight="1" x14ac:dyDescent="0.2"/>
    <row r="27412" ht="12.75" customHeight="1" x14ac:dyDescent="0.2"/>
    <row r="27413" ht="12.75" customHeight="1" x14ac:dyDescent="0.2"/>
    <row r="27414" ht="12.75" customHeight="1" x14ac:dyDescent="0.2"/>
    <row r="27415" ht="12.75" customHeight="1" x14ac:dyDescent="0.2"/>
    <row r="27416" ht="12.75" customHeight="1" x14ac:dyDescent="0.2"/>
    <row r="27417" ht="12.75" customHeight="1" x14ac:dyDescent="0.2"/>
    <row r="27418" ht="12.75" customHeight="1" x14ac:dyDescent="0.2"/>
    <row r="27419" ht="12.75" customHeight="1" x14ac:dyDescent="0.2"/>
    <row r="27420" ht="12.75" customHeight="1" x14ac:dyDescent="0.2"/>
    <row r="27421" ht="12.75" customHeight="1" x14ac:dyDescent="0.2"/>
    <row r="27422" ht="12.75" customHeight="1" x14ac:dyDescent="0.2"/>
    <row r="27423" ht="12.75" customHeight="1" x14ac:dyDescent="0.2"/>
    <row r="27424" ht="12.75" customHeight="1" x14ac:dyDescent="0.2"/>
    <row r="27425" ht="12.75" customHeight="1" x14ac:dyDescent="0.2"/>
    <row r="27426" ht="12.75" customHeight="1" x14ac:dyDescent="0.2"/>
    <row r="27427" ht="12.75" customHeight="1" x14ac:dyDescent="0.2"/>
    <row r="27428" ht="12.75" customHeight="1" x14ac:dyDescent="0.2"/>
    <row r="27429" ht="12.75" customHeight="1" x14ac:dyDescent="0.2"/>
    <row r="27430" ht="12.75" customHeight="1" x14ac:dyDescent="0.2"/>
    <row r="27431" ht="12.75" customHeight="1" x14ac:dyDescent="0.2"/>
    <row r="27432" ht="12.75" customHeight="1" x14ac:dyDescent="0.2"/>
    <row r="27433" ht="12.75" customHeight="1" x14ac:dyDescent="0.2"/>
    <row r="27434" ht="12.75" customHeight="1" x14ac:dyDescent="0.2"/>
    <row r="27435" ht="12.75" customHeight="1" x14ac:dyDescent="0.2"/>
    <row r="27436" ht="12.75" customHeight="1" x14ac:dyDescent="0.2"/>
    <row r="27437" ht="12.75" customHeight="1" x14ac:dyDescent="0.2"/>
    <row r="27438" ht="12.75" customHeight="1" x14ac:dyDescent="0.2"/>
    <row r="27439" ht="12.75" customHeight="1" x14ac:dyDescent="0.2"/>
    <row r="27440" ht="12.75" customHeight="1" x14ac:dyDescent="0.2"/>
    <row r="27441" ht="12.75" customHeight="1" x14ac:dyDescent="0.2"/>
    <row r="27442" ht="12.75" customHeight="1" x14ac:dyDescent="0.2"/>
    <row r="27443" ht="12.75" customHeight="1" x14ac:dyDescent="0.2"/>
    <row r="27444" ht="12.75" customHeight="1" x14ac:dyDescent="0.2"/>
    <row r="27445" ht="12.75" customHeight="1" x14ac:dyDescent="0.2"/>
    <row r="27446" ht="12.75" customHeight="1" x14ac:dyDescent="0.2"/>
    <row r="27447" ht="12.75" customHeight="1" x14ac:dyDescent="0.2"/>
    <row r="27448" ht="12.75" customHeight="1" x14ac:dyDescent="0.2"/>
    <row r="27449" ht="12.75" customHeight="1" x14ac:dyDescent="0.2"/>
    <row r="27450" ht="12.75" customHeight="1" x14ac:dyDescent="0.2"/>
    <row r="27451" ht="12.75" customHeight="1" x14ac:dyDescent="0.2"/>
    <row r="27452" ht="12.75" customHeight="1" x14ac:dyDescent="0.2"/>
    <row r="27453" ht="12.75" customHeight="1" x14ac:dyDescent="0.2"/>
    <row r="27454" ht="12.75" customHeight="1" x14ac:dyDescent="0.2"/>
    <row r="27455" ht="12.75" customHeight="1" x14ac:dyDescent="0.2"/>
    <row r="27456" ht="12.75" customHeight="1" x14ac:dyDescent="0.2"/>
    <row r="27457" ht="12.75" customHeight="1" x14ac:dyDescent="0.2"/>
    <row r="27458" ht="12.75" customHeight="1" x14ac:dyDescent="0.2"/>
    <row r="27459" ht="12.75" customHeight="1" x14ac:dyDescent="0.2"/>
    <row r="27460" ht="12.75" customHeight="1" x14ac:dyDescent="0.2"/>
    <row r="27461" ht="12.75" customHeight="1" x14ac:dyDescent="0.2"/>
    <row r="27462" ht="12.75" customHeight="1" x14ac:dyDescent="0.2"/>
    <row r="27463" ht="12.75" customHeight="1" x14ac:dyDescent="0.2"/>
    <row r="27464" ht="12.75" customHeight="1" x14ac:dyDescent="0.2"/>
    <row r="27465" ht="12.75" customHeight="1" x14ac:dyDescent="0.2"/>
    <row r="27466" ht="12.75" customHeight="1" x14ac:dyDescent="0.2"/>
    <row r="27467" ht="12.75" customHeight="1" x14ac:dyDescent="0.2"/>
    <row r="27468" ht="12.75" customHeight="1" x14ac:dyDescent="0.2"/>
    <row r="27469" ht="12.75" customHeight="1" x14ac:dyDescent="0.2"/>
    <row r="27470" ht="12.75" customHeight="1" x14ac:dyDescent="0.2"/>
    <row r="27471" ht="12.75" customHeight="1" x14ac:dyDescent="0.2"/>
    <row r="27472" ht="12.75" customHeight="1" x14ac:dyDescent="0.2"/>
    <row r="27473" ht="12.75" customHeight="1" x14ac:dyDescent="0.2"/>
    <row r="27474" ht="12.75" customHeight="1" x14ac:dyDescent="0.2"/>
    <row r="27475" ht="12.75" customHeight="1" x14ac:dyDescent="0.2"/>
    <row r="27476" ht="12.75" customHeight="1" x14ac:dyDescent="0.2"/>
    <row r="27477" ht="12.75" customHeight="1" x14ac:dyDescent="0.2"/>
    <row r="27478" ht="12.75" customHeight="1" x14ac:dyDescent="0.2"/>
    <row r="27479" ht="12.75" customHeight="1" x14ac:dyDescent="0.2"/>
    <row r="27480" ht="12.75" customHeight="1" x14ac:dyDescent="0.2"/>
    <row r="27481" ht="12.75" customHeight="1" x14ac:dyDescent="0.2"/>
    <row r="27482" ht="12.75" customHeight="1" x14ac:dyDescent="0.2"/>
    <row r="27483" ht="12.75" customHeight="1" x14ac:dyDescent="0.2"/>
    <row r="27484" ht="12.75" customHeight="1" x14ac:dyDescent="0.2"/>
    <row r="27485" ht="12.75" customHeight="1" x14ac:dyDescent="0.2"/>
    <row r="27486" ht="12.75" customHeight="1" x14ac:dyDescent="0.2"/>
    <row r="27487" ht="12.75" customHeight="1" x14ac:dyDescent="0.2"/>
    <row r="27488" ht="12.75" customHeight="1" x14ac:dyDescent="0.2"/>
    <row r="27489" ht="12.75" customHeight="1" x14ac:dyDescent="0.2"/>
    <row r="27490" ht="12.75" customHeight="1" x14ac:dyDescent="0.2"/>
    <row r="27491" ht="12.75" customHeight="1" x14ac:dyDescent="0.2"/>
    <row r="27492" ht="12.75" customHeight="1" x14ac:dyDescent="0.2"/>
    <row r="27493" ht="12.75" customHeight="1" x14ac:dyDescent="0.2"/>
    <row r="27494" ht="12.75" customHeight="1" x14ac:dyDescent="0.2"/>
    <row r="27495" ht="12.75" customHeight="1" x14ac:dyDescent="0.2"/>
    <row r="27496" ht="12.75" customHeight="1" x14ac:dyDescent="0.2"/>
    <row r="27497" ht="12.75" customHeight="1" x14ac:dyDescent="0.2"/>
    <row r="27498" ht="12.75" customHeight="1" x14ac:dyDescent="0.2"/>
    <row r="27499" ht="12.75" customHeight="1" x14ac:dyDescent="0.2"/>
    <row r="27500" ht="12.75" customHeight="1" x14ac:dyDescent="0.2"/>
    <row r="27501" ht="12.75" customHeight="1" x14ac:dyDescent="0.2"/>
    <row r="27502" ht="12.75" customHeight="1" x14ac:dyDescent="0.2"/>
    <row r="27503" ht="12.75" customHeight="1" x14ac:dyDescent="0.2"/>
    <row r="27504" ht="12.75" customHeight="1" x14ac:dyDescent="0.2"/>
    <row r="27505" ht="12.75" customHeight="1" x14ac:dyDescent="0.2"/>
    <row r="27506" ht="12.75" customHeight="1" x14ac:dyDescent="0.2"/>
    <row r="27507" ht="12.75" customHeight="1" x14ac:dyDescent="0.2"/>
    <row r="27508" ht="12.75" customHeight="1" x14ac:dyDescent="0.2"/>
    <row r="27509" ht="12.75" customHeight="1" x14ac:dyDescent="0.2"/>
    <row r="27510" ht="12.75" customHeight="1" x14ac:dyDescent="0.2"/>
    <row r="27511" ht="12.75" customHeight="1" x14ac:dyDescent="0.2"/>
    <row r="27512" ht="12.75" customHeight="1" x14ac:dyDescent="0.2"/>
    <row r="27513" ht="12.75" customHeight="1" x14ac:dyDescent="0.2"/>
    <row r="27514" ht="12.75" customHeight="1" x14ac:dyDescent="0.2"/>
    <row r="27515" ht="12.75" customHeight="1" x14ac:dyDescent="0.2"/>
    <row r="27516" ht="12.75" customHeight="1" x14ac:dyDescent="0.2"/>
    <row r="27517" ht="12.75" customHeight="1" x14ac:dyDescent="0.2"/>
    <row r="27518" ht="12.75" customHeight="1" x14ac:dyDescent="0.2"/>
    <row r="27519" ht="12.75" customHeight="1" x14ac:dyDescent="0.2"/>
    <row r="27520" ht="12.75" customHeight="1" x14ac:dyDescent="0.2"/>
    <row r="27521" ht="12.75" customHeight="1" x14ac:dyDescent="0.2"/>
    <row r="27522" ht="12.75" customHeight="1" x14ac:dyDescent="0.2"/>
    <row r="27523" ht="12.75" customHeight="1" x14ac:dyDescent="0.2"/>
    <row r="27524" ht="12.75" customHeight="1" x14ac:dyDescent="0.2"/>
    <row r="27525" ht="12.75" customHeight="1" x14ac:dyDescent="0.2"/>
    <row r="27526" ht="12.75" customHeight="1" x14ac:dyDescent="0.2"/>
    <row r="27527" ht="12.75" customHeight="1" x14ac:dyDescent="0.2"/>
    <row r="27528" ht="12.75" customHeight="1" x14ac:dyDescent="0.2"/>
    <row r="27529" ht="12.75" customHeight="1" x14ac:dyDescent="0.2"/>
    <row r="27530" ht="12.75" customHeight="1" x14ac:dyDescent="0.2"/>
    <row r="27531" ht="12.75" customHeight="1" x14ac:dyDescent="0.2"/>
    <row r="27532" ht="12.75" customHeight="1" x14ac:dyDescent="0.2"/>
    <row r="27533" ht="12.75" customHeight="1" x14ac:dyDescent="0.2"/>
    <row r="27534" ht="12.75" customHeight="1" x14ac:dyDescent="0.2"/>
    <row r="27535" ht="12.75" customHeight="1" x14ac:dyDescent="0.2"/>
    <row r="27536" ht="12.75" customHeight="1" x14ac:dyDescent="0.2"/>
    <row r="27537" ht="12.75" customHeight="1" x14ac:dyDescent="0.2"/>
    <row r="27538" ht="12.75" customHeight="1" x14ac:dyDescent="0.2"/>
    <row r="27539" ht="12.75" customHeight="1" x14ac:dyDescent="0.2"/>
    <row r="27540" ht="12.75" customHeight="1" x14ac:dyDescent="0.2"/>
    <row r="27541" ht="12.75" customHeight="1" x14ac:dyDescent="0.2"/>
    <row r="27542" ht="12.75" customHeight="1" x14ac:dyDescent="0.2"/>
    <row r="27543" ht="12.75" customHeight="1" x14ac:dyDescent="0.2"/>
    <row r="27544" ht="12.75" customHeight="1" x14ac:dyDescent="0.2"/>
    <row r="27545" ht="12.75" customHeight="1" x14ac:dyDescent="0.2"/>
    <row r="27546" ht="12.75" customHeight="1" x14ac:dyDescent="0.2"/>
    <row r="27547" ht="12.75" customHeight="1" x14ac:dyDescent="0.2"/>
    <row r="27548" ht="12.75" customHeight="1" x14ac:dyDescent="0.2"/>
    <row r="27549" ht="12.75" customHeight="1" x14ac:dyDescent="0.2"/>
    <row r="27550" ht="12.75" customHeight="1" x14ac:dyDescent="0.2"/>
    <row r="27551" ht="12.75" customHeight="1" x14ac:dyDescent="0.2"/>
    <row r="27552" ht="12.75" customHeight="1" x14ac:dyDescent="0.2"/>
    <row r="27553" ht="12.75" customHeight="1" x14ac:dyDescent="0.2"/>
    <row r="27554" ht="12.75" customHeight="1" x14ac:dyDescent="0.2"/>
    <row r="27555" ht="12.75" customHeight="1" x14ac:dyDescent="0.2"/>
    <row r="27556" ht="12.75" customHeight="1" x14ac:dyDescent="0.2"/>
    <row r="27557" ht="12.75" customHeight="1" x14ac:dyDescent="0.2"/>
    <row r="27558" ht="12.75" customHeight="1" x14ac:dyDescent="0.2"/>
    <row r="27559" ht="12.75" customHeight="1" x14ac:dyDescent="0.2"/>
    <row r="27560" ht="12.75" customHeight="1" x14ac:dyDescent="0.2"/>
    <row r="27561" ht="12.75" customHeight="1" x14ac:dyDescent="0.2"/>
    <row r="27562" ht="12.75" customHeight="1" x14ac:dyDescent="0.2"/>
    <row r="27563" ht="12.75" customHeight="1" x14ac:dyDescent="0.2"/>
    <row r="27564" ht="12.75" customHeight="1" x14ac:dyDescent="0.2"/>
    <row r="27565" ht="12.75" customHeight="1" x14ac:dyDescent="0.2"/>
    <row r="27566" ht="12.75" customHeight="1" x14ac:dyDescent="0.2"/>
    <row r="27567" ht="12.75" customHeight="1" x14ac:dyDescent="0.2"/>
    <row r="27568" ht="12.75" customHeight="1" x14ac:dyDescent="0.2"/>
    <row r="27569" ht="12.75" customHeight="1" x14ac:dyDescent="0.2"/>
    <row r="27570" ht="12.75" customHeight="1" x14ac:dyDescent="0.2"/>
    <row r="27571" ht="12.75" customHeight="1" x14ac:dyDescent="0.2"/>
    <row r="27572" ht="12.75" customHeight="1" x14ac:dyDescent="0.2"/>
    <row r="27573" ht="12.75" customHeight="1" x14ac:dyDescent="0.2"/>
    <row r="27574" ht="12.75" customHeight="1" x14ac:dyDescent="0.2"/>
    <row r="27575" ht="12.75" customHeight="1" x14ac:dyDescent="0.2"/>
    <row r="27576" ht="12.75" customHeight="1" x14ac:dyDescent="0.2"/>
    <row r="27577" ht="12.75" customHeight="1" x14ac:dyDescent="0.2"/>
    <row r="27578" ht="12.75" customHeight="1" x14ac:dyDescent="0.2"/>
    <row r="27579" ht="12.75" customHeight="1" x14ac:dyDescent="0.2"/>
    <row r="27580" ht="12.75" customHeight="1" x14ac:dyDescent="0.2"/>
    <row r="27581" ht="12.75" customHeight="1" x14ac:dyDescent="0.2"/>
    <row r="27582" ht="12.75" customHeight="1" x14ac:dyDescent="0.2"/>
    <row r="27583" ht="12.75" customHeight="1" x14ac:dyDescent="0.2"/>
    <row r="27584" ht="12.75" customHeight="1" x14ac:dyDescent="0.2"/>
    <row r="27585" ht="12.75" customHeight="1" x14ac:dyDescent="0.2"/>
    <row r="27586" ht="12.75" customHeight="1" x14ac:dyDescent="0.2"/>
    <row r="27587" ht="12.75" customHeight="1" x14ac:dyDescent="0.2"/>
    <row r="27588" ht="12.75" customHeight="1" x14ac:dyDescent="0.2"/>
    <row r="27589" ht="12.75" customHeight="1" x14ac:dyDescent="0.2"/>
    <row r="27590" ht="12.75" customHeight="1" x14ac:dyDescent="0.2"/>
    <row r="27591" ht="12.75" customHeight="1" x14ac:dyDescent="0.2"/>
    <row r="27592" ht="12.75" customHeight="1" x14ac:dyDescent="0.2"/>
    <row r="27593" ht="12.75" customHeight="1" x14ac:dyDescent="0.2"/>
    <row r="27594" ht="12.75" customHeight="1" x14ac:dyDescent="0.2"/>
    <row r="27595" ht="12.75" customHeight="1" x14ac:dyDescent="0.2"/>
    <row r="27596" ht="12.75" customHeight="1" x14ac:dyDescent="0.2"/>
    <row r="27597" ht="12.75" customHeight="1" x14ac:dyDescent="0.2"/>
    <row r="27598" ht="12.75" customHeight="1" x14ac:dyDescent="0.2"/>
    <row r="27599" ht="12.75" customHeight="1" x14ac:dyDescent="0.2"/>
    <row r="27600" ht="12.75" customHeight="1" x14ac:dyDescent="0.2"/>
    <row r="27601" ht="12.75" customHeight="1" x14ac:dyDescent="0.2"/>
    <row r="27602" ht="12.75" customHeight="1" x14ac:dyDescent="0.2"/>
    <row r="27603" ht="12.75" customHeight="1" x14ac:dyDescent="0.2"/>
    <row r="27604" ht="12.75" customHeight="1" x14ac:dyDescent="0.2"/>
    <row r="27605" ht="12.75" customHeight="1" x14ac:dyDescent="0.2"/>
    <row r="27606" ht="12.75" customHeight="1" x14ac:dyDescent="0.2"/>
    <row r="27607" ht="12.75" customHeight="1" x14ac:dyDescent="0.2"/>
    <row r="27608" ht="12.75" customHeight="1" x14ac:dyDescent="0.2"/>
    <row r="27609" ht="12.75" customHeight="1" x14ac:dyDescent="0.2"/>
    <row r="27610" ht="12.75" customHeight="1" x14ac:dyDescent="0.2"/>
    <row r="27611" ht="12.75" customHeight="1" x14ac:dyDescent="0.2"/>
    <row r="27612" ht="12.75" customHeight="1" x14ac:dyDescent="0.2"/>
    <row r="27613" ht="12.75" customHeight="1" x14ac:dyDescent="0.2"/>
    <row r="27614" ht="12.75" customHeight="1" x14ac:dyDescent="0.2"/>
    <row r="27615" ht="12.75" customHeight="1" x14ac:dyDescent="0.2"/>
    <row r="27616" ht="12.75" customHeight="1" x14ac:dyDescent="0.2"/>
    <row r="27617" ht="12.75" customHeight="1" x14ac:dyDescent="0.2"/>
    <row r="27618" ht="12.75" customHeight="1" x14ac:dyDescent="0.2"/>
    <row r="27619" ht="12.75" customHeight="1" x14ac:dyDescent="0.2"/>
    <row r="27620" ht="12.75" customHeight="1" x14ac:dyDescent="0.2"/>
    <row r="27621" ht="12.75" customHeight="1" x14ac:dyDescent="0.2"/>
    <row r="27622" ht="12.75" customHeight="1" x14ac:dyDescent="0.2"/>
    <row r="27623" ht="12.75" customHeight="1" x14ac:dyDescent="0.2"/>
    <row r="27624" ht="12.75" customHeight="1" x14ac:dyDescent="0.2"/>
    <row r="27625" ht="12.75" customHeight="1" x14ac:dyDescent="0.2"/>
    <row r="27626" ht="12.75" customHeight="1" x14ac:dyDescent="0.2"/>
    <row r="27627" ht="12.75" customHeight="1" x14ac:dyDescent="0.2"/>
    <row r="27628" ht="12.75" customHeight="1" x14ac:dyDescent="0.2"/>
    <row r="27629" ht="12.75" customHeight="1" x14ac:dyDescent="0.2"/>
    <row r="27630" ht="12.75" customHeight="1" x14ac:dyDescent="0.2"/>
    <row r="27631" ht="12.75" customHeight="1" x14ac:dyDescent="0.2"/>
    <row r="27632" ht="12.75" customHeight="1" x14ac:dyDescent="0.2"/>
    <row r="27633" ht="12.75" customHeight="1" x14ac:dyDescent="0.2"/>
    <row r="27634" ht="12.75" customHeight="1" x14ac:dyDescent="0.2"/>
    <row r="27635" ht="12.75" customHeight="1" x14ac:dyDescent="0.2"/>
    <row r="27636" ht="12.75" customHeight="1" x14ac:dyDescent="0.2"/>
    <row r="27637" ht="12.75" customHeight="1" x14ac:dyDescent="0.2"/>
    <row r="27638" ht="12.75" customHeight="1" x14ac:dyDescent="0.2"/>
    <row r="27639" ht="12.75" customHeight="1" x14ac:dyDescent="0.2"/>
    <row r="27640" ht="12.75" customHeight="1" x14ac:dyDescent="0.2"/>
    <row r="27641" ht="12.75" customHeight="1" x14ac:dyDescent="0.2"/>
    <row r="27642" ht="12.75" customHeight="1" x14ac:dyDescent="0.2"/>
    <row r="27643" ht="12.75" customHeight="1" x14ac:dyDescent="0.2"/>
    <row r="27644" ht="12.75" customHeight="1" x14ac:dyDescent="0.2"/>
    <row r="27645" ht="12.75" customHeight="1" x14ac:dyDescent="0.2"/>
    <row r="27646" ht="12.75" customHeight="1" x14ac:dyDescent="0.2"/>
    <row r="27647" ht="12.75" customHeight="1" x14ac:dyDescent="0.2"/>
    <row r="27648" ht="12.75" customHeight="1" x14ac:dyDescent="0.2"/>
    <row r="27649" ht="12.75" customHeight="1" x14ac:dyDescent="0.2"/>
    <row r="27650" ht="12.75" customHeight="1" x14ac:dyDescent="0.2"/>
    <row r="27651" ht="12.75" customHeight="1" x14ac:dyDescent="0.2"/>
    <row r="27652" ht="12.75" customHeight="1" x14ac:dyDescent="0.2"/>
    <row r="27653" ht="12.75" customHeight="1" x14ac:dyDescent="0.2"/>
    <row r="27654" ht="12.75" customHeight="1" x14ac:dyDescent="0.2"/>
    <row r="27655" ht="12.75" customHeight="1" x14ac:dyDescent="0.2"/>
    <row r="27656" ht="12.75" customHeight="1" x14ac:dyDescent="0.2"/>
    <row r="27657" ht="12.75" customHeight="1" x14ac:dyDescent="0.2"/>
    <row r="27658" ht="12.75" customHeight="1" x14ac:dyDescent="0.2"/>
    <row r="27659" ht="12.75" customHeight="1" x14ac:dyDescent="0.2"/>
    <row r="27660" ht="12.75" customHeight="1" x14ac:dyDescent="0.2"/>
    <row r="27661" ht="12.75" customHeight="1" x14ac:dyDescent="0.2"/>
    <row r="27662" ht="12.75" customHeight="1" x14ac:dyDescent="0.2"/>
    <row r="27663" ht="12.75" customHeight="1" x14ac:dyDescent="0.2"/>
    <row r="27664" ht="12.75" customHeight="1" x14ac:dyDescent="0.2"/>
    <row r="27665" ht="12.75" customHeight="1" x14ac:dyDescent="0.2"/>
    <row r="27666" ht="12.75" customHeight="1" x14ac:dyDescent="0.2"/>
    <row r="27667" ht="12.75" customHeight="1" x14ac:dyDescent="0.2"/>
    <row r="27668" ht="12.75" customHeight="1" x14ac:dyDescent="0.2"/>
    <row r="27669" ht="12.75" customHeight="1" x14ac:dyDescent="0.2"/>
    <row r="27670" ht="12.75" customHeight="1" x14ac:dyDescent="0.2"/>
    <row r="27671" ht="12.75" customHeight="1" x14ac:dyDescent="0.2"/>
    <row r="27672" ht="12.75" customHeight="1" x14ac:dyDescent="0.2"/>
    <row r="27673" ht="12.75" customHeight="1" x14ac:dyDescent="0.2"/>
    <row r="27674" ht="12.75" customHeight="1" x14ac:dyDescent="0.2"/>
    <row r="27675" ht="12.75" customHeight="1" x14ac:dyDescent="0.2"/>
    <row r="27676" ht="12.75" customHeight="1" x14ac:dyDescent="0.2"/>
    <row r="27677" ht="12.75" customHeight="1" x14ac:dyDescent="0.2"/>
    <row r="27678" ht="12.75" customHeight="1" x14ac:dyDescent="0.2"/>
    <row r="27679" ht="12.75" customHeight="1" x14ac:dyDescent="0.2"/>
    <row r="27680" ht="12.75" customHeight="1" x14ac:dyDescent="0.2"/>
    <row r="27681" ht="12.75" customHeight="1" x14ac:dyDescent="0.2"/>
    <row r="27682" ht="12.75" customHeight="1" x14ac:dyDescent="0.2"/>
    <row r="27683" ht="12.75" customHeight="1" x14ac:dyDescent="0.2"/>
    <row r="27684" ht="12.75" customHeight="1" x14ac:dyDescent="0.2"/>
    <row r="27685" ht="12.75" customHeight="1" x14ac:dyDescent="0.2"/>
    <row r="27686" ht="12.75" customHeight="1" x14ac:dyDescent="0.2"/>
    <row r="27687" ht="12.75" customHeight="1" x14ac:dyDescent="0.2"/>
    <row r="27688" ht="12.75" customHeight="1" x14ac:dyDescent="0.2"/>
    <row r="27689" ht="12.75" customHeight="1" x14ac:dyDescent="0.2"/>
    <row r="27690" ht="12.75" customHeight="1" x14ac:dyDescent="0.2"/>
    <row r="27691" ht="12.75" customHeight="1" x14ac:dyDescent="0.2"/>
    <row r="27692" ht="12.75" customHeight="1" x14ac:dyDescent="0.2"/>
    <row r="27693" ht="12.75" customHeight="1" x14ac:dyDescent="0.2"/>
    <row r="27694" ht="12.75" customHeight="1" x14ac:dyDescent="0.2"/>
    <row r="27695" ht="12.75" customHeight="1" x14ac:dyDescent="0.2"/>
    <row r="27696" ht="12.75" customHeight="1" x14ac:dyDescent="0.2"/>
    <row r="27697" ht="12.75" customHeight="1" x14ac:dyDescent="0.2"/>
    <row r="27698" ht="12.75" customHeight="1" x14ac:dyDescent="0.2"/>
    <row r="27699" ht="12.75" customHeight="1" x14ac:dyDescent="0.2"/>
    <row r="27700" ht="12.75" customHeight="1" x14ac:dyDescent="0.2"/>
    <row r="27701" ht="12.75" customHeight="1" x14ac:dyDescent="0.2"/>
    <row r="27702" ht="12.75" customHeight="1" x14ac:dyDescent="0.2"/>
    <row r="27703" ht="12.75" customHeight="1" x14ac:dyDescent="0.2"/>
    <row r="27704" ht="12.75" customHeight="1" x14ac:dyDescent="0.2"/>
    <row r="27705" ht="12.75" customHeight="1" x14ac:dyDescent="0.2"/>
    <row r="27706" ht="12.75" customHeight="1" x14ac:dyDescent="0.2"/>
    <row r="27707" ht="12.75" customHeight="1" x14ac:dyDescent="0.2"/>
    <row r="27708" ht="12.75" customHeight="1" x14ac:dyDescent="0.2"/>
    <row r="27709" ht="12.75" customHeight="1" x14ac:dyDescent="0.2"/>
    <row r="27710" ht="12.75" customHeight="1" x14ac:dyDescent="0.2"/>
    <row r="27711" ht="12.75" customHeight="1" x14ac:dyDescent="0.2"/>
    <row r="27712" ht="12.75" customHeight="1" x14ac:dyDescent="0.2"/>
    <row r="27713" ht="12.75" customHeight="1" x14ac:dyDescent="0.2"/>
    <row r="27714" ht="12.75" customHeight="1" x14ac:dyDescent="0.2"/>
    <row r="27715" ht="12.75" customHeight="1" x14ac:dyDescent="0.2"/>
    <row r="27716" ht="12.75" customHeight="1" x14ac:dyDescent="0.2"/>
    <row r="27717" ht="12.75" customHeight="1" x14ac:dyDescent="0.2"/>
    <row r="27718" ht="12.75" customHeight="1" x14ac:dyDescent="0.2"/>
    <row r="27719" ht="12.75" customHeight="1" x14ac:dyDescent="0.2"/>
    <row r="27720" ht="12.75" customHeight="1" x14ac:dyDescent="0.2"/>
    <row r="27721" ht="12.75" customHeight="1" x14ac:dyDescent="0.2"/>
    <row r="27722" ht="12.75" customHeight="1" x14ac:dyDescent="0.2"/>
    <row r="27723" ht="12.75" customHeight="1" x14ac:dyDescent="0.2"/>
    <row r="27724" ht="12.75" customHeight="1" x14ac:dyDescent="0.2"/>
    <row r="27725" ht="12.75" customHeight="1" x14ac:dyDescent="0.2"/>
    <row r="27726" ht="12.75" customHeight="1" x14ac:dyDescent="0.2"/>
    <row r="27727" ht="12.75" customHeight="1" x14ac:dyDescent="0.2"/>
    <row r="27728" ht="12.75" customHeight="1" x14ac:dyDescent="0.2"/>
    <row r="27729" ht="12.75" customHeight="1" x14ac:dyDescent="0.2"/>
    <row r="27730" ht="12.75" customHeight="1" x14ac:dyDescent="0.2"/>
    <row r="27731" ht="12.75" customHeight="1" x14ac:dyDescent="0.2"/>
    <row r="27732" ht="12.75" customHeight="1" x14ac:dyDescent="0.2"/>
    <row r="27733" ht="12.75" customHeight="1" x14ac:dyDescent="0.2"/>
    <row r="27734" ht="12.75" customHeight="1" x14ac:dyDescent="0.2"/>
    <row r="27735" ht="12.75" customHeight="1" x14ac:dyDescent="0.2"/>
    <row r="27736" ht="12.75" customHeight="1" x14ac:dyDescent="0.2"/>
    <row r="27737" ht="12.75" customHeight="1" x14ac:dyDescent="0.2"/>
    <row r="27738" ht="12.75" customHeight="1" x14ac:dyDescent="0.2"/>
    <row r="27739" ht="12.75" customHeight="1" x14ac:dyDescent="0.2"/>
    <row r="27740" ht="12.75" customHeight="1" x14ac:dyDescent="0.2"/>
    <row r="27741" ht="12.75" customHeight="1" x14ac:dyDescent="0.2"/>
    <row r="27742" ht="12.75" customHeight="1" x14ac:dyDescent="0.2"/>
    <row r="27743" ht="12.75" customHeight="1" x14ac:dyDescent="0.2"/>
    <row r="27744" ht="12.75" customHeight="1" x14ac:dyDescent="0.2"/>
    <row r="27745" ht="12.75" customHeight="1" x14ac:dyDescent="0.2"/>
    <row r="27746" ht="12.75" customHeight="1" x14ac:dyDescent="0.2"/>
    <row r="27747" ht="12.75" customHeight="1" x14ac:dyDescent="0.2"/>
    <row r="27748" ht="12.75" customHeight="1" x14ac:dyDescent="0.2"/>
    <row r="27749" ht="12.75" customHeight="1" x14ac:dyDescent="0.2"/>
    <row r="27750" ht="12.75" customHeight="1" x14ac:dyDescent="0.2"/>
    <row r="27751" ht="12.75" customHeight="1" x14ac:dyDescent="0.2"/>
    <row r="27752" ht="12.75" customHeight="1" x14ac:dyDescent="0.2"/>
    <row r="27753" ht="12.75" customHeight="1" x14ac:dyDescent="0.2"/>
    <row r="27754" ht="12.75" customHeight="1" x14ac:dyDescent="0.2"/>
    <row r="27755" ht="12.75" customHeight="1" x14ac:dyDescent="0.2"/>
    <row r="27756" ht="12.75" customHeight="1" x14ac:dyDescent="0.2"/>
    <row r="27757" ht="12.75" customHeight="1" x14ac:dyDescent="0.2"/>
    <row r="27758" ht="12.75" customHeight="1" x14ac:dyDescent="0.2"/>
    <row r="27759" ht="12.75" customHeight="1" x14ac:dyDescent="0.2"/>
    <row r="27760" ht="12.75" customHeight="1" x14ac:dyDescent="0.2"/>
    <row r="27761" ht="12.75" customHeight="1" x14ac:dyDescent="0.2"/>
    <row r="27762" ht="12.75" customHeight="1" x14ac:dyDescent="0.2"/>
    <row r="27763" ht="12.75" customHeight="1" x14ac:dyDescent="0.2"/>
    <row r="27764" ht="12.75" customHeight="1" x14ac:dyDescent="0.2"/>
    <row r="27765" ht="12.75" customHeight="1" x14ac:dyDescent="0.2"/>
    <row r="27766" ht="12.75" customHeight="1" x14ac:dyDescent="0.2"/>
    <row r="27767" ht="12.75" customHeight="1" x14ac:dyDescent="0.2"/>
    <row r="27768" ht="12.75" customHeight="1" x14ac:dyDescent="0.2"/>
    <row r="27769" ht="12.75" customHeight="1" x14ac:dyDescent="0.2"/>
    <row r="27770" ht="12.75" customHeight="1" x14ac:dyDescent="0.2"/>
    <row r="27771" ht="12.75" customHeight="1" x14ac:dyDescent="0.2"/>
    <row r="27772" ht="12.75" customHeight="1" x14ac:dyDescent="0.2"/>
    <row r="27773" ht="12.75" customHeight="1" x14ac:dyDescent="0.2"/>
    <row r="27774" ht="12.75" customHeight="1" x14ac:dyDescent="0.2"/>
    <row r="27775" ht="12.75" customHeight="1" x14ac:dyDescent="0.2"/>
    <row r="27776" ht="12.75" customHeight="1" x14ac:dyDescent="0.2"/>
    <row r="27777" ht="12.75" customHeight="1" x14ac:dyDescent="0.2"/>
    <row r="27778" ht="12.75" customHeight="1" x14ac:dyDescent="0.2"/>
    <row r="27779" ht="12.75" customHeight="1" x14ac:dyDescent="0.2"/>
    <row r="27780" ht="12.75" customHeight="1" x14ac:dyDescent="0.2"/>
    <row r="27781" ht="12.75" customHeight="1" x14ac:dyDescent="0.2"/>
    <row r="27782" ht="12.75" customHeight="1" x14ac:dyDescent="0.2"/>
    <row r="27783" ht="12.75" customHeight="1" x14ac:dyDescent="0.2"/>
    <row r="27784" ht="12.75" customHeight="1" x14ac:dyDescent="0.2"/>
    <row r="27785" ht="12.75" customHeight="1" x14ac:dyDescent="0.2"/>
    <row r="27786" ht="12.75" customHeight="1" x14ac:dyDescent="0.2"/>
    <row r="27787" ht="12.75" customHeight="1" x14ac:dyDescent="0.2"/>
    <row r="27788" ht="12.75" customHeight="1" x14ac:dyDescent="0.2"/>
    <row r="27789" ht="12.75" customHeight="1" x14ac:dyDescent="0.2"/>
    <row r="27790" ht="12.75" customHeight="1" x14ac:dyDescent="0.2"/>
    <row r="27791" ht="12.75" customHeight="1" x14ac:dyDescent="0.2"/>
    <row r="27792" ht="12.75" customHeight="1" x14ac:dyDescent="0.2"/>
    <row r="27793" ht="12.75" customHeight="1" x14ac:dyDescent="0.2"/>
    <row r="27794" ht="12.75" customHeight="1" x14ac:dyDescent="0.2"/>
    <row r="27795" ht="12.75" customHeight="1" x14ac:dyDescent="0.2"/>
    <row r="27796" ht="12.75" customHeight="1" x14ac:dyDescent="0.2"/>
    <row r="27797" ht="12.75" customHeight="1" x14ac:dyDescent="0.2"/>
    <row r="27798" ht="12.75" customHeight="1" x14ac:dyDescent="0.2"/>
    <row r="27799" ht="12.75" customHeight="1" x14ac:dyDescent="0.2"/>
    <row r="27800" ht="12.75" customHeight="1" x14ac:dyDescent="0.2"/>
    <row r="27801" ht="12.75" customHeight="1" x14ac:dyDescent="0.2"/>
    <row r="27802" ht="12.75" customHeight="1" x14ac:dyDescent="0.2"/>
    <row r="27803" ht="12.75" customHeight="1" x14ac:dyDescent="0.2"/>
    <row r="27804" ht="12.75" customHeight="1" x14ac:dyDescent="0.2"/>
    <row r="27805" ht="12.75" customHeight="1" x14ac:dyDescent="0.2"/>
    <row r="27806" ht="12.75" customHeight="1" x14ac:dyDescent="0.2"/>
    <row r="27807" ht="12.75" customHeight="1" x14ac:dyDescent="0.2"/>
    <row r="27808" ht="12.75" customHeight="1" x14ac:dyDescent="0.2"/>
    <row r="27809" ht="12.75" customHeight="1" x14ac:dyDescent="0.2"/>
    <row r="27810" ht="12.75" customHeight="1" x14ac:dyDescent="0.2"/>
    <row r="27811" ht="12.75" customHeight="1" x14ac:dyDescent="0.2"/>
    <row r="27812" ht="12.75" customHeight="1" x14ac:dyDescent="0.2"/>
    <row r="27813" ht="12.75" customHeight="1" x14ac:dyDescent="0.2"/>
    <row r="27814" ht="12.75" customHeight="1" x14ac:dyDescent="0.2"/>
    <row r="27815" ht="12.75" customHeight="1" x14ac:dyDescent="0.2"/>
    <row r="27816" ht="12.75" customHeight="1" x14ac:dyDescent="0.2"/>
    <row r="27817" ht="12.75" customHeight="1" x14ac:dyDescent="0.2"/>
    <row r="27818" ht="12.75" customHeight="1" x14ac:dyDescent="0.2"/>
    <row r="27819" ht="12.75" customHeight="1" x14ac:dyDescent="0.2"/>
    <row r="27820" ht="12.75" customHeight="1" x14ac:dyDescent="0.2"/>
    <row r="27821" ht="12.75" customHeight="1" x14ac:dyDescent="0.2"/>
    <row r="27822" ht="12.75" customHeight="1" x14ac:dyDescent="0.2"/>
    <row r="27823" ht="12.75" customHeight="1" x14ac:dyDescent="0.2"/>
    <row r="27824" ht="12.75" customHeight="1" x14ac:dyDescent="0.2"/>
    <row r="27825" ht="12.75" customHeight="1" x14ac:dyDescent="0.2"/>
    <row r="27826" ht="12.75" customHeight="1" x14ac:dyDescent="0.2"/>
    <row r="27827" ht="12.75" customHeight="1" x14ac:dyDescent="0.2"/>
    <row r="27828" ht="12.75" customHeight="1" x14ac:dyDescent="0.2"/>
    <row r="27829" ht="12.75" customHeight="1" x14ac:dyDescent="0.2"/>
    <row r="27830" ht="12.75" customHeight="1" x14ac:dyDescent="0.2"/>
    <row r="27831" ht="12.75" customHeight="1" x14ac:dyDescent="0.2"/>
    <row r="27832" ht="12.75" customHeight="1" x14ac:dyDescent="0.2"/>
    <row r="27833" ht="12.75" customHeight="1" x14ac:dyDescent="0.2"/>
    <row r="27834" ht="12.75" customHeight="1" x14ac:dyDescent="0.2"/>
    <row r="27835" ht="12.75" customHeight="1" x14ac:dyDescent="0.2"/>
    <row r="27836" ht="12.75" customHeight="1" x14ac:dyDescent="0.2"/>
    <row r="27837" ht="12.75" customHeight="1" x14ac:dyDescent="0.2"/>
    <row r="27838" ht="12.75" customHeight="1" x14ac:dyDescent="0.2"/>
    <row r="27839" ht="12.75" customHeight="1" x14ac:dyDescent="0.2"/>
    <row r="27840" ht="12.75" customHeight="1" x14ac:dyDescent="0.2"/>
    <row r="27841" ht="12.75" customHeight="1" x14ac:dyDescent="0.2"/>
    <row r="27842" ht="12.75" customHeight="1" x14ac:dyDescent="0.2"/>
    <row r="27843" ht="12.75" customHeight="1" x14ac:dyDescent="0.2"/>
    <row r="27844" ht="12.75" customHeight="1" x14ac:dyDescent="0.2"/>
    <row r="27845" ht="12.75" customHeight="1" x14ac:dyDescent="0.2"/>
    <row r="27846" ht="12.75" customHeight="1" x14ac:dyDescent="0.2"/>
    <row r="27847" ht="12.75" customHeight="1" x14ac:dyDescent="0.2"/>
    <row r="27848" ht="12.75" customHeight="1" x14ac:dyDescent="0.2"/>
    <row r="27849" ht="12.75" customHeight="1" x14ac:dyDescent="0.2"/>
    <row r="27850" ht="12.75" customHeight="1" x14ac:dyDescent="0.2"/>
    <row r="27851" ht="12.75" customHeight="1" x14ac:dyDescent="0.2"/>
    <row r="27852" ht="12.75" customHeight="1" x14ac:dyDescent="0.2"/>
    <row r="27853" ht="12.75" customHeight="1" x14ac:dyDescent="0.2"/>
    <row r="27854" ht="12.75" customHeight="1" x14ac:dyDescent="0.2"/>
    <row r="27855" ht="12.75" customHeight="1" x14ac:dyDescent="0.2"/>
    <row r="27856" ht="12.75" customHeight="1" x14ac:dyDescent="0.2"/>
    <row r="27857" ht="12.75" customHeight="1" x14ac:dyDescent="0.2"/>
    <row r="27858" ht="12.75" customHeight="1" x14ac:dyDescent="0.2"/>
    <row r="27859" ht="12.75" customHeight="1" x14ac:dyDescent="0.2"/>
    <row r="27860" ht="12.75" customHeight="1" x14ac:dyDescent="0.2"/>
    <row r="27861" ht="12.75" customHeight="1" x14ac:dyDescent="0.2"/>
    <row r="27862" ht="12.75" customHeight="1" x14ac:dyDescent="0.2"/>
    <row r="27863" ht="12.75" customHeight="1" x14ac:dyDescent="0.2"/>
    <row r="27864" ht="12.75" customHeight="1" x14ac:dyDescent="0.2"/>
    <row r="27865" ht="12.75" customHeight="1" x14ac:dyDescent="0.2"/>
    <row r="27866" ht="12.75" customHeight="1" x14ac:dyDescent="0.2"/>
    <row r="27867" ht="12.75" customHeight="1" x14ac:dyDescent="0.2"/>
    <row r="27868" ht="12.75" customHeight="1" x14ac:dyDescent="0.2"/>
    <row r="27869" ht="12.75" customHeight="1" x14ac:dyDescent="0.2"/>
    <row r="27870" ht="12.75" customHeight="1" x14ac:dyDescent="0.2"/>
    <row r="27871" ht="12.75" customHeight="1" x14ac:dyDescent="0.2"/>
    <row r="27872" ht="12.75" customHeight="1" x14ac:dyDescent="0.2"/>
    <row r="27873" ht="12.75" customHeight="1" x14ac:dyDescent="0.2"/>
    <row r="27874" ht="12.75" customHeight="1" x14ac:dyDescent="0.2"/>
    <row r="27875" ht="12.75" customHeight="1" x14ac:dyDescent="0.2"/>
    <row r="27876" ht="12.75" customHeight="1" x14ac:dyDescent="0.2"/>
    <row r="27877" ht="12.75" customHeight="1" x14ac:dyDescent="0.2"/>
    <row r="27878" ht="12.75" customHeight="1" x14ac:dyDescent="0.2"/>
    <row r="27879" ht="12.75" customHeight="1" x14ac:dyDescent="0.2"/>
    <row r="27880" ht="12.75" customHeight="1" x14ac:dyDescent="0.2"/>
    <row r="27881" ht="12.75" customHeight="1" x14ac:dyDescent="0.2"/>
    <row r="27882" ht="12.75" customHeight="1" x14ac:dyDescent="0.2"/>
    <row r="27883" ht="12.75" customHeight="1" x14ac:dyDescent="0.2"/>
    <row r="27884" ht="12.75" customHeight="1" x14ac:dyDescent="0.2"/>
    <row r="27885" ht="12.75" customHeight="1" x14ac:dyDescent="0.2"/>
    <row r="27886" ht="12.75" customHeight="1" x14ac:dyDescent="0.2"/>
    <row r="27887" ht="12.75" customHeight="1" x14ac:dyDescent="0.2"/>
    <row r="27888" ht="12.75" customHeight="1" x14ac:dyDescent="0.2"/>
    <row r="27889" ht="12.75" customHeight="1" x14ac:dyDescent="0.2"/>
    <row r="27890" ht="12.75" customHeight="1" x14ac:dyDescent="0.2"/>
    <row r="27891" ht="12.75" customHeight="1" x14ac:dyDescent="0.2"/>
    <row r="27892" ht="12.75" customHeight="1" x14ac:dyDescent="0.2"/>
    <row r="27893" ht="12.75" customHeight="1" x14ac:dyDescent="0.2"/>
    <row r="27894" ht="12.75" customHeight="1" x14ac:dyDescent="0.2"/>
    <row r="27895" ht="12.75" customHeight="1" x14ac:dyDescent="0.2"/>
    <row r="27896" ht="12.75" customHeight="1" x14ac:dyDescent="0.2"/>
    <row r="27897" ht="12.75" customHeight="1" x14ac:dyDescent="0.2"/>
    <row r="27898" ht="12.75" customHeight="1" x14ac:dyDescent="0.2"/>
    <row r="27899" ht="12.75" customHeight="1" x14ac:dyDescent="0.2"/>
    <row r="27900" ht="12.75" customHeight="1" x14ac:dyDescent="0.2"/>
    <row r="27901" ht="12.75" customHeight="1" x14ac:dyDescent="0.2"/>
    <row r="27902" ht="12.75" customHeight="1" x14ac:dyDescent="0.2"/>
    <row r="27903" ht="12.75" customHeight="1" x14ac:dyDescent="0.2"/>
    <row r="27904" ht="12.75" customHeight="1" x14ac:dyDescent="0.2"/>
    <row r="27905" ht="12.75" customHeight="1" x14ac:dyDescent="0.2"/>
    <row r="27906" ht="12.75" customHeight="1" x14ac:dyDescent="0.2"/>
    <row r="27907" ht="12.75" customHeight="1" x14ac:dyDescent="0.2"/>
    <row r="27908" ht="12.75" customHeight="1" x14ac:dyDescent="0.2"/>
    <row r="27909" ht="12.75" customHeight="1" x14ac:dyDescent="0.2"/>
    <row r="27910" ht="12.75" customHeight="1" x14ac:dyDescent="0.2"/>
    <row r="27911" ht="12.75" customHeight="1" x14ac:dyDescent="0.2"/>
    <row r="27912" ht="12.75" customHeight="1" x14ac:dyDescent="0.2"/>
    <row r="27913" ht="12.75" customHeight="1" x14ac:dyDescent="0.2"/>
    <row r="27914" ht="12.75" customHeight="1" x14ac:dyDescent="0.2"/>
    <row r="27915" ht="12.75" customHeight="1" x14ac:dyDescent="0.2"/>
    <row r="27916" ht="12.75" customHeight="1" x14ac:dyDescent="0.2"/>
    <row r="27917" ht="12.75" customHeight="1" x14ac:dyDescent="0.2"/>
    <row r="27918" ht="12.75" customHeight="1" x14ac:dyDescent="0.2"/>
    <row r="27919" ht="12.75" customHeight="1" x14ac:dyDescent="0.2"/>
    <row r="27920" ht="12.75" customHeight="1" x14ac:dyDescent="0.2"/>
    <row r="27921" ht="12.75" customHeight="1" x14ac:dyDescent="0.2"/>
    <row r="27922" ht="12.75" customHeight="1" x14ac:dyDescent="0.2"/>
    <row r="27923" ht="12.75" customHeight="1" x14ac:dyDescent="0.2"/>
    <row r="27924" ht="12.75" customHeight="1" x14ac:dyDescent="0.2"/>
    <row r="27925" ht="12.75" customHeight="1" x14ac:dyDescent="0.2"/>
    <row r="27926" ht="12.75" customHeight="1" x14ac:dyDescent="0.2"/>
    <row r="27927" ht="12.75" customHeight="1" x14ac:dyDescent="0.2"/>
    <row r="27928" ht="12.75" customHeight="1" x14ac:dyDescent="0.2"/>
    <row r="27929" ht="12.75" customHeight="1" x14ac:dyDescent="0.2"/>
    <row r="27930" ht="12.75" customHeight="1" x14ac:dyDescent="0.2"/>
    <row r="27931" ht="12.75" customHeight="1" x14ac:dyDescent="0.2"/>
    <row r="27932" ht="12.75" customHeight="1" x14ac:dyDescent="0.2"/>
    <row r="27933" ht="12.75" customHeight="1" x14ac:dyDescent="0.2"/>
    <row r="27934" ht="12.75" customHeight="1" x14ac:dyDescent="0.2"/>
    <row r="27935" ht="12.75" customHeight="1" x14ac:dyDescent="0.2"/>
    <row r="27936" ht="12.75" customHeight="1" x14ac:dyDescent="0.2"/>
    <row r="27937" ht="12.75" customHeight="1" x14ac:dyDescent="0.2"/>
    <row r="27938" ht="12.75" customHeight="1" x14ac:dyDescent="0.2"/>
    <row r="27939" ht="12.75" customHeight="1" x14ac:dyDescent="0.2"/>
    <row r="27940" ht="12.75" customHeight="1" x14ac:dyDescent="0.2"/>
    <row r="27941" ht="12.75" customHeight="1" x14ac:dyDescent="0.2"/>
    <row r="27942" ht="12.75" customHeight="1" x14ac:dyDescent="0.2"/>
    <row r="27943" ht="12.75" customHeight="1" x14ac:dyDescent="0.2"/>
    <row r="27944" ht="12.75" customHeight="1" x14ac:dyDescent="0.2"/>
    <row r="27945" ht="12.75" customHeight="1" x14ac:dyDescent="0.2"/>
    <row r="27946" ht="12.75" customHeight="1" x14ac:dyDescent="0.2"/>
    <row r="27947" ht="12.75" customHeight="1" x14ac:dyDescent="0.2"/>
    <row r="27948" ht="12.75" customHeight="1" x14ac:dyDescent="0.2"/>
    <row r="27949" ht="12.75" customHeight="1" x14ac:dyDescent="0.2"/>
    <row r="27950" ht="12.75" customHeight="1" x14ac:dyDescent="0.2"/>
    <row r="27951" ht="12.75" customHeight="1" x14ac:dyDescent="0.2"/>
    <row r="27952" ht="12.75" customHeight="1" x14ac:dyDescent="0.2"/>
    <row r="27953" ht="12.75" customHeight="1" x14ac:dyDescent="0.2"/>
    <row r="27954" ht="12.75" customHeight="1" x14ac:dyDescent="0.2"/>
    <row r="27955" ht="12.75" customHeight="1" x14ac:dyDescent="0.2"/>
    <row r="27956" ht="12.75" customHeight="1" x14ac:dyDescent="0.2"/>
    <row r="27957" ht="12.75" customHeight="1" x14ac:dyDescent="0.2"/>
    <row r="27958" ht="12.75" customHeight="1" x14ac:dyDescent="0.2"/>
    <row r="27959" ht="12.75" customHeight="1" x14ac:dyDescent="0.2"/>
    <row r="27960" ht="12.75" customHeight="1" x14ac:dyDescent="0.2"/>
    <row r="27961" ht="12.75" customHeight="1" x14ac:dyDescent="0.2"/>
    <row r="27962" ht="12.75" customHeight="1" x14ac:dyDescent="0.2"/>
    <row r="27963" ht="12.75" customHeight="1" x14ac:dyDescent="0.2"/>
    <row r="27964" ht="12.75" customHeight="1" x14ac:dyDescent="0.2"/>
    <row r="27965" ht="12.75" customHeight="1" x14ac:dyDescent="0.2"/>
    <row r="27966" ht="12.75" customHeight="1" x14ac:dyDescent="0.2"/>
    <row r="27967" ht="12.75" customHeight="1" x14ac:dyDescent="0.2"/>
    <row r="27968" ht="12.75" customHeight="1" x14ac:dyDescent="0.2"/>
    <row r="27969" ht="12.75" customHeight="1" x14ac:dyDescent="0.2"/>
    <row r="27970" ht="12.75" customHeight="1" x14ac:dyDescent="0.2"/>
    <row r="27971" ht="12.75" customHeight="1" x14ac:dyDescent="0.2"/>
    <row r="27972" ht="12.75" customHeight="1" x14ac:dyDescent="0.2"/>
    <row r="27973" ht="12.75" customHeight="1" x14ac:dyDescent="0.2"/>
    <row r="27974" ht="12.75" customHeight="1" x14ac:dyDescent="0.2"/>
    <row r="27975" ht="12.75" customHeight="1" x14ac:dyDescent="0.2"/>
    <row r="27976" ht="12.75" customHeight="1" x14ac:dyDescent="0.2"/>
    <row r="27977" ht="12.75" customHeight="1" x14ac:dyDescent="0.2"/>
    <row r="27978" ht="12.75" customHeight="1" x14ac:dyDescent="0.2"/>
    <row r="27979" ht="12.75" customHeight="1" x14ac:dyDescent="0.2"/>
    <row r="27980" ht="12.75" customHeight="1" x14ac:dyDescent="0.2"/>
    <row r="27981" ht="12.75" customHeight="1" x14ac:dyDescent="0.2"/>
    <row r="27982" ht="12.75" customHeight="1" x14ac:dyDescent="0.2"/>
    <row r="27983" ht="12.75" customHeight="1" x14ac:dyDescent="0.2"/>
    <row r="27984" ht="12.75" customHeight="1" x14ac:dyDescent="0.2"/>
    <row r="27985" ht="12.75" customHeight="1" x14ac:dyDescent="0.2"/>
    <row r="27986" ht="12.75" customHeight="1" x14ac:dyDescent="0.2"/>
    <row r="27987" ht="12.75" customHeight="1" x14ac:dyDescent="0.2"/>
    <row r="27988" ht="12.75" customHeight="1" x14ac:dyDescent="0.2"/>
    <row r="27989" ht="12.75" customHeight="1" x14ac:dyDescent="0.2"/>
    <row r="27990" ht="12.75" customHeight="1" x14ac:dyDescent="0.2"/>
    <row r="27991" ht="12.75" customHeight="1" x14ac:dyDescent="0.2"/>
    <row r="27992" ht="12.75" customHeight="1" x14ac:dyDescent="0.2"/>
    <row r="27993" ht="12.75" customHeight="1" x14ac:dyDescent="0.2"/>
    <row r="27994" ht="12.75" customHeight="1" x14ac:dyDescent="0.2"/>
    <row r="27995" ht="12.75" customHeight="1" x14ac:dyDescent="0.2"/>
    <row r="27996" ht="12.75" customHeight="1" x14ac:dyDescent="0.2"/>
    <row r="27997" ht="12.75" customHeight="1" x14ac:dyDescent="0.2"/>
    <row r="27998" ht="12.75" customHeight="1" x14ac:dyDescent="0.2"/>
    <row r="27999" ht="12.75" customHeight="1" x14ac:dyDescent="0.2"/>
    <row r="28000" ht="12.75" customHeight="1" x14ac:dyDescent="0.2"/>
    <row r="28001" ht="12.75" customHeight="1" x14ac:dyDescent="0.2"/>
    <row r="28002" ht="12.75" customHeight="1" x14ac:dyDescent="0.2"/>
    <row r="28003" ht="12.75" customHeight="1" x14ac:dyDescent="0.2"/>
    <row r="28004" ht="12.75" customHeight="1" x14ac:dyDescent="0.2"/>
    <row r="28005" ht="12.75" customHeight="1" x14ac:dyDescent="0.2"/>
    <row r="28006" ht="12.75" customHeight="1" x14ac:dyDescent="0.2"/>
    <row r="28007" ht="12.75" customHeight="1" x14ac:dyDescent="0.2"/>
    <row r="28008" ht="12.75" customHeight="1" x14ac:dyDescent="0.2"/>
    <row r="28009" ht="12.75" customHeight="1" x14ac:dyDescent="0.2"/>
    <row r="28010" ht="12.75" customHeight="1" x14ac:dyDescent="0.2"/>
    <row r="28011" ht="12.75" customHeight="1" x14ac:dyDescent="0.2"/>
    <row r="28012" ht="12.75" customHeight="1" x14ac:dyDescent="0.2"/>
    <row r="28013" ht="12.75" customHeight="1" x14ac:dyDescent="0.2"/>
    <row r="28014" ht="12.75" customHeight="1" x14ac:dyDescent="0.2"/>
    <row r="28015" ht="12.75" customHeight="1" x14ac:dyDescent="0.2"/>
    <row r="28016" ht="12.75" customHeight="1" x14ac:dyDescent="0.2"/>
    <row r="28017" ht="12.75" customHeight="1" x14ac:dyDescent="0.2"/>
    <row r="28018" ht="12.75" customHeight="1" x14ac:dyDescent="0.2"/>
    <row r="28019" ht="12.75" customHeight="1" x14ac:dyDescent="0.2"/>
    <row r="28020" ht="12.75" customHeight="1" x14ac:dyDescent="0.2"/>
    <row r="28021" ht="12.75" customHeight="1" x14ac:dyDescent="0.2"/>
    <row r="28022" ht="12.75" customHeight="1" x14ac:dyDescent="0.2"/>
    <row r="28023" ht="12.75" customHeight="1" x14ac:dyDescent="0.2"/>
    <row r="28024" ht="12.75" customHeight="1" x14ac:dyDescent="0.2"/>
    <row r="28025" ht="12.75" customHeight="1" x14ac:dyDescent="0.2"/>
    <row r="28026" ht="12.75" customHeight="1" x14ac:dyDescent="0.2"/>
    <row r="28027" ht="12.75" customHeight="1" x14ac:dyDescent="0.2"/>
    <row r="28028" ht="12.75" customHeight="1" x14ac:dyDescent="0.2"/>
    <row r="28029" ht="12.75" customHeight="1" x14ac:dyDescent="0.2"/>
    <row r="28030" ht="12.75" customHeight="1" x14ac:dyDescent="0.2"/>
    <row r="28031" ht="12.75" customHeight="1" x14ac:dyDescent="0.2"/>
    <row r="28032" ht="12.75" customHeight="1" x14ac:dyDescent="0.2"/>
    <row r="28033" ht="12.75" customHeight="1" x14ac:dyDescent="0.2"/>
    <row r="28034" ht="12.75" customHeight="1" x14ac:dyDescent="0.2"/>
    <row r="28035" ht="12.75" customHeight="1" x14ac:dyDescent="0.2"/>
    <row r="28036" ht="12.75" customHeight="1" x14ac:dyDescent="0.2"/>
    <row r="28037" ht="12.75" customHeight="1" x14ac:dyDescent="0.2"/>
    <row r="28038" ht="12.75" customHeight="1" x14ac:dyDescent="0.2"/>
    <row r="28039" ht="12.75" customHeight="1" x14ac:dyDescent="0.2"/>
    <row r="28040" ht="12.75" customHeight="1" x14ac:dyDescent="0.2"/>
    <row r="28041" ht="12.75" customHeight="1" x14ac:dyDescent="0.2"/>
    <row r="28042" ht="12.75" customHeight="1" x14ac:dyDescent="0.2"/>
    <row r="28043" ht="12.75" customHeight="1" x14ac:dyDescent="0.2"/>
    <row r="28044" ht="12.75" customHeight="1" x14ac:dyDescent="0.2"/>
    <row r="28045" ht="12.75" customHeight="1" x14ac:dyDescent="0.2"/>
    <row r="28046" ht="12.75" customHeight="1" x14ac:dyDescent="0.2"/>
    <row r="28047" ht="12.75" customHeight="1" x14ac:dyDescent="0.2"/>
    <row r="28048" ht="12.75" customHeight="1" x14ac:dyDescent="0.2"/>
    <row r="28049" ht="12.75" customHeight="1" x14ac:dyDescent="0.2"/>
    <row r="28050" ht="12.75" customHeight="1" x14ac:dyDescent="0.2"/>
    <row r="28051" ht="12.75" customHeight="1" x14ac:dyDescent="0.2"/>
    <row r="28052" ht="12.75" customHeight="1" x14ac:dyDescent="0.2"/>
    <row r="28053" ht="12.75" customHeight="1" x14ac:dyDescent="0.2"/>
    <row r="28054" ht="12.75" customHeight="1" x14ac:dyDescent="0.2"/>
    <row r="28055" ht="12.75" customHeight="1" x14ac:dyDescent="0.2"/>
    <row r="28056" ht="12.75" customHeight="1" x14ac:dyDescent="0.2"/>
    <row r="28057" ht="12.75" customHeight="1" x14ac:dyDescent="0.2"/>
    <row r="28058" ht="12.75" customHeight="1" x14ac:dyDescent="0.2"/>
    <row r="28059" ht="12.75" customHeight="1" x14ac:dyDescent="0.2"/>
    <row r="28060" ht="12.75" customHeight="1" x14ac:dyDescent="0.2"/>
    <row r="28061" ht="12.75" customHeight="1" x14ac:dyDescent="0.2"/>
    <row r="28062" ht="12.75" customHeight="1" x14ac:dyDescent="0.2"/>
    <row r="28063" ht="12.75" customHeight="1" x14ac:dyDescent="0.2"/>
    <row r="28064" ht="12.75" customHeight="1" x14ac:dyDescent="0.2"/>
    <row r="28065" ht="12.75" customHeight="1" x14ac:dyDescent="0.2"/>
    <row r="28066" ht="12.75" customHeight="1" x14ac:dyDescent="0.2"/>
    <row r="28067" ht="12.75" customHeight="1" x14ac:dyDescent="0.2"/>
    <row r="28068" ht="12.75" customHeight="1" x14ac:dyDescent="0.2"/>
    <row r="28069" ht="12.75" customHeight="1" x14ac:dyDescent="0.2"/>
    <row r="28070" ht="12.75" customHeight="1" x14ac:dyDescent="0.2"/>
    <row r="28071" ht="12.75" customHeight="1" x14ac:dyDescent="0.2"/>
    <row r="28072" ht="12.75" customHeight="1" x14ac:dyDescent="0.2"/>
    <row r="28073" ht="12.75" customHeight="1" x14ac:dyDescent="0.2"/>
    <row r="28074" ht="12.75" customHeight="1" x14ac:dyDescent="0.2"/>
    <row r="28075" ht="12.75" customHeight="1" x14ac:dyDescent="0.2"/>
    <row r="28076" ht="12.75" customHeight="1" x14ac:dyDescent="0.2"/>
    <row r="28077" ht="12.75" customHeight="1" x14ac:dyDescent="0.2"/>
    <row r="28078" ht="12.75" customHeight="1" x14ac:dyDescent="0.2"/>
    <row r="28079" ht="12.75" customHeight="1" x14ac:dyDescent="0.2"/>
    <row r="28080" ht="12.75" customHeight="1" x14ac:dyDescent="0.2"/>
    <row r="28081" ht="12.75" customHeight="1" x14ac:dyDescent="0.2"/>
    <row r="28082" ht="12.75" customHeight="1" x14ac:dyDescent="0.2"/>
    <row r="28083" ht="12.75" customHeight="1" x14ac:dyDescent="0.2"/>
    <row r="28084" ht="12.75" customHeight="1" x14ac:dyDescent="0.2"/>
    <row r="28085" ht="12.75" customHeight="1" x14ac:dyDescent="0.2"/>
    <row r="28086" ht="12.75" customHeight="1" x14ac:dyDescent="0.2"/>
    <row r="28087" ht="12.75" customHeight="1" x14ac:dyDescent="0.2"/>
    <row r="28088" ht="12.75" customHeight="1" x14ac:dyDescent="0.2"/>
    <row r="28089" ht="12.75" customHeight="1" x14ac:dyDescent="0.2"/>
    <row r="28090" ht="12.75" customHeight="1" x14ac:dyDescent="0.2"/>
    <row r="28091" ht="12.75" customHeight="1" x14ac:dyDescent="0.2"/>
    <row r="28092" ht="12.75" customHeight="1" x14ac:dyDescent="0.2"/>
    <row r="28093" ht="12.75" customHeight="1" x14ac:dyDescent="0.2"/>
    <row r="28094" ht="12.75" customHeight="1" x14ac:dyDescent="0.2"/>
    <row r="28095" ht="12.75" customHeight="1" x14ac:dyDescent="0.2"/>
    <row r="28096" ht="12.75" customHeight="1" x14ac:dyDescent="0.2"/>
    <row r="28097" ht="12.75" customHeight="1" x14ac:dyDescent="0.2"/>
    <row r="28098" ht="12.75" customHeight="1" x14ac:dyDescent="0.2"/>
    <row r="28099" ht="12.75" customHeight="1" x14ac:dyDescent="0.2"/>
    <row r="28100" ht="12.75" customHeight="1" x14ac:dyDescent="0.2"/>
    <row r="28101" ht="12.75" customHeight="1" x14ac:dyDescent="0.2"/>
    <row r="28102" ht="12.75" customHeight="1" x14ac:dyDescent="0.2"/>
    <row r="28103" ht="12.75" customHeight="1" x14ac:dyDescent="0.2"/>
    <row r="28104" ht="12.75" customHeight="1" x14ac:dyDescent="0.2"/>
    <row r="28105" ht="12.75" customHeight="1" x14ac:dyDescent="0.2"/>
    <row r="28106" ht="12.75" customHeight="1" x14ac:dyDescent="0.2"/>
    <row r="28107" ht="12.75" customHeight="1" x14ac:dyDescent="0.2"/>
    <row r="28108" ht="12.75" customHeight="1" x14ac:dyDescent="0.2"/>
    <row r="28109" ht="12.75" customHeight="1" x14ac:dyDescent="0.2"/>
    <row r="28110" ht="12.75" customHeight="1" x14ac:dyDescent="0.2"/>
    <row r="28111" ht="12.75" customHeight="1" x14ac:dyDescent="0.2"/>
    <row r="28112" ht="12.75" customHeight="1" x14ac:dyDescent="0.2"/>
    <row r="28113" ht="12.75" customHeight="1" x14ac:dyDescent="0.2"/>
    <row r="28114" ht="12.75" customHeight="1" x14ac:dyDescent="0.2"/>
    <row r="28115" ht="12.75" customHeight="1" x14ac:dyDescent="0.2"/>
    <row r="28116" ht="12.75" customHeight="1" x14ac:dyDescent="0.2"/>
    <row r="28117" ht="12.75" customHeight="1" x14ac:dyDescent="0.2"/>
    <row r="28118" ht="12.75" customHeight="1" x14ac:dyDescent="0.2"/>
    <row r="28119" ht="12.75" customHeight="1" x14ac:dyDescent="0.2"/>
    <row r="28120" ht="12.75" customHeight="1" x14ac:dyDescent="0.2"/>
    <row r="28121" ht="12.75" customHeight="1" x14ac:dyDescent="0.2"/>
    <row r="28122" ht="12.75" customHeight="1" x14ac:dyDescent="0.2"/>
    <row r="28123" ht="12.75" customHeight="1" x14ac:dyDescent="0.2"/>
    <row r="28124" ht="12.75" customHeight="1" x14ac:dyDescent="0.2"/>
    <row r="28125" ht="12.75" customHeight="1" x14ac:dyDescent="0.2"/>
    <row r="28126" ht="12.75" customHeight="1" x14ac:dyDescent="0.2"/>
    <row r="28127" ht="12.75" customHeight="1" x14ac:dyDescent="0.2"/>
    <row r="28128" ht="12.75" customHeight="1" x14ac:dyDescent="0.2"/>
    <row r="28129" ht="12.75" customHeight="1" x14ac:dyDescent="0.2"/>
    <row r="28130" ht="12.75" customHeight="1" x14ac:dyDescent="0.2"/>
    <row r="28131" ht="12.75" customHeight="1" x14ac:dyDescent="0.2"/>
    <row r="28132" ht="12.75" customHeight="1" x14ac:dyDescent="0.2"/>
    <row r="28133" ht="12.75" customHeight="1" x14ac:dyDescent="0.2"/>
    <row r="28134" ht="12.75" customHeight="1" x14ac:dyDescent="0.2"/>
    <row r="28135" ht="12.75" customHeight="1" x14ac:dyDescent="0.2"/>
    <row r="28136" ht="12.75" customHeight="1" x14ac:dyDescent="0.2"/>
    <row r="28137" ht="12.75" customHeight="1" x14ac:dyDescent="0.2"/>
    <row r="28138" ht="12.75" customHeight="1" x14ac:dyDescent="0.2"/>
    <row r="28139" ht="12.75" customHeight="1" x14ac:dyDescent="0.2"/>
    <row r="28140" ht="12.75" customHeight="1" x14ac:dyDescent="0.2"/>
    <row r="28141" ht="12.75" customHeight="1" x14ac:dyDescent="0.2"/>
    <row r="28142" ht="12.75" customHeight="1" x14ac:dyDescent="0.2"/>
    <row r="28143" ht="12.75" customHeight="1" x14ac:dyDescent="0.2"/>
    <row r="28144" ht="12.75" customHeight="1" x14ac:dyDescent="0.2"/>
    <row r="28145" ht="12.75" customHeight="1" x14ac:dyDescent="0.2"/>
    <row r="28146" ht="12.75" customHeight="1" x14ac:dyDescent="0.2"/>
    <row r="28147" ht="12.75" customHeight="1" x14ac:dyDescent="0.2"/>
    <row r="28148" ht="12.75" customHeight="1" x14ac:dyDescent="0.2"/>
    <row r="28149" ht="12.75" customHeight="1" x14ac:dyDescent="0.2"/>
    <row r="28150" ht="12.75" customHeight="1" x14ac:dyDescent="0.2"/>
    <row r="28151" ht="12.75" customHeight="1" x14ac:dyDescent="0.2"/>
    <row r="28152" ht="12.75" customHeight="1" x14ac:dyDescent="0.2"/>
    <row r="28153" ht="12.75" customHeight="1" x14ac:dyDescent="0.2"/>
    <row r="28154" ht="12.75" customHeight="1" x14ac:dyDescent="0.2"/>
    <row r="28155" ht="12.75" customHeight="1" x14ac:dyDescent="0.2"/>
    <row r="28156" ht="12.75" customHeight="1" x14ac:dyDescent="0.2"/>
    <row r="28157" ht="12.75" customHeight="1" x14ac:dyDescent="0.2"/>
    <row r="28158" ht="12.75" customHeight="1" x14ac:dyDescent="0.2"/>
    <row r="28159" ht="12.75" customHeight="1" x14ac:dyDescent="0.2"/>
    <row r="28160" ht="12.75" customHeight="1" x14ac:dyDescent="0.2"/>
    <row r="28161" ht="12.75" customHeight="1" x14ac:dyDescent="0.2"/>
    <row r="28162" ht="12.75" customHeight="1" x14ac:dyDescent="0.2"/>
    <row r="28163" ht="12.75" customHeight="1" x14ac:dyDescent="0.2"/>
    <row r="28164" ht="12.75" customHeight="1" x14ac:dyDescent="0.2"/>
    <row r="28165" ht="12.75" customHeight="1" x14ac:dyDescent="0.2"/>
    <row r="28166" ht="12.75" customHeight="1" x14ac:dyDescent="0.2"/>
    <row r="28167" ht="12.75" customHeight="1" x14ac:dyDescent="0.2"/>
    <row r="28168" ht="12.75" customHeight="1" x14ac:dyDescent="0.2"/>
    <row r="28169" ht="12.75" customHeight="1" x14ac:dyDescent="0.2"/>
    <row r="28170" ht="12.75" customHeight="1" x14ac:dyDescent="0.2"/>
    <row r="28171" ht="12.75" customHeight="1" x14ac:dyDescent="0.2"/>
    <row r="28172" ht="12.75" customHeight="1" x14ac:dyDescent="0.2"/>
    <row r="28173" ht="12.75" customHeight="1" x14ac:dyDescent="0.2"/>
    <row r="28174" ht="12.75" customHeight="1" x14ac:dyDescent="0.2"/>
    <row r="28175" ht="12.75" customHeight="1" x14ac:dyDescent="0.2"/>
    <row r="28176" ht="12.75" customHeight="1" x14ac:dyDescent="0.2"/>
    <row r="28177" ht="12.75" customHeight="1" x14ac:dyDescent="0.2"/>
    <row r="28178" ht="12.75" customHeight="1" x14ac:dyDescent="0.2"/>
    <row r="28179" ht="12.75" customHeight="1" x14ac:dyDescent="0.2"/>
    <row r="28180" ht="12.75" customHeight="1" x14ac:dyDescent="0.2"/>
    <row r="28181" ht="12.75" customHeight="1" x14ac:dyDescent="0.2"/>
    <row r="28182" ht="12.75" customHeight="1" x14ac:dyDescent="0.2"/>
    <row r="28183" ht="12.75" customHeight="1" x14ac:dyDescent="0.2"/>
    <row r="28184" ht="12.75" customHeight="1" x14ac:dyDescent="0.2"/>
    <row r="28185" ht="12.75" customHeight="1" x14ac:dyDescent="0.2"/>
    <row r="28186" ht="12.75" customHeight="1" x14ac:dyDescent="0.2"/>
    <row r="28187" ht="12.75" customHeight="1" x14ac:dyDescent="0.2"/>
    <row r="28188" ht="12.75" customHeight="1" x14ac:dyDescent="0.2"/>
    <row r="28189" ht="12.75" customHeight="1" x14ac:dyDescent="0.2"/>
    <row r="28190" ht="12.75" customHeight="1" x14ac:dyDescent="0.2"/>
    <row r="28191" ht="12.75" customHeight="1" x14ac:dyDescent="0.2"/>
    <row r="28192" ht="12.75" customHeight="1" x14ac:dyDescent="0.2"/>
    <row r="28193" ht="12.75" customHeight="1" x14ac:dyDescent="0.2"/>
    <row r="28194" ht="12.75" customHeight="1" x14ac:dyDescent="0.2"/>
    <row r="28195" ht="12.75" customHeight="1" x14ac:dyDescent="0.2"/>
    <row r="28196" ht="12.75" customHeight="1" x14ac:dyDescent="0.2"/>
    <row r="28197" ht="12.75" customHeight="1" x14ac:dyDescent="0.2"/>
    <row r="28198" ht="12.75" customHeight="1" x14ac:dyDescent="0.2"/>
    <row r="28199" ht="12.75" customHeight="1" x14ac:dyDescent="0.2"/>
    <row r="28200" ht="12.75" customHeight="1" x14ac:dyDescent="0.2"/>
    <row r="28201" ht="12.75" customHeight="1" x14ac:dyDescent="0.2"/>
    <row r="28202" ht="12.75" customHeight="1" x14ac:dyDescent="0.2"/>
    <row r="28203" ht="12.75" customHeight="1" x14ac:dyDescent="0.2"/>
    <row r="28204" ht="12.75" customHeight="1" x14ac:dyDescent="0.2"/>
    <row r="28205" ht="12.75" customHeight="1" x14ac:dyDescent="0.2"/>
    <row r="28206" ht="12.75" customHeight="1" x14ac:dyDescent="0.2"/>
    <row r="28207" ht="12.75" customHeight="1" x14ac:dyDescent="0.2"/>
    <row r="28208" ht="12.75" customHeight="1" x14ac:dyDescent="0.2"/>
    <row r="28209" ht="12.75" customHeight="1" x14ac:dyDescent="0.2"/>
    <row r="28210" ht="12.75" customHeight="1" x14ac:dyDescent="0.2"/>
    <row r="28211" ht="12.75" customHeight="1" x14ac:dyDescent="0.2"/>
    <row r="28212" ht="12.75" customHeight="1" x14ac:dyDescent="0.2"/>
    <row r="28213" ht="12.75" customHeight="1" x14ac:dyDescent="0.2"/>
    <row r="28214" ht="12.75" customHeight="1" x14ac:dyDescent="0.2"/>
    <row r="28215" ht="12.75" customHeight="1" x14ac:dyDescent="0.2"/>
    <row r="28216" ht="12.75" customHeight="1" x14ac:dyDescent="0.2"/>
    <row r="28217" ht="12.75" customHeight="1" x14ac:dyDescent="0.2"/>
    <row r="28218" ht="12.75" customHeight="1" x14ac:dyDescent="0.2"/>
    <row r="28219" ht="12.75" customHeight="1" x14ac:dyDescent="0.2"/>
    <row r="28220" ht="12.75" customHeight="1" x14ac:dyDescent="0.2"/>
    <row r="28221" ht="12.75" customHeight="1" x14ac:dyDescent="0.2"/>
    <row r="28222" ht="12.75" customHeight="1" x14ac:dyDescent="0.2"/>
    <row r="28223" ht="12.75" customHeight="1" x14ac:dyDescent="0.2"/>
    <row r="28224" ht="12.75" customHeight="1" x14ac:dyDescent="0.2"/>
    <row r="28225" ht="12.75" customHeight="1" x14ac:dyDescent="0.2"/>
    <row r="28226" ht="12.75" customHeight="1" x14ac:dyDescent="0.2"/>
    <row r="28227" ht="12.75" customHeight="1" x14ac:dyDescent="0.2"/>
    <row r="28228" ht="12.75" customHeight="1" x14ac:dyDescent="0.2"/>
    <row r="28229" ht="12.75" customHeight="1" x14ac:dyDescent="0.2"/>
    <row r="28230" ht="12.75" customHeight="1" x14ac:dyDescent="0.2"/>
    <row r="28231" ht="12.75" customHeight="1" x14ac:dyDescent="0.2"/>
    <row r="28232" ht="12.75" customHeight="1" x14ac:dyDescent="0.2"/>
    <row r="28233" ht="12.75" customHeight="1" x14ac:dyDescent="0.2"/>
    <row r="28234" ht="12.75" customHeight="1" x14ac:dyDescent="0.2"/>
    <row r="28235" ht="12.75" customHeight="1" x14ac:dyDescent="0.2"/>
    <row r="28236" ht="12.75" customHeight="1" x14ac:dyDescent="0.2"/>
    <row r="28237" ht="12.75" customHeight="1" x14ac:dyDescent="0.2"/>
    <row r="28238" ht="12.75" customHeight="1" x14ac:dyDescent="0.2"/>
    <row r="28239" ht="12.75" customHeight="1" x14ac:dyDescent="0.2"/>
    <row r="28240" ht="12.75" customHeight="1" x14ac:dyDescent="0.2"/>
    <row r="28241" ht="12.75" customHeight="1" x14ac:dyDescent="0.2"/>
    <row r="28242" ht="12.75" customHeight="1" x14ac:dyDescent="0.2"/>
    <row r="28243" ht="12.75" customHeight="1" x14ac:dyDescent="0.2"/>
    <row r="28244" ht="12.75" customHeight="1" x14ac:dyDescent="0.2"/>
    <row r="28245" ht="12.75" customHeight="1" x14ac:dyDescent="0.2"/>
    <row r="28246" ht="12.75" customHeight="1" x14ac:dyDescent="0.2"/>
    <row r="28247" ht="12.75" customHeight="1" x14ac:dyDescent="0.2"/>
    <row r="28248" ht="12.75" customHeight="1" x14ac:dyDescent="0.2"/>
    <row r="28249" ht="12.75" customHeight="1" x14ac:dyDescent="0.2"/>
    <row r="28250" ht="12.75" customHeight="1" x14ac:dyDescent="0.2"/>
    <row r="28251" ht="12.75" customHeight="1" x14ac:dyDescent="0.2"/>
    <row r="28252" ht="12.75" customHeight="1" x14ac:dyDescent="0.2"/>
    <row r="28253" ht="12.75" customHeight="1" x14ac:dyDescent="0.2"/>
    <row r="28254" ht="12.75" customHeight="1" x14ac:dyDescent="0.2"/>
    <row r="28255" ht="12.75" customHeight="1" x14ac:dyDescent="0.2"/>
    <row r="28256" ht="12.75" customHeight="1" x14ac:dyDescent="0.2"/>
    <row r="28257" ht="12.75" customHeight="1" x14ac:dyDescent="0.2"/>
    <row r="28258" ht="12.75" customHeight="1" x14ac:dyDescent="0.2"/>
    <row r="28259" ht="12.75" customHeight="1" x14ac:dyDescent="0.2"/>
    <row r="28260" ht="12.75" customHeight="1" x14ac:dyDescent="0.2"/>
    <row r="28261" ht="12.75" customHeight="1" x14ac:dyDescent="0.2"/>
    <row r="28262" ht="12.75" customHeight="1" x14ac:dyDescent="0.2"/>
    <row r="28263" ht="12.75" customHeight="1" x14ac:dyDescent="0.2"/>
    <row r="28264" ht="12.75" customHeight="1" x14ac:dyDescent="0.2"/>
    <row r="28265" ht="12.75" customHeight="1" x14ac:dyDescent="0.2"/>
    <row r="28266" ht="12.75" customHeight="1" x14ac:dyDescent="0.2"/>
    <row r="28267" ht="12.75" customHeight="1" x14ac:dyDescent="0.2"/>
    <row r="28268" ht="12.75" customHeight="1" x14ac:dyDescent="0.2"/>
    <row r="28269" ht="12.75" customHeight="1" x14ac:dyDescent="0.2"/>
    <row r="28270" ht="12.75" customHeight="1" x14ac:dyDescent="0.2"/>
    <row r="28271" ht="12.75" customHeight="1" x14ac:dyDescent="0.2"/>
    <row r="28272" ht="12.75" customHeight="1" x14ac:dyDescent="0.2"/>
    <row r="28273" ht="12.75" customHeight="1" x14ac:dyDescent="0.2"/>
    <row r="28274" ht="12.75" customHeight="1" x14ac:dyDescent="0.2"/>
    <row r="28275" ht="12.75" customHeight="1" x14ac:dyDescent="0.2"/>
    <row r="28276" ht="12.75" customHeight="1" x14ac:dyDescent="0.2"/>
    <row r="28277" ht="12.75" customHeight="1" x14ac:dyDescent="0.2"/>
    <row r="28278" ht="12.75" customHeight="1" x14ac:dyDescent="0.2"/>
    <row r="28279" ht="12.75" customHeight="1" x14ac:dyDescent="0.2"/>
    <row r="28280" ht="12.75" customHeight="1" x14ac:dyDescent="0.2"/>
    <row r="28281" ht="12.75" customHeight="1" x14ac:dyDescent="0.2"/>
    <row r="28282" ht="12.75" customHeight="1" x14ac:dyDescent="0.2"/>
    <row r="28283" ht="12.75" customHeight="1" x14ac:dyDescent="0.2"/>
    <row r="28284" ht="12.75" customHeight="1" x14ac:dyDescent="0.2"/>
    <row r="28285" ht="12.75" customHeight="1" x14ac:dyDescent="0.2"/>
    <row r="28286" ht="12.75" customHeight="1" x14ac:dyDescent="0.2"/>
    <row r="28287" ht="12.75" customHeight="1" x14ac:dyDescent="0.2"/>
    <row r="28288" ht="12.75" customHeight="1" x14ac:dyDescent="0.2"/>
    <row r="28289" ht="12.75" customHeight="1" x14ac:dyDescent="0.2"/>
    <row r="28290" ht="12.75" customHeight="1" x14ac:dyDescent="0.2"/>
    <row r="28291" ht="12.75" customHeight="1" x14ac:dyDescent="0.2"/>
    <row r="28292" ht="12.75" customHeight="1" x14ac:dyDescent="0.2"/>
    <row r="28293" ht="12.75" customHeight="1" x14ac:dyDescent="0.2"/>
    <row r="28294" ht="12.75" customHeight="1" x14ac:dyDescent="0.2"/>
    <row r="28295" ht="12.75" customHeight="1" x14ac:dyDescent="0.2"/>
    <row r="28296" ht="12.75" customHeight="1" x14ac:dyDescent="0.2"/>
    <row r="28297" ht="12.75" customHeight="1" x14ac:dyDescent="0.2"/>
    <row r="28298" ht="12.75" customHeight="1" x14ac:dyDescent="0.2"/>
    <row r="28299" ht="12.75" customHeight="1" x14ac:dyDescent="0.2"/>
    <row r="28300" ht="12.75" customHeight="1" x14ac:dyDescent="0.2"/>
    <row r="28301" ht="12.75" customHeight="1" x14ac:dyDescent="0.2"/>
    <row r="28302" ht="12.75" customHeight="1" x14ac:dyDescent="0.2"/>
    <row r="28303" ht="12.75" customHeight="1" x14ac:dyDescent="0.2"/>
    <row r="28304" ht="12.75" customHeight="1" x14ac:dyDescent="0.2"/>
    <row r="28305" ht="12.75" customHeight="1" x14ac:dyDescent="0.2"/>
    <row r="28306" ht="12.75" customHeight="1" x14ac:dyDescent="0.2"/>
    <row r="28307" ht="12.75" customHeight="1" x14ac:dyDescent="0.2"/>
    <row r="28308" ht="12.75" customHeight="1" x14ac:dyDescent="0.2"/>
    <row r="28309" ht="12.75" customHeight="1" x14ac:dyDescent="0.2"/>
    <row r="28310" ht="12.75" customHeight="1" x14ac:dyDescent="0.2"/>
    <row r="28311" ht="12.75" customHeight="1" x14ac:dyDescent="0.2"/>
    <row r="28312" ht="12.75" customHeight="1" x14ac:dyDescent="0.2"/>
    <row r="28313" ht="12.75" customHeight="1" x14ac:dyDescent="0.2"/>
    <row r="28314" ht="12.75" customHeight="1" x14ac:dyDescent="0.2"/>
    <row r="28315" ht="12.75" customHeight="1" x14ac:dyDescent="0.2"/>
    <row r="28316" ht="12.75" customHeight="1" x14ac:dyDescent="0.2"/>
    <row r="28317" ht="12.75" customHeight="1" x14ac:dyDescent="0.2"/>
    <row r="28318" ht="12.75" customHeight="1" x14ac:dyDescent="0.2"/>
    <row r="28319" ht="12.75" customHeight="1" x14ac:dyDescent="0.2"/>
    <row r="28320" ht="12.75" customHeight="1" x14ac:dyDescent="0.2"/>
    <row r="28321" ht="12.75" customHeight="1" x14ac:dyDescent="0.2"/>
    <row r="28322" ht="12.75" customHeight="1" x14ac:dyDescent="0.2"/>
    <row r="28323" ht="12.75" customHeight="1" x14ac:dyDescent="0.2"/>
    <row r="28324" ht="12.75" customHeight="1" x14ac:dyDescent="0.2"/>
    <row r="28325" ht="12.75" customHeight="1" x14ac:dyDescent="0.2"/>
    <row r="28326" ht="12.75" customHeight="1" x14ac:dyDescent="0.2"/>
    <row r="28327" ht="12.75" customHeight="1" x14ac:dyDescent="0.2"/>
    <row r="28328" ht="12.75" customHeight="1" x14ac:dyDescent="0.2"/>
    <row r="28329" ht="12.75" customHeight="1" x14ac:dyDescent="0.2"/>
    <row r="28330" ht="12.75" customHeight="1" x14ac:dyDescent="0.2"/>
    <row r="28331" ht="12.75" customHeight="1" x14ac:dyDescent="0.2"/>
    <row r="28332" ht="12.75" customHeight="1" x14ac:dyDescent="0.2"/>
    <row r="28333" ht="12.75" customHeight="1" x14ac:dyDescent="0.2"/>
    <row r="28334" ht="12.75" customHeight="1" x14ac:dyDescent="0.2"/>
    <row r="28335" ht="12.75" customHeight="1" x14ac:dyDescent="0.2"/>
    <row r="28336" ht="12.75" customHeight="1" x14ac:dyDescent="0.2"/>
    <row r="28337" ht="12.75" customHeight="1" x14ac:dyDescent="0.2"/>
    <row r="28338" ht="12.75" customHeight="1" x14ac:dyDescent="0.2"/>
    <row r="28339" ht="12.75" customHeight="1" x14ac:dyDescent="0.2"/>
    <row r="28340" ht="12.75" customHeight="1" x14ac:dyDescent="0.2"/>
    <row r="28341" ht="12.75" customHeight="1" x14ac:dyDescent="0.2"/>
    <row r="28342" ht="12.75" customHeight="1" x14ac:dyDescent="0.2"/>
    <row r="28343" ht="12.75" customHeight="1" x14ac:dyDescent="0.2"/>
    <row r="28344" ht="12.75" customHeight="1" x14ac:dyDescent="0.2"/>
    <row r="28345" ht="12.75" customHeight="1" x14ac:dyDescent="0.2"/>
    <row r="28346" ht="12.75" customHeight="1" x14ac:dyDescent="0.2"/>
    <row r="28347" ht="12.75" customHeight="1" x14ac:dyDescent="0.2"/>
    <row r="28348" ht="12.75" customHeight="1" x14ac:dyDescent="0.2"/>
    <row r="28349" ht="12.75" customHeight="1" x14ac:dyDescent="0.2"/>
    <row r="28350" ht="12.75" customHeight="1" x14ac:dyDescent="0.2"/>
    <row r="28351" ht="12.75" customHeight="1" x14ac:dyDescent="0.2"/>
    <row r="28352" ht="12.75" customHeight="1" x14ac:dyDescent="0.2"/>
    <row r="28353" ht="12.75" customHeight="1" x14ac:dyDescent="0.2"/>
    <row r="28354" ht="12.75" customHeight="1" x14ac:dyDescent="0.2"/>
    <row r="28355" ht="12.75" customHeight="1" x14ac:dyDescent="0.2"/>
    <row r="28356" ht="12.75" customHeight="1" x14ac:dyDescent="0.2"/>
    <row r="28357" ht="12.75" customHeight="1" x14ac:dyDescent="0.2"/>
    <row r="28358" ht="12.75" customHeight="1" x14ac:dyDescent="0.2"/>
    <row r="28359" ht="12.75" customHeight="1" x14ac:dyDescent="0.2"/>
    <row r="28360" ht="12.75" customHeight="1" x14ac:dyDescent="0.2"/>
    <row r="28361" ht="12.75" customHeight="1" x14ac:dyDescent="0.2"/>
    <row r="28362" ht="12.75" customHeight="1" x14ac:dyDescent="0.2"/>
    <row r="28363" ht="12.75" customHeight="1" x14ac:dyDescent="0.2"/>
    <row r="28364" ht="12.75" customHeight="1" x14ac:dyDescent="0.2"/>
    <row r="28365" ht="12.75" customHeight="1" x14ac:dyDescent="0.2"/>
    <row r="28366" ht="12.75" customHeight="1" x14ac:dyDescent="0.2"/>
    <row r="28367" ht="12.75" customHeight="1" x14ac:dyDescent="0.2"/>
    <row r="28368" ht="12.75" customHeight="1" x14ac:dyDescent="0.2"/>
    <row r="28369" ht="12.75" customHeight="1" x14ac:dyDescent="0.2"/>
    <row r="28370" ht="12.75" customHeight="1" x14ac:dyDescent="0.2"/>
    <row r="28371" ht="12.75" customHeight="1" x14ac:dyDescent="0.2"/>
    <row r="28372" ht="12.75" customHeight="1" x14ac:dyDescent="0.2"/>
    <row r="28373" ht="12.75" customHeight="1" x14ac:dyDescent="0.2"/>
    <row r="28374" ht="12.75" customHeight="1" x14ac:dyDescent="0.2"/>
    <row r="28375" ht="12.75" customHeight="1" x14ac:dyDescent="0.2"/>
    <row r="28376" ht="12.75" customHeight="1" x14ac:dyDescent="0.2"/>
    <row r="28377" ht="12.75" customHeight="1" x14ac:dyDescent="0.2"/>
    <row r="28378" ht="12.75" customHeight="1" x14ac:dyDescent="0.2"/>
    <row r="28379" ht="12.75" customHeight="1" x14ac:dyDescent="0.2"/>
    <row r="28380" ht="12.75" customHeight="1" x14ac:dyDescent="0.2"/>
    <row r="28381" ht="12.75" customHeight="1" x14ac:dyDescent="0.2"/>
    <row r="28382" ht="12.75" customHeight="1" x14ac:dyDescent="0.2"/>
    <row r="28383" ht="12.75" customHeight="1" x14ac:dyDescent="0.2"/>
    <row r="28384" ht="12.75" customHeight="1" x14ac:dyDescent="0.2"/>
    <row r="28385" ht="12.75" customHeight="1" x14ac:dyDescent="0.2"/>
    <row r="28386" ht="12.75" customHeight="1" x14ac:dyDescent="0.2"/>
    <row r="28387" ht="12.75" customHeight="1" x14ac:dyDescent="0.2"/>
    <row r="28388" ht="12.75" customHeight="1" x14ac:dyDescent="0.2"/>
    <row r="28389" ht="12.75" customHeight="1" x14ac:dyDescent="0.2"/>
    <row r="28390" ht="12.75" customHeight="1" x14ac:dyDescent="0.2"/>
    <row r="28391" ht="12.75" customHeight="1" x14ac:dyDescent="0.2"/>
    <row r="28392" ht="12.75" customHeight="1" x14ac:dyDescent="0.2"/>
    <row r="28393" ht="12.75" customHeight="1" x14ac:dyDescent="0.2"/>
    <row r="28394" ht="12.75" customHeight="1" x14ac:dyDescent="0.2"/>
    <row r="28395" ht="12.75" customHeight="1" x14ac:dyDescent="0.2"/>
    <row r="28396" ht="12.75" customHeight="1" x14ac:dyDescent="0.2"/>
    <row r="28397" ht="12.75" customHeight="1" x14ac:dyDescent="0.2"/>
    <row r="28398" ht="12.75" customHeight="1" x14ac:dyDescent="0.2"/>
    <row r="28399" ht="12.75" customHeight="1" x14ac:dyDescent="0.2"/>
    <row r="28400" ht="12.75" customHeight="1" x14ac:dyDescent="0.2"/>
    <row r="28401" ht="12.75" customHeight="1" x14ac:dyDescent="0.2"/>
    <row r="28402" ht="12.75" customHeight="1" x14ac:dyDescent="0.2"/>
    <row r="28403" ht="12.75" customHeight="1" x14ac:dyDescent="0.2"/>
    <row r="28404" ht="12.75" customHeight="1" x14ac:dyDescent="0.2"/>
    <row r="28405" ht="12.75" customHeight="1" x14ac:dyDescent="0.2"/>
    <row r="28406" ht="12.75" customHeight="1" x14ac:dyDescent="0.2"/>
    <row r="28407" ht="12.75" customHeight="1" x14ac:dyDescent="0.2"/>
    <row r="28408" ht="12.75" customHeight="1" x14ac:dyDescent="0.2"/>
    <row r="28409" ht="12.75" customHeight="1" x14ac:dyDescent="0.2"/>
    <row r="28410" ht="12.75" customHeight="1" x14ac:dyDescent="0.2"/>
    <row r="28411" ht="12.75" customHeight="1" x14ac:dyDescent="0.2"/>
    <row r="28412" ht="12.75" customHeight="1" x14ac:dyDescent="0.2"/>
    <row r="28413" ht="12.75" customHeight="1" x14ac:dyDescent="0.2"/>
    <row r="28414" ht="12.75" customHeight="1" x14ac:dyDescent="0.2"/>
    <row r="28415" ht="12.75" customHeight="1" x14ac:dyDescent="0.2"/>
    <row r="28416" ht="12.75" customHeight="1" x14ac:dyDescent="0.2"/>
    <row r="28417" ht="12.75" customHeight="1" x14ac:dyDescent="0.2"/>
    <row r="28418" ht="12.75" customHeight="1" x14ac:dyDescent="0.2"/>
    <row r="28419" ht="12.75" customHeight="1" x14ac:dyDescent="0.2"/>
    <row r="28420" ht="12.75" customHeight="1" x14ac:dyDescent="0.2"/>
    <row r="28421" ht="12.75" customHeight="1" x14ac:dyDescent="0.2"/>
    <row r="28422" ht="12.75" customHeight="1" x14ac:dyDescent="0.2"/>
    <row r="28423" ht="12.75" customHeight="1" x14ac:dyDescent="0.2"/>
    <row r="28424" ht="12.75" customHeight="1" x14ac:dyDescent="0.2"/>
    <row r="28425" ht="12.75" customHeight="1" x14ac:dyDescent="0.2"/>
    <row r="28426" ht="12.75" customHeight="1" x14ac:dyDescent="0.2"/>
    <row r="28427" ht="12.75" customHeight="1" x14ac:dyDescent="0.2"/>
    <row r="28428" ht="12.75" customHeight="1" x14ac:dyDescent="0.2"/>
    <row r="28429" ht="12.75" customHeight="1" x14ac:dyDescent="0.2"/>
    <row r="28430" ht="12.75" customHeight="1" x14ac:dyDescent="0.2"/>
    <row r="28431" ht="12.75" customHeight="1" x14ac:dyDescent="0.2"/>
    <row r="28432" ht="12.75" customHeight="1" x14ac:dyDescent="0.2"/>
    <row r="28433" ht="12.75" customHeight="1" x14ac:dyDescent="0.2"/>
    <row r="28434" ht="12.75" customHeight="1" x14ac:dyDescent="0.2"/>
    <row r="28435" ht="12.75" customHeight="1" x14ac:dyDescent="0.2"/>
    <row r="28436" ht="12.75" customHeight="1" x14ac:dyDescent="0.2"/>
    <row r="28437" ht="12.75" customHeight="1" x14ac:dyDescent="0.2"/>
    <row r="28438" ht="12.75" customHeight="1" x14ac:dyDescent="0.2"/>
    <row r="28439" ht="12.75" customHeight="1" x14ac:dyDescent="0.2"/>
    <row r="28440" ht="12.75" customHeight="1" x14ac:dyDescent="0.2"/>
    <row r="28441" ht="12.75" customHeight="1" x14ac:dyDescent="0.2"/>
    <row r="28442" ht="12.75" customHeight="1" x14ac:dyDescent="0.2"/>
    <row r="28443" ht="12.75" customHeight="1" x14ac:dyDescent="0.2"/>
    <row r="28444" ht="12.75" customHeight="1" x14ac:dyDescent="0.2"/>
    <row r="28445" ht="12.75" customHeight="1" x14ac:dyDescent="0.2"/>
    <row r="28446" ht="12.75" customHeight="1" x14ac:dyDescent="0.2"/>
    <row r="28447" ht="12.75" customHeight="1" x14ac:dyDescent="0.2"/>
    <row r="28448" ht="12.75" customHeight="1" x14ac:dyDescent="0.2"/>
    <row r="28449" ht="12.75" customHeight="1" x14ac:dyDescent="0.2"/>
    <row r="28450" ht="12.75" customHeight="1" x14ac:dyDescent="0.2"/>
    <row r="28451" ht="12.75" customHeight="1" x14ac:dyDescent="0.2"/>
    <row r="28452" ht="12.75" customHeight="1" x14ac:dyDescent="0.2"/>
    <row r="28453" ht="12.75" customHeight="1" x14ac:dyDescent="0.2"/>
    <row r="28454" ht="12.75" customHeight="1" x14ac:dyDescent="0.2"/>
    <row r="28455" ht="12.75" customHeight="1" x14ac:dyDescent="0.2"/>
    <row r="28456" ht="12.75" customHeight="1" x14ac:dyDescent="0.2"/>
    <row r="28457" ht="12.75" customHeight="1" x14ac:dyDescent="0.2"/>
    <row r="28458" ht="12.75" customHeight="1" x14ac:dyDescent="0.2"/>
    <row r="28459" ht="12.75" customHeight="1" x14ac:dyDescent="0.2"/>
    <row r="28460" ht="12.75" customHeight="1" x14ac:dyDescent="0.2"/>
    <row r="28461" ht="12.75" customHeight="1" x14ac:dyDescent="0.2"/>
    <row r="28462" ht="12.75" customHeight="1" x14ac:dyDescent="0.2"/>
    <row r="28463" ht="12.75" customHeight="1" x14ac:dyDescent="0.2"/>
    <row r="28464" ht="12.75" customHeight="1" x14ac:dyDescent="0.2"/>
    <row r="28465" ht="12.75" customHeight="1" x14ac:dyDescent="0.2"/>
    <row r="28466" ht="12.75" customHeight="1" x14ac:dyDescent="0.2"/>
    <row r="28467" ht="12.75" customHeight="1" x14ac:dyDescent="0.2"/>
    <row r="28468" ht="12.75" customHeight="1" x14ac:dyDescent="0.2"/>
    <row r="28469" ht="12.75" customHeight="1" x14ac:dyDescent="0.2"/>
    <row r="28470" ht="12.75" customHeight="1" x14ac:dyDescent="0.2"/>
    <row r="28471" ht="12.75" customHeight="1" x14ac:dyDescent="0.2"/>
    <row r="28472" ht="12.75" customHeight="1" x14ac:dyDescent="0.2"/>
    <row r="28473" ht="12.75" customHeight="1" x14ac:dyDescent="0.2"/>
    <row r="28474" ht="12.75" customHeight="1" x14ac:dyDescent="0.2"/>
    <row r="28475" ht="12.75" customHeight="1" x14ac:dyDescent="0.2"/>
    <row r="28476" ht="12.75" customHeight="1" x14ac:dyDescent="0.2"/>
    <row r="28477" ht="12.75" customHeight="1" x14ac:dyDescent="0.2"/>
    <row r="28478" ht="12.75" customHeight="1" x14ac:dyDescent="0.2"/>
    <row r="28479" ht="12.75" customHeight="1" x14ac:dyDescent="0.2"/>
    <row r="28480" ht="12.75" customHeight="1" x14ac:dyDescent="0.2"/>
    <row r="28481" ht="12.75" customHeight="1" x14ac:dyDescent="0.2"/>
    <row r="28482" ht="12.75" customHeight="1" x14ac:dyDescent="0.2"/>
    <row r="28483" ht="12.75" customHeight="1" x14ac:dyDescent="0.2"/>
    <row r="28484" ht="12.75" customHeight="1" x14ac:dyDescent="0.2"/>
    <row r="28485" ht="12.75" customHeight="1" x14ac:dyDescent="0.2"/>
    <row r="28486" ht="12.75" customHeight="1" x14ac:dyDescent="0.2"/>
    <row r="28487" ht="12.75" customHeight="1" x14ac:dyDescent="0.2"/>
    <row r="28488" ht="12.75" customHeight="1" x14ac:dyDescent="0.2"/>
    <row r="28489" ht="12.75" customHeight="1" x14ac:dyDescent="0.2"/>
    <row r="28490" ht="12.75" customHeight="1" x14ac:dyDescent="0.2"/>
    <row r="28491" ht="12.75" customHeight="1" x14ac:dyDescent="0.2"/>
    <row r="28492" ht="12.75" customHeight="1" x14ac:dyDescent="0.2"/>
    <row r="28493" ht="12.75" customHeight="1" x14ac:dyDescent="0.2"/>
    <row r="28494" ht="12.75" customHeight="1" x14ac:dyDescent="0.2"/>
    <row r="28495" ht="12.75" customHeight="1" x14ac:dyDescent="0.2"/>
    <row r="28496" ht="12.75" customHeight="1" x14ac:dyDescent="0.2"/>
    <row r="28497" ht="12.75" customHeight="1" x14ac:dyDescent="0.2"/>
    <row r="28498" ht="12.75" customHeight="1" x14ac:dyDescent="0.2"/>
    <row r="28499" ht="12.75" customHeight="1" x14ac:dyDescent="0.2"/>
    <row r="28500" ht="12.75" customHeight="1" x14ac:dyDescent="0.2"/>
    <row r="28501" ht="12.75" customHeight="1" x14ac:dyDescent="0.2"/>
    <row r="28502" ht="12.75" customHeight="1" x14ac:dyDescent="0.2"/>
    <row r="28503" ht="12.75" customHeight="1" x14ac:dyDescent="0.2"/>
    <row r="28504" ht="12.75" customHeight="1" x14ac:dyDescent="0.2"/>
    <row r="28505" ht="12.75" customHeight="1" x14ac:dyDescent="0.2"/>
    <row r="28506" ht="12.75" customHeight="1" x14ac:dyDescent="0.2"/>
    <row r="28507" ht="12.75" customHeight="1" x14ac:dyDescent="0.2"/>
    <row r="28508" ht="12.75" customHeight="1" x14ac:dyDescent="0.2"/>
    <row r="28509" ht="12.75" customHeight="1" x14ac:dyDescent="0.2"/>
    <row r="28510" ht="12.75" customHeight="1" x14ac:dyDescent="0.2"/>
    <row r="28511" ht="12.75" customHeight="1" x14ac:dyDescent="0.2"/>
    <row r="28512" ht="12.75" customHeight="1" x14ac:dyDescent="0.2"/>
    <row r="28513" ht="12.75" customHeight="1" x14ac:dyDescent="0.2"/>
    <row r="28514" ht="12.75" customHeight="1" x14ac:dyDescent="0.2"/>
    <row r="28515" ht="12.75" customHeight="1" x14ac:dyDescent="0.2"/>
    <row r="28516" ht="12.75" customHeight="1" x14ac:dyDescent="0.2"/>
    <row r="28517" ht="12.75" customHeight="1" x14ac:dyDescent="0.2"/>
    <row r="28518" ht="12.75" customHeight="1" x14ac:dyDescent="0.2"/>
    <row r="28519" ht="12.75" customHeight="1" x14ac:dyDescent="0.2"/>
    <row r="28520" ht="12.75" customHeight="1" x14ac:dyDescent="0.2"/>
    <row r="28521" ht="12.75" customHeight="1" x14ac:dyDescent="0.2"/>
    <row r="28522" ht="12.75" customHeight="1" x14ac:dyDescent="0.2"/>
    <row r="28523" ht="12.75" customHeight="1" x14ac:dyDescent="0.2"/>
    <row r="28524" ht="12.75" customHeight="1" x14ac:dyDescent="0.2"/>
    <row r="28525" ht="12.75" customHeight="1" x14ac:dyDescent="0.2"/>
    <row r="28526" ht="12.75" customHeight="1" x14ac:dyDescent="0.2"/>
    <row r="28527" ht="12.75" customHeight="1" x14ac:dyDescent="0.2"/>
    <row r="28528" ht="12.75" customHeight="1" x14ac:dyDescent="0.2"/>
    <row r="28529" ht="12.75" customHeight="1" x14ac:dyDescent="0.2"/>
    <row r="28530" ht="12.75" customHeight="1" x14ac:dyDescent="0.2"/>
    <row r="28531" ht="12.75" customHeight="1" x14ac:dyDescent="0.2"/>
    <row r="28532" ht="12.75" customHeight="1" x14ac:dyDescent="0.2"/>
    <row r="28533" ht="12.75" customHeight="1" x14ac:dyDescent="0.2"/>
    <row r="28534" ht="12.75" customHeight="1" x14ac:dyDescent="0.2"/>
    <row r="28535" ht="12.75" customHeight="1" x14ac:dyDescent="0.2"/>
    <row r="28536" ht="12.75" customHeight="1" x14ac:dyDescent="0.2"/>
    <row r="28537" ht="12.75" customHeight="1" x14ac:dyDescent="0.2"/>
    <row r="28538" ht="12.75" customHeight="1" x14ac:dyDescent="0.2"/>
    <row r="28539" ht="12.75" customHeight="1" x14ac:dyDescent="0.2"/>
    <row r="28540" ht="12.75" customHeight="1" x14ac:dyDescent="0.2"/>
    <row r="28541" ht="12.75" customHeight="1" x14ac:dyDescent="0.2"/>
    <row r="28542" ht="12.75" customHeight="1" x14ac:dyDescent="0.2"/>
    <row r="28543" ht="12.75" customHeight="1" x14ac:dyDescent="0.2"/>
    <row r="28544" ht="12.75" customHeight="1" x14ac:dyDescent="0.2"/>
    <row r="28545" ht="12.75" customHeight="1" x14ac:dyDescent="0.2"/>
    <row r="28546" ht="12.75" customHeight="1" x14ac:dyDescent="0.2"/>
    <row r="28547" ht="12.75" customHeight="1" x14ac:dyDescent="0.2"/>
    <row r="28548" ht="12.75" customHeight="1" x14ac:dyDescent="0.2"/>
    <row r="28549" ht="12.75" customHeight="1" x14ac:dyDescent="0.2"/>
    <row r="28550" ht="12.75" customHeight="1" x14ac:dyDescent="0.2"/>
    <row r="28551" ht="12.75" customHeight="1" x14ac:dyDescent="0.2"/>
    <row r="28552" ht="12.75" customHeight="1" x14ac:dyDescent="0.2"/>
    <row r="28553" ht="12.75" customHeight="1" x14ac:dyDescent="0.2"/>
    <row r="28554" ht="12.75" customHeight="1" x14ac:dyDescent="0.2"/>
    <row r="28555" ht="12.75" customHeight="1" x14ac:dyDescent="0.2"/>
    <row r="28556" ht="12.75" customHeight="1" x14ac:dyDescent="0.2"/>
    <row r="28557" ht="12.75" customHeight="1" x14ac:dyDescent="0.2"/>
    <row r="28558" ht="12.75" customHeight="1" x14ac:dyDescent="0.2"/>
    <row r="28559" ht="12.75" customHeight="1" x14ac:dyDescent="0.2"/>
    <row r="28560" ht="12.75" customHeight="1" x14ac:dyDescent="0.2"/>
    <row r="28561" ht="12.75" customHeight="1" x14ac:dyDescent="0.2"/>
    <row r="28562" ht="12.75" customHeight="1" x14ac:dyDescent="0.2"/>
    <row r="28563" ht="12.75" customHeight="1" x14ac:dyDescent="0.2"/>
    <row r="28564" ht="12.75" customHeight="1" x14ac:dyDescent="0.2"/>
    <row r="28565" ht="12.75" customHeight="1" x14ac:dyDescent="0.2"/>
    <row r="28566" ht="12.75" customHeight="1" x14ac:dyDescent="0.2"/>
    <row r="28567" ht="12.75" customHeight="1" x14ac:dyDescent="0.2"/>
    <row r="28568" ht="12.75" customHeight="1" x14ac:dyDescent="0.2"/>
    <row r="28569" ht="12.75" customHeight="1" x14ac:dyDescent="0.2"/>
    <row r="28570" ht="12.75" customHeight="1" x14ac:dyDescent="0.2"/>
    <row r="28571" ht="12.75" customHeight="1" x14ac:dyDescent="0.2"/>
    <row r="28572" ht="12.75" customHeight="1" x14ac:dyDescent="0.2"/>
    <row r="28573" ht="12.75" customHeight="1" x14ac:dyDescent="0.2"/>
    <row r="28574" ht="12.75" customHeight="1" x14ac:dyDescent="0.2"/>
    <row r="28575" ht="12.75" customHeight="1" x14ac:dyDescent="0.2"/>
    <row r="28576" ht="12.75" customHeight="1" x14ac:dyDescent="0.2"/>
    <row r="28577" ht="12.75" customHeight="1" x14ac:dyDescent="0.2"/>
    <row r="28578" ht="12.75" customHeight="1" x14ac:dyDescent="0.2"/>
    <row r="28579" ht="12.75" customHeight="1" x14ac:dyDescent="0.2"/>
    <row r="28580" ht="12.75" customHeight="1" x14ac:dyDescent="0.2"/>
    <row r="28581" ht="12.75" customHeight="1" x14ac:dyDescent="0.2"/>
    <row r="28582" ht="12.75" customHeight="1" x14ac:dyDescent="0.2"/>
    <row r="28583" ht="12.75" customHeight="1" x14ac:dyDescent="0.2"/>
    <row r="28584" ht="12.75" customHeight="1" x14ac:dyDescent="0.2"/>
    <row r="28585" ht="12.75" customHeight="1" x14ac:dyDescent="0.2"/>
    <row r="28586" ht="12.75" customHeight="1" x14ac:dyDescent="0.2"/>
    <row r="28587" ht="12.75" customHeight="1" x14ac:dyDescent="0.2"/>
    <row r="28588" ht="12.75" customHeight="1" x14ac:dyDescent="0.2"/>
    <row r="28589" ht="12.75" customHeight="1" x14ac:dyDescent="0.2"/>
    <row r="28590" ht="12.75" customHeight="1" x14ac:dyDescent="0.2"/>
    <row r="28591" ht="12.75" customHeight="1" x14ac:dyDescent="0.2"/>
    <row r="28592" ht="12.75" customHeight="1" x14ac:dyDescent="0.2"/>
    <row r="28593" ht="12.75" customHeight="1" x14ac:dyDescent="0.2"/>
    <row r="28594" ht="12.75" customHeight="1" x14ac:dyDescent="0.2"/>
    <row r="28595" ht="12.75" customHeight="1" x14ac:dyDescent="0.2"/>
    <row r="28596" ht="12.75" customHeight="1" x14ac:dyDescent="0.2"/>
    <row r="28597" ht="12.75" customHeight="1" x14ac:dyDescent="0.2"/>
    <row r="28598" ht="12.75" customHeight="1" x14ac:dyDescent="0.2"/>
    <row r="28599" ht="12.75" customHeight="1" x14ac:dyDescent="0.2"/>
    <row r="28600" ht="12.75" customHeight="1" x14ac:dyDescent="0.2"/>
    <row r="28601" ht="12.75" customHeight="1" x14ac:dyDescent="0.2"/>
    <row r="28602" ht="12.75" customHeight="1" x14ac:dyDescent="0.2"/>
    <row r="28603" ht="12.75" customHeight="1" x14ac:dyDescent="0.2"/>
    <row r="28604" ht="12.75" customHeight="1" x14ac:dyDescent="0.2"/>
    <row r="28605" ht="12.75" customHeight="1" x14ac:dyDescent="0.2"/>
    <row r="28606" ht="12.75" customHeight="1" x14ac:dyDescent="0.2"/>
    <row r="28607" ht="12.75" customHeight="1" x14ac:dyDescent="0.2"/>
    <row r="28608" ht="12.75" customHeight="1" x14ac:dyDescent="0.2"/>
    <row r="28609" ht="12.75" customHeight="1" x14ac:dyDescent="0.2"/>
    <row r="28610" ht="12.75" customHeight="1" x14ac:dyDescent="0.2"/>
    <row r="28611" ht="12.75" customHeight="1" x14ac:dyDescent="0.2"/>
    <row r="28612" ht="12.75" customHeight="1" x14ac:dyDescent="0.2"/>
    <row r="28613" ht="12.75" customHeight="1" x14ac:dyDescent="0.2"/>
    <row r="28614" ht="12.75" customHeight="1" x14ac:dyDescent="0.2"/>
    <row r="28615" ht="12.75" customHeight="1" x14ac:dyDescent="0.2"/>
    <row r="28616" ht="12.75" customHeight="1" x14ac:dyDescent="0.2"/>
    <row r="28617" ht="12.75" customHeight="1" x14ac:dyDescent="0.2"/>
    <row r="28618" ht="12.75" customHeight="1" x14ac:dyDescent="0.2"/>
    <row r="28619" ht="12.75" customHeight="1" x14ac:dyDescent="0.2"/>
    <row r="28620" ht="12.75" customHeight="1" x14ac:dyDescent="0.2"/>
    <row r="28621" ht="12.75" customHeight="1" x14ac:dyDescent="0.2"/>
    <row r="28622" ht="12.75" customHeight="1" x14ac:dyDescent="0.2"/>
    <row r="28623" ht="12.75" customHeight="1" x14ac:dyDescent="0.2"/>
    <row r="28624" ht="12.75" customHeight="1" x14ac:dyDescent="0.2"/>
    <row r="28625" ht="12.75" customHeight="1" x14ac:dyDescent="0.2"/>
    <row r="28626" ht="12.75" customHeight="1" x14ac:dyDescent="0.2"/>
    <row r="28627" ht="12.75" customHeight="1" x14ac:dyDescent="0.2"/>
    <row r="28628" ht="12.75" customHeight="1" x14ac:dyDescent="0.2"/>
    <row r="28629" ht="12.75" customHeight="1" x14ac:dyDescent="0.2"/>
    <row r="28630" ht="12.75" customHeight="1" x14ac:dyDescent="0.2"/>
    <row r="28631" ht="12.75" customHeight="1" x14ac:dyDescent="0.2"/>
    <row r="28632" ht="12.75" customHeight="1" x14ac:dyDescent="0.2"/>
    <row r="28633" ht="12.75" customHeight="1" x14ac:dyDescent="0.2"/>
    <row r="28634" ht="12.75" customHeight="1" x14ac:dyDescent="0.2"/>
    <row r="28635" ht="12.75" customHeight="1" x14ac:dyDescent="0.2"/>
    <row r="28636" ht="12.75" customHeight="1" x14ac:dyDescent="0.2"/>
    <row r="28637" ht="12.75" customHeight="1" x14ac:dyDescent="0.2"/>
    <row r="28638" ht="12.75" customHeight="1" x14ac:dyDescent="0.2"/>
    <row r="28639" ht="12.75" customHeight="1" x14ac:dyDescent="0.2"/>
    <row r="28640" ht="12.75" customHeight="1" x14ac:dyDescent="0.2"/>
    <row r="28641" ht="12.75" customHeight="1" x14ac:dyDescent="0.2"/>
    <row r="28642" ht="12.75" customHeight="1" x14ac:dyDescent="0.2"/>
    <row r="28643" ht="12.75" customHeight="1" x14ac:dyDescent="0.2"/>
    <row r="28644" ht="12.75" customHeight="1" x14ac:dyDescent="0.2"/>
    <row r="28645" ht="12.75" customHeight="1" x14ac:dyDescent="0.2"/>
    <row r="28646" ht="12.75" customHeight="1" x14ac:dyDescent="0.2"/>
    <row r="28647" ht="12.75" customHeight="1" x14ac:dyDescent="0.2"/>
    <row r="28648" ht="12.75" customHeight="1" x14ac:dyDescent="0.2"/>
    <row r="28649" ht="12.75" customHeight="1" x14ac:dyDescent="0.2"/>
    <row r="28650" ht="12.75" customHeight="1" x14ac:dyDescent="0.2"/>
    <row r="28651" ht="12.75" customHeight="1" x14ac:dyDescent="0.2"/>
    <row r="28652" ht="12.75" customHeight="1" x14ac:dyDescent="0.2"/>
    <row r="28653" ht="12.75" customHeight="1" x14ac:dyDescent="0.2"/>
    <row r="28654" ht="12.75" customHeight="1" x14ac:dyDescent="0.2"/>
    <row r="28655" ht="12.75" customHeight="1" x14ac:dyDescent="0.2"/>
    <row r="28656" ht="12.75" customHeight="1" x14ac:dyDescent="0.2"/>
    <row r="28657" ht="12.75" customHeight="1" x14ac:dyDescent="0.2"/>
    <row r="28658" ht="12.75" customHeight="1" x14ac:dyDescent="0.2"/>
    <row r="28659" ht="12.75" customHeight="1" x14ac:dyDescent="0.2"/>
    <row r="28660" ht="12.75" customHeight="1" x14ac:dyDescent="0.2"/>
    <row r="28661" ht="12.75" customHeight="1" x14ac:dyDescent="0.2"/>
    <row r="28662" ht="12.75" customHeight="1" x14ac:dyDescent="0.2"/>
    <row r="28663" ht="12.75" customHeight="1" x14ac:dyDescent="0.2"/>
    <row r="28664" ht="12.75" customHeight="1" x14ac:dyDescent="0.2"/>
    <row r="28665" ht="12.75" customHeight="1" x14ac:dyDescent="0.2"/>
    <row r="28666" ht="12.75" customHeight="1" x14ac:dyDescent="0.2"/>
    <row r="28667" ht="12.75" customHeight="1" x14ac:dyDescent="0.2"/>
    <row r="28668" ht="12.75" customHeight="1" x14ac:dyDescent="0.2"/>
    <row r="28669" ht="12.75" customHeight="1" x14ac:dyDescent="0.2"/>
    <row r="28670" ht="12.75" customHeight="1" x14ac:dyDescent="0.2"/>
    <row r="28671" ht="12.75" customHeight="1" x14ac:dyDescent="0.2"/>
    <row r="28672" ht="12.75" customHeight="1" x14ac:dyDescent="0.2"/>
    <row r="28673" ht="12.75" customHeight="1" x14ac:dyDescent="0.2"/>
    <row r="28674" ht="12.75" customHeight="1" x14ac:dyDescent="0.2"/>
    <row r="28675" ht="12.75" customHeight="1" x14ac:dyDescent="0.2"/>
    <row r="28676" ht="12.75" customHeight="1" x14ac:dyDescent="0.2"/>
    <row r="28677" ht="12.75" customHeight="1" x14ac:dyDescent="0.2"/>
    <row r="28678" ht="12.75" customHeight="1" x14ac:dyDescent="0.2"/>
    <row r="28679" ht="12.75" customHeight="1" x14ac:dyDescent="0.2"/>
    <row r="28680" ht="12.75" customHeight="1" x14ac:dyDescent="0.2"/>
    <row r="28681" ht="12.75" customHeight="1" x14ac:dyDescent="0.2"/>
    <row r="28682" ht="12.75" customHeight="1" x14ac:dyDescent="0.2"/>
    <row r="28683" ht="12.75" customHeight="1" x14ac:dyDescent="0.2"/>
    <row r="28684" ht="12.75" customHeight="1" x14ac:dyDescent="0.2"/>
    <row r="28685" ht="12.75" customHeight="1" x14ac:dyDescent="0.2"/>
    <row r="28686" ht="12.75" customHeight="1" x14ac:dyDescent="0.2"/>
    <row r="28687" ht="12.75" customHeight="1" x14ac:dyDescent="0.2"/>
    <row r="28688" ht="12.75" customHeight="1" x14ac:dyDescent="0.2"/>
    <row r="28689" ht="12.75" customHeight="1" x14ac:dyDescent="0.2"/>
    <row r="28690" ht="12.75" customHeight="1" x14ac:dyDescent="0.2"/>
    <row r="28691" ht="12.75" customHeight="1" x14ac:dyDescent="0.2"/>
    <row r="28692" ht="12.75" customHeight="1" x14ac:dyDescent="0.2"/>
    <row r="28693" ht="12.75" customHeight="1" x14ac:dyDescent="0.2"/>
    <row r="28694" ht="12.75" customHeight="1" x14ac:dyDescent="0.2"/>
    <row r="28695" ht="12.75" customHeight="1" x14ac:dyDescent="0.2"/>
    <row r="28696" ht="12.75" customHeight="1" x14ac:dyDescent="0.2"/>
    <row r="28697" ht="12.75" customHeight="1" x14ac:dyDescent="0.2"/>
    <row r="28698" ht="12.75" customHeight="1" x14ac:dyDescent="0.2"/>
    <row r="28699" ht="12.75" customHeight="1" x14ac:dyDescent="0.2"/>
    <row r="28700" ht="12.75" customHeight="1" x14ac:dyDescent="0.2"/>
    <row r="28701" ht="12.75" customHeight="1" x14ac:dyDescent="0.2"/>
    <row r="28702" ht="12.75" customHeight="1" x14ac:dyDescent="0.2"/>
    <row r="28703" ht="12.75" customHeight="1" x14ac:dyDescent="0.2"/>
    <row r="28704" ht="12.75" customHeight="1" x14ac:dyDescent="0.2"/>
    <row r="28705" ht="12.75" customHeight="1" x14ac:dyDescent="0.2"/>
    <row r="28706" ht="12.75" customHeight="1" x14ac:dyDescent="0.2"/>
    <row r="28707" ht="12.75" customHeight="1" x14ac:dyDescent="0.2"/>
    <row r="28708" ht="12.75" customHeight="1" x14ac:dyDescent="0.2"/>
    <row r="28709" ht="12.75" customHeight="1" x14ac:dyDescent="0.2"/>
    <row r="28710" ht="12.75" customHeight="1" x14ac:dyDescent="0.2"/>
    <row r="28711" ht="12.75" customHeight="1" x14ac:dyDescent="0.2"/>
    <row r="28712" ht="12.75" customHeight="1" x14ac:dyDescent="0.2"/>
    <row r="28713" ht="12.75" customHeight="1" x14ac:dyDescent="0.2"/>
    <row r="28714" ht="12.75" customHeight="1" x14ac:dyDescent="0.2"/>
    <row r="28715" ht="12.75" customHeight="1" x14ac:dyDescent="0.2"/>
    <row r="28716" ht="12.75" customHeight="1" x14ac:dyDescent="0.2"/>
    <row r="28717" ht="12.75" customHeight="1" x14ac:dyDescent="0.2"/>
    <row r="28718" ht="12.75" customHeight="1" x14ac:dyDescent="0.2"/>
    <row r="28719" ht="12.75" customHeight="1" x14ac:dyDescent="0.2"/>
    <row r="28720" ht="12.75" customHeight="1" x14ac:dyDescent="0.2"/>
    <row r="28721" ht="12.75" customHeight="1" x14ac:dyDescent="0.2"/>
    <row r="28722" ht="12.75" customHeight="1" x14ac:dyDescent="0.2"/>
    <row r="28723" ht="12.75" customHeight="1" x14ac:dyDescent="0.2"/>
    <row r="28724" ht="12.75" customHeight="1" x14ac:dyDescent="0.2"/>
    <row r="28725" ht="12.75" customHeight="1" x14ac:dyDescent="0.2"/>
    <row r="28726" ht="12.75" customHeight="1" x14ac:dyDescent="0.2"/>
    <row r="28727" ht="12.75" customHeight="1" x14ac:dyDescent="0.2"/>
    <row r="28728" ht="12.75" customHeight="1" x14ac:dyDescent="0.2"/>
    <row r="28729" ht="12.75" customHeight="1" x14ac:dyDescent="0.2"/>
    <row r="28730" ht="12.75" customHeight="1" x14ac:dyDescent="0.2"/>
    <row r="28731" ht="12.75" customHeight="1" x14ac:dyDescent="0.2"/>
    <row r="28732" ht="12.75" customHeight="1" x14ac:dyDescent="0.2"/>
    <row r="28733" ht="12.75" customHeight="1" x14ac:dyDescent="0.2"/>
    <row r="28734" ht="12.75" customHeight="1" x14ac:dyDescent="0.2"/>
    <row r="28735" ht="12.75" customHeight="1" x14ac:dyDescent="0.2"/>
    <row r="28736" ht="12.75" customHeight="1" x14ac:dyDescent="0.2"/>
    <row r="28737" ht="12.75" customHeight="1" x14ac:dyDescent="0.2"/>
    <row r="28738" ht="12.75" customHeight="1" x14ac:dyDescent="0.2"/>
    <row r="28739" ht="12.75" customHeight="1" x14ac:dyDescent="0.2"/>
    <row r="28740" ht="12.75" customHeight="1" x14ac:dyDescent="0.2"/>
    <row r="28741" ht="12.75" customHeight="1" x14ac:dyDescent="0.2"/>
    <row r="28742" ht="12.75" customHeight="1" x14ac:dyDescent="0.2"/>
    <row r="28743" ht="12.75" customHeight="1" x14ac:dyDescent="0.2"/>
    <row r="28744" ht="12.75" customHeight="1" x14ac:dyDescent="0.2"/>
    <row r="28745" ht="12.75" customHeight="1" x14ac:dyDescent="0.2"/>
    <row r="28746" ht="12.75" customHeight="1" x14ac:dyDescent="0.2"/>
    <row r="28747" ht="12.75" customHeight="1" x14ac:dyDescent="0.2"/>
    <row r="28748" ht="12.75" customHeight="1" x14ac:dyDescent="0.2"/>
    <row r="28749" ht="12.75" customHeight="1" x14ac:dyDescent="0.2"/>
    <row r="28750" ht="12.75" customHeight="1" x14ac:dyDescent="0.2"/>
    <row r="28751" ht="12.75" customHeight="1" x14ac:dyDescent="0.2"/>
    <row r="28752" ht="12.75" customHeight="1" x14ac:dyDescent="0.2"/>
    <row r="28753" ht="12.75" customHeight="1" x14ac:dyDescent="0.2"/>
    <row r="28754" ht="12.75" customHeight="1" x14ac:dyDescent="0.2"/>
    <row r="28755" ht="12.75" customHeight="1" x14ac:dyDescent="0.2"/>
    <row r="28756" ht="12.75" customHeight="1" x14ac:dyDescent="0.2"/>
    <row r="28757" ht="12.75" customHeight="1" x14ac:dyDescent="0.2"/>
    <row r="28758" ht="12.75" customHeight="1" x14ac:dyDescent="0.2"/>
    <row r="28759" ht="12.75" customHeight="1" x14ac:dyDescent="0.2"/>
    <row r="28760" ht="12.75" customHeight="1" x14ac:dyDescent="0.2"/>
    <row r="28761" ht="12.75" customHeight="1" x14ac:dyDescent="0.2"/>
    <row r="28762" ht="12.75" customHeight="1" x14ac:dyDescent="0.2"/>
    <row r="28763" ht="12.75" customHeight="1" x14ac:dyDescent="0.2"/>
    <row r="28764" ht="12.75" customHeight="1" x14ac:dyDescent="0.2"/>
    <row r="28765" ht="12.75" customHeight="1" x14ac:dyDescent="0.2"/>
    <row r="28766" ht="12.75" customHeight="1" x14ac:dyDescent="0.2"/>
    <row r="28767" ht="12.75" customHeight="1" x14ac:dyDescent="0.2"/>
    <row r="28768" ht="12.75" customHeight="1" x14ac:dyDescent="0.2"/>
    <row r="28769" ht="12.75" customHeight="1" x14ac:dyDescent="0.2"/>
    <row r="28770" ht="12.75" customHeight="1" x14ac:dyDescent="0.2"/>
    <row r="28771" ht="12.75" customHeight="1" x14ac:dyDescent="0.2"/>
    <row r="28772" ht="12.75" customHeight="1" x14ac:dyDescent="0.2"/>
    <row r="28773" ht="12.75" customHeight="1" x14ac:dyDescent="0.2"/>
    <row r="28774" ht="12.75" customHeight="1" x14ac:dyDescent="0.2"/>
    <row r="28775" ht="12.75" customHeight="1" x14ac:dyDescent="0.2"/>
    <row r="28776" ht="12.75" customHeight="1" x14ac:dyDescent="0.2"/>
    <row r="28777" ht="12.75" customHeight="1" x14ac:dyDescent="0.2"/>
    <row r="28778" ht="12.75" customHeight="1" x14ac:dyDescent="0.2"/>
    <row r="28779" ht="12.75" customHeight="1" x14ac:dyDescent="0.2"/>
    <row r="28780" ht="12.75" customHeight="1" x14ac:dyDescent="0.2"/>
    <row r="28781" ht="12.75" customHeight="1" x14ac:dyDescent="0.2"/>
    <row r="28782" ht="12.75" customHeight="1" x14ac:dyDescent="0.2"/>
    <row r="28783" ht="12.75" customHeight="1" x14ac:dyDescent="0.2"/>
    <row r="28784" ht="12.75" customHeight="1" x14ac:dyDescent="0.2"/>
    <row r="28785" ht="12.75" customHeight="1" x14ac:dyDescent="0.2"/>
    <row r="28786" ht="12.75" customHeight="1" x14ac:dyDescent="0.2"/>
    <row r="28787" ht="12.75" customHeight="1" x14ac:dyDescent="0.2"/>
    <row r="28788" ht="12.75" customHeight="1" x14ac:dyDescent="0.2"/>
    <row r="28789" ht="12.75" customHeight="1" x14ac:dyDescent="0.2"/>
    <row r="28790" ht="12.75" customHeight="1" x14ac:dyDescent="0.2"/>
    <row r="28791" ht="12.75" customHeight="1" x14ac:dyDescent="0.2"/>
    <row r="28792" ht="12.75" customHeight="1" x14ac:dyDescent="0.2"/>
    <row r="28793" ht="12.75" customHeight="1" x14ac:dyDescent="0.2"/>
    <row r="28794" ht="12.75" customHeight="1" x14ac:dyDescent="0.2"/>
    <row r="28795" ht="12.75" customHeight="1" x14ac:dyDescent="0.2"/>
    <row r="28796" ht="12.75" customHeight="1" x14ac:dyDescent="0.2"/>
    <row r="28797" ht="12.75" customHeight="1" x14ac:dyDescent="0.2"/>
    <row r="28798" ht="12.75" customHeight="1" x14ac:dyDescent="0.2"/>
    <row r="28799" ht="12.75" customHeight="1" x14ac:dyDescent="0.2"/>
    <row r="28800" ht="12.75" customHeight="1" x14ac:dyDescent="0.2"/>
    <row r="28801" ht="12.75" customHeight="1" x14ac:dyDescent="0.2"/>
    <row r="28802" ht="12.75" customHeight="1" x14ac:dyDescent="0.2"/>
    <row r="28803" ht="12.75" customHeight="1" x14ac:dyDescent="0.2"/>
    <row r="28804" ht="12.75" customHeight="1" x14ac:dyDescent="0.2"/>
    <row r="28805" ht="12.75" customHeight="1" x14ac:dyDescent="0.2"/>
    <row r="28806" ht="12.75" customHeight="1" x14ac:dyDescent="0.2"/>
    <row r="28807" ht="12.75" customHeight="1" x14ac:dyDescent="0.2"/>
    <row r="28808" ht="12.75" customHeight="1" x14ac:dyDescent="0.2"/>
    <row r="28809" ht="12.75" customHeight="1" x14ac:dyDescent="0.2"/>
    <row r="28810" ht="12.75" customHeight="1" x14ac:dyDescent="0.2"/>
    <row r="28811" ht="12.75" customHeight="1" x14ac:dyDescent="0.2"/>
    <row r="28812" ht="12.75" customHeight="1" x14ac:dyDescent="0.2"/>
    <row r="28813" ht="12.75" customHeight="1" x14ac:dyDescent="0.2"/>
    <row r="28814" ht="12.75" customHeight="1" x14ac:dyDescent="0.2"/>
    <row r="28815" ht="12.75" customHeight="1" x14ac:dyDescent="0.2"/>
    <row r="28816" ht="12.75" customHeight="1" x14ac:dyDescent="0.2"/>
    <row r="28817" ht="12.75" customHeight="1" x14ac:dyDescent="0.2"/>
    <row r="28818" ht="12.75" customHeight="1" x14ac:dyDescent="0.2"/>
    <row r="28819" ht="12.75" customHeight="1" x14ac:dyDescent="0.2"/>
    <row r="28820" ht="12.75" customHeight="1" x14ac:dyDescent="0.2"/>
    <row r="28821" ht="12.75" customHeight="1" x14ac:dyDescent="0.2"/>
    <row r="28822" ht="12.75" customHeight="1" x14ac:dyDescent="0.2"/>
    <row r="28823" ht="12.75" customHeight="1" x14ac:dyDescent="0.2"/>
    <row r="28824" ht="12.75" customHeight="1" x14ac:dyDescent="0.2"/>
    <row r="28825" ht="12.75" customHeight="1" x14ac:dyDescent="0.2"/>
    <row r="28826" ht="12.75" customHeight="1" x14ac:dyDescent="0.2"/>
    <row r="28827" ht="12.75" customHeight="1" x14ac:dyDescent="0.2"/>
    <row r="28828" ht="12.75" customHeight="1" x14ac:dyDescent="0.2"/>
    <row r="28829" ht="12.75" customHeight="1" x14ac:dyDescent="0.2"/>
    <row r="28830" ht="12.75" customHeight="1" x14ac:dyDescent="0.2"/>
    <row r="28831" ht="12.75" customHeight="1" x14ac:dyDescent="0.2"/>
    <row r="28832" ht="12.75" customHeight="1" x14ac:dyDescent="0.2"/>
    <row r="28833" ht="12.75" customHeight="1" x14ac:dyDescent="0.2"/>
    <row r="28834" ht="12.75" customHeight="1" x14ac:dyDescent="0.2"/>
    <row r="28835" ht="12.75" customHeight="1" x14ac:dyDescent="0.2"/>
    <row r="28836" ht="12.75" customHeight="1" x14ac:dyDescent="0.2"/>
    <row r="28837" ht="12.75" customHeight="1" x14ac:dyDescent="0.2"/>
    <row r="28838" ht="12.75" customHeight="1" x14ac:dyDescent="0.2"/>
    <row r="28839" ht="12.75" customHeight="1" x14ac:dyDescent="0.2"/>
    <row r="28840" ht="12.75" customHeight="1" x14ac:dyDescent="0.2"/>
    <row r="28841" ht="12.75" customHeight="1" x14ac:dyDescent="0.2"/>
    <row r="28842" ht="12.75" customHeight="1" x14ac:dyDescent="0.2"/>
    <row r="28843" ht="12.75" customHeight="1" x14ac:dyDescent="0.2"/>
    <row r="28844" ht="12.75" customHeight="1" x14ac:dyDescent="0.2"/>
    <row r="28845" ht="12.75" customHeight="1" x14ac:dyDescent="0.2"/>
    <row r="28846" ht="12.75" customHeight="1" x14ac:dyDescent="0.2"/>
    <row r="28847" ht="12.75" customHeight="1" x14ac:dyDescent="0.2"/>
    <row r="28848" ht="12.75" customHeight="1" x14ac:dyDescent="0.2"/>
    <row r="28849" ht="12.75" customHeight="1" x14ac:dyDescent="0.2"/>
    <row r="28850" ht="12.75" customHeight="1" x14ac:dyDescent="0.2"/>
    <row r="28851" ht="12.75" customHeight="1" x14ac:dyDescent="0.2"/>
    <row r="28852" ht="12.75" customHeight="1" x14ac:dyDescent="0.2"/>
    <row r="28853" ht="12.75" customHeight="1" x14ac:dyDescent="0.2"/>
    <row r="28854" ht="12.75" customHeight="1" x14ac:dyDescent="0.2"/>
    <row r="28855" ht="12.75" customHeight="1" x14ac:dyDescent="0.2"/>
    <row r="28856" ht="12.75" customHeight="1" x14ac:dyDescent="0.2"/>
    <row r="28857" ht="12.75" customHeight="1" x14ac:dyDescent="0.2"/>
    <row r="28858" ht="12.75" customHeight="1" x14ac:dyDescent="0.2"/>
    <row r="28859" ht="12.75" customHeight="1" x14ac:dyDescent="0.2"/>
    <row r="28860" ht="12.75" customHeight="1" x14ac:dyDescent="0.2"/>
    <row r="28861" ht="12.75" customHeight="1" x14ac:dyDescent="0.2"/>
    <row r="28862" ht="12.75" customHeight="1" x14ac:dyDescent="0.2"/>
    <row r="28863" ht="12.75" customHeight="1" x14ac:dyDescent="0.2"/>
    <row r="28864" ht="12.75" customHeight="1" x14ac:dyDescent="0.2"/>
    <row r="28865" ht="12.75" customHeight="1" x14ac:dyDescent="0.2"/>
    <row r="28866" ht="12.75" customHeight="1" x14ac:dyDescent="0.2"/>
    <row r="28867" ht="12.75" customHeight="1" x14ac:dyDescent="0.2"/>
    <row r="28868" ht="12.75" customHeight="1" x14ac:dyDescent="0.2"/>
    <row r="28869" ht="12.75" customHeight="1" x14ac:dyDescent="0.2"/>
    <row r="28870" ht="12.75" customHeight="1" x14ac:dyDescent="0.2"/>
    <row r="28871" ht="12.75" customHeight="1" x14ac:dyDescent="0.2"/>
    <row r="28872" ht="12.75" customHeight="1" x14ac:dyDescent="0.2"/>
    <row r="28873" ht="12.75" customHeight="1" x14ac:dyDescent="0.2"/>
    <row r="28874" ht="12.75" customHeight="1" x14ac:dyDescent="0.2"/>
    <row r="28875" ht="12.75" customHeight="1" x14ac:dyDescent="0.2"/>
    <row r="28876" ht="12.75" customHeight="1" x14ac:dyDescent="0.2"/>
    <row r="28877" ht="12.75" customHeight="1" x14ac:dyDescent="0.2"/>
    <row r="28878" ht="12.75" customHeight="1" x14ac:dyDescent="0.2"/>
    <row r="28879" ht="12.75" customHeight="1" x14ac:dyDescent="0.2"/>
    <row r="28880" ht="12.75" customHeight="1" x14ac:dyDescent="0.2"/>
    <row r="28881" ht="12.75" customHeight="1" x14ac:dyDescent="0.2"/>
    <row r="28882" ht="12.75" customHeight="1" x14ac:dyDescent="0.2"/>
    <row r="28883" ht="12.75" customHeight="1" x14ac:dyDescent="0.2"/>
    <row r="28884" ht="12.75" customHeight="1" x14ac:dyDescent="0.2"/>
    <row r="28885" ht="12.75" customHeight="1" x14ac:dyDescent="0.2"/>
    <row r="28886" ht="12.75" customHeight="1" x14ac:dyDescent="0.2"/>
    <row r="28887" ht="12.75" customHeight="1" x14ac:dyDescent="0.2"/>
    <row r="28888" ht="12.75" customHeight="1" x14ac:dyDescent="0.2"/>
    <row r="28889" ht="12.75" customHeight="1" x14ac:dyDescent="0.2"/>
    <row r="28890" ht="12.75" customHeight="1" x14ac:dyDescent="0.2"/>
    <row r="28891" ht="12.75" customHeight="1" x14ac:dyDescent="0.2"/>
    <row r="28892" ht="12.75" customHeight="1" x14ac:dyDescent="0.2"/>
    <row r="28893" ht="12.75" customHeight="1" x14ac:dyDescent="0.2"/>
    <row r="28894" ht="12.75" customHeight="1" x14ac:dyDescent="0.2"/>
    <row r="28895" ht="12.75" customHeight="1" x14ac:dyDescent="0.2"/>
    <row r="28896" ht="12.75" customHeight="1" x14ac:dyDescent="0.2"/>
    <row r="28897" ht="12.75" customHeight="1" x14ac:dyDescent="0.2"/>
    <row r="28898" ht="12.75" customHeight="1" x14ac:dyDescent="0.2"/>
    <row r="28899" ht="12.75" customHeight="1" x14ac:dyDescent="0.2"/>
    <row r="28900" ht="12.75" customHeight="1" x14ac:dyDescent="0.2"/>
    <row r="28901" ht="12.75" customHeight="1" x14ac:dyDescent="0.2"/>
    <row r="28902" ht="12.75" customHeight="1" x14ac:dyDescent="0.2"/>
    <row r="28903" ht="12.75" customHeight="1" x14ac:dyDescent="0.2"/>
    <row r="28904" ht="12.75" customHeight="1" x14ac:dyDescent="0.2"/>
    <row r="28905" ht="12.75" customHeight="1" x14ac:dyDescent="0.2"/>
    <row r="28906" ht="12.75" customHeight="1" x14ac:dyDescent="0.2"/>
    <row r="28907" ht="12.75" customHeight="1" x14ac:dyDescent="0.2"/>
    <row r="28908" ht="12.75" customHeight="1" x14ac:dyDescent="0.2"/>
    <row r="28909" ht="12.75" customHeight="1" x14ac:dyDescent="0.2"/>
    <row r="28910" ht="12.75" customHeight="1" x14ac:dyDescent="0.2"/>
    <row r="28911" ht="12.75" customHeight="1" x14ac:dyDescent="0.2"/>
    <row r="28912" ht="12.75" customHeight="1" x14ac:dyDescent="0.2"/>
    <row r="28913" ht="12.75" customHeight="1" x14ac:dyDescent="0.2"/>
    <row r="28914" ht="12.75" customHeight="1" x14ac:dyDescent="0.2"/>
    <row r="28915" ht="12.75" customHeight="1" x14ac:dyDescent="0.2"/>
    <row r="28916" ht="12.75" customHeight="1" x14ac:dyDescent="0.2"/>
    <row r="28917" ht="12.75" customHeight="1" x14ac:dyDescent="0.2"/>
    <row r="28918" ht="12.75" customHeight="1" x14ac:dyDescent="0.2"/>
    <row r="28919" ht="12.75" customHeight="1" x14ac:dyDescent="0.2"/>
    <row r="28920" ht="12.75" customHeight="1" x14ac:dyDescent="0.2"/>
    <row r="28921" ht="12.75" customHeight="1" x14ac:dyDescent="0.2"/>
    <row r="28922" ht="12.75" customHeight="1" x14ac:dyDescent="0.2"/>
    <row r="28923" ht="12.75" customHeight="1" x14ac:dyDescent="0.2"/>
    <row r="28924" ht="12.75" customHeight="1" x14ac:dyDescent="0.2"/>
    <row r="28925" ht="12.75" customHeight="1" x14ac:dyDescent="0.2"/>
    <row r="28926" ht="12.75" customHeight="1" x14ac:dyDescent="0.2"/>
    <row r="28927" ht="12.75" customHeight="1" x14ac:dyDescent="0.2"/>
    <row r="28928" ht="12.75" customHeight="1" x14ac:dyDescent="0.2"/>
    <row r="28929" ht="12.75" customHeight="1" x14ac:dyDescent="0.2"/>
    <row r="28930" ht="12.75" customHeight="1" x14ac:dyDescent="0.2"/>
    <row r="28931" ht="12.75" customHeight="1" x14ac:dyDescent="0.2"/>
    <row r="28932" ht="12.75" customHeight="1" x14ac:dyDescent="0.2"/>
    <row r="28933" ht="12.75" customHeight="1" x14ac:dyDescent="0.2"/>
    <row r="28934" ht="12.75" customHeight="1" x14ac:dyDescent="0.2"/>
    <row r="28935" ht="12.75" customHeight="1" x14ac:dyDescent="0.2"/>
    <row r="28936" ht="12.75" customHeight="1" x14ac:dyDescent="0.2"/>
    <row r="28937" ht="12.75" customHeight="1" x14ac:dyDescent="0.2"/>
    <row r="28938" ht="12.75" customHeight="1" x14ac:dyDescent="0.2"/>
    <row r="28939" ht="12.75" customHeight="1" x14ac:dyDescent="0.2"/>
    <row r="28940" ht="12.75" customHeight="1" x14ac:dyDescent="0.2"/>
    <row r="28941" ht="12.75" customHeight="1" x14ac:dyDescent="0.2"/>
    <row r="28942" ht="12.75" customHeight="1" x14ac:dyDescent="0.2"/>
    <row r="28943" ht="12.75" customHeight="1" x14ac:dyDescent="0.2"/>
    <row r="28944" ht="12.75" customHeight="1" x14ac:dyDescent="0.2"/>
    <row r="28945" ht="12.75" customHeight="1" x14ac:dyDescent="0.2"/>
    <row r="28946" ht="12.75" customHeight="1" x14ac:dyDescent="0.2"/>
    <row r="28947" ht="12.75" customHeight="1" x14ac:dyDescent="0.2"/>
    <row r="28948" ht="12.75" customHeight="1" x14ac:dyDescent="0.2"/>
    <row r="28949" ht="12.75" customHeight="1" x14ac:dyDescent="0.2"/>
    <row r="28950" ht="12.75" customHeight="1" x14ac:dyDescent="0.2"/>
    <row r="28951" ht="12.75" customHeight="1" x14ac:dyDescent="0.2"/>
    <row r="28952" ht="12.75" customHeight="1" x14ac:dyDescent="0.2"/>
    <row r="28953" ht="12.75" customHeight="1" x14ac:dyDescent="0.2"/>
    <row r="28954" ht="12.75" customHeight="1" x14ac:dyDescent="0.2"/>
    <row r="28955" ht="12.75" customHeight="1" x14ac:dyDescent="0.2"/>
    <row r="28956" ht="12.75" customHeight="1" x14ac:dyDescent="0.2"/>
    <row r="28957" ht="12.75" customHeight="1" x14ac:dyDescent="0.2"/>
    <row r="28958" ht="12.75" customHeight="1" x14ac:dyDescent="0.2"/>
    <row r="28959" ht="12.75" customHeight="1" x14ac:dyDescent="0.2"/>
    <row r="28960" ht="12.75" customHeight="1" x14ac:dyDescent="0.2"/>
    <row r="28961" ht="12.75" customHeight="1" x14ac:dyDescent="0.2"/>
    <row r="28962" ht="12.75" customHeight="1" x14ac:dyDescent="0.2"/>
    <row r="28963" ht="12.75" customHeight="1" x14ac:dyDescent="0.2"/>
    <row r="28964" ht="12.75" customHeight="1" x14ac:dyDescent="0.2"/>
    <row r="28965" ht="12.75" customHeight="1" x14ac:dyDescent="0.2"/>
    <row r="28966" ht="12.75" customHeight="1" x14ac:dyDescent="0.2"/>
    <row r="28967" ht="12.75" customHeight="1" x14ac:dyDescent="0.2"/>
    <row r="28968" ht="12.75" customHeight="1" x14ac:dyDescent="0.2"/>
    <row r="28969" ht="12.75" customHeight="1" x14ac:dyDescent="0.2"/>
    <row r="28970" ht="12.75" customHeight="1" x14ac:dyDescent="0.2"/>
    <row r="28971" ht="12.75" customHeight="1" x14ac:dyDescent="0.2"/>
    <row r="28972" ht="12.75" customHeight="1" x14ac:dyDescent="0.2"/>
    <row r="28973" ht="12.75" customHeight="1" x14ac:dyDescent="0.2"/>
    <row r="28974" ht="12.75" customHeight="1" x14ac:dyDescent="0.2"/>
    <row r="28975" ht="12.75" customHeight="1" x14ac:dyDescent="0.2"/>
    <row r="28976" ht="12.75" customHeight="1" x14ac:dyDescent="0.2"/>
    <row r="28977" ht="12.75" customHeight="1" x14ac:dyDescent="0.2"/>
    <row r="28978" ht="12.75" customHeight="1" x14ac:dyDescent="0.2"/>
    <row r="28979" ht="12.75" customHeight="1" x14ac:dyDescent="0.2"/>
    <row r="28980" ht="12.75" customHeight="1" x14ac:dyDescent="0.2"/>
    <row r="28981" ht="12.75" customHeight="1" x14ac:dyDescent="0.2"/>
    <row r="28982" ht="12.75" customHeight="1" x14ac:dyDescent="0.2"/>
    <row r="28983" ht="12.75" customHeight="1" x14ac:dyDescent="0.2"/>
    <row r="28984" ht="12.75" customHeight="1" x14ac:dyDescent="0.2"/>
    <row r="28985" ht="12.75" customHeight="1" x14ac:dyDescent="0.2"/>
    <row r="28986" ht="12.75" customHeight="1" x14ac:dyDescent="0.2"/>
    <row r="28987" ht="12.75" customHeight="1" x14ac:dyDescent="0.2"/>
    <row r="28988" ht="12.75" customHeight="1" x14ac:dyDescent="0.2"/>
    <row r="28989" ht="12.75" customHeight="1" x14ac:dyDescent="0.2"/>
    <row r="28990" ht="12.75" customHeight="1" x14ac:dyDescent="0.2"/>
    <row r="28991" ht="12.75" customHeight="1" x14ac:dyDescent="0.2"/>
    <row r="28992" ht="12.75" customHeight="1" x14ac:dyDescent="0.2"/>
    <row r="28993" ht="12.75" customHeight="1" x14ac:dyDescent="0.2"/>
    <row r="28994" ht="12.75" customHeight="1" x14ac:dyDescent="0.2"/>
    <row r="28995" ht="12.75" customHeight="1" x14ac:dyDescent="0.2"/>
    <row r="28996" ht="12.75" customHeight="1" x14ac:dyDescent="0.2"/>
    <row r="28997" ht="12.75" customHeight="1" x14ac:dyDescent="0.2"/>
    <row r="28998" ht="12.75" customHeight="1" x14ac:dyDescent="0.2"/>
    <row r="28999" ht="12.75" customHeight="1" x14ac:dyDescent="0.2"/>
    <row r="29000" ht="12.75" customHeight="1" x14ac:dyDescent="0.2"/>
    <row r="29001" ht="12.75" customHeight="1" x14ac:dyDescent="0.2"/>
    <row r="29002" ht="12.75" customHeight="1" x14ac:dyDescent="0.2"/>
    <row r="29003" ht="12.75" customHeight="1" x14ac:dyDescent="0.2"/>
    <row r="29004" ht="12.75" customHeight="1" x14ac:dyDescent="0.2"/>
    <row r="29005" ht="12.75" customHeight="1" x14ac:dyDescent="0.2"/>
    <row r="29006" ht="12.75" customHeight="1" x14ac:dyDescent="0.2"/>
    <row r="29007" ht="12.75" customHeight="1" x14ac:dyDescent="0.2"/>
    <row r="29008" ht="12.75" customHeight="1" x14ac:dyDescent="0.2"/>
    <row r="29009" ht="12.75" customHeight="1" x14ac:dyDescent="0.2"/>
    <row r="29010" ht="12.75" customHeight="1" x14ac:dyDescent="0.2"/>
    <row r="29011" ht="12.75" customHeight="1" x14ac:dyDescent="0.2"/>
    <row r="29012" ht="12.75" customHeight="1" x14ac:dyDescent="0.2"/>
    <row r="29013" ht="12.75" customHeight="1" x14ac:dyDescent="0.2"/>
    <row r="29014" ht="12.75" customHeight="1" x14ac:dyDescent="0.2"/>
    <row r="29015" ht="12.75" customHeight="1" x14ac:dyDescent="0.2"/>
    <row r="29016" ht="12.75" customHeight="1" x14ac:dyDescent="0.2"/>
    <row r="29017" ht="12.75" customHeight="1" x14ac:dyDescent="0.2"/>
    <row r="29018" ht="12.75" customHeight="1" x14ac:dyDescent="0.2"/>
    <row r="29019" ht="12.75" customHeight="1" x14ac:dyDescent="0.2"/>
    <row r="29020" ht="12.75" customHeight="1" x14ac:dyDescent="0.2"/>
    <row r="29021" ht="12.75" customHeight="1" x14ac:dyDescent="0.2"/>
    <row r="29022" ht="12.75" customHeight="1" x14ac:dyDescent="0.2"/>
    <row r="29023" ht="12.75" customHeight="1" x14ac:dyDescent="0.2"/>
    <row r="29024" ht="12.75" customHeight="1" x14ac:dyDescent="0.2"/>
    <row r="29025" ht="12.75" customHeight="1" x14ac:dyDescent="0.2"/>
    <row r="29026" ht="12.75" customHeight="1" x14ac:dyDescent="0.2"/>
    <row r="29027" ht="12.75" customHeight="1" x14ac:dyDescent="0.2"/>
    <row r="29028" ht="12.75" customHeight="1" x14ac:dyDescent="0.2"/>
    <row r="29029" ht="12.75" customHeight="1" x14ac:dyDescent="0.2"/>
    <row r="29030" ht="12.75" customHeight="1" x14ac:dyDescent="0.2"/>
    <row r="29031" ht="12.75" customHeight="1" x14ac:dyDescent="0.2"/>
    <row r="29032" ht="12.75" customHeight="1" x14ac:dyDescent="0.2"/>
    <row r="29033" ht="12.75" customHeight="1" x14ac:dyDescent="0.2"/>
    <row r="29034" ht="12.75" customHeight="1" x14ac:dyDescent="0.2"/>
    <row r="29035" ht="12.75" customHeight="1" x14ac:dyDescent="0.2"/>
    <row r="29036" ht="12.75" customHeight="1" x14ac:dyDescent="0.2"/>
    <row r="29037" ht="12.75" customHeight="1" x14ac:dyDescent="0.2"/>
    <row r="29038" ht="12.75" customHeight="1" x14ac:dyDescent="0.2"/>
    <row r="29039" ht="12.75" customHeight="1" x14ac:dyDescent="0.2"/>
    <row r="29040" ht="12.75" customHeight="1" x14ac:dyDescent="0.2"/>
    <row r="29041" ht="12.75" customHeight="1" x14ac:dyDescent="0.2"/>
    <row r="29042" ht="12.75" customHeight="1" x14ac:dyDescent="0.2"/>
    <row r="29043" ht="12.75" customHeight="1" x14ac:dyDescent="0.2"/>
    <row r="29044" ht="12.75" customHeight="1" x14ac:dyDescent="0.2"/>
    <row r="29045" ht="12.75" customHeight="1" x14ac:dyDescent="0.2"/>
    <row r="29046" ht="12.75" customHeight="1" x14ac:dyDescent="0.2"/>
    <row r="29047" ht="12.75" customHeight="1" x14ac:dyDescent="0.2"/>
    <row r="29048" ht="12.75" customHeight="1" x14ac:dyDescent="0.2"/>
    <row r="29049" ht="12.75" customHeight="1" x14ac:dyDescent="0.2"/>
    <row r="29050" ht="12.75" customHeight="1" x14ac:dyDescent="0.2"/>
    <row r="29051" ht="12.75" customHeight="1" x14ac:dyDescent="0.2"/>
    <row r="29052" ht="12.75" customHeight="1" x14ac:dyDescent="0.2"/>
    <row r="29053" ht="12.75" customHeight="1" x14ac:dyDescent="0.2"/>
    <row r="29054" ht="12.75" customHeight="1" x14ac:dyDescent="0.2"/>
    <row r="29055" ht="12.75" customHeight="1" x14ac:dyDescent="0.2"/>
    <row r="29056" ht="12.75" customHeight="1" x14ac:dyDescent="0.2"/>
    <row r="29057" ht="12.75" customHeight="1" x14ac:dyDescent="0.2"/>
    <row r="29058" ht="12.75" customHeight="1" x14ac:dyDescent="0.2"/>
    <row r="29059" ht="12.75" customHeight="1" x14ac:dyDescent="0.2"/>
    <row r="29060" ht="12.75" customHeight="1" x14ac:dyDescent="0.2"/>
    <row r="29061" ht="12.75" customHeight="1" x14ac:dyDescent="0.2"/>
    <row r="29062" ht="12.75" customHeight="1" x14ac:dyDescent="0.2"/>
    <row r="29063" ht="12.75" customHeight="1" x14ac:dyDescent="0.2"/>
    <row r="29064" ht="12.75" customHeight="1" x14ac:dyDescent="0.2"/>
    <row r="29065" ht="12.75" customHeight="1" x14ac:dyDescent="0.2"/>
    <row r="29066" ht="12.75" customHeight="1" x14ac:dyDescent="0.2"/>
    <row r="29067" ht="12.75" customHeight="1" x14ac:dyDescent="0.2"/>
    <row r="29068" ht="12.75" customHeight="1" x14ac:dyDescent="0.2"/>
    <row r="29069" ht="12.75" customHeight="1" x14ac:dyDescent="0.2"/>
    <row r="29070" ht="12.75" customHeight="1" x14ac:dyDescent="0.2"/>
    <row r="29071" ht="12.75" customHeight="1" x14ac:dyDescent="0.2"/>
    <row r="29072" ht="12.75" customHeight="1" x14ac:dyDescent="0.2"/>
    <row r="29073" ht="12.75" customHeight="1" x14ac:dyDescent="0.2"/>
    <row r="29074" ht="12.75" customHeight="1" x14ac:dyDescent="0.2"/>
    <row r="29075" ht="12.75" customHeight="1" x14ac:dyDescent="0.2"/>
    <row r="29076" ht="12.75" customHeight="1" x14ac:dyDescent="0.2"/>
    <row r="29077" ht="12.75" customHeight="1" x14ac:dyDescent="0.2"/>
    <row r="29078" ht="12.75" customHeight="1" x14ac:dyDescent="0.2"/>
    <row r="29079" ht="12.75" customHeight="1" x14ac:dyDescent="0.2"/>
    <row r="29080" ht="12.75" customHeight="1" x14ac:dyDescent="0.2"/>
    <row r="29081" ht="12.75" customHeight="1" x14ac:dyDescent="0.2"/>
    <row r="29082" ht="12.75" customHeight="1" x14ac:dyDescent="0.2"/>
    <row r="29083" ht="12.75" customHeight="1" x14ac:dyDescent="0.2"/>
    <row r="29084" ht="12.75" customHeight="1" x14ac:dyDescent="0.2"/>
    <row r="29085" ht="12.75" customHeight="1" x14ac:dyDescent="0.2"/>
    <row r="29086" ht="12.75" customHeight="1" x14ac:dyDescent="0.2"/>
    <row r="29087" ht="12.75" customHeight="1" x14ac:dyDescent="0.2"/>
    <row r="29088" ht="12.75" customHeight="1" x14ac:dyDescent="0.2"/>
    <row r="29089" ht="12.75" customHeight="1" x14ac:dyDescent="0.2"/>
    <row r="29090" ht="12.75" customHeight="1" x14ac:dyDescent="0.2"/>
    <row r="29091" ht="12.75" customHeight="1" x14ac:dyDescent="0.2"/>
    <row r="29092" ht="12.75" customHeight="1" x14ac:dyDescent="0.2"/>
    <row r="29093" ht="12.75" customHeight="1" x14ac:dyDescent="0.2"/>
    <row r="29094" ht="12.75" customHeight="1" x14ac:dyDescent="0.2"/>
    <row r="29095" ht="12.75" customHeight="1" x14ac:dyDescent="0.2"/>
    <row r="29096" ht="12.75" customHeight="1" x14ac:dyDescent="0.2"/>
    <row r="29097" ht="12.75" customHeight="1" x14ac:dyDescent="0.2"/>
    <row r="29098" ht="12.75" customHeight="1" x14ac:dyDescent="0.2"/>
    <row r="29099" ht="12.75" customHeight="1" x14ac:dyDescent="0.2"/>
    <row r="29100" ht="12.75" customHeight="1" x14ac:dyDescent="0.2"/>
    <row r="29101" ht="12.75" customHeight="1" x14ac:dyDescent="0.2"/>
    <row r="29102" ht="12.75" customHeight="1" x14ac:dyDescent="0.2"/>
    <row r="29103" ht="12.75" customHeight="1" x14ac:dyDescent="0.2"/>
    <row r="29104" ht="12.75" customHeight="1" x14ac:dyDescent="0.2"/>
    <row r="29105" ht="12.75" customHeight="1" x14ac:dyDescent="0.2"/>
    <row r="29106" ht="12.75" customHeight="1" x14ac:dyDescent="0.2"/>
    <row r="29107" ht="12.75" customHeight="1" x14ac:dyDescent="0.2"/>
    <row r="29108" ht="12.75" customHeight="1" x14ac:dyDescent="0.2"/>
    <row r="29109" ht="12.75" customHeight="1" x14ac:dyDescent="0.2"/>
    <row r="29110" ht="12.75" customHeight="1" x14ac:dyDescent="0.2"/>
    <row r="29111" ht="12.75" customHeight="1" x14ac:dyDescent="0.2"/>
    <row r="29112" ht="12.75" customHeight="1" x14ac:dyDescent="0.2"/>
    <row r="29113" ht="12.75" customHeight="1" x14ac:dyDescent="0.2"/>
    <row r="29114" ht="12.75" customHeight="1" x14ac:dyDescent="0.2"/>
    <row r="29115" ht="12.75" customHeight="1" x14ac:dyDescent="0.2"/>
    <row r="29116" ht="12.75" customHeight="1" x14ac:dyDescent="0.2"/>
    <row r="29117" ht="12.75" customHeight="1" x14ac:dyDescent="0.2"/>
    <row r="29118" ht="12.75" customHeight="1" x14ac:dyDescent="0.2"/>
    <row r="29119" ht="12.75" customHeight="1" x14ac:dyDescent="0.2"/>
    <row r="29120" ht="12.75" customHeight="1" x14ac:dyDescent="0.2"/>
    <row r="29121" ht="12.75" customHeight="1" x14ac:dyDescent="0.2"/>
    <row r="29122" ht="12.75" customHeight="1" x14ac:dyDescent="0.2"/>
    <row r="29123" ht="12.75" customHeight="1" x14ac:dyDescent="0.2"/>
    <row r="29124" ht="12.75" customHeight="1" x14ac:dyDescent="0.2"/>
    <row r="29125" ht="12.75" customHeight="1" x14ac:dyDescent="0.2"/>
    <row r="29126" ht="12.75" customHeight="1" x14ac:dyDescent="0.2"/>
    <row r="29127" ht="12.75" customHeight="1" x14ac:dyDescent="0.2"/>
    <row r="29128" ht="12.75" customHeight="1" x14ac:dyDescent="0.2"/>
    <row r="29129" ht="12.75" customHeight="1" x14ac:dyDescent="0.2"/>
    <row r="29130" ht="12.75" customHeight="1" x14ac:dyDescent="0.2"/>
    <row r="29131" ht="12.75" customHeight="1" x14ac:dyDescent="0.2"/>
    <row r="29132" ht="12.75" customHeight="1" x14ac:dyDescent="0.2"/>
    <row r="29133" ht="12.75" customHeight="1" x14ac:dyDescent="0.2"/>
    <row r="29134" ht="12.75" customHeight="1" x14ac:dyDescent="0.2"/>
    <row r="29135" ht="12.75" customHeight="1" x14ac:dyDescent="0.2"/>
    <row r="29136" ht="12.75" customHeight="1" x14ac:dyDescent="0.2"/>
    <row r="29137" ht="12.75" customHeight="1" x14ac:dyDescent="0.2"/>
    <row r="29138" ht="12.75" customHeight="1" x14ac:dyDescent="0.2"/>
    <row r="29139" ht="12.75" customHeight="1" x14ac:dyDescent="0.2"/>
    <row r="29140" ht="12.75" customHeight="1" x14ac:dyDescent="0.2"/>
    <row r="29141" ht="12.75" customHeight="1" x14ac:dyDescent="0.2"/>
    <row r="29142" ht="12.75" customHeight="1" x14ac:dyDescent="0.2"/>
    <row r="29143" ht="12.75" customHeight="1" x14ac:dyDescent="0.2"/>
    <row r="29144" ht="12.75" customHeight="1" x14ac:dyDescent="0.2"/>
    <row r="29145" ht="12.75" customHeight="1" x14ac:dyDescent="0.2"/>
    <row r="29146" ht="12.75" customHeight="1" x14ac:dyDescent="0.2"/>
    <row r="29147" ht="12.75" customHeight="1" x14ac:dyDescent="0.2"/>
    <row r="29148" ht="12.75" customHeight="1" x14ac:dyDescent="0.2"/>
    <row r="29149" ht="12.75" customHeight="1" x14ac:dyDescent="0.2"/>
    <row r="29150" ht="12.75" customHeight="1" x14ac:dyDescent="0.2"/>
    <row r="29151" ht="12.75" customHeight="1" x14ac:dyDescent="0.2"/>
    <row r="29152" ht="12.75" customHeight="1" x14ac:dyDescent="0.2"/>
    <row r="29153" ht="12.75" customHeight="1" x14ac:dyDescent="0.2"/>
    <row r="29154" ht="12.75" customHeight="1" x14ac:dyDescent="0.2"/>
    <row r="29155" ht="12.75" customHeight="1" x14ac:dyDescent="0.2"/>
    <row r="29156" ht="12.75" customHeight="1" x14ac:dyDescent="0.2"/>
    <row r="29157" ht="12.75" customHeight="1" x14ac:dyDescent="0.2"/>
    <row r="29158" ht="12.75" customHeight="1" x14ac:dyDescent="0.2"/>
    <row r="29159" ht="12.75" customHeight="1" x14ac:dyDescent="0.2"/>
    <row r="29160" ht="12.75" customHeight="1" x14ac:dyDescent="0.2"/>
    <row r="29161" ht="12.75" customHeight="1" x14ac:dyDescent="0.2"/>
    <row r="29162" ht="12.75" customHeight="1" x14ac:dyDescent="0.2"/>
    <row r="29163" ht="12.75" customHeight="1" x14ac:dyDescent="0.2"/>
    <row r="29164" ht="12.75" customHeight="1" x14ac:dyDescent="0.2"/>
    <row r="29165" ht="12.75" customHeight="1" x14ac:dyDescent="0.2"/>
    <row r="29166" ht="12.75" customHeight="1" x14ac:dyDescent="0.2"/>
    <row r="29167" ht="12.75" customHeight="1" x14ac:dyDescent="0.2"/>
    <row r="29168" ht="12.75" customHeight="1" x14ac:dyDescent="0.2"/>
    <row r="29169" ht="12.75" customHeight="1" x14ac:dyDescent="0.2"/>
    <row r="29170" ht="12.75" customHeight="1" x14ac:dyDescent="0.2"/>
    <row r="29171" ht="12.75" customHeight="1" x14ac:dyDescent="0.2"/>
    <row r="29172" ht="12.75" customHeight="1" x14ac:dyDescent="0.2"/>
    <row r="29173" ht="12.75" customHeight="1" x14ac:dyDescent="0.2"/>
    <row r="29174" ht="12.75" customHeight="1" x14ac:dyDescent="0.2"/>
    <row r="29175" ht="12.75" customHeight="1" x14ac:dyDescent="0.2"/>
    <row r="29176" ht="12.75" customHeight="1" x14ac:dyDescent="0.2"/>
    <row r="29177" ht="12.75" customHeight="1" x14ac:dyDescent="0.2"/>
    <row r="29178" ht="12.75" customHeight="1" x14ac:dyDescent="0.2"/>
    <row r="29179" ht="12.75" customHeight="1" x14ac:dyDescent="0.2"/>
    <row r="29180" ht="12.75" customHeight="1" x14ac:dyDescent="0.2"/>
    <row r="29181" ht="12.75" customHeight="1" x14ac:dyDescent="0.2"/>
    <row r="29182" ht="12.75" customHeight="1" x14ac:dyDescent="0.2"/>
    <row r="29183" ht="12.75" customHeight="1" x14ac:dyDescent="0.2"/>
    <row r="29184" ht="12.75" customHeight="1" x14ac:dyDescent="0.2"/>
    <row r="29185" ht="12.75" customHeight="1" x14ac:dyDescent="0.2"/>
    <row r="29186" ht="12.75" customHeight="1" x14ac:dyDescent="0.2"/>
    <row r="29187" ht="12.75" customHeight="1" x14ac:dyDescent="0.2"/>
    <row r="29188" ht="12.75" customHeight="1" x14ac:dyDescent="0.2"/>
    <row r="29189" ht="12.75" customHeight="1" x14ac:dyDescent="0.2"/>
    <row r="29190" ht="12.75" customHeight="1" x14ac:dyDescent="0.2"/>
    <row r="29191" ht="12.75" customHeight="1" x14ac:dyDescent="0.2"/>
    <row r="29192" ht="12.75" customHeight="1" x14ac:dyDescent="0.2"/>
    <row r="29193" ht="12.75" customHeight="1" x14ac:dyDescent="0.2"/>
    <row r="29194" ht="12.75" customHeight="1" x14ac:dyDescent="0.2"/>
    <row r="29195" ht="12.75" customHeight="1" x14ac:dyDescent="0.2"/>
    <row r="29196" ht="12.75" customHeight="1" x14ac:dyDescent="0.2"/>
    <row r="29197" ht="12.75" customHeight="1" x14ac:dyDescent="0.2"/>
    <row r="29198" ht="12.75" customHeight="1" x14ac:dyDescent="0.2"/>
    <row r="29199" ht="12.75" customHeight="1" x14ac:dyDescent="0.2"/>
    <row r="29200" ht="12.75" customHeight="1" x14ac:dyDescent="0.2"/>
    <row r="29201" ht="12.75" customHeight="1" x14ac:dyDescent="0.2"/>
    <row r="29202" ht="12.75" customHeight="1" x14ac:dyDescent="0.2"/>
    <row r="29203" ht="12.75" customHeight="1" x14ac:dyDescent="0.2"/>
    <row r="29204" ht="12.75" customHeight="1" x14ac:dyDescent="0.2"/>
    <row r="29205" ht="12.75" customHeight="1" x14ac:dyDescent="0.2"/>
    <row r="29206" ht="12.75" customHeight="1" x14ac:dyDescent="0.2"/>
    <row r="29207" ht="12.75" customHeight="1" x14ac:dyDescent="0.2"/>
    <row r="29208" ht="12.75" customHeight="1" x14ac:dyDescent="0.2"/>
    <row r="29209" ht="12.75" customHeight="1" x14ac:dyDescent="0.2"/>
    <row r="29210" ht="12.75" customHeight="1" x14ac:dyDescent="0.2"/>
    <row r="29211" ht="12.75" customHeight="1" x14ac:dyDescent="0.2"/>
    <row r="29212" ht="12.75" customHeight="1" x14ac:dyDescent="0.2"/>
    <row r="29213" ht="12.75" customHeight="1" x14ac:dyDescent="0.2"/>
    <row r="29214" ht="12.75" customHeight="1" x14ac:dyDescent="0.2"/>
    <row r="29215" ht="12.75" customHeight="1" x14ac:dyDescent="0.2"/>
    <row r="29216" ht="12.75" customHeight="1" x14ac:dyDescent="0.2"/>
    <row r="29217" ht="12.75" customHeight="1" x14ac:dyDescent="0.2"/>
    <row r="29218" ht="12.75" customHeight="1" x14ac:dyDescent="0.2"/>
    <row r="29219" ht="12.75" customHeight="1" x14ac:dyDescent="0.2"/>
    <row r="29220" ht="12.75" customHeight="1" x14ac:dyDescent="0.2"/>
    <row r="29221" ht="12.75" customHeight="1" x14ac:dyDescent="0.2"/>
    <row r="29222" ht="12.75" customHeight="1" x14ac:dyDescent="0.2"/>
    <row r="29223" ht="12.75" customHeight="1" x14ac:dyDescent="0.2"/>
    <row r="29224" ht="12.75" customHeight="1" x14ac:dyDescent="0.2"/>
    <row r="29225" ht="12.75" customHeight="1" x14ac:dyDescent="0.2"/>
    <row r="29226" ht="12.75" customHeight="1" x14ac:dyDescent="0.2"/>
    <row r="29227" ht="12.75" customHeight="1" x14ac:dyDescent="0.2"/>
    <row r="29228" ht="12.75" customHeight="1" x14ac:dyDescent="0.2"/>
    <row r="29229" ht="12.75" customHeight="1" x14ac:dyDescent="0.2"/>
    <row r="29230" ht="12.75" customHeight="1" x14ac:dyDescent="0.2"/>
    <row r="29231" ht="12.75" customHeight="1" x14ac:dyDescent="0.2"/>
    <row r="29232" ht="12.75" customHeight="1" x14ac:dyDescent="0.2"/>
    <row r="29233" ht="12.75" customHeight="1" x14ac:dyDescent="0.2"/>
    <row r="29234" ht="12.75" customHeight="1" x14ac:dyDescent="0.2"/>
    <row r="29235" ht="12.75" customHeight="1" x14ac:dyDescent="0.2"/>
    <row r="29236" ht="12.75" customHeight="1" x14ac:dyDescent="0.2"/>
    <row r="29237" ht="12.75" customHeight="1" x14ac:dyDescent="0.2"/>
    <row r="29238" ht="12.75" customHeight="1" x14ac:dyDescent="0.2"/>
    <row r="29239" ht="12.75" customHeight="1" x14ac:dyDescent="0.2"/>
    <row r="29240" ht="12.75" customHeight="1" x14ac:dyDescent="0.2"/>
    <row r="29241" ht="12.75" customHeight="1" x14ac:dyDescent="0.2"/>
    <row r="29242" ht="12.75" customHeight="1" x14ac:dyDescent="0.2"/>
    <row r="29243" ht="12.75" customHeight="1" x14ac:dyDescent="0.2"/>
    <row r="29244" ht="12.75" customHeight="1" x14ac:dyDescent="0.2"/>
    <row r="29245" ht="12.75" customHeight="1" x14ac:dyDescent="0.2"/>
    <row r="29246" ht="12.75" customHeight="1" x14ac:dyDescent="0.2"/>
    <row r="29247" ht="12.75" customHeight="1" x14ac:dyDescent="0.2"/>
    <row r="29248" ht="12.75" customHeight="1" x14ac:dyDescent="0.2"/>
    <row r="29249" ht="12.75" customHeight="1" x14ac:dyDescent="0.2"/>
    <row r="29250" ht="12.75" customHeight="1" x14ac:dyDescent="0.2"/>
    <row r="29251" ht="12.75" customHeight="1" x14ac:dyDescent="0.2"/>
    <row r="29252" ht="12.75" customHeight="1" x14ac:dyDescent="0.2"/>
    <row r="29253" ht="12.75" customHeight="1" x14ac:dyDescent="0.2"/>
    <row r="29254" ht="12.75" customHeight="1" x14ac:dyDescent="0.2"/>
    <row r="29255" ht="12.75" customHeight="1" x14ac:dyDescent="0.2"/>
    <row r="29256" ht="12.75" customHeight="1" x14ac:dyDescent="0.2"/>
    <row r="29257" ht="12.75" customHeight="1" x14ac:dyDescent="0.2"/>
    <row r="29258" ht="12.75" customHeight="1" x14ac:dyDescent="0.2"/>
    <row r="29259" ht="12.75" customHeight="1" x14ac:dyDescent="0.2"/>
    <row r="29260" ht="12.75" customHeight="1" x14ac:dyDescent="0.2"/>
    <row r="29261" ht="12.75" customHeight="1" x14ac:dyDescent="0.2"/>
    <row r="29262" ht="12.75" customHeight="1" x14ac:dyDescent="0.2"/>
    <row r="29263" ht="12.75" customHeight="1" x14ac:dyDescent="0.2"/>
    <row r="29264" ht="12.75" customHeight="1" x14ac:dyDescent="0.2"/>
    <row r="29265" ht="12.75" customHeight="1" x14ac:dyDescent="0.2"/>
    <row r="29266" ht="12.75" customHeight="1" x14ac:dyDescent="0.2"/>
    <row r="29267" ht="12.75" customHeight="1" x14ac:dyDescent="0.2"/>
    <row r="29268" ht="12.75" customHeight="1" x14ac:dyDescent="0.2"/>
    <row r="29269" ht="12.75" customHeight="1" x14ac:dyDescent="0.2"/>
    <row r="29270" ht="12.75" customHeight="1" x14ac:dyDescent="0.2"/>
    <row r="29271" ht="12.75" customHeight="1" x14ac:dyDescent="0.2"/>
    <row r="29272" ht="12.75" customHeight="1" x14ac:dyDescent="0.2"/>
    <row r="29273" ht="12.75" customHeight="1" x14ac:dyDescent="0.2"/>
    <row r="29274" ht="12.75" customHeight="1" x14ac:dyDescent="0.2"/>
    <row r="29275" ht="12.75" customHeight="1" x14ac:dyDescent="0.2"/>
    <row r="29276" ht="12.75" customHeight="1" x14ac:dyDescent="0.2"/>
    <row r="29277" ht="12.75" customHeight="1" x14ac:dyDescent="0.2"/>
    <row r="29278" ht="12.75" customHeight="1" x14ac:dyDescent="0.2"/>
    <row r="29279" ht="12.75" customHeight="1" x14ac:dyDescent="0.2"/>
    <row r="29280" ht="12.75" customHeight="1" x14ac:dyDescent="0.2"/>
    <row r="29281" ht="12.75" customHeight="1" x14ac:dyDescent="0.2"/>
    <row r="29282" ht="12.75" customHeight="1" x14ac:dyDescent="0.2"/>
    <row r="29283" ht="12.75" customHeight="1" x14ac:dyDescent="0.2"/>
    <row r="29284" ht="12.75" customHeight="1" x14ac:dyDescent="0.2"/>
    <row r="29285" ht="12.75" customHeight="1" x14ac:dyDescent="0.2"/>
    <row r="29286" ht="12.75" customHeight="1" x14ac:dyDescent="0.2"/>
    <row r="29287" ht="12.75" customHeight="1" x14ac:dyDescent="0.2"/>
    <row r="29288" ht="12.75" customHeight="1" x14ac:dyDescent="0.2"/>
    <row r="29289" ht="12.75" customHeight="1" x14ac:dyDescent="0.2"/>
    <row r="29290" ht="12.75" customHeight="1" x14ac:dyDescent="0.2"/>
    <row r="29291" ht="12.75" customHeight="1" x14ac:dyDescent="0.2"/>
    <row r="29292" ht="12.75" customHeight="1" x14ac:dyDescent="0.2"/>
    <row r="29293" ht="12.75" customHeight="1" x14ac:dyDescent="0.2"/>
    <row r="29294" ht="12.75" customHeight="1" x14ac:dyDescent="0.2"/>
    <row r="29295" ht="12.75" customHeight="1" x14ac:dyDescent="0.2"/>
    <row r="29296" ht="12.75" customHeight="1" x14ac:dyDescent="0.2"/>
    <row r="29297" ht="12.75" customHeight="1" x14ac:dyDescent="0.2"/>
    <row r="29298" ht="12.75" customHeight="1" x14ac:dyDescent="0.2"/>
    <row r="29299" ht="12.75" customHeight="1" x14ac:dyDescent="0.2"/>
    <row r="29300" ht="12.75" customHeight="1" x14ac:dyDescent="0.2"/>
    <row r="29301" ht="12.75" customHeight="1" x14ac:dyDescent="0.2"/>
    <row r="29302" ht="12.75" customHeight="1" x14ac:dyDescent="0.2"/>
    <row r="29303" ht="12.75" customHeight="1" x14ac:dyDescent="0.2"/>
    <row r="29304" ht="12.75" customHeight="1" x14ac:dyDescent="0.2"/>
    <row r="29305" ht="12.75" customHeight="1" x14ac:dyDescent="0.2"/>
    <row r="29306" ht="12.75" customHeight="1" x14ac:dyDescent="0.2"/>
    <row r="29307" ht="12.75" customHeight="1" x14ac:dyDescent="0.2"/>
    <row r="29308" ht="12.75" customHeight="1" x14ac:dyDescent="0.2"/>
    <row r="29309" ht="12.75" customHeight="1" x14ac:dyDescent="0.2"/>
    <row r="29310" ht="12.75" customHeight="1" x14ac:dyDescent="0.2"/>
    <row r="29311" ht="12.75" customHeight="1" x14ac:dyDescent="0.2"/>
    <row r="29312" ht="12.75" customHeight="1" x14ac:dyDescent="0.2"/>
    <row r="29313" ht="12.75" customHeight="1" x14ac:dyDescent="0.2"/>
    <row r="29314" ht="12.75" customHeight="1" x14ac:dyDescent="0.2"/>
    <row r="29315" ht="12.75" customHeight="1" x14ac:dyDescent="0.2"/>
    <row r="29316" ht="12.75" customHeight="1" x14ac:dyDescent="0.2"/>
    <row r="29317" ht="12.75" customHeight="1" x14ac:dyDescent="0.2"/>
    <row r="29318" ht="12.75" customHeight="1" x14ac:dyDescent="0.2"/>
    <row r="29319" ht="12.75" customHeight="1" x14ac:dyDescent="0.2"/>
    <row r="29320" ht="12.75" customHeight="1" x14ac:dyDescent="0.2"/>
    <row r="29321" ht="12.75" customHeight="1" x14ac:dyDescent="0.2"/>
    <row r="29322" ht="12.75" customHeight="1" x14ac:dyDescent="0.2"/>
    <row r="29323" ht="12.75" customHeight="1" x14ac:dyDescent="0.2"/>
    <row r="29324" ht="12.75" customHeight="1" x14ac:dyDescent="0.2"/>
    <row r="29325" ht="12.75" customHeight="1" x14ac:dyDescent="0.2"/>
    <row r="29326" ht="12.75" customHeight="1" x14ac:dyDescent="0.2"/>
    <row r="29327" ht="12.75" customHeight="1" x14ac:dyDescent="0.2"/>
    <row r="29328" ht="12.75" customHeight="1" x14ac:dyDescent="0.2"/>
    <row r="29329" ht="12.75" customHeight="1" x14ac:dyDescent="0.2"/>
    <row r="29330" ht="12.75" customHeight="1" x14ac:dyDescent="0.2"/>
    <row r="29331" ht="12.75" customHeight="1" x14ac:dyDescent="0.2"/>
    <row r="29332" ht="12.75" customHeight="1" x14ac:dyDescent="0.2"/>
    <row r="29333" ht="12.75" customHeight="1" x14ac:dyDescent="0.2"/>
    <row r="29334" ht="12.75" customHeight="1" x14ac:dyDescent="0.2"/>
    <row r="29335" ht="12.75" customHeight="1" x14ac:dyDescent="0.2"/>
    <row r="29336" ht="12.75" customHeight="1" x14ac:dyDescent="0.2"/>
    <row r="29337" ht="12.75" customHeight="1" x14ac:dyDescent="0.2"/>
    <row r="29338" ht="12.75" customHeight="1" x14ac:dyDescent="0.2"/>
    <row r="29339" ht="12.75" customHeight="1" x14ac:dyDescent="0.2"/>
    <row r="29340" ht="12.75" customHeight="1" x14ac:dyDescent="0.2"/>
    <row r="29341" ht="12.75" customHeight="1" x14ac:dyDescent="0.2"/>
    <row r="29342" ht="12.75" customHeight="1" x14ac:dyDescent="0.2"/>
    <row r="29343" ht="12.75" customHeight="1" x14ac:dyDescent="0.2"/>
    <row r="29344" ht="12.75" customHeight="1" x14ac:dyDescent="0.2"/>
    <row r="29345" ht="12.75" customHeight="1" x14ac:dyDescent="0.2"/>
    <row r="29346" ht="12.75" customHeight="1" x14ac:dyDescent="0.2"/>
    <row r="29347" ht="12.75" customHeight="1" x14ac:dyDescent="0.2"/>
    <row r="29348" ht="12.75" customHeight="1" x14ac:dyDescent="0.2"/>
    <row r="29349" ht="12.75" customHeight="1" x14ac:dyDescent="0.2"/>
    <row r="29350" ht="12.75" customHeight="1" x14ac:dyDescent="0.2"/>
    <row r="29351" ht="12.75" customHeight="1" x14ac:dyDescent="0.2"/>
    <row r="29352" ht="12.75" customHeight="1" x14ac:dyDescent="0.2"/>
    <row r="29353" ht="12.75" customHeight="1" x14ac:dyDescent="0.2"/>
    <row r="29354" ht="12.75" customHeight="1" x14ac:dyDescent="0.2"/>
    <row r="29355" ht="12.75" customHeight="1" x14ac:dyDescent="0.2"/>
    <row r="29356" ht="12.75" customHeight="1" x14ac:dyDescent="0.2"/>
    <row r="29357" ht="12.75" customHeight="1" x14ac:dyDescent="0.2"/>
    <row r="29358" ht="12.75" customHeight="1" x14ac:dyDescent="0.2"/>
    <row r="29359" ht="12.75" customHeight="1" x14ac:dyDescent="0.2"/>
    <row r="29360" ht="12.75" customHeight="1" x14ac:dyDescent="0.2"/>
    <row r="29361" ht="12.75" customHeight="1" x14ac:dyDescent="0.2"/>
    <row r="29362" ht="12.75" customHeight="1" x14ac:dyDescent="0.2"/>
    <row r="29363" ht="12.75" customHeight="1" x14ac:dyDescent="0.2"/>
    <row r="29364" ht="12.75" customHeight="1" x14ac:dyDescent="0.2"/>
    <row r="29365" ht="12.75" customHeight="1" x14ac:dyDescent="0.2"/>
    <row r="29366" ht="12.75" customHeight="1" x14ac:dyDescent="0.2"/>
    <row r="29367" ht="12.75" customHeight="1" x14ac:dyDescent="0.2"/>
    <row r="29368" ht="12.75" customHeight="1" x14ac:dyDescent="0.2"/>
    <row r="29369" ht="12.75" customHeight="1" x14ac:dyDescent="0.2"/>
    <row r="29370" ht="12.75" customHeight="1" x14ac:dyDescent="0.2"/>
    <row r="29371" ht="12.75" customHeight="1" x14ac:dyDescent="0.2"/>
    <row r="29372" ht="12.75" customHeight="1" x14ac:dyDescent="0.2"/>
    <row r="29373" ht="12.75" customHeight="1" x14ac:dyDescent="0.2"/>
    <row r="29374" ht="12.75" customHeight="1" x14ac:dyDescent="0.2"/>
    <row r="29375" ht="12.75" customHeight="1" x14ac:dyDescent="0.2"/>
    <row r="29376" ht="12.75" customHeight="1" x14ac:dyDescent="0.2"/>
    <row r="29377" ht="12.75" customHeight="1" x14ac:dyDescent="0.2"/>
    <row r="29378" ht="12.75" customHeight="1" x14ac:dyDescent="0.2"/>
    <row r="29379" ht="12.75" customHeight="1" x14ac:dyDescent="0.2"/>
    <row r="29380" ht="12.75" customHeight="1" x14ac:dyDescent="0.2"/>
    <row r="29381" ht="12.75" customHeight="1" x14ac:dyDescent="0.2"/>
    <row r="29382" ht="12.75" customHeight="1" x14ac:dyDescent="0.2"/>
    <row r="29383" ht="12.75" customHeight="1" x14ac:dyDescent="0.2"/>
    <row r="29384" ht="12.75" customHeight="1" x14ac:dyDescent="0.2"/>
    <row r="29385" ht="12.75" customHeight="1" x14ac:dyDescent="0.2"/>
    <row r="29386" ht="12.75" customHeight="1" x14ac:dyDescent="0.2"/>
    <row r="29387" ht="12.75" customHeight="1" x14ac:dyDescent="0.2"/>
    <row r="29388" ht="12.75" customHeight="1" x14ac:dyDescent="0.2"/>
    <row r="29389" ht="12.75" customHeight="1" x14ac:dyDescent="0.2"/>
    <row r="29390" ht="12.75" customHeight="1" x14ac:dyDescent="0.2"/>
    <row r="29391" ht="12.75" customHeight="1" x14ac:dyDescent="0.2"/>
    <row r="29392" ht="12.75" customHeight="1" x14ac:dyDescent="0.2"/>
    <row r="29393" ht="12.75" customHeight="1" x14ac:dyDescent="0.2"/>
    <row r="29394" ht="12.75" customHeight="1" x14ac:dyDescent="0.2"/>
    <row r="29395" ht="12.75" customHeight="1" x14ac:dyDescent="0.2"/>
    <row r="29396" ht="12.75" customHeight="1" x14ac:dyDescent="0.2"/>
    <row r="29397" ht="12.75" customHeight="1" x14ac:dyDescent="0.2"/>
    <row r="29398" ht="12.75" customHeight="1" x14ac:dyDescent="0.2"/>
    <row r="29399" ht="12.75" customHeight="1" x14ac:dyDescent="0.2"/>
    <row r="29400" ht="12.75" customHeight="1" x14ac:dyDescent="0.2"/>
    <row r="29401" ht="12.75" customHeight="1" x14ac:dyDescent="0.2"/>
    <row r="29402" ht="12.75" customHeight="1" x14ac:dyDescent="0.2"/>
    <row r="29403" ht="12.75" customHeight="1" x14ac:dyDescent="0.2"/>
    <row r="29404" ht="12.75" customHeight="1" x14ac:dyDescent="0.2"/>
    <row r="29405" ht="12.75" customHeight="1" x14ac:dyDescent="0.2"/>
    <row r="29406" ht="12.75" customHeight="1" x14ac:dyDescent="0.2"/>
    <row r="29407" ht="12.75" customHeight="1" x14ac:dyDescent="0.2"/>
    <row r="29408" ht="12.75" customHeight="1" x14ac:dyDescent="0.2"/>
    <row r="29409" ht="12.75" customHeight="1" x14ac:dyDescent="0.2"/>
    <row r="29410" ht="12.75" customHeight="1" x14ac:dyDescent="0.2"/>
    <row r="29411" ht="12.75" customHeight="1" x14ac:dyDescent="0.2"/>
    <row r="29412" ht="12.75" customHeight="1" x14ac:dyDescent="0.2"/>
    <row r="29413" ht="12.75" customHeight="1" x14ac:dyDescent="0.2"/>
    <row r="29414" ht="12.75" customHeight="1" x14ac:dyDescent="0.2"/>
    <row r="29415" ht="12.75" customHeight="1" x14ac:dyDescent="0.2"/>
    <row r="29416" ht="12.75" customHeight="1" x14ac:dyDescent="0.2"/>
    <row r="29417" ht="12.75" customHeight="1" x14ac:dyDescent="0.2"/>
    <row r="29418" ht="12.75" customHeight="1" x14ac:dyDescent="0.2"/>
    <row r="29419" ht="12.75" customHeight="1" x14ac:dyDescent="0.2"/>
    <row r="29420" ht="12.75" customHeight="1" x14ac:dyDescent="0.2"/>
    <row r="29421" ht="12.75" customHeight="1" x14ac:dyDescent="0.2"/>
    <row r="29422" ht="12.75" customHeight="1" x14ac:dyDescent="0.2"/>
    <row r="29423" ht="12.75" customHeight="1" x14ac:dyDescent="0.2"/>
    <row r="29424" ht="12.75" customHeight="1" x14ac:dyDescent="0.2"/>
    <row r="29425" ht="12.75" customHeight="1" x14ac:dyDescent="0.2"/>
    <row r="29426" ht="12.75" customHeight="1" x14ac:dyDescent="0.2"/>
    <row r="29427" ht="12.75" customHeight="1" x14ac:dyDescent="0.2"/>
    <row r="29428" ht="12.75" customHeight="1" x14ac:dyDescent="0.2"/>
    <row r="29429" ht="12.75" customHeight="1" x14ac:dyDescent="0.2"/>
    <row r="29430" ht="12.75" customHeight="1" x14ac:dyDescent="0.2"/>
    <row r="29431" ht="12.75" customHeight="1" x14ac:dyDescent="0.2"/>
    <row r="29432" ht="12.75" customHeight="1" x14ac:dyDescent="0.2"/>
    <row r="29433" ht="12.75" customHeight="1" x14ac:dyDescent="0.2"/>
    <row r="29434" ht="12.75" customHeight="1" x14ac:dyDescent="0.2"/>
    <row r="29435" ht="12.75" customHeight="1" x14ac:dyDescent="0.2"/>
    <row r="29436" ht="12.75" customHeight="1" x14ac:dyDescent="0.2"/>
    <row r="29437" ht="12.75" customHeight="1" x14ac:dyDescent="0.2"/>
    <row r="29438" ht="12.75" customHeight="1" x14ac:dyDescent="0.2"/>
    <row r="29439" ht="12.75" customHeight="1" x14ac:dyDescent="0.2"/>
    <row r="29440" ht="12.75" customHeight="1" x14ac:dyDescent="0.2"/>
    <row r="29441" ht="12.75" customHeight="1" x14ac:dyDescent="0.2"/>
    <row r="29442" ht="12.75" customHeight="1" x14ac:dyDescent="0.2"/>
    <row r="29443" ht="12.75" customHeight="1" x14ac:dyDescent="0.2"/>
    <row r="29444" ht="12.75" customHeight="1" x14ac:dyDescent="0.2"/>
    <row r="29445" ht="12.75" customHeight="1" x14ac:dyDescent="0.2"/>
    <row r="29446" ht="12.75" customHeight="1" x14ac:dyDescent="0.2"/>
    <row r="29447" ht="12.75" customHeight="1" x14ac:dyDescent="0.2"/>
    <row r="29448" ht="12.75" customHeight="1" x14ac:dyDescent="0.2"/>
    <row r="29449" ht="12.75" customHeight="1" x14ac:dyDescent="0.2"/>
    <row r="29450" ht="12.75" customHeight="1" x14ac:dyDescent="0.2"/>
    <row r="29451" ht="12.75" customHeight="1" x14ac:dyDescent="0.2"/>
    <row r="29452" ht="12.75" customHeight="1" x14ac:dyDescent="0.2"/>
    <row r="29453" ht="12.75" customHeight="1" x14ac:dyDescent="0.2"/>
    <row r="29454" ht="12.75" customHeight="1" x14ac:dyDescent="0.2"/>
    <row r="29455" ht="12.75" customHeight="1" x14ac:dyDescent="0.2"/>
    <row r="29456" ht="12.75" customHeight="1" x14ac:dyDescent="0.2"/>
    <row r="29457" ht="12.75" customHeight="1" x14ac:dyDescent="0.2"/>
    <row r="29458" ht="12.75" customHeight="1" x14ac:dyDescent="0.2"/>
    <row r="29459" ht="12.75" customHeight="1" x14ac:dyDescent="0.2"/>
    <row r="29460" ht="12.75" customHeight="1" x14ac:dyDescent="0.2"/>
    <row r="29461" ht="12.75" customHeight="1" x14ac:dyDescent="0.2"/>
    <row r="29462" ht="12.75" customHeight="1" x14ac:dyDescent="0.2"/>
    <row r="29463" ht="12.75" customHeight="1" x14ac:dyDescent="0.2"/>
    <row r="29464" ht="12.75" customHeight="1" x14ac:dyDescent="0.2"/>
    <row r="29465" ht="12.75" customHeight="1" x14ac:dyDescent="0.2"/>
    <row r="29466" ht="12.75" customHeight="1" x14ac:dyDescent="0.2"/>
    <row r="29467" ht="12.75" customHeight="1" x14ac:dyDescent="0.2"/>
    <row r="29468" ht="12.75" customHeight="1" x14ac:dyDescent="0.2"/>
    <row r="29469" ht="12.75" customHeight="1" x14ac:dyDescent="0.2"/>
    <row r="29470" ht="12.75" customHeight="1" x14ac:dyDescent="0.2"/>
    <row r="29471" ht="12.75" customHeight="1" x14ac:dyDescent="0.2"/>
    <row r="29472" ht="12.75" customHeight="1" x14ac:dyDescent="0.2"/>
    <row r="29473" ht="12.75" customHeight="1" x14ac:dyDescent="0.2"/>
    <row r="29474" ht="12.75" customHeight="1" x14ac:dyDescent="0.2"/>
    <row r="29475" ht="12.75" customHeight="1" x14ac:dyDescent="0.2"/>
    <row r="29476" ht="12.75" customHeight="1" x14ac:dyDescent="0.2"/>
    <row r="29477" ht="12.75" customHeight="1" x14ac:dyDescent="0.2"/>
    <row r="29478" ht="12.75" customHeight="1" x14ac:dyDescent="0.2"/>
    <row r="29479" ht="12.75" customHeight="1" x14ac:dyDescent="0.2"/>
    <row r="29480" ht="12.75" customHeight="1" x14ac:dyDescent="0.2"/>
    <row r="29481" ht="12.75" customHeight="1" x14ac:dyDescent="0.2"/>
    <row r="29482" ht="12.75" customHeight="1" x14ac:dyDescent="0.2"/>
    <row r="29483" ht="12.75" customHeight="1" x14ac:dyDescent="0.2"/>
    <row r="29484" ht="12.75" customHeight="1" x14ac:dyDescent="0.2"/>
    <row r="29485" ht="12.75" customHeight="1" x14ac:dyDescent="0.2"/>
    <row r="29486" ht="12.75" customHeight="1" x14ac:dyDescent="0.2"/>
    <row r="29487" ht="12.75" customHeight="1" x14ac:dyDescent="0.2"/>
    <row r="29488" ht="12.75" customHeight="1" x14ac:dyDescent="0.2"/>
    <row r="29489" ht="12.75" customHeight="1" x14ac:dyDescent="0.2"/>
    <row r="29490" ht="12.75" customHeight="1" x14ac:dyDescent="0.2"/>
    <row r="29491" ht="12.75" customHeight="1" x14ac:dyDescent="0.2"/>
    <row r="29492" ht="12.75" customHeight="1" x14ac:dyDescent="0.2"/>
    <row r="29493" ht="12.75" customHeight="1" x14ac:dyDescent="0.2"/>
    <row r="29494" ht="12.75" customHeight="1" x14ac:dyDescent="0.2"/>
    <row r="29495" ht="12.75" customHeight="1" x14ac:dyDescent="0.2"/>
    <row r="29496" ht="12.75" customHeight="1" x14ac:dyDescent="0.2"/>
    <row r="29497" ht="12.75" customHeight="1" x14ac:dyDescent="0.2"/>
    <row r="29498" ht="12.75" customHeight="1" x14ac:dyDescent="0.2"/>
    <row r="29499" ht="12.75" customHeight="1" x14ac:dyDescent="0.2"/>
    <row r="29500" ht="12.75" customHeight="1" x14ac:dyDescent="0.2"/>
    <row r="29501" ht="12.75" customHeight="1" x14ac:dyDescent="0.2"/>
    <row r="29502" ht="12.75" customHeight="1" x14ac:dyDescent="0.2"/>
    <row r="29503" ht="12.75" customHeight="1" x14ac:dyDescent="0.2"/>
    <row r="29504" ht="12.75" customHeight="1" x14ac:dyDescent="0.2"/>
    <row r="29505" ht="12.75" customHeight="1" x14ac:dyDescent="0.2"/>
    <row r="29506" ht="12.75" customHeight="1" x14ac:dyDescent="0.2"/>
    <row r="29507" ht="12.75" customHeight="1" x14ac:dyDescent="0.2"/>
    <row r="29508" ht="12.75" customHeight="1" x14ac:dyDescent="0.2"/>
    <row r="29509" ht="12.75" customHeight="1" x14ac:dyDescent="0.2"/>
    <row r="29510" ht="12.75" customHeight="1" x14ac:dyDescent="0.2"/>
    <row r="29511" ht="12.75" customHeight="1" x14ac:dyDescent="0.2"/>
    <row r="29512" ht="12.75" customHeight="1" x14ac:dyDescent="0.2"/>
    <row r="29513" ht="12.75" customHeight="1" x14ac:dyDescent="0.2"/>
    <row r="29514" ht="12.75" customHeight="1" x14ac:dyDescent="0.2"/>
    <row r="29515" ht="12.75" customHeight="1" x14ac:dyDescent="0.2"/>
    <row r="29516" ht="12.75" customHeight="1" x14ac:dyDescent="0.2"/>
    <row r="29517" ht="12.75" customHeight="1" x14ac:dyDescent="0.2"/>
    <row r="29518" ht="12.75" customHeight="1" x14ac:dyDescent="0.2"/>
    <row r="29519" ht="12.75" customHeight="1" x14ac:dyDescent="0.2"/>
    <row r="29520" ht="12.75" customHeight="1" x14ac:dyDescent="0.2"/>
    <row r="29521" ht="12.75" customHeight="1" x14ac:dyDescent="0.2"/>
    <row r="29522" ht="12.75" customHeight="1" x14ac:dyDescent="0.2"/>
    <row r="29523" ht="12.75" customHeight="1" x14ac:dyDescent="0.2"/>
    <row r="29524" ht="12.75" customHeight="1" x14ac:dyDescent="0.2"/>
    <row r="29525" ht="12.75" customHeight="1" x14ac:dyDescent="0.2"/>
    <row r="29526" ht="12.75" customHeight="1" x14ac:dyDescent="0.2"/>
    <row r="29527" ht="12.75" customHeight="1" x14ac:dyDescent="0.2"/>
    <row r="29528" ht="12.75" customHeight="1" x14ac:dyDescent="0.2"/>
    <row r="29529" ht="12.75" customHeight="1" x14ac:dyDescent="0.2"/>
    <row r="29530" ht="12.75" customHeight="1" x14ac:dyDescent="0.2"/>
    <row r="29531" ht="12.75" customHeight="1" x14ac:dyDescent="0.2"/>
    <row r="29532" ht="12.75" customHeight="1" x14ac:dyDescent="0.2"/>
    <row r="29533" ht="12.75" customHeight="1" x14ac:dyDescent="0.2"/>
    <row r="29534" ht="12.75" customHeight="1" x14ac:dyDescent="0.2"/>
    <row r="29535" ht="12.75" customHeight="1" x14ac:dyDescent="0.2"/>
    <row r="29536" ht="12.75" customHeight="1" x14ac:dyDescent="0.2"/>
    <row r="29537" ht="12.75" customHeight="1" x14ac:dyDescent="0.2"/>
    <row r="29538" ht="12.75" customHeight="1" x14ac:dyDescent="0.2"/>
    <row r="29539" ht="12.75" customHeight="1" x14ac:dyDescent="0.2"/>
    <row r="29540" ht="12.75" customHeight="1" x14ac:dyDescent="0.2"/>
    <row r="29541" ht="12.75" customHeight="1" x14ac:dyDescent="0.2"/>
    <row r="29542" ht="12.75" customHeight="1" x14ac:dyDescent="0.2"/>
    <row r="29543" ht="12.75" customHeight="1" x14ac:dyDescent="0.2"/>
    <row r="29544" ht="12.75" customHeight="1" x14ac:dyDescent="0.2"/>
    <row r="29545" ht="12.75" customHeight="1" x14ac:dyDescent="0.2"/>
    <row r="29546" ht="12.75" customHeight="1" x14ac:dyDescent="0.2"/>
    <row r="29547" ht="12.75" customHeight="1" x14ac:dyDescent="0.2"/>
    <row r="29548" ht="12.75" customHeight="1" x14ac:dyDescent="0.2"/>
    <row r="29549" ht="12.75" customHeight="1" x14ac:dyDescent="0.2"/>
    <row r="29550" ht="12.75" customHeight="1" x14ac:dyDescent="0.2"/>
    <row r="29551" ht="12.75" customHeight="1" x14ac:dyDescent="0.2"/>
    <row r="29552" ht="12.75" customHeight="1" x14ac:dyDescent="0.2"/>
    <row r="29553" ht="12.75" customHeight="1" x14ac:dyDescent="0.2"/>
    <row r="29554" ht="12.75" customHeight="1" x14ac:dyDescent="0.2"/>
    <row r="29555" ht="12.75" customHeight="1" x14ac:dyDescent="0.2"/>
    <row r="29556" ht="12.75" customHeight="1" x14ac:dyDescent="0.2"/>
    <row r="29557" ht="12.75" customHeight="1" x14ac:dyDescent="0.2"/>
    <row r="29558" ht="12.75" customHeight="1" x14ac:dyDescent="0.2"/>
    <row r="29559" ht="12.75" customHeight="1" x14ac:dyDescent="0.2"/>
    <row r="29560" ht="12.75" customHeight="1" x14ac:dyDescent="0.2"/>
    <row r="29561" ht="12.75" customHeight="1" x14ac:dyDescent="0.2"/>
    <row r="29562" ht="12.75" customHeight="1" x14ac:dyDescent="0.2"/>
    <row r="29563" ht="12.75" customHeight="1" x14ac:dyDescent="0.2"/>
    <row r="29564" ht="12.75" customHeight="1" x14ac:dyDescent="0.2"/>
    <row r="29565" ht="12.75" customHeight="1" x14ac:dyDescent="0.2"/>
    <row r="29566" ht="12.75" customHeight="1" x14ac:dyDescent="0.2"/>
    <row r="29567" ht="12.75" customHeight="1" x14ac:dyDescent="0.2"/>
    <row r="29568" ht="12.75" customHeight="1" x14ac:dyDescent="0.2"/>
    <row r="29569" ht="12.75" customHeight="1" x14ac:dyDescent="0.2"/>
    <row r="29570" ht="12.75" customHeight="1" x14ac:dyDescent="0.2"/>
    <row r="29571" ht="12.75" customHeight="1" x14ac:dyDescent="0.2"/>
    <row r="29572" ht="12.75" customHeight="1" x14ac:dyDescent="0.2"/>
    <row r="29573" ht="12.75" customHeight="1" x14ac:dyDescent="0.2"/>
    <row r="29574" ht="12.75" customHeight="1" x14ac:dyDescent="0.2"/>
    <row r="29575" ht="12.75" customHeight="1" x14ac:dyDescent="0.2"/>
    <row r="29576" ht="12.75" customHeight="1" x14ac:dyDescent="0.2"/>
    <row r="29577" ht="12.75" customHeight="1" x14ac:dyDescent="0.2"/>
    <row r="29578" ht="12.75" customHeight="1" x14ac:dyDescent="0.2"/>
    <row r="29579" ht="12.75" customHeight="1" x14ac:dyDescent="0.2"/>
    <row r="29580" ht="12.75" customHeight="1" x14ac:dyDescent="0.2"/>
    <row r="29581" ht="12.75" customHeight="1" x14ac:dyDescent="0.2"/>
    <row r="29582" ht="12.75" customHeight="1" x14ac:dyDescent="0.2"/>
    <row r="29583" ht="12.75" customHeight="1" x14ac:dyDescent="0.2"/>
    <row r="29584" ht="12.75" customHeight="1" x14ac:dyDescent="0.2"/>
    <row r="29585" ht="12.75" customHeight="1" x14ac:dyDescent="0.2"/>
    <row r="29586" ht="12.75" customHeight="1" x14ac:dyDescent="0.2"/>
    <row r="29587" ht="12.75" customHeight="1" x14ac:dyDescent="0.2"/>
    <row r="29588" ht="12.75" customHeight="1" x14ac:dyDescent="0.2"/>
    <row r="29589" ht="12.75" customHeight="1" x14ac:dyDescent="0.2"/>
    <row r="29590" ht="12.75" customHeight="1" x14ac:dyDescent="0.2"/>
    <row r="29591" ht="12.75" customHeight="1" x14ac:dyDescent="0.2"/>
    <row r="29592" ht="12.75" customHeight="1" x14ac:dyDescent="0.2"/>
    <row r="29593" ht="12.75" customHeight="1" x14ac:dyDescent="0.2"/>
    <row r="29594" ht="12.75" customHeight="1" x14ac:dyDescent="0.2"/>
    <row r="29595" ht="12.75" customHeight="1" x14ac:dyDescent="0.2"/>
    <row r="29596" ht="12.75" customHeight="1" x14ac:dyDescent="0.2"/>
    <row r="29597" ht="12.75" customHeight="1" x14ac:dyDescent="0.2"/>
    <row r="29598" ht="12.75" customHeight="1" x14ac:dyDescent="0.2"/>
    <row r="29599" ht="12.75" customHeight="1" x14ac:dyDescent="0.2"/>
    <row r="29600" ht="12.75" customHeight="1" x14ac:dyDescent="0.2"/>
    <row r="29601" ht="12.75" customHeight="1" x14ac:dyDescent="0.2"/>
    <row r="29602" ht="12.75" customHeight="1" x14ac:dyDescent="0.2"/>
    <row r="29603" ht="12.75" customHeight="1" x14ac:dyDescent="0.2"/>
    <row r="29604" ht="12.75" customHeight="1" x14ac:dyDescent="0.2"/>
    <row r="29605" ht="12.75" customHeight="1" x14ac:dyDescent="0.2"/>
    <row r="29606" ht="12.75" customHeight="1" x14ac:dyDescent="0.2"/>
    <row r="29607" ht="12.75" customHeight="1" x14ac:dyDescent="0.2"/>
    <row r="29608" ht="12.75" customHeight="1" x14ac:dyDescent="0.2"/>
    <row r="29609" ht="12.75" customHeight="1" x14ac:dyDescent="0.2"/>
    <row r="29610" ht="12.75" customHeight="1" x14ac:dyDescent="0.2"/>
    <row r="29611" ht="12.75" customHeight="1" x14ac:dyDescent="0.2"/>
    <row r="29612" ht="12.75" customHeight="1" x14ac:dyDescent="0.2"/>
    <row r="29613" ht="12.75" customHeight="1" x14ac:dyDescent="0.2"/>
    <row r="29614" ht="12.75" customHeight="1" x14ac:dyDescent="0.2"/>
    <row r="29615" ht="12.75" customHeight="1" x14ac:dyDescent="0.2"/>
    <row r="29616" ht="12.75" customHeight="1" x14ac:dyDescent="0.2"/>
    <row r="29617" ht="12.75" customHeight="1" x14ac:dyDescent="0.2"/>
    <row r="29618" ht="12.75" customHeight="1" x14ac:dyDescent="0.2"/>
    <row r="29619" ht="12.75" customHeight="1" x14ac:dyDescent="0.2"/>
    <row r="29620" ht="12.75" customHeight="1" x14ac:dyDescent="0.2"/>
    <row r="29621" ht="12.75" customHeight="1" x14ac:dyDescent="0.2"/>
    <row r="29622" ht="12.75" customHeight="1" x14ac:dyDescent="0.2"/>
    <row r="29623" ht="12.75" customHeight="1" x14ac:dyDescent="0.2"/>
    <row r="29624" ht="12.75" customHeight="1" x14ac:dyDescent="0.2"/>
    <row r="29625" ht="12.75" customHeight="1" x14ac:dyDescent="0.2"/>
    <row r="29626" ht="12.75" customHeight="1" x14ac:dyDescent="0.2"/>
    <row r="29627" ht="12.75" customHeight="1" x14ac:dyDescent="0.2"/>
    <row r="29628" ht="12.75" customHeight="1" x14ac:dyDescent="0.2"/>
    <row r="29629" ht="12.75" customHeight="1" x14ac:dyDescent="0.2"/>
    <row r="29630" ht="12.75" customHeight="1" x14ac:dyDescent="0.2"/>
    <row r="29631" ht="12.75" customHeight="1" x14ac:dyDescent="0.2"/>
    <row r="29632" ht="12.75" customHeight="1" x14ac:dyDescent="0.2"/>
    <row r="29633" ht="12.75" customHeight="1" x14ac:dyDescent="0.2"/>
    <row r="29634" ht="12.75" customHeight="1" x14ac:dyDescent="0.2"/>
    <row r="29635" ht="12.75" customHeight="1" x14ac:dyDescent="0.2"/>
    <row r="29636" ht="12.75" customHeight="1" x14ac:dyDescent="0.2"/>
    <row r="29637" ht="12.75" customHeight="1" x14ac:dyDescent="0.2"/>
    <row r="29638" ht="12.75" customHeight="1" x14ac:dyDescent="0.2"/>
    <row r="29639" ht="12.75" customHeight="1" x14ac:dyDescent="0.2"/>
    <row r="29640" ht="12.75" customHeight="1" x14ac:dyDescent="0.2"/>
    <row r="29641" ht="12.75" customHeight="1" x14ac:dyDescent="0.2"/>
    <row r="29642" ht="12.75" customHeight="1" x14ac:dyDescent="0.2"/>
    <row r="29643" ht="12.75" customHeight="1" x14ac:dyDescent="0.2"/>
    <row r="29644" ht="12.75" customHeight="1" x14ac:dyDescent="0.2"/>
    <row r="29645" ht="12.75" customHeight="1" x14ac:dyDescent="0.2"/>
    <row r="29646" ht="12.75" customHeight="1" x14ac:dyDescent="0.2"/>
    <row r="29647" ht="12.75" customHeight="1" x14ac:dyDescent="0.2"/>
    <row r="29648" ht="12.75" customHeight="1" x14ac:dyDescent="0.2"/>
    <row r="29649" ht="12.75" customHeight="1" x14ac:dyDescent="0.2"/>
    <row r="29650" ht="12.75" customHeight="1" x14ac:dyDescent="0.2"/>
    <row r="29651" ht="12.75" customHeight="1" x14ac:dyDescent="0.2"/>
    <row r="29652" ht="12.75" customHeight="1" x14ac:dyDescent="0.2"/>
    <row r="29653" ht="12.75" customHeight="1" x14ac:dyDescent="0.2"/>
    <row r="29654" ht="12.75" customHeight="1" x14ac:dyDescent="0.2"/>
    <row r="29655" ht="12.75" customHeight="1" x14ac:dyDescent="0.2"/>
    <row r="29656" ht="12.75" customHeight="1" x14ac:dyDescent="0.2"/>
    <row r="29657" ht="12.75" customHeight="1" x14ac:dyDescent="0.2"/>
    <row r="29658" ht="12.75" customHeight="1" x14ac:dyDescent="0.2"/>
    <row r="29659" ht="12.75" customHeight="1" x14ac:dyDescent="0.2"/>
    <row r="29660" ht="12.75" customHeight="1" x14ac:dyDescent="0.2"/>
    <row r="29661" ht="12.75" customHeight="1" x14ac:dyDescent="0.2"/>
    <row r="29662" ht="12.75" customHeight="1" x14ac:dyDescent="0.2"/>
    <row r="29663" ht="12.75" customHeight="1" x14ac:dyDescent="0.2"/>
    <row r="29664" ht="12.75" customHeight="1" x14ac:dyDescent="0.2"/>
    <row r="29665" ht="12.75" customHeight="1" x14ac:dyDescent="0.2"/>
    <row r="29666" ht="12.75" customHeight="1" x14ac:dyDescent="0.2"/>
    <row r="29667" ht="12.75" customHeight="1" x14ac:dyDescent="0.2"/>
    <row r="29668" ht="12.75" customHeight="1" x14ac:dyDescent="0.2"/>
    <row r="29669" ht="12.75" customHeight="1" x14ac:dyDescent="0.2"/>
    <row r="29670" ht="12.75" customHeight="1" x14ac:dyDescent="0.2"/>
    <row r="29671" ht="12.75" customHeight="1" x14ac:dyDescent="0.2"/>
    <row r="29672" ht="12.75" customHeight="1" x14ac:dyDescent="0.2"/>
    <row r="29673" ht="12.75" customHeight="1" x14ac:dyDescent="0.2"/>
    <row r="29674" ht="12.75" customHeight="1" x14ac:dyDescent="0.2"/>
    <row r="29675" ht="12.75" customHeight="1" x14ac:dyDescent="0.2"/>
    <row r="29676" ht="12.75" customHeight="1" x14ac:dyDescent="0.2"/>
    <row r="29677" ht="12.75" customHeight="1" x14ac:dyDescent="0.2"/>
    <row r="29678" ht="12.75" customHeight="1" x14ac:dyDescent="0.2"/>
    <row r="29679" ht="12.75" customHeight="1" x14ac:dyDescent="0.2"/>
    <row r="29680" ht="12.75" customHeight="1" x14ac:dyDescent="0.2"/>
    <row r="29681" ht="12.75" customHeight="1" x14ac:dyDescent="0.2"/>
    <row r="29682" ht="12.75" customHeight="1" x14ac:dyDescent="0.2"/>
    <row r="29683" ht="12.75" customHeight="1" x14ac:dyDescent="0.2"/>
    <row r="29684" ht="12.75" customHeight="1" x14ac:dyDescent="0.2"/>
    <row r="29685" ht="12.75" customHeight="1" x14ac:dyDescent="0.2"/>
    <row r="29686" ht="12.75" customHeight="1" x14ac:dyDescent="0.2"/>
    <row r="29687" ht="12.75" customHeight="1" x14ac:dyDescent="0.2"/>
    <row r="29688" ht="12.75" customHeight="1" x14ac:dyDescent="0.2"/>
    <row r="29689" ht="12.75" customHeight="1" x14ac:dyDescent="0.2"/>
    <row r="29690" ht="12.75" customHeight="1" x14ac:dyDescent="0.2"/>
    <row r="29691" ht="12.75" customHeight="1" x14ac:dyDescent="0.2"/>
    <row r="29692" ht="12.75" customHeight="1" x14ac:dyDescent="0.2"/>
    <row r="29693" ht="12.75" customHeight="1" x14ac:dyDescent="0.2"/>
    <row r="29694" ht="12.75" customHeight="1" x14ac:dyDescent="0.2"/>
    <row r="29695" ht="12.75" customHeight="1" x14ac:dyDescent="0.2"/>
    <row r="29696" ht="12.75" customHeight="1" x14ac:dyDescent="0.2"/>
    <row r="29697" ht="12.75" customHeight="1" x14ac:dyDescent="0.2"/>
    <row r="29698" ht="12.75" customHeight="1" x14ac:dyDescent="0.2"/>
    <row r="29699" ht="12.75" customHeight="1" x14ac:dyDescent="0.2"/>
    <row r="29700" ht="12.75" customHeight="1" x14ac:dyDescent="0.2"/>
    <row r="29701" ht="12.75" customHeight="1" x14ac:dyDescent="0.2"/>
    <row r="29702" ht="12.75" customHeight="1" x14ac:dyDescent="0.2"/>
    <row r="29703" ht="12.75" customHeight="1" x14ac:dyDescent="0.2"/>
    <row r="29704" ht="12.75" customHeight="1" x14ac:dyDescent="0.2"/>
    <row r="29705" ht="12.75" customHeight="1" x14ac:dyDescent="0.2"/>
    <row r="29706" ht="12.75" customHeight="1" x14ac:dyDescent="0.2"/>
    <row r="29707" ht="12.75" customHeight="1" x14ac:dyDescent="0.2"/>
    <row r="29708" ht="12.75" customHeight="1" x14ac:dyDescent="0.2"/>
    <row r="29709" ht="12.75" customHeight="1" x14ac:dyDescent="0.2"/>
    <row r="29710" ht="12.75" customHeight="1" x14ac:dyDescent="0.2"/>
    <row r="29711" ht="12.75" customHeight="1" x14ac:dyDescent="0.2"/>
    <row r="29712" ht="12.75" customHeight="1" x14ac:dyDescent="0.2"/>
    <row r="29713" ht="12.75" customHeight="1" x14ac:dyDescent="0.2"/>
    <row r="29714" ht="12.75" customHeight="1" x14ac:dyDescent="0.2"/>
    <row r="29715" ht="12.75" customHeight="1" x14ac:dyDescent="0.2"/>
    <row r="29716" ht="12.75" customHeight="1" x14ac:dyDescent="0.2"/>
    <row r="29717" ht="12.75" customHeight="1" x14ac:dyDescent="0.2"/>
    <row r="29718" ht="12.75" customHeight="1" x14ac:dyDescent="0.2"/>
    <row r="29719" ht="12.75" customHeight="1" x14ac:dyDescent="0.2"/>
    <row r="29720" ht="12.75" customHeight="1" x14ac:dyDescent="0.2"/>
    <row r="29721" ht="12.75" customHeight="1" x14ac:dyDescent="0.2"/>
    <row r="29722" ht="12.75" customHeight="1" x14ac:dyDescent="0.2"/>
    <row r="29723" ht="12.75" customHeight="1" x14ac:dyDescent="0.2"/>
    <row r="29724" ht="12.75" customHeight="1" x14ac:dyDescent="0.2"/>
    <row r="29725" ht="12.75" customHeight="1" x14ac:dyDescent="0.2"/>
    <row r="29726" ht="12.75" customHeight="1" x14ac:dyDescent="0.2"/>
    <row r="29727" ht="12.75" customHeight="1" x14ac:dyDescent="0.2"/>
    <row r="29728" ht="12.75" customHeight="1" x14ac:dyDescent="0.2"/>
    <row r="29729" ht="12.75" customHeight="1" x14ac:dyDescent="0.2"/>
    <row r="29730" ht="12.75" customHeight="1" x14ac:dyDescent="0.2"/>
    <row r="29731" ht="12.75" customHeight="1" x14ac:dyDescent="0.2"/>
    <row r="29732" ht="12.75" customHeight="1" x14ac:dyDescent="0.2"/>
    <row r="29733" ht="12.75" customHeight="1" x14ac:dyDescent="0.2"/>
    <row r="29734" ht="12.75" customHeight="1" x14ac:dyDescent="0.2"/>
    <row r="29735" ht="12.75" customHeight="1" x14ac:dyDescent="0.2"/>
    <row r="29736" ht="12.75" customHeight="1" x14ac:dyDescent="0.2"/>
    <row r="29737" ht="12.75" customHeight="1" x14ac:dyDescent="0.2"/>
    <row r="29738" ht="12.75" customHeight="1" x14ac:dyDescent="0.2"/>
    <row r="29739" ht="12.75" customHeight="1" x14ac:dyDescent="0.2"/>
    <row r="29740" ht="12.75" customHeight="1" x14ac:dyDescent="0.2"/>
    <row r="29741" ht="12.75" customHeight="1" x14ac:dyDescent="0.2"/>
    <row r="29742" ht="12.75" customHeight="1" x14ac:dyDescent="0.2"/>
    <row r="29743" ht="12.75" customHeight="1" x14ac:dyDescent="0.2"/>
    <row r="29744" ht="12.75" customHeight="1" x14ac:dyDescent="0.2"/>
    <row r="29745" ht="12.75" customHeight="1" x14ac:dyDescent="0.2"/>
    <row r="29746" ht="12.75" customHeight="1" x14ac:dyDescent="0.2"/>
    <row r="29747" ht="12.75" customHeight="1" x14ac:dyDescent="0.2"/>
    <row r="29748" ht="12.75" customHeight="1" x14ac:dyDescent="0.2"/>
    <row r="29749" ht="12.75" customHeight="1" x14ac:dyDescent="0.2"/>
    <row r="29750" ht="12.75" customHeight="1" x14ac:dyDescent="0.2"/>
    <row r="29751" ht="12.75" customHeight="1" x14ac:dyDescent="0.2"/>
    <row r="29752" ht="12.75" customHeight="1" x14ac:dyDescent="0.2"/>
    <row r="29753" ht="12.75" customHeight="1" x14ac:dyDescent="0.2"/>
    <row r="29754" ht="12.75" customHeight="1" x14ac:dyDescent="0.2"/>
    <row r="29755" ht="12.75" customHeight="1" x14ac:dyDescent="0.2"/>
    <row r="29756" ht="12.75" customHeight="1" x14ac:dyDescent="0.2"/>
    <row r="29757" ht="12.75" customHeight="1" x14ac:dyDescent="0.2"/>
    <row r="29758" ht="12.75" customHeight="1" x14ac:dyDescent="0.2"/>
    <row r="29759" ht="12.75" customHeight="1" x14ac:dyDescent="0.2"/>
    <row r="29760" ht="12.75" customHeight="1" x14ac:dyDescent="0.2"/>
    <row r="29761" ht="12.75" customHeight="1" x14ac:dyDescent="0.2"/>
    <row r="29762" ht="12.75" customHeight="1" x14ac:dyDescent="0.2"/>
    <row r="29763" ht="12.75" customHeight="1" x14ac:dyDescent="0.2"/>
    <row r="29764" ht="12.75" customHeight="1" x14ac:dyDescent="0.2"/>
    <row r="29765" ht="12.75" customHeight="1" x14ac:dyDescent="0.2"/>
    <row r="29766" ht="12.75" customHeight="1" x14ac:dyDescent="0.2"/>
    <row r="29767" ht="12.75" customHeight="1" x14ac:dyDescent="0.2"/>
    <row r="29768" ht="12.75" customHeight="1" x14ac:dyDescent="0.2"/>
    <row r="29769" ht="12.75" customHeight="1" x14ac:dyDescent="0.2"/>
    <row r="29770" ht="12.75" customHeight="1" x14ac:dyDescent="0.2"/>
    <row r="29771" ht="12.75" customHeight="1" x14ac:dyDescent="0.2"/>
    <row r="29772" ht="12.75" customHeight="1" x14ac:dyDescent="0.2"/>
    <row r="29773" ht="12.75" customHeight="1" x14ac:dyDescent="0.2"/>
    <row r="29774" ht="12.75" customHeight="1" x14ac:dyDescent="0.2"/>
    <row r="29775" ht="12.75" customHeight="1" x14ac:dyDescent="0.2"/>
    <row r="29776" ht="12.75" customHeight="1" x14ac:dyDescent="0.2"/>
    <row r="29777" ht="12.75" customHeight="1" x14ac:dyDescent="0.2"/>
    <row r="29778" ht="12.75" customHeight="1" x14ac:dyDescent="0.2"/>
    <row r="29779" ht="12.75" customHeight="1" x14ac:dyDescent="0.2"/>
    <row r="29780" ht="12.75" customHeight="1" x14ac:dyDescent="0.2"/>
    <row r="29781" ht="12.75" customHeight="1" x14ac:dyDescent="0.2"/>
    <row r="29782" ht="12.75" customHeight="1" x14ac:dyDescent="0.2"/>
    <row r="29783" ht="12.75" customHeight="1" x14ac:dyDescent="0.2"/>
    <row r="29784" ht="12.75" customHeight="1" x14ac:dyDescent="0.2"/>
    <row r="29785" ht="12.75" customHeight="1" x14ac:dyDescent="0.2"/>
    <row r="29786" ht="12.75" customHeight="1" x14ac:dyDescent="0.2"/>
    <row r="29787" ht="12.75" customHeight="1" x14ac:dyDescent="0.2"/>
    <row r="29788" ht="12.75" customHeight="1" x14ac:dyDescent="0.2"/>
    <row r="29789" ht="12.75" customHeight="1" x14ac:dyDescent="0.2"/>
    <row r="29790" ht="12.75" customHeight="1" x14ac:dyDescent="0.2"/>
    <row r="29791" ht="12.75" customHeight="1" x14ac:dyDescent="0.2"/>
    <row r="29792" ht="12.75" customHeight="1" x14ac:dyDescent="0.2"/>
    <row r="29793" ht="12.75" customHeight="1" x14ac:dyDescent="0.2"/>
    <row r="29794" ht="12.75" customHeight="1" x14ac:dyDescent="0.2"/>
    <row r="29795" ht="12.75" customHeight="1" x14ac:dyDescent="0.2"/>
    <row r="29796" ht="12.75" customHeight="1" x14ac:dyDescent="0.2"/>
    <row r="29797" ht="12.75" customHeight="1" x14ac:dyDescent="0.2"/>
    <row r="29798" ht="12.75" customHeight="1" x14ac:dyDescent="0.2"/>
    <row r="29799" ht="12.75" customHeight="1" x14ac:dyDescent="0.2"/>
    <row r="29800" ht="12.75" customHeight="1" x14ac:dyDescent="0.2"/>
    <row r="29801" ht="12.75" customHeight="1" x14ac:dyDescent="0.2"/>
    <row r="29802" ht="12.75" customHeight="1" x14ac:dyDescent="0.2"/>
    <row r="29803" ht="12.75" customHeight="1" x14ac:dyDescent="0.2"/>
    <row r="29804" ht="12.75" customHeight="1" x14ac:dyDescent="0.2"/>
    <row r="29805" ht="12.75" customHeight="1" x14ac:dyDescent="0.2"/>
    <row r="29806" ht="12.75" customHeight="1" x14ac:dyDescent="0.2"/>
    <row r="29807" ht="12.75" customHeight="1" x14ac:dyDescent="0.2"/>
    <row r="29808" ht="12.75" customHeight="1" x14ac:dyDescent="0.2"/>
    <row r="29809" ht="12.75" customHeight="1" x14ac:dyDescent="0.2"/>
    <row r="29810" ht="12.75" customHeight="1" x14ac:dyDescent="0.2"/>
    <row r="29811" ht="12.75" customHeight="1" x14ac:dyDescent="0.2"/>
    <row r="29812" ht="12.75" customHeight="1" x14ac:dyDescent="0.2"/>
    <row r="29813" ht="12.75" customHeight="1" x14ac:dyDescent="0.2"/>
    <row r="29814" ht="12.75" customHeight="1" x14ac:dyDescent="0.2"/>
    <row r="29815" ht="12.75" customHeight="1" x14ac:dyDescent="0.2"/>
    <row r="29816" ht="12.75" customHeight="1" x14ac:dyDescent="0.2"/>
    <row r="29817" ht="12.75" customHeight="1" x14ac:dyDescent="0.2"/>
    <row r="29818" ht="12.75" customHeight="1" x14ac:dyDescent="0.2"/>
    <row r="29819" ht="12.75" customHeight="1" x14ac:dyDescent="0.2"/>
    <row r="29820" ht="12.75" customHeight="1" x14ac:dyDescent="0.2"/>
    <row r="29821" ht="12.75" customHeight="1" x14ac:dyDescent="0.2"/>
    <row r="29822" ht="12.75" customHeight="1" x14ac:dyDescent="0.2"/>
    <row r="29823" ht="12.75" customHeight="1" x14ac:dyDescent="0.2"/>
    <row r="29824" ht="12.75" customHeight="1" x14ac:dyDescent="0.2"/>
    <row r="29825" ht="12.75" customHeight="1" x14ac:dyDescent="0.2"/>
    <row r="29826" ht="12.75" customHeight="1" x14ac:dyDescent="0.2"/>
    <row r="29827" ht="12.75" customHeight="1" x14ac:dyDescent="0.2"/>
    <row r="29828" ht="12.75" customHeight="1" x14ac:dyDescent="0.2"/>
    <row r="29829" ht="12.75" customHeight="1" x14ac:dyDescent="0.2"/>
    <row r="29830" ht="12.75" customHeight="1" x14ac:dyDescent="0.2"/>
    <row r="29831" ht="12.75" customHeight="1" x14ac:dyDescent="0.2"/>
    <row r="29832" ht="12.75" customHeight="1" x14ac:dyDescent="0.2"/>
    <row r="29833" ht="12.75" customHeight="1" x14ac:dyDescent="0.2"/>
    <row r="29834" ht="12.75" customHeight="1" x14ac:dyDescent="0.2"/>
    <row r="29835" ht="12.75" customHeight="1" x14ac:dyDescent="0.2"/>
    <row r="29836" ht="12.75" customHeight="1" x14ac:dyDescent="0.2"/>
    <row r="29837" ht="12.75" customHeight="1" x14ac:dyDescent="0.2"/>
    <row r="29838" ht="12.75" customHeight="1" x14ac:dyDescent="0.2"/>
    <row r="29839" ht="12.75" customHeight="1" x14ac:dyDescent="0.2"/>
    <row r="29840" ht="12.75" customHeight="1" x14ac:dyDescent="0.2"/>
    <row r="29841" ht="12.75" customHeight="1" x14ac:dyDescent="0.2"/>
    <row r="29842" ht="12.75" customHeight="1" x14ac:dyDescent="0.2"/>
    <row r="29843" ht="12.75" customHeight="1" x14ac:dyDescent="0.2"/>
    <row r="29844" ht="12.75" customHeight="1" x14ac:dyDescent="0.2"/>
    <row r="29845" ht="12.75" customHeight="1" x14ac:dyDescent="0.2"/>
    <row r="29846" ht="12.75" customHeight="1" x14ac:dyDescent="0.2"/>
    <row r="29847" ht="12.75" customHeight="1" x14ac:dyDescent="0.2"/>
    <row r="29848" ht="12.75" customHeight="1" x14ac:dyDescent="0.2"/>
    <row r="29849" ht="12.75" customHeight="1" x14ac:dyDescent="0.2"/>
    <row r="29850" ht="12.75" customHeight="1" x14ac:dyDescent="0.2"/>
    <row r="29851" ht="12.75" customHeight="1" x14ac:dyDescent="0.2"/>
    <row r="29852" ht="12.75" customHeight="1" x14ac:dyDescent="0.2"/>
    <row r="29853" ht="12.75" customHeight="1" x14ac:dyDescent="0.2"/>
    <row r="29854" ht="12.75" customHeight="1" x14ac:dyDescent="0.2"/>
    <row r="29855" ht="12.75" customHeight="1" x14ac:dyDescent="0.2"/>
    <row r="29856" ht="12.75" customHeight="1" x14ac:dyDescent="0.2"/>
    <row r="29857" ht="12.75" customHeight="1" x14ac:dyDescent="0.2"/>
    <row r="29858" ht="12.75" customHeight="1" x14ac:dyDescent="0.2"/>
    <row r="29859" ht="12.75" customHeight="1" x14ac:dyDescent="0.2"/>
    <row r="29860" ht="12.75" customHeight="1" x14ac:dyDescent="0.2"/>
    <row r="29861" ht="12.75" customHeight="1" x14ac:dyDescent="0.2"/>
    <row r="29862" ht="12.75" customHeight="1" x14ac:dyDescent="0.2"/>
    <row r="29863" ht="12.75" customHeight="1" x14ac:dyDescent="0.2"/>
    <row r="29864" ht="12.75" customHeight="1" x14ac:dyDescent="0.2"/>
    <row r="29865" ht="12.75" customHeight="1" x14ac:dyDescent="0.2"/>
    <row r="29866" ht="12.75" customHeight="1" x14ac:dyDescent="0.2"/>
    <row r="29867" ht="12.75" customHeight="1" x14ac:dyDescent="0.2"/>
    <row r="29868" ht="12.75" customHeight="1" x14ac:dyDescent="0.2"/>
    <row r="29869" ht="12.75" customHeight="1" x14ac:dyDescent="0.2"/>
    <row r="29870" ht="12.75" customHeight="1" x14ac:dyDescent="0.2"/>
    <row r="29871" ht="12.75" customHeight="1" x14ac:dyDescent="0.2"/>
    <row r="29872" ht="12.75" customHeight="1" x14ac:dyDescent="0.2"/>
    <row r="29873" ht="12.75" customHeight="1" x14ac:dyDescent="0.2"/>
    <row r="29874" ht="12.75" customHeight="1" x14ac:dyDescent="0.2"/>
    <row r="29875" ht="12.75" customHeight="1" x14ac:dyDescent="0.2"/>
    <row r="29876" ht="12.75" customHeight="1" x14ac:dyDescent="0.2"/>
    <row r="29877" ht="12.75" customHeight="1" x14ac:dyDescent="0.2"/>
    <row r="29878" ht="12.75" customHeight="1" x14ac:dyDescent="0.2"/>
    <row r="29879" ht="12.75" customHeight="1" x14ac:dyDescent="0.2"/>
    <row r="29880" ht="12.75" customHeight="1" x14ac:dyDescent="0.2"/>
    <row r="29881" ht="12.75" customHeight="1" x14ac:dyDescent="0.2"/>
    <row r="29882" ht="12.75" customHeight="1" x14ac:dyDescent="0.2"/>
    <row r="29883" ht="12.75" customHeight="1" x14ac:dyDescent="0.2"/>
    <row r="29884" ht="12.75" customHeight="1" x14ac:dyDescent="0.2"/>
    <row r="29885" ht="12.75" customHeight="1" x14ac:dyDescent="0.2"/>
    <row r="29886" ht="12.75" customHeight="1" x14ac:dyDescent="0.2"/>
    <row r="29887" ht="12.75" customHeight="1" x14ac:dyDescent="0.2"/>
    <row r="29888" ht="12.75" customHeight="1" x14ac:dyDescent="0.2"/>
    <row r="29889" ht="12.75" customHeight="1" x14ac:dyDescent="0.2"/>
    <row r="29890" ht="12.75" customHeight="1" x14ac:dyDescent="0.2"/>
    <row r="29891" ht="12.75" customHeight="1" x14ac:dyDescent="0.2"/>
    <row r="29892" ht="12.75" customHeight="1" x14ac:dyDescent="0.2"/>
    <row r="29893" ht="12.75" customHeight="1" x14ac:dyDescent="0.2"/>
    <row r="29894" ht="12.75" customHeight="1" x14ac:dyDescent="0.2"/>
    <row r="29895" ht="12.75" customHeight="1" x14ac:dyDescent="0.2"/>
    <row r="29896" ht="12.75" customHeight="1" x14ac:dyDescent="0.2"/>
    <row r="29897" ht="12.75" customHeight="1" x14ac:dyDescent="0.2"/>
    <row r="29898" ht="12.75" customHeight="1" x14ac:dyDescent="0.2"/>
    <row r="29899" ht="12.75" customHeight="1" x14ac:dyDescent="0.2"/>
    <row r="29900" ht="12.75" customHeight="1" x14ac:dyDescent="0.2"/>
    <row r="29901" ht="12.75" customHeight="1" x14ac:dyDescent="0.2"/>
    <row r="29902" ht="12.75" customHeight="1" x14ac:dyDescent="0.2"/>
    <row r="29903" ht="12.75" customHeight="1" x14ac:dyDescent="0.2"/>
    <row r="29904" ht="12.75" customHeight="1" x14ac:dyDescent="0.2"/>
    <row r="29905" ht="12.75" customHeight="1" x14ac:dyDescent="0.2"/>
    <row r="29906" ht="12.75" customHeight="1" x14ac:dyDescent="0.2"/>
    <row r="29907" ht="12.75" customHeight="1" x14ac:dyDescent="0.2"/>
    <row r="29908" ht="12.75" customHeight="1" x14ac:dyDescent="0.2"/>
    <row r="29909" ht="12.75" customHeight="1" x14ac:dyDescent="0.2"/>
    <row r="29910" ht="12.75" customHeight="1" x14ac:dyDescent="0.2"/>
    <row r="29911" ht="12.75" customHeight="1" x14ac:dyDescent="0.2"/>
    <row r="29912" ht="12.75" customHeight="1" x14ac:dyDescent="0.2"/>
    <row r="29913" ht="12.75" customHeight="1" x14ac:dyDescent="0.2"/>
    <row r="29914" ht="12.75" customHeight="1" x14ac:dyDescent="0.2"/>
    <row r="29915" ht="12.75" customHeight="1" x14ac:dyDescent="0.2"/>
    <row r="29916" ht="12.75" customHeight="1" x14ac:dyDescent="0.2"/>
    <row r="29917" ht="12.75" customHeight="1" x14ac:dyDescent="0.2"/>
    <row r="29918" ht="12.75" customHeight="1" x14ac:dyDescent="0.2"/>
    <row r="29919" ht="12.75" customHeight="1" x14ac:dyDescent="0.2"/>
    <row r="29920" ht="12.75" customHeight="1" x14ac:dyDescent="0.2"/>
    <row r="29921" ht="12.75" customHeight="1" x14ac:dyDescent="0.2"/>
    <row r="29922" ht="12.75" customHeight="1" x14ac:dyDescent="0.2"/>
    <row r="29923" ht="12.75" customHeight="1" x14ac:dyDescent="0.2"/>
    <row r="29924" ht="12.75" customHeight="1" x14ac:dyDescent="0.2"/>
    <row r="29925" ht="12.75" customHeight="1" x14ac:dyDescent="0.2"/>
    <row r="29926" ht="12.75" customHeight="1" x14ac:dyDescent="0.2"/>
    <row r="29927" ht="12.75" customHeight="1" x14ac:dyDescent="0.2"/>
    <row r="29928" ht="12.75" customHeight="1" x14ac:dyDescent="0.2"/>
    <row r="29929" ht="12.75" customHeight="1" x14ac:dyDescent="0.2"/>
    <row r="29930" ht="12.75" customHeight="1" x14ac:dyDescent="0.2"/>
    <row r="29931" ht="12.75" customHeight="1" x14ac:dyDescent="0.2"/>
    <row r="29932" ht="12.75" customHeight="1" x14ac:dyDescent="0.2"/>
    <row r="29933" ht="12.75" customHeight="1" x14ac:dyDescent="0.2"/>
    <row r="29934" ht="12.75" customHeight="1" x14ac:dyDescent="0.2"/>
    <row r="29935" ht="12.75" customHeight="1" x14ac:dyDescent="0.2"/>
    <row r="29936" ht="12.75" customHeight="1" x14ac:dyDescent="0.2"/>
    <row r="29937" ht="12.75" customHeight="1" x14ac:dyDescent="0.2"/>
    <row r="29938" ht="12.75" customHeight="1" x14ac:dyDescent="0.2"/>
    <row r="29939" ht="12.75" customHeight="1" x14ac:dyDescent="0.2"/>
    <row r="29940" ht="12.75" customHeight="1" x14ac:dyDescent="0.2"/>
    <row r="29941" ht="12.75" customHeight="1" x14ac:dyDescent="0.2"/>
    <row r="29942" ht="12.75" customHeight="1" x14ac:dyDescent="0.2"/>
    <row r="29943" ht="12.75" customHeight="1" x14ac:dyDescent="0.2"/>
    <row r="29944" ht="12.75" customHeight="1" x14ac:dyDescent="0.2"/>
    <row r="29945" ht="12.75" customHeight="1" x14ac:dyDescent="0.2"/>
    <row r="29946" ht="12.75" customHeight="1" x14ac:dyDescent="0.2"/>
    <row r="29947" ht="12.75" customHeight="1" x14ac:dyDescent="0.2"/>
    <row r="29948" ht="12.75" customHeight="1" x14ac:dyDescent="0.2"/>
    <row r="29949" ht="12.75" customHeight="1" x14ac:dyDescent="0.2"/>
    <row r="29950" ht="12.75" customHeight="1" x14ac:dyDescent="0.2"/>
    <row r="29951" ht="12.75" customHeight="1" x14ac:dyDescent="0.2"/>
    <row r="29952" ht="12.75" customHeight="1" x14ac:dyDescent="0.2"/>
    <row r="29953" ht="12.75" customHeight="1" x14ac:dyDescent="0.2"/>
    <row r="29954" ht="12.75" customHeight="1" x14ac:dyDescent="0.2"/>
    <row r="29955" ht="12.75" customHeight="1" x14ac:dyDescent="0.2"/>
    <row r="29956" ht="12.75" customHeight="1" x14ac:dyDescent="0.2"/>
    <row r="29957" ht="12.75" customHeight="1" x14ac:dyDescent="0.2"/>
    <row r="29958" ht="12.75" customHeight="1" x14ac:dyDescent="0.2"/>
    <row r="29959" ht="12.75" customHeight="1" x14ac:dyDescent="0.2"/>
    <row r="29960" ht="12.75" customHeight="1" x14ac:dyDescent="0.2"/>
    <row r="29961" ht="12.75" customHeight="1" x14ac:dyDescent="0.2"/>
    <row r="29962" ht="12.75" customHeight="1" x14ac:dyDescent="0.2"/>
    <row r="29963" ht="12.75" customHeight="1" x14ac:dyDescent="0.2"/>
    <row r="29964" ht="12.75" customHeight="1" x14ac:dyDescent="0.2"/>
    <row r="29965" ht="12.75" customHeight="1" x14ac:dyDescent="0.2"/>
    <row r="29966" ht="12.75" customHeight="1" x14ac:dyDescent="0.2"/>
    <row r="29967" ht="12.75" customHeight="1" x14ac:dyDescent="0.2"/>
    <row r="29968" ht="12.75" customHeight="1" x14ac:dyDescent="0.2"/>
    <row r="29969" ht="12.75" customHeight="1" x14ac:dyDescent="0.2"/>
    <row r="29970" ht="12.75" customHeight="1" x14ac:dyDescent="0.2"/>
    <row r="29971" ht="12.75" customHeight="1" x14ac:dyDescent="0.2"/>
    <row r="29972" ht="12.75" customHeight="1" x14ac:dyDescent="0.2"/>
    <row r="29973" ht="12.75" customHeight="1" x14ac:dyDescent="0.2"/>
    <row r="29974" ht="12.75" customHeight="1" x14ac:dyDescent="0.2"/>
    <row r="29975" ht="12.75" customHeight="1" x14ac:dyDescent="0.2"/>
    <row r="29976" ht="12.75" customHeight="1" x14ac:dyDescent="0.2"/>
    <row r="29977" ht="12.75" customHeight="1" x14ac:dyDescent="0.2"/>
    <row r="29978" ht="12.75" customHeight="1" x14ac:dyDescent="0.2"/>
    <row r="29979" ht="12.75" customHeight="1" x14ac:dyDescent="0.2"/>
    <row r="29980" ht="12.75" customHeight="1" x14ac:dyDescent="0.2"/>
    <row r="29981" ht="12.75" customHeight="1" x14ac:dyDescent="0.2"/>
    <row r="29982" ht="12.75" customHeight="1" x14ac:dyDescent="0.2"/>
    <row r="29983" ht="12.75" customHeight="1" x14ac:dyDescent="0.2"/>
    <row r="29984" ht="12.75" customHeight="1" x14ac:dyDescent="0.2"/>
    <row r="29985" ht="12.75" customHeight="1" x14ac:dyDescent="0.2"/>
    <row r="29986" ht="12.75" customHeight="1" x14ac:dyDescent="0.2"/>
    <row r="29987" ht="12.75" customHeight="1" x14ac:dyDescent="0.2"/>
    <row r="29988" ht="12.75" customHeight="1" x14ac:dyDescent="0.2"/>
    <row r="29989" ht="12.75" customHeight="1" x14ac:dyDescent="0.2"/>
    <row r="29990" ht="12.75" customHeight="1" x14ac:dyDescent="0.2"/>
    <row r="29991" ht="12.75" customHeight="1" x14ac:dyDescent="0.2"/>
    <row r="29992" ht="12.75" customHeight="1" x14ac:dyDescent="0.2"/>
    <row r="29993" ht="12.75" customHeight="1" x14ac:dyDescent="0.2"/>
    <row r="29994" ht="12.75" customHeight="1" x14ac:dyDescent="0.2"/>
    <row r="29995" ht="12.75" customHeight="1" x14ac:dyDescent="0.2"/>
    <row r="29996" ht="12.75" customHeight="1" x14ac:dyDescent="0.2"/>
    <row r="29997" ht="12.75" customHeight="1" x14ac:dyDescent="0.2"/>
    <row r="29998" ht="12.75" customHeight="1" x14ac:dyDescent="0.2"/>
    <row r="29999" ht="12.75" customHeight="1" x14ac:dyDescent="0.2"/>
    <row r="30000" ht="12.75" customHeight="1" x14ac:dyDescent="0.2"/>
    <row r="30001" ht="12.75" customHeight="1" x14ac:dyDescent="0.2"/>
    <row r="30002" ht="12.75" customHeight="1" x14ac:dyDescent="0.2"/>
    <row r="30003" ht="12.75" customHeight="1" x14ac:dyDescent="0.2"/>
    <row r="30004" ht="12.75" customHeight="1" x14ac:dyDescent="0.2"/>
    <row r="30005" ht="12.75" customHeight="1" x14ac:dyDescent="0.2"/>
    <row r="30006" ht="12.75" customHeight="1" x14ac:dyDescent="0.2"/>
    <row r="30007" ht="12.75" customHeight="1" x14ac:dyDescent="0.2"/>
    <row r="30008" ht="12.75" customHeight="1" x14ac:dyDescent="0.2"/>
    <row r="30009" ht="12.75" customHeight="1" x14ac:dyDescent="0.2"/>
    <row r="30010" ht="12.75" customHeight="1" x14ac:dyDescent="0.2"/>
    <row r="30011" ht="12.75" customHeight="1" x14ac:dyDescent="0.2"/>
    <row r="30012" ht="12.75" customHeight="1" x14ac:dyDescent="0.2"/>
    <row r="30013" ht="12.75" customHeight="1" x14ac:dyDescent="0.2"/>
    <row r="30014" ht="12.75" customHeight="1" x14ac:dyDescent="0.2"/>
    <row r="30015" ht="12.75" customHeight="1" x14ac:dyDescent="0.2"/>
    <row r="30016" ht="12.75" customHeight="1" x14ac:dyDescent="0.2"/>
    <row r="30017" ht="12.75" customHeight="1" x14ac:dyDescent="0.2"/>
    <row r="30018" ht="12.75" customHeight="1" x14ac:dyDescent="0.2"/>
    <row r="30019" ht="12.75" customHeight="1" x14ac:dyDescent="0.2"/>
    <row r="30020" ht="12.75" customHeight="1" x14ac:dyDescent="0.2"/>
    <row r="30021" ht="12.75" customHeight="1" x14ac:dyDescent="0.2"/>
    <row r="30022" ht="12.75" customHeight="1" x14ac:dyDescent="0.2"/>
    <row r="30023" ht="12.75" customHeight="1" x14ac:dyDescent="0.2"/>
    <row r="30024" ht="12.75" customHeight="1" x14ac:dyDescent="0.2"/>
    <row r="30025" ht="12.75" customHeight="1" x14ac:dyDescent="0.2"/>
    <row r="30026" ht="12.75" customHeight="1" x14ac:dyDescent="0.2"/>
    <row r="30027" ht="12.75" customHeight="1" x14ac:dyDescent="0.2"/>
    <row r="30028" ht="12.75" customHeight="1" x14ac:dyDescent="0.2"/>
    <row r="30029" ht="12.75" customHeight="1" x14ac:dyDescent="0.2"/>
    <row r="30030" ht="12.75" customHeight="1" x14ac:dyDescent="0.2"/>
    <row r="30031" ht="12.75" customHeight="1" x14ac:dyDescent="0.2"/>
    <row r="30032" ht="12.75" customHeight="1" x14ac:dyDescent="0.2"/>
    <row r="30033" ht="12.75" customHeight="1" x14ac:dyDescent="0.2"/>
    <row r="30034" ht="12.75" customHeight="1" x14ac:dyDescent="0.2"/>
    <row r="30035" ht="12.75" customHeight="1" x14ac:dyDescent="0.2"/>
    <row r="30036" ht="12.75" customHeight="1" x14ac:dyDescent="0.2"/>
    <row r="30037" ht="12.75" customHeight="1" x14ac:dyDescent="0.2"/>
    <row r="30038" ht="12.75" customHeight="1" x14ac:dyDescent="0.2"/>
    <row r="30039" ht="12.75" customHeight="1" x14ac:dyDescent="0.2"/>
    <row r="30040" ht="12.75" customHeight="1" x14ac:dyDescent="0.2"/>
    <row r="30041" ht="12.75" customHeight="1" x14ac:dyDescent="0.2"/>
    <row r="30042" ht="12.75" customHeight="1" x14ac:dyDescent="0.2"/>
    <row r="30043" ht="12.75" customHeight="1" x14ac:dyDescent="0.2"/>
    <row r="30044" ht="12.75" customHeight="1" x14ac:dyDescent="0.2"/>
    <row r="30045" ht="12.75" customHeight="1" x14ac:dyDescent="0.2"/>
    <row r="30046" ht="12.75" customHeight="1" x14ac:dyDescent="0.2"/>
    <row r="30047" ht="12.75" customHeight="1" x14ac:dyDescent="0.2"/>
    <row r="30048" ht="12.75" customHeight="1" x14ac:dyDescent="0.2"/>
    <row r="30049" ht="12.75" customHeight="1" x14ac:dyDescent="0.2"/>
    <row r="30050" ht="12.75" customHeight="1" x14ac:dyDescent="0.2"/>
    <row r="30051" ht="12.75" customHeight="1" x14ac:dyDescent="0.2"/>
    <row r="30052" ht="12.75" customHeight="1" x14ac:dyDescent="0.2"/>
    <row r="30053" ht="12.75" customHeight="1" x14ac:dyDescent="0.2"/>
    <row r="30054" ht="12.75" customHeight="1" x14ac:dyDescent="0.2"/>
    <row r="30055" ht="12.75" customHeight="1" x14ac:dyDescent="0.2"/>
    <row r="30056" ht="12.75" customHeight="1" x14ac:dyDescent="0.2"/>
    <row r="30057" ht="12.75" customHeight="1" x14ac:dyDescent="0.2"/>
    <row r="30058" ht="12.75" customHeight="1" x14ac:dyDescent="0.2"/>
    <row r="30059" ht="12.75" customHeight="1" x14ac:dyDescent="0.2"/>
    <row r="30060" ht="12.75" customHeight="1" x14ac:dyDescent="0.2"/>
    <row r="30061" ht="12.75" customHeight="1" x14ac:dyDescent="0.2"/>
    <row r="30062" ht="12.75" customHeight="1" x14ac:dyDescent="0.2"/>
    <row r="30063" ht="12.75" customHeight="1" x14ac:dyDescent="0.2"/>
    <row r="30064" ht="12.75" customHeight="1" x14ac:dyDescent="0.2"/>
    <row r="30065" ht="12.75" customHeight="1" x14ac:dyDescent="0.2"/>
    <row r="30066" ht="12.75" customHeight="1" x14ac:dyDescent="0.2"/>
    <row r="30067" ht="12.75" customHeight="1" x14ac:dyDescent="0.2"/>
    <row r="30068" ht="12.75" customHeight="1" x14ac:dyDescent="0.2"/>
    <row r="30069" ht="12.75" customHeight="1" x14ac:dyDescent="0.2"/>
    <row r="30070" ht="12.75" customHeight="1" x14ac:dyDescent="0.2"/>
    <row r="30071" ht="12.75" customHeight="1" x14ac:dyDescent="0.2"/>
    <row r="30072" ht="12.75" customHeight="1" x14ac:dyDescent="0.2"/>
    <row r="30073" ht="12.75" customHeight="1" x14ac:dyDescent="0.2"/>
    <row r="30074" ht="12.75" customHeight="1" x14ac:dyDescent="0.2"/>
    <row r="30075" ht="12.75" customHeight="1" x14ac:dyDescent="0.2"/>
    <row r="30076" ht="12.75" customHeight="1" x14ac:dyDescent="0.2"/>
    <row r="30077" ht="12.75" customHeight="1" x14ac:dyDescent="0.2"/>
    <row r="30078" ht="12.75" customHeight="1" x14ac:dyDescent="0.2"/>
    <row r="30079" ht="12.75" customHeight="1" x14ac:dyDescent="0.2"/>
    <row r="30080" ht="12.75" customHeight="1" x14ac:dyDescent="0.2"/>
    <row r="30081" ht="12.75" customHeight="1" x14ac:dyDescent="0.2"/>
    <row r="30082" ht="12.75" customHeight="1" x14ac:dyDescent="0.2"/>
    <row r="30083" ht="12.75" customHeight="1" x14ac:dyDescent="0.2"/>
    <row r="30084" ht="12.75" customHeight="1" x14ac:dyDescent="0.2"/>
    <row r="30085" ht="12.75" customHeight="1" x14ac:dyDescent="0.2"/>
    <row r="30086" ht="12.75" customHeight="1" x14ac:dyDescent="0.2"/>
    <row r="30087" ht="12.75" customHeight="1" x14ac:dyDescent="0.2"/>
    <row r="30088" ht="12.75" customHeight="1" x14ac:dyDescent="0.2"/>
    <row r="30089" ht="12.75" customHeight="1" x14ac:dyDescent="0.2"/>
    <row r="30090" ht="12.75" customHeight="1" x14ac:dyDescent="0.2"/>
    <row r="30091" ht="12.75" customHeight="1" x14ac:dyDescent="0.2"/>
    <row r="30092" ht="12.75" customHeight="1" x14ac:dyDescent="0.2"/>
    <row r="30093" ht="12.75" customHeight="1" x14ac:dyDescent="0.2"/>
    <row r="30094" ht="12.75" customHeight="1" x14ac:dyDescent="0.2"/>
    <row r="30095" ht="12.75" customHeight="1" x14ac:dyDescent="0.2"/>
    <row r="30096" ht="12.75" customHeight="1" x14ac:dyDescent="0.2"/>
    <row r="30097" ht="12.75" customHeight="1" x14ac:dyDescent="0.2"/>
    <row r="30098" ht="12.75" customHeight="1" x14ac:dyDescent="0.2"/>
    <row r="30099" ht="12.75" customHeight="1" x14ac:dyDescent="0.2"/>
    <row r="30100" ht="12.75" customHeight="1" x14ac:dyDescent="0.2"/>
    <row r="30101" ht="12.75" customHeight="1" x14ac:dyDescent="0.2"/>
    <row r="30102" ht="12.75" customHeight="1" x14ac:dyDescent="0.2"/>
    <row r="30103" ht="12.75" customHeight="1" x14ac:dyDescent="0.2"/>
    <row r="30104" ht="12.75" customHeight="1" x14ac:dyDescent="0.2"/>
    <row r="30105" ht="12.75" customHeight="1" x14ac:dyDescent="0.2"/>
    <row r="30106" ht="12.75" customHeight="1" x14ac:dyDescent="0.2"/>
    <row r="30107" ht="12.75" customHeight="1" x14ac:dyDescent="0.2"/>
    <row r="30108" ht="12.75" customHeight="1" x14ac:dyDescent="0.2"/>
    <row r="30109" ht="12.75" customHeight="1" x14ac:dyDescent="0.2"/>
    <row r="30110" ht="12.75" customHeight="1" x14ac:dyDescent="0.2"/>
    <row r="30111" ht="12.75" customHeight="1" x14ac:dyDescent="0.2"/>
    <row r="30112" ht="12.75" customHeight="1" x14ac:dyDescent="0.2"/>
    <row r="30113" ht="12.75" customHeight="1" x14ac:dyDescent="0.2"/>
    <row r="30114" ht="12.75" customHeight="1" x14ac:dyDescent="0.2"/>
    <row r="30115" ht="12.75" customHeight="1" x14ac:dyDescent="0.2"/>
    <row r="30116" ht="12.75" customHeight="1" x14ac:dyDescent="0.2"/>
    <row r="30117" ht="12.75" customHeight="1" x14ac:dyDescent="0.2"/>
    <row r="30118" ht="12.75" customHeight="1" x14ac:dyDescent="0.2"/>
    <row r="30119" ht="12.75" customHeight="1" x14ac:dyDescent="0.2"/>
    <row r="30120" ht="12.75" customHeight="1" x14ac:dyDescent="0.2"/>
    <row r="30121" ht="12.75" customHeight="1" x14ac:dyDescent="0.2"/>
    <row r="30122" ht="12.75" customHeight="1" x14ac:dyDescent="0.2"/>
    <row r="30123" ht="12.75" customHeight="1" x14ac:dyDescent="0.2"/>
    <row r="30124" ht="12.75" customHeight="1" x14ac:dyDescent="0.2"/>
    <row r="30125" ht="12.75" customHeight="1" x14ac:dyDescent="0.2"/>
    <row r="30126" ht="12.75" customHeight="1" x14ac:dyDescent="0.2"/>
    <row r="30127" ht="12.75" customHeight="1" x14ac:dyDescent="0.2"/>
    <row r="30128" ht="12.75" customHeight="1" x14ac:dyDescent="0.2"/>
    <row r="30129" ht="12.75" customHeight="1" x14ac:dyDescent="0.2"/>
    <row r="30130" ht="12.75" customHeight="1" x14ac:dyDescent="0.2"/>
    <row r="30131" ht="12.75" customHeight="1" x14ac:dyDescent="0.2"/>
    <row r="30132" ht="12.75" customHeight="1" x14ac:dyDescent="0.2"/>
    <row r="30133" ht="12.75" customHeight="1" x14ac:dyDescent="0.2"/>
    <row r="30134" ht="12.75" customHeight="1" x14ac:dyDescent="0.2"/>
    <row r="30135" ht="12.75" customHeight="1" x14ac:dyDescent="0.2"/>
    <row r="30136" ht="12.75" customHeight="1" x14ac:dyDescent="0.2"/>
    <row r="30137" ht="12.75" customHeight="1" x14ac:dyDescent="0.2"/>
    <row r="30138" ht="12.75" customHeight="1" x14ac:dyDescent="0.2"/>
    <row r="30139" ht="12.75" customHeight="1" x14ac:dyDescent="0.2"/>
    <row r="30140" ht="12.75" customHeight="1" x14ac:dyDescent="0.2"/>
    <row r="30141" ht="12.75" customHeight="1" x14ac:dyDescent="0.2"/>
    <row r="30142" ht="12.75" customHeight="1" x14ac:dyDescent="0.2"/>
    <row r="30143" ht="12.75" customHeight="1" x14ac:dyDescent="0.2"/>
    <row r="30144" ht="12.75" customHeight="1" x14ac:dyDescent="0.2"/>
    <row r="30145" ht="12.75" customHeight="1" x14ac:dyDescent="0.2"/>
    <row r="30146" ht="12.75" customHeight="1" x14ac:dyDescent="0.2"/>
    <row r="30147" ht="12.75" customHeight="1" x14ac:dyDescent="0.2"/>
    <row r="30148" ht="12.75" customHeight="1" x14ac:dyDescent="0.2"/>
    <row r="30149" ht="12.75" customHeight="1" x14ac:dyDescent="0.2"/>
    <row r="30150" ht="12.75" customHeight="1" x14ac:dyDescent="0.2"/>
    <row r="30151" ht="12.75" customHeight="1" x14ac:dyDescent="0.2"/>
    <row r="30152" ht="12.75" customHeight="1" x14ac:dyDescent="0.2"/>
    <row r="30153" ht="12.75" customHeight="1" x14ac:dyDescent="0.2"/>
    <row r="30154" ht="12.75" customHeight="1" x14ac:dyDescent="0.2"/>
    <row r="30155" ht="12.75" customHeight="1" x14ac:dyDescent="0.2"/>
    <row r="30156" ht="12.75" customHeight="1" x14ac:dyDescent="0.2"/>
    <row r="30157" ht="12.75" customHeight="1" x14ac:dyDescent="0.2"/>
    <row r="30158" ht="12.75" customHeight="1" x14ac:dyDescent="0.2"/>
    <row r="30159" ht="12.75" customHeight="1" x14ac:dyDescent="0.2"/>
    <row r="30160" ht="12.75" customHeight="1" x14ac:dyDescent="0.2"/>
    <row r="30161" ht="12.75" customHeight="1" x14ac:dyDescent="0.2"/>
    <row r="30162" ht="12.75" customHeight="1" x14ac:dyDescent="0.2"/>
    <row r="30163" ht="12.75" customHeight="1" x14ac:dyDescent="0.2"/>
    <row r="30164" ht="12.75" customHeight="1" x14ac:dyDescent="0.2"/>
    <row r="30165" ht="12.75" customHeight="1" x14ac:dyDescent="0.2"/>
    <row r="30166" ht="12.75" customHeight="1" x14ac:dyDescent="0.2"/>
    <row r="30167" ht="12.75" customHeight="1" x14ac:dyDescent="0.2"/>
    <row r="30168" ht="12.75" customHeight="1" x14ac:dyDescent="0.2"/>
    <row r="30169" ht="12.75" customHeight="1" x14ac:dyDescent="0.2"/>
    <row r="30170" ht="12.75" customHeight="1" x14ac:dyDescent="0.2"/>
    <row r="30171" ht="12.75" customHeight="1" x14ac:dyDescent="0.2"/>
    <row r="30172" ht="12.75" customHeight="1" x14ac:dyDescent="0.2"/>
    <row r="30173" ht="12.75" customHeight="1" x14ac:dyDescent="0.2"/>
    <row r="30174" ht="12.75" customHeight="1" x14ac:dyDescent="0.2"/>
    <row r="30175" ht="12.75" customHeight="1" x14ac:dyDescent="0.2"/>
    <row r="30176" ht="12.75" customHeight="1" x14ac:dyDescent="0.2"/>
    <row r="30177" ht="12.75" customHeight="1" x14ac:dyDescent="0.2"/>
    <row r="30178" ht="12.75" customHeight="1" x14ac:dyDescent="0.2"/>
    <row r="30179" ht="12.75" customHeight="1" x14ac:dyDescent="0.2"/>
    <row r="30180" ht="12.75" customHeight="1" x14ac:dyDescent="0.2"/>
    <row r="30181" ht="12.75" customHeight="1" x14ac:dyDescent="0.2"/>
    <row r="30182" ht="12.75" customHeight="1" x14ac:dyDescent="0.2"/>
    <row r="30183" ht="12.75" customHeight="1" x14ac:dyDescent="0.2"/>
    <row r="30184" ht="12.75" customHeight="1" x14ac:dyDescent="0.2"/>
    <row r="30185" ht="12.75" customHeight="1" x14ac:dyDescent="0.2"/>
    <row r="30186" ht="12.75" customHeight="1" x14ac:dyDescent="0.2"/>
    <row r="30187" ht="12.75" customHeight="1" x14ac:dyDescent="0.2"/>
    <row r="30188" ht="12.75" customHeight="1" x14ac:dyDescent="0.2"/>
    <row r="30189" ht="12.75" customHeight="1" x14ac:dyDescent="0.2"/>
    <row r="30190" ht="12.75" customHeight="1" x14ac:dyDescent="0.2"/>
    <row r="30191" ht="12.75" customHeight="1" x14ac:dyDescent="0.2"/>
    <row r="30192" ht="12.75" customHeight="1" x14ac:dyDescent="0.2"/>
    <row r="30193" ht="12.75" customHeight="1" x14ac:dyDescent="0.2"/>
    <row r="30194" ht="12.75" customHeight="1" x14ac:dyDescent="0.2"/>
    <row r="30195" ht="12.75" customHeight="1" x14ac:dyDescent="0.2"/>
    <row r="30196" ht="12.75" customHeight="1" x14ac:dyDescent="0.2"/>
    <row r="30197" ht="12.75" customHeight="1" x14ac:dyDescent="0.2"/>
    <row r="30198" ht="12.75" customHeight="1" x14ac:dyDescent="0.2"/>
    <row r="30199" ht="12.75" customHeight="1" x14ac:dyDescent="0.2"/>
    <row r="30200" ht="12.75" customHeight="1" x14ac:dyDescent="0.2"/>
    <row r="30201" ht="12.75" customHeight="1" x14ac:dyDescent="0.2"/>
    <row r="30202" ht="12.75" customHeight="1" x14ac:dyDescent="0.2"/>
    <row r="30203" ht="12.75" customHeight="1" x14ac:dyDescent="0.2"/>
    <row r="30204" ht="12.75" customHeight="1" x14ac:dyDescent="0.2"/>
    <row r="30205" ht="12.75" customHeight="1" x14ac:dyDescent="0.2"/>
    <row r="30206" ht="12.75" customHeight="1" x14ac:dyDescent="0.2"/>
    <row r="30207" ht="12.75" customHeight="1" x14ac:dyDescent="0.2"/>
    <row r="30208" ht="12.75" customHeight="1" x14ac:dyDescent="0.2"/>
    <row r="30209" ht="12.75" customHeight="1" x14ac:dyDescent="0.2"/>
    <row r="30210" ht="12.75" customHeight="1" x14ac:dyDescent="0.2"/>
    <row r="30211" ht="12.75" customHeight="1" x14ac:dyDescent="0.2"/>
    <row r="30212" ht="12.75" customHeight="1" x14ac:dyDescent="0.2"/>
    <row r="30213" ht="12.75" customHeight="1" x14ac:dyDescent="0.2"/>
    <row r="30214" ht="12.75" customHeight="1" x14ac:dyDescent="0.2"/>
    <row r="30215" ht="12.75" customHeight="1" x14ac:dyDescent="0.2"/>
    <row r="30216" ht="12.75" customHeight="1" x14ac:dyDescent="0.2"/>
    <row r="30217" ht="12.75" customHeight="1" x14ac:dyDescent="0.2"/>
    <row r="30218" ht="12.75" customHeight="1" x14ac:dyDescent="0.2"/>
    <row r="30219" ht="12.75" customHeight="1" x14ac:dyDescent="0.2"/>
    <row r="30220" ht="12.75" customHeight="1" x14ac:dyDescent="0.2"/>
    <row r="30221" ht="12.75" customHeight="1" x14ac:dyDescent="0.2"/>
    <row r="30222" ht="12.75" customHeight="1" x14ac:dyDescent="0.2"/>
    <row r="30223" ht="12.75" customHeight="1" x14ac:dyDescent="0.2"/>
    <row r="30224" ht="12.75" customHeight="1" x14ac:dyDescent="0.2"/>
    <row r="30225" ht="12.75" customHeight="1" x14ac:dyDescent="0.2"/>
    <row r="30226" ht="12.75" customHeight="1" x14ac:dyDescent="0.2"/>
    <row r="30227" ht="12.75" customHeight="1" x14ac:dyDescent="0.2"/>
    <row r="30228" ht="12.75" customHeight="1" x14ac:dyDescent="0.2"/>
    <row r="30229" ht="12.75" customHeight="1" x14ac:dyDescent="0.2"/>
    <row r="30230" ht="12.75" customHeight="1" x14ac:dyDescent="0.2"/>
    <row r="30231" ht="12.75" customHeight="1" x14ac:dyDescent="0.2"/>
    <row r="30232" ht="12.75" customHeight="1" x14ac:dyDescent="0.2"/>
    <row r="30233" ht="12.75" customHeight="1" x14ac:dyDescent="0.2"/>
    <row r="30234" ht="12.75" customHeight="1" x14ac:dyDescent="0.2"/>
    <row r="30235" ht="12.75" customHeight="1" x14ac:dyDescent="0.2"/>
    <row r="30236" ht="12.75" customHeight="1" x14ac:dyDescent="0.2"/>
    <row r="30237" ht="12.75" customHeight="1" x14ac:dyDescent="0.2"/>
    <row r="30238" ht="12.75" customHeight="1" x14ac:dyDescent="0.2"/>
    <row r="30239" ht="12.75" customHeight="1" x14ac:dyDescent="0.2"/>
    <row r="30240" ht="12.75" customHeight="1" x14ac:dyDescent="0.2"/>
    <row r="30241" ht="12.75" customHeight="1" x14ac:dyDescent="0.2"/>
    <row r="30242" ht="12.75" customHeight="1" x14ac:dyDescent="0.2"/>
    <row r="30243" ht="12.75" customHeight="1" x14ac:dyDescent="0.2"/>
    <row r="30244" ht="12.75" customHeight="1" x14ac:dyDescent="0.2"/>
    <row r="30245" ht="12.75" customHeight="1" x14ac:dyDescent="0.2"/>
    <row r="30246" ht="12.75" customHeight="1" x14ac:dyDescent="0.2"/>
    <row r="30247" ht="12.75" customHeight="1" x14ac:dyDescent="0.2"/>
    <row r="30248" ht="12.75" customHeight="1" x14ac:dyDescent="0.2"/>
    <row r="30249" ht="12.75" customHeight="1" x14ac:dyDescent="0.2"/>
    <row r="30250" ht="12.75" customHeight="1" x14ac:dyDescent="0.2"/>
    <row r="30251" ht="12.75" customHeight="1" x14ac:dyDescent="0.2"/>
    <row r="30252" ht="12.75" customHeight="1" x14ac:dyDescent="0.2"/>
    <row r="30253" ht="12.75" customHeight="1" x14ac:dyDescent="0.2"/>
    <row r="30254" ht="12.75" customHeight="1" x14ac:dyDescent="0.2"/>
    <row r="30255" ht="12.75" customHeight="1" x14ac:dyDescent="0.2"/>
    <row r="30256" ht="12.75" customHeight="1" x14ac:dyDescent="0.2"/>
    <row r="30257" ht="12.75" customHeight="1" x14ac:dyDescent="0.2"/>
    <row r="30258" ht="12.75" customHeight="1" x14ac:dyDescent="0.2"/>
    <row r="30259" ht="12.75" customHeight="1" x14ac:dyDescent="0.2"/>
    <row r="30260" ht="12.75" customHeight="1" x14ac:dyDescent="0.2"/>
    <row r="30261" ht="12.75" customHeight="1" x14ac:dyDescent="0.2"/>
    <row r="30262" ht="12.75" customHeight="1" x14ac:dyDescent="0.2"/>
    <row r="30263" ht="12.75" customHeight="1" x14ac:dyDescent="0.2"/>
    <row r="30264" ht="12.75" customHeight="1" x14ac:dyDescent="0.2"/>
    <row r="30265" ht="12.75" customHeight="1" x14ac:dyDescent="0.2"/>
    <row r="30266" ht="12.75" customHeight="1" x14ac:dyDescent="0.2"/>
    <row r="30267" ht="12.75" customHeight="1" x14ac:dyDescent="0.2"/>
    <row r="30268" ht="12.75" customHeight="1" x14ac:dyDescent="0.2"/>
    <row r="30269" ht="12.75" customHeight="1" x14ac:dyDescent="0.2"/>
    <row r="30270" ht="12.75" customHeight="1" x14ac:dyDescent="0.2"/>
    <row r="30271" ht="12.75" customHeight="1" x14ac:dyDescent="0.2"/>
    <row r="30272" ht="12.75" customHeight="1" x14ac:dyDescent="0.2"/>
    <row r="30273" ht="12.75" customHeight="1" x14ac:dyDescent="0.2"/>
    <row r="30274" ht="12.75" customHeight="1" x14ac:dyDescent="0.2"/>
    <row r="30275" ht="12.75" customHeight="1" x14ac:dyDescent="0.2"/>
    <row r="30276" ht="12.75" customHeight="1" x14ac:dyDescent="0.2"/>
    <row r="30277" ht="12.75" customHeight="1" x14ac:dyDescent="0.2"/>
    <row r="30278" ht="12.75" customHeight="1" x14ac:dyDescent="0.2"/>
    <row r="30279" ht="12.75" customHeight="1" x14ac:dyDescent="0.2"/>
    <row r="30280" ht="12.75" customHeight="1" x14ac:dyDescent="0.2"/>
    <row r="30281" ht="12.75" customHeight="1" x14ac:dyDescent="0.2"/>
    <row r="30282" ht="12.75" customHeight="1" x14ac:dyDescent="0.2"/>
    <row r="30283" ht="12.75" customHeight="1" x14ac:dyDescent="0.2"/>
    <row r="30284" ht="12.75" customHeight="1" x14ac:dyDescent="0.2"/>
    <row r="30285" ht="12.75" customHeight="1" x14ac:dyDescent="0.2"/>
    <row r="30286" ht="12.75" customHeight="1" x14ac:dyDescent="0.2"/>
    <row r="30287" ht="12.75" customHeight="1" x14ac:dyDescent="0.2"/>
    <row r="30288" ht="12.75" customHeight="1" x14ac:dyDescent="0.2"/>
    <row r="30289" ht="12.75" customHeight="1" x14ac:dyDescent="0.2"/>
    <row r="30290" ht="12.75" customHeight="1" x14ac:dyDescent="0.2"/>
    <row r="30291" ht="12.75" customHeight="1" x14ac:dyDescent="0.2"/>
    <row r="30292" ht="12.75" customHeight="1" x14ac:dyDescent="0.2"/>
    <row r="30293" ht="12.75" customHeight="1" x14ac:dyDescent="0.2"/>
    <row r="30294" ht="12.75" customHeight="1" x14ac:dyDescent="0.2"/>
    <row r="30295" ht="12.75" customHeight="1" x14ac:dyDescent="0.2"/>
    <row r="30296" ht="12.75" customHeight="1" x14ac:dyDescent="0.2"/>
    <row r="30297" ht="12.75" customHeight="1" x14ac:dyDescent="0.2"/>
    <row r="30298" ht="12.75" customHeight="1" x14ac:dyDescent="0.2"/>
    <row r="30299" ht="12.75" customHeight="1" x14ac:dyDescent="0.2"/>
    <row r="30300" ht="12.75" customHeight="1" x14ac:dyDescent="0.2"/>
    <row r="30301" ht="12.75" customHeight="1" x14ac:dyDescent="0.2"/>
    <row r="30302" ht="12.75" customHeight="1" x14ac:dyDescent="0.2"/>
    <row r="30303" ht="12.75" customHeight="1" x14ac:dyDescent="0.2"/>
    <row r="30304" ht="12.75" customHeight="1" x14ac:dyDescent="0.2"/>
    <row r="30305" ht="12.75" customHeight="1" x14ac:dyDescent="0.2"/>
    <row r="30306" ht="12.75" customHeight="1" x14ac:dyDescent="0.2"/>
    <row r="30307" ht="12.75" customHeight="1" x14ac:dyDescent="0.2"/>
    <row r="30308" ht="12.75" customHeight="1" x14ac:dyDescent="0.2"/>
    <row r="30309" ht="12.75" customHeight="1" x14ac:dyDescent="0.2"/>
    <row r="30310" ht="12.75" customHeight="1" x14ac:dyDescent="0.2"/>
    <row r="30311" ht="12.75" customHeight="1" x14ac:dyDescent="0.2"/>
    <row r="30312" ht="12.75" customHeight="1" x14ac:dyDescent="0.2"/>
    <row r="30313" ht="12.75" customHeight="1" x14ac:dyDescent="0.2"/>
    <row r="30314" ht="12.75" customHeight="1" x14ac:dyDescent="0.2"/>
    <row r="30315" ht="12.75" customHeight="1" x14ac:dyDescent="0.2"/>
    <row r="30316" ht="12.75" customHeight="1" x14ac:dyDescent="0.2"/>
    <row r="30317" ht="12.75" customHeight="1" x14ac:dyDescent="0.2"/>
    <row r="30318" ht="12.75" customHeight="1" x14ac:dyDescent="0.2"/>
    <row r="30319" ht="12.75" customHeight="1" x14ac:dyDescent="0.2"/>
    <row r="30320" ht="12.75" customHeight="1" x14ac:dyDescent="0.2"/>
    <row r="30321" ht="12.75" customHeight="1" x14ac:dyDescent="0.2"/>
    <row r="30322" ht="12.75" customHeight="1" x14ac:dyDescent="0.2"/>
    <row r="30323" ht="12.75" customHeight="1" x14ac:dyDescent="0.2"/>
    <row r="30324" ht="12.75" customHeight="1" x14ac:dyDescent="0.2"/>
    <row r="30325" ht="12.75" customHeight="1" x14ac:dyDescent="0.2"/>
    <row r="30326" ht="12.75" customHeight="1" x14ac:dyDescent="0.2"/>
    <row r="30327" ht="12.75" customHeight="1" x14ac:dyDescent="0.2"/>
    <row r="30328" ht="12.75" customHeight="1" x14ac:dyDescent="0.2"/>
    <row r="30329" ht="12.75" customHeight="1" x14ac:dyDescent="0.2"/>
    <row r="30330" ht="12.75" customHeight="1" x14ac:dyDescent="0.2"/>
    <row r="30331" ht="12.75" customHeight="1" x14ac:dyDescent="0.2"/>
    <row r="30332" ht="12.75" customHeight="1" x14ac:dyDescent="0.2"/>
    <row r="30333" ht="12.75" customHeight="1" x14ac:dyDescent="0.2"/>
    <row r="30334" ht="12.75" customHeight="1" x14ac:dyDescent="0.2"/>
    <row r="30335" ht="12.75" customHeight="1" x14ac:dyDescent="0.2"/>
    <row r="30336" ht="12.75" customHeight="1" x14ac:dyDescent="0.2"/>
    <row r="30337" ht="12.75" customHeight="1" x14ac:dyDescent="0.2"/>
    <row r="30338" ht="12.75" customHeight="1" x14ac:dyDescent="0.2"/>
    <row r="30339" ht="12.75" customHeight="1" x14ac:dyDescent="0.2"/>
    <row r="30340" ht="12.75" customHeight="1" x14ac:dyDescent="0.2"/>
    <row r="30341" ht="12.75" customHeight="1" x14ac:dyDescent="0.2"/>
    <row r="30342" ht="12.75" customHeight="1" x14ac:dyDescent="0.2"/>
    <row r="30343" ht="12.75" customHeight="1" x14ac:dyDescent="0.2"/>
    <row r="30344" ht="12.75" customHeight="1" x14ac:dyDescent="0.2"/>
    <row r="30345" ht="12.75" customHeight="1" x14ac:dyDescent="0.2"/>
    <row r="30346" ht="12.75" customHeight="1" x14ac:dyDescent="0.2"/>
    <row r="30347" ht="12.75" customHeight="1" x14ac:dyDescent="0.2"/>
    <row r="30348" ht="12.75" customHeight="1" x14ac:dyDescent="0.2"/>
    <row r="30349" ht="12.75" customHeight="1" x14ac:dyDescent="0.2"/>
    <row r="30350" ht="12.75" customHeight="1" x14ac:dyDescent="0.2"/>
    <row r="30351" ht="12.75" customHeight="1" x14ac:dyDescent="0.2"/>
    <row r="30352" ht="12.75" customHeight="1" x14ac:dyDescent="0.2"/>
    <row r="30353" ht="12.75" customHeight="1" x14ac:dyDescent="0.2"/>
    <row r="30354" ht="12.75" customHeight="1" x14ac:dyDescent="0.2"/>
    <row r="30355" ht="12.75" customHeight="1" x14ac:dyDescent="0.2"/>
    <row r="30356" ht="12.75" customHeight="1" x14ac:dyDescent="0.2"/>
    <row r="30357" ht="12.75" customHeight="1" x14ac:dyDescent="0.2"/>
    <row r="30358" ht="12.75" customHeight="1" x14ac:dyDescent="0.2"/>
    <row r="30359" ht="12.75" customHeight="1" x14ac:dyDescent="0.2"/>
    <row r="30360" ht="12.75" customHeight="1" x14ac:dyDescent="0.2"/>
    <row r="30361" ht="12.75" customHeight="1" x14ac:dyDescent="0.2"/>
    <row r="30362" ht="12.75" customHeight="1" x14ac:dyDescent="0.2"/>
    <row r="30363" ht="12.75" customHeight="1" x14ac:dyDescent="0.2"/>
    <row r="30364" ht="12.75" customHeight="1" x14ac:dyDescent="0.2"/>
    <row r="30365" ht="12.75" customHeight="1" x14ac:dyDescent="0.2"/>
    <row r="30366" ht="12.75" customHeight="1" x14ac:dyDescent="0.2"/>
    <row r="30367" ht="12.75" customHeight="1" x14ac:dyDescent="0.2"/>
    <row r="30368" ht="12.75" customHeight="1" x14ac:dyDescent="0.2"/>
    <row r="30369" ht="12.75" customHeight="1" x14ac:dyDescent="0.2"/>
    <row r="30370" ht="12.75" customHeight="1" x14ac:dyDescent="0.2"/>
    <row r="30371" ht="12.75" customHeight="1" x14ac:dyDescent="0.2"/>
    <row r="30372" ht="12.75" customHeight="1" x14ac:dyDescent="0.2"/>
    <row r="30373" ht="12.75" customHeight="1" x14ac:dyDescent="0.2"/>
    <row r="30374" ht="12.75" customHeight="1" x14ac:dyDescent="0.2"/>
    <row r="30375" ht="12.75" customHeight="1" x14ac:dyDescent="0.2"/>
    <row r="30376" ht="12.75" customHeight="1" x14ac:dyDescent="0.2"/>
    <row r="30377" ht="12.75" customHeight="1" x14ac:dyDescent="0.2"/>
    <row r="30378" ht="12.75" customHeight="1" x14ac:dyDescent="0.2"/>
    <row r="30379" ht="12.75" customHeight="1" x14ac:dyDescent="0.2"/>
    <row r="30380" ht="12.75" customHeight="1" x14ac:dyDescent="0.2"/>
    <row r="30381" ht="12.75" customHeight="1" x14ac:dyDescent="0.2"/>
    <row r="30382" ht="12.75" customHeight="1" x14ac:dyDescent="0.2"/>
    <row r="30383" ht="12.75" customHeight="1" x14ac:dyDescent="0.2"/>
    <row r="30384" ht="12.75" customHeight="1" x14ac:dyDescent="0.2"/>
    <row r="30385" ht="12.75" customHeight="1" x14ac:dyDescent="0.2"/>
    <row r="30386" ht="12.75" customHeight="1" x14ac:dyDescent="0.2"/>
    <row r="30387" ht="12.75" customHeight="1" x14ac:dyDescent="0.2"/>
    <row r="30388" ht="12.75" customHeight="1" x14ac:dyDescent="0.2"/>
    <row r="30389" ht="12.75" customHeight="1" x14ac:dyDescent="0.2"/>
    <row r="30390" ht="12.75" customHeight="1" x14ac:dyDescent="0.2"/>
    <row r="30391" ht="12.75" customHeight="1" x14ac:dyDescent="0.2"/>
    <row r="30392" ht="12.75" customHeight="1" x14ac:dyDescent="0.2"/>
    <row r="30393" ht="12.75" customHeight="1" x14ac:dyDescent="0.2"/>
    <row r="30394" ht="12.75" customHeight="1" x14ac:dyDescent="0.2"/>
    <row r="30395" ht="12.75" customHeight="1" x14ac:dyDescent="0.2"/>
    <row r="30396" ht="12.75" customHeight="1" x14ac:dyDescent="0.2"/>
    <row r="30397" ht="12.75" customHeight="1" x14ac:dyDescent="0.2"/>
    <row r="30398" ht="12.75" customHeight="1" x14ac:dyDescent="0.2"/>
    <row r="30399" ht="12.75" customHeight="1" x14ac:dyDescent="0.2"/>
    <row r="30400" ht="12.75" customHeight="1" x14ac:dyDescent="0.2"/>
    <row r="30401" ht="12.75" customHeight="1" x14ac:dyDescent="0.2"/>
    <row r="30402" ht="12.75" customHeight="1" x14ac:dyDescent="0.2"/>
    <row r="30403" ht="12.75" customHeight="1" x14ac:dyDescent="0.2"/>
    <row r="30404" ht="12.75" customHeight="1" x14ac:dyDescent="0.2"/>
    <row r="30405" ht="12.75" customHeight="1" x14ac:dyDescent="0.2"/>
    <row r="30406" ht="12.75" customHeight="1" x14ac:dyDescent="0.2"/>
    <row r="30407" ht="12.75" customHeight="1" x14ac:dyDescent="0.2"/>
    <row r="30408" ht="12.75" customHeight="1" x14ac:dyDescent="0.2"/>
    <row r="30409" ht="12.75" customHeight="1" x14ac:dyDescent="0.2"/>
    <row r="30410" ht="12.75" customHeight="1" x14ac:dyDescent="0.2"/>
    <row r="30411" ht="12.75" customHeight="1" x14ac:dyDescent="0.2"/>
    <row r="30412" ht="12.75" customHeight="1" x14ac:dyDescent="0.2"/>
    <row r="30413" ht="12.75" customHeight="1" x14ac:dyDescent="0.2"/>
    <row r="30414" ht="12.75" customHeight="1" x14ac:dyDescent="0.2"/>
    <row r="30415" ht="12.75" customHeight="1" x14ac:dyDescent="0.2"/>
    <row r="30416" ht="12.75" customHeight="1" x14ac:dyDescent="0.2"/>
    <row r="30417" ht="12.75" customHeight="1" x14ac:dyDescent="0.2"/>
    <row r="30418" ht="12.75" customHeight="1" x14ac:dyDescent="0.2"/>
    <row r="30419" ht="12.75" customHeight="1" x14ac:dyDescent="0.2"/>
    <row r="30420" ht="12.75" customHeight="1" x14ac:dyDescent="0.2"/>
    <row r="30421" ht="12.75" customHeight="1" x14ac:dyDescent="0.2"/>
    <row r="30422" ht="12.75" customHeight="1" x14ac:dyDescent="0.2"/>
    <row r="30423" ht="12.75" customHeight="1" x14ac:dyDescent="0.2"/>
    <row r="30424" ht="12.75" customHeight="1" x14ac:dyDescent="0.2"/>
    <row r="30425" ht="12.75" customHeight="1" x14ac:dyDescent="0.2"/>
    <row r="30426" ht="12.75" customHeight="1" x14ac:dyDescent="0.2"/>
    <row r="30427" ht="12.75" customHeight="1" x14ac:dyDescent="0.2"/>
    <row r="30428" ht="12.75" customHeight="1" x14ac:dyDescent="0.2"/>
    <row r="30429" ht="12.75" customHeight="1" x14ac:dyDescent="0.2"/>
    <row r="30430" ht="12.75" customHeight="1" x14ac:dyDescent="0.2"/>
    <row r="30431" ht="12.75" customHeight="1" x14ac:dyDescent="0.2"/>
    <row r="30432" ht="12.75" customHeight="1" x14ac:dyDescent="0.2"/>
    <row r="30433" ht="12.75" customHeight="1" x14ac:dyDescent="0.2"/>
    <row r="30434" ht="12.75" customHeight="1" x14ac:dyDescent="0.2"/>
    <row r="30435" ht="12.75" customHeight="1" x14ac:dyDescent="0.2"/>
    <row r="30436" ht="12.75" customHeight="1" x14ac:dyDescent="0.2"/>
    <row r="30437" ht="12.75" customHeight="1" x14ac:dyDescent="0.2"/>
    <row r="30438" ht="12.75" customHeight="1" x14ac:dyDescent="0.2"/>
    <row r="30439" ht="12.75" customHeight="1" x14ac:dyDescent="0.2"/>
    <row r="30440" ht="12.75" customHeight="1" x14ac:dyDescent="0.2"/>
    <row r="30441" ht="12.75" customHeight="1" x14ac:dyDescent="0.2"/>
    <row r="30442" ht="12.75" customHeight="1" x14ac:dyDescent="0.2"/>
    <row r="30443" ht="12.75" customHeight="1" x14ac:dyDescent="0.2"/>
    <row r="30444" ht="12.75" customHeight="1" x14ac:dyDescent="0.2"/>
    <row r="30445" ht="12.75" customHeight="1" x14ac:dyDescent="0.2"/>
    <row r="30446" ht="12.75" customHeight="1" x14ac:dyDescent="0.2"/>
    <row r="30447" ht="12.75" customHeight="1" x14ac:dyDescent="0.2"/>
    <row r="30448" ht="12.75" customHeight="1" x14ac:dyDescent="0.2"/>
    <row r="30449" ht="12.75" customHeight="1" x14ac:dyDescent="0.2"/>
    <row r="30450" ht="12.75" customHeight="1" x14ac:dyDescent="0.2"/>
    <row r="30451" ht="12.75" customHeight="1" x14ac:dyDescent="0.2"/>
    <row r="30452" ht="12.75" customHeight="1" x14ac:dyDescent="0.2"/>
    <row r="30453" ht="12.75" customHeight="1" x14ac:dyDescent="0.2"/>
    <row r="30454" ht="12.75" customHeight="1" x14ac:dyDescent="0.2"/>
    <row r="30455" ht="12.75" customHeight="1" x14ac:dyDescent="0.2"/>
    <row r="30456" ht="12.75" customHeight="1" x14ac:dyDescent="0.2"/>
    <row r="30457" ht="12.75" customHeight="1" x14ac:dyDescent="0.2"/>
    <row r="30458" ht="12.75" customHeight="1" x14ac:dyDescent="0.2"/>
    <row r="30459" ht="12.75" customHeight="1" x14ac:dyDescent="0.2"/>
    <row r="30460" ht="12.75" customHeight="1" x14ac:dyDescent="0.2"/>
    <row r="30461" ht="12.75" customHeight="1" x14ac:dyDescent="0.2"/>
    <row r="30462" ht="12.75" customHeight="1" x14ac:dyDescent="0.2"/>
    <row r="30463" ht="12.75" customHeight="1" x14ac:dyDescent="0.2"/>
    <row r="30464" ht="12.75" customHeight="1" x14ac:dyDescent="0.2"/>
    <row r="30465" ht="12.75" customHeight="1" x14ac:dyDescent="0.2"/>
    <row r="30466" ht="12.75" customHeight="1" x14ac:dyDescent="0.2"/>
    <row r="30467" ht="12.75" customHeight="1" x14ac:dyDescent="0.2"/>
    <row r="30468" ht="12.75" customHeight="1" x14ac:dyDescent="0.2"/>
    <row r="30469" ht="12.75" customHeight="1" x14ac:dyDescent="0.2"/>
    <row r="30470" ht="12.75" customHeight="1" x14ac:dyDescent="0.2"/>
    <row r="30471" ht="12.75" customHeight="1" x14ac:dyDescent="0.2"/>
    <row r="30472" ht="12.75" customHeight="1" x14ac:dyDescent="0.2"/>
    <row r="30473" ht="12.75" customHeight="1" x14ac:dyDescent="0.2"/>
    <row r="30474" ht="12.75" customHeight="1" x14ac:dyDescent="0.2"/>
    <row r="30475" ht="12.75" customHeight="1" x14ac:dyDescent="0.2"/>
    <row r="30476" ht="12.75" customHeight="1" x14ac:dyDescent="0.2"/>
    <row r="30477" ht="12.75" customHeight="1" x14ac:dyDescent="0.2"/>
    <row r="30478" ht="12.75" customHeight="1" x14ac:dyDescent="0.2"/>
    <row r="30479" ht="12.75" customHeight="1" x14ac:dyDescent="0.2"/>
    <row r="30480" ht="12.75" customHeight="1" x14ac:dyDescent="0.2"/>
    <row r="30481" ht="12.75" customHeight="1" x14ac:dyDescent="0.2"/>
    <row r="30482" ht="12.75" customHeight="1" x14ac:dyDescent="0.2"/>
    <row r="30483" ht="12.75" customHeight="1" x14ac:dyDescent="0.2"/>
    <row r="30484" ht="12.75" customHeight="1" x14ac:dyDescent="0.2"/>
    <row r="30485" ht="12.75" customHeight="1" x14ac:dyDescent="0.2"/>
    <row r="30486" ht="12.75" customHeight="1" x14ac:dyDescent="0.2"/>
    <row r="30487" ht="12.75" customHeight="1" x14ac:dyDescent="0.2"/>
    <row r="30488" ht="12.75" customHeight="1" x14ac:dyDescent="0.2"/>
    <row r="30489" ht="12.75" customHeight="1" x14ac:dyDescent="0.2"/>
    <row r="30490" ht="12.75" customHeight="1" x14ac:dyDescent="0.2"/>
    <row r="30491" ht="12.75" customHeight="1" x14ac:dyDescent="0.2"/>
    <row r="30492" ht="12.75" customHeight="1" x14ac:dyDescent="0.2"/>
    <row r="30493" ht="12.75" customHeight="1" x14ac:dyDescent="0.2"/>
    <row r="30494" ht="12.75" customHeight="1" x14ac:dyDescent="0.2"/>
    <row r="30495" ht="12.75" customHeight="1" x14ac:dyDescent="0.2"/>
    <row r="30496" ht="12.75" customHeight="1" x14ac:dyDescent="0.2"/>
    <row r="30497" ht="12.75" customHeight="1" x14ac:dyDescent="0.2"/>
    <row r="30498" ht="12.75" customHeight="1" x14ac:dyDescent="0.2"/>
    <row r="30499" ht="12.75" customHeight="1" x14ac:dyDescent="0.2"/>
    <row r="30500" ht="12.75" customHeight="1" x14ac:dyDescent="0.2"/>
    <row r="30501" ht="12.75" customHeight="1" x14ac:dyDescent="0.2"/>
    <row r="30502" ht="12.75" customHeight="1" x14ac:dyDescent="0.2"/>
    <row r="30503" ht="12.75" customHeight="1" x14ac:dyDescent="0.2"/>
    <row r="30504" ht="12.75" customHeight="1" x14ac:dyDescent="0.2"/>
    <row r="30505" ht="12.75" customHeight="1" x14ac:dyDescent="0.2"/>
    <row r="30506" ht="12.75" customHeight="1" x14ac:dyDescent="0.2"/>
    <row r="30507" ht="12.75" customHeight="1" x14ac:dyDescent="0.2"/>
    <row r="30508" ht="12.75" customHeight="1" x14ac:dyDescent="0.2"/>
    <row r="30509" ht="12.75" customHeight="1" x14ac:dyDescent="0.2"/>
    <row r="30510" ht="12.75" customHeight="1" x14ac:dyDescent="0.2"/>
    <row r="30511" ht="12.75" customHeight="1" x14ac:dyDescent="0.2"/>
    <row r="30512" ht="12.75" customHeight="1" x14ac:dyDescent="0.2"/>
    <row r="30513" ht="12.75" customHeight="1" x14ac:dyDescent="0.2"/>
    <row r="30514" ht="12.75" customHeight="1" x14ac:dyDescent="0.2"/>
    <row r="30515" ht="12.75" customHeight="1" x14ac:dyDescent="0.2"/>
    <row r="30516" ht="12.75" customHeight="1" x14ac:dyDescent="0.2"/>
    <row r="30517" ht="12.75" customHeight="1" x14ac:dyDescent="0.2"/>
    <row r="30518" ht="12.75" customHeight="1" x14ac:dyDescent="0.2"/>
    <row r="30519" ht="12.75" customHeight="1" x14ac:dyDescent="0.2"/>
    <row r="30520" ht="12.75" customHeight="1" x14ac:dyDescent="0.2"/>
    <row r="30521" ht="12.75" customHeight="1" x14ac:dyDescent="0.2"/>
    <row r="30522" ht="12.75" customHeight="1" x14ac:dyDescent="0.2"/>
    <row r="30523" ht="12.75" customHeight="1" x14ac:dyDescent="0.2"/>
    <row r="30524" ht="12.75" customHeight="1" x14ac:dyDescent="0.2"/>
    <row r="30525" ht="12.75" customHeight="1" x14ac:dyDescent="0.2"/>
    <row r="30526" ht="12.75" customHeight="1" x14ac:dyDescent="0.2"/>
    <row r="30527" ht="12.75" customHeight="1" x14ac:dyDescent="0.2"/>
    <row r="30528" ht="12.75" customHeight="1" x14ac:dyDescent="0.2"/>
    <row r="30529" ht="12.75" customHeight="1" x14ac:dyDescent="0.2"/>
    <row r="30530" ht="12.75" customHeight="1" x14ac:dyDescent="0.2"/>
    <row r="30531" ht="12.75" customHeight="1" x14ac:dyDescent="0.2"/>
    <row r="30532" ht="12.75" customHeight="1" x14ac:dyDescent="0.2"/>
    <row r="30533" ht="12.75" customHeight="1" x14ac:dyDescent="0.2"/>
    <row r="30534" ht="12.75" customHeight="1" x14ac:dyDescent="0.2"/>
    <row r="30535" ht="12.75" customHeight="1" x14ac:dyDescent="0.2"/>
    <row r="30536" ht="12.75" customHeight="1" x14ac:dyDescent="0.2"/>
    <row r="30537" ht="12.75" customHeight="1" x14ac:dyDescent="0.2"/>
    <row r="30538" ht="12.75" customHeight="1" x14ac:dyDescent="0.2"/>
    <row r="30539" ht="12.75" customHeight="1" x14ac:dyDescent="0.2"/>
    <row r="30540" ht="12.75" customHeight="1" x14ac:dyDescent="0.2"/>
    <row r="30541" ht="12.75" customHeight="1" x14ac:dyDescent="0.2"/>
    <row r="30542" ht="12.75" customHeight="1" x14ac:dyDescent="0.2"/>
    <row r="30543" ht="12.75" customHeight="1" x14ac:dyDescent="0.2"/>
    <row r="30544" ht="12.75" customHeight="1" x14ac:dyDescent="0.2"/>
    <row r="30545" ht="12.75" customHeight="1" x14ac:dyDescent="0.2"/>
    <row r="30546" ht="12.75" customHeight="1" x14ac:dyDescent="0.2"/>
    <row r="30547" ht="12.75" customHeight="1" x14ac:dyDescent="0.2"/>
    <row r="30548" ht="12.75" customHeight="1" x14ac:dyDescent="0.2"/>
    <row r="30549" ht="12.75" customHeight="1" x14ac:dyDescent="0.2"/>
    <row r="30550" ht="12.75" customHeight="1" x14ac:dyDescent="0.2"/>
    <row r="30551" ht="12.75" customHeight="1" x14ac:dyDescent="0.2"/>
    <row r="30552" ht="12.75" customHeight="1" x14ac:dyDescent="0.2"/>
    <row r="30553" ht="12.75" customHeight="1" x14ac:dyDescent="0.2"/>
    <row r="30554" ht="12.75" customHeight="1" x14ac:dyDescent="0.2"/>
    <row r="30555" ht="12.75" customHeight="1" x14ac:dyDescent="0.2"/>
    <row r="30556" ht="12.75" customHeight="1" x14ac:dyDescent="0.2"/>
    <row r="30557" ht="12.75" customHeight="1" x14ac:dyDescent="0.2"/>
    <row r="30558" ht="12.75" customHeight="1" x14ac:dyDescent="0.2"/>
    <row r="30559" ht="12.75" customHeight="1" x14ac:dyDescent="0.2"/>
    <row r="30560" ht="12.75" customHeight="1" x14ac:dyDescent="0.2"/>
    <row r="30561" ht="12.75" customHeight="1" x14ac:dyDescent="0.2"/>
    <row r="30562" ht="12.75" customHeight="1" x14ac:dyDescent="0.2"/>
    <row r="30563" ht="12.75" customHeight="1" x14ac:dyDescent="0.2"/>
    <row r="30564" ht="12.75" customHeight="1" x14ac:dyDescent="0.2"/>
    <row r="30565" ht="12.75" customHeight="1" x14ac:dyDescent="0.2"/>
    <row r="30566" ht="12.75" customHeight="1" x14ac:dyDescent="0.2"/>
    <row r="30567" ht="12.75" customHeight="1" x14ac:dyDescent="0.2"/>
    <row r="30568" ht="12.75" customHeight="1" x14ac:dyDescent="0.2"/>
    <row r="30569" ht="12.75" customHeight="1" x14ac:dyDescent="0.2"/>
    <row r="30570" ht="12.75" customHeight="1" x14ac:dyDescent="0.2"/>
    <row r="30571" ht="12.75" customHeight="1" x14ac:dyDescent="0.2"/>
    <row r="30572" ht="12.75" customHeight="1" x14ac:dyDescent="0.2"/>
    <row r="30573" ht="12.75" customHeight="1" x14ac:dyDescent="0.2"/>
    <row r="30574" ht="12.75" customHeight="1" x14ac:dyDescent="0.2"/>
    <row r="30575" ht="12.75" customHeight="1" x14ac:dyDescent="0.2"/>
    <row r="30576" ht="12.75" customHeight="1" x14ac:dyDescent="0.2"/>
    <row r="30577" ht="12.75" customHeight="1" x14ac:dyDescent="0.2"/>
    <row r="30578" ht="12.75" customHeight="1" x14ac:dyDescent="0.2"/>
    <row r="30579" ht="12.75" customHeight="1" x14ac:dyDescent="0.2"/>
    <row r="30580" ht="12.75" customHeight="1" x14ac:dyDescent="0.2"/>
    <row r="30581" ht="12.75" customHeight="1" x14ac:dyDescent="0.2"/>
    <row r="30582" ht="12.75" customHeight="1" x14ac:dyDescent="0.2"/>
    <row r="30583" ht="12.75" customHeight="1" x14ac:dyDescent="0.2"/>
    <row r="30584" ht="12.75" customHeight="1" x14ac:dyDescent="0.2"/>
    <row r="30585" ht="12.75" customHeight="1" x14ac:dyDescent="0.2"/>
    <row r="30586" ht="12.75" customHeight="1" x14ac:dyDescent="0.2"/>
    <row r="30587" ht="12.75" customHeight="1" x14ac:dyDescent="0.2"/>
    <row r="30588" ht="12.75" customHeight="1" x14ac:dyDescent="0.2"/>
    <row r="30589" ht="12.75" customHeight="1" x14ac:dyDescent="0.2"/>
    <row r="30590" ht="12.75" customHeight="1" x14ac:dyDescent="0.2"/>
    <row r="30591" ht="12.75" customHeight="1" x14ac:dyDescent="0.2"/>
    <row r="30592" ht="12.75" customHeight="1" x14ac:dyDescent="0.2"/>
    <row r="30593" ht="12.75" customHeight="1" x14ac:dyDescent="0.2"/>
    <row r="30594" ht="12.75" customHeight="1" x14ac:dyDescent="0.2"/>
    <row r="30595" ht="12.75" customHeight="1" x14ac:dyDescent="0.2"/>
    <row r="30596" ht="12.75" customHeight="1" x14ac:dyDescent="0.2"/>
    <row r="30597" ht="12.75" customHeight="1" x14ac:dyDescent="0.2"/>
    <row r="30598" ht="12.75" customHeight="1" x14ac:dyDescent="0.2"/>
    <row r="30599" ht="12.75" customHeight="1" x14ac:dyDescent="0.2"/>
    <row r="30600" ht="12.75" customHeight="1" x14ac:dyDescent="0.2"/>
    <row r="30601" ht="12.75" customHeight="1" x14ac:dyDescent="0.2"/>
    <row r="30602" ht="12.75" customHeight="1" x14ac:dyDescent="0.2"/>
    <row r="30603" ht="12.75" customHeight="1" x14ac:dyDescent="0.2"/>
    <row r="30604" ht="12.75" customHeight="1" x14ac:dyDescent="0.2"/>
    <row r="30605" ht="12.75" customHeight="1" x14ac:dyDescent="0.2"/>
    <row r="30606" ht="12.75" customHeight="1" x14ac:dyDescent="0.2"/>
    <row r="30607" ht="12.75" customHeight="1" x14ac:dyDescent="0.2"/>
    <row r="30608" ht="12.75" customHeight="1" x14ac:dyDescent="0.2"/>
    <row r="30609" ht="12.75" customHeight="1" x14ac:dyDescent="0.2"/>
    <row r="30610" ht="12.75" customHeight="1" x14ac:dyDescent="0.2"/>
    <row r="30611" ht="12.75" customHeight="1" x14ac:dyDescent="0.2"/>
    <row r="30612" ht="12.75" customHeight="1" x14ac:dyDescent="0.2"/>
    <row r="30613" ht="12.75" customHeight="1" x14ac:dyDescent="0.2"/>
    <row r="30614" ht="12.75" customHeight="1" x14ac:dyDescent="0.2"/>
    <row r="30615" ht="12.75" customHeight="1" x14ac:dyDescent="0.2"/>
    <row r="30616" ht="12.75" customHeight="1" x14ac:dyDescent="0.2"/>
    <row r="30617" ht="12.75" customHeight="1" x14ac:dyDescent="0.2"/>
    <row r="30618" ht="12.75" customHeight="1" x14ac:dyDescent="0.2"/>
    <row r="30619" ht="12.75" customHeight="1" x14ac:dyDescent="0.2"/>
    <row r="30620" ht="12.75" customHeight="1" x14ac:dyDescent="0.2"/>
    <row r="30621" ht="12.75" customHeight="1" x14ac:dyDescent="0.2"/>
    <row r="30622" ht="12.75" customHeight="1" x14ac:dyDescent="0.2"/>
    <row r="30623" ht="12.75" customHeight="1" x14ac:dyDescent="0.2"/>
    <row r="30624" ht="12.75" customHeight="1" x14ac:dyDescent="0.2"/>
    <row r="30625" ht="12.75" customHeight="1" x14ac:dyDescent="0.2"/>
    <row r="30626" ht="12.75" customHeight="1" x14ac:dyDescent="0.2"/>
    <row r="30627" ht="12.75" customHeight="1" x14ac:dyDescent="0.2"/>
    <row r="30628" ht="12.75" customHeight="1" x14ac:dyDescent="0.2"/>
    <row r="30629" ht="12.75" customHeight="1" x14ac:dyDescent="0.2"/>
    <row r="30630" ht="12.75" customHeight="1" x14ac:dyDescent="0.2"/>
    <row r="30631" ht="12.75" customHeight="1" x14ac:dyDescent="0.2"/>
    <row r="30632" ht="12.75" customHeight="1" x14ac:dyDescent="0.2"/>
    <row r="30633" ht="12.75" customHeight="1" x14ac:dyDescent="0.2"/>
    <row r="30634" ht="12.75" customHeight="1" x14ac:dyDescent="0.2"/>
    <row r="30635" ht="12.75" customHeight="1" x14ac:dyDescent="0.2"/>
    <row r="30636" ht="12.75" customHeight="1" x14ac:dyDescent="0.2"/>
    <row r="30637" ht="12.75" customHeight="1" x14ac:dyDescent="0.2"/>
    <row r="30638" ht="12.75" customHeight="1" x14ac:dyDescent="0.2"/>
    <row r="30639" ht="12.75" customHeight="1" x14ac:dyDescent="0.2"/>
    <row r="30640" ht="12.75" customHeight="1" x14ac:dyDescent="0.2"/>
    <row r="30641" ht="12.75" customHeight="1" x14ac:dyDescent="0.2"/>
    <row r="30642" ht="12.75" customHeight="1" x14ac:dyDescent="0.2"/>
    <row r="30643" ht="12.75" customHeight="1" x14ac:dyDescent="0.2"/>
    <row r="30644" ht="12.75" customHeight="1" x14ac:dyDescent="0.2"/>
    <row r="30645" ht="12.75" customHeight="1" x14ac:dyDescent="0.2"/>
    <row r="30646" ht="12.75" customHeight="1" x14ac:dyDescent="0.2"/>
    <row r="30647" ht="12.75" customHeight="1" x14ac:dyDescent="0.2"/>
    <row r="30648" ht="12.75" customHeight="1" x14ac:dyDescent="0.2"/>
    <row r="30649" ht="12.75" customHeight="1" x14ac:dyDescent="0.2"/>
    <row r="30650" ht="12.75" customHeight="1" x14ac:dyDescent="0.2"/>
    <row r="30651" ht="12.75" customHeight="1" x14ac:dyDescent="0.2"/>
    <row r="30652" ht="12.75" customHeight="1" x14ac:dyDescent="0.2"/>
    <row r="30653" ht="12.75" customHeight="1" x14ac:dyDescent="0.2"/>
    <row r="30654" ht="12.75" customHeight="1" x14ac:dyDescent="0.2"/>
    <row r="30655" ht="12.75" customHeight="1" x14ac:dyDescent="0.2"/>
    <row r="30656" ht="12.75" customHeight="1" x14ac:dyDescent="0.2"/>
    <row r="30657" ht="12.75" customHeight="1" x14ac:dyDescent="0.2"/>
    <row r="30658" ht="12.75" customHeight="1" x14ac:dyDescent="0.2"/>
    <row r="30659" ht="12.75" customHeight="1" x14ac:dyDescent="0.2"/>
    <row r="30660" ht="12.75" customHeight="1" x14ac:dyDescent="0.2"/>
    <row r="30661" ht="12.75" customHeight="1" x14ac:dyDescent="0.2"/>
    <row r="30662" ht="12.75" customHeight="1" x14ac:dyDescent="0.2"/>
    <row r="30663" ht="12.75" customHeight="1" x14ac:dyDescent="0.2"/>
    <row r="30664" ht="12.75" customHeight="1" x14ac:dyDescent="0.2"/>
    <row r="30665" ht="12.75" customHeight="1" x14ac:dyDescent="0.2"/>
    <row r="30666" ht="12.75" customHeight="1" x14ac:dyDescent="0.2"/>
    <row r="30667" ht="12.75" customHeight="1" x14ac:dyDescent="0.2"/>
    <row r="30668" ht="12.75" customHeight="1" x14ac:dyDescent="0.2"/>
    <row r="30669" ht="12.75" customHeight="1" x14ac:dyDescent="0.2"/>
    <row r="30670" ht="12.75" customHeight="1" x14ac:dyDescent="0.2"/>
    <row r="30671" ht="12.75" customHeight="1" x14ac:dyDescent="0.2"/>
    <row r="30672" ht="12.75" customHeight="1" x14ac:dyDescent="0.2"/>
    <row r="30673" ht="12.75" customHeight="1" x14ac:dyDescent="0.2"/>
    <row r="30674" ht="12.75" customHeight="1" x14ac:dyDescent="0.2"/>
    <row r="30675" ht="12.75" customHeight="1" x14ac:dyDescent="0.2"/>
    <row r="30676" ht="12.75" customHeight="1" x14ac:dyDescent="0.2"/>
    <row r="30677" ht="12.75" customHeight="1" x14ac:dyDescent="0.2"/>
    <row r="30678" ht="12.75" customHeight="1" x14ac:dyDescent="0.2"/>
    <row r="30679" ht="12.75" customHeight="1" x14ac:dyDescent="0.2"/>
    <row r="30680" ht="12.75" customHeight="1" x14ac:dyDescent="0.2"/>
    <row r="30681" ht="12.75" customHeight="1" x14ac:dyDescent="0.2"/>
    <row r="30682" ht="12.75" customHeight="1" x14ac:dyDescent="0.2"/>
    <row r="30683" ht="12.75" customHeight="1" x14ac:dyDescent="0.2"/>
    <row r="30684" ht="12.75" customHeight="1" x14ac:dyDescent="0.2"/>
    <row r="30685" ht="12.75" customHeight="1" x14ac:dyDescent="0.2"/>
    <row r="30686" ht="12.75" customHeight="1" x14ac:dyDescent="0.2"/>
    <row r="30687" ht="12.75" customHeight="1" x14ac:dyDescent="0.2"/>
    <row r="30688" ht="12.75" customHeight="1" x14ac:dyDescent="0.2"/>
    <row r="30689" ht="12.75" customHeight="1" x14ac:dyDescent="0.2"/>
    <row r="30690" ht="12.75" customHeight="1" x14ac:dyDescent="0.2"/>
    <row r="30691" ht="12.75" customHeight="1" x14ac:dyDescent="0.2"/>
    <row r="30692" ht="12.75" customHeight="1" x14ac:dyDescent="0.2"/>
    <row r="30693" ht="12.75" customHeight="1" x14ac:dyDescent="0.2"/>
    <row r="30694" ht="12.75" customHeight="1" x14ac:dyDescent="0.2"/>
    <row r="30695" ht="12.75" customHeight="1" x14ac:dyDescent="0.2"/>
    <row r="30696" ht="12.75" customHeight="1" x14ac:dyDescent="0.2"/>
    <row r="30697" ht="12.75" customHeight="1" x14ac:dyDescent="0.2"/>
    <row r="30698" ht="12.75" customHeight="1" x14ac:dyDescent="0.2"/>
    <row r="30699" ht="12.75" customHeight="1" x14ac:dyDescent="0.2"/>
    <row r="30700" ht="12.75" customHeight="1" x14ac:dyDescent="0.2"/>
    <row r="30701" ht="12.75" customHeight="1" x14ac:dyDescent="0.2"/>
    <row r="30702" ht="12.75" customHeight="1" x14ac:dyDescent="0.2"/>
    <row r="30703" ht="12.75" customHeight="1" x14ac:dyDescent="0.2"/>
    <row r="30704" ht="12.75" customHeight="1" x14ac:dyDescent="0.2"/>
    <row r="30705" ht="12.75" customHeight="1" x14ac:dyDescent="0.2"/>
    <row r="30706" ht="12.75" customHeight="1" x14ac:dyDescent="0.2"/>
    <row r="30707" ht="12.75" customHeight="1" x14ac:dyDescent="0.2"/>
    <row r="30708" ht="12.75" customHeight="1" x14ac:dyDescent="0.2"/>
    <row r="30709" ht="12.75" customHeight="1" x14ac:dyDescent="0.2"/>
    <row r="30710" ht="12.75" customHeight="1" x14ac:dyDescent="0.2"/>
    <row r="30711" ht="12.75" customHeight="1" x14ac:dyDescent="0.2"/>
    <row r="30712" ht="12.75" customHeight="1" x14ac:dyDescent="0.2"/>
    <row r="30713" ht="12.75" customHeight="1" x14ac:dyDescent="0.2"/>
    <row r="30714" ht="12.75" customHeight="1" x14ac:dyDescent="0.2"/>
    <row r="30715" ht="12.75" customHeight="1" x14ac:dyDescent="0.2"/>
    <row r="30716" ht="12.75" customHeight="1" x14ac:dyDescent="0.2"/>
    <row r="30717" ht="12.75" customHeight="1" x14ac:dyDescent="0.2"/>
    <row r="30718" ht="12.75" customHeight="1" x14ac:dyDescent="0.2"/>
    <row r="30719" ht="12.75" customHeight="1" x14ac:dyDescent="0.2"/>
    <row r="30720" ht="12.75" customHeight="1" x14ac:dyDescent="0.2"/>
    <row r="30721" ht="12.75" customHeight="1" x14ac:dyDescent="0.2"/>
    <row r="30722" ht="12.75" customHeight="1" x14ac:dyDescent="0.2"/>
    <row r="30723" ht="12.75" customHeight="1" x14ac:dyDescent="0.2"/>
    <row r="30724" ht="12.75" customHeight="1" x14ac:dyDescent="0.2"/>
    <row r="30725" ht="12.75" customHeight="1" x14ac:dyDescent="0.2"/>
    <row r="30726" ht="12.75" customHeight="1" x14ac:dyDescent="0.2"/>
    <row r="30727" ht="12.75" customHeight="1" x14ac:dyDescent="0.2"/>
    <row r="30728" ht="12.75" customHeight="1" x14ac:dyDescent="0.2"/>
    <row r="30729" ht="12.75" customHeight="1" x14ac:dyDescent="0.2"/>
    <row r="30730" ht="12.75" customHeight="1" x14ac:dyDescent="0.2"/>
    <row r="30731" ht="12.75" customHeight="1" x14ac:dyDescent="0.2"/>
    <row r="30732" ht="12.75" customHeight="1" x14ac:dyDescent="0.2"/>
    <row r="30733" ht="12.75" customHeight="1" x14ac:dyDescent="0.2"/>
    <row r="30734" ht="12.75" customHeight="1" x14ac:dyDescent="0.2"/>
    <row r="30735" ht="12.75" customHeight="1" x14ac:dyDescent="0.2"/>
    <row r="30736" ht="12.75" customHeight="1" x14ac:dyDescent="0.2"/>
    <row r="30737" ht="12.75" customHeight="1" x14ac:dyDescent="0.2"/>
    <row r="30738" ht="12.75" customHeight="1" x14ac:dyDescent="0.2"/>
    <row r="30739" ht="12.75" customHeight="1" x14ac:dyDescent="0.2"/>
    <row r="30740" ht="12.75" customHeight="1" x14ac:dyDescent="0.2"/>
    <row r="30741" ht="12.75" customHeight="1" x14ac:dyDescent="0.2"/>
    <row r="30742" ht="12.75" customHeight="1" x14ac:dyDescent="0.2"/>
    <row r="30743" ht="12.75" customHeight="1" x14ac:dyDescent="0.2"/>
    <row r="30744" ht="12.75" customHeight="1" x14ac:dyDescent="0.2"/>
    <row r="30745" ht="12.75" customHeight="1" x14ac:dyDescent="0.2"/>
    <row r="30746" ht="12.75" customHeight="1" x14ac:dyDescent="0.2"/>
    <row r="30747" ht="12.75" customHeight="1" x14ac:dyDescent="0.2"/>
    <row r="30748" ht="12.75" customHeight="1" x14ac:dyDescent="0.2"/>
    <row r="30749" ht="12.75" customHeight="1" x14ac:dyDescent="0.2"/>
    <row r="30750" ht="12.75" customHeight="1" x14ac:dyDescent="0.2"/>
    <row r="30751" ht="12.75" customHeight="1" x14ac:dyDescent="0.2"/>
    <row r="30752" ht="12.75" customHeight="1" x14ac:dyDescent="0.2"/>
    <row r="30753" ht="12.75" customHeight="1" x14ac:dyDescent="0.2"/>
    <row r="30754" ht="12.75" customHeight="1" x14ac:dyDescent="0.2"/>
    <row r="30755" ht="12.75" customHeight="1" x14ac:dyDescent="0.2"/>
    <row r="30756" ht="12.75" customHeight="1" x14ac:dyDescent="0.2"/>
    <row r="30757" ht="12.75" customHeight="1" x14ac:dyDescent="0.2"/>
    <row r="30758" ht="12.75" customHeight="1" x14ac:dyDescent="0.2"/>
    <row r="30759" ht="12.75" customHeight="1" x14ac:dyDescent="0.2"/>
    <row r="30760" ht="12.75" customHeight="1" x14ac:dyDescent="0.2"/>
    <row r="30761" ht="12.75" customHeight="1" x14ac:dyDescent="0.2"/>
    <row r="30762" ht="12.75" customHeight="1" x14ac:dyDescent="0.2"/>
    <row r="30763" ht="12.75" customHeight="1" x14ac:dyDescent="0.2"/>
    <row r="30764" ht="12.75" customHeight="1" x14ac:dyDescent="0.2"/>
    <row r="30765" ht="12.75" customHeight="1" x14ac:dyDescent="0.2"/>
    <row r="30766" ht="12.75" customHeight="1" x14ac:dyDescent="0.2"/>
    <row r="30767" ht="12.75" customHeight="1" x14ac:dyDescent="0.2"/>
    <row r="30768" ht="12.75" customHeight="1" x14ac:dyDescent="0.2"/>
    <row r="30769" ht="12.75" customHeight="1" x14ac:dyDescent="0.2"/>
    <row r="30770" ht="12.75" customHeight="1" x14ac:dyDescent="0.2"/>
    <row r="30771" ht="12.75" customHeight="1" x14ac:dyDescent="0.2"/>
    <row r="30772" ht="12.75" customHeight="1" x14ac:dyDescent="0.2"/>
    <row r="30773" ht="12.75" customHeight="1" x14ac:dyDescent="0.2"/>
    <row r="30774" ht="12.75" customHeight="1" x14ac:dyDescent="0.2"/>
    <row r="30775" ht="12.75" customHeight="1" x14ac:dyDescent="0.2"/>
    <row r="30776" ht="12.75" customHeight="1" x14ac:dyDescent="0.2"/>
    <row r="30777" ht="12.75" customHeight="1" x14ac:dyDescent="0.2"/>
    <row r="30778" ht="12.75" customHeight="1" x14ac:dyDescent="0.2"/>
    <row r="30779" ht="12.75" customHeight="1" x14ac:dyDescent="0.2"/>
    <row r="30780" ht="12.75" customHeight="1" x14ac:dyDescent="0.2"/>
    <row r="30781" ht="12.75" customHeight="1" x14ac:dyDescent="0.2"/>
    <row r="30782" ht="12.75" customHeight="1" x14ac:dyDescent="0.2"/>
    <row r="30783" ht="12.75" customHeight="1" x14ac:dyDescent="0.2"/>
    <row r="30784" ht="12.75" customHeight="1" x14ac:dyDescent="0.2"/>
    <row r="30785" ht="12.75" customHeight="1" x14ac:dyDescent="0.2"/>
    <row r="30786" ht="12.75" customHeight="1" x14ac:dyDescent="0.2"/>
    <row r="30787" ht="12.75" customHeight="1" x14ac:dyDescent="0.2"/>
    <row r="30788" ht="12.75" customHeight="1" x14ac:dyDescent="0.2"/>
    <row r="30789" ht="12.75" customHeight="1" x14ac:dyDescent="0.2"/>
    <row r="30790" ht="12.75" customHeight="1" x14ac:dyDescent="0.2"/>
    <row r="30791" ht="12.75" customHeight="1" x14ac:dyDescent="0.2"/>
    <row r="30792" ht="12.75" customHeight="1" x14ac:dyDescent="0.2"/>
    <row r="30793" ht="12.75" customHeight="1" x14ac:dyDescent="0.2"/>
    <row r="30794" ht="12.75" customHeight="1" x14ac:dyDescent="0.2"/>
    <row r="30795" ht="12.75" customHeight="1" x14ac:dyDescent="0.2"/>
    <row r="30796" ht="12.75" customHeight="1" x14ac:dyDescent="0.2"/>
    <row r="30797" ht="12.75" customHeight="1" x14ac:dyDescent="0.2"/>
    <row r="30798" ht="12.75" customHeight="1" x14ac:dyDescent="0.2"/>
    <row r="30799" ht="12.75" customHeight="1" x14ac:dyDescent="0.2"/>
    <row r="30800" ht="12.75" customHeight="1" x14ac:dyDescent="0.2"/>
    <row r="30801" ht="12.75" customHeight="1" x14ac:dyDescent="0.2"/>
    <row r="30802" ht="12.75" customHeight="1" x14ac:dyDescent="0.2"/>
    <row r="30803" ht="12.75" customHeight="1" x14ac:dyDescent="0.2"/>
    <row r="30804" ht="12.75" customHeight="1" x14ac:dyDescent="0.2"/>
    <row r="30805" ht="12.75" customHeight="1" x14ac:dyDescent="0.2"/>
    <row r="30806" ht="12.75" customHeight="1" x14ac:dyDescent="0.2"/>
    <row r="30807" ht="12.75" customHeight="1" x14ac:dyDescent="0.2"/>
    <row r="30808" ht="12.75" customHeight="1" x14ac:dyDescent="0.2"/>
    <row r="30809" ht="12.75" customHeight="1" x14ac:dyDescent="0.2"/>
    <row r="30810" ht="12.75" customHeight="1" x14ac:dyDescent="0.2"/>
    <row r="30811" ht="12.75" customHeight="1" x14ac:dyDescent="0.2"/>
    <row r="30812" ht="12.75" customHeight="1" x14ac:dyDescent="0.2"/>
    <row r="30813" ht="12.75" customHeight="1" x14ac:dyDescent="0.2"/>
    <row r="30814" ht="12.75" customHeight="1" x14ac:dyDescent="0.2"/>
    <row r="30815" ht="12.75" customHeight="1" x14ac:dyDescent="0.2"/>
    <row r="30816" ht="12.75" customHeight="1" x14ac:dyDescent="0.2"/>
    <row r="30817" ht="12.75" customHeight="1" x14ac:dyDescent="0.2"/>
    <row r="30818" ht="12.75" customHeight="1" x14ac:dyDescent="0.2"/>
    <row r="30819" ht="12.75" customHeight="1" x14ac:dyDescent="0.2"/>
    <row r="30820" ht="12.75" customHeight="1" x14ac:dyDescent="0.2"/>
    <row r="30821" ht="12.75" customHeight="1" x14ac:dyDescent="0.2"/>
    <row r="30822" ht="12.75" customHeight="1" x14ac:dyDescent="0.2"/>
    <row r="30823" ht="12.75" customHeight="1" x14ac:dyDescent="0.2"/>
    <row r="30824" ht="12.75" customHeight="1" x14ac:dyDescent="0.2"/>
    <row r="30825" ht="12.75" customHeight="1" x14ac:dyDescent="0.2"/>
    <row r="30826" ht="12.75" customHeight="1" x14ac:dyDescent="0.2"/>
    <row r="30827" ht="12.75" customHeight="1" x14ac:dyDescent="0.2"/>
    <row r="30828" ht="12.75" customHeight="1" x14ac:dyDescent="0.2"/>
    <row r="30829" ht="12.75" customHeight="1" x14ac:dyDescent="0.2"/>
    <row r="30830" ht="12.75" customHeight="1" x14ac:dyDescent="0.2"/>
    <row r="30831" ht="12.75" customHeight="1" x14ac:dyDescent="0.2"/>
    <row r="30832" ht="12.75" customHeight="1" x14ac:dyDescent="0.2"/>
    <row r="30833" ht="12.75" customHeight="1" x14ac:dyDescent="0.2"/>
    <row r="30834" ht="12.75" customHeight="1" x14ac:dyDescent="0.2"/>
    <row r="30835" ht="12.75" customHeight="1" x14ac:dyDescent="0.2"/>
    <row r="30836" ht="12.75" customHeight="1" x14ac:dyDescent="0.2"/>
    <row r="30837" ht="12.75" customHeight="1" x14ac:dyDescent="0.2"/>
    <row r="30838" ht="12.75" customHeight="1" x14ac:dyDescent="0.2"/>
    <row r="30839" ht="12.75" customHeight="1" x14ac:dyDescent="0.2"/>
    <row r="30840" ht="12.75" customHeight="1" x14ac:dyDescent="0.2"/>
    <row r="30841" ht="12.75" customHeight="1" x14ac:dyDescent="0.2"/>
    <row r="30842" ht="12.75" customHeight="1" x14ac:dyDescent="0.2"/>
    <row r="30843" ht="12.75" customHeight="1" x14ac:dyDescent="0.2"/>
    <row r="30844" ht="12.75" customHeight="1" x14ac:dyDescent="0.2"/>
    <row r="30845" ht="12.75" customHeight="1" x14ac:dyDescent="0.2"/>
    <row r="30846" ht="12.75" customHeight="1" x14ac:dyDescent="0.2"/>
    <row r="30847" ht="12.75" customHeight="1" x14ac:dyDescent="0.2"/>
    <row r="30848" ht="12.75" customHeight="1" x14ac:dyDescent="0.2"/>
    <row r="30849" ht="12.75" customHeight="1" x14ac:dyDescent="0.2"/>
    <row r="30850" ht="12.75" customHeight="1" x14ac:dyDescent="0.2"/>
    <row r="30851" ht="12.75" customHeight="1" x14ac:dyDescent="0.2"/>
    <row r="30852" ht="12.75" customHeight="1" x14ac:dyDescent="0.2"/>
    <row r="30853" ht="12.75" customHeight="1" x14ac:dyDescent="0.2"/>
    <row r="30854" ht="12.75" customHeight="1" x14ac:dyDescent="0.2"/>
    <row r="30855" ht="12.75" customHeight="1" x14ac:dyDescent="0.2"/>
    <row r="30856" ht="12.75" customHeight="1" x14ac:dyDescent="0.2"/>
    <row r="30857" ht="12.75" customHeight="1" x14ac:dyDescent="0.2"/>
    <row r="30858" ht="12.75" customHeight="1" x14ac:dyDescent="0.2"/>
    <row r="30859" ht="12.75" customHeight="1" x14ac:dyDescent="0.2"/>
    <row r="30860" ht="12.75" customHeight="1" x14ac:dyDescent="0.2"/>
    <row r="30861" ht="12.75" customHeight="1" x14ac:dyDescent="0.2"/>
    <row r="30862" ht="12.75" customHeight="1" x14ac:dyDescent="0.2"/>
    <row r="30863" ht="12.75" customHeight="1" x14ac:dyDescent="0.2"/>
    <row r="30864" ht="12.75" customHeight="1" x14ac:dyDescent="0.2"/>
    <row r="30865" ht="12.75" customHeight="1" x14ac:dyDescent="0.2"/>
    <row r="30866" ht="12.75" customHeight="1" x14ac:dyDescent="0.2"/>
    <row r="30867" ht="12.75" customHeight="1" x14ac:dyDescent="0.2"/>
    <row r="30868" ht="12.75" customHeight="1" x14ac:dyDescent="0.2"/>
    <row r="30869" ht="12.75" customHeight="1" x14ac:dyDescent="0.2"/>
    <row r="30870" ht="12.75" customHeight="1" x14ac:dyDescent="0.2"/>
    <row r="30871" ht="12.75" customHeight="1" x14ac:dyDescent="0.2"/>
    <row r="30872" ht="12.75" customHeight="1" x14ac:dyDescent="0.2"/>
    <row r="30873" ht="12.75" customHeight="1" x14ac:dyDescent="0.2"/>
    <row r="30874" ht="12.75" customHeight="1" x14ac:dyDescent="0.2"/>
    <row r="30875" ht="12.75" customHeight="1" x14ac:dyDescent="0.2"/>
    <row r="30876" ht="12.75" customHeight="1" x14ac:dyDescent="0.2"/>
    <row r="30877" ht="12.75" customHeight="1" x14ac:dyDescent="0.2"/>
    <row r="30878" ht="12.75" customHeight="1" x14ac:dyDescent="0.2"/>
    <row r="30879" ht="12.75" customHeight="1" x14ac:dyDescent="0.2"/>
    <row r="30880" ht="12.75" customHeight="1" x14ac:dyDescent="0.2"/>
    <row r="30881" ht="12.75" customHeight="1" x14ac:dyDescent="0.2"/>
    <row r="30882" ht="12.75" customHeight="1" x14ac:dyDescent="0.2"/>
    <row r="30883" ht="12.75" customHeight="1" x14ac:dyDescent="0.2"/>
    <row r="30884" ht="12.75" customHeight="1" x14ac:dyDescent="0.2"/>
    <row r="30885" ht="12.75" customHeight="1" x14ac:dyDescent="0.2"/>
    <row r="30886" ht="12.75" customHeight="1" x14ac:dyDescent="0.2"/>
    <row r="30887" ht="12.75" customHeight="1" x14ac:dyDescent="0.2"/>
    <row r="30888" ht="12.75" customHeight="1" x14ac:dyDescent="0.2"/>
    <row r="30889" ht="12.75" customHeight="1" x14ac:dyDescent="0.2"/>
    <row r="30890" ht="12.75" customHeight="1" x14ac:dyDescent="0.2"/>
    <row r="30891" ht="12.75" customHeight="1" x14ac:dyDescent="0.2"/>
    <row r="30892" ht="12.75" customHeight="1" x14ac:dyDescent="0.2"/>
    <row r="30893" ht="12.75" customHeight="1" x14ac:dyDescent="0.2"/>
    <row r="30894" ht="12.75" customHeight="1" x14ac:dyDescent="0.2"/>
    <row r="30895" ht="12.75" customHeight="1" x14ac:dyDescent="0.2"/>
    <row r="30896" ht="12.75" customHeight="1" x14ac:dyDescent="0.2"/>
    <row r="30897" ht="12.75" customHeight="1" x14ac:dyDescent="0.2"/>
    <row r="30898" ht="12.75" customHeight="1" x14ac:dyDescent="0.2"/>
    <row r="30899" ht="12.75" customHeight="1" x14ac:dyDescent="0.2"/>
    <row r="30900" ht="12.75" customHeight="1" x14ac:dyDescent="0.2"/>
    <row r="30901" ht="12.75" customHeight="1" x14ac:dyDescent="0.2"/>
    <row r="30902" ht="12.75" customHeight="1" x14ac:dyDescent="0.2"/>
    <row r="30903" ht="12.75" customHeight="1" x14ac:dyDescent="0.2"/>
    <row r="30904" ht="12.75" customHeight="1" x14ac:dyDescent="0.2"/>
    <row r="30905" ht="12.75" customHeight="1" x14ac:dyDescent="0.2"/>
    <row r="30906" ht="12.75" customHeight="1" x14ac:dyDescent="0.2"/>
    <row r="30907" ht="12.75" customHeight="1" x14ac:dyDescent="0.2"/>
    <row r="30908" ht="12.75" customHeight="1" x14ac:dyDescent="0.2"/>
    <row r="30909" ht="12.75" customHeight="1" x14ac:dyDescent="0.2"/>
    <row r="30910" ht="12.75" customHeight="1" x14ac:dyDescent="0.2"/>
    <row r="30911" ht="12.75" customHeight="1" x14ac:dyDescent="0.2"/>
    <row r="30912" ht="12.75" customHeight="1" x14ac:dyDescent="0.2"/>
    <row r="30913" ht="12.75" customHeight="1" x14ac:dyDescent="0.2"/>
    <row r="30914" ht="12.75" customHeight="1" x14ac:dyDescent="0.2"/>
    <row r="30915" ht="12.75" customHeight="1" x14ac:dyDescent="0.2"/>
    <row r="30916" ht="12.75" customHeight="1" x14ac:dyDescent="0.2"/>
    <row r="30917" ht="12.75" customHeight="1" x14ac:dyDescent="0.2"/>
    <row r="30918" ht="12.75" customHeight="1" x14ac:dyDescent="0.2"/>
    <row r="30919" ht="12.75" customHeight="1" x14ac:dyDescent="0.2"/>
    <row r="30920" ht="12.75" customHeight="1" x14ac:dyDescent="0.2"/>
    <row r="30921" ht="12.75" customHeight="1" x14ac:dyDescent="0.2"/>
    <row r="30922" ht="12.75" customHeight="1" x14ac:dyDescent="0.2"/>
    <row r="30923" ht="12.75" customHeight="1" x14ac:dyDescent="0.2"/>
    <row r="30924" ht="12.75" customHeight="1" x14ac:dyDescent="0.2"/>
    <row r="30925" ht="12.75" customHeight="1" x14ac:dyDescent="0.2"/>
    <row r="30926" ht="12.75" customHeight="1" x14ac:dyDescent="0.2"/>
    <row r="30927" ht="12.75" customHeight="1" x14ac:dyDescent="0.2"/>
    <row r="30928" ht="12.75" customHeight="1" x14ac:dyDescent="0.2"/>
    <row r="30929" ht="12.75" customHeight="1" x14ac:dyDescent="0.2"/>
    <row r="30930" ht="12.75" customHeight="1" x14ac:dyDescent="0.2"/>
    <row r="30931" ht="12.75" customHeight="1" x14ac:dyDescent="0.2"/>
    <row r="30932" ht="12.75" customHeight="1" x14ac:dyDescent="0.2"/>
    <row r="30933" ht="12.75" customHeight="1" x14ac:dyDescent="0.2"/>
    <row r="30934" ht="12.75" customHeight="1" x14ac:dyDescent="0.2"/>
    <row r="30935" ht="12.75" customHeight="1" x14ac:dyDescent="0.2"/>
    <row r="30936" ht="12.75" customHeight="1" x14ac:dyDescent="0.2"/>
    <row r="30937" ht="12.75" customHeight="1" x14ac:dyDescent="0.2"/>
    <row r="30938" ht="12.75" customHeight="1" x14ac:dyDescent="0.2"/>
    <row r="30939" ht="12.75" customHeight="1" x14ac:dyDescent="0.2"/>
    <row r="30940" ht="12.75" customHeight="1" x14ac:dyDescent="0.2"/>
    <row r="30941" ht="12.75" customHeight="1" x14ac:dyDescent="0.2"/>
    <row r="30942" ht="12.75" customHeight="1" x14ac:dyDescent="0.2"/>
    <row r="30943" ht="12.75" customHeight="1" x14ac:dyDescent="0.2"/>
    <row r="30944" ht="12.75" customHeight="1" x14ac:dyDescent="0.2"/>
    <row r="30945" ht="12.75" customHeight="1" x14ac:dyDescent="0.2"/>
    <row r="30946" ht="12.75" customHeight="1" x14ac:dyDescent="0.2"/>
    <row r="30947" ht="12.75" customHeight="1" x14ac:dyDescent="0.2"/>
    <row r="30948" ht="12.75" customHeight="1" x14ac:dyDescent="0.2"/>
    <row r="30949" ht="12.75" customHeight="1" x14ac:dyDescent="0.2"/>
    <row r="30950" ht="12.75" customHeight="1" x14ac:dyDescent="0.2"/>
    <row r="30951" ht="12.75" customHeight="1" x14ac:dyDescent="0.2"/>
    <row r="30952" ht="12.75" customHeight="1" x14ac:dyDescent="0.2"/>
    <row r="30953" ht="12.75" customHeight="1" x14ac:dyDescent="0.2"/>
    <row r="30954" ht="12.75" customHeight="1" x14ac:dyDescent="0.2"/>
    <row r="30955" ht="12.75" customHeight="1" x14ac:dyDescent="0.2"/>
    <row r="30956" ht="12.75" customHeight="1" x14ac:dyDescent="0.2"/>
    <row r="30957" ht="12.75" customHeight="1" x14ac:dyDescent="0.2"/>
    <row r="30958" ht="12.75" customHeight="1" x14ac:dyDescent="0.2"/>
    <row r="30959" ht="12.75" customHeight="1" x14ac:dyDescent="0.2"/>
    <row r="30960" ht="12.75" customHeight="1" x14ac:dyDescent="0.2"/>
    <row r="30961" ht="12.75" customHeight="1" x14ac:dyDescent="0.2"/>
    <row r="30962" ht="12.75" customHeight="1" x14ac:dyDescent="0.2"/>
    <row r="30963" ht="12.75" customHeight="1" x14ac:dyDescent="0.2"/>
    <row r="30964" ht="12.75" customHeight="1" x14ac:dyDescent="0.2"/>
    <row r="30965" ht="12.75" customHeight="1" x14ac:dyDescent="0.2"/>
    <row r="30966" ht="12.75" customHeight="1" x14ac:dyDescent="0.2"/>
    <row r="30967" ht="12.75" customHeight="1" x14ac:dyDescent="0.2"/>
    <row r="30968" ht="12.75" customHeight="1" x14ac:dyDescent="0.2"/>
    <row r="30969" ht="12.75" customHeight="1" x14ac:dyDescent="0.2"/>
    <row r="30970" ht="12.75" customHeight="1" x14ac:dyDescent="0.2"/>
    <row r="30971" ht="12.75" customHeight="1" x14ac:dyDescent="0.2"/>
    <row r="30972" ht="12.75" customHeight="1" x14ac:dyDescent="0.2"/>
    <row r="30973" ht="12.75" customHeight="1" x14ac:dyDescent="0.2"/>
    <row r="30974" ht="12.75" customHeight="1" x14ac:dyDescent="0.2"/>
    <row r="30975" ht="12.75" customHeight="1" x14ac:dyDescent="0.2"/>
    <row r="30976" ht="12.75" customHeight="1" x14ac:dyDescent="0.2"/>
    <row r="30977" ht="12.75" customHeight="1" x14ac:dyDescent="0.2"/>
    <row r="30978" ht="12.75" customHeight="1" x14ac:dyDescent="0.2"/>
    <row r="30979" ht="12.75" customHeight="1" x14ac:dyDescent="0.2"/>
    <row r="30980" ht="12.75" customHeight="1" x14ac:dyDescent="0.2"/>
    <row r="30981" ht="12.75" customHeight="1" x14ac:dyDescent="0.2"/>
    <row r="30982" ht="12.75" customHeight="1" x14ac:dyDescent="0.2"/>
    <row r="30983" ht="12.75" customHeight="1" x14ac:dyDescent="0.2"/>
    <row r="30984" ht="12.75" customHeight="1" x14ac:dyDescent="0.2"/>
    <row r="30985" ht="12.75" customHeight="1" x14ac:dyDescent="0.2"/>
    <row r="30986" ht="12.75" customHeight="1" x14ac:dyDescent="0.2"/>
    <row r="30987" ht="12.75" customHeight="1" x14ac:dyDescent="0.2"/>
    <row r="30988" ht="12.75" customHeight="1" x14ac:dyDescent="0.2"/>
    <row r="30989" ht="12.75" customHeight="1" x14ac:dyDescent="0.2"/>
    <row r="30990" ht="12.75" customHeight="1" x14ac:dyDescent="0.2"/>
    <row r="30991" ht="12.75" customHeight="1" x14ac:dyDescent="0.2"/>
    <row r="30992" ht="12.75" customHeight="1" x14ac:dyDescent="0.2"/>
    <row r="30993" ht="12.75" customHeight="1" x14ac:dyDescent="0.2"/>
    <row r="30994" ht="12.75" customHeight="1" x14ac:dyDescent="0.2"/>
    <row r="30995" ht="12.75" customHeight="1" x14ac:dyDescent="0.2"/>
    <row r="30996" ht="12.75" customHeight="1" x14ac:dyDescent="0.2"/>
    <row r="30997" ht="12.75" customHeight="1" x14ac:dyDescent="0.2"/>
    <row r="30998" ht="12.75" customHeight="1" x14ac:dyDescent="0.2"/>
    <row r="30999" ht="12.75" customHeight="1" x14ac:dyDescent="0.2"/>
    <row r="31000" ht="12.75" customHeight="1" x14ac:dyDescent="0.2"/>
    <row r="31001" ht="12.75" customHeight="1" x14ac:dyDescent="0.2"/>
    <row r="31002" ht="12.75" customHeight="1" x14ac:dyDescent="0.2"/>
    <row r="31003" ht="12.75" customHeight="1" x14ac:dyDescent="0.2"/>
    <row r="31004" ht="12.75" customHeight="1" x14ac:dyDescent="0.2"/>
    <row r="31005" ht="12.75" customHeight="1" x14ac:dyDescent="0.2"/>
    <row r="31006" ht="12.75" customHeight="1" x14ac:dyDescent="0.2"/>
    <row r="31007" ht="12.75" customHeight="1" x14ac:dyDescent="0.2"/>
    <row r="31008" ht="12.75" customHeight="1" x14ac:dyDescent="0.2"/>
    <row r="31009" ht="12.75" customHeight="1" x14ac:dyDescent="0.2"/>
    <row r="31010" ht="12.75" customHeight="1" x14ac:dyDescent="0.2"/>
    <row r="31011" ht="12.75" customHeight="1" x14ac:dyDescent="0.2"/>
    <row r="31012" ht="12.75" customHeight="1" x14ac:dyDescent="0.2"/>
    <row r="31013" ht="12.75" customHeight="1" x14ac:dyDescent="0.2"/>
    <row r="31014" ht="12.75" customHeight="1" x14ac:dyDescent="0.2"/>
    <row r="31015" ht="12.75" customHeight="1" x14ac:dyDescent="0.2"/>
    <row r="31016" ht="12.75" customHeight="1" x14ac:dyDescent="0.2"/>
    <row r="31017" ht="12.75" customHeight="1" x14ac:dyDescent="0.2"/>
    <row r="31018" ht="12.75" customHeight="1" x14ac:dyDescent="0.2"/>
    <row r="31019" ht="12.75" customHeight="1" x14ac:dyDescent="0.2"/>
    <row r="31020" ht="12.75" customHeight="1" x14ac:dyDescent="0.2"/>
    <row r="31021" ht="12.75" customHeight="1" x14ac:dyDescent="0.2"/>
    <row r="31022" ht="12.75" customHeight="1" x14ac:dyDescent="0.2"/>
    <row r="31023" ht="12.75" customHeight="1" x14ac:dyDescent="0.2"/>
    <row r="31024" ht="12.75" customHeight="1" x14ac:dyDescent="0.2"/>
    <row r="31025" ht="12.75" customHeight="1" x14ac:dyDescent="0.2"/>
    <row r="31026" ht="12.75" customHeight="1" x14ac:dyDescent="0.2"/>
    <row r="31027" ht="12.75" customHeight="1" x14ac:dyDescent="0.2"/>
    <row r="31028" ht="12.75" customHeight="1" x14ac:dyDescent="0.2"/>
    <row r="31029" ht="12.75" customHeight="1" x14ac:dyDescent="0.2"/>
    <row r="31030" ht="12.75" customHeight="1" x14ac:dyDescent="0.2"/>
    <row r="31031" ht="12.75" customHeight="1" x14ac:dyDescent="0.2"/>
    <row r="31032" ht="12.75" customHeight="1" x14ac:dyDescent="0.2"/>
    <row r="31033" ht="12.75" customHeight="1" x14ac:dyDescent="0.2"/>
    <row r="31034" ht="12.75" customHeight="1" x14ac:dyDescent="0.2"/>
    <row r="31035" ht="12.75" customHeight="1" x14ac:dyDescent="0.2"/>
    <row r="31036" ht="12.75" customHeight="1" x14ac:dyDescent="0.2"/>
    <row r="31037" ht="12.75" customHeight="1" x14ac:dyDescent="0.2"/>
    <row r="31038" ht="12.75" customHeight="1" x14ac:dyDescent="0.2"/>
    <row r="31039" ht="12.75" customHeight="1" x14ac:dyDescent="0.2"/>
    <row r="31040" ht="12.75" customHeight="1" x14ac:dyDescent="0.2"/>
    <row r="31041" ht="12.75" customHeight="1" x14ac:dyDescent="0.2"/>
    <row r="31042" ht="12.75" customHeight="1" x14ac:dyDescent="0.2"/>
    <row r="31043" ht="12.75" customHeight="1" x14ac:dyDescent="0.2"/>
    <row r="31044" ht="12.75" customHeight="1" x14ac:dyDescent="0.2"/>
    <row r="31045" ht="12.75" customHeight="1" x14ac:dyDescent="0.2"/>
    <row r="31046" ht="12.75" customHeight="1" x14ac:dyDescent="0.2"/>
    <row r="31047" ht="12.75" customHeight="1" x14ac:dyDescent="0.2"/>
    <row r="31048" ht="12.75" customHeight="1" x14ac:dyDescent="0.2"/>
    <row r="31049" ht="12.75" customHeight="1" x14ac:dyDescent="0.2"/>
    <row r="31050" ht="12.75" customHeight="1" x14ac:dyDescent="0.2"/>
    <row r="31051" ht="12.75" customHeight="1" x14ac:dyDescent="0.2"/>
    <row r="31052" ht="12.75" customHeight="1" x14ac:dyDescent="0.2"/>
    <row r="31053" ht="12.75" customHeight="1" x14ac:dyDescent="0.2"/>
    <row r="31054" ht="12.75" customHeight="1" x14ac:dyDescent="0.2"/>
    <row r="31055" ht="12.75" customHeight="1" x14ac:dyDescent="0.2"/>
    <row r="31056" ht="12.75" customHeight="1" x14ac:dyDescent="0.2"/>
    <row r="31057" ht="12.75" customHeight="1" x14ac:dyDescent="0.2"/>
    <row r="31058" ht="12.75" customHeight="1" x14ac:dyDescent="0.2"/>
    <row r="31059" ht="12.75" customHeight="1" x14ac:dyDescent="0.2"/>
    <row r="31060" ht="12.75" customHeight="1" x14ac:dyDescent="0.2"/>
    <row r="31061" ht="12.75" customHeight="1" x14ac:dyDescent="0.2"/>
    <row r="31062" ht="12.75" customHeight="1" x14ac:dyDescent="0.2"/>
    <row r="31063" ht="12.75" customHeight="1" x14ac:dyDescent="0.2"/>
    <row r="31064" ht="12.75" customHeight="1" x14ac:dyDescent="0.2"/>
    <row r="31065" ht="12.75" customHeight="1" x14ac:dyDescent="0.2"/>
    <row r="31066" ht="12.75" customHeight="1" x14ac:dyDescent="0.2"/>
    <row r="31067" ht="12.75" customHeight="1" x14ac:dyDescent="0.2"/>
    <row r="31068" ht="12.75" customHeight="1" x14ac:dyDescent="0.2"/>
    <row r="31069" ht="12.75" customHeight="1" x14ac:dyDescent="0.2"/>
    <row r="31070" ht="12.75" customHeight="1" x14ac:dyDescent="0.2"/>
    <row r="31071" ht="12.75" customHeight="1" x14ac:dyDescent="0.2"/>
    <row r="31072" ht="12.75" customHeight="1" x14ac:dyDescent="0.2"/>
    <row r="31073" ht="12.75" customHeight="1" x14ac:dyDescent="0.2"/>
    <row r="31074" ht="12.75" customHeight="1" x14ac:dyDescent="0.2"/>
    <row r="31075" ht="12.75" customHeight="1" x14ac:dyDescent="0.2"/>
    <row r="31076" ht="12.75" customHeight="1" x14ac:dyDescent="0.2"/>
    <row r="31077" ht="12.75" customHeight="1" x14ac:dyDescent="0.2"/>
    <row r="31078" ht="12.75" customHeight="1" x14ac:dyDescent="0.2"/>
    <row r="31079" ht="12.75" customHeight="1" x14ac:dyDescent="0.2"/>
    <row r="31080" ht="12.75" customHeight="1" x14ac:dyDescent="0.2"/>
    <row r="31081" ht="12.75" customHeight="1" x14ac:dyDescent="0.2"/>
    <row r="31082" ht="12.75" customHeight="1" x14ac:dyDescent="0.2"/>
    <row r="31083" ht="12.75" customHeight="1" x14ac:dyDescent="0.2"/>
    <row r="31084" ht="12.75" customHeight="1" x14ac:dyDescent="0.2"/>
    <row r="31085" ht="12.75" customHeight="1" x14ac:dyDescent="0.2"/>
    <row r="31086" ht="12.75" customHeight="1" x14ac:dyDescent="0.2"/>
    <row r="31087" ht="12.75" customHeight="1" x14ac:dyDescent="0.2"/>
    <row r="31088" ht="12.75" customHeight="1" x14ac:dyDescent="0.2"/>
    <row r="31089" ht="12.75" customHeight="1" x14ac:dyDescent="0.2"/>
    <row r="31090" ht="12.75" customHeight="1" x14ac:dyDescent="0.2"/>
    <row r="31091" ht="12.75" customHeight="1" x14ac:dyDescent="0.2"/>
    <row r="31092" ht="12.75" customHeight="1" x14ac:dyDescent="0.2"/>
    <row r="31093" ht="12.75" customHeight="1" x14ac:dyDescent="0.2"/>
    <row r="31094" ht="12.75" customHeight="1" x14ac:dyDescent="0.2"/>
    <row r="31095" ht="12.75" customHeight="1" x14ac:dyDescent="0.2"/>
    <row r="31096" ht="12.75" customHeight="1" x14ac:dyDescent="0.2"/>
    <row r="31097" ht="12.75" customHeight="1" x14ac:dyDescent="0.2"/>
    <row r="31098" ht="12.75" customHeight="1" x14ac:dyDescent="0.2"/>
    <row r="31099" ht="12.75" customHeight="1" x14ac:dyDescent="0.2"/>
    <row r="31100" ht="12.75" customHeight="1" x14ac:dyDescent="0.2"/>
    <row r="31101" ht="12.75" customHeight="1" x14ac:dyDescent="0.2"/>
    <row r="31102" ht="12.75" customHeight="1" x14ac:dyDescent="0.2"/>
    <row r="31103" ht="12.75" customHeight="1" x14ac:dyDescent="0.2"/>
    <row r="31104" ht="12.75" customHeight="1" x14ac:dyDescent="0.2"/>
    <row r="31105" ht="12.75" customHeight="1" x14ac:dyDescent="0.2"/>
    <row r="31106" ht="12.75" customHeight="1" x14ac:dyDescent="0.2"/>
    <row r="31107" ht="12.75" customHeight="1" x14ac:dyDescent="0.2"/>
    <row r="31108" ht="12.75" customHeight="1" x14ac:dyDescent="0.2"/>
    <row r="31109" ht="12.75" customHeight="1" x14ac:dyDescent="0.2"/>
    <row r="31110" ht="12.75" customHeight="1" x14ac:dyDescent="0.2"/>
    <row r="31111" ht="12.75" customHeight="1" x14ac:dyDescent="0.2"/>
    <row r="31112" ht="12.75" customHeight="1" x14ac:dyDescent="0.2"/>
    <row r="31113" ht="12.75" customHeight="1" x14ac:dyDescent="0.2"/>
    <row r="31114" ht="12.75" customHeight="1" x14ac:dyDescent="0.2"/>
    <row r="31115" ht="12.75" customHeight="1" x14ac:dyDescent="0.2"/>
    <row r="31116" ht="12.75" customHeight="1" x14ac:dyDescent="0.2"/>
    <row r="31117" ht="12.75" customHeight="1" x14ac:dyDescent="0.2"/>
    <row r="31118" ht="12.75" customHeight="1" x14ac:dyDescent="0.2"/>
    <row r="31119" ht="12.75" customHeight="1" x14ac:dyDescent="0.2"/>
    <row r="31120" ht="12.75" customHeight="1" x14ac:dyDescent="0.2"/>
    <row r="31121" ht="12.75" customHeight="1" x14ac:dyDescent="0.2"/>
    <row r="31122" ht="12.75" customHeight="1" x14ac:dyDescent="0.2"/>
    <row r="31123" ht="12.75" customHeight="1" x14ac:dyDescent="0.2"/>
    <row r="31124" ht="12.75" customHeight="1" x14ac:dyDescent="0.2"/>
    <row r="31125" ht="12.75" customHeight="1" x14ac:dyDescent="0.2"/>
    <row r="31126" ht="12.75" customHeight="1" x14ac:dyDescent="0.2"/>
    <row r="31127" ht="12.75" customHeight="1" x14ac:dyDescent="0.2"/>
    <row r="31128" ht="12.75" customHeight="1" x14ac:dyDescent="0.2"/>
    <row r="31129" ht="12.75" customHeight="1" x14ac:dyDescent="0.2"/>
    <row r="31130" ht="12.75" customHeight="1" x14ac:dyDescent="0.2"/>
    <row r="31131" ht="12.75" customHeight="1" x14ac:dyDescent="0.2"/>
    <row r="31132" ht="12.75" customHeight="1" x14ac:dyDescent="0.2"/>
    <row r="31133" ht="12.75" customHeight="1" x14ac:dyDescent="0.2"/>
    <row r="31134" ht="12.75" customHeight="1" x14ac:dyDescent="0.2"/>
    <row r="31135" ht="12.75" customHeight="1" x14ac:dyDescent="0.2"/>
    <row r="31136" ht="12.75" customHeight="1" x14ac:dyDescent="0.2"/>
    <row r="31137" ht="12.75" customHeight="1" x14ac:dyDescent="0.2"/>
    <row r="31138" ht="12.75" customHeight="1" x14ac:dyDescent="0.2"/>
    <row r="31139" ht="12.75" customHeight="1" x14ac:dyDescent="0.2"/>
    <row r="31140" ht="12.75" customHeight="1" x14ac:dyDescent="0.2"/>
    <row r="31141" ht="12.75" customHeight="1" x14ac:dyDescent="0.2"/>
    <row r="31142" ht="12.75" customHeight="1" x14ac:dyDescent="0.2"/>
    <row r="31143" ht="12.75" customHeight="1" x14ac:dyDescent="0.2"/>
    <row r="31144" ht="12.75" customHeight="1" x14ac:dyDescent="0.2"/>
    <row r="31145" ht="12.75" customHeight="1" x14ac:dyDescent="0.2"/>
    <row r="31146" ht="12.75" customHeight="1" x14ac:dyDescent="0.2"/>
    <row r="31147" ht="12.75" customHeight="1" x14ac:dyDescent="0.2"/>
    <row r="31148" ht="12.75" customHeight="1" x14ac:dyDescent="0.2"/>
    <row r="31149" ht="12.75" customHeight="1" x14ac:dyDescent="0.2"/>
    <row r="31150" ht="12.75" customHeight="1" x14ac:dyDescent="0.2"/>
    <row r="31151" ht="12.75" customHeight="1" x14ac:dyDescent="0.2"/>
    <row r="31152" ht="12.75" customHeight="1" x14ac:dyDescent="0.2"/>
    <row r="31153" ht="12.75" customHeight="1" x14ac:dyDescent="0.2"/>
    <row r="31154" ht="12.75" customHeight="1" x14ac:dyDescent="0.2"/>
    <row r="31155" ht="12.75" customHeight="1" x14ac:dyDescent="0.2"/>
    <row r="31156" ht="12.75" customHeight="1" x14ac:dyDescent="0.2"/>
    <row r="31157" ht="12.75" customHeight="1" x14ac:dyDescent="0.2"/>
    <row r="31158" ht="12.75" customHeight="1" x14ac:dyDescent="0.2"/>
    <row r="31159" ht="12.75" customHeight="1" x14ac:dyDescent="0.2"/>
    <row r="31160" ht="12.75" customHeight="1" x14ac:dyDescent="0.2"/>
    <row r="31161" ht="12.75" customHeight="1" x14ac:dyDescent="0.2"/>
    <row r="31162" ht="12.75" customHeight="1" x14ac:dyDescent="0.2"/>
    <row r="31163" ht="12.75" customHeight="1" x14ac:dyDescent="0.2"/>
    <row r="31164" ht="12.75" customHeight="1" x14ac:dyDescent="0.2"/>
    <row r="31165" ht="12.75" customHeight="1" x14ac:dyDescent="0.2"/>
    <row r="31166" ht="12.75" customHeight="1" x14ac:dyDescent="0.2"/>
    <row r="31167" ht="12.75" customHeight="1" x14ac:dyDescent="0.2"/>
    <row r="31168" ht="12.75" customHeight="1" x14ac:dyDescent="0.2"/>
    <row r="31169" ht="12.75" customHeight="1" x14ac:dyDescent="0.2"/>
    <row r="31170" ht="12.75" customHeight="1" x14ac:dyDescent="0.2"/>
    <row r="31171" ht="12.75" customHeight="1" x14ac:dyDescent="0.2"/>
    <row r="31172" ht="12.75" customHeight="1" x14ac:dyDescent="0.2"/>
    <row r="31173" ht="12.75" customHeight="1" x14ac:dyDescent="0.2"/>
    <row r="31174" ht="12.75" customHeight="1" x14ac:dyDescent="0.2"/>
    <row r="31175" ht="12.75" customHeight="1" x14ac:dyDescent="0.2"/>
    <row r="31176" ht="12.75" customHeight="1" x14ac:dyDescent="0.2"/>
    <row r="31177" ht="12.75" customHeight="1" x14ac:dyDescent="0.2"/>
    <row r="31178" ht="12.75" customHeight="1" x14ac:dyDescent="0.2"/>
    <row r="31179" ht="12.75" customHeight="1" x14ac:dyDescent="0.2"/>
    <row r="31180" ht="12.75" customHeight="1" x14ac:dyDescent="0.2"/>
    <row r="31181" ht="12.75" customHeight="1" x14ac:dyDescent="0.2"/>
    <row r="31182" ht="12.75" customHeight="1" x14ac:dyDescent="0.2"/>
    <row r="31183" ht="12.75" customHeight="1" x14ac:dyDescent="0.2"/>
    <row r="31184" ht="12.75" customHeight="1" x14ac:dyDescent="0.2"/>
    <row r="31185" ht="12.75" customHeight="1" x14ac:dyDescent="0.2"/>
    <row r="31186" ht="12.75" customHeight="1" x14ac:dyDescent="0.2"/>
    <row r="31187" ht="12.75" customHeight="1" x14ac:dyDescent="0.2"/>
    <row r="31188" ht="12.75" customHeight="1" x14ac:dyDescent="0.2"/>
    <row r="31189" ht="12.75" customHeight="1" x14ac:dyDescent="0.2"/>
    <row r="31190" ht="12.75" customHeight="1" x14ac:dyDescent="0.2"/>
    <row r="31191" ht="12.75" customHeight="1" x14ac:dyDescent="0.2"/>
    <row r="31192" ht="12.75" customHeight="1" x14ac:dyDescent="0.2"/>
    <row r="31193" ht="12.75" customHeight="1" x14ac:dyDescent="0.2"/>
    <row r="31194" ht="12.75" customHeight="1" x14ac:dyDescent="0.2"/>
    <row r="31195" ht="12.75" customHeight="1" x14ac:dyDescent="0.2"/>
    <row r="31196" ht="12.75" customHeight="1" x14ac:dyDescent="0.2"/>
    <row r="31197" ht="12.75" customHeight="1" x14ac:dyDescent="0.2"/>
    <row r="31198" ht="12.75" customHeight="1" x14ac:dyDescent="0.2"/>
    <row r="31199" ht="12.75" customHeight="1" x14ac:dyDescent="0.2"/>
    <row r="31200" ht="12.75" customHeight="1" x14ac:dyDescent="0.2"/>
    <row r="31201" ht="12.75" customHeight="1" x14ac:dyDescent="0.2"/>
    <row r="31202" ht="12.75" customHeight="1" x14ac:dyDescent="0.2"/>
    <row r="31203" ht="12.75" customHeight="1" x14ac:dyDescent="0.2"/>
    <row r="31204" ht="12.75" customHeight="1" x14ac:dyDescent="0.2"/>
    <row r="31205" ht="12.75" customHeight="1" x14ac:dyDescent="0.2"/>
    <row r="31206" ht="12.75" customHeight="1" x14ac:dyDescent="0.2"/>
    <row r="31207" ht="12.75" customHeight="1" x14ac:dyDescent="0.2"/>
    <row r="31208" ht="12.75" customHeight="1" x14ac:dyDescent="0.2"/>
    <row r="31209" ht="12.75" customHeight="1" x14ac:dyDescent="0.2"/>
    <row r="31210" ht="12.75" customHeight="1" x14ac:dyDescent="0.2"/>
    <row r="31211" ht="12.75" customHeight="1" x14ac:dyDescent="0.2"/>
    <row r="31212" ht="12.75" customHeight="1" x14ac:dyDescent="0.2"/>
    <row r="31213" ht="12.75" customHeight="1" x14ac:dyDescent="0.2"/>
    <row r="31214" ht="12.75" customHeight="1" x14ac:dyDescent="0.2"/>
    <row r="31215" ht="12.75" customHeight="1" x14ac:dyDescent="0.2"/>
    <row r="31216" ht="12.75" customHeight="1" x14ac:dyDescent="0.2"/>
    <row r="31217" ht="12.75" customHeight="1" x14ac:dyDescent="0.2"/>
    <row r="31218" ht="12.75" customHeight="1" x14ac:dyDescent="0.2"/>
    <row r="31219" ht="12.75" customHeight="1" x14ac:dyDescent="0.2"/>
    <row r="31220" ht="12.75" customHeight="1" x14ac:dyDescent="0.2"/>
    <row r="31221" ht="12.75" customHeight="1" x14ac:dyDescent="0.2"/>
    <row r="31222" ht="12.75" customHeight="1" x14ac:dyDescent="0.2"/>
    <row r="31223" ht="12.75" customHeight="1" x14ac:dyDescent="0.2"/>
    <row r="31224" ht="12.75" customHeight="1" x14ac:dyDescent="0.2"/>
    <row r="31225" ht="12.75" customHeight="1" x14ac:dyDescent="0.2"/>
    <row r="31226" ht="12.75" customHeight="1" x14ac:dyDescent="0.2"/>
    <row r="31227" ht="12.75" customHeight="1" x14ac:dyDescent="0.2"/>
    <row r="31228" ht="12.75" customHeight="1" x14ac:dyDescent="0.2"/>
    <row r="31229" ht="12.75" customHeight="1" x14ac:dyDescent="0.2"/>
    <row r="31230" ht="12.75" customHeight="1" x14ac:dyDescent="0.2"/>
    <row r="31231" ht="12.75" customHeight="1" x14ac:dyDescent="0.2"/>
    <row r="31232" ht="12.75" customHeight="1" x14ac:dyDescent="0.2"/>
    <row r="31233" ht="12.75" customHeight="1" x14ac:dyDescent="0.2"/>
    <row r="31234" ht="12.75" customHeight="1" x14ac:dyDescent="0.2"/>
    <row r="31235" ht="12.75" customHeight="1" x14ac:dyDescent="0.2"/>
    <row r="31236" ht="12.75" customHeight="1" x14ac:dyDescent="0.2"/>
    <row r="31237" ht="12.75" customHeight="1" x14ac:dyDescent="0.2"/>
    <row r="31238" ht="12.75" customHeight="1" x14ac:dyDescent="0.2"/>
    <row r="31239" ht="12.75" customHeight="1" x14ac:dyDescent="0.2"/>
    <row r="31240" ht="12.75" customHeight="1" x14ac:dyDescent="0.2"/>
    <row r="31241" ht="12.75" customHeight="1" x14ac:dyDescent="0.2"/>
    <row r="31242" ht="12.75" customHeight="1" x14ac:dyDescent="0.2"/>
    <row r="31243" ht="12.75" customHeight="1" x14ac:dyDescent="0.2"/>
    <row r="31244" ht="12.75" customHeight="1" x14ac:dyDescent="0.2"/>
    <row r="31245" ht="12.75" customHeight="1" x14ac:dyDescent="0.2"/>
    <row r="31246" ht="12.75" customHeight="1" x14ac:dyDescent="0.2"/>
    <row r="31247" ht="12.75" customHeight="1" x14ac:dyDescent="0.2"/>
    <row r="31248" ht="12.75" customHeight="1" x14ac:dyDescent="0.2"/>
    <row r="31249" ht="12.75" customHeight="1" x14ac:dyDescent="0.2"/>
    <row r="31250" ht="12.75" customHeight="1" x14ac:dyDescent="0.2"/>
    <row r="31251" ht="12.75" customHeight="1" x14ac:dyDescent="0.2"/>
    <row r="31252" ht="12.75" customHeight="1" x14ac:dyDescent="0.2"/>
    <row r="31253" ht="12.75" customHeight="1" x14ac:dyDescent="0.2"/>
    <row r="31254" ht="12.75" customHeight="1" x14ac:dyDescent="0.2"/>
    <row r="31255" ht="12.75" customHeight="1" x14ac:dyDescent="0.2"/>
    <row r="31256" ht="12.75" customHeight="1" x14ac:dyDescent="0.2"/>
    <row r="31257" ht="12.75" customHeight="1" x14ac:dyDescent="0.2"/>
    <row r="31258" ht="12.75" customHeight="1" x14ac:dyDescent="0.2"/>
    <row r="31259" ht="12.75" customHeight="1" x14ac:dyDescent="0.2"/>
    <row r="31260" ht="12.75" customHeight="1" x14ac:dyDescent="0.2"/>
    <row r="31261" ht="12.75" customHeight="1" x14ac:dyDescent="0.2"/>
    <row r="31262" ht="12.75" customHeight="1" x14ac:dyDescent="0.2"/>
    <row r="31263" ht="12.75" customHeight="1" x14ac:dyDescent="0.2"/>
    <row r="31264" ht="12.75" customHeight="1" x14ac:dyDescent="0.2"/>
    <row r="31265" ht="12.75" customHeight="1" x14ac:dyDescent="0.2"/>
    <row r="31266" ht="12.75" customHeight="1" x14ac:dyDescent="0.2"/>
    <row r="31267" ht="12.75" customHeight="1" x14ac:dyDescent="0.2"/>
    <row r="31268" ht="12.75" customHeight="1" x14ac:dyDescent="0.2"/>
    <row r="31269" ht="12.75" customHeight="1" x14ac:dyDescent="0.2"/>
    <row r="31270" ht="12.75" customHeight="1" x14ac:dyDescent="0.2"/>
    <row r="31271" ht="12.75" customHeight="1" x14ac:dyDescent="0.2"/>
    <row r="31272" ht="12.75" customHeight="1" x14ac:dyDescent="0.2"/>
    <row r="31273" ht="12.75" customHeight="1" x14ac:dyDescent="0.2"/>
    <row r="31274" ht="12.75" customHeight="1" x14ac:dyDescent="0.2"/>
    <row r="31275" ht="12.75" customHeight="1" x14ac:dyDescent="0.2"/>
    <row r="31276" ht="12.75" customHeight="1" x14ac:dyDescent="0.2"/>
    <row r="31277" ht="12.75" customHeight="1" x14ac:dyDescent="0.2"/>
    <row r="31278" ht="12.75" customHeight="1" x14ac:dyDescent="0.2"/>
    <row r="31279" ht="12.75" customHeight="1" x14ac:dyDescent="0.2"/>
    <row r="31280" ht="12.75" customHeight="1" x14ac:dyDescent="0.2"/>
    <row r="31281" ht="12.75" customHeight="1" x14ac:dyDescent="0.2"/>
    <row r="31282" ht="12.75" customHeight="1" x14ac:dyDescent="0.2"/>
    <row r="31283" ht="12.75" customHeight="1" x14ac:dyDescent="0.2"/>
    <row r="31284" ht="12.75" customHeight="1" x14ac:dyDescent="0.2"/>
    <row r="31285" ht="12.75" customHeight="1" x14ac:dyDescent="0.2"/>
    <row r="31286" ht="12.75" customHeight="1" x14ac:dyDescent="0.2"/>
    <row r="31287" ht="12.75" customHeight="1" x14ac:dyDescent="0.2"/>
    <row r="31288" ht="12.75" customHeight="1" x14ac:dyDescent="0.2"/>
    <row r="31289" ht="12.75" customHeight="1" x14ac:dyDescent="0.2"/>
    <row r="31290" ht="12.75" customHeight="1" x14ac:dyDescent="0.2"/>
    <row r="31291" ht="12.75" customHeight="1" x14ac:dyDescent="0.2"/>
    <row r="31292" ht="12.75" customHeight="1" x14ac:dyDescent="0.2"/>
    <row r="31293" ht="12.75" customHeight="1" x14ac:dyDescent="0.2"/>
    <row r="31294" ht="12.75" customHeight="1" x14ac:dyDescent="0.2"/>
    <row r="31295" ht="12.75" customHeight="1" x14ac:dyDescent="0.2"/>
    <row r="31296" ht="12.75" customHeight="1" x14ac:dyDescent="0.2"/>
    <row r="31297" ht="12.75" customHeight="1" x14ac:dyDescent="0.2"/>
    <row r="31298" ht="12.75" customHeight="1" x14ac:dyDescent="0.2"/>
    <row r="31299" ht="12.75" customHeight="1" x14ac:dyDescent="0.2"/>
    <row r="31300" ht="12.75" customHeight="1" x14ac:dyDescent="0.2"/>
    <row r="31301" ht="12.75" customHeight="1" x14ac:dyDescent="0.2"/>
    <row r="31302" ht="12.75" customHeight="1" x14ac:dyDescent="0.2"/>
    <row r="31303" ht="12.75" customHeight="1" x14ac:dyDescent="0.2"/>
    <row r="31304" ht="12.75" customHeight="1" x14ac:dyDescent="0.2"/>
    <row r="31305" ht="12.75" customHeight="1" x14ac:dyDescent="0.2"/>
    <row r="31306" ht="12.75" customHeight="1" x14ac:dyDescent="0.2"/>
    <row r="31307" ht="12.75" customHeight="1" x14ac:dyDescent="0.2"/>
    <row r="31308" ht="12.75" customHeight="1" x14ac:dyDescent="0.2"/>
    <row r="31309" ht="12.75" customHeight="1" x14ac:dyDescent="0.2"/>
    <row r="31310" ht="12.75" customHeight="1" x14ac:dyDescent="0.2"/>
    <row r="31311" ht="12.75" customHeight="1" x14ac:dyDescent="0.2"/>
    <row r="31312" ht="12.75" customHeight="1" x14ac:dyDescent="0.2"/>
    <row r="31313" ht="12.75" customHeight="1" x14ac:dyDescent="0.2"/>
    <row r="31314" ht="12.75" customHeight="1" x14ac:dyDescent="0.2"/>
    <row r="31315" ht="12.75" customHeight="1" x14ac:dyDescent="0.2"/>
    <row r="31316" ht="12.75" customHeight="1" x14ac:dyDescent="0.2"/>
    <row r="31317" ht="12.75" customHeight="1" x14ac:dyDescent="0.2"/>
    <row r="31318" ht="12.75" customHeight="1" x14ac:dyDescent="0.2"/>
    <row r="31319" ht="12.75" customHeight="1" x14ac:dyDescent="0.2"/>
    <row r="31320" ht="12.75" customHeight="1" x14ac:dyDescent="0.2"/>
    <row r="31321" ht="12.75" customHeight="1" x14ac:dyDescent="0.2"/>
    <row r="31322" ht="12.75" customHeight="1" x14ac:dyDescent="0.2"/>
    <row r="31323" ht="12.75" customHeight="1" x14ac:dyDescent="0.2"/>
    <row r="31324" ht="12.75" customHeight="1" x14ac:dyDescent="0.2"/>
    <row r="31325" ht="12.75" customHeight="1" x14ac:dyDescent="0.2"/>
    <row r="31326" ht="12.75" customHeight="1" x14ac:dyDescent="0.2"/>
    <row r="31327" ht="12.75" customHeight="1" x14ac:dyDescent="0.2"/>
    <row r="31328" ht="12.75" customHeight="1" x14ac:dyDescent="0.2"/>
    <row r="31329" ht="12.75" customHeight="1" x14ac:dyDescent="0.2"/>
    <row r="31330" ht="12.75" customHeight="1" x14ac:dyDescent="0.2"/>
    <row r="31331" ht="12.75" customHeight="1" x14ac:dyDescent="0.2"/>
    <row r="31332" ht="12.75" customHeight="1" x14ac:dyDescent="0.2"/>
    <row r="31333" ht="12.75" customHeight="1" x14ac:dyDescent="0.2"/>
    <row r="31334" ht="12.75" customHeight="1" x14ac:dyDescent="0.2"/>
    <row r="31335" ht="12.75" customHeight="1" x14ac:dyDescent="0.2"/>
    <row r="31336" ht="12.75" customHeight="1" x14ac:dyDescent="0.2"/>
    <row r="31337" ht="12.75" customHeight="1" x14ac:dyDescent="0.2"/>
    <row r="31338" ht="12.75" customHeight="1" x14ac:dyDescent="0.2"/>
    <row r="31339" ht="12.75" customHeight="1" x14ac:dyDescent="0.2"/>
    <row r="31340" ht="12.75" customHeight="1" x14ac:dyDescent="0.2"/>
    <row r="31341" ht="12.75" customHeight="1" x14ac:dyDescent="0.2"/>
    <row r="31342" ht="12.75" customHeight="1" x14ac:dyDescent="0.2"/>
    <row r="31343" ht="12.75" customHeight="1" x14ac:dyDescent="0.2"/>
    <row r="31344" ht="12.75" customHeight="1" x14ac:dyDescent="0.2"/>
    <row r="31345" ht="12.75" customHeight="1" x14ac:dyDescent="0.2"/>
    <row r="31346" ht="12.75" customHeight="1" x14ac:dyDescent="0.2"/>
    <row r="31347" ht="12.75" customHeight="1" x14ac:dyDescent="0.2"/>
    <row r="31348" ht="12.75" customHeight="1" x14ac:dyDescent="0.2"/>
    <row r="31349" ht="12.75" customHeight="1" x14ac:dyDescent="0.2"/>
    <row r="31350" ht="12.75" customHeight="1" x14ac:dyDescent="0.2"/>
    <row r="31351" ht="12.75" customHeight="1" x14ac:dyDescent="0.2"/>
    <row r="31352" ht="12.75" customHeight="1" x14ac:dyDescent="0.2"/>
    <row r="31353" ht="12.75" customHeight="1" x14ac:dyDescent="0.2"/>
    <row r="31354" ht="12.75" customHeight="1" x14ac:dyDescent="0.2"/>
    <row r="31355" ht="12.75" customHeight="1" x14ac:dyDescent="0.2"/>
    <row r="31356" ht="12.75" customHeight="1" x14ac:dyDescent="0.2"/>
    <row r="31357" ht="12.75" customHeight="1" x14ac:dyDescent="0.2"/>
    <row r="31358" ht="12.75" customHeight="1" x14ac:dyDescent="0.2"/>
    <row r="31359" ht="12.75" customHeight="1" x14ac:dyDescent="0.2"/>
    <row r="31360" ht="12.75" customHeight="1" x14ac:dyDescent="0.2"/>
    <row r="31361" ht="12.75" customHeight="1" x14ac:dyDescent="0.2"/>
    <row r="31362" ht="12.75" customHeight="1" x14ac:dyDescent="0.2"/>
    <row r="31363" ht="12.75" customHeight="1" x14ac:dyDescent="0.2"/>
    <row r="31364" ht="12.75" customHeight="1" x14ac:dyDescent="0.2"/>
    <row r="31365" ht="12.75" customHeight="1" x14ac:dyDescent="0.2"/>
    <row r="31366" ht="12.75" customHeight="1" x14ac:dyDescent="0.2"/>
    <row r="31367" ht="12.75" customHeight="1" x14ac:dyDescent="0.2"/>
    <row r="31368" ht="12.75" customHeight="1" x14ac:dyDescent="0.2"/>
    <row r="31369" ht="12.75" customHeight="1" x14ac:dyDescent="0.2"/>
    <row r="31370" ht="12.75" customHeight="1" x14ac:dyDescent="0.2"/>
    <row r="31371" ht="12.75" customHeight="1" x14ac:dyDescent="0.2"/>
    <row r="31372" ht="12.75" customHeight="1" x14ac:dyDescent="0.2"/>
    <row r="31373" ht="12.75" customHeight="1" x14ac:dyDescent="0.2"/>
    <row r="31374" ht="12.75" customHeight="1" x14ac:dyDescent="0.2"/>
    <row r="31375" ht="12.75" customHeight="1" x14ac:dyDescent="0.2"/>
    <row r="31376" ht="12.75" customHeight="1" x14ac:dyDescent="0.2"/>
    <row r="31377" ht="12.75" customHeight="1" x14ac:dyDescent="0.2"/>
    <row r="31378" ht="12.75" customHeight="1" x14ac:dyDescent="0.2"/>
    <row r="31379" ht="12.75" customHeight="1" x14ac:dyDescent="0.2"/>
    <row r="31380" ht="12.75" customHeight="1" x14ac:dyDescent="0.2"/>
    <row r="31381" ht="12.75" customHeight="1" x14ac:dyDescent="0.2"/>
    <row r="31382" ht="12.75" customHeight="1" x14ac:dyDescent="0.2"/>
    <row r="31383" ht="12.75" customHeight="1" x14ac:dyDescent="0.2"/>
    <row r="31384" ht="12.75" customHeight="1" x14ac:dyDescent="0.2"/>
    <row r="31385" ht="12.75" customHeight="1" x14ac:dyDescent="0.2"/>
    <row r="31386" ht="12.75" customHeight="1" x14ac:dyDescent="0.2"/>
    <row r="31387" ht="12.75" customHeight="1" x14ac:dyDescent="0.2"/>
    <row r="31388" ht="12.75" customHeight="1" x14ac:dyDescent="0.2"/>
    <row r="31389" ht="12.75" customHeight="1" x14ac:dyDescent="0.2"/>
    <row r="31390" ht="12.75" customHeight="1" x14ac:dyDescent="0.2"/>
    <row r="31391" ht="12.75" customHeight="1" x14ac:dyDescent="0.2"/>
    <row r="31392" ht="12.75" customHeight="1" x14ac:dyDescent="0.2"/>
    <row r="31393" ht="12.75" customHeight="1" x14ac:dyDescent="0.2"/>
    <row r="31394" ht="12.75" customHeight="1" x14ac:dyDescent="0.2"/>
    <row r="31395" ht="12.75" customHeight="1" x14ac:dyDescent="0.2"/>
    <row r="31396" ht="12.75" customHeight="1" x14ac:dyDescent="0.2"/>
    <row r="31397" ht="12.75" customHeight="1" x14ac:dyDescent="0.2"/>
    <row r="31398" ht="12.75" customHeight="1" x14ac:dyDescent="0.2"/>
    <row r="31399" ht="12.75" customHeight="1" x14ac:dyDescent="0.2"/>
    <row r="31400" ht="12.75" customHeight="1" x14ac:dyDescent="0.2"/>
    <row r="31401" ht="12.75" customHeight="1" x14ac:dyDescent="0.2"/>
    <row r="31402" ht="12.75" customHeight="1" x14ac:dyDescent="0.2"/>
    <row r="31403" ht="12.75" customHeight="1" x14ac:dyDescent="0.2"/>
    <row r="31404" ht="12.75" customHeight="1" x14ac:dyDescent="0.2"/>
    <row r="31405" ht="12.75" customHeight="1" x14ac:dyDescent="0.2"/>
    <row r="31406" ht="12.75" customHeight="1" x14ac:dyDescent="0.2"/>
    <row r="31407" ht="12.75" customHeight="1" x14ac:dyDescent="0.2"/>
    <row r="31408" ht="12.75" customHeight="1" x14ac:dyDescent="0.2"/>
    <row r="31409" ht="12.75" customHeight="1" x14ac:dyDescent="0.2"/>
    <row r="31410" ht="12.75" customHeight="1" x14ac:dyDescent="0.2"/>
    <row r="31411" ht="12.75" customHeight="1" x14ac:dyDescent="0.2"/>
    <row r="31412" ht="12.75" customHeight="1" x14ac:dyDescent="0.2"/>
    <row r="31413" ht="12.75" customHeight="1" x14ac:dyDescent="0.2"/>
    <row r="31414" ht="12.75" customHeight="1" x14ac:dyDescent="0.2"/>
    <row r="31415" ht="12.75" customHeight="1" x14ac:dyDescent="0.2"/>
    <row r="31416" ht="12.75" customHeight="1" x14ac:dyDescent="0.2"/>
    <row r="31417" ht="12.75" customHeight="1" x14ac:dyDescent="0.2"/>
    <row r="31418" ht="12.75" customHeight="1" x14ac:dyDescent="0.2"/>
    <row r="31419" ht="12.75" customHeight="1" x14ac:dyDescent="0.2"/>
    <row r="31420" ht="12.75" customHeight="1" x14ac:dyDescent="0.2"/>
    <row r="31421" ht="12.75" customHeight="1" x14ac:dyDescent="0.2"/>
    <row r="31422" ht="12.75" customHeight="1" x14ac:dyDescent="0.2"/>
    <row r="31423" ht="12.75" customHeight="1" x14ac:dyDescent="0.2"/>
    <row r="31424" ht="12.75" customHeight="1" x14ac:dyDescent="0.2"/>
    <row r="31425" ht="12.75" customHeight="1" x14ac:dyDescent="0.2"/>
    <row r="31426" ht="12.75" customHeight="1" x14ac:dyDescent="0.2"/>
    <row r="31427" ht="12.75" customHeight="1" x14ac:dyDescent="0.2"/>
    <row r="31428" ht="12.75" customHeight="1" x14ac:dyDescent="0.2"/>
    <row r="31429" ht="12.75" customHeight="1" x14ac:dyDescent="0.2"/>
    <row r="31430" ht="12.75" customHeight="1" x14ac:dyDescent="0.2"/>
    <row r="31431" ht="12.75" customHeight="1" x14ac:dyDescent="0.2"/>
    <row r="31432" ht="12.75" customHeight="1" x14ac:dyDescent="0.2"/>
    <row r="31433" ht="12.75" customHeight="1" x14ac:dyDescent="0.2"/>
    <row r="31434" ht="12.75" customHeight="1" x14ac:dyDescent="0.2"/>
    <row r="31435" ht="12.75" customHeight="1" x14ac:dyDescent="0.2"/>
    <row r="31436" ht="12.75" customHeight="1" x14ac:dyDescent="0.2"/>
    <row r="31437" ht="12.75" customHeight="1" x14ac:dyDescent="0.2"/>
    <row r="31438" ht="12.75" customHeight="1" x14ac:dyDescent="0.2"/>
    <row r="31439" ht="12.75" customHeight="1" x14ac:dyDescent="0.2"/>
    <row r="31440" ht="12.75" customHeight="1" x14ac:dyDescent="0.2"/>
    <row r="31441" ht="12.75" customHeight="1" x14ac:dyDescent="0.2"/>
    <row r="31442" ht="12.75" customHeight="1" x14ac:dyDescent="0.2"/>
    <row r="31443" ht="12.75" customHeight="1" x14ac:dyDescent="0.2"/>
    <row r="31444" ht="12.75" customHeight="1" x14ac:dyDescent="0.2"/>
    <row r="31445" ht="12.75" customHeight="1" x14ac:dyDescent="0.2"/>
    <row r="31446" ht="12.75" customHeight="1" x14ac:dyDescent="0.2"/>
    <row r="31447" ht="12.75" customHeight="1" x14ac:dyDescent="0.2"/>
    <row r="31448" ht="12.75" customHeight="1" x14ac:dyDescent="0.2"/>
    <row r="31449" ht="12.75" customHeight="1" x14ac:dyDescent="0.2"/>
    <row r="31450" ht="12.75" customHeight="1" x14ac:dyDescent="0.2"/>
    <row r="31451" ht="12.75" customHeight="1" x14ac:dyDescent="0.2"/>
    <row r="31452" ht="12.75" customHeight="1" x14ac:dyDescent="0.2"/>
    <row r="31453" ht="12.75" customHeight="1" x14ac:dyDescent="0.2"/>
    <row r="31454" ht="12.75" customHeight="1" x14ac:dyDescent="0.2"/>
    <row r="31455" ht="12.75" customHeight="1" x14ac:dyDescent="0.2"/>
    <row r="31456" ht="12.75" customHeight="1" x14ac:dyDescent="0.2"/>
    <row r="31457" ht="12.75" customHeight="1" x14ac:dyDescent="0.2"/>
    <row r="31458" ht="12.75" customHeight="1" x14ac:dyDescent="0.2"/>
    <row r="31459" ht="12.75" customHeight="1" x14ac:dyDescent="0.2"/>
    <row r="31460" ht="12.75" customHeight="1" x14ac:dyDescent="0.2"/>
    <row r="31461" ht="12.75" customHeight="1" x14ac:dyDescent="0.2"/>
    <row r="31462" ht="12.75" customHeight="1" x14ac:dyDescent="0.2"/>
    <row r="31463" ht="12.75" customHeight="1" x14ac:dyDescent="0.2"/>
    <row r="31464" ht="12.75" customHeight="1" x14ac:dyDescent="0.2"/>
    <row r="31465" ht="12.75" customHeight="1" x14ac:dyDescent="0.2"/>
    <row r="31466" ht="12.75" customHeight="1" x14ac:dyDescent="0.2"/>
    <row r="31467" ht="12.75" customHeight="1" x14ac:dyDescent="0.2"/>
    <row r="31468" ht="12.75" customHeight="1" x14ac:dyDescent="0.2"/>
    <row r="31469" ht="12.75" customHeight="1" x14ac:dyDescent="0.2"/>
    <row r="31470" ht="12.75" customHeight="1" x14ac:dyDescent="0.2"/>
    <row r="31471" ht="12.75" customHeight="1" x14ac:dyDescent="0.2"/>
    <row r="31472" ht="12.75" customHeight="1" x14ac:dyDescent="0.2"/>
    <row r="31473" ht="12.75" customHeight="1" x14ac:dyDescent="0.2"/>
    <row r="31474" ht="12.75" customHeight="1" x14ac:dyDescent="0.2"/>
    <row r="31475" ht="12.75" customHeight="1" x14ac:dyDescent="0.2"/>
    <row r="31476" ht="12.75" customHeight="1" x14ac:dyDescent="0.2"/>
    <row r="31477" ht="12.75" customHeight="1" x14ac:dyDescent="0.2"/>
    <row r="31478" ht="12.75" customHeight="1" x14ac:dyDescent="0.2"/>
    <row r="31479" ht="12.75" customHeight="1" x14ac:dyDescent="0.2"/>
    <row r="31480" ht="12.75" customHeight="1" x14ac:dyDescent="0.2"/>
    <row r="31481" ht="12.75" customHeight="1" x14ac:dyDescent="0.2"/>
    <row r="31482" ht="12.75" customHeight="1" x14ac:dyDescent="0.2"/>
    <row r="31483" ht="12.75" customHeight="1" x14ac:dyDescent="0.2"/>
    <row r="31484" ht="12.75" customHeight="1" x14ac:dyDescent="0.2"/>
    <row r="31485" ht="12.75" customHeight="1" x14ac:dyDescent="0.2"/>
    <row r="31486" ht="12.75" customHeight="1" x14ac:dyDescent="0.2"/>
    <row r="31487" ht="12.75" customHeight="1" x14ac:dyDescent="0.2"/>
    <row r="31488" ht="12.75" customHeight="1" x14ac:dyDescent="0.2"/>
    <row r="31489" ht="12.75" customHeight="1" x14ac:dyDescent="0.2"/>
    <row r="31490" ht="12.75" customHeight="1" x14ac:dyDescent="0.2"/>
    <row r="31491" ht="12.75" customHeight="1" x14ac:dyDescent="0.2"/>
    <row r="31492" ht="12.75" customHeight="1" x14ac:dyDescent="0.2"/>
    <row r="31493" ht="12.75" customHeight="1" x14ac:dyDescent="0.2"/>
    <row r="31494" ht="12.75" customHeight="1" x14ac:dyDescent="0.2"/>
    <row r="31495" ht="12.75" customHeight="1" x14ac:dyDescent="0.2"/>
    <row r="31496" ht="12.75" customHeight="1" x14ac:dyDescent="0.2"/>
    <row r="31497" ht="12.75" customHeight="1" x14ac:dyDescent="0.2"/>
    <row r="31498" ht="12.75" customHeight="1" x14ac:dyDescent="0.2"/>
    <row r="31499" ht="12.75" customHeight="1" x14ac:dyDescent="0.2"/>
    <row r="31500" ht="12.75" customHeight="1" x14ac:dyDescent="0.2"/>
    <row r="31501" ht="12.75" customHeight="1" x14ac:dyDescent="0.2"/>
    <row r="31502" ht="12.75" customHeight="1" x14ac:dyDescent="0.2"/>
    <row r="31503" ht="12.75" customHeight="1" x14ac:dyDescent="0.2"/>
    <row r="31504" ht="12.75" customHeight="1" x14ac:dyDescent="0.2"/>
    <row r="31505" ht="12.75" customHeight="1" x14ac:dyDescent="0.2"/>
    <row r="31506" ht="12.75" customHeight="1" x14ac:dyDescent="0.2"/>
    <row r="31507" ht="12.75" customHeight="1" x14ac:dyDescent="0.2"/>
    <row r="31508" ht="12.75" customHeight="1" x14ac:dyDescent="0.2"/>
    <row r="31509" ht="12.75" customHeight="1" x14ac:dyDescent="0.2"/>
    <row r="31510" ht="12.75" customHeight="1" x14ac:dyDescent="0.2"/>
    <row r="31511" ht="12.75" customHeight="1" x14ac:dyDescent="0.2"/>
    <row r="31512" ht="12.75" customHeight="1" x14ac:dyDescent="0.2"/>
    <row r="31513" ht="12.75" customHeight="1" x14ac:dyDescent="0.2"/>
    <row r="31514" ht="12.75" customHeight="1" x14ac:dyDescent="0.2"/>
    <row r="31515" ht="12.75" customHeight="1" x14ac:dyDescent="0.2"/>
    <row r="31516" ht="12.75" customHeight="1" x14ac:dyDescent="0.2"/>
    <row r="31517" ht="12.75" customHeight="1" x14ac:dyDescent="0.2"/>
    <row r="31518" ht="12.75" customHeight="1" x14ac:dyDescent="0.2"/>
    <row r="31519" ht="12.75" customHeight="1" x14ac:dyDescent="0.2"/>
    <row r="31520" ht="12.75" customHeight="1" x14ac:dyDescent="0.2"/>
    <row r="31521" ht="12.75" customHeight="1" x14ac:dyDescent="0.2"/>
    <row r="31522" ht="12.75" customHeight="1" x14ac:dyDescent="0.2"/>
    <row r="31523" ht="12.75" customHeight="1" x14ac:dyDescent="0.2"/>
    <row r="31524" ht="12.75" customHeight="1" x14ac:dyDescent="0.2"/>
    <row r="31525" ht="12.75" customHeight="1" x14ac:dyDescent="0.2"/>
    <row r="31526" ht="12.75" customHeight="1" x14ac:dyDescent="0.2"/>
    <row r="31527" ht="12.75" customHeight="1" x14ac:dyDescent="0.2"/>
    <row r="31528" ht="12.75" customHeight="1" x14ac:dyDescent="0.2"/>
    <row r="31529" ht="12.75" customHeight="1" x14ac:dyDescent="0.2"/>
    <row r="31530" ht="12.75" customHeight="1" x14ac:dyDescent="0.2"/>
    <row r="31531" ht="12.75" customHeight="1" x14ac:dyDescent="0.2"/>
    <row r="31532" ht="12.75" customHeight="1" x14ac:dyDescent="0.2"/>
    <row r="31533" ht="12.75" customHeight="1" x14ac:dyDescent="0.2"/>
    <row r="31534" ht="12.75" customHeight="1" x14ac:dyDescent="0.2"/>
    <row r="31535" ht="12.75" customHeight="1" x14ac:dyDescent="0.2"/>
    <row r="31536" ht="12.75" customHeight="1" x14ac:dyDescent="0.2"/>
    <row r="31537" ht="12.75" customHeight="1" x14ac:dyDescent="0.2"/>
    <row r="31538" ht="12.75" customHeight="1" x14ac:dyDescent="0.2"/>
    <row r="31539" ht="12.75" customHeight="1" x14ac:dyDescent="0.2"/>
    <row r="31540" ht="12.75" customHeight="1" x14ac:dyDescent="0.2"/>
    <row r="31541" ht="12.75" customHeight="1" x14ac:dyDescent="0.2"/>
    <row r="31542" ht="12.75" customHeight="1" x14ac:dyDescent="0.2"/>
    <row r="31543" ht="12.75" customHeight="1" x14ac:dyDescent="0.2"/>
    <row r="31544" ht="12.75" customHeight="1" x14ac:dyDescent="0.2"/>
    <row r="31545" ht="12.75" customHeight="1" x14ac:dyDescent="0.2"/>
    <row r="31546" ht="12.75" customHeight="1" x14ac:dyDescent="0.2"/>
    <row r="31547" ht="12.75" customHeight="1" x14ac:dyDescent="0.2"/>
    <row r="31548" ht="12.75" customHeight="1" x14ac:dyDescent="0.2"/>
    <row r="31549" ht="12.75" customHeight="1" x14ac:dyDescent="0.2"/>
    <row r="31550" ht="12.75" customHeight="1" x14ac:dyDescent="0.2"/>
    <row r="31551" ht="12.75" customHeight="1" x14ac:dyDescent="0.2"/>
    <row r="31552" ht="12.75" customHeight="1" x14ac:dyDescent="0.2"/>
    <row r="31553" ht="12.75" customHeight="1" x14ac:dyDescent="0.2"/>
    <row r="31554" ht="12.75" customHeight="1" x14ac:dyDescent="0.2"/>
    <row r="31555" ht="12.75" customHeight="1" x14ac:dyDescent="0.2"/>
    <row r="31556" ht="12.75" customHeight="1" x14ac:dyDescent="0.2"/>
    <row r="31557" ht="12.75" customHeight="1" x14ac:dyDescent="0.2"/>
    <row r="31558" ht="12.75" customHeight="1" x14ac:dyDescent="0.2"/>
    <row r="31559" ht="12.75" customHeight="1" x14ac:dyDescent="0.2"/>
    <row r="31560" ht="12.75" customHeight="1" x14ac:dyDescent="0.2"/>
    <row r="31561" ht="12.75" customHeight="1" x14ac:dyDescent="0.2"/>
    <row r="31562" ht="12.75" customHeight="1" x14ac:dyDescent="0.2"/>
    <row r="31563" ht="12.75" customHeight="1" x14ac:dyDescent="0.2"/>
    <row r="31564" ht="12.75" customHeight="1" x14ac:dyDescent="0.2"/>
    <row r="31565" ht="12.75" customHeight="1" x14ac:dyDescent="0.2"/>
    <row r="31566" ht="12.75" customHeight="1" x14ac:dyDescent="0.2"/>
    <row r="31567" ht="12.75" customHeight="1" x14ac:dyDescent="0.2"/>
    <row r="31568" ht="12.75" customHeight="1" x14ac:dyDescent="0.2"/>
    <row r="31569" ht="12.75" customHeight="1" x14ac:dyDescent="0.2"/>
    <row r="31570" ht="12.75" customHeight="1" x14ac:dyDescent="0.2"/>
    <row r="31571" ht="12.75" customHeight="1" x14ac:dyDescent="0.2"/>
    <row r="31572" ht="12.75" customHeight="1" x14ac:dyDescent="0.2"/>
    <row r="31573" ht="12.75" customHeight="1" x14ac:dyDescent="0.2"/>
    <row r="31574" ht="12.75" customHeight="1" x14ac:dyDescent="0.2"/>
    <row r="31575" ht="12.75" customHeight="1" x14ac:dyDescent="0.2"/>
    <row r="31576" ht="12.75" customHeight="1" x14ac:dyDescent="0.2"/>
    <row r="31577" ht="12.75" customHeight="1" x14ac:dyDescent="0.2"/>
    <row r="31578" ht="12.75" customHeight="1" x14ac:dyDescent="0.2"/>
    <row r="31579" ht="12.75" customHeight="1" x14ac:dyDescent="0.2"/>
    <row r="31580" ht="12.75" customHeight="1" x14ac:dyDescent="0.2"/>
    <row r="31581" ht="12.75" customHeight="1" x14ac:dyDescent="0.2"/>
    <row r="31582" ht="12.75" customHeight="1" x14ac:dyDescent="0.2"/>
    <row r="31583" ht="12.75" customHeight="1" x14ac:dyDescent="0.2"/>
    <row r="31584" ht="12.75" customHeight="1" x14ac:dyDescent="0.2"/>
    <row r="31585" ht="12.75" customHeight="1" x14ac:dyDescent="0.2"/>
    <row r="31586" ht="12.75" customHeight="1" x14ac:dyDescent="0.2"/>
    <row r="31587" ht="12.75" customHeight="1" x14ac:dyDescent="0.2"/>
    <row r="31588" ht="12.75" customHeight="1" x14ac:dyDescent="0.2"/>
    <row r="31589" ht="12.75" customHeight="1" x14ac:dyDescent="0.2"/>
    <row r="31590" ht="12.75" customHeight="1" x14ac:dyDescent="0.2"/>
    <row r="31591" ht="12.75" customHeight="1" x14ac:dyDescent="0.2"/>
    <row r="31592" ht="12.75" customHeight="1" x14ac:dyDescent="0.2"/>
    <row r="31593" ht="12.75" customHeight="1" x14ac:dyDescent="0.2"/>
    <row r="31594" ht="12.75" customHeight="1" x14ac:dyDescent="0.2"/>
    <row r="31595" ht="12.75" customHeight="1" x14ac:dyDescent="0.2"/>
    <row r="31596" ht="12.75" customHeight="1" x14ac:dyDescent="0.2"/>
    <row r="31597" ht="12.75" customHeight="1" x14ac:dyDescent="0.2"/>
    <row r="31598" ht="12.75" customHeight="1" x14ac:dyDescent="0.2"/>
    <row r="31599" ht="12.75" customHeight="1" x14ac:dyDescent="0.2"/>
    <row r="31600" ht="12.75" customHeight="1" x14ac:dyDescent="0.2"/>
    <row r="31601" ht="12.75" customHeight="1" x14ac:dyDescent="0.2"/>
    <row r="31602" ht="12.75" customHeight="1" x14ac:dyDescent="0.2"/>
    <row r="31603" ht="12.75" customHeight="1" x14ac:dyDescent="0.2"/>
    <row r="31604" ht="12.75" customHeight="1" x14ac:dyDescent="0.2"/>
    <row r="31605" ht="12.75" customHeight="1" x14ac:dyDescent="0.2"/>
    <row r="31606" ht="12.75" customHeight="1" x14ac:dyDescent="0.2"/>
    <row r="31607" ht="12.75" customHeight="1" x14ac:dyDescent="0.2"/>
    <row r="31608" ht="12.75" customHeight="1" x14ac:dyDescent="0.2"/>
    <row r="31609" ht="12.75" customHeight="1" x14ac:dyDescent="0.2"/>
    <row r="31610" ht="12.75" customHeight="1" x14ac:dyDescent="0.2"/>
    <row r="31611" ht="12.75" customHeight="1" x14ac:dyDescent="0.2"/>
    <row r="31612" ht="12.75" customHeight="1" x14ac:dyDescent="0.2"/>
    <row r="31613" ht="12.75" customHeight="1" x14ac:dyDescent="0.2"/>
    <row r="31614" ht="12.75" customHeight="1" x14ac:dyDescent="0.2"/>
    <row r="31615" ht="12.75" customHeight="1" x14ac:dyDescent="0.2"/>
    <row r="31616" ht="12.75" customHeight="1" x14ac:dyDescent="0.2"/>
    <row r="31617" ht="12.75" customHeight="1" x14ac:dyDescent="0.2"/>
    <row r="31618" ht="12.75" customHeight="1" x14ac:dyDescent="0.2"/>
    <row r="31619" ht="12.75" customHeight="1" x14ac:dyDescent="0.2"/>
    <row r="31620" ht="12.75" customHeight="1" x14ac:dyDescent="0.2"/>
    <row r="31621" ht="12.75" customHeight="1" x14ac:dyDescent="0.2"/>
    <row r="31622" ht="12.75" customHeight="1" x14ac:dyDescent="0.2"/>
    <row r="31623" ht="12.75" customHeight="1" x14ac:dyDescent="0.2"/>
    <row r="31624" ht="12.75" customHeight="1" x14ac:dyDescent="0.2"/>
    <row r="31625" ht="12.75" customHeight="1" x14ac:dyDescent="0.2"/>
    <row r="31626" ht="12.75" customHeight="1" x14ac:dyDescent="0.2"/>
    <row r="31627" ht="12.75" customHeight="1" x14ac:dyDescent="0.2"/>
    <row r="31628" ht="12.75" customHeight="1" x14ac:dyDescent="0.2"/>
    <row r="31629" ht="12.75" customHeight="1" x14ac:dyDescent="0.2"/>
    <row r="31630" ht="12.75" customHeight="1" x14ac:dyDescent="0.2"/>
    <row r="31631" ht="12.75" customHeight="1" x14ac:dyDescent="0.2"/>
    <row r="31632" ht="12.75" customHeight="1" x14ac:dyDescent="0.2"/>
    <row r="31633" ht="12.75" customHeight="1" x14ac:dyDescent="0.2"/>
    <row r="31634" ht="12.75" customHeight="1" x14ac:dyDescent="0.2"/>
    <row r="31635" ht="12.75" customHeight="1" x14ac:dyDescent="0.2"/>
    <row r="31636" ht="12.75" customHeight="1" x14ac:dyDescent="0.2"/>
    <row r="31637" ht="12.75" customHeight="1" x14ac:dyDescent="0.2"/>
    <row r="31638" ht="12.75" customHeight="1" x14ac:dyDescent="0.2"/>
    <row r="31639" ht="12.75" customHeight="1" x14ac:dyDescent="0.2"/>
    <row r="31640" ht="12.75" customHeight="1" x14ac:dyDescent="0.2"/>
    <row r="31641" ht="12.75" customHeight="1" x14ac:dyDescent="0.2"/>
    <row r="31642" ht="12.75" customHeight="1" x14ac:dyDescent="0.2"/>
    <row r="31643" ht="12.75" customHeight="1" x14ac:dyDescent="0.2"/>
    <row r="31644" ht="12.75" customHeight="1" x14ac:dyDescent="0.2"/>
    <row r="31645" ht="12.75" customHeight="1" x14ac:dyDescent="0.2"/>
    <row r="31646" ht="12.75" customHeight="1" x14ac:dyDescent="0.2"/>
    <row r="31647" ht="12.75" customHeight="1" x14ac:dyDescent="0.2"/>
    <row r="31648" ht="12.75" customHeight="1" x14ac:dyDescent="0.2"/>
    <row r="31649" ht="12.75" customHeight="1" x14ac:dyDescent="0.2"/>
    <row r="31650" ht="12.75" customHeight="1" x14ac:dyDescent="0.2"/>
    <row r="31651" ht="12.75" customHeight="1" x14ac:dyDescent="0.2"/>
    <row r="31652" ht="12.75" customHeight="1" x14ac:dyDescent="0.2"/>
    <row r="31653" ht="12.75" customHeight="1" x14ac:dyDescent="0.2"/>
    <row r="31654" ht="12.75" customHeight="1" x14ac:dyDescent="0.2"/>
    <row r="31655" ht="12.75" customHeight="1" x14ac:dyDescent="0.2"/>
    <row r="31656" ht="12.75" customHeight="1" x14ac:dyDescent="0.2"/>
    <row r="31657" ht="12.75" customHeight="1" x14ac:dyDescent="0.2"/>
    <row r="31658" ht="12.75" customHeight="1" x14ac:dyDescent="0.2"/>
    <row r="31659" ht="12.75" customHeight="1" x14ac:dyDescent="0.2"/>
    <row r="31660" ht="12.75" customHeight="1" x14ac:dyDescent="0.2"/>
    <row r="31661" ht="12.75" customHeight="1" x14ac:dyDescent="0.2"/>
    <row r="31662" ht="12.75" customHeight="1" x14ac:dyDescent="0.2"/>
    <row r="31663" ht="12.75" customHeight="1" x14ac:dyDescent="0.2"/>
    <row r="31664" ht="12.75" customHeight="1" x14ac:dyDescent="0.2"/>
    <row r="31665" ht="12.75" customHeight="1" x14ac:dyDescent="0.2"/>
    <row r="31666" ht="12.75" customHeight="1" x14ac:dyDescent="0.2"/>
    <row r="31667" ht="12.75" customHeight="1" x14ac:dyDescent="0.2"/>
    <row r="31668" ht="12.75" customHeight="1" x14ac:dyDescent="0.2"/>
    <row r="31669" ht="12.75" customHeight="1" x14ac:dyDescent="0.2"/>
    <row r="31670" ht="12.75" customHeight="1" x14ac:dyDescent="0.2"/>
    <row r="31671" ht="12.75" customHeight="1" x14ac:dyDescent="0.2"/>
    <row r="31672" ht="12.75" customHeight="1" x14ac:dyDescent="0.2"/>
    <row r="31673" ht="12.75" customHeight="1" x14ac:dyDescent="0.2"/>
    <row r="31674" ht="12.75" customHeight="1" x14ac:dyDescent="0.2"/>
    <row r="31675" ht="12.75" customHeight="1" x14ac:dyDescent="0.2"/>
    <row r="31676" ht="12.75" customHeight="1" x14ac:dyDescent="0.2"/>
    <row r="31677" ht="12.75" customHeight="1" x14ac:dyDescent="0.2"/>
    <row r="31678" ht="12.75" customHeight="1" x14ac:dyDescent="0.2"/>
    <row r="31679" ht="12.75" customHeight="1" x14ac:dyDescent="0.2"/>
    <row r="31680" ht="12.75" customHeight="1" x14ac:dyDescent="0.2"/>
    <row r="31681" ht="12.75" customHeight="1" x14ac:dyDescent="0.2"/>
    <row r="31682" ht="12.75" customHeight="1" x14ac:dyDescent="0.2"/>
    <row r="31683" ht="12.75" customHeight="1" x14ac:dyDescent="0.2"/>
    <row r="31684" ht="12.75" customHeight="1" x14ac:dyDescent="0.2"/>
    <row r="31685" ht="12.75" customHeight="1" x14ac:dyDescent="0.2"/>
    <row r="31686" ht="12.75" customHeight="1" x14ac:dyDescent="0.2"/>
    <row r="31687" ht="12.75" customHeight="1" x14ac:dyDescent="0.2"/>
    <row r="31688" ht="12.75" customHeight="1" x14ac:dyDescent="0.2"/>
    <row r="31689" ht="12.75" customHeight="1" x14ac:dyDescent="0.2"/>
    <row r="31690" ht="12.75" customHeight="1" x14ac:dyDescent="0.2"/>
    <row r="31691" ht="12.75" customHeight="1" x14ac:dyDescent="0.2"/>
    <row r="31692" ht="12.75" customHeight="1" x14ac:dyDescent="0.2"/>
    <row r="31693" ht="12.75" customHeight="1" x14ac:dyDescent="0.2"/>
    <row r="31694" ht="12.75" customHeight="1" x14ac:dyDescent="0.2"/>
    <row r="31695" ht="12.75" customHeight="1" x14ac:dyDescent="0.2"/>
    <row r="31696" ht="12.75" customHeight="1" x14ac:dyDescent="0.2"/>
    <row r="31697" ht="12.75" customHeight="1" x14ac:dyDescent="0.2"/>
    <row r="31698" ht="12.75" customHeight="1" x14ac:dyDescent="0.2"/>
    <row r="31699" ht="12.75" customHeight="1" x14ac:dyDescent="0.2"/>
    <row r="31700" ht="12.75" customHeight="1" x14ac:dyDescent="0.2"/>
    <row r="31701" ht="12.75" customHeight="1" x14ac:dyDescent="0.2"/>
    <row r="31702" ht="12.75" customHeight="1" x14ac:dyDescent="0.2"/>
    <row r="31703" ht="12.75" customHeight="1" x14ac:dyDescent="0.2"/>
    <row r="31704" ht="12.75" customHeight="1" x14ac:dyDescent="0.2"/>
    <row r="31705" ht="12.75" customHeight="1" x14ac:dyDescent="0.2"/>
    <row r="31706" ht="12.75" customHeight="1" x14ac:dyDescent="0.2"/>
    <row r="31707" ht="12.75" customHeight="1" x14ac:dyDescent="0.2"/>
    <row r="31708" ht="12.75" customHeight="1" x14ac:dyDescent="0.2"/>
    <row r="31709" ht="12.75" customHeight="1" x14ac:dyDescent="0.2"/>
    <row r="31710" ht="12.75" customHeight="1" x14ac:dyDescent="0.2"/>
    <row r="31711" ht="12.75" customHeight="1" x14ac:dyDescent="0.2"/>
    <row r="31712" ht="12.75" customHeight="1" x14ac:dyDescent="0.2"/>
    <row r="31713" ht="12.75" customHeight="1" x14ac:dyDescent="0.2"/>
    <row r="31714" ht="12.75" customHeight="1" x14ac:dyDescent="0.2"/>
    <row r="31715" ht="12.75" customHeight="1" x14ac:dyDescent="0.2"/>
    <row r="31716" ht="12.75" customHeight="1" x14ac:dyDescent="0.2"/>
    <row r="31717" ht="12.75" customHeight="1" x14ac:dyDescent="0.2"/>
    <row r="31718" ht="12.75" customHeight="1" x14ac:dyDescent="0.2"/>
    <row r="31719" ht="12.75" customHeight="1" x14ac:dyDescent="0.2"/>
    <row r="31720" ht="12.75" customHeight="1" x14ac:dyDescent="0.2"/>
    <row r="31721" ht="12.75" customHeight="1" x14ac:dyDescent="0.2"/>
    <row r="31722" ht="12.75" customHeight="1" x14ac:dyDescent="0.2"/>
    <row r="31723" ht="12.75" customHeight="1" x14ac:dyDescent="0.2"/>
    <row r="31724" ht="12.75" customHeight="1" x14ac:dyDescent="0.2"/>
    <row r="31725" ht="12.75" customHeight="1" x14ac:dyDescent="0.2"/>
    <row r="31726" ht="12.75" customHeight="1" x14ac:dyDescent="0.2"/>
    <row r="31727" ht="12.75" customHeight="1" x14ac:dyDescent="0.2"/>
    <row r="31728" ht="12.75" customHeight="1" x14ac:dyDescent="0.2"/>
    <row r="31729" ht="12.75" customHeight="1" x14ac:dyDescent="0.2"/>
    <row r="31730" ht="12.75" customHeight="1" x14ac:dyDescent="0.2"/>
    <row r="31731" ht="12.75" customHeight="1" x14ac:dyDescent="0.2"/>
    <row r="31732" ht="12.75" customHeight="1" x14ac:dyDescent="0.2"/>
    <row r="31733" ht="12.75" customHeight="1" x14ac:dyDescent="0.2"/>
    <row r="31734" ht="12.75" customHeight="1" x14ac:dyDescent="0.2"/>
    <row r="31735" ht="12.75" customHeight="1" x14ac:dyDescent="0.2"/>
    <row r="31736" ht="12.75" customHeight="1" x14ac:dyDescent="0.2"/>
    <row r="31737" ht="12.75" customHeight="1" x14ac:dyDescent="0.2"/>
    <row r="31738" ht="12.75" customHeight="1" x14ac:dyDescent="0.2"/>
    <row r="31739" ht="12.75" customHeight="1" x14ac:dyDescent="0.2"/>
    <row r="31740" ht="12.75" customHeight="1" x14ac:dyDescent="0.2"/>
    <row r="31741" ht="12.75" customHeight="1" x14ac:dyDescent="0.2"/>
    <row r="31742" ht="12.75" customHeight="1" x14ac:dyDescent="0.2"/>
    <row r="31743" ht="12.75" customHeight="1" x14ac:dyDescent="0.2"/>
    <row r="31744" ht="12.75" customHeight="1" x14ac:dyDescent="0.2"/>
    <row r="31745" ht="12.75" customHeight="1" x14ac:dyDescent="0.2"/>
    <row r="31746" ht="12.75" customHeight="1" x14ac:dyDescent="0.2"/>
    <row r="31747" ht="12.75" customHeight="1" x14ac:dyDescent="0.2"/>
    <row r="31748" ht="12.75" customHeight="1" x14ac:dyDescent="0.2"/>
    <row r="31749" ht="12.75" customHeight="1" x14ac:dyDescent="0.2"/>
    <row r="31750" ht="12.75" customHeight="1" x14ac:dyDescent="0.2"/>
    <row r="31751" ht="12.75" customHeight="1" x14ac:dyDescent="0.2"/>
    <row r="31752" ht="12.75" customHeight="1" x14ac:dyDescent="0.2"/>
    <row r="31753" ht="12.75" customHeight="1" x14ac:dyDescent="0.2"/>
    <row r="31754" ht="12.75" customHeight="1" x14ac:dyDescent="0.2"/>
    <row r="31755" ht="12.75" customHeight="1" x14ac:dyDescent="0.2"/>
    <row r="31756" ht="12.75" customHeight="1" x14ac:dyDescent="0.2"/>
    <row r="31757" ht="12.75" customHeight="1" x14ac:dyDescent="0.2"/>
    <row r="31758" ht="12.75" customHeight="1" x14ac:dyDescent="0.2"/>
    <row r="31759" ht="12.75" customHeight="1" x14ac:dyDescent="0.2"/>
    <row r="31760" ht="12.75" customHeight="1" x14ac:dyDescent="0.2"/>
    <row r="31761" ht="12.75" customHeight="1" x14ac:dyDescent="0.2"/>
    <row r="31762" ht="12.75" customHeight="1" x14ac:dyDescent="0.2"/>
    <row r="31763" ht="12.75" customHeight="1" x14ac:dyDescent="0.2"/>
    <row r="31764" ht="12.75" customHeight="1" x14ac:dyDescent="0.2"/>
    <row r="31765" ht="12.75" customHeight="1" x14ac:dyDescent="0.2"/>
    <row r="31766" ht="12.75" customHeight="1" x14ac:dyDescent="0.2"/>
    <row r="31767" ht="12.75" customHeight="1" x14ac:dyDescent="0.2"/>
    <row r="31768" ht="12.75" customHeight="1" x14ac:dyDescent="0.2"/>
    <row r="31769" ht="12.75" customHeight="1" x14ac:dyDescent="0.2"/>
    <row r="31770" ht="12.75" customHeight="1" x14ac:dyDescent="0.2"/>
    <row r="31771" ht="12.75" customHeight="1" x14ac:dyDescent="0.2"/>
    <row r="31772" ht="12.75" customHeight="1" x14ac:dyDescent="0.2"/>
    <row r="31773" ht="12.75" customHeight="1" x14ac:dyDescent="0.2"/>
    <row r="31774" ht="12.75" customHeight="1" x14ac:dyDescent="0.2"/>
    <row r="31775" ht="12.75" customHeight="1" x14ac:dyDescent="0.2"/>
    <row r="31776" ht="12.75" customHeight="1" x14ac:dyDescent="0.2"/>
    <row r="31777" ht="12.75" customHeight="1" x14ac:dyDescent="0.2"/>
    <row r="31778" ht="12.75" customHeight="1" x14ac:dyDescent="0.2"/>
    <row r="31779" ht="12.75" customHeight="1" x14ac:dyDescent="0.2"/>
    <row r="31780" ht="12.75" customHeight="1" x14ac:dyDescent="0.2"/>
    <row r="31781" ht="12.75" customHeight="1" x14ac:dyDescent="0.2"/>
    <row r="31782" ht="12.75" customHeight="1" x14ac:dyDescent="0.2"/>
    <row r="31783" ht="12.75" customHeight="1" x14ac:dyDescent="0.2"/>
    <row r="31784" ht="12.75" customHeight="1" x14ac:dyDescent="0.2"/>
    <row r="31785" ht="12.75" customHeight="1" x14ac:dyDescent="0.2"/>
    <row r="31786" ht="12.75" customHeight="1" x14ac:dyDescent="0.2"/>
    <row r="31787" ht="12.75" customHeight="1" x14ac:dyDescent="0.2"/>
    <row r="31788" ht="12.75" customHeight="1" x14ac:dyDescent="0.2"/>
    <row r="31789" ht="12.75" customHeight="1" x14ac:dyDescent="0.2"/>
    <row r="31790" ht="12.75" customHeight="1" x14ac:dyDescent="0.2"/>
    <row r="31791" ht="12.75" customHeight="1" x14ac:dyDescent="0.2"/>
    <row r="31792" ht="12.75" customHeight="1" x14ac:dyDescent="0.2"/>
    <row r="31793" ht="12.75" customHeight="1" x14ac:dyDescent="0.2"/>
    <row r="31794" ht="12.75" customHeight="1" x14ac:dyDescent="0.2"/>
    <row r="31795" ht="12.75" customHeight="1" x14ac:dyDescent="0.2"/>
    <row r="31796" ht="12.75" customHeight="1" x14ac:dyDescent="0.2"/>
    <row r="31797" ht="12.75" customHeight="1" x14ac:dyDescent="0.2"/>
    <row r="31798" ht="12.75" customHeight="1" x14ac:dyDescent="0.2"/>
    <row r="31799" ht="12.75" customHeight="1" x14ac:dyDescent="0.2"/>
    <row r="31800" ht="12.75" customHeight="1" x14ac:dyDescent="0.2"/>
    <row r="31801" ht="12.75" customHeight="1" x14ac:dyDescent="0.2"/>
    <row r="31802" ht="12.75" customHeight="1" x14ac:dyDescent="0.2"/>
    <row r="31803" ht="12.75" customHeight="1" x14ac:dyDescent="0.2"/>
    <row r="31804" ht="12.75" customHeight="1" x14ac:dyDescent="0.2"/>
    <row r="31805" ht="12.75" customHeight="1" x14ac:dyDescent="0.2"/>
    <row r="31806" ht="12.75" customHeight="1" x14ac:dyDescent="0.2"/>
    <row r="31807" ht="12.75" customHeight="1" x14ac:dyDescent="0.2"/>
    <row r="31808" ht="12.75" customHeight="1" x14ac:dyDescent="0.2"/>
    <row r="31809" ht="12.75" customHeight="1" x14ac:dyDescent="0.2"/>
    <row r="31810" ht="12.75" customHeight="1" x14ac:dyDescent="0.2"/>
    <row r="31811" ht="12.75" customHeight="1" x14ac:dyDescent="0.2"/>
    <row r="31812" ht="12.75" customHeight="1" x14ac:dyDescent="0.2"/>
    <row r="31813" ht="12.75" customHeight="1" x14ac:dyDescent="0.2"/>
    <row r="31814" ht="12.75" customHeight="1" x14ac:dyDescent="0.2"/>
    <row r="31815" ht="12.75" customHeight="1" x14ac:dyDescent="0.2"/>
    <row r="31816" ht="12.75" customHeight="1" x14ac:dyDescent="0.2"/>
    <row r="31817" ht="12.75" customHeight="1" x14ac:dyDescent="0.2"/>
    <row r="31818" ht="12.75" customHeight="1" x14ac:dyDescent="0.2"/>
    <row r="31819" ht="12.75" customHeight="1" x14ac:dyDescent="0.2"/>
    <row r="31820" ht="12.75" customHeight="1" x14ac:dyDescent="0.2"/>
    <row r="31821" ht="12.75" customHeight="1" x14ac:dyDescent="0.2"/>
    <row r="31822" ht="12.75" customHeight="1" x14ac:dyDescent="0.2"/>
    <row r="31823" ht="12.75" customHeight="1" x14ac:dyDescent="0.2"/>
    <row r="31824" ht="12.75" customHeight="1" x14ac:dyDescent="0.2"/>
    <row r="31825" ht="12.75" customHeight="1" x14ac:dyDescent="0.2"/>
    <row r="31826" ht="12.75" customHeight="1" x14ac:dyDescent="0.2"/>
    <row r="31827" ht="12.75" customHeight="1" x14ac:dyDescent="0.2"/>
    <row r="31828" ht="12.75" customHeight="1" x14ac:dyDescent="0.2"/>
    <row r="31829" ht="12.75" customHeight="1" x14ac:dyDescent="0.2"/>
    <row r="31830" ht="12.75" customHeight="1" x14ac:dyDescent="0.2"/>
    <row r="31831" ht="12.75" customHeight="1" x14ac:dyDescent="0.2"/>
    <row r="31832" ht="12.75" customHeight="1" x14ac:dyDescent="0.2"/>
    <row r="31833" ht="12.75" customHeight="1" x14ac:dyDescent="0.2"/>
    <row r="31834" ht="12.75" customHeight="1" x14ac:dyDescent="0.2"/>
    <row r="31835" ht="12.75" customHeight="1" x14ac:dyDescent="0.2"/>
    <row r="31836" ht="12.75" customHeight="1" x14ac:dyDescent="0.2"/>
    <row r="31837" ht="12.75" customHeight="1" x14ac:dyDescent="0.2"/>
    <row r="31838" ht="12.75" customHeight="1" x14ac:dyDescent="0.2"/>
    <row r="31839" ht="12.75" customHeight="1" x14ac:dyDescent="0.2"/>
    <row r="31840" ht="12.75" customHeight="1" x14ac:dyDescent="0.2"/>
    <row r="31841" ht="12.75" customHeight="1" x14ac:dyDescent="0.2"/>
    <row r="31842" ht="12.75" customHeight="1" x14ac:dyDescent="0.2"/>
    <row r="31843" ht="12.75" customHeight="1" x14ac:dyDescent="0.2"/>
    <row r="31844" ht="12.75" customHeight="1" x14ac:dyDescent="0.2"/>
    <row r="31845" ht="12.75" customHeight="1" x14ac:dyDescent="0.2"/>
    <row r="31846" ht="12.75" customHeight="1" x14ac:dyDescent="0.2"/>
    <row r="31847" ht="12.75" customHeight="1" x14ac:dyDescent="0.2"/>
    <row r="31848" ht="12.75" customHeight="1" x14ac:dyDescent="0.2"/>
    <row r="31849" ht="12.75" customHeight="1" x14ac:dyDescent="0.2"/>
    <row r="31850" ht="12.75" customHeight="1" x14ac:dyDescent="0.2"/>
    <row r="31851" ht="12.75" customHeight="1" x14ac:dyDescent="0.2"/>
    <row r="31852" ht="12.75" customHeight="1" x14ac:dyDescent="0.2"/>
    <row r="31853" ht="12.75" customHeight="1" x14ac:dyDescent="0.2"/>
    <row r="31854" ht="12.75" customHeight="1" x14ac:dyDescent="0.2"/>
    <row r="31855" ht="12.75" customHeight="1" x14ac:dyDescent="0.2"/>
    <row r="31856" ht="12.75" customHeight="1" x14ac:dyDescent="0.2"/>
    <row r="31857" ht="12.75" customHeight="1" x14ac:dyDescent="0.2"/>
    <row r="31858" ht="12.75" customHeight="1" x14ac:dyDescent="0.2"/>
    <row r="31859" ht="12.75" customHeight="1" x14ac:dyDescent="0.2"/>
    <row r="31860" ht="12.75" customHeight="1" x14ac:dyDescent="0.2"/>
    <row r="31861" ht="12.75" customHeight="1" x14ac:dyDescent="0.2"/>
    <row r="31862" ht="12.75" customHeight="1" x14ac:dyDescent="0.2"/>
    <row r="31863" ht="12.75" customHeight="1" x14ac:dyDescent="0.2"/>
    <row r="31864" ht="12.75" customHeight="1" x14ac:dyDescent="0.2"/>
    <row r="31865" ht="12.75" customHeight="1" x14ac:dyDescent="0.2"/>
    <row r="31866" ht="12.75" customHeight="1" x14ac:dyDescent="0.2"/>
    <row r="31867" ht="12.75" customHeight="1" x14ac:dyDescent="0.2"/>
    <row r="31868" ht="12.75" customHeight="1" x14ac:dyDescent="0.2"/>
    <row r="31869" ht="12.75" customHeight="1" x14ac:dyDescent="0.2"/>
    <row r="31870" ht="12.75" customHeight="1" x14ac:dyDescent="0.2"/>
    <row r="31871" ht="12.75" customHeight="1" x14ac:dyDescent="0.2"/>
    <row r="31872" ht="12.75" customHeight="1" x14ac:dyDescent="0.2"/>
    <row r="31873" ht="12.75" customHeight="1" x14ac:dyDescent="0.2"/>
    <row r="31874" ht="12.75" customHeight="1" x14ac:dyDescent="0.2"/>
    <row r="31875" ht="12.75" customHeight="1" x14ac:dyDescent="0.2"/>
    <row r="31876" ht="12.75" customHeight="1" x14ac:dyDescent="0.2"/>
    <row r="31877" ht="12.75" customHeight="1" x14ac:dyDescent="0.2"/>
    <row r="31878" ht="12.75" customHeight="1" x14ac:dyDescent="0.2"/>
    <row r="31879" ht="12.75" customHeight="1" x14ac:dyDescent="0.2"/>
    <row r="31880" ht="12.75" customHeight="1" x14ac:dyDescent="0.2"/>
    <row r="31881" ht="12.75" customHeight="1" x14ac:dyDescent="0.2"/>
    <row r="31882" ht="12.75" customHeight="1" x14ac:dyDescent="0.2"/>
    <row r="31883" ht="12.75" customHeight="1" x14ac:dyDescent="0.2"/>
    <row r="31884" ht="12.75" customHeight="1" x14ac:dyDescent="0.2"/>
    <row r="31885" ht="12.75" customHeight="1" x14ac:dyDescent="0.2"/>
    <row r="31886" ht="12.75" customHeight="1" x14ac:dyDescent="0.2"/>
    <row r="31887" ht="12.75" customHeight="1" x14ac:dyDescent="0.2"/>
    <row r="31888" ht="12.75" customHeight="1" x14ac:dyDescent="0.2"/>
    <row r="31889" ht="12.75" customHeight="1" x14ac:dyDescent="0.2"/>
    <row r="31890" ht="12.75" customHeight="1" x14ac:dyDescent="0.2"/>
    <row r="31891" ht="12.75" customHeight="1" x14ac:dyDescent="0.2"/>
    <row r="31892" ht="12.75" customHeight="1" x14ac:dyDescent="0.2"/>
    <row r="31893" ht="12.75" customHeight="1" x14ac:dyDescent="0.2"/>
    <row r="31894" ht="12.75" customHeight="1" x14ac:dyDescent="0.2"/>
    <row r="31895" ht="12.75" customHeight="1" x14ac:dyDescent="0.2"/>
    <row r="31896" ht="12.75" customHeight="1" x14ac:dyDescent="0.2"/>
    <row r="31897" ht="12.75" customHeight="1" x14ac:dyDescent="0.2"/>
    <row r="31898" ht="12.75" customHeight="1" x14ac:dyDescent="0.2"/>
    <row r="31899" ht="12.75" customHeight="1" x14ac:dyDescent="0.2"/>
    <row r="31900" ht="12.75" customHeight="1" x14ac:dyDescent="0.2"/>
    <row r="31901" ht="12.75" customHeight="1" x14ac:dyDescent="0.2"/>
    <row r="31902" ht="12.75" customHeight="1" x14ac:dyDescent="0.2"/>
    <row r="31903" ht="12.75" customHeight="1" x14ac:dyDescent="0.2"/>
    <row r="31904" ht="12.75" customHeight="1" x14ac:dyDescent="0.2"/>
    <row r="31905" ht="12.75" customHeight="1" x14ac:dyDescent="0.2"/>
    <row r="31906" ht="12.75" customHeight="1" x14ac:dyDescent="0.2"/>
    <row r="31907" ht="12.75" customHeight="1" x14ac:dyDescent="0.2"/>
    <row r="31908" ht="12.75" customHeight="1" x14ac:dyDescent="0.2"/>
    <row r="31909" ht="12.75" customHeight="1" x14ac:dyDescent="0.2"/>
    <row r="31910" ht="12.75" customHeight="1" x14ac:dyDescent="0.2"/>
    <row r="31911" ht="12.75" customHeight="1" x14ac:dyDescent="0.2"/>
    <row r="31912" ht="12.75" customHeight="1" x14ac:dyDescent="0.2"/>
    <row r="31913" ht="12.75" customHeight="1" x14ac:dyDescent="0.2"/>
    <row r="31914" ht="12.75" customHeight="1" x14ac:dyDescent="0.2"/>
    <row r="31915" ht="12.75" customHeight="1" x14ac:dyDescent="0.2"/>
    <row r="31916" ht="12.75" customHeight="1" x14ac:dyDescent="0.2"/>
    <row r="31917" ht="12.75" customHeight="1" x14ac:dyDescent="0.2"/>
    <row r="31918" ht="12.75" customHeight="1" x14ac:dyDescent="0.2"/>
    <row r="31919" ht="12.75" customHeight="1" x14ac:dyDescent="0.2"/>
    <row r="31920" ht="12.75" customHeight="1" x14ac:dyDescent="0.2"/>
    <row r="31921" ht="12.75" customHeight="1" x14ac:dyDescent="0.2"/>
    <row r="31922" ht="12.75" customHeight="1" x14ac:dyDescent="0.2"/>
    <row r="31923" ht="12.75" customHeight="1" x14ac:dyDescent="0.2"/>
    <row r="31924" ht="12.75" customHeight="1" x14ac:dyDescent="0.2"/>
    <row r="31925" ht="12.75" customHeight="1" x14ac:dyDescent="0.2"/>
    <row r="31926" ht="12.75" customHeight="1" x14ac:dyDescent="0.2"/>
    <row r="31927" ht="12.75" customHeight="1" x14ac:dyDescent="0.2"/>
    <row r="31928" ht="12.75" customHeight="1" x14ac:dyDescent="0.2"/>
    <row r="31929" ht="12.75" customHeight="1" x14ac:dyDescent="0.2"/>
    <row r="31930" ht="12.75" customHeight="1" x14ac:dyDescent="0.2"/>
    <row r="31931" ht="12.75" customHeight="1" x14ac:dyDescent="0.2"/>
    <row r="31932" ht="12.75" customHeight="1" x14ac:dyDescent="0.2"/>
    <row r="31933" ht="12.75" customHeight="1" x14ac:dyDescent="0.2"/>
    <row r="31934" ht="12.75" customHeight="1" x14ac:dyDescent="0.2"/>
    <row r="31935" ht="12.75" customHeight="1" x14ac:dyDescent="0.2"/>
    <row r="31936" ht="12.75" customHeight="1" x14ac:dyDescent="0.2"/>
    <row r="31937" ht="12.75" customHeight="1" x14ac:dyDescent="0.2"/>
    <row r="31938" ht="12.75" customHeight="1" x14ac:dyDescent="0.2"/>
    <row r="31939" ht="12.75" customHeight="1" x14ac:dyDescent="0.2"/>
    <row r="31940" ht="12.75" customHeight="1" x14ac:dyDescent="0.2"/>
    <row r="31941" ht="12.75" customHeight="1" x14ac:dyDescent="0.2"/>
    <row r="31942" ht="12.75" customHeight="1" x14ac:dyDescent="0.2"/>
    <row r="31943" ht="12.75" customHeight="1" x14ac:dyDescent="0.2"/>
    <row r="31944" ht="12.75" customHeight="1" x14ac:dyDescent="0.2"/>
    <row r="31945" ht="12.75" customHeight="1" x14ac:dyDescent="0.2"/>
    <row r="31946" ht="12.75" customHeight="1" x14ac:dyDescent="0.2"/>
    <row r="31947" ht="12.75" customHeight="1" x14ac:dyDescent="0.2"/>
    <row r="31948" ht="12.75" customHeight="1" x14ac:dyDescent="0.2"/>
    <row r="31949" ht="12.75" customHeight="1" x14ac:dyDescent="0.2"/>
    <row r="31950" ht="12.75" customHeight="1" x14ac:dyDescent="0.2"/>
    <row r="31951" ht="12.75" customHeight="1" x14ac:dyDescent="0.2"/>
    <row r="31952" ht="12.75" customHeight="1" x14ac:dyDescent="0.2"/>
    <row r="31953" ht="12.75" customHeight="1" x14ac:dyDescent="0.2"/>
    <row r="31954" ht="12.75" customHeight="1" x14ac:dyDescent="0.2"/>
    <row r="31955" ht="12.75" customHeight="1" x14ac:dyDescent="0.2"/>
    <row r="31956" ht="12.75" customHeight="1" x14ac:dyDescent="0.2"/>
    <row r="31957" ht="12.75" customHeight="1" x14ac:dyDescent="0.2"/>
    <row r="31958" ht="12.75" customHeight="1" x14ac:dyDescent="0.2"/>
    <row r="31959" ht="12.75" customHeight="1" x14ac:dyDescent="0.2"/>
    <row r="31960" ht="12.75" customHeight="1" x14ac:dyDescent="0.2"/>
    <row r="31961" ht="12.75" customHeight="1" x14ac:dyDescent="0.2"/>
    <row r="31962" ht="12.75" customHeight="1" x14ac:dyDescent="0.2"/>
    <row r="31963" ht="12.75" customHeight="1" x14ac:dyDescent="0.2"/>
    <row r="31964" ht="12.75" customHeight="1" x14ac:dyDescent="0.2"/>
    <row r="31965" ht="12.75" customHeight="1" x14ac:dyDescent="0.2"/>
    <row r="31966" ht="12.75" customHeight="1" x14ac:dyDescent="0.2"/>
    <row r="31967" ht="12.75" customHeight="1" x14ac:dyDescent="0.2"/>
    <row r="31968" ht="12.75" customHeight="1" x14ac:dyDescent="0.2"/>
    <row r="31969" ht="12.75" customHeight="1" x14ac:dyDescent="0.2"/>
    <row r="31970" ht="12.75" customHeight="1" x14ac:dyDescent="0.2"/>
    <row r="31971" ht="12.75" customHeight="1" x14ac:dyDescent="0.2"/>
    <row r="31972" ht="12.75" customHeight="1" x14ac:dyDescent="0.2"/>
    <row r="31973" ht="12.75" customHeight="1" x14ac:dyDescent="0.2"/>
    <row r="31974" ht="12.75" customHeight="1" x14ac:dyDescent="0.2"/>
    <row r="31975" ht="12.75" customHeight="1" x14ac:dyDescent="0.2"/>
    <row r="31976" ht="12.75" customHeight="1" x14ac:dyDescent="0.2"/>
    <row r="31977" ht="12.75" customHeight="1" x14ac:dyDescent="0.2"/>
    <row r="31978" ht="12.75" customHeight="1" x14ac:dyDescent="0.2"/>
    <row r="31979" ht="12.75" customHeight="1" x14ac:dyDescent="0.2"/>
    <row r="31980" ht="12.75" customHeight="1" x14ac:dyDescent="0.2"/>
    <row r="31981" ht="12.75" customHeight="1" x14ac:dyDescent="0.2"/>
    <row r="31982" ht="12.75" customHeight="1" x14ac:dyDescent="0.2"/>
    <row r="31983" ht="12.75" customHeight="1" x14ac:dyDescent="0.2"/>
    <row r="31984" ht="12.75" customHeight="1" x14ac:dyDescent="0.2"/>
    <row r="31985" ht="12.75" customHeight="1" x14ac:dyDescent="0.2"/>
    <row r="31986" ht="12.75" customHeight="1" x14ac:dyDescent="0.2"/>
    <row r="31987" ht="12.75" customHeight="1" x14ac:dyDescent="0.2"/>
    <row r="31988" ht="12.75" customHeight="1" x14ac:dyDescent="0.2"/>
    <row r="31989" ht="12.75" customHeight="1" x14ac:dyDescent="0.2"/>
    <row r="31990" ht="12.75" customHeight="1" x14ac:dyDescent="0.2"/>
    <row r="31991" ht="12.75" customHeight="1" x14ac:dyDescent="0.2"/>
    <row r="31992" ht="12.75" customHeight="1" x14ac:dyDescent="0.2"/>
    <row r="31993" ht="12.75" customHeight="1" x14ac:dyDescent="0.2"/>
    <row r="31994" ht="12.75" customHeight="1" x14ac:dyDescent="0.2"/>
    <row r="31995" ht="12.75" customHeight="1" x14ac:dyDescent="0.2"/>
    <row r="31996" ht="12.75" customHeight="1" x14ac:dyDescent="0.2"/>
    <row r="31997" ht="12.75" customHeight="1" x14ac:dyDescent="0.2"/>
    <row r="31998" ht="12.75" customHeight="1" x14ac:dyDescent="0.2"/>
    <row r="31999" ht="12.75" customHeight="1" x14ac:dyDescent="0.2"/>
    <row r="32000" ht="12.75" customHeight="1" x14ac:dyDescent="0.2"/>
    <row r="32001" ht="12.75" customHeight="1" x14ac:dyDescent="0.2"/>
    <row r="32002" ht="12.75" customHeight="1" x14ac:dyDescent="0.2"/>
    <row r="32003" ht="12.75" customHeight="1" x14ac:dyDescent="0.2"/>
    <row r="32004" ht="12.75" customHeight="1" x14ac:dyDescent="0.2"/>
    <row r="32005" ht="12.75" customHeight="1" x14ac:dyDescent="0.2"/>
    <row r="32006" ht="12.75" customHeight="1" x14ac:dyDescent="0.2"/>
    <row r="32007" ht="12.75" customHeight="1" x14ac:dyDescent="0.2"/>
    <row r="32008" ht="12.75" customHeight="1" x14ac:dyDescent="0.2"/>
    <row r="32009" ht="12.75" customHeight="1" x14ac:dyDescent="0.2"/>
    <row r="32010" ht="12.75" customHeight="1" x14ac:dyDescent="0.2"/>
    <row r="32011" ht="12.75" customHeight="1" x14ac:dyDescent="0.2"/>
    <row r="32012" ht="12.75" customHeight="1" x14ac:dyDescent="0.2"/>
    <row r="32013" ht="12.75" customHeight="1" x14ac:dyDescent="0.2"/>
    <row r="32014" ht="12.75" customHeight="1" x14ac:dyDescent="0.2"/>
    <row r="32015" ht="12.75" customHeight="1" x14ac:dyDescent="0.2"/>
    <row r="32016" ht="12.75" customHeight="1" x14ac:dyDescent="0.2"/>
    <row r="32017" ht="12.75" customHeight="1" x14ac:dyDescent="0.2"/>
    <row r="32018" ht="12.75" customHeight="1" x14ac:dyDescent="0.2"/>
    <row r="32019" ht="12.75" customHeight="1" x14ac:dyDescent="0.2"/>
    <row r="32020" ht="12.75" customHeight="1" x14ac:dyDescent="0.2"/>
    <row r="32021" ht="12.75" customHeight="1" x14ac:dyDescent="0.2"/>
    <row r="32022" ht="12.75" customHeight="1" x14ac:dyDescent="0.2"/>
    <row r="32023" ht="12.75" customHeight="1" x14ac:dyDescent="0.2"/>
    <row r="32024" ht="12.75" customHeight="1" x14ac:dyDescent="0.2"/>
    <row r="32025" ht="12.75" customHeight="1" x14ac:dyDescent="0.2"/>
    <row r="32026" ht="12.75" customHeight="1" x14ac:dyDescent="0.2"/>
    <row r="32027" ht="12.75" customHeight="1" x14ac:dyDescent="0.2"/>
    <row r="32028" ht="12.75" customHeight="1" x14ac:dyDescent="0.2"/>
    <row r="32029" ht="12.75" customHeight="1" x14ac:dyDescent="0.2"/>
    <row r="32030" ht="12.75" customHeight="1" x14ac:dyDescent="0.2"/>
    <row r="32031" ht="12.75" customHeight="1" x14ac:dyDescent="0.2"/>
    <row r="32032" ht="12.75" customHeight="1" x14ac:dyDescent="0.2"/>
    <row r="32033" ht="12.75" customHeight="1" x14ac:dyDescent="0.2"/>
    <row r="32034" ht="12.75" customHeight="1" x14ac:dyDescent="0.2"/>
    <row r="32035" ht="12.75" customHeight="1" x14ac:dyDescent="0.2"/>
    <row r="32036" ht="12.75" customHeight="1" x14ac:dyDescent="0.2"/>
    <row r="32037" ht="12.75" customHeight="1" x14ac:dyDescent="0.2"/>
    <row r="32038" ht="12.75" customHeight="1" x14ac:dyDescent="0.2"/>
    <row r="32039" ht="12.75" customHeight="1" x14ac:dyDescent="0.2"/>
    <row r="32040" ht="12.75" customHeight="1" x14ac:dyDescent="0.2"/>
    <row r="32041" ht="12.75" customHeight="1" x14ac:dyDescent="0.2"/>
    <row r="32042" ht="12.75" customHeight="1" x14ac:dyDescent="0.2"/>
    <row r="32043" ht="12.75" customHeight="1" x14ac:dyDescent="0.2"/>
    <row r="32044" ht="12.75" customHeight="1" x14ac:dyDescent="0.2"/>
    <row r="32045" ht="12.75" customHeight="1" x14ac:dyDescent="0.2"/>
    <row r="32046" ht="12.75" customHeight="1" x14ac:dyDescent="0.2"/>
    <row r="32047" ht="12.75" customHeight="1" x14ac:dyDescent="0.2"/>
    <row r="32048" ht="12.75" customHeight="1" x14ac:dyDescent="0.2"/>
    <row r="32049" ht="12.75" customHeight="1" x14ac:dyDescent="0.2"/>
    <row r="32050" ht="12.75" customHeight="1" x14ac:dyDescent="0.2"/>
    <row r="32051" ht="12.75" customHeight="1" x14ac:dyDescent="0.2"/>
    <row r="32052" ht="12.75" customHeight="1" x14ac:dyDescent="0.2"/>
    <row r="32053" ht="12.75" customHeight="1" x14ac:dyDescent="0.2"/>
    <row r="32054" ht="12.75" customHeight="1" x14ac:dyDescent="0.2"/>
    <row r="32055" ht="12.75" customHeight="1" x14ac:dyDescent="0.2"/>
    <row r="32056" ht="12.75" customHeight="1" x14ac:dyDescent="0.2"/>
    <row r="32057" ht="12.75" customHeight="1" x14ac:dyDescent="0.2"/>
    <row r="32058" ht="12.75" customHeight="1" x14ac:dyDescent="0.2"/>
    <row r="32059" ht="12.75" customHeight="1" x14ac:dyDescent="0.2"/>
    <row r="32060" ht="12.75" customHeight="1" x14ac:dyDescent="0.2"/>
    <row r="32061" ht="12.75" customHeight="1" x14ac:dyDescent="0.2"/>
    <row r="32062" ht="12.75" customHeight="1" x14ac:dyDescent="0.2"/>
    <row r="32063" ht="12.75" customHeight="1" x14ac:dyDescent="0.2"/>
    <row r="32064" ht="12.75" customHeight="1" x14ac:dyDescent="0.2"/>
    <row r="32065" ht="12.75" customHeight="1" x14ac:dyDescent="0.2"/>
    <row r="32066" ht="12.75" customHeight="1" x14ac:dyDescent="0.2"/>
    <row r="32067" ht="12.75" customHeight="1" x14ac:dyDescent="0.2"/>
    <row r="32068" ht="12.75" customHeight="1" x14ac:dyDescent="0.2"/>
    <row r="32069" ht="12.75" customHeight="1" x14ac:dyDescent="0.2"/>
    <row r="32070" ht="12.75" customHeight="1" x14ac:dyDescent="0.2"/>
    <row r="32071" ht="12.75" customHeight="1" x14ac:dyDescent="0.2"/>
    <row r="32072" ht="12.75" customHeight="1" x14ac:dyDescent="0.2"/>
    <row r="32073" ht="12.75" customHeight="1" x14ac:dyDescent="0.2"/>
    <row r="32074" ht="12.75" customHeight="1" x14ac:dyDescent="0.2"/>
    <row r="32075" ht="12.75" customHeight="1" x14ac:dyDescent="0.2"/>
    <row r="32076" ht="12.75" customHeight="1" x14ac:dyDescent="0.2"/>
    <row r="32077" ht="12.75" customHeight="1" x14ac:dyDescent="0.2"/>
    <row r="32078" ht="12.75" customHeight="1" x14ac:dyDescent="0.2"/>
    <row r="32079" ht="12.75" customHeight="1" x14ac:dyDescent="0.2"/>
    <row r="32080" ht="12.75" customHeight="1" x14ac:dyDescent="0.2"/>
    <row r="32081" ht="12.75" customHeight="1" x14ac:dyDescent="0.2"/>
    <row r="32082" ht="12.75" customHeight="1" x14ac:dyDescent="0.2"/>
    <row r="32083" ht="12.75" customHeight="1" x14ac:dyDescent="0.2"/>
    <row r="32084" ht="12.75" customHeight="1" x14ac:dyDescent="0.2"/>
    <row r="32085" ht="12.75" customHeight="1" x14ac:dyDescent="0.2"/>
    <row r="32086" ht="12.75" customHeight="1" x14ac:dyDescent="0.2"/>
    <row r="32087" ht="12.75" customHeight="1" x14ac:dyDescent="0.2"/>
    <row r="32088" ht="12.75" customHeight="1" x14ac:dyDescent="0.2"/>
    <row r="32089" ht="12.75" customHeight="1" x14ac:dyDescent="0.2"/>
    <row r="32090" ht="12.75" customHeight="1" x14ac:dyDescent="0.2"/>
    <row r="32091" ht="12.75" customHeight="1" x14ac:dyDescent="0.2"/>
    <row r="32092" ht="12.75" customHeight="1" x14ac:dyDescent="0.2"/>
    <row r="32093" ht="12.75" customHeight="1" x14ac:dyDescent="0.2"/>
    <row r="32094" ht="12.75" customHeight="1" x14ac:dyDescent="0.2"/>
    <row r="32095" ht="12.75" customHeight="1" x14ac:dyDescent="0.2"/>
    <row r="32096" ht="12.75" customHeight="1" x14ac:dyDescent="0.2"/>
    <row r="32097" ht="12.75" customHeight="1" x14ac:dyDescent="0.2"/>
    <row r="32098" ht="12.75" customHeight="1" x14ac:dyDescent="0.2"/>
    <row r="32099" ht="12.75" customHeight="1" x14ac:dyDescent="0.2"/>
    <row r="32100" ht="12.75" customHeight="1" x14ac:dyDescent="0.2"/>
    <row r="32101" ht="12.75" customHeight="1" x14ac:dyDescent="0.2"/>
    <row r="32102" ht="12.75" customHeight="1" x14ac:dyDescent="0.2"/>
    <row r="32103" ht="12.75" customHeight="1" x14ac:dyDescent="0.2"/>
    <row r="32104" ht="12.75" customHeight="1" x14ac:dyDescent="0.2"/>
    <row r="32105" ht="12.75" customHeight="1" x14ac:dyDescent="0.2"/>
    <row r="32106" ht="12.75" customHeight="1" x14ac:dyDescent="0.2"/>
    <row r="32107" ht="12.75" customHeight="1" x14ac:dyDescent="0.2"/>
    <row r="32108" ht="12.75" customHeight="1" x14ac:dyDescent="0.2"/>
    <row r="32109" ht="12.75" customHeight="1" x14ac:dyDescent="0.2"/>
    <row r="32110" ht="12.75" customHeight="1" x14ac:dyDescent="0.2"/>
    <row r="32111" ht="12.75" customHeight="1" x14ac:dyDescent="0.2"/>
    <row r="32112" ht="12.75" customHeight="1" x14ac:dyDescent="0.2"/>
    <row r="32113" ht="12.75" customHeight="1" x14ac:dyDescent="0.2"/>
    <row r="32114" ht="12.75" customHeight="1" x14ac:dyDescent="0.2"/>
    <row r="32115" ht="12.75" customHeight="1" x14ac:dyDescent="0.2"/>
    <row r="32116" ht="12.75" customHeight="1" x14ac:dyDescent="0.2"/>
    <row r="32117" ht="12.75" customHeight="1" x14ac:dyDescent="0.2"/>
    <row r="32118" ht="12.75" customHeight="1" x14ac:dyDescent="0.2"/>
    <row r="32119" ht="12.75" customHeight="1" x14ac:dyDescent="0.2"/>
    <row r="32120" ht="12.75" customHeight="1" x14ac:dyDescent="0.2"/>
    <row r="32121" ht="12.75" customHeight="1" x14ac:dyDescent="0.2"/>
    <row r="32122" ht="12.75" customHeight="1" x14ac:dyDescent="0.2"/>
    <row r="32123" ht="12.75" customHeight="1" x14ac:dyDescent="0.2"/>
    <row r="32124" ht="12.75" customHeight="1" x14ac:dyDescent="0.2"/>
    <row r="32125" ht="12.75" customHeight="1" x14ac:dyDescent="0.2"/>
    <row r="32126" ht="12.75" customHeight="1" x14ac:dyDescent="0.2"/>
    <row r="32127" ht="12.75" customHeight="1" x14ac:dyDescent="0.2"/>
    <row r="32128" ht="12.75" customHeight="1" x14ac:dyDescent="0.2"/>
    <row r="32129" ht="12.75" customHeight="1" x14ac:dyDescent="0.2"/>
    <row r="32130" ht="12.75" customHeight="1" x14ac:dyDescent="0.2"/>
    <row r="32131" ht="12.75" customHeight="1" x14ac:dyDescent="0.2"/>
    <row r="32132" ht="12.75" customHeight="1" x14ac:dyDescent="0.2"/>
    <row r="32133" ht="12.75" customHeight="1" x14ac:dyDescent="0.2"/>
    <row r="32134" ht="12.75" customHeight="1" x14ac:dyDescent="0.2"/>
    <row r="32135" ht="12.75" customHeight="1" x14ac:dyDescent="0.2"/>
    <row r="32136" ht="12.75" customHeight="1" x14ac:dyDescent="0.2"/>
    <row r="32137" ht="12.75" customHeight="1" x14ac:dyDescent="0.2"/>
    <row r="32138" ht="12.75" customHeight="1" x14ac:dyDescent="0.2"/>
    <row r="32139" ht="12.75" customHeight="1" x14ac:dyDescent="0.2"/>
    <row r="32140" ht="12.75" customHeight="1" x14ac:dyDescent="0.2"/>
    <row r="32141" ht="12.75" customHeight="1" x14ac:dyDescent="0.2"/>
    <row r="32142" ht="12.75" customHeight="1" x14ac:dyDescent="0.2"/>
    <row r="32143" ht="12.75" customHeight="1" x14ac:dyDescent="0.2"/>
    <row r="32144" ht="12.75" customHeight="1" x14ac:dyDescent="0.2"/>
    <row r="32145" ht="12.75" customHeight="1" x14ac:dyDescent="0.2"/>
    <row r="32146" ht="12.75" customHeight="1" x14ac:dyDescent="0.2"/>
    <row r="32147" ht="12.75" customHeight="1" x14ac:dyDescent="0.2"/>
    <row r="32148" ht="12.75" customHeight="1" x14ac:dyDescent="0.2"/>
    <row r="32149" ht="12.75" customHeight="1" x14ac:dyDescent="0.2"/>
    <row r="32150" ht="12.75" customHeight="1" x14ac:dyDescent="0.2"/>
    <row r="32151" ht="12.75" customHeight="1" x14ac:dyDescent="0.2"/>
    <row r="32152" ht="12.75" customHeight="1" x14ac:dyDescent="0.2"/>
    <row r="32153" ht="12.75" customHeight="1" x14ac:dyDescent="0.2"/>
    <row r="32154" ht="12.75" customHeight="1" x14ac:dyDescent="0.2"/>
    <row r="32155" ht="12.75" customHeight="1" x14ac:dyDescent="0.2"/>
    <row r="32156" ht="12.75" customHeight="1" x14ac:dyDescent="0.2"/>
    <row r="32157" ht="12.75" customHeight="1" x14ac:dyDescent="0.2"/>
    <row r="32158" ht="12.75" customHeight="1" x14ac:dyDescent="0.2"/>
    <row r="32159" ht="12.75" customHeight="1" x14ac:dyDescent="0.2"/>
    <row r="32160" ht="12.75" customHeight="1" x14ac:dyDescent="0.2"/>
    <row r="32161" ht="12.75" customHeight="1" x14ac:dyDescent="0.2"/>
    <row r="32162" ht="12.75" customHeight="1" x14ac:dyDescent="0.2"/>
    <row r="32163" ht="12.75" customHeight="1" x14ac:dyDescent="0.2"/>
    <row r="32164" ht="12.75" customHeight="1" x14ac:dyDescent="0.2"/>
    <row r="32165" ht="12.75" customHeight="1" x14ac:dyDescent="0.2"/>
    <row r="32166" ht="12.75" customHeight="1" x14ac:dyDescent="0.2"/>
    <row r="32167" ht="12.75" customHeight="1" x14ac:dyDescent="0.2"/>
    <row r="32168" ht="12.75" customHeight="1" x14ac:dyDescent="0.2"/>
    <row r="32169" ht="12.75" customHeight="1" x14ac:dyDescent="0.2"/>
    <row r="32170" ht="12.75" customHeight="1" x14ac:dyDescent="0.2"/>
    <row r="32171" ht="12.75" customHeight="1" x14ac:dyDescent="0.2"/>
    <row r="32172" ht="12.75" customHeight="1" x14ac:dyDescent="0.2"/>
    <row r="32173" ht="12.75" customHeight="1" x14ac:dyDescent="0.2"/>
    <row r="32174" ht="12.75" customHeight="1" x14ac:dyDescent="0.2"/>
    <row r="32175" ht="12.75" customHeight="1" x14ac:dyDescent="0.2"/>
    <row r="32176" ht="12.75" customHeight="1" x14ac:dyDescent="0.2"/>
    <row r="32177" ht="12.75" customHeight="1" x14ac:dyDescent="0.2"/>
    <row r="32178" ht="12.75" customHeight="1" x14ac:dyDescent="0.2"/>
    <row r="32179" ht="12.75" customHeight="1" x14ac:dyDescent="0.2"/>
    <row r="32180" ht="12.75" customHeight="1" x14ac:dyDescent="0.2"/>
    <row r="32181" ht="12.75" customHeight="1" x14ac:dyDescent="0.2"/>
    <row r="32182" ht="12.75" customHeight="1" x14ac:dyDescent="0.2"/>
    <row r="32183" ht="12.75" customHeight="1" x14ac:dyDescent="0.2"/>
    <row r="32184" ht="12.75" customHeight="1" x14ac:dyDescent="0.2"/>
    <row r="32185" ht="12.75" customHeight="1" x14ac:dyDescent="0.2"/>
    <row r="32186" ht="12.75" customHeight="1" x14ac:dyDescent="0.2"/>
    <row r="32187" ht="12.75" customHeight="1" x14ac:dyDescent="0.2"/>
    <row r="32188" ht="12.75" customHeight="1" x14ac:dyDescent="0.2"/>
    <row r="32189" ht="12.75" customHeight="1" x14ac:dyDescent="0.2"/>
    <row r="32190" ht="12.75" customHeight="1" x14ac:dyDescent="0.2"/>
    <row r="32191" ht="12.75" customHeight="1" x14ac:dyDescent="0.2"/>
    <row r="32192" ht="12.75" customHeight="1" x14ac:dyDescent="0.2"/>
    <row r="32193" ht="12.75" customHeight="1" x14ac:dyDescent="0.2"/>
    <row r="32194" ht="12.75" customHeight="1" x14ac:dyDescent="0.2"/>
    <row r="32195" ht="12.75" customHeight="1" x14ac:dyDescent="0.2"/>
    <row r="32196" ht="12.75" customHeight="1" x14ac:dyDescent="0.2"/>
    <row r="32197" ht="12.75" customHeight="1" x14ac:dyDescent="0.2"/>
    <row r="32198" ht="12.75" customHeight="1" x14ac:dyDescent="0.2"/>
    <row r="32199" ht="12.75" customHeight="1" x14ac:dyDescent="0.2"/>
    <row r="32200" ht="12.75" customHeight="1" x14ac:dyDescent="0.2"/>
    <row r="32201" ht="12.75" customHeight="1" x14ac:dyDescent="0.2"/>
    <row r="32202" ht="12.75" customHeight="1" x14ac:dyDescent="0.2"/>
    <row r="32203" ht="12.75" customHeight="1" x14ac:dyDescent="0.2"/>
    <row r="32204" ht="12.75" customHeight="1" x14ac:dyDescent="0.2"/>
    <row r="32205" ht="12.75" customHeight="1" x14ac:dyDescent="0.2"/>
    <row r="32206" ht="12.75" customHeight="1" x14ac:dyDescent="0.2"/>
    <row r="32207" ht="12.75" customHeight="1" x14ac:dyDescent="0.2"/>
    <row r="32208" ht="12.75" customHeight="1" x14ac:dyDescent="0.2"/>
    <row r="32209" ht="12.75" customHeight="1" x14ac:dyDescent="0.2"/>
    <row r="32210" ht="12.75" customHeight="1" x14ac:dyDescent="0.2"/>
    <row r="32211" ht="12.75" customHeight="1" x14ac:dyDescent="0.2"/>
    <row r="32212" ht="12.75" customHeight="1" x14ac:dyDescent="0.2"/>
    <row r="32213" ht="12.75" customHeight="1" x14ac:dyDescent="0.2"/>
    <row r="32214" ht="12.75" customHeight="1" x14ac:dyDescent="0.2"/>
    <row r="32215" ht="12.75" customHeight="1" x14ac:dyDescent="0.2"/>
    <row r="32216" ht="12.75" customHeight="1" x14ac:dyDescent="0.2"/>
    <row r="32217" ht="12.75" customHeight="1" x14ac:dyDescent="0.2"/>
    <row r="32218" ht="12.75" customHeight="1" x14ac:dyDescent="0.2"/>
    <row r="32219" ht="12.75" customHeight="1" x14ac:dyDescent="0.2"/>
    <row r="32220" ht="12.75" customHeight="1" x14ac:dyDescent="0.2"/>
    <row r="32221" ht="12.75" customHeight="1" x14ac:dyDescent="0.2"/>
    <row r="32222" ht="12.75" customHeight="1" x14ac:dyDescent="0.2"/>
    <row r="32223" ht="12.75" customHeight="1" x14ac:dyDescent="0.2"/>
    <row r="32224" ht="12.75" customHeight="1" x14ac:dyDescent="0.2"/>
    <row r="32225" ht="12.75" customHeight="1" x14ac:dyDescent="0.2"/>
    <row r="32226" ht="12.75" customHeight="1" x14ac:dyDescent="0.2"/>
    <row r="32227" ht="12.75" customHeight="1" x14ac:dyDescent="0.2"/>
    <row r="32228" ht="12.75" customHeight="1" x14ac:dyDescent="0.2"/>
    <row r="32229" ht="12.75" customHeight="1" x14ac:dyDescent="0.2"/>
    <row r="32230" ht="12.75" customHeight="1" x14ac:dyDescent="0.2"/>
    <row r="32231" ht="12.75" customHeight="1" x14ac:dyDescent="0.2"/>
    <row r="32232" ht="12.75" customHeight="1" x14ac:dyDescent="0.2"/>
    <row r="32233" ht="12.75" customHeight="1" x14ac:dyDescent="0.2"/>
    <row r="32234" ht="12.75" customHeight="1" x14ac:dyDescent="0.2"/>
    <row r="32235" ht="12.75" customHeight="1" x14ac:dyDescent="0.2"/>
    <row r="32236" ht="12.75" customHeight="1" x14ac:dyDescent="0.2"/>
    <row r="32237" ht="12.75" customHeight="1" x14ac:dyDescent="0.2"/>
    <row r="32238" ht="12.75" customHeight="1" x14ac:dyDescent="0.2"/>
    <row r="32239" ht="12.75" customHeight="1" x14ac:dyDescent="0.2"/>
    <row r="32240" ht="12.75" customHeight="1" x14ac:dyDescent="0.2"/>
    <row r="32241" ht="12.75" customHeight="1" x14ac:dyDescent="0.2"/>
    <row r="32242" ht="12.75" customHeight="1" x14ac:dyDescent="0.2"/>
    <row r="32243" ht="12.75" customHeight="1" x14ac:dyDescent="0.2"/>
    <row r="32244" ht="12.75" customHeight="1" x14ac:dyDescent="0.2"/>
    <row r="32245" ht="12.75" customHeight="1" x14ac:dyDescent="0.2"/>
    <row r="32246" ht="12.75" customHeight="1" x14ac:dyDescent="0.2"/>
    <row r="32247" ht="12.75" customHeight="1" x14ac:dyDescent="0.2"/>
    <row r="32248" ht="12.75" customHeight="1" x14ac:dyDescent="0.2"/>
    <row r="32249" ht="12.75" customHeight="1" x14ac:dyDescent="0.2"/>
    <row r="32250" ht="12.75" customHeight="1" x14ac:dyDescent="0.2"/>
    <row r="32251" ht="12.75" customHeight="1" x14ac:dyDescent="0.2"/>
    <row r="32252" ht="12.75" customHeight="1" x14ac:dyDescent="0.2"/>
    <row r="32253" ht="12.75" customHeight="1" x14ac:dyDescent="0.2"/>
    <row r="32254" ht="12.75" customHeight="1" x14ac:dyDescent="0.2"/>
    <row r="32255" ht="12.75" customHeight="1" x14ac:dyDescent="0.2"/>
    <row r="32256" ht="12.75" customHeight="1" x14ac:dyDescent="0.2"/>
    <row r="32257" ht="12.75" customHeight="1" x14ac:dyDescent="0.2"/>
    <row r="32258" ht="12.75" customHeight="1" x14ac:dyDescent="0.2"/>
    <row r="32259" ht="12.75" customHeight="1" x14ac:dyDescent="0.2"/>
    <row r="32260" ht="12.75" customHeight="1" x14ac:dyDescent="0.2"/>
    <row r="32261" ht="12.75" customHeight="1" x14ac:dyDescent="0.2"/>
    <row r="32262" ht="12.75" customHeight="1" x14ac:dyDescent="0.2"/>
    <row r="32263" ht="12.75" customHeight="1" x14ac:dyDescent="0.2"/>
    <row r="32264" ht="12.75" customHeight="1" x14ac:dyDescent="0.2"/>
    <row r="32265" ht="12.75" customHeight="1" x14ac:dyDescent="0.2"/>
    <row r="32266" ht="12.75" customHeight="1" x14ac:dyDescent="0.2"/>
    <row r="32267" ht="12.75" customHeight="1" x14ac:dyDescent="0.2"/>
    <row r="32268" ht="12.75" customHeight="1" x14ac:dyDescent="0.2"/>
    <row r="32269" ht="12.75" customHeight="1" x14ac:dyDescent="0.2"/>
    <row r="32270" ht="12.75" customHeight="1" x14ac:dyDescent="0.2"/>
    <row r="32271" ht="12.75" customHeight="1" x14ac:dyDescent="0.2"/>
    <row r="32272" ht="12.75" customHeight="1" x14ac:dyDescent="0.2"/>
    <row r="32273" ht="12.75" customHeight="1" x14ac:dyDescent="0.2"/>
    <row r="32274" ht="12.75" customHeight="1" x14ac:dyDescent="0.2"/>
    <row r="32275" ht="12.75" customHeight="1" x14ac:dyDescent="0.2"/>
    <row r="32276" ht="12.75" customHeight="1" x14ac:dyDescent="0.2"/>
    <row r="32277" ht="12.75" customHeight="1" x14ac:dyDescent="0.2"/>
    <row r="32278" ht="12.75" customHeight="1" x14ac:dyDescent="0.2"/>
    <row r="32279" ht="12.75" customHeight="1" x14ac:dyDescent="0.2"/>
    <row r="32280" ht="12.75" customHeight="1" x14ac:dyDescent="0.2"/>
    <row r="32281" ht="12.75" customHeight="1" x14ac:dyDescent="0.2"/>
    <row r="32282" ht="12.75" customHeight="1" x14ac:dyDescent="0.2"/>
    <row r="32283" ht="12.75" customHeight="1" x14ac:dyDescent="0.2"/>
    <row r="32284" ht="12.75" customHeight="1" x14ac:dyDescent="0.2"/>
    <row r="32285" ht="12.75" customHeight="1" x14ac:dyDescent="0.2"/>
    <row r="32286" ht="12.75" customHeight="1" x14ac:dyDescent="0.2"/>
    <row r="32287" ht="12.75" customHeight="1" x14ac:dyDescent="0.2"/>
    <row r="32288" ht="12.75" customHeight="1" x14ac:dyDescent="0.2"/>
    <row r="32289" ht="12.75" customHeight="1" x14ac:dyDescent="0.2"/>
    <row r="32290" ht="12.75" customHeight="1" x14ac:dyDescent="0.2"/>
    <row r="32291" ht="12.75" customHeight="1" x14ac:dyDescent="0.2"/>
    <row r="32292" ht="12.75" customHeight="1" x14ac:dyDescent="0.2"/>
    <row r="32293" ht="12.75" customHeight="1" x14ac:dyDescent="0.2"/>
    <row r="32294" ht="12.75" customHeight="1" x14ac:dyDescent="0.2"/>
    <row r="32295" ht="12.75" customHeight="1" x14ac:dyDescent="0.2"/>
    <row r="32296" ht="12.75" customHeight="1" x14ac:dyDescent="0.2"/>
    <row r="32297" ht="12.75" customHeight="1" x14ac:dyDescent="0.2"/>
    <row r="32298" ht="12.75" customHeight="1" x14ac:dyDescent="0.2"/>
    <row r="32299" ht="12.75" customHeight="1" x14ac:dyDescent="0.2"/>
    <row r="32300" ht="12.75" customHeight="1" x14ac:dyDescent="0.2"/>
    <row r="32301" ht="12.75" customHeight="1" x14ac:dyDescent="0.2"/>
    <row r="32302" ht="12.75" customHeight="1" x14ac:dyDescent="0.2"/>
    <row r="32303" ht="12.75" customHeight="1" x14ac:dyDescent="0.2"/>
    <row r="32304" ht="12.75" customHeight="1" x14ac:dyDescent="0.2"/>
    <row r="32305" ht="12.75" customHeight="1" x14ac:dyDescent="0.2"/>
    <row r="32306" ht="12.75" customHeight="1" x14ac:dyDescent="0.2"/>
    <row r="32307" ht="12.75" customHeight="1" x14ac:dyDescent="0.2"/>
    <row r="32308" ht="12.75" customHeight="1" x14ac:dyDescent="0.2"/>
    <row r="32309" ht="12.75" customHeight="1" x14ac:dyDescent="0.2"/>
    <row r="32310" ht="12.75" customHeight="1" x14ac:dyDescent="0.2"/>
    <row r="32311" ht="12.75" customHeight="1" x14ac:dyDescent="0.2"/>
    <row r="32312" ht="12.75" customHeight="1" x14ac:dyDescent="0.2"/>
    <row r="32313" ht="12.75" customHeight="1" x14ac:dyDescent="0.2"/>
    <row r="32314" ht="12.75" customHeight="1" x14ac:dyDescent="0.2"/>
    <row r="32315" ht="12.75" customHeight="1" x14ac:dyDescent="0.2"/>
    <row r="32316" ht="12.75" customHeight="1" x14ac:dyDescent="0.2"/>
    <row r="32317" ht="12.75" customHeight="1" x14ac:dyDescent="0.2"/>
    <row r="32318" ht="12.75" customHeight="1" x14ac:dyDescent="0.2"/>
    <row r="32319" ht="12.75" customHeight="1" x14ac:dyDescent="0.2"/>
    <row r="32320" ht="12.75" customHeight="1" x14ac:dyDescent="0.2"/>
    <row r="32321" ht="12.75" customHeight="1" x14ac:dyDescent="0.2"/>
    <row r="32322" ht="12.75" customHeight="1" x14ac:dyDescent="0.2"/>
    <row r="32323" ht="12.75" customHeight="1" x14ac:dyDescent="0.2"/>
    <row r="32324" ht="12.75" customHeight="1" x14ac:dyDescent="0.2"/>
    <row r="32325" ht="12.75" customHeight="1" x14ac:dyDescent="0.2"/>
    <row r="32326" ht="12.75" customHeight="1" x14ac:dyDescent="0.2"/>
    <row r="32327" ht="12.75" customHeight="1" x14ac:dyDescent="0.2"/>
    <row r="32328" ht="12.75" customHeight="1" x14ac:dyDescent="0.2"/>
    <row r="32329" ht="12.75" customHeight="1" x14ac:dyDescent="0.2"/>
    <row r="32330" ht="12.75" customHeight="1" x14ac:dyDescent="0.2"/>
    <row r="32331" ht="12.75" customHeight="1" x14ac:dyDescent="0.2"/>
    <row r="32332" ht="12.75" customHeight="1" x14ac:dyDescent="0.2"/>
    <row r="32333" ht="12.75" customHeight="1" x14ac:dyDescent="0.2"/>
    <row r="32334" ht="12.75" customHeight="1" x14ac:dyDescent="0.2"/>
    <row r="32335" ht="12.75" customHeight="1" x14ac:dyDescent="0.2"/>
    <row r="32336" ht="12.75" customHeight="1" x14ac:dyDescent="0.2"/>
    <row r="32337" ht="12.75" customHeight="1" x14ac:dyDescent="0.2"/>
    <row r="32338" ht="12.75" customHeight="1" x14ac:dyDescent="0.2"/>
    <row r="32339" ht="12.75" customHeight="1" x14ac:dyDescent="0.2"/>
    <row r="32340" ht="12.75" customHeight="1" x14ac:dyDescent="0.2"/>
    <row r="32341" ht="12.75" customHeight="1" x14ac:dyDescent="0.2"/>
    <row r="32342" ht="12.75" customHeight="1" x14ac:dyDescent="0.2"/>
    <row r="32343" ht="12.75" customHeight="1" x14ac:dyDescent="0.2"/>
    <row r="32344" ht="12.75" customHeight="1" x14ac:dyDescent="0.2"/>
    <row r="32345" ht="12.75" customHeight="1" x14ac:dyDescent="0.2"/>
    <row r="32346" ht="12.75" customHeight="1" x14ac:dyDescent="0.2"/>
    <row r="32347" ht="12.75" customHeight="1" x14ac:dyDescent="0.2"/>
    <row r="32348" ht="12.75" customHeight="1" x14ac:dyDescent="0.2"/>
    <row r="32349" ht="12.75" customHeight="1" x14ac:dyDescent="0.2"/>
    <row r="32350" ht="12.75" customHeight="1" x14ac:dyDescent="0.2"/>
    <row r="32351" ht="12.75" customHeight="1" x14ac:dyDescent="0.2"/>
    <row r="32352" ht="12.75" customHeight="1" x14ac:dyDescent="0.2"/>
    <row r="32353" ht="12.75" customHeight="1" x14ac:dyDescent="0.2"/>
    <row r="32354" ht="12.75" customHeight="1" x14ac:dyDescent="0.2"/>
    <row r="32355" ht="12.75" customHeight="1" x14ac:dyDescent="0.2"/>
    <row r="32356" ht="12.75" customHeight="1" x14ac:dyDescent="0.2"/>
    <row r="32357" ht="12.75" customHeight="1" x14ac:dyDescent="0.2"/>
    <row r="32358" ht="12.75" customHeight="1" x14ac:dyDescent="0.2"/>
    <row r="32359" ht="12.75" customHeight="1" x14ac:dyDescent="0.2"/>
    <row r="32360" ht="12.75" customHeight="1" x14ac:dyDescent="0.2"/>
    <row r="32361" ht="12.75" customHeight="1" x14ac:dyDescent="0.2"/>
    <row r="32362" ht="12.75" customHeight="1" x14ac:dyDescent="0.2"/>
    <row r="32363" ht="12.75" customHeight="1" x14ac:dyDescent="0.2"/>
    <row r="32364" ht="12.75" customHeight="1" x14ac:dyDescent="0.2"/>
    <row r="32365" ht="12.75" customHeight="1" x14ac:dyDescent="0.2"/>
    <row r="32366" ht="12.75" customHeight="1" x14ac:dyDescent="0.2"/>
    <row r="32367" ht="12.75" customHeight="1" x14ac:dyDescent="0.2"/>
    <row r="32368" ht="12.75" customHeight="1" x14ac:dyDescent="0.2"/>
    <row r="32369" ht="12.75" customHeight="1" x14ac:dyDescent="0.2"/>
    <row r="32370" ht="12.75" customHeight="1" x14ac:dyDescent="0.2"/>
    <row r="32371" ht="12.75" customHeight="1" x14ac:dyDescent="0.2"/>
    <row r="32372" ht="12.75" customHeight="1" x14ac:dyDescent="0.2"/>
    <row r="32373" ht="12.75" customHeight="1" x14ac:dyDescent="0.2"/>
    <row r="32374" ht="12.75" customHeight="1" x14ac:dyDescent="0.2"/>
    <row r="32375" ht="12.75" customHeight="1" x14ac:dyDescent="0.2"/>
    <row r="32376" ht="12.75" customHeight="1" x14ac:dyDescent="0.2"/>
    <row r="32377" ht="12.75" customHeight="1" x14ac:dyDescent="0.2"/>
    <row r="32378" ht="12.75" customHeight="1" x14ac:dyDescent="0.2"/>
    <row r="32379" ht="12.75" customHeight="1" x14ac:dyDescent="0.2"/>
    <row r="32380" ht="12.75" customHeight="1" x14ac:dyDescent="0.2"/>
    <row r="32381" ht="12.75" customHeight="1" x14ac:dyDescent="0.2"/>
    <row r="32382" ht="12.75" customHeight="1" x14ac:dyDescent="0.2"/>
    <row r="32383" ht="12.75" customHeight="1" x14ac:dyDescent="0.2"/>
    <row r="32384" ht="12.75" customHeight="1" x14ac:dyDescent="0.2"/>
    <row r="32385" ht="12.75" customHeight="1" x14ac:dyDescent="0.2"/>
    <row r="32386" ht="12.75" customHeight="1" x14ac:dyDescent="0.2"/>
    <row r="32387" ht="12.75" customHeight="1" x14ac:dyDescent="0.2"/>
    <row r="32388" ht="12.75" customHeight="1" x14ac:dyDescent="0.2"/>
    <row r="32389" ht="12.75" customHeight="1" x14ac:dyDescent="0.2"/>
    <row r="32390" ht="12.75" customHeight="1" x14ac:dyDescent="0.2"/>
    <row r="32391" ht="12.75" customHeight="1" x14ac:dyDescent="0.2"/>
    <row r="32392" ht="12.75" customHeight="1" x14ac:dyDescent="0.2"/>
    <row r="32393" ht="12.75" customHeight="1" x14ac:dyDescent="0.2"/>
    <row r="32394" ht="12.75" customHeight="1" x14ac:dyDescent="0.2"/>
    <row r="32395" ht="12.75" customHeight="1" x14ac:dyDescent="0.2"/>
    <row r="32396" ht="12.75" customHeight="1" x14ac:dyDescent="0.2"/>
    <row r="32397" ht="12.75" customHeight="1" x14ac:dyDescent="0.2"/>
    <row r="32398" ht="12.75" customHeight="1" x14ac:dyDescent="0.2"/>
    <row r="32399" ht="12.75" customHeight="1" x14ac:dyDescent="0.2"/>
    <row r="32400" ht="12.75" customHeight="1" x14ac:dyDescent="0.2"/>
    <row r="32401" ht="12.75" customHeight="1" x14ac:dyDescent="0.2"/>
    <row r="32402" ht="12.75" customHeight="1" x14ac:dyDescent="0.2"/>
    <row r="32403" ht="12.75" customHeight="1" x14ac:dyDescent="0.2"/>
    <row r="32404" ht="12.75" customHeight="1" x14ac:dyDescent="0.2"/>
    <row r="32405" ht="12.75" customHeight="1" x14ac:dyDescent="0.2"/>
    <row r="32406" ht="12.75" customHeight="1" x14ac:dyDescent="0.2"/>
    <row r="32407" ht="12.75" customHeight="1" x14ac:dyDescent="0.2"/>
    <row r="32408" ht="12.75" customHeight="1" x14ac:dyDescent="0.2"/>
    <row r="32409" ht="12.75" customHeight="1" x14ac:dyDescent="0.2"/>
    <row r="32410" ht="12.75" customHeight="1" x14ac:dyDescent="0.2"/>
    <row r="32411" ht="12.75" customHeight="1" x14ac:dyDescent="0.2"/>
    <row r="32412" ht="12.75" customHeight="1" x14ac:dyDescent="0.2"/>
    <row r="32413" ht="12.75" customHeight="1" x14ac:dyDescent="0.2"/>
    <row r="32414" ht="12.75" customHeight="1" x14ac:dyDescent="0.2"/>
    <row r="32415" ht="12.75" customHeight="1" x14ac:dyDescent="0.2"/>
    <row r="32416" ht="12.75" customHeight="1" x14ac:dyDescent="0.2"/>
    <row r="32417" ht="12.75" customHeight="1" x14ac:dyDescent="0.2"/>
    <row r="32418" ht="12.75" customHeight="1" x14ac:dyDescent="0.2"/>
    <row r="32419" ht="12.75" customHeight="1" x14ac:dyDescent="0.2"/>
    <row r="32420" ht="12.75" customHeight="1" x14ac:dyDescent="0.2"/>
    <row r="32421" ht="12.75" customHeight="1" x14ac:dyDescent="0.2"/>
    <row r="32422" ht="12.75" customHeight="1" x14ac:dyDescent="0.2"/>
    <row r="32423" ht="12.75" customHeight="1" x14ac:dyDescent="0.2"/>
    <row r="32424" ht="12.75" customHeight="1" x14ac:dyDescent="0.2"/>
    <row r="32425" ht="12.75" customHeight="1" x14ac:dyDescent="0.2"/>
    <row r="32426" ht="12.75" customHeight="1" x14ac:dyDescent="0.2"/>
    <row r="32427" ht="12.75" customHeight="1" x14ac:dyDescent="0.2"/>
    <row r="32428" ht="12.75" customHeight="1" x14ac:dyDescent="0.2"/>
    <row r="32429" ht="12.75" customHeight="1" x14ac:dyDescent="0.2"/>
    <row r="32430" ht="12.75" customHeight="1" x14ac:dyDescent="0.2"/>
    <row r="32431" ht="12.75" customHeight="1" x14ac:dyDescent="0.2"/>
    <row r="32432" ht="12.75" customHeight="1" x14ac:dyDescent="0.2"/>
    <row r="32433" ht="12.75" customHeight="1" x14ac:dyDescent="0.2"/>
    <row r="32434" ht="12.75" customHeight="1" x14ac:dyDescent="0.2"/>
    <row r="32435" ht="12.75" customHeight="1" x14ac:dyDescent="0.2"/>
    <row r="32436" ht="12.75" customHeight="1" x14ac:dyDescent="0.2"/>
    <row r="32437" ht="12.75" customHeight="1" x14ac:dyDescent="0.2"/>
    <row r="32438" ht="12.75" customHeight="1" x14ac:dyDescent="0.2"/>
    <row r="32439" ht="12.75" customHeight="1" x14ac:dyDescent="0.2"/>
    <row r="32440" ht="12.75" customHeight="1" x14ac:dyDescent="0.2"/>
    <row r="32441" ht="12.75" customHeight="1" x14ac:dyDescent="0.2"/>
    <row r="32442" ht="12.75" customHeight="1" x14ac:dyDescent="0.2"/>
    <row r="32443" ht="12.75" customHeight="1" x14ac:dyDescent="0.2"/>
    <row r="32444" ht="12.75" customHeight="1" x14ac:dyDescent="0.2"/>
    <row r="32445" ht="12.75" customHeight="1" x14ac:dyDescent="0.2"/>
    <row r="32446" ht="12.75" customHeight="1" x14ac:dyDescent="0.2"/>
    <row r="32447" ht="12.75" customHeight="1" x14ac:dyDescent="0.2"/>
    <row r="32448" ht="12.75" customHeight="1" x14ac:dyDescent="0.2"/>
    <row r="32449" ht="12.75" customHeight="1" x14ac:dyDescent="0.2"/>
    <row r="32450" ht="12.75" customHeight="1" x14ac:dyDescent="0.2"/>
    <row r="32451" ht="12.75" customHeight="1" x14ac:dyDescent="0.2"/>
    <row r="32452" ht="12.75" customHeight="1" x14ac:dyDescent="0.2"/>
    <row r="32453" ht="12.75" customHeight="1" x14ac:dyDescent="0.2"/>
    <row r="32454" ht="12.75" customHeight="1" x14ac:dyDescent="0.2"/>
    <row r="32455" ht="12.75" customHeight="1" x14ac:dyDescent="0.2"/>
    <row r="32456" ht="12.75" customHeight="1" x14ac:dyDescent="0.2"/>
    <row r="32457" ht="12.75" customHeight="1" x14ac:dyDescent="0.2"/>
    <row r="32458" ht="12.75" customHeight="1" x14ac:dyDescent="0.2"/>
    <row r="32459" ht="12.75" customHeight="1" x14ac:dyDescent="0.2"/>
    <row r="32460" ht="12.75" customHeight="1" x14ac:dyDescent="0.2"/>
    <row r="32461" ht="12.75" customHeight="1" x14ac:dyDescent="0.2"/>
    <row r="32462" ht="12.75" customHeight="1" x14ac:dyDescent="0.2"/>
    <row r="32463" ht="12.75" customHeight="1" x14ac:dyDescent="0.2"/>
    <row r="32464" ht="12.75" customHeight="1" x14ac:dyDescent="0.2"/>
    <row r="32465" ht="12.75" customHeight="1" x14ac:dyDescent="0.2"/>
    <row r="32466" ht="12.75" customHeight="1" x14ac:dyDescent="0.2"/>
    <row r="32467" ht="12.75" customHeight="1" x14ac:dyDescent="0.2"/>
    <row r="32468" ht="12.75" customHeight="1" x14ac:dyDescent="0.2"/>
    <row r="32469" ht="12.75" customHeight="1" x14ac:dyDescent="0.2"/>
    <row r="32470" ht="12.75" customHeight="1" x14ac:dyDescent="0.2"/>
    <row r="32471" ht="12.75" customHeight="1" x14ac:dyDescent="0.2"/>
    <row r="32472" ht="12.75" customHeight="1" x14ac:dyDescent="0.2"/>
    <row r="32473" ht="12.75" customHeight="1" x14ac:dyDescent="0.2"/>
    <row r="32474" ht="12.75" customHeight="1" x14ac:dyDescent="0.2"/>
    <row r="32475" ht="12.75" customHeight="1" x14ac:dyDescent="0.2"/>
    <row r="32476" ht="12.75" customHeight="1" x14ac:dyDescent="0.2"/>
    <row r="32477" ht="12.75" customHeight="1" x14ac:dyDescent="0.2"/>
    <row r="32478" ht="12.75" customHeight="1" x14ac:dyDescent="0.2"/>
    <row r="32479" ht="12.75" customHeight="1" x14ac:dyDescent="0.2"/>
    <row r="32480" ht="12.75" customHeight="1" x14ac:dyDescent="0.2"/>
    <row r="32481" ht="12.75" customHeight="1" x14ac:dyDescent="0.2"/>
    <row r="32482" ht="12.75" customHeight="1" x14ac:dyDescent="0.2"/>
    <row r="32483" ht="12.75" customHeight="1" x14ac:dyDescent="0.2"/>
    <row r="32484" ht="12.75" customHeight="1" x14ac:dyDescent="0.2"/>
    <row r="32485" ht="12.75" customHeight="1" x14ac:dyDescent="0.2"/>
    <row r="32486" ht="12.75" customHeight="1" x14ac:dyDescent="0.2"/>
    <row r="32487" ht="12.75" customHeight="1" x14ac:dyDescent="0.2"/>
    <row r="32488" ht="12.75" customHeight="1" x14ac:dyDescent="0.2"/>
    <row r="32489" ht="12.75" customHeight="1" x14ac:dyDescent="0.2"/>
    <row r="32490" ht="12.75" customHeight="1" x14ac:dyDescent="0.2"/>
    <row r="32491" ht="12.75" customHeight="1" x14ac:dyDescent="0.2"/>
    <row r="32492" ht="12.75" customHeight="1" x14ac:dyDescent="0.2"/>
    <row r="32493" ht="12.75" customHeight="1" x14ac:dyDescent="0.2"/>
    <row r="32494" ht="12.75" customHeight="1" x14ac:dyDescent="0.2"/>
    <row r="32495" ht="12.75" customHeight="1" x14ac:dyDescent="0.2"/>
    <row r="32496" ht="12.75" customHeight="1" x14ac:dyDescent="0.2"/>
    <row r="32497" ht="12.75" customHeight="1" x14ac:dyDescent="0.2"/>
    <row r="32498" ht="12.75" customHeight="1" x14ac:dyDescent="0.2"/>
    <row r="32499" ht="12.75" customHeight="1" x14ac:dyDescent="0.2"/>
    <row r="32500" ht="12.75" customHeight="1" x14ac:dyDescent="0.2"/>
    <row r="32501" ht="12.75" customHeight="1" x14ac:dyDescent="0.2"/>
    <row r="32502" ht="12.75" customHeight="1" x14ac:dyDescent="0.2"/>
    <row r="32503" ht="12.75" customHeight="1" x14ac:dyDescent="0.2"/>
    <row r="32504" ht="12.75" customHeight="1" x14ac:dyDescent="0.2"/>
    <row r="32505" ht="12.75" customHeight="1" x14ac:dyDescent="0.2"/>
    <row r="32506" ht="12.75" customHeight="1" x14ac:dyDescent="0.2"/>
    <row r="32507" ht="12.75" customHeight="1" x14ac:dyDescent="0.2"/>
    <row r="32508" ht="12.75" customHeight="1" x14ac:dyDescent="0.2"/>
    <row r="32509" ht="12.75" customHeight="1" x14ac:dyDescent="0.2"/>
    <row r="32510" ht="12.75" customHeight="1" x14ac:dyDescent="0.2"/>
    <row r="32511" ht="12.75" customHeight="1" x14ac:dyDescent="0.2"/>
    <row r="32512" ht="12.75" customHeight="1" x14ac:dyDescent="0.2"/>
    <row r="32513" ht="12.75" customHeight="1" x14ac:dyDescent="0.2"/>
    <row r="32514" ht="12.75" customHeight="1" x14ac:dyDescent="0.2"/>
    <row r="32515" ht="12.75" customHeight="1" x14ac:dyDescent="0.2"/>
    <row r="32516" ht="12.75" customHeight="1" x14ac:dyDescent="0.2"/>
    <row r="32517" ht="12.75" customHeight="1" x14ac:dyDescent="0.2"/>
    <row r="32518" ht="12.75" customHeight="1" x14ac:dyDescent="0.2"/>
    <row r="32519" ht="12.75" customHeight="1" x14ac:dyDescent="0.2"/>
    <row r="32520" ht="12.75" customHeight="1" x14ac:dyDescent="0.2"/>
    <row r="32521" ht="12.75" customHeight="1" x14ac:dyDescent="0.2"/>
    <row r="32522" ht="12.75" customHeight="1" x14ac:dyDescent="0.2"/>
    <row r="32523" ht="12.75" customHeight="1" x14ac:dyDescent="0.2"/>
    <row r="32524" ht="12.75" customHeight="1" x14ac:dyDescent="0.2"/>
    <row r="32525" ht="12.75" customHeight="1" x14ac:dyDescent="0.2"/>
    <row r="32526" ht="12.75" customHeight="1" x14ac:dyDescent="0.2"/>
    <row r="32527" ht="12.75" customHeight="1" x14ac:dyDescent="0.2"/>
    <row r="32528" ht="12.75" customHeight="1" x14ac:dyDescent="0.2"/>
    <row r="32529" ht="12.75" customHeight="1" x14ac:dyDescent="0.2"/>
    <row r="32530" ht="12.75" customHeight="1" x14ac:dyDescent="0.2"/>
    <row r="32531" ht="12.75" customHeight="1" x14ac:dyDescent="0.2"/>
    <row r="32532" ht="12.75" customHeight="1" x14ac:dyDescent="0.2"/>
    <row r="32533" ht="12.75" customHeight="1" x14ac:dyDescent="0.2"/>
    <row r="32534" ht="12.75" customHeight="1" x14ac:dyDescent="0.2"/>
    <row r="32535" ht="12.75" customHeight="1" x14ac:dyDescent="0.2"/>
    <row r="32536" ht="12.75" customHeight="1" x14ac:dyDescent="0.2"/>
    <row r="32537" ht="12.75" customHeight="1" x14ac:dyDescent="0.2"/>
    <row r="32538" ht="12.75" customHeight="1" x14ac:dyDescent="0.2"/>
    <row r="32539" ht="12.75" customHeight="1" x14ac:dyDescent="0.2"/>
    <row r="32540" ht="12.75" customHeight="1" x14ac:dyDescent="0.2"/>
    <row r="32541" ht="12.75" customHeight="1" x14ac:dyDescent="0.2"/>
    <row r="32542" ht="12.75" customHeight="1" x14ac:dyDescent="0.2"/>
    <row r="32543" ht="12.75" customHeight="1" x14ac:dyDescent="0.2"/>
    <row r="32544" ht="12.75" customHeight="1" x14ac:dyDescent="0.2"/>
    <row r="32545" ht="12.75" customHeight="1" x14ac:dyDescent="0.2"/>
    <row r="32546" ht="12.75" customHeight="1" x14ac:dyDescent="0.2"/>
    <row r="32547" ht="12.75" customHeight="1" x14ac:dyDescent="0.2"/>
    <row r="32548" ht="12.75" customHeight="1" x14ac:dyDescent="0.2"/>
    <row r="32549" ht="12.75" customHeight="1" x14ac:dyDescent="0.2"/>
    <row r="32550" ht="12.75" customHeight="1" x14ac:dyDescent="0.2"/>
    <row r="32551" ht="12.75" customHeight="1" x14ac:dyDescent="0.2"/>
    <row r="32552" ht="12.75" customHeight="1" x14ac:dyDescent="0.2"/>
    <row r="32553" ht="12.75" customHeight="1" x14ac:dyDescent="0.2"/>
    <row r="32554" ht="12.75" customHeight="1" x14ac:dyDescent="0.2"/>
    <row r="32555" ht="12.75" customHeight="1" x14ac:dyDescent="0.2"/>
    <row r="32556" ht="12.75" customHeight="1" x14ac:dyDescent="0.2"/>
    <row r="32557" ht="12.75" customHeight="1" x14ac:dyDescent="0.2"/>
    <row r="32558" ht="12.75" customHeight="1" x14ac:dyDescent="0.2"/>
    <row r="32559" ht="12.75" customHeight="1" x14ac:dyDescent="0.2"/>
    <row r="32560" ht="12.75" customHeight="1" x14ac:dyDescent="0.2"/>
    <row r="32561" ht="12.75" customHeight="1" x14ac:dyDescent="0.2"/>
    <row r="32562" ht="12.75" customHeight="1" x14ac:dyDescent="0.2"/>
    <row r="32563" ht="12.75" customHeight="1" x14ac:dyDescent="0.2"/>
    <row r="32564" ht="12.75" customHeight="1" x14ac:dyDescent="0.2"/>
    <row r="32565" ht="12.75" customHeight="1" x14ac:dyDescent="0.2"/>
    <row r="32566" ht="12.75" customHeight="1" x14ac:dyDescent="0.2"/>
    <row r="32567" ht="12.75" customHeight="1" x14ac:dyDescent="0.2"/>
    <row r="32568" ht="12.75" customHeight="1" x14ac:dyDescent="0.2"/>
    <row r="32569" ht="12.75" customHeight="1" x14ac:dyDescent="0.2"/>
    <row r="32570" ht="12.75" customHeight="1" x14ac:dyDescent="0.2"/>
    <row r="32571" ht="12.75" customHeight="1" x14ac:dyDescent="0.2"/>
    <row r="32572" ht="12.75" customHeight="1" x14ac:dyDescent="0.2"/>
    <row r="32573" ht="12.75" customHeight="1" x14ac:dyDescent="0.2"/>
    <row r="32574" ht="12.75" customHeight="1" x14ac:dyDescent="0.2"/>
    <row r="32575" ht="12.75" customHeight="1" x14ac:dyDescent="0.2"/>
    <row r="32576" ht="12.75" customHeight="1" x14ac:dyDescent="0.2"/>
    <row r="32577" ht="12.75" customHeight="1" x14ac:dyDescent="0.2"/>
    <row r="32578" ht="12.75" customHeight="1" x14ac:dyDescent="0.2"/>
    <row r="32579" ht="12.75" customHeight="1" x14ac:dyDescent="0.2"/>
    <row r="32580" ht="12.75" customHeight="1" x14ac:dyDescent="0.2"/>
    <row r="32581" ht="12.75" customHeight="1" x14ac:dyDescent="0.2"/>
    <row r="32582" ht="12.75" customHeight="1" x14ac:dyDescent="0.2"/>
    <row r="32583" ht="12.75" customHeight="1" x14ac:dyDescent="0.2"/>
    <row r="32584" ht="12.75" customHeight="1" x14ac:dyDescent="0.2"/>
    <row r="32585" ht="12.75" customHeight="1" x14ac:dyDescent="0.2"/>
    <row r="32586" ht="12.75" customHeight="1" x14ac:dyDescent="0.2"/>
    <row r="32587" ht="12.75" customHeight="1" x14ac:dyDescent="0.2"/>
    <row r="32588" ht="12.75" customHeight="1" x14ac:dyDescent="0.2"/>
    <row r="32589" ht="12.75" customHeight="1" x14ac:dyDescent="0.2"/>
    <row r="32590" ht="12.75" customHeight="1" x14ac:dyDescent="0.2"/>
    <row r="32591" ht="12.75" customHeight="1" x14ac:dyDescent="0.2"/>
    <row r="32592" ht="12.75" customHeight="1" x14ac:dyDescent="0.2"/>
    <row r="32593" ht="12.75" customHeight="1" x14ac:dyDescent="0.2"/>
    <row r="32594" ht="12.75" customHeight="1" x14ac:dyDescent="0.2"/>
    <row r="32595" ht="12.75" customHeight="1" x14ac:dyDescent="0.2"/>
    <row r="32596" ht="12.75" customHeight="1" x14ac:dyDescent="0.2"/>
    <row r="32597" ht="12.75" customHeight="1" x14ac:dyDescent="0.2"/>
    <row r="32598" ht="12.75" customHeight="1" x14ac:dyDescent="0.2"/>
    <row r="32599" ht="12.75" customHeight="1" x14ac:dyDescent="0.2"/>
    <row r="32600" ht="12.75" customHeight="1" x14ac:dyDescent="0.2"/>
    <row r="32601" ht="12.75" customHeight="1" x14ac:dyDescent="0.2"/>
    <row r="32602" ht="12.75" customHeight="1" x14ac:dyDescent="0.2"/>
    <row r="32603" ht="12.75" customHeight="1" x14ac:dyDescent="0.2"/>
    <row r="32604" ht="12.75" customHeight="1" x14ac:dyDescent="0.2"/>
    <row r="32605" ht="12.75" customHeight="1" x14ac:dyDescent="0.2"/>
    <row r="32606" ht="12.75" customHeight="1" x14ac:dyDescent="0.2"/>
    <row r="32607" ht="12.75" customHeight="1" x14ac:dyDescent="0.2"/>
    <row r="32608" ht="12.75" customHeight="1" x14ac:dyDescent="0.2"/>
    <row r="32609" ht="12.75" customHeight="1" x14ac:dyDescent="0.2"/>
    <row r="32610" ht="12.75" customHeight="1" x14ac:dyDescent="0.2"/>
    <row r="32611" ht="12.75" customHeight="1" x14ac:dyDescent="0.2"/>
    <row r="32612" ht="12.75" customHeight="1" x14ac:dyDescent="0.2"/>
    <row r="32613" ht="12.75" customHeight="1" x14ac:dyDescent="0.2"/>
    <row r="32614" ht="12.75" customHeight="1" x14ac:dyDescent="0.2"/>
    <row r="32615" ht="12.75" customHeight="1" x14ac:dyDescent="0.2"/>
    <row r="32616" ht="12.75" customHeight="1" x14ac:dyDescent="0.2"/>
    <row r="32617" ht="12.75" customHeight="1" x14ac:dyDescent="0.2"/>
    <row r="32618" ht="12.75" customHeight="1" x14ac:dyDescent="0.2"/>
    <row r="32619" ht="12.75" customHeight="1" x14ac:dyDescent="0.2"/>
    <row r="32620" ht="12.75" customHeight="1" x14ac:dyDescent="0.2"/>
    <row r="32621" ht="12.75" customHeight="1" x14ac:dyDescent="0.2"/>
    <row r="32622" ht="12.75" customHeight="1" x14ac:dyDescent="0.2"/>
    <row r="32623" ht="12.75" customHeight="1" x14ac:dyDescent="0.2"/>
    <row r="32624" ht="12.75" customHeight="1" x14ac:dyDescent="0.2"/>
    <row r="32625" ht="12.75" customHeight="1" x14ac:dyDescent="0.2"/>
    <row r="32626" ht="12.75" customHeight="1" x14ac:dyDescent="0.2"/>
    <row r="32627" ht="12.75" customHeight="1" x14ac:dyDescent="0.2"/>
    <row r="32628" ht="12.75" customHeight="1" x14ac:dyDescent="0.2"/>
    <row r="32629" ht="12.75" customHeight="1" x14ac:dyDescent="0.2"/>
    <row r="32630" ht="12.75" customHeight="1" x14ac:dyDescent="0.2"/>
    <row r="32631" ht="12.75" customHeight="1" x14ac:dyDescent="0.2"/>
    <row r="32632" ht="12.75" customHeight="1" x14ac:dyDescent="0.2"/>
    <row r="32633" ht="12.75" customHeight="1" x14ac:dyDescent="0.2"/>
    <row r="32634" ht="12.75" customHeight="1" x14ac:dyDescent="0.2"/>
    <row r="32635" ht="12.75" customHeight="1" x14ac:dyDescent="0.2"/>
    <row r="32636" ht="12.75" customHeight="1" x14ac:dyDescent="0.2"/>
    <row r="32637" ht="12.75" customHeight="1" x14ac:dyDescent="0.2"/>
    <row r="32638" ht="12.75" customHeight="1" x14ac:dyDescent="0.2"/>
    <row r="32639" ht="12.75" customHeight="1" x14ac:dyDescent="0.2"/>
    <row r="32640" ht="12.75" customHeight="1" x14ac:dyDescent="0.2"/>
    <row r="32641" ht="12.75" customHeight="1" x14ac:dyDescent="0.2"/>
    <row r="32642" ht="12.75" customHeight="1" x14ac:dyDescent="0.2"/>
    <row r="32643" ht="12.75" customHeight="1" x14ac:dyDescent="0.2"/>
    <row r="32644" ht="12.75" customHeight="1" x14ac:dyDescent="0.2"/>
    <row r="32645" ht="12.75" customHeight="1" x14ac:dyDescent="0.2"/>
    <row r="32646" ht="12.75" customHeight="1" x14ac:dyDescent="0.2"/>
    <row r="32647" ht="12.75" customHeight="1" x14ac:dyDescent="0.2"/>
    <row r="32648" ht="12.75" customHeight="1" x14ac:dyDescent="0.2"/>
    <row r="32649" ht="12.75" customHeight="1" x14ac:dyDescent="0.2"/>
    <row r="32650" ht="12.75" customHeight="1" x14ac:dyDescent="0.2"/>
    <row r="32651" ht="12.75" customHeight="1" x14ac:dyDescent="0.2"/>
    <row r="32652" ht="12.75" customHeight="1" x14ac:dyDescent="0.2"/>
    <row r="32653" ht="12.75" customHeight="1" x14ac:dyDescent="0.2"/>
    <row r="32654" ht="12.75" customHeight="1" x14ac:dyDescent="0.2"/>
    <row r="32655" ht="12.75" customHeight="1" x14ac:dyDescent="0.2"/>
    <row r="32656" ht="12.75" customHeight="1" x14ac:dyDescent="0.2"/>
    <row r="32657" ht="12.75" customHeight="1" x14ac:dyDescent="0.2"/>
    <row r="32658" ht="12.75" customHeight="1" x14ac:dyDescent="0.2"/>
    <row r="32659" ht="12.75" customHeight="1" x14ac:dyDescent="0.2"/>
    <row r="32660" ht="12.75" customHeight="1" x14ac:dyDescent="0.2"/>
    <row r="32661" ht="12.75" customHeight="1" x14ac:dyDescent="0.2"/>
    <row r="32662" ht="12.75" customHeight="1" x14ac:dyDescent="0.2"/>
    <row r="32663" ht="12.75" customHeight="1" x14ac:dyDescent="0.2"/>
    <row r="32664" ht="12.75" customHeight="1" x14ac:dyDescent="0.2"/>
    <row r="32665" ht="12.75" customHeight="1" x14ac:dyDescent="0.2"/>
    <row r="32666" ht="12.75" customHeight="1" x14ac:dyDescent="0.2"/>
    <row r="32667" ht="12.75" customHeight="1" x14ac:dyDescent="0.2"/>
    <row r="32668" ht="12.75" customHeight="1" x14ac:dyDescent="0.2"/>
    <row r="32669" ht="12.75" customHeight="1" x14ac:dyDescent="0.2"/>
    <row r="32670" ht="12.75" customHeight="1" x14ac:dyDescent="0.2"/>
    <row r="32671" ht="12.75" customHeight="1" x14ac:dyDescent="0.2"/>
    <row r="32672" ht="12.75" customHeight="1" x14ac:dyDescent="0.2"/>
    <row r="32673" ht="12.75" customHeight="1" x14ac:dyDescent="0.2"/>
    <row r="32674" ht="12.75" customHeight="1" x14ac:dyDescent="0.2"/>
    <row r="32675" ht="12.75" customHeight="1" x14ac:dyDescent="0.2"/>
    <row r="32676" ht="12.75" customHeight="1" x14ac:dyDescent="0.2"/>
    <row r="32677" ht="12.75" customHeight="1" x14ac:dyDescent="0.2"/>
    <row r="32678" ht="12.75" customHeight="1" x14ac:dyDescent="0.2"/>
    <row r="32679" ht="12.75" customHeight="1" x14ac:dyDescent="0.2"/>
    <row r="32680" ht="12.75" customHeight="1" x14ac:dyDescent="0.2"/>
    <row r="32681" ht="12.75" customHeight="1" x14ac:dyDescent="0.2"/>
    <row r="32682" ht="12.75" customHeight="1" x14ac:dyDescent="0.2"/>
    <row r="32683" ht="12.75" customHeight="1" x14ac:dyDescent="0.2"/>
    <row r="32684" ht="12.75" customHeight="1" x14ac:dyDescent="0.2"/>
    <row r="32685" ht="12.75" customHeight="1" x14ac:dyDescent="0.2"/>
    <row r="32686" ht="12.75" customHeight="1" x14ac:dyDescent="0.2"/>
    <row r="32687" ht="12.75" customHeight="1" x14ac:dyDescent="0.2"/>
    <row r="32688" ht="12.75" customHeight="1" x14ac:dyDescent="0.2"/>
    <row r="32689" ht="12.75" customHeight="1" x14ac:dyDescent="0.2"/>
    <row r="32690" ht="12.75" customHeight="1" x14ac:dyDescent="0.2"/>
    <row r="32691" ht="12.75" customHeight="1" x14ac:dyDescent="0.2"/>
    <row r="32692" ht="12.75" customHeight="1" x14ac:dyDescent="0.2"/>
    <row r="32693" ht="12.75" customHeight="1" x14ac:dyDescent="0.2"/>
    <row r="32694" ht="12.75" customHeight="1" x14ac:dyDescent="0.2"/>
    <row r="32695" ht="12.75" customHeight="1" x14ac:dyDescent="0.2"/>
    <row r="32696" ht="12.75" customHeight="1" x14ac:dyDescent="0.2"/>
    <row r="32697" ht="12.75" customHeight="1" x14ac:dyDescent="0.2"/>
    <row r="32698" ht="12.75" customHeight="1" x14ac:dyDescent="0.2"/>
    <row r="32699" ht="12.75" customHeight="1" x14ac:dyDescent="0.2"/>
    <row r="32700" ht="12.75" customHeight="1" x14ac:dyDescent="0.2"/>
    <row r="32701" ht="12.75" customHeight="1" x14ac:dyDescent="0.2"/>
    <row r="32702" ht="12.75" customHeight="1" x14ac:dyDescent="0.2"/>
    <row r="32703" ht="12.75" customHeight="1" x14ac:dyDescent="0.2"/>
    <row r="32704" ht="12.75" customHeight="1" x14ac:dyDescent="0.2"/>
    <row r="32705" ht="12.75" customHeight="1" x14ac:dyDescent="0.2"/>
    <row r="32706" ht="12.75" customHeight="1" x14ac:dyDescent="0.2"/>
    <row r="32707" ht="12.75" customHeight="1" x14ac:dyDescent="0.2"/>
    <row r="32708" ht="12.75" customHeight="1" x14ac:dyDescent="0.2"/>
    <row r="32709" ht="12.75" customHeight="1" x14ac:dyDescent="0.2"/>
    <row r="32710" ht="12.75" customHeight="1" x14ac:dyDescent="0.2"/>
    <row r="32711" ht="12.75" customHeight="1" x14ac:dyDescent="0.2"/>
    <row r="32712" ht="12.75" customHeight="1" x14ac:dyDescent="0.2"/>
    <row r="32713" ht="12.75" customHeight="1" x14ac:dyDescent="0.2"/>
    <row r="32714" ht="12.75" customHeight="1" x14ac:dyDescent="0.2"/>
    <row r="32715" ht="12.75" customHeight="1" x14ac:dyDescent="0.2"/>
    <row r="32716" ht="12.75" customHeight="1" x14ac:dyDescent="0.2"/>
    <row r="32717" ht="12.75" customHeight="1" x14ac:dyDescent="0.2"/>
    <row r="32718" ht="12.75" customHeight="1" x14ac:dyDescent="0.2"/>
    <row r="32719" ht="12.75" customHeight="1" x14ac:dyDescent="0.2"/>
    <row r="32720" ht="12.75" customHeight="1" x14ac:dyDescent="0.2"/>
    <row r="32721" ht="12.75" customHeight="1" x14ac:dyDescent="0.2"/>
    <row r="32722" ht="12.75" customHeight="1" x14ac:dyDescent="0.2"/>
    <row r="32723" ht="12.75" customHeight="1" x14ac:dyDescent="0.2"/>
    <row r="32724" ht="12.75" customHeight="1" x14ac:dyDescent="0.2"/>
    <row r="32725" ht="12.75" customHeight="1" x14ac:dyDescent="0.2"/>
    <row r="32726" ht="12.75" customHeight="1" x14ac:dyDescent="0.2"/>
    <row r="32727" ht="12.75" customHeight="1" x14ac:dyDescent="0.2"/>
    <row r="32728" ht="12.75" customHeight="1" x14ac:dyDescent="0.2"/>
    <row r="32729" ht="12.75" customHeight="1" x14ac:dyDescent="0.2"/>
    <row r="32730" ht="12.75" customHeight="1" x14ac:dyDescent="0.2"/>
    <row r="32731" ht="12.75" customHeight="1" x14ac:dyDescent="0.2"/>
    <row r="32732" ht="12.75" customHeight="1" x14ac:dyDescent="0.2"/>
    <row r="32733" ht="12.75" customHeight="1" x14ac:dyDescent="0.2"/>
    <row r="32734" ht="12.75" customHeight="1" x14ac:dyDescent="0.2"/>
    <row r="32735" ht="12.75" customHeight="1" x14ac:dyDescent="0.2"/>
    <row r="32736" ht="12.75" customHeight="1" x14ac:dyDescent="0.2"/>
    <row r="32737" ht="12.75" customHeight="1" x14ac:dyDescent="0.2"/>
    <row r="32738" ht="12.75" customHeight="1" x14ac:dyDescent="0.2"/>
    <row r="32739" ht="12.75" customHeight="1" x14ac:dyDescent="0.2"/>
    <row r="32740" ht="12.75" customHeight="1" x14ac:dyDescent="0.2"/>
    <row r="32741" ht="12.75" customHeight="1" x14ac:dyDescent="0.2"/>
    <row r="32742" ht="12.75" customHeight="1" x14ac:dyDescent="0.2"/>
    <row r="32743" ht="12.75" customHeight="1" x14ac:dyDescent="0.2"/>
    <row r="32744" ht="12.75" customHeight="1" x14ac:dyDescent="0.2"/>
    <row r="32745" ht="12.75" customHeight="1" x14ac:dyDescent="0.2"/>
    <row r="32746" ht="12.75" customHeight="1" x14ac:dyDescent="0.2"/>
    <row r="32747" ht="12.75" customHeight="1" x14ac:dyDescent="0.2"/>
    <row r="32748" ht="12.75" customHeight="1" x14ac:dyDescent="0.2"/>
    <row r="32749" ht="12.75" customHeight="1" x14ac:dyDescent="0.2"/>
    <row r="32750" ht="12.75" customHeight="1" x14ac:dyDescent="0.2"/>
    <row r="32751" ht="12.75" customHeight="1" x14ac:dyDescent="0.2"/>
    <row r="32752" ht="12.75" customHeight="1" x14ac:dyDescent="0.2"/>
    <row r="32753" ht="12.75" customHeight="1" x14ac:dyDescent="0.2"/>
    <row r="32754" ht="12.75" customHeight="1" x14ac:dyDescent="0.2"/>
    <row r="32755" ht="12.75" customHeight="1" x14ac:dyDescent="0.2"/>
    <row r="32756" ht="12.75" customHeight="1" x14ac:dyDescent="0.2"/>
    <row r="32757" ht="12.75" customHeight="1" x14ac:dyDescent="0.2"/>
    <row r="32758" ht="12.75" customHeight="1" x14ac:dyDescent="0.2"/>
    <row r="32759" ht="12.75" customHeight="1" x14ac:dyDescent="0.2"/>
    <row r="32760" ht="12.75" customHeight="1" x14ac:dyDescent="0.2"/>
    <row r="32761" ht="12.75" customHeight="1" x14ac:dyDescent="0.2"/>
    <row r="32762" ht="12.75" customHeight="1" x14ac:dyDescent="0.2"/>
    <row r="32763" ht="12.75" customHeight="1" x14ac:dyDescent="0.2"/>
    <row r="32764" ht="12.75" customHeight="1" x14ac:dyDescent="0.2"/>
    <row r="32765" ht="12.75" customHeight="1" x14ac:dyDescent="0.2"/>
    <row r="32766" ht="12.75" customHeight="1" x14ac:dyDescent="0.2"/>
    <row r="32767" ht="12.75" customHeight="1" x14ac:dyDescent="0.2"/>
    <row r="32768" ht="12.75" customHeight="1" x14ac:dyDescent="0.2"/>
    <row r="32769" ht="12.75" customHeight="1" x14ac:dyDescent="0.2"/>
    <row r="32770" ht="12.75" customHeight="1" x14ac:dyDescent="0.2"/>
    <row r="32771" ht="12.75" customHeight="1" x14ac:dyDescent="0.2"/>
    <row r="32772" ht="12.75" customHeight="1" x14ac:dyDescent="0.2"/>
    <row r="32773" ht="12.75" customHeight="1" x14ac:dyDescent="0.2"/>
    <row r="32774" ht="12.75" customHeight="1" x14ac:dyDescent="0.2"/>
    <row r="32775" ht="12.75" customHeight="1" x14ac:dyDescent="0.2"/>
    <row r="32776" ht="12.75" customHeight="1" x14ac:dyDescent="0.2"/>
    <row r="32777" ht="12.75" customHeight="1" x14ac:dyDescent="0.2"/>
    <row r="32778" ht="12.75" customHeight="1" x14ac:dyDescent="0.2"/>
    <row r="32779" ht="12.75" customHeight="1" x14ac:dyDescent="0.2"/>
    <row r="32780" ht="12.75" customHeight="1" x14ac:dyDescent="0.2"/>
    <row r="32781" ht="12.75" customHeight="1" x14ac:dyDescent="0.2"/>
    <row r="32782" ht="12.75" customHeight="1" x14ac:dyDescent="0.2"/>
    <row r="32783" ht="12.75" customHeight="1" x14ac:dyDescent="0.2"/>
    <row r="32784" ht="12.75" customHeight="1" x14ac:dyDescent="0.2"/>
    <row r="32785" ht="12.75" customHeight="1" x14ac:dyDescent="0.2"/>
    <row r="32786" ht="12.75" customHeight="1" x14ac:dyDescent="0.2"/>
    <row r="32787" ht="12.75" customHeight="1" x14ac:dyDescent="0.2"/>
    <row r="32788" ht="12.75" customHeight="1" x14ac:dyDescent="0.2"/>
    <row r="32789" ht="12.75" customHeight="1" x14ac:dyDescent="0.2"/>
    <row r="32790" ht="12.75" customHeight="1" x14ac:dyDescent="0.2"/>
    <row r="32791" ht="12.75" customHeight="1" x14ac:dyDescent="0.2"/>
    <row r="32792" ht="12.75" customHeight="1" x14ac:dyDescent="0.2"/>
    <row r="32793" ht="12.75" customHeight="1" x14ac:dyDescent="0.2"/>
    <row r="32794" ht="12.75" customHeight="1" x14ac:dyDescent="0.2"/>
    <row r="32795" ht="12.75" customHeight="1" x14ac:dyDescent="0.2"/>
    <row r="32796" ht="12.75" customHeight="1" x14ac:dyDescent="0.2"/>
    <row r="32797" ht="12.75" customHeight="1" x14ac:dyDescent="0.2"/>
    <row r="32798" ht="12.75" customHeight="1" x14ac:dyDescent="0.2"/>
    <row r="32799" ht="12.75" customHeight="1" x14ac:dyDescent="0.2"/>
    <row r="32800" ht="12.75" customHeight="1" x14ac:dyDescent="0.2"/>
    <row r="32801" ht="12.75" customHeight="1" x14ac:dyDescent="0.2"/>
    <row r="32802" ht="12.75" customHeight="1" x14ac:dyDescent="0.2"/>
    <row r="32803" ht="12.75" customHeight="1" x14ac:dyDescent="0.2"/>
    <row r="32804" ht="12.75" customHeight="1" x14ac:dyDescent="0.2"/>
    <row r="32805" ht="12.75" customHeight="1" x14ac:dyDescent="0.2"/>
    <row r="32806" ht="12.75" customHeight="1" x14ac:dyDescent="0.2"/>
    <row r="32807" ht="12.75" customHeight="1" x14ac:dyDescent="0.2"/>
    <row r="32808" ht="12.75" customHeight="1" x14ac:dyDescent="0.2"/>
    <row r="32809" ht="12.75" customHeight="1" x14ac:dyDescent="0.2"/>
    <row r="32810" ht="12.75" customHeight="1" x14ac:dyDescent="0.2"/>
    <row r="32811" ht="12.75" customHeight="1" x14ac:dyDescent="0.2"/>
    <row r="32812" ht="12.75" customHeight="1" x14ac:dyDescent="0.2"/>
    <row r="32813" ht="12.75" customHeight="1" x14ac:dyDescent="0.2"/>
    <row r="32814" ht="12.75" customHeight="1" x14ac:dyDescent="0.2"/>
    <row r="32815" ht="12.75" customHeight="1" x14ac:dyDescent="0.2"/>
    <row r="32816" ht="12.75" customHeight="1" x14ac:dyDescent="0.2"/>
    <row r="32817" ht="12.75" customHeight="1" x14ac:dyDescent="0.2"/>
    <row r="32818" ht="12.75" customHeight="1" x14ac:dyDescent="0.2"/>
    <row r="32819" ht="12.75" customHeight="1" x14ac:dyDescent="0.2"/>
    <row r="32820" ht="12.75" customHeight="1" x14ac:dyDescent="0.2"/>
    <row r="32821" ht="12.75" customHeight="1" x14ac:dyDescent="0.2"/>
    <row r="32822" ht="12.75" customHeight="1" x14ac:dyDescent="0.2"/>
    <row r="32823" ht="12.75" customHeight="1" x14ac:dyDescent="0.2"/>
    <row r="32824" ht="12.75" customHeight="1" x14ac:dyDescent="0.2"/>
    <row r="32825" ht="12.75" customHeight="1" x14ac:dyDescent="0.2"/>
    <row r="32826" ht="12.75" customHeight="1" x14ac:dyDescent="0.2"/>
    <row r="32827" ht="12.75" customHeight="1" x14ac:dyDescent="0.2"/>
    <row r="32828" ht="12.75" customHeight="1" x14ac:dyDescent="0.2"/>
    <row r="32829" ht="12.75" customHeight="1" x14ac:dyDescent="0.2"/>
    <row r="32830" ht="12.75" customHeight="1" x14ac:dyDescent="0.2"/>
    <row r="32831" ht="12.75" customHeight="1" x14ac:dyDescent="0.2"/>
    <row r="32832" ht="12.75" customHeight="1" x14ac:dyDescent="0.2"/>
    <row r="32833" ht="12.75" customHeight="1" x14ac:dyDescent="0.2"/>
    <row r="32834" ht="12.75" customHeight="1" x14ac:dyDescent="0.2"/>
    <row r="32835" ht="12.75" customHeight="1" x14ac:dyDescent="0.2"/>
    <row r="32836" ht="12.75" customHeight="1" x14ac:dyDescent="0.2"/>
    <row r="32837" ht="12.75" customHeight="1" x14ac:dyDescent="0.2"/>
    <row r="32838" ht="12.75" customHeight="1" x14ac:dyDescent="0.2"/>
    <row r="32839" ht="12.75" customHeight="1" x14ac:dyDescent="0.2"/>
    <row r="32840" ht="12.75" customHeight="1" x14ac:dyDescent="0.2"/>
    <row r="32841" ht="12.75" customHeight="1" x14ac:dyDescent="0.2"/>
    <row r="32842" ht="12.75" customHeight="1" x14ac:dyDescent="0.2"/>
    <row r="32843" ht="12.75" customHeight="1" x14ac:dyDescent="0.2"/>
    <row r="32844" ht="12.75" customHeight="1" x14ac:dyDescent="0.2"/>
    <row r="32845" ht="12.75" customHeight="1" x14ac:dyDescent="0.2"/>
    <row r="32846" ht="12.75" customHeight="1" x14ac:dyDescent="0.2"/>
    <row r="32847" ht="12.75" customHeight="1" x14ac:dyDescent="0.2"/>
    <row r="32848" ht="12.75" customHeight="1" x14ac:dyDescent="0.2"/>
    <row r="32849" ht="12.75" customHeight="1" x14ac:dyDescent="0.2"/>
    <row r="32850" ht="12.75" customHeight="1" x14ac:dyDescent="0.2"/>
    <row r="32851" ht="12.75" customHeight="1" x14ac:dyDescent="0.2"/>
    <row r="32852" ht="12.75" customHeight="1" x14ac:dyDescent="0.2"/>
    <row r="32853" ht="12.75" customHeight="1" x14ac:dyDescent="0.2"/>
    <row r="32854" ht="12.75" customHeight="1" x14ac:dyDescent="0.2"/>
    <row r="32855" ht="12.75" customHeight="1" x14ac:dyDescent="0.2"/>
    <row r="32856" ht="12.75" customHeight="1" x14ac:dyDescent="0.2"/>
    <row r="32857" ht="12.75" customHeight="1" x14ac:dyDescent="0.2"/>
    <row r="32858" ht="12.75" customHeight="1" x14ac:dyDescent="0.2"/>
    <row r="32859" ht="12.75" customHeight="1" x14ac:dyDescent="0.2"/>
    <row r="32860" ht="12.75" customHeight="1" x14ac:dyDescent="0.2"/>
    <row r="32861" ht="12.75" customHeight="1" x14ac:dyDescent="0.2"/>
    <row r="32862" ht="12.75" customHeight="1" x14ac:dyDescent="0.2"/>
    <row r="32863" ht="12.75" customHeight="1" x14ac:dyDescent="0.2"/>
    <row r="32864" ht="12.75" customHeight="1" x14ac:dyDescent="0.2"/>
    <row r="32865" ht="12.75" customHeight="1" x14ac:dyDescent="0.2"/>
    <row r="32866" ht="12.75" customHeight="1" x14ac:dyDescent="0.2"/>
    <row r="32867" ht="12.75" customHeight="1" x14ac:dyDescent="0.2"/>
    <row r="32868" ht="12.75" customHeight="1" x14ac:dyDescent="0.2"/>
    <row r="32869" ht="12.75" customHeight="1" x14ac:dyDescent="0.2"/>
    <row r="32870" ht="12.75" customHeight="1" x14ac:dyDescent="0.2"/>
    <row r="32871" ht="12.75" customHeight="1" x14ac:dyDescent="0.2"/>
    <row r="32872" ht="12.75" customHeight="1" x14ac:dyDescent="0.2"/>
    <row r="32873" ht="12.75" customHeight="1" x14ac:dyDescent="0.2"/>
    <row r="32874" ht="12.75" customHeight="1" x14ac:dyDescent="0.2"/>
    <row r="32875" ht="12.75" customHeight="1" x14ac:dyDescent="0.2"/>
    <row r="32876" ht="12.75" customHeight="1" x14ac:dyDescent="0.2"/>
    <row r="32877" ht="12.75" customHeight="1" x14ac:dyDescent="0.2"/>
    <row r="32878" ht="12.75" customHeight="1" x14ac:dyDescent="0.2"/>
    <row r="32879" ht="12.75" customHeight="1" x14ac:dyDescent="0.2"/>
    <row r="32880" ht="12.75" customHeight="1" x14ac:dyDescent="0.2"/>
    <row r="32881" ht="12.75" customHeight="1" x14ac:dyDescent="0.2"/>
    <row r="32882" ht="12.75" customHeight="1" x14ac:dyDescent="0.2"/>
    <row r="32883" ht="12.75" customHeight="1" x14ac:dyDescent="0.2"/>
    <row r="32884" ht="12.75" customHeight="1" x14ac:dyDescent="0.2"/>
    <row r="32885" ht="12.75" customHeight="1" x14ac:dyDescent="0.2"/>
    <row r="32886" ht="12.75" customHeight="1" x14ac:dyDescent="0.2"/>
    <row r="32887" ht="12.75" customHeight="1" x14ac:dyDescent="0.2"/>
    <row r="32888" ht="12.75" customHeight="1" x14ac:dyDescent="0.2"/>
    <row r="32889" ht="12.75" customHeight="1" x14ac:dyDescent="0.2"/>
    <row r="32890" ht="12.75" customHeight="1" x14ac:dyDescent="0.2"/>
    <row r="32891" ht="12.75" customHeight="1" x14ac:dyDescent="0.2"/>
    <row r="32892" ht="12.75" customHeight="1" x14ac:dyDescent="0.2"/>
    <row r="32893" ht="12.75" customHeight="1" x14ac:dyDescent="0.2"/>
    <row r="32894" ht="12.75" customHeight="1" x14ac:dyDescent="0.2"/>
    <row r="32895" ht="12.75" customHeight="1" x14ac:dyDescent="0.2"/>
    <row r="32896" ht="12.75" customHeight="1" x14ac:dyDescent="0.2"/>
    <row r="32897" ht="12.75" customHeight="1" x14ac:dyDescent="0.2"/>
    <row r="32898" ht="12.75" customHeight="1" x14ac:dyDescent="0.2"/>
    <row r="32899" ht="12.75" customHeight="1" x14ac:dyDescent="0.2"/>
    <row r="32900" ht="12.75" customHeight="1" x14ac:dyDescent="0.2"/>
    <row r="32901" ht="12.75" customHeight="1" x14ac:dyDescent="0.2"/>
    <row r="32902" ht="12.75" customHeight="1" x14ac:dyDescent="0.2"/>
    <row r="32903" ht="12.75" customHeight="1" x14ac:dyDescent="0.2"/>
    <row r="32904" ht="12.75" customHeight="1" x14ac:dyDescent="0.2"/>
    <row r="32905" ht="12.75" customHeight="1" x14ac:dyDescent="0.2"/>
    <row r="32906" ht="12.75" customHeight="1" x14ac:dyDescent="0.2"/>
    <row r="32907" ht="12.75" customHeight="1" x14ac:dyDescent="0.2"/>
    <row r="32908" ht="12.75" customHeight="1" x14ac:dyDescent="0.2"/>
    <row r="32909" ht="12.75" customHeight="1" x14ac:dyDescent="0.2"/>
    <row r="32910" ht="12.75" customHeight="1" x14ac:dyDescent="0.2"/>
    <row r="32911" ht="12.75" customHeight="1" x14ac:dyDescent="0.2"/>
    <row r="32912" ht="12.75" customHeight="1" x14ac:dyDescent="0.2"/>
    <row r="32913" ht="12.75" customHeight="1" x14ac:dyDescent="0.2"/>
    <row r="32914" ht="12.75" customHeight="1" x14ac:dyDescent="0.2"/>
    <row r="32915" ht="12.75" customHeight="1" x14ac:dyDescent="0.2"/>
    <row r="32916" ht="12.75" customHeight="1" x14ac:dyDescent="0.2"/>
    <row r="32917" ht="12.75" customHeight="1" x14ac:dyDescent="0.2"/>
    <row r="32918" ht="12.75" customHeight="1" x14ac:dyDescent="0.2"/>
    <row r="32919" ht="12.75" customHeight="1" x14ac:dyDescent="0.2"/>
    <row r="32920" ht="12.75" customHeight="1" x14ac:dyDescent="0.2"/>
    <row r="32921" ht="12.75" customHeight="1" x14ac:dyDescent="0.2"/>
    <row r="32922" ht="12.75" customHeight="1" x14ac:dyDescent="0.2"/>
    <row r="32923" ht="12.75" customHeight="1" x14ac:dyDescent="0.2"/>
    <row r="32924" ht="12.75" customHeight="1" x14ac:dyDescent="0.2"/>
    <row r="32925" ht="12.75" customHeight="1" x14ac:dyDescent="0.2"/>
    <row r="32926" ht="12.75" customHeight="1" x14ac:dyDescent="0.2"/>
    <row r="32927" ht="12.75" customHeight="1" x14ac:dyDescent="0.2"/>
    <row r="32928" ht="12.75" customHeight="1" x14ac:dyDescent="0.2"/>
    <row r="32929" ht="12.75" customHeight="1" x14ac:dyDescent="0.2"/>
    <row r="32930" ht="12.75" customHeight="1" x14ac:dyDescent="0.2"/>
    <row r="32931" ht="12.75" customHeight="1" x14ac:dyDescent="0.2"/>
    <row r="32932" ht="12.75" customHeight="1" x14ac:dyDescent="0.2"/>
    <row r="32933" ht="12.75" customHeight="1" x14ac:dyDescent="0.2"/>
    <row r="32934" ht="12.75" customHeight="1" x14ac:dyDescent="0.2"/>
    <row r="32935" ht="12.75" customHeight="1" x14ac:dyDescent="0.2"/>
    <row r="32936" ht="12.75" customHeight="1" x14ac:dyDescent="0.2"/>
    <row r="32937" ht="12.75" customHeight="1" x14ac:dyDescent="0.2"/>
    <row r="32938" ht="12.75" customHeight="1" x14ac:dyDescent="0.2"/>
    <row r="32939" ht="12.75" customHeight="1" x14ac:dyDescent="0.2"/>
    <row r="32940" ht="12.75" customHeight="1" x14ac:dyDescent="0.2"/>
    <row r="32941" ht="12.75" customHeight="1" x14ac:dyDescent="0.2"/>
    <row r="32942" ht="12.75" customHeight="1" x14ac:dyDescent="0.2"/>
    <row r="32943" ht="12.75" customHeight="1" x14ac:dyDescent="0.2"/>
    <row r="32944" ht="12.75" customHeight="1" x14ac:dyDescent="0.2"/>
    <row r="32945" ht="12.75" customHeight="1" x14ac:dyDescent="0.2"/>
    <row r="32946" ht="12.75" customHeight="1" x14ac:dyDescent="0.2"/>
    <row r="32947" ht="12.75" customHeight="1" x14ac:dyDescent="0.2"/>
    <row r="32948" ht="12.75" customHeight="1" x14ac:dyDescent="0.2"/>
    <row r="32949" ht="12.75" customHeight="1" x14ac:dyDescent="0.2"/>
    <row r="32950" ht="12.75" customHeight="1" x14ac:dyDescent="0.2"/>
    <row r="32951" ht="12.75" customHeight="1" x14ac:dyDescent="0.2"/>
    <row r="32952" ht="12.75" customHeight="1" x14ac:dyDescent="0.2"/>
    <row r="32953" ht="12.75" customHeight="1" x14ac:dyDescent="0.2"/>
    <row r="32954" ht="12.75" customHeight="1" x14ac:dyDescent="0.2"/>
    <row r="32955" ht="12.75" customHeight="1" x14ac:dyDescent="0.2"/>
    <row r="32956" ht="12.75" customHeight="1" x14ac:dyDescent="0.2"/>
    <row r="32957" ht="12.75" customHeight="1" x14ac:dyDescent="0.2"/>
    <row r="32958" ht="12.75" customHeight="1" x14ac:dyDescent="0.2"/>
    <row r="32959" ht="12.75" customHeight="1" x14ac:dyDescent="0.2"/>
    <row r="32960" ht="12.75" customHeight="1" x14ac:dyDescent="0.2"/>
    <row r="32961" ht="12.75" customHeight="1" x14ac:dyDescent="0.2"/>
    <row r="32962" ht="12.75" customHeight="1" x14ac:dyDescent="0.2"/>
    <row r="32963" ht="12.75" customHeight="1" x14ac:dyDescent="0.2"/>
    <row r="32964" ht="12.75" customHeight="1" x14ac:dyDescent="0.2"/>
    <row r="32965" ht="12.75" customHeight="1" x14ac:dyDescent="0.2"/>
    <row r="32966" ht="12.75" customHeight="1" x14ac:dyDescent="0.2"/>
    <row r="32967" ht="12.75" customHeight="1" x14ac:dyDescent="0.2"/>
    <row r="32968" ht="12.75" customHeight="1" x14ac:dyDescent="0.2"/>
    <row r="32969" ht="12.75" customHeight="1" x14ac:dyDescent="0.2"/>
    <row r="32970" ht="12.75" customHeight="1" x14ac:dyDescent="0.2"/>
    <row r="32971" ht="12.75" customHeight="1" x14ac:dyDescent="0.2"/>
    <row r="32972" ht="12.75" customHeight="1" x14ac:dyDescent="0.2"/>
    <row r="32973" ht="12.75" customHeight="1" x14ac:dyDescent="0.2"/>
    <row r="32974" ht="12.75" customHeight="1" x14ac:dyDescent="0.2"/>
    <row r="32975" ht="12.75" customHeight="1" x14ac:dyDescent="0.2"/>
    <row r="32976" ht="12.75" customHeight="1" x14ac:dyDescent="0.2"/>
    <row r="32977" ht="12.75" customHeight="1" x14ac:dyDescent="0.2"/>
    <row r="32978" ht="12.75" customHeight="1" x14ac:dyDescent="0.2"/>
    <row r="32979" ht="12.75" customHeight="1" x14ac:dyDescent="0.2"/>
    <row r="32980" ht="12.75" customHeight="1" x14ac:dyDescent="0.2"/>
    <row r="32981" ht="12.75" customHeight="1" x14ac:dyDescent="0.2"/>
    <row r="32982" ht="12.75" customHeight="1" x14ac:dyDescent="0.2"/>
    <row r="32983" ht="12.75" customHeight="1" x14ac:dyDescent="0.2"/>
    <row r="32984" ht="12.75" customHeight="1" x14ac:dyDescent="0.2"/>
    <row r="32985" ht="12.75" customHeight="1" x14ac:dyDescent="0.2"/>
    <row r="32986" ht="12.75" customHeight="1" x14ac:dyDescent="0.2"/>
    <row r="32987" ht="12.75" customHeight="1" x14ac:dyDescent="0.2"/>
    <row r="32988" ht="12.75" customHeight="1" x14ac:dyDescent="0.2"/>
    <row r="32989" ht="12.75" customHeight="1" x14ac:dyDescent="0.2"/>
    <row r="32990" ht="12.75" customHeight="1" x14ac:dyDescent="0.2"/>
    <row r="32991" ht="12.75" customHeight="1" x14ac:dyDescent="0.2"/>
    <row r="32992" ht="12.75" customHeight="1" x14ac:dyDescent="0.2"/>
    <row r="32993" ht="12.75" customHeight="1" x14ac:dyDescent="0.2"/>
    <row r="32994" ht="12.75" customHeight="1" x14ac:dyDescent="0.2"/>
    <row r="32995" ht="12.75" customHeight="1" x14ac:dyDescent="0.2"/>
    <row r="32996" ht="12.75" customHeight="1" x14ac:dyDescent="0.2"/>
    <row r="32997" ht="12.75" customHeight="1" x14ac:dyDescent="0.2"/>
    <row r="32998" ht="12.75" customHeight="1" x14ac:dyDescent="0.2"/>
    <row r="32999" ht="12.75" customHeight="1" x14ac:dyDescent="0.2"/>
    <row r="33000" ht="12.75" customHeight="1" x14ac:dyDescent="0.2"/>
    <row r="33001" ht="12.75" customHeight="1" x14ac:dyDescent="0.2"/>
    <row r="33002" ht="12.75" customHeight="1" x14ac:dyDescent="0.2"/>
    <row r="33003" ht="12.75" customHeight="1" x14ac:dyDescent="0.2"/>
    <row r="33004" ht="12.75" customHeight="1" x14ac:dyDescent="0.2"/>
    <row r="33005" ht="12.75" customHeight="1" x14ac:dyDescent="0.2"/>
    <row r="33006" ht="12.75" customHeight="1" x14ac:dyDescent="0.2"/>
    <row r="33007" ht="12.75" customHeight="1" x14ac:dyDescent="0.2"/>
    <row r="33008" ht="12.75" customHeight="1" x14ac:dyDescent="0.2"/>
    <row r="33009" ht="12.75" customHeight="1" x14ac:dyDescent="0.2"/>
    <row r="33010" ht="12.75" customHeight="1" x14ac:dyDescent="0.2"/>
    <row r="33011" ht="12.75" customHeight="1" x14ac:dyDescent="0.2"/>
    <row r="33012" ht="12.75" customHeight="1" x14ac:dyDescent="0.2"/>
    <row r="33013" ht="12.75" customHeight="1" x14ac:dyDescent="0.2"/>
    <row r="33014" ht="12.75" customHeight="1" x14ac:dyDescent="0.2"/>
    <row r="33015" ht="12.75" customHeight="1" x14ac:dyDescent="0.2"/>
    <row r="33016" ht="12.75" customHeight="1" x14ac:dyDescent="0.2"/>
    <row r="33017" ht="12.75" customHeight="1" x14ac:dyDescent="0.2"/>
    <row r="33018" ht="12.75" customHeight="1" x14ac:dyDescent="0.2"/>
    <row r="33019" ht="12.75" customHeight="1" x14ac:dyDescent="0.2"/>
    <row r="33020" ht="12.75" customHeight="1" x14ac:dyDescent="0.2"/>
    <row r="33021" ht="12.75" customHeight="1" x14ac:dyDescent="0.2"/>
    <row r="33022" ht="12.75" customHeight="1" x14ac:dyDescent="0.2"/>
    <row r="33023" ht="12.75" customHeight="1" x14ac:dyDescent="0.2"/>
    <row r="33024" ht="12.75" customHeight="1" x14ac:dyDescent="0.2"/>
    <row r="33025" ht="12.75" customHeight="1" x14ac:dyDescent="0.2"/>
    <row r="33026" ht="12.75" customHeight="1" x14ac:dyDescent="0.2"/>
    <row r="33027" ht="12.75" customHeight="1" x14ac:dyDescent="0.2"/>
    <row r="33028" ht="12.75" customHeight="1" x14ac:dyDescent="0.2"/>
    <row r="33029" ht="12.75" customHeight="1" x14ac:dyDescent="0.2"/>
    <row r="33030" ht="12.75" customHeight="1" x14ac:dyDescent="0.2"/>
    <row r="33031" ht="12.75" customHeight="1" x14ac:dyDescent="0.2"/>
    <row r="33032" ht="12.75" customHeight="1" x14ac:dyDescent="0.2"/>
    <row r="33033" ht="12.75" customHeight="1" x14ac:dyDescent="0.2"/>
    <row r="33034" ht="12.75" customHeight="1" x14ac:dyDescent="0.2"/>
    <row r="33035" ht="12.75" customHeight="1" x14ac:dyDescent="0.2"/>
    <row r="33036" ht="12.75" customHeight="1" x14ac:dyDescent="0.2"/>
    <row r="33037" ht="12.75" customHeight="1" x14ac:dyDescent="0.2"/>
    <row r="33038" ht="12.75" customHeight="1" x14ac:dyDescent="0.2"/>
    <row r="33039" ht="12.75" customHeight="1" x14ac:dyDescent="0.2"/>
    <row r="33040" ht="12.75" customHeight="1" x14ac:dyDescent="0.2"/>
    <row r="33041" ht="12.75" customHeight="1" x14ac:dyDescent="0.2"/>
    <row r="33042" ht="12.75" customHeight="1" x14ac:dyDescent="0.2"/>
    <row r="33043" ht="12.75" customHeight="1" x14ac:dyDescent="0.2"/>
    <row r="33044" ht="12.75" customHeight="1" x14ac:dyDescent="0.2"/>
    <row r="33045" ht="12.75" customHeight="1" x14ac:dyDescent="0.2"/>
    <row r="33046" ht="12.75" customHeight="1" x14ac:dyDescent="0.2"/>
    <row r="33047" ht="12.75" customHeight="1" x14ac:dyDescent="0.2"/>
    <row r="33048" ht="12.75" customHeight="1" x14ac:dyDescent="0.2"/>
    <row r="33049" ht="12.75" customHeight="1" x14ac:dyDescent="0.2"/>
    <row r="33050" ht="12.75" customHeight="1" x14ac:dyDescent="0.2"/>
    <row r="33051" ht="12.75" customHeight="1" x14ac:dyDescent="0.2"/>
    <row r="33052" ht="12.75" customHeight="1" x14ac:dyDescent="0.2"/>
    <row r="33053" ht="12.75" customHeight="1" x14ac:dyDescent="0.2"/>
    <row r="33054" ht="12.75" customHeight="1" x14ac:dyDescent="0.2"/>
    <row r="33055" ht="12.75" customHeight="1" x14ac:dyDescent="0.2"/>
    <row r="33056" ht="12.75" customHeight="1" x14ac:dyDescent="0.2"/>
    <row r="33057" ht="12.75" customHeight="1" x14ac:dyDescent="0.2"/>
    <row r="33058" ht="12.75" customHeight="1" x14ac:dyDescent="0.2"/>
    <row r="33059" ht="12.75" customHeight="1" x14ac:dyDescent="0.2"/>
    <row r="33060" ht="12.75" customHeight="1" x14ac:dyDescent="0.2"/>
    <row r="33061" ht="12.75" customHeight="1" x14ac:dyDescent="0.2"/>
    <row r="33062" ht="12.75" customHeight="1" x14ac:dyDescent="0.2"/>
    <row r="33063" ht="12.75" customHeight="1" x14ac:dyDescent="0.2"/>
    <row r="33064" ht="12.75" customHeight="1" x14ac:dyDescent="0.2"/>
    <row r="33065" ht="12.75" customHeight="1" x14ac:dyDescent="0.2"/>
    <row r="33066" ht="12.75" customHeight="1" x14ac:dyDescent="0.2"/>
    <row r="33067" ht="12.75" customHeight="1" x14ac:dyDescent="0.2"/>
    <row r="33068" ht="12.75" customHeight="1" x14ac:dyDescent="0.2"/>
    <row r="33069" ht="12.75" customHeight="1" x14ac:dyDescent="0.2"/>
    <row r="33070" ht="12.75" customHeight="1" x14ac:dyDescent="0.2"/>
    <row r="33071" ht="12.75" customHeight="1" x14ac:dyDescent="0.2"/>
    <row r="33072" ht="12.75" customHeight="1" x14ac:dyDescent="0.2"/>
    <row r="33073" ht="12.75" customHeight="1" x14ac:dyDescent="0.2"/>
    <row r="33074" ht="12.75" customHeight="1" x14ac:dyDescent="0.2"/>
    <row r="33075" ht="12.75" customHeight="1" x14ac:dyDescent="0.2"/>
    <row r="33076" ht="12.75" customHeight="1" x14ac:dyDescent="0.2"/>
    <row r="33077" ht="12.75" customHeight="1" x14ac:dyDescent="0.2"/>
    <row r="33078" ht="12.75" customHeight="1" x14ac:dyDescent="0.2"/>
    <row r="33079" ht="12.75" customHeight="1" x14ac:dyDescent="0.2"/>
    <row r="33080" ht="12.75" customHeight="1" x14ac:dyDescent="0.2"/>
    <row r="33081" ht="12.75" customHeight="1" x14ac:dyDescent="0.2"/>
    <row r="33082" ht="12.75" customHeight="1" x14ac:dyDescent="0.2"/>
    <row r="33083" ht="12.75" customHeight="1" x14ac:dyDescent="0.2"/>
    <row r="33084" ht="12.75" customHeight="1" x14ac:dyDescent="0.2"/>
    <row r="33085" ht="12.75" customHeight="1" x14ac:dyDescent="0.2"/>
    <row r="33086" ht="12.75" customHeight="1" x14ac:dyDescent="0.2"/>
    <row r="33087" ht="12.75" customHeight="1" x14ac:dyDescent="0.2"/>
    <row r="33088" ht="12.75" customHeight="1" x14ac:dyDescent="0.2"/>
    <row r="33089" ht="12.75" customHeight="1" x14ac:dyDescent="0.2"/>
    <row r="33090" ht="12.75" customHeight="1" x14ac:dyDescent="0.2"/>
    <row r="33091" ht="12.75" customHeight="1" x14ac:dyDescent="0.2"/>
    <row r="33092" ht="12.75" customHeight="1" x14ac:dyDescent="0.2"/>
    <row r="33093" ht="12.75" customHeight="1" x14ac:dyDescent="0.2"/>
    <row r="33094" ht="12.75" customHeight="1" x14ac:dyDescent="0.2"/>
    <row r="33095" ht="12.75" customHeight="1" x14ac:dyDescent="0.2"/>
    <row r="33096" ht="12.75" customHeight="1" x14ac:dyDescent="0.2"/>
    <row r="33097" ht="12.75" customHeight="1" x14ac:dyDescent="0.2"/>
    <row r="33098" ht="12.75" customHeight="1" x14ac:dyDescent="0.2"/>
    <row r="33099" ht="12.75" customHeight="1" x14ac:dyDescent="0.2"/>
    <row r="33100" ht="12.75" customHeight="1" x14ac:dyDescent="0.2"/>
    <row r="33101" ht="12.75" customHeight="1" x14ac:dyDescent="0.2"/>
    <row r="33102" ht="12.75" customHeight="1" x14ac:dyDescent="0.2"/>
    <row r="33103" ht="12.75" customHeight="1" x14ac:dyDescent="0.2"/>
    <row r="33104" ht="12.75" customHeight="1" x14ac:dyDescent="0.2"/>
    <row r="33105" ht="12.75" customHeight="1" x14ac:dyDescent="0.2"/>
    <row r="33106" ht="12.75" customHeight="1" x14ac:dyDescent="0.2"/>
    <row r="33107" ht="12.75" customHeight="1" x14ac:dyDescent="0.2"/>
    <row r="33108" ht="12.75" customHeight="1" x14ac:dyDescent="0.2"/>
    <row r="33109" ht="12.75" customHeight="1" x14ac:dyDescent="0.2"/>
    <row r="33110" ht="12.75" customHeight="1" x14ac:dyDescent="0.2"/>
    <row r="33111" ht="12.75" customHeight="1" x14ac:dyDescent="0.2"/>
    <row r="33112" ht="12.75" customHeight="1" x14ac:dyDescent="0.2"/>
    <row r="33113" ht="12.75" customHeight="1" x14ac:dyDescent="0.2"/>
    <row r="33114" ht="12.75" customHeight="1" x14ac:dyDescent="0.2"/>
    <row r="33115" ht="12.75" customHeight="1" x14ac:dyDescent="0.2"/>
    <row r="33116" ht="12.75" customHeight="1" x14ac:dyDescent="0.2"/>
    <row r="33117" ht="12.75" customHeight="1" x14ac:dyDescent="0.2"/>
    <row r="33118" ht="12.75" customHeight="1" x14ac:dyDescent="0.2"/>
    <row r="33119" ht="12.75" customHeight="1" x14ac:dyDescent="0.2"/>
    <row r="33120" ht="12.75" customHeight="1" x14ac:dyDescent="0.2"/>
    <row r="33121" ht="12.75" customHeight="1" x14ac:dyDescent="0.2"/>
    <row r="33122" ht="12.75" customHeight="1" x14ac:dyDescent="0.2"/>
    <row r="33123" ht="12.75" customHeight="1" x14ac:dyDescent="0.2"/>
    <row r="33124" ht="12.75" customHeight="1" x14ac:dyDescent="0.2"/>
    <row r="33125" ht="12.75" customHeight="1" x14ac:dyDescent="0.2"/>
    <row r="33126" ht="12.75" customHeight="1" x14ac:dyDescent="0.2"/>
    <row r="33127" ht="12.75" customHeight="1" x14ac:dyDescent="0.2"/>
    <row r="33128" ht="12.75" customHeight="1" x14ac:dyDescent="0.2"/>
    <row r="33129" ht="12.75" customHeight="1" x14ac:dyDescent="0.2"/>
    <row r="33130" ht="12.75" customHeight="1" x14ac:dyDescent="0.2"/>
    <row r="33131" ht="12.75" customHeight="1" x14ac:dyDescent="0.2"/>
    <row r="33132" ht="12.75" customHeight="1" x14ac:dyDescent="0.2"/>
    <row r="33133" ht="12.75" customHeight="1" x14ac:dyDescent="0.2"/>
    <row r="33134" ht="12.75" customHeight="1" x14ac:dyDescent="0.2"/>
    <row r="33135" ht="12.75" customHeight="1" x14ac:dyDescent="0.2"/>
    <row r="33136" ht="12.75" customHeight="1" x14ac:dyDescent="0.2"/>
    <row r="33137" ht="12.75" customHeight="1" x14ac:dyDescent="0.2"/>
    <row r="33138" ht="12.75" customHeight="1" x14ac:dyDescent="0.2"/>
    <row r="33139" ht="12.75" customHeight="1" x14ac:dyDescent="0.2"/>
    <row r="33140" ht="12.75" customHeight="1" x14ac:dyDescent="0.2"/>
    <row r="33141" ht="12.75" customHeight="1" x14ac:dyDescent="0.2"/>
    <row r="33142" ht="12.75" customHeight="1" x14ac:dyDescent="0.2"/>
    <row r="33143" ht="12.75" customHeight="1" x14ac:dyDescent="0.2"/>
    <row r="33144" ht="12.75" customHeight="1" x14ac:dyDescent="0.2"/>
    <row r="33145" ht="12.75" customHeight="1" x14ac:dyDescent="0.2"/>
    <row r="33146" ht="12.75" customHeight="1" x14ac:dyDescent="0.2"/>
    <row r="33147" ht="12.75" customHeight="1" x14ac:dyDescent="0.2"/>
    <row r="33148" ht="12.75" customHeight="1" x14ac:dyDescent="0.2"/>
    <row r="33149" ht="12.75" customHeight="1" x14ac:dyDescent="0.2"/>
    <row r="33150" ht="12.75" customHeight="1" x14ac:dyDescent="0.2"/>
    <row r="33151" ht="12.75" customHeight="1" x14ac:dyDescent="0.2"/>
    <row r="33152" ht="12.75" customHeight="1" x14ac:dyDescent="0.2"/>
    <row r="33153" ht="12.75" customHeight="1" x14ac:dyDescent="0.2"/>
    <row r="33154" ht="12.75" customHeight="1" x14ac:dyDescent="0.2"/>
    <row r="33155" ht="12.75" customHeight="1" x14ac:dyDescent="0.2"/>
    <row r="33156" ht="12.75" customHeight="1" x14ac:dyDescent="0.2"/>
    <row r="33157" ht="12.75" customHeight="1" x14ac:dyDescent="0.2"/>
    <row r="33158" ht="12.75" customHeight="1" x14ac:dyDescent="0.2"/>
    <row r="33159" ht="12.75" customHeight="1" x14ac:dyDescent="0.2"/>
    <row r="33160" ht="12.75" customHeight="1" x14ac:dyDescent="0.2"/>
    <row r="33161" ht="12.75" customHeight="1" x14ac:dyDescent="0.2"/>
    <row r="33162" ht="12.75" customHeight="1" x14ac:dyDescent="0.2"/>
    <row r="33163" ht="12.75" customHeight="1" x14ac:dyDescent="0.2"/>
    <row r="33164" ht="12.75" customHeight="1" x14ac:dyDescent="0.2"/>
    <row r="33165" ht="12.75" customHeight="1" x14ac:dyDescent="0.2"/>
    <row r="33166" ht="12.75" customHeight="1" x14ac:dyDescent="0.2"/>
    <row r="33167" ht="12.75" customHeight="1" x14ac:dyDescent="0.2"/>
    <row r="33168" ht="12.75" customHeight="1" x14ac:dyDescent="0.2"/>
    <row r="33169" ht="12.75" customHeight="1" x14ac:dyDescent="0.2"/>
    <row r="33170" ht="12.75" customHeight="1" x14ac:dyDescent="0.2"/>
    <row r="33171" ht="12.75" customHeight="1" x14ac:dyDescent="0.2"/>
    <row r="33172" ht="12.75" customHeight="1" x14ac:dyDescent="0.2"/>
    <row r="33173" ht="12.75" customHeight="1" x14ac:dyDescent="0.2"/>
    <row r="33174" ht="12.75" customHeight="1" x14ac:dyDescent="0.2"/>
    <row r="33175" ht="12.75" customHeight="1" x14ac:dyDescent="0.2"/>
    <row r="33176" ht="12.75" customHeight="1" x14ac:dyDescent="0.2"/>
    <row r="33177" ht="12.75" customHeight="1" x14ac:dyDescent="0.2"/>
    <row r="33178" ht="12.75" customHeight="1" x14ac:dyDescent="0.2"/>
    <row r="33179" ht="12.75" customHeight="1" x14ac:dyDescent="0.2"/>
    <row r="33180" ht="12.75" customHeight="1" x14ac:dyDescent="0.2"/>
    <row r="33181" ht="12.75" customHeight="1" x14ac:dyDescent="0.2"/>
    <row r="33182" ht="12.75" customHeight="1" x14ac:dyDescent="0.2"/>
    <row r="33183" ht="12.75" customHeight="1" x14ac:dyDescent="0.2"/>
    <row r="33184" ht="12.75" customHeight="1" x14ac:dyDescent="0.2"/>
    <row r="33185" ht="12.75" customHeight="1" x14ac:dyDescent="0.2"/>
    <row r="33186" ht="12.75" customHeight="1" x14ac:dyDescent="0.2"/>
    <row r="33187" ht="12.75" customHeight="1" x14ac:dyDescent="0.2"/>
    <row r="33188" ht="12.75" customHeight="1" x14ac:dyDescent="0.2"/>
    <row r="33189" ht="12.75" customHeight="1" x14ac:dyDescent="0.2"/>
    <row r="33190" ht="12.75" customHeight="1" x14ac:dyDescent="0.2"/>
    <row r="33191" ht="12.75" customHeight="1" x14ac:dyDescent="0.2"/>
    <row r="33192" ht="12.75" customHeight="1" x14ac:dyDescent="0.2"/>
    <row r="33193" ht="12.75" customHeight="1" x14ac:dyDescent="0.2"/>
    <row r="33194" ht="12.75" customHeight="1" x14ac:dyDescent="0.2"/>
    <row r="33195" ht="12.75" customHeight="1" x14ac:dyDescent="0.2"/>
    <row r="33196" ht="12.75" customHeight="1" x14ac:dyDescent="0.2"/>
    <row r="33197" ht="12.75" customHeight="1" x14ac:dyDescent="0.2"/>
    <row r="33198" ht="12.75" customHeight="1" x14ac:dyDescent="0.2"/>
    <row r="33199" ht="12.75" customHeight="1" x14ac:dyDescent="0.2"/>
    <row r="33200" ht="12.75" customHeight="1" x14ac:dyDescent="0.2"/>
    <row r="33201" ht="12.75" customHeight="1" x14ac:dyDescent="0.2"/>
    <row r="33202" ht="12.75" customHeight="1" x14ac:dyDescent="0.2"/>
    <row r="33203" ht="12.75" customHeight="1" x14ac:dyDescent="0.2"/>
    <row r="33204" ht="12.75" customHeight="1" x14ac:dyDescent="0.2"/>
    <row r="33205" ht="12.75" customHeight="1" x14ac:dyDescent="0.2"/>
    <row r="33206" ht="12.75" customHeight="1" x14ac:dyDescent="0.2"/>
    <row r="33207" ht="12.75" customHeight="1" x14ac:dyDescent="0.2"/>
    <row r="33208" ht="12.75" customHeight="1" x14ac:dyDescent="0.2"/>
    <row r="33209" ht="12.75" customHeight="1" x14ac:dyDescent="0.2"/>
    <row r="33210" ht="12.75" customHeight="1" x14ac:dyDescent="0.2"/>
    <row r="33211" ht="12.75" customHeight="1" x14ac:dyDescent="0.2"/>
    <row r="33212" ht="12.75" customHeight="1" x14ac:dyDescent="0.2"/>
    <row r="33213" ht="12.75" customHeight="1" x14ac:dyDescent="0.2"/>
    <row r="33214" ht="12.75" customHeight="1" x14ac:dyDescent="0.2"/>
    <row r="33215" ht="12.75" customHeight="1" x14ac:dyDescent="0.2"/>
    <row r="33216" ht="12.75" customHeight="1" x14ac:dyDescent="0.2"/>
    <row r="33217" ht="12.75" customHeight="1" x14ac:dyDescent="0.2"/>
    <row r="33218" ht="12.75" customHeight="1" x14ac:dyDescent="0.2"/>
    <row r="33219" ht="12.75" customHeight="1" x14ac:dyDescent="0.2"/>
    <row r="33220" ht="12.75" customHeight="1" x14ac:dyDescent="0.2"/>
    <row r="33221" ht="12.75" customHeight="1" x14ac:dyDescent="0.2"/>
    <row r="33222" ht="12.75" customHeight="1" x14ac:dyDescent="0.2"/>
    <row r="33223" ht="12.75" customHeight="1" x14ac:dyDescent="0.2"/>
    <row r="33224" ht="12.75" customHeight="1" x14ac:dyDescent="0.2"/>
    <row r="33225" ht="12.75" customHeight="1" x14ac:dyDescent="0.2"/>
    <row r="33226" ht="12.75" customHeight="1" x14ac:dyDescent="0.2"/>
    <row r="33227" ht="12.75" customHeight="1" x14ac:dyDescent="0.2"/>
    <row r="33228" ht="12.75" customHeight="1" x14ac:dyDescent="0.2"/>
    <row r="33229" ht="12.75" customHeight="1" x14ac:dyDescent="0.2"/>
    <row r="33230" ht="12.75" customHeight="1" x14ac:dyDescent="0.2"/>
    <row r="33231" ht="12.75" customHeight="1" x14ac:dyDescent="0.2"/>
    <row r="33232" ht="12.75" customHeight="1" x14ac:dyDescent="0.2"/>
    <row r="33233" ht="12.75" customHeight="1" x14ac:dyDescent="0.2"/>
    <row r="33234" ht="12.75" customHeight="1" x14ac:dyDescent="0.2"/>
    <row r="33235" ht="12.75" customHeight="1" x14ac:dyDescent="0.2"/>
    <row r="33236" ht="12.75" customHeight="1" x14ac:dyDescent="0.2"/>
    <row r="33237" ht="12.75" customHeight="1" x14ac:dyDescent="0.2"/>
    <row r="33238" ht="12.75" customHeight="1" x14ac:dyDescent="0.2"/>
    <row r="33239" ht="12.75" customHeight="1" x14ac:dyDescent="0.2"/>
    <row r="33240" ht="12.75" customHeight="1" x14ac:dyDescent="0.2"/>
    <row r="33241" ht="12.75" customHeight="1" x14ac:dyDescent="0.2"/>
    <row r="33242" ht="12.75" customHeight="1" x14ac:dyDescent="0.2"/>
    <row r="33243" ht="12.75" customHeight="1" x14ac:dyDescent="0.2"/>
    <row r="33244" ht="12.75" customHeight="1" x14ac:dyDescent="0.2"/>
    <row r="33245" ht="12.75" customHeight="1" x14ac:dyDescent="0.2"/>
    <row r="33246" ht="12.75" customHeight="1" x14ac:dyDescent="0.2"/>
    <row r="33247" ht="12.75" customHeight="1" x14ac:dyDescent="0.2"/>
    <row r="33248" ht="12.75" customHeight="1" x14ac:dyDescent="0.2"/>
    <row r="33249" ht="12.75" customHeight="1" x14ac:dyDescent="0.2"/>
    <row r="33250" ht="12.75" customHeight="1" x14ac:dyDescent="0.2"/>
    <row r="33251" ht="12.75" customHeight="1" x14ac:dyDescent="0.2"/>
    <row r="33252" ht="12.75" customHeight="1" x14ac:dyDescent="0.2"/>
    <row r="33253" ht="12.75" customHeight="1" x14ac:dyDescent="0.2"/>
    <row r="33254" ht="12.75" customHeight="1" x14ac:dyDescent="0.2"/>
    <row r="33255" ht="12.75" customHeight="1" x14ac:dyDescent="0.2"/>
    <row r="33256" ht="12.75" customHeight="1" x14ac:dyDescent="0.2"/>
    <row r="33257" ht="12.75" customHeight="1" x14ac:dyDescent="0.2"/>
    <row r="33258" ht="12.75" customHeight="1" x14ac:dyDescent="0.2"/>
    <row r="33259" ht="12.75" customHeight="1" x14ac:dyDescent="0.2"/>
    <row r="33260" ht="12.75" customHeight="1" x14ac:dyDescent="0.2"/>
    <row r="33261" ht="12.75" customHeight="1" x14ac:dyDescent="0.2"/>
    <row r="33262" ht="12.75" customHeight="1" x14ac:dyDescent="0.2"/>
    <row r="33263" ht="12.75" customHeight="1" x14ac:dyDescent="0.2"/>
    <row r="33264" ht="12.75" customHeight="1" x14ac:dyDescent="0.2"/>
    <row r="33265" ht="12.75" customHeight="1" x14ac:dyDescent="0.2"/>
    <row r="33266" ht="12.75" customHeight="1" x14ac:dyDescent="0.2"/>
    <row r="33267" ht="12.75" customHeight="1" x14ac:dyDescent="0.2"/>
    <row r="33268" ht="12.75" customHeight="1" x14ac:dyDescent="0.2"/>
    <row r="33269" ht="12.75" customHeight="1" x14ac:dyDescent="0.2"/>
    <row r="33270" ht="12.75" customHeight="1" x14ac:dyDescent="0.2"/>
    <row r="33271" ht="12.75" customHeight="1" x14ac:dyDescent="0.2"/>
    <row r="33272" ht="12.75" customHeight="1" x14ac:dyDescent="0.2"/>
    <row r="33273" ht="12.75" customHeight="1" x14ac:dyDescent="0.2"/>
    <row r="33274" ht="12.75" customHeight="1" x14ac:dyDescent="0.2"/>
    <row r="33275" ht="12.75" customHeight="1" x14ac:dyDescent="0.2"/>
    <row r="33276" ht="12.75" customHeight="1" x14ac:dyDescent="0.2"/>
    <row r="33277" ht="12.75" customHeight="1" x14ac:dyDescent="0.2"/>
    <row r="33278" ht="12.75" customHeight="1" x14ac:dyDescent="0.2"/>
    <row r="33279" ht="12.75" customHeight="1" x14ac:dyDescent="0.2"/>
    <row r="33280" ht="12.75" customHeight="1" x14ac:dyDescent="0.2"/>
    <row r="33281" ht="12.75" customHeight="1" x14ac:dyDescent="0.2"/>
    <row r="33282" ht="12.75" customHeight="1" x14ac:dyDescent="0.2"/>
    <row r="33283" ht="12.75" customHeight="1" x14ac:dyDescent="0.2"/>
    <row r="33284" ht="12.75" customHeight="1" x14ac:dyDescent="0.2"/>
    <row r="33285" ht="12.75" customHeight="1" x14ac:dyDescent="0.2"/>
    <row r="33286" ht="12.75" customHeight="1" x14ac:dyDescent="0.2"/>
    <row r="33287" ht="12.75" customHeight="1" x14ac:dyDescent="0.2"/>
    <row r="33288" ht="12.75" customHeight="1" x14ac:dyDescent="0.2"/>
    <row r="33289" ht="12.75" customHeight="1" x14ac:dyDescent="0.2"/>
    <row r="33290" ht="12.75" customHeight="1" x14ac:dyDescent="0.2"/>
    <row r="33291" ht="12.75" customHeight="1" x14ac:dyDescent="0.2"/>
    <row r="33292" ht="12.75" customHeight="1" x14ac:dyDescent="0.2"/>
    <row r="33293" ht="12.75" customHeight="1" x14ac:dyDescent="0.2"/>
    <row r="33294" ht="12.75" customHeight="1" x14ac:dyDescent="0.2"/>
    <row r="33295" ht="12.75" customHeight="1" x14ac:dyDescent="0.2"/>
    <row r="33296" ht="12.75" customHeight="1" x14ac:dyDescent="0.2"/>
    <row r="33297" ht="12.75" customHeight="1" x14ac:dyDescent="0.2"/>
    <row r="33298" ht="12.75" customHeight="1" x14ac:dyDescent="0.2"/>
    <row r="33299" ht="12.75" customHeight="1" x14ac:dyDescent="0.2"/>
    <row r="33300" ht="12.75" customHeight="1" x14ac:dyDescent="0.2"/>
    <row r="33301" ht="12.75" customHeight="1" x14ac:dyDescent="0.2"/>
    <row r="33302" ht="12.75" customHeight="1" x14ac:dyDescent="0.2"/>
    <row r="33303" ht="12.75" customHeight="1" x14ac:dyDescent="0.2"/>
    <row r="33304" ht="12.75" customHeight="1" x14ac:dyDescent="0.2"/>
    <row r="33305" ht="12.75" customHeight="1" x14ac:dyDescent="0.2"/>
    <row r="33306" ht="12.75" customHeight="1" x14ac:dyDescent="0.2"/>
    <row r="33307" ht="12.75" customHeight="1" x14ac:dyDescent="0.2"/>
    <row r="33308" ht="12.75" customHeight="1" x14ac:dyDescent="0.2"/>
    <row r="33309" ht="12.75" customHeight="1" x14ac:dyDescent="0.2"/>
    <row r="33310" ht="12.75" customHeight="1" x14ac:dyDescent="0.2"/>
    <row r="33311" ht="12.75" customHeight="1" x14ac:dyDescent="0.2"/>
    <row r="33312" ht="12.75" customHeight="1" x14ac:dyDescent="0.2"/>
    <row r="33313" ht="12.75" customHeight="1" x14ac:dyDescent="0.2"/>
    <row r="33314" ht="12.75" customHeight="1" x14ac:dyDescent="0.2"/>
    <row r="33315" ht="12.75" customHeight="1" x14ac:dyDescent="0.2"/>
    <row r="33316" ht="12.75" customHeight="1" x14ac:dyDescent="0.2"/>
    <row r="33317" ht="12.75" customHeight="1" x14ac:dyDescent="0.2"/>
    <row r="33318" ht="12.75" customHeight="1" x14ac:dyDescent="0.2"/>
    <row r="33319" ht="12.75" customHeight="1" x14ac:dyDescent="0.2"/>
    <row r="33320" ht="12.75" customHeight="1" x14ac:dyDescent="0.2"/>
    <row r="33321" ht="12.75" customHeight="1" x14ac:dyDescent="0.2"/>
    <row r="33322" ht="12.75" customHeight="1" x14ac:dyDescent="0.2"/>
    <row r="33323" ht="12.75" customHeight="1" x14ac:dyDescent="0.2"/>
    <row r="33324" ht="12.75" customHeight="1" x14ac:dyDescent="0.2"/>
    <row r="33325" ht="12.75" customHeight="1" x14ac:dyDescent="0.2"/>
    <row r="33326" ht="12.75" customHeight="1" x14ac:dyDescent="0.2"/>
    <row r="33327" ht="12.75" customHeight="1" x14ac:dyDescent="0.2"/>
    <row r="33328" ht="12.75" customHeight="1" x14ac:dyDescent="0.2"/>
    <row r="33329" ht="12.75" customHeight="1" x14ac:dyDescent="0.2"/>
    <row r="33330" ht="12.75" customHeight="1" x14ac:dyDescent="0.2"/>
    <row r="33331" ht="12.75" customHeight="1" x14ac:dyDescent="0.2"/>
    <row r="33332" ht="12.75" customHeight="1" x14ac:dyDescent="0.2"/>
    <row r="33333" ht="12.75" customHeight="1" x14ac:dyDescent="0.2"/>
    <row r="33334" ht="12.75" customHeight="1" x14ac:dyDescent="0.2"/>
    <row r="33335" ht="12.75" customHeight="1" x14ac:dyDescent="0.2"/>
    <row r="33336" ht="12.75" customHeight="1" x14ac:dyDescent="0.2"/>
    <row r="33337" ht="12.75" customHeight="1" x14ac:dyDescent="0.2"/>
    <row r="33338" ht="12.75" customHeight="1" x14ac:dyDescent="0.2"/>
    <row r="33339" ht="12.75" customHeight="1" x14ac:dyDescent="0.2"/>
    <row r="33340" ht="12.75" customHeight="1" x14ac:dyDescent="0.2"/>
    <row r="33341" ht="12.75" customHeight="1" x14ac:dyDescent="0.2"/>
    <row r="33342" ht="12.75" customHeight="1" x14ac:dyDescent="0.2"/>
    <row r="33343" ht="12.75" customHeight="1" x14ac:dyDescent="0.2"/>
    <row r="33344" ht="12.75" customHeight="1" x14ac:dyDescent="0.2"/>
    <row r="33345" ht="12.75" customHeight="1" x14ac:dyDescent="0.2"/>
    <row r="33346" ht="12.75" customHeight="1" x14ac:dyDescent="0.2"/>
    <row r="33347" ht="12.75" customHeight="1" x14ac:dyDescent="0.2"/>
    <row r="33348" ht="12.75" customHeight="1" x14ac:dyDescent="0.2"/>
    <row r="33349" ht="12.75" customHeight="1" x14ac:dyDescent="0.2"/>
    <row r="33350" ht="12.75" customHeight="1" x14ac:dyDescent="0.2"/>
    <row r="33351" ht="12.75" customHeight="1" x14ac:dyDescent="0.2"/>
    <row r="33352" ht="12.75" customHeight="1" x14ac:dyDescent="0.2"/>
    <row r="33353" ht="12.75" customHeight="1" x14ac:dyDescent="0.2"/>
    <row r="33354" ht="12.75" customHeight="1" x14ac:dyDescent="0.2"/>
    <row r="33355" ht="12.75" customHeight="1" x14ac:dyDescent="0.2"/>
    <row r="33356" ht="12.75" customHeight="1" x14ac:dyDescent="0.2"/>
    <row r="33357" ht="12.75" customHeight="1" x14ac:dyDescent="0.2"/>
    <row r="33358" ht="12.75" customHeight="1" x14ac:dyDescent="0.2"/>
    <row r="33359" ht="12.75" customHeight="1" x14ac:dyDescent="0.2"/>
    <row r="33360" ht="12.75" customHeight="1" x14ac:dyDescent="0.2"/>
    <row r="33361" ht="12.75" customHeight="1" x14ac:dyDescent="0.2"/>
    <row r="33362" ht="12.75" customHeight="1" x14ac:dyDescent="0.2"/>
    <row r="33363" ht="12.75" customHeight="1" x14ac:dyDescent="0.2"/>
    <row r="33364" ht="12.75" customHeight="1" x14ac:dyDescent="0.2"/>
    <row r="33365" ht="12.75" customHeight="1" x14ac:dyDescent="0.2"/>
    <row r="33366" ht="12.75" customHeight="1" x14ac:dyDescent="0.2"/>
    <row r="33367" ht="12.75" customHeight="1" x14ac:dyDescent="0.2"/>
    <row r="33368" ht="12.75" customHeight="1" x14ac:dyDescent="0.2"/>
    <row r="33369" ht="12.75" customHeight="1" x14ac:dyDescent="0.2"/>
    <row r="33370" ht="12.75" customHeight="1" x14ac:dyDescent="0.2"/>
    <row r="33371" ht="12.75" customHeight="1" x14ac:dyDescent="0.2"/>
    <row r="33372" ht="12.75" customHeight="1" x14ac:dyDescent="0.2"/>
    <row r="33373" ht="12.75" customHeight="1" x14ac:dyDescent="0.2"/>
    <row r="33374" ht="12.75" customHeight="1" x14ac:dyDescent="0.2"/>
    <row r="33375" ht="12.75" customHeight="1" x14ac:dyDescent="0.2"/>
    <row r="33376" ht="12.75" customHeight="1" x14ac:dyDescent="0.2"/>
    <row r="33377" ht="12.75" customHeight="1" x14ac:dyDescent="0.2"/>
    <row r="33378" ht="12.75" customHeight="1" x14ac:dyDescent="0.2"/>
    <row r="33379" ht="12.75" customHeight="1" x14ac:dyDescent="0.2"/>
    <row r="33380" ht="12.75" customHeight="1" x14ac:dyDescent="0.2"/>
    <row r="33381" ht="12.75" customHeight="1" x14ac:dyDescent="0.2"/>
    <row r="33382" ht="12.75" customHeight="1" x14ac:dyDescent="0.2"/>
    <row r="33383" ht="12.75" customHeight="1" x14ac:dyDescent="0.2"/>
    <row r="33384" ht="12.75" customHeight="1" x14ac:dyDescent="0.2"/>
    <row r="33385" ht="12.75" customHeight="1" x14ac:dyDescent="0.2"/>
    <row r="33386" ht="12.75" customHeight="1" x14ac:dyDescent="0.2"/>
    <row r="33387" ht="12.75" customHeight="1" x14ac:dyDescent="0.2"/>
    <row r="33388" ht="12.75" customHeight="1" x14ac:dyDescent="0.2"/>
    <row r="33389" ht="12.75" customHeight="1" x14ac:dyDescent="0.2"/>
    <row r="33390" ht="12.75" customHeight="1" x14ac:dyDescent="0.2"/>
    <row r="33391" ht="12.75" customHeight="1" x14ac:dyDescent="0.2"/>
    <row r="33392" ht="12.75" customHeight="1" x14ac:dyDescent="0.2"/>
    <row r="33393" ht="12.75" customHeight="1" x14ac:dyDescent="0.2"/>
    <row r="33394" ht="12.75" customHeight="1" x14ac:dyDescent="0.2"/>
    <row r="33395" ht="12.75" customHeight="1" x14ac:dyDescent="0.2"/>
    <row r="33396" ht="12.75" customHeight="1" x14ac:dyDescent="0.2"/>
    <row r="33397" ht="12.75" customHeight="1" x14ac:dyDescent="0.2"/>
    <row r="33398" ht="12.75" customHeight="1" x14ac:dyDescent="0.2"/>
    <row r="33399" ht="12.75" customHeight="1" x14ac:dyDescent="0.2"/>
    <row r="33400" ht="12.75" customHeight="1" x14ac:dyDescent="0.2"/>
    <row r="33401" ht="12.75" customHeight="1" x14ac:dyDescent="0.2"/>
    <row r="33402" ht="12.75" customHeight="1" x14ac:dyDescent="0.2"/>
    <row r="33403" ht="12.75" customHeight="1" x14ac:dyDescent="0.2"/>
    <row r="33404" ht="12.75" customHeight="1" x14ac:dyDescent="0.2"/>
    <row r="33405" ht="12.75" customHeight="1" x14ac:dyDescent="0.2"/>
    <row r="33406" ht="12.75" customHeight="1" x14ac:dyDescent="0.2"/>
    <row r="33407" ht="12.75" customHeight="1" x14ac:dyDescent="0.2"/>
    <row r="33408" ht="12.75" customHeight="1" x14ac:dyDescent="0.2"/>
    <row r="33409" ht="12.75" customHeight="1" x14ac:dyDescent="0.2"/>
    <row r="33410" ht="12.75" customHeight="1" x14ac:dyDescent="0.2"/>
    <row r="33411" ht="12.75" customHeight="1" x14ac:dyDescent="0.2"/>
    <row r="33412" ht="12.75" customHeight="1" x14ac:dyDescent="0.2"/>
    <row r="33413" ht="12.75" customHeight="1" x14ac:dyDescent="0.2"/>
    <row r="33414" ht="12.75" customHeight="1" x14ac:dyDescent="0.2"/>
    <row r="33415" ht="12.75" customHeight="1" x14ac:dyDescent="0.2"/>
    <row r="33416" ht="12.75" customHeight="1" x14ac:dyDescent="0.2"/>
    <row r="33417" ht="12.75" customHeight="1" x14ac:dyDescent="0.2"/>
    <row r="33418" ht="12.75" customHeight="1" x14ac:dyDescent="0.2"/>
    <row r="33419" ht="12.75" customHeight="1" x14ac:dyDescent="0.2"/>
    <row r="33420" ht="12.75" customHeight="1" x14ac:dyDescent="0.2"/>
    <row r="33421" ht="12.75" customHeight="1" x14ac:dyDescent="0.2"/>
    <row r="33422" ht="12.75" customHeight="1" x14ac:dyDescent="0.2"/>
    <row r="33423" ht="12.75" customHeight="1" x14ac:dyDescent="0.2"/>
    <row r="33424" ht="12.75" customHeight="1" x14ac:dyDescent="0.2"/>
    <row r="33425" ht="12.75" customHeight="1" x14ac:dyDescent="0.2"/>
    <row r="33426" ht="12.75" customHeight="1" x14ac:dyDescent="0.2"/>
    <row r="33427" ht="12.75" customHeight="1" x14ac:dyDescent="0.2"/>
    <row r="33428" ht="12.75" customHeight="1" x14ac:dyDescent="0.2"/>
    <row r="33429" ht="12.75" customHeight="1" x14ac:dyDescent="0.2"/>
    <row r="33430" ht="12.75" customHeight="1" x14ac:dyDescent="0.2"/>
    <row r="33431" ht="12.75" customHeight="1" x14ac:dyDescent="0.2"/>
    <row r="33432" ht="12.75" customHeight="1" x14ac:dyDescent="0.2"/>
    <row r="33433" ht="12.75" customHeight="1" x14ac:dyDescent="0.2"/>
    <row r="33434" ht="12.75" customHeight="1" x14ac:dyDescent="0.2"/>
    <row r="33435" ht="12.75" customHeight="1" x14ac:dyDescent="0.2"/>
    <row r="33436" ht="12.75" customHeight="1" x14ac:dyDescent="0.2"/>
    <row r="33437" ht="12.75" customHeight="1" x14ac:dyDescent="0.2"/>
    <row r="33438" ht="12.75" customHeight="1" x14ac:dyDescent="0.2"/>
    <row r="33439" ht="12.75" customHeight="1" x14ac:dyDescent="0.2"/>
    <row r="33440" ht="12.75" customHeight="1" x14ac:dyDescent="0.2"/>
    <row r="33441" ht="12.75" customHeight="1" x14ac:dyDescent="0.2"/>
    <row r="33442" ht="12.75" customHeight="1" x14ac:dyDescent="0.2"/>
    <row r="33443" ht="12.75" customHeight="1" x14ac:dyDescent="0.2"/>
    <row r="33444" ht="12.75" customHeight="1" x14ac:dyDescent="0.2"/>
    <row r="33445" ht="12.75" customHeight="1" x14ac:dyDescent="0.2"/>
    <row r="33446" ht="12.75" customHeight="1" x14ac:dyDescent="0.2"/>
    <row r="33447" ht="12.75" customHeight="1" x14ac:dyDescent="0.2"/>
    <row r="33448" ht="12.75" customHeight="1" x14ac:dyDescent="0.2"/>
    <row r="33449" ht="12.75" customHeight="1" x14ac:dyDescent="0.2"/>
    <row r="33450" ht="12.75" customHeight="1" x14ac:dyDescent="0.2"/>
    <row r="33451" ht="12.75" customHeight="1" x14ac:dyDescent="0.2"/>
    <row r="33452" ht="12.75" customHeight="1" x14ac:dyDescent="0.2"/>
    <row r="33453" ht="12.75" customHeight="1" x14ac:dyDescent="0.2"/>
    <row r="33454" ht="12.75" customHeight="1" x14ac:dyDescent="0.2"/>
    <row r="33455" ht="12.75" customHeight="1" x14ac:dyDescent="0.2"/>
    <row r="33456" ht="12.75" customHeight="1" x14ac:dyDescent="0.2"/>
    <row r="33457" ht="12.75" customHeight="1" x14ac:dyDescent="0.2"/>
    <row r="33458" ht="12.75" customHeight="1" x14ac:dyDescent="0.2"/>
    <row r="33459" ht="12.75" customHeight="1" x14ac:dyDescent="0.2"/>
    <row r="33460" ht="12.75" customHeight="1" x14ac:dyDescent="0.2"/>
    <row r="33461" ht="12.75" customHeight="1" x14ac:dyDescent="0.2"/>
    <row r="33462" ht="12.75" customHeight="1" x14ac:dyDescent="0.2"/>
    <row r="33463" ht="12.75" customHeight="1" x14ac:dyDescent="0.2"/>
    <row r="33464" ht="12.75" customHeight="1" x14ac:dyDescent="0.2"/>
    <row r="33465" ht="12.75" customHeight="1" x14ac:dyDescent="0.2"/>
    <row r="33466" ht="12.75" customHeight="1" x14ac:dyDescent="0.2"/>
    <row r="33467" ht="12.75" customHeight="1" x14ac:dyDescent="0.2"/>
    <row r="33468" ht="12.75" customHeight="1" x14ac:dyDescent="0.2"/>
    <row r="33469" ht="12.75" customHeight="1" x14ac:dyDescent="0.2"/>
    <row r="33470" ht="12.75" customHeight="1" x14ac:dyDescent="0.2"/>
    <row r="33471" ht="12.75" customHeight="1" x14ac:dyDescent="0.2"/>
    <row r="33472" ht="12.75" customHeight="1" x14ac:dyDescent="0.2"/>
    <row r="33473" ht="12.75" customHeight="1" x14ac:dyDescent="0.2"/>
    <row r="33474" ht="12.75" customHeight="1" x14ac:dyDescent="0.2"/>
    <row r="33475" ht="12.75" customHeight="1" x14ac:dyDescent="0.2"/>
    <row r="33476" ht="12.75" customHeight="1" x14ac:dyDescent="0.2"/>
    <row r="33477" ht="12.75" customHeight="1" x14ac:dyDescent="0.2"/>
    <row r="33478" ht="12.75" customHeight="1" x14ac:dyDescent="0.2"/>
    <row r="33479" ht="12.75" customHeight="1" x14ac:dyDescent="0.2"/>
    <row r="33480" ht="12.75" customHeight="1" x14ac:dyDescent="0.2"/>
    <row r="33481" ht="12.75" customHeight="1" x14ac:dyDescent="0.2"/>
    <row r="33482" ht="12.75" customHeight="1" x14ac:dyDescent="0.2"/>
    <row r="33483" ht="12.75" customHeight="1" x14ac:dyDescent="0.2"/>
    <row r="33484" ht="12.75" customHeight="1" x14ac:dyDescent="0.2"/>
    <row r="33485" ht="12.75" customHeight="1" x14ac:dyDescent="0.2"/>
    <row r="33486" ht="12.75" customHeight="1" x14ac:dyDescent="0.2"/>
    <row r="33487" ht="12.75" customHeight="1" x14ac:dyDescent="0.2"/>
    <row r="33488" ht="12.75" customHeight="1" x14ac:dyDescent="0.2"/>
    <row r="33489" ht="12.75" customHeight="1" x14ac:dyDescent="0.2"/>
    <row r="33490" ht="12.75" customHeight="1" x14ac:dyDescent="0.2"/>
    <row r="33491" ht="12.75" customHeight="1" x14ac:dyDescent="0.2"/>
    <row r="33492" ht="12.75" customHeight="1" x14ac:dyDescent="0.2"/>
    <row r="33493" ht="12.75" customHeight="1" x14ac:dyDescent="0.2"/>
    <row r="33494" ht="12.75" customHeight="1" x14ac:dyDescent="0.2"/>
    <row r="33495" ht="12.75" customHeight="1" x14ac:dyDescent="0.2"/>
    <row r="33496" ht="12.75" customHeight="1" x14ac:dyDescent="0.2"/>
    <row r="33497" ht="12.75" customHeight="1" x14ac:dyDescent="0.2"/>
    <row r="33498" ht="12.75" customHeight="1" x14ac:dyDescent="0.2"/>
    <row r="33499" ht="12.75" customHeight="1" x14ac:dyDescent="0.2"/>
    <row r="33500" ht="12.75" customHeight="1" x14ac:dyDescent="0.2"/>
    <row r="33501" ht="12.75" customHeight="1" x14ac:dyDescent="0.2"/>
    <row r="33502" ht="12.75" customHeight="1" x14ac:dyDescent="0.2"/>
    <row r="33503" ht="12.75" customHeight="1" x14ac:dyDescent="0.2"/>
    <row r="33504" ht="12.75" customHeight="1" x14ac:dyDescent="0.2"/>
    <row r="33505" ht="12.75" customHeight="1" x14ac:dyDescent="0.2"/>
    <row r="33506" ht="12.75" customHeight="1" x14ac:dyDescent="0.2"/>
    <row r="33507" ht="12.75" customHeight="1" x14ac:dyDescent="0.2"/>
    <row r="33508" ht="12.75" customHeight="1" x14ac:dyDescent="0.2"/>
    <row r="33509" ht="12.75" customHeight="1" x14ac:dyDescent="0.2"/>
    <row r="33510" ht="12.75" customHeight="1" x14ac:dyDescent="0.2"/>
    <row r="33511" ht="12.75" customHeight="1" x14ac:dyDescent="0.2"/>
    <row r="33512" ht="12.75" customHeight="1" x14ac:dyDescent="0.2"/>
    <row r="33513" ht="12.75" customHeight="1" x14ac:dyDescent="0.2"/>
    <row r="33514" ht="12.75" customHeight="1" x14ac:dyDescent="0.2"/>
    <row r="33515" ht="12.75" customHeight="1" x14ac:dyDescent="0.2"/>
    <row r="33516" ht="12.75" customHeight="1" x14ac:dyDescent="0.2"/>
    <row r="33517" ht="12.75" customHeight="1" x14ac:dyDescent="0.2"/>
    <row r="33518" ht="12.75" customHeight="1" x14ac:dyDescent="0.2"/>
    <row r="33519" ht="12.75" customHeight="1" x14ac:dyDescent="0.2"/>
    <row r="33520" ht="12.75" customHeight="1" x14ac:dyDescent="0.2"/>
    <row r="33521" ht="12.75" customHeight="1" x14ac:dyDescent="0.2"/>
    <row r="33522" ht="12.75" customHeight="1" x14ac:dyDescent="0.2"/>
    <row r="33523" ht="12.75" customHeight="1" x14ac:dyDescent="0.2"/>
    <row r="33524" ht="12.75" customHeight="1" x14ac:dyDescent="0.2"/>
    <row r="33525" ht="12.75" customHeight="1" x14ac:dyDescent="0.2"/>
    <row r="33526" ht="12.75" customHeight="1" x14ac:dyDescent="0.2"/>
    <row r="33527" ht="12.75" customHeight="1" x14ac:dyDescent="0.2"/>
    <row r="33528" ht="12.75" customHeight="1" x14ac:dyDescent="0.2"/>
    <row r="33529" ht="12.75" customHeight="1" x14ac:dyDescent="0.2"/>
    <row r="33530" ht="12.75" customHeight="1" x14ac:dyDescent="0.2"/>
    <row r="33531" ht="12.75" customHeight="1" x14ac:dyDescent="0.2"/>
    <row r="33532" ht="12.75" customHeight="1" x14ac:dyDescent="0.2"/>
    <row r="33533" ht="12.75" customHeight="1" x14ac:dyDescent="0.2"/>
    <row r="33534" ht="12.75" customHeight="1" x14ac:dyDescent="0.2"/>
    <row r="33535" ht="12.75" customHeight="1" x14ac:dyDescent="0.2"/>
    <row r="33536" ht="12.75" customHeight="1" x14ac:dyDescent="0.2"/>
    <row r="33537" ht="12.75" customHeight="1" x14ac:dyDescent="0.2"/>
    <row r="33538" ht="12.75" customHeight="1" x14ac:dyDescent="0.2"/>
    <row r="33539" ht="12.75" customHeight="1" x14ac:dyDescent="0.2"/>
    <row r="33540" ht="12.75" customHeight="1" x14ac:dyDescent="0.2"/>
    <row r="33541" ht="12.75" customHeight="1" x14ac:dyDescent="0.2"/>
    <row r="33542" ht="12.75" customHeight="1" x14ac:dyDescent="0.2"/>
    <row r="33543" ht="12.75" customHeight="1" x14ac:dyDescent="0.2"/>
    <row r="33544" ht="12.75" customHeight="1" x14ac:dyDescent="0.2"/>
    <row r="33545" ht="12.75" customHeight="1" x14ac:dyDescent="0.2"/>
    <row r="33546" ht="12.75" customHeight="1" x14ac:dyDescent="0.2"/>
    <row r="33547" ht="12.75" customHeight="1" x14ac:dyDescent="0.2"/>
    <row r="33548" ht="12.75" customHeight="1" x14ac:dyDescent="0.2"/>
    <row r="33549" ht="12.75" customHeight="1" x14ac:dyDescent="0.2"/>
    <row r="33550" ht="12.75" customHeight="1" x14ac:dyDescent="0.2"/>
    <row r="33551" ht="12.75" customHeight="1" x14ac:dyDescent="0.2"/>
    <row r="33552" ht="12.75" customHeight="1" x14ac:dyDescent="0.2"/>
    <row r="33553" ht="12.75" customHeight="1" x14ac:dyDescent="0.2"/>
    <row r="33554" ht="12.75" customHeight="1" x14ac:dyDescent="0.2"/>
    <row r="33555" ht="12.75" customHeight="1" x14ac:dyDescent="0.2"/>
    <row r="33556" ht="12.75" customHeight="1" x14ac:dyDescent="0.2"/>
    <row r="33557" ht="12.75" customHeight="1" x14ac:dyDescent="0.2"/>
    <row r="33558" ht="12.75" customHeight="1" x14ac:dyDescent="0.2"/>
    <row r="33559" ht="12.75" customHeight="1" x14ac:dyDescent="0.2"/>
    <row r="33560" ht="12.75" customHeight="1" x14ac:dyDescent="0.2"/>
    <row r="33561" ht="12.75" customHeight="1" x14ac:dyDescent="0.2"/>
    <row r="33562" ht="12.75" customHeight="1" x14ac:dyDescent="0.2"/>
    <row r="33563" ht="12.75" customHeight="1" x14ac:dyDescent="0.2"/>
    <row r="33564" ht="12.75" customHeight="1" x14ac:dyDescent="0.2"/>
    <row r="33565" ht="12.75" customHeight="1" x14ac:dyDescent="0.2"/>
    <row r="33566" ht="12.75" customHeight="1" x14ac:dyDescent="0.2"/>
    <row r="33567" ht="12.75" customHeight="1" x14ac:dyDescent="0.2"/>
    <row r="33568" ht="12.75" customHeight="1" x14ac:dyDescent="0.2"/>
    <row r="33569" ht="12.75" customHeight="1" x14ac:dyDescent="0.2"/>
    <row r="33570" ht="12.75" customHeight="1" x14ac:dyDescent="0.2"/>
    <row r="33571" ht="12.75" customHeight="1" x14ac:dyDescent="0.2"/>
    <row r="33572" ht="12.75" customHeight="1" x14ac:dyDescent="0.2"/>
    <row r="33573" ht="12.75" customHeight="1" x14ac:dyDescent="0.2"/>
    <row r="33574" ht="12.75" customHeight="1" x14ac:dyDescent="0.2"/>
    <row r="33575" ht="12.75" customHeight="1" x14ac:dyDescent="0.2"/>
    <row r="33576" ht="12.75" customHeight="1" x14ac:dyDescent="0.2"/>
    <row r="33577" ht="12.75" customHeight="1" x14ac:dyDescent="0.2"/>
    <row r="33578" ht="12.75" customHeight="1" x14ac:dyDescent="0.2"/>
    <row r="33579" ht="12.75" customHeight="1" x14ac:dyDescent="0.2"/>
    <row r="33580" ht="12.75" customHeight="1" x14ac:dyDescent="0.2"/>
    <row r="33581" ht="12.75" customHeight="1" x14ac:dyDescent="0.2"/>
    <row r="33582" ht="12.75" customHeight="1" x14ac:dyDescent="0.2"/>
    <row r="33583" ht="12.75" customHeight="1" x14ac:dyDescent="0.2"/>
    <row r="33584" ht="12.75" customHeight="1" x14ac:dyDescent="0.2"/>
    <row r="33585" ht="12.75" customHeight="1" x14ac:dyDescent="0.2"/>
    <row r="33586" ht="12.75" customHeight="1" x14ac:dyDescent="0.2"/>
    <row r="33587" ht="12.75" customHeight="1" x14ac:dyDescent="0.2"/>
    <row r="33588" ht="12.75" customHeight="1" x14ac:dyDescent="0.2"/>
    <row r="33589" ht="12.75" customHeight="1" x14ac:dyDescent="0.2"/>
    <row r="33590" ht="12.75" customHeight="1" x14ac:dyDescent="0.2"/>
    <row r="33591" ht="12.75" customHeight="1" x14ac:dyDescent="0.2"/>
    <row r="33592" ht="12.75" customHeight="1" x14ac:dyDescent="0.2"/>
    <row r="33593" ht="12.75" customHeight="1" x14ac:dyDescent="0.2"/>
    <row r="33594" ht="12.75" customHeight="1" x14ac:dyDescent="0.2"/>
    <row r="33595" ht="12.75" customHeight="1" x14ac:dyDescent="0.2"/>
    <row r="33596" ht="12.75" customHeight="1" x14ac:dyDescent="0.2"/>
    <row r="33597" ht="12.75" customHeight="1" x14ac:dyDescent="0.2"/>
    <row r="33598" ht="12.75" customHeight="1" x14ac:dyDescent="0.2"/>
    <row r="33599" ht="12.75" customHeight="1" x14ac:dyDescent="0.2"/>
    <row r="33600" ht="12.75" customHeight="1" x14ac:dyDescent="0.2"/>
    <row r="33601" ht="12.75" customHeight="1" x14ac:dyDescent="0.2"/>
    <row r="33602" ht="12.75" customHeight="1" x14ac:dyDescent="0.2"/>
    <row r="33603" ht="12.75" customHeight="1" x14ac:dyDescent="0.2"/>
    <row r="33604" ht="12.75" customHeight="1" x14ac:dyDescent="0.2"/>
    <row r="33605" ht="12.75" customHeight="1" x14ac:dyDescent="0.2"/>
    <row r="33606" ht="12.75" customHeight="1" x14ac:dyDescent="0.2"/>
    <row r="33607" ht="12.75" customHeight="1" x14ac:dyDescent="0.2"/>
    <row r="33608" ht="12.75" customHeight="1" x14ac:dyDescent="0.2"/>
    <row r="33609" ht="12.75" customHeight="1" x14ac:dyDescent="0.2"/>
    <row r="33610" ht="12.75" customHeight="1" x14ac:dyDescent="0.2"/>
    <row r="33611" ht="12.75" customHeight="1" x14ac:dyDescent="0.2"/>
    <row r="33612" ht="12.75" customHeight="1" x14ac:dyDescent="0.2"/>
    <row r="33613" ht="12.75" customHeight="1" x14ac:dyDescent="0.2"/>
    <row r="33614" ht="12.75" customHeight="1" x14ac:dyDescent="0.2"/>
    <row r="33615" ht="12.75" customHeight="1" x14ac:dyDescent="0.2"/>
    <row r="33616" ht="12.75" customHeight="1" x14ac:dyDescent="0.2"/>
    <row r="33617" ht="12.75" customHeight="1" x14ac:dyDescent="0.2"/>
    <row r="33618" ht="12.75" customHeight="1" x14ac:dyDescent="0.2"/>
    <row r="33619" ht="12.75" customHeight="1" x14ac:dyDescent="0.2"/>
    <row r="33620" ht="12.75" customHeight="1" x14ac:dyDescent="0.2"/>
    <row r="33621" ht="12.75" customHeight="1" x14ac:dyDescent="0.2"/>
    <row r="33622" ht="12.75" customHeight="1" x14ac:dyDescent="0.2"/>
    <row r="33623" ht="12.75" customHeight="1" x14ac:dyDescent="0.2"/>
    <row r="33624" ht="12.75" customHeight="1" x14ac:dyDescent="0.2"/>
    <row r="33625" ht="12.75" customHeight="1" x14ac:dyDescent="0.2"/>
    <row r="33626" ht="12.75" customHeight="1" x14ac:dyDescent="0.2"/>
    <row r="33627" ht="12.75" customHeight="1" x14ac:dyDescent="0.2"/>
    <row r="33628" ht="12.75" customHeight="1" x14ac:dyDescent="0.2"/>
    <row r="33629" ht="12.75" customHeight="1" x14ac:dyDescent="0.2"/>
    <row r="33630" ht="12.75" customHeight="1" x14ac:dyDescent="0.2"/>
    <row r="33631" ht="12.75" customHeight="1" x14ac:dyDescent="0.2"/>
    <row r="33632" ht="12.75" customHeight="1" x14ac:dyDescent="0.2"/>
    <row r="33633" ht="12.75" customHeight="1" x14ac:dyDescent="0.2"/>
    <row r="33634" ht="12.75" customHeight="1" x14ac:dyDescent="0.2"/>
    <row r="33635" ht="12.75" customHeight="1" x14ac:dyDescent="0.2"/>
    <row r="33636" ht="12.75" customHeight="1" x14ac:dyDescent="0.2"/>
    <row r="33637" ht="12.75" customHeight="1" x14ac:dyDescent="0.2"/>
    <row r="33638" ht="12.75" customHeight="1" x14ac:dyDescent="0.2"/>
    <row r="33639" ht="12.75" customHeight="1" x14ac:dyDescent="0.2"/>
    <row r="33640" ht="12.75" customHeight="1" x14ac:dyDescent="0.2"/>
    <row r="33641" ht="12.75" customHeight="1" x14ac:dyDescent="0.2"/>
    <row r="33642" ht="12.75" customHeight="1" x14ac:dyDescent="0.2"/>
    <row r="33643" ht="12.75" customHeight="1" x14ac:dyDescent="0.2"/>
    <row r="33644" ht="12.75" customHeight="1" x14ac:dyDescent="0.2"/>
    <row r="33645" ht="12.75" customHeight="1" x14ac:dyDescent="0.2"/>
    <row r="33646" ht="12.75" customHeight="1" x14ac:dyDescent="0.2"/>
    <row r="33647" ht="12.75" customHeight="1" x14ac:dyDescent="0.2"/>
    <row r="33648" ht="12.75" customHeight="1" x14ac:dyDescent="0.2"/>
    <row r="33649" ht="12.75" customHeight="1" x14ac:dyDescent="0.2"/>
    <row r="33650" ht="12.75" customHeight="1" x14ac:dyDescent="0.2"/>
    <row r="33651" ht="12.75" customHeight="1" x14ac:dyDescent="0.2"/>
    <row r="33652" ht="12.75" customHeight="1" x14ac:dyDescent="0.2"/>
    <row r="33653" ht="12.75" customHeight="1" x14ac:dyDescent="0.2"/>
    <row r="33654" ht="12.75" customHeight="1" x14ac:dyDescent="0.2"/>
    <row r="33655" ht="12.75" customHeight="1" x14ac:dyDescent="0.2"/>
    <row r="33656" ht="12.75" customHeight="1" x14ac:dyDescent="0.2"/>
    <row r="33657" ht="12.75" customHeight="1" x14ac:dyDescent="0.2"/>
    <row r="33658" ht="12.75" customHeight="1" x14ac:dyDescent="0.2"/>
    <row r="33659" ht="12.75" customHeight="1" x14ac:dyDescent="0.2"/>
    <row r="33660" ht="12.75" customHeight="1" x14ac:dyDescent="0.2"/>
    <row r="33661" ht="12.75" customHeight="1" x14ac:dyDescent="0.2"/>
    <row r="33662" ht="12.75" customHeight="1" x14ac:dyDescent="0.2"/>
    <row r="33663" ht="12.75" customHeight="1" x14ac:dyDescent="0.2"/>
    <row r="33664" ht="12.75" customHeight="1" x14ac:dyDescent="0.2"/>
    <row r="33665" ht="12.75" customHeight="1" x14ac:dyDescent="0.2"/>
    <row r="33666" ht="12.75" customHeight="1" x14ac:dyDescent="0.2"/>
    <row r="33667" ht="12.75" customHeight="1" x14ac:dyDescent="0.2"/>
    <row r="33668" ht="12.75" customHeight="1" x14ac:dyDescent="0.2"/>
    <row r="33669" ht="12.75" customHeight="1" x14ac:dyDescent="0.2"/>
    <row r="33670" ht="12.75" customHeight="1" x14ac:dyDescent="0.2"/>
    <row r="33671" ht="12.75" customHeight="1" x14ac:dyDescent="0.2"/>
    <row r="33672" ht="12.75" customHeight="1" x14ac:dyDescent="0.2"/>
    <row r="33673" ht="12.75" customHeight="1" x14ac:dyDescent="0.2"/>
    <row r="33674" ht="12.75" customHeight="1" x14ac:dyDescent="0.2"/>
    <row r="33675" ht="12.75" customHeight="1" x14ac:dyDescent="0.2"/>
    <row r="33676" ht="12.75" customHeight="1" x14ac:dyDescent="0.2"/>
    <row r="33677" ht="12.75" customHeight="1" x14ac:dyDescent="0.2"/>
    <row r="33678" ht="12.75" customHeight="1" x14ac:dyDescent="0.2"/>
    <row r="33679" ht="12.75" customHeight="1" x14ac:dyDescent="0.2"/>
    <row r="33680" ht="12.75" customHeight="1" x14ac:dyDescent="0.2"/>
    <row r="33681" ht="12.75" customHeight="1" x14ac:dyDescent="0.2"/>
    <row r="33682" ht="12.75" customHeight="1" x14ac:dyDescent="0.2"/>
    <row r="33683" ht="12.75" customHeight="1" x14ac:dyDescent="0.2"/>
    <row r="33684" ht="12.75" customHeight="1" x14ac:dyDescent="0.2"/>
    <row r="33685" ht="12.75" customHeight="1" x14ac:dyDescent="0.2"/>
    <row r="33686" ht="12.75" customHeight="1" x14ac:dyDescent="0.2"/>
    <row r="33687" ht="12.75" customHeight="1" x14ac:dyDescent="0.2"/>
    <row r="33688" ht="12.75" customHeight="1" x14ac:dyDescent="0.2"/>
    <row r="33689" ht="12.75" customHeight="1" x14ac:dyDescent="0.2"/>
    <row r="33690" ht="12.75" customHeight="1" x14ac:dyDescent="0.2"/>
    <row r="33691" ht="12.75" customHeight="1" x14ac:dyDescent="0.2"/>
    <row r="33692" ht="12.75" customHeight="1" x14ac:dyDescent="0.2"/>
    <row r="33693" ht="12.75" customHeight="1" x14ac:dyDescent="0.2"/>
    <row r="33694" ht="12.75" customHeight="1" x14ac:dyDescent="0.2"/>
    <row r="33695" ht="12.75" customHeight="1" x14ac:dyDescent="0.2"/>
    <row r="33696" ht="12.75" customHeight="1" x14ac:dyDescent="0.2"/>
    <row r="33697" ht="12.75" customHeight="1" x14ac:dyDescent="0.2"/>
    <row r="33698" ht="12.75" customHeight="1" x14ac:dyDescent="0.2"/>
    <row r="33699" ht="12.75" customHeight="1" x14ac:dyDescent="0.2"/>
    <row r="33700" ht="12.75" customHeight="1" x14ac:dyDescent="0.2"/>
    <row r="33701" ht="12.75" customHeight="1" x14ac:dyDescent="0.2"/>
    <row r="33702" ht="12.75" customHeight="1" x14ac:dyDescent="0.2"/>
    <row r="33703" ht="12.75" customHeight="1" x14ac:dyDescent="0.2"/>
    <row r="33704" ht="12.75" customHeight="1" x14ac:dyDescent="0.2"/>
    <row r="33705" ht="12.75" customHeight="1" x14ac:dyDescent="0.2"/>
    <row r="33706" ht="12.75" customHeight="1" x14ac:dyDescent="0.2"/>
    <row r="33707" ht="12.75" customHeight="1" x14ac:dyDescent="0.2"/>
    <row r="33708" ht="12.75" customHeight="1" x14ac:dyDescent="0.2"/>
    <row r="33709" ht="12.75" customHeight="1" x14ac:dyDescent="0.2"/>
    <row r="33710" ht="12.75" customHeight="1" x14ac:dyDescent="0.2"/>
    <row r="33711" ht="12.75" customHeight="1" x14ac:dyDescent="0.2"/>
    <row r="33712" ht="12.75" customHeight="1" x14ac:dyDescent="0.2"/>
    <row r="33713" ht="12.75" customHeight="1" x14ac:dyDescent="0.2"/>
    <row r="33714" ht="12.75" customHeight="1" x14ac:dyDescent="0.2"/>
    <row r="33715" ht="12.75" customHeight="1" x14ac:dyDescent="0.2"/>
    <row r="33716" ht="12.75" customHeight="1" x14ac:dyDescent="0.2"/>
    <row r="33717" ht="12.75" customHeight="1" x14ac:dyDescent="0.2"/>
    <row r="33718" ht="12.75" customHeight="1" x14ac:dyDescent="0.2"/>
    <row r="33719" ht="12.75" customHeight="1" x14ac:dyDescent="0.2"/>
    <row r="33720" ht="12.75" customHeight="1" x14ac:dyDescent="0.2"/>
    <row r="33721" ht="12.75" customHeight="1" x14ac:dyDescent="0.2"/>
    <row r="33722" ht="12.75" customHeight="1" x14ac:dyDescent="0.2"/>
    <row r="33723" ht="12.75" customHeight="1" x14ac:dyDescent="0.2"/>
    <row r="33724" ht="12.75" customHeight="1" x14ac:dyDescent="0.2"/>
    <row r="33725" ht="12.75" customHeight="1" x14ac:dyDescent="0.2"/>
    <row r="33726" ht="12.75" customHeight="1" x14ac:dyDescent="0.2"/>
    <row r="33727" ht="12.75" customHeight="1" x14ac:dyDescent="0.2"/>
    <row r="33728" ht="12.75" customHeight="1" x14ac:dyDescent="0.2"/>
    <row r="33729" ht="12.75" customHeight="1" x14ac:dyDescent="0.2"/>
    <row r="33730" ht="12.75" customHeight="1" x14ac:dyDescent="0.2"/>
    <row r="33731" ht="12.75" customHeight="1" x14ac:dyDescent="0.2"/>
    <row r="33732" ht="12.75" customHeight="1" x14ac:dyDescent="0.2"/>
    <row r="33733" ht="12.75" customHeight="1" x14ac:dyDescent="0.2"/>
    <row r="33734" ht="12.75" customHeight="1" x14ac:dyDescent="0.2"/>
    <row r="33735" ht="12.75" customHeight="1" x14ac:dyDescent="0.2"/>
    <row r="33736" ht="12.75" customHeight="1" x14ac:dyDescent="0.2"/>
    <row r="33737" ht="12.75" customHeight="1" x14ac:dyDescent="0.2"/>
    <row r="33738" ht="12.75" customHeight="1" x14ac:dyDescent="0.2"/>
    <row r="33739" ht="12.75" customHeight="1" x14ac:dyDescent="0.2"/>
    <row r="33740" ht="12.75" customHeight="1" x14ac:dyDescent="0.2"/>
    <row r="33741" ht="12.75" customHeight="1" x14ac:dyDescent="0.2"/>
    <row r="33742" ht="12.75" customHeight="1" x14ac:dyDescent="0.2"/>
    <row r="33743" ht="12.75" customHeight="1" x14ac:dyDescent="0.2"/>
    <row r="33744" ht="12.75" customHeight="1" x14ac:dyDescent="0.2"/>
    <row r="33745" ht="12.75" customHeight="1" x14ac:dyDescent="0.2"/>
    <row r="33746" ht="12.75" customHeight="1" x14ac:dyDescent="0.2"/>
    <row r="33747" ht="12.75" customHeight="1" x14ac:dyDescent="0.2"/>
    <row r="33748" ht="12.75" customHeight="1" x14ac:dyDescent="0.2"/>
    <row r="33749" ht="12.75" customHeight="1" x14ac:dyDescent="0.2"/>
    <row r="33750" ht="12.75" customHeight="1" x14ac:dyDescent="0.2"/>
    <row r="33751" ht="12.75" customHeight="1" x14ac:dyDescent="0.2"/>
    <row r="33752" ht="12.75" customHeight="1" x14ac:dyDescent="0.2"/>
    <row r="33753" ht="12.75" customHeight="1" x14ac:dyDescent="0.2"/>
    <row r="33754" ht="12.75" customHeight="1" x14ac:dyDescent="0.2"/>
    <row r="33755" ht="12.75" customHeight="1" x14ac:dyDescent="0.2"/>
    <row r="33756" ht="12.75" customHeight="1" x14ac:dyDescent="0.2"/>
    <row r="33757" ht="12.75" customHeight="1" x14ac:dyDescent="0.2"/>
    <row r="33758" ht="12.75" customHeight="1" x14ac:dyDescent="0.2"/>
    <row r="33759" ht="12.75" customHeight="1" x14ac:dyDescent="0.2"/>
    <row r="33760" ht="12.75" customHeight="1" x14ac:dyDescent="0.2"/>
    <row r="33761" ht="12.75" customHeight="1" x14ac:dyDescent="0.2"/>
    <row r="33762" ht="12.75" customHeight="1" x14ac:dyDescent="0.2"/>
    <row r="33763" ht="12.75" customHeight="1" x14ac:dyDescent="0.2"/>
    <row r="33764" ht="12.75" customHeight="1" x14ac:dyDescent="0.2"/>
    <row r="33765" ht="12.75" customHeight="1" x14ac:dyDescent="0.2"/>
    <row r="33766" ht="12.75" customHeight="1" x14ac:dyDescent="0.2"/>
    <row r="33767" ht="12.75" customHeight="1" x14ac:dyDescent="0.2"/>
    <row r="33768" ht="12.75" customHeight="1" x14ac:dyDescent="0.2"/>
    <row r="33769" ht="12.75" customHeight="1" x14ac:dyDescent="0.2"/>
    <row r="33770" ht="12.75" customHeight="1" x14ac:dyDescent="0.2"/>
    <row r="33771" ht="12.75" customHeight="1" x14ac:dyDescent="0.2"/>
    <row r="33772" ht="12.75" customHeight="1" x14ac:dyDescent="0.2"/>
    <row r="33773" ht="12.75" customHeight="1" x14ac:dyDescent="0.2"/>
    <row r="33774" ht="12.75" customHeight="1" x14ac:dyDescent="0.2"/>
    <row r="33775" ht="12.75" customHeight="1" x14ac:dyDescent="0.2"/>
    <row r="33776" ht="12.75" customHeight="1" x14ac:dyDescent="0.2"/>
    <row r="33777" ht="12.75" customHeight="1" x14ac:dyDescent="0.2"/>
    <row r="33778" ht="12.75" customHeight="1" x14ac:dyDescent="0.2"/>
    <row r="33779" ht="12.75" customHeight="1" x14ac:dyDescent="0.2"/>
    <row r="33780" ht="12.75" customHeight="1" x14ac:dyDescent="0.2"/>
    <row r="33781" ht="12.75" customHeight="1" x14ac:dyDescent="0.2"/>
    <row r="33782" ht="12.75" customHeight="1" x14ac:dyDescent="0.2"/>
    <row r="33783" ht="12.75" customHeight="1" x14ac:dyDescent="0.2"/>
    <row r="33784" ht="12.75" customHeight="1" x14ac:dyDescent="0.2"/>
    <row r="33785" ht="12.75" customHeight="1" x14ac:dyDescent="0.2"/>
    <row r="33786" ht="12.75" customHeight="1" x14ac:dyDescent="0.2"/>
    <row r="33787" ht="12.75" customHeight="1" x14ac:dyDescent="0.2"/>
    <row r="33788" ht="12.75" customHeight="1" x14ac:dyDescent="0.2"/>
    <row r="33789" ht="12.75" customHeight="1" x14ac:dyDescent="0.2"/>
    <row r="33790" ht="12.75" customHeight="1" x14ac:dyDescent="0.2"/>
    <row r="33791" ht="12.75" customHeight="1" x14ac:dyDescent="0.2"/>
    <row r="33792" ht="12.75" customHeight="1" x14ac:dyDescent="0.2"/>
    <row r="33793" ht="12.75" customHeight="1" x14ac:dyDescent="0.2"/>
    <row r="33794" ht="12.75" customHeight="1" x14ac:dyDescent="0.2"/>
    <row r="33795" ht="12.75" customHeight="1" x14ac:dyDescent="0.2"/>
    <row r="33796" ht="12.75" customHeight="1" x14ac:dyDescent="0.2"/>
    <row r="33797" ht="12.75" customHeight="1" x14ac:dyDescent="0.2"/>
    <row r="33798" ht="12.75" customHeight="1" x14ac:dyDescent="0.2"/>
    <row r="33799" ht="12.75" customHeight="1" x14ac:dyDescent="0.2"/>
    <row r="33800" ht="12.75" customHeight="1" x14ac:dyDescent="0.2"/>
    <row r="33801" ht="12.75" customHeight="1" x14ac:dyDescent="0.2"/>
    <row r="33802" ht="12.75" customHeight="1" x14ac:dyDescent="0.2"/>
    <row r="33803" ht="12.75" customHeight="1" x14ac:dyDescent="0.2"/>
    <row r="33804" ht="12.75" customHeight="1" x14ac:dyDescent="0.2"/>
    <row r="33805" ht="12.75" customHeight="1" x14ac:dyDescent="0.2"/>
    <row r="33806" ht="12.75" customHeight="1" x14ac:dyDescent="0.2"/>
    <row r="33807" ht="12.75" customHeight="1" x14ac:dyDescent="0.2"/>
    <row r="33808" ht="12.75" customHeight="1" x14ac:dyDescent="0.2"/>
    <row r="33809" ht="12.75" customHeight="1" x14ac:dyDescent="0.2"/>
    <row r="33810" ht="12.75" customHeight="1" x14ac:dyDescent="0.2"/>
    <row r="33811" ht="12.75" customHeight="1" x14ac:dyDescent="0.2"/>
    <row r="33812" ht="12.75" customHeight="1" x14ac:dyDescent="0.2"/>
    <row r="33813" ht="12.75" customHeight="1" x14ac:dyDescent="0.2"/>
    <row r="33814" ht="12.75" customHeight="1" x14ac:dyDescent="0.2"/>
    <row r="33815" ht="12.75" customHeight="1" x14ac:dyDescent="0.2"/>
    <row r="33816" ht="12.75" customHeight="1" x14ac:dyDescent="0.2"/>
    <row r="33817" ht="12.75" customHeight="1" x14ac:dyDescent="0.2"/>
    <row r="33818" ht="12.75" customHeight="1" x14ac:dyDescent="0.2"/>
    <row r="33819" ht="12.75" customHeight="1" x14ac:dyDescent="0.2"/>
    <row r="33820" ht="12.75" customHeight="1" x14ac:dyDescent="0.2"/>
    <row r="33821" ht="12.75" customHeight="1" x14ac:dyDescent="0.2"/>
    <row r="33822" ht="12.75" customHeight="1" x14ac:dyDescent="0.2"/>
    <row r="33823" ht="12.75" customHeight="1" x14ac:dyDescent="0.2"/>
    <row r="33824" ht="12.75" customHeight="1" x14ac:dyDescent="0.2"/>
    <row r="33825" ht="12.75" customHeight="1" x14ac:dyDescent="0.2"/>
    <row r="33826" ht="12.75" customHeight="1" x14ac:dyDescent="0.2"/>
    <row r="33827" ht="12.75" customHeight="1" x14ac:dyDescent="0.2"/>
    <row r="33828" ht="12.75" customHeight="1" x14ac:dyDescent="0.2"/>
    <row r="33829" ht="12.75" customHeight="1" x14ac:dyDescent="0.2"/>
    <row r="33830" ht="12.75" customHeight="1" x14ac:dyDescent="0.2"/>
    <row r="33831" ht="12.75" customHeight="1" x14ac:dyDescent="0.2"/>
    <row r="33832" ht="12.75" customHeight="1" x14ac:dyDescent="0.2"/>
    <row r="33833" ht="12.75" customHeight="1" x14ac:dyDescent="0.2"/>
    <row r="33834" ht="12.75" customHeight="1" x14ac:dyDescent="0.2"/>
    <row r="33835" ht="12.75" customHeight="1" x14ac:dyDescent="0.2"/>
    <row r="33836" ht="12.75" customHeight="1" x14ac:dyDescent="0.2"/>
    <row r="33837" ht="12.75" customHeight="1" x14ac:dyDescent="0.2"/>
    <row r="33838" ht="12.75" customHeight="1" x14ac:dyDescent="0.2"/>
    <row r="33839" ht="12.75" customHeight="1" x14ac:dyDescent="0.2"/>
    <row r="33840" ht="12.75" customHeight="1" x14ac:dyDescent="0.2"/>
    <row r="33841" ht="12.75" customHeight="1" x14ac:dyDescent="0.2"/>
    <row r="33842" ht="12.75" customHeight="1" x14ac:dyDescent="0.2"/>
    <row r="33843" ht="12.75" customHeight="1" x14ac:dyDescent="0.2"/>
    <row r="33844" ht="12.75" customHeight="1" x14ac:dyDescent="0.2"/>
    <row r="33845" ht="12.75" customHeight="1" x14ac:dyDescent="0.2"/>
    <row r="33846" ht="12.75" customHeight="1" x14ac:dyDescent="0.2"/>
    <row r="33847" ht="12.75" customHeight="1" x14ac:dyDescent="0.2"/>
    <row r="33848" ht="12.75" customHeight="1" x14ac:dyDescent="0.2"/>
    <row r="33849" ht="12.75" customHeight="1" x14ac:dyDescent="0.2"/>
    <row r="33850" ht="12.75" customHeight="1" x14ac:dyDescent="0.2"/>
    <row r="33851" ht="12.75" customHeight="1" x14ac:dyDescent="0.2"/>
    <row r="33852" ht="12.75" customHeight="1" x14ac:dyDescent="0.2"/>
    <row r="33853" ht="12.75" customHeight="1" x14ac:dyDescent="0.2"/>
    <row r="33854" ht="12.75" customHeight="1" x14ac:dyDescent="0.2"/>
    <row r="33855" ht="12.75" customHeight="1" x14ac:dyDescent="0.2"/>
    <row r="33856" ht="12.75" customHeight="1" x14ac:dyDescent="0.2"/>
    <row r="33857" ht="12.75" customHeight="1" x14ac:dyDescent="0.2"/>
    <row r="33858" ht="12.75" customHeight="1" x14ac:dyDescent="0.2"/>
    <row r="33859" ht="12.75" customHeight="1" x14ac:dyDescent="0.2"/>
    <row r="33860" ht="12.75" customHeight="1" x14ac:dyDescent="0.2"/>
    <row r="33861" ht="12.75" customHeight="1" x14ac:dyDescent="0.2"/>
    <row r="33862" ht="12.75" customHeight="1" x14ac:dyDescent="0.2"/>
    <row r="33863" ht="12.75" customHeight="1" x14ac:dyDescent="0.2"/>
    <row r="33864" ht="12.75" customHeight="1" x14ac:dyDescent="0.2"/>
    <row r="33865" ht="12.75" customHeight="1" x14ac:dyDescent="0.2"/>
    <row r="33866" ht="12.75" customHeight="1" x14ac:dyDescent="0.2"/>
    <row r="33867" ht="12.75" customHeight="1" x14ac:dyDescent="0.2"/>
    <row r="33868" ht="12.75" customHeight="1" x14ac:dyDescent="0.2"/>
    <row r="33869" ht="12.75" customHeight="1" x14ac:dyDescent="0.2"/>
    <row r="33870" ht="12.75" customHeight="1" x14ac:dyDescent="0.2"/>
    <row r="33871" ht="12.75" customHeight="1" x14ac:dyDescent="0.2"/>
    <row r="33872" ht="12.75" customHeight="1" x14ac:dyDescent="0.2"/>
    <row r="33873" ht="12.75" customHeight="1" x14ac:dyDescent="0.2"/>
    <row r="33874" ht="12.75" customHeight="1" x14ac:dyDescent="0.2"/>
    <row r="33875" ht="12.75" customHeight="1" x14ac:dyDescent="0.2"/>
    <row r="33876" ht="12.75" customHeight="1" x14ac:dyDescent="0.2"/>
    <row r="33877" ht="12.75" customHeight="1" x14ac:dyDescent="0.2"/>
    <row r="33878" ht="12.75" customHeight="1" x14ac:dyDescent="0.2"/>
    <row r="33879" ht="12.75" customHeight="1" x14ac:dyDescent="0.2"/>
    <row r="33880" ht="12.75" customHeight="1" x14ac:dyDescent="0.2"/>
    <row r="33881" ht="12.75" customHeight="1" x14ac:dyDescent="0.2"/>
    <row r="33882" ht="12.75" customHeight="1" x14ac:dyDescent="0.2"/>
    <row r="33883" ht="12.75" customHeight="1" x14ac:dyDescent="0.2"/>
    <row r="33884" ht="12.75" customHeight="1" x14ac:dyDescent="0.2"/>
    <row r="33885" ht="12.75" customHeight="1" x14ac:dyDescent="0.2"/>
    <row r="33886" ht="12.75" customHeight="1" x14ac:dyDescent="0.2"/>
    <row r="33887" ht="12.75" customHeight="1" x14ac:dyDescent="0.2"/>
    <row r="33888" ht="12.75" customHeight="1" x14ac:dyDescent="0.2"/>
    <row r="33889" ht="12.75" customHeight="1" x14ac:dyDescent="0.2"/>
    <row r="33890" ht="12.75" customHeight="1" x14ac:dyDescent="0.2"/>
    <row r="33891" ht="12.75" customHeight="1" x14ac:dyDescent="0.2"/>
    <row r="33892" ht="12.75" customHeight="1" x14ac:dyDescent="0.2"/>
    <row r="33893" ht="12.75" customHeight="1" x14ac:dyDescent="0.2"/>
    <row r="33894" ht="12.75" customHeight="1" x14ac:dyDescent="0.2"/>
    <row r="33895" ht="12.75" customHeight="1" x14ac:dyDescent="0.2"/>
    <row r="33896" ht="12.75" customHeight="1" x14ac:dyDescent="0.2"/>
    <row r="33897" ht="12.75" customHeight="1" x14ac:dyDescent="0.2"/>
    <row r="33898" ht="12.75" customHeight="1" x14ac:dyDescent="0.2"/>
    <row r="33899" ht="12.75" customHeight="1" x14ac:dyDescent="0.2"/>
    <row r="33900" ht="12.75" customHeight="1" x14ac:dyDescent="0.2"/>
    <row r="33901" ht="12.75" customHeight="1" x14ac:dyDescent="0.2"/>
    <row r="33902" ht="12.75" customHeight="1" x14ac:dyDescent="0.2"/>
    <row r="33903" ht="12.75" customHeight="1" x14ac:dyDescent="0.2"/>
    <row r="33904" ht="12.75" customHeight="1" x14ac:dyDescent="0.2"/>
    <row r="33905" ht="12.75" customHeight="1" x14ac:dyDescent="0.2"/>
    <row r="33906" ht="12.75" customHeight="1" x14ac:dyDescent="0.2"/>
    <row r="33907" ht="12.75" customHeight="1" x14ac:dyDescent="0.2"/>
    <row r="33908" ht="12.75" customHeight="1" x14ac:dyDescent="0.2"/>
    <row r="33909" ht="12.75" customHeight="1" x14ac:dyDescent="0.2"/>
    <row r="33910" ht="12.75" customHeight="1" x14ac:dyDescent="0.2"/>
    <row r="33911" ht="12.75" customHeight="1" x14ac:dyDescent="0.2"/>
    <row r="33912" ht="12.75" customHeight="1" x14ac:dyDescent="0.2"/>
    <row r="33913" ht="12.75" customHeight="1" x14ac:dyDescent="0.2"/>
    <row r="33914" ht="12.75" customHeight="1" x14ac:dyDescent="0.2"/>
    <row r="33915" ht="12.75" customHeight="1" x14ac:dyDescent="0.2"/>
    <row r="33916" ht="12.75" customHeight="1" x14ac:dyDescent="0.2"/>
    <row r="33917" ht="12.75" customHeight="1" x14ac:dyDescent="0.2"/>
    <row r="33918" ht="12.75" customHeight="1" x14ac:dyDescent="0.2"/>
    <row r="33919" ht="12.75" customHeight="1" x14ac:dyDescent="0.2"/>
    <row r="33920" ht="12.75" customHeight="1" x14ac:dyDescent="0.2"/>
    <row r="33921" ht="12.75" customHeight="1" x14ac:dyDescent="0.2"/>
    <row r="33922" ht="12.75" customHeight="1" x14ac:dyDescent="0.2"/>
    <row r="33923" ht="12.75" customHeight="1" x14ac:dyDescent="0.2"/>
    <row r="33924" ht="12.75" customHeight="1" x14ac:dyDescent="0.2"/>
    <row r="33925" ht="12.75" customHeight="1" x14ac:dyDescent="0.2"/>
    <row r="33926" ht="12.75" customHeight="1" x14ac:dyDescent="0.2"/>
    <row r="33927" ht="12.75" customHeight="1" x14ac:dyDescent="0.2"/>
    <row r="33928" ht="12.75" customHeight="1" x14ac:dyDescent="0.2"/>
    <row r="33929" ht="12.75" customHeight="1" x14ac:dyDescent="0.2"/>
    <row r="33930" ht="12.75" customHeight="1" x14ac:dyDescent="0.2"/>
    <row r="33931" ht="12.75" customHeight="1" x14ac:dyDescent="0.2"/>
    <row r="33932" ht="12.75" customHeight="1" x14ac:dyDescent="0.2"/>
    <row r="33933" ht="12.75" customHeight="1" x14ac:dyDescent="0.2"/>
    <row r="33934" ht="12.75" customHeight="1" x14ac:dyDescent="0.2"/>
    <row r="33935" ht="12.75" customHeight="1" x14ac:dyDescent="0.2"/>
    <row r="33936" ht="12.75" customHeight="1" x14ac:dyDescent="0.2"/>
    <row r="33937" ht="12.75" customHeight="1" x14ac:dyDescent="0.2"/>
    <row r="33938" ht="12.75" customHeight="1" x14ac:dyDescent="0.2"/>
    <row r="33939" ht="12.75" customHeight="1" x14ac:dyDescent="0.2"/>
    <row r="33940" ht="12.75" customHeight="1" x14ac:dyDescent="0.2"/>
    <row r="33941" ht="12.75" customHeight="1" x14ac:dyDescent="0.2"/>
    <row r="33942" ht="12.75" customHeight="1" x14ac:dyDescent="0.2"/>
    <row r="33943" ht="12.75" customHeight="1" x14ac:dyDescent="0.2"/>
    <row r="33944" ht="12.75" customHeight="1" x14ac:dyDescent="0.2"/>
    <row r="33945" ht="12.75" customHeight="1" x14ac:dyDescent="0.2"/>
    <row r="33946" ht="12.75" customHeight="1" x14ac:dyDescent="0.2"/>
    <row r="33947" ht="12.75" customHeight="1" x14ac:dyDescent="0.2"/>
    <row r="33948" ht="12.75" customHeight="1" x14ac:dyDescent="0.2"/>
    <row r="33949" ht="12.75" customHeight="1" x14ac:dyDescent="0.2"/>
    <row r="33950" ht="12.75" customHeight="1" x14ac:dyDescent="0.2"/>
    <row r="33951" ht="12.75" customHeight="1" x14ac:dyDescent="0.2"/>
    <row r="33952" ht="12.75" customHeight="1" x14ac:dyDescent="0.2"/>
    <row r="33953" ht="12.75" customHeight="1" x14ac:dyDescent="0.2"/>
    <row r="33954" ht="12.75" customHeight="1" x14ac:dyDescent="0.2"/>
    <row r="33955" ht="12.75" customHeight="1" x14ac:dyDescent="0.2"/>
    <row r="33956" ht="12.75" customHeight="1" x14ac:dyDescent="0.2"/>
    <row r="33957" ht="12.75" customHeight="1" x14ac:dyDescent="0.2"/>
    <row r="33958" ht="12.75" customHeight="1" x14ac:dyDescent="0.2"/>
    <row r="33959" ht="12.75" customHeight="1" x14ac:dyDescent="0.2"/>
    <row r="33960" ht="12.75" customHeight="1" x14ac:dyDescent="0.2"/>
    <row r="33961" ht="12.75" customHeight="1" x14ac:dyDescent="0.2"/>
    <row r="33962" ht="12.75" customHeight="1" x14ac:dyDescent="0.2"/>
    <row r="33963" ht="12.75" customHeight="1" x14ac:dyDescent="0.2"/>
    <row r="33964" ht="12.75" customHeight="1" x14ac:dyDescent="0.2"/>
    <row r="33965" ht="12.75" customHeight="1" x14ac:dyDescent="0.2"/>
    <row r="33966" ht="12.75" customHeight="1" x14ac:dyDescent="0.2"/>
    <row r="33967" ht="12.75" customHeight="1" x14ac:dyDescent="0.2"/>
    <row r="33968" ht="12.75" customHeight="1" x14ac:dyDescent="0.2"/>
    <row r="33969" ht="12.75" customHeight="1" x14ac:dyDescent="0.2"/>
    <row r="33970" ht="12.75" customHeight="1" x14ac:dyDescent="0.2"/>
    <row r="33971" ht="12.75" customHeight="1" x14ac:dyDescent="0.2"/>
    <row r="33972" ht="12.75" customHeight="1" x14ac:dyDescent="0.2"/>
    <row r="33973" ht="12.75" customHeight="1" x14ac:dyDescent="0.2"/>
    <row r="33974" ht="12.75" customHeight="1" x14ac:dyDescent="0.2"/>
    <row r="33975" ht="12.75" customHeight="1" x14ac:dyDescent="0.2"/>
    <row r="33976" ht="12.75" customHeight="1" x14ac:dyDescent="0.2"/>
    <row r="33977" ht="12.75" customHeight="1" x14ac:dyDescent="0.2"/>
    <row r="33978" ht="12.75" customHeight="1" x14ac:dyDescent="0.2"/>
    <row r="33979" ht="12.75" customHeight="1" x14ac:dyDescent="0.2"/>
    <row r="33980" ht="12.75" customHeight="1" x14ac:dyDescent="0.2"/>
    <row r="33981" ht="12.75" customHeight="1" x14ac:dyDescent="0.2"/>
    <row r="33982" ht="12.75" customHeight="1" x14ac:dyDescent="0.2"/>
    <row r="33983" ht="12.75" customHeight="1" x14ac:dyDescent="0.2"/>
    <row r="33984" ht="12.75" customHeight="1" x14ac:dyDescent="0.2"/>
    <row r="33985" ht="12.75" customHeight="1" x14ac:dyDescent="0.2"/>
    <row r="33986" ht="12.75" customHeight="1" x14ac:dyDescent="0.2"/>
    <row r="33987" ht="12.75" customHeight="1" x14ac:dyDescent="0.2"/>
    <row r="33988" ht="12.75" customHeight="1" x14ac:dyDescent="0.2"/>
    <row r="33989" ht="12.75" customHeight="1" x14ac:dyDescent="0.2"/>
    <row r="33990" ht="12.75" customHeight="1" x14ac:dyDescent="0.2"/>
    <row r="33991" ht="12.75" customHeight="1" x14ac:dyDescent="0.2"/>
    <row r="33992" ht="12.75" customHeight="1" x14ac:dyDescent="0.2"/>
    <row r="33993" ht="12.75" customHeight="1" x14ac:dyDescent="0.2"/>
    <row r="33994" ht="12.75" customHeight="1" x14ac:dyDescent="0.2"/>
    <row r="33995" ht="12.75" customHeight="1" x14ac:dyDescent="0.2"/>
    <row r="33996" ht="12.75" customHeight="1" x14ac:dyDescent="0.2"/>
    <row r="33997" ht="12.75" customHeight="1" x14ac:dyDescent="0.2"/>
    <row r="33998" ht="12.75" customHeight="1" x14ac:dyDescent="0.2"/>
    <row r="33999" ht="12.75" customHeight="1" x14ac:dyDescent="0.2"/>
    <row r="34000" ht="12.75" customHeight="1" x14ac:dyDescent="0.2"/>
    <row r="34001" ht="12.75" customHeight="1" x14ac:dyDescent="0.2"/>
    <row r="34002" ht="12.75" customHeight="1" x14ac:dyDescent="0.2"/>
    <row r="34003" ht="12.75" customHeight="1" x14ac:dyDescent="0.2"/>
    <row r="34004" ht="12.75" customHeight="1" x14ac:dyDescent="0.2"/>
    <row r="34005" ht="12.75" customHeight="1" x14ac:dyDescent="0.2"/>
    <row r="34006" ht="12.75" customHeight="1" x14ac:dyDescent="0.2"/>
    <row r="34007" ht="12.75" customHeight="1" x14ac:dyDescent="0.2"/>
    <row r="34008" ht="12.75" customHeight="1" x14ac:dyDescent="0.2"/>
    <row r="34009" ht="12.75" customHeight="1" x14ac:dyDescent="0.2"/>
    <row r="34010" ht="12.75" customHeight="1" x14ac:dyDescent="0.2"/>
    <row r="34011" ht="12.75" customHeight="1" x14ac:dyDescent="0.2"/>
    <row r="34012" ht="12.75" customHeight="1" x14ac:dyDescent="0.2"/>
    <row r="34013" ht="12.75" customHeight="1" x14ac:dyDescent="0.2"/>
    <row r="34014" ht="12.75" customHeight="1" x14ac:dyDescent="0.2"/>
    <row r="34015" ht="12.75" customHeight="1" x14ac:dyDescent="0.2"/>
    <row r="34016" ht="12.75" customHeight="1" x14ac:dyDescent="0.2"/>
    <row r="34017" ht="12.75" customHeight="1" x14ac:dyDescent="0.2"/>
    <row r="34018" ht="12.75" customHeight="1" x14ac:dyDescent="0.2"/>
    <row r="34019" ht="12.75" customHeight="1" x14ac:dyDescent="0.2"/>
    <row r="34020" ht="12.75" customHeight="1" x14ac:dyDescent="0.2"/>
    <row r="34021" ht="12.75" customHeight="1" x14ac:dyDescent="0.2"/>
    <row r="34022" ht="12.75" customHeight="1" x14ac:dyDescent="0.2"/>
    <row r="34023" ht="12.75" customHeight="1" x14ac:dyDescent="0.2"/>
    <row r="34024" ht="12.75" customHeight="1" x14ac:dyDescent="0.2"/>
    <row r="34025" ht="12.75" customHeight="1" x14ac:dyDescent="0.2"/>
    <row r="34026" ht="12.75" customHeight="1" x14ac:dyDescent="0.2"/>
    <row r="34027" ht="12.75" customHeight="1" x14ac:dyDescent="0.2"/>
    <row r="34028" ht="12.75" customHeight="1" x14ac:dyDescent="0.2"/>
    <row r="34029" ht="12.75" customHeight="1" x14ac:dyDescent="0.2"/>
    <row r="34030" ht="12.75" customHeight="1" x14ac:dyDescent="0.2"/>
    <row r="34031" ht="12.75" customHeight="1" x14ac:dyDescent="0.2"/>
    <row r="34032" ht="12.75" customHeight="1" x14ac:dyDescent="0.2"/>
    <row r="34033" ht="12.75" customHeight="1" x14ac:dyDescent="0.2"/>
    <row r="34034" ht="12.75" customHeight="1" x14ac:dyDescent="0.2"/>
    <row r="34035" ht="12.75" customHeight="1" x14ac:dyDescent="0.2"/>
    <row r="34036" ht="12.75" customHeight="1" x14ac:dyDescent="0.2"/>
    <row r="34037" ht="12.75" customHeight="1" x14ac:dyDescent="0.2"/>
    <row r="34038" ht="12.75" customHeight="1" x14ac:dyDescent="0.2"/>
    <row r="34039" ht="12.75" customHeight="1" x14ac:dyDescent="0.2"/>
    <row r="34040" ht="12.75" customHeight="1" x14ac:dyDescent="0.2"/>
    <row r="34041" ht="12.75" customHeight="1" x14ac:dyDescent="0.2"/>
    <row r="34042" ht="12.75" customHeight="1" x14ac:dyDescent="0.2"/>
    <row r="34043" ht="12.75" customHeight="1" x14ac:dyDescent="0.2"/>
    <row r="34044" ht="12.75" customHeight="1" x14ac:dyDescent="0.2"/>
    <row r="34045" ht="12.75" customHeight="1" x14ac:dyDescent="0.2"/>
    <row r="34046" ht="12.75" customHeight="1" x14ac:dyDescent="0.2"/>
    <row r="34047" ht="12.75" customHeight="1" x14ac:dyDescent="0.2"/>
    <row r="34048" ht="12.75" customHeight="1" x14ac:dyDescent="0.2"/>
    <row r="34049" ht="12.75" customHeight="1" x14ac:dyDescent="0.2"/>
    <row r="34050" ht="12.75" customHeight="1" x14ac:dyDescent="0.2"/>
    <row r="34051" ht="12.75" customHeight="1" x14ac:dyDescent="0.2"/>
    <row r="34052" ht="12.75" customHeight="1" x14ac:dyDescent="0.2"/>
    <row r="34053" ht="12.75" customHeight="1" x14ac:dyDescent="0.2"/>
    <row r="34054" ht="12.75" customHeight="1" x14ac:dyDescent="0.2"/>
    <row r="34055" ht="12.75" customHeight="1" x14ac:dyDescent="0.2"/>
    <row r="34056" ht="12.75" customHeight="1" x14ac:dyDescent="0.2"/>
    <row r="34057" ht="12.75" customHeight="1" x14ac:dyDescent="0.2"/>
    <row r="34058" ht="12.75" customHeight="1" x14ac:dyDescent="0.2"/>
    <row r="34059" ht="12.75" customHeight="1" x14ac:dyDescent="0.2"/>
    <row r="34060" ht="12.75" customHeight="1" x14ac:dyDescent="0.2"/>
    <row r="34061" ht="12.75" customHeight="1" x14ac:dyDescent="0.2"/>
    <row r="34062" ht="12.75" customHeight="1" x14ac:dyDescent="0.2"/>
    <row r="34063" ht="12.75" customHeight="1" x14ac:dyDescent="0.2"/>
    <row r="34064" ht="12.75" customHeight="1" x14ac:dyDescent="0.2"/>
    <row r="34065" ht="12.75" customHeight="1" x14ac:dyDescent="0.2"/>
    <row r="34066" ht="12.75" customHeight="1" x14ac:dyDescent="0.2"/>
    <row r="34067" ht="12.75" customHeight="1" x14ac:dyDescent="0.2"/>
    <row r="34068" ht="12.75" customHeight="1" x14ac:dyDescent="0.2"/>
    <row r="34069" ht="12.75" customHeight="1" x14ac:dyDescent="0.2"/>
    <row r="34070" ht="12.75" customHeight="1" x14ac:dyDescent="0.2"/>
    <row r="34071" ht="12.75" customHeight="1" x14ac:dyDescent="0.2"/>
    <row r="34072" ht="12.75" customHeight="1" x14ac:dyDescent="0.2"/>
    <row r="34073" ht="12.75" customHeight="1" x14ac:dyDescent="0.2"/>
    <row r="34074" ht="12.75" customHeight="1" x14ac:dyDescent="0.2"/>
    <row r="34075" ht="12.75" customHeight="1" x14ac:dyDescent="0.2"/>
    <row r="34076" ht="12.75" customHeight="1" x14ac:dyDescent="0.2"/>
    <row r="34077" ht="12.75" customHeight="1" x14ac:dyDescent="0.2"/>
    <row r="34078" ht="12.75" customHeight="1" x14ac:dyDescent="0.2"/>
    <row r="34079" ht="12.75" customHeight="1" x14ac:dyDescent="0.2"/>
    <row r="34080" ht="12.75" customHeight="1" x14ac:dyDescent="0.2"/>
    <row r="34081" ht="12.75" customHeight="1" x14ac:dyDescent="0.2"/>
    <row r="34082" ht="12.75" customHeight="1" x14ac:dyDescent="0.2"/>
    <row r="34083" ht="12.75" customHeight="1" x14ac:dyDescent="0.2"/>
    <row r="34084" ht="12.75" customHeight="1" x14ac:dyDescent="0.2"/>
    <row r="34085" ht="12.75" customHeight="1" x14ac:dyDescent="0.2"/>
    <row r="34086" ht="12.75" customHeight="1" x14ac:dyDescent="0.2"/>
    <row r="34087" ht="12.75" customHeight="1" x14ac:dyDescent="0.2"/>
    <row r="34088" ht="12.75" customHeight="1" x14ac:dyDescent="0.2"/>
    <row r="34089" ht="12.75" customHeight="1" x14ac:dyDescent="0.2"/>
    <row r="34090" ht="12.75" customHeight="1" x14ac:dyDescent="0.2"/>
    <row r="34091" ht="12.75" customHeight="1" x14ac:dyDescent="0.2"/>
    <row r="34092" ht="12.75" customHeight="1" x14ac:dyDescent="0.2"/>
    <row r="34093" ht="12.75" customHeight="1" x14ac:dyDescent="0.2"/>
    <row r="34094" ht="12.75" customHeight="1" x14ac:dyDescent="0.2"/>
    <row r="34095" ht="12.75" customHeight="1" x14ac:dyDescent="0.2"/>
    <row r="34096" ht="12.75" customHeight="1" x14ac:dyDescent="0.2"/>
    <row r="34097" ht="12.75" customHeight="1" x14ac:dyDescent="0.2"/>
    <row r="34098" ht="12.75" customHeight="1" x14ac:dyDescent="0.2"/>
    <row r="34099" ht="12.75" customHeight="1" x14ac:dyDescent="0.2"/>
    <row r="34100" ht="12.75" customHeight="1" x14ac:dyDescent="0.2"/>
    <row r="34101" ht="12.75" customHeight="1" x14ac:dyDescent="0.2"/>
    <row r="34102" ht="12.75" customHeight="1" x14ac:dyDescent="0.2"/>
    <row r="34103" ht="12.75" customHeight="1" x14ac:dyDescent="0.2"/>
    <row r="34104" ht="12.75" customHeight="1" x14ac:dyDescent="0.2"/>
    <row r="34105" ht="12.75" customHeight="1" x14ac:dyDescent="0.2"/>
    <row r="34106" ht="12.75" customHeight="1" x14ac:dyDescent="0.2"/>
    <row r="34107" ht="12.75" customHeight="1" x14ac:dyDescent="0.2"/>
    <row r="34108" ht="12.75" customHeight="1" x14ac:dyDescent="0.2"/>
    <row r="34109" ht="12.75" customHeight="1" x14ac:dyDescent="0.2"/>
    <row r="34110" ht="12.75" customHeight="1" x14ac:dyDescent="0.2"/>
    <row r="34111" ht="12.75" customHeight="1" x14ac:dyDescent="0.2"/>
    <row r="34112" ht="12.75" customHeight="1" x14ac:dyDescent="0.2"/>
    <row r="34113" ht="12.75" customHeight="1" x14ac:dyDescent="0.2"/>
    <row r="34114" ht="12.75" customHeight="1" x14ac:dyDescent="0.2"/>
    <row r="34115" ht="12.75" customHeight="1" x14ac:dyDescent="0.2"/>
    <row r="34116" ht="12.75" customHeight="1" x14ac:dyDescent="0.2"/>
    <row r="34117" ht="12.75" customHeight="1" x14ac:dyDescent="0.2"/>
    <row r="34118" ht="12.75" customHeight="1" x14ac:dyDescent="0.2"/>
    <row r="34119" ht="12.75" customHeight="1" x14ac:dyDescent="0.2"/>
    <row r="34120" ht="12.75" customHeight="1" x14ac:dyDescent="0.2"/>
    <row r="34121" ht="12.75" customHeight="1" x14ac:dyDescent="0.2"/>
    <row r="34122" ht="12.75" customHeight="1" x14ac:dyDescent="0.2"/>
    <row r="34123" ht="12.75" customHeight="1" x14ac:dyDescent="0.2"/>
    <row r="34124" ht="12.75" customHeight="1" x14ac:dyDescent="0.2"/>
    <row r="34125" ht="12.75" customHeight="1" x14ac:dyDescent="0.2"/>
    <row r="34126" ht="12.75" customHeight="1" x14ac:dyDescent="0.2"/>
    <row r="34127" ht="12.75" customHeight="1" x14ac:dyDescent="0.2"/>
    <row r="34128" ht="12.75" customHeight="1" x14ac:dyDescent="0.2"/>
    <row r="34129" ht="12.75" customHeight="1" x14ac:dyDescent="0.2"/>
    <row r="34130" ht="12.75" customHeight="1" x14ac:dyDescent="0.2"/>
    <row r="34131" ht="12.75" customHeight="1" x14ac:dyDescent="0.2"/>
    <row r="34132" ht="12.75" customHeight="1" x14ac:dyDescent="0.2"/>
    <row r="34133" ht="12.75" customHeight="1" x14ac:dyDescent="0.2"/>
    <row r="34134" ht="12.75" customHeight="1" x14ac:dyDescent="0.2"/>
    <row r="34135" ht="12.75" customHeight="1" x14ac:dyDescent="0.2"/>
    <row r="34136" ht="12.75" customHeight="1" x14ac:dyDescent="0.2"/>
    <row r="34137" ht="12.75" customHeight="1" x14ac:dyDescent="0.2"/>
    <row r="34138" ht="12.75" customHeight="1" x14ac:dyDescent="0.2"/>
    <row r="34139" ht="12.75" customHeight="1" x14ac:dyDescent="0.2"/>
    <row r="34140" ht="12.75" customHeight="1" x14ac:dyDescent="0.2"/>
    <row r="34141" ht="12.75" customHeight="1" x14ac:dyDescent="0.2"/>
    <row r="34142" ht="12.75" customHeight="1" x14ac:dyDescent="0.2"/>
    <row r="34143" ht="12.75" customHeight="1" x14ac:dyDescent="0.2"/>
    <row r="34144" ht="12.75" customHeight="1" x14ac:dyDescent="0.2"/>
    <row r="34145" ht="12.75" customHeight="1" x14ac:dyDescent="0.2"/>
    <row r="34146" ht="12.75" customHeight="1" x14ac:dyDescent="0.2"/>
    <row r="34147" ht="12.75" customHeight="1" x14ac:dyDescent="0.2"/>
    <row r="34148" ht="12.75" customHeight="1" x14ac:dyDescent="0.2"/>
    <row r="34149" ht="12.75" customHeight="1" x14ac:dyDescent="0.2"/>
    <row r="34150" ht="12.75" customHeight="1" x14ac:dyDescent="0.2"/>
    <row r="34151" ht="12.75" customHeight="1" x14ac:dyDescent="0.2"/>
    <row r="34152" ht="12.75" customHeight="1" x14ac:dyDescent="0.2"/>
    <row r="34153" ht="12.75" customHeight="1" x14ac:dyDescent="0.2"/>
    <row r="34154" ht="12.75" customHeight="1" x14ac:dyDescent="0.2"/>
    <row r="34155" ht="12.75" customHeight="1" x14ac:dyDescent="0.2"/>
    <row r="34156" ht="12.75" customHeight="1" x14ac:dyDescent="0.2"/>
    <row r="34157" ht="12.75" customHeight="1" x14ac:dyDescent="0.2"/>
    <row r="34158" ht="12.75" customHeight="1" x14ac:dyDescent="0.2"/>
    <row r="34159" ht="12.75" customHeight="1" x14ac:dyDescent="0.2"/>
    <row r="34160" ht="12.75" customHeight="1" x14ac:dyDescent="0.2"/>
    <row r="34161" ht="12.75" customHeight="1" x14ac:dyDescent="0.2"/>
    <row r="34162" ht="12.75" customHeight="1" x14ac:dyDescent="0.2"/>
    <row r="34163" ht="12.75" customHeight="1" x14ac:dyDescent="0.2"/>
    <row r="34164" ht="12.75" customHeight="1" x14ac:dyDescent="0.2"/>
    <row r="34165" ht="12.75" customHeight="1" x14ac:dyDescent="0.2"/>
    <row r="34166" ht="12.75" customHeight="1" x14ac:dyDescent="0.2"/>
    <row r="34167" ht="12.75" customHeight="1" x14ac:dyDescent="0.2"/>
    <row r="34168" ht="12.75" customHeight="1" x14ac:dyDescent="0.2"/>
    <row r="34169" ht="12.75" customHeight="1" x14ac:dyDescent="0.2"/>
    <row r="34170" ht="12.75" customHeight="1" x14ac:dyDescent="0.2"/>
    <row r="34171" ht="12.75" customHeight="1" x14ac:dyDescent="0.2"/>
    <row r="34172" ht="12.75" customHeight="1" x14ac:dyDescent="0.2"/>
    <row r="34173" ht="12.75" customHeight="1" x14ac:dyDescent="0.2"/>
    <row r="34174" ht="12.75" customHeight="1" x14ac:dyDescent="0.2"/>
    <row r="34175" ht="12.75" customHeight="1" x14ac:dyDescent="0.2"/>
    <row r="34176" ht="12.75" customHeight="1" x14ac:dyDescent="0.2"/>
    <row r="34177" ht="12.75" customHeight="1" x14ac:dyDescent="0.2"/>
    <row r="34178" ht="12.75" customHeight="1" x14ac:dyDescent="0.2"/>
    <row r="34179" ht="12.75" customHeight="1" x14ac:dyDescent="0.2"/>
    <row r="34180" ht="12.75" customHeight="1" x14ac:dyDescent="0.2"/>
    <row r="34181" ht="12.75" customHeight="1" x14ac:dyDescent="0.2"/>
    <row r="34182" ht="12.75" customHeight="1" x14ac:dyDescent="0.2"/>
    <row r="34183" ht="12.75" customHeight="1" x14ac:dyDescent="0.2"/>
    <row r="34184" ht="12.75" customHeight="1" x14ac:dyDescent="0.2"/>
    <row r="34185" ht="12.75" customHeight="1" x14ac:dyDescent="0.2"/>
    <row r="34186" ht="12.75" customHeight="1" x14ac:dyDescent="0.2"/>
    <row r="34187" ht="12.75" customHeight="1" x14ac:dyDescent="0.2"/>
    <row r="34188" ht="12.75" customHeight="1" x14ac:dyDescent="0.2"/>
    <row r="34189" ht="12.75" customHeight="1" x14ac:dyDescent="0.2"/>
    <row r="34190" ht="12.75" customHeight="1" x14ac:dyDescent="0.2"/>
    <row r="34191" ht="12.75" customHeight="1" x14ac:dyDescent="0.2"/>
    <row r="34192" ht="12.75" customHeight="1" x14ac:dyDescent="0.2"/>
    <row r="34193" ht="12.75" customHeight="1" x14ac:dyDescent="0.2"/>
    <row r="34194" ht="12.75" customHeight="1" x14ac:dyDescent="0.2"/>
    <row r="34195" ht="12.75" customHeight="1" x14ac:dyDescent="0.2"/>
    <row r="34196" ht="12.75" customHeight="1" x14ac:dyDescent="0.2"/>
    <row r="34197" ht="12.75" customHeight="1" x14ac:dyDescent="0.2"/>
    <row r="34198" ht="12.75" customHeight="1" x14ac:dyDescent="0.2"/>
    <row r="34199" ht="12.75" customHeight="1" x14ac:dyDescent="0.2"/>
    <row r="34200" ht="12.75" customHeight="1" x14ac:dyDescent="0.2"/>
    <row r="34201" ht="12.75" customHeight="1" x14ac:dyDescent="0.2"/>
    <row r="34202" ht="12.75" customHeight="1" x14ac:dyDescent="0.2"/>
    <row r="34203" ht="12.75" customHeight="1" x14ac:dyDescent="0.2"/>
    <row r="34204" ht="12.75" customHeight="1" x14ac:dyDescent="0.2"/>
    <row r="34205" ht="12.75" customHeight="1" x14ac:dyDescent="0.2"/>
    <row r="34206" ht="12.75" customHeight="1" x14ac:dyDescent="0.2"/>
    <row r="34207" ht="12.75" customHeight="1" x14ac:dyDescent="0.2"/>
    <row r="34208" ht="12.75" customHeight="1" x14ac:dyDescent="0.2"/>
    <row r="34209" ht="12.75" customHeight="1" x14ac:dyDescent="0.2"/>
    <row r="34210" ht="12.75" customHeight="1" x14ac:dyDescent="0.2"/>
    <row r="34211" ht="12.75" customHeight="1" x14ac:dyDescent="0.2"/>
    <row r="34212" ht="12.75" customHeight="1" x14ac:dyDescent="0.2"/>
    <row r="34213" ht="12.75" customHeight="1" x14ac:dyDescent="0.2"/>
    <row r="34214" ht="12.75" customHeight="1" x14ac:dyDescent="0.2"/>
    <row r="34215" ht="12.75" customHeight="1" x14ac:dyDescent="0.2"/>
    <row r="34216" ht="12.75" customHeight="1" x14ac:dyDescent="0.2"/>
    <row r="34217" ht="12.75" customHeight="1" x14ac:dyDescent="0.2"/>
    <row r="34218" ht="12.75" customHeight="1" x14ac:dyDescent="0.2"/>
    <row r="34219" ht="12.75" customHeight="1" x14ac:dyDescent="0.2"/>
    <row r="34220" ht="12.75" customHeight="1" x14ac:dyDescent="0.2"/>
    <row r="34221" ht="12.75" customHeight="1" x14ac:dyDescent="0.2"/>
    <row r="34222" ht="12.75" customHeight="1" x14ac:dyDescent="0.2"/>
    <row r="34223" ht="12.75" customHeight="1" x14ac:dyDescent="0.2"/>
    <row r="34224" ht="12.75" customHeight="1" x14ac:dyDescent="0.2"/>
    <row r="34225" ht="12.75" customHeight="1" x14ac:dyDescent="0.2"/>
    <row r="34226" ht="12.75" customHeight="1" x14ac:dyDescent="0.2"/>
    <row r="34227" ht="12.75" customHeight="1" x14ac:dyDescent="0.2"/>
    <row r="34228" ht="12.75" customHeight="1" x14ac:dyDescent="0.2"/>
    <row r="34229" ht="12.75" customHeight="1" x14ac:dyDescent="0.2"/>
    <row r="34230" ht="12.75" customHeight="1" x14ac:dyDescent="0.2"/>
    <row r="34231" ht="12.75" customHeight="1" x14ac:dyDescent="0.2"/>
    <row r="34232" ht="12.75" customHeight="1" x14ac:dyDescent="0.2"/>
    <row r="34233" ht="12.75" customHeight="1" x14ac:dyDescent="0.2"/>
    <row r="34234" ht="12.75" customHeight="1" x14ac:dyDescent="0.2"/>
    <row r="34235" ht="12.75" customHeight="1" x14ac:dyDescent="0.2"/>
    <row r="34236" ht="12.75" customHeight="1" x14ac:dyDescent="0.2"/>
    <row r="34237" ht="12.75" customHeight="1" x14ac:dyDescent="0.2"/>
    <row r="34238" ht="12.75" customHeight="1" x14ac:dyDescent="0.2"/>
    <row r="34239" ht="12.75" customHeight="1" x14ac:dyDescent="0.2"/>
    <row r="34240" ht="12.75" customHeight="1" x14ac:dyDescent="0.2"/>
    <row r="34241" ht="12.75" customHeight="1" x14ac:dyDescent="0.2"/>
    <row r="34242" ht="12.75" customHeight="1" x14ac:dyDescent="0.2"/>
    <row r="34243" ht="12.75" customHeight="1" x14ac:dyDescent="0.2"/>
    <row r="34244" ht="12.75" customHeight="1" x14ac:dyDescent="0.2"/>
    <row r="34245" ht="12.75" customHeight="1" x14ac:dyDescent="0.2"/>
    <row r="34246" ht="12.75" customHeight="1" x14ac:dyDescent="0.2"/>
    <row r="34247" ht="12.75" customHeight="1" x14ac:dyDescent="0.2"/>
    <row r="34248" ht="12.75" customHeight="1" x14ac:dyDescent="0.2"/>
    <row r="34249" ht="12.75" customHeight="1" x14ac:dyDescent="0.2"/>
    <row r="34250" ht="12.75" customHeight="1" x14ac:dyDescent="0.2"/>
    <row r="34251" ht="12.75" customHeight="1" x14ac:dyDescent="0.2"/>
    <row r="34252" ht="12.75" customHeight="1" x14ac:dyDescent="0.2"/>
    <row r="34253" ht="12.75" customHeight="1" x14ac:dyDescent="0.2"/>
    <row r="34254" ht="12.75" customHeight="1" x14ac:dyDescent="0.2"/>
    <row r="34255" ht="12.75" customHeight="1" x14ac:dyDescent="0.2"/>
    <row r="34256" ht="12.75" customHeight="1" x14ac:dyDescent="0.2"/>
    <row r="34257" ht="12.75" customHeight="1" x14ac:dyDescent="0.2"/>
    <row r="34258" ht="12.75" customHeight="1" x14ac:dyDescent="0.2"/>
    <row r="34259" ht="12.75" customHeight="1" x14ac:dyDescent="0.2"/>
    <row r="34260" ht="12.75" customHeight="1" x14ac:dyDescent="0.2"/>
    <row r="34261" ht="12.75" customHeight="1" x14ac:dyDescent="0.2"/>
    <row r="34262" ht="12.75" customHeight="1" x14ac:dyDescent="0.2"/>
    <row r="34263" ht="12.75" customHeight="1" x14ac:dyDescent="0.2"/>
    <row r="34264" ht="12.75" customHeight="1" x14ac:dyDescent="0.2"/>
    <row r="34265" ht="12.75" customHeight="1" x14ac:dyDescent="0.2"/>
    <row r="34266" ht="12.75" customHeight="1" x14ac:dyDescent="0.2"/>
    <row r="34267" ht="12.75" customHeight="1" x14ac:dyDescent="0.2"/>
    <row r="34268" ht="12.75" customHeight="1" x14ac:dyDescent="0.2"/>
    <row r="34269" ht="12.75" customHeight="1" x14ac:dyDescent="0.2"/>
    <row r="34270" ht="12.75" customHeight="1" x14ac:dyDescent="0.2"/>
    <row r="34271" ht="12.75" customHeight="1" x14ac:dyDescent="0.2"/>
    <row r="34272" ht="12.75" customHeight="1" x14ac:dyDescent="0.2"/>
    <row r="34273" ht="12.75" customHeight="1" x14ac:dyDescent="0.2"/>
    <row r="34274" ht="12.75" customHeight="1" x14ac:dyDescent="0.2"/>
    <row r="34275" ht="12.75" customHeight="1" x14ac:dyDescent="0.2"/>
    <row r="34276" ht="12.75" customHeight="1" x14ac:dyDescent="0.2"/>
    <row r="34277" ht="12.75" customHeight="1" x14ac:dyDescent="0.2"/>
    <row r="34278" ht="12.75" customHeight="1" x14ac:dyDescent="0.2"/>
    <row r="34279" ht="12.75" customHeight="1" x14ac:dyDescent="0.2"/>
    <row r="34280" ht="12.75" customHeight="1" x14ac:dyDescent="0.2"/>
    <row r="34281" ht="12.75" customHeight="1" x14ac:dyDescent="0.2"/>
    <row r="34282" ht="12.75" customHeight="1" x14ac:dyDescent="0.2"/>
    <row r="34283" ht="12.75" customHeight="1" x14ac:dyDescent="0.2"/>
    <row r="34284" ht="12.75" customHeight="1" x14ac:dyDescent="0.2"/>
    <row r="34285" ht="12.75" customHeight="1" x14ac:dyDescent="0.2"/>
    <row r="34286" ht="12.75" customHeight="1" x14ac:dyDescent="0.2"/>
    <row r="34287" ht="12.75" customHeight="1" x14ac:dyDescent="0.2"/>
    <row r="34288" ht="12.75" customHeight="1" x14ac:dyDescent="0.2"/>
    <row r="34289" ht="12.75" customHeight="1" x14ac:dyDescent="0.2"/>
    <row r="34290" ht="12.75" customHeight="1" x14ac:dyDescent="0.2"/>
    <row r="34291" ht="12.75" customHeight="1" x14ac:dyDescent="0.2"/>
    <row r="34292" ht="12.75" customHeight="1" x14ac:dyDescent="0.2"/>
    <row r="34293" ht="12.75" customHeight="1" x14ac:dyDescent="0.2"/>
    <row r="34294" ht="12.75" customHeight="1" x14ac:dyDescent="0.2"/>
    <row r="34295" ht="12.75" customHeight="1" x14ac:dyDescent="0.2"/>
    <row r="34296" ht="12.75" customHeight="1" x14ac:dyDescent="0.2"/>
    <row r="34297" ht="12.75" customHeight="1" x14ac:dyDescent="0.2"/>
    <row r="34298" ht="12.75" customHeight="1" x14ac:dyDescent="0.2"/>
    <row r="34299" ht="12.75" customHeight="1" x14ac:dyDescent="0.2"/>
    <row r="34300" ht="12.75" customHeight="1" x14ac:dyDescent="0.2"/>
    <row r="34301" ht="12.75" customHeight="1" x14ac:dyDescent="0.2"/>
    <row r="34302" ht="12.75" customHeight="1" x14ac:dyDescent="0.2"/>
    <row r="34303" ht="12.75" customHeight="1" x14ac:dyDescent="0.2"/>
    <row r="34304" ht="12.75" customHeight="1" x14ac:dyDescent="0.2"/>
    <row r="34305" ht="12.75" customHeight="1" x14ac:dyDescent="0.2"/>
    <row r="34306" ht="12.75" customHeight="1" x14ac:dyDescent="0.2"/>
    <row r="34307" ht="12.75" customHeight="1" x14ac:dyDescent="0.2"/>
    <row r="34308" ht="12.75" customHeight="1" x14ac:dyDescent="0.2"/>
    <row r="34309" ht="12.75" customHeight="1" x14ac:dyDescent="0.2"/>
    <row r="34310" ht="12.75" customHeight="1" x14ac:dyDescent="0.2"/>
    <row r="34311" ht="12.75" customHeight="1" x14ac:dyDescent="0.2"/>
    <row r="34312" ht="12.75" customHeight="1" x14ac:dyDescent="0.2"/>
    <row r="34313" ht="12.75" customHeight="1" x14ac:dyDescent="0.2"/>
    <row r="34314" ht="12.75" customHeight="1" x14ac:dyDescent="0.2"/>
    <row r="34315" ht="12.75" customHeight="1" x14ac:dyDescent="0.2"/>
    <row r="34316" ht="12.75" customHeight="1" x14ac:dyDescent="0.2"/>
    <row r="34317" ht="12.75" customHeight="1" x14ac:dyDescent="0.2"/>
    <row r="34318" ht="12.75" customHeight="1" x14ac:dyDescent="0.2"/>
    <row r="34319" ht="12.75" customHeight="1" x14ac:dyDescent="0.2"/>
    <row r="34320" ht="12.75" customHeight="1" x14ac:dyDescent="0.2"/>
    <row r="34321" ht="12.75" customHeight="1" x14ac:dyDescent="0.2"/>
    <row r="34322" ht="12.75" customHeight="1" x14ac:dyDescent="0.2"/>
    <row r="34323" ht="12.75" customHeight="1" x14ac:dyDescent="0.2"/>
    <row r="34324" ht="12.75" customHeight="1" x14ac:dyDescent="0.2"/>
    <row r="34325" ht="12.75" customHeight="1" x14ac:dyDescent="0.2"/>
    <row r="34326" ht="12.75" customHeight="1" x14ac:dyDescent="0.2"/>
    <row r="34327" ht="12.75" customHeight="1" x14ac:dyDescent="0.2"/>
    <row r="34328" ht="12.75" customHeight="1" x14ac:dyDescent="0.2"/>
    <row r="34329" ht="12.75" customHeight="1" x14ac:dyDescent="0.2"/>
    <row r="34330" ht="12.75" customHeight="1" x14ac:dyDescent="0.2"/>
    <row r="34331" ht="12.75" customHeight="1" x14ac:dyDescent="0.2"/>
    <row r="34332" ht="12.75" customHeight="1" x14ac:dyDescent="0.2"/>
    <row r="34333" ht="12.75" customHeight="1" x14ac:dyDescent="0.2"/>
    <row r="34334" ht="12.75" customHeight="1" x14ac:dyDescent="0.2"/>
    <row r="34335" ht="12.75" customHeight="1" x14ac:dyDescent="0.2"/>
    <row r="34336" ht="12.75" customHeight="1" x14ac:dyDescent="0.2"/>
    <row r="34337" ht="12.75" customHeight="1" x14ac:dyDescent="0.2"/>
    <row r="34338" ht="12.75" customHeight="1" x14ac:dyDescent="0.2"/>
    <row r="34339" ht="12.75" customHeight="1" x14ac:dyDescent="0.2"/>
    <row r="34340" ht="12.75" customHeight="1" x14ac:dyDescent="0.2"/>
    <row r="34341" ht="12.75" customHeight="1" x14ac:dyDescent="0.2"/>
    <row r="34342" ht="12.75" customHeight="1" x14ac:dyDescent="0.2"/>
    <row r="34343" ht="12.75" customHeight="1" x14ac:dyDescent="0.2"/>
    <row r="34344" ht="12.75" customHeight="1" x14ac:dyDescent="0.2"/>
    <row r="34345" ht="12.75" customHeight="1" x14ac:dyDescent="0.2"/>
    <row r="34346" ht="12.75" customHeight="1" x14ac:dyDescent="0.2"/>
    <row r="34347" ht="12.75" customHeight="1" x14ac:dyDescent="0.2"/>
    <row r="34348" ht="12.75" customHeight="1" x14ac:dyDescent="0.2"/>
    <row r="34349" ht="12.75" customHeight="1" x14ac:dyDescent="0.2"/>
    <row r="34350" ht="12.75" customHeight="1" x14ac:dyDescent="0.2"/>
    <row r="34351" ht="12.75" customHeight="1" x14ac:dyDescent="0.2"/>
    <row r="34352" ht="12.75" customHeight="1" x14ac:dyDescent="0.2"/>
    <row r="34353" ht="12.75" customHeight="1" x14ac:dyDescent="0.2"/>
    <row r="34354" ht="12.75" customHeight="1" x14ac:dyDescent="0.2"/>
    <row r="34355" ht="12.75" customHeight="1" x14ac:dyDescent="0.2"/>
    <row r="34356" ht="12.75" customHeight="1" x14ac:dyDescent="0.2"/>
    <row r="34357" ht="12.75" customHeight="1" x14ac:dyDescent="0.2"/>
    <row r="34358" ht="12.75" customHeight="1" x14ac:dyDescent="0.2"/>
    <row r="34359" ht="12.75" customHeight="1" x14ac:dyDescent="0.2"/>
    <row r="34360" ht="12.75" customHeight="1" x14ac:dyDescent="0.2"/>
    <row r="34361" ht="12.75" customHeight="1" x14ac:dyDescent="0.2"/>
    <row r="34362" ht="12.75" customHeight="1" x14ac:dyDescent="0.2"/>
    <row r="34363" ht="12.75" customHeight="1" x14ac:dyDescent="0.2"/>
    <row r="34364" ht="12.75" customHeight="1" x14ac:dyDescent="0.2"/>
    <row r="34365" ht="12.75" customHeight="1" x14ac:dyDescent="0.2"/>
    <row r="34366" ht="12.75" customHeight="1" x14ac:dyDescent="0.2"/>
    <row r="34367" ht="12.75" customHeight="1" x14ac:dyDescent="0.2"/>
    <row r="34368" ht="12.75" customHeight="1" x14ac:dyDescent="0.2"/>
    <row r="34369" ht="12.75" customHeight="1" x14ac:dyDescent="0.2"/>
    <row r="34370" ht="12.75" customHeight="1" x14ac:dyDescent="0.2"/>
    <row r="34371" ht="12.75" customHeight="1" x14ac:dyDescent="0.2"/>
    <row r="34372" ht="12.75" customHeight="1" x14ac:dyDescent="0.2"/>
    <row r="34373" ht="12.75" customHeight="1" x14ac:dyDescent="0.2"/>
    <row r="34374" ht="12.75" customHeight="1" x14ac:dyDescent="0.2"/>
    <row r="34375" ht="12.75" customHeight="1" x14ac:dyDescent="0.2"/>
    <row r="34376" ht="12.75" customHeight="1" x14ac:dyDescent="0.2"/>
    <row r="34377" ht="12.75" customHeight="1" x14ac:dyDescent="0.2"/>
    <row r="34378" ht="12.75" customHeight="1" x14ac:dyDescent="0.2"/>
    <row r="34379" ht="12.75" customHeight="1" x14ac:dyDescent="0.2"/>
    <row r="34380" ht="12.75" customHeight="1" x14ac:dyDescent="0.2"/>
    <row r="34381" ht="12.75" customHeight="1" x14ac:dyDescent="0.2"/>
    <row r="34382" ht="12.75" customHeight="1" x14ac:dyDescent="0.2"/>
    <row r="34383" ht="12.75" customHeight="1" x14ac:dyDescent="0.2"/>
    <row r="34384" ht="12.75" customHeight="1" x14ac:dyDescent="0.2"/>
    <row r="34385" ht="12.75" customHeight="1" x14ac:dyDescent="0.2"/>
    <row r="34386" ht="12.75" customHeight="1" x14ac:dyDescent="0.2"/>
    <row r="34387" ht="12.75" customHeight="1" x14ac:dyDescent="0.2"/>
    <row r="34388" ht="12.75" customHeight="1" x14ac:dyDescent="0.2"/>
    <row r="34389" ht="12.75" customHeight="1" x14ac:dyDescent="0.2"/>
    <row r="34390" ht="12.75" customHeight="1" x14ac:dyDescent="0.2"/>
    <row r="34391" ht="12.75" customHeight="1" x14ac:dyDescent="0.2"/>
    <row r="34392" ht="12.75" customHeight="1" x14ac:dyDescent="0.2"/>
    <row r="34393" ht="12.75" customHeight="1" x14ac:dyDescent="0.2"/>
    <row r="34394" ht="12.75" customHeight="1" x14ac:dyDescent="0.2"/>
    <row r="34395" ht="12.75" customHeight="1" x14ac:dyDescent="0.2"/>
    <row r="34396" ht="12.75" customHeight="1" x14ac:dyDescent="0.2"/>
    <row r="34397" ht="12.75" customHeight="1" x14ac:dyDescent="0.2"/>
    <row r="34398" ht="12.75" customHeight="1" x14ac:dyDescent="0.2"/>
    <row r="34399" ht="12.75" customHeight="1" x14ac:dyDescent="0.2"/>
    <row r="34400" ht="12.75" customHeight="1" x14ac:dyDescent="0.2"/>
    <row r="34401" ht="12.75" customHeight="1" x14ac:dyDescent="0.2"/>
    <row r="34402" ht="12.75" customHeight="1" x14ac:dyDescent="0.2"/>
    <row r="34403" ht="12.75" customHeight="1" x14ac:dyDescent="0.2"/>
    <row r="34404" ht="12.75" customHeight="1" x14ac:dyDescent="0.2"/>
    <row r="34405" ht="12.75" customHeight="1" x14ac:dyDescent="0.2"/>
    <row r="34406" ht="12.75" customHeight="1" x14ac:dyDescent="0.2"/>
    <row r="34407" ht="12.75" customHeight="1" x14ac:dyDescent="0.2"/>
    <row r="34408" ht="12.75" customHeight="1" x14ac:dyDescent="0.2"/>
    <row r="34409" ht="12.75" customHeight="1" x14ac:dyDescent="0.2"/>
    <row r="34410" ht="12.75" customHeight="1" x14ac:dyDescent="0.2"/>
    <row r="34411" ht="12.75" customHeight="1" x14ac:dyDescent="0.2"/>
    <row r="34412" ht="12.75" customHeight="1" x14ac:dyDescent="0.2"/>
    <row r="34413" ht="12.75" customHeight="1" x14ac:dyDescent="0.2"/>
    <row r="34414" ht="12.75" customHeight="1" x14ac:dyDescent="0.2"/>
    <row r="34415" ht="12.75" customHeight="1" x14ac:dyDescent="0.2"/>
    <row r="34416" ht="12.75" customHeight="1" x14ac:dyDescent="0.2"/>
    <row r="34417" ht="12.75" customHeight="1" x14ac:dyDescent="0.2"/>
    <row r="34418" ht="12.75" customHeight="1" x14ac:dyDescent="0.2"/>
    <row r="34419" ht="12.75" customHeight="1" x14ac:dyDescent="0.2"/>
    <row r="34420" ht="12.75" customHeight="1" x14ac:dyDescent="0.2"/>
    <row r="34421" ht="12.75" customHeight="1" x14ac:dyDescent="0.2"/>
    <row r="34422" ht="12.75" customHeight="1" x14ac:dyDescent="0.2"/>
    <row r="34423" ht="12.75" customHeight="1" x14ac:dyDescent="0.2"/>
    <row r="34424" ht="12.75" customHeight="1" x14ac:dyDescent="0.2"/>
    <row r="34425" ht="12.75" customHeight="1" x14ac:dyDescent="0.2"/>
    <row r="34426" ht="12.75" customHeight="1" x14ac:dyDescent="0.2"/>
    <row r="34427" ht="12.75" customHeight="1" x14ac:dyDescent="0.2"/>
    <row r="34428" ht="12.75" customHeight="1" x14ac:dyDescent="0.2"/>
    <row r="34429" ht="12.75" customHeight="1" x14ac:dyDescent="0.2"/>
    <row r="34430" ht="12.75" customHeight="1" x14ac:dyDescent="0.2"/>
    <row r="34431" ht="12.75" customHeight="1" x14ac:dyDescent="0.2"/>
    <row r="34432" ht="12.75" customHeight="1" x14ac:dyDescent="0.2"/>
    <row r="34433" ht="12.75" customHeight="1" x14ac:dyDescent="0.2"/>
    <row r="34434" ht="12.75" customHeight="1" x14ac:dyDescent="0.2"/>
    <row r="34435" ht="12.75" customHeight="1" x14ac:dyDescent="0.2"/>
    <row r="34436" ht="12.75" customHeight="1" x14ac:dyDescent="0.2"/>
    <row r="34437" ht="12.75" customHeight="1" x14ac:dyDescent="0.2"/>
    <row r="34438" ht="12.75" customHeight="1" x14ac:dyDescent="0.2"/>
    <row r="34439" ht="12.75" customHeight="1" x14ac:dyDescent="0.2"/>
    <row r="34440" ht="12.75" customHeight="1" x14ac:dyDescent="0.2"/>
    <row r="34441" ht="12.75" customHeight="1" x14ac:dyDescent="0.2"/>
    <row r="34442" ht="12.75" customHeight="1" x14ac:dyDescent="0.2"/>
    <row r="34443" ht="12.75" customHeight="1" x14ac:dyDescent="0.2"/>
    <row r="34444" ht="12.75" customHeight="1" x14ac:dyDescent="0.2"/>
    <row r="34445" ht="12.75" customHeight="1" x14ac:dyDescent="0.2"/>
    <row r="34446" ht="12.75" customHeight="1" x14ac:dyDescent="0.2"/>
    <row r="34447" ht="12.75" customHeight="1" x14ac:dyDescent="0.2"/>
    <row r="34448" ht="12.75" customHeight="1" x14ac:dyDescent="0.2"/>
    <row r="34449" ht="12.75" customHeight="1" x14ac:dyDescent="0.2"/>
    <row r="34450" ht="12.75" customHeight="1" x14ac:dyDescent="0.2"/>
    <row r="34451" ht="12.75" customHeight="1" x14ac:dyDescent="0.2"/>
    <row r="34452" ht="12.75" customHeight="1" x14ac:dyDescent="0.2"/>
    <row r="34453" ht="12.75" customHeight="1" x14ac:dyDescent="0.2"/>
    <row r="34454" ht="12.75" customHeight="1" x14ac:dyDescent="0.2"/>
    <row r="34455" ht="12.75" customHeight="1" x14ac:dyDescent="0.2"/>
    <row r="34456" ht="12.75" customHeight="1" x14ac:dyDescent="0.2"/>
    <row r="34457" ht="12.75" customHeight="1" x14ac:dyDescent="0.2"/>
    <row r="34458" ht="12.75" customHeight="1" x14ac:dyDescent="0.2"/>
    <row r="34459" ht="12.75" customHeight="1" x14ac:dyDescent="0.2"/>
    <row r="34460" ht="12.75" customHeight="1" x14ac:dyDescent="0.2"/>
    <row r="34461" ht="12.75" customHeight="1" x14ac:dyDescent="0.2"/>
    <row r="34462" ht="12.75" customHeight="1" x14ac:dyDescent="0.2"/>
    <row r="34463" ht="12.75" customHeight="1" x14ac:dyDescent="0.2"/>
    <row r="34464" ht="12.75" customHeight="1" x14ac:dyDescent="0.2"/>
    <row r="34465" ht="12.75" customHeight="1" x14ac:dyDescent="0.2"/>
    <row r="34466" ht="12.75" customHeight="1" x14ac:dyDescent="0.2"/>
    <row r="34467" ht="12.75" customHeight="1" x14ac:dyDescent="0.2"/>
    <row r="34468" ht="12.75" customHeight="1" x14ac:dyDescent="0.2"/>
    <row r="34469" ht="12.75" customHeight="1" x14ac:dyDescent="0.2"/>
    <row r="34470" ht="12.75" customHeight="1" x14ac:dyDescent="0.2"/>
    <row r="34471" ht="12.75" customHeight="1" x14ac:dyDescent="0.2"/>
    <row r="34472" ht="12.75" customHeight="1" x14ac:dyDescent="0.2"/>
    <row r="34473" ht="12.75" customHeight="1" x14ac:dyDescent="0.2"/>
    <row r="34474" ht="12.75" customHeight="1" x14ac:dyDescent="0.2"/>
    <row r="34475" ht="12.75" customHeight="1" x14ac:dyDescent="0.2"/>
    <row r="34476" ht="12.75" customHeight="1" x14ac:dyDescent="0.2"/>
    <row r="34477" ht="12.75" customHeight="1" x14ac:dyDescent="0.2"/>
    <row r="34478" ht="12.75" customHeight="1" x14ac:dyDescent="0.2"/>
    <row r="34479" ht="12.75" customHeight="1" x14ac:dyDescent="0.2"/>
    <row r="34480" ht="12.75" customHeight="1" x14ac:dyDescent="0.2"/>
    <row r="34481" ht="12.75" customHeight="1" x14ac:dyDescent="0.2"/>
    <row r="34482" ht="12.75" customHeight="1" x14ac:dyDescent="0.2"/>
    <row r="34483" ht="12.75" customHeight="1" x14ac:dyDescent="0.2"/>
    <row r="34484" ht="12.75" customHeight="1" x14ac:dyDescent="0.2"/>
    <row r="34485" ht="12.75" customHeight="1" x14ac:dyDescent="0.2"/>
    <row r="34486" ht="12.75" customHeight="1" x14ac:dyDescent="0.2"/>
    <row r="34487" ht="12.75" customHeight="1" x14ac:dyDescent="0.2"/>
    <row r="34488" ht="12.75" customHeight="1" x14ac:dyDescent="0.2"/>
    <row r="34489" ht="12.75" customHeight="1" x14ac:dyDescent="0.2"/>
    <row r="34490" ht="12.75" customHeight="1" x14ac:dyDescent="0.2"/>
    <row r="34491" ht="12.75" customHeight="1" x14ac:dyDescent="0.2"/>
    <row r="34492" ht="12.75" customHeight="1" x14ac:dyDescent="0.2"/>
    <row r="34493" ht="12.75" customHeight="1" x14ac:dyDescent="0.2"/>
    <row r="34494" ht="12.75" customHeight="1" x14ac:dyDescent="0.2"/>
    <row r="34495" ht="12.75" customHeight="1" x14ac:dyDescent="0.2"/>
    <row r="34496" ht="12.75" customHeight="1" x14ac:dyDescent="0.2"/>
    <row r="34497" ht="12.75" customHeight="1" x14ac:dyDescent="0.2"/>
    <row r="34498" ht="12.75" customHeight="1" x14ac:dyDescent="0.2"/>
    <row r="34499" ht="12.75" customHeight="1" x14ac:dyDescent="0.2"/>
    <row r="34500" ht="12.75" customHeight="1" x14ac:dyDescent="0.2"/>
    <row r="34501" ht="12.75" customHeight="1" x14ac:dyDescent="0.2"/>
    <row r="34502" ht="12.75" customHeight="1" x14ac:dyDescent="0.2"/>
    <row r="34503" ht="12.75" customHeight="1" x14ac:dyDescent="0.2"/>
    <row r="34504" ht="12.75" customHeight="1" x14ac:dyDescent="0.2"/>
    <row r="34505" ht="12.75" customHeight="1" x14ac:dyDescent="0.2"/>
    <row r="34506" ht="12.75" customHeight="1" x14ac:dyDescent="0.2"/>
    <row r="34507" ht="12.75" customHeight="1" x14ac:dyDescent="0.2"/>
    <row r="34508" ht="12.75" customHeight="1" x14ac:dyDescent="0.2"/>
    <row r="34509" ht="12.75" customHeight="1" x14ac:dyDescent="0.2"/>
    <row r="34510" ht="12.75" customHeight="1" x14ac:dyDescent="0.2"/>
    <row r="34511" ht="12.75" customHeight="1" x14ac:dyDescent="0.2"/>
    <row r="34512" ht="12.75" customHeight="1" x14ac:dyDescent="0.2"/>
    <row r="34513" ht="12.75" customHeight="1" x14ac:dyDescent="0.2"/>
    <row r="34514" ht="12.75" customHeight="1" x14ac:dyDescent="0.2"/>
    <row r="34515" ht="12.75" customHeight="1" x14ac:dyDescent="0.2"/>
    <row r="34516" ht="12.75" customHeight="1" x14ac:dyDescent="0.2"/>
    <row r="34517" ht="12.75" customHeight="1" x14ac:dyDescent="0.2"/>
    <row r="34518" ht="12.75" customHeight="1" x14ac:dyDescent="0.2"/>
    <row r="34519" ht="12.75" customHeight="1" x14ac:dyDescent="0.2"/>
    <row r="34520" ht="12.75" customHeight="1" x14ac:dyDescent="0.2"/>
    <row r="34521" ht="12.75" customHeight="1" x14ac:dyDescent="0.2"/>
    <row r="34522" ht="12.75" customHeight="1" x14ac:dyDescent="0.2"/>
    <row r="34523" ht="12.75" customHeight="1" x14ac:dyDescent="0.2"/>
    <row r="34524" ht="12.75" customHeight="1" x14ac:dyDescent="0.2"/>
    <row r="34525" ht="12.75" customHeight="1" x14ac:dyDescent="0.2"/>
    <row r="34526" ht="12.75" customHeight="1" x14ac:dyDescent="0.2"/>
    <row r="34527" ht="12.75" customHeight="1" x14ac:dyDescent="0.2"/>
    <row r="34528" ht="12.75" customHeight="1" x14ac:dyDescent="0.2"/>
    <row r="34529" ht="12.75" customHeight="1" x14ac:dyDescent="0.2"/>
    <row r="34530" ht="12.75" customHeight="1" x14ac:dyDescent="0.2"/>
    <row r="34531" ht="12.75" customHeight="1" x14ac:dyDescent="0.2"/>
    <row r="34532" ht="12.75" customHeight="1" x14ac:dyDescent="0.2"/>
    <row r="34533" ht="12.75" customHeight="1" x14ac:dyDescent="0.2"/>
    <row r="34534" ht="12.75" customHeight="1" x14ac:dyDescent="0.2"/>
    <row r="34535" ht="12.75" customHeight="1" x14ac:dyDescent="0.2"/>
    <row r="34536" ht="12.75" customHeight="1" x14ac:dyDescent="0.2"/>
    <row r="34537" ht="12.75" customHeight="1" x14ac:dyDescent="0.2"/>
    <row r="34538" ht="12.75" customHeight="1" x14ac:dyDescent="0.2"/>
    <row r="34539" ht="12.75" customHeight="1" x14ac:dyDescent="0.2"/>
    <row r="34540" ht="12.75" customHeight="1" x14ac:dyDescent="0.2"/>
    <row r="34541" ht="12.75" customHeight="1" x14ac:dyDescent="0.2"/>
    <row r="34542" ht="12.75" customHeight="1" x14ac:dyDescent="0.2"/>
    <row r="34543" ht="12.75" customHeight="1" x14ac:dyDescent="0.2"/>
    <row r="34544" ht="12.75" customHeight="1" x14ac:dyDescent="0.2"/>
    <row r="34545" ht="12.75" customHeight="1" x14ac:dyDescent="0.2"/>
    <row r="34546" ht="12.75" customHeight="1" x14ac:dyDescent="0.2"/>
    <row r="34547" ht="12.75" customHeight="1" x14ac:dyDescent="0.2"/>
    <row r="34548" ht="12.75" customHeight="1" x14ac:dyDescent="0.2"/>
    <row r="34549" ht="12.75" customHeight="1" x14ac:dyDescent="0.2"/>
    <row r="34550" ht="12.75" customHeight="1" x14ac:dyDescent="0.2"/>
    <row r="34551" ht="12.75" customHeight="1" x14ac:dyDescent="0.2"/>
    <row r="34552" ht="12.75" customHeight="1" x14ac:dyDescent="0.2"/>
    <row r="34553" ht="12.75" customHeight="1" x14ac:dyDescent="0.2"/>
    <row r="34554" ht="12.75" customHeight="1" x14ac:dyDescent="0.2"/>
    <row r="34555" ht="12.75" customHeight="1" x14ac:dyDescent="0.2"/>
    <row r="34556" ht="12.75" customHeight="1" x14ac:dyDescent="0.2"/>
    <row r="34557" ht="12.75" customHeight="1" x14ac:dyDescent="0.2"/>
    <row r="34558" ht="12.75" customHeight="1" x14ac:dyDescent="0.2"/>
    <row r="34559" ht="12.75" customHeight="1" x14ac:dyDescent="0.2"/>
    <row r="34560" ht="12.75" customHeight="1" x14ac:dyDescent="0.2"/>
    <row r="34561" ht="12.75" customHeight="1" x14ac:dyDescent="0.2"/>
    <row r="34562" ht="12.75" customHeight="1" x14ac:dyDescent="0.2"/>
    <row r="34563" ht="12.75" customHeight="1" x14ac:dyDescent="0.2"/>
    <row r="34564" ht="12.75" customHeight="1" x14ac:dyDescent="0.2"/>
    <row r="34565" ht="12.75" customHeight="1" x14ac:dyDescent="0.2"/>
    <row r="34566" ht="12.75" customHeight="1" x14ac:dyDescent="0.2"/>
    <row r="34567" ht="12.75" customHeight="1" x14ac:dyDescent="0.2"/>
    <row r="34568" ht="12.75" customHeight="1" x14ac:dyDescent="0.2"/>
    <row r="34569" ht="12.75" customHeight="1" x14ac:dyDescent="0.2"/>
    <row r="34570" ht="12.75" customHeight="1" x14ac:dyDescent="0.2"/>
    <row r="34571" ht="12.75" customHeight="1" x14ac:dyDescent="0.2"/>
    <row r="34572" ht="12.75" customHeight="1" x14ac:dyDescent="0.2"/>
    <row r="34573" ht="12.75" customHeight="1" x14ac:dyDescent="0.2"/>
    <row r="34574" ht="12.75" customHeight="1" x14ac:dyDescent="0.2"/>
    <row r="34575" ht="12.75" customHeight="1" x14ac:dyDescent="0.2"/>
    <row r="34576" ht="12.75" customHeight="1" x14ac:dyDescent="0.2"/>
    <row r="34577" ht="12.75" customHeight="1" x14ac:dyDescent="0.2"/>
    <row r="34578" ht="12.75" customHeight="1" x14ac:dyDescent="0.2"/>
    <row r="34579" ht="12.75" customHeight="1" x14ac:dyDescent="0.2"/>
    <row r="34580" ht="12.75" customHeight="1" x14ac:dyDescent="0.2"/>
    <row r="34581" ht="12.75" customHeight="1" x14ac:dyDescent="0.2"/>
    <row r="34582" ht="12.75" customHeight="1" x14ac:dyDescent="0.2"/>
    <row r="34583" ht="12.75" customHeight="1" x14ac:dyDescent="0.2"/>
    <row r="34584" ht="12.75" customHeight="1" x14ac:dyDescent="0.2"/>
    <row r="34585" ht="12.75" customHeight="1" x14ac:dyDescent="0.2"/>
    <row r="34586" ht="12.75" customHeight="1" x14ac:dyDescent="0.2"/>
    <row r="34587" ht="12.75" customHeight="1" x14ac:dyDescent="0.2"/>
    <row r="34588" ht="12.75" customHeight="1" x14ac:dyDescent="0.2"/>
    <row r="34589" ht="12.75" customHeight="1" x14ac:dyDescent="0.2"/>
    <row r="34590" ht="12.75" customHeight="1" x14ac:dyDescent="0.2"/>
    <row r="34591" ht="12.75" customHeight="1" x14ac:dyDescent="0.2"/>
    <row r="34592" ht="12.75" customHeight="1" x14ac:dyDescent="0.2"/>
    <row r="34593" ht="12.75" customHeight="1" x14ac:dyDescent="0.2"/>
    <row r="34594" ht="12.75" customHeight="1" x14ac:dyDescent="0.2"/>
    <row r="34595" ht="12.75" customHeight="1" x14ac:dyDescent="0.2"/>
    <row r="34596" ht="12.75" customHeight="1" x14ac:dyDescent="0.2"/>
    <row r="34597" ht="12.75" customHeight="1" x14ac:dyDescent="0.2"/>
    <row r="34598" ht="12.75" customHeight="1" x14ac:dyDescent="0.2"/>
    <row r="34599" ht="12.75" customHeight="1" x14ac:dyDescent="0.2"/>
    <row r="34600" ht="12.75" customHeight="1" x14ac:dyDescent="0.2"/>
    <row r="34601" ht="12.75" customHeight="1" x14ac:dyDescent="0.2"/>
    <row r="34602" ht="12.75" customHeight="1" x14ac:dyDescent="0.2"/>
    <row r="34603" ht="12.75" customHeight="1" x14ac:dyDescent="0.2"/>
    <row r="34604" ht="12.75" customHeight="1" x14ac:dyDescent="0.2"/>
    <row r="34605" ht="12.75" customHeight="1" x14ac:dyDescent="0.2"/>
    <row r="34606" ht="12.75" customHeight="1" x14ac:dyDescent="0.2"/>
    <row r="34607" ht="12.75" customHeight="1" x14ac:dyDescent="0.2"/>
    <row r="34608" ht="12.75" customHeight="1" x14ac:dyDescent="0.2"/>
    <row r="34609" ht="12.75" customHeight="1" x14ac:dyDescent="0.2"/>
    <row r="34610" ht="12.75" customHeight="1" x14ac:dyDescent="0.2"/>
    <row r="34611" ht="12.75" customHeight="1" x14ac:dyDescent="0.2"/>
    <row r="34612" ht="12.75" customHeight="1" x14ac:dyDescent="0.2"/>
    <row r="34613" ht="12.75" customHeight="1" x14ac:dyDescent="0.2"/>
    <row r="34614" ht="12.75" customHeight="1" x14ac:dyDescent="0.2"/>
    <row r="34615" ht="12.75" customHeight="1" x14ac:dyDescent="0.2"/>
    <row r="34616" ht="12.75" customHeight="1" x14ac:dyDescent="0.2"/>
    <row r="34617" ht="12.75" customHeight="1" x14ac:dyDescent="0.2"/>
    <row r="34618" ht="12.75" customHeight="1" x14ac:dyDescent="0.2"/>
    <row r="34619" ht="12.75" customHeight="1" x14ac:dyDescent="0.2"/>
    <row r="34620" ht="12.75" customHeight="1" x14ac:dyDescent="0.2"/>
    <row r="34621" ht="12.75" customHeight="1" x14ac:dyDescent="0.2"/>
    <row r="34622" ht="12.75" customHeight="1" x14ac:dyDescent="0.2"/>
    <row r="34623" ht="12.75" customHeight="1" x14ac:dyDescent="0.2"/>
    <row r="34624" ht="12.75" customHeight="1" x14ac:dyDescent="0.2"/>
    <row r="34625" ht="12.75" customHeight="1" x14ac:dyDescent="0.2"/>
    <row r="34626" ht="12.75" customHeight="1" x14ac:dyDescent="0.2"/>
    <row r="34627" ht="12.75" customHeight="1" x14ac:dyDescent="0.2"/>
    <row r="34628" ht="12.75" customHeight="1" x14ac:dyDescent="0.2"/>
    <row r="34629" ht="12.75" customHeight="1" x14ac:dyDescent="0.2"/>
    <row r="34630" ht="12.75" customHeight="1" x14ac:dyDescent="0.2"/>
    <row r="34631" ht="12.75" customHeight="1" x14ac:dyDescent="0.2"/>
    <row r="34632" ht="12.75" customHeight="1" x14ac:dyDescent="0.2"/>
    <row r="34633" ht="12.75" customHeight="1" x14ac:dyDescent="0.2"/>
    <row r="34634" ht="12.75" customHeight="1" x14ac:dyDescent="0.2"/>
    <row r="34635" ht="12.75" customHeight="1" x14ac:dyDescent="0.2"/>
    <row r="34636" ht="12.75" customHeight="1" x14ac:dyDescent="0.2"/>
    <row r="34637" ht="12.75" customHeight="1" x14ac:dyDescent="0.2"/>
    <row r="34638" ht="12.75" customHeight="1" x14ac:dyDescent="0.2"/>
    <row r="34639" ht="12.75" customHeight="1" x14ac:dyDescent="0.2"/>
    <row r="34640" ht="12.75" customHeight="1" x14ac:dyDescent="0.2"/>
    <row r="34641" ht="12.75" customHeight="1" x14ac:dyDescent="0.2"/>
    <row r="34642" ht="12.75" customHeight="1" x14ac:dyDescent="0.2"/>
    <row r="34643" ht="12.75" customHeight="1" x14ac:dyDescent="0.2"/>
    <row r="34644" ht="12.75" customHeight="1" x14ac:dyDescent="0.2"/>
    <row r="34645" ht="12.75" customHeight="1" x14ac:dyDescent="0.2"/>
    <row r="34646" ht="12.75" customHeight="1" x14ac:dyDescent="0.2"/>
    <row r="34647" ht="12.75" customHeight="1" x14ac:dyDescent="0.2"/>
    <row r="34648" ht="12.75" customHeight="1" x14ac:dyDescent="0.2"/>
    <row r="34649" ht="12.75" customHeight="1" x14ac:dyDescent="0.2"/>
    <row r="34650" ht="12.75" customHeight="1" x14ac:dyDescent="0.2"/>
    <row r="34651" ht="12.75" customHeight="1" x14ac:dyDescent="0.2"/>
    <row r="34652" ht="12.75" customHeight="1" x14ac:dyDescent="0.2"/>
    <row r="34653" ht="12.75" customHeight="1" x14ac:dyDescent="0.2"/>
    <row r="34654" ht="12.75" customHeight="1" x14ac:dyDescent="0.2"/>
    <row r="34655" ht="12.75" customHeight="1" x14ac:dyDescent="0.2"/>
    <row r="34656" ht="12.75" customHeight="1" x14ac:dyDescent="0.2"/>
    <row r="34657" ht="12.75" customHeight="1" x14ac:dyDescent="0.2"/>
    <row r="34658" ht="12.75" customHeight="1" x14ac:dyDescent="0.2"/>
    <row r="34659" ht="12.75" customHeight="1" x14ac:dyDescent="0.2"/>
    <row r="34660" ht="12.75" customHeight="1" x14ac:dyDescent="0.2"/>
    <row r="34661" ht="12.75" customHeight="1" x14ac:dyDescent="0.2"/>
    <row r="34662" ht="12.75" customHeight="1" x14ac:dyDescent="0.2"/>
    <row r="34663" ht="12.75" customHeight="1" x14ac:dyDescent="0.2"/>
    <row r="34664" ht="12.75" customHeight="1" x14ac:dyDescent="0.2"/>
    <row r="34665" ht="12.75" customHeight="1" x14ac:dyDescent="0.2"/>
    <row r="34666" ht="12.75" customHeight="1" x14ac:dyDescent="0.2"/>
    <row r="34667" ht="12.75" customHeight="1" x14ac:dyDescent="0.2"/>
    <row r="34668" ht="12.75" customHeight="1" x14ac:dyDescent="0.2"/>
    <row r="34669" ht="12.75" customHeight="1" x14ac:dyDescent="0.2"/>
    <row r="34670" ht="12.75" customHeight="1" x14ac:dyDescent="0.2"/>
    <row r="34671" ht="12.75" customHeight="1" x14ac:dyDescent="0.2"/>
    <row r="34672" ht="12.75" customHeight="1" x14ac:dyDescent="0.2"/>
    <row r="34673" ht="12.75" customHeight="1" x14ac:dyDescent="0.2"/>
    <row r="34674" ht="12.75" customHeight="1" x14ac:dyDescent="0.2"/>
    <row r="34675" ht="12.75" customHeight="1" x14ac:dyDescent="0.2"/>
    <row r="34676" ht="12.75" customHeight="1" x14ac:dyDescent="0.2"/>
    <row r="34677" ht="12.75" customHeight="1" x14ac:dyDescent="0.2"/>
    <row r="34678" ht="12.75" customHeight="1" x14ac:dyDescent="0.2"/>
    <row r="34679" ht="12.75" customHeight="1" x14ac:dyDescent="0.2"/>
    <row r="34680" ht="12.75" customHeight="1" x14ac:dyDescent="0.2"/>
    <row r="34681" ht="12.75" customHeight="1" x14ac:dyDescent="0.2"/>
    <row r="34682" ht="12.75" customHeight="1" x14ac:dyDescent="0.2"/>
    <row r="34683" ht="12.75" customHeight="1" x14ac:dyDescent="0.2"/>
    <row r="34684" ht="12.75" customHeight="1" x14ac:dyDescent="0.2"/>
    <row r="34685" ht="12.75" customHeight="1" x14ac:dyDescent="0.2"/>
    <row r="34686" ht="12.75" customHeight="1" x14ac:dyDescent="0.2"/>
    <row r="34687" ht="12.75" customHeight="1" x14ac:dyDescent="0.2"/>
    <row r="34688" ht="12.75" customHeight="1" x14ac:dyDescent="0.2"/>
    <row r="34689" ht="12.75" customHeight="1" x14ac:dyDescent="0.2"/>
    <row r="34690" ht="12.75" customHeight="1" x14ac:dyDescent="0.2"/>
    <row r="34691" ht="12.75" customHeight="1" x14ac:dyDescent="0.2"/>
    <row r="34692" ht="12.75" customHeight="1" x14ac:dyDescent="0.2"/>
    <row r="34693" ht="12.75" customHeight="1" x14ac:dyDescent="0.2"/>
    <row r="34694" ht="12.75" customHeight="1" x14ac:dyDescent="0.2"/>
    <row r="34695" ht="12.75" customHeight="1" x14ac:dyDescent="0.2"/>
    <row r="34696" ht="12.75" customHeight="1" x14ac:dyDescent="0.2"/>
    <row r="34697" ht="12.75" customHeight="1" x14ac:dyDescent="0.2"/>
    <row r="34698" ht="12.75" customHeight="1" x14ac:dyDescent="0.2"/>
    <row r="34699" ht="12.75" customHeight="1" x14ac:dyDescent="0.2"/>
    <row r="34700" ht="12.75" customHeight="1" x14ac:dyDescent="0.2"/>
    <row r="34701" ht="12.75" customHeight="1" x14ac:dyDescent="0.2"/>
    <row r="34702" ht="12.75" customHeight="1" x14ac:dyDescent="0.2"/>
    <row r="34703" ht="12.75" customHeight="1" x14ac:dyDescent="0.2"/>
    <row r="34704" ht="12.75" customHeight="1" x14ac:dyDescent="0.2"/>
    <row r="34705" ht="12.75" customHeight="1" x14ac:dyDescent="0.2"/>
    <row r="34706" ht="12.75" customHeight="1" x14ac:dyDescent="0.2"/>
    <row r="34707" ht="12.75" customHeight="1" x14ac:dyDescent="0.2"/>
    <row r="34708" ht="12.75" customHeight="1" x14ac:dyDescent="0.2"/>
    <row r="34709" ht="12.75" customHeight="1" x14ac:dyDescent="0.2"/>
    <row r="34710" ht="12.75" customHeight="1" x14ac:dyDescent="0.2"/>
    <row r="34711" ht="12.75" customHeight="1" x14ac:dyDescent="0.2"/>
    <row r="34712" ht="12.75" customHeight="1" x14ac:dyDescent="0.2"/>
    <row r="34713" ht="12.75" customHeight="1" x14ac:dyDescent="0.2"/>
    <row r="34714" ht="12.75" customHeight="1" x14ac:dyDescent="0.2"/>
    <row r="34715" ht="12.75" customHeight="1" x14ac:dyDescent="0.2"/>
    <row r="34716" ht="12.75" customHeight="1" x14ac:dyDescent="0.2"/>
    <row r="34717" ht="12.75" customHeight="1" x14ac:dyDescent="0.2"/>
    <row r="34718" ht="12.75" customHeight="1" x14ac:dyDescent="0.2"/>
    <row r="34719" ht="12.75" customHeight="1" x14ac:dyDescent="0.2"/>
    <row r="34720" ht="12.75" customHeight="1" x14ac:dyDescent="0.2"/>
    <row r="34721" ht="12.75" customHeight="1" x14ac:dyDescent="0.2"/>
    <row r="34722" ht="12.75" customHeight="1" x14ac:dyDescent="0.2"/>
    <row r="34723" ht="12.75" customHeight="1" x14ac:dyDescent="0.2"/>
    <row r="34724" ht="12.75" customHeight="1" x14ac:dyDescent="0.2"/>
    <row r="34725" ht="12.75" customHeight="1" x14ac:dyDescent="0.2"/>
    <row r="34726" ht="12.75" customHeight="1" x14ac:dyDescent="0.2"/>
    <row r="34727" ht="12.75" customHeight="1" x14ac:dyDescent="0.2"/>
    <row r="34728" ht="12.75" customHeight="1" x14ac:dyDescent="0.2"/>
    <row r="34729" ht="12.75" customHeight="1" x14ac:dyDescent="0.2"/>
    <row r="34730" ht="12.75" customHeight="1" x14ac:dyDescent="0.2"/>
    <row r="34731" ht="12.75" customHeight="1" x14ac:dyDescent="0.2"/>
    <row r="34732" ht="12.75" customHeight="1" x14ac:dyDescent="0.2"/>
    <row r="34733" ht="12.75" customHeight="1" x14ac:dyDescent="0.2"/>
    <row r="34734" ht="12.75" customHeight="1" x14ac:dyDescent="0.2"/>
    <row r="34735" ht="12.75" customHeight="1" x14ac:dyDescent="0.2"/>
    <row r="34736" ht="12.75" customHeight="1" x14ac:dyDescent="0.2"/>
    <row r="34737" ht="12.75" customHeight="1" x14ac:dyDescent="0.2"/>
    <row r="34738" ht="12.75" customHeight="1" x14ac:dyDescent="0.2"/>
    <row r="34739" ht="12.75" customHeight="1" x14ac:dyDescent="0.2"/>
    <row r="34740" ht="12.75" customHeight="1" x14ac:dyDescent="0.2"/>
    <row r="34741" ht="12.75" customHeight="1" x14ac:dyDescent="0.2"/>
    <row r="34742" ht="12.75" customHeight="1" x14ac:dyDescent="0.2"/>
    <row r="34743" ht="12.75" customHeight="1" x14ac:dyDescent="0.2"/>
    <row r="34744" ht="12.75" customHeight="1" x14ac:dyDescent="0.2"/>
    <row r="34745" ht="12.75" customHeight="1" x14ac:dyDescent="0.2"/>
    <row r="34746" ht="12.75" customHeight="1" x14ac:dyDescent="0.2"/>
    <row r="34747" ht="12.75" customHeight="1" x14ac:dyDescent="0.2"/>
    <row r="34748" ht="12.75" customHeight="1" x14ac:dyDescent="0.2"/>
    <row r="34749" ht="12.75" customHeight="1" x14ac:dyDescent="0.2"/>
    <row r="34750" ht="12.75" customHeight="1" x14ac:dyDescent="0.2"/>
    <row r="34751" ht="12.75" customHeight="1" x14ac:dyDescent="0.2"/>
    <row r="34752" ht="12.75" customHeight="1" x14ac:dyDescent="0.2"/>
    <row r="34753" ht="12.75" customHeight="1" x14ac:dyDescent="0.2"/>
    <row r="34754" ht="12.75" customHeight="1" x14ac:dyDescent="0.2"/>
    <row r="34755" ht="12.75" customHeight="1" x14ac:dyDescent="0.2"/>
    <row r="34756" ht="12.75" customHeight="1" x14ac:dyDescent="0.2"/>
    <row r="34757" ht="12.75" customHeight="1" x14ac:dyDescent="0.2"/>
    <row r="34758" ht="12.75" customHeight="1" x14ac:dyDescent="0.2"/>
    <row r="34759" ht="12.75" customHeight="1" x14ac:dyDescent="0.2"/>
    <row r="34760" ht="12.75" customHeight="1" x14ac:dyDescent="0.2"/>
    <row r="34761" ht="12.75" customHeight="1" x14ac:dyDescent="0.2"/>
    <row r="34762" ht="12.75" customHeight="1" x14ac:dyDescent="0.2"/>
    <row r="34763" ht="12.75" customHeight="1" x14ac:dyDescent="0.2"/>
    <row r="34764" ht="12.75" customHeight="1" x14ac:dyDescent="0.2"/>
    <row r="34765" ht="12.75" customHeight="1" x14ac:dyDescent="0.2"/>
    <row r="34766" ht="12.75" customHeight="1" x14ac:dyDescent="0.2"/>
    <row r="34767" ht="12.75" customHeight="1" x14ac:dyDescent="0.2"/>
    <row r="34768" ht="12.75" customHeight="1" x14ac:dyDescent="0.2"/>
    <row r="34769" ht="12.75" customHeight="1" x14ac:dyDescent="0.2"/>
    <row r="34770" ht="12.75" customHeight="1" x14ac:dyDescent="0.2"/>
    <row r="34771" ht="12.75" customHeight="1" x14ac:dyDescent="0.2"/>
    <row r="34772" ht="12.75" customHeight="1" x14ac:dyDescent="0.2"/>
    <row r="34773" ht="12.75" customHeight="1" x14ac:dyDescent="0.2"/>
    <row r="34774" ht="12.75" customHeight="1" x14ac:dyDescent="0.2"/>
    <row r="34775" ht="12.75" customHeight="1" x14ac:dyDescent="0.2"/>
    <row r="34776" ht="12.75" customHeight="1" x14ac:dyDescent="0.2"/>
    <row r="34777" ht="12.75" customHeight="1" x14ac:dyDescent="0.2"/>
    <row r="34778" ht="12.75" customHeight="1" x14ac:dyDescent="0.2"/>
    <row r="34779" ht="12.75" customHeight="1" x14ac:dyDescent="0.2"/>
    <row r="34780" ht="12.75" customHeight="1" x14ac:dyDescent="0.2"/>
    <row r="34781" ht="12.75" customHeight="1" x14ac:dyDescent="0.2"/>
    <row r="34782" ht="12.75" customHeight="1" x14ac:dyDescent="0.2"/>
    <row r="34783" ht="12.75" customHeight="1" x14ac:dyDescent="0.2"/>
    <row r="34784" ht="12.75" customHeight="1" x14ac:dyDescent="0.2"/>
    <row r="34785" ht="12.75" customHeight="1" x14ac:dyDescent="0.2"/>
    <row r="34786" ht="12.75" customHeight="1" x14ac:dyDescent="0.2"/>
    <row r="34787" ht="12.75" customHeight="1" x14ac:dyDescent="0.2"/>
    <row r="34788" ht="12.75" customHeight="1" x14ac:dyDescent="0.2"/>
    <row r="34789" ht="12.75" customHeight="1" x14ac:dyDescent="0.2"/>
    <row r="34790" ht="12.75" customHeight="1" x14ac:dyDescent="0.2"/>
    <row r="34791" ht="12.75" customHeight="1" x14ac:dyDescent="0.2"/>
    <row r="34792" ht="12.75" customHeight="1" x14ac:dyDescent="0.2"/>
    <row r="34793" ht="12.75" customHeight="1" x14ac:dyDescent="0.2"/>
    <row r="34794" ht="12.75" customHeight="1" x14ac:dyDescent="0.2"/>
    <row r="34795" ht="12.75" customHeight="1" x14ac:dyDescent="0.2"/>
    <row r="34796" ht="12.75" customHeight="1" x14ac:dyDescent="0.2"/>
    <row r="34797" ht="12.75" customHeight="1" x14ac:dyDescent="0.2"/>
    <row r="34798" ht="12.75" customHeight="1" x14ac:dyDescent="0.2"/>
    <row r="34799" ht="12.75" customHeight="1" x14ac:dyDescent="0.2"/>
    <row r="34800" ht="12.75" customHeight="1" x14ac:dyDescent="0.2"/>
    <row r="34801" ht="12.75" customHeight="1" x14ac:dyDescent="0.2"/>
    <row r="34802" ht="12.75" customHeight="1" x14ac:dyDescent="0.2"/>
    <row r="34803" ht="12.75" customHeight="1" x14ac:dyDescent="0.2"/>
    <row r="34804" ht="12.75" customHeight="1" x14ac:dyDescent="0.2"/>
    <row r="34805" ht="12.75" customHeight="1" x14ac:dyDescent="0.2"/>
    <row r="34806" ht="12.75" customHeight="1" x14ac:dyDescent="0.2"/>
    <row r="34807" ht="12.75" customHeight="1" x14ac:dyDescent="0.2"/>
    <row r="34808" ht="12.75" customHeight="1" x14ac:dyDescent="0.2"/>
    <row r="34809" ht="12.75" customHeight="1" x14ac:dyDescent="0.2"/>
    <row r="34810" ht="12.75" customHeight="1" x14ac:dyDescent="0.2"/>
    <row r="34811" ht="12.75" customHeight="1" x14ac:dyDescent="0.2"/>
    <row r="34812" ht="12.75" customHeight="1" x14ac:dyDescent="0.2"/>
    <row r="34813" ht="12.75" customHeight="1" x14ac:dyDescent="0.2"/>
    <row r="34814" ht="12.75" customHeight="1" x14ac:dyDescent="0.2"/>
    <row r="34815" ht="12.75" customHeight="1" x14ac:dyDescent="0.2"/>
    <row r="34816" ht="12.75" customHeight="1" x14ac:dyDescent="0.2"/>
    <row r="34817" ht="12.75" customHeight="1" x14ac:dyDescent="0.2"/>
    <row r="34818" ht="12.75" customHeight="1" x14ac:dyDescent="0.2"/>
    <row r="34819" ht="12.75" customHeight="1" x14ac:dyDescent="0.2"/>
    <row r="34820" ht="12.75" customHeight="1" x14ac:dyDescent="0.2"/>
    <row r="34821" ht="12.75" customHeight="1" x14ac:dyDescent="0.2"/>
    <row r="34822" ht="12.75" customHeight="1" x14ac:dyDescent="0.2"/>
    <row r="34823" ht="12.75" customHeight="1" x14ac:dyDescent="0.2"/>
    <row r="34824" ht="12.75" customHeight="1" x14ac:dyDescent="0.2"/>
    <row r="34825" ht="12.75" customHeight="1" x14ac:dyDescent="0.2"/>
    <row r="34826" ht="12.75" customHeight="1" x14ac:dyDescent="0.2"/>
    <row r="34827" ht="12.75" customHeight="1" x14ac:dyDescent="0.2"/>
    <row r="34828" ht="12.75" customHeight="1" x14ac:dyDescent="0.2"/>
    <row r="34829" ht="12.75" customHeight="1" x14ac:dyDescent="0.2"/>
    <row r="34830" ht="12.75" customHeight="1" x14ac:dyDescent="0.2"/>
    <row r="34831" ht="12.75" customHeight="1" x14ac:dyDescent="0.2"/>
    <row r="34832" ht="12.75" customHeight="1" x14ac:dyDescent="0.2"/>
    <row r="34833" ht="12.75" customHeight="1" x14ac:dyDescent="0.2"/>
    <row r="34834" ht="12.75" customHeight="1" x14ac:dyDescent="0.2"/>
    <row r="34835" ht="12.75" customHeight="1" x14ac:dyDescent="0.2"/>
    <row r="34836" ht="12.75" customHeight="1" x14ac:dyDescent="0.2"/>
    <row r="34837" ht="12.75" customHeight="1" x14ac:dyDescent="0.2"/>
    <row r="34838" ht="12.75" customHeight="1" x14ac:dyDescent="0.2"/>
    <row r="34839" ht="12.75" customHeight="1" x14ac:dyDescent="0.2"/>
    <row r="34840" ht="12.75" customHeight="1" x14ac:dyDescent="0.2"/>
    <row r="34841" ht="12.75" customHeight="1" x14ac:dyDescent="0.2"/>
    <row r="34842" ht="12.75" customHeight="1" x14ac:dyDescent="0.2"/>
    <row r="34843" ht="12.75" customHeight="1" x14ac:dyDescent="0.2"/>
    <row r="34844" ht="12.75" customHeight="1" x14ac:dyDescent="0.2"/>
    <row r="34845" ht="12.75" customHeight="1" x14ac:dyDescent="0.2"/>
    <row r="34846" ht="12.75" customHeight="1" x14ac:dyDescent="0.2"/>
    <row r="34847" ht="12.75" customHeight="1" x14ac:dyDescent="0.2"/>
    <row r="34848" ht="12.75" customHeight="1" x14ac:dyDescent="0.2"/>
    <row r="34849" ht="12.75" customHeight="1" x14ac:dyDescent="0.2"/>
    <row r="34850" ht="12.75" customHeight="1" x14ac:dyDescent="0.2"/>
    <row r="34851" ht="12.75" customHeight="1" x14ac:dyDescent="0.2"/>
    <row r="34852" ht="12.75" customHeight="1" x14ac:dyDescent="0.2"/>
    <row r="34853" ht="12.75" customHeight="1" x14ac:dyDescent="0.2"/>
    <row r="34854" ht="12.75" customHeight="1" x14ac:dyDescent="0.2"/>
    <row r="34855" ht="12.75" customHeight="1" x14ac:dyDescent="0.2"/>
    <row r="34856" ht="12.75" customHeight="1" x14ac:dyDescent="0.2"/>
    <row r="34857" ht="12.75" customHeight="1" x14ac:dyDescent="0.2"/>
    <row r="34858" ht="12.75" customHeight="1" x14ac:dyDescent="0.2"/>
    <row r="34859" ht="12.75" customHeight="1" x14ac:dyDescent="0.2"/>
    <row r="34860" ht="12.75" customHeight="1" x14ac:dyDescent="0.2"/>
    <row r="34861" ht="12.75" customHeight="1" x14ac:dyDescent="0.2"/>
    <row r="34862" ht="12.75" customHeight="1" x14ac:dyDescent="0.2"/>
    <row r="34863" ht="12.75" customHeight="1" x14ac:dyDescent="0.2"/>
    <row r="34864" ht="12.75" customHeight="1" x14ac:dyDescent="0.2"/>
    <row r="34865" ht="12.75" customHeight="1" x14ac:dyDescent="0.2"/>
    <row r="34866" ht="12.75" customHeight="1" x14ac:dyDescent="0.2"/>
    <row r="34867" ht="12.75" customHeight="1" x14ac:dyDescent="0.2"/>
    <row r="34868" ht="12.75" customHeight="1" x14ac:dyDescent="0.2"/>
    <row r="34869" ht="12.75" customHeight="1" x14ac:dyDescent="0.2"/>
    <row r="34870" ht="12.75" customHeight="1" x14ac:dyDescent="0.2"/>
    <row r="34871" ht="12.75" customHeight="1" x14ac:dyDescent="0.2"/>
    <row r="34872" ht="12.75" customHeight="1" x14ac:dyDescent="0.2"/>
    <row r="34873" ht="12.75" customHeight="1" x14ac:dyDescent="0.2"/>
    <row r="34874" ht="12.75" customHeight="1" x14ac:dyDescent="0.2"/>
    <row r="34875" ht="12.75" customHeight="1" x14ac:dyDescent="0.2"/>
    <row r="34876" ht="12.75" customHeight="1" x14ac:dyDescent="0.2"/>
    <row r="34877" ht="12.75" customHeight="1" x14ac:dyDescent="0.2"/>
    <row r="34878" ht="12.75" customHeight="1" x14ac:dyDescent="0.2"/>
    <row r="34879" ht="12.75" customHeight="1" x14ac:dyDescent="0.2"/>
    <row r="34880" ht="12.75" customHeight="1" x14ac:dyDescent="0.2"/>
    <row r="34881" ht="12.75" customHeight="1" x14ac:dyDescent="0.2"/>
    <row r="34882" ht="12.75" customHeight="1" x14ac:dyDescent="0.2"/>
    <row r="34883" ht="12.75" customHeight="1" x14ac:dyDescent="0.2"/>
    <row r="34884" ht="12.75" customHeight="1" x14ac:dyDescent="0.2"/>
    <row r="34885" ht="12.75" customHeight="1" x14ac:dyDescent="0.2"/>
    <row r="34886" ht="12.75" customHeight="1" x14ac:dyDescent="0.2"/>
    <row r="34887" ht="12.75" customHeight="1" x14ac:dyDescent="0.2"/>
    <row r="34888" ht="12.75" customHeight="1" x14ac:dyDescent="0.2"/>
    <row r="34889" ht="12.75" customHeight="1" x14ac:dyDescent="0.2"/>
    <row r="34890" ht="12.75" customHeight="1" x14ac:dyDescent="0.2"/>
    <row r="34891" ht="12.75" customHeight="1" x14ac:dyDescent="0.2"/>
    <row r="34892" ht="12.75" customHeight="1" x14ac:dyDescent="0.2"/>
    <row r="34893" ht="12.75" customHeight="1" x14ac:dyDescent="0.2"/>
    <row r="34894" ht="12.75" customHeight="1" x14ac:dyDescent="0.2"/>
    <row r="34895" ht="12.75" customHeight="1" x14ac:dyDescent="0.2"/>
    <row r="34896" ht="12.75" customHeight="1" x14ac:dyDescent="0.2"/>
    <row r="34897" ht="12.75" customHeight="1" x14ac:dyDescent="0.2"/>
    <row r="34898" ht="12.75" customHeight="1" x14ac:dyDescent="0.2"/>
    <row r="34899" ht="12.75" customHeight="1" x14ac:dyDescent="0.2"/>
    <row r="34900" ht="12.75" customHeight="1" x14ac:dyDescent="0.2"/>
    <row r="34901" ht="12.75" customHeight="1" x14ac:dyDescent="0.2"/>
    <row r="34902" ht="12.75" customHeight="1" x14ac:dyDescent="0.2"/>
    <row r="34903" ht="12.75" customHeight="1" x14ac:dyDescent="0.2"/>
    <row r="34904" ht="12.75" customHeight="1" x14ac:dyDescent="0.2"/>
    <row r="34905" ht="12.75" customHeight="1" x14ac:dyDescent="0.2"/>
    <row r="34906" ht="12.75" customHeight="1" x14ac:dyDescent="0.2"/>
    <row r="34907" ht="12.75" customHeight="1" x14ac:dyDescent="0.2"/>
    <row r="34908" ht="12.75" customHeight="1" x14ac:dyDescent="0.2"/>
    <row r="34909" ht="12.75" customHeight="1" x14ac:dyDescent="0.2"/>
    <row r="34910" ht="12.75" customHeight="1" x14ac:dyDescent="0.2"/>
    <row r="34911" ht="12.75" customHeight="1" x14ac:dyDescent="0.2"/>
    <row r="34912" ht="12.75" customHeight="1" x14ac:dyDescent="0.2"/>
    <row r="34913" ht="12.75" customHeight="1" x14ac:dyDescent="0.2"/>
    <row r="34914" ht="12.75" customHeight="1" x14ac:dyDescent="0.2"/>
    <row r="34915" ht="12.75" customHeight="1" x14ac:dyDescent="0.2"/>
    <row r="34916" ht="12.75" customHeight="1" x14ac:dyDescent="0.2"/>
    <row r="34917" ht="12.75" customHeight="1" x14ac:dyDescent="0.2"/>
    <row r="34918" ht="12.75" customHeight="1" x14ac:dyDescent="0.2"/>
    <row r="34919" ht="12.75" customHeight="1" x14ac:dyDescent="0.2"/>
    <row r="34920" ht="12.75" customHeight="1" x14ac:dyDescent="0.2"/>
    <row r="34921" ht="12.75" customHeight="1" x14ac:dyDescent="0.2"/>
    <row r="34922" ht="12.75" customHeight="1" x14ac:dyDescent="0.2"/>
    <row r="34923" ht="12.75" customHeight="1" x14ac:dyDescent="0.2"/>
    <row r="34924" ht="12.75" customHeight="1" x14ac:dyDescent="0.2"/>
    <row r="34925" ht="12.75" customHeight="1" x14ac:dyDescent="0.2"/>
    <row r="34926" ht="12.75" customHeight="1" x14ac:dyDescent="0.2"/>
    <row r="34927" ht="12.75" customHeight="1" x14ac:dyDescent="0.2"/>
    <row r="34928" ht="12.75" customHeight="1" x14ac:dyDescent="0.2"/>
    <row r="34929" ht="12.75" customHeight="1" x14ac:dyDescent="0.2"/>
    <row r="34930" ht="12.75" customHeight="1" x14ac:dyDescent="0.2"/>
    <row r="34931" ht="12.75" customHeight="1" x14ac:dyDescent="0.2"/>
    <row r="34932" ht="12.75" customHeight="1" x14ac:dyDescent="0.2"/>
    <row r="34933" ht="12.75" customHeight="1" x14ac:dyDescent="0.2"/>
    <row r="34934" ht="12.75" customHeight="1" x14ac:dyDescent="0.2"/>
    <row r="34935" ht="12.75" customHeight="1" x14ac:dyDescent="0.2"/>
    <row r="34936" ht="12.75" customHeight="1" x14ac:dyDescent="0.2"/>
    <row r="34937" ht="12.75" customHeight="1" x14ac:dyDescent="0.2"/>
    <row r="34938" ht="12.75" customHeight="1" x14ac:dyDescent="0.2"/>
    <row r="34939" ht="12.75" customHeight="1" x14ac:dyDescent="0.2"/>
    <row r="34940" ht="12.75" customHeight="1" x14ac:dyDescent="0.2"/>
    <row r="34941" ht="12.75" customHeight="1" x14ac:dyDescent="0.2"/>
    <row r="34942" ht="12.75" customHeight="1" x14ac:dyDescent="0.2"/>
    <row r="34943" ht="12.75" customHeight="1" x14ac:dyDescent="0.2"/>
    <row r="34944" ht="12.75" customHeight="1" x14ac:dyDescent="0.2"/>
    <row r="34945" ht="12.75" customHeight="1" x14ac:dyDescent="0.2"/>
    <row r="34946" ht="12.75" customHeight="1" x14ac:dyDescent="0.2"/>
    <row r="34947" ht="12.75" customHeight="1" x14ac:dyDescent="0.2"/>
    <row r="34948" ht="12.75" customHeight="1" x14ac:dyDescent="0.2"/>
    <row r="34949" ht="12.75" customHeight="1" x14ac:dyDescent="0.2"/>
    <row r="34950" ht="12.75" customHeight="1" x14ac:dyDescent="0.2"/>
    <row r="34951" ht="12.75" customHeight="1" x14ac:dyDescent="0.2"/>
    <row r="34952" ht="12.75" customHeight="1" x14ac:dyDescent="0.2"/>
    <row r="34953" ht="12.75" customHeight="1" x14ac:dyDescent="0.2"/>
    <row r="34954" ht="12.75" customHeight="1" x14ac:dyDescent="0.2"/>
    <row r="34955" ht="12.75" customHeight="1" x14ac:dyDescent="0.2"/>
    <row r="34956" ht="12.75" customHeight="1" x14ac:dyDescent="0.2"/>
    <row r="34957" ht="12.75" customHeight="1" x14ac:dyDescent="0.2"/>
    <row r="34958" ht="12.75" customHeight="1" x14ac:dyDescent="0.2"/>
    <row r="34959" ht="12.75" customHeight="1" x14ac:dyDescent="0.2"/>
    <row r="34960" ht="12.75" customHeight="1" x14ac:dyDescent="0.2"/>
    <row r="34961" ht="12.75" customHeight="1" x14ac:dyDescent="0.2"/>
    <row r="34962" ht="12.75" customHeight="1" x14ac:dyDescent="0.2"/>
    <row r="34963" ht="12.75" customHeight="1" x14ac:dyDescent="0.2"/>
    <row r="34964" ht="12.75" customHeight="1" x14ac:dyDescent="0.2"/>
    <row r="34965" ht="12.75" customHeight="1" x14ac:dyDescent="0.2"/>
    <row r="34966" ht="12.75" customHeight="1" x14ac:dyDescent="0.2"/>
    <row r="34967" ht="12.75" customHeight="1" x14ac:dyDescent="0.2"/>
    <row r="34968" ht="12.75" customHeight="1" x14ac:dyDescent="0.2"/>
    <row r="34969" ht="12.75" customHeight="1" x14ac:dyDescent="0.2"/>
    <row r="34970" ht="12.75" customHeight="1" x14ac:dyDescent="0.2"/>
    <row r="34971" ht="12.75" customHeight="1" x14ac:dyDescent="0.2"/>
    <row r="34972" ht="12.75" customHeight="1" x14ac:dyDescent="0.2"/>
    <row r="34973" ht="12.75" customHeight="1" x14ac:dyDescent="0.2"/>
    <row r="34974" ht="12.75" customHeight="1" x14ac:dyDescent="0.2"/>
    <row r="34975" ht="12.75" customHeight="1" x14ac:dyDescent="0.2"/>
    <row r="34976" ht="12.75" customHeight="1" x14ac:dyDescent="0.2"/>
    <row r="34977" ht="12.75" customHeight="1" x14ac:dyDescent="0.2"/>
    <row r="34978" ht="12.75" customHeight="1" x14ac:dyDescent="0.2"/>
    <row r="34979" ht="12.75" customHeight="1" x14ac:dyDescent="0.2"/>
    <row r="34980" ht="12.75" customHeight="1" x14ac:dyDescent="0.2"/>
    <row r="34981" ht="12.75" customHeight="1" x14ac:dyDescent="0.2"/>
    <row r="34982" ht="12.75" customHeight="1" x14ac:dyDescent="0.2"/>
    <row r="34983" ht="12.75" customHeight="1" x14ac:dyDescent="0.2"/>
    <row r="34984" ht="12.75" customHeight="1" x14ac:dyDescent="0.2"/>
    <row r="34985" ht="12.75" customHeight="1" x14ac:dyDescent="0.2"/>
    <row r="34986" ht="12.75" customHeight="1" x14ac:dyDescent="0.2"/>
    <row r="34987" ht="12.75" customHeight="1" x14ac:dyDescent="0.2"/>
    <row r="34988" ht="12.75" customHeight="1" x14ac:dyDescent="0.2"/>
    <row r="34989" ht="12.75" customHeight="1" x14ac:dyDescent="0.2"/>
    <row r="34990" ht="12.75" customHeight="1" x14ac:dyDescent="0.2"/>
    <row r="34991" ht="12.75" customHeight="1" x14ac:dyDescent="0.2"/>
    <row r="34992" ht="12.75" customHeight="1" x14ac:dyDescent="0.2"/>
    <row r="34993" ht="12.75" customHeight="1" x14ac:dyDescent="0.2"/>
    <row r="34994" ht="12.75" customHeight="1" x14ac:dyDescent="0.2"/>
    <row r="34995" ht="12.75" customHeight="1" x14ac:dyDescent="0.2"/>
    <row r="34996" ht="12.75" customHeight="1" x14ac:dyDescent="0.2"/>
    <row r="34997" ht="12.75" customHeight="1" x14ac:dyDescent="0.2"/>
    <row r="34998" ht="12.75" customHeight="1" x14ac:dyDescent="0.2"/>
    <row r="34999" ht="12.75" customHeight="1" x14ac:dyDescent="0.2"/>
    <row r="35000" ht="12.75" customHeight="1" x14ac:dyDescent="0.2"/>
    <row r="35001" ht="12.75" customHeight="1" x14ac:dyDescent="0.2"/>
    <row r="35002" ht="12.75" customHeight="1" x14ac:dyDescent="0.2"/>
    <row r="35003" ht="12.75" customHeight="1" x14ac:dyDescent="0.2"/>
    <row r="35004" ht="12.75" customHeight="1" x14ac:dyDescent="0.2"/>
    <row r="35005" ht="12.75" customHeight="1" x14ac:dyDescent="0.2"/>
    <row r="35006" ht="12.75" customHeight="1" x14ac:dyDescent="0.2"/>
    <row r="35007" ht="12.75" customHeight="1" x14ac:dyDescent="0.2"/>
    <row r="35008" ht="12.75" customHeight="1" x14ac:dyDescent="0.2"/>
    <row r="35009" ht="12.75" customHeight="1" x14ac:dyDescent="0.2"/>
    <row r="35010" ht="12.75" customHeight="1" x14ac:dyDescent="0.2"/>
    <row r="35011" ht="12.75" customHeight="1" x14ac:dyDescent="0.2"/>
    <row r="35012" ht="12.75" customHeight="1" x14ac:dyDescent="0.2"/>
    <row r="35013" ht="12.75" customHeight="1" x14ac:dyDescent="0.2"/>
    <row r="35014" ht="12.75" customHeight="1" x14ac:dyDescent="0.2"/>
    <row r="35015" ht="12.75" customHeight="1" x14ac:dyDescent="0.2"/>
    <row r="35016" ht="12.75" customHeight="1" x14ac:dyDescent="0.2"/>
    <row r="35017" ht="12.75" customHeight="1" x14ac:dyDescent="0.2"/>
    <row r="35018" ht="12.75" customHeight="1" x14ac:dyDescent="0.2"/>
    <row r="35019" ht="12.75" customHeight="1" x14ac:dyDescent="0.2"/>
    <row r="35020" ht="12.75" customHeight="1" x14ac:dyDescent="0.2"/>
    <row r="35021" ht="12.75" customHeight="1" x14ac:dyDescent="0.2"/>
    <row r="35022" ht="12.75" customHeight="1" x14ac:dyDescent="0.2"/>
    <row r="35023" ht="12.75" customHeight="1" x14ac:dyDescent="0.2"/>
    <row r="35024" ht="12.75" customHeight="1" x14ac:dyDescent="0.2"/>
    <row r="35025" ht="12.75" customHeight="1" x14ac:dyDescent="0.2"/>
    <row r="35026" ht="12.75" customHeight="1" x14ac:dyDescent="0.2"/>
    <row r="35027" ht="12.75" customHeight="1" x14ac:dyDescent="0.2"/>
    <row r="35028" ht="12.75" customHeight="1" x14ac:dyDescent="0.2"/>
    <row r="35029" ht="12.75" customHeight="1" x14ac:dyDescent="0.2"/>
    <row r="35030" ht="12.75" customHeight="1" x14ac:dyDescent="0.2"/>
    <row r="35031" ht="12.75" customHeight="1" x14ac:dyDescent="0.2"/>
    <row r="35032" ht="12.75" customHeight="1" x14ac:dyDescent="0.2"/>
    <row r="35033" ht="12.75" customHeight="1" x14ac:dyDescent="0.2"/>
    <row r="35034" ht="12.75" customHeight="1" x14ac:dyDescent="0.2"/>
    <row r="35035" ht="12.75" customHeight="1" x14ac:dyDescent="0.2"/>
    <row r="35036" ht="12.75" customHeight="1" x14ac:dyDescent="0.2"/>
    <row r="35037" ht="12.75" customHeight="1" x14ac:dyDescent="0.2"/>
    <row r="35038" ht="12.75" customHeight="1" x14ac:dyDescent="0.2"/>
    <row r="35039" ht="12.75" customHeight="1" x14ac:dyDescent="0.2"/>
    <row r="35040" ht="12.75" customHeight="1" x14ac:dyDescent="0.2"/>
    <row r="35041" ht="12.75" customHeight="1" x14ac:dyDescent="0.2"/>
    <row r="35042" ht="12.75" customHeight="1" x14ac:dyDescent="0.2"/>
    <row r="35043" ht="12.75" customHeight="1" x14ac:dyDescent="0.2"/>
    <row r="35044" ht="12.75" customHeight="1" x14ac:dyDescent="0.2"/>
    <row r="35045" ht="12.75" customHeight="1" x14ac:dyDescent="0.2"/>
    <row r="35046" ht="12.75" customHeight="1" x14ac:dyDescent="0.2"/>
    <row r="35047" ht="12.75" customHeight="1" x14ac:dyDescent="0.2"/>
    <row r="35048" ht="12.75" customHeight="1" x14ac:dyDescent="0.2"/>
    <row r="35049" ht="12.75" customHeight="1" x14ac:dyDescent="0.2"/>
    <row r="35050" ht="12.75" customHeight="1" x14ac:dyDescent="0.2"/>
    <row r="35051" ht="12.75" customHeight="1" x14ac:dyDescent="0.2"/>
    <row r="35052" ht="12.75" customHeight="1" x14ac:dyDescent="0.2"/>
    <row r="35053" ht="12.75" customHeight="1" x14ac:dyDescent="0.2"/>
    <row r="35054" ht="12.75" customHeight="1" x14ac:dyDescent="0.2"/>
    <row r="35055" ht="12.75" customHeight="1" x14ac:dyDescent="0.2"/>
    <row r="35056" ht="12.75" customHeight="1" x14ac:dyDescent="0.2"/>
    <row r="35057" ht="12.75" customHeight="1" x14ac:dyDescent="0.2"/>
    <row r="35058" ht="12.75" customHeight="1" x14ac:dyDescent="0.2"/>
    <row r="35059" ht="12.75" customHeight="1" x14ac:dyDescent="0.2"/>
    <row r="35060" ht="12.75" customHeight="1" x14ac:dyDescent="0.2"/>
    <row r="35061" ht="12.75" customHeight="1" x14ac:dyDescent="0.2"/>
    <row r="35062" ht="12.75" customHeight="1" x14ac:dyDescent="0.2"/>
    <row r="35063" ht="12.75" customHeight="1" x14ac:dyDescent="0.2"/>
    <row r="35064" ht="12.75" customHeight="1" x14ac:dyDescent="0.2"/>
    <row r="35065" ht="12.75" customHeight="1" x14ac:dyDescent="0.2"/>
    <row r="35066" ht="12.75" customHeight="1" x14ac:dyDescent="0.2"/>
    <row r="35067" ht="12.75" customHeight="1" x14ac:dyDescent="0.2"/>
    <row r="35068" ht="12.75" customHeight="1" x14ac:dyDescent="0.2"/>
    <row r="35069" ht="12.75" customHeight="1" x14ac:dyDescent="0.2"/>
    <row r="35070" ht="12.75" customHeight="1" x14ac:dyDescent="0.2"/>
    <row r="35071" ht="12.75" customHeight="1" x14ac:dyDescent="0.2"/>
    <row r="35072" ht="12.75" customHeight="1" x14ac:dyDescent="0.2"/>
    <row r="35073" ht="12.75" customHeight="1" x14ac:dyDescent="0.2"/>
    <row r="35074" ht="12.75" customHeight="1" x14ac:dyDescent="0.2"/>
    <row r="35075" ht="12.75" customHeight="1" x14ac:dyDescent="0.2"/>
    <row r="35076" ht="12.75" customHeight="1" x14ac:dyDescent="0.2"/>
    <row r="35077" ht="12.75" customHeight="1" x14ac:dyDescent="0.2"/>
    <row r="35078" ht="12.75" customHeight="1" x14ac:dyDescent="0.2"/>
    <row r="35079" ht="12.75" customHeight="1" x14ac:dyDescent="0.2"/>
    <row r="35080" ht="12.75" customHeight="1" x14ac:dyDescent="0.2"/>
    <row r="35081" ht="12.75" customHeight="1" x14ac:dyDescent="0.2"/>
    <row r="35082" ht="12.75" customHeight="1" x14ac:dyDescent="0.2"/>
    <row r="35083" ht="12.75" customHeight="1" x14ac:dyDescent="0.2"/>
    <row r="35084" ht="12.75" customHeight="1" x14ac:dyDescent="0.2"/>
    <row r="35085" ht="12.75" customHeight="1" x14ac:dyDescent="0.2"/>
    <row r="35086" ht="12.75" customHeight="1" x14ac:dyDescent="0.2"/>
    <row r="35087" ht="12.75" customHeight="1" x14ac:dyDescent="0.2"/>
    <row r="35088" ht="12.75" customHeight="1" x14ac:dyDescent="0.2"/>
    <row r="35089" ht="12.75" customHeight="1" x14ac:dyDescent="0.2"/>
    <row r="35090" ht="12.75" customHeight="1" x14ac:dyDescent="0.2"/>
    <row r="35091" ht="12.75" customHeight="1" x14ac:dyDescent="0.2"/>
    <row r="35092" ht="12.75" customHeight="1" x14ac:dyDescent="0.2"/>
    <row r="35093" ht="12.75" customHeight="1" x14ac:dyDescent="0.2"/>
    <row r="35094" ht="12.75" customHeight="1" x14ac:dyDescent="0.2"/>
    <row r="35095" ht="12.75" customHeight="1" x14ac:dyDescent="0.2"/>
    <row r="35096" ht="12.75" customHeight="1" x14ac:dyDescent="0.2"/>
    <row r="35097" ht="12.75" customHeight="1" x14ac:dyDescent="0.2"/>
    <row r="35098" ht="12.75" customHeight="1" x14ac:dyDescent="0.2"/>
    <row r="35099" ht="12.75" customHeight="1" x14ac:dyDescent="0.2"/>
    <row r="35100" ht="12.75" customHeight="1" x14ac:dyDescent="0.2"/>
    <row r="35101" ht="12.75" customHeight="1" x14ac:dyDescent="0.2"/>
    <row r="35102" ht="12.75" customHeight="1" x14ac:dyDescent="0.2"/>
    <row r="35103" ht="12.75" customHeight="1" x14ac:dyDescent="0.2"/>
    <row r="35104" ht="12.75" customHeight="1" x14ac:dyDescent="0.2"/>
    <row r="35105" ht="12.75" customHeight="1" x14ac:dyDescent="0.2"/>
    <row r="35106" ht="12.75" customHeight="1" x14ac:dyDescent="0.2"/>
    <row r="35107" ht="12.75" customHeight="1" x14ac:dyDescent="0.2"/>
    <row r="35108" ht="12.75" customHeight="1" x14ac:dyDescent="0.2"/>
    <row r="35109" ht="12.75" customHeight="1" x14ac:dyDescent="0.2"/>
    <row r="35110" ht="12.75" customHeight="1" x14ac:dyDescent="0.2"/>
    <row r="35111" ht="12.75" customHeight="1" x14ac:dyDescent="0.2"/>
    <row r="35112" ht="12.75" customHeight="1" x14ac:dyDescent="0.2"/>
    <row r="35113" ht="12.75" customHeight="1" x14ac:dyDescent="0.2"/>
    <row r="35114" ht="12.75" customHeight="1" x14ac:dyDescent="0.2"/>
    <row r="35115" ht="12.75" customHeight="1" x14ac:dyDescent="0.2"/>
    <row r="35116" ht="12.75" customHeight="1" x14ac:dyDescent="0.2"/>
    <row r="35117" ht="12.75" customHeight="1" x14ac:dyDescent="0.2"/>
    <row r="35118" ht="12.75" customHeight="1" x14ac:dyDescent="0.2"/>
    <row r="35119" ht="12.75" customHeight="1" x14ac:dyDescent="0.2"/>
    <row r="35120" ht="12.75" customHeight="1" x14ac:dyDescent="0.2"/>
    <row r="35121" ht="12.75" customHeight="1" x14ac:dyDescent="0.2"/>
    <row r="35122" ht="12.75" customHeight="1" x14ac:dyDescent="0.2"/>
    <row r="35123" ht="12.75" customHeight="1" x14ac:dyDescent="0.2"/>
    <row r="35124" ht="12.75" customHeight="1" x14ac:dyDescent="0.2"/>
    <row r="35125" ht="12.75" customHeight="1" x14ac:dyDescent="0.2"/>
    <row r="35126" ht="12.75" customHeight="1" x14ac:dyDescent="0.2"/>
    <row r="35127" ht="12.75" customHeight="1" x14ac:dyDescent="0.2"/>
    <row r="35128" ht="12.75" customHeight="1" x14ac:dyDescent="0.2"/>
    <row r="35129" ht="12.75" customHeight="1" x14ac:dyDescent="0.2"/>
    <row r="35130" ht="12.75" customHeight="1" x14ac:dyDescent="0.2"/>
    <row r="35131" ht="12.75" customHeight="1" x14ac:dyDescent="0.2"/>
    <row r="35132" ht="12.75" customHeight="1" x14ac:dyDescent="0.2"/>
    <row r="35133" ht="12.75" customHeight="1" x14ac:dyDescent="0.2"/>
    <row r="35134" ht="12.75" customHeight="1" x14ac:dyDescent="0.2"/>
    <row r="35135" ht="12.75" customHeight="1" x14ac:dyDescent="0.2"/>
    <row r="35136" ht="12.75" customHeight="1" x14ac:dyDescent="0.2"/>
    <row r="35137" ht="12.75" customHeight="1" x14ac:dyDescent="0.2"/>
    <row r="35138" ht="12.75" customHeight="1" x14ac:dyDescent="0.2"/>
    <row r="35139" ht="12.75" customHeight="1" x14ac:dyDescent="0.2"/>
    <row r="35140" ht="12.75" customHeight="1" x14ac:dyDescent="0.2"/>
    <row r="35141" ht="12.75" customHeight="1" x14ac:dyDescent="0.2"/>
    <row r="35142" ht="12.75" customHeight="1" x14ac:dyDescent="0.2"/>
    <row r="35143" ht="12.75" customHeight="1" x14ac:dyDescent="0.2"/>
    <row r="35144" ht="12.75" customHeight="1" x14ac:dyDescent="0.2"/>
    <row r="35145" ht="12.75" customHeight="1" x14ac:dyDescent="0.2"/>
    <row r="35146" ht="12.75" customHeight="1" x14ac:dyDescent="0.2"/>
    <row r="35147" ht="12.75" customHeight="1" x14ac:dyDescent="0.2"/>
    <row r="35148" ht="12.75" customHeight="1" x14ac:dyDescent="0.2"/>
    <row r="35149" ht="12.75" customHeight="1" x14ac:dyDescent="0.2"/>
    <row r="35150" ht="12.75" customHeight="1" x14ac:dyDescent="0.2"/>
    <row r="35151" ht="12.75" customHeight="1" x14ac:dyDescent="0.2"/>
    <row r="35152" ht="12.75" customHeight="1" x14ac:dyDescent="0.2"/>
    <row r="35153" ht="12.75" customHeight="1" x14ac:dyDescent="0.2"/>
    <row r="35154" ht="12.75" customHeight="1" x14ac:dyDescent="0.2"/>
    <row r="35155" ht="12.75" customHeight="1" x14ac:dyDescent="0.2"/>
    <row r="35156" ht="12.75" customHeight="1" x14ac:dyDescent="0.2"/>
    <row r="35157" ht="12.75" customHeight="1" x14ac:dyDescent="0.2"/>
    <row r="35158" ht="12.75" customHeight="1" x14ac:dyDescent="0.2"/>
    <row r="35159" ht="12.75" customHeight="1" x14ac:dyDescent="0.2"/>
    <row r="35160" ht="12.75" customHeight="1" x14ac:dyDescent="0.2"/>
    <row r="35161" ht="12.75" customHeight="1" x14ac:dyDescent="0.2"/>
    <row r="35162" ht="12.75" customHeight="1" x14ac:dyDescent="0.2"/>
    <row r="35163" ht="12.75" customHeight="1" x14ac:dyDescent="0.2"/>
    <row r="35164" ht="12.75" customHeight="1" x14ac:dyDescent="0.2"/>
    <row r="35165" ht="12.75" customHeight="1" x14ac:dyDescent="0.2"/>
    <row r="35166" ht="12.75" customHeight="1" x14ac:dyDescent="0.2"/>
    <row r="35167" ht="12.75" customHeight="1" x14ac:dyDescent="0.2"/>
    <row r="35168" ht="12.75" customHeight="1" x14ac:dyDescent="0.2"/>
    <row r="35169" ht="12.75" customHeight="1" x14ac:dyDescent="0.2"/>
    <row r="35170" ht="12.75" customHeight="1" x14ac:dyDescent="0.2"/>
    <row r="35171" ht="12.75" customHeight="1" x14ac:dyDescent="0.2"/>
    <row r="35172" ht="12.75" customHeight="1" x14ac:dyDescent="0.2"/>
    <row r="35173" ht="12.75" customHeight="1" x14ac:dyDescent="0.2"/>
    <row r="35174" ht="12.75" customHeight="1" x14ac:dyDescent="0.2"/>
    <row r="35175" ht="12.75" customHeight="1" x14ac:dyDescent="0.2"/>
    <row r="35176" ht="12.75" customHeight="1" x14ac:dyDescent="0.2"/>
    <row r="35177" ht="12.75" customHeight="1" x14ac:dyDescent="0.2"/>
    <row r="35178" ht="12.75" customHeight="1" x14ac:dyDescent="0.2"/>
    <row r="35179" ht="12.75" customHeight="1" x14ac:dyDescent="0.2"/>
    <row r="35180" ht="12.75" customHeight="1" x14ac:dyDescent="0.2"/>
    <row r="35181" ht="12.75" customHeight="1" x14ac:dyDescent="0.2"/>
    <row r="35182" ht="12.75" customHeight="1" x14ac:dyDescent="0.2"/>
    <row r="35183" ht="12.75" customHeight="1" x14ac:dyDescent="0.2"/>
    <row r="35184" ht="12.75" customHeight="1" x14ac:dyDescent="0.2"/>
    <row r="35185" ht="12.75" customHeight="1" x14ac:dyDescent="0.2"/>
    <row r="35186" ht="12.75" customHeight="1" x14ac:dyDescent="0.2"/>
    <row r="35187" ht="12.75" customHeight="1" x14ac:dyDescent="0.2"/>
    <row r="35188" ht="12.75" customHeight="1" x14ac:dyDescent="0.2"/>
    <row r="35189" ht="12.75" customHeight="1" x14ac:dyDescent="0.2"/>
    <row r="35190" ht="12.75" customHeight="1" x14ac:dyDescent="0.2"/>
    <row r="35191" ht="12.75" customHeight="1" x14ac:dyDescent="0.2"/>
    <row r="35192" ht="12.75" customHeight="1" x14ac:dyDescent="0.2"/>
    <row r="35193" ht="12.75" customHeight="1" x14ac:dyDescent="0.2"/>
    <row r="35194" ht="12.75" customHeight="1" x14ac:dyDescent="0.2"/>
    <row r="35195" ht="12.75" customHeight="1" x14ac:dyDescent="0.2"/>
    <row r="35196" ht="12.75" customHeight="1" x14ac:dyDescent="0.2"/>
    <row r="35197" ht="12.75" customHeight="1" x14ac:dyDescent="0.2"/>
    <row r="35198" ht="12.75" customHeight="1" x14ac:dyDescent="0.2"/>
    <row r="35199" ht="12.75" customHeight="1" x14ac:dyDescent="0.2"/>
    <row r="35200" ht="12.75" customHeight="1" x14ac:dyDescent="0.2"/>
    <row r="35201" ht="12.75" customHeight="1" x14ac:dyDescent="0.2"/>
    <row r="35202" ht="12.75" customHeight="1" x14ac:dyDescent="0.2"/>
    <row r="35203" ht="12.75" customHeight="1" x14ac:dyDescent="0.2"/>
    <row r="35204" ht="12.75" customHeight="1" x14ac:dyDescent="0.2"/>
    <row r="35205" ht="12.75" customHeight="1" x14ac:dyDescent="0.2"/>
    <row r="35206" ht="12.75" customHeight="1" x14ac:dyDescent="0.2"/>
    <row r="35207" ht="12.75" customHeight="1" x14ac:dyDescent="0.2"/>
    <row r="35208" ht="12.75" customHeight="1" x14ac:dyDescent="0.2"/>
    <row r="35209" ht="12.75" customHeight="1" x14ac:dyDescent="0.2"/>
    <row r="35210" ht="12.75" customHeight="1" x14ac:dyDescent="0.2"/>
    <row r="35211" ht="12.75" customHeight="1" x14ac:dyDescent="0.2"/>
    <row r="35212" ht="12.75" customHeight="1" x14ac:dyDescent="0.2"/>
    <row r="35213" ht="12.75" customHeight="1" x14ac:dyDescent="0.2"/>
    <row r="35214" ht="12.75" customHeight="1" x14ac:dyDescent="0.2"/>
    <row r="35215" ht="12.75" customHeight="1" x14ac:dyDescent="0.2"/>
    <row r="35216" ht="12.75" customHeight="1" x14ac:dyDescent="0.2"/>
    <row r="35217" ht="12.75" customHeight="1" x14ac:dyDescent="0.2"/>
    <row r="35218" ht="12.75" customHeight="1" x14ac:dyDescent="0.2"/>
    <row r="35219" ht="12.75" customHeight="1" x14ac:dyDescent="0.2"/>
    <row r="35220" ht="12.75" customHeight="1" x14ac:dyDescent="0.2"/>
    <row r="35221" ht="12.75" customHeight="1" x14ac:dyDescent="0.2"/>
    <row r="35222" ht="12.75" customHeight="1" x14ac:dyDescent="0.2"/>
    <row r="35223" ht="12.75" customHeight="1" x14ac:dyDescent="0.2"/>
    <row r="35224" ht="12.75" customHeight="1" x14ac:dyDescent="0.2"/>
    <row r="35225" ht="12.75" customHeight="1" x14ac:dyDescent="0.2"/>
    <row r="35226" ht="12.75" customHeight="1" x14ac:dyDescent="0.2"/>
    <row r="35227" ht="12.75" customHeight="1" x14ac:dyDescent="0.2"/>
    <row r="35228" ht="12.75" customHeight="1" x14ac:dyDescent="0.2"/>
    <row r="35229" ht="12.75" customHeight="1" x14ac:dyDescent="0.2"/>
    <row r="35230" ht="12.75" customHeight="1" x14ac:dyDescent="0.2"/>
    <row r="35231" ht="12.75" customHeight="1" x14ac:dyDescent="0.2"/>
    <row r="35232" ht="12.75" customHeight="1" x14ac:dyDescent="0.2"/>
    <row r="35233" ht="12.75" customHeight="1" x14ac:dyDescent="0.2"/>
    <row r="35234" ht="12.75" customHeight="1" x14ac:dyDescent="0.2"/>
    <row r="35235" ht="12.75" customHeight="1" x14ac:dyDescent="0.2"/>
    <row r="35236" ht="12.75" customHeight="1" x14ac:dyDescent="0.2"/>
    <row r="35237" ht="12.75" customHeight="1" x14ac:dyDescent="0.2"/>
    <row r="35238" ht="12.75" customHeight="1" x14ac:dyDescent="0.2"/>
    <row r="35239" ht="12.75" customHeight="1" x14ac:dyDescent="0.2"/>
    <row r="35240" ht="12.75" customHeight="1" x14ac:dyDescent="0.2"/>
    <row r="35241" ht="12.75" customHeight="1" x14ac:dyDescent="0.2"/>
    <row r="35242" ht="12.75" customHeight="1" x14ac:dyDescent="0.2"/>
    <row r="35243" ht="12.75" customHeight="1" x14ac:dyDescent="0.2"/>
    <row r="35244" ht="12.75" customHeight="1" x14ac:dyDescent="0.2"/>
    <row r="35245" ht="12.75" customHeight="1" x14ac:dyDescent="0.2"/>
    <row r="35246" ht="12.75" customHeight="1" x14ac:dyDescent="0.2"/>
    <row r="35247" ht="12.75" customHeight="1" x14ac:dyDescent="0.2"/>
    <row r="35248" ht="12.75" customHeight="1" x14ac:dyDescent="0.2"/>
    <row r="35249" ht="12.75" customHeight="1" x14ac:dyDescent="0.2"/>
    <row r="35250" ht="12.75" customHeight="1" x14ac:dyDescent="0.2"/>
    <row r="35251" ht="12.75" customHeight="1" x14ac:dyDescent="0.2"/>
    <row r="35252" ht="12.75" customHeight="1" x14ac:dyDescent="0.2"/>
    <row r="35253" ht="12.75" customHeight="1" x14ac:dyDescent="0.2"/>
    <row r="35254" ht="12.75" customHeight="1" x14ac:dyDescent="0.2"/>
    <row r="35255" ht="12.75" customHeight="1" x14ac:dyDescent="0.2"/>
    <row r="35256" ht="12.75" customHeight="1" x14ac:dyDescent="0.2"/>
    <row r="35257" ht="12.75" customHeight="1" x14ac:dyDescent="0.2"/>
    <row r="35258" ht="12.75" customHeight="1" x14ac:dyDescent="0.2"/>
    <row r="35259" ht="12.75" customHeight="1" x14ac:dyDescent="0.2"/>
    <row r="35260" ht="12.75" customHeight="1" x14ac:dyDescent="0.2"/>
    <row r="35261" ht="12.75" customHeight="1" x14ac:dyDescent="0.2"/>
    <row r="35262" ht="12.75" customHeight="1" x14ac:dyDescent="0.2"/>
    <row r="35263" ht="12.75" customHeight="1" x14ac:dyDescent="0.2"/>
    <row r="35264" ht="12.75" customHeight="1" x14ac:dyDescent="0.2"/>
    <row r="35265" ht="12.75" customHeight="1" x14ac:dyDescent="0.2"/>
    <row r="35266" ht="12.75" customHeight="1" x14ac:dyDescent="0.2"/>
    <row r="35267" ht="12.75" customHeight="1" x14ac:dyDescent="0.2"/>
    <row r="35268" ht="12.75" customHeight="1" x14ac:dyDescent="0.2"/>
    <row r="35269" ht="12.75" customHeight="1" x14ac:dyDescent="0.2"/>
    <row r="35270" ht="12.75" customHeight="1" x14ac:dyDescent="0.2"/>
    <row r="35271" ht="12.75" customHeight="1" x14ac:dyDescent="0.2"/>
    <row r="35272" ht="12.75" customHeight="1" x14ac:dyDescent="0.2"/>
    <row r="35273" ht="12.75" customHeight="1" x14ac:dyDescent="0.2"/>
    <row r="35274" ht="12.75" customHeight="1" x14ac:dyDescent="0.2"/>
    <row r="35275" ht="12.75" customHeight="1" x14ac:dyDescent="0.2"/>
    <row r="35276" ht="12.75" customHeight="1" x14ac:dyDescent="0.2"/>
    <row r="35277" ht="12.75" customHeight="1" x14ac:dyDescent="0.2"/>
    <row r="35278" ht="12.75" customHeight="1" x14ac:dyDescent="0.2"/>
    <row r="35279" ht="12.75" customHeight="1" x14ac:dyDescent="0.2"/>
    <row r="35280" ht="12.75" customHeight="1" x14ac:dyDescent="0.2"/>
    <row r="35281" ht="12.75" customHeight="1" x14ac:dyDescent="0.2"/>
    <row r="35282" ht="12.75" customHeight="1" x14ac:dyDescent="0.2"/>
    <row r="35283" ht="12.75" customHeight="1" x14ac:dyDescent="0.2"/>
    <row r="35284" ht="12.75" customHeight="1" x14ac:dyDescent="0.2"/>
    <row r="35285" ht="12.75" customHeight="1" x14ac:dyDescent="0.2"/>
    <row r="35286" ht="12.75" customHeight="1" x14ac:dyDescent="0.2"/>
    <row r="35287" ht="12.75" customHeight="1" x14ac:dyDescent="0.2"/>
    <row r="35288" ht="12.75" customHeight="1" x14ac:dyDescent="0.2"/>
    <row r="35289" ht="12.75" customHeight="1" x14ac:dyDescent="0.2"/>
    <row r="35290" ht="12.75" customHeight="1" x14ac:dyDescent="0.2"/>
    <row r="35291" ht="12.75" customHeight="1" x14ac:dyDescent="0.2"/>
    <row r="35292" ht="12.75" customHeight="1" x14ac:dyDescent="0.2"/>
    <row r="35293" ht="12.75" customHeight="1" x14ac:dyDescent="0.2"/>
    <row r="35294" ht="12.75" customHeight="1" x14ac:dyDescent="0.2"/>
    <row r="35295" ht="12.75" customHeight="1" x14ac:dyDescent="0.2"/>
    <row r="35296" ht="12.75" customHeight="1" x14ac:dyDescent="0.2"/>
    <row r="35297" ht="12.75" customHeight="1" x14ac:dyDescent="0.2"/>
    <row r="35298" ht="12.75" customHeight="1" x14ac:dyDescent="0.2"/>
    <row r="35299" ht="12.75" customHeight="1" x14ac:dyDescent="0.2"/>
    <row r="35300" ht="12.75" customHeight="1" x14ac:dyDescent="0.2"/>
    <row r="35301" ht="12.75" customHeight="1" x14ac:dyDescent="0.2"/>
    <row r="35302" ht="12.75" customHeight="1" x14ac:dyDescent="0.2"/>
    <row r="35303" ht="12.75" customHeight="1" x14ac:dyDescent="0.2"/>
    <row r="35304" ht="12.75" customHeight="1" x14ac:dyDescent="0.2"/>
    <row r="35305" ht="12.75" customHeight="1" x14ac:dyDescent="0.2"/>
    <row r="35306" ht="12.75" customHeight="1" x14ac:dyDescent="0.2"/>
    <row r="35307" ht="12.75" customHeight="1" x14ac:dyDescent="0.2"/>
    <row r="35308" ht="12.75" customHeight="1" x14ac:dyDescent="0.2"/>
    <row r="35309" ht="12.75" customHeight="1" x14ac:dyDescent="0.2"/>
    <row r="35310" ht="12.75" customHeight="1" x14ac:dyDescent="0.2"/>
    <row r="35311" ht="12.75" customHeight="1" x14ac:dyDescent="0.2"/>
    <row r="35312" ht="12.75" customHeight="1" x14ac:dyDescent="0.2"/>
    <row r="35313" ht="12.75" customHeight="1" x14ac:dyDescent="0.2"/>
    <row r="35314" ht="12.75" customHeight="1" x14ac:dyDescent="0.2"/>
    <row r="35315" ht="12.75" customHeight="1" x14ac:dyDescent="0.2"/>
    <row r="35316" ht="12.75" customHeight="1" x14ac:dyDescent="0.2"/>
    <row r="35317" ht="12.75" customHeight="1" x14ac:dyDescent="0.2"/>
    <row r="35318" ht="12.75" customHeight="1" x14ac:dyDescent="0.2"/>
    <row r="35319" ht="12.75" customHeight="1" x14ac:dyDescent="0.2"/>
    <row r="35320" ht="12.75" customHeight="1" x14ac:dyDescent="0.2"/>
    <row r="35321" ht="12.75" customHeight="1" x14ac:dyDescent="0.2"/>
    <row r="35322" ht="12.75" customHeight="1" x14ac:dyDescent="0.2"/>
    <row r="35323" ht="12.75" customHeight="1" x14ac:dyDescent="0.2"/>
    <row r="35324" ht="12.75" customHeight="1" x14ac:dyDescent="0.2"/>
    <row r="35325" ht="12.75" customHeight="1" x14ac:dyDescent="0.2"/>
    <row r="35326" ht="12.75" customHeight="1" x14ac:dyDescent="0.2"/>
    <row r="35327" ht="12.75" customHeight="1" x14ac:dyDescent="0.2"/>
    <row r="35328" ht="12.75" customHeight="1" x14ac:dyDescent="0.2"/>
    <row r="35329" ht="12.75" customHeight="1" x14ac:dyDescent="0.2"/>
    <row r="35330" ht="12.75" customHeight="1" x14ac:dyDescent="0.2"/>
    <row r="35331" ht="12.75" customHeight="1" x14ac:dyDescent="0.2"/>
    <row r="35332" ht="12.75" customHeight="1" x14ac:dyDescent="0.2"/>
    <row r="35333" ht="12.75" customHeight="1" x14ac:dyDescent="0.2"/>
    <row r="35334" ht="12.75" customHeight="1" x14ac:dyDescent="0.2"/>
    <row r="35335" ht="12.75" customHeight="1" x14ac:dyDescent="0.2"/>
    <row r="35336" ht="12.75" customHeight="1" x14ac:dyDescent="0.2"/>
    <row r="35337" ht="12.75" customHeight="1" x14ac:dyDescent="0.2"/>
    <row r="35338" ht="12.75" customHeight="1" x14ac:dyDescent="0.2"/>
    <row r="35339" ht="12.75" customHeight="1" x14ac:dyDescent="0.2"/>
    <row r="35340" ht="12.75" customHeight="1" x14ac:dyDescent="0.2"/>
    <row r="35341" ht="12.75" customHeight="1" x14ac:dyDescent="0.2"/>
    <row r="35342" ht="12.75" customHeight="1" x14ac:dyDescent="0.2"/>
    <row r="35343" ht="12.75" customHeight="1" x14ac:dyDescent="0.2"/>
    <row r="35344" ht="12.75" customHeight="1" x14ac:dyDescent="0.2"/>
    <row r="35345" ht="12.75" customHeight="1" x14ac:dyDescent="0.2"/>
    <row r="35346" ht="12.75" customHeight="1" x14ac:dyDescent="0.2"/>
    <row r="35347" ht="12.75" customHeight="1" x14ac:dyDescent="0.2"/>
    <row r="35348" ht="12.75" customHeight="1" x14ac:dyDescent="0.2"/>
    <row r="35349" ht="12.75" customHeight="1" x14ac:dyDescent="0.2"/>
    <row r="35350" ht="12.75" customHeight="1" x14ac:dyDescent="0.2"/>
    <row r="35351" ht="12.75" customHeight="1" x14ac:dyDescent="0.2"/>
    <row r="35352" ht="12.75" customHeight="1" x14ac:dyDescent="0.2"/>
    <row r="35353" ht="12.75" customHeight="1" x14ac:dyDescent="0.2"/>
    <row r="35354" ht="12.75" customHeight="1" x14ac:dyDescent="0.2"/>
    <row r="35355" ht="12.75" customHeight="1" x14ac:dyDescent="0.2"/>
    <row r="35356" ht="12.75" customHeight="1" x14ac:dyDescent="0.2"/>
    <row r="35357" ht="12.75" customHeight="1" x14ac:dyDescent="0.2"/>
    <row r="35358" ht="12.75" customHeight="1" x14ac:dyDescent="0.2"/>
    <row r="35359" ht="12.75" customHeight="1" x14ac:dyDescent="0.2"/>
    <row r="35360" ht="12.75" customHeight="1" x14ac:dyDescent="0.2"/>
    <row r="35361" ht="12.75" customHeight="1" x14ac:dyDescent="0.2"/>
    <row r="35362" ht="12.75" customHeight="1" x14ac:dyDescent="0.2"/>
    <row r="35363" ht="12.75" customHeight="1" x14ac:dyDescent="0.2"/>
    <row r="35364" ht="12.75" customHeight="1" x14ac:dyDescent="0.2"/>
    <row r="35365" ht="12.75" customHeight="1" x14ac:dyDescent="0.2"/>
    <row r="35366" ht="12.75" customHeight="1" x14ac:dyDescent="0.2"/>
    <row r="35367" ht="12.75" customHeight="1" x14ac:dyDescent="0.2"/>
    <row r="35368" ht="12.75" customHeight="1" x14ac:dyDescent="0.2"/>
    <row r="35369" ht="12.75" customHeight="1" x14ac:dyDescent="0.2"/>
    <row r="35370" ht="12.75" customHeight="1" x14ac:dyDescent="0.2"/>
    <row r="35371" ht="12.75" customHeight="1" x14ac:dyDescent="0.2"/>
    <row r="35372" ht="12.75" customHeight="1" x14ac:dyDescent="0.2"/>
    <row r="35373" ht="12.75" customHeight="1" x14ac:dyDescent="0.2"/>
    <row r="35374" ht="12.75" customHeight="1" x14ac:dyDescent="0.2"/>
    <row r="35375" ht="12.75" customHeight="1" x14ac:dyDescent="0.2"/>
    <row r="35376" ht="12.75" customHeight="1" x14ac:dyDescent="0.2"/>
    <row r="35377" ht="12.75" customHeight="1" x14ac:dyDescent="0.2"/>
    <row r="35378" ht="12.75" customHeight="1" x14ac:dyDescent="0.2"/>
    <row r="35379" ht="12.75" customHeight="1" x14ac:dyDescent="0.2"/>
    <row r="35380" ht="12.75" customHeight="1" x14ac:dyDescent="0.2"/>
    <row r="35381" ht="12.75" customHeight="1" x14ac:dyDescent="0.2"/>
    <row r="35382" ht="12.75" customHeight="1" x14ac:dyDescent="0.2"/>
    <row r="35383" ht="12.75" customHeight="1" x14ac:dyDescent="0.2"/>
    <row r="35384" ht="12.75" customHeight="1" x14ac:dyDescent="0.2"/>
    <row r="35385" ht="12.75" customHeight="1" x14ac:dyDescent="0.2"/>
    <row r="35386" ht="12.75" customHeight="1" x14ac:dyDescent="0.2"/>
    <row r="35387" ht="12.75" customHeight="1" x14ac:dyDescent="0.2"/>
    <row r="35388" ht="12.75" customHeight="1" x14ac:dyDescent="0.2"/>
    <row r="35389" ht="12.75" customHeight="1" x14ac:dyDescent="0.2"/>
    <row r="35390" ht="12.75" customHeight="1" x14ac:dyDescent="0.2"/>
    <row r="35391" ht="12.75" customHeight="1" x14ac:dyDescent="0.2"/>
    <row r="35392" ht="12.75" customHeight="1" x14ac:dyDescent="0.2"/>
    <row r="35393" ht="12.75" customHeight="1" x14ac:dyDescent="0.2"/>
    <row r="35394" ht="12.75" customHeight="1" x14ac:dyDescent="0.2"/>
    <row r="35395" ht="12.75" customHeight="1" x14ac:dyDescent="0.2"/>
    <row r="35396" ht="12.75" customHeight="1" x14ac:dyDescent="0.2"/>
    <row r="35397" ht="12.75" customHeight="1" x14ac:dyDescent="0.2"/>
    <row r="35398" ht="12.75" customHeight="1" x14ac:dyDescent="0.2"/>
    <row r="35399" ht="12.75" customHeight="1" x14ac:dyDescent="0.2"/>
    <row r="35400" ht="12.75" customHeight="1" x14ac:dyDescent="0.2"/>
    <row r="35401" ht="12.75" customHeight="1" x14ac:dyDescent="0.2"/>
    <row r="35402" ht="12.75" customHeight="1" x14ac:dyDescent="0.2"/>
    <row r="35403" ht="12.75" customHeight="1" x14ac:dyDescent="0.2"/>
    <row r="35404" ht="12.75" customHeight="1" x14ac:dyDescent="0.2"/>
    <row r="35405" ht="12.75" customHeight="1" x14ac:dyDescent="0.2"/>
    <row r="35406" ht="12.75" customHeight="1" x14ac:dyDescent="0.2"/>
    <row r="35407" ht="12.75" customHeight="1" x14ac:dyDescent="0.2"/>
    <row r="35408" ht="12.75" customHeight="1" x14ac:dyDescent="0.2"/>
    <row r="35409" ht="12.75" customHeight="1" x14ac:dyDescent="0.2"/>
    <row r="35410" ht="12.75" customHeight="1" x14ac:dyDescent="0.2"/>
    <row r="35411" ht="12.75" customHeight="1" x14ac:dyDescent="0.2"/>
    <row r="35412" ht="12.75" customHeight="1" x14ac:dyDescent="0.2"/>
    <row r="35413" ht="12.75" customHeight="1" x14ac:dyDescent="0.2"/>
    <row r="35414" ht="12.75" customHeight="1" x14ac:dyDescent="0.2"/>
    <row r="35415" ht="12.75" customHeight="1" x14ac:dyDescent="0.2"/>
    <row r="35416" ht="12.75" customHeight="1" x14ac:dyDescent="0.2"/>
    <row r="35417" ht="12.75" customHeight="1" x14ac:dyDescent="0.2"/>
    <row r="35418" ht="12.75" customHeight="1" x14ac:dyDescent="0.2"/>
    <row r="35419" ht="12.75" customHeight="1" x14ac:dyDescent="0.2"/>
    <row r="35420" ht="12.75" customHeight="1" x14ac:dyDescent="0.2"/>
    <row r="35421" ht="12.75" customHeight="1" x14ac:dyDescent="0.2"/>
    <row r="35422" ht="12.75" customHeight="1" x14ac:dyDescent="0.2"/>
    <row r="35423" ht="12.75" customHeight="1" x14ac:dyDescent="0.2"/>
    <row r="35424" ht="12.75" customHeight="1" x14ac:dyDescent="0.2"/>
    <row r="35425" ht="12.75" customHeight="1" x14ac:dyDescent="0.2"/>
    <row r="35426" ht="12.75" customHeight="1" x14ac:dyDescent="0.2"/>
    <row r="35427" ht="12.75" customHeight="1" x14ac:dyDescent="0.2"/>
    <row r="35428" ht="12.75" customHeight="1" x14ac:dyDescent="0.2"/>
    <row r="35429" ht="12.75" customHeight="1" x14ac:dyDescent="0.2"/>
    <row r="35430" ht="12.75" customHeight="1" x14ac:dyDescent="0.2"/>
    <row r="35431" ht="12.75" customHeight="1" x14ac:dyDescent="0.2"/>
    <row r="35432" ht="12.75" customHeight="1" x14ac:dyDescent="0.2"/>
    <row r="35433" ht="12.75" customHeight="1" x14ac:dyDescent="0.2"/>
    <row r="35434" ht="12.75" customHeight="1" x14ac:dyDescent="0.2"/>
    <row r="35435" ht="12.75" customHeight="1" x14ac:dyDescent="0.2"/>
    <row r="35436" ht="12.75" customHeight="1" x14ac:dyDescent="0.2"/>
    <row r="35437" ht="12.75" customHeight="1" x14ac:dyDescent="0.2"/>
    <row r="35438" ht="12.75" customHeight="1" x14ac:dyDescent="0.2"/>
    <row r="35439" ht="12.75" customHeight="1" x14ac:dyDescent="0.2"/>
    <row r="35440" ht="12.75" customHeight="1" x14ac:dyDescent="0.2"/>
    <row r="35441" ht="12.75" customHeight="1" x14ac:dyDescent="0.2"/>
    <row r="35442" ht="12.75" customHeight="1" x14ac:dyDescent="0.2"/>
    <row r="35443" ht="12.75" customHeight="1" x14ac:dyDescent="0.2"/>
    <row r="35444" ht="12.75" customHeight="1" x14ac:dyDescent="0.2"/>
    <row r="35445" ht="12.75" customHeight="1" x14ac:dyDescent="0.2"/>
    <row r="35446" ht="12.75" customHeight="1" x14ac:dyDescent="0.2"/>
    <row r="35447" ht="12.75" customHeight="1" x14ac:dyDescent="0.2"/>
    <row r="35448" ht="12.75" customHeight="1" x14ac:dyDescent="0.2"/>
    <row r="35449" ht="12.75" customHeight="1" x14ac:dyDescent="0.2"/>
    <row r="35450" ht="12.75" customHeight="1" x14ac:dyDescent="0.2"/>
    <row r="35451" ht="12.75" customHeight="1" x14ac:dyDescent="0.2"/>
    <row r="35452" ht="12.75" customHeight="1" x14ac:dyDescent="0.2"/>
    <row r="35453" ht="12.75" customHeight="1" x14ac:dyDescent="0.2"/>
    <row r="35454" ht="12.75" customHeight="1" x14ac:dyDescent="0.2"/>
    <row r="35455" ht="12.75" customHeight="1" x14ac:dyDescent="0.2"/>
    <row r="35456" ht="12.75" customHeight="1" x14ac:dyDescent="0.2"/>
    <row r="35457" ht="12.75" customHeight="1" x14ac:dyDescent="0.2"/>
    <row r="35458" ht="12.75" customHeight="1" x14ac:dyDescent="0.2"/>
    <row r="35459" ht="12.75" customHeight="1" x14ac:dyDescent="0.2"/>
    <row r="35460" ht="12.75" customHeight="1" x14ac:dyDescent="0.2"/>
    <row r="35461" ht="12.75" customHeight="1" x14ac:dyDescent="0.2"/>
    <row r="35462" ht="12.75" customHeight="1" x14ac:dyDescent="0.2"/>
    <row r="35463" ht="12.75" customHeight="1" x14ac:dyDescent="0.2"/>
    <row r="35464" ht="12.75" customHeight="1" x14ac:dyDescent="0.2"/>
    <row r="35465" ht="12.75" customHeight="1" x14ac:dyDescent="0.2"/>
    <row r="35466" ht="12.75" customHeight="1" x14ac:dyDescent="0.2"/>
    <row r="35467" ht="12.75" customHeight="1" x14ac:dyDescent="0.2"/>
    <row r="35468" ht="12.75" customHeight="1" x14ac:dyDescent="0.2"/>
    <row r="35469" ht="12.75" customHeight="1" x14ac:dyDescent="0.2"/>
    <row r="35470" ht="12.75" customHeight="1" x14ac:dyDescent="0.2"/>
    <row r="35471" ht="12.75" customHeight="1" x14ac:dyDescent="0.2"/>
    <row r="35472" ht="12.75" customHeight="1" x14ac:dyDescent="0.2"/>
    <row r="35473" ht="12.75" customHeight="1" x14ac:dyDescent="0.2"/>
    <row r="35474" ht="12.75" customHeight="1" x14ac:dyDescent="0.2"/>
    <row r="35475" ht="12.75" customHeight="1" x14ac:dyDescent="0.2"/>
    <row r="35476" ht="12.75" customHeight="1" x14ac:dyDescent="0.2"/>
    <row r="35477" ht="12.75" customHeight="1" x14ac:dyDescent="0.2"/>
    <row r="35478" ht="12.75" customHeight="1" x14ac:dyDescent="0.2"/>
    <row r="35479" ht="12.75" customHeight="1" x14ac:dyDescent="0.2"/>
    <row r="35480" ht="12.75" customHeight="1" x14ac:dyDescent="0.2"/>
    <row r="35481" ht="12.75" customHeight="1" x14ac:dyDescent="0.2"/>
    <row r="35482" ht="12.75" customHeight="1" x14ac:dyDescent="0.2"/>
    <row r="35483" ht="12.75" customHeight="1" x14ac:dyDescent="0.2"/>
    <row r="35484" ht="12.75" customHeight="1" x14ac:dyDescent="0.2"/>
    <row r="35485" ht="12.75" customHeight="1" x14ac:dyDescent="0.2"/>
    <row r="35486" ht="12.75" customHeight="1" x14ac:dyDescent="0.2"/>
    <row r="35487" ht="12.75" customHeight="1" x14ac:dyDescent="0.2"/>
    <row r="35488" ht="12.75" customHeight="1" x14ac:dyDescent="0.2"/>
    <row r="35489" ht="12.75" customHeight="1" x14ac:dyDescent="0.2"/>
    <row r="35490" ht="12.75" customHeight="1" x14ac:dyDescent="0.2"/>
    <row r="35491" ht="12.75" customHeight="1" x14ac:dyDescent="0.2"/>
    <row r="35492" ht="12.75" customHeight="1" x14ac:dyDescent="0.2"/>
    <row r="35493" ht="12.75" customHeight="1" x14ac:dyDescent="0.2"/>
    <row r="35494" ht="12.75" customHeight="1" x14ac:dyDescent="0.2"/>
    <row r="35495" ht="12.75" customHeight="1" x14ac:dyDescent="0.2"/>
    <row r="35496" ht="12.75" customHeight="1" x14ac:dyDescent="0.2"/>
    <row r="35497" ht="12.75" customHeight="1" x14ac:dyDescent="0.2"/>
    <row r="35498" ht="12.75" customHeight="1" x14ac:dyDescent="0.2"/>
    <row r="35499" ht="12.75" customHeight="1" x14ac:dyDescent="0.2"/>
    <row r="35500" ht="12.75" customHeight="1" x14ac:dyDescent="0.2"/>
    <row r="35501" ht="12.75" customHeight="1" x14ac:dyDescent="0.2"/>
    <row r="35502" ht="12.75" customHeight="1" x14ac:dyDescent="0.2"/>
    <row r="35503" ht="12.75" customHeight="1" x14ac:dyDescent="0.2"/>
    <row r="35504" ht="12.75" customHeight="1" x14ac:dyDescent="0.2"/>
    <row r="35505" ht="12.75" customHeight="1" x14ac:dyDescent="0.2"/>
    <row r="35506" ht="12.75" customHeight="1" x14ac:dyDescent="0.2"/>
    <row r="35507" ht="12.75" customHeight="1" x14ac:dyDescent="0.2"/>
    <row r="35508" ht="12.75" customHeight="1" x14ac:dyDescent="0.2"/>
    <row r="35509" ht="12.75" customHeight="1" x14ac:dyDescent="0.2"/>
    <row r="35510" ht="12.75" customHeight="1" x14ac:dyDescent="0.2"/>
    <row r="35511" ht="12.75" customHeight="1" x14ac:dyDescent="0.2"/>
    <row r="35512" ht="12.75" customHeight="1" x14ac:dyDescent="0.2"/>
    <row r="35513" ht="12.75" customHeight="1" x14ac:dyDescent="0.2"/>
    <row r="35514" ht="12.75" customHeight="1" x14ac:dyDescent="0.2"/>
    <row r="35515" ht="12.75" customHeight="1" x14ac:dyDescent="0.2"/>
    <row r="35516" ht="12.75" customHeight="1" x14ac:dyDescent="0.2"/>
    <row r="35517" ht="12.75" customHeight="1" x14ac:dyDescent="0.2"/>
    <row r="35518" ht="12.75" customHeight="1" x14ac:dyDescent="0.2"/>
    <row r="35519" ht="12.75" customHeight="1" x14ac:dyDescent="0.2"/>
    <row r="35520" ht="12.75" customHeight="1" x14ac:dyDescent="0.2"/>
    <row r="35521" ht="12.75" customHeight="1" x14ac:dyDescent="0.2"/>
    <row r="35522" ht="12.75" customHeight="1" x14ac:dyDescent="0.2"/>
    <row r="35523" ht="12.75" customHeight="1" x14ac:dyDescent="0.2"/>
    <row r="35524" ht="12.75" customHeight="1" x14ac:dyDescent="0.2"/>
    <row r="35525" ht="12.75" customHeight="1" x14ac:dyDescent="0.2"/>
    <row r="35526" ht="12.75" customHeight="1" x14ac:dyDescent="0.2"/>
    <row r="35527" ht="12.75" customHeight="1" x14ac:dyDescent="0.2"/>
    <row r="35528" ht="12.75" customHeight="1" x14ac:dyDescent="0.2"/>
    <row r="35529" ht="12.75" customHeight="1" x14ac:dyDescent="0.2"/>
    <row r="35530" ht="12.75" customHeight="1" x14ac:dyDescent="0.2"/>
    <row r="35531" ht="12.75" customHeight="1" x14ac:dyDescent="0.2"/>
    <row r="35532" ht="12.75" customHeight="1" x14ac:dyDescent="0.2"/>
    <row r="35533" ht="12.75" customHeight="1" x14ac:dyDescent="0.2"/>
    <row r="35534" ht="12.75" customHeight="1" x14ac:dyDescent="0.2"/>
    <row r="35535" ht="12.75" customHeight="1" x14ac:dyDescent="0.2"/>
    <row r="35536" ht="12.75" customHeight="1" x14ac:dyDescent="0.2"/>
    <row r="35537" ht="12.75" customHeight="1" x14ac:dyDescent="0.2"/>
    <row r="35538" ht="12.75" customHeight="1" x14ac:dyDescent="0.2"/>
    <row r="35539" ht="12.75" customHeight="1" x14ac:dyDescent="0.2"/>
    <row r="35540" ht="12.75" customHeight="1" x14ac:dyDescent="0.2"/>
    <row r="35541" ht="12.75" customHeight="1" x14ac:dyDescent="0.2"/>
    <row r="35542" ht="12.75" customHeight="1" x14ac:dyDescent="0.2"/>
    <row r="35543" ht="12.75" customHeight="1" x14ac:dyDescent="0.2"/>
    <row r="35544" ht="12.75" customHeight="1" x14ac:dyDescent="0.2"/>
    <row r="35545" ht="12.75" customHeight="1" x14ac:dyDescent="0.2"/>
    <row r="35546" ht="12.75" customHeight="1" x14ac:dyDescent="0.2"/>
    <row r="35547" ht="12.75" customHeight="1" x14ac:dyDescent="0.2"/>
    <row r="35548" ht="12.75" customHeight="1" x14ac:dyDescent="0.2"/>
    <row r="35549" ht="12.75" customHeight="1" x14ac:dyDescent="0.2"/>
    <row r="35550" ht="12.75" customHeight="1" x14ac:dyDescent="0.2"/>
    <row r="35551" ht="12.75" customHeight="1" x14ac:dyDescent="0.2"/>
    <row r="35552" ht="12.75" customHeight="1" x14ac:dyDescent="0.2"/>
    <row r="35553" ht="12.75" customHeight="1" x14ac:dyDescent="0.2"/>
    <row r="35554" ht="12.75" customHeight="1" x14ac:dyDescent="0.2"/>
    <row r="35555" ht="12.75" customHeight="1" x14ac:dyDescent="0.2"/>
    <row r="35556" ht="12.75" customHeight="1" x14ac:dyDescent="0.2"/>
    <row r="35557" ht="12.75" customHeight="1" x14ac:dyDescent="0.2"/>
    <row r="35558" ht="12.75" customHeight="1" x14ac:dyDescent="0.2"/>
    <row r="35559" ht="12.75" customHeight="1" x14ac:dyDescent="0.2"/>
    <row r="35560" ht="12.75" customHeight="1" x14ac:dyDescent="0.2"/>
    <row r="35561" ht="12.75" customHeight="1" x14ac:dyDescent="0.2"/>
    <row r="35562" ht="12.75" customHeight="1" x14ac:dyDescent="0.2"/>
    <row r="35563" ht="12.75" customHeight="1" x14ac:dyDescent="0.2"/>
    <row r="35564" ht="12.75" customHeight="1" x14ac:dyDescent="0.2"/>
    <row r="35565" ht="12.75" customHeight="1" x14ac:dyDescent="0.2"/>
    <row r="35566" ht="12.75" customHeight="1" x14ac:dyDescent="0.2"/>
    <row r="35567" ht="12.75" customHeight="1" x14ac:dyDescent="0.2"/>
    <row r="35568" ht="12.75" customHeight="1" x14ac:dyDescent="0.2"/>
    <row r="35569" ht="12.75" customHeight="1" x14ac:dyDescent="0.2"/>
    <row r="35570" ht="12.75" customHeight="1" x14ac:dyDescent="0.2"/>
    <row r="35571" ht="12.75" customHeight="1" x14ac:dyDescent="0.2"/>
    <row r="35572" ht="12.75" customHeight="1" x14ac:dyDescent="0.2"/>
    <row r="35573" ht="12.75" customHeight="1" x14ac:dyDescent="0.2"/>
    <row r="35574" ht="12.75" customHeight="1" x14ac:dyDescent="0.2"/>
    <row r="35575" ht="12.75" customHeight="1" x14ac:dyDescent="0.2"/>
    <row r="35576" ht="12.75" customHeight="1" x14ac:dyDescent="0.2"/>
    <row r="35577" ht="12.75" customHeight="1" x14ac:dyDescent="0.2"/>
    <row r="35578" ht="12.75" customHeight="1" x14ac:dyDescent="0.2"/>
    <row r="35579" ht="12.75" customHeight="1" x14ac:dyDescent="0.2"/>
    <row r="35580" ht="12.75" customHeight="1" x14ac:dyDescent="0.2"/>
    <row r="35581" ht="12.75" customHeight="1" x14ac:dyDescent="0.2"/>
    <row r="35582" ht="12.75" customHeight="1" x14ac:dyDescent="0.2"/>
    <row r="35583" ht="12.75" customHeight="1" x14ac:dyDescent="0.2"/>
    <row r="35584" ht="12.75" customHeight="1" x14ac:dyDescent="0.2"/>
    <row r="35585" ht="12.75" customHeight="1" x14ac:dyDescent="0.2"/>
    <row r="35586" ht="12.75" customHeight="1" x14ac:dyDescent="0.2"/>
    <row r="35587" ht="12.75" customHeight="1" x14ac:dyDescent="0.2"/>
    <row r="35588" ht="12.75" customHeight="1" x14ac:dyDescent="0.2"/>
    <row r="35589" ht="12.75" customHeight="1" x14ac:dyDescent="0.2"/>
    <row r="35590" ht="12.75" customHeight="1" x14ac:dyDescent="0.2"/>
    <row r="35591" ht="12.75" customHeight="1" x14ac:dyDescent="0.2"/>
    <row r="35592" ht="12.75" customHeight="1" x14ac:dyDescent="0.2"/>
    <row r="35593" ht="12.75" customHeight="1" x14ac:dyDescent="0.2"/>
    <row r="35594" ht="12.75" customHeight="1" x14ac:dyDescent="0.2"/>
    <row r="35595" ht="12.75" customHeight="1" x14ac:dyDescent="0.2"/>
    <row r="35596" ht="12.75" customHeight="1" x14ac:dyDescent="0.2"/>
    <row r="35597" ht="12.75" customHeight="1" x14ac:dyDescent="0.2"/>
    <row r="35598" ht="12.75" customHeight="1" x14ac:dyDescent="0.2"/>
    <row r="35599" ht="12.75" customHeight="1" x14ac:dyDescent="0.2"/>
    <row r="35600" ht="12.75" customHeight="1" x14ac:dyDescent="0.2"/>
    <row r="35601" ht="12.75" customHeight="1" x14ac:dyDescent="0.2"/>
    <row r="35602" ht="12.75" customHeight="1" x14ac:dyDescent="0.2"/>
    <row r="35603" ht="12.75" customHeight="1" x14ac:dyDescent="0.2"/>
    <row r="35604" ht="12.75" customHeight="1" x14ac:dyDescent="0.2"/>
    <row r="35605" ht="12.75" customHeight="1" x14ac:dyDescent="0.2"/>
    <row r="35606" ht="12.75" customHeight="1" x14ac:dyDescent="0.2"/>
    <row r="35607" ht="12.75" customHeight="1" x14ac:dyDescent="0.2"/>
    <row r="35608" ht="12.75" customHeight="1" x14ac:dyDescent="0.2"/>
    <row r="35609" ht="12.75" customHeight="1" x14ac:dyDescent="0.2"/>
    <row r="35610" ht="12.75" customHeight="1" x14ac:dyDescent="0.2"/>
    <row r="35611" ht="12.75" customHeight="1" x14ac:dyDescent="0.2"/>
    <row r="35612" ht="12.75" customHeight="1" x14ac:dyDescent="0.2"/>
    <row r="35613" ht="12.75" customHeight="1" x14ac:dyDescent="0.2"/>
    <row r="35614" ht="12.75" customHeight="1" x14ac:dyDescent="0.2"/>
    <row r="35615" ht="12.75" customHeight="1" x14ac:dyDescent="0.2"/>
    <row r="35616" ht="12.75" customHeight="1" x14ac:dyDescent="0.2"/>
    <row r="35617" ht="12.75" customHeight="1" x14ac:dyDescent="0.2"/>
    <row r="35618" ht="12.75" customHeight="1" x14ac:dyDescent="0.2"/>
    <row r="35619" ht="12.75" customHeight="1" x14ac:dyDescent="0.2"/>
    <row r="35620" ht="12.75" customHeight="1" x14ac:dyDescent="0.2"/>
    <row r="35621" ht="12.75" customHeight="1" x14ac:dyDescent="0.2"/>
    <row r="35622" ht="12.75" customHeight="1" x14ac:dyDescent="0.2"/>
    <row r="35623" ht="12.75" customHeight="1" x14ac:dyDescent="0.2"/>
    <row r="35624" ht="12.75" customHeight="1" x14ac:dyDescent="0.2"/>
    <row r="35625" ht="12.75" customHeight="1" x14ac:dyDescent="0.2"/>
    <row r="35626" ht="12.75" customHeight="1" x14ac:dyDescent="0.2"/>
    <row r="35627" ht="12.75" customHeight="1" x14ac:dyDescent="0.2"/>
    <row r="35628" ht="12.75" customHeight="1" x14ac:dyDescent="0.2"/>
    <row r="35629" ht="12.75" customHeight="1" x14ac:dyDescent="0.2"/>
    <row r="35630" ht="12.75" customHeight="1" x14ac:dyDescent="0.2"/>
    <row r="35631" ht="12.75" customHeight="1" x14ac:dyDescent="0.2"/>
    <row r="35632" ht="12.75" customHeight="1" x14ac:dyDescent="0.2"/>
    <row r="35633" ht="12.75" customHeight="1" x14ac:dyDescent="0.2"/>
    <row r="35634" ht="12.75" customHeight="1" x14ac:dyDescent="0.2"/>
    <row r="35635" ht="12.75" customHeight="1" x14ac:dyDescent="0.2"/>
    <row r="35636" ht="12.75" customHeight="1" x14ac:dyDescent="0.2"/>
    <row r="35637" ht="12.75" customHeight="1" x14ac:dyDescent="0.2"/>
    <row r="35638" ht="12.75" customHeight="1" x14ac:dyDescent="0.2"/>
    <row r="35639" ht="12.75" customHeight="1" x14ac:dyDescent="0.2"/>
    <row r="35640" ht="12.75" customHeight="1" x14ac:dyDescent="0.2"/>
    <row r="35641" ht="12.75" customHeight="1" x14ac:dyDescent="0.2"/>
    <row r="35642" ht="12.75" customHeight="1" x14ac:dyDescent="0.2"/>
    <row r="35643" ht="12.75" customHeight="1" x14ac:dyDescent="0.2"/>
    <row r="35644" ht="12.75" customHeight="1" x14ac:dyDescent="0.2"/>
    <row r="35645" ht="12.75" customHeight="1" x14ac:dyDescent="0.2"/>
    <row r="35646" ht="12.75" customHeight="1" x14ac:dyDescent="0.2"/>
    <row r="35647" ht="12.75" customHeight="1" x14ac:dyDescent="0.2"/>
    <row r="35648" ht="12.75" customHeight="1" x14ac:dyDescent="0.2"/>
    <row r="35649" ht="12.75" customHeight="1" x14ac:dyDescent="0.2"/>
    <row r="35650" ht="12.75" customHeight="1" x14ac:dyDescent="0.2"/>
    <row r="35651" ht="12.75" customHeight="1" x14ac:dyDescent="0.2"/>
    <row r="35652" ht="12.75" customHeight="1" x14ac:dyDescent="0.2"/>
    <row r="35653" ht="12.75" customHeight="1" x14ac:dyDescent="0.2"/>
    <row r="35654" ht="12.75" customHeight="1" x14ac:dyDescent="0.2"/>
    <row r="35655" ht="12.75" customHeight="1" x14ac:dyDescent="0.2"/>
    <row r="35656" ht="12.75" customHeight="1" x14ac:dyDescent="0.2"/>
    <row r="35657" ht="12.75" customHeight="1" x14ac:dyDescent="0.2"/>
    <row r="35658" ht="12.75" customHeight="1" x14ac:dyDescent="0.2"/>
    <row r="35659" ht="12.75" customHeight="1" x14ac:dyDescent="0.2"/>
    <row r="35660" ht="12.75" customHeight="1" x14ac:dyDescent="0.2"/>
    <row r="35661" ht="12.75" customHeight="1" x14ac:dyDescent="0.2"/>
    <row r="35662" ht="12.75" customHeight="1" x14ac:dyDescent="0.2"/>
    <row r="35663" ht="12.75" customHeight="1" x14ac:dyDescent="0.2"/>
    <row r="35664" ht="12.75" customHeight="1" x14ac:dyDescent="0.2"/>
    <row r="35665" ht="12.75" customHeight="1" x14ac:dyDescent="0.2"/>
    <row r="35666" ht="12.75" customHeight="1" x14ac:dyDescent="0.2"/>
    <row r="35667" ht="12.75" customHeight="1" x14ac:dyDescent="0.2"/>
    <row r="35668" ht="12.75" customHeight="1" x14ac:dyDescent="0.2"/>
    <row r="35669" ht="12.75" customHeight="1" x14ac:dyDescent="0.2"/>
    <row r="35670" ht="12.75" customHeight="1" x14ac:dyDescent="0.2"/>
    <row r="35671" ht="12.75" customHeight="1" x14ac:dyDescent="0.2"/>
    <row r="35672" ht="12.75" customHeight="1" x14ac:dyDescent="0.2"/>
    <row r="35673" ht="12.75" customHeight="1" x14ac:dyDescent="0.2"/>
    <row r="35674" ht="12.75" customHeight="1" x14ac:dyDescent="0.2"/>
    <row r="35675" ht="12.75" customHeight="1" x14ac:dyDescent="0.2"/>
    <row r="35676" ht="12.75" customHeight="1" x14ac:dyDescent="0.2"/>
    <row r="35677" ht="12.75" customHeight="1" x14ac:dyDescent="0.2"/>
    <row r="35678" ht="12.75" customHeight="1" x14ac:dyDescent="0.2"/>
    <row r="35679" ht="12.75" customHeight="1" x14ac:dyDescent="0.2"/>
    <row r="35680" ht="12.75" customHeight="1" x14ac:dyDescent="0.2"/>
    <row r="35681" ht="12.75" customHeight="1" x14ac:dyDescent="0.2"/>
    <row r="35682" ht="12.75" customHeight="1" x14ac:dyDescent="0.2"/>
    <row r="35683" ht="12.75" customHeight="1" x14ac:dyDescent="0.2"/>
    <row r="35684" ht="12.75" customHeight="1" x14ac:dyDescent="0.2"/>
    <row r="35685" ht="12.75" customHeight="1" x14ac:dyDescent="0.2"/>
    <row r="35686" ht="12.75" customHeight="1" x14ac:dyDescent="0.2"/>
    <row r="35687" ht="12.75" customHeight="1" x14ac:dyDescent="0.2"/>
    <row r="35688" ht="12.75" customHeight="1" x14ac:dyDescent="0.2"/>
    <row r="35689" ht="12.75" customHeight="1" x14ac:dyDescent="0.2"/>
    <row r="35690" ht="12.75" customHeight="1" x14ac:dyDescent="0.2"/>
    <row r="35691" ht="12.75" customHeight="1" x14ac:dyDescent="0.2"/>
    <row r="35692" ht="12.75" customHeight="1" x14ac:dyDescent="0.2"/>
    <row r="35693" ht="12.75" customHeight="1" x14ac:dyDescent="0.2"/>
    <row r="35694" ht="12.75" customHeight="1" x14ac:dyDescent="0.2"/>
    <row r="35695" ht="12.75" customHeight="1" x14ac:dyDescent="0.2"/>
    <row r="35696" ht="12.75" customHeight="1" x14ac:dyDescent="0.2"/>
    <row r="35697" ht="12.75" customHeight="1" x14ac:dyDescent="0.2"/>
    <row r="35698" ht="12.75" customHeight="1" x14ac:dyDescent="0.2"/>
    <row r="35699" ht="12.75" customHeight="1" x14ac:dyDescent="0.2"/>
    <row r="35700" ht="12.75" customHeight="1" x14ac:dyDescent="0.2"/>
    <row r="35701" ht="12.75" customHeight="1" x14ac:dyDescent="0.2"/>
    <row r="35702" ht="12.75" customHeight="1" x14ac:dyDescent="0.2"/>
    <row r="35703" ht="12.75" customHeight="1" x14ac:dyDescent="0.2"/>
    <row r="35704" ht="12.75" customHeight="1" x14ac:dyDescent="0.2"/>
    <row r="35705" ht="12.75" customHeight="1" x14ac:dyDescent="0.2"/>
    <row r="35706" ht="12.75" customHeight="1" x14ac:dyDescent="0.2"/>
    <row r="35707" ht="12.75" customHeight="1" x14ac:dyDescent="0.2"/>
    <row r="35708" ht="12.75" customHeight="1" x14ac:dyDescent="0.2"/>
    <row r="35709" ht="12.75" customHeight="1" x14ac:dyDescent="0.2"/>
    <row r="35710" ht="12.75" customHeight="1" x14ac:dyDescent="0.2"/>
    <row r="35711" ht="12.75" customHeight="1" x14ac:dyDescent="0.2"/>
    <row r="35712" ht="12.75" customHeight="1" x14ac:dyDescent="0.2"/>
    <row r="35713" ht="12.75" customHeight="1" x14ac:dyDescent="0.2"/>
    <row r="35714" ht="12.75" customHeight="1" x14ac:dyDescent="0.2"/>
    <row r="35715" ht="12.75" customHeight="1" x14ac:dyDescent="0.2"/>
    <row r="35716" ht="12.75" customHeight="1" x14ac:dyDescent="0.2"/>
    <row r="35717" ht="12.75" customHeight="1" x14ac:dyDescent="0.2"/>
    <row r="35718" ht="12.75" customHeight="1" x14ac:dyDescent="0.2"/>
    <row r="35719" ht="12.75" customHeight="1" x14ac:dyDescent="0.2"/>
    <row r="35720" ht="12.75" customHeight="1" x14ac:dyDescent="0.2"/>
    <row r="35721" ht="12.75" customHeight="1" x14ac:dyDescent="0.2"/>
    <row r="35722" ht="12.75" customHeight="1" x14ac:dyDescent="0.2"/>
    <row r="35723" ht="12.75" customHeight="1" x14ac:dyDescent="0.2"/>
    <row r="35724" ht="12.75" customHeight="1" x14ac:dyDescent="0.2"/>
    <row r="35725" ht="12.75" customHeight="1" x14ac:dyDescent="0.2"/>
    <row r="35726" ht="12.75" customHeight="1" x14ac:dyDescent="0.2"/>
    <row r="35727" ht="12.75" customHeight="1" x14ac:dyDescent="0.2"/>
    <row r="35728" ht="12.75" customHeight="1" x14ac:dyDescent="0.2"/>
    <row r="35729" ht="12.75" customHeight="1" x14ac:dyDescent="0.2"/>
    <row r="35730" ht="12.75" customHeight="1" x14ac:dyDescent="0.2"/>
    <row r="35731" ht="12.75" customHeight="1" x14ac:dyDescent="0.2"/>
    <row r="35732" ht="12.75" customHeight="1" x14ac:dyDescent="0.2"/>
    <row r="35733" ht="12.75" customHeight="1" x14ac:dyDescent="0.2"/>
    <row r="35734" ht="12.75" customHeight="1" x14ac:dyDescent="0.2"/>
    <row r="35735" ht="12.75" customHeight="1" x14ac:dyDescent="0.2"/>
    <row r="35736" ht="12.75" customHeight="1" x14ac:dyDescent="0.2"/>
    <row r="35737" ht="12.75" customHeight="1" x14ac:dyDescent="0.2"/>
    <row r="35738" ht="12.75" customHeight="1" x14ac:dyDescent="0.2"/>
    <row r="35739" ht="12.75" customHeight="1" x14ac:dyDescent="0.2"/>
    <row r="35740" ht="12.75" customHeight="1" x14ac:dyDescent="0.2"/>
    <row r="35741" ht="12.75" customHeight="1" x14ac:dyDescent="0.2"/>
    <row r="35742" ht="12.75" customHeight="1" x14ac:dyDescent="0.2"/>
    <row r="35743" ht="12.75" customHeight="1" x14ac:dyDescent="0.2"/>
    <row r="35744" ht="12.75" customHeight="1" x14ac:dyDescent="0.2"/>
    <row r="35745" ht="12.75" customHeight="1" x14ac:dyDescent="0.2"/>
    <row r="35746" ht="12.75" customHeight="1" x14ac:dyDescent="0.2"/>
    <row r="35747" ht="12.75" customHeight="1" x14ac:dyDescent="0.2"/>
    <row r="35748" ht="12.75" customHeight="1" x14ac:dyDescent="0.2"/>
    <row r="35749" ht="12.75" customHeight="1" x14ac:dyDescent="0.2"/>
    <row r="35750" ht="12.75" customHeight="1" x14ac:dyDescent="0.2"/>
    <row r="35751" ht="12.75" customHeight="1" x14ac:dyDescent="0.2"/>
    <row r="35752" ht="12.75" customHeight="1" x14ac:dyDescent="0.2"/>
    <row r="35753" ht="12.75" customHeight="1" x14ac:dyDescent="0.2"/>
    <row r="35754" ht="12.75" customHeight="1" x14ac:dyDescent="0.2"/>
    <row r="35755" ht="12.75" customHeight="1" x14ac:dyDescent="0.2"/>
    <row r="35756" ht="12.75" customHeight="1" x14ac:dyDescent="0.2"/>
    <row r="35757" ht="12.75" customHeight="1" x14ac:dyDescent="0.2"/>
    <row r="35758" ht="12.75" customHeight="1" x14ac:dyDescent="0.2"/>
    <row r="35759" ht="12.75" customHeight="1" x14ac:dyDescent="0.2"/>
    <row r="35760" ht="12.75" customHeight="1" x14ac:dyDescent="0.2"/>
    <row r="35761" ht="12.75" customHeight="1" x14ac:dyDescent="0.2"/>
    <row r="35762" ht="12.75" customHeight="1" x14ac:dyDescent="0.2"/>
    <row r="35763" ht="12.75" customHeight="1" x14ac:dyDescent="0.2"/>
    <row r="35764" ht="12.75" customHeight="1" x14ac:dyDescent="0.2"/>
    <row r="35765" ht="12.75" customHeight="1" x14ac:dyDescent="0.2"/>
    <row r="35766" ht="12.75" customHeight="1" x14ac:dyDescent="0.2"/>
    <row r="35767" ht="12.75" customHeight="1" x14ac:dyDescent="0.2"/>
    <row r="35768" ht="12.75" customHeight="1" x14ac:dyDescent="0.2"/>
    <row r="35769" ht="12.75" customHeight="1" x14ac:dyDescent="0.2"/>
    <row r="35770" ht="12.75" customHeight="1" x14ac:dyDescent="0.2"/>
    <row r="35771" ht="12.75" customHeight="1" x14ac:dyDescent="0.2"/>
    <row r="35772" ht="12.75" customHeight="1" x14ac:dyDescent="0.2"/>
    <row r="35773" ht="12.75" customHeight="1" x14ac:dyDescent="0.2"/>
    <row r="35774" ht="12.75" customHeight="1" x14ac:dyDescent="0.2"/>
    <row r="35775" ht="12.75" customHeight="1" x14ac:dyDescent="0.2"/>
    <row r="35776" ht="12.75" customHeight="1" x14ac:dyDescent="0.2"/>
    <row r="35777" ht="12.75" customHeight="1" x14ac:dyDescent="0.2"/>
    <row r="35778" ht="12.75" customHeight="1" x14ac:dyDescent="0.2"/>
    <row r="35779" ht="12.75" customHeight="1" x14ac:dyDescent="0.2"/>
    <row r="35780" ht="12.75" customHeight="1" x14ac:dyDescent="0.2"/>
    <row r="35781" ht="12.75" customHeight="1" x14ac:dyDescent="0.2"/>
    <row r="35782" ht="12.75" customHeight="1" x14ac:dyDescent="0.2"/>
    <row r="35783" ht="12.75" customHeight="1" x14ac:dyDescent="0.2"/>
    <row r="35784" ht="12.75" customHeight="1" x14ac:dyDescent="0.2"/>
    <row r="35785" ht="12.75" customHeight="1" x14ac:dyDescent="0.2"/>
    <row r="35786" ht="12.75" customHeight="1" x14ac:dyDescent="0.2"/>
    <row r="35787" ht="12.75" customHeight="1" x14ac:dyDescent="0.2"/>
    <row r="35788" ht="12.75" customHeight="1" x14ac:dyDescent="0.2"/>
    <row r="35789" ht="12.75" customHeight="1" x14ac:dyDescent="0.2"/>
    <row r="35790" ht="12.75" customHeight="1" x14ac:dyDescent="0.2"/>
    <row r="35791" ht="12.75" customHeight="1" x14ac:dyDescent="0.2"/>
    <row r="35792" ht="12.75" customHeight="1" x14ac:dyDescent="0.2"/>
    <row r="35793" ht="12.75" customHeight="1" x14ac:dyDescent="0.2"/>
    <row r="35794" ht="12.75" customHeight="1" x14ac:dyDescent="0.2"/>
    <row r="35795" ht="12.75" customHeight="1" x14ac:dyDescent="0.2"/>
    <row r="35796" ht="12.75" customHeight="1" x14ac:dyDescent="0.2"/>
    <row r="35797" ht="12.75" customHeight="1" x14ac:dyDescent="0.2"/>
    <row r="35798" ht="12.75" customHeight="1" x14ac:dyDescent="0.2"/>
    <row r="35799" ht="12.75" customHeight="1" x14ac:dyDescent="0.2"/>
    <row r="35800" ht="12.75" customHeight="1" x14ac:dyDescent="0.2"/>
    <row r="35801" ht="12.75" customHeight="1" x14ac:dyDescent="0.2"/>
    <row r="35802" ht="12.75" customHeight="1" x14ac:dyDescent="0.2"/>
    <row r="35803" ht="12.75" customHeight="1" x14ac:dyDescent="0.2"/>
    <row r="35804" ht="12.75" customHeight="1" x14ac:dyDescent="0.2"/>
    <row r="35805" ht="12.75" customHeight="1" x14ac:dyDescent="0.2"/>
    <row r="35806" ht="12.75" customHeight="1" x14ac:dyDescent="0.2"/>
    <row r="35807" ht="12.75" customHeight="1" x14ac:dyDescent="0.2"/>
    <row r="35808" ht="12.75" customHeight="1" x14ac:dyDescent="0.2"/>
    <row r="35809" ht="12.75" customHeight="1" x14ac:dyDescent="0.2"/>
    <row r="35810" ht="12.75" customHeight="1" x14ac:dyDescent="0.2"/>
    <row r="35811" ht="12.75" customHeight="1" x14ac:dyDescent="0.2"/>
    <row r="35812" ht="12.75" customHeight="1" x14ac:dyDescent="0.2"/>
    <row r="35813" ht="12.75" customHeight="1" x14ac:dyDescent="0.2"/>
    <row r="35814" ht="12.75" customHeight="1" x14ac:dyDescent="0.2"/>
    <row r="35815" ht="12.75" customHeight="1" x14ac:dyDescent="0.2"/>
    <row r="35816" ht="12.75" customHeight="1" x14ac:dyDescent="0.2"/>
    <row r="35817" ht="12.75" customHeight="1" x14ac:dyDescent="0.2"/>
    <row r="35818" ht="12.75" customHeight="1" x14ac:dyDescent="0.2"/>
    <row r="35819" ht="12.75" customHeight="1" x14ac:dyDescent="0.2"/>
    <row r="35820" ht="12.75" customHeight="1" x14ac:dyDescent="0.2"/>
    <row r="35821" ht="12.75" customHeight="1" x14ac:dyDescent="0.2"/>
    <row r="35822" ht="12.75" customHeight="1" x14ac:dyDescent="0.2"/>
    <row r="35823" ht="12.75" customHeight="1" x14ac:dyDescent="0.2"/>
    <row r="35824" ht="12.75" customHeight="1" x14ac:dyDescent="0.2"/>
    <row r="35825" ht="12.75" customHeight="1" x14ac:dyDescent="0.2"/>
    <row r="35826" ht="12.75" customHeight="1" x14ac:dyDescent="0.2"/>
    <row r="35827" ht="12.75" customHeight="1" x14ac:dyDescent="0.2"/>
    <row r="35828" ht="12.75" customHeight="1" x14ac:dyDescent="0.2"/>
    <row r="35829" ht="12.75" customHeight="1" x14ac:dyDescent="0.2"/>
    <row r="35830" ht="12.75" customHeight="1" x14ac:dyDescent="0.2"/>
    <row r="35831" ht="12.75" customHeight="1" x14ac:dyDescent="0.2"/>
    <row r="35832" ht="12.75" customHeight="1" x14ac:dyDescent="0.2"/>
    <row r="35833" ht="12.75" customHeight="1" x14ac:dyDescent="0.2"/>
    <row r="35834" ht="12.75" customHeight="1" x14ac:dyDescent="0.2"/>
    <row r="35835" ht="12.75" customHeight="1" x14ac:dyDescent="0.2"/>
    <row r="35836" ht="12.75" customHeight="1" x14ac:dyDescent="0.2"/>
    <row r="35837" ht="12.75" customHeight="1" x14ac:dyDescent="0.2"/>
    <row r="35838" ht="12.75" customHeight="1" x14ac:dyDescent="0.2"/>
    <row r="35839" ht="12.75" customHeight="1" x14ac:dyDescent="0.2"/>
    <row r="35840" ht="12.75" customHeight="1" x14ac:dyDescent="0.2"/>
    <row r="35841" ht="12.75" customHeight="1" x14ac:dyDescent="0.2"/>
    <row r="35842" ht="12.75" customHeight="1" x14ac:dyDescent="0.2"/>
    <row r="35843" ht="12.75" customHeight="1" x14ac:dyDescent="0.2"/>
    <row r="35844" ht="12.75" customHeight="1" x14ac:dyDescent="0.2"/>
    <row r="35845" ht="12.75" customHeight="1" x14ac:dyDescent="0.2"/>
    <row r="35846" ht="12.75" customHeight="1" x14ac:dyDescent="0.2"/>
    <row r="35847" ht="12.75" customHeight="1" x14ac:dyDescent="0.2"/>
    <row r="35848" ht="12.75" customHeight="1" x14ac:dyDescent="0.2"/>
    <row r="35849" ht="12.75" customHeight="1" x14ac:dyDescent="0.2"/>
    <row r="35850" ht="12.75" customHeight="1" x14ac:dyDescent="0.2"/>
    <row r="35851" ht="12.75" customHeight="1" x14ac:dyDescent="0.2"/>
    <row r="35852" ht="12.75" customHeight="1" x14ac:dyDescent="0.2"/>
    <row r="35853" ht="12.75" customHeight="1" x14ac:dyDescent="0.2"/>
    <row r="35854" ht="12.75" customHeight="1" x14ac:dyDescent="0.2"/>
    <row r="35855" ht="12.75" customHeight="1" x14ac:dyDescent="0.2"/>
    <row r="35856" ht="12.75" customHeight="1" x14ac:dyDescent="0.2"/>
    <row r="35857" ht="12.75" customHeight="1" x14ac:dyDescent="0.2"/>
    <row r="35858" ht="12.75" customHeight="1" x14ac:dyDescent="0.2"/>
    <row r="35859" ht="12.75" customHeight="1" x14ac:dyDescent="0.2"/>
    <row r="35860" ht="12.75" customHeight="1" x14ac:dyDescent="0.2"/>
    <row r="35861" ht="12.75" customHeight="1" x14ac:dyDescent="0.2"/>
    <row r="35862" ht="12.75" customHeight="1" x14ac:dyDescent="0.2"/>
    <row r="35863" ht="12.75" customHeight="1" x14ac:dyDescent="0.2"/>
    <row r="35864" ht="12.75" customHeight="1" x14ac:dyDescent="0.2"/>
    <row r="35865" ht="12.75" customHeight="1" x14ac:dyDescent="0.2"/>
    <row r="35866" ht="12.75" customHeight="1" x14ac:dyDescent="0.2"/>
    <row r="35867" ht="12.75" customHeight="1" x14ac:dyDescent="0.2"/>
    <row r="35868" ht="12.75" customHeight="1" x14ac:dyDescent="0.2"/>
    <row r="35869" ht="12.75" customHeight="1" x14ac:dyDescent="0.2"/>
    <row r="35870" ht="12.75" customHeight="1" x14ac:dyDescent="0.2"/>
    <row r="35871" ht="12.75" customHeight="1" x14ac:dyDescent="0.2"/>
    <row r="35872" ht="12.75" customHeight="1" x14ac:dyDescent="0.2"/>
    <row r="35873" ht="12.75" customHeight="1" x14ac:dyDescent="0.2"/>
    <row r="35874" ht="12.75" customHeight="1" x14ac:dyDescent="0.2"/>
    <row r="35875" ht="12.75" customHeight="1" x14ac:dyDescent="0.2"/>
    <row r="35876" ht="12.75" customHeight="1" x14ac:dyDescent="0.2"/>
    <row r="35877" ht="12.75" customHeight="1" x14ac:dyDescent="0.2"/>
    <row r="35878" ht="12.75" customHeight="1" x14ac:dyDescent="0.2"/>
    <row r="35879" ht="12.75" customHeight="1" x14ac:dyDescent="0.2"/>
    <row r="35880" ht="12.75" customHeight="1" x14ac:dyDescent="0.2"/>
    <row r="35881" ht="12.75" customHeight="1" x14ac:dyDescent="0.2"/>
    <row r="35882" ht="12.75" customHeight="1" x14ac:dyDescent="0.2"/>
    <row r="35883" ht="12.75" customHeight="1" x14ac:dyDescent="0.2"/>
    <row r="35884" ht="12.75" customHeight="1" x14ac:dyDescent="0.2"/>
    <row r="35885" ht="12.75" customHeight="1" x14ac:dyDescent="0.2"/>
    <row r="35886" ht="12.75" customHeight="1" x14ac:dyDescent="0.2"/>
    <row r="35887" ht="12.75" customHeight="1" x14ac:dyDescent="0.2"/>
    <row r="35888" ht="12.75" customHeight="1" x14ac:dyDescent="0.2"/>
    <row r="35889" ht="12.75" customHeight="1" x14ac:dyDescent="0.2"/>
    <row r="35890" ht="12.75" customHeight="1" x14ac:dyDescent="0.2"/>
    <row r="35891" ht="12.75" customHeight="1" x14ac:dyDescent="0.2"/>
    <row r="35892" ht="12.75" customHeight="1" x14ac:dyDescent="0.2"/>
    <row r="35893" ht="12.75" customHeight="1" x14ac:dyDescent="0.2"/>
    <row r="35894" ht="12.75" customHeight="1" x14ac:dyDescent="0.2"/>
    <row r="35895" ht="12.75" customHeight="1" x14ac:dyDescent="0.2"/>
    <row r="35896" ht="12.75" customHeight="1" x14ac:dyDescent="0.2"/>
    <row r="35897" ht="12.75" customHeight="1" x14ac:dyDescent="0.2"/>
    <row r="35898" ht="12.75" customHeight="1" x14ac:dyDescent="0.2"/>
    <row r="35899" ht="12.75" customHeight="1" x14ac:dyDescent="0.2"/>
    <row r="35900" ht="12.75" customHeight="1" x14ac:dyDescent="0.2"/>
    <row r="35901" ht="12.75" customHeight="1" x14ac:dyDescent="0.2"/>
    <row r="35902" ht="12.75" customHeight="1" x14ac:dyDescent="0.2"/>
    <row r="35903" ht="12.75" customHeight="1" x14ac:dyDescent="0.2"/>
    <row r="35904" ht="12.75" customHeight="1" x14ac:dyDescent="0.2"/>
    <row r="35905" ht="12.75" customHeight="1" x14ac:dyDescent="0.2"/>
    <row r="35906" ht="12.75" customHeight="1" x14ac:dyDescent="0.2"/>
    <row r="35907" ht="12.75" customHeight="1" x14ac:dyDescent="0.2"/>
    <row r="35908" ht="12.75" customHeight="1" x14ac:dyDescent="0.2"/>
    <row r="35909" ht="12.75" customHeight="1" x14ac:dyDescent="0.2"/>
    <row r="35910" ht="12.75" customHeight="1" x14ac:dyDescent="0.2"/>
    <row r="35911" ht="12.75" customHeight="1" x14ac:dyDescent="0.2"/>
    <row r="35912" ht="12.75" customHeight="1" x14ac:dyDescent="0.2"/>
    <row r="35913" ht="12.75" customHeight="1" x14ac:dyDescent="0.2"/>
    <row r="35914" ht="12.75" customHeight="1" x14ac:dyDescent="0.2"/>
    <row r="35915" ht="12.75" customHeight="1" x14ac:dyDescent="0.2"/>
    <row r="35916" ht="12.75" customHeight="1" x14ac:dyDescent="0.2"/>
    <row r="35917" ht="12.75" customHeight="1" x14ac:dyDescent="0.2"/>
    <row r="35918" ht="12.75" customHeight="1" x14ac:dyDescent="0.2"/>
    <row r="35919" ht="12.75" customHeight="1" x14ac:dyDescent="0.2"/>
    <row r="35920" ht="12.75" customHeight="1" x14ac:dyDescent="0.2"/>
    <row r="35921" ht="12.75" customHeight="1" x14ac:dyDescent="0.2"/>
    <row r="35922" ht="12.75" customHeight="1" x14ac:dyDescent="0.2"/>
    <row r="35923" ht="12.75" customHeight="1" x14ac:dyDescent="0.2"/>
    <row r="35924" ht="12.75" customHeight="1" x14ac:dyDescent="0.2"/>
    <row r="35925" ht="12.75" customHeight="1" x14ac:dyDescent="0.2"/>
    <row r="35926" ht="12.75" customHeight="1" x14ac:dyDescent="0.2"/>
    <row r="35927" ht="12.75" customHeight="1" x14ac:dyDescent="0.2"/>
    <row r="35928" ht="12.75" customHeight="1" x14ac:dyDescent="0.2"/>
    <row r="35929" ht="12.75" customHeight="1" x14ac:dyDescent="0.2"/>
    <row r="35930" ht="12.75" customHeight="1" x14ac:dyDescent="0.2"/>
    <row r="35931" ht="12.75" customHeight="1" x14ac:dyDescent="0.2"/>
    <row r="35932" ht="12.75" customHeight="1" x14ac:dyDescent="0.2"/>
    <row r="35933" ht="12.75" customHeight="1" x14ac:dyDescent="0.2"/>
    <row r="35934" ht="12.75" customHeight="1" x14ac:dyDescent="0.2"/>
    <row r="35935" ht="12.75" customHeight="1" x14ac:dyDescent="0.2"/>
    <row r="35936" ht="12.75" customHeight="1" x14ac:dyDescent="0.2"/>
    <row r="35937" ht="12.75" customHeight="1" x14ac:dyDescent="0.2"/>
    <row r="35938" ht="12.75" customHeight="1" x14ac:dyDescent="0.2"/>
    <row r="35939" ht="12.75" customHeight="1" x14ac:dyDescent="0.2"/>
    <row r="35940" ht="12.75" customHeight="1" x14ac:dyDescent="0.2"/>
    <row r="35941" ht="12.75" customHeight="1" x14ac:dyDescent="0.2"/>
    <row r="35942" ht="12.75" customHeight="1" x14ac:dyDescent="0.2"/>
    <row r="35943" ht="12.75" customHeight="1" x14ac:dyDescent="0.2"/>
    <row r="35944" ht="12.75" customHeight="1" x14ac:dyDescent="0.2"/>
    <row r="35945" ht="12.75" customHeight="1" x14ac:dyDescent="0.2"/>
    <row r="35946" ht="12.75" customHeight="1" x14ac:dyDescent="0.2"/>
    <row r="35947" ht="12.75" customHeight="1" x14ac:dyDescent="0.2"/>
    <row r="35948" ht="12.75" customHeight="1" x14ac:dyDescent="0.2"/>
    <row r="35949" ht="12.75" customHeight="1" x14ac:dyDescent="0.2"/>
    <row r="35950" ht="12.75" customHeight="1" x14ac:dyDescent="0.2"/>
    <row r="35951" ht="12.75" customHeight="1" x14ac:dyDescent="0.2"/>
    <row r="35952" ht="12.75" customHeight="1" x14ac:dyDescent="0.2"/>
    <row r="35953" ht="12.75" customHeight="1" x14ac:dyDescent="0.2"/>
    <row r="35954" ht="12.75" customHeight="1" x14ac:dyDescent="0.2"/>
    <row r="35955" ht="12.75" customHeight="1" x14ac:dyDescent="0.2"/>
    <row r="35956" ht="12.75" customHeight="1" x14ac:dyDescent="0.2"/>
    <row r="35957" ht="12.75" customHeight="1" x14ac:dyDescent="0.2"/>
    <row r="35958" ht="12.75" customHeight="1" x14ac:dyDescent="0.2"/>
    <row r="35959" ht="12.75" customHeight="1" x14ac:dyDescent="0.2"/>
    <row r="35960" ht="12.75" customHeight="1" x14ac:dyDescent="0.2"/>
    <row r="35961" ht="12.75" customHeight="1" x14ac:dyDescent="0.2"/>
    <row r="35962" ht="12.75" customHeight="1" x14ac:dyDescent="0.2"/>
    <row r="35963" ht="12.75" customHeight="1" x14ac:dyDescent="0.2"/>
    <row r="35964" ht="12.75" customHeight="1" x14ac:dyDescent="0.2"/>
    <row r="35965" ht="12.75" customHeight="1" x14ac:dyDescent="0.2"/>
    <row r="35966" ht="12.75" customHeight="1" x14ac:dyDescent="0.2"/>
    <row r="35967" ht="12.75" customHeight="1" x14ac:dyDescent="0.2"/>
    <row r="35968" ht="12.75" customHeight="1" x14ac:dyDescent="0.2"/>
    <row r="35969" ht="12.75" customHeight="1" x14ac:dyDescent="0.2"/>
    <row r="35970" ht="12.75" customHeight="1" x14ac:dyDescent="0.2"/>
    <row r="35971" ht="12.75" customHeight="1" x14ac:dyDescent="0.2"/>
    <row r="35972" ht="12.75" customHeight="1" x14ac:dyDescent="0.2"/>
    <row r="35973" ht="12.75" customHeight="1" x14ac:dyDescent="0.2"/>
    <row r="35974" ht="12.75" customHeight="1" x14ac:dyDescent="0.2"/>
    <row r="35975" ht="12.75" customHeight="1" x14ac:dyDescent="0.2"/>
    <row r="35976" ht="12.75" customHeight="1" x14ac:dyDescent="0.2"/>
    <row r="35977" ht="12.75" customHeight="1" x14ac:dyDescent="0.2"/>
    <row r="35978" ht="12.75" customHeight="1" x14ac:dyDescent="0.2"/>
    <row r="35979" ht="12.75" customHeight="1" x14ac:dyDescent="0.2"/>
    <row r="35980" ht="12.75" customHeight="1" x14ac:dyDescent="0.2"/>
    <row r="35981" ht="12.75" customHeight="1" x14ac:dyDescent="0.2"/>
    <row r="35982" ht="12.75" customHeight="1" x14ac:dyDescent="0.2"/>
    <row r="35983" ht="12.75" customHeight="1" x14ac:dyDescent="0.2"/>
    <row r="35984" ht="12.75" customHeight="1" x14ac:dyDescent="0.2"/>
    <row r="35985" ht="12.75" customHeight="1" x14ac:dyDescent="0.2"/>
    <row r="35986" ht="12.75" customHeight="1" x14ac:dyDescent="0.2"/>
    <row r="35987" ht="12.75" customHeight="1" x14ac:dyDescent="0.2"/>
    <row r="35988" ht="12.75" customHeight="1" x14ac:dyDescent="0.2"/>
    <row r="35989" ht="12.75" customHeight="1" x14ac:dyDescent="0.2"/>
    <row r="35990" ht="12.75" customHeight="1" x14ac:dyDescent="0.2"/>
    <row r="35991" ht="12.75" customHeight="1" x14ac:dyDescent="0.2"/>
    <row r="35992" ht="12.75" customHeight="1" x14ac:dyDescent="0.2"/>
    <row r="35993" ht="12.75" customHeight="1" x14ac:dyDescent="0.2"/>
    <row r="35994" ht="12.75" customHeight="1" x14ac:dyDescent="0.2"/>
    <row r="35995" ht="12.75" customHeight="1" x14ac:dyDescent="0.2"/>
    <row r="35996" ht="12.75" customHeight="1" x14ac:dyDescent="0.2"/>
    <row r="35997" ht="12.75" customHeight="1" x14ac:dyDescent="0.2"/>
    <row r="35998" ht="12.75" customHeight="1" x14ac:dyDescent="0.2"/>
    <row r="35999" ht="12.75" customHeight="1" x14ac:dyDescent="0.2"/>
    <row r="36000" ht="12.75" customHeight="1" x14ac:dyDescent="0.2"/>
    <row r="36001" ht="12.75" customHeight="1" x14ac:dyDescent="0.2"/>
    <row r="36002" ht="12.75" customHeight="1" x14ac:dyDescent="0.2"/>
    <row r="36003" ht="12.75" customHeight="1" x14ac:dyDescent="0.2"/>
    <row r="36004" ht="12.75" customHeight="1" x14ac:dyDescent="0.2"/>
    <row r="36005" ht="12.75" customHeight="1" x14ac:dyDescent="0.2"/>
    <row r="36006" ht="12.75" customHeight="1" x14ac:dyDescent="0.2"/>
    <row r="36007" ht="12.75" customHeight="1" x14ac:dyDescent="0.2"/>
    <row r="36008" ht="12.75" customHeight="1" x14ac:dyDescent="0.2"/>
    <row r="36009" ht="12.75" customHeight="1" x14ac:dyDescent="0.2"/>
    <row r="36010" ht="12.75" customHeight="1" x14ac:dyDescent="0.2"/>
    <row r="36011" ht="12.75" customHeight="1" x14ac:dyDescent="0.2"/>
    <row r="36012" ht="12.75" customHeight="1" x14ac:dyDescent="0.2"/>
    <row r="36013" ht="12.75" customHeight="1" x14ac:dyDescent="0.2"/>
    <row r="36014" ht="12.75" customHeight="1" x14ac:dyDescent="0.2"/>
    <row r="36015" ht="12.75" customHeight="1" x14ac:dyDescent="0.2"/>
    <row r="36016" ht="12.75" customHeight="1" x14ac:dyDescent="0.2"/>
    <row r="36017" ht="12.75" customHeight="1" x14ac:dyDescent="0.2"/>
    <row r="36018" ht="12.75" customHeight="1" x14ac:dyDescent="0.2"/>
    <row r="36019" ht="12.75" customHeight="1" x14ac:dyDescent="0.2"/>
    <row r="36020" ht="12.75" customHeight="1" x14ac:dyDescent="0.2"/>
    <row r="36021" ht="12.75" customHeight="1" x14ac:dyDescent="0.2"/>
    <row r="36022" ht="12.75" customHeight="1" x14ac:dyDescent="0.2"/>
    <row r="36023" ht="12.75" customHeight="1" x14ac:dyDescent="0.2"/>
    <row r="36024" ht="12.75" customHeight="1" x14ac:dyDescent="0.2"/>
    <row r="36025" ht="12.75" customHeight="1" x14ac:dyDescent="0.2"/>
    <row r="36026" ht="12.75" customHeight="1" x14ac:dyDescent="0.2"/>
    <row r="36027" ht="12.75" customHeight="1" x14ac:dyDescent="0.2"/>
    <row r="36028" ht="12.75" customHeight="1" x14ac:dyDescent="0.2"/>
    <row r="36029" ht="12.75" customHeight="1" x14ac:dyDescent="0.2"/>
    <row r="36030" ht="12.75" customHeight="1" x14ac:dyDescent="0.2"/>
    <row r="36031" ht="12.75" customHeight="1" x14ac:dyDescent="0.2"/>
    <row r="36032" ht="12.75" customHeight="1" x14ac:dyDescent="0.2"/>
    <row r="36033" ht="12.75" customHeight="1" x14ac:dyDescent="0.2"/>
    <row r="36034" ht="12.75" customHeight="1" x14ac:dyDescent="0.2"/>
    <row r="36035" ht="12.75" customHeight="1" x14ac:dyDescent="0.2"/>
    <row r="36036" ht="12.75" customHeight="1" x14ac:dyDescent="0.2"/>
    <row r="36037" ht="12.75" customHeight="1" x14ac:dyDescent="0.2"/>
    <row r="36038" ht="12.75" customHeight="1" x14ac:dyDescent="0.2"/>
    <row r="36039" ht="12.75" customHeight="1" x14ac:dyDescent="0.2"/>
    <row r="36040" ht="12.75" customHeight="1" x14ac:dyDescent="0.2"/>
    <row r="36041" ht="12.75" customHeight="1" x14ac:dyDescent="0.2"/>
    <row r="36042" ht="12.75" customHeight="1" x14ac:dyDescent="0.2"/>
    <row r="36043" ht="12.75" customHeight="1" x14ac:dyDescent="0.2"/>
    <row r="36044" ht="12.75" customHeight="1" x14ac:dyDescent="0.2"/>
    <row r="36045" ht="12.75" customHeight="1" x14ac:dyDescent="0.2"/>
    <row r="36046" ht="12.75" customHeight="1" x14ac:dyDescent="0.2"/>
    <row r="36047" ht="12.75" customHeight="1" x14ac:dyDescent="0.2"/>
    <row r="36048" ht="12.75" customHeight="1" x14ac:dyDescent="0.2"/>
    <row r="36049" ht="12.75" customHeight="1" x14ac:dyDescent="0.2"/>
    <row r="36050" ht="12.75" customHeight="1" x14ac:dyDescent="0.2"/>
    <row r="36051" ht="12.75" customHeight="1" x14ac:dyDescent="0.2"/>
    <row r="36052" ht="12.75" customHeight="1" x14ac:dyDescent="0.2"/>
    <row r="36053" ht="12.75" customHeight="1" x14ac:dyDescent="0.2"/>
    <row r="36054" ht="12.75" customHeight="1" x14ac:dyDescent="0.2"/>
    <row r="36055" ht="12.75" customHeight="1" x14ac:dyDescent="0.2"/>
    <row r="36056" ht="12.75" customHeight="1" x14ac:dyDescent="0.2"/>
    <row r="36057" ht="12.75" customHeight="1" x14ac:dyDescent="0.2"/>
    <row r="36058" ht="12.75" customHeight="1" x14ac:dyDescent="0.2"/>
    <row r="36059" ht="12.75" customHeight="1" x14ac:dyDescent="0.2"/>
    <row r="36060" ht="12.75" customHeight="1" x14ac:dyDescent="0.2"/>
    <row r="36061" ht="12.75" customHeight="1" x14ac:dyDescent="0.2"/>
    <row r="36062" ht="12.75" customHeight="1" x14ac:dyDescent="0.2"/>
    <row r="36063" ht="12.75" customHeight="1" x14ac:dyDescent="0.2"/>
    <row r="36064" ht="12.75" customHeight="1" x14ac:dyDescent="0.2"/>
    <row r="36065" ht="12.75" customHeight="1" x14ac:dyDescent="0.2"/>
    <row r="36066" ht="12.75" customHeight="1" x14ac:dyDescent="0.2"/>
    <row r="36067" ht="12.75" customHeight="1" x14ac:dyDescent="0.2"/>
    <row r="36068" ht="12.75" customHeight="1" x14ac:dyDescent="0.2"/>
    <row r="36069" ht="12.75" customHeight="1" x14ac:dyDescent="0.2"/>
    <row r="36070" ht="12.75" customHeight="1" x14ac:dyDescent="0.2"/>
    <row r="36071" ht="12.75" customHeight="1" x14ac:dyDescent="0.2"/>
    <row r="36072" ht="12.75" customHeight="1" x14ac:dyDescent="0.2"/>
    <row r="36073" ht="12.75" customHeight="1" x14ac:dyDescent="0.2"/>
    <row r="36074" ht="12.75" customHeight="1" x14ac:dyDescent="0.2"/>
    <row r="36075" ht="12.75" customHeight="1" x14ac:dyDescent="0.2"/>
    <row r="36076" ht="12.75" customHeight="1" x14ac:dyDescent="0.2"/>
    <row r="36077" ht="12.75" customHeight="1" x14ac:dyDescent="0.2"/>
    <row r="36078" ht="12.75" customHeight="1" x14ac:dyDescent="0.2"/>
    <row r="36079" ht="12.75" customHeight="1" x14ac:dyDescent="0.2"/>
    <row r="36080" ht="12.75" customHeight="1" x14ac:dyDescent="0.2"/>
    <row r="36081" ht="12.75" customHeight="1" x14ac:dyDescent="0.2"/>
    <row r="36082" ht="12.75" customHeight="1" x14ac:dyDescent="0.2"/>
    <row r="36083" ht="12.75" customHeight="1" x14ac:dyDescent="0.2"/>
    <row r="36084" ht="12.75" customHeight="1" x14ac:dyDescent="0.2"/>
    <row r="36085" ht="12.75" customHeight="1" x14ac:dyDescent="0.2"/>
    <row r="36086" ht="12.75" customHeight="1" x14ac:dyDescent="0.2"/>
    <row r="36087" ht="12.75" customHeight="1" x14ac:dyDescent="0.2"/>
    <row r="36088" ht="12.75" customHeight="1" x14ac:dyDescent="0.2"/>
    <row r="36089" ht="12.75" customHeight="1" x14ac:dyDescent="0.2"/>
    <row r="36090" ht="12.75" customHeight="1" x14ac:dyDescent="0.2"/>
    <row r="36091" ht="12.75" customHeight="1" x14ac:dyDescent="0.2"/>
    <row r="36092" ht="12.75" customHeight="1" x14ac:dyDescent="0.2"/>
    <row r="36093" ht="12.75" customHeight="1" x14ac:dyDescent="0.2"/>
    <row r="36094" ht="12.75" customHeight="1" x14ac:dyDescent="0.2"/>
    <row r="36095" ht="12.75" customHeight="1" x14ac:dyDescent="0.2"/>
    <row r="36096" ht="12.75" customHeight="1" x14ac:dyDescent="0.2"/>
    <row r="36097" ht="12.75" customHeight="1" x14ac:dyDescent="0.2"/>
    <row r="36098" ht="12.75" customHeight="1" x14ac:dyDescent="0.2"/>
    <row r="36099" ht="12.75" customHeight="1" x14ac:dyDescent="0.2"/>
    <row r="36100" ht="12.75" customHeight="1" x14ac:dyDescent="0.2"/>
    <row r="36101" ht="12.75" customHeight="1" x14ac:dyDescent="0.2"/>
    <row r="36102" ht="12.75" customHeight="1" x14ac:dyDescent="0.2"/>
    <row r="36103" ht="12.75" customHeight="1" x14ac:dyDescent="0.2"/>
    <row r="36104" ht="12.75" customHeight="1" x14ac:dyDescent="0.2"/>
    <row r="36105" ht="12.75" customHeight="1" x14ac:dyDescent="0.2"/>
    <row r="36106" ht="12.75" customHeight="1" x14ac:dyDescent="0.2"/>
    <row r="36107" ht="12.75" customHeight="1" x14ac:dyDescent="0.2"/>
    <row r="36108" ht="12.75" customHeight="1" x14ac:dyDescent="0.2"/>
    <row r="36109" ht="12.75" customHeight="1" x14ac:dyDescent="0.2"/>
    <row r="36110" ht="12.75" customHeight="1" x14ac:dyDescent="0.2"/>
    <row r="36111" ht="12.75" customHeight="1" x14ac:dyDescent="0.2"/>
    <row r="36112" ht="12.75" customHeight="1" x14ac:dyDescent="0.2"/>
    <row r="36113" ht="12.75" customHeight="1" x14ac:dyDescent="0.2"/>
    <row r="36114" ht="12.75" customHeight="1" x14ac:dyDescent="0.2"/>
    <row r="36115" ht="12.75" customHeight="1" x14ac:dyDescent="0.2"/>
    <row r="36116" ht="12.75" customHeight="1" x14ac:dyDescent="0.2"/>
    <row r="36117" ht="12.75" customHeight="1" x14ac:dyDescent="0.2"/>
    <row r="36118" ht="12.75" customHeight="1" x14ac:dyDescent="0.2"/>
    <row r="36119" ht="12.75" customHeight="1" x14ac:dyDescent="0.2"/>
    <row r="36120" ht="12.75" customHeight="1" x14ac:dyDescent="0.2"/>
    <row r="36121" ht="12.75" customHeight="1" x14ac:dyDescent="0.2"/>
    <row r="36122" ht="12.75" customHeight="1" x14ac:dyDescent="0.2"/>
    <row r="36123" ht="12.75" customHeight="1" x14ac:dyDescent="0.2"/>
    <row r="36124" ht="12.75" customHeight="1" x14ac:dyDescent="0.2"/>
    <row r="36125" ht="12.75" customHeight="1" x14ac:dyDescent="0.2"/>
    <row r="36126" ht="12.75" customHeight="1" x14ac:dyDescent="0.2"/>
    <row r="36127" ht="12.75" customHeight="1" x14ac:dyDescent="0.2"/>
    <row r="36128" ht="12.75" customHeight="1" x14ac:dyDescent="0.2"/>
    <row r="36129" ht="12.75" customHeight="1" x14ac:dyDescent="0.2"/>
    <row r="36130" ht="12.75" customHeight="1" x14ac:dyDescent="0.2"/>
    <row r="36131" ht="12.75" customHeight="1" x14ac:dyDescent="0.2"/>
    <row r="36132" ht="12.75" customHeight="1" x14ac:dyDescent="0.2"/>
    <row r="36133" ht="12.75" customHeight="1" x14ac:dyDescent="0.2"/>
    <row r="36134" ht="12.75" customHeight="1" x14ac:dyDescent="0.2"/>
    <row r="36135" ht="12.75" customHeight="1" x14ac:dyDescent="0.2"/>
    <row r="36136" ht="12.75" customHeight="1" x14ac:dyDescent="0.2"/>
    <row r="36137" ht="12.75" customHeight="1" x14ac:dyDescent="0.2"/>
    <row r="36138" ht="12.75" customHeight="1" x14ac:dyDescent="0.2"/>
    <row r="36139" ht="12.75" customHeight="1" x14ac:dyDescent="0.2"/>
    <row r="36140" ht="12.75" customHeight="1" x14ac:dyDescent="0.2"/>
    <row r="36141" ht="12.75" customHeight="1" x14ac:dyDescent="0.2"/>
    <row r="36142" ht="12.75" customHeight="1" x14ac:dyDescent="0.2"/>
    <row r="36143" ht="12.75" customHeight="1" x14ac:dyDescent="0.2"/>
    <row r="36144" ht="12.75" customHeight="1" x14ac:dyDescent="0.2"/>
    <row r="36145" ht="12.75" customHeight="1" x14ac:dyDescent="0.2"/>
    <row r="36146" ht="12.75" customHeight="1" x14ac:dyDescent="0.2"/>
    <row r="36147" ht="12.75" customHeight="1" x14ac:dyDescent="0.2"/>
    <row r="36148" ht="12.75" customHeight="1" x14ac:dyDescent="0.2"/>
    <row r="36149" ht="12.75" customHeight="1" x14ac:dyDescent="0.2"/>
    <row r="36150" ht="12.75" customHeight="1" x14ac:dyDescent="0.2"/>
    <row r="36151" ht="12.75" customHeight="1" x14ac:dyDescent="0.2"/>
    <row r="36152" ht="12.75" customHeight="1" x14ac:dyDescent="0.2"/>
    <row r="36153" ht="12.75" customHeight="1" x14ac:dyDescent="0.2"/>
    <row r="36154" ht="12.75" customHeight="1" x14ac:dyDescent="0.2"/>
    <row r="36155" ht="12.75" customHeight="1" x14ac:dyDescent="0.2"/>
    <row r="36156" ht="12.75" customHeight="1" x14ac:dyDescent="0.2"/>
    <row r="36157" ht="12.75" customHeight="1" x14ac:dyDescent="0.2"/>
    <row r="36158" ht="12.75" customHeight="1" x14ac:dyDescent="0.2"/>
    <row r="36159" ht="12.75" customHeight="1" x14ac:dyDescent="0.2"/>
    <row r="36160" ht="12.75" customHeight="1" x14ac:dyDescent="0.2"/>
    <row r="36161" ht="12.75" customHeight="1" x14ac:dyDescent="0.2"/>
    <row r="36162" ht="12.75" customHeight="1" x14ac:dyDescent="0.2"/>
    <row r="36163" ht="12.75" customHeight="1" x14ac:dyDescent="0.2"/>
    <row r="36164" ht="12.75" customHeight="1" x14ac:dyDescent="0.2"/>
    <row r="36165" ht="12.75" customHeight="1" x14ac:dyDescent="0.2"/>
    <row r="36166" ht="12.75" customHeight="1" x14ac:dyDescent="0.2"/>
    <row r="36167" ht="12.75" customHeight="1" x14ac:dyDescent="0.2"/>
    <row r="36168" ht="12.75" customHeight="1" x14ac:dyDescent="0.2"/>
    <row r="36169" ht="12.75" customHeight="1" x14ac:dyDescent="0.2"/>
    <row r="36170" ht="12.75" customHeight="1" x14ac:dyDescent="0.2"/>
    <row r="36171" ht="12.75" customHeight="1" x14ac:dyDescent="0.2"/>
    <row r="36172" ht="12.75" customHeight="1" x14ac:dyDescent="0.2"/>
    <row r="36173" ht="12.75" customHeight="1" x14ac:dyDescent="0.2"/>
    <row r="36174" ht="12.75" customHeight="1" x14ac:dyDescent="0.2"/>
    <row r="36175" ht="12.75" customHeight="1" x14ac:dyDescent="0.2"/>
    <row r="36176" ht="12.75" customHeight="1" x14ac:dyDescent="0.2"/>
    <row r="36177" ht="12.75" customHeight="1" x14ac:dyDescent="0.2"/>
    <row r="36178" ht="12.75" customHeight="1" x14ac:dyDescent="0.2"/>
    <row r="36179" ht="12.75" customHeight="1" x14ac:dyDescent="0.2"/>
    <row r="36180" ht="12.75" customHeight="1" x14ac:dyDescent="0.2"/>
    <row r="36181" ht="12.75" customHeight="1" x14ac:dyDescent="0.2"/>
    <row r="36182" ht="12.75" customHeight="1" x14ac:dyDescent="0.2"/>
    <row r="36183" ht="12.75" customHeight="1" x14ac:dyDescent="0.2"/>
    <row r="36184" ht="12.75" customHeight="1" x14ac:dyDescent="0.2"/>
    <row r="36185" ht="12.75" customHeight="1" x14ac:dyDescent="0.2"/>
    <row r="36186" ht="12.75" customHeight="1" x14ac:dyDescent="0.2"/>
    <row r="36187" ht="12.75" customHeight="1" x14ac:dyDescent="0.2"/>
    <row r="36188" ht="12.75" customHeight="1" x14ac:dyDescent="0.2"/>
    <row r="36189" ht="12.75" customHeight="1" x14ac:dyDescent="0.2"/>
    <row r="36190" ht="12.75" customHeight="1" x14ac:dyDescent="0.2"/>
    <row r="36191" ht="12.75" customHeight="1" x14ac:dyDescent="0.2"/>
    <row r="36192" ht="12.75" customHeight="1" x14ac:dyDescent="0.2"/>
    <row r="36193" ht="12.75" customHeight="1" x14ac:dyDescent="0.2"/>
    <row r="36194" ht="12.75" customHeight="1" x14ac:dyDescent="0.2"/>
    <row r="36195" ht="12.75" customHeight="1" x14ac:dyDescent="0.2"/>
    <row r="36196" ht="12.75" customHeight="1" x14ac:dyDescent="0.2"/>
    <row r="36197" ht="12.75" customHeight="1" x14ac:dyDescent="0.2"/>
    <row r="36198" ht="12.75" customHeight="1" x14ac:dyDescent="0.2"/>
    <row r="36199" ht="12.75" customHeight="1" x14ac:dyDescent="0.2"/>
    <row r="36200" ht="12.75" customHeight="1" x14ac:dyDescent="0.2"/>
    <row r="36201" ht="12.75" customHeight="1" x14ac:dyDescent="0.2"/>
    <row r="36202" ht="12.75" customHeight="1" x14ac:dyDescent="0.2"/>
    <row r="36203" ht="12.75" customHeight="1" x14ac:dyDescent="0.2"/>
    <row r="36204" ht="12.75" customHeight="1" x14ac:dyDescent="0.2"/>
    <row r="36205" ht="12.75" customHeight="1" x14ac:dyDescent="0.2"/>
    <row r="36206" ht="12.75" customHeight="1" x14ac:dyDescent="0.2"/>
    <row r="36207" ht="12.75" customHeight="1" x14ac:dyDescent="0.2"/>
    <row r="36208" ht="12.75" customHeight="1" x14ac:dyDescent="0.2"/>
    <row r="36209" ht="12.75" customHeight="1" x14ac:dyDescent="0.2"/>
    <row r="36210" ht="12.75" customHeight="1" x14ac:dyDescent="0.2"/>
    <row r="36211" ht="12.75" customHeight="1" x14ac:dyDescent="0.2"/>
    <row r="36212" ht="12.75" customHeight="1" x14ac:dyDescent="0.2"/>
    <row r="36213" ht="12.75" customHeight="1" x14ac:dyDescent="0.2"/>
    <row r="36214" ht="12.75" customHeight="1" x14ac:dyDescent="0.2"/>
    <row r="36215" ht="12.75" customHeight="1" x14ac:dyDescent="0.2"/>
    <row r="36216" ht="12.75" customHeight="1" x14ac:dyDescent="0.2"/>
    <row r="36217" ht="12.75" customHeight="1" x14ac:dyDescent="0.2"/>
    <row r="36218" ht="12.75" customHeight="1" x14ac:dyDescent="0.2"/>
    <row r="36219" ht="12.75" customHeight="1" x14ac:dyDescent="0.2"/>
    <row r="36220" ht="12.75" customHeight="1" x14ac:dyDescent="0.2"/>
    <row r="36221" ht="12.75" customHeight="1" x14ac:dyDescent="0.2"/>
    <row r="36222" ht="12.75" customHeight="1" x14ac:dyDescent="0.2"/>
    <row r="36223" ht="12.75" customHeight="1" x14ac:dyDescent="0.2"/>
    <row r="36224" ht="12.75" customHeight="1" x14ac:dyDescent="0.2"/>
    <row r="36225" ht="12.75" customHeight="1" x14ac:dyDescent="0.2"/>
    <row r="36226" ht="12.75" customHeight="1" x14ac:dyDescent="0.2"/>
    <row r="36227" ht="12.75" customHeight="1" x14ac:dyDescent="0.2"/>
    <row r="36228" ht="12.75" customHeight="1" x14ac:dyDescent="0.2"/>
    <row r="36229" ht="12.75" customHeight="1" x14ac:dyDescent="0.2"/>
    <row r="36230" ht="12.75" customHeight="1" x14ac:dyDescent="0.2"/>
    <row r="36231" ht="12.75" customHeight="1" x14ac:dyDescent="0.2"/>
    <row r="36232" ht="12.75" customHeight="1" x14ac:dyDescent="0.2"/>
    <row r="36233" ht="12.75" customHeight="1" x14ac:dyDescent="0.2"/>
    <row r="36234" ht="12.75" customHeight="1" x14ac:dyDescent="0.2"/>
    <row r="36235" ht="12.75" customHeight="1" x14ac:dyDescent="0.2"/>
    <row r="36236" ht="12.75" customHeight="1" x14ac:dyDescent="0.2"/>
    <row r="36237" ht="12.75" customHeight="1" x14ac:dyDescent="0.2"/>
    <row r="36238" ht="12.75" customHeight="1" x14ac:dyDescent="0.2"/>
    <row r="36239" ht="12.75" customHeight="1" x14ac:dyDescent="0.2"/>
    <row r="36240" ht="12.75" customHeight="1" x14ac:dyDescent="0.2"/>
    <row r="36241" ht="12.75" customHeight="1" x14ac:dyDescent="0.2"/>
    <row r="36242" ht="12.75" customHeight="1" x14ac:dyDescent="0.2"/>
    <row r="36243" ht="12.75" customHeight="1" x14ac:dyDescent="0.2"/>
    <row r="36244" ht="12.75" customHeight="1" x14ac:dyDescent="0.2"/>
    <row r="36245" ht="12.75" customHeight="1" x14ac:dyDescent="0.2"/>
    <row r="36246" ht="12.75" customHeight="1" x14ac:dyDescent="0.2"/>
    <row r="36247" ht="12.75" customHeight="1" x14ac:dyDescent="0.2"/>
    <row r="36248" ht="12.75" customHeight="1" x14ac:dyDescent="0.2"/>
    <row r="36249" ht="12.75" customHeight="1" x14ac:dyDescent="0.2"/>
    <row r="36250" ht="12.75" customHeight="1" x14ac:dyDescent="0.2"/>
    <row r="36251" ht="12.75" customHeight="1" x14ac:dyDescent="0.2"/>
    <row r="36252" ht="12.75" customHeight="1" x14ac:dyDescent="0.2"/>
    <row r="36253" ht="12.75" customHeight="1" x14ac:dyDescent="0.2"/>
    <row r="36254" ht="12.75" customHeight="1" x14ac:dyDescent="0.2"/>
    <row r="36255" ht="12.75" customHeight="1" x14ac:dyDescent="0.2"/>
    <row r="36256" ht="12.75" customHeight="1" x14ac:dyDescent="0.2"/>
    <row r="36257" ht="12.75" customHeight="1" x14ac:dyDescent="0.2"/>
    <row r="36258" ht="12.75" customHeight="1" x14ac:dyDescent="0.2"/>
    <row r="36259" ht="12.75" customHeight="1" x14ac:dyDescent="0.2"/>
    <row r="36260" ht="12.75" customHeight="1" x14ac:dyDescent="0.2"/>
    <row r="36261" ht="12.75" customHeight="1" x14ac:dyDescent="0.2"/>
    <row r="36262" ht="12.75" customHeight="1" x14ac:dyDescent="0.2"/>
    <row r="36263" ht="12.75" customHeight="1" x14ac:dyDescent="0.2"/>
    <row r="36264" ht="12.75" customHeight="1" x14ac:dyDescent="0.2"/>
    <row r="36265" ht="12.75" customHeight="1" x14ac:dyDescent="0.2"/>
    <row r="36266" ht="12.75" customHeight="1" x14ac:dyDescent="0.2"/>
    <row r="36267" ht="12.75" customHeight="1" x14ac:dyDescent="0.2"/>
    <row r="36268" ht="12.75" customHeight="1" x14ac:dyDescent="0.2"/>
    <row r="36269" ht="12.75" customHeight="1" x14ac:dyDescent="0.2"/>
    <row r="36270" ht="12.75" customHeight="1" x14ac:dyDescent="0.2"/>
    <row r="36271" ht="12.75" customHeight="1" x14ac:dyDescent="0.2"/>
    <row r="36272" ht="12.75" customHeight="1" x14ac:dyDescent="0.2"/>
    <row r="36273" ht="12.75" customHeight="1" x14ac:dyDescent="0.2"/>
    <row r="36274" ht="12.75" customHeight="1" x14ac:dyDescent="0.2"/>
    <row r="36275" ht="12.75" customHeight="1" x14ac:dyDescent="0.2"/>
    <row r="36276" ht="12.75" customHeight="1" x14ac:dyDescent="0.2"/>
    <row r="36277" ht="12.75" customHeight="1" x14ac:dyDescent="0.2"/>
    <row r="36278" ht="12.75" customHeight="1" x14ac:dyDescent="0.2"/>
    <row r="36279" ht="12.75" customHeight="1" x14ac:dyDescent="0.2"/>
    <row r="36280" ht="12.75" customHeight="1" x14ac:dyDescent="0.2"/>
    <row r="36281" ht="12.75" customHeight="1" x14ac:dyDescent="0.2"/>
    <row r="36282" ht="12.75" customHeight="1" x14ac:dyDescent="0.2"/>
    <row r="36283" ht="12.75" customHeight="1" x14ac:dyDescent="0.2"/>
    <row r="36284" ht="12.75" customHeight="1" x14ac:dyDescent="0.2"/>
    <row r="36285" ht="12.75" customHeight="1" x14ac:dyDescent="0.2"/>
    <row r="36286" ht="12.75" customHeight="1" x14ac:dyDescent="0.2"/>
    <row r="36287" ht="12.75" customHeight="1" x14ac:dyDescent="0.2"/>
    <row r="36288" ht="12.75" customHeight="1" x14ac:dyDescent="0.2"/>
    <row r="36289" ht="12.75" customHeight="1" x14ac:dyDescent="0.2"/>
    <row r="36290" ht="12.75" customHeight="1" x14ac:dyDescent="0.2"/>
    <row r="36291" ht="12.75" customHeight="1" x14ac:dyDescent="0.2"/>
    <row r="36292" ht="12.75" customHeight="1" x14ac:dyDescent="0.2"/>
    <row r="36293" ht="12.75" customHeight="1" x14ac:dyDescent="0.2"/>
    <row r="36294" ht="12.75" customHeight="1" x14ac:dyDescent="0.2"/>
    <row r="36295" ht="12.75" customHeight="1" x14ac:dyDescent="0.2"/>
    <row r="36296" ht="12.75" customHeight="1" x14ac:dyDescent="0.2"/>
    <row r="36297" ht="12.75" customHeight="1" x14ac:dyDescent="0.2"/>
    <row r="36298" ht="12.75" customHeight="1" x14ac:dyDescent="0.2"/>
    <row r="36299" ht="12.75" customHeight="1" x14ac:dyDescent="0.2"/>
    <row r="36300" ht="12.75" customHeight="1" x14ac:dyDescent="0.2"/>
    <row r="36301" ht="12.75" customHeight="1" x14ac:dyDescent="0.2"/>
    <row r="36302" ht="12.75" customHeight="1" x14ac:dyDescent="0.2"/>
    <row r="36303" ht="12.75" customHeight="1" x14ac:dyDescent="0.2"/>
    <row r="36304" ht="12.75" customHeight="1" x14ac:dyDescent="0.2"/>
    <row r="36305" ht="12.75" customHeight="1" x14ac:dyDescent="0.2"/>
    <row r="36306" ht="12.75" customHeight="1" x14ac:dyDescent="0.2"/>
    <row r="36307" ht="12.75" customHeight="1" x14ac:dyDescent="0.2"/>
    <row r="36308" ht="12.75" customHeight="1" x14ac:dyDescent="0.2"/>
    <row r="36309" ht="12.75" customHeight="1" x14ac:dyDescent="0.2"/>
    <row r="36310" ht="12.75" customHeight="1" x14ac:dyDescent="0.2"/>
    <row r="36311" ht="12.75" customHeight="1" x14ac:dyDescent="0.2"/>
    <row r="36312" ht="12.75" customHeight="1" x14ac:dyDescent="0.2"/>
    <row r="36313" ht="12.75" customHeight="1" x14ac:dyDescent="0.2"/>
    <row r="36314" ht="12.75" customHeight="1" x14ac:dyDescent="0.2"/>
    <row r="36315" ht="12.75" customHeight="1" x14ac:dyDescent="0.2"/>
    <row r="36316" ht="12.75" customHeight="1" x14ac:dyDescent="0.2"/>
    <row r="36317" ht="12.75" customHeight="1" x14ac:dyDescent="0.2"/>
    <row r="36318" ht="12.75" customHeight="1" x14ac:dyDescent="0.2"/>
    <row r="36319" ht="12.75" customHeight="1" x14ac:dyDescent="0.2"/>
    <row r="36320" ht="12.75" customHeight="1" x14ac:dyDescent="0.2"/>
    <row r="36321" ht="12.75" customHeight="1" x14ac:dyDescent="0.2"/>
    <row r="36322" ht="12.75" customHeight="1" x14ac:dyDescent="0.2"/>
    <row r="36323" ht="12.75" customHeight="1" x14ac:dyDescent="0.2"/>
    <row r="36324" ht="12.75" customHeight="1" x14ac:dyDescent="0.2"/>
    <row r="36325" ht="12.75" customHeight="1" x14ac:dyDescent="0.2"/>
    <row r="36326" ht="12.75" customHeight="1" x14ac:dyDescent="0.2"/>
    <row r="36327" ht="12.75" customHeight="1" x14ac:dyDescent="0.2"/>
    <row r="36328" ht="12.75" customHeight="1" x14ac:dyDescent="0.2"/>
    <row r="36329" ht="12.75" customHeight="1" x14ac:dyDescent="0.2"/>
    <row r="36330" ht="12.75" customHeight="1" x14ac:dyDescent="0.2"/>
    <row r="36331" ht="12.75" customHeight="1" x14ac:dyDescent="0.2"/>
    <row r="36332" ht="12.75" customHeight="1" x14ac:dyDescent="0.2"/>
    <row r="36333" ht="12.75" customHeight="1" x14ac:dyDescent="0.2"/>
    <row r="36334" ht="12.75" customHeight="1" x14ac:dyDescent="0.2"/>
    <row r="36335" ht="12.75" customHeight="1" x14ac:dyDescent="0.2"/>
    <row r="36336" ht="12.75" customHeight="1" x14ac:dyDescent="0.2"/>
    <row r="36337" ht="12.75" customHeight="1" x14ac:dyDescent="0.2"/>
    <row r="36338" ht="12.75" customHeight="1" x14ac:dyDescent="0.2"/>
    <row r="36339" ht="12.75" customHeight="1" x14ac:dyDescent="0.2"/>
    <row r="36340" ht="12.75" customHeight="1" x14ac:dyDescent="0.2"/>
    <row r="36341" ht="12.75" customHeight="1" x14ac:dyDescent="0.2"/>
    <row r="36342" ht="12.75" customHeight="1" x14ac:dyDescent="0.2"/>
    <row r="36343" ht="12.75" customHeight="1" x14ac:dyDescent="0.2"/>
    <row r="36344" ht="12.75" customHeight="1" x14ac:dyDescent="0.2"/>
    <row r="36345" ht="12.75" customHeight="1" x14ac:dyDescent="0.2"/>
    <row r="36346" ht="12.75" customHeight="1" x14ac:dyDescent="0.2"/>
    <row r="36347" ht="12.75" customHeight="1" x14ac:dyDescent="0.2"/>
    <row r="36348" ht="12.75" customHeight="1" x14ac:dyDescent="0.2"/>
    <row r="36349" ht="12.75" customHeight="1" x14ac:dyDescent="0.2"/>
    <row r="36350" ht="12.75" customHeight="1" x14ac:dyDescent="0.2"/>
    <row r="36351" ht="12.75" customHeight="1" x14ac:dyDescent="0.2"/>
    <row r="36352" ht="12.75" customHeight="1" x14ac:dyDescent="0.2"/>
    <row r="36353" ht="12.75" customHeight="1" x14ac:dyDescent="0.2"/>
    <row r="36354" ht="12.75" customHeight="1" x14ac:dyDescent="0.2"/>
    <row r="36355" ht="12.75" customHeight="1" x14ac:dyDescent="0.2"/>
    <row r="36356" ht="12.75" customHeight="1" x14ac:dyDescent="0.2"/>
    <row r="36357" ht="12.75" customHeight="1" x14ac:dyDescent="0.2"/>
    <row r="36358" ht="12.75" customHeight="1" x14ac:dyDescent="0.2"/>
    <row r="36359" ht="12.75" customHeight="1" x14ac:dyDescent="0.2"/>
    <row r="36360" ht="12.75" customHeight="1" x14ac:dyDescent="0.2"/>
    <row r="36361" ht="12.75" customHeight="1" x14ac:dyDescent="0.2"/>
    <row r="36362" ht="12.75" customHeight="1" x14ac:dyDescent="0.2"/>
    <row r="36363" ht="12.75" customHeight="1" x14ac:dyDescent="0.2"/>
    <row r="36364" ht="12.75" customHeight="1" x14ac:dyDescent="0.2"/>
    <row r="36365" ht="12.75" customHeight="1" x14ac:dyDescent="0.2"/>
    <row r="36366" ht="12.75" customHeight="1" x14ac:dyDescent="0.2"/>
    <row r="36367" ht="12.75" customHeight="1" x14ac:dyDescent="0.2"/>
    <row r="36368" ht="12.75" customHeight="1" x14ac:dyDescent="0.2"/>
    <row r="36369" ht="12.75" customHeight="1" x14ac:dyDescent="0.2"/>
    <row r="36370" ht="12.75" customHeight="1" x14ac:dyDescent="0.2"/>
    <row r="36371" ht="12.75" customHeight="1" x14ac:dyDescent="0.2"/>
    <row r="36372" ht="12.75" customHeight="1" x14ac:dyDescent="0.2"/>
    <row r="36373" ht="12.75" customHeight="1" x14ac:dyDescent="0.2"/>
    <row r="36374" ht="12.75" customHeight="1" x14ac:dyDescent="0.2"/>
    <row r="36375" ht="12.75" customHeight="1" x14ac:dyDescent="0.2"/>
    <row r="36376" ht="12.75" customHeight="1" x14ac:dyDescent="0.2"/>
    <row r="36377" ht="12.75" customHeight="1" x14ac:dyDescent="0.2"/>
    <row r="36378" ht="12.75" customHeight="1" x14ac:dyDescent="0.2"/>
    <row r="36379" ht="12.75" customHeight="1" x14ac:dyDescent="0.2"/>
    <row r="36380" ht="12.75" customHeight="1" x14ac:dyDescent="0.2"/>
    <row r="36381" ht="12.75" customHeight="1" x14ac:dyDescent="0.2"/>
    <row r="36382" ht="12.75" customHeight="1" x14ac:dyDescent="0.2"/>
    <row r="36383" ht="12.75" customHeight="1" x14ac:dyDescent="0.2"/>
    <row r="36384" ht="12.75" customHeight="1" x14ac:dyDescent="0.2"/>
    <row r="36385" ht="12.75" customHeight="1" x14ac:dyDescent="0.2"/>
    <row r="36386" ht="12.75" customHeight="1" x14ac:dyDescent="0.2"/>
    <row r="36387" ht="12.75" customHeight="1" x14ac:dyDescent="0.2"/>
    <row r="36388" ht="12.75" customHeight="1" x14ac:dyDescent="0.2"/>
    <row r="36389" ht="12.75" customHeight="1" x14ac:dyDescent="0.2"/>
    <row r="36390" ht="12.75" customHeight="1" x14ac:dyDescent="0.2"/>
    <row r="36391" ht="12.75" customHeight="1" x14ac:dyDescent="0.2"/>
    <row r="36392" ht="12.75" customHeight="1" x14ac:dyDescent="0.2"/>
    <row r="36393" ht="12.75" customHeight="1" x14ac:dyDescent="0.2"/>
    <row r="36394" ht="12.75" customHeight="1" x14ac:dyDescent="0.2"/>
    <row r="36395" ht="12.75" customHeight="1" x14ac:dyDescent="0.2"/>
    <row r="36396" ht="12.75" customHeight="1" x14ac:dyDescent="0.2"/>
    <row r="36397" ht="12.75" customHeight="1" x14ac:dyDescent="0.2"/>
    <row r="36398" ht="12.75" customHeight="1" x14ac:dyDescent="0.2"/>
    <row r="36399" ht="12.75" customHeight="1" x14ac:dyDescent="0.2"/>
    <row r="36400" ht="12.75" customHeight="1" x14ac:dyDescent="0.2"/>
    <row r="36401" ht="12.75" customHeight="1" x14ac:dyDescent="0.2"/>
    <row r="36402" ht="12.75" customHeight="1" x14ac:dyDescent="0.2"/>
    <row r="36403" ht="12.75" customHeight="1" x14ac:dyDescent="0.2"/>
    <row r="36404" ht="12.75" customHeight="1" x14ac:dyDescent="0.2"/>
    <row r="36405" ht="12.75" customHeight="1" x14ac:dyDescent="0.2"/>
    <row r="36406" ht="12.75" customHeight="1" x14ac:dyDescent="0.2"/>
    <row r="36407" ht="12.75" customHeight="1" x14ac:dyDescent="0.2"/>
    <row r="36408" ht="12.75" customHeight="1" x14ac:dyDescent="0.2"/>
    <row r="36409" ht="12.75" customHeight="1" x14ac:dyDescent="0.2"/>
    <row r="36410" ht="12.75" customHeight="1" x14ac:dyDescent="0.2"/>
    <row r="36411" ht="12.75" customHeight="1" x14ac:dyDescent="0.2"/>
    <row r="36412" ht="12.75" customHeight="1" x14ac:dyDescent="0.2"/>
    <row r="36413" ht="12.75" customHeight="1" x14ac:dyDescent="0.2"/>
    <row r="36414" ht="12.75" customHeight="1" x14ac:dyDescent="0.2"/>
    <row r="36415" ht="12.75" customHeight="1" x14ac:dyDescent="0.2"/>
    <row r="36416" ht="12.75" customHeight="1" x14ac:dyDescent="0.2"/>
    <row r="36417" ht="12.75" customHeight="1" x14ac:dyDescent="0.2"/>
    <row r="36418" ht="12.75" customHeight="1" x14ac:dyDescent="0.2"/>
    <row r="36419" ht="12.75" customHeight="1" x14ac:dyDescent="0.2"/>
    <row r="36420" ht="12.75" customHeight="1" x14ac:dyDescent="0.2"/>
    <row r="36421" ht="12.75" customHeight="1" x14ac:dyDescent="0.2"/>
    <row r="36422" ht="12.75" customHeight="1" x14ac:dyDescent="0.2"/>
    <row r="36423" ht="12.75" customHeight="1" x14ac:dyDescent="0.2"/>
    <row r="36424" ht="12.75" customHeight="1" x14ac:dyDescent="0.2"/>
    <row r="36425" ht="12.75" customHeight="1" x14ac:dyDescent="0.2"/>
    <row r="36426" ht="12.75" customHeight="1" x14ac:dyDescent="0.2"/>
    <row r="36427" ht="12.75" customHeight="1" x14ac:dyDescent="0.2"/>
    <row r="36428" ht="12.75" customHeight="1" x14ac:dyDescent="0.2"/>
    <row r="36429" ht="12.75" customHeight="1" x14ac:dyDescent="0.2"/>
    <row r="36430" ht="12.75" customHeight="1" x14ac:dyDescent="0.2"/>
    <row r="36431" ht="12.75" customHeight="1" x14ac:dyDescent="0.2"/>
    <row r="36432" ht="12.75" customHeight="1" x14ac:dyDescent="0.2"/>
    <row r="36433" ht="12.75" customHeight="1" x14ac:dyDescent="0.2"/>
    <row r="36434" ht="12.75" customHeight="1" x14ac:dyDescent="0.2"/>
    <row r="36435" ht="12.75" customHeight="1" x14ac:dyDescent="0.2"/>
    <row r="36436" ht="12.75" customHeight="1" x14ac:dyDescent="0.2"/>
    <row r="36437" ht="12.75" customHeight="1" x14ac:dyDescent="0.2"/>
    <row r="36438" ht="12.75" customHeight="1" x14ac:dyDescent="0.2"/>
    <row r="36439" ht="12.75" customHeight="1" x14ac:dyDescent="0.2"/>
    <row r="36440" ht="12.75" customHeight="1" x14ac:dyDescent="0.2"/>
    <row r="36441" ht="12.75" customHeight="1" x14ac:dyDescent="0.2"/>
    <row r="36442" ht="12.75" customHeight="1" x14ac:dyDescent="0.2"/>
    <row r="36443" ht="12.75" customHeight="1" x14ac:dyDescent="0.2"/>
    <row r="36444" ht="12.75" customHeight="1" x14ac:dyDescent="0.2"/>
    <row r="36445" ht="12.75" customHeight="1" x14ac:dyDescent="0.2"/>
    <row r="36446" ht="12.75" customHeight="1" x14ac:dyDescent="0.2"/>
    <row r="36447" ht="12.75" customHeight="1" x14ac:dyDescent="0.2"/>
    <row r="36448" ht="12.75" customHeight="1" x14ac:dyDescent="0.2"/>
    <row r="36449" ht="12.75" customHeight="1" x14ac:dyDescent="0.2"/>
    <row r="36450" ht="12.75" customHeight="1" x14ac:dyDescent="0.2"/>
    <row r="36451" ht="12.75" customHeight="1" x14ac:dyDescent="0.2"/>
    <row r="36452" ht="12.75" customHeight="1" x14ac:dyDescent="0.2"/>
    <row r="36453" ht="12.75" customHeight="1" x14ac:dyDescent="0.2"/>
    <row r="36454" ht="12.75" customHeight="1" x14ac:dyDescent="0.2"/>
    <row r="36455" ht="12.75" customHeight="1" x14ac:dyDescent="0.2"/>
    <row r="36456" ht="12.75" customHeight="1" x14ac:dyDescent="0.2"/>
    <row r="36457" ht="12.75" customHeight="1" x14ac:dyDescent="0.2"/>
    <row r="36458" ht="12.75" customHeight="1" x14ac:dyDescent="0.2"/>
    <row r="36459" ht="12.75" customHeight="1" x14ac:dyDescent="0.2"/>
    <row r="36460" ht="12.75" customHeight="1" x14ac:dyDescent="0.2"/>
    <row r="36461" ht="12.75" customHeight="1" x14ac:dyDescent="0.2"/>
    <row r="36462" ht="12.75" customHeight="1" x14ac:dyDescent="0.2"/>
    <row r="36463" ht="12.75" customHeight="1" x14ac:dyDescent="0.2"/>
    <row r="36464" ht="12.75" customHeight="1" x14ac:dyDescent="0.2"/>
    <row r="36465" ht="12.75" customHeight="1" x14ac:dyDescent="0.2"/>
    <row r="36466" ht="12.75" customHeight="1" x14ac:dyDescent="0.2"/>
    <row r="36467" ht="12.75" customHeight="1" x14ac:dyDescent="0.2"/>
    <row r="36468" ht="12.75" customHeight="1" x14ac:dyDescent="0.2"/>
    <row r="36469" ht="12.75" customHeight="1" x14ac:dyDescent="0.2"/>
    <row r="36470" ht="12.75" customHeight="1" x14ac:dyDescent="0.2"/>
    <row r="36471" ht="12.75" customHeight="1" x14ac:dyDescent="0.2"/>
    <row r="36472" ht="12.75" customHeight="1" x14ac:dyDescent="0.2"/>
    <row r="36473" ht="12.75" customHeight="1" x14ac:dyDescent="0.2"/>
    <row r="36474" ht="12.75" customHeight="1" x14ac:dyDescent="0.2"/>
    <row r="36475" ht="12.75" customHeight="1" x14ac:dyDescent="0.2"/>
    <row r="36476" ht="12.75" customHeight="1" x14ac:dyDescent="0.2"/>
    <row r="36477" ht="12.75" customHeight="1" x14ac:dyDescent="0.2"/>
    <row r="36478" ht="12.75" customHeight="1" x14ac:dyDescent="0.2"/>
    <row r="36479" ht="12.75" customHeight="1" x14ac:dyDescent="0.2"/>
    <row r="36480" ht="12.75" customHeight="1" x14ac:dyDescent="0.2"/>
    <row r="36481" ht="12.75" customHeight="1" x14ac:dyDescent="0.2"/>
    <row r="36482" ht="12.75" customHeight="1" x14ac:dyDescent="0.2"/>
    <row r="36483" ht="12.75" customHeight="1" x14ac:dyDescent="0.2"/>
    <row r="36484" ht="12.75" customHeight="1" x14ac:dyDescent="0.2"/>
    <row r="36485" ht="12.75" customHeight="1" x14ac:dyDescent="0.2"/>
    <row r="36486" ht="12.75" customHeight="1" x14ac:dyDescent="0.2"/>
    <row r="36487" ht="12.75" customHeight="1" x14ac:dyDescent="0.2"/>
    <row r="36488" ht="12.75" customHeight="1" x14ac:dyDescent="0.2"/>
    <row r="36489" ht="12.75" customHeight="1" x14ac:dyDescent="0.2"/>
    <row r="36490" ht="12.75" customHeight="1" x14ac:dyDescent="0.2"/>
    <row r="36491" ht="12.75" customHeight="1" x14ac:dyDescent="0.2"/>
    <row r="36492" ht="12.75" customHeight="1" x14ac:dyDescent="0.2"/>
    <row r="36493" ht="12.75" customHeight="1" x14ac:dyDescent="0.2"/>
    <row r="36494" ht="12.75" customHeight="1" x14ac:dyDescent="0.2"/>
    <row r="36495" ht="12.75" customHeight="1" x14ac:dyDescent="0.2"/>
    <row r="36496" ht="12.75" customHeight="1" x14ac:dyDescent="0.2"/>
    <row r="36497" ht="12.75" customHeight="1" x14ac:dyDescent="0.2"/>
    <row r="36498" ht="12.75" customHeight="1" x14ac:dyDescent="0.2"/>
    <row r="36499" ht="12.75" customHeight="1" x14ac:dyDescent="0.2"/>
    <row r="36500" ht="12.75" customHeight="1" x14ac:dyDescent="0.2"/>
    <row r="36501" ht="12.75" customHeight="1" x14ac:dyDescent="0.2"/>
    <row r="36502" ht="12.75" customHeight="1" x14ac:dyDescent="0.2"/>
    <row r="36503" ht="12.75" customHeight="1" x14ac:dyDescent="0.2"/>
    <row r="36504" ht="12.75" customHeight="1" x14ac:dyDescent="0.2"/>
    <row r="36505" ht="12.75" customHeight="1" x14ac:dyDescent="0.2"/>
    <row r="36506" ht="12.75" customHeight="1" x14ac:dyDescent="0.2"/>
    <row r="36507" ht="12.75" customHeight="1" x14ac:dyDescent="0.2"/>
    <row r="36508" ht="12.75" customHeight="1" x14ac:dyDescent="0.2"/>
    <row r="36509" ht="12.75" customHeight="1" x14ac:dyDescent="0.2"/>
    <row r="36510" ht="12.75" customHeight="1" x14ac:dyDescent="0.2"/>
    <row r="36511" ht="12.75" customHeight="1" x14ac:dyDescent="0.2"/>
    <row r="36512" ht="12.75" customHeight="1" x14ac:dyDescent="0.2"/>
    <row r="36513" ht="12.75" customHeight="1" x14ac:dyDescent="0.2"/>
    <row r="36514" ht="12.75" customHeight="1" x14ac:dyDescent="0.2"/>
    <row r="36515" ht="12.75" customHeight="1" x14ac:dyDescent="0.2"/>
    <row r="36516" ht="12.75" customHeight="1" x14ac:dyDescent="0.2"/>
    <row r="36517" ht="12.75" customHeight="1" x14ac:dyDescent="0.2"/>
    <row r="36518" ht="12.75" customHeight="1" x14ac:dyDescent="0.2"/>
    <row r="36519" ht="12.75" customHeight="1" x14ac:dyDescent="0.2"/>
    <row r="36520" ht="12.75" customHeight="1" x14ac:dyDescent="0.2"/>
    <row r="36521" ht="12.75" customHeight="1" x14ac:dyDescent="0.2"/>
    <row r="36522" ht="12.75" customHeight="1" x14ac:dyDescent="0.2"/>
    <row r="36523" ht="12.75" customHeight="1" x14ac:dyDescent="0.2"/>
    <row r="36524" ht="12.75" customHeight="1" x14ac:dyDescent="0.2"/>
    <row r="36525" ht="12.75" customHeight="1" x14ac:dyDescent="0.2"/>
    <row r="36526" ht="12.75" customHeight="1" x14ac:dyDescent="0.2"/>
    <row r="36527" ht="12.75" customHeight="1" x14ac:dyDescent="0.2"/>
    <row r="36528" ht="12.75" customHeight="1" x14ac:dyDescent="0.2"/>
    <row r="36529" ht="12.75" customHeight="1" x14ac:dyDescent="0.2"/>
    <row r="36530" ht="12.75" customHeight="1" x14ac:dyDescent="0.2"/>
    <row r="36531" ht="12.75" customHeight="1" x14ac:dyDescent="0.2"/>
    <row r="36532" ht="12.75" customHeight="1" x14ac:dyDescent="0.2"/>
    <row r="36533" ht="12.75" customHeight="1" x14ac:dyDescent="0.2"/>
    <row r="36534" ht="12.75" customHeight="1" x14ac:dyDescent="0.2"/>
    <row r="36535" ht="12.75" customHeight="1" x14ac:dyDescent="0.2"/>
    <row r="36536" ht="12.75" customHeight="1" x14ac:dyDescent="0.2"/>
    <row r="36537" ht="12.75" customHeight="1" x14ac:dyDescent="0.2"/>
    <row r="36538" ht="12.75" customHeight="1" x14ac:dyDescent="0.2"/>
    <row r="36539" ht="12.75" customHeight="1" x14ac:dyDescent="0.2"/>
    <row r="36540" ht="12.75" customHeight="1" x14ac:dyDescent="0.2"/>
    <row r="36541" ht="12.75" customHeight="1" x14ac:dyDescent="0.2"/>
    <row r="36542" ht="12.75" customHeight="1" x14ac:dyDescent="0.2"/>
    <row r="36543" ht="12.75" customHeight="1" x14ac:dyDescent="0.2"/>
    <row r="36544" ht="12.75" customHeight="1" x14ac:dyDescent="0.2"/>
    <row r="36545" ht="12.75" customHeight="1" x14ac:dyDescent="0.2"/>
    <row r="36546" ht="12.75" customHeight="1" x14ac:dyDescent="0.2"/>
    <row r="36547" ht="12.75" customHeight="1" x14ac:dyDescent="0.2"/>
    <row r="36548" ht="12.75" customHeight="1" x14ac:dyDescent="0.2"/>
    <row r="36549" ht="12.75" customHeight="1" x14ac:dyDescent="0.2"/>
    <row r="36550" ht="12.75" customHeight="1" x14ac:dyDescent="0.2"/>
    <row r="36551" ht="12.75" customHeight="1" x14ac:dyDescent="0.2"/>
    <row r="36552" ht="12.75" customHeight="1" x14ac:dyDescent="0.2"/>
    <row r="36553" ht="12.75" customHeight="1" x14ac:dyDescent="0.2"/>
    <row r="36554" ht="12.75" customHeight="1" x14ac:dyDescent="0.2"/>
    <row r="36555" ht="12.75" customHeight="1" x14ac:dyDescent="0.2"/>
    <row r="36556" ht="12.75" customHeight="1" x14ac:dyDescent="0.2"/>
    <row r="36557" ht="12.75" customHeight="1" x14ac:dyDescent="0.2"/>
    <row r="36558" ht="12.75" customHeight="1" x14ac:dyDescent="0.2"/>
    <row r="36559" ht="12.75" customHeight="1" x14ac:dyDescent="0.2"/>
    <row r="36560" ht="12.75" customHeight="1" x14ac:dyDescent="0.2"/>
    <row r="36561" ht="12.75" customHeight="1" x14ac:dyDescent="0.2"/>
    <row r="36562" ht="12.75" customHeight="1" x14ac:dyDescent="0.2"/>
    <row r="36563" ht="12.75" customHeight="1" x14ac:dyDescent="0.2"/>
    <row r="36564" ht="12.75" customHeight="1" x14ac:dyDescent="0.2"/>
    <row r="36565" ht="12.75" customHeight="1" x14ac:dyDescent="0.2"/>
    <row r="36566" ht="12.75" customHeight="1" x14ac:dyDescent="0.2"/>
    <row r="36567" ht="12.75" customHeight="1" x14ac:dyDescent="0.2"/>
    <row r="36568" ht="12.75" customHeight="1" x14ac:dyDescent="0.2"/>
    <row r="36569" ht="12.75" customHeight="1" x14ac:dyDescent="0.2"/>
    <row r="36570" ht="12.75" customHeight="1" x14ac:dyDescent="0.2"/>
    <row r="36571" ht="12.75" customHeight="1" x14ac:dyDescent="0.2"/>
    <row r="36572" ht="12.75" customHeight="1" x14ac:dyDescent="0.2"/>
    <row r="36573" ht="12.75" customHeight="1" x14ac:dyDescent="0.2"/>
    <row r="36574" ht="12.75" customHeight="1" x14ac:dyDescent="0.2"/>
    <row r="36575" ht="12.75" customHeight="1" x14ac:dyDescent="0.2"/>
    <row r="36576" ht="12.75" customHeight="1" x14ac:dyDescent="0.2"/>
    <row r="36577" ht="12.75" customHeight="1" x14ac:dyDescent="0.2"/>
    <row r="36578" ht="12.75" customHeight="1" x14ac:dyDescent="0.2"/>
    <row r="36579" ht="12.75" customHeight="1" x14ac:dyDescent="0.2"/>
    <row r="36580" ht="12.75" customHeight="1" x14ac:dyDescent="0.2"/>
    <row r="36581" ht="12.75" customHeight="1" x14ac:dyDescent="0.2"/>
    <row r="36582" ht="12.75" customHeight="1" x14ac:dyDescent="0.2"/>
    <row r="36583" ht="12.75" customHeight="1" x14ac:dyDescent="0.2"/>
    <row r="36584" ht="12.75" customHeight="1" x14ac:dyDescent="0.2"/>
    <row r="36585" ht="12.75" customHeight="1" x14ac:dyDescent="0.2"/>
    <row r="36586" ht="12.75" customHeight="1" x14ac:dyDescent="0.2"/>
    <row r="36587" ht="12.75" customHeight="1" x14ac:dyDescent="0.2"/>
    <row r="36588" ht="12.75" customHeight="1" x14ac:dyDescent="0.2"/>
    <row r="36589" ht="12.75" customHeight="1" x14ac:dyDescent="0.2"/>
    <row r="36590" ht="12.75" customHeight="1" x14ac:dyDescent="0.2"/>
    <row r="36591" ht="12.75" customHeight="1" x14ac:dyDescent="0.2"/>
    <row r="36592" ht="12.75" customHeight="1" x14ac:dyDescent="0.2"/>
    <row r="36593" ht="12.75" customHeight="1" x14ac:dyDescent="0.2"/>
    <row r="36594" ht="12.75" customHeight="1" x14ac:dyDescent="0.2"/>
    <row r="36595" ht="12.75" customHeight="1" x14ac:dyDescent="0.2"/>
    <row r="36596" ht="12.75" customHeight="1" x14ac:dyDescent="0.2"/>
    <row r="36597" ht="12.75" customHeight="1" x14ac:dyDescent="0.2"/>
    <row r="36598" ht="12.75" customHeight="1" x14ac:dyDescent="0.2"/>
    <row r="36599" ht="12.75" customHeight="1" x14ac:dyDescent="0.2"/>
    <row r="36600" ht="12.75" customHeight="1" x14ac:dyDescent="0.2"/>
    <row r="36601" ht="12.75" customHeight="1" x14ac:dyDescent="0.2"/>
    <row r="36602" ht="12.75" customHeight="1" x14ac:dyDescent="0.2"/>
    <row r="36603" ht="12.75" customHeight="1" x14ac:dyDescent="0.2"/>
    <row r="36604" ht="12.75" customHeight="1" x14ac:dyDescent="0.2"/>
    <row r="36605" ht="12.75" customHeight="1" x14ac:dyDescent="0.2"/>
    <row r="36606" ht="12.75" customHeight="1" x14ac:dyDescent="0.2"/>
    <row r="36607" ht="12.75" customHeight="1" x14ac:dyDescent="0.2"/>
    <row r="36608" ht="12.75" customHeight="1" x14ac:dyDescent="0.2"/>
    <row r="36609" ht="12.75" customHeight="1" x14ac:dyDescent="0.2"/>
    <row r="36610" ht="12.75" customHeight="1" x14ac:dyDescent="0.2"/>
    <row r="36611" ht="12.75" customHeight="1" x14ac:dyDescent="0.2"/>
    <row r="36612" ht="12.75" customHeight="1" x14ac:dyDescent="0.2"/>
    <row r="36613" ht="12.75" customHeight="1" x14ac:dyDescent="0.2"/>
    <row r="36614" ht="12.75" customHeight="1" x14ac:dyDescent="0.2"/>
    <row r="36615" ht="12.75" customHeight="1" x14ac:dyDescent="0.2"/>
    <row r="36616" ht="12.75" customHeight="1" x14ac:dyDescent="0.2"/>
    <row r="36617" ht="12.75" customHeight="1" x14ac:dyDescent="0.2"/>
    <row r="36618" ht="12.75" customHeight="1" x14ac:dyDescent="0.2"/>
    <row r="36619" ht="12.75" customHeight="1" x14ac:dyDescent="0.2"/>
    <row r="36620" ht="12.75" customHeight="1" x14ac:dyDescent="0.2"/>
    <row r="36621" ht="12.75" customHeight="1" x14ac:dyDescent="0.2"/>
    <row r="36622" ht="12.75" customHeight="1" x14ac:dyDescent="0.2"/>
    <row r="36623" ht="12.75" customHeight="1" x14ac:dyDescent="0.2"/>
    <row r="36624" ht="12.75" customHeight="1" x14ac:dyDescent="0.2"/>
    <row r="36625" ht="12.75" customHeight="1" x14ac:dyDescent="0.2"/>
    <row r="36626" ht="12.75" customHeight="1" x14ac:dyDescent="0.2"/>
    <row r="36627" ht="12.75" customHeight="1" x14ac:dyDescent="0.2"/>
    <row r="36628" ht="12.75" customHeight="1" x14ac:dyDescent="0.2"/>
    <row r="36629" ht="12.75" customHeight="1" x14ac:dyDescent="0.2"/>
    <row r="36630" ht="12.75" customHeight="1" x14ac:dyDescent="0.2"/>
    <row r="36631" ht="12.75" customHeight="1" x14ac:dyDescent="0.2"/>
    <row r="36632" ht="12.75" customHeight="1" x14ac:dyDescent="0.2"/>
    <row r="36633" ht="12.75" customHeight="1" x14ac:dyDescent="0.2"/>
    <row r="36634" ht="12.75" customHeight="1" x14ac:dyDescent="0.2"/>
    <row r="36635" ht="12.75" customHeight="1" x14ac:dyDescent="0.2"/>
    <row r="36636" ht="12.75" customHeight="1" x14ac:dyDescent="0.2"/>
    <row r="36637" ht="12.75" customHeight="1" x14ac:dyDescent="0.2"/>
    <row r="36638" ht="12.75" customHeight="1" x14ac:dyDescent="0.2"/>
    <row r="36639" ht="12.75" customHeight="1" x14ac:dyDescent="0.2"/>
    <row r="36640" ht="12.75" customHeight="1" x14ac:dyDescent="0.2"/>
    <row r="36641" ht="12.75" customHeight="1" x14ac:dyDescent="0.2"/>
    <row r="36642" ht="12.75" customHeight="1" x14ac:dyDescent="0.2"/>
    <row r="36643" ht="12.75" customHeight="1" x14ac:dyDescent="0.2"/>
    <row r="36644" ht="12.75" customHeight="1" x14ac:dyDescent="0.2"/>
    <row r="36645" ht="12.75" customHeight="1" x14ac:dyDescent="0.2"/>
    <row r="36646" ht="12.75" customHeight="1" x14ac:dyDescent="0.2"/>
    <row r="36647" ht="12.75" customHeight="1" x14ac:dyDescent="0.2"/>
    <row r="36648" ht="12.75" customHeight="1" x14ac:dyDescent="0.2"/>
    <row r="36649" ht="12.75" customHeight="1" x14ac:dyDescent="0.2"/>
    <row r="36650" ht="12.75" customHeight="1" x14ac:dyDescent="0.2"/>
    <row r="36651" ht="12.75" customHeight="1" x14ac:dyDescent="0.2"/>
    <row r="36652" ht="12.75" customHeight="1" x14ac:dyDescent="0.2"/>
    <row r="36653" ht="12.75" customHeight="1" x14ac:dyDescent="0.2"/>
    <row r="36654" ht="12.75" customHeight="1" x14ac:dyDescent="0.2"/>
    <row r="36655" ht="12.75" customHeight="1" x14ac:dyDescent="0.2"/>
    <row r="36656" ht="12.75" customHeight="1" x14ac:dyDescent="0.2"/>
    <row r="36657" ht="12.75" customHeight="1" x14ac:dyDescent="0.2"/>
    <row r="36658" ht="12.75" customHeight="1" x14ac:dyDescent="0.2"/>
    <row r="36659" ht="12.75" customHeight="1" x14ac:dyDescent="0.2"/>
    <row r="36660" ht="12.75" customHeight="1" x14ac:dyDescent="0.2"/>
    <row r="36661" ht="12.75" customHeight="1" x14ac:dyDescent="0.2"/>
    <row r="36662" ht="12.75" customHeight="1" x14ac:dyDescent="0.2"/>
    <row r="36663" ht="12.75" customHeight="1" x14ac:dyDescent="0.2"/>
    <row r="36664" ht="12.75" customHeight="1" x14ac:dyDescent="0.2"/>
    <row r="36665" ht="12.75" customHeight="1" x14ac:dyDescent="0.2"/>
    <row r="36666" ht="12.75" customHeight="1" x14ac:dyDescent="0.2"/>
    <row r="36667" ht="12.75" customHeight="1" x14ac:dyDescent="0.2"/>
    <row r="36668" ht="12.75" customHeight="1" x14ac:dyDescent="0.2"/>
    <row r="36669" ht="12.75" customHeight="1" x14ac:dyDescent="0.2"/>
    <row r="36670" ht="12.75" customHeight="1" x14ac:dyDescent="0.2"/>
    <row r="36671" ht="12.75" customHeight="1" x14ac:dyDescent="0.2"/>
    <row r="36672" ht="12.75" customHeight="1" x14ac:dyDescent="0.2"/>
    <row r="36673" ht="12.75" customHeight="1" x14ac:dyDescent="0.2"/>
    <row r="36674" ht="12.75" customHeight="1" x14ac:dyDescent="0.2"/>
    <row r="36675" ht="12.75" customHeight="1" x14ac:dyDescent="0.2"/>
    <row r="36676" ht="12.75" customHeight="1" x14ac:dyDescent="0.2"/>
    <row r="36677" ht="12.75" customHeight="1" x14ac:dyDescent="0.2"/>
    <row r="36678" ht="12.75" customHeight="1" x14ac:dyDescent="0.2"/>
    <row r="36679" ht="12.75" customHeight="1" x14ac:dyDescent="0.2"/>
    <row r="36680" ht="12.75" customHeight="1" x14ac:dyDescent="0.2"/>
    <row r="36681" ht="12.75" customHeight="1" x14ac:dyDescent="0.2"/>
    <row r="36682" ht="12.75" customHeight="1" x14ac:dyDescent="0.2"/>
    <row r="36683" ht="12.75" customHeight="1" x14ac:dyDescent="0.2"/>
    <row r="36684" ht="12.75" customHeight="1" x14ac:dyDescent="0.2"/>
    <row r="36685" ht="12.75" customHeight="1" x14ac:dyDescent="0.2"/>
    <row r="36686" ht="12.75" customHeight="1" x14ac:dyDescent="0.2"/>
    <row r="36687" ht="12.75" customHeight="1" x14ac:dyDescent="0.2"/>
    <row r="36688" ht="12.75" customHeight="1" x14ac:dyDescent="0.2"/>
    <row r="36689" ht="12.75" customHeight="1" x14ac:dyDescent="0.2"/>
    <row r="36690" ht="12.75" customHeight="1" x14ac:dyDescent="0.2"/>
    <row r="36691" ht="12.75" customHeight="1" x14ac:dyDescent="0.2"/>
    <row r="36692" ht="12.75" customHeight="1" x14ac:dyDescent="0.2"/>
    <row r="36693" ht="12.75" customHeight="1" x14ac:dyDescent="0.2"/>
    <row r="36694" ht="12.75" customHeight="1" x14ac:dyDescent="0.2"/>
    <row r="36695" ht="12.75" customHeight="1" x14ac:dyDescent="0.2"/>
    <row r="36696" ht="12.75" customHeight="1" x14ac:dyDescent="0.2"/>
    <row r="36697" ht="12.75" customHeight="1" x14ac:dyDescent="0.2"/>
    <row r="36698" ht="12.75" customHeight="1" x14ac:dyDescent="0.2"/>
    <row r="36699" ht="12.75" customHeight="1" x14ac:dyDescent="0.2"/>
    <row r="36700" ht="12.75" customHeight="1" x14ac:dyDescent="0.2"/>
    <row r="36701" ht="12.75" customHeight="1" x14ac:dyDescent="0.2"/>
    <row r="36702" ht="12.75" customHeight="1" x14ac:dyDescent="0.2"/>
    <row r="36703" ht="12.75" customHeight="1" x14ac:dyDescent="0.2"/>
    <row r="36704" ht="12.75" customHeight="1" x14ac:dyDescent="0.2"/>
    <row r="36705" ht="12.75" customHeight="1" x14ac:dyDescent="0.2"/>
    <row r="36706" ht="12.75" customHeight="1" x14ac:dyDescent="0.2"/>
    <row r="36707" ht="12.75" customHeight="1" x14ac:dyDescent="0.2"/>
    <row r="36708" ht="12.75" customHeight="1" x14ac:dyDescent="0.2"/>
    <row r="36709" ht="12.75" customHeight="1" x14ac:dyDescent="0.2"/>
    <row r="36710" ht="12.75" customHeight="1" x14ac:dyDescent="0.2"/>
    <row r="36711" ht="12.75" customHeight="1" x14ac:dyDescent="0.2"/>
    <row r="36712" ht="12.75" customHeight="1" x14ac:dyDescent="0.2"/>
    <row r="36713" ht="12.75" customHeight="1" x14ac:dyDescent="0.2"/>
    <row r="36714" ht="12.75" customHeight="1" x14ac:dyDescent="0.2"/>
    <row r="36715" ht="12.75" customHeight="1" x14ac:dyDescent="0.2"/>
    <row r="36716" ht="12.75" customHeight="1" x14ac:dyDescent="0.2"/>
    <row r="36717" ht="12.75" customHeight="1" x14ac:dyDescent="0.2"/>
    <row r="36718" ht="12.75" customHeight="1" x14ac:dyDescent="0.2"/>
    <row r="36719" ht="12.75" customHeight="1" x14ac:dyDescent="0.2"/>
    <row r="36720" ht="12.75" customHeight="1" x14ac:dyDescent="0.2"/>
    <row r="36721" ht="12.75" customHeight="1" x14ac:dyDescent="0.2"/>
    <row r="36722" ht="12.75" customHeight="1" x14ac:dyDescent="0.2"/>
    <row r="36723" ht="12.75" customHeight="1" x14ac:dyDescent="0.2"/>
    <row r="36724" ht="12.75" customHeight="1" x14ac:dyDescent="0.2"/>
    <row r="36725" ht="12.75" customHeight="1" x14ac:dyDescent="0.2"/>
    <row r="36726" ht="12.75" customHeight="1" x14ac:dyDescent="0.2"/>
    <row r="36727" ht="12.75" customHeight="1" x14ac:dyDescent="0.2"/>
    <row r="36728" ht="12.75" customHeight="1" x14ac:dyDescent="0.2"/>
    <row r="36729" ht="12.75" customHeight="1" x14ac:dyDescent="0.2"/>
    <row r="36730" ht="12.75" customHeight="1" x14ac:dyDescent="0.2"/>
    <row r="36731" ht="12.75" customHeight="1" x14ac:dyDescent="0.2"/>
    <row r="36732" ht="12.75" customHeight="1" x14ac:dyDescent="0.2"/>
    <row r="36733" ht="12.75" customHeight="1" x14ac:dyDescent="0.2"/>
    <row r="36734" ht="12.75" customHeight="1" x14ac:dyDescent="0.2"/>
    <row r="36735" ht="12.75" customHeight="1" x14ac:dyDescent="0.2"/>
    <row r="36736" ht="12.75" customHeight="1" x14ac:dyDescent="0.2"/>
    <row r="36737" ht="12.75" customHeight="1" x14ac:dyDescent="0.2"/>
    <row r="36738" ht="12.75" customHeight="1" x14ac:dyDescent="0.2"/>
    <row r="36739" ht="12.75" customHeight="1" x14ac:dyDescent="0.2"/>
    <row r="36740" ht="12.75" customHeight="1" x14ac:dyDescent="0.2"/>
    <row r="36741" ht="12.75" customHeight="1" x14ac:dyDescent="0.2"/>
    <row r="36742" ht="12.75" customHeight="1" x14ac:dyDescent="0.2"/>
    <row r="36743" ht="12.75" customHeight="1" x14ac:dyDescent="0.2"/>
    <row r="36744" ht="12.75" customHeight="1" x14ac:dyDescent="0.2"/>
    <row r="36745" ht="12.75" customHeight="1" x14ac:dyDescent="0.2"/>
    <row r="36746" ht="12.75" customHeight="1" x14ac:dyDescent="0.2"/>
    <row r="36747" ht="12.75" customHeight="1" x14ac:dyDescent="0.2"/>
    <row r="36748" ht="12.75" customHeight="1" x14ac:dyDescent="0.2"/>
    <row r="36749" ht="12.75" customHeight="1" x14ac:dyDescent="0.2"/>
    <row r="36750" ht="12.75" customHeight="1" x14ac:dyDescent="0.2"/>
    <row r="36751" ht="12.75" customHeight="1" x14ac:dyDescent="0.2"/>
    <row r="36752" ht="12.75" customHeight="1" x14ac:dyDescent="0.2"/>
    <row r="36753" ht="12.75" customHeight="1" x14ac:dyDescent="0.2"/>
    <row r="36754" ht="12.75" customHeight="1" x14ac:dyDescent="0.2"/>
    <row r="36755" ht="12.75" customHeight="1" x14ac:dyDescent="0.2"/>
    <row r="36756" ht="12.75" customHeight="1" x14ac:dyDescent="0.2"/>
    <row r="36757" ht="12.75" customHeight="1" x14ac:dyDescent="0.2"/>
    <row r="36758" ht="12.75" customHeight="1" x14ac:dyDescent="0.2"/>
    <row r="36759" ht="12.75" customHeight="1" x14ac:dyDescent="0.2"/>
    <row r="36760" ht="12.75" customHeight="1" x14ac:dyDescent="0.2"/>
    <row r="36761" ht="12.75" customHeight="1" x14ac:dyDescent="0.2"/>
    <row r="36762" ht="12.75" customHeight="1" x14ac:dyDescent="0.2"/>
    <row r="36763" ht="12.75" customHeight="1" x14ac:dyDescent="0.2"/>
    <row r="36764" ht="12.75" customHeight="1" x14ac:dyDescent="0.2"/>
    <row r="36765" ht="12.75" customHeight="1" x14ac:dyDescent="0.2"/>
    <row r="36766" ht="12.75" customHeight="1" x14ac:dyDescent="0.2"/>
    <row r="36767" ht="12.75" customHeight="1" x14ac:dyDescent="0.2"/>
    <row r="36768" ht="12.75" customHeight="1" x14ac:dyDescent="0.2"/>
    <row r="36769" ht="12.75" customHeight="1" x14ac:dyDescent="0.2"/>
    <row r="36770" ht="12.75" customHeight="1" x14ac:dyDescent="0.2"/>
    <row r="36771" ht="12.75" customHeight="1" x14ac:dyDescent="0.2"/>
    <row r="36772" ht="12.75" customHeight="1" x14ac:dyDescent="0.2"/>
    <row r="36773" ht="12.75" customHeight="1" x14ac:dyDescent="0.2"/>
    <row r="36774" ht="12.75" customHeight="1" x14ac:dyDescent="0.2"/>
    <row r="36775" ht="12.75" customHeight="1" x14ac:dyDescent="0.2"/>
    <row r="36776" ht="12.75" customHeight="1" x14ac:dyDescent="0.2"/>
    <row r="36777" ht="12.75" customHeight="1" x14ac:dyDescent="0.2"/>
    <row r="36778" ht="12.75" customHeight="1" x14ac:dyDescent="0.2"/>
    <row r="36779" ht="12.75" customHeight="1" x14ac:dyDescent="0.2"/>
    <row r="36780" ht="12.75" customHeight="1" x14ac:dyDescent="0.2"/>
    <row r="36781" ht="12.75" customHeight="1" x14ac:dyDescent="0.2"/>
    <row r="36782" ht="12.75" customHeight="1" x14ac:dyDescent="0.2"/>
    <row r="36783" ht="12.75" customHeight="1" x14ac:dyDescent="0.2"/>
    <row r="36784" ht="12.75" customHeight="1" x14ac:dyDescent="0.2"/>
    <row r="36785" ht="12.75" customHeight="1" x14ac:dyDescent="0.2"/>
    <row r="36786" ht="12.75" customHeight="1" x14ac:dyDescent="0.2"/>
    <row r="36787" ht="12.75" customHeight="1" x14ac:dyDescent="0.2"/>
    <row r="36788" ht="12.75" customHeight="1" x14ac:dyDescent="0.2"/>
    <row r="36789" ht="12.75" customHeight="1" x14ac:dyDescent="0.2"/>
    <row r="36790" ht="12.75" customHeight="1" x14ac:dyDescent="0.2"/>
    <row r="36791" ht="12.75" customHeight="1" x14ac:dyDescent="0.2"/>
    <row r="36792" ht="12.75" customHeight="1" x14ac:dyDescent="0.2"/>
    <row r="36793" ht="12.75" customHeight="1" x14ac:dyDescent="0.2"/>
    <row r="36794" ht="12.75" customHeight="1" x14ac:dyDescent="0.2"/>
    <row r="36795" ht="12.75" customHeight="1" x14ac:dyDescent="0.2"/>
    <row r="36796" ht="12.75" customHeight="1" x14ac:dyDescent="0.2"/>
    <row r="36797" ht="12.75" customHeight="1" x14ac:dyDescent="0.2"/>
    <row r="36798" ht="12.75" customHeight="1" x14ac:dyDescent="0.2"/>
    <row r="36799" ht="12.75" customHeight="1" x14ac:dyDescent="0.2"/>
    <row r="36800" ht="12.75" customHeight="1" x14ac:dyDescent="0.2"/>
    <row r="36801" ht="12.75" customHeight="1" x14ac:dyDescent="0.2"/>
    <row r="36802" ht="12.75" customHeight="1" x14ac:dyDescent="0.2"/>
    <row r="36803" ht="12.75" customHeight="1" x14ac:dyDescent="0.2"/>
    <row r="36804" ht="12.75" customHeight="1" x14ac:dyDescent="0.2"/>
    <row r="36805" ht="12.75" customHeight="1" x14ac:dyDescent="0.2"/>
    <row r="36806" ht="12.75" customHeight="1" x14ac:dyDescent="0.2"/>
    <row r="36807" ht="12.75" customHeight="1" x14ac:dyDescent="0.2"/>
    <row r="36808" ht="12.75" customHeight="1" x14ac:dyDescent="0.2"/>
    <row r="36809" ht="12.75" customHeight="1" x14ac:dyDescent="0.2"/>
    <row r="36810" ht="12.75" customHeight="1" x14ac:dyDescent="0.2"/>
    <row r="36811" ht="12.75" customHeight="1" x14ac:dyDescent="0.2"/>
    <row r="36812" ht="12.75" customHeight="1" x14ac:dyDescent="0.2"/>
    <row r="36813" ht="12.75" customHeight="1" x14ac:dyDescent="0.2"/>
    <row r="36814" ht="12.75" customHeight="1" x14ac:dyDescent="0.2"/>
    <row r="36815" ht="12.75" customHeight="1" x14ac:dyDescent="0.2"/>
    <row r="36816" ht="12.75" customHeight="1" x14ac:dyDescent="0.2"/>
    <row r="36817" ht="12.75" customHeight="1" x14ac:dyDescent="0.2"/>
    <row r="36818" ht="12.75" customHeight="1" x14ac:dyDescent="0.2"/>
    <row r="36819" ht="12.75" customHeight="1" x14ac:dyDescent="0.2"/>
    <row r="36820" ht="12.75" customHeight="1" x14ac:dyDescent="0.2"/>
    <row r="36821" ht="12.75" customHeight="1" x14ac:dyDescent="0.2"/>
    <row r="36822" ht="12.75" customHeight="1" x14ac:dyDescent="0.2"/>
    <row r="36823" ht="12.75" customHeight="1" x14ac:dyDescent="0.2"/>
    <row r="36824" ht="12.75" customHeight="1" x14ac:dyDescent="0.2"/>
    <row r="36825" ht="12.75" customHeight="1" x14ac:dyDescent="0.2"/>
    <row r="36826" ht="12.75" customHeight="1" x14ac:dyDescent="0.2"/>
    <row r="36827" ht="12.75" customHeight="1" x14ac:dyDescent="0.2"/>
    <row r="36828" ht="12.75" customHeight="1" x14ac:dyDescent="0.2"/>
    <row r="36829" ht="12.75" customHeight="1" x14ac:dyDescent="0.2"/>
    <row r="36830" ht="12.75" customHeight="1" x14ac:dyDescent="0.2"/>
    <row r="36831" ht="12.75" customHeight="1" x14ac:dyDescent="0.2"/>
    <row r="36832" ht="12.75" customHeight="1" x14ac:dyDescent="0.2"/>
    <row r="36833" ht="12.75" customHeight="1" x14ac:dyDescent="0.2"/>
    <row r="36834" ht="12.75" customHeight="1" x14ac:dyDescent="0.2"/>
    <row r="36835" ht="12.75" customHeight="1" x14ac:dyDescent="0.2"/>
    <row r="36836" ht="12.75" customHeight="1" x14ac:dyDescent="0.2"/>
    <row r="36837" ht="12.75" customHeight="1" x14ac:dyDescent="0.2"/>
    <row r="36838" ht="12.75" customHeight="1" x14ac:dyDescent="0.2"/>
    <row r="36839" ht="12.75" customHeight="1" x14ac:dyDescent="0.2"/>
    <row r="36840" ht="12.75" customHeight="1" x14ac:dyDescent="0.2"/>
    <row r="36841" ht="12.75" customHeight="1" x14ac:dyDescent="0.2"/>
    <row r="36842" ht="12.75" customHeight="1" x14ac:dyDescent="0.2"/>
    <row r="36843" ht="12.75" customHeight="1" x14ac:dyDescent="0.2"/>
    <row r="36844" ht="12.75" customHeight="1" x14ac:dyDescent="0.2"/>
    <row r="36845" ht="12.75" customHeight="1" x14ac:dyDescent="0.2"/>
    <row r="36846" ht="12.75" customHeight="1" x14ac:dyDescent="0.2"/>
    <row r="36847" ht="12.75" customHeight="1" x14ac:dyDescent="0.2"/>
    <row r="36848" ht="12.75" customHeight="1" x14ac:dyDescent="0.2"/>
    <row r="36849" ht="12.75" customHeight="1" x14ac:dyDescent="0.2"/>
    <row r="36850" ht="12.75" customHeight="1" x14ac:dyDescent="0.2"/>
    <row r="36851" ht="12.75" customHeight="1" x14ac:dyDescent="0.2"/>
    <row r="36852" ht="12.75" customHeight="1" x14ac:dyDescent="0.2"/>
    <row r="36853" ht="12.75" customHeight="1" x14ac:dyDescent="0.2"/>
    <row r="36854" ht="12.75" customHeight="1" x14ac:dyDescent="0.2"/>
    <row r="36855" ht="12.75" customHeight="1" x14ac:dyDescent="0.2"/>
    <row r="36856" ht="12.75" customHeight="1" x14ac:dyDescent="0.2"/>
    <row r="36857" ht="12.75" customHeight="1" x14ac:dyDescent="0.2"/>
    <row r="36858" ht="12.75" customHeight="1" x14ac:dyDescent="0.2"/>
    <row r="36859" ht="12.75" customHeight="1" x14ac:dyDescent="0.2"/>
    <row r="36860" ht="12.75" customHeight="1" x14ac:dyDescent="0.2"/>
    <row r="36861" ht="12.75" customHeight="1" x14ac:dyDescent="0.2"/>
    <row r="36862" ht="12.75" customHeight="1" x14ac:dyDescent="0.2"/>
    <row r="36863" ht="12.75" customHeight="1" x14ac:dyDescent="0.2"/>
    <row r="36864" ht="12.75" customHeight="1" x14ac:dyDescent="0.2"/>
    <row r="36865" ht="12.75" customHeight="1" x14ac:dyDescent="0.2"/>
    <row r="36866" ht="12.75" customHeight="1" x14ac:dyDescent="0.2"/>
    <row r="36867" ht="12.75" customHeight="1" x14ac:dyDescent="0.2"/>
    <row r="36868" ht="12.75" customHeight="1" x14ac:dyDescent="0.2"/>
    <row r="36869" ht="12.75" customHeight="1" x14ac:dyDescent="0.2"/>
    <row r="36870" ht="12.75" customHeight="1" x14ac:dyDescent="0.2"/>
    <row r="36871" ht="12.75" customHeight="1" x14ac:dyDescent="0.2"/>
    <row r="36872" ht="12.75" customHeight="1" x14ac:dyDescent="0.2"/>
    <row r="36873" ht="12.75" customHeight="1" x14ac:dyDescent="0.2"/>
    <row r="36874" ht="12.75" customHeight="1" x14ac:dyDescent="0.2"/>
    <row r="36875" ht="12.75" customHeight="1" x14ac:dyDescent="0.2"/>
    <row r="36876" ht="12.75" customHeight="1" x14ac:dyDescent="0.2"/>
    <row r="36877" ht="12.75" customHeight="1" x14ac:dyDescent="0.2"/>
    <row r="36878" ht="12.75" customHeight="1" x14ac:dyDescent="0.2"/>
    <row r="36879" ht="12.75" customHeight="1" x14ac:dyDescent="0.2"/>
    <row r="36880" ht="12.75" customHeight="1" x14ac:dyDescent="0.2"/>
    <row r="36881" ht="12.75" customHeight="1" x14ac:dyDescent="0.2"/>
    <row r="36882" ht="12.75" customHeight="1" x14ac:dyDescent="0.2"/>
    <row r="36883" ht="12.75" customHeight="1" x14ac:dyDescent="0.2"/>
    <row r="36884" ht="12.75" customHeight="1" x14ac:dyDescent="0.2"/>
    <row r="36885" ht="12.75" customHeight="1" x14ac:dyDescent="0.2"/>
    <row r="36886" ht="12.75" customHeight="1" x14ac:dyDescent="0.2"/>
    <row r="36887" ht="12.75" customHeight="1" x14ac:dyDescent="0.2"/>
    <row r="36888" ht="12.75" customHeight="1" x14ac:dyDescent="0.2"/>
    <row r="36889" ht="12.75" customHeight="1" x14ac:dyDescent="0.2"/>
    <row r="36890" ht="12.75" customHeight="1" x14ac:dyDescent="0.2"/>
    <row r="36891" ht="12.75" customHeight="1" x14ac:dyDescent="0.2"/>
    <row r="36892" ht="12.75" customHeight="1" x14ac:dyDescent="0.2"/>
    <row r="36893" ht="12.75" customHeight="1" x14ac:dyDescent="0.2"/>
    <row r="36894" ht="12.75" customHeight="1" x14ac:dyDescent="0.2"/>
    <row r="36895" ht="12.75" customHeight="1" x14ac:dyDescent="0.2"/>
    <row r="36896" ht="12.75" customHeight="1" x14ac:dyDescent="0.2"/>
    <row r="36897" ht="12.75" customHeight="1" x14ac:dyDescent="0.2"/>
    <row r="36898" ht="12.75" customHeight="1" x14ac:dyDescent="0.2"/>
    <row r="36899" ht="12.75" customHeight="1" x14ac:dyDescent="0.2"/>
    <row r="36900" ht="12.75" customHeight="1" x14ac:dyDescent="0.2"/>
    <row r="36901" ht="12.75" customHeight="1" x14ac:dyDescent="0.2"/>
    <row r="36902" ht="12.75" customHeight="1" x14ac:dyDescent="0.2"/>
    <row r="36903" ht="12.75" customHeight="1" x14ac:dyDescent="0.2"/>
    <row r="36904" ht="12.75" customHeight="1" x14ac:dyDescent="0.2"/>
    <row r="36905" ht="12.75" customHeight="1" x14ac:dyDescent="0.2"/>
    <row r="36906" ht="12.75" customHeight="1" x14ac:dyDescent="0.2"/>
    <row r="36907" ht="12.75" customHeight="1" x14ac:dyDescent="0.2"/>
    <row r="36908" ht="12.75" customHeight="1" x14ac:dyDescent="0.2"/>
    <row r="36909" ht="12.75" customHeight="1" x14ac:dyDescent="0.2"/>
    <row r="36910" ht="12.75" customHeight="1" x14ac:dyDescent="0.2"/>
    <row r="36911" ht="12.75" customHeight="1" x14ac:dyDescent="0.2"/>
    <row r="36912" ht="12.75" customHeight="1" x14ac:dyDescent="0.2"/>
    <row r="36913" ht="12.75" customHeight="1" x14ac:dyDescent="0.2"/>
    <row r="36914" ht="12.75" customHeight="1" x14ac:dyDescent="0.2"/>
    <row r="36915" ht="12.75" customHeight="1" x14ac:dyDescent="0.2"/>
    <row r="36916" ht="12.75" customHeight="1" x14ac:dyDescent="0.2"/>
    <row r="36917" ht="12.75" customHeight="1" x14ac:dyDescent="0.2"/>
    <row r="36918" ht="12.75" customHeight="1" x14ac:dyDescent="0.2"/>
    <row r="36919" ht="12.75" customHeight="1" x14ac:dyDescent="0.2"/>
    <row r="36920" ht="12.75" customHeight="1" x14ac:dyDescent="0.2"/>
    <row r="36921" ht="12.75" customHeight="1" x14ac:dyDescent="0.2"/>
    <row r="36922" ht="12.75" customHeight="1" x14ac:dyDescent="0.2"/>
    <row r="36923" ht="12.75" customHeight="1" x14ac:dyDescent="0.2"/>
    <row r="36924" ht="12.75" customHeight="1" x14ac:dyDescent="0.2"/>
    <row r="36925" ht="12.75" customHeight="1" x14ac:dyDescent="0.2"/>
    <row r="36926" ht="12.75" customHeight="1" x14ac:dyDescent="0.2"/>
    <row r="36927" ht="12.75" customHeight="1" x14ac:dyDescent="0.2"/>
    <row r="36928" ht="12.75" customHeight="1" x14ac:dyDescent="0.2"/>
    <row r="36929" ht="12.75" customHeight="1" x14ac:dyDescent="0.2"/>
    <row r="36930" ht="12.75" customHeight="1" x14ac:dyDescent="0.2"/>
    <row r="36931" ht="12.75" customHeight="1" x14ac:dyDescent="0.2"/>
    <row r="36932" ht="12.75" customHeight="1" x14ac:dyDescent="0.2"/>
    <row r="36933" ht="12.75" customHeight="1" x14ac:dyDescent="0.2"/>
    <row r="36934" ht="12.75" customHeight="1" x14ac:dyDescent="0.2"/>
    <row r="36935" ht="12.75" customHeight="1" x14ac:dyDescent="0.2"/>
    <row r="36936" ht="12.75" customHeight="1" x14ac:dyDescent="0.2"/>
    <row r="36937" ht="12.75" customHeight="1" x14ac:dyDescent="0.2"/>
    <row r="36938" ht="12.75" customHeight="1" x14ac:dyDescent="0.2"/>
    <row r="36939" ht="12.75" customHeight="1" x14ac:dyDescent="0.2"/>
    <row r="36940" ht="12.75" customHeight="1" x14ac:dyDescent="0.2"/>
    <row r="36941" ht="12.75" customHeight="1" x14ac:dyDescent="0.2"/>
    <row r="36942" ht="12.75" customHeight="1" x14ac:dyDescent="0.2"/>
    <row r="36943" ht="12.75" customHeight="1" x14ac:dyDescent="0.2"/>
    <row r="36944" ht="12.75" customHeight="1" x14ac:dyDescent="0.2"/>
    <row r="36945" ht="12.75" customHeight="1" x14ac:dyDescent="0.2"/>
    <row r="36946" ht="12.75" customHeight="1" x14ac:dyDescent="0.2"/>
    <row r="36947" ht="12.75" customHeight="1" x14ac:dyDescent="0.2"/>
    <row r="36948" ht="12.75" customHeight="1" x14ac:dyDescent="0.2"/>
    <row r="36949" ht="12.75" customHeight="1" x14ac:dyDescent="0.2"/>
    <row r="36950" ht="12.75" customHeight="1" x14ac:dyDescent="0.2"/>
    <row r="36951" ht="12.75" customHeight="1" x14ac:dyDescent="0.2"/>
    <row r="36952" ht="12.75" customHeight="1" x14ac:dyDescent="0.2"/>
    <row r="36953" ht="12.75" customHeight="1" x14ac:dyDescent="0.2"/>
    <row r="36954" ht="12.75" customHeight="1" x14ac:dyDescent="0.2"/>
    <row r="36955" ht="12.75" customHeight="1" x14ac:dyDescent="0.2"/>
    <row r="36956" ht="12.75" customHeight="1" x14ac:dyDescent="0.2"/>
    <row r="36957" ht="12.75" customHeight="1" x14ac:dyDescent="0.2"/>
    <row r="36958" ht="12.75" customHeight="1" x14ac:dyDescent="0.2"/>
    <row r="36959" ht="12.75" customHeight="1" x14ac:dyDescent="0.2"/>
    <row r="36960" ht="12.75" customHeight="1" x14ac:dyDescent="0.2"/>
    <row r="36961" ht="12.75" customHeight="1" x14ac:dyDescent="0.2"/>
    <row r="36962" ht="12.75" customHeight="1" x14ac:dyDescent="0.2"/>
    <row r="36963" ht="12.75" customHeight="1" x14ac:dyDescent="0.2"/>
    <row r="36964" ht="12.75" customHeight="1" x14ac:dyDescent="0.2"/>
    <row r="36965" ht="12.75" customHeight="1" x14ac:dyDescent="0.2"/>
    <row r="36966" ht="12.75" customHeight="1" x14ac:dyDescent="0.2"/>
    <row r="36967" ht="12.75" customHeight="1" x14ac:dyDescent="0.2"/>
    <row r="36968" ht="12.75" customHeight="1" x14ac:dyDescent="0.2"/>
    <row r="36969" ht="12.75" customHeight="1" x14ac:dyDescent="0.2"/>
    <row r="36970" ht="12.75" customHeight="1" x14ac:dyDescent="0.2"/>
    <row r="36971" ht="12.75" customHeight="1" x14ac:dyDescent="0.2"/>
    <row r="36972" ht="12.75" customHeight="1" x14ac:dyDescent="0.2"/>
    <row r="36973" ht="12.75" customHeight="1" x14ac:dyDescent="0.2"/>
    <row r="36974" ht="12.75" customHeight="1" x14ac:dyDescent="0.2"/>
    <row r="36975" ht="12.75" customHeight="1" x14ac:dyDescent="0.2"/>
    <row r="36976" ht="12.75" customHeight="1" x14ac:dyDescent="0.2"/>
    <row r="36977" ht="12.75" customHeight="1" x14ac:dyDescent="0.2"/>
    <row r="36978" ht="12.75" customHeight="1" x14ac:dyDescent="0.2"/>
    <row r="36979" ht="12.75" customHeight="1" x14ac:dyDescent="0.2"/>
    <row r="36980" ht="12.75" customHeight="1" x14ac:dyDescent="0.2"/>
    <row r="36981" ht="12.75" customHeight="1" x14ac:dyDescent="0.2"/>
    <row r="36982" ht="12.75" customHeight="1" x14ac:dyDescent="0.2"/>
    <row r="36983" ht="12.75" customHeight="1" x14ac:dyDescent="0.2"/>
    <row r="36984" ht="12.75" customHeight="1" x14ac:dyDescent="0.2"/>
    <row r="36985" ht="12.75" customHeight="1" x14ac:dyDescent="0.2"/>
    <row r="36986" ht="12.75" customHeight="1" x14ac:dyDescent="0.2"/>
    <row r="36987" ht="12.75" customHeight="1" x14ac:dyDescent="0.2"/>
    <row r="36988" ht="12.75" customHeight="1" x14ac:dyDescent="0.2"/>
    <row r="36989" ht="12.75" customHeight="1" x14ac:dyDescent="0.2"/>
    <row r="36990" ht="12.75" customHeight="1" x14ac:dyDescent="0.2"/>
    <row r="36991" ht="12.75" customHeight="1" x14ac:dyDescent="0.2"/>
    <row r="36992" ht="12.75" customHeight="1" x14ac:dyDescent="0.2"/>
    <row r="36993" ht="12.75" customHeight="1" x14ac:dyDescent="0.2"/>
    <row r="36994" ht="12.75" customHeight="1" x14ac:dyDescent="0.2"/>
    <row r="36995" ht="12.75" customHeight="1" x14ac:dyDescent="0.2"/>
    <row r="36996" ht="12.75" customHeight="1" x14ac:dyDescent="0.2"/>
    <row r="36997" ht="12.75" customHeight="1" x14ac:dyDescent="0.2"/>
    <row r="36998" ht="12.75" customHeight="1" x14ac:dyDescent="0.2"/>
    <row r="36999" ht="12.75" customHeight="1" x14ac:dyDescent="0.2"/>
    <row r="37000" ht="12.75" customHeight="1" x14ac:dyDescent="0.2"/>
    <row r="37001" ht="12.75" customHeight="1" x14ac:dyDescent="0.2"/>
    <row r="37002" ht="12.75" customHeight="1" x14ac:dyDescent="0.2"/>
    <row r="37003" ht="12.75" customHeight="1" x14ac:dyDescent="0.2"/>
    <row r="37004" ht="12.75" customHeight="1" x14ac:dyDescent="0.2"/>
    <row r="37005" ht="12.75" customHeight="1" x14ac:dyDescent="0.2"/>
    <row r="37006" ht="12.75" customHeight="1" x14ac:dyDescent="0.2"/>
    <row r="37007" ht="12.75" customHeight="1" x14ac:dyDescent="0.2"/>
    <row r="37008" ht="12.75" customHeight="1" x14ac:dyDescent="0.2"/>
    <row r="37009" ht="12.75" customHeight="1" x14ac:dyDescent="0.2"/>
    <row r="37010" ht="12.75" customHeight="1" x14ac:dyDescent="0.2"/>
    <row r="37011" ht="12.75" customHeight="1" x14ac:dyDescent="0.2"/>
    <row r="37012" ht="12.75" customHeight="1" x14ac:dyDescent="0.2"/>
    <row r="37013" ht="12.75" customHeight="1" x14ac:dyDescent="0.2"/>
    <row r="37014" ht="12.75" customHeight="1" x14ac:dyDescent="0.2"/>
    <row r="37015" ht="12.75" customHeight="1" x14ac:dyDescent="0.2"/>
    <row r="37016" ht="12.75" customHeight="1" x14ac:dyDescent="0.2"/>
    <row r="37017" ht="12.75" customHeight="1" x14ac:dyDescent="0.2"/>
    <row r="37018" ht="12.75" customHeight="1" x14ac:dyDescent="0.2"/>
    <row r="37019" ht="12.75" customHeight="1" x14ac:dyDescent="0.2"/>
    <row r="37020" ht="12.75" customHeight="1" x14ac:dyDescent="0.2"/>
    <row r="37021" ht="12.75" customHeight="1" x14ac:dyDescent="0.2"/>
    <row r="37022" ht="12.75" customHeight="1" x14ac:dyDescent="0.2"/>
    <row r="37023" ht="12.75" customHeight="1" x14ac:dyDescent="0.2"/>
    <row r="37024" ht="12.75" customHeight="1" x14ac:dyDescent="0.2"/>
    <row r="37025" ht="12.75" customHeight="1" x14ac:dyDescent="0.2"/>
    <row r="37026" ht="12.75" customHeight="1" x14ac:dyDescent="0.2"/>
    <row r="37027" ht="12.75" customHeight="1" x14ac:dyDescent="0.2"/>
    <row r="37028" ht="12.75" customHeight="1" x14ac:dyDescent="0.2"/>
    <row r="37029" ht="12.75" customHeight="1" x14ac:dyDescent="0.2"/>
    <row r="37030" ht="12.75" customHeight="1" x14ac:dyDescent="0.2"/>
    <row r="37031" ht="12.75" customHeight="1" x14ac:dyDescent="0.2"/>
    <row r="37032" ht="12.75" customHeight="1" x14ac:dyDescent="0.2"/>
    <row r="37033" ht="12.75" customHeight="1" x14ac:dyDescent="0.2"/>
    <row r="37034" ht="12.75" customHeight="1" x14ac:dyDescent="0.2"/>
    <row r="37035" ht="12.75" customHeight="1" x14ac:dyDescent="0.2"/>
    <row r="37036" ht="12.75" customHeight="1" x14ac:dyDescent="0.2"/>
    <row r="37037" ht="12.75" customHeight="1" x14ac:dyDescent="0.2"/>
    <row r="37038" ht="12.75" customHeight="1" x14ac:dyDescent="0.2"/>
    <row r="37039" ht="12.75" customHeight="1" x14ac:dyDescent="0.2"/>
    <row r="37040" ht="12.75" customHeight="1" x14ac:dyDescent="0.2"/>
    <row r="37041" ht="12.75" customHeight="1" x14ac:dyDescent="0.2"/>
    <row r="37042" ht="12.75" customHeight="1" x14ac:dyDescent="0.2"/>
    <row r="37043" ht="12.75" customHeight="1" x14ac:dyDescent="0.2"/>
    <row r="37044" ht="12.75" customHeight="1" x14ac:dyDescent="0.2"/>
    <row r="37045" ht="12.75" customHeight="1" x14ac:dyDescent="0.2"/>
    <row r="37046" ht="12.75" customHeight="1" x14ac:dyDescent="0.2"/>
    <row r="37047" ht="12.75" customHeight="1" x14ac:dyDescent="0.2"/>
    <row r="37048" ht="12.75" customHeight="1" x14ac:dyDescent="0.2"/>
    <row r="37049" ht="12.75" customHeight="1" x14ac:dyDescent="0.2"/>
    <row r="37050" ht="12.75" customHeight="1" x14ac:dyDescent="0.2"/>
    <row r="37051" ht="12.75" customHeight="1" x14ac:dyDescent="0.2"/>
    <row r="37052" ht="12.75" customHeight="1" x14ac:dyDescent="0.2"/>
    <row r="37053" ht="12.75" customHeight="1" x14ac:dyDescent="0.2"/>
    <row r="37054" ht="12.75" customHeight="1" x14ac:dyDescent="0.2"/>
    <row r="37055" ht="12.75" customHeight="1" x14ac:dyDescent="0.2"/>
    <row r="37056" ht="12.75" customHeight="1" x14ac:dyDescent="0.2"/>
    <row r="37057" ht="12.75" customHeight="1" x14ac:dyDescent="0.2"/>
    <row r="37058" ht="12.75" customHeight="1" x14ac:dyDescent="0.2"/>
    <row r="37059" ht="12.75" customHeight="1" x14ac:dyDescent="0.2"/>
    <row r="37060" ht="12.75" customHeight="1" x14ac:dyDescent="0.2"/>
    <row r="37061" ht="12.75" customHeight="1" x14ac:dyDescent="0.2"/>
    <row r="37062" ht="12.75" customHeight="1" x14ac:dyDescent="0.2"/>
    <row r="37063" ht="12.75" customHeight="1" x14ac:dyDescent="0.2"/>
    <row r="37064" ht="12.75" customHeight="1" x14ac:dyDescent="0.2"/>
    <row r="37065" ht="12.75" customHeight="1" x14ac:dyDescent="0.2"/>
    <row r="37066" ht="12.75" customHeight="1" x14ac:dyDescent="0.2"/>
    <row r="37067" ht="12.75" customHeight="1" x14ac:dyDescent="0.2"/>
    <row r="37068" ht="12.75" customHeight="1" x14ac:dyDescent="0.2"/>
    <row r="37069" ht="12.75" customHeight="1" x14ac:dyDescent="0.2"/>
    <row r="37070" ht="12.75" customHeight="1" x14ac:dyDescent="0.2"/>
    <row r="37071" ht="12.75" customHeight="1" x14ac:dyDescent="0.2"/>
    <row r="37072" ht="12.75" customHeight="1" x14ac:dyDescent="0.2"/>
    <row r="37073" ht="12.75" customHeight="1" x14ac:dyDescent="0.2"/>
    <row r="37074" ht="12.75" customHeight="1" x14ac:dyDescent="0.2"/>
    <row r="37075" ht="12.75" customHeight="1" x14ac:dyDescent="0.2"/>
    <row r="37076" ht="12.75" customHeight="1" x14ac:dyDescent="0.2"/>
    <row r="37077" ht="12.75" customHeight="1" x14ac:dyDescent="0.2"/>
    <row r="37078" ht="12.75" customHeight="1" x14ac:dyDescent="0.2"/>
    <row r="37079" ht="12.75" customHeight="1" x14ac:dyDescent="0.2"/>
    <row r="37080" ht="12.75" customHeight="1" x14ac:dyDescent="0.2"/>
    <row r="37081" ht="12.75" customHeight="1" x14ac:dyDescent="0.2"/>
    <row r="37082" ht="12.75" customHeight="1" x14ac:dyDescent="0.2"/>
    <row r="37083" ht="12.75" customHeight="1" x14ac:dyDescent="0.2"/>
    <row r="37084" ht="12.75" customHeight="1" x14ac:dyDescent="0.2"/>
    <row r="37085" ht="12.75" customHeight="1" x14ac:dyDescent="0.2"/>
    <row r="37086" ht="12.75" customHeight="1" x14ac:dyDescent="0.2"/>
    <row r="37087" ht="12.75" customHeight="1" x14ac:dyDescent="0.2"/>
    <row r="37088" ht="12.75" customHeight="1" x14ac:dyDescent="0.2"/>
    <row r="37089" ht="12.75" customHeight="1" x14ac:dyDescent="0.2"/>
    <row r="37090" ht="12.75" customHeight="1" x14ac:dyDescent="0.2"/>
    <row r="37091" ht="12.75" customHeight="1" x14ac:dyDescent="0.2"/>
    <row r="37092" ht="12.75" customHeight="1" x14ac:dyDescent="0.2"/>
    <row r="37093" ht="12.75" customHeight="1" x14ac:dyDescent="0.2"/>
    <row r="37094" ht="12.75" customHeight="1" x14ac:dyDescent="0.2"/>
    <row r="37095" ht="12.75" customHeight="1" x14ac:dyDescent="0.2"/>
    <row r="37096" ht="12.75" customHeight="1" x14ac:dyDescent="0.2"/>
    <row r="37097" ht="12.75" customHeight="1" x14ac:dyDescent="0.2"/>
    <row r="37098" ht="12.75" customHeight="1" x14ac:dyDescent="0.2"/>
    <row r="37099" ht="12.75" customHeight="1" x14ac:dyDescent="0.2"/>
    <row r="37100" ht="12.75" customHeight="1" x14ac:dyDescent="0.2"/>
    <row r="37101" ht="12.75" customHeight="1" x14ac:dyDescent="0.2"/>
    <row r="37102" ht="12.75" customHeight="1" x14ac:dyDescent="0.2"/>
    <row r="37103" ht="12.75" customHeight="1" x14ac:dyDescent="0.2"/>
    <row r="37104" ht="12.75" customHeight="1" x14ac:dyDescent="0.2"/>
    <row r="37105" ht="12.75" customHeight="1" x14ac:dyDescent="0.2"/>
    <row r="37106" ht="12.75" customHeight="1" x14ac:dyDescent="0.2"/>
    <row r="37107" ht="12.75" customHeight="1" x14ac:dyDescent="0.2"/>
    <row r="37108" ht="12.75" customHeight="1" x14ac:dyDescent="0.2"/>
    <row r="37109" ht="12.75" customHeight="1" x14ac:dyDescent="0.2"/>
    <row r="37110" ht="12.75" customHeight="1" x14ac:dyDescent="0.2"/>
    <row r="37111" ht="12.75" customHeight="1" x14ac:dyDescent="0.2"/>
    <row r="37112" ht="12.75" customHeight="1" x14ac:dyDescent="0.2"/>
    <row r="37113" ht="12.75" customHeight="1" x14ac:dyDescent="0.2"/>
    <row r="37114" ht="12.75" customHeight="1" x14ac:dyDescent="0.2"/>
    <row r="37115" ht="12.75" customHeight="1" x14ac:dyDescent="0.2"/>
    <row r="37116" ht="12.75" customHeight="1" x14ac:dyDescent="0.2"/>
    <row r="37117" ht="12.75" customHeight="1" x14ac:dyDescent="0.2"/>
    <row r="37118" ht="12.75" customHeight="1" x14ac:dyDescent="0.2"/>
    <row r="37119" ht="12.75" customHeight="1" x14ac:dyDescent="0.2"/>
    <row r="37120" ht="12.75" customHeight="1" x14ac:dyDescent="0.2"/>
    <row r="37121" ht="12.75" customHeight="1" x14ac:dyDescent="0.2"/>
    <row r="37122" ht="12.75" customHeight="1" x14ac:dyDescent="0.2"/>
    <row r="37123" ht="12.75" customHeight="1" x14ac:dyDescent="0.2"/>
    <row r="37124" ht="12.75" customHeight="1" x14ac:dyDescent="0.2"/>
    <row r="37125" ht="12.75" customHeight="1" x14ac:dyDescent="0.2"/>
    <row r="37126" ht="12.75" customHeight="1" x14ac:dyDescent="0.2"/>
    <row r="37127" ht="12.75" customHeight="1" x14ac:dyDescent="0.2"/>
    <row r="37128" ht="12.75" customHeight="1" x14ac:dyDescent="0.2"/>
    <row r="37129" ht="12.75" customHeight="1" x14ac:dyDescent="0.2"/>
    <row r="37130" ht="12.75" customHeight="1" x14ac:dyDescent="0.2"/>
    <row r="37131" ht="12.75" customHeight="1" x14ac:dyDescent="0.2"/>
    <row r="37132" ht="12.75" customHeight="1" x14ac:dyDescent="0.2"/>
    <row r="37133" ht="12.75" customHeight="1" x14ac:dyDescent="0.2"/>
    <row r="37134" ht="12.75" customHeight="1" x14ac:dyDescent="0.2"/>
    <row r="37135" ht="12.75" customHeight="1" x14ac:dyDescent="0.2"/>
    <row r="37136" ht="12.75" customHeight="1" x14ac:dyDescent="0.2"/>
    <row r="37137" ht="12.75" customHeight="1" x14ac:dyDescent="0.2"/>
    <row r="37138" ht="12.75" customHeight="1" x14ac:dyDescent="0.2"/>
    <row r="37139" ht="12.75" customHeight="1" x14ac:dyDescent="0.2"/>
    <row r="37140" ht="12.75" customHeight="1" x14ac:dyDescent="0.2"/>
    <row r="37141" ht="12.75" customHeight="1" x14ac:dyDescent="0.2"/>
    <row r="37142" ht="12.75" customHeight="1" x14ac:dyDescent="0.2"/>
    <row r="37143" ht="12.75" customHeight="1" x14ac:dyDescent="0.2"/>
    <row r="37144" ht="12.75" customHeight="1" x14ac:dyDescent="0.2"/>
    <row r="37145" ht="12.75" customHeight="1" x14ac:dyDescent="0.2"/>
    <row r="37146" ht="12.75" customHeight="1" x14ac:dyDescent="0.2"/>
    <row r="37147" ht="12.75" customHeight="1" x14ac:dyDescent="0.2"/>
    <row r="37148" ht="12.75" customHeight="1" x14ac:dyDescent="0.2"/>
    <row r="37149" ht="12.75" customHeight="1" x14ac:dyDescent="0.2"/>
    <row r="37150" ht="12.75" customHeight="1" x14ac:dyDescent="0.2"/>
    <row r="37151" ht="12.75" customHeight="1" x14ac:dyDescent="0.2"/>
    <row r="37152" ht="12.75" customHeight="1" x14ac:dyDescent="0.2"/>
    <row r="37153" ht="12.75" customHeight="1" x14ac:dyDescent="0.2"/>
    <row r="37154" ht="12.75" customHeight="1" x14ac:dyDescent="0.2"/>
    <row r="37155" ht="12.75" customHeight="1" x14ac:dyDescent="0.2"/>
    <row r="37156" ht="12.75" customHeight="1" x14ac:dyDescent="0.2"/>
    <row r="37157" ht="12.75" customHeight="1" x14ac:dyDescent="0.2"/>
    <row r="37158" ht="12.75" customHeight="1" x14ac:dyDescent="0.2"/>
    <row r="37159" ht="12.75" customHeight="1" x14ac:dyDescent="0.2"/>
    <row r="37160" ht="12.75" customHeight="1" x14ac:dyDescent="0.2"/>
    <row r="37161" ht="12.75" customHeight="1" x14ac:dyDescent="0.2"/>
    <row r="37162" ht="12.75" customHeight="1" x14ac:dyDescent="0.2"/>
    <row r="37163" ht="12.75" customHeight="1" x14ac:dyDescent="0.2"/>
    <row r="37164" ht="12.75" customHeight="1" x14ac:dyDescent="0.2"/>
    <row r="37165" ht="12.75" customHeight="1" x14ac:dyDescent="0.2"/>
    <row r="37166" ht="12.75" customHeight="1" x14ac:dyDescent="0.2"/>
    <row r="37167" ht="12.75" customHeight="1" x14ac:dyDescent="0.2"/>
    <row r="37168" ht="12.75" customHeight="1" x14ac:dyDescent="0.2"/>
    <row r="37169" ht="12.75" customHeight="1" x14ac:dyDescent="0.2"/>
    <row r="37170" ht="12.75" customHeight="1" x14ac:dyDescent="0.2"/>
    <row r="37171" ht="12.75" customHeight="1" x14ac:dyDescent="0.2"/>
    <row r="37172" ht="12.75" customHeight="1" x14ac:dyDescent="0.2"/>
    <row r="37173" ht="12.75" customHeight="1" x14ac:dyDescent="0.2"/>
    <row r="37174" ht="12.75" customHeight="1" x14ac:dyDescent="0.2"/>
    <row r="37175" ht="12.75" customHeight="1" x14ac:dyDescent="0.2"/>
    <row r="37176" ht="12.75" customHeight="1" x14ac:dyDescent="0.2"/>
    <row r="37177" ht="12.75" customHeight="1" x14ac:dyDescent="0.2"/>
    <row r="37178" ht="12.75" customHeight="1" x14ac:dyDescent="0.2"/>
    <row r="37179" ht="12.75" customHeight="1" x14ac:dyDescent="0.2"/>
    <row r="37180" ht="12.75" customHeight="1" x14ac:dyDescent="0.2"/>
    <row r="37181" ht="12.75" customHeight="1" x14ac:dyDescent="0.2"/>
    <row r="37182" ht="12.75" customHeight="1" x14ac:dyDescent="0.2"/>
    <row r="37183" ht="12.75" customHeight="1" x14ac:dyDescent="0.2"/>
    <row r="37184" ht="12.75" customHeight="1" x14ac:dyDescent="0.2"/>
    <row r="37185" ht="12.75" customHeight="1" x14ac:dyDescent="0.2"/>
    <row r="37186" ht="12.75" customHeight="1" x14ac:dyDescent="0.2"/>
    <row r="37187" ht="12.75" customHeight="1" x14ac:dyDescent="0.2"/>
    <row r="37188" ht="12.75" customHeight="1" x14ac:dyDescent="0.2"/>
    <row r="37189" ht="12.75" customHeight="1" x14ac:dyDescent="0.2"/>
    <row r="37190" ht="12.75" customHeight="1" x14ac:dyDescent="0.2"/>
    <row r="37191" ht="12.75" customHeight="1" x14ac:dyDescent="0.2"/>
    <row r="37192" ht="12.75" customHeight="1" x14ac:dyDescent="0.2"/>
    <row r="37193" ht="12.75" customHeight="1" x14ac:dyDescent="0.2"/>
    <row r="37194" ht="12.75" customHeight="1" x14ac:dyDescent="0.2"/>
    <row r="37195" ht="12.75" customHeight="1" x14ac:dyDescent="0.2"/>
    <row r="37196" ht="12.75" customHeight="1" x14ac:dyDescent="0.2"/>
    <row r="37197" ht="12.75" customHeight="1" x14ac:dyDescent="0.2"/>
    <row r="37198" ht="12.75" customHeight="1" x14ac:dyDescent="0.2"/>
    <row r="37199" ht="12.75" customHeight="1" x14ac:dyDescent="0.2"/>
    <row r="37200" ht="12.75" customHeight="1" x14ac:dyDescent="0.2"/>
    <row r="37201" ht="12.75" customHeight="1" x14ac:dyDescent="0.2"/>
    <row r="37202" ht="12.75" customHeight="1" x14ac:dyDescent="0.2"/>
    <row r="37203" ht="12.75" customHeight="1" x14ac:dyDescent="0.2"/>
    <row r="37204" ht="12.75" customHeight="1" x14ac:dyDescent="0.2"/>
    <row r="37205" ht="12.75" customHeight="1" x14ac:dyDescent="0.2"/>
    <row r="37206" ht="12.75" customHeight="1" x14ac:dyDescent="0.2"/>
    <row r="37207" ht="12.75" customHeight="1" x14ac:dyDescent="0.2"/>
    <row r="37208" ht="12.75" customHeight="1" x14ac:dyDescent="0.2"/>
    <row r="37209" ht="12.75" customHeight="1" x14ac:dyDescent="0.2"/>
    <row r="37210" ht="12.75" customHeight="1" x14ac:dyDescent="0.2"/>
    <row r="37211" ht="12.75" customHeight="1" x14ac:dyDescent="0.2"/>
    <row r="37212" ht="12.75" customHeight="1" x14ac:dyDescent="0.2"/>
    <row r="37213" ht="12.75" customHeight="1" x14ac:dyDescent="0.2"/>
    <row r="37214" ht="12.75" customHeight="1" x14ac:dyDescent="0.2"/>
    <row r="37215" ht="12.75" customHeight="1" x14ac:dyDescent="0.2"/>
    <row r="37216" ht="12.75" customHeight="1" x14ac:dyDescent="0.2"/>
    <row r="37217" ht="12.75" customHeight="1" x14ac:dyDescent="0.2"/>
    <row r="37218" ht="12.75" customHeight="1" x14ac:dyDescent="0.2"/>
    <row r="37219" ht="12.75" customHeight="1" x14ac:dyDescent="0.2"/>
    <row r="37220" ht="12.75" customHeight="1" x14ac:dyDescent="0.2"/>
    <row r="37221" ht="12.75" customHeight="1" x14ac:dyDescent="0.2"/>
    <row r="37222" ht="12.75" customHeight="1" x14ac:dyDescent="0.2"/>
    <row r="37223" ht="12.75" customHeight="1" x14ac:dyDescent="0.2"/>
    <row r="37224" ht="12.75" customHeight="1" x14ac:dyDescent="0.2"/>
    <row r="37225" ht="12.75" customHeight="1" x14ac:dyDescent="0.2"/>
    <row r="37226" ht="12.75" customHeight="1" x14ac:dyDescent="0.2"/>
    <row r="37227" ht="12.75" customHeight="1" x14ac:dyDescent="0.2"/>
    <row r="37228" ht="12.75" customHeight="1" x14ac:dyDescent="0.2"/>
    <row r="37229" ht="12.75" customHeight="1" x14ac:dyDescent="0.2"/>
    <row r="37230" ht="12.75" customHeight="1" x14ac:dyDescent="0.2"/>
    <row r="37231" ht="12.75" customHeight="1" x14ac:dyDescent="0.2"/>
    <row r="37232" ht="12.75" customHeight="1" x14ac:dyDescent="0.2"/>
    <row r="37233" ht="12.75" customHeight="1" x14ac:dyDescent="0.2"/>
    <row r="37234" ht="12.75" customHeight="1" x14ac:dyDescent="0.2"/>
    <row r="37235" ht="12.75" customHeight="1" x14ac:dyDescent="0.2"/>
    <row r="37236" ht="12.75" customHeight="1" x14ac:dyDescent="0.2"/>
    <row r="37237" ht="12.75" customHeight="1" x14ac:dyDescent="0.2"/>
    <row r="37238" ht="12.75" customHeight="1" x14ac:dyDescent="0.2"/>
    <row r="37239" ht="12.75" customHeight="1" x14ac:dyDescent="0.2"/>
    <row r="37240" ht="12.75" customHeight="1" x14ac:dyDescent="0.2"/>
    <row r="37241" ht="12.75" customHeight="1" x14ac:dyDescent="0.2"/>
    <row r="37242" ht="12.75" customHeight="1" x14ac:dyDescent="0.2"/>
    <row r="37243" ht="12.75" customHeight="1" x14ac:dyDescent="0.2"/>
    <row r="37244" ht="12.75" customHeight="1" x14ac:dyDescent="0.2"/>
    <row r="37245" ht="12.75" customHeight="1" x14ac:dyDescent="0.2"/>
    <row r="37246" ht="12.75" customHeight="1" x14ac:dyDescent="0.2"/>
    <row r="37247" ht="12.75" customHeight="1" x14ac:dyDescent="0.2"/>
    <row r="37248" ht="12.75" customHeight="1" x14ac:dyDescent="0.2"/>
    <row r="37249" ht="12.75" customHeight="1" x14ac:dyDescent="0.2"/>
    <row r="37250" ht="12.75" customHeight="1" x14ac:dyDescent="0.2"/>
    <row r="37251" ht="12.75" customHeight="1" x14ac:dyDescent="0.2"/>
    <row r="37252" ht="12.75" customHeight="1" x14ac:dyDescent="0.2"/>
    <row r="37253" ht="12.75" customHeight="1" x14ac:dyDescent="0.2"/>
    <row r="37254" ht="12.75" customHeight="1" x14ac:dyDescent="0.2"/>
    <row r="37255" ht="12.75" customHeight="1" x14ac:dyDescent="0.2"/>
    <row r="37256" ht="12.75" customHeight="1" x14ac:dyDescent="0.2"/>
    <row r="37257" ht="12.75" customHeight="1" x14ac:dyDescent="0.2"/>
    <row r="37258" ht="12.75" customHeight="1" x14ac:dyDescent="0.2"/>
    <row r="37259" ht="12.75" customHeight="1" x14ac:dyDescent="0.2"/>
    <row r="37260" ht="12.75" customHeight="1" x14ac:dyDescent="0.2"/>
    <row r="37261" ht="12.75" customHeight="1" x14ac:dyDescent="0.2"/>
    <row r="37262" ht="12.75" customHeight="1" x14ac:dyDescent="0.2"/>
    <row r="37263" ht="12.75" customHeight="1" x14ac:dyDescent="0.2"/>
    <row r="37264" ht="12.75" customHeight="1" x14ac:dyDescent="0.2"/>
    <row r="37265" ht="12.75" customHeight="1" x14ac:dyDescent="0.2"/>
    <row r="37266" ht="12.75" customHeight="1" x14ac:dyDescent="0.2"/>
    <row r="37267" ht="12.75" customHeight="1" x14ac:dyDescent="0.2"/>
    <row r="37268" ht="12.75" customHeight="1" x14ac:dyDescent="0.2"/>
    <row r="37269" ht="12.75" customHeight="1" x14ac:dyDescent="0.2"/>
    <row r="37270" ht="12.75" customHeight="1" x14ac:dyDescent="0.2"/>
    <row r="37271" ht="12.75" customHeight="1" x14ac:dyDescent="0.2"/>
    <row r="37272" ht="12.75" customHeight="1" x14ac:dyDescent="0.2"/>
    <row r="37273" ht="12.75" customHeight="1" x14ac:dyDescent="0.2"/>
    <row r="37274" ht="12.75" customHeight="1" x14ac:dyDescent="0.2"/>
    <row r="37275" ht="12.75" customHeight="1" x14ac:dyDescent="0.2"/>
    <row r="37276" ht="12.75" customHeight="1" x14ac:dyDescent="0.2"/>
    <row r="37277" ht="12.75" customHeight="1" x14ac:dyDescent="0.2"/>
    <row r="37278" ht="12.75" customHeight="1" x14ac:dyDescent="0.2"/>
    <row r="37279" ht="12.75" customHeight="1" x14ac:dyDescent="0.2"/>
    <row r="37280" ht="12.75" customHeight="1" x14ac:dyDescent="0.2"/>
    <row r="37281" ht="12.75" customHeight="1" x14ac:dyDescent="0.2"/>
    <row r="37282" ht="12.75" customHeight="1" x14ac:dyDescent="0.2"/>
    <row r="37283" ht="12.75" customHeight="1" x14ac:dyDescent="0.2"/>
    <row r="37284" ht="12.75" customHeight="1" x14ac:dyDescent="0.2"/>
    <row r="37285" ht="12.75" customHeight="1" x14ac:dyDescent="0.2"/>
    <row r="37286" ht="12.75" customHeight="1" x14ac:dyDescent="0.2"/>
    <row r="37287" ht="12.75" customHeight="1" x14ac:dyDescent="0.2"/>
    <row r="37288" ht="12.75" customHeight="1" x14ac:dyDescent="0.2"/>
    <row r="37289" ht="12.75" customHeight="1" x14ac:dyDescent="0.2"/>
    <row r="37290" ht="12.75" customHeight="1" x14ac:dyDescent="0.2"/>
    <row r="37291" ht="12.75" customHeight="1" x14ac:dyDescent="0.2"/>
    <row r="37292" ht="12.75" customHeight="1" x14ac:dyDescent="0.2"/>
    <row r="37293" ht="12.75" customHeight="1" x14ac:dyDescent="0.2"/>
    <row r="37294" ht="12.75" customHeight="1" x14ac:dyDescent="0.2"/>
    <row r="37295" ht="12.75" customHeight="1" x14ac:dyDescent="0.2"/>
    <row r="37296" ht="12.75" customHeight="1" x14ac:dyDescent="0.2"/>
    <row r="37297" ht="12.75" customHeight="1" x14ac:dyDescent="0.2"/>
    <row r="37298" ht="12.75" customHeight="1" x14ac:dyDescent="0.2"/>
    <row r="37299" ht="12.75" customHeight="1" x14ac:dyDescent="0.2"/>
    <row r="37300" ht="12.75" customHeight="1" x14ac:dyDescent="0.2"/>
    <row r="37301" ht="12.75" customHeight="1" x14ac:dyDescent="0.2"/>
    <row r="37302" ht="12.75" customHeight="1" x14ac:dyDescent="0.2"/>
    <row r="37303" ht="12.75" customHeight="1" x14ac:dyDescent="0.2"/>
    <row r="37304" ht="12.75" customHeight="1" x14ac:dyDescent="0.2"/>
    <row r="37305" ht="12.75" customHeight="1" x14ac:dyDescent="0.2"/>
    <row r="37306" ht="12.75" customHeight="1" x14ac:dyDescent="0.2"/>
    <row r="37307" ht="12.75" customHeight="1" x14ac:dyDescent="0.2"/>
    <row r="37308" ht="12.75" customHeight="1" x14ac:dyDescent="0.2"/>
    <row r="37309" ht="12.75" customHeight="1" x14ac:dyDescent="0.2"/>
    <row r="37310" ht="12.75" customHeight="1" x14ac:dyDescent="0.2"/>
    <row r="37311" ht="12.75" customHeight="1" x14ac:dyDescent="0.2"/>
    <row r="37312" ht="12.75" customHeight="1" x14ac:dyDescent="0.2"/>
    <row r="37313" ht="12.75" customHeight="1" x14ac:dyDescent="0.2"/>
    <row r="37314" ht="12.75" customHeight="1" x14ac:dyDescent="0.2"/>
    <row r="37315" ht="12.75" customHeight="1" x14ac:dyDescent="0.2"/>
    <row r="37316" ht="12.75" customHeight="1" x14ac:dyDescent="0.2"/>
    <row r="37317" ht="12.75" customHeight="1" x14ac:dyDescent="0.2"/>
    <row r="37318" ht="12.75" customHeight="1" x14ac:dyDescent="0.2"/>
    <row r="37319" ht="12.75" customHeight="1" x14ac:dyDescent="0.2"/>
    <row r="37320" ht="12.75" customHeight="1" x14ac:dyDescent="0.2"/>
    <row r="37321" ht="12.75" customHeight="1" x14ac:dyDescent="0.2"/>
    <row r="37322" ht="12.75" customHeight="1" x14ac:dyDescent="0.2"/>
    <row r="37323" ht="12.75" customHeight="1" x14ac:dyDescent="0.2"/>
    <row r="37324" ht="12.75" customHeight="1" x14ac:dyDescent="0.2"/>
    <row r="37325" ht="12.75" customHeight="1" x14ac:dyDescent="0.2"/>
    <row r="37326" ht="12.75" customHeight="1" x14ac:dyDescent="0.2"/>
    <row r="37327" ht="12.75" customHeight="1" x14ac:dyDescent="0.2"/>
    <row r="37328" ht="12.75" customHeight="1" x14ac:dyDescent="0.2"/>
    <row r="37329" ht="12.75" customHeight="1" x14ac:dyDescent="0.2"/>
    <row r="37330" ht="12.75" customHeight="1" x14ac:dyDescent="0.2"/>
    <row r="37331" ht="12.75" customHeight="1" x14ac:dyDescent="0.2"/>
    <row r="37332" ht="12.75" customHeight="1" x14ac:dyDescent="0.2"/>
    <row r="37333" ht="12.75" customHeight="1" x14ac:dyDescent="0.2"/>
    <row r="37334" ht="12.75" customHeight="1" x14ac:dyDescent="0.2"/>
    <row r="37335" ht="12.75" customHeight="1" x14ac:dyDescent="0.2"/>
    <row r="37336" ht="12.75" customHeight="1" x14ac:dyDescent="0.2"/>
    <row r="37337" ht="12.75" customHeight="1" x14ac:dyDescent="0.2"/>
    <row r="37338" ht="12.75" customHeight="1" x14ac:dyDescent="0.2"/>
    <row r="37339" ht="12.75" customHeight="1" x14ac:dyDescent="0.2"/>
    <row r="37340" ht="12.75" customHeight="1" x14ac:dyDescent="0.2"/>
    <row r="37341" ht="12.75" customHeight="1" x14ac:dyDescent="0.2"/>
    <row r="37342" ht="12.75" customHeight="1" x14ac:dyDescent="0.2"/>
    <row r="37343" ht="12.75" customHeight="1" x14ac:dyDescent="0.2"/>
    <row r="37344" ht="12.75" customHeight="1" x14ac:dyDescent="0.2"/>
    <row r="37345" ht="12.75" customHeight="1" x14ac:dyDescent="0.2"/>
    <row r="37346" ht="12.75" customHeight="1" x14ac:dyDescent="0.2"/>
    <row r="37347" ht="12.75" customHeight="1" x14ac:dyDescent="0.2"/>
    <row r="37348" ht="12.75" customHeight="1" x14ac:dyDescent="0.2"/>
    <row r="37349" ht="12.75" customHeight="1" x14ac:dyDescent="0.2"/>
    <row r="37350" ht="12.75" customHeight="1" x14ac:dyDescent="0.2"/>
    <row r="37351" ht="12.75" customHeight="1" x14ac:dyDescent="0.2"/>
    <row r="37352" ht="12.75" customHeight="1" x14ac:dyDescent="0.2"/>
    <row r="37353" ht="12.75" customHeight="1" x14ac:dyDescent="0.2"/>
    <row r="37354" ht="12.75" customHeight="1" x14ac:dyDescent="0.2"/>
    <row r="37355" ht="12.75" customHeight="1" x14ac:dyDescent="0.2"/>
    <row r="37356" ht="12.75" customHeight="1" x14ac:dyDescent="0.2"/>
    <row r="37357" ht="12.75" customHeight="1" x14ac:dyDescent="0.2"/>
    <row r="37358" ht="12.75" customHeight="1" x14ac:dyDescent="0.2"/>
    <row r="37359" ht="12.75" customHeight="1" x14ac:dyDescent="0.2"/>
    <row r="37360" ht="12.75" customHeight="1" x14ac:dyDescent="0.2"/>
    <row r="37361" ht="12.75" customHeight="1" x14ac:dyDescent="0.2"/>
    <row r="37362" ht="12.75" customHeight="1" x14ac:dyDescent="0.2"/>
    <row r="37363" ht="12.75" customHeight="1" x14ac:dyDescent="0.2"/>
    <row r="37364" ht="12.75" customHeight="1" x14ac:dyDescent="0.2"/>
    <row r="37365" ht="12.75" customHeight="1" x14ac:dyDescent="0.2"/>
    <row r="37366" ht="12.75" customHeight="1" x14ac:dyDescent="0.2"/>
    <row r="37367" ht="12.75" customHeight="1" x14ac:dyDescent="0.2"/>
    <row r="37368" ht="12.75" customHeight="1" x14ac:dyDescent="0.2"/>
    <row r="37369" ht="12.75" customHeight="1" x14ac:dyDescent="0.2"/>
    <row r="37370" ht="12.75" customHeight="1" x14ac:dyDescent="0.2"/>
    <row r="37371" ht="12.75" customHeight="1" x14ac:dyDescent="0.2"/>
    <row r="37372" ht="12.75" customHeight="1" x14ac:dyDescent="0.2"/>
    <row r="37373" ht="12.75" customHeight="1" x14ac:dyDescent="0.2"/>
    <row r="37374" ht="12.75" customHeight="1" x14ac:dyDescent="0.2"/>
    <row r="37375" ht="12.75" customHeight="1" x14ac:dyDescent="0.2"/>
    <row r="37376" ht="12.75" customHeight="1" x14ac:dyDescent="0.2"/>
    <row r="37377" ht="12.75" customHeight="1" x14ac:dyDescent="0.2"/>
    <row r="37378" ht="12.75" customHeight="1" x14ac:dyDescent="0.2"/>
    <row r="37379" ht="12.75" customHeight="1" x14ac:dyDescent="0.2"/>
    <row r="37380" ht="12.75" customHeight="1" x14ac:dyDescent="0.2"/>
    <row r="37381" ht="12.75" customHeight="1" x14ac:dyDescent="0.2"/>
    <row r="37382" ht="12.75" customHeight="1" x14ac:dyDescent="0.2"/>
    <row r="37383" ht="12.75" customHeight="1" x14ac:dyDescent="0.2"/>
    <row r="37384" ht="12.75" customHeight="1" x14ac:dyDescent="0.2"/>
    <row r="37385" ht="12.75" customHeight="1" x14ac:dyDescent="0.2"/>
    <row r="37386" ht="12.75" customHeight="1" x14ac:dyDescent="0.2"/>
    <row r="37387" ht="12.75" customHeight="1" x14ac:dyDescent="0.2"/>
    <row r="37388" ht="12.75" customHeight="1" x14ac:dyDescent="0.2"/>
    <row r="37389" ht="12.75" customHeight="1" x14ac:dyDescent="0.2"/>
    <row r="37390" ht="12.75" customHeight="1" x14ac:dyDescent="0.2"/>
    <row r="37391" ht="12.75" customHeight="1" x14ac:dyDescent="0.2"/>
    <row r="37392" ht="12.75" customHeight="1" x14ac:dyDescent="0.2"/>
    <row r="37393" ht="12.75" customHeight="1" x14ac:dyDescent="0.2"/>
    <row r="37394" ht="12.75" customHeight="1" x14ac:dyDescent="0.2"/>
    <row r="37395" ht="12.75" customHeight="1" x14ac:dyDescent="0.2"/>
    <row r="37396" ht="12.75" customHeight="1" x14ac:dyDescent="0.2"/>
    <row r="37397" ht="12.75" customHeight="1" x14ac:dyDescent="0.2"/>
    <row r="37398" ht="12.75" customHeight="1" x14ac:dyDescent="0.2"/>
    <row r="37399" ht="12.75" customHeight="1" x14ac:dyDescent="0.2"/>
    <row r="37400" ht="12.75" customHeight="1" x14ac:dyDescent="0.2"/>
    <row r="37401" ht="12.75" customHeight="1" x14ac:dyDescent="0.2"/>
    <row r="37402" ht="12.75" customHeight="1" x14ac:dyDescent="0.2"/>
    <row r="37403" ht="12.75" customHeight="1" x14ac:dyDescent="0.2"/>
    <row r="37404" ht="12.75" customHeight="1" x14ac:dyDescent="0.2"/>
    <row r="37405" ht="12.75" customHeight="1" x14ac:dyDescent="0.2"/>
    <row r="37406" ht="12.75" customHeight="1" x14ac:dyDescent="0.2"/>
    <row r="37407" ht="12.75" customHeight="1" x14ac:dyDescent="0.2"/>
    <row r="37408" ht="12.75" customHeight="1" x14ac:dyDescent="0.2"/>
    <row r="37409" ht="12.75" customHeight="1" x14ac:dyDescent="0.2"/>
    <row r="37410" ht="12.75" customHeight="1" x14ac:dyDescent="0.2"/>
    <row r="37411" ht="12.75" customHeight="1" x14ac:dyDescent="0.2"/>
    <row r="37412" ht="12.75" customHeight="1" x14ac:dyDescent="0.2"/>
    <row r="37413" ht="12.75" customHeight="1" x14ac:dyDescent="0.2"/>
    <row r="37414" ht="12.75" customHeight="1" x14ac:dyDescent="0.2"/>
    <row r="37415" ht="12.75" customHeight="1" x14ac:dyDescent="0.2"/>
    <row r="37416" ht="12.75" customHeight="1" x14ac:dyDescent="0.2"/>
    <row r="37417" ht="12.75" customHeight="1" x14ac:dyDescent="0.2"/>
    <row r="37418" ht="12.75" customHeight="1" x14ac:dyDescent="0.2"/>
    <row r="37419" ht="12.75" customHeight="1" x14ac:dyDescent="0.2"/>
    <row r="37420" ht="12.75" customHeight="1" x14ac:dyDescent="0.2"/>
    <row r="37421" ht="12.75" customHeight="1" x14ac:dyDescent="0.2"/>
    <row r="37422" ht="12.75" customHeight="1" x14ac:dyDescent="0.2"/>
    <row r="37423" ht="12.75" customHeight="1" x14ac:dyDescent="0.2"/>
    <row r="37424" ht="12.75" customHeight="1" x14ac:dyDescent="0.2"/>
    <row r="37425" ht="12.75" customHeight="1" x14ac:dyDescent="0.2"/>
    <row r="37426" ht="12.75" customHeight="1" x14ac:dyDescent="0.2"/>
    <row r="37427" ht="12.75" customHeight="1" x14ac:dyDescent="0.2"/>
    <row r="37428" ht="12.75" customHeight="1" x14ac:dyDescent="0.2"/>
    <row r="37429" ht="12.75" customHeight="1" x14ac:dyDescent="0.2"/>
    <row r="37430" ht="12.75" customHeight="1" x14ac:dyDescent="0.2"/>
    <row r="37431" ht="12.75" customHeight="1" x14ac:dyDescent="0.2"/>
    <row r="37432" ht="12.75" customHeight="1" x14ac:dyDescent="0.2"/>
    <row r="37433" ht="12.75" customHeight="1" x14ac:dyDescent="0.2"/>
    <row r="37434" ht="12.75" customHeight="1" x14ac:dyDescent="0.2"/>
    <row r="37435" ht="12.75" customHeight="1" x14ac:dyDescent="0.2"/>
    <row r="37436" ht="12.75" customHeight="1" x14ac:dyDescent="0.2"/>
    <row r="37437" ht="12.75" customHeight="1" x14ac:dyDescent="0.2"/>
    <row r="37438" ht="12.75" customHeight="1" x14ac:dyDescent="0.2"/>
    <row r="37439" ht="12.75" customHeight="1" x14ac:dyDescent="0.2"/>
    <row r="37440" ht="12.75" customHeight="1" x14ac:dyDescent="0.2"/>
    <row r="37441" ht="12.75" customHeight="1" x14ac:dyDescent="0.2"/>
    <row r="37442" ht="12.75" customHeight="1" x14ac:dyDescent="0.2"/>
    <row r="37443" ht="12.75" customHeight="1" x14ac:dyDescent="0.2"/>
    <row r="37444" ht="12.75" customHeight="1" x14ac:dyDescent="0.2"/>
    <row r="37445" ht="12.75" customHeight="1" x14ac:dyDescent="0.2"/>
    <row r="37446" ht="12.75" customHeight="1" x14ac:dyDescent="0.2"/>
    <row r="37447" ht="12.75" customHeight="1" x14ac:dyDescent="0.2"/>
    <row r="37448" ht="12.75" customHeight="1" x14ac:dyDescent="0.2"/>
    <row r="37449" ht="12.75" customHeight="1" x14ac:dyDescent="0.2"/>
    <row r="37450" ht="12.75" customHeight="1" x14ac:dyDescent="0.2"/>
    <row r="37451" ht="12.75" customHeight="1" x14ac:dyDescent="0.2"/>
    <row r="37452" ht="12.75" customHeight="1" x14ac:dyDescent="0.2"/>
    <row r="37453" ht="12.75" customHeight="1" x14ac:dyDescent="0.2"/>
    <row r="37454" ht="12.75" customHeight="1" x14ac:dyDescent="0.2"/>
    <row r="37455" ht="12.75" customHeight="1" x14ac:dyDescent="0.2"/>
    <row r="37456" ht="12.75" customHeight="1" x14ac:dyDescent="0.2"/>
    <row r="37457" ht="12.75" customHeight="1" x14ac:dyDescent="0.2"/>
    <row r="37458" ht="12.75" customHeight="1" x14ac:dyDescent="0.2"/>
    <row r="37459" ht="12.75" customHeight="1" x14ac:dyDescent="0.2"/>
    <row r="37460" ht="12.75" customHeight="1" x14ac:dyDescent="0.2"/>
    <row r="37461" ht="12.75" customHeight="1" x14ac:dyDescent="0.2"/>
    <row r="37462" ht="12.75" customHeight="1" x14ac:dyDescent="0.2"/>
    <row r="37463" ht="12.75" customHeight="1" x14ac:dyDescent="0.2"/>
    <row r="37464" ht="12.75" customHeight="1" x14ac:dyDescent="0.2"/>
    <row r="37465" ht="12.75" customHeight="1" x14ac:dyDescent="0.2"/>
    <row r="37466" ht="12.75" customHeight="1" x14ac:dyDescent="0.2"/>
    <row r="37467" ht="12.75" customHeight="1" x14ac:dyDescent="0.2"/>
    <row r="37468" ht="12.75" customHeight="1" x14ac:dyDescent="0.2"/>
    <row r="37469" ht="12.75" customHeight="1" x14ac:dyDescent="0.2"/>
    <row r="37470" ht="12.75" customHeight="1" x14ac:dyDescent="0.2"/>
    <row r="37471" ht="12.75" customHeight="1" x14ac:dyDescent="0.2"/>
    <row r="37472" ht="12.75" customHeight="1" x14ac:dyDescent="0.2"/>
    <row r="37473" ht="12.75" customHeight="1" x14ac:dyDescent="0.2"/>
    <row r="37474" ht="12.75" customHeight="1" x14ac:dyDescent="0.2"/>
    <row r="37475" ht="12.75" customHeight="1" x14ac:dyDescent="0.2"/>
    <row r="37476" ht="12.75" customHeight="1" x14ac:dyDescent="0.2"/>
    <row r="37477" ht="12.75" customHeight="1" x14ac:dyDescent="0.2"/>
    <row r="37478" ht="12.75" customHeight="1" x14ac:dyDescent="0.2"/>
    <row r="37479" ht="12.75" customHeight="1" x14ac:dyDescent="0.2"/>
    <row r="37480" ht="12.75" customHeight="1" x14ac:dyDescent="0.2"/>
    <row r="37481" ht="12.75" customHeight="1" x14ac:dyDescent="0.2"/>
    <row r="37482" ht="12.75" customHeight="1" x14ac:dyDescent="0.2"/>
    <row r="37483" ht="12.75" customHeight="1" x14ac:dyDescent="0.2"/>
    <row r="37484" ht="12.75" customHeight="1" x14ac:dyDescent="0.2"/>
    <row r="37485" ht="12.75" customHeight="1" x14ac:dyDescent="0.2"/>
    <row r="37486" ht="12.75" customHeight="1" x14ac:dyDescent="0.2"/>
    <row r="37487" ht="12.75" customHeight="1" x14ac:dyDescent="0.2"/>
    <row r="37488" ht="12.75" customHeight="1" x14ac:dyDescent="0.2"/>
    <row r="37489" ht="12.75" customHeight="1" x14ac:dyDescent="0.2"/>
    <row r="37490" ht="12.75" customHeight="1" x14ac:dyDescent="0.2"/>
    <row r="37491" ht="12.75" customHeight="1" x14ac:dyDescent="0.2"/>
    <row r="37492" ht="12.75" customHeight="1" x14ac:dyDescent="0.2"/>
    <row r="37493" ht="12.75" customHeight="1" x14ac:dyDescent="0.2"/>
    <row r="37494" ht="12.75" customHeight="1" x14ac:dyDescent="0.2"/>
    <row r="37495" ht="12.75" customHeight="1" x14ac:dyDescent="0.2"/>
    <row r="37496" ht="12.75" customHeight="1" x14ac:dyDescent="0.2"/>
    <row r="37497" ht="12.75" customHeight="1" x14ac:dyDescent="0.2"/>
    <row r="37498" ht="12.75" customHeight="1" x14ac:dyDescent="0.2"/>
    <row r="37499" ht="12.75" customHeight="1" x14ac:dyDescent="0.2"/>
    <row r="37500" ht="12.75" customHeight="1" x14ac:dyDescent="0.2"/>
    <row r="37501" ht="12.75" customHeight="1" x14ac:dyDescent="0.2"/>
    <row r="37502" ht="12.75" customHeight="1" x14ac:dyDescent="0.2"/>
    <row r="37503" ht="12.75" customHeight="1" x14ac:dyDescent="0.2"/>
    <row r="37504" ht="12.75" customHeight="1" x14ac:dyDescent="0.2"/>
    <row r="37505" ht="12.75" customHeight="1" x14ac:dyDescent="0.2"/>
    <row r="37506" ht="12.75" customHeight="1" x14ac:dyDescent="0.2"/>
    <row r="37507" ht="12.75" customHeight="1" x14ac:dyDescent="0.2"/>
    <row r="37508" ht="12.75" customHeight="1" x14ac:dyDescent="0.2"/>
    <row r="37509" ht="12.75" customHeight="1" x14ac:dyDescent="0.2"/>
    <row r="37510" ht="12.75" customHeight="1" x14ac:dyDescent="0.2"/>
    <row r="37511" ht="12.75" customHeight="1" x14ac:dyDescent="0.2"/>
    <row r="37512" ht="12.75" customHeight="1" x14ac:dyDescent="0.2"/>
    <row r="37513" ht="12.75" customHeight="1" x14ac:dyDescent="0.2"/>
    <row r="37514" ht="12.75" customHeight="1" x14ac:dyDescent="0.2"/>
    <row r="37515" ht="12.75" customHeight="1" x14ac:dyDescent="0.2"/>
    <row r="37516" ht="12.75" customHeight="1" x14ac:dyDescent="0.2"/>
    <row r="37517" ht="12.75" customHeight="1" x14ac:dyDescent="0.2"/>
    <row r="37518" ht="12.75" customHeight="1" x14ac:dyDescent="0.2"/>
    <row r="37519" ht="12.75" customHeight="1" x14ac:dyDescent="0.2"/>
    <row r="37520" ht="12.75" customHeight="1" x14ac:dyDescent="0.2"/>
    <row r="37521" ht="12.75" customHeight="1" x14ac:dyDescent="0.2"/>
    <row r="37522" ht="12.75" customHeight="1" x14ac:dyDescent="0.2"/>
    <row r="37523" ht="12.75" customHeight="1" x14ac:dyDescent="0.2"/>
    <row r="37524" ht="12.75" customHeight="1" x14ac:dyDescent="0.2"/>
    <row r="37525" ht="12.75" customHeight="1" x14ac:dyDescent="0.2"/>
    <row r="37526" ht="12.75" customHeight="1" x14ac:dyDescent="0.2"/>
    <row r="37527" ht="12.75" customHeight="1" x14ac:dyDescent="0.2"/>
    <row r="37528" ht="12.75" customHeight="1" x14ac:dyDescent="0.2"/>
    <row r="37529" ht="12.75" customHeight="1" x14ac:dyDescent="0.2"/>
    <row r="37530" ht="12.75" customHeight="1" x14ac:dyDescent="0.2"/>
    <row r="37531" ht="12.75" customHeight="1" x14ac:dyDescent="0.2"/>
    <row r="37532" ht="12.75" customHeight="1" x14ac:dyDescent="0.2"/>
    <row r="37533" ht="12.75" customHeight="1" x14ac:dyDescent="0.2"/>
    <row r="37534" ht="12.75" customHeight="1" x14ac:dyDescent="0.2"/>
    <row r="37535" ht="12.75" customHeight="1" x14ac:dyDescent="0.2"/>
    <row r="37536" ht="12.75" customHeight="1" x14ac:dyDescent="0.2"/>
    <row r="37537" ht="12.75" customHeight="1" x14ac:dyDescent="0.2"/>
    <row r="37538" ht="12.75" customHeight="1" x14ac:dyDescent="0.2"/>
    <row r="37539" ht="12.75" customHeight="1" x14ac:dyDescent="0.2"/>
    <row r="37540" ht="12.75" customHeight="1" x14ac:dyDescent="0.2"/>
    <row r="37541" ht="12.75" customHeight="1" x14ac:dyDescent="0.2"/>
    <row r="37542" ht="12.75" customHeight="1" x14ac:dyDescent="0.2"/>
    <row r="37543" ht="12.75" customHeight="1" x14ac:dyDescent="0.2"/>
    <row r="37544" ht="12.75" customHeight="1" x14ac:dyDescent="0.2"/>
    <row r="37545" ht="12.75" customHeight="1" x14ac:dyDescent="0.2"/>
    <row r="37546" ht="12.75" customHeight="1" x14ac:dyDescent="0.2"/>
    <row r="37547" ht="12.75" customHeight="1" x14ac:dyDescent="0.2"/>
    <row r="37548" ht="12.75" customHeight="1" x14ac:dyDescent="0.2"/>
    <row r="37549" ht="12.75" customHeight="1" x14ac:dyDescent="0.2"/>
    <row r="37550" ht="12.75" customHeight="1" x14ac:dyDescent="0.2"/>
    <row r="37551" ht="12.75" customHeight="1" x14ac:dyDescent="0.2"/>
    <row r="37552" ht="12.75" customHeight="1" x14ac:dyDescent="0.2"/>
    <row r="37553" ht="12.75" customHeight="1" x14ac:dyDescent="0.2"/>
    <row r="37554" ht="12.75" customHeight="1" x14ac:dyDescent="0.2"/>
    <row r="37555" ht="12.75" customHeight="1" x14ac:dyDescent="0.2"/>
    <row r="37556" ht="12.75" customHeight="1" x14ac:dyDescent="0.2"/>
    <row r="37557" ht="12.75" customHeight="1" x14ac:dyDescent="0.2"/>
    <row r="37558" ht="12.75" customHeight="1" x14ac:dyDescent="0.2"/>
    <row r="37559" ht="12.75" customHeight="1" x14ac:dyDescent="0.2"/>
    <row r="37560" ht="12.75" customHeight="1" x14ac:dyDescent="0.2"/>
    <row r="37561" ht="12.75" customHeight="1" x14ac:dyDescent="0.2"/>
    <row r="37562" ht="12.75" customHeight="1" x14ac:dyDescent="0.2"/>
    <row r="37563" ht="12.75" customHeight="1" x14ac:dyDescent="0.2"/>
    <row r="37564" ht="12.75" customHeight="1" x14ac:dyDescent="0.2"/>
    <row r="37565" ht="12.75" customHeight="1" x14ac:dyDescent="0.2"/>
    <row r="37566" ht="12.75" customHeight="1" x14ac:dyDescent="0.2"/>
    <row r="37567" ht="12.75" customHeight="1" x14ac:dyDescent="0.2"/>
    <row r="37568" ht="12.75" customHeight="1" x14ac:dyDescent="0.2"/>
    <row r="37569" ht="12.75" customHeight="1" x14ac:dyDescent="0.2"/>
    <row r="37570" ht="12.75" customHeight="1" x14ac:dyDescent="0.2"/>
    <row r="37571" ht="12.75" customHeight="1" x14ac:dyDescent="0.2"/>
    <row r="37572" ht="12.75" customHeight="1" x14ac:dyDescent="0.2"/>
    <row r="37573" ht="12.75" customHeight="1" x14ac:dyDescent="0.2"/>
    <row r="37574" ht="12.75" customHeight="1" x14ac:dyDescent="0.2"/>
    <row r="37575" ht="12.75" customHeight="1" x14ac:dyDescent="0.2"/>
    <row r="37576" ht="12.75" customHeight="1" x14ac:dyDescent="0.2"/>
    <row r="37577" ht="12.75" customHeight="1" x14ac:dyDescent="0.2"/>
    <row r="37578" ht="12.75" customHeight="1" x14ac:dyDescent="0.2"/>
    <row r="37579" ht="12.75" customHeight="1" x14ac:dyDescent="0.2"/>
    <row r="37580" ht="12.75" customHeight="1" x14ac:dyDescent="0.2"/>
    <row r="37581" ht="12.75" customHeight="1" x14ac:dyDescent="0.2"/>
    <row r="37582" ht="12.75" customHeight="1" x14ac:dyDescent="0.2"/>
    <row r="37583" ht="12.75" customHeight="1" x14ac:dyDescent="0.2"/>
    <row r="37584" ht="12.75" customHeight="1" x14ac:dyDescent="0.2"/>
    <row r="37585" ht="12.75" customHeight="1" x14ac:dyDescent="0.2"/>
    <row r="37586" ht="12.75" customHeight="1" x14ac:dyDescent="0.2"/>
    <row r="37587" ht="12.75" customHeight="1" x14ac:dyDescent="0.2"/>
    <row r="37588" ht="12.75" customHeight="1" x14ac:dyDescent="0.2"/>
    <row r="37589" ht="12.75" customHeight="1" x14ac:dyDescent="0.2"/>
    <row r="37590" ht="12.75" customHeight="1" x14ac:dyDescent="0.2"/>
    <row r="37591" ht="12.75" customHeight="1" x14ac:dyDescent="0.2"/>
    <row r="37592" ht="12.75" customHeight="1" x14ac:dyDescent="0.2"/>
    <row r="37593" ht="12.75" customHeight="1" x14ac:dyDescent="0.2"/>
    <row r="37594" ht="12.75" customHeight="1" x14ac:dyDescent="0.2"/>
    <row r="37595" ht="12.75" customHeight="1" x14ac:dyDescent="0.2"/>
    <row r="37596" ht="12.75" customHeight="1" x14ac:dyDescent="0.2"/>
    <row r="37597" ht="12.75" customHeight="1" x14ac:dyDescent="0.2"/>
    <row r="37598" ht="12.75" customHeight="1" x14ac:dyDescent="0.2"/>
    <row r="37599" ht="12.75" customHeight="1" x14ac:dyDescent="0.2"/>
    <row r="37600" ht="12.75" customHeight="1" x14ac:dyDescent="0.2"/>
    <row r="37601" ht="12.75" customHeight="1" x14ac:dyDescent="0.2"/>
    <row r="37602" ht="12.75" customHeight="1" x14ac:dyDescent="0.2"/>
    <row r="37603" ht="12.75" customHeight="1" x14ac:dyDescent="0.2"/>
    <row r="37604" ht="12.75" customHeight="1" x14ac:dyDescent="0.2"/>
    <row r="37605" ht="12.75" customHeight="1" x14ac:dyDescent="0.2"/>
    <row r="37606" ht="12.75" customHeight="1" x14ac:dyDescent="0.2"/>
    <row r="37607" ht="12.75" customHeight="1" x14ac:dyDescent="0.2"/>
    <row r="37608" ht="12.75" customHeight="1" x14ac:dyDescent="0.2"/>
    <row r="37609" ht="12.75" customHeight="1" x14ac:dyDescent="0.2"/>
    <row r="37610" ht="12.75" customHeight="1" x14ac:dyDescent="0.2"/>
    <row r="37611" ht="12.75" customHeight="1" x14ac:dyDescent="0.2"/>
    <row r="37612" ht="12.75" customHeight="1" x14ac:dyDescent="0.2"/>
    <row r="37613" ht="12.75" customHeight="1" x14ac:dyDescent="0.2"/>
    <row r="37614" ht="12.75" customHeight="1" x14ac:dyDescent="0.2"/>
    <row r="37615" ht="12.75" customHeight="1" x14ac:dyDescent="0.2"/>
    <row r="37616" ht="12.75" customHeight="1" x14ac:dyDescent="0.2"/>
    <row r="37617" ht="12.75" customHeight="1" x14ac:dyDescent="0.2"/>
    <row r="37618" ht="12.75" customHeight="1" x14ac:dyDescent="0.2"/>
    <row r="37619" ht="12.75" customHeight="1" x14ac:dyDescent="0.2"/>
    <row r="37620" ht="12.75" customHeight="1" x14ac:dyDescent="0.2"/>
    <row r="37621" ht="12.75" customHeight="1" x14ac:dyDescent="0.2"/>
    <row r="37622" ht="12.75" customHeight="1" x14ac:dyDescent="0.2"/>
    <row r="37623" ht="12.75" customHeight="1" x14ac:dyDescent="0.2"/>
    <row r="37624" ht="12.75" customHeight="1" x14ac:dyDescent="0.2"/>
    <row r="37625" ht="12.75" customHeight="1" x14ac:dyDescent="0.2"/>
    <row r="37626" ht="12.75" customHeight="1" x14ac:dyDescent="0.2"/>
    <row r="37627" ht="12.75" customHeight="1" x14ac:dyDescent="0.2"/>
    <row r="37628" ht="12.75" customHeight="1" x14ac:dyDescent="0.2"/>
    <row r="37629" ht="12.75" customHeight="1" x14ac:dyDescent="0.2"/>
    <row r="37630" ht="12.75" customHeight="1" x14ac:dyDescent="0.2"/>
    <row r="37631" ht="12.75" customHeight="1" x14ac:dyDescent="0.2"/>
    <row r="37632" ht="12.75" customHeight="1" x14ac:dyDescent="0.2"/>
    <row r="37633" ht="12.75" customHeight="1" x14ac:dyDescent="0.2"/>
    <row r="37634" ht="12.75" customHeight="1" x14ac:dyDescent="0.2"/>
    <row r="37635" ht="12.75" customHeight="1" x14ac:dyDescent="0.2"/>
    <row r="37636" ht="12.75" customHeight="1" x14ac:dyDescent="0.2"/>
    <row r="37637" ht="12.75" customHeight="1" x14ac:dyDescent="0.2"/>
    <row r="37638" ht="12.75" customHeight="1" x14ac:dyDescent="0.2"/>
    <row r="37639" ht="12.75" customHeight="1" x14ac:dyDescent="0.2"/>
    <row r="37640" ht="12.75" customHeight="1" x14ac:dyDescent="0.2"/>
    <row r="37641" ht="12.75" customHeight="1" x14ac:dyDescent="0.2"/>
    <row r="37642" ht="12.75" customHeight="1" x14ac:dyDescent="0.2"/>
    <row r="37643" ht="12.75" customHeight="1" x14ac:dyDescent="0.2"/>
    <row r="37644" ht="12.75" customHeight="1" x14ac:dyDescent="0.2"/>
    <row r="37645" ht="12.75" customHeight="1" x14ac:dyDescent="0.2"/>
    <row r="37646" ht="12.75" customHeight="1" x14ac:dyDescent="0.2"/>
    <row r="37647" ht="12.75" customHeight="1" x14ac:dyDescent="0.2"/>
    <row r="37648" ht="12.75" customHeight="1" x14ac:dyDescent="0.2"/>
    <row r="37649" ht="12.75" customHeight="1" x14ac:dyDescent="0.2"/>
    <row r="37650" ht="12.75" customHeight="1" x14ac:dyDescent="0.2"/>
    <row r="37651" ht="12.75" customHeight="1" x14ac:dyDescent="0.2"/>
    <row r="37652" ht="12.75" customHeight="1" x14ac:dyDescent="0.2"/>
    <row r="37653" ht="12.75" customHeight="1" x14ac:dyDescent="0.2"/>
    <row r="37654" ht="12.75" customHeight="1" x14ac:dyDescent="0.2"/>
    <row r="37655" ht="12.75" customHeight="1" x14ac:dyDescent="0.2"/>
    <row r="37656" ht="12.75" customHeight="1" x14ac:dyDescent="0.2"/>
    <row r="37657" ht="12.75" customHeight="1" x14ac:dyDescent="0.2"/>
    <row r="37658" ht="12.75" customHeight="1" x14ac:dyDescent="0.2"/>
    <row r="37659" ht="12.75" customHeight="1" x14ac:dyDescent="0.2"/>
    <row r="37660" ht="12.75" customHeight="1" x14ac:dyDescent="0.2"/>
    <row r="37661" ht="12.75" customHeight="1" x14ac:dyDescent="0.2"/>
    <row r="37662" ht="12.75" customHeight="1" x14ac:dyDescent="0.2"/>
    <row r="37663" ht="12.75" customHeight="1" x14ac:dyDescent="0.2"/>
    <row r="37664" ht="12.75" customHeight="1" x14ac:dyDescent="0.2"/>
    <row r="37665" ht="12.75" customHeight="1" x14ac:dyDescent="0.2"/>
    <row r="37666" ht="12.75" customHeight="1" x14ac:dyDescent="0.2"/>
    <row r="37667" ht="12.75" customHeight="1" x14ac:dyDescent="0.2"/>
    <row r="37668" ht="12.75" customHeight="1" x14ac:dyDescent="0.2"/>
    <row r="37669" ht="12.75" customHeight="1" x14ac:dyDescent="0.2"/>
    <row r="37670" ht="12.75" customHeight="1" x14ac:dyDescent="0.2"/>
    <row r="37671" ht="12.75" customHeight="1" x14ac:dyDescent="0.2"/>
    <row r="37672" ht="12.75" customHeight="1" x14ac:dyDescent="0.2"/>
    <row r="37673" ht="12.75" customHeight="1" x14ac:dyDescent="0.2"/>
    <row r="37674" ht="12.75" customHeight="1" x14ac:dyDescent="0.2"/>
    <row r="37675" ht="12.75" customHeight="1" x14ac:dyDescent="0.2"/>
    <row r="37676" ht="12.75" customHeight="1" x14ac:dyDescent="0.2"/>
    <row r="37677" ht="12.75" customHeight="1" x14ac:dyDescent="0.2"/>
    <row r="37678" ht="12.75" customHeight="1" x14ac:dyDescent="0.2"/>
    <row r="37679" ht="12.75" customHeight="1" x14ac:dyDescent="0.2"/>
    <row r="37680" ht="12.75" customHeight="1" x14ac:dyDescent="0.2"/>
    <row r="37681" ht="12.75" customHeight="1" x14ac:dyDescent="0.2"/>
    <row r="37682" ht="12.75" customHeight="1" x14ac:dyDescent="0.2"/>
    <row r="37683" ht="12.75" customHeight="1" x14ac:dyDescent="0.2"/>
    <row r="37684" ht="12.75" customHeight="1" x14ac:dyDescent="0.2"/>
    <row r="37685" ht="12.75" customHeight="1" x14ac:dyDescent="0.2"/>
    <row r="37686" ht="12.75" customHeight="1" x14ac:dyDescent="0.2"/>
    <row r="37687" ht="12.75" customHeight="1" x14ac:dyDescent="0.2"/>
    <row r="37688" ht="12.75" customHeight="1" x14ac:dyDescent="0.2"/>
    <row r="37689" ht="12.75" customHeight="1" x14ac:dyDescent="0.2"/>
    <row r="37690" ht="12.75" customHeight="1" x14ac:dyDescent="0.2"/>
    <row r="37691" ht="12.75" customHeight="1" x14ac:dyDescent="0.2"/>
    <row r="37692" ht="12.75" customHeight="1" x14ac:dyDescent="0.2"/>
    <row r="37693" ht="12.75" customHeight="1" x14ac:dyDescent="0.2"/>
    <row r="37694" ht="12.75" customHeight="1" x14ac:dyDescent="0.2"/>
    <row r="37695" ht="12.75" customHeight="1" x14ac:dyDescent="0.2"/>
    <row r="37696" ht="12.75" customHeight="1" x14ac:dyDescent="0.2"/>
    <row r="37697" ht="12.75" customHeight="1" x14ac:dyDescent="0.2"/>
    <row r="37698" ht="12.75" customHeight="1" x14ac:dyDescent="0.2"/>
    <row r="37699" ht="12.75" customHeight="1" x14ac:dyDescent="0.2"/>
    <row r="37700" ht="12.75" customHeight="1" x14ac:dyDescent="0.2"/>
    <row r="37701" ht="12.75" customHeight="1" x14ac:dyDescent="0.2"/>
    <row r="37702" ht="12.75" customHeight="1" x14ac:dyDescent="0.2"/>
    <row r="37703" ht="12.75" customHeight="1" x14ac:dyDescent="0.2"/>
    <row r="37704" ht="12.75" customHeight="1" x14ac:dyDescent="0.2"/>
    <row r="37705" ht="12.75" customHeight="1" x14ac:dyDescent="0.2"/>
    <row r="37706" ht="12.75" customHeight="1" x14ac:dyDescent="0.2"/>
    <row r="37707" ht="12.75" customHeight="1" x14ac:dyDescent="0.2"/>
    <row r="37708" ht="12.75" customHeight="1" x14ac:dyDescent="0.2"/>
    <row r="37709" ht="12.75" customHeight="1" x14ac:dyDescent="0.2"/>
    <row r="37710" ht="12.75" customHeight="1" x14ac:dyDescent="0.2"/>
    <row r="37711" ht="12.75" customHeight="1" x14ac:dyDescent="0.2"/>
    <row r="37712" ht="12.75" customHeight="1" x14ac:dyDescent="0.2"/>
    <row r="37713" ht="12.75" customHeight="1" x14ac:dyDescent="0.2"/>
    <row r="37714" ht="12.75" customHeight="1" x14ac:dyDescent="0.2"/>
    <row r="37715" ht="12.75" customHeight="1" x14ac:dyDescent="0.2"/>
    <row r="37716" ht="12.75" customHeight="1" x14ac:dyDescent="0.2"/>
    <row r="37717" ht="12.75" customHeight="1" x14ac:dyDescent="0.2"/>
    <row r="37718" ht="12.75" customHeight="1" x14ac:dyDescent="0.2"/>
    <row r="37719" ht="12.75" customHeight="1" x14ac:dyDescent="0.2"/>
    <row r="37720" ht="12.75" customHeight="1" x14ac:dyDescent="0.2"/>
    <row r="37721" ht="12.75" customHeight="1" x14ac:dyDescent="0.2"/>
    <row r="37722" ht="12.75" customHeight="1" x14ac:dyDescent="0.2"/>
    <row r="37723" ht="12.75" customHeight="1" x14ac:dyDescent="0.2"/>
    <row r="37724" ht="12.75" customHeight="1" x14ac:dyDescent="0.2"/>
    <row r="37725" ht="12.75" customHeight="1" x14ac:dyDescent="0.2"/>
    <row r="37726" ht="12.75" customHeight="1" x14ac:dyDescent="0.2"/>
    <row r="37727" ht="12.75" customHeight="1" x14ac:dyDescent="0.2"/>
    <row r="37728" ht="12.75" customHeight="1" x14ac:dyDescent="0.2"/>
    <row r="37729" ht="12.75" customHeight="1" x14ac:dyDescent="0.2"/>
    <row r="37730" ht="12.75" customHeight="1" x14ac:dyDescent="0.2"/>
    <row r="37731" ht="12.75" customHeight="1" x14ac:dyDescent="0.2"/>
    <row r="37732" ht="12.75" customHeight="1" x14ac:dyDescent="0.2"/>
    <row r="37733" ht="12.75" customHeight="1" x14ac:dyDescent="0.2"/>
    <row r="37734" ht="12.75" customHeight="1" x14ac:dyDescent="0.2"/>
    <row r="37735" ht="12.75" customHeight="1" x14ac:dyDescent="0.2"/>
    <row r="37736" ht="12.75" customHeight="1" x14ac:dyDescent="0.2"/>
    <row r="37737" ht="12.75" customHeight="1" x14ac:dyDescent="0.2"/>
    <row r="37738" ht="12.75" customHeight="1" x14ac:dyDescent="0.2"/>
    <row r="37739" ht="12.75" customHeight="1" x14ac:dyDescent="0.2"/>
    <row r="37740" ht="12.75" customHeight="1" x14ac:dyDescent="0.2"/>
    <row r="37741" ht="12.75" customHeight="1" x14ac:dyDescent="0.2"/>
    <row r="37742" ht="12.75" customHeight="1" x14ac:dyDescent="0.2"/>
    <row r="37743" ht="12.75" customHeight="1" x14ac:dyDescent="0.2"/>
    <row r="37744" ht="12.75" customHeight="1" x14ac:dyDescent="0.2"/>
    <row r="37745" ht="12.75" customHeight="1" x14ac:dyDescent="0.2"/>
    <row r="37746" ht="12.75" customHeight="1" x14ac:dyDescent="0.2"/>
    <row r="37747" ht="12.75" customHeight="1" x14ac:dyDescent="0.2"/>
    <row r="37748" ht="12.75" customHeight="1" x14ac:dyDescent="0.2"/>
    <row r="37749" ht="12.75" customHeight="1" x14ac:dyDescent="0.2"/>
    <row r="37750" ht="12.75" customHeight="1" x14ac:dyDescent="0.2"/>
    <row r="37751" ht="12.75" customHeight="1" x14ac:dyDescent="0.2"/>
    <row r="37752" ht="12.75" customHeight="1" x14ac:dyDescent="0.2"/>
    <row r="37753" ht="12.75" customHeight="1" x14ac:dyDescent="0.2"/>
    <row r="37754" ht="12.75" customHeight="1" x14ac:dyDescent="0.2"/>
    <row r="37755" ht="12.75" customHeight="1" x14ac:dyDescent="0.2"/>
    <row r="37756" ht="12.75" customHeight="1" x14ac:dyDescent="0.2"/>
    <row r="37757" ht="12.75" customHeight="1" x14ac:dyDescent="0.2"/>
    <row r="37758" ht="12.75" customHeight="1" x14ac:dyDescent="0.2"/>
    <row r="37759" ht="12.75" customHeight="1" x14ac:dyDescent="0.2"/>
    <row r="37760" ht="12.75" customHeight="1" x14ac:dyDescent="0.2"/>
    <row r="37761" ht="12.75" customHeight="1" x14ac:dyDescent="0.2"/>
    <row r="37762" ht="12.75" customHeight="1" x14ac:dyDescent="0.2"/>
    <row r="37763" ht="12.75" customHeight="1" x14ac:dyDescent="0.2"/>
    <row r="37764" ht="12.75" customHeight="1" x14ac:dyDescent="0.2"/>
    <row r="37765" ht="12.75" customHeight="1" x14ac:dyDescent="0.2"/>
    <row r="37766" ht="12.75" customHeight="1" x14ac:dyDescent="0.2"/>
    <row r="37767" ht="12.75" customHeight="1" x14ac:dyDescent="0.2"/>
    <row r="37768" ht="12.75" customHeight="1" x14ac:dyDescent="0.2"/>
    <row r="37769" ht="12.75" customHeight="1" x14ac:dyDescent="0.2"/>
    <row r="37770" ht="12.75" customHeight="1" x14ac:dyDescent="0.2"/>
    <row r="37771" ht="12.75" customHeight="1" x14ac:dyDescent="0.2"/>
    <row r="37772" ht="12.75" customHeight="1" x14ac:dyDescent="0.2"/>
    <row r="37773" ht="12.75" customHeight="1" x14ac:dyDescent="0.2"/>
    <row r="37774" ht="12.75" customHeight="1" x14ac:dyDescent="0.2"/>
    <row r="37775" ht="12.75" customHeight="1" x14ac:dyDescent="0.2"/>
    <row r="37776" ht="12.75" customHeight="1" x14ac:dyDescent="0.2"/>
    <row r="37777" ht="12.75" customHeight="1" x14ac:dyDescent="0.2"/>
    <row r="37778" ht="12.75" customHeight="1" x14ac:dyDescent="0.2"/>
    <row r="37779" ht="12.75" customHeight="1" x14ac:dyDescent="0.2"/>
    <row r="37780" ht="12.75" customHeight="1" x14ac:dyDescent="0.2"/>
    <row r="37781" ht="12.75" customHeight="1" x14ac:dyDescent="0.2"/>
    <row r="37782" ht="12.75" customHeight="1" x14ac:dyDescent="0.2"/>
    <row r="37783" ht="12.75" customHeight="1" x14ac:dyDescent="0.2"/>
    <row r="37784" ht="12.75" customHeight="1" x14ac:dyDescent="0.2"/>
    <row r="37785" ht="12.75" customHeight="1" x14ac:dyDescent="0.2"/>
    <row r="37786" ht="12.75" customHeight="1" x14ac:dyDescent="0.2"/>
    <row r="37787" ht="12.75" customHeight="1" x14ac:dyDescent="0.2"/>
    <row r="37788" ht="12.75" customHeight="1" x14ac:dyDescent="0.2"/>
    <row r="37789" ht="12.75" customHeight="1" x14ac:dyDescent="0.2"/>
    <row r="37790" ht="12.75" customHeight="1" x14ac:dyDescent="0.2"/>
    <row r="37791" ht="12.75" customHeight="1" x14ac:dyDescent="0.2"/>
    <row r="37792" ht="12.75" customHeight="1" x14ac:dyDescent="0.2"/>
    <row r="37793" ht="12.75" customHeight="1" x14ac:dyDescent="0.2"/>
    <row r="37794" ht="12.75" customHeight="1" x14ac:dyDescent="0.2"/>
    <row r="37795" ht="12.75" customHeight="1" x14ac:dyDescent="0.2"/>
    <row r="37796" ht="12.75" customHeight="1" x14ac:dyDescent="0.2"/>
    <row r="37797" ht="12.75" customHeight="1" x14ac:dyDescent="0.2"/>
    <row r="37798" ht="12.75" customHeight="1" x14ac:dyDescent="0.2"/>
    <row r="37799" ht="12.75" customHeight="1" x14ac:dyDescent="0.2"/>
    <row r="37800" ht="12.75" customHeight="1" x14ac:dyDescent="0.2"/>
    <row r="37801" ht="12.75" customHeight="1" x14ac:dyDescent="0.2"/>
    <row r="37802" ht="12.75" customHeight="1" x14ac:dyDescent="0.2"/>
    <row r="37803" ht="12.75" customHeight="1" x14ac:dyDescent="0.2"/>
    <row r="37804" ht="12.75" customHeight="1" x14ac:dyDescent="0.2"/>
    <row r="37805" ht="12.75" customHeight="1" x14ac:dyDescent="0.2"/>
    <row r="37806" ht="12.75" customHeight="1" x14ac:dyDescent="0.2"/>
    <row r="37807" ht="12.75" customHeight="1" x14ac:dyDescent="0.2"/>
    <row r="37808" ht="12.75" customHeight="1" x14ac:dyDescent="0.2"/>
    <row r="37809" ht="12.75" customHeight="1" x14ac:dyDescent="0.2"/>
    <row r="37810" ht="12.75" customHeight="1" x14ac:dyDescent="0.2"/>
    <row r="37811" ht="12.75" customHeight="1" x14ac:dyDescent="0.2"/>
    <row r="37812" ht="12.75" customHeight="1" x14ac:dyDescent="0.2"/>
    <row r="37813" ht="12.75" customHeight="1" x14ac:dyDescent="0.2"/>
    <row r="37814" ht="12.75" customHeight="1" x14ac:dyDescent="0.2"/>
    <row r="37815" ht="12.75" customHeight="1" x14ac:dyDescent="0.2"/>
    <row r="37816" ht="12.75" customHeight="1" x14ac:dyDescent="0.2"/>
    <row r="37817" ht="12.75" customHeight="1" x14ac:dyDescent="0.2"/>
    <row r="37818" ht="12.75" customHeight="1" x14ac:dyDescent="0.2"/>
    <row r="37819" ht="12.75" customHeight="1" x14ac:dyDescent="0.2"/>
    <row r="37820" ht="12.75" customHeight="1" x14ac:dyDescent="0.2"/>
    <row r="37821" ht="12.75" customHeight="1" x14ac:dyDescent="0.2"/>
    <row r="37822" ht="12.75" customHeight="1" x14ac:dyDescent="0.2"/>
    <row r="37823" ht="12.75" customHeight="1" x14ac:dyDescent="0.2"/>
    <row r="37824" ht="12.75" customHeight="1" x14ac:dyDescent="0.2"/>
    <row r="37825" ht="12.75" customHeight="1" x14ac:dyDescent="0.2"/>
    <row r="37826" ht="12.75" customHeight="1" x14ac:dyDescent="0.2"/>
    <row r="37827" ht="12.75" customHeight="1" x14ac:dyDescent="0.2"/>
    <row r="37828" ht="12.75" customHeight="1" x14ac:dyDescent="0.2"/>
    <row r="37829" ht="12.75" customHeight="1" x14ac:dyDescent="0.2"/>
    <row r="37830" ht="12.75" customHeight="1" x14ac:dyDescent="0.2"/>
    <row r="37831" ht="12.75" customHeight="1" x14ac:dyDescent="0.2"/>
    <row r="37832" ht="12.75" customHeight="1" x14ac:dyDescent="0.2"/>
    <row r="37833" ht="12.75" customHeight="1" x14ac:dyDescent="0.2"/>
    <row r="37834" ht="12.75" customHeight="1" x14ac:dyDescent="0.2"/>
    <row r="37835" ht="12.75" customHeight="1" x14ac:dyDescent="0.2"/>
    <row r="37836" ht="12.75" customHeight="1" x14ac:dyDescent="0.2"/>
    <row r="37837" ht="12.75" customHeight="1" x14ac:dyDescent="0.2"/>
    <row r="37838" ht="12.75" customHeight="1" x14ac:dyDescent="0.2"/>
    <row r="37839" ht="12.75" customHeight="1" x14ac:dyDescent="0.2"/>
    <row r="37840" ht="12.75" customHeight="1" x14ac:dyDescent="0.2"/>
    <row r="37841" ht="12.75" customHeight="1" x14ac:dyDescent="0.2"/>
    <row r="37842" ht="12.75" customHeight="1" x14ac:dyDescent="0.2"/>
    <row r="37843" ht="12.75" customHeight="1" x14ac:dyDescent="0.2"/>
    <row r="37844" ht="12.75" customHeight="1" x14ac:dyDescent="0.2"/>
    <row r="37845" ht="12.75" customHeight="1" x14ac:dyDescent="0.2"/>
    <row r="37846" ht="12.75" customHeight="1" x14ac:dyDescent="0.2"/>
    <row r="37847" ht="12.75" customHeight="1" x14ac:dyDescent="0.2"/>
    <row r="37848" ht="12.75" customHeight="1" x14ac:dyDescent="0.2"/>
    <row r="37849" ht="12.75" customHeight="1" x14ac:dyDescent="0.2"/>
    <row r="37850" ht="12.75" customHeight="1" x14ac:dyDescent="0.2"/>
    <row r="37851" ht="12.75" customHeight="1" x14ac:dyDescent="0.2"/>
    <row r="37852" ht="12.75" customHeight="1" x14ac:dyDescent="0.2"/>
    <row r="37853" ht="12.75" customHeight="1" x14ac:dyDescent="0.2"/>
    <row r="37854" ht="12.75" customHeight="1" x14ac:dyDescent="0.2"/>
    <row r="37855" ht="12.75" customHeight="1" x14ac:dyDescent="0.2"/>
    <row r="37856" ht="12.75" customHeight="1" x14ac:dyDescent="0.2"/>
    <row r="37857" ht="12.75" customHeight="1" x14ac:dyDescent="0.2"/>
    <row r="37858" ht="12.75" customHeight="1" x14ac:dyDescent="0.2"/>
    <row r="37859" ht="12.75" customHeight="1" x14ac:dyDescent="0.2"/>
    <row r="37860" ht="12.75" customHeight="1" x14ac:dyDescent="0.2"/>
    <row r="37861" ht="12.75" customHeight="1" x14ac:dyDescent="0.2"/>
    <row r="37862" ht="12.75" customHeight="1" x14ac:dyDescent="0.2"/>
    <row r="37863" ht="12.75" customHeight="1" x14ac:dyDescent="0.2"/>
    <row r="37864" ht="12.75" customHeight="1" x14ac:dyDescent="0.2"/>
    <row r="37865" ht="12.75" customHeight="1" x14ac:dyDescent="0.2"/>
    <row r="37866" ht="12.75" customHeight="1" x14ac:dyDescent="0.2"/>
    <row r="37867" ht="12.75" customHeight="1" x14ac:dyDescent="0.2"/>
    <row r="37868" ht="12.75" customHeight="1" x14ac:dyDescent="0.2"/>
    <row r="37869" ht="12.75" customHeight="1" x14ac:dyDescent="0.2"/>
    <row r="37870" ht="12.75" customHeight="1" x14ac:dyDescent="0.2"/>
    <row r="37871" ht="12.75" customHeight="1" x14ac:dyDescent="0.2"/>
    <row r="37872" ht="12.75" customHeight="1" x14ac:dyDescent="0.2"/>
    <row r="37873" ht="12.75" customHeight="1" x14ac:dyDescent="0.2"/>
    <row r="37874" ht="12.75" customHeight="1" x14ac:dyDescent="0.2"/>
    <row r="37875" ht="12.75" customHeight="1" x14ac:dyDescent="0.2"/>
    <row r="37876" ht="12.75" customHeight="1" x14ac:dyDescent="0.2"/>
    <row r="37877" ht="12.75" customHeight="1" x14ac:dyDescent="0.2"/>
    <row r="37878" ht="12.75" customHeight="1" x14ac:dyDescent="0.2"/>
    <row r="37879" ht="12.75" customHeight="1" x14ac:dyDescent="0.2"/>
    <row r="37880" ht="12.75" customHeight="1" x14ac:dyDescent="0.2"/>
    <row r="37881" ht="12.75" customHeight="1" x14ac:dyDescent="0.2"/>
    <row r="37882" ht="12.75" customHeight="1" x14ac:dyDescent="0.2"/>
    <row r="37883" ht="12.75" customHeight="1" x14ac:dyDescent="0.2"/>
    <row r="37884" ht="12.75" customHeight="1" x14ac:dyDescent="0.2"/>
    <row r="37885" ht="12.75" customHeight="1" x14ac:dyDescent="0.2"/>
    <row r="37886" ht="12.75" customHeight="1" x14ac:dyDescent="0.2"/>
    <row r="37887" ht="12.75" customHeight="1" x14ac:dyDescent="0.2"/>
    <row r="37888" ht="12.75" customHeight="1" x14ac:dyDescent="0.2"/>
    <row r="37889" ht="12.75" customHeight="1" x14ac:dyDescent="0.2"/>
    <row r="37890" ht="12.75" customHeight="1" x14ac:dyDescent="0.2"/>
    <row r="37891" ht="12.75" customHeight="1" x14ac:dyDescent="0.2"/>
    <row r="37892" ht="12.75" customHeight="1" x14ac:dyDescent="0.2"/>
    <row r="37893" ht="12.75" customHeight="1" x14ac:dyDescent="0.2"/>
    <row r="37894" ht="12.75" customHeight="1" x14ac:dyDescent="0.2"/>
    <row r="37895" ht="12.75" customHeight="1" x14ac:dyDescent="0.2"/>
    <row r="37896" ht="12.75" customHeight="1" x14ac:dyDescent="0.2"/>
    <row r="37897" ht="12.75" customHeight="1" x14ac:dyDescent="0.2"/>
    <row r="37898" ht="12.75" customHeight="1" x14ac:dyDescent="0.2"/>
    <row r="37899" ht="12.75" customHeight="1" x14ac:dyDescent="0.2"/>
    <row r="37900" ht="12.75" customHeight="1" x14ac:dyDescent="0.2"/>
    <row r="37901" ht="12.75" customHeight="1" x14ac:dyDescent="0.2"/>
    <row r="37902" ht="12.75" customHeight="1" x14ac:dyDescent="0.2"/>
    <row r="37903" ht="12.75" customHeight="1" x14ac:dyDescent="0.2"/>
    <row r="37904" ht="12.75" customHeight="1" x14ac:dyDescent="0.2"/>
    <row r="37905" ht="12.75" customHeight="1" x14ac:dyDescent="0.2"/>
    <row r="37906" ht="12.75" customHeight="1" x14ac:dyDescent="0.2"/>
    <row r="37907" ht="12.75" customHeight="1" x14ac:dyDescent="0.2"/>
    <row r="37908" ht="12.75" customHeight="1" x14ac:dyDescent="0.2"/>
    <row r="37909" ht="12.75" customHeight="1" x14ac:dyDescent="0.2"/>
    <row r="37910" ht="12.75" customHeight="1" x14ac:dyDescent="0.2"/>
    <row r="37911" ht="12.75" customHeight="1" x14ac:dyDescent="0.2"/>
    <row r="37912" ht="12.75" customHeight="1" x14ac:dyDescent="0.2"/>
    <row r="37913" ht="12.75" customHeight="1" x14ac:dyDescent="0.2"/>
    <row r="37914" ht="12.75" customHeight="1" x14ac:dyDescent="0.2"/>
    <row r="37915" ht="12.75" customHeight="1" x14ac:dyDescent="0.2"/>
    <row r="37916" ht="12.75" customHeight="1" x14ac:dyDescent="0.2"/>
    <row r="37917" ht="12.75" customHeight="1" x14ac:dyDescent="0.2"/>
    <row r="37918" ht="12.75" customHeight="1" x14ac:dyDescent="0.2"/>
    <row r="37919" ht="12.75" customHeight="1" x14ac:dyDescent="0.2"/>
    <row r="37920" ht="12.75" customHeight="1" x14ac:dyDescent="0.2"/>
    <row r="37921" ht="12.75" customHeight="1" x14ac:dyDescent="0.2"/>
    <row r="37922" ht="12.75" customHeight="1" x14ac:dyDescent="0.2"/>
    <row r="37923" ht="12.75" customHeight="1" x14ac:dyDescent="0.2"/>
    <row r="37924" ht="12.75" customHeight="1" x14ac:dyDescent="0.2"/>
    <row r="37925" ht="12.75" customHeight="1" x14ac:dyDescent="0.2"/>
    <row r="37926" ht="12.75" customHeight="1" x14ac:dyDescent="0.2"/>
    <row r="37927" ht="12.75" customHeight="1" x14ac:dyDescent="0.2"/>
    <row r="37928" ht="12.75" customHeight="1" x14ac:dyDescent="0.2"/>
    <row r="37929" ht="12.75" customHeight="1" x14ac:dyDescent="0.2"/>
    <row r="37930" ht="12.75" customHeight="1" x14ac:dyDescent="0.2"/>
    <row r="37931" ht="12.75" customHeight="1" x14ac:dyDescent="0.2"/>
    <row r="37932" ht="12.75" customHeight="1" x14ac:dyDescent="0.2"/>
    <row r="37933" ht="12.75" customHeight="1" x14ac:dyDescent="0.2"/>
    <row r="37934" ht="12.75" customHeight="1" x14ac:dyDescent="0.2"/>
    <row r="37935" ht="12.75" customHeight="1" x14ac:dyDescent="0.2"/>
    <row r="37936" ht="12.75" customHeight="1" x14ac:dyDescent="0.2"/>
    <row r="37937" ht="12.75" customHeight="1" x14ac:dyDescent="0.2"/>
    <row r="37938" ht="12.75" customHeight="1" x14ac:dyDescent="0.2"/>
    <row r="37939" ht="12.75" customHeight="1" x14ac:dyDescent="0.2"/>
    <row r="37940" ht="12.75" customHeight="1" x14ac:dyDescent="0.2"/>
    <row r="37941" ht="12.75" customHeight="1" x14ac:dyDescent="0.2"/>
    <row r="37942" ht="12.75" customHeight="1" x14ac:dyDescent="0.2"/>
    <row r="37943" ht="12.75" customHeight="1" x14ac:dyDescent="0.2"/>
    <row r="37944" ht="12.75" customHeight="1" x14ac:dyDescent="0.2"/>
    <row r="37945" ht="12.75" customHeight="1" x14ac:dyDescent="0.2"/>
    <row r="37946" ht="12.75" customHeight="1" x14ac:dyDescent="0.2"/>
    <row r="37947" ht="12.75" customHeight="1" x14ac:dyDescent="0.2"/>
    <row r="37948" ht="12.75" customHeight="1" x14ac:dyDescent="0.2"/>
    <row r="37949" ht="12.75" customHeight="1" x14ac:dyDescent="0.2"/>
    <row r="37950" ht="12.75" customHeight="1" x14ac:dyDescent="0.2"/>
    <row r="37951" ht="12.75" customHeight="1" x14ac:dyDescent="0.2"/>
    <row r="37952" ht="12.75" customHeight="1" x14ac:dyDescent="0.2"/>
    <row r="37953" ht="12.75" customHeight="1" x14ac:dyDescent="0.2"/>
    <row r="37954" ht="12.75" customHeight="1" x14ac:dyDescent="0.2"/>
    <row r="37955" ht="12.75" customHeight="1" x14ac:dyDescent="0.2"/>
    <row r="37956" ht="12.75" customHeight="1" x14ac:dyDescent="0.2"/>
    <row r="37957" ht="12.75" customHeight="1" x14ac:dyDescent="0.2"/>
    <row r="37958" ht="12.75" customHeight="1" x14ac:dyDescent="0.2"/>
    <row r="37959" ht="12.75" customHeight="1" x14ac:dyDescent="0.2"/>
    <row r="37960" ht="12.75" customHeight="1" x14ac:dyDescent="0.2"/>
    <row r="37961" ht="12.75" customHeight="1" x14ac:dyDescent="0.2"/>
    <row r="37962" ht="12.75" customHeight="1" x14ac:dyDescent="0.2"/>
    <row r="37963" ht="12.75" customHeight="1" x14ac:dyDescent="0.2"/>
    <row r="37964" ht="12.75" customHeight="1" x14ac:dyDescent="0.2"/>
    <row r="37965" ht="12.75" customHeight="1" x14ac:dyDescent="0.2"/>
    <row r="37966" ht="12.75" customHeight="1" x14ac:dyDescent="0.2"/>
    <row r="37967" ht="12.75" customHeight="1" x14ac:dyDescent="0.2"/>
    <row r="37968" ht="12.75" customHeight="1" x14ac:dyDescent="0.2"/>
    <row r="37969" ht="12.75" customHeight="1" x14ac:dyDescent="0.2"/>
    <row r="37970" ht="12.75" customHeight="1" x14ac:dyDescent="0.2"/>
    <row r="37971" ht="12.75" customHeight="1" x14ac:dyDescent="0.2"/>
    <row r="37972" ht="12.75" customHeight="1" x14ac:dyDescent="0.2"/>
    <row r="37973" ht="12.75" customHeight="1" x14ac:dyDescent="0.2"/>
    <row r="37974" ht="12.75" customHeight="1" x14ac:dyDescent="0.2"/>
    <row r="37975" ht="12.75" customHeight="1" x14ac:dyDescent="0.2"/>
    <row r="37976" ht="12.75" customHeight="1" x14ac:dyDescent="0.2"/>
    <row r="37977" ht="12.75" customHeight="1" x14ac:dyDescent="0.2"/>
    <row r="37978" ht="12.75" customHeight="1" x14ac:dyDescent="0.2"/>
    <row r="37979" ht="12.75" customHeight="1" x14ac:dyDescent="0.2"/>
    <row r="37980" ht="12.75" customHeight="1" x14ac:dyDescent="0.2"/>
    <row r="37981" ht="12.75" customHeight="1" x14ac:dyDescent="0.2"/>
    <row r="37982" ht="12.75" customHeight="1" x14ac:dyDescent="0.2"/>
    <row r="37983" ht="12.75" customHeight="1" x14ac:dyDescent="0.2"/>
    <row r="37984" ht="12.75" customHeight="1" x14ac:dyDescent="0.2"/>
    <row r="37985" ht="12.75" customHeight="1" x14ac:dyDescent="0.2"/>
    <row r="37986" ht="12.75" customHeight="1" x14ac:dyDescent="0.2"/>
    <row r="37987" ht="12.75" customHeight="1" x14ac:dyDescent="0.2"/>
    <row r="37988" ht="12.75" customHeight="1" x14ac:dyDescent="0.2"/>
    <row r="37989" ht="12.75" customHeight="1" x14ac:dyDescent="0.2"/>
    <row r="37990" ht="12.75" customHeight="1" x14ac:dyDescent="0.2"/>
    <row r="37991" ht="12.75" customHeight="1" x14ac:dyDescent="0.2"/>
    <row r="37992" ht="12.75" customHeight="1" x14ac:dyDescent="0.2"/>
    <row r="37993" ht="12.75" customHeight="1" x14ac:dyDescent="0.2"/>
    <row r="37994" ht="12.75" customHeight="1" x14ac:dyDescent="0.2"/>
    <row r="37995" ht="12.75" customHeight="1" x14ac:dyDescent="0.2"/>
    <row r="37996" ht="12.75" customHeight="1" x14ac:dyDescent="0.2"/>
    <row r="37997" ht="12.75" customHeight="1" x14ac:dyDescent="0.2"/>
    <row r="37998" ht="12.75" customHeight="1" x14ac:dyDescent="0.2"/>
    <row r="37999" ht="12.75" customHeight="1" x14ac:dyDescent="0.2"/>
    <row r="38000" ht="12.75" customHeight="1" x14ac:dyDescent="0.2"/>
    <row r="38001" ht="12.75" customHeight="1" x14ac:dyDescent="0.2"/>
    <row r="38002" ht="12.75" customHeight="1" x14ac:dyDescent="0.2"/>
    <row r="38003" ht="12.75" customHeight="1" x14ac:dyDescent="0.2"/>
    <row r="38004" ht="12.75" customHeight="1" x14ac:dyDescent="0.2"/>
    <row r="38005" ht="12.75" customHeight="1" x14ac:dyDescent="0.2"/>
    <row r="38006" ht="12.75" customHeight="1" x14ac:dyDescent="0.2"/>
    <row r="38007" ht="12.75" customHeight="1" x14ac:dyDescent="0.2"/>
    <row r="38008" ht="12.75" customHeight="1" x14ac:dyDescent="0.2"/>
    <row r="38009" ht="12.75" customHeight="1" x14ac:dyDescent="0.2"/>
    <row r="38010" ht="12.75" customHeight="1" x14ac:dyDescent="0.2"/>
    <row r="38011" ht="12.75" customHeight="1" x14ac:dyDescent="0.2"/>
    <row r="38012" ht="12.75" customHeight="1" x14ac:dyDescent="0.2"/>
    <row r="38013" ht="12.75" customHeight="1" x14ac:dyDescent="0.2"/>
    <row r="38014" ht="12.75" customHeight="1" x14ac:dyDescent="0.2"/>
    <row r="38015" ht="12.75" customHeight="1" x14ac:dyDescent="0.2"/>
    <row r="38016" ht="12.75" customHeight="1" x14ac:dyDescent="0.2"/>
    <row r="38017" ht="12.75" customHeight="1" x14ac:dyDescent="0.2"/>
    <row r="38018" ht="12.75" customHeight="1" x14ac:dyDescent="0.2"/>
    <row r="38019" ht="12.75" customHeight="1" x14ac:dyDescent="0.2"/>
    <row r="38020" ht="12.75" customHeight="1" x14ac:dyDescent="0.2"/>
    <row r="38021" ht="12.75" customHeight="1" x14ac:dyDescent="0.2"/>
    <row r="38022" ht="12.75" customHeight="1" x14ac:dyDescent="0.2"/>
    <row r="38023" ht="12.75" customHeight="1" x14ac:dyDescent="0.2"/>
    <row r="38024" ht="12.75" customHeight="1" x14ac:dyDescent="0.2"/>
    <row r="38025" ht="12.75" customHeight="1" x14ac:dyDescent="0.2"/>
    <row r="38026" ht="12.75" customHeight="1" x14ac:dyDescent="0.2"/>
    <row r="38027" ht="12.75" customHeight="1" x14ac:dyDescent="0.2"/>
    <row r="38028" ht="12.75" customHeight="1" x14ac:dyDescent="0.2"/>
    <row r="38029" ht="12.75" customHeight="1" x14ac:dyDescent="0.2"/>
    <row r="38030" ht="12.75" customHeight="1" x14ac:dyDescent="0.2"/>
    <row r="38031" ht="12.75" customHeight="1" x14ac:dyDescent="0.2"/>
    <row r="38032" ht="12.75" customHeight="1" x14ac:dyDescent="0.2"/>
    <row r="38033" ht="12.75" customHeight="1" x14ac:dyDescent="0.2"/>
    <row r="38034" ht="12.75" customHeight="1" x14ac:dyDescent="0.2"/>
    <row r="38035" ht="12.75" customHeight="1" x14ac:dyDescent="0.2"/>
    <row r="38036" ht="12.75" customHeight="1" x14ac:dyDescent="0.2"/>
    <row r="38037" ht="12.75" customHeight="1" x14ac:dyDescent="0.2"/>
    <row r="38038" ht="12.75" customHeight="1" x14ac:dyDescent="0.2"/>
    <row r="38039" ht="12.75" customHeight="1" x14ac:dyDescent="0.2"/>
    <row r="38040" ht="12.75" customHeight="1" x14ac:dyDescent="0.2"/>
    <row r="38041" ht="12.75" customHeight="1" x14ac:dyDescent="0.2"/>
    <row r="38042" ht="12.75" customHeight="1" x14ac:dyDescent="0.2"/>
    <row r="38043" ht="12.75" customHeight="1" x14ac:dyDescent="0.2"/>
    <row r="38044" ht="12.75" customHeight="1" x14ac:dyDescent="0.2"/>
    <row r="38045" ht="12.75" customHeight="1" x14ac:dyDescent="0.2"/>
    <row r="38046" ht="12.75" customHeight="1" x14ac:dyDescent="0.2"/>
    <row r="38047" ht="12.75" customHeight="1" x14ac:dyDescent="0.2"/>
    <row r="38048" ht="12.75" customHeight="1" x14ac:dyDescent="0.2"/>
    <row r="38049" ht="12.75" customHeight="1" x14ac:dyDescent="0.2"/>
    <row r="38050" ht="12.75" customHeight="1" x14ac:dyDescent="0.2"/>
    <row r="38051" ht="12.75" customHeight="1" x14ac:dyDescent="0.2"/>
    <row r="38052" ht="12.75" customHeight="1" x14ac:dyDescent="0.2"/>
    <row r="38053" ht="12.75" customHeight="1" x14ac:dyDescent="0.2"/>
    <row r="38054" ht="12.75" customHeight="1" x14ac:dyDescent="0.2"/>
    <row r="38055" ht="12.75" customHeight="1" x14ac:dyDescent="0.2"/>
    <row r="38056" ht="12.75" customHeight="1" x14ac:dyDescent="0.2"/>
    <row r="38057" ht="12.75" customHeight="1" x14ac:dyDescent="0.2"/>
    <row r="38058" ht="12.75" customHeight="1" x14ac:dyDescent="0.2"/>
    <row r="38059" ht="12.75" customHeight="1" x14ac:dyDescent="0.2"/>
    <row r="38060" ht="12.75" customHeight="1" x14ac:dyDescent="0.2"/>
    <row r="38061" ht="12.75" customHeight="1" x14ac:dyDescent="0.2"/>
    <row r="38062" ht="12.75" customHeight="1" x14ac:dyDescent="0.2"/>
    <row r="38063" ht="12.75" customHeight="1" x14ac:dyDescent="0.2"/>
    <row r="38064" ht="12.75" customHeight="1" x14ac:dyDescent="0.2"/>
    <row r="38065" ht="12.75" customHeight="1" x14ac:dyDescent="0.2"/>
    <row r="38066" ht="12.75" customHeight="1" x14ac:dyDescent="0.2"/>
    <row r="38067" ht="12.75" customHeight="1" x14ac:dyDescent="0.2"/>
    <row r="38068" ht="12.75" customHeight="1" x14ac:dyDescent="0.2"/>
    <row r="38069" ht="12.75" customHeight="1" x14ac:dyDescent="0.2"/>
    <row r="38070" ht="12.75" customHeight="1" x14ac:dyDescent="0.2"/>
    <row r="38071" ht="12.75" customHeight="1" x14ac:dyDescent="0.2"/>
    <row r="38072" ht="12.75" customHeight="1" x14ac:dyDescent="0.2"/>
    <row r="38073" ht="12.75" customHeight="1" x14ac:dyDescent="0.2"/>
    <row r="38074" ht="12.75" customHeight="1" x14ac:dyDescent="0.2"/>
    <row r="38075" ht="12.75" customHeight="1" x14ac:dyDescent="0.2"/>
    <row r="38076" ht="12.75" customHeight="1" x14ac:dyDescent="0.2"/>
    <row r="38077" ht="12.75" customHeight="1" x14ac:dyDescent="0.2"/>
    <row r="38078" ht="12.75" customHeight="1" x14ac:dyDescent="0.2"/>
    <row r="38079" ht="12.75" customHeight="1" x14ac:dyDescent="0.2"/>
    <row r="38080" ht="12.75" customHeight="1" x14ac:dyDescent="0.2"/>
    <row r="38081" ht="12.75" customHeight="1" x14ac:dyDescent="0.2"/>
    <row r="38082" ht="12.75" customHeight="1" x14ac:dyDescent="0.2"/>
    <row r="38083" ht="12.75" customHeight="1" x14ac:dyDescent="0.2"/>
    <row r="38084" ht="12.75" customHeight="1" x14ac:dyDescent="0.2"/>
    <row r="38085" ht="12.75" customHeight="1" x14ac:dyDescent="0.2"/>
    <row r="38086" ht="12.75" customHeight="1" x14ac:dyDescent="0.2"/>
    <row r="38087" ht="12.75" customHeight="1" x14ac:dyDescent="0.2"/>
    <row r="38088" ht="12.75" customHeight="1" x14ac:dyDescent="0.2"/>
    <row r="38089" ht="12.75" customHeight="1" x14ac:dyDescent="0.2"/>
    <row r="38090" ht="12.75" customHeight="1" x14ac:dyDescent="0.2"/>
    <row r="38091" ht="12.75" customHeight="1" x14ac:dyDescent="0.2"/>
    <row r="38092" ht="12.75" customHeight="1" x14ac:dyDescent="0.2"/>
    <row r="38093" ht="12.75" customHeight="1" x14ac:dyDescent="0.2"/>
    <row r="38094" ht="12.75" customHeight="1" x14ac:dyDescent="0.2"/>
    <row r="38095" ht="12.75" customHeight="1" x14ac:dyDescent="0.2"/>
    <row r="38096" ht="12.75" customHeight="1" x14ac:dyDescent="0.2"/>
    <row r="38097" ht="12.75" customHeight="1" x14ac:dyDescent="0.2"/>
    <row r="38098" ht="12.75" customHeight="1" x14ac:dyDescent="0.2"/>
    <row r="38099" ht="12.75" customHeight="1" x14ac:dyDescent="0.2"/>
    <row r="38100" ht="12.75" customHeight="1" x14ac:dyDescent="0.2"/>
    <row r="38101" ht="12.75" customHeight="1" x14ac:dyDescent="0.2"/>
    <row r="38102" ht="12.75" customHeight="1" x14ac:dyDescent="0.2"/>
    <row r="38103" ht="12.75" customHeight="1" x14ac:dyDescent="0.2"/>
    <row r="38104" ht="12.75" customHeight="1" x14ac:dyDescent="0.2"/>
    <row r="38105" ht="12.75" customHeight="1" x14ac:dyDescent="0.2"/>
    <row r="38106" ht="12.75" customHeight="1" x14ac:dyDescent="0.2"/>
    <row r="38107" ht="12.75" customHeight="1" x14ac:dyDescent="0.2"/>
    <row r="38108" ht="12.75" customHeight="1" x14ac:dyDescent="0.2"/>
    <row r="38109" ht="12.75" customHeight="1" x14ac:dyDescent="0.2"/>
    <row r="38110" ht="12.75" customHeight="1" x14ac:dyDescent="0.2"/>
    <row r="38111" ht="12.75" customHeight="1" x14ac:dyDescent="0.2"/>
    <row r="38112" ht="12.75" customHeight="1" x14ac:dyDescent="0.2"/>
    <row r="38113" ht="12.75" customHeight="1" x14ac:dyDescent="0.2"/>
    <row r="38114" ht="12.75" customHeight="1" x14ac:dyDescent="0.2"/>
    <row r="38115" ht="12.75" customHeight="1" x14ac:dyDescent="0.2"/>
    <row r="38116" ht="12.75" customHeight="1" x14ac:dyDescent="0.2"/>
    <row r="38117" ht="12.75" customHeight="1" x14ac:dyDescent="0.2"/>
    <row r="38118" ht="12.75" customHeight="1" x14ac:dyDescent="0.2"/>
    <row r="38119" ht="12.75" customHeight="1" x14ac:dyDescent="0.2"/>
    <row r="38120" ht="12.75" customHeight="1" x14ac:dyDescent="0.2"/>
    <row r="38121" ht="12.75" customHeight="1" x14ac:dyDescent="0.2"/>
    <row r="38122" ht="12.75" customHeight="1" x14ac:dyDescent="0.2"/>
    <row r="38123" ht="12.75" customHeight="1" x14ac:dyDescent="0.2"/>
    <row r="38124" ht="12.75" customHeight="1" x14ac:dyDescent="0.2"/>
    <row r="38125" ht="12.75" customHeight="1" x14ac:dyDescent="0.2"/>
    <row r="38126" ht="12.75" customHeight="1" x14ac:dyDescent="0.2"/>
    <row r="38127" ht="12.75" customHeight="1" x14ac:dyDescent="0.2"/>
    <row r="38128" ht="12.75" customHeight="1" x14ac:dyDescent="0.2"/>
    <row r="38129" ht="12.75" customHeight="1" x14ac:dyDescent="0.2"/>
    <row r="38130" ht="12.75" customHeight="1" x14ac:dyDescent="0.2"/>
    <row r="38131" ht="12.75" customHeight="1" x14ac:dyDescent="0.2"/>
    <row r="38132" ht="12.75" customHeight="1" x14ac:dyDescent="0.2"/>
    <row r="38133" ht="12.75" customHeight="1" x14ac:dyDescent="0.2"/>
    <row r="38134" ht="12.75" customHeight="1" x14ac:dyDescent="0.2"/>
    <row r="38135" ht="12.75" customHeight="1" x14ac:dyDescent="0.2"/>
    <row r="38136" ht="12.75" customHeight="1" x14ac:dyDescent="0.2"/>
    <row r="38137" ht="12.75" customHeight="1" x14ac:dyDescent="0.2"/>
    <row r="38138" ht="12.75" customHeight="1" x14ac:dyDescent="0.2"/>
    <row r="38139" ht="12.75" customHeight="1" x14ac:dyDescent="0.2"/>
    <row r="38140" ht="12.75" customHeight="1" x14ac:dyDescent="0.2"/>
    <row r="38141" ht="12.75" customHeight="1" x14ac:dyDescent="0.2"/>
    <row r="38142" ht="12.75" customHeight="1" x14ac:dyDescent="0.2"/>
    <row r="38143" ht="12.75" customHeight="1" x14ac:dyDescent="0.2"/>
    <row r="38144" ht="12.75" customHeight="1" x14ac:dyDescent="0.2"/>
    <row r="38145" ht="12.75" customHeight="1" x14ac:dyDescent="0.2"/>
    <row r="38146" ht="12.75" customHeight="1" x14ac:dyDescent="0.2"/>
    <row r="38147" ht="12.75" customHeight="1" x14ac:dyDescent="0.2"/>
    <row r="38148" ht="12.75" customHeight="1" x14ac:dyDescent="0.2"/>
    <row r="38149" ht="12.75" customHeight="1" x14ac:dyDescent="0.2"/>
    <row r="38150" ht="12.75" customHeight="1" x14ac:dyDescent="0.2"/>
    <row r="38151" ht="12.75" customHeight="1" x14ac:dyDescent="0.2"/>
    <row r="38152" ht="12.75" customHeight="1" x14ac:dyDescent="0.2"/>
    <row r="38153" ht="12.75" customHeight="1" x14ac:dyDescent="0.2"/>
    <row r="38154" ht="12.75" customHeight="1" x14ac:dyDescent="0.2"/>
    <row r="38155" ht="12.75" customHeight="1" x14ac:dyDescent="0.2"/>
    <row r="38156" ht="12.75" customHeight="1" x14ac:dyDescent="0.2"/>
    <row r="38157" ht="12.75" customHeight="1" x14ac:dyDescent="0.2"/>
    <row r="38158" ht="12.75" customHeight="1" x14ac:dyDescent="0.2"/>
    <row r="38159" ht="12.75" customHeight="1" x14ac:dyDescent="0.2"/>
    <row r="38160" ht="12.75" customHeight="1" x14ac:dyDescent="0.2"/>
    <row r="38161" ht="12.75" customHeight="1" x14ac:dyDescent="0.2"/>
    <row r="38162" ht="12.75" customHeight="1" x14ac:dyDescent="0.2"/>
    <row r="38163" ht="12.75" customHeight="1" x14ac:dyDescent="0.2"/>
    <row r="38164" ht="12.75" customHeight="1" x14ac:dyDescent="0.2"/>
    <row r="38165" ht="12.75" customHeight="1" x14ac:dyDescent="0.2"/>
    <row r="38166" ht="12.75" customHeight="1" x14ac:dyDescent="0.2"/>
    <row r="38167" ht="12.75" customHeight="1" x14ac:dyDescent="0.2"/>
    <row r="38168" ht="12.75" customHeight="1" x14ac:dyDescent="0.2"/>
    <row r="38169" ht="12.75" customHeight="1" x14ac:dyDescent="0.2"/>
    <row r="38170" ht="12.75" customHeight="1" x14ac:dyDescent="0.2"/>
    <row r="38171" ht="12.75" customHeight="1" x14ac:dyDescent="0.2"/>
    <row r="38172" ht="12.75" customHeight="1" x14ac:dyDescent="0.2"/>
    <row r="38173" ht="12.75" customHeight="1" x14ac:dyDescent="0.2"/>
    <row r="38174" ht="12.75" customHeight="1" x14ac:dyDescent="0.2"/>
    <row r="38175" ht="12.75" customHeight="1" x14ac:dyDescent="0.2"/>
    <row r="38176" ht="12.75" customHeight="1" x14ac:dyDescent="0.2"/>
    <row r="38177" ht="12.75" customHeight="1" x14ac:dyDescent="0.2"/>
    <row r="38178" ht="12.75" customHeight="1" x14ac:dyDescent="0.2"/>
    <row r="38179" ht="12.75" customHeight="1" x14ac:dyDescent="0.2"/>
    <row r="38180" ht="12.75" customHeight="1" x14ac:dyDescent="0.2"/>
    <row r="38181" ht="12.75" customHeight="1" x14ac:dyDescent="0.2"/>
    <row r="38182" ht="12.75" customHeight="1" x14ac:dyDescent="0.2"/>
    <row r="38183" ht="12.75" customHeight="1" x14ac:dyDescent="0.2"/>
    <row r="38184" ht="12.75" customHeight="1" x14ac:dyDescent="0.2"/>
    <row r="38185" ht="12.75" customHeight="1" x14ac:dyDescent="0.2"/>
    <row r="38186" ht="12.75" customHeight="1" x14ac:dyDescent="0.2"/>
    <row r="38187" ht="12.75" customHeight="1" x14ac:dyDescent="0.2"/>
    <row r="38188" ht="12.75" customHeight="1" x14ac:dyDescent="0.2"/>
    <row r="38189" ht="12.75" customHeight="1" x14ac:dyDescent="0.2"/>
    <row r="38190" ht="12.75" customHeight="1" x14ac:dyDescent="0.2"/>
    <row r="38191" ht="12.75" customHeight="1" x14ac:dyDescent="0.2"/>
    <row r="38192" ht="12.75" customHeight="1" x14ac:dyDescent="0.2"/>
    <row r="38193" ht="12.75" customHeight="1" x14ac:dyDescent="0.2"/>
    <row r="38194" ht="12.75" customHeight="1" x14ac:dyDescent="0.2"/>
    <row r="38195" ht="12.75" customHeight="1" x14ac:dyDescent="0.2"/>
    <row r="38196" ht="12.75" customHeight="1" x14ac:dyDescent="0.2"/>
    <row r="38197" ht="12.75" customHeight="1" x14ac:dyDescent="0.2"/>
    <row r="38198" ht="12.75" customHeight="1" x14ac:dyDescent="0.2"/>
    <row r="38199" ht="12.75" customHeight="1" x14ac:dyDescent="0.2"/>
    <row r="38200" ht="12.75" customHeight="1" x14ac:dyDescent="0.2"/>
    <row r="38201" ht="12.75" customHeight="1" x14ac:dyDescent="0.2"/>
    <row r="38202" ht="12.75" customHeight="1" x14ac:dyDescent="0.2"/>
    <row r="38203" ht="12.75" customHeight="1" x14ac:dyDescent="0.2"/>
    <row r="38204" ht="12.75" customHeight="1" x14ac:dyDescent="0.2"/>
    <row r="38205" ht="12.75" customHeight="1" x14ac:dyDescent="0.2"/>
    <row r="38206" ht="12.75" customHeight="1" x14ac:dyDescent="0.2"/>
    <row r="38207" ht="12.75" customHeight="1" x14ac:dyDescent="0.2"/>
    <row r="38208" ht="12.75" customHeight="1" x14ac:dyDescent="0.2"/>
    <row r="38209" ht="12.75" customHeight="1" x14ac:dyDescent="0.2"/>
    <row r="38210" ht="12.75" customHeight="1" x14ac:dyDescent="0.2"/>
    <row r="38211" ht="12.75" customHeight="1" x14ac:dyDescent="0.2"/>
    <row r="38212" ht="12.75" customHeight="1" x14ac:dyDescent="0.2"/>
    <row r="38213" ht="12.75" customHeight="1" x14ac:dyDescent="0.2"/>
    <row r="38214" ht="12.75" customHeight="1" x14ac:dyDescent="0.2"/>
    <row r="38215" ht="12.75" customHeight="1" x14ac:dyDescent="0.2"/>
    <row r="38216" ht="12.75" customHeight="1" x14ac:dyDescent="0.2"/>
    <row r="38217" ht="12.75" customHeight="1" x14ac:dyDescent="0.2"/>
    <row r="38218" ht="12.75" customHeight="1" x14ac:dyDescent="0.2"/>
    <row r="38219" ht="12.75" customHeight="1" x14ac:dyDescent="0.2"/>
    <row r="38220" ht="12.75" customHeight="1" x14ac:dyDescent="0.2"/>
    <row r="38221" ht="12.75" customHeight="1" x14ac:dyDescent="0.2"/>
    <row r="38222" ht="12.75" customHeight="1" x14ac:dyDescent="0.2"/>
    <row r="38223" ht="12.75" customHeight="1" x14ac:dyDescent="0.2"/>
    <row r="38224" ht="12.75" customHeight="1" x14ac:dyDescent="0.2"/>
    <row r="38225" ht="12.75" customHeight="1" x14ac:dyDescent="0.2"/>
    <row r="38226" ht="12.75" customHeight="1" x14ac:dyDescent="0.2"/>
    <row r="38227" ht="12.75" customHeight="1" x14ac:dyDescent="0.2"/>
    <row r="38228" ht="12.75" customHeight="1" x14ac:dyDescent="0.2"/>
    <row r="38229" ht="12.75" customHeight="1" x14ac:dyDescent="0.2"/>
    <row r="38230" ht="12.75" customHeight="1" x14ac:dyDescent="0.2"/>
    <row r="38231" ht="12.75" customHeight="1" x14ac:dyDescent="0.2"/>
    <row r="38232" ht="12.75" customHeight="1" x14ac:dyDescent="0.2"/>
    <row r="38233" ht="12.75" customHeight="1" x14ac:dyDescent="0.2"/>
    <row r="38234" ht="12.75" customHeight="1" x14ac:dyDescent="0.2"/>
    <row r="38235" ht="12.75" customHeight="1" x14ac:dyDescent="0.2"/>
    <row r="38236" ht="12.75" customHeight="1" x14ac:dyDescent="0.2"/>
    <row r="38237" ht="12.75" customHeight="1" x14ac:dyDescent="0.2"/>
    <row r="38238" ht="12.75" customHeight="1" x14ac:dyDescent="0.2"/>
    <row r="38239" ht="12.75" customHeight="1" x14ac:dyDescent="0.2"/>
    <row r="38240" ht="12.75" customHeight="1" x14ac:dyDescent="0.2"/>
    <row r="38241" ht="12.75" customHeight="1" x14ac:dyDescent="0.2"/>
    <row r="38242" ht="12.75" customHeight="1" x14ac:dyDescent="0.2"/>
    <row r="38243" ht="12.75" customHeight="1" x14ac:dyDescent="0.2"/>
    <row r="38244" ht="12.75" customHeight="1" x14ac:dyDescent="0.2"/>
    <row r="38245" ht="12.75" customHeight="1" x14ac:dyDescent="0.2"/>
    <row r="38246" ht="12.75" customHeight="1" x14ac:dyDescent="0.2"/>
    <row r="38247" ht="12.75" customHeight="1" x14ac:dyDescent="0.2"/>
    <row r="38248" ht="12.75" customHeight="1" x14ac:dyDescent="0.2"/>
    <row r="38249" ht="12.75" customHeight="1" x14ac:dyDescent="0.2"/>
    <row r="38250" ht="12.75" customHeight="1" x14ac:dyDescent="0.2"/>
    <row r="38251" ht="12.75" customHeight="1" x14ac:dyDescent="0.2"/>
    <row r="38252" ht="12.75" customHeight="1" x14ac:dyDescent="0.2"/>
    <row r="38253" ht="12.75" customHeight="1" x14ac:dyDescent="0.2"/>
    <row r="38254" ht="12.75" customHeight="1" x14ac:dyDescent="0.2"/>
    <row r="38255" ht="12.75" customHeight="1" x14ac:dyDescent="0.2"/>
    <row r="38256" ht="12.75" customHeight="1" x14ac:dyDescent="0.2"/>
    <row r="38257" ht="12.75" customHeight="1" x14ac:dyDescent="0.2"/>
    <row r="38258" ht="12.75" customHeight="1" x14ac:dyDescent="0.2"/>
    <row r="38259" ht="12.75" customHeight="1" x14ac:dyDescent="0.2"/>
    <row r="38260" ht="12.75" customHeight="1" x14ac:dyDescent="0.2"/>
    <row r="38261" ht="12.75" customHeight="1" x14ac:dyDescent="0.2"/>
    <row r="38262" ht="12.75" customHeight="1" x14ac:dyDescent="0.2"/>
    <row r="38263" ht="12.75" customHeight="1" x14ac:dyDescent="0.2"/>
    <row r="38264" ht="12.75" customHeight="1" x14ac:dyDescent="0.2"/>
    <row r="38265" ht="12.75" customHeight="1" x14ac:dyDescent="0.2"/>
    <row r="38266" ht="12.75" customHeight="1" x14ac:dyDescent="0.2"/>
    <row r="38267" ht="12.75" customHeight="1" x14ac:dyDescent="0.2"/>
    <row r="38268" ht="12.75" customHeight="1" x14ac:dyDescent="0.2"/>
    <row r="38269" ht="12.75" customHeight="1" x14ac:dyDescent="0.2"/>
    <row r="38270" ht="12.75" customHeight="1" x14ac:dyDescent="0.2"/>
    <row r="38271" ht="12.75" customHeight="1" x14ac:dyDescent="0.2"/>
    <row r="38272" ht="12.75" customHeight="1" x14ac:dyDescent="0.2"/>
    <row r="38273" ht="12.75" customHeight="1" x14ac:dyDescent="0.2"/>
    <row r="38274" ht="12.75" customHeight="1" x14ac:dyDescent="0.2"/>
    <row r="38275" ht="12.75" customHeight="1" x14ac:dyDescent="0.2"/>
    <row r="38276" ht="12.75" customHeight="1" x14ac:dyDescent="0.2"/>
    <row r="38277" ht="12.75" customHeight="1" x14ac:dyDescent="0.2"/>
    <row r="38278" ht="12.75" customHeight="1" x14ac:dyDescent="0.2"/>
    <row r="38279" ht="12.75" customHeight="1" x14ac:dyDescent="0.2"/>
    <row r="38280" ht="12.75" customHeight="1" x14ac:dyDescent="0.2"/>
    <row r="38281" ht="12.75" customHeight="1" x14ac:dyDescent="0.2"/>
    <row r="38282" ht="12.75" customHeight="1" x14ac:dyDescent="0.2"/>
    <row r="38283" ht="12.75" customHeight="1" x14ac:dyDescent="0.2"/>
    <row r="38284" ht="12.75" customHeight="1" x14ac:dyDescent="0.2"/>
    <row r="38285" ht="12.75" customHeight="1" x14ac:dyDescent="0.2"/>
    <row r="38286" ht="12.75" customHeight="1" x14ac:dyDescent="0.2"/>
    <row r="38287" ht="12.75" customHeight="1" x14ac:dyDescent="0.2"/>
    <row r="38288" ht="12.75" customHeight="1" x14ac:dyDescent="0.2"/>
    <row r="38289" ht="12.75" customHeight="1" x14ac:dyDescent="0.2"/>
    <row r="38290" ht="12.75" customHeight="1" x14ac:dyDescent="0.2"/>
    <row r="38291" ht="12.75" customHeight="1" x14ac:dyDescent="0.2"/>
    <row r="38292" ht="12.75" customHeight="1" x14ac:dyDescent="0.2"/>
    <row r="38293" ht="12.75" customHeight="1" x14ac:dyDescent="0.2"/>
    <row r="38294" ht="12.75" customHeight="1" x14ac:dyDescent="0.2"/>
    <row r="38295" ht="12.75" customHeight="1" x14ac:dyDescent="0.2"/>
    <row r="38296" ht="12.75" customHeight="1" x14ac:dyDescent="0.2"/>
    <row r="38297" ht="12.75" customHeight="1" x14ac:dyDescent="0.2"/>
    <row r="38298" ht="12.75" customHeight="1" x14ac:dyDescent="0.2"/>
    <row r="38299" ht="12.75" customHeight="1" x14ac:dyDescent="0.2"/>
    <row r="38300" ht="12.75" customHeight="1" x14ac:dyDescent="0.2"/>
    <row r="38301" ht="12.75" customHeight="1" x14ac:dyDescent="0.2"/>
    <row r="38302" ht="12.75" customHeight="1" x14ac:dyDescent="0.2"/>
    <row r="38303" ht="12.75" customHeight="1" x14ac:dyDescent="0.2"/>
    <row r="38304" ht="12.75" customHeight="1" x14ac:dyDescent="0.2"/>
    <row r="38305" ht="12.75" customHeight="1" x14ac:dyDescent="0.2"/>
    <row r="38306" ht="12.75" customHeight="1" x14ac:dyDescent="0.2"/>
    <row r="38307" ht="12.75" customHeight="1" x14ac:dyDescent="0.2"/>
    <row r="38308" ht="12.75" customHeight="1" x14ac:dyDescent="0.2"/>
    <row r="38309" ht="12.75" customHeight="1" x14ac:dyDescent="0.2"/>
    <row r="38310" ht="12.75" customHeight="1" x14ac:dyDescent="0.2"/>
    <row r="38311" ht="12.75" customHeight="1" x14ac:dyDescent="0.2"/>
    <row r="38312" ht="12.75" customHeight="1" x14ac:dyDescent="0.2"/>
    <row r="38313" ht="12.75" customHeight="1" x14ac:dyDescent="0.2"/>
    <row r="38314" ht="12.75" customHeight="1" x14ac:dyDescent="0.2"/>
    <row r="38315" ht="12.75" customHeight="1" x14ac:dyDescent="0.2"/>
    <row r="38316" ht="12.75" customHeight="1" x14ac:dyDescent="0.2"/>
    <row r="38317" ht="12.75" customHeight="1" x14ac:dyDescent="0.2"/>
    <row r="38318" ht="12.75" customHeight="1" x14ac:dyDescent="0.2"/>
    <row r="38319" ht="12.75" customHeight="1" x14ac:dyDescent="0.2"/>
    <row r="38320" ht="12.75" customHeight="1" x14ac:dyDescent="0.2"/>
    <row r="38321" ht="12.75" customHeight="1" x14ac:dyDescent="0.2"/>
    <row r="38322" ht="12.75" customHeight="1" x14ac:dyDescent="0.2"/>
    <row r="38323" ht="12.75" customHeight="1" x14ac:dyDescent="0.2"/>
    <row r="38324" ht="12.75" customHeight="1" x14ac:dyDescent="0.2"/>
    <row r="38325" ht="12.75" customHeight="1" x14ac:dyDescent="0.2"/>
    <row r="38326" ht="12.75" customHeight="1" x14ac:dyDescent="0.2"/>
    <row r="38327" ht="12.75" customHeight="1" x14ac:dyDescent="0.2"/>
    <row r="38328" ht="12.75" customHeight="1" x14ac:dyDescent="0.2"/>
    <row r="38329" ht="12.75" customHeight="1" x14ac:dyDescent="0.2"/>
    <row r="38330" ht="12.75" customHeight="1" x14ac:dyDescent="0.2"/>
    <row r="38331" ht="12.75" customHeight="1" x14ac:dyDescent="0.2"/>
    <row r="38332" ht="12.75" customHeight="1" x14ac:dyDescent="0.2"/>
    <row r="38333" ht="12.75" customHeight="1" x14ac:dyDescent="0.2"/>
    <row r="38334" ht="12.75" customHeight="1" x14ac:dyDescent="0.2"/>
    <row r="38335" ht="12.75" customHeight="1" x14ac:dyDescent="0.2"/>
    <row r="38336" ht="12.75" customHeight="1" x14ac:dyDescent="0.2"/>
    <row r="38337" ht="12.75" customHeight="1" x14ac:dyDescent="0.2"/>
    <row r="38338" ht="12.75" customHeight="1" x14ac:dyDescent="0.2"/>
    <row r="38339" ht="12.75" customHeight="1" x14ac:dyDescent="0.2"/>
    <row r="38340" ht="12.75" customHeight="1" x14ac:dyDescent="0.2"/>
    <row r="38341" ht="12.75" customHeight="1" x14ac:dyDescent="0.2"/>
    <row r="38342" ht="12.75" customHeight="1" x14ac:dyDescent="0.2"/>
    <row r="38343" ht="12.75" customHeight="1" x14ac:dyDescent="0.2"/>
    <row r="38344" ht="12.75" customHeight="1" x14ac:dyDescent="0.2"/>
    <row r="38345" ht="12.75" customHeight="1" x14ac:dyDescent="0.2"/>
    <row r="38346" ht="12.75" customHeight="1" x14ac:dyDescent="0.2"/>
    <row r="38347" ht="12.75" customHeight="1" x14ac:dyDescent="0.2"/>
    <row r="38348" ht="12.75" customHeight="1" x14ac:dyDescent="0.2"/>
    <row r="38349" ht="12.75" customHeight="1" x14ac:dyDescent="0.2"/>
    <row r="38350" ht="12.75" customHeight="1" x14ac:dyDescent="0.2"/>
    <row r="38351" ht="12.75" customHeight="1" x14ac:dyDescent="0.2"/>
    <row r="38352" ht="12.75" customHeight="1" x14ac:dyDescent="0.2"/>
    <row r="38353" ht="12.75" customHeight="1" x14ac:dyDescent="0.2"/>
    <row r="38354" ht="12.75" customHeight="1" x14ac:dyDescent="0.2"/>
    <row r="38355" ht="12.75" customHeight="1" x14ac:dyDescent="0.2"/>
    <row r="38356" ht="12.75" customHeight="1" x14ac:dyDescent="0.2"/>
    <row r="38357" ht="12.75" customHeight="1" x14ac:dyDescent="0.2"/>
    <row r="38358" ht="12.75" customHeight="1" x14ac:dyDescent="0.2"/>
    <row r="38359" ht="12.75" customHeight="1" x14ac:dyDescent="0.2"/>
    <row r="38360" ht="12.75" customHeight="1" x14ac:dyDescent="0.2"/>
    <row r="38361" ht="12.75" customHeight="1" x14ac:dyDescent="0.2"/>
    <row r="38362" ht="12.75" customHeight="1" x14ac:dyDescent="0.2"/>
    <row r="38363" ht="12.75" customHeight="1" x14ac:dyDescent="0.2"/>
    <row r="38364" ht="12.75" customHeight="1" x14ac:dyDescent="0.2"/>
    <row r="38365" ht="12.75" customHeight="1" x14ac:dyDescent="0.2"/>
    <row r="38366" ht="12.75" customHeight="1" x14ac:dyDescent="0.2"/>
    <row r="38367" ht="12.75" customHeight="1" x14ac:dyDescent="0.2"/>
    <row r="38368" ht="12.75" customHeight="1" x14ac:dyDescent="0.2"/>
    <row r="38369" ht="12.75" customHeight="1" x14ac:dyDescent="0.2"/>
    <row r="38370" ht="12.75" customHeight="1" x14ac:dyDescent="0.2"/>
    <row r="38371" ht="12.75" customHeight="1" x14ac:dyDescent="0.2"/>
    <row r="38372" ht="12.75" customHeight="1" x14ac:dyDescent="0.2"/>
    <row r="38373" ht="12.75" customHeight="1" x14ac:dyDescent="0.2"/>
    <row r="38374" ht="12.75" customHeight="1" x14ac:dyDescent="0.2"/>
    <row r="38375" ht="12.75" customHeight="1" x14ac:dyDescent="0.2"/>
    <row r="38376" ht="12.75" customHeight="1" x14ac:dyDescent="0.2"/>
    <row r="38377" ht="12.75" customHeight="1" x14ac:dyDescent="0.2"/>
    <row r="38378" ht="12.75" customHeight="1" x14ac:dyDescent="0.2"/>
    <row r="38379" ht="12.75" customHeight="1" x14ac:dyDescent="0.2"/>
    <row r="38380" ht="12.75" customHeight="1" x14ac:dyDescent="0.2"/>
    <row r="38381" ht="12.75" customHeight="1" x14ac:dyDescent="0.2"/>
    <row r="38382" ht="12.75" customHeight="1" x14ac:dyDescent="0.2"/>
    <row r="38383" ht="12.75" customHeight="1" x14ac:dyDescent="0.2"/>
    <row r="38384" ht="12.75" customHeight="1" x14ac:dyDescent="0.2"/>
    <row r="38385" ht="12.75" customHeight="1" x14ac:dyDescent="0.2"/>
    <row r="38386" ht="12.75" customHeight="1" x14ac:dyDescent="0.2"/>
    <row r="38387" ht="12.75" customHeight="1" x14ac:dyDescent="0.2"/>
    <row r="38388" ht="12.75" customHeight="1" x14ac:dyDescent="0.2"/>
    <row r="38389" ht="12.75" customHeight="1" x14ac:dyDescent="0.2"/>
    <row r="38390" ht="12.75" customHeight="1" x14ac:dyDescent="0.2"/>
    <row r="38391" ht="12.75" customHeight="1" x14ac:dyDescent="0.2"/>
    <row r="38392" ht="12.75" customHeight="1" x14ac:dyDescent="0.2"/>
    <row r="38393" ht="12.75" customHeight="1" x14ac:dyDescent="0.2"/>
    <row r="38394" ht="12.75" customHeight="1" x14ac:dyDescent="0.2"/>
    <row r="38395" ht="12.75" customHeight="1" x14ac:dyDescent="0.2"/>
    <row r="38396" ht="12.75" customHeight="1" x14ac:dyDescent="0.2"/>
    <row r="38397" ht="12.75" customHeight="1" x14ac:dyDescent="0.2"/>
    <row r="38398" ht="12.75" customHeight="1" x14ac:dyDescent="0.2"/>
    <row r="38399" ht="12.75" customHeight="1" x14ac:dyDescent="0.2"/>
    <row r="38400" ht="12.75" customHeight="1" x14ac:dyDescent="0.2"/>
    <row r="38401" ht="12.75" customHeight="1" x14ac:dyDescent="0.2"/>
    <row r="38402" ht="12.75" customHeight="1" x14ac:dyDescent="0.2"/>
    <row r="38403" ht="12.75" customHeight="1" x14ac:dyDescent="0.2"/>
    <row r="38404" ht="12.75" customHeight="1" x14ac:dyDescent="0.2"/>
    <row r="38405" ht="12.75" customHeight="1" x14ac:dyDescent="0.2"/>
    <row r="38406" ht="12.75" customHeight="1" x14ac:dyDescent="0.2"/>
    <row r="38407" ht="12.75" customHeight="1" x14ac:dyDescent="0.2"/>
    <row r="38408" ht="12.75" customHeight="1" x14ac:dyDescent="0.2"/>
    <row r="38409" ht="12.75" customHeight="1" x14ac:dyDescent="0.2"/>
    <row r="38410" ht="12.75" customHeight="1" x14ac:dyDescent="0.2"/>
    <row r="38411" ht="12.75" customHeight="1" x14ac:dyDescent="0.2"/>
    <row r="38412" ht="12.75" customHeight="1" x14ac:dyDescent="0.2"/>
    <row r="38413" ht="12.75" customHeight="1" x14ac:dyDescent="0.2"/>
    <row r="38414" ht="12.75" customHeight="1" x14ac:dyDescent="0.2"/>
    <row r="38415" ht="12.75" customHeight="1" x14ac:dyDescent="0.2"/>
    <row r="38416" ht="12.75" customHeight="1" x14ac:dyDescent="0.2"/>
    <row r="38417" ht="12.75" customHeight="1" x14ac:dyDescent="0.2"/>
    <row r="38418" ht="12.75" customHeight="1" x14ac:dyDescent="0.2"/>
    <row r="38419" ht="12.75" customHeight="1" x14ac:dyDescent="0.2"/>
    <row r="38420" ht="12.75" customHeight="1" x14ac:dyDescent="0.2"/>
    <row r="38421" ht="12.75" customHeight="1" x14ac:dyDescent="0.2"/>
    <row r="38422" ht="12.75" customHeight="1" x14ac:dyDescent="0.2"/>
    <row r="38423" ht="12.75" customHeight="1" x14ac:dyDescent="0.2"/>
    <row r="38424" ht="12.75" customHeight="1" x14ac:dyDescent="0.2"/>
    <row r="38425" ht="12.75" customHeight="1" x14ac:dyDescent="0.2"/>
    <row r="38426" ht="12.75" customHeight="1" x14ac:dyDescent="0.2"/>
    <row r="38427" ht="12.75" customHeight="1" x14ac:dyDescent="0.2"/>
    <row r="38428" ht="12.75" customHeight="1" x14ac:dyDescent="0.2"/>
    <row r="38429" ht="12.75" customHeight="1" x14ac:dyDescent="0.2"/>
    <row r="38430" ht="12.75" customHeight="1" x14ac:dyDescent="0.2"/>
    <row r="38431" ht="12.75" customHeight="1" x14ac:dyDescent="0.2"/>
    <row r="38432" ht="12.75" customHeight="1" x14ac:dyDescent="0.2"/>
    <row r="38433" ht="12.75" customHeight="1" x14ac:dyDescent="0.2"/>
    <row r="38434" ht="12.75" customHeight="1" x14ac:dyDescent="0.2"/>
    <row r="38435" ht="12.75" customHeight="1" x14ac:dyDescent="0.2"/>
    <row r="38436" ht="12.75" customHeight="1" x14ac:dyDescent="0.2"/>
    <row r="38437" ht="12.75" customHeight="1" x14ac:dyDescent="0.2"/>
    <row r="38438" ht="12.75" customHeight="1" x14ac:dyDescent="0.2"/>
    <row r="38439" ht="12.75" customHeight="1" x14ac:dyDescent="0.2"/>
    <row r="38440" ht="12.75" customHeight="1" x14ac:dyDescent="0.2"/>
    <row r="38441" ht="12.75" customHeight="1" x14ac:dyDescent="0.2"/>
    <row r="38442" ht="12.75" customHeight="1" x14ac:dyDescent="0.2"/>
    <row r="38443" ht="12.75" customHeight="1" x14ac:dyDescent="0.2"/>
    <row r="38444" ht="12.75" customHeight="1" x14ac:dyDescent="0.2"/>
    <row r="38445" ht="12.75" customHeight="1" x14ac:dyDescent="0.2"/>
    <row r="38446" ht="12.75" customHeight="1" x14ac:dyDescent="0.2"/>
    <row r="38447" ht="12.75" customHeight="1" x14ac:dyDescent="0.2"/>
    <row r="38448" ht="12.75" customHeight="1" x14ac:dyDescent="0.2"/>
    <row r="38449" ht="12.75" customHeight="1" x14ac:dyDescent="0.2"/>
    <row r="38450" ht="12.75" customHeight="1" x14ac:dyDescent="0.2"/>
    <row r="38451" ht="12.75" customHeight="1" x14ac:dyDescent="0.2"/>
    <row r="38452" ht="12.75" customHeight="1" x14ac:dyDescent="0.2"/>
    <row r="38453" ht="12.75" customHeight="1" x14ac:dyDescent="0.2"/>
    <row r="38454" ht="12.75" customHeight="1" x14ac:dyDescent="0.2"/>
    <row r="38455" ht="12.75" customHeight="1" x14ac:dyDescent="0.2"/>
    <row r="38456" ht="12.75" customHeight="1" x14ac:dyDescent="0.2"/>
    <row r="38457" ht="12.75" customHeight="1" x14ac:dyDescent="0.2"/>
    <row r="38458" ht="12.75" customHeight="1" x14ac:dyDescent="0.2"/>
    <row r="38459" ht="12.75" customHeight="1" x14ac:dyDescent="0.2"/>
    <row r="38460" ht="12.75" customHeight="1" x14ac:dyDescent="0.2"/>
    <row r="38461" ht="12.75" customHeight="1" x14ac:dyDescent="0.2"/>
    <row r="38462" ht="12.75" customHeight="1" x14ac:dyDescent="0.2"/>
    <row r="38463" ht="12.75" customHeight="1" x14ac:dyDescent="0.2"/>
    <row r="38464" ht="12.75" customHeight="1" x14ac:dyDescent="0.2"/>
    <row r="38465" ht="12.75" customHeight="1" x14ac:dyDescent="0.2"/>
    <row r="38466" ht="12.75" customHeight="1" x14ac:dyDescent="0.2"/>
    <row r="38467" ht="12.75" customHeight="1" x14ac:dyDescent="0.2"/>
    <row r="38468" ht="12.75" customHeight="1" x14ac:dyDescent="0.2"/>
    <row r="38469" ht="12.75" customHeight="1" x14ac:dyDescent="0.2"/>
    <row r="38470" ht="12.75" customHeight="1" x14ac:dyDescent="0.2"/>
    <row r="38471" ht="12.75" customHeight="1" x14ac:dyDescent="0.2"/>
    <row r="38472" ht="12.75" customHeight="1" x14ac:dyDescent="0.2"/>
    <row r="38473" ht="12.75" customHeight="1" x14ac:dyDescent="0.2"/>
    <row r="38474" ht="12.75" customHeight="1" x14ac:dyDescent="0.2"/>
    <row r="38475" ht="12.75" customHeight="1" x14ac:dyDescent="0.2"/>
    <row r="38476" ht="12.75" customHeight="1" x14ac:dyDescent="0.2"/>
    <row r="38477" ht="12.75" customHeight="1" x14ac:dyDescent="0.2"/>
    <row r="38478" ht="12.75" customHeight="1" x14ac:dyDescent="0.2"/>
    <row r="38479" ht="12.75" customHeight="1" x14ac:dyDescent="0.2"/>
    <row r="38480" ht="12.75" customHeight="1" x14ac:dyDescent="0.2"/>
    <row r="38481" ht="12.75" customHeight="1" x14ac:dyDescent="0.2"/>
    <row r="38482" ht="12.75" customHeight="1" x14ac:dyDescent="0.2"/>
    <row r="38483" ht="12.75" customHeight="1" x14ac:dyDescent="0.2"/>
    <row r="38484" ht="12.75" customHeight="1" x14ac:dyDescent="0.2"/>
    <row r="38485" ht="12.75" customHeight="1" x14ac:dyDescent="0.2"/>
    <row r="38486" ht="12.75" customHeight="1" x14ac:dyDescent="0.2"/>
    <row r="38487" ht="12.75" customHeight="1" x14ac:dyDescent="0.2"/>
    <row r="38488" ht="12.75" customHeight="1" x14ac:dyDescent="0.2"/>
    <row r="38489" ht="12.75" customHeight="1" x14ac:dyDescent="0.2"/>
    <row r="38490" ht="12.75" customHeight="1" x14ac:dyDescent="0.2"/>
    <row r="38491" ht="12.75" customHeight="1" x14ac:dyDescent="0.2"/>
    <row r="38492" ht="12.75" customHeight="1" x14ac:dyDescent="0.2"/>
    <row r="38493" ht="12.75" customHeight="1" x14ac:dyDescent="0.2"/>
    <row r="38494" ht="12.75" customHeight="1" x14ac:dyDescent="0.2"/>
    <row r="38495" ht="12.75" customHeight="1" x14ac:dyDescent="0.2"/>
    <row r="38496" ht="12.75" customHeight="1" x14ac:dyDescent="0.2"/>
    <row r="38497" ht="12.75" customHeight="1" x14ac:dyDescent="0.2"/>
    <row r="38498" ht="12.75" customHeight="1" x14ac:dyDescent="0.2"/>
    <row r="38499" ht="12.75" customHeight="1" x14ac:dyDescent="0.2"/>
    <row r="38500" ht="12.75" customHeight="1" x14ac:dyDescent="0.2"/>
    <row r="38501" ht="12.75" customHeight="1" x14ac:dyDescent="0.2"/>
    <row r="38502" ht="12.75" customHeight="1" x14ac:dyDescent="0.2"/>
    <row r="38503" ht="12.75" customHeight="1" x14ac:dyDescent="0.2"/>
    <row r="38504" ht="12.75" customHeight="1" x14ac:dyDescent="0.2"/>
    <row r="38505" ht="12.75" customHeight="1" x14ac:dyDescent="0.2"/>
    <row r="38506" ht="12.75" customHeight="1" x14ac:dyDescent="0.2"/>
    <row r="38507" ht="12.75" customHeight="1" x14ac:dyDescent="0.2"/>
    <row r="38508" ht="12.75" customHeight="1" x14ac:dyDescent="0.2"/>
    <row r="38509" ht="12.75" customHeight="1" x14ac:dyDescent="0.2"/>
    <row r="38510" ht="12.75" customHeight="1" x14ac:dyDescent="0.2"/>
    <row r="38511" ht="12.75" customHeight="1" x14ac:dyDescent="0.2"/>
    <row r="38512" ht="12.75" customHeight="1" x14ac:dyDescent="0.2"/>
    <row r="38513" ht="12.75" customHeight="1" x14ac:dyDescent="0.2"/>
    <row r="38514" ht="12.75" customHeight="1" x14ac:dyDescent="0.2"/>
    <row r="38515" ht="12.75" customHeight="1" x14ac:dyDescent="0.2"/>
    <row r="38516" ht="12.75" customHeight="1" x14ac:dyDescent="0.2"/>
    <row r="38517" ht="12.75" customHeight="1" x14ac:dyDescent="0.2"/>
    <row r="38518" ht="12.75" customHeight="1" x14ac:dyDescent="0.2"/>
    <row r="38519" ht="12.75" customHeight="1" x14ac:dyDescent="0.2"/>
    <row r="38520" ht="12.75" customHeight="1" x14ac:dyDescent="0.2"/>
    <row r="38521" ht="12.75" customHeight="1" x14ac:dyDescent="0.2"/>
    <row r="38522" ht="12.75" customHeight="1" x14ac:dyDescent="0.2"/>
    <row r="38523" ht="12.75" customHeight="1" x14ac:dyDescent="0.2"/>
    <row r="38524" ht="12.75" customHeight="1" x14ac:dyDescent="0.2"/>
    <row r="38525" ht="12.75" customHeight="1" x14ac:dyDescent="0.2"/>
    <row r="38526" ht="12.75" customHeight="1" x14ac:dyDescent="0.2"/>
    <row r="38527" ht="12.75" customHeight="1" x14ac:dyDescent="0.2"/>
    <row r="38528" ht="12.75" customHeight="1" x14ac:dyDescent="0.2"/>
    <row r="38529" ht="12.75" customHeight="1" x14ac:dyDescent="0.2"/>
    <row r="38530" ht="12.75" customHeight="1" x14ac:dyDescent="0.2"/>
    <row r="38531" ht="12.75" customHeight="1" x14ac:dyDescent="0.2"/>
    <row r="38532" ht="12.75" customHeight="1" x14ac:dyDescent="0.2"/>
    <row r="38533" ht="12.75" customHeight="1" x14ac:dyDescent="0.2"/>
    <row r="38534" ht="12.75" customHeight="1" x14ac:dyDescent="0.2"/>
    <row r="38535" ht="12.75" customHeight="1" x14ac:dyDescent="0.2"/>
    <row r="38536" ht="12.75" customHeight="1" x14ac:dyDescent="0.2"/>
    <row r="38537" ht="12.75" customHeight="1" x14ac:dyDescent="0.2"/>
    <row r="38538" ht="12.75" customHeight="1" x14ac:dyDescent="0.2"/>
    <row r="38539" ht="12.75" customHeight="1" x14ac:dyDescent="0.2"/>
    <row r="38540" ht="12.75" customHeight="1" x14ac:dyDescent="0.2"/>
    <row r="38541" ht="12.75" customHeight="1" x14ac:dyDescent="0.2"/>
    <row r="38542" ht="12.75" customHeight="1" x14ac:dyDescent="0.2"/>
    <row r="38543" ht="12.75" customHeight="1" x14ac:dyDescent="0.2"/>
    <row r="38544" ht="12.75" customHeight="1" x14ac:dyDescent="0.2"/>
    <row r="38545" ht="12.75" customHeight="1" x14ac:dyDescent="0.2"/>
    <row r="38546" ht="12.75" customHeight="1" x14ac:dyDescent="0.2"/>
    <row r="38547" ht="12.75" customHeight="1" x14ac:dyDescent="0.2"/>
    <row r="38548" ht="12.75" customHeight="1" x14ac:dyDescent="0.2"/>
    <row r="38549" ht="12.75" customHeight="1" x14ac:dyDescent="0.2"/>
    <row r="38550" ht="12.75" customHeight="1" x14ac:dyDescent="0.2"/>
    <row r="38551" ht="12.75" customHeight="1" x14ac:dyDescent="0.2"/>
    <row r="38552" ht="12.75" customHeight="1" x14ac:dyDescent="0.2"/>
    <row r="38553" ht="12.75" customHeight="1" x14ac:dyDescent="0.2"/>
    <row r="38554" ht="12.75" customHeight="1" x14ac:dyDescent="0.2"/>
    <row r="38555" ht="12.75" customHeight="1" x14ac:dyDescent="0.2"/>
    <row r="38556" ht="12.75" customHeight="1" x14ac:dyDescent="0.2"/>
    <row r="38557" ht="12.75" customHeight="1" x14ac:dyDescent="0.2"/>
    <row r="38558" ht="12.75" customHeight="1" x14ac:dyDescent="0.2"/>
    <row r="38559" ht="12.75" customHeight="1" x14ac:dyDescent="0.2"/>
    <row r="38560" ht="12.75" customHeight="1" x14ac:dyDescent="0.2"/>
    <row r="38561" ht="12.75" customHeight="1" x14ac:dyDescent="0.2"/>
    <row r="38562" ht="12.75" customHeight="1" x14ac:dyDescent="0.2"/>
    <row r="38563" ht="12.75" customHeight="1" x14ac:dyDescent="0.2"/>
    <row r="38564" ht="12.75" customHeight="1" x14ac:dyDescent="0.2"/>
    <row r="38565" ht="12.75" customHeight="1" x14ac:dyDescent="0.2"/>
    <row r="38566" ht="12.75" customHeight="1" x14ac:dyDescent="0.2"/>
    <row r="38567" ht="12.75" customHeight="1" x14ac:dyDescent="0.2"/>
    <row r="38568" ht="12.75" customHeight="1" x14ac:dyDescent="0.2"/>
    <row r="38569" ht="12.75" customHeight="1" x14ac:dyDescent="0.2"/>
    <row r="38570" ht="12.75" customHeight="1" x14ac:dyDescent="0.2"/>
    <row r="38571" ht="12.75" customHeight="1" x14ac:dyDescent="0.2"/>
    <row r="38572" ht="12.75" customHeight="1" x14ac:dyDescent="0.2"/>
    <row r="38573" ht="12.75" customHeight="1" x14ac:dyDescent="0.2"/>
    <row r="38574" ht="12.75" customHeight="1" x14ac:dyDescent="0.2"/>
    <row r="38575" ht="12.75" customHeight="1" x14ac:dyDescent="0.2"/>
    <row r="38576" ht="12.75" customHeight="1" x14ac:dyDescent="0.2"/>
    <row r="38577" ht="12.75" customHeight="1" x14ac:dyDescent="0.2"/>
    <row r="38578" ht="12.75" customHeight="1" x14ac:dyDescent="0.2"/>
    <row r="38579" ht="12.75" customHeight="1" x14ac:dyDescent="0.2"/>
    <row r="38580" ht="12.75" customHeight="1" x14ac:dyDescent="0.2"/>
    <row r="38581" ht="12.75" customHeight="1" x14ac:dyDescent="0.2"/>
    <row r="38582" ht="12.75" customHeight="1" x14ac:dyDescent="0.2"/>
    <row r="38583" ht="12.75" customHeight="1" x14ac:dyDescent="0.2"/>
    <row r="38584" ht="12.75" customHeight="1" x14ac:dyDescent="0.2"/>
    <row r="38585" ht="12.75" customHeight="1" x14ac:dyDescent="0.2"/>
    <row r="38586" ht="12.75" customHeight="1" x14ac:dyDescent="0.2"/>
    <row r="38587" ht="12.75" customHeight="1" x14ac:dyDescent="0.2"/>
    <row r="38588" ht="12.75" customHeight="1" x14ac:dyDescent="0.2"/>
    <row r="38589" ht="12.75" customHeight="1" x14ac:dyDescent="0.2"/>
    <row r="38590" ht="12.75" customHeight="1" x14ac:dyDescent="0.2"/>
    <row r="38591" ht="12.75" customHeight="1" x14ac:dyDescent="0.2"/>
    <row r="38592" ht="12.75" customHeight="1" x14ac:dyDescent="0.2"/>
    <row r="38593" ht="12.75" customHeight="1" x14ac:dyDescent="0.2"/>
    <row r="38594" ht="12.75" customHeight="1" x14ac:dyDescent="0.2"/>
    <row r="38595" ht="12.75" customHeight="1" x14ac:dyDescent="0.2"/>
    <row r="38596" ht="12.75" customHeight="1" x14ac:dyDescent="0.2"/>
    <row r="38597" ht="12.75" customHeight="1" x14ac:dyDescent="0.2"/>
    <row r="38598" ht="12.75" customHeight="1" x14ac:dyDescent="0.2"/>
    <row r="38599" ht="12.75" customHeight="1" x14ac:dyDescent="0.2"/>
    <row r="38600" ht="12.75" customHeight="1" x14ac:dyDescent="0.2"/>
    <row r="38601" ht="12.75" customHeight="1" x14ac:dyDescent="0.2"/>
    <row r="38602" ht="12.75" customHeight="1" x14ac:dyDescent="0.2"/>
    <row r="38603" ht="12.75" customHeight="1" x14ac:dyDescent="0.2"/>
    <row r="38604" ht="12.75" customHeight="1" x14ac:dyDescent="0.2"/>
    <row r="38605" ht="12.75" customHeight="1" x14ac:dyDescent="0.2"/>
    <row r="38606" ht="12.75" customHeight="1" x14ac:dyDescent="0.2"/>
    <row r="38607" ht="12.75" customHeight="1" x14ac:dyDescent="0.2"/>
    <row r="38608" ht="12.75" customHeight="1" x14ac:dyDescent="0.2"/>
    <row r="38609" ht="12.75" customHeight="1" x14ac:dyDescent="0.2"/>
    <row r="38610" ht="12.75" customHeight="1" x14ac:dyDescent="0.2"/>
    <row r="38611" ht="12.75" customHeight="1" x14ac:dyDescent="0.2"/>
    <row r="38612" ht="12.75" customHeight="1" x14ac:dyDescent="0.2"/>
    <row r="38613" ht="12.75" customHeight="1" x14ac:dyDescent="0.2"/>
    <row r="38614" ht="12.75" customHeight="1" x14ac:dyDescent="0.2"/>
    <row r="38615" ht="12.75" customHeight="1" x14ac:dyDescent="0.2"/>
    <row r="38616" ht="12.75" customHeight="1" x14ac:dyDescent="0.2"/>
    <row r="38617" ht="12.75" customHeight="1" x14ac:dyDescent="0.2"/>
    <row r="38618" ht="12.75" customHeight="1" x14ac:dyDescent="0.2"/>
    <row r="38619" ht="12.75" customHeight="1" x14ac:dyDescent="0.2"/>
    <row r="38620" ht="12.75" customHeight="1" x14ac:dyDescent="0.2"/>
    <row r="38621" ht="12.75" customHeight="1" x14ac:dyDescent="0.2"/>
    <row r="38622" ht="12.75" customHeight="1" x14ac:dyDescent="0.2"/>
    <row r="38623" ht="12.75" customHeight="1" x14ac:dyDescent="0.2"/>
    <row r="38624" ht="12.75" customHeight="1" x14ac:dyDescent="0.2"/>
    <row r="38625" ht="12.75" customHeight="1" x14ac:dyDescent="0.2"/>
    <row r="38626" ht="12.75" customHeight="1" x14ac:dyDescent="0.2"/>
    <row r="38627" ht="12.75" customHeight="1" x14ac:dyDescent="0.2"/>
    <row r="38628" ht="12.75" customHeight="1" x14ac:dyDescent="0.2"/>
    <row r="38629" ht="12.75" customHeight="1" x14ac:dyDescent="0.2"/>
    <row r="38630" ht="12.75" customHeight="1" x14ac:dyDescent="0.2"/>
    <row r="38631" ht="12.75" customHeight="1" x14ac:dyDescent="0.2"/>
    <row r="38632" ht="12.75" customHeight="1" x14ac:dyDescent="0.2"/>
    <row r="38633" ht="12.75" customHeight="1" x14ac:dyDescent="0.2"/>
    <row r="38634" ht="12.75" customHeight="1" x14ac:dyDescent="0.2"/>
    <row r="38635" ht="12.75" customHeight="1" x14ac:dyDescent="0.2"/>
    <row r="38636" ht="12.75" customHeight="1" x14ac:dyDescent="0.2"/>
    <row r="38637" ht="12.75" customHeight="1" x14ac:dyDescent="0.2"/>
    <row r="38638" ht="12.75" customHeight="1" x14ac:dyDescent="0.2"/>
    <row r="38639" ht="12.75" customHeight="1" x14ac:dyDescent="0.2"/>
    <row r="38640" ht="12.75" customHeight="1" x14ac:dyDescent="0.2"/>
    <row r="38641" ht="12.75" customHeight="1" x14ac:dyDescent="0.2"/>
    <row r="38642" ht="12.75" customHeight="1" x14ac:dyDescent="0.2"/>
    <row r="38643" ht="12.75" customHeight="1" x14ac:dyDescent="0.2"/>
    <row r="38644" ht="12.75" customHeight="1" x14ac:dyDescent="0.2"/>
    <row r="38645" ht="12.75" customHeight="1" x14ac:dyDescent="0.2"/>
    <row r="38646" ht="12.75" customHeight="1" x14ac:dyDescent="0.2"/>
    <row r="38647" ht="12.75" customHeight="1" x14ac:dyDescent="0.2"/>
    <row r="38648" ht="12.75" customHeight="1" x14ac:dyDescent="0.2"/>
    <row r="38649" ht="12.75" customHeight="1" x14ac:dyDescent="0.2"/>
    <row r="38650" ht="12.75" customHeight="1" x14ac:dyDescent="0.2"/>
    <row r="38651" ht="12.75" customHeight="1" x14ac:dyDescent="0.2"/>
    <row r="38652" ht="12.75" customHeight="1" x14ac:dyDescent="0.2"/>
    <row r="38653" ht="12.75" customHeight="1" x14ac:dyDescent="0.2"/>
    <row r="38654" ht="12.75" customHeight="1" x14ac:dyDescent="0.2"/>
    <row r="38655" ht="12.75" customHeight="1" x14ac:dyDescent="0.2"/>
    <row r="38656" ht="12.75" customHeight="1" x14ac:dyDescent="0.2"/>
    <row r="38657" ht="12.75" customHeight="1" x14ac:dyDescent="0.2"/>
    <row r="38658" ht="12.75" customHeight="1" x14ac:dyDescent="0.2"/>
    <row r="38659" ht="12.75" customHeight="1" x14ac:dyDescent="0.2"/>
    <row r="38660" ht="12.75" customHeight="1" x14ac:dyDescent="0.2"/>
    <row r="38661" ht="12.75" customHeight="1" x14ac:dyDescent="0.2"/>
    <row r="38662" ht="12.75" customHeight="1" x14ac:dyDescent="0.2"/>
    <row r="38663" ht="12.75" customHeight="1" x14ac:dyDescent="0.2"/>
    <row r="38664" ht="12.75" customHeight="1" x14ac:dyDescent="0.2"/>
    <row r="38665" ht="12.75" customHeight="1" x14ac:dyDescent="0.2"/>
    <row r="38666" ht="12.75" customHeight="1" x14ac:dyDescent="0.2"/>
    <row r="38667" ht="12.75" customHeight="1" x14ac:dyDescent="0.2"/>
    <row r="38668" ht="12.75" customHeight="1" x14ac:dyDescent="0.2"/>
    <row r="38669" ht="12.75" customHeight="1" x14ac:dyDescent="0.2"/>
    <row r="38670" ht="12.75" customHeight="1" x14ac:dyDescent="0.2"/>
    <row r="38671" ht="12.75" customHeight="1" x14ac:dyDescent="0.2"/>
    <row r="38672" ht="12.75" customHeight="1" x14ac:dyDescent="0.2"/>
    <row r="38673" ht="12.75" customHeight="1" x14ac:dyDescent="0.2"/>
    <row r="38674" ht="12.75" customHeight="1" x14ac:dyDescent="0.2"/>
    <row r="38675" ht="12.75" customHeight="1" x14ac:dyDescent="0.2"/>
    <row r="38676" ht="12.75" customHeight="1" x14ac:dyDescent="0.2"/>
    <row r="38677" ht="12.75" customHeight="1" x14ac:dyDescent="0.2"/>
    <row r="38678" ht="12.75" customHeight="1" x14ac:dyDescent="0.2"/>
    <row r="38679" ht="12.75" customHeight="1" x14ac:dyDescent="0.2"/>
    <row r="38680" ht="12.75" customHeight="1" x14ac:dyDescent="0.2"/>
    <row r="38681" ht="12.75" customHeight="1" x14ac:dyDescent="0.2"/>
    <row r="38682" ht="12.75" customHeight="1" x14ac:dyDescent="0.2"/>
    <row r="38683" ht="12.75" customHeight="1" x14ac:dyDescent="0.2"/>
    <row r="38684" ht="12.75" customHeight="1" x14ac:dyDescent="0.2"/>
    <row r="38685" ht="12.75" customHeight="1" x14ac:dyDescent="0.2"/>
    <row r="38686" ht="12.75" customHeight="1" x14ac:dyDescent="0.2"/>
    <row r="38687" ht="12.75" customHeight="1" x14ac:dyDescent="0.2"/>
    <row r="38688" ht="12.75" customHeight="1" x14ac:dyDescent="0.2"/>
    <row r="38689" ht="12.75" customHeight="1" x14ac:dyDescent="0.2"/>
    <row r="38690" ht="12.75" customHeight="1" x14ac:dyDescent="0.2"/>
    <row r="38691" ht="12.75" customHeight="1" x14ac:dyDescent="0.2"/>
    <row r="38692" ht="12.75" customHeight="1" x14ac:dyDescent="0.2"/>
    <row r="38693" ht="12.75" customHeight="1" x14ac:dyDescent="0.2"/>
    <row r="38694" ht="12.75" customHeight="1" x14ac:dyDescent="0.2"/>
    <row r="38695" ht="12.75" customHeight="1" x14ac:dyDescent="0.2"/>
    <row r="38696" ht="12.75" customHeight="1" x14ac:dyDescent="0.2"/>
    <row r="38697" ht="12.75" customHeight="1" x14ac:dyDescent="0.2"/>
    <row r="38698" ht="12.75" customHeight="1" x14ac:dyDescent="0.2"/>
    <row r="38699" ht="12.75" customHeight="1" x14ac:dyDescent="0.2"/>
    <row r="38700" ht="12.75" customHeight="1" x14ac:dyDescent="0.2"/>
    <row r="38701" ht="12.75" customHeight="1" x14ac:dyDescent="0.2"/>
    <row r="38702" ht="12.75" customHeight="1" x14ac:dyDescent="0.2"/>
    <row r="38703" ht="12.75" customHeight="1" x14ac:dyDescent="0.2"/>
    <row r="38704" ht="12.75" customHeight="1" x14ac:dyDescent="0.2"/>
    <row r="38705" ht="12.75" customHeight="1" x14ac:dyDescent="0.2"/>
    <row r="38706" ht="12.75" customHeight="1" x14ac:dyDescent="0.2"/>
    <row r="38707" ht="12.75" customHeight="1" x14ac:dyDescent="0.2"/>
    <row r="38708" ht="12.75" customHeight="1" x14ac:dyDescent="0.2"/>
    <row r="38709" ht="12.75" customHeight="1" x14ac:dyDescent="0.2"/>
    <row r="38710" ht="12.75" customHeight="1" x14ac:dyDescent="0.2"/>
    <row r="38711" ht="12.75" customHeight="1" x14ac:dyDescent="0.2"/>
    <row r="38712" ht="12.75" customHeight="1" x14ac:dyDescent="0.2"/>
    <row r="38713" ht="12.75" customHeight="1" x14ac:dyDescent="0.2"/>
    <row r="38714" ht="12.75" customHeight="1" x14ac:dyDescent="0.2"/>
    <row r="38715" ht="12.75" customHeight="1" x14ac:dyDescent="0.2"/>
    <row r="38716" ht="12.75" customHeight="1" x14ac:dyDescent="0.2"/>
    <row r="38717" ht="12.75" customHeight="1" x14ac:dyDescent="0.2"/>
    <row r="38718" ht="12.75" customHeight="1" x14ac:dyDescent="0.2"/>
    <row r="38719" ht="12.75" customHeight="1" x14ac:dyDescent="0.2"/>
    <row r="38720" ht="12.75" customHeight="1" x14ac:dyDescent="0.2"/>
    <row r="38721" ht="12.75" customHeight="1" x14ac:dyDescent="0.2"/>
    <row r="38722" ht="12.75" customHeight="1" x14ac:dyDescent="0.2"/>
    <row r="38723" ht="12.75" customHeight="1" x14ac:dyDescent="0.2"/>
    <row r="38724" ht="12.75" customHeight="1" x14ac:dyDescent="0.2"/>
    <row r="38725" ht="12.75" customHeight="1" x14ac:dyDescent="0.2"/>
    <row r="38726" ht="12.75" customHeight="1" x14ac:dyDescent="0.2"/>
    <row r="38727" ht="12.75" customHeight="1" x14ac:dyDescent="0.2"/>
    <row r="38728" ht="12.75" customHeight="1" x14ac:dyDescent="0.2"/>
    <row r="38729" ht="12.75" customHeight="1" x14ac:dyDescent="0.2"/>
    <row r="38730" ht="12.75" customHeight="1" x14ac:dyDescent="0.2"/>
    <row r="38731" ht="12.75" customHeight="1" x14ac:dyDescent="0.2"/>
    <row r="38732" ht="12.75" customHeight="1" x14ac:dyDescent="0.2"/>
    <row r="38733" ht="12.75" customHeight="1" x14ac:dyDescent="0.2"/>
    <row r="38734" ht="12.75" customHeight="1" x14ac:dyDescent="0.2"/>
    <row r="38735" ht="12.75" customHeight="1" x14ac:dyDescent="0.2"/>
    <row r="38736" ht="12.75" customHeight="1" x14ac:dyDescent="0.2"/>
    <row r="38737" ht="12.75" customHeight="1" x14ac:dyDescent="0.2"/>
    <row r="38738" ht="12.75" customHeight="1" x14ac:dyDescent="0.2"/>
    <row r="38739" ht="12.75" customHeight="1" x14ac:dyDescent="0.2"/>
    <row r="38740" ht="12.75" customHeight="1" x14ac:dyDescent="0.2"/>
    <row r="38741" ht="12.75" customHeight="1" x14ac:dyDescent="0.2"/>
    <row r="38742" ht="12.75" customHeight="1" x14ac:dyDescent="0.2"/>
    <row r="38743" ht="12.75" customHeight="1" x14ac:dyDescent="0.2"/>
    <row r="38744" ht="12.75" customHeight="1" x14ac:dyDescent="0.2"/>
    <row r="38745" ht="12.75" customHeight="1" x14ac:dyDescent="0.2"/>
    <row r="38746" ht="12.75" customHeight="1" x14ac:dyDescent="0.2"/>
    <row r="38747" ht="12.75" customHeight="1" x14ac:dyDescent="0.2"/>
    <row r="38748" ht="12.75" customHeight="1" x14ac:dyDescent="0.2"/>
    <row r="38749" ht="12.75" customHeight="1" x14ac:dyDescent="0.2"/>
    <row r="38750" ht="12.75" customHeight="1" x14ac:dyDescent="0.2"/>
    <row r="38751" ht="12.75" customHeight="1" x14ac:dyDescent="0.2"/>
    <row r="38752" ht="12.75" customHeight="1" x14ac:dyDescent="0.2"/>
    <row r="38753" ht="12.75" customHeight="1" x14ac:dyDescent="0.2"/>
    <row r="38754" ht="12.75" customHeight="1" x14ac:dyDescent="0.2"/>
    <row r="38755" ht="12.75" customHeight="1" x14ac:dyDescent="0.2"/>
    <row r="38756" ht="12.75" customHeight="1" x14ac:dyDescent="0.2"/>
    <row r="38757" ht="12.75" customHeight="1" x14ac:dyDescent="0.2"/>
    <row r="38758" ht="12.75" customHeight="1" x14ac:dyDescent="0.2"/>
    <row r="38759" ht="12.75" customHeight="1" x14ac:dyDescent="0.2"/>
    <row r="38760" ht="12.75" customHeight="1" x14ac:dyDescent="0.2"/>
    <row r="38761" ht="12.75" customHeight="1" x14ac:dyDescent="0.2"/>
    <row r="38762" ht="12.75" customHeight="1" x14ac:dyDescent="0.2"/>
    <row r="38763" ht="12.75" customHeight="1" x14ac:dyDescent="0.2"/>
    <row r="38764" ht="12.75" customHeight="1" x14ac:dyDescent="0.2"/>
    <row r="38765" ht="12.75" customHeight="1" x14ac:dyDescent="0.2"/>
    <row r="38766" ht="12.75" customHeight="1" x14ac:dyDescent="0.2"/>
    <row r="38767" ht="12.75" customHeight="1" x14ac:dyDescent="0.2"/>
    <row r="38768" ht="12.75" customHeight="1" x14ac:dyDescent="0.2"/>
    <row r="38769" ht="12.75" customHeight="1" x14ac:dyDescent="0.2"/>
    <row r="38770" ht="12.75" customHeight="1" x14ac:dyDescent="0.2"/>
    <row r="38771" ht="12.75" customHeight="1" x14ac:dyDescent="0.2"/>
    <row r="38772" ht="12.75" customHeight="1" x14ac:dyDescent="0.2"/>
    <row r="38773" ht="12.75" customHeight="1" x14ac:dyDescent="0.2"/>
    <row r="38774" ht="12.75" customHeight="1" x14ac:dyDescent="0.2"/>
    <row r="38775" ht="12.75" customHeight="1" x14ac:dyDescent="0.2"/>
    <row r="38776" ht="12.75" customHeight="1" x14ac:dyDescent="0.2"/>
    <row r="38777" ht="12.75" customHeight="1" x14ac:dyDescent="0.2"/>
    <row r="38778" ht="12.75" customHeight="1" x14ac:dyDescent="0.2"/>
    <row r="38779" ht="12.75" customHeight="1" x14ac:dyDescent="0.2"/>
    <row r="38780" ht="12.75" customHeight="1" x14ac:dyDescent="0.2"/>
    <row r="38781" ht="12.75" customHeight="1" x14ac:dyDescent="0.2"/>
    <row r="38782" ht="12.75" customHeight="1" x14ac:dyDescent="0.2"/>
    <row r="38783" ht="12.75" customHeight="1" x14ac:dyDescent="0.2"/>
    <row r="38784" ht="12.75" customHeight="1" x14ac:dyDescent="0.2"/>
    <row r="38785" ht="12.75" customHeight="1" x14ac:dyDescent="0.2"/>
    <row r="38786" ht="12.75" customHeight="1" x14ac:dyDescent="0.2"/>
    <row r="38787" ht="12.75" customHeight="1" x14ac:dyDescent="0.2"/>
    <row r="38788" ht="12.75" customHeight="1" x14ac:dyDescent="0.2"/>
    <row r="38789" ht="12.75" customHeight="1" x14ac:dyDescent="0.2"/>
    <row r="38790" ht="12.75" customHeight="1" x14ac:dyDescent="0.2"/>
    <row r="38791" ht="12.75" customHeight="1" x14ac:dyDescent="0.2"/>
    <row r="38792" ht="12.75" customHeight="1" x14ac:dyDescent="0.2"/>
    <row r="38793" ht="12.75" customHeight="1" x14ac:dyDescent="0.2"/>
    <row r="38794" ht="12.75" customHeight="1" x14ac:dyDescent="0.2"/>
    <row r="38795" ht="12.75" customHeight="1" x14ac:dyDescent="0.2"/>
    <row r="38796" ht="12.75" customHeight="1" x14ac:dyDescent="0.2"/>
    <row r="38797" ht="12.75" customHeight="1" x14ac:dyDescent="0.2"/>
    <row r="38798" ht="12.75" customHeight="1" x14ac:dyDescent="0.2"/>
    <row r="38799" ht="12.75" customHeight="1" x14ac:dyDescent="0.2"/>
    <row r="38800" ht="12.75" customHeight="1" x14ac:dyDescent="0.2"/>
    <row r="38801" ht="12.75" customHeight="1" x14ac:dyDescent="0.2"/>
    <row r="38802" ht="12.75" customHeight="1" x14ac:dyDescent="0.2"/>
    <row r="38803" ht="12.75" customHeight="1" x14ac:dyDescent="0.2"/>
    <row r="38804" ht="12.75" customHeight="1" x14ac:dyDescent="0.2"/>
    <row r="38805" ht="12.75" customHeight="1" x14ac:dyDescent="0.2"/>
    <row r="38806" ht="12.75" customHeight="1" x14ac:dyDescent="0.2"/>
    <row r="38807" ht="12.75" customHeight="1" x14ac:dyDescent="0.2"/>
    <row r="38808" ht="12.75" customHeight="1" x14ac:dyDescent="0.2"/>
    <row r="38809" ht="12.75" customHeight="1" x14ac:dyDescent="0.2"/>
    <row r="38810" ht="12.75" customHeight="1" x14ac:dyDescent="0.2"/>
    <row r="38811" ht="12.75" customHeight="1" x14ac:dyDescent="0.2"/>
    <row r="38812" ht="12.75" customHeight="1" x14ac:dyDescent="0.2"/>
    <row r="38813" ht="12.75" customHeight="1" x14ac:dyDescent="0.2"/>
    <row r="38814" ht="12.75" customHeight="1" x14ac:dyDescent="0.2"/>
    <row r="38815" ht="12.75" customHeight="1" x14ac:dyDescent="0.2"/>
    <row r="38816" ht="12.75" customHeight="1" x14ac:dyDescent="0.2"/>
    <row r="38817" ht="12.75" customHeight="1" x14ac:dyDescent="0.2"/>
    <row r="38818" ht="12.75" customHeight="1" x14ac:dyDescent="0.2"/>
    <row r="38819" ht="12.75" customHeight="1" x14ac:dyDescent="0.2"/>
    <row r="38820" ht="12.75" customHeight="1" x14ac:dyDescent="0.2"/>
    <row r="38821" ht="12.75" customHeight="1" x14ac:dyDescent="0.2"/>
    <row r="38822" ht="12.75" customHeight="1" x14ac:dyDescent="0.2"/>
    <row r="38823" ht="12.75" customHeight="1" x14ac:dyDescent="0.2"/>
    <row r="38824" ht="12.75" customHeight="1" x14ac:dyDescent="0.2"/>
    <row r="38825" ht="12.75" customHeight="1" x14ac:dyDescent="0.2"/>
    <row r="38826" ht="12.75" customHeight="1" x14ac:dyDescent="0.2"/>
    <row r="38827" ht="12.75" customHeight="1" x14ac:dyDescent="0.2"/>
    <row r="38828" ht="12.75" customHeight="1" x14ac:dyDescent="0.2"/>
    <row r="38829" ht="12.75" customHeight="1" x14ac:dyDescent="0.2"/>
    <row r="38830" ht="12.75" customHeight="1" x14ac:dyDescent="0.2"/>
    <row r="38831" ht="12.75" customHeight="1" x14ac:dyDescent="0.2"/>
    <row r="38832" ht="12.75" customHeight="1" x14ac:dyDescent="0.2"/>
    <row r="38833" ht="12.75" customHeight="1" x14ac:dyDescent="0.2"/>
    <row r="38834" ht="12.75" customHeight="1" x14ac:dyDescent="0.2"/>
    <row r="38835" ht="12.75" customHeight="1" x14ac:dyDescent="0.2"/>
    <row r="38836" ht="12.75" customHeight="1" x14ac:dyDescent="0.2"/>
    <row r="38837" ht="12.75" customHeight="1" x14ac:dyDescent="0.2"/>
    <row r="38838" ht="12.75" customHeight="1" x14ac:dyDescent="0.2"/>
    <row r="38839" ht="12.75" customHeight="1" x14ac:dyDescent="0.2"/>
    <row r="38840" ht="12.75" customHeight="1" x14ac:dyDescent="0.2"/>
    <row r="38841" ht="12.75" customHeight="1" x14ac:dyDescent="0.2"/>
    <row r="38842" ht="12.75" customHeight="1" x14ac:dyDescent="0.2"/>
    <row r="38843" ht="12.75" customHeight="1" x14ac:dyDescent="0.2"/>
    <row r="38844" ht="12.75" customHeight="1" x14ac:dyDescent="0.2"/>
    <row r="38845" ht="12.75" customHeight="1" x14ac:dyDescent="0.2"/>
    <row r="38846" ht="12.75" customHeight="1" x14ac:dyDescent="0.2"/>
    <row r="38847" ht="12.75" customHeight="1" x14ac:dyDescent="0.2"/>
    <row r="38848" ht="12.75" customHeight="1" x14ac:dyDescent="0.2"/>
    <row r="38849" ht="12.75" customHeight="1" x14ac:dyDescent="0.2"/>
    <row r="38850" ht="12.75" customHeight="1" x14ac:dyDescent="0.2"/>
    <row r="38851" ht="12.75" customHeight="1" x14ac:dyDescent="0.2"/>
    <row r="38852" ht="12.75" customHeight="1" x14ac:dyDescent="0.2"/>
    <row r="38853" ht="12.75" customHeight="1" x14ac:dyDescent="0.2"/>
    <row r="38854" ht="12.75" customHeight="1" x14ac:dyDescent="0.2"/>
    <row r="38855" ht="12.75" customHeight="1" x14ac:dyDescent="0.2"/>
    <row r="38856" ht="12.75" customHeight="1" x14ac:dyDescent="0.2"/>
    <row r="38857" ht="12.75" customHeight="1" x14ac:dyDescent="0.2"/>
    <row r="38858" ht="12.75" customHeight="1" x14ac:dyDescent="0.2"/>
    <row r="38859" ht="12.75" customHeight="1" x14ac:dyDescent="0.2"/>
    <row r="38860" ht="12.75" customHeight="1" x14ac:dyDescent="0.2"/>
    <row r="38861" ht="12.75" customHeight="1" x14ac:dyDescent="0.2"/>
    <row r="38862" ht="12.75" customHeight="1" x14ac:dyDescent="0.2"/>
    <row r="38863" ht="12.75" customHeight="1" x14ac:dyDescent="0.2"/>
    <row r="38864" ht="12.75" customHeight="1" x14ac:dyDescent="0.2"/>
    <row r="38865" ht="12.75" customHeight="1" x14ac:dyDescent="0.2"/>
    <row r="38866" ht="12.75" customHeight="1" x14ac:dyDescent="0.2"/>
    <row r="38867" ht="12.75" customHeight="1" x14ac:dyDescent="0.2"/>
    <row r="38868" ht="12.75" customHeight="1" x14ac:dyDescent="0.2"/>
    <row r="38869" ht="12.75" customHeight="1" x14ac:dyDescent="0.2"/>
    <row r="38870" ht="12.75" customHeight="1" x14ac:dyDescent="0.2"/>
    <row r="38871" ht="12.75" customHeight="1" x14ac:dyDescent="0.2"/>
    <row r="38872" ht="12.75" customHeight="1" x14ac:dyDescent="0.2"/>
    <row r="38873" ht="12.75" customHeight="1" x14ac:dyDescent="0.2"/>
    <row r="38874" ht="12.75" customHeight="1" x14ac:dyDescent="0.2"/>
    <row r="38875" ht="12.75" customHeight="1" x14ac:dyDescent="0.2"/>
    <row r="38876" ht="12.75" customHeight="1" x14ac:dyDescent="0.2"/>
    <row r="38877" ht="12.75" customHeight="1" x14ac:dyDescent="0.2"/>
    <row r="38878" ht="12.75" customHeight="1" x14ac:dyDescent="0.2"/>
    <row r="38879" ht="12.75" customHeight="1" x14ac:dyDescent="0.2"/>
    <row r="38880" ht="12.75" customHeight="1" x14ac:dyDescent="0.2"/>
    <row r="38881" ht="12.75" customHeight="1" x14ac:dyDescent="0.2"/>
    <row r="38882" ht="12.75" customHeight="1" x14ac:dyDescent="0.2"/>
    <row r="38883" ht="12.75" customHeight="1" x14ac:dyDescent="0.2"/>
    <row r="38884" ht="12.75" customHeight="1" x14ac:dyDescent="0.2"/>
    <row r="38885" ht="12.75" customHeight="1" x14ac:dyDescent="0.2"/>
    <row r="38886" ht="12.75" customHeight="1" x14ac:dyDescent="0.2"/>
    <row r="38887" ht="12.75" customHeight="1" x14ac:dyDescent="0.2"/>
    <row r="38888" ht="12.75" customHeight="1" x14ac:dyDescent="0.2"/>
    <row r="38889" ht="12.75" customHeight="1" x14ac:dyDescent="0.2"/>
    <row r="38890" ht="12.75" customHeight="1" x14ac:dyDescent="0.2"/>
    <row r="38891" ht="12.75" customHeight="1" x14ac:dyDescent="0.2"/>
    <row r="38892" ht="12.75" customHeight="1" x14ac:dyDescent="0.2"/>
    <row r="38893" ht="12.75" customHeight="1" x14ac:dyDescent="0.2"/>
    <row r="38894" ht="12.75" customHeight="1" x14ac:dyDescent="0.2"/>
    <row r="38895" ht="12.75" customHeight="1" x14ac:dyDescent="0.2"/>
    <row r="38896" ht="12.75" customHeight="1" x14ac:dyDescent="0.2"/>
    <row r="38897" ht="12.75" customHeight="1" x14ac:dyDescent="0.2"/>
    <row r="38898" ht="12.75" customHeight="1" x14ac:dyDescent="0.2"/>
    <row r="38899" ht="12.75" customHeight="1" x14ac:dyDescent="0.2"/>
    <row r="38900" ht="12.75" customHeight="1" x14ac:dyDescent="0.2"/>
    <row r="38901" ht="12.75" customHeight="1" x14ac:dyDescent="0.2"/>
    <row r="38902" ht="12.75" customHeight="1" x14ac:dyDescent="0.2"/>
    <row r="38903" ht="12.75" customHeight="1" x14ac:dyDescent="0.2"/>
    <row r="38904" ht="12.75" customHeight="1" x14ac:dyDescent="0.2"/>
    <row r="38905" ht="12.75" customHeight="1" x14ac:dyDescent="0.2"/>
    <row r="38906" ht="12.75" customHeight="1" x14ac:dyDescent="0.2"/>
    <row r="38907" ht="12.75" customHeight="1" x14ac:dyDescent="0.2"/>
    <row r="38908" ht="12.75" customHeight="1" x14ac:dyDescent="0.2"/>
    <row r="38909" ht="12.75" customHeight="1" x14ac:dyDescent="0.2"/>
    <row r="38910" ht="12.75" customHeight="1" x14ac:dyDescent="0.2"/>
    <row r="38911" ht="12.75" customHeight="1" x14ac:dyDescent="0.2"/>
    <row r="38912" ht="12.75" customHeight="1" x14ac:dyDescent="0.2"/>
    <row r="38913" ht="12.75" customHeight="1" x14ac:dyDescent="0.2"/>
    <row r="38914" ht="12.75" customHeight="1" x14ac:dyDescent="0.2"/>
    <row r="38915" ht="12.75" customHeight="1" x14ac:dyDescent="0.2"/>
    <row r="38916" ht="12.75" customHeight="1" x14ac:dyDescent="0.2"/>
    <row r="38917" ht="12.75" customHeight="1" x14ac:dyDescent="0.2"/>
    <row r="38918" ht="12.75" customHeight="1" x14ac:dyDescent="0.2"/>
    <row r="38919" ht="12.75" customHeight="1" x14ac:dyDescent="0.2"/>
    <row r="38920" ht="12.75" customHeight="1" x14ac:dyDescent="0.2"/>
    <row r="38921" ht="12.75" customHeight="1" x14ac:dyDescent="0.2"/>
    <row r="38922" ht="12.75" customHeight="1" x14ac:dyDescent="0.2"/>
    <row r="38923" ht="12.75" customHeight="1" x14ac:dyDescent="0.2"/>
    <row r="38924" ht="12.75" customHeight="1" x14ac:dyDescent="0.2"/>
    <row r="38925" ht="12.75" customHeight="1" x14ac:dyDescent="0.2"/>
    <row r="38926" ht="12.75" customHeight="1" x14ac:dyDescent="0.2"/>
    <row r="38927" ht="12.75" customHeight="1" x14ac:dyDescent="0.2"/>
    <row r="38928" ht="12.75" customHeight="1" x14ac:dyDescent="0.2"/>
    <row r="38929" ht="12.75" customHeight="1" x14ac:dyDescent="0.2"/>
    <row r="38930" ht="12.75" customHeight="1" x14ac:dyDescent="0.2"/>
    <row r="38931" ht="12.75" customHeight="1" x14ac:dyDescent="0.2"/>
    <row r="38932" ht="12.75" customHeight="1" x14ac:dyDescent="0.2"/>
    <row r="38933" ht="12.75" customHeight="1" x14ac:dyDescent="0.2"/>
    <row r="38934" ht="12.75" customHeight="1" x14ac:dyDescent="0.2"/>
    <row r="38935" ht="12.75" customHeight="1" x14ac:dyDescent="0.2"/>
    <row r="38936" ht="12.75" customHeight="1" x14ac:dyDescent="0.2"/>
    <row r="38937" ht="12.75" customHeight="1" x14ac:dyDescent="0.2"/>
    <row r="38938" ht="12.75" customHeight="1" x14ac:dyDescent="0.2"/>
    <row r="38939" ht="12.75" customHeight="1" x14ac:dyDescent="0.2"/>
    <row r="38940" ht="12.75" customHeight="1" x14ac:dyDescent="0.2"/>
    <row r="38941" ht="12.75" customHeight="1" x14ac:dyDescent="0.2"/>
    <row r="38942" ht="12.75" customHeight="1" x14ac:dyDescent="0.2"/>
    <row r="38943" ht="12.75" customHeight="1" x14ac:dyDescent="0.2"/>
    <row r="38944" ht="12.75" customHeight="1" x14ac:dyDescent="0.2"/>
    <row r="38945" ht="12.75" customHeight="1" x14ac:dyDescent="0.2"/>
    <row r="38946" ht="12.75" customHeight="1" x14ac:dyDescent="0.2"/>
    <row r="38947" ht="12.75" customHeight="1" x14ac:dyDescent="0.2"/>
    <row r="38948" ht="12.75" customHeight="1" x14ac:dyDescent="0.2"/>
    <row r="38949" ht="12.75" customHeight="1" x14ac:dyDescent="0.2"/>
    <row r="38950" ht="12.75" customHeight="1" x14ac:dyDescent="0.2"/>
    <row r="38951" ht="12.75" customHeight="1" x14ac:dyDescent="0.2"/>
    <row r="38952" ht="12.75" customHeight="1" x14ac:dyDescent="0.2"/>
    <row r="38953" ht="12.75" customHeight="1" x14ac:dyDescent="0.2"/>
    <row r="38954" ht="12.75" customHeight="1" x14ac:dyDescent="0.2"/>
    <row r="38955" ht="12.75" customHeight="1" x14ac:dyDescent="0.2"/>
    <row r="38956" ht="12.75" customHeight="1" x14ac:dyDescent="0.2"/>
    <row r="38957" ht="12.75" customHeight="1" x14ac:dyDescent="0.2"/>
    <row r="38958" ht="12.75" customHeight="1" x14ac:dyDescent="0.2"/>
    <row r="38959" ht="12.75" customHeight="1" x14ac:dyDescent="0.2"/>
    <row r="38960" ht="12.75" customHeight="1" x14ac:dyDescent="0.2"/>
    <row r="38961" ht="12.75" customHeight="1" x14ac:dyDescent="0.2"/>
    <row r="38962" ht="12.75" customHeight="1" x14ac:dyDescent="0.2"/>
    <row r="38963" ht="12.75" customHeight="1" x14ac:dyDescent="0.2"/>
    <row r="38964" ht="12.75" customHeight="1" x14ac:dyDescent="0.2"/>
    <row r="38965" ht="12.75" customHeight="1" x14ac:dyDescent="0.2"/>
    <row r="38966" ht="12.75" customHeight="1" x14ac:dyDescent="0.2"/>
    <row r="38967" ht="12.75" customHeight="1" x14ac:dyDescent="0.2"/>
    <row r="38968" ht="12.75" customHeight="1" x14ac:dyDescent="0.2"/>
    <row r="38969" ht="12.75" customHeight="1" x14ac:dyDescent="0.2"/>
    <row r="38970" ht="12.75" customHeight="1" x14ac:dyDescent="0.2"/>
    <row r="38971" ht="12.75" customHeight="1" x14ac:dyDescent="0.2"/>
    <row r="38972" ht="12.75" customHeight="1" x14ac:dyDescent="0.2"/>
    <row r="38973" ht="12.75" customHeight="1" x14ac:dyDescent="0.2"/>
    <row r="38974" ht="12.75" customHeight="1" x14ac:dyDescent="0.2"/>
    <row r="38975" ht="12.75" customHeight="1" x14ac:dyDescent="0.2"/>
    <row r="38976" ht="12.75" customHeight="1" x14ac:dyDescent="0.2"/>
    <row r="38977" ht="12.75" customHeight="1" x14ac:dyDescent="0.2"/>
    <row r="38978" ht="12.75" customHeight="1" x14ac:dyDescent="0.2"/>
    <row r="38979" ht="12.75" customHeight="1" x14ac:dyDescent="0.2"/>
    <row r="38980" ht="12.75" customHeight="1" x14ac:dyDescent="0.2"/>
    <row r="38981" ht="12.75" customHeight="1" x14ac:dyDescent="0.2"/>
    <row r="38982" ht="12.75" customHeight="1" x14ac:dyDescent="0.2"/>
    <row r="38983" ht="12.75" customHeight="1" x14ac:dyDescent="0.2"/>
    <row r="38984" ht="12.75" customHeight="1" x14ac:dyDescent="0.2"/>
    <row r="38985" ht="12.75" customHeight="1" x14ac:dyDescent="0.2"/>
    <row r="38986" ht="12.75" customHeight="1" x14ac:dyDescent="0.2"/>
    <row r="38987" ht="12.75" customHeight="1" x14ac:dyDescent="0.2"/>
    <row r="38988" ht="12.75" customHeight="1" x14ac:dyDescent="0.2"/>
    <row r="38989" ht="12.75" customHeight="1" x14ac:dyDescent="0.2"/>
    <row r="38990" ht="12.75" customHeight="1" x14ac:dyDescent="0.2"/>
    <row r="38991" ht="12.75" customHeight="1" x14ac:dyDescent="0.2"/>
    <row r="38992" ht="12.75" customHeight="1" x14ac:dyDescent="0.2"/>
    <row r="38993" ht="12.75" customHeight="1" x14ac:dyDescent="0.2"/>
    <row r="38994" ht="12.75" customHeight="1" x14ac:dyDescent="0.2"/>
    <row r="38995" ht="12.75" customHeight="1" x14ac:dyDescent="0.2"/>
    <row r="38996" ht="12.75" customHeight="1" x14ac:dyDescent="0.2"/>
    <row r="38997" ht="12.75" customHeight="1" x14ac:dyDescent="0.2"/>
    <row r="38998" ht="12.75" customHeight="1" x14ac:dyDescent="0.2"/>
    <row r="38999" ht="12.75" customHeight="1" x14ac:dyDescent="0.2"/>
    <row r="39000" ht="12.75" customHeight="1" x14ac:dyDescent="0.2"/>
    <row r="39001" ht="12.75" customHeight="1" x14ac:dyDescent="0.2"/>
    <row r="39002" ht="12.75" customHeight="1" x14ac:dyDescent="0.2"/>
    <row r="39003" ht="12.75" customHeight="1" x14ac:dyDescent="0.2"/>
    <row r="39004" ht="12.75" customHeight="1" x14ac:dyDescent="0.2"/>
    <row r="39005" ht="12.75" customHeight="1" x14ac:dyDescent="0.2"/>
    <row r="39006" ht="12.75" customHeight="1" x14ac:dyDescent="0.2"/>
    <row r="39007" ht="12.75" customHeight="1" x14ac:dyDescent="0.2"/>
    <row r="39008" ht="12.75" customHeight="1" x14ac:dyDescent="0.2"/>
    <row r="39009" ht="12.75" customHeight="1" x14ac:dyDescent="0.2"/>
    <row r="39010" ht="12.75" customHeight="1" x14ac:dyDescent="0.2"/>
    <row r="39011" ht="12.75" customHeight="1" x14ac:dyDescent="0.2"/>
    <row r="39012" ht="12.75" customHeight="1" x14ac:dyDescent="0.2"/>
    <row r="39013" ht="12.75" customHeight="1" x14ac:dyDescent="0.2"/>
    <row r="39014" ht="12.75" customHeight="1" x14ac:dyDescent="0.2"/>
    <row r="39015" ht="12.75" customHeight="1" x14ac:dyDescent="0.2"/>
    <row r="39016" ht="12.75" customHeight="1" x14ac:dyDescent="0.2"/>
    <row r="39017" ht="12.75" customHeight="1" x14ac:dyDescent="0.2"/>
    <row r="39018" ht="12.75" customHeight="1" x14ac:dyDescent="0.2"/>
    <row r="39019" ht="12.75" customHeight="1" x14ac:dyDescent="0.2"/>
    <row r="39020" ht="12.75" customHeight="1" x14ac:dyDescent="0.2"/>
    <row r="39021" ht="12.75" customHeight="1" x14ac:dyDescent="0.2"/>
    <row r="39022" ht="12.75" customHeight="1" x14ac:dyDescent="0.2"/>
    <row r="39023" ht="12.75" customHeight="1" x14ac:dyDescent="0.2"/>
    <row r="39024" ht="12.75" customHeight="1" x14ac:dyDescent="0.2"/>
    <row r="39025" ht="12.75" customHeight="1" x14ac:dyDescent="0.2"/>
    <row r="39026" ht="12.75" customHeight="1" x14ac:dyDescent="0.2"/>
    <row r="39027" ht="12.75" customHeight="1" x14ac:dyDescent="0.2"/>
    <row r="39028" ht="12.75" customHeight="1" x14ac:dyDescent="0.2"/>
    <row r="39029" ht="12.75" customHeight="1" x14ac:dyDescent="0.2"/>
    <row r="39030" ht="12.75" customHeight="1" x14ac:dyDescent="0.2"/>
    <row r="39031" ht="12.75" customHeight="1" x14ac:dyDescent="0.2"/>
    <row r="39032" ht="12.75" customHeight="1" x14ac:dyDescent="0.2"/>
    <row r="39033" ht="12.75" customHeight="1" x14ac:dyDescent="0.2"/>
    <row r="39034" ht="12.75" customHeight="1" x14ac:dyDescent="0.2"/>
    <row r="39035" ht="12.75" customHeight="1" x14ac:dyDescent="0.2"/>
    <row r="39036" ht="12.75" customHeight="1" x14ac:dyDescent="0.2"/>
    <row r="39037" ht="12.75" customHeight="1" x14ac:dyDescent="0.2"/>
    <row r="39038" ht="12.75" customHeight="1" x14ac:dyDescent="0.2"/>
    <row r="39039" ht="12.75" customHeight="1" x14ac:dyDescent="0.2"/>
    <row r="39040" ht="12.75" customHeight="1" x14ac:dyDescent="0.2"/>
    <row r="39041" ht="12.75" customHeight="1" x14ac:dyDescent="0.2"/>
    <row r="39042" ht="12.75" customHeight="1" x14ac:dyDescent="0.2"/>
    <row r="39043" ht="12.75" customHeight="1" x14ac:dyDescent="0.2"/>
    <row r="39044" ht="12.75" customHeight="1" x14ac:dyDescent="0.2"/>
    <row r="39045" ht="12.75" customHeight="1" x14ac:dyDescent="0.2"/>
    <row r="39046" ht="12.75" customHeight="1" x14ac:dyDescent="0.2"/>
    <row r="39047" ht="12.75" customHeight="1" x14ac:dyDescent="0.2"/>
    <row r="39048" ht="12.75" customHeight="1" x14ac:dyDescent="0.2"/>
    <row r="39049" ht="12.75" customHeight="1" x14ac:dyDescent="0.2"/>
    <row r="39050" ht="12.75" customHeight="1" x14ac:dyDescent="0.2"/>
    <row r="39051" ht="12.75" customHeight="1" x14ac:dyDescent="0.2"/>
    <row r="39052" ht="12.75" customHeight="1" x14ac:dyDescent="0.2"/>
    <row r="39053" ht="12.75" customHeight="1" x14ac:dyDescent="0.2"/>
    <row r="39054" ht="12.75" customHeight="1" x14ac:dyDescent="0.2"/>
    <row r="39055" ht="12.75" customHeight="1" x14ac:dyDescent="0.2"/>
    <row r="39056" ht="12.75" customHeight="1" x14ac:dyDescent="0.2"/>
    <row r="39057" ht="12.75" customHeight="1" x14ac:dyDescent="0.2"/>
    <row r="39058" ht="12.75" customHeight="1" x14ac:dyDescent="0.2"/>
    <row r="39059" ht="12.75" customHeight="1" x14ac:dyDescent="0.2"/>
    <row r="39060" ht="12.75" customHeight="1" x14ac:dyDescent="0.2"/>
    <row r="39061" ht="12.75" customHeight="1" x14ac:dyDescent="0.2"/>
    <row r="39062" ht="12.75" customHeight="1" x14ac:dyDescent="0.2"/>
    <row r="39063" ht="12.75" customHeight="1" x14ac:dyDescent="0.2"/>
    <row r="39064" ht="12.75" customHeight="1" x14ac:dyDescent="0.2"/>
    <row r="39065" ht="12.75" customHeight="1" x14ac:dyDescent="0.2"/>
    <row r="39066" ht="12.75" customHeight="1" x14ac:dyDescent="0.2"/>
    <row r="39067" ht="12.75" customHeight="1" x14ac:dyDescent="0.2"/>
    <row r="39068" ht="12.75" customHeight="1" x14ac:dyDescent="0.2"/>
    <row r="39069" ht="12.75" customHeight="1" x14ac:dyDescent="0.2"/>
    <row r="39070" ht="12.75" customHeight="1" x14ac:dyDescent="0.2"/>
    <row r="39071" ht="12.75" customHeight="1" x14ac:dyDescent="0.2"/>
    <row r="39072" ht="12.75" customHeight="1" x14ac:dyDescent="0.2"/>
    <row r="39073" ht="12.75" customHeight="1" x14ac:dyDescent="0.2"/>
    <row r="39074" ht="12.75" customHeight="1" x14ac:dyDescent="0.2"/>
    <row r="39075" ht="12.75" customHeight="1" x14ac:dyDescent="0.2"/>
    <row r="39076" ht="12.75" customHeight="1" x14ac:dyDescent="0.2"/>
    <row r="39077" ht="12.75" customHeight="1" x14ac:dyDescent="0.2"/>
    <row r="39078" ht="12.75" customHeight="1" x14ac:dyDescent="0.2"/>
    <row r="39079" ht="12.75" customHeight="1" x14ac:dyDescent="0.2"/>
    <row r="39080" ht="12.75" customHeight="1" x14ac:dyDescent="0.2"/>
    <row r="39081" ht="12.75" customHeight="1" x14ac:dyDescent="0.2"/>
    <row r="39082" ht="12.75" customHeight="1" x14ac:dyDescent="0.2"/>
    <row r="39083" ht="12.75" customHeight="1" x14ac:dyDescent="0.2"/>
    <row r="39084" ht="12.75" customHeight="1" x14ac:dyDescent="0.2"/>
    <row r="39085" ht="12.75" customHeight="1" x14ac:dyDescent="0.2"/>
    <row r="39086" ht="12.75" customHeight="1" x14ac:dyDescent="0.2"/>
    <row r="39087" ht="12.75" customHeight="1" x14ac:dyDescent="0.2"/>
    <row r="39088" ht="12.75" customHeight="1" x14ac:dyDescent="0.2"/>
    <row r="39089" ht="12.75" customHeight="1" x14ac:dyDescent="0.2"/>
    <row r="39090" ht="12.75" customHeight="1" x14ac:dyDescent="0.2"/>
    <row r="39091" ht="12.75" customHeight="1" x14ac:dyDescent="0.2"/>
    <row r="39092" ht="12.75" customHeight="1" x14ac:dyDescent="0.2"/>
    <row r="39093" ht="12.75" customHeight="1" x14ac:dyDescent="0.2"/>
    <row r="39094" ht="12.75" customHeight="1" x14ac:dyDescent="0.2"/>
    <row r="39095" ht="12.75" customHeight="1" x14ac:dyDescent="0.2"/>
    <row r="39096" ht="12.75" customHeight="1" x14ac:dyDescent="0.2"/>
    <row r="39097" ht="12.75" customHeight="1" x14ac:dyDescent="0.2"/>
    <row r="39098" ht="12.75" customHeight="1" x14ac:dyDescent="0.2"/>
    <row r="39099" ht="12.75" customHeight="1" x14ac:dyDescent="0.2"/>
    <row r="39100" ht="12.75" customHeight="1" x14ac:dyDescent="0.2"/>
    <row r="39101" ht="12.75" customHeight="1" x14ac:dyDescent="0.2"/>
    <row r="39102" ht="12.75" customHeight="1" x14ac:dyDescent="0.2"/>
    <row r="39103" ht="12.75" customHeight="1" x14ac:dyDescent="0.2"/>
    <row r="39104" ht="12.75" customHeight="1" x14ac:dyDescent="0.2"/>
    <row r="39105" ht="12.75" customHeight="1" x14ac:dyDescent="0.2"/>
    <row r="39106" ht="12.75" customHeight="1" x14ac:dyDescent="0.2"/>
    <row r="39107" ht="12.75" customHeight="1" x14ac:dyDescent="0.2"/>
    <row r="39108" ht="12.75" customHeight="1" x14ac:dyDescent="0.2"/>
    <row r="39109" ht="12.75" customHeight="1" x14ac:dyDescent="0.2"/>
    <row r="39110" ht="12.75" customHeight="1" x14ac:dyDescent="0.2"/>
    <row r="39111" ht="12.75" customHeight="1" x14ac:dyDescent="0.2"/>
    <row r="39112" ht="12.75" customHeight="1" x14ac:dyDescent="0.2"/>
    <row r="39113" ht="12.75" customHeight="1" x14ac:dyDescent="0.2"/>
    <row r="39114" ht="12.75" customHeight="1" x14ac:dyDescent="0.2"/>
    <row r="39115" ht="12.75" customHeight="1" x14ac:dyDescent="0.2"/>
    <row r="39116" ht="12.75" customHeight="1" x14ac:dyDescent="0.2"/>
    <row r="39117" ht="12.75" customHeight="1" x14ac:dyDescent="0.2"/>
    <row r="39118" ht="12.75" customHeight="1" x14ac:dyDescent="0.2"/>
    <row r="39119" ht="12.75" customHeight="1" x14ac:dyDescent="0.2"/>
    <row r="39120" ht="12.75" customHeight="1" x14ac:dyDescent="0.2"/>
    <row r="39121" ht="12.75" customHeight="1" x14ac:dyDescent="0.2"/>
    <row r="39122" ht="12.75" customHeight="1" x14ac:dyDescent="0.2"/>
    <row r="39123" ht="12.75" customHeight="1" x14ac:dyDescent="0.2"/>
    <row r="39124" ht="12.75" customHeight="1" x14ac:dyDescent="0.2"/>
    <row r="39125" ht="12.75" customHeight="1" x14ac:dyDescent="0.2"/>
    <row r="39126" ht="12.75" customHeight="1" x14ac:dyDescent="0.2"/>
    <row r="39127" ht="12.75" customHeight="1" x14ac:dyDescent="0.2"/>
    <row r="39128" ht="12.75" customHeight="1" x14ac:dyDescent="0.2"/>
    <row r="39129" ht="12.75" customHeight="1" x14ac:dyDescent="0.2"/>
    <row r="39130" ht="12.75" customHeight="1" x14ac:dyDescent="0.2"/>
    <row r="39131" ht="12.75" customHeight="1" x14ac:dyDescent="0.2"/>
    <row r="39132" ht="12.75" customHeight="1" x14ac:dyDescent="0.2"/>
    <row r="39133" ht="12.75" customHeight="1" x14ac:dyDescent="0.2"/>
    <row r="39134" ht="12.75" customHeight="1" x14ac:dyDescent="0.2"/>
    <row r="39135" ht="12.75" customHeight="1" x14ac:dyDescent="0.2"/>
    <row r="39136" ht="12.75" customHeight="1" x14ac:dyDescent="0.2"/>
    <row r="39137" ht="12.75" customHeight="1" x14ac:dyDescent="0.2"/>
    <row r="39138" ht="12.75" customHeight="1" x14ac:dyDescent="0.2"/>
    <row r="39139" ht="12.75" customHeight="1" x14ac:dyDescent="0.2"/>
    <row r="39140" ht="12.75" customHeight="1" x14ac:dyDescent="0.2"/>
    <row r="39141" ht="12.75" customHeight="1" x14ac:dyDescent="0.2"/>
    <row r="39142" ht="12.75" customHeight="1" x14ac:dyDescent="0.2"/>
    <row r="39143" ht="12.75" customHeight="1" x14ac:dyDescent="0.2"/>
    <row r="39144" ht="12.75" customHeight="1" x14ac:dyDescent="0.2"/>
    <row r="39145" ht="12.75" customHeight="1" x14ac:dyDescent="0.2"/>
    <row r="39146" ht="12.75" customHeight="1" x14ac:dyDescent="0.2"/>
    <row r="39147" ht="12.75" customHeight="1" x14ac:dyDescent="0.2"/>
    <row r="39148" ht="12.75" customHeight="1" x14ac:dyDescent="0.2"/>
    <row r="39149" ht="12.75" customHeight="1" x14ac:dyDescent="0.2"/>
    <row r="39150" ht="12.75" customHeight="1" x14ac:dyDescent="0.2"/>
    <row r="39151" ht="12.75" customHeight="1" x14ac:dyDescent="0.2"/>
    <row r="39152" ht="12.75" customHeight="1" x14ac:dyDescent="0.2"/>
    <row r="39153" ht="12.75" customHeight="1" x14ac:dyDescent="0.2"/>
    <row r="39154" ht="12.75" customHeight="1" x14ac:dyDescent="0.2"/>
    <row r="39155" ht="12.75" customHeight="1" x14ac:dyDescent="0.2"/>
    <row r="39156" ht="12.75" customHeight="1" x14ac:dyDescent="0.2"/>
    <row r="39157" ht="12.75" customHeight="1" x14ac:dyDescent="0.2"/>
    <row r="39158" ht="12.75" customHeight="1" x14ac:dyDescent="0.2"/>
    <row r="39159" ht="12.75" customHeight="1" x14ac:dyDescent="0.2"/>
    <row r="39160" ht="12.75" customHeight="1" x14ac:dyDescent="0.2"/>
    <row r="39161" ht="12.75" customHeight="1" x14ac:dyDescent="0.2"/>
    <row r="39162" ht="12.75" customHeight="1" x14ac:dyDescent="0.2"/>
    <row r="39163" ht="12.75" customHeight="1" x14ac:dyDescent="0.2"/>
    <row r="39164" ht="12.75" customHeight="1" x14ac:dyDescent="0.2"/>
    <row r="39165" ht="12.75" customHeight="1" x14ac:dyDescent="0.2"/>
    <row r="39166" ht="12.75" customHeight="1" x14ac:dyDescent="0.2"/>
    <row r="39167" ht="12.75" customHeight="1" x14ac:dyDescent="0.2"/>
    <row r="39168" ht="12.75" customHeight="1" x14ac:dyDescent="0.2"/>
    <row r="39169" ht="12.75" customHeight="1" x14ac:dyDescent="0.2"/>
    <row r="39170" ht="12.75" customHeight="1" x14ac:dyDescent="0.2"/>
    <row r="39171" ht="12.75" customHeight="1" x14ac:dyDescent="0.2"/>
    <row r="39172" ht="12.75" customHeight="1" x14ac:dyDescent="0.2"/>
    <row r="39173" ht="12.75" customHeight="1" x14ac:dyDescent="0.2"/>
    <row r="39174" ht="12.75" customHeight="1" x14ac:dyDescent="0.2"/>
    <row r="39175" ht="12.75" customHeight="1" x14ac:dyDescent="0.2"/>
    <row r="39176" ht="12.75" customHeight="1" x14ac:dyDescent="0.2"/>
    <row r="39177" ht="12.75" customHeight="1" x14ac:dyDescent="0.2"/>
    <row r="39178" ht="12.75" customHeight="1" x14ac:dyDescent="0.2"/>
    <row r="39179" ht="12.75" customHeight="1" x14ac:dyDescent="0.2"/>
    <row r="39180" ht="12.75" customHeight="1" x14ac:dyDescent="0.2"/>
    <row r="39181" ht="12.75" customHeight="1" x14ac:dyDescent="0.2"/>
    <row r="39182" ht="12.75" customHeight="1" x14ac:dyDescent="0.2"/>
    <row r="39183" ht="12.75" customHeight="1" x14ac:dyDescent="0.2"/>
    <row r="39184" ht="12.75" customHeight="1" x14ac:dyDescent="0.2"/>
    <row r="39185" ht="12.75" customHeight="1" x14ac:dyDescent="0.2"/>
    <row r="39186" ht="12.75" customHeight="1" x14ac:dyDescent="0.2"/>
    <row r="39187" ht="12.75" customHeight="1" x14ac:dyDescent="0.2"/>
    <row r="39188" ht="12.75" customHeight="1" x14ac:dyDescent="0.2"/>
    <row r="39189" ht="12.75" customHeight="1" x14ac:dyDescent="0.2"/>
    <row r="39190" ht="12.75" customHeight="1" x14ac:dyDescent="0.2"/>
    <row r="39191" ht="12.75" customHeight="1" x14ac:dyDescent="0.2"/>
    <row r="39192" ht="12.75" customHeight="1" x14ac:dyDescent="0.2"/>
    <row r="39193" ht="12.75" customHeight="1" x14ac:dyDescent="0.2"/>
    <row r="39194" ht="12.75" customHeight="1" x14ac:dyDescent="0.2"/>
    <row r="39195" ht="12.75" customHeight="1" x14ac:dyDescent="0.2"/>
    <row r="39196" ht="12.75" customHeight="1" x14ac:dyDescent="0.2"/>
    <row r="39197" ht="12.75" customHeight="1" x14ac:dyDescent="0.2"/>
    <row r="39198" ht="12.75" customHeight="1" x14ac:dyDescent="0.2"/>
    <row r="39199" ht="12.75" customHeight="1" x14ac:dyDescent="0.2"/>
    <row r="39200" ht="12.75" customHeight="1" x14ac:dyDescent="0.2"/>
    <row r="39201" ht="12.75" customHeight="1" x14ac:dyDescent="0.2"/>
    <row r="39202" ht="12.75" customHeight="1" x14ac:dyDescent="0.2"/>
    <row r="39203" ht="12.75" customHeight="1" x14ac:dyDescent="0.2"/>
    <row r="39204" ht="12.75" customHeight="1" x14ac:dyDescent="0.2"/>
    <row r="39205" ht="12.75" customHeight="1" x14ac:dyDescent="0.2"/>
    <row r="39206" ht="12.75" customHeight="1" x14ac:dyDescent="0.2"/>
    <row r="39207" ht="12.75" customHeight="1" x14ac:dyDescent="0.2"/>
    <row r="39208" ht="12.75" customHeight="1" x14ac:dyDescent="0.2"/>
    <row r="39209" ht="12.75" customHeight="1" x14ac:dyDescent="0.2"/>
    <row r="39210" ht="12.75" customHeight="1" x14ac:dyDescent="0.2"/>
    <row r="39211" ht="12.75" customHeight="1" x14ac:dyDescent="0.2"/>
    <row r="39212" ht="12.75" customHeight="1" x14ac:dyDescent="0.2"/>
    <row r="39213" ht="12.75" customHeight="1" x14ac:dyDescent="0.2"/>
    <row r="39214" ht="12.75" customHeight="1" x14ac:dyDescent="0.2"/>
    <row r="39215" ht="12.75" customHeight="1" x14ac:dyDescent="0.2"/>
    <row r="39216" ht="12.75" customHeight="1" x14ac:dyDescent="0.2"/>
    <row r="39217" ht="12.75" customHeight="1" x14ac:dyDescent="0.2"/>
    <row r="39218" ht="12.75" customHeight="1" x14ac:dyDescent="0.2"/>
    <row r="39219" ht="12.75" customHeight="1" x14ac:dyDescent="0.2"/>
    <row r="39220" ht="12.75" customHeight="1" x14ac:dyDescent="0.2"/>
    <row r="39221" ht="12.75" customHeight="1" x14ac:dyDescent="0.2"/>
    <row r="39222" ht="12.75" customHeight="1" x14ac:dyDescent="0.2"/>
    <row r="39223" ht="12.75" customHeight="1" x14ac:dyDescent="0.2"/>
    <row r="39224" ht="12.75" customHeight="1" x14ac:dyDescent="0.2"/>
    <row r="39225" ht="12.75" customHeight="1" x14ac:dyDescent="0.2"/>
    <row r="39226" ht="12.75" customHeight="1" x14ac:dyDescent="0.2"/>
    <row r="39227" ht="12.75" customHeight="1" x14ac:dyDescent="0.2"/>
    <row r="39228" ht="12.75" customHeight="1" x14ac:dyDescent="0.2"/>
    <row r="39229" ht="12.75" customHeight="1" x14ac:dyDescent="0.2"/>
    <row r="39230" ht="12.75" customHeight="1" x14ac:dyDescent="0.2"/>
    <row r="39231" ht="12.75" customHeight="1" x14ac:dyDescent="0.2"/>
    <row r="39232" ht="12.75" customHeight="1" x14ac:dyDescent="0.2"/>
    <row r="39233" ht="12.75" customHeight="1" x14ac:dyDescent="0.2"/>
    <row r="39234" ht="12.75" customHeight="1" x14ac:dyDescent="0.2"/>
    <row r="39235" ht="12.75" customHeight="1" x14ac:dyDescent="0.2"/>
    <row r="39236" ht="12.75" customHeight="1" x14ac:dyDescent="0.2"/>
    <row r="39237" ht="12.75" customHeight="1" x14ac:dyDescent="0.2"/>
    <row r="39238" ht="12.75" customHeight="1" x14ac:dyDescent="0.2"/>
    <row r="39239" ht="12.75" customHeight="1" x14ac:dyDescent="0.2"/>
    <row r="39240" ht="12.75" customHeight="1" x14ac:dyDescent="0.2"/>
    <row r="39241" ht="12.75" customHeight="1" x14ac:dyDescent="0.2"/>
    <row r="39242" ht="12.75" customHeight="1" x14ac:dyDescent="0.2"/>
    <row r="39243" ht="12.75" customHeight="1" x14ac:dyDescent="0.2"/>
    <row r="39244" ht="12.75" customHeight="1" x14ac:dyDescent="0.2"/>
    <row r="39245" ht="12.75" customHeight="1" x14ac:dyDescent="0.2"/>
    <row r="39246" ht="12.75" customHeight="1" x14ac:dyDescent="0.2"/>
    <row r="39247" ht="12.75" customHeight="1" x14ac:dyDescent="0.2"/>
    <row r="39248" ht="12.75" customHeight="1" x14ac:dyDescent="0.2"/>
    <row r="39249" ht="12.75" customHeight="1" x14ac:dyDescent="0.2"/>
    <row r="39250" ht="12.75" customHeight="1" x14ac:dyDescent="0.2"/>
    <row r="39251" ht="12.75" customHeight="1" x14ac:dyDescent="0.2"/>
    <row r="39252" ht="12.75" customHeight="1" x14ac:dyDescent="0.2"/>
    <row r="39253" ht="12.75" customHeight="1" x14ac:dyDescent="0.2"/>
    <row r="39254" ht="12.75" customHeight="1" x14ac:dyDescent="0.2"/>
    <row r="39255" ht="12.75" customHeight="1" x14ac:dyDescent="0.2"/>
    <row r="39256" ht="12.75" customHeight="1" x14ac:dyDescent="0.2"/>
    <row r="39257" ht="12.75" customHeight="1" x14ac:dyDescent="0.2"/>
    <row r="39258" ht="12.75" customHeight="1" x14ac:dyDescent="0.2"/>
    <row r="39259" ht="12.75" customHeight="1" x14ac:dyDescent="0.2"/>
    <row r="39260" ht="12.75" customHeight="1" x14ac:dyDescent="0.2"/>
    <row r="39261" ht="12.75" customHeight="1" x14ac:dyDescent="0.2"/>
    <row r="39262" ht="12.75" customHeight="1" x14ac:dyDescent="0.2"/>
    <row r="39263" ht="12.75" customHeight="1" x14ac:dyDescent="0.2"/>
    <row r="39264" ht="12.75" customHeight="1" x14ac:dyDescent="0.2"/>
    <row r="39265" ht="12.75" customHeight="1" x14ac:dyDescent="0.2"/>
    <row r="39266" ht="12.75" customHeight="1" x14ac:dyDescent="0.2"/>
    <row r="39267" ht="12.75" customHeight="1" x14ac:dyDescent="0.2"/>
    <row r="39268" ht="12.75" customHeight="1" x14ac:dyDescent="0.2"/>
    <row r="39269" ht="12.75" customHeight="1" x14ac:dyDescent="0.2"/>
    <row r="39270" ht="12.75" customHeight="1" x14ac:dyDescent="0.2"/>
    <row r="39271" ht="12.75" customHeight="1" x14ac:dyDescent="0.2"/>
    <row r="39272" ht="12.75" customHeight="1" x14ac:dyDescent="0.2"/>
    <row r="39273" ht="12.75" customHeight="1" x14ac:dyDescent="0.2"/>
    <row r="39274" ht="12.75" customHeight="1" x14ac:dyDescent="0.2"/>
    <row r="39275" ht="12.75" customHeight="1" x14ac:dyDescent="0.2"/>
    <row r="39276" ht="12.75" customHeight="1" x14ac:dyDescent="0.2"/>
    <row r="39277" ht="12.75" customHeight="1" x14ac:dyDescent="0.2"/>
    <row r="39278" ht="12.75" customHeight="1" x14ac:dyDescent="0.2"/>
    <row r="39279" ht="12.75" customHeight="1" x14ac:dyDescent="0.2"/>
    <row r="39280" ht="12.75" customHeight="1" x14ac:dyDescent="0.2"/>
    <row r="39281" ht="12.75" customHeight="1" x14ac:dyDescent="0.2"/>
    <row r="39282" ht="12.75" customHeight="1" x14ac:dyDescent="0.2"/>
    <row r="39283" ht="12.75" customHeight="1" x14ac:dyDescent="0.2"/>
    <row r="39284" ht="12.75" customHeight="1" x14ac:dyDescent="0.2"/>
    <row r="39285" ht="12.75" customHeight="1" x14ac:dyDescent="0.2"/>
    <row r="39286" ht="12.75" customHeight="1" x14ac:dyDescent="0.2"/>
    <row r="39287" ht="12.75" customHeight="1" x14ac:dyDescent="0.2"/>
    <row r="39288" ht="12.75" customHeight="1" x14ac:dyDescent="0.2"/>
    <row r="39289" ht="12.75" customHeight="1" x14ac:dyDescent="0.2"/>
    <row r="39290" ht="12.75" customHeight="1" x14ac:dyDescent="0.2"/>
    <row r="39291" ht="12.75" customHeight="1" x14ac:dyDescent="0.2"/>
    <row r="39292" ht="12.75" customHeight="1" x14ac:dyDescent="0.2"/>
    <row r="39293" ht="12.75" customHeight="1" x14ac:dyDescent="0.2"/>
    <row r="39294" ht="12.75" customHeight="1" x14ac:dyDescent="0.2"/>
    <row r="39295" ht="12.75" customHeight="1" x14ac:dyDescent="0.2"/>
    <row r="39296" ht="12.75" customHeight="1" x14ac:dyDescent="0.2"/>
    <row r="39297" ht="12.75" customHeight="1" x14ac:dyDescent="0.2"/>
    <row r="39298" ht="12.75" customHeight="1" x14ac:dyDescent="0.2"/>
    <row r="39299" ht="12.75" customHeight="1" x14ac:dyDescent="0.2"/>
    <row r="39300" ht="12.75" customHeight="1" x14ac:dyDescent="0.2"/>
    <row r="39301" ht="12.75" customHeight="1" x14ac:dyDescent="0.2"/>
    <row r="39302" ht="12.75" customHeight="1" x14ac:dyDescent="0.2"/>
    <row r="39303" ht="12.75" customHeight="1" x14ac:dyDescent="0.2"/>
    <row r="39304" ht="12.75" customHeight="1" x14ac:dyDescent="0.2"/>
    <row r="39305" ht="12.75" customHeight="1" x14ac:dyDescent="0.2"/>
    <row r="39306" ht="12.75" customHeight="1" x14ac:dyDescent="0.2"/>
    <row r="39307" ht="12.75" customHeight="1" x14ac:dyDescent="0.2"/>
    <row r="39308" ht="12.75" customHeight="1" x14ac:dyDescent="0.2"/>
    <row r="39309" ht="12.75" customHeight="1" x14ac:dyDescent="0.2"/>
    <row r="39310" ht="12.75" customHeight="1" x14ac:dyDescent="0.2"/>
    <row r="39311" ht="12.75" customHeight="1" x14ac:dyDescent="0.2"/>
    <row r="39312" ht="12.75" customHeight="1" x14ac:dyDescent="0.2"/>
    <row r="39313" ht="12.75" customHeight="1" x14ac:dyDescent="0.2"/>
    <row r="39314" ht="12.75" customHeight="1" x14ac:dyDescent="0.2"/>
    <row r="39315" ht="12.75" customHeight="1" x14ac:dyDescent="0.2"/>
    <row r="39316" ht="12.75" customHeight="1" x14ac:dyDescent="0.2"/>
    <row r="39317" ht="12.75" customHeight="1" x14ac:dyDescent="0.2"/>
    <row r="39318" ht="12.75" customHeight="1" x14ac:dyDescent="0.2"/>
    <row r="39319" ht="12.75" customHeight="1" x14ac:dyDescent="0.2"/>
    <row r="39320" ht="12.75" customHeight="1" x14ac:dyDescent="0.2"/>
    <row r="39321" ht="12.75" customHeight="1" x14ac:dyDescent="0.2"/>
    <row r="39322" ht="12.75" customHeight="1" x14ac:dyDescent="0.2"/>
    <row r="39323" ht="12.75" customHeight="1" x14ac:dyDescent="0.2"/>
    <row r="39324" ht="12.75" customHeight="1" x14ac:dyDescent="0.2"/>
    <row r="39325" ht="12.75" customHeight="1" x14ac:dyDescent="0.2"/>
    <row r="39326" ht="12.75" customHeight="1" x14ac:dyDescent="0.2"/>
    <row r="39327" ht="12.75" customHeight="1" x14ac:dyDescent="0.2"/>
    <row r="39328" ht="12.75" customHeight="1" x14ac:dyDescent="0.2"/>
    <row r="39329" ht="12.75" customHeight="1" x14ac:dyDescent="0.2"/>
    <row r="39330" ht="12.75" customHeight="1" x14ac:dyDescent="0.2"/>
    <row r="39331" ht="12.75" customHeight="1" x14ac:dyDescent="0.2"/>
    <row r="39332" ht="12.75" customHeight="1" x14ac:dyDescent="0.2"/>
    <row r="39333" ht="12.75" customHeight="1" x14ac:dyDescent="0.2"/>
    <row r="39334" ht="12.75" customHeight="1" x14ac:dyDescent="0.2"/>
    <row r="39335" ht="12.75" customHeight="1" x14ac:dyDescent="0.2"/>
    <row r="39336" ht="12.75" customHeight="1" x14ac:dyDescent="0.2"/>
    <row r="39337" ht="12.75" customHeight="1" x14ac:dyDescent="0.2"/>
    <row r="39338" ht="12.75" customHeight="1" x14ac:dyDescent="0.2"/>
    <row r="39339" ht="12.75" customHeight="1" x14ac:dyDescent="0.2"/>
    <row r="39340" ht="12.75" customHeight="1" x14ac:dyDescent="0.2"/>
    <row r="39341" ht="12.75" customHeight="1" x14ac:dyDescent="0.2"/>
    <row r="39342" ht="12.75" customHeight="1" x14ac:dyDescent="0.2"/>
    <row r="39343" ht="12.75" customHeight="1" x14ac:dyDescent="0.2"/>
    <row r="39344" ht="12.75" customHeight="1" x14ac:dyDescent="0.2"/>
    <row r="39345" ht="12.75" customHeight="1" x14ac:dyDescent="0.2"/>
    <row r="39346" ht="12.75" customHeight="1" x14ac:dyDescent="0.2"/>
    <row r="39347" ht="12.75" customHeight="1" x14ac:dyDescent="0.2"/>
    <row r="39348" ht="12.75" customHeight="1" x14ac:dyDescent="0.2"/>
    <row r="39349" ht="12.75" customHeight="1" x14ac:dyDescent="0.2"/>
    <row r="39350" ht="12.75" customHeight="1" x14ac:dyDescent="0.2"/>
    <row r="39351" ht="12.75" customHeight="1" x14ac:dyDescent="0.2"/>
    <row r="39352" ht="12.75" customHeight="1" x14ac:dyDescent="0.2"/>
    <row r="39353" ht="12.75" customHeight="1" x14ac:dyDescent="0.2"/>
    <row r="39354" ht="12.75" customHeight="1" x14ac:dyDescent="0.2"/>
    <row r="39355" ht="12.75" customHeight="1" x14ac:dyDescent="0.2"/>
    <row r="39356" ht="12.75" customHeight="1" x14ac:dyDescent="0.2"/>
    <row r="39357" ht="12.75" customHeight="1" x14ac:dyDescent="0.2"/>
    <row r="39358" ht="12.75" customHeight="1" x14ac:dyDescent="0.2"/>
    <row r="39359" ht="12.75" customHeight="1" x14ac:dyDescent="0.2"/>
    <row r="39360" ht="12.75" customHeight="1" x14ac:dyDescent="0.2"/>
    <row r="39361" ht="12.75" customHeight="1" x14ac:dyDescent="0.2"/>
    <row r="39362" ht="12.75" customHeight="1" x14ac:dyDescent="0.2"/>
    <row r="39363" ht="12.75" customHeight="1" x14ac:dyDescent="0.2"/>
    <row r="39364" ht="12.75" customHeight="1" x14ac:dyDescent="0.2"/>
    <row r="39365" ht="12.75" customHeight="1" x14ac:dyDescent="0.2"/>
    <row r="39366" ht="12.75" customHeight="1" x14ac:dyDescent="0.2"/>
    <row r="39367" ht="12.75" customHeight="1" x14ac:dyDescent="0.2"/>
    <row r="39368" ht="12.75" customHeight="1" x14ac:dyDescent="0.2"/>
    <row r="39369" ht="12.75" customHeight="1" x14ac:dyDescent="0.2"/>
    <row r="39370" ht="12.75" customHeight="1" x14ac:dyDescent="0.2"/>
    <row r="39371" ht="12.75" customHeight="1" x14ac:dyDescent="0.2"/>
    <row r="39372" ht="12.75" customHeight="1" x14ac:dyDescent="0.2"/>
    <row r="39373" ht="12.75" customHeight="1" x14ac:dyDescent="0.2"/>
    <row r="39374" ht="12.75" customHeight="1" x14ac:dyDescent="0.2"/>
    <row r="39375" ht="12.75" customHeight="1" x14ac:dyDescent="0.2"/>
    <row r="39376" ht="12.75" customHeight="1" x14ac:dyDescent="0.2"/>
    <row r="39377" ht="12.75" customHeight="1" x14ac:dyDescent="0.2"/>
    <row r="39378" ht="12.75" customHeight="1" x14ac:dyDescent="0.2"/>
    <row r="39379" ht="12.75" customHeight="1" x14ac:dyDescent="0.2"/>
    <row r="39380" ht="12.75" customHeight="1" x14ac:dyDescent="0.2"/>
    <row r="39381" ht="12.75" customHeight="1" x14ac:dyDescent="0.2"/>
    <row r="39382" ht="12.75" customHeight="1" x14ac:dyDescent="0.2"/>
    <row r="39383" ht="12.75" customHeight="1" x14ac:dyDescent="0.2"/>
    <row r="39384" ht="12.75" customHeight="1" x14ac:dyDescent="0.2"/>
    <row r="39385" ht="12.75" customHeight="1" x14ac:dyDescent="0.2"/>
    <row r="39386" ht="12.75" customHeight="1" x14ac:dyDescent="0.2"/>
    <row r="39387" ht="12.75" customHeight="1" x14ac:dyDescent="0.2"/>
    <row r="39388" ht="12.75" customHeight="1" x14ac:dyDescent="0.2"/>
    <row r="39389" ht="12.75" customHeight="1" x14ac:dyDescent="0.2"/>
    <row r="39390" ht="12.75" customHeight="1" x14ac:dyDescent="0.2"/>
    <row r="39391" ht="12.75" customHeight="1" x14ac:dyDescent="0.2"/>
    <row r="39392" ht="12.75" customHeight="1" x14ac:dyDescent="0.2"/>
    <row r="39393" ht="12.75" customHeight="1" x14ac:dyDescent="0.2"/>
    <row r="39394" ht="12.75" customHeight="1" x14ac:dyDescent="0.2"/>
    <row r="39395" ht="12.75" customHeight="1" x14ac:dyDescent="0.2"/>
    <row r="39396" ht="12.75" customHeight="1" x14ac:dyDescent="0.2"/>
    <row r="39397" ht="12.75" customHeight="1" x14ac:dyDescent="0.2"/>
    <row r="39398" ht="12.75" customHeight="1" x14ac:dyDescent="0.2"/>
    <row r="39399" ht="12.75" customHeight="1" x14ac:dyDescent="0.2"/>
    <row r="39400" ht="12.75" customHeight="1" x14ac:dyDescent="0.2"/>
    <row r="39401" ht="12.75" customHeight="1" x14ac:dyDescent="0.2"/>
    <row r="39402" ht="12.75" customHeight="1" x14ac:dyDescent="0.2"/>
    <row r="39403" ht="12.75" customHeight="1" x14ac:dyDescent="0.2"/>
    <row r="39404" ht="12.75" customHeight="1" x14ac:dyDescent="0.2"/>
    <row r="39405" ht="12.75" customHeight="1" x14ac:dyDescent="0.2"/>
    <row r="39406" ht="12.75" customHeight="1" x14ac:dyDescent="0.2"/>
    <row r="39407" ht="12.75" customHeight="1" x14ac:dyDescent="0.2"/>
    <row r="39408" ht="12.75" customHeight="1" x14ac:dyDescent="0.2"/>
    <row r="39409" ht="12.75" customHeight="1" x14ac:dyDescent="0.2"/>
    <row r="39410" ht="12.75" customHeight="1" x14ac:dyDescent="0.2"/>
    <row r="39411" ht="12.75" customHeight="1" x14ac:dyDescent="0.2"/>
    <row r="39412" ht="12.75" customHeight="1" x14ac:dyDescent="0.2"/>
    <row r="39413" ht="12.75" customHeight="1" x14ac:dyDescent="0.2"/>
    <row r="39414" ht="12.75" customHeight="1" x14ac:dyDescent="0.2"/>
    <row r="39415" ht="12.75" customHeight="1" x14ac:dyDescent="0.2"/>
    <row r="39416" ht="12.75" customHeight="1" x14ac:dyDescent="0.2"/>
    <row r="39417" ht="12.75" customHeight="1" x14ac:dyDescent="0.2"/>
    <row r="39418" ht="12.75" customHeight="1" x14ac:dyDescent="0.2"/>
    <row r="39419" ht="12.75" customHeight="1" x14ac:dyDescent="0.2"/>
    <row r="39420" ht="12.75" customHeight="1" x14ac:dyDescent="0.2"/>
    <row r="39421" ht="12.75" customHeight="1" x14ac:dyDescent="0.2"/>
    <row r="39422" ht="12.75" customHeight="1" x14ac:dyDescent="0.2"/>
    <row r="39423" ht="12.75" customHeight="1" x14ac:dyDescent="0.2"/>
    <row r="39424" ht="12.75" customHeight="1" x14ac:dyDescent="0.2"/>
    <row r="39425" ht="12.75" customHeight="1" x14ac:dyDescent="0.2"/>
    <row r="39426" ht="12.75" customHeight="1" x14ac:dyDescent="0.2"/>
    <row r="39427" ht="12.75" customHeight="1" x14ac:dyDescent="0.2"/>
    <row r="39428" ht="12.75" customHeight="1" x14ac:dyDescent="0.2"/>
    <row r="39429" ht="12.75" customHeight="1" x14ac:dyDescent="0.2"/>
    <row r="39430" ht="12.75" customHeight="1" x14ac:dyDescent="0.2"/>
    <row r="39431" ht="12.75" customHeight="1" x14ac:dyDescent="0.2"/>
    <row r="39432" ht="12.75" customHeight="1" x14ac:dyDescent="0.2"/>
    <row r="39433" ht="12.75" customHeight="1" x14ac:dyDescent="0.2"/>
    <row r="39434" ht="12.75" customHeight="1" x14ac:dyDescent="0.2"/>
    <row r="39435" ht="12.75" customHeight="1" x14ac:dyDescent="0.2"/>
    <row r="39436" ht="12.75" customHeight="1" x14ac:dyDescent="0.2"/>
    <row r="39437" ht="12.75" customHeight="1" x14ac:dyDescent="0.2"/>
    <row r="39438" ht="12.75" customHeight="1" x14ac:dyDescent="0.2"/>
    <row r="39439" ht="12.75" customHeight="1" x14ac:dyDescent="0.2"/>
    <row r="39440" ht="12.75" customHeight="1" x14ac:dyDescent="0.2"/>
    <row r="39441" ht="12.75" customHeight="1" x14ac:dyDescent="0.2"/>
    <row r="39442" ht="12.75" customHeight="1" x14ac:dyDescent="0.2"/>
    <row r="39443" ht="12.75" customHeight="1" x14ac:dyDescent="0.2"/>
    <row r="39444" ht="12.75" customHeight="1" x14ac:dyDescent="0.2"/>
    <row r="39445" ht="12.75" customHeight="1" x14ac:dyDescent="0.2"/>
    <row r="39446" ht="12.75" customHeight="1" x14ac:dyDescent="0.2"/>
    <row r="39447" ht="12.75" customHeight="1" x14ac:dyDescent="0.2"/>
    <row r="39448" ht="12.75" customHeight="1" x14ac:dyDescent="0.2"/>
    <row r="39449" ht="12.75" customHeight="1" x14ac:dyDescent="0.2"/>
    <row r="39450" ht="12.75" customHeight="1" x14ac:dyDescent="0.2"/>
    <row r="39451" ht="12.75" customHeight="1" x14ac:dyDescent="0.2"/>
    <row r="39452" ht="12.75" customHeight="1" x14ac:dyDescent="0.2"/>
    <row r="39453" ht="12.75" customHeight="1" x14ac:dyDescent="0.2"/>
    <row r="39454" ht="12.75" customHeight="1" x14ac:dyDescent="0.2"/>
    <row r="39455" ht="12.75" customHeight="1" x14ac:dyDescent="0.2"/>
    <row r="39456" ht="12.75" customHeight="1" x14ac:dyDescent="0.2"/>
    <row r="39457" ht="12.75" customHeight="1" x14ac:dyDescent="0.2"/>
    <row r="39458" ht="12.75" customHeight="1" x14ac:dyDescent="0.2"/>
    <row r="39459" ht="12.75" customHeight="1" x14ac:dyDescent="0.2"/>
    <row r="39460" ht="12.75" customHeight="1" x14ac:dyDescent="0.2"/>
    <row r="39461" ht="12.75" customHeight="1" x14ac:dyDescent="0.2"/>
    <row r="39462" ht="12.75" customHeight="1" x14ac:dyDescent="0.2"/>
    <row r="39463" ht="12.75" customHeight="1" x14ac:dyDescent="0.2"/>
    <row r="39464" ht="12.75" customHeight="1" x14ac:dyDescent="0.2"/>
    <row r="39465" ht="12.75" customHeight="1" x14ac:dyDescent="0.2"/>
    <row r="39466" ht="12.75" customHeight="1" x14ac:dyDescent="0.2"/>
    <row r="39467" ht="12.75" customHeight="1" x14ac:dyDescent="0.2"/>
    <row r="39468" ht="12.75" customHeight="1" x14ac:dyDescent="0.2"/>
    <row r="39469" ht="12.75" customHeight="1" x14ac:dyDescent="0.2"/>
    <row r="39470" ht="12.75" customHeight="1" x14ac:dyDescent="0.2"/>
    <row r="39471" ht="12.75" customHeight="1" x14ac:dyDescent="0.2"/>
    <row r="39472" ht="12.75" customHeight="1" x14ac:dyDescent="0.2"/>
    <row r="39473" ht="12.75" customHeight="1" x14ac:dyDescent="0.2"/>
    <row r="39474" ht="12.75" customHeight="1" x14ac:dyDescent="0.2"/>
    <row r="39475" ht="12.75" customHeight="1" x14ac:dyDescent="0.2"/>
    <row r="39476" ht="12.75" customHeight="1" x14ac:dyDescent="0.2"/>
    <row r="39477" ht="12.75" customHeight="1" x14ac:dyDescent="0.2"/>
    <row r="39478" ht="12.75" customHeight="1" x14ac:dyDescent="0.2"/>
    <row r="39479" ht="12.75" customHeight="1" x14ac:dyDescent="0.2"/>
    <row r="39480" ht="12.75" customHeight="1" x14ac:dyDescent="0.2"/>
    <row r="39481" ht="12.75" customHeight="1" x14ac:dyDescent="0.2"/>
    <row r="39482" ht="12.75" customHeight="1" x14ac:dyDescent="0.2"/>
    <row r="39483" ht="12.75" customHeight="1" x14ac:dyDescent="0.2"/>
    <row r="39484" ht="12.75" customHeight="1" x14ac:dyDescent="0.2"/>
    <row r="39485" ht="12.75" customHeight="1" x14ac:dyDescent="0.2"/>
    <row r="39486" ht="12.75" customHeight="1" x14ac:dyDescent="0.2"/>
    <row r="39487" ht="12.75" customHeight="1" x14ac:dyDescent="0.2"/>
    <row r="39488" ht="12.75" customHeight="1" x14ac:dyDescent="0.2"/>
    <row r="39489" ht="12.75" customHeight="1" x14ac:dyDescent="0.2"/>
    <row r="39490" ht="12.75" customHeight="1" x14ac:dyDescent="0.2"/>
    <row r="39491" ht="12.75" customHeight="1" x14ac:dyDescent="0.2"/>
    <row r="39492" ht="12.75" customHeight="1" x14ac:dyDescent="0.2"/>
    <row r="39493" ht="12.75" customHeight="1" x14ac:dyDescent="0.2"/>
    <row r="39494" ht="12.75" customHeight="1" x14ac:dyDescent="0.2"/>
    <row r="39495" ht="12.75" customHeight="1" x14ac:dyDescent="0.2"/>
    <row r="39496" ht="12.75" customHeight="1" x14ac:dyDescent="0.2"/>
    <row r="39497" ht="12.75" customHeight="1" x14ac:dyDescent="0.2"/>
    <row r="39498" ht="12.75" customHeight="1" x14ac:dyDescent="0.2"/>
    <row r="39499" ht="12.75" customHeight="1" x14ac:dyDescent="0.2"/>
    <row r="39500" ht="12.75" customHeight="1" x14ac:dyDescent="0.2"/>
    <row r="39501" ht="12.75" customHeight="1" x14ac:dyDescent="0.2"/>
    <row r="39502" ht="12.75" customHeight="1" x14ac:dyDescent="0.2"/>
    <row r="39503" ht="12.75" customHeight="1" x14ac:dyDescent="0.2"/>
    <row r="39504" ht="12.75" customHeight="1" x14ac:dyDescent="0.2"/>
    <row r="39505" ht="12.75" customHeight="1" x14ac:dyDescent="0.2"/>
    <row r="39506" ht="12.75" customHeight="1" x14ac:dyDescent="0.2"/>
    <row r="39507" ht="12.75" customHeight="1" x14ac:dyDescent="0.2"/>
    <row r="39508" ht="12.75" customHeight="1" x14ac:dyDescent="0.2"/>
    <row r="39509" ht="12.75" customHeight="1" x14ac:dyDescent="0.2"/>
    <row r="39510" ht="12.75" customHeight="1" x14ac:dyDescent="0.2"/>
    <row r="39511" ht="12.75" customHeight="1" x14ac:dyDescent="0.2"/>
    <row r="39512" ht="12.75" customHeight="1" x14ac:dyDescent="0.2"/>
    <row r="39513" ht="12.75" customHeight="1" x14ac:dyDescent="0.2"/>
    <row r="39514" ht="12.75" customHeight="1" x14ac:dyDescent="0.2"/>
    <row r="39515" ht="12.75" customHeight="1" x14ac:dyDescent="0.2"/>
    <row r="39516" ht="12.75" customHeight="1" x14ac:dyDescent="0.2"/>
    <row r="39517" ht="12.75" customHeight="1" x14ac:dyDescent="0.2"/>
    <row r="39518" ht="12.75" customHeight="1" x14ac:dyDescent="0.2"/>
    <row r="39519" ht="12.75" customHeight="1" x14ac:dyDescent="0.2"/>
    <row r="39520" ht="12.75" customHeight="1" x14ac:dyDescent="0.2"/>
    <row r="39521" ht="12.75" customHeight="1" x14ac:dyDescent="0.2"/>
    <row r="39522" ht="12.75" customHeight="1" x14ac:dyDescent="0.2"/>
    <row r="39523" ht="12.75" customHeight="1" x14ac:dyDescent="0.2"/>
    <row r="39524" ht="12.75" customHeight="1" x14ac:dyDescent="0.2"/>
    <row r="39525" ht="12.75" customHeight="1" x14ac:dyDescent="0.2"/>
    <row r="39526" ht="12.75" customHeight="1" x14ac:dyDescent="0.2"/>
    <row r="39527" ht="12.75" customHeight="1" x14ac:dyDescent="0.2"/>
    <row r="39528" ht="12.75" customHeight="1" x14ac:dyDescent="0.2"/>
    <row r="39529" ht="12.75" customHeight="1" x14ac:dyDescent="0.2"/>
    <row r="39530" ht="12.75" customHeight="1" x14ac:dyDescent="0.2"/>
    <row r="39531" ht="12.75" customHeight="1" x14ac:dyDescent="0.2"/>
    <row r="39532" ht="12.75" customHeight="1" x14ac:dyDescent="0.2"/>
    <row r="39533" ht="12.75" customHeight="1" x14ac:dyDescent="0.2"/>
    <row r="39534" ht="12.75" customHeight="1" x14ac:dyDescent="0.2"/>
    <row r="39535" ht="12.75" customHeight="1" x14ac:dyDescent="0.2"/>
    <row r="39536" ht="12.75" customHeight="1" x14ac:dyDescent="0.2"/>
    <row r="39537" ht="12.75" customHeight="1" x14ac:dyDescent="0.2"/>
    <row r="39538" ht="12.75" customHeight="1" x14ac:dyDescent="0.2"/>
    <row r="39539" ht="12.75" customHeight="1" x14ac:dyDescent="0.2"/>
    <row r="39540" ht="12.75" customHeight="1" x14ac:dyDescent="0.2"/>
    <row r="39541" ht="12.75" customHeight="1" x14ac:dyDescent="0.2"/>
    <row r="39542" ht="12.75" customHeight="1" x14ac:dyDescent="0.2"/>
    <row r="39543" ht="12.75" customHeight="1" x14ac:dyDescent="0.2"/>
    <row r="39544" ht="12.75" customHeight="1" x14ac:dyDescent="0.2"/>
    <row r="39545" ht="12.75" customHeight="1" x14ac:dyDescent="0.2"/>
    <row r="39546" ht="12.75" customHeight="1" x14ac:dyDescent="0.2"/>
    <row r="39547" ht="12.75" customHeight="1" x14ac:dyDescent="0.2"/>
    <row r="39548" ht="12.75" customHeight="1" x14ac:dyDescent="0.2"/>
    <row r="39549" ht="12.75" customHeight="1" x14ac:dyDescent="0.2"/>
    <row r="39550" ht="12.75" customHeight="1" x14ac:dyDescent="0.2"/>
    <row r="39551" ht="12.75" customHeight="1" x14ac:dyDescent="0.2"/>
    <row r="39552" ht="12.75" customHeight="1" x14ac:dyDescent="0.2"/>
    <row r="39553" ht="12.75" customHeight="1" x14ac:dyDescent="0.2"/>
    <row r="39554" ht="12.75" customHeight="1" x14ac:dyDescent="0.2"/>
    <row r="39555" ht="12.75" customHeight="1" x14ac:dyDescent="0.2"/>
    <row r="39556" ht="12.75" customHeight="1" x14ac:dyDescent="0.2"/>
    <row r="39557" ht="12.75" customHeight="1" x14ac:dyDescent="0.2"/>
    <row r="39558" ht="12.75" customHeight="1" x14ac:dyDescent="0.2"/>
    <row r="39559" ht="12.75" customHeight="1" x14ac:dyDescent="0.2"/>
    <row r="39560" ht="12.75" customHeight="1" x14ac:dyDescent="0.2"/>
    <row r="39561" ht="12.75" customHeight="1" x14ac:dyDescent="0.2"/>
    <row r="39562" ht="12.75" customHeight="1" x14ac:dyDescent="0.2"/>
    <row r="39563" ht="12.75" customHeight="1" x14ac:dyDescent="0.2"/>
    <row r="39564" ht="12.75" customHeight="1" x14ac:dyDescent="0.2"/>
    <row r="39565" ht="12.75" customHeight="1" x14ac:dyDescent="0.2"/>
    <row r="39566" ht="12.75" customHeight="1" x14ac:dyDescent="0.2"/>
    <row r="39567" ht="12.75" customHeight="1" x14ac:dyDescent="0.2"/>
    <row r="39568" ht="12.75" customHeight="1" x14ac:dyDescent="0.2"/>
    <row r="39569" ht="12.75" customHeight="1" x14ac:dyDescent="0.2"/>
    <row r="39570" ht="12.75" customHeight="1" x14ac:dyDescent="0.2"/>
    <row r="39571" ht="12.75" customHeight="1" x14ac:dyDescent="0.2"/>
    <row r="39572" ht="12.75" customHeight="1" x14ac:dyDescent="0.2"/>
    <row r="39573" ht="12.75" customHeight="1" x14ac:dyDescent="0.2"/>
    <row r="39574" ht="12.75" customHeight="1" x14ac:dyDescent="0.2"/>
    <row r="39575" ht="12.75" customHeight="1" x14ac:dyDescent="0.2"/>
    <row r="39576" ht="12.75" customHeight="1" x14ac:dyDescent="0.2"/>
    <row r="39577" ht="12.75" customHeight="1" x14ac:dyDescent="0.2"/>
    <row r="39578" ht="12.75" customHeight="1" x14ac:dyDescent="0.2"/>
    <row r="39579" ht="12.75" customHeight="1" x14ac:dyDescent="0.2"/>
    <row r="39580" ht="12.75" customHeight="1" x14ac:dyDescent="0.2"/>
    <row r="39581" ht="12.75" customHeight="1" x14ac:dyDescent="0.2"/>
    <row r="39582" ht="12.75" customHeight="1" x14ac:dyDescent="0.2"/>
    <row r="39583" ht="12.75" customHeight="1" x14ac:dyDescent="0.2"/>
    <row r="39584" ht="12.75" customHeight="1" x14ac:dyDescent="0.2"/>
    <row r="39585" ht="12.75" customHeight="1" x14ac:dyDescent="0.2"/>
    <row r="39586" ht="12.75" customHeight="1" x14ac:dyDescent="0.2"/>
    <row r="39587" ht="12.75" customHeight="1" x14ac:dyDescent="0.2"/>
    <row r="39588" ht="12.75" customHeight="1" x14ac:dyDescent="0.2"/>
    <row r="39589" ht="12.75" customHeight="1" x14ac:dyDescent="0.2"/>
    <row r="39590" ht="12.75" customHeight="1" x14ac:dyDescent="0.2"/>
    <row r="39591" ht="12.75" customHeight="1" x14ac:dyDescent="0.2"/>
    <row r="39592" ht="12.75" customHeight="1" x14ac:dyDescent="0.2"/>
    <row r="39593" ht="12.75" customHeight="1" x14ac:dyDescent="0.2"/>
    <row r="39594" ht="12.75" customHeight="1" x14ac:dyDescent="0.2"/>
    <row r="39595" ht="12.75" customHeight="1" x14ac:dyDescent="0.2"/>
    <row r="39596" ht="12.75" customHeight="1" x14ac:dyDescent="0.2"/>
    <row r="39597" ht="12.75" customHeight="1" x14ac:dyDescent="0.2"/>
    <row r="39598" ht="12.75" customHeight="1" x14ac:dyDescent="0.2"/>
    <row r="39599" ht="12.75" customHeight="1" x14ac:dyDescent="0.2"/>
    <row r="39600" ht="12.75" customHeight="1" x14ac:dyDescent="0.2"/>
    <row r="39601" ht="12.75" customHeight="1" x14ac:dyDescent="0.2"/>
    <row r="39602" ht="12.75" customHeight="1" x14ac:dyDescent="0.2"/>
    <row r="39603" ht="12.75" customHeight="1" x14ac:dyDescent="0.2"/>
    <row r="39604" ht="12.75" customHeight="1" x14ac:dyDescent="0.2"/>
    <row r="39605" ht="12.75" customHeight="1" x14ac:dyDescent="0.2"/>
    <row r="39606" ht="12.75" customHeight="1" x14ac:dyDescent="0.2"/>
    <row r="39607" ht="12.75" customHeight="1" x14ac:dyDescent="0.2"/>
    <row r="39608" ht="12.75" customHeight="1" x14ac:dyDescent="0.2"/>
    <row r="39609" ht="12.75" customHeight="1" x14ac:dyDescent="0.2"/>
    <row r="39610" ht="12.75" customHeight="1" x14ac:dyDescent="0.2"/>
    <row r="39611" ht="12.75" customHeight="1" x14ac:dyDescent="0.2"/>
    <row r="39612" ht="12.75" customHeight="1" x14ac:dyDescent="0.2"/>
    <row r="39613" ht="12.75" customHeight="1" x14ac:dyDescent="0.2"/>
    <row r="39614" ht="12.75" customHeight="1" x14ac:dyDescent="0.2"/>
    <row r="39615" ht="12.75" customHeight="1" x14ac:dyDescent="0.2"/>
    <row r="39616" ht="12.75" customHeight="1" x14ac:dyDescent="0.2"/>
    <row r="39617" ht="12.75" customHeight="1" x14ac:dyDescent="0.2"/>
    <row r="39618" ht="12.75" customHeight="1" x14ac:dyDescent="0.2"/>
    <row r="39619" ht="12.75" customHeight="1" x14ac:dyDescent="0.2"/>
    <row r="39620" ht="12.75" customHeight="1" x14ac:dyDescent="0.2"/>
    <row r="39621" ht="12.75" customHeight="1" x14ac:dyDescent="0.2"/>
    <row r="39622" ht="12.75" customHeight="1" x14ac:dyDescent="0.2"/>
    <row r="39623" ht="12.75" customHeight="1" x14ac:dyDescent="0.2"/>
    <row r="39624" ht="12.75" customHeight="1" x14ac:dyDescent="0.2"/>
    <row r="39625" ht="12.75" customHeight="1" x14ac:dyDescent="0.2"/>
    <row r="39626" ht="12.75" customHeight="1" x14ac:dyDescent="0.2"/>
    <row r="39627" ht="12.75" customHeight="1" x14ac:dyDescent="0.2"/>
    <row r="39628" ht="12.75" customHeight="1" x14ac:dyDescent="0.2"/>
    <row r="39629" ht="12.75" customHeight="1" x14ac:dyDescent="0.2"/>
    <row r="39630" ht="12.75" customHeight="1" x14ac:dyDescent="0.2"/>
    <row r="39631" ht="12.75" customHeight="1" x14ac:dyDescent="0.2"/>
    <row r="39632" ht="12.75" customHeight="1" x14ac:dyDescent="0.2"/>
    <row r="39633" ht="12.75" customHeight="1" x14ac:dyDescent="0.2"/>
    <row r="39634" ht="12.75" customHeight="1" x14ac:dyDescent="0.2"/>
    <row r="39635" ht="12.75" customHeight="1" x14ac:dyDescent="0.2"/>
    <row r="39636" ht="12.75" customHeight="1" x14ac:dyDescent="0.2"/>
    <row r="39637" ht="12.75" customHeight="1" x14ac:dyDescent="0.2"/>
    <row r="39638" ht="12.75" customHeight="1" x14ac:dyDescent="0.2"/>
    <row r="39639" ht="12.75" customHeight="1" x14ac:dyDescent="0.2"/>
    <row r="39640" ht="12.75" customHeight="1" x14ac:dyDescent="0.2"/>
    <row r="39641" ht="12.75" customHeight="1" x14ac:dyDescent="0.2"/>
    <row r="39642" ht="12.75" customHeight="1" x14ac:dyDescent="0.2"/>
    <row r="39643" ht="12.75" customHeight="1" x14ac:dyDescent="0.2"/>
    <row r="39644" ht="12.75" customHeight="1" x14ac:dyDescent="0.2"/>
    <row r="39645" ht="12.75" customHeight="1" x14ac:dyDescent="0.2"/>
    <row r="39646" ht="12.75" customHeight="1" x14ac:dyDescent="0.2"/>
    <row r="39647" ht="12.75" customHeight="1" x14ac:dyDescent="0.2"/>
    <row r="39648" ht="12.75" customHeight="1" x14ac:dyDescent="0.2"/>
    <row r="39649" ht="12.75" customHeight="1" x14ac:dyDescent="0.2"/>
    <row r="39650" ht="12.75" customHeight="1" x14ac:dyDescent="0.2"/>
    <row r="39651" ht="12.75" customHeight="1" x14ac:dyDescent="0.2"/>
    <row r="39652" ht="12.75" customHeight="1" x14ac:dyDescent="0.2"/>
    <row r="39653" ht="12.75" customHeight="1" x14ac:dyDescent="0.2"/>
    <row r="39654" ht="12.75" customHeight="1" x14ac:dyDescent="0.2"/>
    <row r="39655" ht="12.75" customHeight="1" x14ac:dyDescent="0.2"/>
    <row r="39656" ht="12.75" customHeight="1" x14ac:dyDescent="0.2"/>
    <row r="39657" ht="12.75" customHeight="1" x14ac:dyDescent="0.2"/>
    <row r="39658" ht="12.75" customHeight="1" x14ac:dyDescent="0.2"/>
    <row r="39659" ht="12.75" customHeight="1" x14ac:dyDescent="0.2"/>
    <row r="39660" ht="12.75" customHeight="1" x14ac:dyDescent="0.2"/>
    <row r="39661" ht="12.75" customHeight="1" x14ac:dyDescent="0.2"/>
    <row r="39662" ht="12.75" customHeight="1" x14ac:dyDescent="0.2"/>
    <row r="39663" ht="12.75" customHeight="1" x14ac:dyDescent="0.2"/>
    <row r="39664" ht="12.75" customHeight="1" x14ac:dyDescent="0.2"/>
    <row r="39665" ht="12.75" customHeight="1" x14ac:dyDescent="0.2"/>
    <row r="39666" ht="12.75" customHeight="1" x14ac:dyDescent="0.2"/>
    <row r="39667" ht="12.75" customHeight="1" x14ac:dyDescent="0.2"/>
    <row r="39668" ht="12.75" customHeight="1" x14ac:dyDescent="0.2"/>
    <row r="39669" ht="12.75" customHeight="1" x14ac:dyDescent="0.2"/>
    <row r="39670" ht="12.75" customHeight="1" x14ac:dyDescent="0.2"/>
    <row r="39671" ht="12.75" customHeight="1" x14ac:dyDescent="0.2"/>
    <row r="39672" ht="12.75" customHeight="1" x14ac:dyDescent="0.2"/>
    <row r="39673" ht="12.75" customHeight="1" x14ac:dyDescent="0.2"/>
    <row r="39674" ht="12.75" customHeight="1" x14ac:dyDescent="0.2"/>
    <row r="39675" ht="12.75" customHeight="1" x14ac:dyDescent="0.2"/>
    <row r="39676" ht="12.75" customHeight="1" x14ac:dyDescent="0.2"/>
    <row r="39677" ht="12.75" customHeight="1" x14ac:dyDescent="0.2"/>
    <row r="39678" ht="12.75" customHeight="1" x14ac:dyDescent="0.2"/>
    <row r="39679" ht="12.75" customHeight="1" x14ac:dyDescent="0.2"/>
    <row r="39680" ht="12.75" customHeight="1" x14ac:dyDescent="0.2"/>
    <row r="39681" ht="12.75" customHeight="1" x14ac:dyDescent="0.2"/>
    <row r="39682" ht="12.75" customHeight="1" x14ac:dyDescent="0.2"/>
    <row r="39683" ht="12.75" customHeight="1" x14ac:dyDescent="0.2"/>
    <row r="39684" ht="12.75" customHeight="1" x14ac:dyDescent="0.2"/>
    <row r="39685" ht="12.75" customHeight="1" x14ac:dyDescent="0.2"/>
    <row r="39686" ht="12.75" customHeight="1" x14ac:dyDescent="0.2"/>
    <row r="39687" ht="12.75" customHeight="1" x14ac:dyDescent="0.2"/>
    <row r="39688" ht="12.75" customHeight="1" x14ac:dyDescent="0.2"/>
    <row r="39689" ht="12.75" customHeight="1" x14ac:dyDescent="0.2"/>
    <row r="39690" ht="12.75" customHeight="1" x14ac:dyDescent="0.2"/>
    <row r="39691" ht="12.75" customHeight="1" x14ac:dyDescent="0.2"/>
    <row r="39692" ht="12.75" customHeight="1" x14ac:dyDescent="0.2"/>
    <row r="39693" ht="12.75" customHeight="1" x14ac:dyDescent="0.2"/>
    <row r="39694" ht="12.75" customHeight="1" x14ac:dyDescent="0.2"/>
    <row r="39695" ht="12.75" customHeight="1" x14ac:dyDescent="0.2"/>
    <row r="39696" ht="12.75" customHeight="1" x14ac:dyDescent="0.2"/>
    <row r="39697" ht="12.75" customHeight="1" x14ac:dyDescent="0.2"/>
    <row r="39698" ht="12.75" customHeight="1" x14ac:dyDescent="0.2"/>
    <row r="39699" ht="12.75" customHeight="1" x14ac:dyDescent="0.2"/>
    <row r="39700" ht="12.75" customHeight="1" x14ac:dyDescent="0.2"/>
    <row r="39701" ht="12.75" customHeight="1" x14ac:dyDescent="0.2"/>
    <row r="39702" ht="12.75" customHeight="1" x14ac:dyDescent="0.2"/>
    <row r="39703" ht="12.75" customHeight="1" x14ac:dyDescent="0.2"/>
    <row r="39704" ht="12.75" customHeight="1" x14ac:dyDescent="0.2"/>
    <row r="39705" ht="12.75" customHeight="1" x14ac:dyDescent="0.2"/>
    <row r="39706" ht="12.75" customHeight="1" x14ac:dyDescent="0.2"/>
    <row r="39707" ht="12.75" customHeight="1" x14ac:dyDescent="0.2"/>
    <row r="39708" ht="12.75" customHeight="1" x14ac:dyDescent="0.2"/>
    <row r="39709" ht="12.75" customHeight="1" x14ac:dyDescent="0.2"/>
    <row r="39710" ht="12.75" customHeight="1" x14ac:dyDescent="0.2"/>
    <row r="39711" ht="12.75" customHeight="1" x14ac:dyDescent="0.2"/>
    <row r="39712" ht="12.75" customHeight="1" x14ac:dyDescent="0.2"/>
    <row r="39713" ht="12.75" customHeight="1" x14ac:dyDescent="0.2"/>
    <row r="39714" ht="12.75" customHeight="1" x14ac:dyDescent="0.2"/>
    <row r="39715" ht="12.75" customHeight="1" x14ac:dyDescent="0.2"/>
    <row r="39716" ht="12.75" customHeight="1" x14ac:dyDescent="0.2"/>
    <row r="39717" ht="12.75" customHeight="1" x14ac:dyDescent="0.2"/>
    <row r="39718" ht="12.75" customHeight="1" x14ac:dyDescent="0.2"/>
    <row r="39719" ht="12.75" customHeight="1" x14ac:dyDescent="0.2"/>
    <row r="39720" ht="12.75" customHeight="1" x14ac:dyDescent="0.2"/>
    <row r="39721" ht="12.75" customHeight="1" x14ac:dyDescent="0.2"/>
    <row r="39722" ht="12.75" customHeight="1" x14ac:dyDescent="0.2"/>
    <row r="39723" ht="12.75" customHeight="1" x14ac:dyDescent="0.2"/>
    <row r="39724" ht="12.75" customHeight="1" x14ac:dyDescent="0.2"/>
    <row r="39725" ht="12.75" customHeight="1" x14ac:dyDescent="0.2"/>
    <row r="39726" ht="12.75" customHeight="1" x14ac:dyDescent="0.2"/>
    <row r="39727" ht="12.75" customHeight="1" x14ac:dyDescent="0.2"/>
    <row r="39728" ht="12.75" customHeight="1" x14ac:dyDescent="0.2"/>
    <row r="39729" ht="12.75" customHeight="1" x14ac:dyDescent="0.2"/>
    <row r="39730" ht="12.75" customHeight="1" x14ac:dyDescent="0.2"/>
    <row r="39731" ht="12.75" customHeight="1" x14ac:dyDescent="0.2"/>
    <row r="39732" ht="12.75" customHeight="1" x14ac:dyDescent="0.2"/>
    <row r="39733" ht="12.75" customHeight="1" x14ac:dyDescent="0.2"/>
    <row r="39734" ht="12.75" customHeight="1" x14ac:dyDescent="0.2"/>
    <row r="39735" ht="12.75" customHeight="1" x14ac:dyDescent="0.2"/>
    <row r="39736" ht="12.75" customHeight="1" x14ac:dyDescent="0.2"/>
    <row r="39737" ht="12.75" customHeight="1" x14ac:dyDescent="0.2"/>
    <row r="39738" ht="12.75" customHeight="1" x14ac:dyDescent="0.2"/>
    <row r="39739" ht="12.75" customHeight="1" x14ac:dyDescent="0.2"/>
    <row r="39740" ht="12.75" customHeight="1" x14ac:dyDescent="0.2"/>
    <row r="39741" ht="12.75" customHeight="1" x14ac:dyDescent="0.2"/>
    <row r="39742" ht="12.75" customHeight="1" x14ac:dyDescent="0.2"/>
    <row r="39743" ht="12.75" customHeight="1" x14ac:dyDescent="0.2"/>
    <row r="39744" ht="12.75" customHeight="1" x14ac:dyDescent="0.2"/>
    <row r="39745" ht="12.75" customHeight="1" x14ac:dyDescent="0.2"/>
    <row r="39746" ht="12.75" customHeight="1" x14ac:dyDescent="0.2"/>
    <row r="39747" ht="12.75" customHeight="1" x14ac:dyDescent="0.2"/>
    <row r="39748" ht="12.75" customHeight="1" x14ac:dyDescent="0.2"/>
    <row r="39749" ht="12.75" customHeight="1" x14ac:dyDescent="0.2"/>
    <row r="39750" ht="12.75" customHeight="1" x14ac:dyDescent="0.2"/>
    <row r="39751" ht="12.75" customHeight="1" x14ac:dyDescent="0.2"/>
    <row r="39752" ht="12.75" customHeight="1" x14ac:dyDescent="0.2"/>
    <row r="39753" ht="12.75" customHeight="1" x14ac:dyDescent="0.2"/>
    <row r="39754" ht="12.75" customHeight="1" x14ac:dyDescent="0.2"/>
    <row r="39755" ht="12.75" customHeight="1" x14ac:dyDescent="0.2"/>
    <row r="39756" ht="12.75" customHeight="1" x14ac:dyDescent="0.2"/>
    <row r="39757" ht="12.75" customHeight="1" x14ac:dyDescent="0.2"/>
    <row r="39758" ht="12.75" customHeight="1" x14ac:dyDescent="0.2"/>
    <row r="39759" ht="12.75" customHeight="1" x14ac:dyDescent="0.2"/>
    <row r="39760" ht="12.75" customHeight="1" x14ac:dyDescent="0.2"/>
    <row r="39761" ht="12.75" customHeight="1" x14ac:dyDescent="0.2"/>
    <row r="39762" ht="12.75" customHeight="1" x14ac:dyDescent="0.2"/>
    <row r="39763" ht="12.75" customHeight="1" x14ac:dyDescent="0.2"/>
    <row r="39764" ht="12.75" customHeight="1" x14ac:dyDescent="0.2"/>
    <row r="39765" ht="12.75" customHeight="1" x14ac:dyDescent="0.2"/>
    <row r="39766" ht="12.75" customHeight="1" x14ac:dyDescent="0.2"/>
    <row r="39767" ht="12.75" customHeight="1" x14ac:dyDescent="0.2"/>
    <row r="39768" ht="12.75" customHeight="1" x14ac:dyDescent="0.2"/>
    <row r="39769" ht="12.75" customHeight="1" x14ac:dyDescent="0.2"/>
    <row r="39770" ht="12.75" customHeight="1" x14ac:dyDescent="0.2"/>
    <row r="39771" ht="12.75" customHeight="1" x14ac:dyDescent="0.2"/>
    <row r="39772" ht="12.75" customHeight="1" x14ac:dyDescent="0.2"/>
    <row r="39773" ht="12.75" customHeight="1" x14ac:dyDescent="0.2"/>
    <row r="39774" ht="12.75" customHeight="1" x14ac:dyDescent="0.2"/>
    <row r="39775" ht="12.75" customHeight="1" x14ac:dyDescent="0.2"/>
    <row r="39776" ht="12.75" customHeight="1" x14ac:dyDescent="0.2"/>
    <row r="39777" ht="12.75" customHeight="1" x14ac:dyDescent="0.2"/>
    <row r="39778" ht="12.75" customHeight="1" x14ac:dyDescent="0.2"/>
    <row r="39779" ht="12.75" customHeight="1" x14ac:dyDescent="0.2"/>
    <row r="39780" ht="12.75" customHeight="1" x14ac:dyDescent="0.2"/>
    <row r="39781" ht="12.75" customHeight="1" x14ac:dyDescent="0.2"/>
    <row r="39782" ht="12.75" customHeight="1" x14ac:dyDescent="0.2"/>
    <row r="39783" ht="12.75" customHeight="1" x14ac:dyDescent="0.2"/>
    <row r="39784" ht="12.75" customHeight="1" x14ac:dyDescent="0.2"/>
    <row r="39785" ht="12.75" customHeight="1" x14ac:dyDescent="0.2"/>
    <row r="39786" ht="12.75" customHeight="1" x14ac:dyDescent="0.2"/>
    <row r="39787" ht="12.75" customHeight="1" x14ac:dyDescent="0.2"/>
    <row r="39788" ht="12.75" customHeight="1" x14ac:dyDescent="0.2"/>
    <row r="39789" ht="12.75" customHeight="1" x14ac:dyDescent="0.2"/>
    <row r="39790" ht="12.75" customHeight="1" x14ac:dyDescent="0.2"/>
    <row r="39791" ht="12.75" customHeight="1" x14ac:dyDescent="0.2"/>
    <row r="39792" ht="12.75" customHeight="1" x14ac:dyDescent="0.2"/>
    <row r="39793" ht="12.75" customHeight="1" x14ac:dyDescent="0.2"/>
    <row r="39794" ht="12.75" customHeight="1" x14ac:dyDescent="0.2"/>
    <row r="39795" ht="12.75" customHeight="1" x14ac:dyDescent="0.2"/>
    <row r="39796" ht="12.75" customHeight="1" x14ac:dyDescent="0.2"/>
    <row r="39797" ht="12.75" customHeight="1" x14ac:dyDescent="0.2"/>
    <row r="39798" ht="12.75" customHeight="1" x14ac:dyDescent="0.2"/>
    <row r="39799" ht="12.75" customHeight="1" x14ac:dyDescent="0.2"/>
    <row r="39800" ht="12.75" customHeight="1" x14ac:dyDescent="0.2"/>
    <row r="39801" ht="12.75" customHeight="1" x14ac:dyDescent="0.2"/>
    <row r="39802" ht="12.75" customHeight="1" x14ac:dyDescent="0.2"/>
    <row r="39803" ht="12.75" customHeight="1" x14ac:dyDescent="0.2"/>
    <row r="39804" ht="12.75" customHeight="1" x14ac:dyDescent="0.2"/>
    <row r="39805" ht="12.75" customHeight="1" x14ac:dyDescent="0.2"/>
    <row r="39806" ht="12.75" customHeight="1" x14ac:dyDescent="0.2"/>
    <row r="39807" ht="12.75" customHeight="1" x14ac:dyDescent="0.2"/>
    <row r="39808" ht="12.75" customHeight="1" x14ac:dyDescent="0.2"/>
    <row r="39809" ht="12.75" customHeight="1" x14ac:dyDescent="0.2"/>
    <row r="39810" ht="12.75" customHeight="1" x14ac:dyDescent="0.2"/>
    <row r="39811" ht="12.75" customHeight="1" x14ac:dyDescent="0.2"/>
    <row r="39812" ht="12.75" customHeight="1" x14ac:dyDescent="0.2"/>
    <row r="39813" ht="12.75" customHeight="1" x14ac:dyDescent="0.2"/>
    <row r="39814" ht="12.75" customHeight="1" x14ac:dyDescent="0.2"/>
    <row r="39815" ht="12.75" customHeight="1" x14ac:dyDescent="0.2"/>
    <row r="39816" ht="12.75" customHeight="1" x14ac:dyDescent="0.2"/>
    <row r="39817" ht="12.75" customHeight="1" x14ac:dyDescent="0.2"/>
    <row r="39818" ht="12.75" customHeight="1" x14ac:dyDescent="0.2"/>
    <row r="39819" ht="12.75" customHeight="1" x14ac:dyDescent="0.2"/>
    <row r="39820" ht="12.75" customHeight="1" x14ac:dyDescent="0.2"/>
    <row r="39821" ht="12.75" customHeight="1" x14ac:dyDescent="0.2"/>
    <row r="39822" ht="12.75" customHeight="1" x14ac:dyDescent="0.2"/>
    <row r="39823" ht="12.75" customHeight="1" x14ac:dyDescent="0.2"/>
    <row r="39824" ht="12.75" customHeight="1" x14ac:dyDescent="0.2"/>
    <row r="39825" ht="12.75" customHeight="1" x14ac:dyDescent="0.2"/>
    <row r="39826" ht="12.75" customHeight="1" x14ac:dyDescent="0.2"/>
    <row r="39827" ht="12.75" customHeight="1" x14ac:dyDescent="0.2"/>
    <row r="39828" ht="12.75" customHeight="1" x14ac:dyDescent="0.2"/>
    <row r="39829" ht="12.75" customHeight="1" x14ac:dyDescent="0.2"/>
    <row r="39830" ht="12.75" customHeight="1" x14ac:dyDescent="0.2"/>
    <row r="39831" ht="12.75" customHeight="1" x14ac:dyDescent="0.2"/>
    <row r="39832" ht="12.75" customHeight="1" x14ac:dyDescent="0.2"/>
    <row r="39833" ht="12.75" customHeight="1" x14ac:dyDescent="0.2"/>
    <row r="39834" ht="12.75" customHeight="1" x14ac:dyDescent="0.2"/>
    <row r="39835" ht="12.75" customHeight="1" x14ac:dyDescent="0.2"/>
    <row r="39836" ht="12.75" customHeight="1" x14ac:dyDescent="0.2"/>
    <row r="39837" ht="12.75" customHeight="1" x14ac:dyDescent="0.2"/>
    <row r="39838" ht="12.75" customHeight="1" x14ac:dyDescent="0.2"/>
    <row r="39839" ht="12.75" customHeight="1" x14ac:dyDescent="0.2"/>
    <row r="39840" ht="12.75" customHeight="1" x14ac:dyDescent="0.2"/>
    <row r="39841" ht="12.75" customHeight="1" x14ac:dyDescent="0.2"/>
    <row r="39842" ht="12.75" customHeight="1" x14ac:dyDescent="0.2"/>
    <row r="39843" ht="12.75" customHeight="1" x14ac:dyDescent="0.2"/>
    <row r="39844" ht="12.75" customHeight="1" x14ac:dyDescent="0.2"/>
    <row r="39845" ht="12.75" customHeight="1" x14ac:dyDescent="0.2"/>
    <row r="39846" ht="12.75" customHeight="1" x14ac:dyDescent="0.2"/>
    <row r="39847" ht="12.75" customHeight="1" x14ac:dyDescent="0.2"/>
    <row r="39848" ht="12.75" customHeight="1" x14ac:dyDescent="0.2"/>
    <row r="39849" ht="12.75" customHeight="1" x14ac:dyDescent="0.2"/>
    <row r="39850" ht="12.75" customHeight="1" x14ac:dyDescent="0.2"/>
    <row r="39851" ht="12.75" customHeight="1" x14ac:dyDescent="0.2"/>
    <row r="39852" ht="12.75" customHeight="1" x14ac:dyDescent="0.2"/>
    <row r="39853" ht="12.75" customHeight="1" x14ac:dyDescent="0.2"/>
    <row r="39854" ht="12.75" customHeight="1" x14ac:dyDescent="0.2"/>
    <row r="39855" ht="12.75" customHeight="1" x14ac:dyDescent="0.2"/>
    <row r="39856" ht="12.75" customHeight="1" x14ac:dyDescent="0.2"/>
    <row r="39857" ht="12.75" customHeight="1" x14ac:dyDescent="0.2"/>
    <row r="39858" ht="12.75" customHeight="1" x14ac:dyDescent="0.2"/>
    <row r="39859" ht="12.75" customHeight="1" x14ac:dyDescent="0.2"/>
    <row r="39860" ht="12.75" customHeight="1" x14ac:dyDescent="0.2"/>
    <row r="39861" ht="12.75" customHeight="1" x14ac:dyDescent="0.2"/>
    <row r="39862" ht="12.75" customHeight="1" x14ac:dyDescent="0.2"/>
    <row r="39863" ht="12.75" customHeight="1" x14ac:dyDescent="0.2"/>
    <row r="39864" ht="12.75" customHeight="1" x14ac:dyDescent="0.2"/>
    <row r="39865" ht="12.75" customHeight="1" x14ac:dyDescent="0.2"/>
    <row r="39866" ht="12.75" customHeight="1" x14ac:dyDescent="0.2"/>
    <row r="39867" ht="12.75" customHeight="1" x14ac:dyDescent="0.2"/>
    <row r="39868" ht="12.75" customHeight="1" x14ac:dyDescent="0.2"/>
    <row r="39869" ht="12.75" customHeight="1" x14ac:dyDescent="0.2"/>
    <row r="39870" ht="12.75" customHeight="1" x14ac:dyDescent="0.2"/>
    <row r="39871" ht="12.75" customHeight="1" x14ac:dyDescent="0.2"/>
    <row r="39872" ht="12.75" customHeight="1" x14ac:dyDescent="0.2"/>
    <row r="39873" ht="12.75" customHeight="1" x14ac:dyDescent="0.2"/>
    <row r="39874" ht="12.75" customHeight="1" x14ac:dyDescent="0.2"/>
    <row r="39875" ht="12.75" customHeight="1" x14ac:dyDescent="0.2"/>
    <row r="39876" ht="12.75" customHeight="1" x14ac:dyDescent="0.2"/>
    <row r="39877" ht="12.75" customHeight="1" x14ac:dyDescent="0.2"/>
    <row r="39878" ht="12.75" customHeight="1" x14ac:dyDescent="0.2"/>
    <row r="39879" ht="12.75" customHeight="1" x14ac:dyDescent="0.2"/>
    <row r="39880" ht="12.75" customHeight="1" x14ac:dyDescent="0.2"/>
    <row r="39881" ht="12.75" customHeight="1" x14ac:dyDescent="0.2"/>
    <row r="39882" ht="12.75" customHeight="1" x14ac:dyDescent="0.2"/>
    <row r="39883" ht="12.75" customHeight="1" x14ac:dyDescent="0.2"/>
    <row r="39884" ht="12.75" customHeight="1" x14ac:dyDescent="0.2"/>
    <row r="39885" ht="12.75" customHeight="1" x14ac:dyDescent="0.2"/>
    <row r="39886" ht="12.75" customHeight="1" x14ac:dyDescent="0.2"/>
    <row r="39887" ht="12.75" customHeight="1" x14ac:dyDescent="0.2"/>
    <row r="39888" ht="12.75" customHeight="1" x14ac:dyDescent="0.2"/>
    <row r="39889" ht="12.75" customHeight="1" x14ac:dyDescent="0.2"/>
    <row r="39890" ht="12.75" customHeight="1" x14ac:dyDescent="0.2"/>
    <row r="39891" ht="12.75" customHeight="1" x14ac:dyDescent="0.2"/>
    <row r="39892" ht="12.75" customHeight="1" x14ac:dyDescent="0.2"/>
    <row r="39893" ht="12.75" customHeight="1" x14ac:dyDescent="0.2"/>
    <row r="39894" ht="12.75" customHeight="1" x14ac:dyDescent="0.2"/>
    <row r="39895" ht="12.75" customHeight="1" x14ac:dyDescent="0.2"/>
    <row r="39896" ht="12.75" customHeight="1" x14ac:dyDescent="0.2"/>
    <row r="39897" ht="12.75" customHeight="1" x14ac:dyDescent="0.2"/>
    <row r="39898" ht="12.75" customHeight="1" x14ac:dyDescent="0.2"/>
    <row r="39899" ht="12.75" customHeight="1" x14ac:dyDescent="0.2"/>
    <row r="39900" ht="12.75" customHeight="1" x14ac:dyDescent="0.2"/>
    <row r="39901" ht="12.75" customHeight="1" x14ac:dyDescent="0.2"/>
    <row r="39902" ht="12.75" customHeight="1" x14ac:dyDescent="0.2"/>
    <row r="39903" ht="12.75" customHeight="1" x14ac:dyDescent="0.2"/>
    <row r="39904" ht="12.75" customHeight="1" x14ac:dyDescent="0.2"/>
    <row r="39905" ht="12.75" customHeight="1" x14ac:dyDescent="0.2"/>
    <row r="39906" ht="12.75" customHeight="1" x14ac:dyDescent="0.2"/>
    <row r="39907" ht="12.75" customHeight="1" x14ac:dyDescent="0.2"/>
    <row r="39908" ht="12.75" customHeight="1" x14ac:dyDescent="0.2"/>
    <row r="39909" ht="12.75" customHeight="1" x14ac:dyDescent="0.2"/>
    <row r="39910" ht="12.75" customHeight="1" x14ac:dyDescent="0.2"/>
    <row r="39911" ht="12.75" customHeight="1" x14ac:dyDescent="0.2"/>
    <row r="39912" ht="12.75" customHeight="1" x14ac:dyDescent="0.2"/>
    <row r="39913" ht="12.75" customHeight="1" x14ac:dyDescent="0.2"/>
    <row r="39914" ht="12.75" customHeight="1" x14ac:dyDescent="0.2"/>
    <row r="39915" ht="12.75" customHeight="1" x14ac:dyDescent="0.2"/>
    <row r="39916" ht="12.75" customHeight="1" x14ac:dyDescent="0.2"/>
    <row r="39917" ht="12.75" customHeight="1" x14ac:dyDescent="0.2"/>
    <row r="39918" ht="12.75" customHeight="1" x14ac:dyDescent="0.2"/>
    <row r="39919" ht="12.75" customHeight="1" x14ac:dyDescent="0.2"/>
    <row r="39920" ht="12.75" customHeight="1" x14ac:dyDescent="0.2"/>
    <row r="39921" ht="12.75" customHeight="1" x14ac:dyDescent="0.2"/>
    <row r="39922" ht="12.75" customHeight="1" x14ac:dyDescent="0.2"/>
    <row r="39923" ht="12.75" customHeight="1" x14ac:dyDescent="0.2"/>
    <row r="39924" ht="12.75" customHeight="1" x14ac:dyDescent="0.2"/>
    <row r="39925" ht="12.75" customHeight="1" x14ac:dyDescent="0.2"/>
    <row r="39926" ht="12.75" customHeight="1" x14ac:dyDescent="0.2"/>
    <row r="39927" ht="12.75" customHeight="1" x14ac:dyDescent="0.2"/>
    <row r="39928" ht="12.75" customHeight="1" x14ac:dyDescent="0.2"/>
    <row r="39929" ht="12.75" customHeight="1" x14ac:dyDescent="0.2"/>
    <row r="39930" ht="12.75" customHeight="1" x14ac:dyDescent="0.2"/>
    <row r="39931" ht="12.75" customHeight="1" x14ac:dyDescent="0.2"/>
    <row r="39932" ht="12.75" customHeight="1" x14ac:dyDescent="0.2"/>
    <row r="39933" ht="12.75" customHeight="1" x14ac:dyDescent="0.2"/>
    <row r="39934" ht="12.75" customHeight="1" x14ac:dyDescent="0.2"/>
    <row r="39935" ht="12.75" customHeight="1" x14ac:dyDescent="0.2"/>
    <row r="39936" ht="12.75" customHeight="1" x14ac:dyDescent="0.2"/>
    <row r="39937" ht="12.75" customHeight="1" x14ac:dyDescent="0.2"/>
    <row r="39938" ht="12.75" customHeight="1" x14ac:dyDescent="0.2"/>
    <row r="39939" ht="12.75" customHeight="1" x14ac:dyDescent="0.2"/>
    <row r="39940" ht="12.75" customHeight="1" x14ac:dyDescent="0.2"/>
    <row r="39941" ht="12.75" customHeight="1" x14ac:dyDescent="0.2"/>
    <row r="39942" ht="12.75" customHeight="1" x14ac:dyDescent="0.2"/>
    <row r="39943" ht="12.75" customHeight="1" x14ac:dyDescent="0.2"/>
    <row r="39944" ht="12.75" customHeight="1" x14ac:dyDescent="0.2"/>
    <row r="39945" ht="12.75" customHeight="1" x14ac:dyDescent="0.2"/>
    <row r="39946" ht="12.75" customHeight="1" x14ac:dyDescent="0.2"/>
    <row r="39947" ht="12.75" customHeight="1" x14ac:dyDescent="0.2"/>
    <row r="39948" ht="12.75" customHeight="1" x14ac:dyDescent="0.2"/>
    <row r="39949" ht="12.75" customHeight="1" x14ac:dyDescent="0.2"/>
    <row r="39950" ht="12.75" customHeight="1" x14ac:dyDescent="0.2"/>
    <row r="39951" ht="12.75" customHeight="1" x14ac:dyDescent="0.2"/>
    <row r="39952" ht="12.75" customHeight="1" x14ac:dyDescent="0.2"/>
    <row r="39953" ht="12.75" customHeight="1" x14ac:dyDescent="0.2"/>
    <row r="39954" ht="12.75" customHeight="1" x14ac:dyDescent="0.2"/>
    <row r="39955" ht="12.75" customHeight="1" x14ac:dyDescent="0.2"/>
    <row r="39956" ht="12.75" customHeight="1" x14ac:dyDescent="0.2"/>
    <row r="39957" ht="12.75" customHeight="1" x14ac:dyDescent="0.2"/>
    <row r="39958" ht="12.75" customHeight="1" x14ac:dyDescent="0.2"/>
    <row r="39959" ht="12.75" customHeight="1" x14ac:dyDescent="0.2"/>
    <row r="39960" ht="12.75" customHeight="1" x14ac:dyDescent="0.2"/>
    <row r="39961" ht="12.75" customHeight="1" x14ac:dyDescent="0.2"/>
    <row r="39962" ht="12.75" customHeight="1" x14ac:dyDescent="0.2"/>
    <row r="39963" ht="12.75" customHeight="1" x14ac:dyDescent="0.2"/>
    <row r="39964" ht="12.75" customHeight="1" x14ac:dyDescent="0.2"/>
    <row r="39965" ht="12.75" customHeight="1" x14ac:dyDescent="0.2"/>
    <row r="39966" ht="12.75" customHeight="1" x14ac:dyDescent="0.2"/>
    <row r="39967" ht="12.75" customHeight="1" x14ac:dyDescent="0.2"/>
    <row r="39968" ht="12.75" customHeight="1" x14ac:dyDescent="0.2"/>
    <row r="39969" ht="12.75" customHeight="1" x14ac:dyDescent="0.2"/>
    <row r="39970" ht="12.75" customHeight="1" x14ac:dyDescent="0.2"/>
    <row r="39971" ht="12.75" customHeight="1" x14ac:dyDescent="0.2"/>
    <row r="39972" ht="12.75" customHeight="1" x14ac:dyDescent="0.2"/>
    <row r="39973" ht="12.75" customHeight="1" x14ac:dyDescent="0.2"/>
    <row r="39974" ht="12.75" customHeight="1" x14ac:dyDescent="0.2"/>
    <row r="39975" ht="12.75" customHeight="1" x14ac:dyDescent="0.2"/>
    <row r="39976" ht="12.75" customHeight="1" x14ac:dyDescent="0.2"/>
    <row r="39977" ht="12.75" customHeight="1" x14ac:dyDescent="0.2"/>
    <row r="39978" ht="12.75" customHeight="1" x14ac:dyDescent="0.2"/>
    <row r="39979" ht="12.75" customHeight="1" x14ac:dyDescent="0.2"/>
    <row r="39980" ht="12.75" customHeight="1" x14ac:dyDescent="0.2"/>
    <row r="39981" ht="12.75" customHeight="1" x14ac:dyDescent="0.2"/>
    <row r="39982" ht="12.75" customHeight="1" x14ac:dyDescent="0.2"/>
    <row r="39983" ht="12.75" customHeight="1" x14ac:dyDescent="0.2"/>
    <row r="39984" ht="12.75" customHeight="1" x14ac:dyDescent="0.2"/>
    <row r="39985" ht="12.75" customHeight="1" x14ac:dyDescent="0.2"/>
    <row r="39986" ht="12.75" customHeight="1" x14ac:dyDescent="0.2"/>
    <row r="39987" ht="12.75" customHeight="1" x14ac:dyDescent="0.2"/>
    <row r="39988" ht="12.75" customHeight="1" x14ac:dyDescent="0.2"/>
    <row r="39989" ht="12.75" customHeight="1" x14ac:dyDescent="0.2"/>
    <row r="39990" ht="12.75" customHeight="1" x14ac:dyDescent="0.2"/>
    <row r="39991" ht="12.75" customHeight="1" x14ac:dyDescent="0.2"/>
    <row r="39992" ht="12.75" customHeight="1" x14ac:dyDescent="0.2"/>
    <row r="39993" ht="12.75" customHeight="1" x14ac:dyDescent="0.2"/>
    <row r="39994" ht="12.75" customHeight="1" x14ac:dyDescent="0.2"/>
    <row r="39995" ht="12.75" customHeight="1" x14ac:dyDescent="0.2"/>
    <row r="39996" ht="12.75" customHeight="1" x14ac:dyDescent="0.2"/>
    <row r="39997" ht="12.75" customHeight="1" x14ac:dyDescent="0.2"/>
    <row r="39998" ht="12.75" customHeight="1" x14ac:dyDescent="0.2"/>
    <row r="39999" ht="12.75" customHeight="1" x14ac:dyDescent="0.2"/>
    <row r="40000" ht="12.75" customHeight="1" x14ac:dyDescent="0.2"/>
    <row r="40001" ht="12.75" customHeight="1" x14ac:dyDescent="0.2"/>
    <row r="40002" ht="12.75" customHeight="1" x14ac:dyDescent="0.2"/>
    <row r="40003" ht="12.75" customHeight="1" x14ac:dyDescent="0.2"/>
    <row r="40004" ht="12.75" customHeight="1" x14ac:dyDescent="0.2"/>
    <row r="40005" ht="12.75" customHeight="1" x14ac:dyDescent="0.2"/>
    <row r="40006" ht="12.75" customHeight="1" x14ac:dyDescent="0.2"/>
    <row r="40007" ht="12.75" customHeight="1" x14ac:dyDescent="0.2"/>
    <row r="40008" ht="12.75" customHeight="1" x14ac:dyDescent="0.2"/>
    <row r="40009" ht="12.75" customHeight="1" x14ac:dyDescent="0.2"/>
    <row r="40010" ht="12.75" customHeight="1" x14ac:dyDescent="0.2"/>
    <row r="40011" ht="12.75" customHeight="1" x14ac:dyDescent="0.2"/>
    <row r="40012" ht="12.75" customHeight="1" x14ac:dyDescent="0.2"/>
    <row r="40013" ht="12.75" customHeight="1" x14ac:dyDescent="0.2"/>
    <row r="40014" ht="12.75" customHeight="1" x14ac:dyDescent="0.2"/>
    <row r="40015" ht="12.75" customHeight="1" x14ac:dyDescent="0.2"/>
    <row r="40016" ht="12.75" customHeight="1" x14ac:dyDescent="0.2"/>
    <row r="40017" ht="12.75" customHeight="1" x14ac:dyDescent="0.2"/>
    <row r="40018" ht="12.75" customHeight="1" x14ac:dyDescent="0.2"/>
    <row r="40019" ht="12.75" customHeight="1" x14ac:dyDescent="0.2"/>
    <row r="40020" ht="12.75" customHeight="1" x14ac:dyDescent="0.2"/>
    <row r="40021" ht="12.75" customHeight="1" x14ac:dyDescent="0.2"/>
    <row r="40022" ht="12.75" customHeight="1" x14ac:dyDescent="0.2"/>
    <row r="40023" ht="12.75" customHeight="1" x14ac:dyDescent="0.2"/>
    <row r="40024" ht="12.75" customHeight="1" x14ac:dyDescent="0.2"/>
    <row r="40025" ht="12.75" customHeight="1" x14ac:dyDescent="0.2"/>
    <row r="40026" ht="12.75" customHeight="1" x14ac:dyDescent="0.2"/>
    <row r="40027" ht="12.75" customHeight="1" x14ac:dyDescent="0.2"/>
    <row r="40028" ht="12.75" customHeight="1" x14ac:dyDescent="0.2"/>
    <row r="40029" ht="12.75" customHeight="1" x14ac:dyDescent="0.2"/>
    <row r="40030" ht="12.75" customHeight="1" x14ac:dyDescent="0.2"/>
    <row r="40031" ht="12.75" customHeight="1" x14ac:dyDescent="0.2"/>
    <row r="40032" ht="12.75" customHeight="1" x14ac:dyDescent="0.2"/>
    <row r="40033" ht="12.75" customHeight="1" x14ac:dyDescent="0.2"/>
    <row r="40034" ht="12.75" customHeight="1" x14ac:dyDescent="0.2"/>
    <row r="40035" ht="12.75" customHeight="1" x14ac:dyDescent="0.2"/>
    <row r="40036" ht="12.75" customHeight="1" x14ac:dyDescent="0.2"/>
    <row r="40037" ht="12.75" customHeight="1" x14ac:dyDescent="0.2"/>
    <row r="40038" ht="12.75" customHeight="1" x14ac:dyDescent="0.2"/>
    <row r="40039" ht="12.75" customHeight="1" x14ac:dyDescent="0.2"/>
    <row r="40040" ht="12.75" customHeight="1" x14ac:dyDescent="0.2"/>
    <row r="40041" ht="12.75" customHeight="1" x14ac:dyDescent="0.2"/>
    <row r="40042" ht="12.75" customHeight="1" x14ac:dyDescent="0.2"/>
    <row r="40043" ht="12.75" customHeight="1" x14ac:dyDescent="0.2"/>
    <row r="40044" ht="12.75" customHeight="1" x14ac:dyDescent="0.2"/>
    <row r="40045" ht="12.75" customHeight="1" x14ac:dyDescent="0.2"/>
    <row r="40046" ht="12.75" customHeight="1" x14ac:dyDescent="0.2"/>
    <row r="40047" ht="12.75" customHeight="1" x14ac:dyDescent="0.2"/>
    <row r="40048" ht="12.75" customHeight="1" x14ac:dyDescent="0.2"/>
    <row r="40049" ht="12.75" customHeight="1" x14ac:dyDescent="0.2"/>
    <row r="40050" ht="12.75" customHeight="1" x14ac:dyDescent="0.2"/>
    <row r="40051" ht="12.75" customHeight="1" x14ac:dyDescent="0.2"/>
    <row r="40052" ht="12.75" customHeight="1" x14ac:dyDescent="0.2"/>
    <row r="40053" ht="12.75" customHeight="1" x14ac:dyDescent="0.2"/>
    <row r="40054" ht="12.75" customHeight="1" x14ac:dyDescent="0.2"/>
    <row r="40055" ht="12.75" customHeight="1" x14ac:dyDescent="0.2"/>
    <row r="40056" ht="12.75" customHeight="1" x14ac:dyDescent="0.2"/>
    <row r="40057" ht="12.75" customHeight="1" x14ac:dyDescent="0.2"/>
    <row r="40058" ht="12.75" customHeight="1" x14ac:dyDescent="0.2"/>
    <row r="40059" ht="12.75" customHeight="1" x14ac:dyDescent="0.2"/>
    <row r="40060" ht="12.75" customHeight="1" x14ac:dyDescent="0.2"/>
    <row r="40061" ht="12.75" customHeight="1" x14ac:dyDescent="0.2"/>
    <row r="40062" ht="12.75" customHeight="1" x14ac:dyDescent="0.2"/>
    <row r="40063" ht="12.75" customHeight="1" x14ac:dyDescent="0.2"/>
    <row r="40064" ht="12.75" customHeight="1" x14ac:dyDescent="0.2"/>
    <row r="40065" ht="12.75" customHeight="1" x14ac:dyDescent="0.2"/>
    <row r="40066" ht="12.75" customHeight="1" x14ac:dyDescent="0.2"/>
    <row r="40067" ht="12.75" customHeight="1" x14ac:dyDescent="0.2"/>
    <row r="40068" ht="12.75" customHeight="1" x14ac:dyDescent="0.2"/>
    <row r="40069" ht="12.75" customHeight="1" x14ac:dyDescent="0.2"/>
    <row r="40070" ht="12.75" customHeight="1" x14ac:dyDescent="0.2"/>
    <row r="40071" ht="12.75" customHeight="1" x14ac:dyDescent="0.2"/>
    <row r="40072" ht="12.75" customHeight="1" x14ac:dyDescent="0.2"/>
    <row r="40073" ht="12.75" customHeight="1" x14ac:dyDescent="0.2"/>
    <row r="40074" ht="12.75" customHeight="1" x14ac:dyDescent="0.2"/>
    <row r="40075" ht="12.75" customHeight="1" x14ac:dyDescent="0.2"/>
    <row r="40076" ht="12.75" customHeight="1" x14ac:dyDescent="0.2"/>
    <row r="40077" ht="12.75" customHeight="1" x14ac:dyDescent="0.2"/>
    <row r="40078" ht="12.75" customHeight="1" x14ac:dyDescent="0.2"/>
    <row r="40079" ht="12.75" customHeight="1" x14ac:dyDescent="0.2"/>
    <row r="40080" ht="12.75" customHeight="1" x14ac:dyDescent="0.2"/>
    <row r="40081" ht="12.75" customHeight="1" x14ac:dyDescent="0.2"/>
    <row r="40082" ht="12.75" customHeight="1" x14ac:dyDescent="0.2"/>
    <row r="40083" ht="12.75" customHeight="1" x14ac:dyDescent="0.2"/>
    <row r="40084" ht="12.75" customHeight="1" x14ac:dyDescent="0.2"/>
    <row r="40085" ht="12.75" customHeight="1" x14ac:dyDescent="0.2"/>
    <row r="40086" ht="12.75" customHeight="1" x14ac:dyDescent="0.2"/>
    <row r="40087" ht="12.75" customHeight="1" x14ac:dyDescent="0.2"/>
    <row r="40088" ht="12.75" customHeight="1" x14ac:dyDescent="0.2"/>
    <row r="40089" ht="12.75" customHeight="1" x14ac:dyDescent="0.2"/>
    <row r="40090" ht="12.75" customHeight="1" x14ac:dyDescent="0.2"/>
    <row r="40091" ht="12.75" customHeight="1" x14ac:dyDescent="0.2"/>
    <row r="40092" ht="12.75" customHeight="1" x14ac:dyDescent="0.2"/>
    <row r="40093" ht="12.75" customHeight="1" x14ac:dyDescent="0.2"/>
    <row r="40094" ht="12.75" customHeight="1" x14ac:dyDescent="0.2"/>
    <row r="40095" ht="12.75" customHeight="1" x14ac:dyDescent="0.2"/>
    <row r="40096" ht="12.75" customHeight="1" x14ac:dyDescent="0.2"/>
    <row r="40097" ht="12.75" customHeight="1" x14ac:dyDescent="0.2"/>
    <row r="40098" ht="12.75" customHeight="1" x14ac:dyDescent="0.2"/>
    <row r="40099" ht="12.75" customHeight="1" x14ac:dyDescent="0.2"/>
    <row r="40100" ht="12.75" customHeight="1" x14ac:dyDescent="0.2"/>
    <row r="40101" ht="12.75" customHeight="1" x14ac:dyDescent="0.2"/>
    <row r="40102" ht="12.75" customHeight="1" x14ac:dyDescent="0.2"/>
    <row r="40103" ht="12.75" customHeight="1" x14ac:dyDescent="0.2"/>
    <row r="40104" ht="12.75" customHeight="1" x14ac:dyDescent="0.2"/>
    <row r="40105" ht="12.75" customHeight="1" x14ac:dyDescent="0.2"/>
    <row r="40106" ht="12.75" customHeight="1" x14ac:dyDescent="0.2"/>
    <row r="40107" ht="12.75" customHeight="1" x14ac:dyDescent="0.2"/>
    <row r="40108" ht="12.75" customHeight="1" x14ac:dyDescent="0.2"/>
    <row r="40109" ht="12.75" customHeight="1" x14ac:dyDescent="0.2"/>
    <row r="40110" ht="12.75" customHeight="1" x14ac:dyDescent="0.2"/>
    <row r="40111" ht="12.75" customHeight="1" x14ac:dyDescent="0.2"/>
    <row r="40112" ht="12.75" customHeight="1" x14ac:dyDescent="0.2"/>
    <row r="40113" ht="12.75" customHeight="1" x14ac:dyDescent="0.2"/>
    <row r="40114" ht="12.75" customHeight="1" x14ac:dyDescent="0.2"/>
    <row r="40115" ht="12.75" customHeight="1" x14ac:dyDescent="0.2"/>
    <row r="40116" ht="12.75" customHeight="1" x14ac:dyDescent="0.2"/>
    <row r="40117" ht="12.75" customHeight="1" x14ac:dyDescent="0.2"/>
    <row r="40118" ht="12.75" customHeight="1" x14ac:dyDescent="0.2"/>
    <row r="40119" ht="12.75" customHeight="1" x14ac:dyDescent="0.2"/>
    <row r="40120" ht="12.75" customHeight="1" x14ac:dyDescent="0.2"/>
    <row r="40121" ht="12.75" customHeight="1" x14ac:dyDescent="0.2"/>
    <row r="40122" ht="12.75" customHeight="1" x14ac:dyDescent="0.2"/>
    <row r="40123" ht="12.75" customHeight="1" x14ac:dyDescent="0.2"/>
    <row r="40124" ht="12.75" customHeight="1" x14ac:dyDescent="0.2"/>
    <row r="40125" ht="12.75" customHeight="1" x14ac:dyDescent="0.2"/>
    <row r="40126" ht="12.75" customHeight="1" x14ac:dyDescent="0.2"/>
    <row r="40127" ht="12.75" customHeight="1" x14ac:dyDescent="0.2"/>
    <row r="40128" ht="12.75" customHeight="1" x14ac:dyDescent="0.2"/>
    <row r="40129" ht="12.75" customHeight="1" x14ac:dyDescent="0.2"/>
    <row r="40130" ht="12.75" customHeight="1" x14ac:dyDescent="0.2"/>
    <row r="40131" ht="12.75" customHeight="1" x14ac:dyDescent="0.2"/>
    <row r="40132" ht="12.75" customHeight="1" x14ac:dyDescent="0.2"/>
    <row r="40133" ht="12.75" customHeight="1" x14ac:dyDescent="0.2"/>
    <row r="40134" ht="12.75" customHeight="1" x14ac:dyDescent="0.2"/>
    <row r="40135" ht="12.75" customHeight="1" x14ac:dyDescent="0.2"/>
    <row r="40136" ht="12.75" customHeight="1" x14ac:dyDescent="0.2"/>
    <row r="40137" ht="12.75" customHeight="1" x14ac:dyDescent="0.2"/>
    <row r="40138" ht="12.75" customHeight="1" x14ac:dyDescent="0.2"/>
    <row r="40139" ht="12.75" customHeight="1" x14ac:dyDescent="0.2"/>
    <row r="40140" ht="12.75" customHeight="1" x14ac:dyDescent="0.2"/>
    <row r="40141" ht="12.75" customHeight="1" x14ac:dyDescent="0.2"/>
    <row r="40142" ht="12.75" customHeight="1" x14ac:dyDescent="0.2"/>
    <row r="40143" ht="12.75" customHeight="1" x14ac:dyDescent="0.2"/>
    <row r="40144" ht="12.75" customHeight="1" x14ac:dyDescent="0.2"/>
    <row r="40145" ht="12.75" customHeight="1" x14ac:dyDescent="0.2"/>
    <row r="40146" ht="12.75" customHeight="1" x14ac:dyDescent="0.2"/>
    <row r="40147" ht="12.75" customHeight="1" x14ac:dyDescent="0.2"/>
    <row r="40148" ht="12.75" customHeight="1" x14ac:dyDescent="0.2"/>
    <row r="40149" ht="12.75" customHeight="1" x14ac:dyDescent="0.2"/>
    <row r="40150" ht="12.75" customHeight="1" x14ac:dyDescent="0.2"/>
    <row r="40151" ht="12.75" customHeight="1" x14ac:dyDescent="0.2"/>
    <row r="40152" ht="12.75" customHeight="1" x14ac:dyDescent="0.2"/>
    <row r="40153" ht="12.75" customHeight="1" x14ac:dyDescent="0.2"/>
    <row r="40154" ht="12.75" customHeight="1" x14ac:dyDescent="0.2"/>
    <row r="40155" ht="12.75" customHeight="1" x14ac:dyDescent="0.2"/>
    <row r="40156" ht="12.75" customHeight="1" x14ac:dyDescent="0.2"/>
    <row r="40157" ht="12.75" customHeight="1" x14ac:dyDescent="0.2"/>
    <row r="40158" ht="12.75" customHeight="1" x14ac:dyDescent="0.2"/>
    <row r="40159" ht="12.75" customHeight="1" x14ac:dyDescent="0.2"/>
    <row r="40160" ht="12.75" customHeight="1" x14ac:dyDescent="0.2"/>
    <row r="40161" ht="12.75" customHeight="1" x14ac:dyDescent="0.2"/>
    <row r="40162" ht="12.75" customHeight="1" x14ac:dyDescent="0.2"/>
    <row r="40163" ht="12.75" customHeight="1" x14ac:dyDescent="0.2"/>
    <row r="40164" ht="12.75" customHeight="1" x14ac:dyDescent="0.2"/>
    <row r="40165" ht="12.75" customHeight="1" x14ac:dyDescent="0.2"/>
    <row r="40166" ht="12.75" customHeight="1" x14ac:dyDescent="0.2"/>
    <row r="40167" ht="12.75" customHeight="1" x14ac:dyDescent="0.2"/>
    <row r="40168" ht="12.75" customHeight="1" x14ac:dyDescent="0.2"/>
    <row r="40169" ht="12.75" customHeight="1" x14ac:dyDescent="0.2"/>
    <row r="40170" ht="12.75" customHeight="1" x14ac:dyDescent="0.2"/>
    <row r="40171" ht="12.75" customHeight="1" x14ac:dyDescent="0.2"/>
    <row r="40172" ht="12.75" customHeight="1" x14ac:dyDescent="0.2"/>
    <row r="40173" ht="12.75" customHeight="1" x14ac:dyDescent="0.2"/>
    <row r="40174" ht="12.75" customHeight="1" x14ac:dyDescent="0.2"/>
    <row r="40175" ht="12.75" customHeight="1" x14ac:dyDescent="0.2"/>
    <row r="40176" ht="12.75" customHeight="1" x14ac:dyDescent="0.2"/>
    <row r="40177" ht="12.75" customHeight="1" x14ac:dyDescent="0.2"/>
    <row r="40178" ht="12.75" customHeight="1" x14ac:dyDescent="0.2"/>
    <row r="40179" ht="12.75" customHeight="1" x14ac:dyDescent="0.2"/>
    <row r="40180" ht="12.75" customHeight="1" x14ac:dyDescent="0.2"/>
    <row r="40181" ht="12.75" customHeight="1" x14ac:dyDescent="0.2"/>
    <row r="40182" ht="12.75" customHeight="1" x14ac:dyDescent="0.2"/>
    <row r="40183" ht="12.75" customHeight="1" x14ac:dyDescent="0.2"/>
    <row r="40184" ht="12.75" customHeight="1" x14ac:dyDescent="0.2"/>
    <row r="40185" ht="12.75" customHeight="1" x14ac:dyDescent="0.2"/>
    <row r="40186" ht="12.75" customHeight="1" x14ac:dyDescent="0.2"/>
    <row r="40187" ht="12.75" customHeight="1" x14ac:dyDescent="0.2"/>
    <row r="40188" ht="12.75" customHeight="1" x14ac:dyDescent="0.2"/>
    <row r="40189" ht="12.75" customHeight="1" x14ac:dyDescent="0.2"/>
    <row r="40190" ht="12.75" customHeight="1" x14ac:dyDescent="0.2"/>
    <row r="40191" ht="12.75" customHeight="1" x14ac:dyDescent="0.2"/>
    <row r="40192" ht="12.75" customHeight="1" x14ac:dyDescent="0.2"/>
    <row r="40193" ht="12.75" customHeight="1" x14ac:dyDescent="0.2"/>
    <row r="40194" ht="12.75" customHeight="1" x14ac:dyDescent="0.2"/>
    <row r="40195" ht="12.75" customHeight="1" x14ac:dyDescent="0.2"/>
    <row r="40196" ht="12.75" customHeight="1" x14ac:dyDescent="0.2"/>
    <row r="40197" ht="12.75" customHeight="1" x14ac:dyDescent="0.2"/>
    <row r="40198" ht="12.75" customHeight="1" x14ac:dyDescent="0.2"/>
    <row r="40199" ht="12.75" customHeight="1" x14ac:dyDescent="0.2"/>
    <row r="40200" ht="12.75" customHeight="1" x14ac:dyDescent="0.2"/>
    <row r="40201" ht="12.75" customHeight="1" x14ac:dyDescent="0.2"/>
    <row r="40202" ht="12.75" customHeight="1" x14ac:dyDescent="0.2"/>
    <row r="40203" ht="12.75" customHeight="1" x14ac:dyDescent="0.2"/>
    <row r="40204" ht="12.75" customHeight="1" x14ac:dyDescent="0.2"/>
    <row r="40205" ht="12.75" customHeight="1" x14ac:dyDescent="0.2"/>
    <row r="40206" ht="12.75" customHeight="1" x14ac:dyDescent="0.2"/>
    <row r="40207" ht="12.75" customHeight="1" x14ac:dyDescent="0.2"/>
    <row r="40208" ht="12.75" customHeight="1" x14ac:dyDescent="0.2"/>
    <row r="40209" ht="12.75" customHeight="1" x14ac:dyDescent="0.2"/>
    <row r="40210" ht="12.75" customHeight="1" x14ac:dyDescent="0.2"/>
    <row r="40211" ht="12.75" customHeight="1" x14ac:dyDescent="0.2"/>
    <row r="40212" ht="12.75" customHeight="1" x14ac:dyDescent="0.2"/>
    <row r="40213" ht="12.75" customHeight="1" x14ac:dyDescent="0.2"/>
    <row r="40214" ht="12.75" customHeight="1" x14ac:dyDescent="0.2"/>
    <row r="40215" ht="12.75" customHeight="1" x14ac:dyDescent="0.2"/>
    <row r="40216" ht="12.75" customHeight="1" x14ac:dyDescent="0.2"/>
    <row r="40217" ht="12.75" customHeight="1" x14ac:dyDescent="0.2"/>
    <row r="40218" ht="12.75" customHeight="1" x14ac:dyDescent="0.2"/>
    <row r="40219" ht="12.75" customHeight="1" x14ac:dyDescent="0.2"/>
    <row r="40220" ht="12.75" customHeight="1" x14ac:dyDescent="0.2"/>
    <row r="40221" ht="12.75" customHeight="1" x14ac:dyDescent="0.2"/>
    <row r="40222" ht="12.75" customHeight="1" x14ac:dyDescent="0.2"/>
    <row r="40223" ht="12.75" customHeight="1" x14ac:dyDescent="0.2"/>
    <row r="40224" ht="12.75" customHeight="1" x14ac:dyDescent="0.2"/>
    <row r="40225" ht="12.75" customHeight="1" x14ac:dyDescent="0.2"/>
    <row r="40226" ht="12.75" customHeight="1" x14ac:dyDescent="0.2"/>
    <row r="40227" ht="12.75" customHeight="1" x14ac:dyDescent="0.2"/>
    <row r="40228" ht="12.75" customHeight="1" x14ac:dyDescent="0.2"/>
    <row r="40229" ht="12.75" customHeight="1" x14ac:dyDescent="0.2"/>
    <row r="40230" ht="12.75" customHeight="1" x14ac:dyDescent="0.2"/>
    <row r="40231" ht="12.75" customHeight="1" x14ac:dyDescent="0.2"/>
    <row r="40232" ht="12.75" customHeight="1" x14ac:dyDescent="0.2"/>
    <row r="40233" ht="12.75" customHeight="1" x14ac:dyDescent="0.2"/>
    <row r="40234" ht="12.75" customHeight="1" x14ac:dyDescent="0.2"/>
    <row r="40235" ht="12.75" customHeight="1" x14ac:dyDescent="0.2"/>
    <row r="40236" ht="12.75" customHeight="1" x14ac:dyDescent="0.2"/>
    <row r="40237" ht="12.75" customHeight="1" x14ac:dyDescent="0.2"/>
    <row r="40238" ht="12.75" customHeight="1" x14ac:dyDescent="0.2"/>
    <row r="40239" ht="12.75" customHeight="1" x14ac:dyDescent="0.2"/>
    <row r="40240" ht="12.75" customHeight="1" x14ac:dyDescent="0.2"/>
    <row r="40241" ht="12.75" customHeight="1" x14ac:dyDescent="0.2"/>
    <row r="40242" ht="12.75" customHeight="1" x14ac:dyDescent="0.2"/>
    <row r="40243" ht="12.75" customHeight="1" x14ac:dyDescent="0.2"/>
    <row r="40244" ht="12.75" customHeight="1" x14ac:dyDescent="0.2"/>
    <row r="40245" ht="12.75" customHeight="1" x14ac:dyDescent="0.2"/>
    <row r="40246" ht="12.75" customHeight="1" x14ac:dyDescent="0.2"/>
    <row r="40247" ht="12.75" customHeight="1" x14ac:dyDescent="0.2"/>
    <row r="40248" ht="12.75" customHeight="1" x14ac:dyDescent="0.2"/>
    <row r="40249" ht="12.75" customHeight="1" x14ac:dyDescent="0.2"/>
    <row r="40250" ht="12.75" customHeight="1" x14ac:dyDescent="0.2"/>
    <row r="40251" ht="12.75" customHeight="1" x14ac:dyDescent="0.2"/>
    <row r="40252" ht="12.75" customHeight="1" x14ac:dyDescent="0.2"/>
    <row r="40253" ht="12.75" customHeight="1" x14ac:dyDescent="0.2"/>
    <row r="40254" ht="12.75" customHeight="1" x14ac:dyDescent="0.2"/>
    <row r="40255" ht="12.75" customHeight="1" x14ac:dyDescent="0.2"/>
    <row r="40256" ht="12.75" customHeight="1" x14ac:dyDescent="0.2"/>
    <row r="40257" ht="12.75" customHeight="1" x14ac:dyDescent="0.2"/>
    <row r="40258" ht="12.75" customHeight="1" x14ac:dyDescent="0.2"/>
    <row r="40259" ht="12.75" customHeight="1" x14ac:dyDescent="0.2"/>
    <row r="40260" ht="12.75" customHeight="1" x14ac:dyDescent="0.2"/>
    <row r="40261" ht="12.75" customHeight="1" x14ac:dyDescent="0.2"/>
    <row r="40262" ht="12.75" customHeight="1" x14ac:dyDescent="0.2"/>
    <row r="40263" ht="12.75" customHeight="1" x14ac:dyDescent="0.2"/>
    <row r="40264" ht="12.75" customHeight="1" x14ac:dyDescent="0.2"/>
    <row r="40265" ht="12.75" customHeight="1" x14ac:dyDescent="0.2"/>
    <row r="40266" ht="12.75" customHeight="1" x14ac:dyDescent="0.2"/>
    <row r="40267" ht="12.75" customHeight="1" x14ac:dyDescent="0.2"/>
    <row r="40268" ht="12.75" customHeight="1" x14ac:dyDescent="0.2"/>
    <row r="40269" ht="12.75" customHeight="1" x14ac:dyDescent="0.2"/>
    <row r="40270" ht="12.75" customHeight="1" x14ac:dyDescent="0.2"/>
    <row r="40271" ht="12.75" customHeight="1" x14ac:dyDescent="0.2"/>
    <row r="40272" ht="12.75" customHeight="1" x14ac:dyDescent="0.2"/>
    <row r="40273" ht="12.75" customHeight="1" x14ac:dyDescent="0.2"/>
    <row r="40274" ht="12.75" customHeight="1" x14ac:dyDescent="0.2"/>
    <row r="40275" ht="12.75" customHeight="1" x14ac:dyDescent="0.2"/>
    <row r="40276" ht="12.75" customHeight="1" x14ac:dyDescent="0.2"/>
    <row r="40277" ht="12.75" customHeight="1" x14ac:dyDescent="0.2"/>
    <row r="40278" ht="12.75" customHeight="1" x14ac:dyDescent="0.2"/>
    <row r="40279" ht="12.75" customHeight="1" x14ac:dyDescent="0.2"/>
    <row r="40280" ht="12.75" customHeight="1" x14ac:dyDescent="0.2"/>
    <row r="40281" ht="12.75" customHeight="1" x14ac:dyDescent="0.2"/>
    <row r="40282" ht="12.75" customHeight="1" x14ac:dyDescent="0.2"/>
    <row r="40283" ht="12.75" customHeight="1" x14ac:dyDescent="0.2"/>
    <row r="40284" ht="12.75" customHeight="1" x14ac:dyDescent="0.2"/>
    <row r="40285" ht="12.75" customHeight="1" x14ac:dyDescent="0.2"/>
    <row r="40286" ht="12.75" customHeight="1" x14ac:dyDescent="0.2"/>
    <row r="40287" ht="12.75" customHeight="1" x14ac:dyDescent="0.2"/>
    <row r="40288" ht="12.75" customHeight="1" x14ac:dyDescent="0.2"/>
    <row r="40289" ht="12.75" customHeight="1" x14ac:dyDescent="0.2"/>
    <row r="40290" ht="12.75" customHeight="1" x14ac:dyDescent="0.2"/>
    <row r="40291" ht="12.75" customHeight="1" x14ac:dyDescent="0.2"/>
    <row r="40292" ht="12.75" customHeight="1" x14ac:dyDescent="0.2"/>
    <row r="40293" ht="12.75" customHeight="1" x14ac:dyDescent="0.2"/>
    <row r="40294" ht="12.75" customHeight="1" x14ac:dyDescent="0.2"/>
    <row r="40295" ht="12.75" customHeight="1" x14ac:dyDescent="0.2"/>
    <row r="40296" ht="12.75" customHeight="1" x14ac:dyDescent="0.2"/>
    <row r="40297" ht="12.75" customHeight="1" x14ac:dyDescent="0.2"/>
    <row r="40298" ht="12.75" customHeight="1" x14ac:dyDescent="0.2"/>
    <row r="40299" ht="12.75" customHeight="1" x14ac:dyDescent="0.2"/>
    <row r="40300" ht="12.75" customHeight="1" x14ac:dyDescent="0.2"/>
    <row r="40301" ht="12.75" customHeight="1" x14ac:dyDescent="0.2"/>
    <row r="40302" ht="12.75" customHeight="1" x14ac:dyDescent="0.2"/>
    <row r="40303" ht="12.75" customHeight="1" x14ac:dyDescent="0.2"/>
    <row r="40304" ht="12.75" customHeight="1" x14ac:dyDescent="0.2"/>
    <row r="40305" ht="12.75" customHeight="1" x14ac:dyDescent="0.2"/>
    <row r="40306" ht="12.75" customHeight="1" x14ac:dyDescent="0.2"/>
    <row r="40307" ht="12.75" customHeight="1" x14ac:dyDescent="0.2"/>
    <row r="40308" ht="12.75" customHeight="1" x14ac:dyDescent="0.2"/>
    <row r="40309" ht="12.75" customHeight="1" x14ac:dyDescent="0.2"/>
    <row r="40310" ht="12.75" customHeight="1" x14ac:dyDescent="0.2"/>
    <row r="40311" ht="12.75" customHeight="1" x14ac:dyDescent="0.2"/>
    <row r="40312" ht="12.75" customHeight="1" x14ac:dyDescent="0.2"/>
    <row r="40313" ht="12.75" customHeight="1" x14ac:dyDescent="0.2"/>
    <row r="40314" ht="12.75" customHeight="1" x14ac:dyDescent="0.2"/>
    <row r="40315" ht="12.75" customHeight="1" x14ac:dyDescent="0.2"/>
    <row r="40316" ht="12.75" customHeight="1" x14ac:dyDescent="0.2"/>
    <row r="40317" ht="12.75" customHeight="1" x14ac:dyDescent="0.2"/>
    <row r="40318" ht="12.75" customHeight="1" x14ac:dyDescent="0.2"/>
    <row r="40319" ht="12.75" customHeight="1" x14ac:dyDescent="0.2"/>
    <row r="40320" ht="12.75" customHeight="1" x14ac:dyDescent="0.2"/>
    <row r="40321" ht="12.75" customHeight="1" x14ac:dyDescent="0.2"/>
    <row r="40322" ht="12.75" customHeight="1" x14ac:dyDescent="0.2"/>
    <row r="40323" ht="12.75" customHeight="1" x14ac:dyDescent="0.2"/>
    <row r="40324" ht="12.75" customHeight="1" x14ac:dyDescent="0.2"/>
    <row r="40325" ht="12.75" customHeight="1" x14ac:dyDescent="0.2"/>
    <row r="40326" ht="12.75" customHeight="1" x14ac:dyDescent="0.2"/>
    <row r="40327" ht="12.75" customHeight="1" x14ac:dyDescent="0.2"/>
    <row r="40328" ht="12.75" customHeight="1" x14ac:dyDescent="0.2"/>
    <row r="40329" ht="12.75" customHeight="1" x14ac:dyDescent="0.2"/>
    <row r="40330" ht="12.75" customHeight="1" x14ac:dyDescent="0.2"/>
    <row r="40331" ht="12.75" customHeight="1" x14ac:dyDescent="0.2"/>
    <row r="40332" ht="12.75" customHeight="1" x14ac:dyDescent="0.2"/>
    <row r="40333" ht="12.75" customHeight="1" x14ac:dyDescent="0.2"/>
    <row r="40334" ht="12.75" customHeight="1" x14ac:dyDescent="0.2"/>
    <row r="40335" ht="12.75" customHeight="1" x14ac:dyDescent="0.2"/>
    <row r="40336" ht="12.75" customHeight="1" x14ac:dyDescent="0.2"/>
    <row r="40337" ht="12.75" customHeight="1" x14ac:dyDescent="0.2"/>
    <row r="40338" ht="12.75" customHeight="1" x14ac:dyDescent="0.2"/>
    <row r="40339" ht="12.75" customHeight="1" x14ac:dyDescent="0.2"/>
    <row r="40340" ht="12.75" customHeight="1" x14ac:dyDescent="0.2"/>
    <row r="40341" ht="12.75" customHeight="1" x14ac:dyDescent="0.2"/>
    <row r="40342" ht="12.75" customHeight="1" x14ac:dyDescent="0.2"/>
    <row r="40343" ht="12.75" customHeight="1" x14ac:dyDescent="0.2"/>
    <row r="40344" ht="12.75" customHeight="1" x14ac:dyDescent="0.2"/>
    <row r="40345" ht="12.75" customHeight="1" x14ac:dyDescent="0.2"/>
    <row r="40346" ht="12.75" customHeight="1" x14ac:dyDescent="0.2"/>
    <row r="40347" ht="12.75" customHeight="1" x14ac:dyDescent="0.2"/>
    <row r="40348" ht="12.75" customHeight="1" x14ac:dyDescent="0.2"/>
    <row r="40349" ht="12.75" customHeight="1" x14ac:dyDescent="0.2"/>
    <row r="40350" ht="12.75" customHeight="1" x14ac:dyDescent="0.2"/>
    <row r="40351" ht="12.75" customHeight="1" x14ac:dyDescent="0.2"/>
    <row r="40352" ht="12.75" customHeight="1" x14ac:dyDescent="0.2"/>
    <row r="40353" ht="12.75" customHeight="1" x14ac:dyDescent="0.2"/>
    <row r="40354" ht="12.75" customHeight="1" x14ac:dyDescent="0.2"/>
    <row r="40355" ht="12.75" customHeight="1" x14ac:dyDescent="0.2"/>
    <row r="40356" ht="12.75" customHeight="1" x14ac:dyDescent="0.2"/>
    <row r="40357" ht="12.75" customHeight="1" x14ac:dyDescent="0.2"/>
    <row r="40358" ht="12.75" customHeight="1" x14ac:dyDescent="0.2"/>
    <row r="40359" ht="12.75" customHeight="1" x14ac:dyDescent="0.2"/>
    <row r="40360" ht="12.75" customHeight="1" x14ac:dyDescent="0.2"/>
    <row r="40361" ht="12.75" customHeight="1" x14ac:dyDescent="0.2"/>
    <row r="40362" ht="12.75" customHeight="1" x14ac:dyDescent="0.2"/>
    <row r="40363" ht="12.75" customHeight="1" x14ac:dyDescent="0.2"/>
    <row r="40364" ht="12.75" customHeight="1" x14ac:dyDescent="0.2"/>
    <row r="40365" ht="12.75" customHeight="1" x14ac:dyDescent="0.2"/>
    <row r="40366" ht="12.75" customHeight="1" x14ac:dyDescent="0.2"/>
    <row r="40367" ht="12.75" customHeight="1" x14ac:dyDescent="0.2"/>
    <row r="40368" ht="12.75" customHeight="1" x14ac:dyDescent="0.2"/>
    <row r="40369" ht="12.75" customHeight="1" x14ac:dyDescent="0.2"/>
    <row r="40370" ht="12.75" customHeight="1" x14ac:dyDescent="0.2"/>
    <row r="40371" ht="12.75" customHeight="1" x14ac:dyDescent="0.2"/>
    <row r="40372" ht="12.75" customHeight="1" x14ac:dyDescent="0.2"/>
    <row r="40373" ht="12.75" customHeight="1" x14ac:dyDescent="0.2"/>
    <row r="40374" ht="12.75" customHeight="1" x14ac:dyDescent="0.2"/>
    <row r="40375" ht="12.75" customHeight="1" x14ac:dyDescent="0.2"/>
    <row r="40376" ht="12.75" customHeight="1" x14ac:dyDescent="0.2"/>
    <row r="40377" ht="12.75" customHeight="1" x14ac:dyDescent="0.2"/>
    <row r="40378" ht="12.75" customHeight="1" x14ac:dyDescent="0.2"/>
    <row r="40379" ht="12.75" customHeight="1" x14ac:dyDescent="0.2"/>
    <row r="40380" ht="12.75" customHeight="1" x14ac:dyDescent="0.2"/>
    <row r="40381" ht="12.75" customHeight="1" x14ac:dyDescent="0.2"/>
    <row r="40382" ht="12.75" customHeight="1" x14ac:dyDescent="0.2"/>
    <row r="40383" ht="12.75" customHeight="1" x14ac:dyDescent="0.2"/>
    <row r="40384" ht="12.75" customHeight="1" x14ac:dyDescent="0.2"/>
    <row r="40385" ht="12.75" customHeight="1" x14ac:dyDescent="0.2"/>
    <row r="40386" ht="12.75" customHeight="1" x14ac:dyDescent="0.2"/>
    <row r="40387" ht="12.75" customHeight="1" x14ac:dyDescent="0.2"/>
    <row r="40388" ht="12.75" customHeight="1" x14ac:dyDescent="0.2"/>
    <row r="40389" ht="12.75" customHeight="1" x14ac:dyDescent="0.2"/>
    <row r="40390" ht="12.75" customHeight="1" x14ac:dyDescent="0.2"/>
    <row r="40391" ht="12.75" customHeight="1" x14ac:dyDescent="0.2"/>
    <row r="40392" ht="12.75" customHeight="1" x14ac:dyDescent="0.2"/>
    <row r="40393" ht="12.75" customHeight="1" x14ac:dyDescent="0.2"/>
    <row r="40394" ht="12.75" customHeight="1" x14ac:dyDescent="0.2"/>
    <row r="40395" ht="12.75" customHeight="1" x14ac:dyDescent="0.2"/>
    <row r="40396" ht="12.75" customHeight="1" x14ac:dyDescent="0.2"/>
    <row r="40397" ht="12.75" customHeight="1" x14ac:dyDescent="0.2"/>
    <row r="40398" ht="12.75" customHeight="1" x14ac:dyDescent="0.2"/>
    <row r="40399" ht="12.75" customHeight="1" x14ac:dyDescent="0.2"/>
    <row r="40400" ht="12.75" customHeight="1" x14ac:dyDescent="0.2"/>
    <row r="40401" ht="12.75" customHeight="1" x14ac:dyDescent="0.2"/>
    <row r="40402" ht="12.75" customHeight="1" x14ac:dyDescent="0.2"/>
    <row r="40403" ht="12.75" customHeight="1" x14ac:dyDescent="0.2"/>
    <row r="40404" ht="12.75" customHeight="1" x14ac:dyDescent="0.2"/>
    <row r="40405" ht="12.75" customHeight="1" x14ac:dyDescent="0.2"/>
    <row r="40406" ht="12.75" customHeight="1" x14ac:dyDescent="0.2"/>
    <row r="40407" ht="12.75" customHeight="1" x14ac:dyDescent="0.2"/>
    <row r="40408" ht="12.75" customHeight="1" x14ac:dyDescent="0.2"/>
    <row r="40409" ht="12.75" customHeight="1" x14ac:dyDescent="0.2"/>
    <row r="40410" ht="12.75" customHeight="1" x14ac:dyDescent="0.2"/>
    <row r="40411" ht="12.75" customHeight="1" x14ac:dyDescent="0.2"/>
    <row r="40412" ht="12.75" customHeight="1" x14ac:dyDescent="0.2"/>
    <row r="40413" ht="12.75" customHeight="1" x14ac:dyDescent="0.2"/>
    <row r="40414" ht="12.75" customHeight="1" x14ac:dyDescent="0.2"/>
    <row r="40415" ht="12.75" customHeight="1" x14ac:dyDescent="0.2"/>
    <row r="40416" ht="12.75" customHeight="1" x14ac:dyDescent="0.2"/>
    <row r="40417" ht="12.75" customHeight="1" x14ac:dyDescent="0.2"/>
    <row r="40418" ht="12.75" customHeight="1" x14ac:dyDescent="0.2"/>
    <row r="40419" ht="12.75" customHeight="1" x14ac:dyDescent="0.2"/>
    <row r="40420" ht="12.75" customHeight="1" x14ac:dyDescent="0.2"/>
    <row r="40421" ht="12.75" customHeight="1" x14ac:dyDescent="0.2"/>
    <row r="40422" ht="12.75" customHeight="1" x14ac:dyDescent="0.2"/>
    <row r="40423" ht="12.75" customHeight="1" x14ac:dyDescent="0.2"/>
    <row r="40424" ht="12.75" customHeight="1" x14ac:dyDescent="0.2"/>
    <row r="40425" ht="12.75" customHeight="1" x14ac:dyDescent="0.2"/>
    <row r="40426" ht="12.75" customHeight="1" x14ac:dyDescent="0.2"/>
    <row r="40427" ht="12.75" customHeight="1" x14ac:dyDescent="0.2"/>
    <row r="40428" ht="12.75" customHeight="1" x14ac:dyDescent="0.2"/>
    <row r="40429" ht="12.75" customHeight="1" x14ac:dyDescent="0.2"/>
    <row r="40430" ht="12.75" customHeight="1" x14ac:dyDescent="0.2"/>
    <row r="40431" ht="12.75" customHeight="1" x14ac:dyDescent="0.2"/>
    <row r="40432" ht="12.75" customHeight="1" x14ac:dyDescent="0.2"/>
    <row r="40433" ht="12.75" customHeight="1" x14ac:dyDescent="0.2"/>
    <row r="40434" ht="12.75" customHeight="1" x14ac:dyDescent="0.2"/>
    <row r="40435" ht="12.75" customHeight="1" x14ac:dyDescent="0.2"/>
    <row r="40436" ht="12.75" customHeight="1" x14ac:dyDescent="0.2"/>
    <row r="40437" ht="12.75" customHeight="1" x14ac:dyDescent="0.2"/>
    <row r="40438" ht="12.75" customHeight="1" x14ac:dyDescent="0.2"/>
    <row r="40439" ht="12.75" customHeight="1" x14ac:dyDescent="0.2"/>
    <row r="40440" ht="12.75" customHeight="1" x14ac:dyDescent="0.2"/>
    <row r="40441" ht="12.75" customHeight="1" x14ac:dyDescent="0.2"/>
    <row r="40442" ht="12.75" customHeight="1" x14ac:dyDescent="0.2"/>
    <row r="40443" ht="12.75" customHeight="1" x14ac:dyDescent="0.2"/>
    <row r="40444" ht="12.75" customHeight="1" x14ac:dyDescent="0.2"/>
    <row r="40445" ht="12.75" customHeight="1" x14ac:dyDescent="0.2"/>
    <row r="40446" ht="12.75" customHeight="1" x14ac:dyDescent="0.2"/>
    <row r="40447" ht="12.75" customHeight="1" x14ac:dyDescent="0.2"/>
    <row r="40448" ht="12.75" customHeight="1" x14ac:dyDescent="0.2"/>
    <row r="40449" ht="12.75" customHeight="1" x14ac:dyDescent="0.2"/>
    <row r="40450" ht="12.75" customHeight="1" x14ac:dyDescent="0.2"/>
    <row r="40451" ht="12.75" customHeight="1" x14ac:dyDescent="0.2"/>
    <row r="40452" ht="12.75" customHeight="1" x14ac:dyDescent="0.2"/>
    <row r="40453" ht="12.75" customHeight="1" x14ac:dyDescent="0.2"/>
    <row r="40454" ht="12.75" customHeight="1" x14ac:dyDescent="0.2"/>
    <row r="40455" ht="12.75" customHeight="1" x14ac:dyDescent="0.2"/>
    <row r="40456" ht="12.75" customHeight="1" x14ac:dyDescent="0.2"/>
    <row r="40457" ht="12.75" customHeight="1" x14ac:dyDescent="0.2"/>
    <row r="40458" ht="12.75" customHeight="1" x14ac:dyDescent="0.2"/>
    <row r="40459" ht="12.75" customHeight="1" x14ac:dyDescent="0.2"/>
    <row r="40460" ht="12.75" customHeight="1" x14ac:dyDescent="0.2"/>
    <row r="40461" ht="12.75" customHeight="1" x14ac:dyDescent="0.2"/>
    <row r="40462" ht="12.75" customHeight="1" x14ac:dyDescent="0.2"/>
    <row r="40463" ht="12.75" customHeight="1" x14ac:dyDescent="0.2"/>
    <row r="40464" ht="12.75" customHeight="1" x14ac:dyDescent="0.2"/>
    <row r="40465" ht="12.75" customHeight="1" x14ac:dyDescent="0.2"/>
    <row r="40466" ht="12.75" customHeight="1" x14ac:dyDescent="0.2"/>
    <row r="40467" ht="12.75" customHeight="1" x14ac:dyDescent="0.2"/>
    <row r="40468" ht="12.75" customHeight="1" x14ac:dyDescent="0.2"/>
    <row r="40469" ht="12.75" customHeight="1" x14ac:dyDescent="0.2"/>
    <row r="40470" ht="12.75" customHeight="1" x14ac:dyDescent="0.2"/>
    <row r="40471" ht="12.75" customHeight="1" x14ac:dyDescent="0.2"/>
    <row r="40472" ht="12.75" customHeight="1" x14ac:dyDescent="0.2"/>
    <row r="40473" ht="12.75" customHeight="1" x14ac:dyDescent="0.2"/>
    <row r="40474" ht="12.75" customHeight="1" x14ac:dyDescent="0.2"/>
    <row r="40475" ht="12.75" customHeight="1" x14ac:dyDescent="0.2"/>
    <row r="40476" ht="12.75" customHeight="1" x14ac:dyDescent="0.2"/>
    <row r="40477" ht="12.75" customHeight="1" x14ac:dyDescent="0.2"/>
    <row r="40478" ht="12.75" customHeight="1" x14ac:dyDescent="0.2"/>
    <row r="40479" ht="12.75" customHeight="1" x14ac:dyDescent="0.2"/>
    <row r="40480" ht="12.75" customHeight="1" x14ac:dyDescent="0.2"/>
    <row r="40481" ht="12.75" customHeight="1" x14ac:dyDescent="0.2"/>
    <row r="40482" ht="12.75" customHeight="1" x14ac:dyDescent="0.2"/>
    <row r="40483" ht="12.75" customHeight="1" x14ac:dyDescent="0.2"/>
    <row r="40484" ht="12.75" customHeight="1" x14ac:dyDescent="0.2"/>
    <row r="40485" ht="12.75" customHeight="1" x14ac:dyDescent="0.2"/>
    <row r="40486" ht="12.75" customHeight="1" x14ac:dyDescent="0.2"/>
    <row r="40487" ht="12.75" customHeight="1" x14ac:dyDescent="0.2"/>
    <row r="40488" ht="12.75" customHeight="1" x14ac:dyDescent="0.2"/>
    <row r="40489" ht="12.75" customHeight="1" x14ac:dyDescent="0.2"/>
    <row r="40490" ht="12.75" customHeight="1" x14ac:dyDescent="0.2"/>
    <row r="40491" ht="12.75" customHeight="1" x14ac:dyDescent="0.2"/>
    <row r="40492" ht="12.75" customHeight="1" x14ac:dyDescent="0.2"/>
    <row r="40493" ht="12.75" customHeight="1" x14ac:dyDescent="0.2"/>
    <row r="40494" ht="12.75" customHeight="1" x14ac:dyDescent="0.2"/>
    <row r="40495" ht="12.75" customHeight="1" x14ac:dyDescent="0.2"/>
    <row r="40496" ht="12.75" customHeight="1" x14ac:dyDescent="0.2"/>
    <row r="40497" ht="12.75" customHeight="1" x14ac:dyDescent="0.2"/>
    <row r="40498" ht="12.75" customHeight="1" x14ac:dyDescent="0.2"/>
    <row r="40499" ht="12.75" customHeight="1" x14ac:dyDescent="0.2"/>
    <row r="40500" ht="12.75" customHeight="1" x14ac:dyDescent="0.2"/>
    <row r="40501" ht="12.75" customHeight="1" x14ac:dyDescent="0.2"/>
    <row r="40502" ht="12.75" customHeight="1" x14ac:dyDescent="0.2"/>
    <row r="40503" ht="12.75" customHeight="1" x14ac:dyDescent="0.2"/>
    <row r="40504" ht="12.75" customHeight="1" x14ac:dyDescent="0.2"/>
    <row r="40505" ht="12.75" customHeight="1" x14ac:dyDescent="0.2"/>
    <row r="40506" ht="12.75" customHeight="1" x14ac:dyDescent="0.2"/>
    <row r="40507" ht="12.75" customHeight="1" x14ac:dyDescent="0.2"/>
    <row r="40508" ht="12.75" customHeight="1" x14ac:dyDescent="0.2"/>
    <row r="40509" ht="12.75" customHeight="1" x14ac:dyDescent="0.2"/>
    <row r="40510" ht="12.75" customHeight="1" x14ac:dyDescent="0.2"/>
    <row r="40511" ht="12.75" customHeight="1" x14ac:dyDescent="0.2"/>
    <row r="40512" ht="12.75" customHeight="1" x14ac:dyDescent="0.2"/>
    <row r="40513" ht="12.75" customHeight="1" x14ac:dyDescent="0.2"/>
    <row r="40514" ht="12.75" customHeight="1" x14ac:dyDescent="0.2"/>
    <row r="40515" ht="12.75" customHeight="1" x14ac:dyDescent="0.2"/>
    <row r="40516" ht="12.75" customHeight="1" x14ac:dyDescent="0.2"/>
    <row r="40517" ht="12.75" customHeight="1" x14ac:dyDescent="0.2"/>
    <row r="40518" ht="12.75" customHeight="1" x14ac:dyDescent="0.2"/>
    <row r="40519" ht="12.75" customHeight="1" x14ac:dyDescent="0.2"/>
    <row r="40520" ht="12.75" customHeight="1" x14ac:dyDescent="0.2"/>
    <row r="40521" ht="12.75" customHeight="1" x14ac:dyDescent="0.2"/>
    <row r="40522" ht="12.75" customHeight="1" x14ac:dyDescent="0.2"/>
    <row r="40523" ht="12.75" customHeight="1" x14ac:dyDescent="0.2"/>
    <row r="40524" ht="12.75" customHeight="1" x14ac:dyDescent="0.2"/>
    <row r="40525" ht="12.75" customHeight="1" x14ac:dyDescent="0.2"/>
    <row r="40526" ht="12.75" customHeight="1" x14ac:dyDescent="0.2"/>
    <row r="40527" ht="12.75" customHeight="1" x14ac:dyDescent="0.2"/>
    <row r="40528" ht="12.75" customHeight="1" x14ac:dyDescent="0.2"/>
    <row r="40529" ht="12.75" customHeight="1" x14ac:dyDescent="0.2"/>
    <row r="40530" ht="12.75" customHeight="1" x14ac:dyDescent="0.2"/>
    <row r="40531" ht="12.75" customHeight="1" x14ac:dyDescent="0.2"/>
    <row r="40532" ht="12.75" customHeight="1" x14ac:dyDescent="0.2"/>
    <row r="40533" ht="12.75" customHeight="1" x14ac:dyDescent="0.2"/>
    <row r="40534" ht="12.75" customHeight="1" x14ac:dyDescent="0.2"/>
    <row r="40535" ht="12.75" customHeight="1" x14ac:dyDescent="0.2"/>
    <row r="40536" ht="12.75" customHeight="1" x14ac:dyDescent="0.2"/>
    <row r="40537" ht="12.75" customHeight="1" x14ac:dyDescent="0.2"/>
    <row r="40538" ht="12.75" customHeight="1" x14ac:dyDescent="0.2"/>
    <row r="40539" ht="12.75" customHeight="1" x14ac:dyDescent="0.2"/>
    <row r="40540" ht="12.75" customHeight="1" x14ac:dyDescent="0.2"/>
    <row r="40541" ht="12.75" customHeight="1" x14ac:dyDescent="0.2"/>
    <row r="40542" ht="12.75" customHeight="1" x14ac:dyDescent="0.2"/>
    <row r="40543" ht="12.75" customHeight="1" x14ac:dyDescent="0.2"/>
    <row r="40544" ht="12.75" customHeight="1" x14ac:dyDescent="0.2"/>
    <row r="40545" ht="12.75" customHeight="1" x14ac:dyDescent="0.2"/>
    <row r="40546" ht="12.75" customHeight="1" x14ac:dyDescent="0.2"/>
    <row r="40547" ht="12.75" customHeight="1" x14ac:dyDescent="0.2"/>
    <row r="40548" ht="12.75" customHeight="1" x14ac:dyDescent="0.2"/>
    <row r="40549" ht="12.75" customHeight="1" x14ac:dyDescent="0.2"/>
    <row r="40550" ht="12.75" customHeight="1" x14ac:dyDescent="0.2"/>
    <row r="40551" ht="12.75" customHeight="1" x14ac:dyDescent="0.2"/>
    <row r="40552" ht="12.75" customHeight="1" x14ac:dyDescent="0.2"/>
    <row r="40553" ht="12.75" customHeight="1" x14ac:dyDescent="0.2"/>
    <row r="40554" ht="12.75" customHeight="1" x14ac:dyDescent="0.2"/>
    <row r="40555" ht="12.75" customHeight="1" x14ac:dyDescent="0.2"/>
    <row r="40556" ht="12.75" customHeight="1" x14ac:dyDescent="0.2"/>
    <row r="40557" ht="12.75" customHeight="1" x14ac:dyDescent="0.2"/>
    <row r="40558" ht="12.75" customHeight="1" x14ac:dyDescent="0.2"/>
    <row r="40559" ht="12.75" customHeight="1" x14ac:dyDescent="0.2"/>
    <row r="40560" ht="12.75" customHeight="1" x14ac:dyDescent="0.2"/>
    <row r="40561" ht="12.75" customHeight="1" x14ac:dyDescent="0.2"/>
    <row r="40562" ht="12.75" customHeight="1" x14ac:dyDescent="0.2"/>
    <row r="40563" ht="12.75" customHeight="1" x14ac:dyDescent="0.2"/>
    <row r="40564" ht="12.75" customHeight="1" x14ac:dyDescent="0.2"/>
    <row r="40565" ht="12.75" customHeight="1" x14ac:dyDescent="0.2"/>
    <row r="40566" ht="12.75" customHeight="1" x14ac:dyDescent="0.2"/>
    <row r="40567" ht="12.75" customHeight="1" x14ac:dyDescent="0.2"/>
    <row r="40568" ht="12.75" customHeight="1" x14ac:dyDescent="0.2"/>
    <row r="40569" ht="12.75" customHeight="1" x14ac:dyDescent="0.2"/>
    <row r="40570" ht="12.75" customHeight="1" x14ac:dyDescent="0.2"/>
    <row r="40571" ht="12.75" customHeight="1" x14ac:dyDescent="0.2"/>
    <row r="40572" ht="12.75" customHeight="1" x14ac:dyDescent="0.2"/>
    <row r="40573" ht="12.75" customHeight="1" x14ac:dyDescent="0.2"/>
    <row r="40574" ht="12.75" customHeight="1" x14ac:dyDescent="0.2"/>
    <row r="40575" ht="12.75" customHeight="1" x14ac:dyDescent="0.2"/>
    <row r="40576" ht="12.75" customHeight="1" x14ac:dyDescent="0.2"/>
    <row r="40577" ht="12.75" customHeight="1" x14ac:dyDescent="0.2"/>
    <row r="40578" ht="12.75" customHeight="1" x14ac:dyDescent="0.2"/>
    <row r="40579" ht="12.75" customHeight="1" x14ac:dyDescent="0.2"/>
    <row r="40580" ht="12.75" customHeight="1" x14ac:dyDescent="0.2"/>
    <row r="40581" ht="12.75" customHeight="1" x14ac:dyDescent="0.2"/>
    <row r="40582" ht="12.75" customHeight="1" x14ac:dyDescent="0.2"/>
    <row r="40583" ht="12.75" customHeight="1" x14ac:dyDescent="0.2"/>
    <row r="40584" ht="12.75" customHeight="1" x14ac:dyDescent="0.2"/>
    <row r="40585" ht="12.75" customHeight="1" x14ac:dyDescent="0.2"/>
    <row r="40586" ht="12.75" customHeight="1" x14ac:dyDescent="0.2"/>
    <row r="40587" ht="12.75" customHeight="1" x14ac:dyDescent="0.2"/>
    <row r="40588" ht="12.75" customHeight="1" x14ac:dyDescent="0.2"/>
    <row r="40589" ht="12.75" customHeight="1" x14ac:dyDescent="0.2"/>
    <row r="40590" ht="12.75" customHeight="1" x14ac:dyDescent="0.2"/>
    <row r="40591" ht="12.75" customHeight="1" x14ac:dyDescent="0.2"/>
    <row r="40592" ht="12.75" customHeight="1" x14ac:dyDescent="0.2"/>
    <row r="40593" ht="12.75" customHeight="1" x14ac:dyDescent="0.2"/>
    <row r="40594" ht="12.75" customHeight="1" x14ac:dyDescent="0.2"/>
    <row r="40595" ht="12.75" customHeight="1" x14ac:dyDescent="0.2"/>
    <row r="40596" ht="12.75" customHeight="1" x14ac:dyDescent="0.2"/>
    <row r="40597" ht="12.75" customHeight="1" x14ac:dyDescent="0.2"/>
    <row r="40598" ht="12.75" customHeight="1" x14ac:dyDescent="0.2"/>
    <row r="40599" ht="12.75" customHeight="1" x14ac:dyDescent="0.2"/>
    <row r="40600" ht="12.75" customHeight="1" x14ac:dyDescent="0.2"/>
    <row r="40601" ht="12.75" customHeight="1" x14ac:dyDescent="0.2"/>
    <row r="40602" ht="12.75" customHeight="1" x14ac:dyDescent="0.2"/>
    <row r="40603" ht="12.75" customHeight="1" x14ac:dyDescent="0.2"/>
    <row r="40604" ht="12.75" customHeight="1" x14ac:dyDescent="0.2"/>
    <row r="40605" ht="12.75" customHeight="1" x14ac:dyDescent="0.2"/>
    <row r="40606" ht="12.75" customHeight="1" x14ac:dyDescent="0.2"/>
    <row r="40607" ht="12.75" customHeight="1" x14ac:dyDescent="0.2"/>
    <row r="40608" ht="12.75" customHeight="1" x14ac:dyDescent="0.2"/>
    <row r="40609" ht="12.75" customHeight="1" x14ac:dyDescent="0.2"/>
    <row r="40610" ht="12.75" customHeight="1" x14ac:dyDescent="0.2"/>
    <row r="40611" ht="12.75" customHeight="1" x14ac:dyDescent="0.2"/>
    <row r="40612" ht="12.75" customHeight="1" x14ac:dyDescent="0.2"/>
    <row r="40613" ht="12.75" customHeight="1" x14ac:dyDescent="0.2"/>
    <row r="40614" ht="12.75" customHeight="1" x14ac:dyDescent="0.2"/>
    <row r="40615" ht="12.75" customHeight="1" x14ac:dyDescent="0.2"/>
    <row r="40616" ht="12.75" customHeight="1" x14ac:dyDescent="0.2"/>
    <row r="40617" ht="12.75" customHeight="1" x14ac:dyDescent="0.2"/>
    <row r="40618" ht="12.75" customHeight="1" x14ac:dyDescent="0.2"/>
    <row r="40619" ht="12.75" customHeight="1" x14ac:dyDescent="0.2"/>
    <row r="40620" ht="12.75" customHeight="1" x14ac:dyDescent="0.2"/>
    <row r="40621" ht="12.75" customHeight="1" x14ac:dyDescent="0.2"/>
    <row r="40622" ht="12.75" customHeight="1" x14ac:dyDescent="0.2"/>
    <row r="40623" ht="12.75" customHeight="1" x14ac:dyDescent="0.2"/>
    <row r="40624" ht="12.75" customHeight="1" x14ac:dyDescent="0.2"/>
    <row r="40625" ht="12.75" customHeight="1" x14ac:dyDescent="0.2"/>
    <row r="40626" ht="12.75" customHeight="1" x14ac:dyDescent="0.2"/>
    <row r="40627" ht="12.75" customHeight="1" x14ac:dyDescent="0.2"/>
    <row r="40628" ht="12.75" customHeight="1" x14ac:dyDescent="0.2"/>
    <row r="40629" ht="12.75" customHeight="1" x14ac:dyDescent="0.2"/>
    <row r="40630" ht="12.75" customHeight="1" x14ac:dyDescent="0.2"/>
    <row r="40631" ht="12.75" customHeight="1" x14ac:dyDescent="0.2"/>
    <row r="40632" ht="12.75" customHeight="1" x14ac:dyDescent="0.2"/>
    <row r="40633" ht="12.75" customHeight="1" x14ac:dyDescent="0.2"/>
    <row r="40634" ht="12.75" customHeight="1" x14ac:dyDescent="0.2"/>
    <row r="40635" ht="12.75" customHeight="1" x14ac:dyDescent="0.2"/>
    <row r="40636" ht="12.75" customHeight="1" x14ac:dyDescent="0.2"/>
    <row r="40637" ht="12.75" customHeight="1" x14ac:dyDescent="0.2"/>
    <row r="40638" ht="12.75" customHeight="1" x14ac:dyDescent="0.2"/>
    <row r="40639" ht="12.75" customHeight="1" x14ac:dyDescent="0.2"/>
    <row r="40640" ht="12.75" customHeight="1" x14ac:dyDescent="0.2"/>
    <row r="40641" ht="12.75" customHeight="1" x14ac:dyDescent="0.2"/>
    <row r="40642" ht="12.75" customHeight="1" x14ac:dyDescent="0.2"/>
    <row r="40643" ht="12.75" customHeight="1" x14ac:dyDescent="0.2"/>
    <row r="40644" ht="12.75" customHeight="1" x14ac:dyDescent="0.2"/>
    <row r="40645" ht="12.75" customHeight="1" x14ac:dyDescent="0.2"/>
    <row r="40646" ht="12.75" customHeight="1" x14ac:dyDescent="0.2"/>
    <row r="40647" ht="12.75" customHeight="1" x14ac:dyDescent="0.2"/>
    <row r="40648" ht="12.75" customHeight="1" x14ac:dyDescent="0.2"/>
    <row r="40649" ht="12.75" customHeight="1" x14ac:dyDescent="0.2"/>
    <row r="40650" ht="12.75" customHeight="1" x14ac:dyDescent="0.2"/>
    <row r="40651" ht="12.75" customHeight="1" x14ac:dyDescent="0.2"/>
    <row r="40652" ht="12.75" customHeight="1" x14ac:dyDescent="0.2"/>
    <row r="40653" ht="12.75" customHeight="1" x14ac:dyDescent="0.2"/>
    <row r="40654" ht="12.75" customHeight="1" x14ac:dyDescent="0.2"/>
    <row r="40655" ht="12.75" customHeight="1" x14ac:dyDescent="0.2"/>
    <row r="40656" ht="12.75" customHeight="1" x14ac:dyDescent="0.2"/>
    <row r="40657" ht="12.75" customHeight="1" x14ac:dyDescent="0.2"/>
    <row r="40658" ht="12.75" customHeight="1" x14ac:dyDescent="0.2"/>
    <row r="40659" ht="12.75" customHeight="1" x14ac:dyDescent="0.2"/>
    <row r="40660" ht="12.75" customHeight="1" x14ac:dyDescent="0.2"/>
    <row r="40661" ht="12.75" customHeight="1" x14ac:dyDescent="0.2"/>
    <row r="40662" ht="12.75" customHeight="1" x14ac:dyDescent="0.2"/>
    <row r="40663" ht="12.75" customHeight="1" x14ac:dyDescent="0.2"/>
    <row r="40664" ht="12.75" customHeight="1" x14ac:dyDescent="0.2"/>
    <row r="40665" ht="12.75" customHeight="1" x14ac:dyDescent="0.2"/>
    <row r="40666" ht="12.75" customHeight="1" x14ac:dyDescent="0.2"/>
    <row r="40667" ht="12.75" customHeight="1" x14ac:dyDescent="0.2"/>
    <row r="40668" ht="12.75" customHeight="1" x14ac:dyDescent="0.2"/>
    <row r="40669" ht="12.75" customHeight="1" x14ac:dyDescent="0.2"/>
    <row r="40670" ht="12.75" customHeight="1" x14ac:dyDescent="0.2"/>
    <row r="40671" ht="12.75" customHeight="1" x14ac:dyDescent="0.2"/>
    <row r="40672" ht="12.75" customHeight="1" x14ac:dyDescent="0.2"/>
    <row r="40673" ht="12.75" customHeight="1" x14ac:dyDescent="0.2"/>
    <row r="40674" ht="12.75" customHeight="1" x14ac:dyDescent="0.2"/>
    <row r="40675" ht="12.75" customHeight="1" x14ac:dyDescent="0.2"/>
    <row r="40676" ht="12.75" customHeight="1" x14ac:dyDescent="0.2"/>
    <row r="40677" ht="12.75" customHeight="1" x14ac:dyDescent="0.2"/>
    <row r="40678" ht="12.75" customHeight="1" x14ac:dyDescent="0.2"/>
    <row r="40679" ht="12.75" customHeight="1" x14ac:dyDescent="0.2"/>
    <row r="40680" ht="12.75" customHeight="1" x14ac:dyDescent="0.2"/>
    <row r="40681" ht="12.75" customHeight="1" x14ac:dyDescent="0.2"/>
    <row r="40682" ht="12.75" customHeight="1" x14ac:dyDescent="0.2"/>
    <row r="40683" ht="12.75" customHeight="1" x14ac:dyDescent="0.2"/>
    <row r="40684" ht="12.75" customHeight="1" x14ac:dyDescent="0.2"/>
    <row r="40685" ht="12.75" customHeight="1" x14ac:dyDescent="0.2"/>
    <row r="40686" ht="12.75" customHeight="1" x14ac:dyDescent="0.2"/>
    <row r="40687" ht="12.75" customHeight="1" x14ac:dyDescent="0.2"/>
    <row r="40688" ht="12.75" customHeight="1" x14ac:dyDescent="0.2"/>
    <row r="40689" ht="12.75" customHeight="1" x14ac:dyDescent="0.2"/>
    <row r="40690" ht="12.75" customHeight="1" x14ac:dyDescent="0.2"/>
    <row r="40691" ht="12.75" customHeight="1" x14ac:dyDescent="0.2"/>
    <row r="40692" ht="12.75" customHeight="1" x14ac:dyDescent="0.2"/>
    <row r="40693" ht="12.75" customHeight="1" x14ac:dyDescent="0.2"/>
    <row r="40694" ht="12.75" customHeight="1" x14ac:dyDescent="0.2"/>
    <row r="40695" ht="12.75" customHeight="1" x14ac:dyDescent="0.2"/>
    <row r="40696" ht="12.75" customHeight="1" x14ac:dyDescent="0.2"/>
    <row r="40697" ht="12.75" customHeight="1" x14ac:dyDescent="0.2"/>
    <row r="40698" ht="12.75" customHeight="1" x14ac:dyDescent="0.2"/>
    <row r="40699" ht="12.75" customHeight="1" x14ac:dyDescent="0.2"/>
    <row r="40700" ht="12.75" customHeight="1" x14ac:dyDescent="0.2"/>
    <row r="40701" ht="12.75" customHeight="1" x14ac:dyDescent="0.2"/>
    <row r="40702" ht="12.75" customHeight="1" x14ac:dyDescent="0.2"/>
    <row r="40703" ht="12.75" customHeight="1" x14ac:dyDescent="0.2"/>
    <row r="40704" ht="12.75" customHeight="1" x14ac:dyDescent="0.2"/>
    <row r="40705" ht="12.75" customHeight="1" x14ac:dyDescent="0.2"/>
    <row r="40706" ht="12.75" customHeight="1" x14ac:dyDescent="0.2"/>
    <row r="40707" ht="12.75" customHeight="1" x14ac:dyDescent="0.2"/>
    <row r="40708" ht="12.75" customHeight="1" x14ac:dyDescent="0.2"/>
    <row r="40709" ht="12.75" customHeight="1" x14ac:dyDescent="0.2"/>
    <row r="40710" ht="12.75" customHeight="1" x14ac:dyDescent="0.2"/>
    <row r="40711" ht="12.75" customHeight="1" x14ac:dyDescent="0.2"/>
    <row r="40712" ht="12.75" customHeight="1" x14ac:dyDescent="0.2"/>
    <row r="40713" ht="12.75" customHeight="1" x14ac:dyDescent="0.2"/>
    <row r="40714" ht="12.75" customHeight="1" x14ac:dyDescent="0.2"/>
    <row r="40715" ht="12.75" customHeight="1" x14ac:dyDescent="0.2"/>
    <row r="40716" ht="12.75" customHeight="1" x14ac:dyDescent="0.2"/>
    <row r="40717" ht="12.75" customHeight="1" x14ac:dyDescent="0.2"/>
    <row r="40718" ht="12.75" customHeight="1" x14ac:dyDescent="0.2"/>
    <row r="40719" ht="12.75" customHeight="1" x14ac:dyDescent="0.2"/>
    <row r="40720" ht="12.75" customHeight="1" x14ac:dyDescent="0.2"/>
    <row r="40721" ht="12.75" customHeight="1" x14ac:dyDescent="0.2"/>
    <row r="40722" ht="12.75" customHeight="1" x14ac:dyDescent="0.2"/>
    <row r="40723" ht="12.75" customHeight="1" x14ac:dyDescent="0.2"/>
    <row r="40724" ht="12.75" customHeight="1" x14ac:dyDescent="0.2"/>
    <row r="40725" ht="12.75" customHeight="1" x14ac:dyDescent="0.2"/>
    <row r="40726" ht="12.75" customHeight="1" x14ac:dyDescent="0.2"/>
    <row r="40727" ht="12.75" customHeight="1" x14ac:dyDescent="0.2"/>
    <row r="40728" ht="12.75" customHeight="1" x14ac:dyDescent="0.2"/>
    <row r="40729" ht="12.75" customHeight="1" x14ac:dyDescent="0.2"/>
    <row r="40730" ht="12.75" customHeight="1" x14ac:dyDescent="0.2"/>
    <row r="40731" ht="12.75" customHeight="1" x14ac:dyDescent="0.2"/>
    <row r="40732" ht="12.75" customHeight="1" x14ac:dyDescent="0.2"/>
    <row r="40733" ht="12.75" customHeight="1" x14ac:dyDescent="0.2"/>
    <row r="40734" ht="12.75" customHeight="1" x14ac:dyDescent="0.2"/>
    <row r="40735" ht="12.75" customHeight="1" x14ac:dyDescent="0.2"/>
    <row r="40736" ht="12.75" customHeight="1" x14ac:dyDescent="0.2"/>
    <row r="40737" ht="12.75" customHeight="1" x14ac:dyDescent="0.2"/>
    <row r="40738" ht="12.75" customHeight="1" x14ac:dyDescent="0.2"/>
    <row r="40739" ht="12.75" customHeight="1" x14ac:dyDescent="0.2"/>
    <row r="40740" ht="12.75" customHeight="1" x14ac:dyDescent="0.2"/>
    <row r="40741" ht="12.75" customHeight="1" x14ac:dyDescent="0.2"/>
    <row r="40742" ht="12.75" customHeight="1" x14ac:dyDescent="0.2"/>
    <row r="40743" ht="12.75" customHeight="1" x14ac:dyDescent="0.2"/>
    <row r="40744" ht="12.75" customHeight="1" x14ac:dyDescent="0.2"/>
    <row r="40745" ht="12.75" customHeight="1" x14ac:dyDescent="0.2"/>
    <row r="40746" ht="12.75" customHeight="1" x14ac:dyDescent="0.2"/>
    <row r="40747" ht="12.75" customHeight="1" x14ac:dyDescent="0.2"/>
    <row r="40748" ht="12.75" customHeight="1" x14ac:dyDescent="0.2"/>
    <row r="40749" ht="12.75" customHeight="1" x14ac:dyDescent="0.2"/>
    <row r="40750" ht="12.75" customHeight="1" x14ac:dyDescent="0.2"/>
    <row r="40751" ht="12.75" customHeight="1" x14ac:dyDescent="0.2"/>
    <row r="40752" ht="12.75" customHeight="1" x14ac:dyDescent="0.2"/>
    <row r="40753" ht="12.75" customHeight="1" x14ac:dyDescent="0.2"/>
    <row r="40754" ht="12.75" customHeight="1" x14ac:dyDescent="0.2"/>
    <row r="40755" ht="12.75" customHeight="1" x14ac:dyDescent="0.2"/>
    <row r="40756" ht="12.75" customHeight="1" x14ac:dyDescent="0.2"/>
    <row r="40757" ht="12.75" customHeight="1" x14ac:dyDescent="0.2"/>
    <row r="40758" ht="12.75" customHeight="1" x14ac:dyDescent="0.2"/>
    <row r="40759" ht="12.75" customHeight="1" x14ac:dyDescent="0.2"/>
    <row r="40760" ht="12.75" customHeight="1" x14ac:dyDescent="0.2"/>
    <row r="40761" ht="12.75" customHeight="1" x14ac:dyDescent="0.2"/>
    <row r="40762" ht="12.75" customHeight="1" x14ac:dyDescent="0.2"/>
    <row r="40763" ht="12.75" customHeight="1" x14ac:dyDescent="0.2"/>
    <row r="40764" ht="12.75" customHeight="1" x14ac:dyDescent="0.2"/>
    <row r="40765" ht="12.75" customHeight="1" x14ac:dyDescent="0.2"/>
    <row r="40766" ht="12.75" customHeight="1" x14ac:dyDescent="0.2"/>
    <row r="40767" ht="12.75" customHeight="1" x14ac:dyDescent="0.2"/>
    <row r="40768" ht="12.75" customHeight="1" x14ac:dyDescent="0.2"/>
    <row r="40769" ht="12.75" customHeight="1" x14ac:dyDescent="0.2"/>
    <row r="40770" ht="12.75" customHeight="1" x14ac:dyDescent="0.2"/>
    <row r="40771" ht="12.75" customHeight="1" x14ac:dyDescent="0.2"/>
    <row r="40772" ht="12.75" customHeight="1" x14ac:dyDescent="0.2"/>
    <row r="40773" ht="12.75" customHeight="1" x14ac:dyDescent="0.2"/>
    <row r="40774" ht="12.75" customHeight="1" x14ac:dyDescent="0.2"/>
    <row r="40775" ht="12.75" customHeight="1" x14ac:dyDescent="0.2"/>
    <row r="40776" ht="12.75" customHeight="1" x14ac:dyDescent="0.2"/>
    <row r="40777" ht="12.75" customHeight="1" x14ac:dyDescent="0.2"/>
    <row r="40778" ht="12.75" customHeight="1" x14ac:dyDescent="0.2"/>
    <row r="40779" ht="12.75" customHeight="1" x14ac:dyDescent="0.2"/>
    <row r="40780" ht="12.75" customHeight="1" x14ac:dyDescent="0.2"/>
    <row r="40781" ht="12.75" customHeight="1" x14ac:dyDescent="0.2"/>
    <row r="40782" ht="12.75" customHeight="1" x14ac:dyDescent="0.2"/>
    <row r="40783" ht="12.75" customHeight="1" x14ac:dyDescent="0.2"/>
    <row r="40784" ht="12.75" customHeight="1" x14ac:dyDescent="0.2"/>
    <row r="40785" ht="12.75" customHeight="1" x14ac:dyDescent="0.2"/>
    <row r="40786" ht="12.75" customHeight="1" x14ac:dyDescent="0.2"/>
    <row r="40787" ht="12.75" customHeight="1" x14ac:dyDescent="0.2"/>
    <row r="40788" ht="12.75" customHeight="1" x14ac:dyDescent="0.2"/>
    <row r="40789" ht="12.75" customHeight="1" x14ac:dyDescent="0.2"/>
    <row r="40790" ht="12.75" customHeight="1" x14ac:dyDescent="0.2"/>
    <row r="40791" ht="12.75" customHeight="1" x14ac:dyDescent="0.2"/>
    <row r="40792" ht="12.75" customHeight="1" x14ac:dyDescent="0.2"/>
    <row r="40793" ht="12.75" customHeight="1" x14ac:dyDescent="0.2"/>
    <row r="40794" ht="12.75" customHeight="1" x14ac:dyDescent="0.2"/>
    <row r="40795" ht="12.75" customHeight="1" x14ac:dyDescent="0.2"/>
    <row r="40796" ht="12.75" customHeight="1" x14ac:dyDescent="0.2"/>
    <row r="40797" ht="12.75" customHeight="1" x14ac:dyDescent="0.2"/>
    <row r="40798" ht="12.75" customHeight="1" x14ac:dyDescent="0.2"/>
    <row r="40799" ht="12.75" customHeight="1" x14ac:dyDescent="0.2"/>
    <row r="40800" ht="12.75" customHeight="1" x14ac:dyDescent="0.2"/>
    <row r="40801" ht="12.75" customHeight="1" x14ac:dyDescent="0.2"/>
    <row r="40802" ht="12.75" customHeight="1" x14ac:dyDescent="0.2"/>
    <row r="40803" ht="12.75" customHeight="1" x14ac:dyDescent="0.2"/>
    <row r="40804" ht="12.75" customHeight="1" x14ac:dyDescent="0.2"/>
    <row r="40805" ht="12.75" customHeight="1" x14ac:dyDescent="0.2"/>
    <row r="40806" ht="12.75" customHeight="1" x14ac:dyDescent="0.2"/>
    <row r="40807" ht="12.75" customHeight="1" x14ac:dyDescent="0.2"/>
    <row r="40808" ht="12.75" customHeight="1" x14ac:dyDescent="0.2"/>
    <row r="40809" ht="12.75" customHeight="1" x14ac:dyDescent="0.2"/>
    <row r="40810" ht="12.75" customHeight="1" x14ac:dyDescent="0.2"/>
    <row r="40811" ht="12.75" customHeight="1" x14ac:dyDescent="0.2"/>
    <row r="40812" ht="12.75" customHeight="1" x14ac:dyDescent="0.2"/>
    <row r="40813" ht="12.75" customHeight="1" x14ac:dyDescent="0.2"/>
    <row r="40814" ht="12.75" customHeight="1" x14ac:dyDescent="0.2"/>
    <row r="40815" ht="12.75" customHeight="1" x14ac:dyDescent="0.2"/>
    <row r="40816" ht="12.75" customHeight="1" x14ac:dyDescent="0.2"/>
    <row r="40817" ht="12.75" customHeight="1" x14ac:dyDescent="0.2"/>
    <row r="40818" ht="12.75" customHeight="1" x14ac:dyDescent="0.2"/>
    <row r="40819" ht="12.75" customHeight="1" x14ac:dyDescent="0.2"/>
    <row r="40820" ht="12.75" customHeight="1" x14ac:dyDescent="0.2"/>
    <row r="40821" ht="12.75" customHeight="1" x14ac:dyDescent="0.2"/>
    <row r="40822" ht="12.75" customHeight="1" x14ac:dyDescent="0.2"/>
    <row r="40823" ht="12.75" customHeight="1" x14ac:dyDescent="0.2"/>
    <row r="40824" ht="12.75" customHeight="1" x14ac:dyDescent="0.2"/>
    <row r="40825" ht="12.75" customHeight="1" x14ac:dyDescent="0.2"/>
    <row r="40826" ht="12.75" customHeight="1" x14ac:dyDescent="0.2"/>
    <row r="40827" ht="12.75" customHeight="1" x14ac:dyDescent="0.2"/>
    <row r="40828" ht="12.75" customHeight="1" x14ac:dyDescent="0.2"/>
    <row r="40829" ht="12.75" customHeight="1" x14ac:dyDescent="0.2"/>
    <row r="40830" ht="12.75" customHeight="1" x14ac:dyDescent="0.2"/>
    <row r="40831" ht="12.75" customHeight="1" x14ac:dyDescent="0.2"/>
    <row r="40832" ht="12.75" customHeight="1" x14ac:dyDescent="0.2"/>
    <row r="40833" ht="12.75" customHeight="1" x14ac:dyDescent="0.2"/>
    <row r="40834" ht="12.75" customHeight="1" x14ac:dyDescent="0.2"/>
    <row r="40835" ht="12.75" customHeight="1" x14ac:dyDescent="0.2"/>
    <row r="40836" ht="12.75" customHeight="1" x14ac:dyDescent="0.2"/>
    <row r="40837" ht="12.75" customHeight="1" x14ac:dyDescent="0.2"/>
    <row r="40838" ht="12.75" customHeight="1" x14ac:dyDescent="0.2"/>
    <row r="40839" ht="12.75" customHeight="1" x14ac:dyDescent="0.2"/>
    <row r="40840" ht="12.75" customHeight="1" x14ac:dyDescent="0.2"/>
    <row r="40841" ht="12.75" customHeight="1" x14ac:dyDescent="0.2"/>
    <row r="40842" ht="12.75" customHeight="1" x14ac:dyDescent="0.2"/>
    <row r="40843" ht="12.75" customHeight="1" x14ac:dyDescent="0.2"/>
    <row r="40844" ht="12.75" customHeight="1" x14ac:dyDescent="0.2"/>
    <row r="40845" ht="12.75" customHeight="1" x14ac:dyDescent="0.2"/>
    <row r="40846" ht="12.75" customHeight="1" x14ac:dyDescent="0.2"/>
    <row r="40847" ht="12.75" customHeight="1" x14ac:dyDescent="0.2"/>
    <row r="40848" ht="12.75" customHeight="1" x14ac:dyDescent="0.2"/>
    <row r="40849" ht="12.75" customHeight="1" x14ac:dyDescent="0.2"/>
    <row r="40850" ht="12.75" customHeight="1" x14ac:dyDescent="0.2"/>
    <row r="40851" ht="12.75" customHeight="1" x14ac:dyDescent="0.2"/>
    <row r="40852" ht="12.75" customHeight="1" x14ac:dyDescent="0.2"/>
    <row r="40853" ht="12.75" customHeight="1" x14ac:dyDescent="0.2"/>
    <row r="40854" ht="12.75" customHeight="1" x14ac:dyDescent="0.2"/>
    <row r="40855" ht="12.75" customHeight="1" x14ac:dyDescent="0.2"/>
    <row r="40856" ht="12.75" customHeight="1" x14ac:dyDescent="0.2"/>
    <row r="40857" ht="12.75" customHeight="1" x14ac:dyDescent="0.2"/>
    <row r="40858" ht="12.75" customHeight="1" x14ac:dyDescent="0.2"/>
    <row r="40859" ht="12.75" customHeight="1" x14ac:dyDescent="0.2"/>
    <row r="40860" ht="12.75" customHeight="1" x14ac:dyDescent="0.2"/>
    <row r="40861" ht="12.75" customHeight="1" x14ac:dyDescent="0.2"/>
    <row r="40862" ht="12.75" customHeight="1" x14ac:dyDescent="0.2"/>
    <row r="40863" ht="12.75" customHeight="1" x14ac:dyDescent="0.2"/>
    <row r="40864" ht="12.75" customHeight="1" x14ac:dyDescent="0.2"/>
    <row r="40865" ht="12.75" customHeight="1" x14ac:dyDescent="0.2"/>
    <row r="40866" ht="12.75" customHeight="1" x14ac:dyDescent="0.2"/>
    <row r="40867" ht="12.75" customHeight="1" x14ac:dyDescent="0.2"/>
    <row r="40868" ht="12.75" customHeight="1" x14ac:dyDescent="0.2"/>
    <row r="40869" ht="12.75" customHeight="1" x14ac:dyDescent="0.2"/>
    <row r="40870" ht="12.75" customHeight="1" x14ac:dyDescent="0.2"/>
    <row r="40871" ht="12.75" customHeight="1" x14ac:dyDescent="0.2"/>
    <row r="40872" ht="12.75" customHeight="1" x14ac:dyDescent="0.2"/>
    <row r="40873" ht="12.75" customHeight="1" x14ac:dyDescent="0.2"/>
    <row r="40874" ht="12.75" customHeight="1" x14ac:dyDescent="0.2"/>
    <row r="40875" ht="12.75" customHeight="1" x14ac:dyDescent="0.2"/>
    <row r="40876" ht="12.75" customHeight="1" x14ac:dyDescent="0.2"/>
    <row r="40877" ht="12.75" customHeight="1" x14ac:dyDescent="0.2"/>
    <row r="40878" ht="12.75" customHeight="1" x14ac:dyDescent="0.2"/>
    <row r="40879" ht="12.75" customHeight="1" x14ac:dyDescent="0.2"/>
    <row r="40880" ht="12.75" customHeight="1" x14ac:dyDescent="0.2"/>
    <row r="40881" ht="12.75" customHeight="1" x14ac:dyDescent="0.2"/>
    <row r="40882" ht="12.75" customHeight="1" x14ac:dyDescent="0.2"/>
    <row r="40883" ht="12.75" customHeight="1" x14ac:dyDescent="0.2"/>
    <row r="40884" ht="12.75" customHeight="1" x14ac:dyDescent="0.2"/>
    <row r="40885" ht="12.75" customHeight="1" x14ac:dyDescent="0.2"/>
    <row r="40886" ht="12.75" customHeight="1" x14ac:dyDescent="0.2"/>
    <row r="40887" ht="12.75" customHeight="1" x14ac:dyDescent="0.2"/>
    <row r="40888" ht="12.75" customHeight="1" x14ac:dyDescent="0.2"/>
    <row r="40889" ht="12.75" customHeight="1" x14ac:dyDescent="0.2"/>
    <row r="40890" ht="12.75" customHeight="1" x14ac:dyDescent="0.2"/>
    <row r="40891" ht="12.75" customHeight="1" x14ac:dyDescent="0.2"/>
    <row r="40892" ht="12.75" customHeight="1" x14ac:dyDescent="0.2"/>
    <row r="40893" ht="12.75" customHeight="1" x14ac:dyDescent="0.2"/>
    <row r="40894" ht="12.75" customHeight="1" x14ac:dyDescent="0.2"/>
    <row r="40895" ht="12.75" customHeight="1" x14ac:dyDescent="0.2"/>
    <row r="40896" ht="12.75" customHeight="1" x14ac:dyDescent="0.2"/>
    <row r="40897" ht="12.75" customHeight="1" x14ac:dyDescent="0.2"/>
    <row r="40898" ht="12.75" customHeight="1" x14ac:dyDescent="0.2"/>
    <row r="40899" ht="12.75" customHeight="1" x14ac:dyDescent="0.2"/>
    <row r="40900" ht="12.75" customHeight="1" x14ac:dyDescent="0.2"/>
    <row r="40901" ht="12.75" customHeight="1" x14ac:dyDescent="0.2"/>
    <row r="40902" ht="12.75" customHeight="1" x14ac:dyDescent="0.2"/>
    <row r="40903" ht="12.75" customHeight="1" x14ac:dyDescent="0.2"/>
    <row r="40904" ht="12.75" customHeight="1" x14ac:dyDescent="0.2"/>
    <row r="40905" ht="12.75" customHeight="1" x14ac:dyDescent="0.2"/>
    <row r="40906" ht="12.75" customHeight="1" x14ac:dyDescent="0.2"/>
    <row r="40907" ht="12.75" customHeight="1" x14ac:dyDescent="0.2"/>
    <row r="40908" ht="12.75" customHeight="1" x14ac:dyDescent="0.2"/>
    <row r="40909" ht="12.75" customHeight="1" x14ac:dyDescent="0.2"/>
    <row r="40910" ht="12.75" customHeight="1" x14ac:dyDescent="0.2"/>
    <row r="40911" ht="12.75" customHeight="1" x14ac:dyDescent="0.2"/>
    <row r="40912" ht="12.75" customHeight="1" x14ac:dyDescent="0.2"/>
    <row r="40913" ht="12.75" customHeight="1" x14ac:dyDescent="0.2"/>
    <row r="40914" ht="12.75" customHeight="1" x14ac:dyDescent="0.2"/>
    <row r="40915" ht="12.75" customHeight="1" x14ac:dyDescent="0.2"/>
    <row r="40916" ht="12.75" customHeight="1" x14ac:dyDescent="0.2"/>
    <row r="40917" ht="12.75" customHeight="1" x14ac:dyDescent="0.2"/>
    <row r="40918" ht="12.75" customHeight="1" x14ac:dyDescent="0.2"/>
    <row r="40919" ht="12.75" customHeight="1" x14ac:dyDescent="0.2"/>
    <row r="40920" ht="12.75" customHeight="1" x14ac:dyDescent="0.2"/>
    <row r="40921" ht="12.75" customHeight="1" x14ac:dyDescent="0.2"/>
    <row r="40922" ht="12.75" customHeight="1" x14ac:dyDescent="0.2"/>
    <row r="40923" ht="12.75" customHeight="1" x14ac:dyDescent="0.2"/>
    <row r="40924" ht="12.75" customHeight="1" x14ac:dyDescent="0.2"/>
    <row r="40925" ht="12.75" customHeight="1" x14ac:dyDescent="0.2"/>
    <row r="40926" ht="12.75" customHeight="1" x14ac:dyDescent="0.2"/>
    <row r="40927" ht="12.75" customHeight="1" x14ac:dyDescent="0.2"/>
    <row r="40928" ht="12.75" customHeight="1" x14ac:dyDescent="0.2"/>
    <row r="40929" ht="12.75" customHeight="1" x14ac:dyDescent="0.2"/>
    <row r="40930" ht="12.75" customHeight="1" x14ac:dyDescent="0.2"/>
    <row r="40931" ht="12.75" customHeight="1" x14ac:dyDescent="0.2"/>
    <row r="40932" ht="12.75" customHeight="1" x14ac:dyDescent="0.2"/>
    <row r="40933" ht="12.75" customHeight="1" x14ac:dyDescent="0.2"/>
    <row r="40934" ht="12.75" customHeight="1" x14ac:dyDescent="0.2"/>
    <row r="40935" ht="12.75" customHeight="1" x14ac:dyDescent="0.2"/>
    <row r="40936" ht="12.75" customHeight="1" x14ac:dyDescent="0.2"/>
    <row r="40937" ht="12.75" customHeight="1" x14ac:dyDescent="0.2"/>
    <row r="40938" ht="12.75" customHeight="1" x14ac:dyDescent="0.2"/>
    <row r="40939" ht="12.75" customHeight="1" x14ac:dyDescent="0.2"/>
    <row r="40940" ht="12.75" customHeight="1" x14ac:dyDescent="0.2"/>
    <row r="40941" ht="12.75" customHeight="1" x14ac:dyDescent="0.2"/>
    <row r="40942" ht="12.75" customHeight="1" x14ac:dyDescent="0.2"/>
    <row r="40943" ht="12.75" customHeight="1" x14ac:dyDescent="0.2"/>
    <row r="40944" ht="12.75" customHeight="1" x14ac:dyDescent="0.2"/>
    <row r="40945" ht="12.75" customHeight="1" x14ac:dyDescent="0.2"/>
    <row r="40946" ht="12.75" customHeight="1" x14ac:dyDescent="0.2"/>
    <row r="40947" ht="12.75" customHeight="1" x14ac:dyDescent="0.2"/>
    <row r="40948" ht="12.75" customHeight="1" x14ac:dyDescent="0.2"/>
    <row r="40949" ht="12.75" customHeight="1" x14ac:dyDescent="0.2"/>
    <row r="40950" ht="12.75" customHeight="1" x14ac:dyDescent="0.2"/>
    <row r="40951" ht="12.75" customHeight="1" x14ac:dyDescent="0.2"/>
    <row r="40952" ht="12.75" customHeight="1" x14ac:dyDescent="0.2"/>
    <row r="40953" ht="12.75" customHeight="1" x14ac:dyDescent="0.2"/>
    <row r="40954" ht="12.75" customHeight="1" x14ac:dyDescent="0.2"/>
    <row r="40955" ht="12.75" customHeight="1" x14ac:dyDescent="0.2"/>
    <row r="40956" ht="12.75" customHeight="1" x14ac:dyDescent="0.2"/>
    <row r="40957" ht="12.75" customHeight="1" x14ac:dyDescent="0.2"/>
    <row r="40958" ht="12.75" customHeight="1" x14ac:dyDescent="0.2"/>
    <row r="40959" ht="12.75" customHeight="1" x14ac:dyDescent="0.2"/>
    <row r="40960" ht="12.75" customHeight="1" x14ac:dyDescent="0.2"/>
    <row r="40961" ht="12.75" customHeight="1" x14ac:dyDescent="0.2"/>
    <row r="40962" ht="12.75" customHeight="1" x14ac:dyDescent="0.2"/>
    <row r="40963" ht="12.75" customHeight="1" x14ac:dyDescent="0.2"/>
    <row r="40964" ht="12.75" customHeight="1" x14ac:dyDescent="0.2"/>
    <row r="40965" ht="12.75" customHeight="1" x14ac:dyDescent="0.2"/>
    <row r="40966" ht="12.75" customHeight="1" x14ac:dyDescent="0.2"/>
    <row r="40967" ht="12.75" customHeight="1" x14ac:dyDescent="0.2"/>
    <row r="40968" ht="12.75" customHeight="1" x14ac:dyDescent="0.2"/>
    <row r="40969" ht="12.75" customHeight="1" x14ac:dyDescent="0.2"/>
    <row r="40970" ht="12.75" customHeight="1" x14ac:dyDescent="0.2"/>
    <row r="40971" ht="12.75" customHeight="1" x14ac:dyDescent="0.2"/>
    <row r="40972" ht="12.75" customHeight="1" x14ac:dyDescent="0.2"/>
    <row r="40973" ht="12.75" customHeight="1" x14ac:dyDescent="0.2"/>
    <row r="40974" ht="12.75" customHeight="1" x14ac:dyDescent="0.2"/>
    <row r="40975" ht="12.75" customHeight="1" x14ac:dyDescent="0.2"/>
    <row r="40976" ht="12.75" customHeight="1" x14ac:dyDescent="0.2"/>
    <row r="40977" ht="12.75" customHeight="1" x14ac:dyDescent="0.2"/>
    <row r="40978" ht="12.75" customHeight="1" x14ac:dyDescent="0.2"/>
    <row r="40979" ht="12.75" customHeight="1" x14ac:dyDescent="0.2"/>
    <row r="40980" ht="12.75" customHeight="1" x14ac:dyDescent="0.2"/>
    <row r="40981" ht="12.75" customHeight="1" x14ac:dyDescent="0.2"/>
    <row r="40982" ht="12.75" customHeight="1" x14ac:dyDescent="0.2"/>
    <row r="40983" ht="12.75" customHeight="1" x14ac:dyDescent="0.2"/>
    <row r="40984" ht="12.75" customHeight="1" x14ac:dyDescent="0.2"/>
    <row r="40985" ht="12.75" customHeight="1" x14ac:dyDescent="0.2"/>
    <row r="40986" ht="12.75" customHeight="1" x14ac:dyDescent="0.2"/>
    <row r="40987" ht="12.75" customHeight="1" x14ac:dyDescent="0.2"/>
    <row r="40988" ht="12.75" customHeight="1" x14ac:dyDescent="0.2"/>
    <row r="40989" ht="12.75" customHeight="1" x14ac:dyDescent="0.2"/>
    <row r="40990" ht="12.75" customHeight="1" x14ac:dyDescent="0.2"/>
    <row r="40991" ht="12.75" customHeight="1" x14ac:dyDescent="0.2"/>
    <row r="40992" ht="12.75" customHeight="1" x14ac:dyDescent="0.2"/>
    <row r="40993" ht="12.75" customHeight="1" x14ac:dyDescent="0.2"/>
    <row r="40994" ht="12.75" customHeight="1" x14ac:dyDescent="0.2"/>
    <row r="40995" ht="12.75" customHeight="1" x14ac:dyDescent="0.2"/>
    <row r="40996" ht="12.75" customHeight="1" x14ac:dyDescent="0.2"/>
    <row r="40997" ht="12.75" customHeight="1" x14ac:dyDescent="0.2"/>
    <row r="40998" ht="12.75" customHeight="1" x14ac:dyDescent="0.2"/>
    <row r="40999" ht="12.75" customHeight="1" x14ac:dyDescent="0.2"/>
    <row r="41000" ht="12.75" customHeight="1" x14ac:dyDescent="0.2"/>
    <row r="41001" ht="12.75" customHeight="1" x14ac:dyDescent="0.2"/>
    <row r="41002" ht="12.75" customHeight="1" x14ac:dyDescent="0.2"/>
    <row r="41003" ht="12.75" customHeight="1" x14ac:dyDescent="0.2"/>
    <row r="41004" ht="12.75" customHeight="1" x14ac:dyDescent="0.2"/>
    <row r="41005" ht="12.75" customHeight="1" x14ac:dyDescent="0.2"/>
    <row r="41006" ht="12.75" customHeight="1" x14ac:dyDescent="0.2"/>
    <row r="41007" ht="12.75" customHeight="1" x14ac:dyDescent="0.2"/>
    <row r="41008" ht="12.75" customHeight="1" x14ac:dyDescent="0.2"/>
    <row r="41009" ht="12.75" customHeight="1" x14ac:dyDescent="0.2"/>
    <row r="41010" ht="12.75" customHeight="1" x14ac:dyDescent="0.2"/>
    <row r="41011" ht="12.75" customHeight="1" x14ac:dyDescent="0.2"/>
    <row r="41012" ht="12.75" customHeight="1" x14ac:dyDescent="0.2"/>
    <row r="41013" ht="12.75" customHeight="1" x14ac:dyDescent="0.2"/>
    <row r="41014" ht="12.75" customHeight="1" x14ac:dyDescent="0.2"/>
    <row r="41015" ht="12.75" customHeight="1" x14ac:dyDescent="0.2"/>
    <row r="41016" ht="12.75" customHeight="1" x14ac:dyDescent="0.2"/>
    <row r="41017" ht="12.75" customHeight="1" x14ac:dyDescent="0.2"/>
    <row r="41018" ht="12.75" customHeight="1" x14ac:dyDescent="0.2"/>
    <row r="41019" ht="12.75" customHeight="1" x14ac:dyDescent="0.2"/>
    <row r="41020" ht="12.75" customHeight="1" x14ac:dyDescent="0.2"/>
    <row r="41021" ht="12.75" customHeight="1" x14ac:dyDescent="0.2"/>
    <row r="41022" ht="12.75" customHeight="1" x14ac:dyDescent="0.2"/>
    <row r="41023" ht="12.75" customHeight="1" x14ac:dyDescent="0.2"/>
    <row r="41024" ht="12.75" customHeight="1" x14ac:dyDescent="0.2"/>
    <row r="41025" ht="12.75" customHeight="1" x14ac:dyDescent="0.2"/>
    <row r="41026" ht="12.75" customHeight="1" x14ac:dyDescent="0.2"/>
    <row r="41027" ht="12.75" customHeight="1" x14ac:dyDescent="0.2"/>
    <row r="41028" ht="12.75" customHeight="1" x14ac:dyDescent="0.2"/>
    <row r="41029" ht="12.75" customHeight="1" x14ac:dyDescent="0.2"/>
    <row r="41030" ht="12.75" customHeight="1" x14ac:dyDescent="0.2"/>
    <row r="41031" ht="12.75" customHeight="1" x14ac:dyDescent="0.2"/>
    <row r="41032" ht="12.75" customHeight="1" x14ac:dyDescent="0.2"/>
    <row r="41033" ht="12.75" customHeight="1" x14ac:dyDescent="0.2"/>
    <row r="41034" ht="12.75" customHeight="1" x14ac:dyDescent="0.2"/>
    <row r="41035" ht="12.75" customHeight="1" x14ac:dyDescent="0.2"/>
    <row r="41036" ht="12.75" customHeight="1" x14ac:dyDescent="0.2"/>
    <row r="41037" ht="12.75" customHeight="1" x14ac:dyDescent="0.2"/>
    <row r="41038" ht="12.75" customHeight="1" x14ac:dyDescent="0.2"/>
    <row r="41039" ht="12.75" customHeight="1" x14ac:dyDescent="0.2"/>
    <row r="41040" ht="12.75" customHeight="1" x14ac:dyDescent="0.2"/>
    <row r="41041" ht="12.75" customHeight="1" x14ac:dyDescent="0.2"/>
    <row r="41042" ht="12.75" customHeight="1" x14ac:dyDescent="0.2"/>
    <row r="41043" ht="12.75" customHeight="1" x14ac:dyDescent="0.2"/>
    <row r="41044" ht="12.75" customHeight="1" x14ac:dyDescent="0.2"/>
    <row r="41045" ht="12.75" customHeight="1" x14ac:dyDescent="0.2"/>
    <row r="41046" ht="12.75" customHeight="1" x14ac:dyDescent="0.2"/>
    <row r="41047" ht="12.75" customHeight="1" x14ac:dyDescent="0.2"/>
    <row r="41048" ht="12.75" customHeight="1" x14ac:dyDescent="0.2"/>
    <row r="41049" ht="12.75" customHeight="1" x14ac:dyDescent="0.2"/>
    <row r="41050" ht="12.75" customHeight="1" x14ac:dyDescent="0.2"/>
    <row r="41051" ht="12.75" customHeight="1" x14ac:dyDescent="0.2"/>
    <row r="41052" ht="12.75" customHeight="1" x14ac:dyDescent="0.2"/>
    <row r="41053" ht="12.75" customHeight="1" x14ac:dyDescent="0.2"/>
    <row r="41054" ht="12.75" customHeight="1" x14ac:dyDescent="0.2"/>
    <row r="41055" ht="12.75" customHeight="1" x14ac:dyDescent="0.2"/>
    <row r="41056" ht="12.75" customHeight="1" x14ac:dyDescent="0.2"/>
    <row r="41057" ht="12.75" customHeight="1" x14ac:dyDescent="0.2"/>
    <row r="41058" ht="12.75" customHeight="1" x14ac:dyDescent="0.2"/>
    <row r="41059" ht="12.75" customHeight="1" x14ac:dyDescent="0.2"/>
    <row r="41060" ht="12.75" customHeight="1" x14ac:dyDescent="0.2"/>
    <row r="41061" ht="12.75" customHeight="1" x14ac:dyDescent="0.2"/>
    <row r="41062" ht="12.75" customHeight="1" x14ac:dyDescent="0.2"/>
    <row r="41063" ht="12.75" customHeight="1" x14ac:dyDescent="0.2"/>
    <row r="41064" ht="12.75" customHeight="1" x14ac:dyDescent="0.2"/>
    <row r="41065" ht="12.75" customHeight="1" x14ac:dyDescent="0.2"/>
    <row r="41066" ht="12.75" customHeight="1" x14ac:dyDescent="0.2"/>
    <row r="41067" ht="12.75" customHeight="1" x14ac:dyDescent="0.2"/>
    <row r="41068" ht="12.75" customHeight="1" x14ac:dyDescent="0.2"/>
    <row r="41069" ht="12.75" customHeight="1" x14ac:dyDescent="0.2"/>
    <row r="41070" ht="12.75" customHeight="1" x14ac:dyDescent="0.2"/>
    <row r="41071" ht="12.75" customHeight="1" x14ac:dyDescent="0.2"/>
    <row r="41072" ht="12.75" customHeight="1" x14ac:dyDescent="0.2"/>
    <row r="41073" ht="12.75" customHeight="1" x14ac:dyDescent="0.2"/>
    <row r="41074" ht="12.75" customHeight="1" x14ac:dyDescent="0.2"/>
    <row r="41075" ht="12.75" customHeight="1" x14ac:dyDescent="0.2"/>
    <row r="41076" ht="12.75" customHeight="1" x14ac:dyDescent="0.2"/>
    <row r="41077" ht="12.75" customHeight="1" x14ac:dyDescent="0.2"/>
    <row r="41078" ht="12.75" customHeight="1" x14ac:dyDescent="0.2"/>
    <row r="41079" ht="12.75" customHeight="1" x14ac:dyDescent="0.2"/>
    <row r="41080" ht="12.75" customHeight="1" x14ac:dyDescent="0.2"/>
    <row r="41081" ht="12.75" customHeight="1" x14ac:dyDescent="0.2"/>
    <row r="41082" ht="12.75" customHeight="1" x14ac:dyDescent="0.2"/>
    <row r="41083" ht="12.75" customHeight="1" x14ac:dyDescent="0.2"/>
    <row r="41084" ht="12.75" customHeight="1" x14ac:dyDescent="0.2"/>
    <row r="41085" ht="12.75" customHeight="1" x14ac:dyDescent="0.2"/>
    <row r="41086" ht="12.75" customHeight="1" x14ac:dyDescent="0.2"/>
    <row r="41087" ht="12.75" customHeight="1" x14ac:dyDescent="0.2"/>
    <row r="41088" ht="12.75" customHeight="1" x14ac:dyDescent="0.2"/>
    <row r="41089" ht="12.75" customHeight="1" x14ac:dyDescent="0.2"/>
    <row r="41090" ht="12.75" customHeight="1" x14ac:dyDescent="0.2"/>
    <row r="41091" ht="12.75" customHeight="1" x14ac:dyDescent="0.2"/>
    <row r="41092" ht="12.75" customHeight="1" x14ac:dyDescent="0.2"/>
    <row r="41093" ht="12.75" customHeight="1" x14ac:dyDescent="0.2"/>
    <row r="41094" ht="12.75" customHeight="1" x14ac:dyDescent="0.2"/>
    <row r="41095" ht="12.75" customHeight="1" x14ac:dyDescent="0.2"/>
    <row r="41096" ht="12.75" customHeight="1" x14ac:dyDescent="0.2"/>
    <row r="41097" ht="12.75" customHeight="1" x14ac:dyDescent="0.2"/>
    <row r="41098" ht="12.75" customHeight="1" x14ac:dyDescent="0.2"/>
    <row r="41099" ht="12.75" customHeight="1" x14ac:dyDescent="0.2"/>
    <row r="41100" ht="12.75" customHeight="1" x14ac:dyDescent="0.2"/>
    <row r="41101" ht="12.75" customHeight="1" x14ac:dyDescent="0.2"/>
    <row r="41102" ht="12.75" customHeight="1" x14ac:dyDescent="0.2"/>
    <row r="41103" ht="12.75" customHeight="1" x14ac:dyDescent="0.2"/>
    <row r="41104" ht="12.75" customHeight="1" x14ac:dyDescent="0.2"/>
    <row r="41105" ht="12.75" customHeight="1" x14ac:dyDescent="0.2"/>
    <row r="41106" ht="12.75" customHeight="1" x14ac:dyDescent="0.2"/>
    <row r="41107" ht="12.75" customHeight="1" x14ac:dyDescent="0.2"/>
    <row r="41108" ht="12.75" customHeight="1" x14ac:dyDescent="0.2"/>
    <row r="41109" ht="12.75" customHeight="1" x14ac:dyDescent="0.2"/>
    <row r="41110" ht="12.75" customHeight="1" x14ac:dyDescent="0.2"/>
    <row r="41111" ht="12.75" customHeight="1" x14ac:dyDescent="0.2"/>
    <row r="41112" ht="12.75" customHeight="1" x14ac:dyDescent="0.2"/>
    <row r="41113" ht="12.75" customHeight="1" x14ac:dyDescent="0.2"/>
    <row r="41114" ht="12.75" customHeight="1" x14ac:dyDescent="0.2"/>
    <row r="41115" ht="12.75" customHeight="1" x14ac:dyDescent="0.2"/>
    <row r="41116" ht="12.75" customHeight="1" x14ac:dyDescent="0.2"/>
    <row r="41117" ht="12.75" customHeight="1" x14ac:dyDescent="0.2"/>
    <row r="41118" ht="12.75" customHeight="1" x14ac:dyDescent="0.2"/>
    <row r="41119" ht="12.75" customHeight="1" x14ac:dyDescent="0.2"/>
    <row r="41120" ht="12.75" customHeight="1" x14ac:dyDescent="0.2"/>
    <row r="41121" ht="12.75" customHeight="1" x14ac:dyDescent="0.2"/>
    <row r="41122" ht="12.75" customHeight="1" x14ac:dyDescent="0.2"/>
    <row r="41123" ht="12.75" customHeight="1" x14ac:dyDescent="0.2"/>
    <row r="41124" ht="12.75" customHeight="1" x14ac:dyDescent="0.2"/>
    <row r="41125" ht="12.75" customHeight="1" x14ac:dyDescent="0.2"/>
    <row r="41126" ht="12.75" customHeight="1" x14ac:dyDescent="0.2"/>
    <row r="41127" ht="12.75" customHeight="1" x14ac:dyDescent="0.2"/>
    <row r="41128" ht="12.75" customHeight="1" x14ac:dyDescent="0.2"/>
    <row r="41129" ht="12.75" customHeight="1" x14ac:dyDescent="0.2"/>
    <row r="41130" ht="12.75" customHeight="1" x14ac:dyDescent="0.2"/>
    <row r="41131" ht="12.75" customHeight="1" x14ac:dyDescent="0.2"/>
    <row r="41132" ht="12.75" customHeight="1" x14ac:dyDescent="0.2"/>
    <row r="41133" ht="12.75" customHeight="1" x14ac:dyDescent="0.2"/>
    <row r="41134" ht="12.75" customHeight="1" x14ac:dyDescent="0.2"/>
    <row r="41135" ht="12.75" customHeight="1" x14ac:dyDescent="0.2"/>
    <row r="41136" ht="12.75" customHeight="1" x14ac:dyDescent="0.2"/>
    <row r="41137" ht="12.75" customHeight="1" x14ac:dyDescent="0.2"/>
    <row r="41138" ht="12.75" customHeight="1" x14ac:dyDescent="0.2"/>
    <row r="41139" ht="12.75" customHeight="1" x14ac:dyDescent="0.2"/>
    <row r="41140" ht="12.75" customHeight="1" x14ac:dyDescent="0.2"/>
    <row r="41141" ht="12.75" customHeight="1" x14ac:dyDescent="0.2"/>
    <row r="41142" ht="12.75" customHeight="1" x14ac:dyDescent="0.2"/>
    <row r="41143" ht="12.75" customHeight="1" x14ac:dyDescent="0.2"/>
    <row r="41144" ht="12.75" customHeight="1" x14ac:dyDescent="0.2"/>
    <row r="41145" ht="12.75" customHeight="1" x14ac:dyDescent="0.2"/>
    <row r="41146" ht="12.75" customHeight="1" x14ac:dyDescent="0.2"/>
    <row r="41147" ht="12.75" customHeight="1" x14ac:dyDescent="0.2"/>
    <row r="41148" ht="12.75" customHeight="1" x14ac:dyDescent="0.2"/>
    <row r="41149" ht="12.75" customHeight="1" x14ac:dyDescent="0.2"/>
    <row r="41150" ht="12.75" customHeight="1" x14ac:dyDescent="0.2"/>
    <row r="41151" ht="12.75" customHeight="1" x14ac:dyDescent="0.2"/>
    <row r="41152" ht="12.75" customHeight="1" x14ac:dyDescent="0.2"/>
    <row r="41153" ht="12.75" customHeight="1" x14ac:dyDescent="0.2"/>
    <row r="41154" ht="12.75" customHeight="1" x14ac:dyDescent="0.2"/>
    <row r="41155" ht="12.75" customHeight="1" x14ac:dyDescent="0.2"/>
    <row r="41156" ht="12.75" customHeight="1" x14ac:dyDescent="0.2"/>
    <row r="41157" ht="12.75" customHeight="1" x14ac:dyDescent="0.2"/>
    <row r="41158" ht="12.75" customHeight="1" x14ac:dyDescent="0.2"/>
    <row r="41159" ht="12.75" customHeight="1" x14ac:dyDescent="0.2"/>
    <row r="41160" ht="12.75" customHeight="1" x14ac:dyDescent="0.2"/>
    <row r="41161" ht="12.75" customHeight="1" x14ac:dyDescent="0.2"/>
    <row r="41162" ht="12.75" customHeight="1" x14ac:dyDescent="0.2"/>
    <row r="41163" ht="12.75" customHeight="1" x14ac:dyDescent="0.2"/>
    <row r="41164" ht="12.75" customHeight="1" x14ac:dyDescent="0.2"/>
    <row r="41165" ht="12.75" customHeight="1" x14ac:dyDescent="0.2"/>
    <row r="41166" ht="12.75" customHeight="1" x14ac:dyDescent="0.2"/>
    <row r="41167" ht="12.75" customHeight="1" x14ac:dyDescent="0.2"/>
    <row r="41168" ht="12.75" customHeight="1" x14ac:dyDescent="0.2"/>
    <row r="41169" ht="12.75" customHeight="1" x14ac:dyDescent="0.2"/>
    <row r="41170" ht="12.75" customHeight="1" x14ac:dyDescent="0.2"/>
    <row r="41171" ht="12.75" customHeight="1" x14ac:dyDescent="0.2"/>
    <row r="41172" ht="12.75" customHeight="1" x14ac:dyDescent="0.2"/>
    <row r="41173" ht="12.75" customHeight="1" x14ac:dyDescent="0.2"/>
    <row r="41174" ht="12.75" customHeight="1" x14ac:dyDescent="0.2"/>
    <row r="41175" ht="12.75" customHeight="1" x14ac:dyDescent="0.2"/>
    <row r="41176" ht="12.75" customHeight="1" x14ac:dyDescent="0.2"/>
    <row r="41177" ht="12.75" customHeight="1" x14ac:dyDescent="0.2"/>
    <row r="41178" ht="12.75" customHeight="1" x14ac:dyDescent="0.2"/>
    <row r="41179" ht="12.75" customHeight="1" x14ac:dyDescent="0.2"/>
    <row r="41180" ht="12.75" customHeight="1" x14ac:dyDescent="0.2"/>
    <row r="41181" ht="12.75" customHeight="1" x14ac:dyDescent="0.2"/>
    <row r="41182" ht="12.75" customHeight="1" x14ac:dyDescent="0.2"/>
    <row r="41183" ht="12.75" customHeight="1" x14ac:dyDescent="0.2"/>
    <row r="41184" ht="12.75" customHeight="1" x14ac:dyDescent="0.2"/>
    <row r="41185" ht="12.75" customHeight="1" x14ac:dyDescent="0.2"/>
    <row r="41186" ht="12.75" customHeight="1" x14ac:dyDescent="0.2"/>
    <row r="41187" ht="12.75" customHeight="1" x14ac:dyDescent="0.2"/>
    <row r="41188" ht="12.75" customHeight="1" x14ac:dyDescent="0.2"/>
    <row r="41189" ht="12.75" customHeight="1" x14ac:dyDescent="0.2"/>
    <row r="41190" ht="12.75" customHeight="1" x14ac:dyDescent="0.2"/>
    <row r="41191" ht="12.75" customHeight="1" x14ac:dyDescent="0.2"/>
    <row r="41192" ht="12.75" customHeight="1" x14ac:dyDescent="0.2"/>
    <row r="41193" ht="12.75" customHeight="1" x14ac:dyDescent="0.2"/>
    <row r="41194" ht="12.75" customHeight="1" x14ac:dyDescent="0.2"/>
    <row r="41195" ht="12.75" customHeight="1" x14ac:dyDescent="0.2"/>
    <row r="41196" ht="12.75" customHeight="1" x14ac:dyDescent="0.2"/>
    <row r="41197" ht="12.75" customHeight="1" x14ac:dyDescent="0.2"/>
    <row r="41198" ht="12.75" customHeight="1" x14ac:dyDescent="0.2"/>
    <row r="41199" ht="12.75" customHeight="1" x14ac:dyDescent="0.2"/>
    <row r="41200" ht="12.75" customHeight="1" x14ac:dyDescent="0.2"/>
    <row r="41201" ht="12.75" customHeight="1" x14ac:dyDescent="0.2"/>
    <row r="41202" ht="12.75" customHeight="1" x14ac:dyDescent="0.2"/>
    <row r="41203" ht="12.75" customHeight="1" x14ac:dyDescent="0.2"/>
    <row r="41204" ht="12.75" customHeight="1" x14ac:dyDescent="0.2"/>
    <row r="41205" ht="12.75" customHeight="1" x14ac:dyDescent="0.2"/>
    <row r="41206" ht="12.75" customHeight="1" x14ac:dyDescent="0.2"/>
    <row r="41207" ht="12.75" customHeight="1" x14ac:dyDescent="0.2"/>
    <row r="41208" ht="12.75" customHeight="1" x14ac:dyDescent="0.2"/>
    <row r="41209" ht="12.75" customHeight="1" x14ac:dyDescent="0.2"/>
    <row r="41210" ht="12.75" customHeight="1" x14ac:dyDescent="0.2"/>
    <row r="41211" ht="12.75" customHeight="1" x14ac:dyDescent="0.2"/>
    <row r="41212" ht="12.75" customHeight="1" x14ac:dyDescent="0.2"/>
    <row r="41213" ht="12.75" customHeight="1" x14ac:dyDescent="0.2"/>
    <row r="41214" ht="12.75" customHeight="1" x14ac:dyDescent="0.2"/>
    <row r="41215" ht="12.75" customHeight="1" x14ac:dyDescent="0.2"/>
    <row r="41216" ht="12.75" customHeight="1" x14ac:dyDescent="0.2"/>
    <row r="41217" ht="12.75" customHeight="1" x14ac:dyDescent="0.2"/>
    <row r="41218" ht="12.75" customHeight="1" x14ac:dyDescent="0.2"/>
    <row r="41219" ht="12.75" customHeight="1" x14ac:dyDescent="0.2"/>
    <row r="41220" ht="12.75" customHeight="1" x14ac:dyDescent="0.2"/>
    <row r="41221" ht="12.75" customHeight="1" x14ac:dyDescent="0.2"/>
    <row r="41222" ht="12.75" customHeight="1" x14ac:dyDescent="0.2"/>
    <row r="41223" ht="12.75" customHeight="1" x14ac:dyDescent="0.2"/>
    <row r="41224" ht="12.75" customHeight="1" x14ac:dyDescent="0.2"/>
    <row r="41225" ht="12.75" customHeight="1" x14ac:dyDescent="0.2"/>
    <row r="41226" ht="12.75" customHeight="1" x14ac:dyDescent="0.2"/>
    <row r="41227" ht="12.75" customHeight="1" x14ac:dyDescent="0.2"/>
    <row r="41228" ht="12.75" customHeight="1" x14ac:dyDescent="0.2"/>
    <row r="41229" ht="12.75" customHeight="1" x14ac:dyDescent="0.2"/>
    <row r="41230" ht="12.75" customHeight="1" x14ac:dyDescent="0.2"/>
    <row r="41231" ht="12.75" customHeight="1" x14ac:dyDescent="0.2"/>
    <row r="41232" ht="12.75" customHeight="1" x14ac:dyDescent="0.2"/>
    <row r="41233" ht="12.75" customHeight="1" x14ac:dyDescent="0.2"/>
    <row r="41234" ht="12.75" customHeight="1" x14ac:dyDescent="0.2"/>
    <row r="41235" ht="12.75" customHeight="1" x14ac:dyDescent="0.2"/>
    <row r="41236" ht="12.75" customHeight="1" x14ac:dyDescent="0.2"/>
    <row r="41237" ht="12.75" customHeight="1" x14ac:dyDescent="0.2"/>
    <row r="41238" ht="12.75" customHeight="1" x14ac:dyDescent="0.2"/>
    <row r="41239" ht="12.75" customHeight="1" x14ac:dyDescent="0.2"/>
    <row r="41240" ht="12.75" customHeight="1" x14ac:dyDescent="0.2"/>
    <row r="41241" ht="12.75" customHeight="1" x14ac:dyDescent="0.2"/>
    <row r="41242" ht="12.75" customHeight="1" x14ac:dyDescent="0.2"/>
    <row r="41243" ht="12.75" customHeight="1" x14ac:dyDescent="0.2"/>
    <row r="41244" ht="12.75" customHeight="1" x14ac:dyDescent="0.2"/>
    <row r="41245" ht="12.75" customHeight="1" x14ac:dyDescent="0.2"/>
    <row r="41246" ht="12.75" customHeight="1" x14ac:dyDescent="0.2"/>
    <row r="41247" ht="12.75" customHeight="1" x14ac:dyDescent="0.2"/>
    <row r="41248" ht="12.75" customHeight="1" x14ac:dyDescent="0.2"/>
    <row r="41249" ht="12.75" customHeight="1" x14ac:dyDescent="0.2"/>
    <row r="41250" ht="12.75" customHeight="1" x14ac:dyDescent="0.2"/>
    <row r="41251" ht="12.75" customHeight="1" x14ac:dyDescent="0.2"/>
    <row r="41252" ht="12.75" customHeight="1" x14ac:dyDescent="0.2"/>
    <row r="41253" ht="12.75" customHeight="1" x14ac:dyDescent="0.2"/>
    <row r="41254" ht="12.75" customHeight="1" x14ac:dyDescent="0.2"/>
    <row r="41255" ht="12.75" customHeight="1" x14ac:dyDescent="0.2"/>
    <row r="41256" ht="12.75" customHeight="1" x14ac:dyDescent="0.2"/>
    <row r="41257" ht="12.75" customHeight="1" x14ac:dyDescent="0.2"/>
    <row r="41258" ht="12.75" customHeight="1" x14ac:dyDescent="0.2"/>
    <row r="41259" ht="12.75" customHeight="1" x14ac:dyDescent="0.2"/>
    <row r="41260" ht="12.75" customHeight="1" x14ac:dyDescent="0.2"/>
    <row r="41261" ht="12.75" customHeight="1" x14ac:dyDescent="0.2"/>
    <row r="41262" ht="12.75" customHeight="1" x14ac:dyDescent="0.2"/>
    <row r="41263" ht="12.75" customHeight="1" x14ac:dyDescent="0.2"/>
    <row r="41264" ht="12.75" customHeight="1" x14ac:dyDescent="0.2"/>
    <row r="41265" ht="12.75" customHeight="1" x14ac:dyDescent="0.2"/>
    <row r="41266" ht="12.75" customHeight="1" x14ac:dyDescent="0.2"/>
    <row r="41267" ht="12.75" customHeight="1" x14ac:dyDescent="0.2"/>
    <row r="41268" ht="12.75" customHeight="1" x14ac:dyDescent="0.2"/>
    <row r="41269" ht="12.75" customHeight="1" x14ac:dyDescent="0.2"/>
    <row r="41270" ht="12.75" customHeight="1" x14ac:dyDescent="0.2"/>
    <row r="41271" ht="12.75" customHeight="1" x14ac:dyDescent="0.2"/>
    <row r="41272" ht="12.75" customHeight="1" x14ac:dyDescent="0.2"/>
    <row r="41273" ht="12.75" customHeight="1" x14ac:dyDescent="0.2"/>
    <row r="41274" ht="12.75" customHeight="1" x14ac:dyDescent="0.2"/>
    <row r="41275" ht="12.75" customHeight="1" x14ac:dyDescent="0.2"/>
    <row r="41276" ht="12.75" customHeight="1" x14ac:dyDescent="0.2"/>
    <row r="41277" ht="12.75" customHeight="1" x14ac:dyDescent="0.2"/>
    <row r="41278" ht="12.75" customHeight="1" x14ac:dyDescent="0.2"/>
    <row r="41279" ht="12.75" customHeight="1" x14ac:dyDescent="0.2"/>
    <row r="41280" ht="12.75" customHeight="1" x14ac:dyDescent="0.2"/>
    <row r="41281" ht="12.75" customHeight="1" x14ac:dyDescent="0.2"/>
    <row r="41282" ht="12.75" customHeight="1" x14ac:dyDescent="0.2"/>
    <row r="41283" ht="12.75" customHeight="1" x14ac:dyDescent="0.2"/>
    <row r="41284" ht="12.75" customHeight="1" x14ac:dyDescent="0.2"/>
    <row r="41285" ht="12.75" customHeight="1" x14ac:dyDescent="0.2"/>
    <row r="41286" ht="12.75" customHeight="1" x14ac:dyDescent="0.2"/>
    <row r="41287" ht="12.75" customHeight="1" x14ac:dyDescent="0.2"/>
    <row r="41288" ht="12.75" customHeight="1" x14ac:dyDescent="0.2"/>
    <row r="41289" ht="12.75" customHeight="1" x14ac:dyDescent="0.2"/>
    <row r="41290" ht="12.75" customHeight="1" x14ac:dyDescent="0.2"/>
    <row r="41291" ht="12.75" customHeight="1" x14ac:dyDescent="0.2"/>
    <row r="41292" ht="12.75" customHeight="1" x14ac:dyDescent="0.2"/>
    <row r="41293" ht="12.75" customHeight="1" x14ac:dyDescent="0.2"/>
    <row r="41294" ht="12.75" customHeight="1" x14ac:dyDescent="0.2"/>
    <row r="41295" ht="12.75" customHeight="1" x14ac:dyDescent="0.2"/>
    <row r="41296" ht="12.75" customHeight="1" x14ac:dyDescent="0.2"/>
    <row r="41297" ht="12.75" customHeight="1" x14ac:dyDescent="0.2"/>
    <row r="41298" ht="12.75" customHeight="1" x14ac:dyDescent="0.2"/>
    <row r="41299" ht="12.75" customHeight="1" x14ac:dyDescent="0.2"/>
    <row r="41300" ht="12.75" customHeight="1" x14ac:dyDescent="0.2"/>
    <row r="41301" ht="12.75" customHeight="1" x14ac:dyDescent="0.2"/>
    <row r="41302" ht="12.75" customHeight="1" x14ac:dyDescent="0.2"/>
    <row r="41303" ht="12.75" customHeight="1" x14ac:dyDescent="0.2"/>
    <row r="41304" ht="12.75" customHeight="1" x14ac:dyDescent="0.2"/>
    <row r="41305" ht="12.75" customHeight="1" x14ac:dyDescent="0.2"/>
    <row r="41306" ht="12.75" customHeight="1" x14ac:dyDescent="0.2"/>
    <row r="41307" ht="12.75" customHeight="1" x14ac:dyDescent="0.2"/>
    <row r="41308" ht="12.75" customHeight="1" x14ac:dyDescent="0.2"/>
    <row r="41309" ht="12.75" customHeight="1" x14ac:dyDescent="0.2"/>
    <row r="41310" ht="12.75" customHeight="1" x14ac:dyDescent="0.2"/>
    <row r="41311" ht="12.75" customHeight="1" x14ac:dyDescent="0.2"/>
    <row r="41312" ht="12.75" customHeight="1" x14ac:dyDescent="0.2"/>
    <row r="41313" ht="12.75" customHeight="1" x14ac:dyDescent="0.2"/>
    <row r="41314" ht="12.75" customHeight="1" x14ac:dyDescent="0.2"/>
    <row r="41315" ht="12.75" customHeight="1" x14ac:dyDescent="0.2"/>
    <row r="41316" ht="12.75" customHeight="1" x14ac:dyDescent="0.2"/>
    <row r="41317" ht="12.75" customHeight="1" x14ac:dyDescent="0.2"/>
    <row r="41318" ht="12.75" customHeight="1" x14ac:dyDescent="0.2"/>
    <row r="41319" ht="12.75" customHeight="1" x14ac:dyDescent="0.2"/>
    <row r="41320" ht="12.75" customHeight="1" x14ac:dyDescent="0.2"/>
    <row r="41321" ht="12.75" customHeight="1" x14ac:dyDescent="0.2"/>
    <row r="41322" ht="12.75" customHeight="1" x14ac:dyDescent="0.2"/>
    <row r="41323" ht="12.75" customHeight="1" x14ac:dyDescent="0.2"/>
    <row r="41324" ht="12.75" customHeight="1" x14ac:dyDescent="0.2"/>
    <row r="41325" ht="12.75" customHeight="1" x14ac:dyDescent="0.2"/>
    <row r="41326" ht="12.75" customHeight="1" x14ac:dyDescent="0.2"/>
    <row r="41327" ht="12.75" customHeight="1" x14ac:dyDescent="0.2"/>
    <row r="41328" ht="12.75" customHeight="1" x14ac:dyDescent="0.2"/>
    <row r="41329" ht="12.75" customHeight="1" x14ac:dyDescent="0.2"/>
    <row r="41330" ht="12.75" customHeight="1" x14ac:dyDescent="0.2"/>
    <row r="41331" ht="12.75" customHeight="1" x14ac:dyDescent="0.2"/>
    <row r="41332" ht="12.75" customHeight="1" x14ac:dyDescent="0.2"/>
    <row r="41333" ht="12.75" customHeight="1" x14ac:dyDescent="0.2"/>
    <row r="41334" ht="12.75" customHeight="1" x14ac:dyDescent="0.2"/>
    <row r="41335" ht="12.75" customHeight="1" x14ac:dyDescent="0.2"/>
    <row r="41336" ht="12.75" customHeight="1" x14ac:dyDescent="0.2"/>
    <row r="41337" ht="12.75" customHeight="1" x14ac:dyDescent="0.2"/>
    <row r="41338" ht="12.75" customHeight="1" x14ac:dyDescent="0.2"/>
    <row r="41339" ht="12.75" customHeight="1" x14ac:dyDescent="0.2"/>
    <row r="41340" ht="12.75" customHeight="1" x14ac:dyDescent="0.2"/>
    <row r="41341" ht="12.75" customHeight="1" x14ac:dyDescent="0.2"/>
    <row r="41342" ht="12.75" customHeight="1" x14ac:dyDescent="0.2"/>
    <row r="41343" ht="12.75" customHeight="1" x14ac:dyDescent="0.2"/>
    <row r="41344" ht="12.75" customHeight="1" x14ac:dyDescent="0.2"/>
    <row r="41345" ht="12.75" customHeight="1" x14ac:dyDescent="0.2"/>
    <row r="41346" ht="12.75" customHeight="1" x14ac:dyDescent="0.2"/>
    <row r="41347" ht="12.75" customHeight="1" x14ac:dyDescent="0.2"/>
    <row r="41348" ht="12.75" customHeight="1" x14ac:dyDescent="0.2"/>
    <row r="41349" ht="12.75" customHeight="1" x14ac:dyDescent="0.2"/>
    <row r="41350" ht="12.75" customHeight="1" x14ac:dyDescent="0.2"/>
    <row r="41351" ht="12.75" customHeight="1" x14ac:dyDescent="0.2"/>
    <row r="41352" ht="12.75" customHeight="1" x14ac:dyDescent="0.2"/>
    <row r="41353" ht="12.75" customHeight="1" x14ac:dyDescent="0.2"/>
    <row r="41354" ht="12.75" customHeight="1" x14ac:dyDescent="0.2"/>
    <row r="41355" ht="12.75" customHeight="1" x14ac:dyDescent="0.2"/>
    <row r="41356" ht="12.75" customHeight="1" x14ac:dyDescent="0.2"/>
    <row r="41357" ht="12.75" customHeight="1" x14ac:dyDescent="0.2"/>
    <row r="41358" ht="12.75" customHeight="1" x14ac:dyDescent="0.2"/>
    <row r="41359" ht="12.75" customHeight="1" x14ac:dyDescent="0.2"/>
    <row r="41360" ht="12.75" customHeight="1" x14ac:dyDescent="0.2"/>
    <row r="41361" ht="12.75" customHeight="1" x14ac:dyDescent="0.2"/>
    <row r="41362" ht="12.75" customHeight="1" x14ac:dyDescent="0.2"/>
    <row r="41363" ht="12.75" customHeight="1" x14ac:dyDescent="0.2"/>
    <row r="41364" ht="12.75" customHeight="1" x14ac:dyDescent="0.2"/>
    <row r="41365" ht="12.75" customHeight="1" x14ac:dyDescent="0.2"/>
    <row r="41366" ht="12.75" customHeight="1" x14ac:dyDescent="0.2"/>
    <row r="41367" ht="12.75" customHeight="1" x14ac:dyDescent="0.2"/>
    <row r="41368" ht="12.75" customHeight="1" x14ac:dyDescent="0.2"/>
    <row r="41369" ht="12.75" customHeight="1" x14ac:dyDescent="0.2"/>
    <row r="41370" ht="12.75" customHeight="1" x14ac:dyDescent="0.2"/>
    <row r="41371" ht="12.75" customHeight="1" x14ac:dyDescent="0.2"/>
    <row r="41372" ht="12.75" customHeight="1" x14ac:dyDescent="0.2"/>
    <row r="41373" ht="12.75" customHeight="1" x14ac:dyDescent="0.2"/>
    <row r="41374" ht="12.75" customHeight="1" x14ac:dyDescent="0.2"/>
    <row r="41375" ht="12.75" customHeight="1" x14ac:dyDescent="0.2"/>
    <row r="41376" ht="12.75" customHeight="1" x14ac:dyDescent="0.2"/>
    <row r="41377" ht="12.75" customHeight="1" x14ac:dyDescent="0.2"/>
    <row r="41378" ht="12.75" customHeight="1" x14ac:dyDescent="0.2"/>
    <row r="41379" ht="12.75" customHeight="1" x14ac:dyDescent="0.2"/>
    <row r="41380" ht="12.75" customHeight="1" x14ac:dyDescent="0.2"/>
    <row r="41381" ht="12.75" customHeight="1" x14ac:dyDescent="0.2"/>
    <row r="41382" ht="12.75" customHeight="1" x14ac:dyDescent="0.2"/>
    <row r="41383" ht="12.75" customHeight="1" x14ac:dyDescent="0.2"/>
    <row r="41384" ht="12.75" customHeight="1" x14ac:dyDescent="0.2"/>
    <row r="41385" ht="12.75" customHeight="1" x14ac:dyDescent="0.2"/>
    <row r="41386" ht="12.75" customHeight="1" x14ac:dyDescent="0.2"/>
    <row r="41387" ht="12.75" customHeight="1" x14ac:dyDescent="0.2"/>
    <row r="41388" ht="12.75" customHeight="1" x14ac:dyDescent="0.2"/>
    <row r="41389" ht="12.75" customHeight="1" x14ac:dyDescent="0.2"/>
    <row r="41390" ht="12.75" customHeight="1" x14ac:dyDescent="0.2"/>
    <row r="41391" ht="12.75" customHeight="1" x14ac:dyDescent="0.2"/>
    <row r="41392" ht="12.75" customHeight="1" x14ac:dyDescent="0.2"/>
    <row r="41393" ht="12.75" customHeight="1" x14ac:dyDescent="0.2"/>
    <row r="41394" ht="12.75" customHeight="1" x14ac:dyDescent="0.2"/>
    <row r="41395" ht="12.75" customHeight="1" x14ac:dyDescent="0.2"/>
    <row r="41396" ht="12.75" customHeight="1" x14ac:dyDescent="0.2"/>
    <row r="41397" ht="12.75" customHeight="1" x14ac:dyDescent="0.2"/>
    <row r="41398" ht="12.75" customHeight="1" x14ac:dyDescent="0.2"/>
    <row r="41399" ht="12.75" customHeight="1" x14ac:dyDescent="0.2"/>
    <row r="41400" ht="12.75" customHeight="1" x14ac:dyDescent="0.2"/>
    <row r="41401" ht="12.75" customHeight="1" x14ac:dyDescent="0.2"/>
    <row r="41402" ht="12.75" customHeight="1" x14ac:dyDescent="0.2"/>
    <row r="41403" ht="12.75" customHeight="1" x14ac:dyDescent="0.2"/>
    <row r="41404" ht="12.75" customHeight="1" x14ac:dyDescent="0.2"/>
    <row r="41405" ht="12.75" customHeight="1" x14ac:dyDescent="0.2"/>
    <row r="41406" ht="12.75" customHeight="1" x14ac:dyDescent="0.2"/>
    <row r="41407" ht="12.75" customHeight="1" x14ac:dyDescent="0.2"/>
    <row r="41408" ht="12.75" customHeight="1" x14ac:dyDescent="0.2"/>
    <row r="41409" ht="12.75" customHeight="1" x14ac:dyDescent="0.2"/>
    <row r="41410" ht="12.75" customHeight="1" x14ac:dyDescent="0.2"/>
    <row r="41411" ht="12.75" customHeight="1" x14ac:dyDescent="0.2"/>
    <row r="41412" ht="12.75" customHeight="1" x14ac:dyDescent="0.2"/>
    <row r="41413" ht="12.75" customHeight="1" x14ac:dyDescent="0.2"/>
    <row r="41414" ht="12.75" customHeight="1" x14ac:dyDescent="0.2"/>
    <row r="41415" ht="12.75" customHeight="1" x14ac:dyDescent="0.2"/>
    <row r="41416" ht="12.75" customHeight="1" x14ac:dyDescent="0.2"/>
    <row r="41417" ht="12.75" customHeight="1" x14ac:dyDescent="0.2"/>
    <row r="41418" ht="12.75" customHeight="1" x14ac:dyDescent="0.2"/>
    <row r="41419" ht="12.75" customHeight="1" x14ac:dyDescent="0.2"/>
    <row r="41420" ht="12.75" customHeight="1" x14ac:dyDescent="0.2"/>
    <row r="41421" ht="12.75" customHeight="1" x14ac:dyDescent="0.2"/>
    <row r="41422" ht="12.75" customHeight="1" x14ac:dyDescent="0.2"/>
    <row r="41423" ht="12.75" customHeight="1" x14ac:dyDescent="0.2"/>
    <row r="41424" ht="12.75" customHeight="1" x14ac:dyDescent="0.2"/>
    <row r="41425" ht="12.75" customHeight="1" x14ac:dyDescent="0.2"/>
    <row r="41426" ht="12.75" customHeight="1" x14ac:dyDescent="0.2"/>
    <row r="41427" ht="12.75" customHeight="1" x14ac:dyDescent="0.2"/>
    <row r="41428" ht="12.75" customHeight="1" x14ac:dyDescent="0.2"/>
    <row r="41429" ht="12.75" customHeight="1" x14ac:dyDescent="0.2"/>
    <row r="41430" ht="12.75" customHeight="1" x14ac:dyDescent="0.2"/>
    <row r="41431" ht="12.75" customHeight="1" x14ac:dyDescent="0.2"/>
    <row r="41432" ht="12.75" customHeight="1" x14ac:dyDescent="0.2"/>
    <row r="41433" ht="12.75" customHeight="1" x14ac:dyDescent="0.2"/>
    <row r="41434" ht="12.75" customHeight="1" x14ac:dyDescent="0.2"/>
    <row r="41435" ht="12.75" customHeight="1" x14ac:dyDescent="0.2"/>
    <row r="41436" ht="12.75" customHeight="1" x14ac:dyDescent="0.2"/>
    <row r="41437" ht="12.75" customHeight="1" x14ac:dyDescent="0.2"/>
    <row r="41438" ht="12.75" customHeight="1" x14ac:dyDescent="0.2"/>
    <row r="41439" ht="12.75" customHeight="1" x14ac:dyDescent="0.2"/>
    <row r="41440" ht="12.75" customHeight="1" x14ac:dyDescent="0.2"/>
    <row r="41441" ht="12.75" customHeight="1" x14ac:dyDescent="0.2"/>
    <row r="41442" ht="12.75" customHeight="1" x14ac:dyDescent="0.2"/>
    <row r="41443" ht="12.75" customHeight="1" x14ac:dyDescent="0.2"/>
    <row r="41444" ht="12.75" customHeight="1" x14ac:dyDescent="0.2"/>
    <row r="41445" ht="12.75" customHeight="1" x14ac:dyDescent="0.2"/>
    <row r="41446" ht="12.75" customHeight="1" x14ac:dyDescent="0.2"/>
    <row r="41447" ht="12.75" customHeight="1" x14ac:dyDescent="0.2"/>
    <row r="41448" ht="12.75" customHeight="1" x14ac:dyDescent="0.2"/>
    <row r="41449" ht="12.75" customHeight="1" x14ac:dyDescent="0.2"/>
    <row r="41450" ht="12.75" customHeight="1" x14ac:dyDescent="0.2"/>
    <row r="41451" ht="12.75" customHeight="1" x14ac:dyDescent="0.2"/>
    <row r="41452" ht="12.75" customHeight="1" x14ac:dyDescent="0.2"/>
    <row r="41453" ht="12.75" customHeight="1" x14ac:dyDescent="0.2"/>
    <row r="41454" ht="12.75" customHeight="1" x14ac:dyDescent="0.2"/>
    <row r="41455" ht="12.75" customHeight="1" x14ac:dyDescent="0.2"/>
    <row r="41456" ht="12.75" customHeight="1" x14ac:dyDescent="0.2"/>
    <row r="41457" ht="12.75" customHeight="1" x14ac:dyDescent="0.2"/>
    <row r="41458" ht="12.75" customHeight="1" x14ac:dyDescent="0.2"/>
    <row r="41459" ht="12.75" customHeight="1" x14ac:dyDescent="0.2"/>
    <row r="41460" ht="12.75" customHeight="1" x14ac:dyDescent="0.2"/>
    <row r="41461" ht="12.75" customHeight="1" x14ac:dyDescent="0.2"/>
    <row r="41462" ht="12.75" customHeight="1" x14ac:dyDescent="0.2"/>
    <row r="41463" ht="12.75" customHeight="1" x14ac:dyDescent="0.2"/>
    <row r="41464" ht="12.75" customHeight="1" x14ac:dyDescent="0.2"/>
    <row r="41465" ht="12.75" customHeight="1" x14ac:dyDescent="0.2"/>
    <row r="41466" ht="12.75" customHeight="1" x14ac:dyDescent="0.2"/>
    <row r="41467" ht="12.75" customHeight="1" x14ac:dyDescent="0.2"/>
    <row r="41468" ht="12.75" customHeight="1" x14ac:dyDescent="0.2"/>
    <row r="41469" ht="12.75" customHeight="1" x14ac:dyDescent="0.2"/>
    <row r="41470" ht="12.75" customHeight="1" x14ac:dyDescent="0.2"/>
    <row r="41471" ht="12.75" customHeight="1" x14ac:dyDescent="0.2"/>
    <row r="41472" ht="12.75" customHeight="1" x14ac:dyDescent="0.2"/>
    <row r="41473" ht="12.75" customHeight="1" x14ac:dyDescent="0.2"/>
    <row r="41474" ht="12.75" customHeight="1" x14ac:dyDescent="0.2"/>
    <row r="41475" ht="12.75" customHeight="1" x14ac:dyDescent="0.2"/>
    <row r="41476" ht="12.75" customHeight="1" x14ac:dyDescent="0.2"/>
    <row r="41477" ht="12.75" customHeight="1" x14ac:dyDescent="0.2"/>
    <row r="41478" ht="12.75" customHeight="1" x14ac:dyDescent="0.2"/>
    <row r="41479" ht="12.75" customHeight="1" x14ac:dyDescent="0.2"/>
    <row r="41480" ht="12.75" customHeight="1" x14ac:dyDescent="0.2"/>
    <row r="41481" ht="12.75" customHeight="1" x14ac:dyDescent="0.2"/>
    <row r="41482" ht="12.75" customHeight="1" x14ac:dyDescent="0.2"/>
    <row r="41483" ht="12.75" customHeight="1" x14ac:dyDescent="0.2"/>
    <row r="41484" ht="12.75" customHeight="1" x14ac:dyDescent="0.2"/>
    <row r="41485" ht="12.75" customHeight="1" x14ac:dyDescent="0.2"/>
    <row r="41486" ht="12.75" customHeight="1" x14ac:dyDescent="0.2"/>
    <row r="41487" ht="12.75" customHeight="1" x14ac:dyDescent="0.2"/>
    <row r="41488" ht="12.75" customHeight="1" x14ac:dyDescent="0.2"/>
    <row r="41489" ht="12.75" customHeight="1" x14ac:dyDescent="0.2"/>
    <row r="41490" ht="12.75" customHeight="1" x14ac:dyDescent="0.2"/>
    <row r="41491" ht="12.75" customHeight="1" x14ac:dyDescent="0.2"/>
    <row r="41492" ht="12.75" customHeight="1" x14ac:dyDescent="0.2"/>
    <row r="41493" ht="12.75" customHeight="1" x14ac:dyDescent="0.2"/>
    <row r="41494" ht="12.75" customHeight="1" x14ac:dyDescent="0.2"/>
    <row r="41495" ht="12.75" customHeight="1" x14ac:dyDescent="0.2"/>
    <row r="41496" ht="12.75" customHeight="1" x14ac:dyDescent="0.2"/>
    <row r="41497" ht="12.75" customHeight="1" x14ac:dyDescent="0.2"/>
    <row r="41498" ht="12.75" customHeight="1" x14ac:dyDescent="0.2"/>
    <row r="41499" ht="12.75" customHeight="1" x14ac:dyDescent="0.2"/>
    <row r="41500" ht="12.75" customHeight="1" x14ac:dyDescent="0.2"/>
    <row r="41501" ht="12.75" customHeight="1" x14ac:dyDescent="0.2"/>
    <row r="41502" ht="12.75" customHeight="1" x14ac:dyDescent="0.2"/>
    <row r="41503" ht="12.75" customHeight="1" x14ac:dyDescent="0.2"/>
    <row r="41504" ht="12.75" customHeight="1" x14ac:dyDescent="0.2"/>
    <row r="41505" ht="12.75" customHeight="1" x14ac:dyDescent="0.2"/>
    <row r="41506" ht="12.75" customHeight="1" x14ac:dyDescent="0.2"/>
    <row r="41507" ht="12.75" customHeight="1" x14ac:dyDescent="0.2"/>
    <row r="41508" ht="12.75" customHeight="1" x14ac:dyDescent="0.2"/>
    <row r="41509" ht="12.75" customHeight="1" x14ac:dyDescent="0.2"/>
    <row r="41510" ht="12.75" customHeight="1" x14ac:dyDescent="0.2"/>
    <row r="41511" ht="12.75" customHeight="1" x14ac:dyDescent="0.2"/>
    <row r="41512" ht="12.75" customHeight="1" x14ac:dyDescent="0.2"/>
    <row r="41513" ht="12.75" customHeight="1" x14ac:dyDescent="0.2"/>
    <row r="41514" ht="12.75" customHeight="1" x14ac:dyDescent="0.2"/>
    <row r="41515" ht="12.75" customHeight="1" x14ac:dyDescent="0.2"/>
    <row r="41516" ht="12.75" customHeight="1" x14ac:dyDescent="0.2"/>
    <row r="41517" ht="12.75" customHeight="1" x14ac:dyDescent="0.2"/>
    <row r="41518" ht="12.75" customHeight="1" x14ac:dyDescent="0.2"/>
    <row r="41519" ht="12.75" customHeight="1" x14ac:dyDescent="0.2"/>
    <row r="41520" ht="12.75" customHeight="1" x14ac:dyDescent="0.2"/>
    <row r="41521" ht="12.75" customHeight="1" x14ac:dyDescent="0.2"/>
    <row r="41522" ht="12.75" customHeight="1" x14ac:dyDescent="0.2"/>
    <row r="41523" ht="12.75" customHeight="1" x14ac:dyDescent="0.2"/>
    <row r="41524" ht="12.75" customHeight="1" x14ac:dyDescent="0.2"/>
    <row r="41525" ht="12.75" customHeight="1" x14ac:dyDescent="0.2"/>
    <row r="41526" ht="12.75" customHeight="1" x14ac:dyDescent="0.2"/>
    <row r="41527" ht="12.75" customHeight="1" x14ac:dyDescent="0.2"/>
    <row r="41528" ht="12.75" customHeight="1" x14ac:dyDescent="0.2"/>
    <row r="41529" ht="12.75" customHeight="1" x14ac:dyDescent="0.2"/>
    <row r="41530" ht="12.75" customHeight="1" x14ac:dyDescent="0.2"/>
    <row r="41531" ht="12.75" customHeight="1" x14ac:dyDescent="0.2"/>
    <row r="41532" ht="12.75" customHeight="1" x14ac:dyDescent="0.2"/>
    <row r="41533" ht="12.75" customHeight="1" x14ac:dyDescent="0.2"/>
    <row r="41534" ht="12.75" customHeight="1" x14ac:dyDescent="0.2"/>
    <row r="41535" ht="12.75" customHeight="1" x14ac:dyDescent="0.2"/>
    <row r="41536" ht="12.75" customHeight="1" x14ac:dyDescent="0.2"/>
    <row r="41537" ht="12.75" customHeight="1" x14ac:dyDescent="0.2"/>
    <row r="41538" ht="12.75" customHeight="1" x14ac:dyDescent="0.2"/>
    <row r="41539" ht="12.75" customHeight="1" x14ac:dyDescent="0.2"/>
    <row r="41540" ht="12.75" customHeight="1" x14ac:dyDescent="0.2"/>
    <row r="41541" ht="12.75" customHeight="1" x14ac:dyDescent="0.2"/>
    <row r="41542" ht="12.75" customHeight="1" x14ac:dyDescent="0.2"/>
    <row r="41543" ht="12.75" customHeight="1" x14ac:dyDescent="0.2"/>
    <row r="41544" ht="12.75" customHeight="1" x14ac:dyDescent="0.2"/>
    <row r="41545" ht="12.75" customHeight="1" x14ac:dyDescent="0.2"/>
    <row r="41546" ht="12.75" customHeight="1" x14ac:dyDescent="0.2"/>
    <row r="41547" ht="12.75" customHeight="1" x14ac:dyDescent="0.2"/>
    <row r="41548" ht="12.75" customHeight="1" x14ac:dyDescent="0.2"/>
    <row r="41549" ht="12.75" customHeight="1" x14ac:dyDescent="0.2"/>
    <row r="41550" ht="12.75" customHeight="1" x14ac:dyDescent="0.2"/>
    <row r="41551" ht="12.75" customHeight="1" x14ac:dyDescent="0.2"/>
    <row r="41552" ht="12.75" customHeight="1" x14ac:dyDescent="0.2"/>
    <row r="41553" ht="12.75" customHeight="1" x14ac:dyDescent="0.2"/>
    <row r="41554" ht="12.75" customHeight="1" x14ac:dyDescent="0.2"/>
    <row r="41555" ht="12.75" customHeight="1" x14ac:dyDescent="0.2"/>
    <row r="41556" ht="12.75" customHeight="1" x14ac:dyDescent="0.2"/>
    <row r="41557" ht="12.75" customHeight="1" x14ac:dyDescent="0.2"/>
    <row r="41558" ht="12.75" customHeight="1" x14ac:dyDescent="0.2"/>
    <row r="41559" ht="12.75" customHeight="1" x14ac:dyDescent="0.2"/>
    <row r="41560" ht="12.75" customHeight="1" x14ac:dyDescent="0.2"/>
    <row r="41561" ht="12.75" customHeight="1" x14ac:dyDescent="0.2"/>
    <row r="41562" ht="12.75" customHeight="1" x14ac:dyDescent="0.2"/>
    <row r="41563" ht="12.75" customHeight="1" x14ac:dyDescent="0.2"/>
    <row r="41564" ht="12.75" customHeight="1" x14ac:dyDescent="0.2"/>
    <row r="41565" ht="12.75" customHeight="1" x14ac:dyDescent="0.2"/>
    <row r="41566" ht="12.75" customHeight="1" x14ac:dyDescent="0.2"/>
    <row r="41567" ht="12.75" customHeight="1" x14ac:dyDescent="0.2"/>
    <row r="41568" ht="12.75" customHeight="1" x14ac:dyDescent="0.2"/>
    <row r="41569" ht="12.75" customHeight="1" x14ac:dyDescent="0.2"/>
    <row r="41570" ht="12.75" customHeight="1" x14ac:dyDescent="0.2"/>
    <row r="41571" ht="12.75" customHeight="1" x14ac:dyDescent="0.2"/>
    <row r="41572" ht="12.75" customHeight="1" x14ac:dyDescent="0.2"/>
    <row r="41573" ht="12.75" customHeight="1" x14ac:dyDescent="0.2"/>
    <row r="41574" ht="12.75" customHeight="1" x14ac:dyDescent="0.2"/>
    <row r="41575" ht="12.75" customHeight="1" x14ac:dyDescent="0.2"/>
    <row r="41576" ht="12.75" customHeight="1" x14ac:dyDescent="0.2"/>
    <row r="41577" ht="12.75" customHeight="1" x14ac:dyDescent="0.2"/>
    <row r="41578" ht="12.75" customHeight="1" x14ac:dyDescent="0.2"/>
    <row r="41579" ht="12.75" customHeight="1" x14ac:dyDescent="0.2"/>
    <row r="41580" ht="12.75" customHeight="1" x14ac:dyDescent="0.2"/>
    <row r="41581" ht="12.75" customHeight="1" x14ac:dyDescent="0.2"/>
    <row r="41582" ht="12.75" customHeight="1" x14ac:dyDescent="0.2"/>
    <row r="41583" ht="12.75" customHeight="1" x14ac:dyDescent="0.2"/>
    <row r="41584" ht="12.75" customHeight="1" x14ac:dyDescent="0.2"/>
    <row r="41585" ht="12.75" customHeight="1" x14ac:dyDescent="0.2"/>
    <row r="41586" ht="12.75" customHeight="1" x14ac:dyDescent="0.2"/>
    <row r="41587" ht="12.75" customHeight="1" x14ac:dyDescent="0.2"/>
    <row r="41588" ht="12.75" customHeight="1" x14ac:dyDescent="0.2"/>
    <row r="41589" ht="12.75" customHeight="1" x14ac:dyDescent="0.2"/>
    <row r="41590" ht="12.75" customHeight="1" x14ac:dyDescent="0.2"/>
    <row r="41591" ht="12.75" customHeight="1" x14ac:dyDescent="0.2"/>
    <row r="41592" ht="12.75" customHeight="1" x14ac:dyDescent="0.2"/>
    <row r="41593" ht="12.75" customHeight="1" x14ac:dyDescent="0.2"/>
    <row r="41594" ht="12.75" customHeight="1" x14ac:dyDescent="0.2"/>
    <row r="41595" ht="12.75" customHeight="1" x14ac:dyDescent="0.2"/>
    <row r="41596" ht="12.75" customHeight="1" x14ac:dyDescent="0.2"/>
    <row r="41597" ht="12.75" customHeight="1" x14ac:dyDescent="0.2"/>
    <row r="41598" ht="12.75" customHeight="1" x14ac:dyDescent="0.2"/>
    <row r="41599" ht="12.75" customHeight="1" x14ac:dyDescent="0.2"/>
    <row r="41600" ht="12.75" customHeight="1" x14ac:dyDescent="0.2"/>
    <row r="41601" ht="12.75" customHeight="1" x14ac:dyDescent="0.2"/>
    <row r="41602" ht="12.75" customHeight="1" x14ac:dyDescent="0.2"/>
    <row r="41603" ht="12.75" customHeight="1" x14ac:dyDescent="0.2"/>
    <row r="41604" ht="12.75" customHeight="1" x14ac:dyDescent="0.2"/>
    <row r="41605" ht="12.75" customHeight="1" x14ac:dyDescent="0.2"/>
    <row r="41606" ht="12.75" customHeight="1" x14ac:dyDescent="0.2"/>
    <row r="41607" ht="12.75" customHeight="1" x14ac:dyDescent="0.2"/>
    <row r="41608" ht="12.75" customHeight="1" x14ac:dyDescent="0.2"/>
    <row r="41609" ht="12.75" customHeight="1" x14ac:dyDescent="0.2"/>
    <row r="41610" ht="12.75" customHeight="1" x14ac:dyDescent="0.2"/>
    <row r="41611" ht="12.75" customHeight="1" x14ac:dyDescent="0.2"/>
    <row r="41612" ht="12.75" customHeight="1" x14ac:dyDescent="0.2"/>
    <row r="41613" ht="12.75" customHeight="1" x14ac:dyDescent="0.2"/>
    <row r="41614" ht="12.75" customHeight="1" x14ac:dyDescent="0.2"/>
    <row r="41615" ht="12.75" customHeight="1" x14ac:dyDescent="0.2"/>
    <row r="41616" ht="12.75" customHeight="1" x14ac:dyDescent="0.2"/>
    <row r="41617" ht="12.75" customHeight="1" x14ac:dyDescent="0.2"/>
    <row r="41618" ht="12.75" customHeight="1" x14ac:dyDescent="0.2"/>
    <row r="41619" ht="12.75" customHeight="1" x14ac:dyDescent="0.2"/>
    <row r="41620" ht="12.75" customHeight="1" x14ac:dyDescent="0.2"/>
    <row r="41621" ht="12.75" customHeight="1" x14ac:dyDescent="0.2"/>
    <row r="41622" ht="12.75" customHeight="1" x14ac:dyDescent="0.2"/>
    <row r="41623" ht="12.75" customHeight="1" x14ac:dyDescent="0.2"/>
    <row r="41624" ht="12.75" customHeight="1" x14ac:dyDescent="0.2"/>
    <row r="41625" ht="12.75" customHeight="1" x14ac:dyDescent="0.2"/>
    <row r="41626" ht="12.75" customHeight="1" x14ac:dyDescent="0.2"/>
    <row r="41627" ht="12.75" customHeight="1" x14ac:dyDescent="0.2"/>
    <row r="41628" ht="12.75" customHeight="1" x14ac:dyDescent="0.2"/>
    <row r="41629" ht="12.75" customHeight="1" x14ac:dyDescent="0.2"/>
    <row r="41630" ht="12.75" customHeight="1" x14ac:dyDescent="0.2"/>
    <row r="41631" ht="12.75" customHeight="1" x14ac:dyDescent="0.2"/>
    <row r="41632" ht="12.75" customHeight="1" x14ac:dyDescent="0.2"/>
    <row r="41633" ht="12.75" customHeight="1" x14ac:dyDescent="0.2"/>
    <row r="41634" ht="12.75" customHeight="1" x14ac:dyDescent="0.2"/>
    <row r="41635" ht="12.75" customHeight="1" x14ac:dyDescent="0.2"/>
    <row r="41636" ht="12.75" customHeight="1" x14ac:dyDescent="0.2"/>
    <row r="41637" ht="12.75" customHeight="1" x14ac:dyDescent="0.2"/>
    <row r="41638" ht="12.75" customHeight="1" x14ac:dyDescent="0.2"/>
    <row r="41639" ht="12.75" customHeight="1" x14ac:dyDescent="0.2"/>
    <row r="41640" ht="12.75" customHeight="1" x14ac:dyDescent="0.2"/>
    <row r="41641" ht="12.75" customHeight="1" x14ac:dyDescent="0.2"/>
    <row r="41642" ht="12.75" customHeight="1" x14ac:dyDescent="0.2"/>
    <row r="41643" ht="12.75" customHeight="1" x14ac:dyDescent="0.2"/>
    <row r="41644" ht="12.75" customHeight="1" x14ac:dyDescent="0.2"/>
    <row r="41645" ht="12.75" customHeight="1" x14ac:dyDescent="0.2"/>
    <row r="41646" ht="12.75" customHeight="1" x14ac:dyDescent="0.2"/>
    <row r="41647" ht="12.75" customHeight="1" x14ac:dyDescent="0.2"/>
    <row r="41648" ht="12.75" customHeight="1" x14ac:dyDescent="0.2"/>
    <row r="41649" ht="12.75" customHeight="1" x14ac:dyDescent="0.2"/>
    <row r="41650" ht="12.75" customHeight="1" x14ac:dyDescent="0.2"/>
    <row r="41651" ht="12.75" customHeight="1" x14ac:dyDescent="0.2"/>
    <row r="41652" ht="12.75" customHeight="1" x14ac:dyDescent="0.2"/>
    <row r="41653" ht="12.75" customHeight="1" x14ac:dyDescent="0.2"/>
    <row r="41654" ht="12.75" customHeight="1" x14ac:dyDescent="0.2"/>
    <row r="41655" ht="12.75" customHeight="1" x14ac:dyDescent="0.2"/>
    <row r="41656" ht="12.75" customHeight="1" x14ac:dyDescent="0.2"/>
    <row r="41657" ht="12.75" customHeight="1" x14ac:dyDescent="0.2"/>
    <row r="41658" ht="12.75" customHeight="1" x14ac:dyDescent="0.2"/>
    <row r="41659" ht="12.75" customHeight="1" x14ac:dyDescent="0.2"/>
    <row r="41660" ht="12.75" customHeight="1" x14ac:dyDescent="0.2"/>
    <row r="41661" ht="12.75" customHeight="1" x14ac:dyDescent="0.2"/>
    <row r="41662" ht="12.75" customHeight="1" x14ac:dyDescent="0.2"/>
    <row r="41663" ht="12.75" customHeight="1" x14ac:dyDescent="0.2"/>
    <row r="41664" ht="12.75" customHeight="1" x14ac:dyDescent="0.2"/>
    <row r="41665" ht="12.75" customHeight="1" x14ac:dyDescent="0.2"/>
    <row r="41666" ht="12.75" customHeight="1" x14ac:dyDescent="0.2"/>
    <row r="41667" ht="12.75" customHeight="1" x14ac:dyDescent="0.2"/>
    <row r="41668" ht="12.75" customHeight="1" x14ac:dyDescent="0.2"/>
    <row r="41669" ht="12.75" customHeight="1" x14ac:dyDescent="0.2"/>
    <row r="41670" ht="12.75" customHeight="1" x14ac:dyDescent="0.2"/>
    <row r="41671" ht="12.75" customHeight="1" x14ac:dyDescent="0.2"/>
    <row r="41672" ht="12.75" customHeight="1" x14ac:dyDescent="0.2"/>
    <row r="41673" ht="12.75" customHeight="1" x14ac:dyDescent="0.2"/>
    <row r="41674" ht="12.75" customHeight="1" x14ac:dyDescent="0.2"/>
    <row r="41675" ht="12.75" customHeight="1" x14ac:dyDescent="0.2"/>
    <row r="41676" ht="12.75" customHeight="1" x14ac:dyDescent="0.2"/>
    <row r="41677" ht="12.75" customHeight="1" x14ac:dyDescent="0.2"/>
    <row r="41678" ht="12.75" customHeight="1" x14ac:dyDescent="0.2"/>
    <row r="41679" ht="12.75" customHeight="1" x14ac:dyDescent="0.2"/>
    <row r="41680" ht="12.75" customHeight="1" x14ac:dyDescent="0.2"/>
    <row r="41681" ht="12.75" customHeight="1" x14ac:dyDescent="0.2"/>
    <row r="41682" ht="12.75" customHeight="1" x14ac:dyDescent="0.2"/>
    <row r="41683" ht="12.75" customHeight="1" x14ac:dyDescent="0.2"/>
    <row r="41684" ht="12.75" customHeight="1" x14ac:dyDescent="0.2"/>
    <row r="41685" ht="12.75" customHeight="1" x14ac:dyDescent="0.2"/>
    <row r="41686" ht="12.75" customHeight="1" x14ac:dyDescent="0.2"/>
    <row r="41687" ht="12.75" customHeight="1" x14ac:dyDescent="0.2"/>
    <row r="41688" ht="12.75" customHeight="1" x14ac:dyDescent="0.2"/>
    <row r="41689" ht="12.75" customHeight="1" x14ac:dyDescent="0.2"/>
    <row r="41690" ht="12.75" customHeight="1" x14ac:dyDescent="0.2"/>
    <row r="41691" ht="12.75" customHeight="1" x14ac:dyDescent="0.2"/>
    <row r="41692" ht="12.75" customHeight="1" x14ac:dyDescent="0.2"/>
    <row r="41693" ht="12.75" customHeight="1" x14ac:dyDescent="0.2"/>
    <row r="41694" ht="12.75" customHeight="1" x14ac:dyDescent="0.2"/>
    <row r="41695" ht="12.75" customHeight="1" x14ac:dyDescent="0.2"/>
    <row r="41696" ht="12.75" customHeight="1" x14ac:dyDescent="0.2"/>
    <row r="41697" ht="12.75" customHeight="1" x14ac:dyDescent="0.2"/>
    <row r="41698" ht="12.75" customHeight="1" x14ac:dyDescent="0.2"/>
    <row r="41699" ht="12.75" customHeight="1" x14ac:dyDescent="0.2"/>
    <row r="41700" ht="12.75" customHeight="1" x14ac:dyDescent="0.2"/>
    <row r="41701" ht="12.75" customHeight="1" x14ac:dyDescent="0.2"/>
    <row r="41702" ht="12.75" customHeight="1" x14ac:dyDescent="0.2"/>
    <row r="41703" ht="12.75" customHeight="1" x14ac:dyDescent="0.2"/>
    <row r="41704" ht="12.75" customHeight="1" x14ac:dyDescent="0.2"/>
    <row r="41705" ht="12.75" customHeight="1" x14ac:dyDescent="0.2"/>
    <row r="41706" ht="12.75" customHeight="1" x14ac:dyDescent="0.2"/>
    <row r="41707" ht="12.75" customHeight="1" x14ac:dyDescent="0.2"/>
    <row r="41708" ht="12.75" customHeight="1" x14ac:dyDescent="0.2"/>
    <row r="41709" ht="12.75" customHeight="1" x14ac:dyDescent="0.2"/>
    <row r="41710" ht="12.75" customHeight="1" x14ac:dyDescent="0.2"/>
    <row r="41711" ht="12.75" customHeight="1" x14ac:dyDescent="0.2"/>
    <row r="41712" ht="12.75" customHeight="1" x14ac:dyDescent="0.2"/>
    <row r="41713" ht="12.75" customHeight="1" x14ac:dyDescent="0.2"/>
    <row r="41714" ht="12.75" customHeight="1" x14ac:dyDescent="0.2"/>
    <row r="41715" ht="12.75" customHeight="1" x14ac:dyDescent="0.2"/>
    <row r="41716" ht="12.75" customHeight="1" x14ac:dyDescent="0.2"/>
    <row r="41717" ht="12.75" customHeight="1" x14ac:dyDescent="0.2"/>
    <row r="41718" ht="12.75" customHeight="1" x14ac:dyDescent="0.2"/>
    <row r="41719" ht="12.75" customHeight="1" x14ac:dyDescent="0.2"/>
    <row r="41720" ht="12.75" customHeight="1" x14ac:dyDescent="0.2"/>
    <row r="41721" ht="12.75" customHeight="1" x14ac:dyDescent="0.2"/>
    <row r="41722" ht="12.75" customHeight="1" x14ac:dyDescent="0.2"/>
    <row r="41723" ht="12.75" customHeight="1" x14ac:dyDescent="0.2"/>
    <row r="41724" ht="12.75" customHeight="1" x14ac:dyDescent="0.2"/>
    <row r="41725" ht="12.75" customHeight="1" x14ac:dyDescent="0.2"/>
    <row r="41726" ht="12.75" customHeight="1" x14ac:dyDescent="0.2"/>
    <row r="41727" ht="12.75" customHeight="1" x14ac:dyDescent="0.2"/>
    <row r="41728" ht="12.75" customHeight="1" x14ac:dyDescent="0.2"/>
    <row r="41729" ht="12.75" customHeight="1" x14ac:dyDescent="0.2"/>
    <row r="41730" ht="12.75" customHeight="1" x14ac:dyDescent="0.2"/>
    <row r="41731" ht="12.75" customHeight="1" x14ac:dyDescent="0.2"/>
    <row r="41732" ht="12.75" customHeight="1" x14ac:dyDescent="0.2"/>
    <row r="41733" ht="12.75" customHeight="1" x14ac:dyDescent="0.2"/>
    <row r="41734" ht="12.75" customHeight="1" x14ac:dyDescent="0.2"/>
    <row r="41735" ht="12.75" customHeight="1" x14ac:dyDescent="0.2"/>
    <row r="41736" ht="12.75" customHeight="1" x14ac:dyDescent="0.2"/>
    <row r="41737" ht="12.75" customHeight="1" x14ac:dyDescent="0.2"/>
    <row r="41738" ht="12.75" customHeight="1" x14ac:dyDescent="0.2"/>
    <row r="41739" ht="12.75" customHeight="1" x14ac:dyDescent="0.2"/>
    <row r="41740" ht="12.75" customHeight="1" x14ac:dyDescent="0.2"/>
    <row r="41741" ht="12.75" customHeight="1" x14ac:dyDescent="0.2"/>
    <row r="41742" ht="12.75" customHeight="1" x14ac:dyDescent="0.2"/>
    <row r="41743" ht="12.75" customHeight="1" x14ac:dyDescent="0.2"/>
    <row r="41744" ht="12.75" customHeight="1" x14ac:dyDescent="0.2"/>
    <row r="41745" ht="12.75" customHeight="1" x14ac:dyDescent="0.2"/>
    <row r="41746" ht="12.75" customHeight="1" x14ac:dyDescent="0.2"/>
    <row r="41747" ht="12.75" customHeight="1" x14ac:dyDescent="0.2"/>
    <row r="41748" ht="12.75" customHeight="1" x14ac:dyDescent="0.2"/>
    <row r="41749" ht="12.75" customHeight="1" x14ac:dyDescent="0.2"/>
    <row r="41750" ht="12.75" customHeight="1" x14ac:dyDescent="0.2"/>
    <row r="41751" ht="12.75" customHeight="1" x14ac:dyDescent="0.2"/>
    <row r="41752" ht="12.75" customHeight="1" x14ac:dyDescent="0.2"/>
    <row r="41753" ht="12.75" customHeight="1" x14ac:dyDescent="0.2"/>
    <row r="41754" ht="12.75" customHeight="1" x14ac:dyDescent="0.2"/>
    <row r="41755" ht="12.75" customHeight="1" x14ac:dyDescent="0.2"/>
    <row r="41756" ht="12.75" customHeight="1" x14ac:dyDescent="0.2"/>
    <row r="41757" ht="12.75" customHeight="1" x14ac:dyDescent="0.2"/>
    <row r="41758" ht="12.75" customHeight="1" x14ac:dyDescent="0.2"/>
    <row r="41759" ht="12.75" customHeight="1" x14ac:dyDescent="0.2"/>
    <row r="41760" ht="12.75" customHeight="1" x14ac:dyDescent="0.2"/>
    <row r="41761" ht="12.75" customHeight="1" x14ac:dyDescent="0.2"/>
    <row r="41762" ht="12.75" customHeight="1" x14ac:dyDescent="0.2"/>
    <row r="41763" ht="12.75" customHeight="1" x14ac:dyDescent="0.2"/>
    <row r="41764" ht="12.75" customHeight="1" x14ac:dyDescent="0.2"/>
    <row r="41765" ht="12.75" customHeight="1" x14ac:dyDescent="0.2"/>
    <row r="41766" ht="12.75" customHeight="1" x14ac:dyDescent="0.2"/>
    <row r="41767" ht="12.75" customHeight="1" x14ac:dyDescent="0.2"/>
    <row r="41768" ht="12.75" customHeight="1" x14ac:dyDescent="0.2"/>
    <row r="41769" ht="12.75" customHeight="1" x14ac:dyDescent="0.2"/>
    <row r="41770" ht="12.75" customHeight="1" x14ac:dyDescent="0.2"/>
    <row r="41771" ht="12.75" customHeight="1" x14ac:dyDescent="0.2"/>
    <row r="41772" ht="12.75" customHeight="1" x14ac:dyDescent="0.2"/>
    <row r="41773" ht="12.75" customHeight="1" x14ac:dyDescent="0.2"/>
    <row r="41774" ht="12.75" customHeight="1" x14ac:dyDescent="0.2"/>
    <row r="41775" ht="12.75" customHeight="1" x14ac:dyDescent="0.2"/>
    <row r="41776" ht="12.75" customHeight="1" x14ac:dyDescent="0.2"/>
    <row r="41777" ht="12.75" customHeight="1" x14ac:dyDescent="0.2"/>
    <row r="41778" ht="12.75" customHeight="1" x14ac:dyDescent="0.2"/>
    <row r="41779" ht="12.75" customHeight="1" x14ac:dyDescent="0.2"/>
    <row r="41780" ht="12.75" customHeight="1" x14ac:dyDescent="0.2"/>
    <row r="41781" ht="12.75" customHeight="1" x14ac:dyDescent="0.2"/>
    <row r="41782" ht="12.75" customHeight="1" x14ac:dyDescent="0.2"/>
    <row r="41783" ht="12.75" customHeight="1" x14ac:dyDescent="0.2"/>
    <row r="41784" ht="12.75" customHeight="1" x14ac:dyDescent="0.2"/>
    <row r="41785" ht="12.75" customHeight="1" x14ac:dyDescent="0.2"/>
    <row r="41786" ht="12.75" customHeight="1" x14ac:dyDescent="0.2"/>
    <row r="41787" ht="12.75" customHeight="1" x14ac:dyDescent="0.2"/>
    <row r="41788" ht="12.75" customHeight="1" x14ac:dyDescent="0.2"/>
    <row r="41789" ht="12.75" customHeight="1" x14ac:dyDescent="0.2"/>
    <row r="41790" ht="12.75" customHeight="1" x14ac:dyDescent="0.2"/>
    <row r="41791" ht="12.75" customHeight="1" x14ac:dyDescent="0.2"/>
    <row r="41792" ht="12.75" customHeight="1" x14ac:dyDescent="0.2"/>
    <row r="41793" ht="12.75" customHeight="1" x14ac:dyDescent="0.2"/>
    <row r="41794" ht="12.75" customHeight="1" x14ac:dyDescent="0.2"/>
    <row r="41795" ht="12.75" customHeight="1" x14ac:dyDescent="0.2"/>
    <row r="41796" ht="12.75" customHeight="1" x14ac:dyDescent="0.2"/>
    <row r="41797" ht="12.75" customHeight="1" x14ac:dyDescent="0.2"/>
    <row r="41798" ht="12.75" customHeight="1" x14ac:dyDescent="0.2"/>
    <row r="41799" ht="12.75" customHeight="1" x14ac:dyDescent="0.2"/>
    <row r="41800" ht="12.75" customHeight="1" x14ac:dyDescent="0.2"/>
    <row r="41801" ht="12.75" customHeight="1" x14ac:dyDescent="0.2"/>
    <row r="41802" ht="12.75" customHeight="1" x14ac:dyDescent="0.2"/>
    <row r="41803" ht="12.75" customHeight="1" x14ac:dyDescent="0.2"/>
    <row r="41804" ht="12.75" customHeight="1" x14ac:dyDescent="0.2"/>
    <row r="41805" ht="12.75" customHeight="1" x14ac:dyDescent="0.2"/>
    <row r="41806" ht="12.75" customHeight="1" x14ac:dyDescent="0.2"/>
    <row r="41807" ht="12.75" customHeight="1" x14ac:dyDescent="0.2"/>
    <row r="41808" ht="12.75" customHeight="1" x14ac:dyDescent="0.2"/>
    <row r="41809" ht="12.75" customHeight="1" x14ac:dyDescent="0.2"/>
    <row r="41810" ht="12.75" customHeight="1" x14ac:dyDescent="0.2"/>
    <row r="41811" ht="12.75" customHeight="1" x14ac:dyDescent="0.2"/>
    <row r="41812" ht="12.75" customHeight="1" x14ac:dyDescent="0.2"/>
    <row r="41813" ht="12.75" customHeight="1" x14ac:dyDescent="0.2"/>
    <row r="41814" ht="12.75" customHeight="1" x14ac:dyDescent="0.2"/>
    <row r="41815" ht="12.75" customHeight="1" x14ac:dyDescent="0.2"/>
    <row r="41816" ht="12.75" customHeight="1" x14ac:dyDescent="0.2"/>
    <row r="41817" ht="12.75" customHeight="1" x14ac:dyDescent="0.2"/>
    <row r="41818" ht="12.75" customHeight="1" x14ac:dyDescent="0.2"/>
    <row r="41819" ht="12.75" customHeight="1" x14ac:dyDescent="0.2"/>
    <row r="41820" ht="12.75" customHeight="1" x14ac:dyDescent="0.2"/>
    <row r="41821" ht="12.75" customHeight="1" x14ac:dyDescent="0.2"/>
    <row r="41822" ht="12.75" customHeight="1" x14ac:dyDescent="0.2"/>
    <row r="41823" ht="12.75" customHeight="1" x14ac:dyDescent="0.2"/>
    <row r="41824" ht="12.75" customHeight="1" x14ac:dyDescent="0.2"/>
    <row r="41825" ht="12.75" customHeight="1" x14ac:dyDescent="0.2"/>
    <row r="41826" ht="12.75" customHeight="1" x14ac:dyDescent="0.2"/>
    <row r="41827" ht="12.75" customHeight="1" x14ac:dyDescent="0.2"/>
    <row r="41828" ht="12.75" customHeight="1" x14ac:dyDescent="0.2"/>
    <row r="41829" ht="12.75" customHeight="1" x14ac:dyDescent="0.2"/>
    <row r="41830" ht="12.75" customHeight="1" x14ac:dyDescent="0.2"/>
    <row r="41831" ht="12.75" customHeight="1" x14ac:dyDescent="0.2"/>
    <row r="41832" ht="12.75" customHeight="1" x14ac:dyDescent="0.2"/>
    <row r="41833" ht="12.75" customHeight="1" x14ac:dyDescent="0.2"/>
    <row r="41834" ht="12.75" customHeight="1" x14ac:dyDescent="0.2"/>
    <row r="41835" ht="12.75" customHeight="1" x14ac:dyDescent="0.2"/>
    <row r="41836" ht="12.75" customHeight="1" x14ac:dyDescent="0.2"/>
    <row r="41837" ht="12.75" customHeight="1" x14ac:dyDescent="0.2"/>
    <row r="41838" ht="12.75" customHeight="1" x14ac:dyDescent="0.2"/>
    <row r="41839" ht="12.75" customHeight="1" x14ac:dyDescent="0.2"/>
    <row r="41840" ht="12.75" customHeight="1" x14ac:dyDescent="0.2"/>
    <row r="41841" ht="12.75" customHeight="1" x14ac:dyDescent="0.2"/>
    <row r="41842" ht="12.75" customHeight="1" x14ac:dyDescent="0.2"/>
    <row r="41843" ht="12.75" customHeight="1" x14ac:dyDescent="0.2"/>
    <row r="41844" ht="12.75" customHeight="1" x14ac:dyDescent="0.2"/>
    <row r="41845" ht="12.75" customHeight="1" x14ac:dyDescent="0.2"/>
    <row r="41846" ht="12.75" customHeight="1" x14ac:dyDescent="0.2"/>
    <row r="41847" ht="12.75" customHeight="1" x14ac:dyDescent="0.2"/>
    <row r="41848" ht="12.75" customHeight="1" x14ac:dyDescent="0.2"/>
    <row r="41849" ht="12.75" customHeight="1" x14ac:dyDescent="0.2"/>
    <row r="41850" ht="12.75" customHeight="1" x14ac:dyDescent="0.2"/>
    <row r="41851" ht="12.75" customHeight="1" x14ac:dyDescent="0.2"/>
    <row r="41852" ht="12.75" customHeight="1" x14ac:dyDescent="0.2"/>
    <row r="41853" ht="12.75" customHeight="1" x14ac:dyDescent="0.2"/>
    <row r="41854" ht="12.75" customHeight="1" x14ac:dyDescent="0.2"/>
    <row r="41855" ht="12.75" customHeight="1" x14ac:dyDescent="0.2"/>
    <row r="41856" ht="12.75" customHeight="1" x14ac:dyDescent="0.2"/>
    <row r="41857" ht="12.75" customHeight="1" x14ac:dyDescent="0.2"/>
    <row r="41858" ht="12.75" customHeight="1" x14ac:dyDescent="0.2"/>
    <row r="41859" ht="12.75" customHeight="1" x14ac:dyDescent="0.2"/>
    <row r="41860" ht="12.75" customHeight="1" x14ac:dyDescent="0.2"/>
    <row r="41861" ht="12.75" customHeight="1" x14ac:dyDescent="0.2"/>
    <row r="41862" ht="12.75" customHeight="1" x14ac:dyDescent="0.2"/>
    <row r="41863" ht="12.75" customHeight="1" x14ac:dyDescent="0.2"/>
    <row r="41864" ht="12.75" customHeight="1" x14ac:dyDescent="0.2"/>
    <row r="41865" ht="12.75" customHeight="1" x14ac:dyDescent="0.2"/>
    <row r="41866" ht="12.75" customHeight="1" x14ac:dyDescent="0.2"/>
    <row r="41867" ht="12.75" customHeight="1" x14ac:dyDescent="0.2"/>
    <row r="41868" ht="12.75" customHeight="1" x14ac:dyDescent="0.2"/>
    <row r="41869" ht="12.75" customHeight="1" x14ac:dyDescent="0.2"/>
    <row r="41870" ht="12.75" customHeight="1" x14ac:dyDescent="0.2"/>
    <row r="41871" ht="12.75" customHeight="1" x14ac:dyDescent="0.2"/>
    <row r="41872" ht="12.75" customHeight="1" x14ac:dyDescent="0.2"/>
    <row r="41873" ht="12.75" customHeight="1" x14ac:dyDescent="0.2"/>
    <row r="41874" ht="12.75" customHeight="1" x14ac:dyDescent="0.2"/>
    <row r="41875" ht="12.75" customHeight="1" x14ac:dyDescent="0.2"/>
    <row r="41876" ht="12.75" customHeight="1" x14ac:dyDescent="0.2"/>
    <row r="41877" ht="12.75" customHeight="1" x14ac:dyDescent="0.2"/>
    <row r="41878" ht="12.75" customHeight="1" x14ac:dyDescent="0.2"/>
    <row r="41879" ht="12.75" customHeight="1" x14ac:dyDescent="0.2"/>
    <row r="41880" ht="12.75" customHeight="1" x14ac:dyDescent="0.2"/>
    <row r="41881" ht="12.75" customHeight="1" x14ac:dyDescent="0.2"/>
    <row r="41882" ht="12.75" customHeight="1" x14ac:dyDescent="0.2"/>
    <row r="41883" ht="12.75" customHeight="1" x14ac:dyDescent="0.2"/>
    <row r="41884" ht="12.75" customHeight="1" x14ac:dyDescent="0.2"/>
    <row r="41885" ht="12.75" customHeight="1" x14ac:dyDescent="0.2"/>
    <row r="41886" ht="12.75" customHeight="1" x14ac:dyDescent="0.2"/>
    <row r="41887" ht="12.75" customHeight="1" x14ac:dyDescent="0.2"/>
    <row r="41888" ht="12.75" customHeight="1" x14ac:dyDescent="0.2"/>
    <row r="41889" ht="12.75" customHeight="1" x14ac:dyDescent="0.2"/>
    <row r="41890" ht="12.75" customHeight="1" x14ac:dyDescent="0.2"/>
    <row r="41891" ht="12.75" customHeight="1" x14ac:dyDescent="0.2"/>
    <row r="41892" ht="12.75" customHeight="1" x14ac:dyDescent="0.2"/>
    <row r="41893" ht="12.75" customHeight="1" x14ac:dyDescent="0.2"/>
    <row r="41894" ht="12.75" customHeight="1" x14ac:dyDescent="0.2"/>
    <row r="41895" ht="12.75" customHeight="1" x14ac:dyDescent="0.2"/>
    <row r="41896" ht="12.75" customHeight="1" x14ac:dyDescent="0.2"/>
    <row r="41897" ht="12.75" customHeight="1" x14ac:dyDescent="0.2"/>
    <row r="41898" ht="12.75" customHeight="1" x14ac:dyDescent="0.2"/>
    <row r="41899" ht="12.75" customHeight="1" x14ac:dyDescent="0.2"/>
    <row r="41900" ht="12.75" customHeight="1" x14ac:dyDescent="0.2"/>
    <row r="41901" ht="12.75" customHeight="1" x14ac:dyDescent="0.2"/>
    <row r="41902" ht="12.75" customHeight="1" x14ac:dyDescent="0.2"/>
    <row r="41903" ht="12.75" customHeight="1" x14ac:dyDescent="0.2"/>
    <row r="41904" ht="12.75" customHeight="1" x14ac:dyDescent="0.2"/>
    <row r="41905" ht="12.75" customHeight="1" x14ac:dyDescent="0.2"/>
    <row r="41906" ht="12.75" customHeight="1" x14ac:dyDescent="0.2"/>
    <row r="41907" ht="12.75" customHeight="1" x14ac:dyDescent="0.2"/>
    <row r="41908" ht="12.75" customHeight="1" x14ac:dyDescent="0.2"/>
    <row r="41909" ht="12.75" customHeight="1" x14ac:dyDescent="0.2"/>
    <row r="41910" ht="12.75" customHeight="1" x14ac:dyDescent="0.2"/>
    <row r="41911" ht="12.75" customHeight="1" x14ac:dyDescent="0.2"/>
    <row r="41912" ht="12.75" customHeight="1" x14ac:dyDescent="0.2"/>
    <row r="41913" ht="12.75" customHeight="1" x14ac:dyDescent="0.2"/>
    <row r="41914" ht="12.75" customHeight="1" x14ac:dyDescent="0.2"/>
    <row r="41915" ht="12.75" customHeight="1" x14ac:dyDescent="0.2"/>
    <row r="41916" ht="12.75" customHeight="1" x14ac:dyDescent="0.2"/>
    <row r="41917" ht="12.75" customHeight="1" x14ac:dyDescent="0.2"/>
    <row r="41918" ht="12.75" customHeight="1" x14ac:dyDescent="0.2"/>
    <row r="41919" ht="12.75" customHeight="1" x14ac:dyDescent="0.2"/>
    <row r="41920" ht="12.75" customHeight="1" x14ac:dyDescent="0.2"/>
    <row r="41921" ht="12.75" customHeight="1" x14ac:dyDescent="0.2"/>
    <row r="41922" ht="12.75" customHeight="1" x14ac:dyDescent="0.2"/>
    <row r="41923" ht="12.75" customHeight="1" x14ac:dyDescent="0.2"/>
    <row r="41924" ht="12.75" customHeight="1" x14ac:dyDescent="0.2"/>
    <row r="41925" ht="12.75" customHeight="1" x14ac:dyDescent="0.2"/>
    <row r="41926" ht="12.75" customHeight="1" x14ac:dyDescent="0.2"/>
    <row r="41927" ht="12.75" customHeight="1" x14ac:dyDescent="0.2"/>
    <row r="41928" ht="12.75" customHeight="1" x14ac:dyDescent="0.2"/>
    <row r="41929" ht="12.75" customHeight="1" x14ac:dyDescent="0.2"/>
    <row r="41930" ht="12.75" customHeight="1" x14ac:dyDescent="0.2"/>
    <row r="41931" ht="12.75" customHeight="1" x14ac:dyDescent="0.2"/>
    <row r="41932" ht="12.75" customHeight="1" x14ac:dyDescent="0.2"/>
    <row r="41933" ht="12.75" customHeight="1" x14ac:dyDescent="0.2"/>
    <row r="41934" ht="12.75" customHeight="1" x14ac:dyDescent="0.2"/>
    <row r="41935" ht="12.75" customHeight="1" x14ac:dyDescent="0.2"/>
    <row r="41936" ht="12.75" customHeight="1" x14ac:dyDescent="0.2"/>
    <row r="41937" ht="12.75" customHeight="1" x14ac:dyDescent="0.2"/>
    <row r="41938" ht="12.75" customHeight="1" x14ac:dyDescent="0.2"/>
    <row r="41939" ht="12.75" customHeight="1" x14ac:dyDescent="0.2"/>
    <row r="41940" ht="12.75" customHeight="1" x14ac:dyDescent="0.2"/>
    <row r="41941" ht="12.75" customHeight="1" x14ac:dyDescent="0.2"/>
    <row r="41942" ht="12.75" customHeight="1" x14ac:dyDescent="0.2"/>
    <row r="41943" ht="12.75" customHeight="1" x14ac:dyDescent="0.2"/>
    <row r="41944" ht="12.75" customHeight="1" x14ac:dyDescent="0.2"/>
    <row r="41945" ht="12.75" customHeight="1" x14ac:dyDescent="0.2"/>
    <row r="41946" ht="12.75" customHeight="1" x14ac:dyDescent="0.2"/>
    <row r="41947" ht="12.75" customHeight="1" x14ac:dyDescent="0.2"/>
    <row r="41948" ht="12.75" customHeight="1" x14ac:dyDescent="0.2"/>
    <row r="41949" ht="12.75" customHeight="1" x14ac:dyDescent="0.2"/>
    <row r="41950" ht="12.75" customHeight="1" x14ac:dyDescent="0.2"/>
    <row r="41951" ht="12.75" customHeight="1" x14ac:dyDescent="0.2"/>
    <row r="41952" ht="12.75" customHeight="1" x14ac:dyDescent="0.2"/>
    <row r="41953" ht="12.75" customHeight="1" x14ac:dyDescent="0.2"/>
    <row r="41954" ht="12.75" customHeight="1" x14ac:dyDescent="0.2"/>
    <row r="41955" ht="12.75" customHeight="1" x14ac:dyDescent="0.2"/>
    <row r="41956" ht="12.75" customHeight="1" x14ac:dyDescent="0.2"/>
    <row r="41957" ht="12.75" customHeight="1" x14ac:dyDescent="0.2"/>
    <row r="41958" ht="12.75" customHeight="1" x14ac:dyDescent="0.2"/>
    <row r="41959" ht="12.75" customHeight="1" x14ac:dyDescent="0.2"/>
    <row r="41960" ht="12.75" customHeight="1" x14ac:dyDescent="0.2"/>
    <row r="41961" ht="12.75" customHeight="1" x14ac:dyDescent="0.2"/>
    <row r="41962" ht="12.75" customHeight="1" x14ac:dyDescent="0.2"/>
    <row r="41963" ht="12.75" customHeight="1" x14ac:dyDescent="0.2"/>
    <row r="41964" ht="12.75" customHeight="1" x14ac:dyDescent="0.2"/>
    <row r="41965" ht="12.75" customHeight="1" x14ac:dyDescent="0.2"/>
    <row r="41966" ht="12.75" customHeight="1" x14ac:dyDescent="0.2"/>
    <row r="41967" ht="12.75" customHeight="1" x14ac:dyDescent="0.2"/>
    <row r="41968" ht="12.75" customHeight="1" x14ac:dyDescent="0.2"/>
    <row r="41969" ht="12.75" customHeight="1" x14ac:dyDescent="0.2"/>
    <row r="41970" ht="12.75" customHeight="1" x14ac:dyDescent="0.2"/>
    <row r="41971" ht="12.75" customHeight="1" x14ac:dyDescent="0.2"/>
    <row r="41972" ht="12.75" customHeight="1" x14ac:dyDescent="0.2"/>
    <row r="41973" ht="12.75" customHeight="1" x14ac:dyDescent="0.2"/>
    <row r="41974" ht="12.75" customHeight="1" x14ac:dyDescent="0.2"/>
    <row r="41975" ht="12.75" customHeight="1" x14ac:dyDescent="0.2"/>
    <row r="41976" ht="12.75" customHeight="1" x14ac:dyDescent="0.2"/>
    <row r="41977" ht="12.75" customHeight="1" x14ac:dyDescent="0.2"/>
    <row r="41978" ht="12.75" customHeight="1" x14ac:dyDescent="0.2"/>
    <row r="41979" ht="12.75" customHeight="1" x14ac:dyDescent="0.2"/>
    <row r="41980" ht="12.75" customHeight="1" x14ac:dyDescent="0.2"/>
    <row r="41981" ht="12.75" customHeight="1" x14ac:dyDescent="0.2"/>
    <row r="41982" ht="12.75" customHeight="1" x14ac:dyDescent="0.2"/>
    <row r="41983" ht="12.75" customHeight="1" x14ac:dyDescent="0.2"/>
    <row r="41984" ht="12.75" customHeight="1" x14ac:dyDescent="0.2"/>
    <row r="41985" ht="12.75" customHeight="1" x14ac:dyDescent="0.2"/>
    <row r="41986" ht="12.75" customHeight="1" x14ac:dyDescent="0.2"/>
    <row r="41987" ht="12.75" customHeight="1" x14ac:dyDescent="0.2"/>
    <row r="41988" ht="12.75" customHeight="1" x14ac:dyDescent="0.2"/>
    <row r="41989" ht="12.75" customHeight="1" x14ac:dyDescent="0.2"/>
    <row r="41990" ht="12.75" customHeight="1" x14ac:dyDescent="0.2"/>
    <row r="41991" ht="12.75" customHeight="1" x14ac:dyDescent="0.2"/>
    <row r="41992" ht="12.75" customHeight="1" x14ac:dyDescent="0.2"/>
    <row r="41993" ht="12.75" customHeight="1" x14ac:dyDescent="0.2"/>
    <row r="41994" ht="12.75" customHeight="1" x14ac:dyDescent="0.2"/>
    <row r="41995" ht="12.75" customHeight="1" x14ac:dyDescent="0.2"/>
    <row r="41996" ht="12.75" customHeight="1" x14ac:dyDescent="0.2"/>
    <row r="41997" ht="12.75" customHeight="1" x14ac:dyDescent="0.2"/>
    <row r="41998" ht="12.75" customHeight="1" x14ac:dyDescent="0.2"/>
    <row r="41999" ht="12.75" customHeight="1" x14ac:dyDescent="0.2"/>
    <row r="42000" ht="12.75" customHeight="1" x14ac:dyDescent="0.2"/>
    <row r="42001" ht="12.75" customHeight="1" x14ac:dyDescent="0.2"/>
    <row r="42002" ht="12.75" customHeight="1" x14ac:dyDescent="0.2"/>
    <row r="42003" ht="12.75" customHeight="1" x14ac:dyDescent="0.2"/>
    <row r="42004" ht="12.75" customHeight="1" x14ac:dyDescent="0.2"/>
    <row r="42005" ht="12.75" customHeight="1" x14ac:dyDescent="0.2"/>
    <row r="42006" ht="12.75" customHeight="1" x14ac:dyDescent="0.2"/>
    <row r="42007" ht="12.75" customHeight="1" x14ac:dyDescent="0.2"/>
    <row r="42008" ht="12.75" customHeight="1" x14ac:dyDescent="0.2"/>
    <row r="42009" ht="12.75" customHeight="1" x14ac:dyDescent="0.2"/>
    <row r="42010" ht="12.75" customHeight="1" x14ac:dyDescent="0.2"/>
    <row r="42011" ht="12.75" customHeight="1" x14ac:dyDescent="0.2"/>
    <row r="42012" ht="12.75" customHeight="1" x14ac:dyDescent="0.2"/>
    <row r="42013" ht="12.75" customHeight="1" x14ac:dyDescent="0.2"/>
    <row r="42014" ht="12.75" customHeight="1" x14ac:dyDescent="0.2"/>
    <row r="42015" ht="12.75" customHeight="1" x14ac:dyDescent="0.2"/>
    <row r="42016" ht="12.75" customHeight="1" x14ac:dyDescent="0.2"/>
    <row r="42017" ht="12.75" customHeight="1" x14ac:dyDescent="0.2"/>
    <row r="42018" ht="12.75" customHeight="1" x14ac:dyDescent="0.2"/>
    <row r="42019" ht="12.75" customHeight="1" x14ac:dyDescent="0.2"/>
    <row r="42020" ht="12.75" customHeight="1" x14ac:dyDescent="0.2"/>
    <row r="42021" ht="12.75" customHeight="1" x14ac:dyDescent="0.2"/>
    <row r="42022" ht="12.75" customHeight="1" x14ac:dyDescent="0.2"/>
    <row r="42023" ht="12.75" customHeight="1" x14ac:dyDescent="0.2"/>
    <row r="42024" ht="12.75" customHeight="1" x14ac:dyDescent="0.2"/>
    <row r="42025" ht="12.75" customHeight="1" x14ac:dyDescent="0.2"/>
    <row r="42026" ht="12.75" customHeight="1" x14ac:dyDescent="0.2"/>
    <row r="42027" ht="12.75" customHeight="1" x14ac:dyDescent="0.2"/>
    <row r="42028" ht="12.75" customHeight="1" x14ac:dyDescent="0.2"/>
    <row r="42029" ht="12.75" customHeight="1" x14ac:dyDescent="0.2"/>
    <row r="42030" ht="12.75" customHeight="1" x14ac:dyDescent="0.2"/>
    <row r="42031" ht="12.75" customHeight="1" x14ac:dyDescent="0.2"/>
    <row r="42032" ht="12.75" customHeight="1" x14ac:dyDescent="0.2"/>
    <row r="42033" ht="12.75" customHeight="1" x14ac:dyDescent="0.2"/>
    <row r="42034" ht="12.75" customHeight="1" x14ac:dyDescent="0.2"/>
    <row r="42035" ht="12.75" customHeight="1" x14ac:dyDescent="0.2"/>
    <row r="42036" ht="12.75" customHeight="1" x14ac:dyDescent="0.2"/>
    <row r="42037" ht="12.75" customHeight="1" x14ac:dyDescent="0.2"/>
    <row r="42038" ht="12.75" customHeight="1" x14ac:dyDescent="0.2"/>
    <row r="42039" ht="12.75" customHeight="1" x14ac:dyDescent="0.2"/>
    <row r="42040" ht="12.75" customHeight="1" x14ac:dyDescent="0.2"/>
    <row r="42041" ht="12.75" customHeight="1" x14ac:dyDescent="0.2"/>
    <row r="42042" ht="12.75" customHeight="1" x14ac:dyDescent="0.2"/>
    <row r="42043" ht="12.75" customHeight="1" x14ac:dyDescent="0.2"/>
    <row r="42044" ht="12.75" customHeight="1" x14ac:dyDescent="0.2"/>
    <row r="42045" ht="12.75" customHeight="1" x14ac:dyDescent="0.2"/>
    <row r="42046" ht="12.75" customHeight="1" x14ac:dyDescent="0.2"/>
    <row r="42047" ht="12.75" customHeight="1" x14ac:dyDescent="0.2"/>
    <row r="42048" ht="12.75" customHeight="1" x14ac:dyDescent="0.2"/>
    <row r="42049" ht="12.75" customHeight="1" x14ac:dyDescent="0.2"/>
    <row r="42050" ht="12.75" customHeight="1" x14ac:dyDescent="0.2"/>
    <row r="42051" ht="12.75" customHeight="1" x14ac:dyDescent="0.2"/>
    <row r="42052" ht="12.75" customHeight="1" x14ac:dyDescent="0.2"/>
    <row r="42053" ht="12.75" customHeight="1" x14ac:dyDescent="0.2"/>
    <row r="42054" ht="12.75" customHeight="1" x14ac:dyDescent="0.2"/>
    <row r="42055" ht="12.75" customHeight="1" x14ac:dyDescent="0.2"/>
    <row r="42056" ht="12.75" customHeight="1" x14ac:dyDescent="0.2"/>
    <row r="42057" ht="12.75" customHeight="1" x14ac:dyDescent="0.2"/>
    <row r="42058" ht="12.75" customHeight="1" x14ac:dyDescent="0.2"/>
    <row r="42059" ht="12.75" customHeight="1" x14ac:dyDescent="0.2"/>
    <row r="42060" ht="12.75" customHeight="1" x14ac:dyDescent="0.2"/>
    <row r="42061" ht="12.75" customHeight="1" x14ac:dyDescent="0.2"/>
    <row r="42062" ht="12.75" customHeight="1" x14ac:dyDescent="0.2"/>
    <row r="42063" ht="12.75" customHeight="1" x14ac:dyDescent="0.2"/>
    <row r="42064" ht="12.75" customHeight="1" x14ac:dyDescent="0.2"/>
    <row r="42065" ht="12.75" customHeight="1" x14ac:dyDescent="0.2"/>
    <row r="42066" ht="12.75" customHeight="1" x14ac:dyDescent="0.2"/>
    <row r="42067" ht="12.75" customHeight="1" x14ac:dyDescent="0.2"/>
    <row r="42068" ht="12.75" customHeight="1" x14ac:dyDescent="0.2"/>
    <row r="42069" ht="12.75" customHeight="1" x14ac:dyDescent="0.2"/>
    <row r="42070" ht="12.75" customHeight="1" x14ac:dyDescent="0.2"/>
    <row r="42071" ht="12.75" customHeight="1" x14ac:dyDescent="0.2"/>
    <row r="42072" ht="12.75" customHeight="1" x14ac:dyDescent="0.2"/>
    <row r="42073" ht="12.75" customHeight="1" x14ac:dyDescent="0.2"/>
    <row r="42074" ht="12.75" customHeight="1" x14ac:dyDescent="0.2"/>
    <row r="42075" ht="12.75" customHeight="1" x14ac:dyDescent="0.2"/>
    <row r="42076" ht="12.75" customHeight="1" x14ac:dyDescent="0.2"/>
    <row r="42077" ht="12.75" customHeight="1" x14ac:dyDescent="0.2"/>
    <row r="42078" ht="12.75" customHeight="1" x14ac:dyDescent="0.2"/>
    <row r="42079" ht="12.75" customHeight="1" x14ac:dyDescent="0.2"/>
    <row r="42080" ht="12.75" customHeight="1" x14ac:dyDescent="0.2"/>
    <row r="42081" ht="12.75" customHeight="1" x14ac:dyDescent="0.2"/>
    <row r="42082" ht="12.75" customHeight="1" x14ac:dyDescent="0.2"/>
    <row r="42083" ht="12.75" customHeight="1" x14ac:dyDescent="0.2"/>
    <row r="42084" ht="12.75" customHeight="1" x14ac:dyDescent="0.2"/>
    <row r="42085" ht="12.75" customHeight="1" x14ac:dyDescent="0.2"/>
    <row r="42086" ht="12.75" customHeight="1" x14ac:dyDescent="0.2"/>
    <row r="42087" ht="12.75" customHeight="1" x14ac:dyDescent="0.2"/>
    <row r="42088" ht="12.75" customHeight="1" x14ac:dyDescent="0.2"/>
    <row r="42089" ht="12.75" customHeight="1" x14ac:dyDescent="0.2"/>
    <row r="42090" ht="12.75" customHeight="1" x14ac:dyDescent="0.2"/>
    <row r="42091" ht="12.75" customHeight="1" x14ac:dyDescent="0.2"/>
    <row r="42092" ht="12.75" customHeight="1" x14ac:dyDescent="0.2"/>
    <row r="42093" ht="12.75" customHeight="1" x14ac:dyDescent="0.2"/>
    <row r="42094" ht="12.75" customHeight="1" x14ac:dyDescent="0.2"/>
    <row r="42095" ht="12.75" customHeight="1" x14ac:dyDescent="0.2"/>
    <row r="42096" ht="12.75" customHeight="1" x14ac:dyDescent="0.2"/>
    <row r="42097" ht="12.75" customHeight="1" x14ac:dyDescent="0.2"/>
    <row r="42098" ht="12.75" customHeight="1" x14ac:dyDescent="0.2"/>
    <row r="42099" ht="12.75" customHeight="1" x14ac:dyDescent="0.2"/>
    <row r="42100" ht="12.75" customHeight="1" x14ac:dyDescent="0.2"/>
    <row r="42101" ht="12.75" customHeight="1" x14ac:dyDescent="0.2"/>
    <row r="42102" ht="12.75" customHeight="1" x14ac:dyDescent="0.2"/>
    <row r="42103" ht="12.75" customHeight="1" x14ac:dyDescent="0.2"/>
    <row r="42104" ht="12.75" customHeight="1" x14ac:dyDescent="0.2"/>
    <row r="42105" ht="12.75" customHeight="1" x14ac:dyDescent="0.2"/>
    <row r="42106" ht="12.75" customHeight="1" x14ac:dyDescent="0.2"/>
    <row r="42107" ht="12.75" customHeight="1" x14ac:dyDescent="0.2"/>
    <row r="42108" ht="12.75" customHeight="1" x14ac:dyDescent="0.2"/>
    <row r="42109" ht="12.75" customHeight="1" x14ac:dyDescent="0.2"/>
    <row r="42110" ht="12.75" customHeight="1" x14ac:dyDescent="0.2"/>
    <row r="42111" ht="12.75" customHeight="1" x14ac:dyDescent="0.2"/>
    <row r="42112" ht="12.75" customHeight="1" x14ac:dyDescent="0.2"/>
    <row r="42113" ht="12.75" customHeight="1" x14ac:dyDescent="0.2"/>
    <row r="42114" ht="12.75" customHeight="1" x14ac:dyDescent="0.2"/>
    <row r="42115" ht="12.75" customHeight="1" x14ac:dyDescent="0.2"/>
    <row r="42116" ht="12.75" customHeight="1" x14ac:dyDescent="0.2"/>
    <row r="42117" ht="12.75" customHeight="1" x14ac:dyDescent="0.2"/>
    <row r="42118" ht="12.75" customHeight="1" x14ac:dyDescent="0.2"/>
    <row r="42119" ht="12.75" customHeight="1" x14ac:dyDescent="0.2"/>
    <row r="42120" ht="12.75" customHeight="1" x14ac:dyDescent="0.2"/>
    <row r="42121" ht="12.75" customHeight="1" x14ac:dyDescent="0.2"/>
    <row r="42122" ht="12.75" customHeight="1" x14ac:dyDescent="0.2"/>
    <row r="42123" ht="12.75" customHeight="1" x14ac:dyDescent="0.2"/>
    <row r="42124" ht="12.75" customHeight="1" x14ac:dyDescent="0.2"/>
    <row r="42125" ht="12.75" customHeight="1" x14ac:dyDescent="0.2"/>
    <row r="42126" ht="12.75" customHeight="1" x14ac:dyDescent="0.2"/>
    <row r="42127" ht="12.75" customHeight="1" x14ac:dyDescent="0.2"/>
    <row r="42128" ht="12.75" customHeight="1" x14ac:dyDescent="0.2"/>
    <row r="42129" ht="12.75" customHeight="1" x14ac:dyDescent="0.2"/>
    <row r="42130" ht="12.75" customHeight="1" x14ac:dyDescent="0.2"/>
    <row r="42131" ht="12.75" customHeight="1" x14ac:dyDescent="0.2"/>
    <row r="42132" ht="12.75" customHeight="1" x14ac:dyDescent="0.2"/>
    <row r="42133" ht="12.75" customHeight="1" x14ac:dyDescent="0.2"/>
    <row r="42134" ht="12.75" customHeight="1" x14ac:dyDescent="0.2"/>
    <row r="42135" ht="12.75" customHeight="1" x14ac:dyDescent="0.2"/>
    <row r="42136" ht="12.75" customHeight="1" x14ac:dyDescent="0.2"/>
    <row r="42137" ht="12.75" customHeight="1" x14ac:dyDescent="0.2"/>
    <row r="42138" ht="12.75" customHeight="1" x14ac:dyDescent="0.2"/>
    <row r="42139" ht="12.75" customHeight="1" x14ac:dyDescent="0.2"/>
    <row r="42140" ht="12.75" customHeight="1" x14ac:dyDescent="0.2"/>
    <row r="42141" ht="12.75" customHeight="1" x14ac:dyDescent="0.2"/>
    <row r="42142" ht="12.75" customHeight="1" x14ac:dyDescent="0.2"/>
    <row r="42143" ht="12.75" customHeight="1" x14ac:dyDescent="0.2"/>
    <row r="42144" ht="12.75" customHeight="1" x14ac:dyDescent="0.2"/>
    <row r="42145" ht="12.75" customHeight="1" x14ac:dyDescent="0.2"/>
    <row r="42146" ht="12.75" customHeight="1" x14ac:dyDescent="0.2"/>
    <row r="42147" ht="12.75" customHeight="1" x14ac:dyDescent="0.2"/>
    <row r="42148" ht="12.75" customHeight="1" x14ac:dyDescent="0.2"/>
    <row r="42149" ht="12.75" customHeight="1" x14ac:dyDescent="0.2"/>
    <row r="42150" ht="12.75" customHeight="1" x14ac:dyDescent="0.2"/>
    <row r="42151" ht="12.75" customHeight="1" x14ac:dyDescent="0.2"/>
    <row r="42152" ht="12.75" customHeight="1" x14ac:dyDescent="0.2"/>
    <row r="42153" ht="12.75" customHeight="1" x14ac:dyDescent="0.2"/>
    <row r="42154" ht="12.75" customHeight="1" x14ac:dyDescent="0.2"/>
    <row r="42155" ht="12.75" customHeight="1" x14ac:dyDescent="0.2"/>
    <row r="42156" ht="12.75" customHeight="1" x14ac:dyDescent="0.2"/>
    <row r="42157" ht="12.75" customHeight="1" x14ac:dyDescent="0.2"/>
    <row r="42158" ht="12.75" customHeight="1" x14ac:dyDescent="0.2"/>
    <row r="42159" ht="12.75" customHeight="1" x14ac:dyDescent="0.2"/>
    <row r="42160" ht="12.75" customHeight="1" x14ac:dyDescent="0.2"/>
    <row r="42161" ht="12.75" customHeight="1" x14ac:dyDescent="0.2"/>
    <row r="42162" ht="12.75" customHeight="1" x14ac:dyDescent="0.2"/>
    <row r="42163" ht="12.75" customHeight="1" x14ac:dyDescent="0.2"/>
    <row r="42164" ht="12.75" customHeight="1" x14ac:dyDescent="0.2"/>
    <row r="42165" ht="12.75" customHeight="1" x14ac:dyDescent="0.2"/>
    <row r="42166" ht="12.75" customHeight="1" x14ac:dyDescent="0.2"/>
    <row r="42167" ht="12.75" customHeight="1" x14ac:dyDescent="0.2"/>
    <row r="42168" ht="12.75" customHeight="1" x14ac:dyDescent="0.2"/>
    <row r="42169" ht="12.75" customHeight="1" x14ac:dyDescent="0.2"/>
    <row r="42170" ht="12.75" customHeight="1" x14ac:dyDescent="0.2"/>
    <row r="42171" ht="12.75" customHeight="1" x14ac:dyDescent="0.2"/>
    <row r="42172" ht="12.75" customHeight="1" x14ac:dyDescent="0.2"/>
    <row r="42173" ht="12.75" customHeight="1" x14ac:dyDescent="0.2"/>
    <row r="42174" ht="12.75" customHeight="1" x14ac:dyDescent="0.2"/>
    <row r="42175" ht="12.75" customHeight="1" x14ac:dyDescent="0.2"/>
    <row r="42176" ht="12.75" customHeight="1" x14ac:dyDescent="0.2"/>
    <row r="42177" ht="12.75" customHeight="1" x14ac:dyDescent="0.2"/>
    <row r="42178" ht="12.75" customHeight="1" x14ac:dyDescent="0.2"/>
    <row r="42179" ht="12.75" customHeight="1" x14ac:dyDescent="0.2"/>
    <row r="42180" ht="12.75" customHeight="1" x14ac:dyDescent="0.2"/>
    <row r="42181" ht="12.75" customHeight="1" x14ac:dyDescent="0.2"/>
    <row r="42182" ht="12.75" customHeight="1" x14ac:dyDescent="0.2"/>
    <row r="42183" ht="12.75" customHeight="1" x14ac:dyDescent="0.2"/>
    <row r="42184" ht="12.75" customHeight="1" x14ac:dyDescent="0.2"/>
    <row r="42185" ht="12.75" customHeight="1" x14ac:dyDescent="0.2"/>
    <row r="42186" ht="12.75" customHeight="1" x14ac:dyDescent="0.2"/>
    <row r="42187" ht="12.75" customHeight="1" x14ac:dyDescent="0.2"/>
    <row r="42188" ht="12.75" customHeight="1" x14ac:dyDescent="0.2"/>
    <row r="42189" ht="12.75" customHeight="1" x14ac:dyDescent="0.2"/>
    <row r="42190" ht="12.75" customHeight="1" x14ac:dyDescent="0.2"/>
    <row r="42191" ht="12.75" customHeight="1" x14ac:dyDescent="0.2"/>
    <row r="42192" ht="12.75" customHeight="1" x14ac:dyDescent="0.2"/>
    <row r="42193" ht="12.75" customHeight="1" x14ac:dyDescent="0.2"/>
    <row r="42194" ht="12.75" customHeight="1" x14ac:dyDescent="0.2"/>
    <row r="42195" ht="12.75" customHeight="1" x14ac:dyDescent="0.2"/>
    <row r="42196" ht="12.75" customHeight="1" x14ac:dyDescent="0.2"/>
    <row r="42197" ht="12.75" customHeight="1" x14ac:dyDescent="0.2"/>
    <row r="42198" ht="12.75" customHeight="1" x14ac:dyDescent="0.2"/>
    <row r="42199" ht="12.75" customHeight="1" x14ac:dyDescent="0.2"/>
    <row r="42200" ht="12.75" customHeight="1" x14ac:dyDescent="0.2"/>
    <row r="42201" ht="12.75" customHeight="1" x14ac:dyDescent="0.2"/>
    <row r="42202" ht="12.75" customHeight="1" x14ac:dyDescent="0.2"/>
    <row r="42203" ht="12.75" customHeight="1" x14ac:dyDescent="0.2"/>
    <row r="42204" ht="12.75" customHeight="1" x14ac:dyDescent="0.2"/>
    <row r="42205" ht="12.75" customHeight="1" x14ac:dyDescent="0.2"/>
    <row r="42206" ht="12.75" customHeight="1" x14ac:dyDescent="0.2"/>
    <row r="42207" ht="12.75" customHeight="1" x14ac:dyDescent="0.2"/>
    <row r="42208" ht="12.75" customHeight="1" x14ac:dyDescent="0.2"/>
    <row r="42209" ht="12.75" customHeight="1" x14ac:dyDescent="0.2"/>
    <row r="42210" ht="12.75" customHeight="1" x14ac:dyDescent="0.2"/>
    <row r="42211" ht="12.75" customHeight="1" x14ac:dyDescent="0.2"/>
    <row r="42212" ht="12.75" customHeight="1" x14ac:dyDescent="0.2"/>
    <row r="42213" ht="12.75" customHeight="1" x14ac:dyDescent="0.2"/>
    <row r="42214" ht="12.75" customHeight="1" x14ac:dyDescent="0.2"/>
    <row r="42215" ht="12.75" customHeight="1" x14ac:dyDescent="0.2"/>
    <row r="42216" ht="12.75" customHeight="1" x14ac:dyDescent="0.2"/>
    <row r="42217" ht="12.75" customHeight="1" x14ac:dyDescent="0.2"/>
    <row r="42218" ht="12.75" customHeight="1" x14ac:dyDescent="0.2"/>
    <row r="42219" ht="12.75" customHeight="1" x14ac:dyDescent="0.2"/>
    <row r="42220" ht="12.75" customHeight="1" x14ac:dyDescent="0.2"/>
    <row r="42221" ht="12.75" customHeight="1" x14ac:dyDescent="0.2"/>
    <row r="42222" ht="12.75" customHeight="1" x14ac:dyDescent="0.2"/>
    <row r="42223" ht="12.75" customHeight="1" x14ac:dyDescent="0.2"/>
    <row r="42224" ht="12.75" customHeight="1" x14ac:dyDescent="0.2"/>
    <row r="42225" ht="12.75" customHeight="1" x14ac:dyDescent="0.2"/>
    <row r="42226" ht="12.75" customHeight="1" x14ac:dyDescent="0.2"/>
    <row r="42227" ht="12.75" customHeight="1" x14ac:dyDescent="0.2"/>
    <row r="42228" ht="12.75" customHeight="1" x14ac:dyDescent="0.2"/>
    <row r="42229" ht="12.75" customHeight="1" x14ac:dyDescent="0.2"/>
    <row r="42230" ht="12.75" customHeight="1" x14ac:dyDescent="0.2"/>
    <row r="42231" ht="12.75" customHeight="1" x14ac:dyDescent="0.2"/>
    <row r="42232" ht="12.75" customHeight="1" x14ac:dyDescent="0.2"/>
    <row r="42233" ht="12.75" customHeight="1" x14ac:dyDescent="0.2"/>
    <row r="42234" ht="12.75" customHeight="1" x14ac:dyDescent="0.2"/>
    <row r="42235" ht="12.75" customHeight="1" x14ac:dyDescent="0.2"/>
    <row r="42236" ht="12.75" customHeight="1" x14ac:dyDescent="0.2"/>
    <row r="42237" ht="12.75" customHeight="1" x14ac:dyDescent="0.2"/>
    <row r="42238" ht="12.75" customHeight="1" x14ac:dyDescent="0.2"/>
    <row r="42239" ht="12.75" customHeight="1" x14ac:dyDescent="0.2"/>
    <row r="42240" ht="12.75" customHeight="1" x14ac:dyDescent="0.2"/>
    <row r="42241" ht="12.75" customHeight="1" x14ac:dyDescent="0.2"/>
    <row r="42242" ht="12.75" customHeight="1" x14ac:dyDescent="0.2"/>
    <row r="42243" ht="12.75" customHeight="1" x14ac:dyDescent="0.2"/>
    <row r="42244" ht="12.75" customHeight="1" x14ac:dyDescent="0.2"/>
    <row r="42245" ht="12.75" customHeight="1" x14ac:dyDescent="0.2"/>
    <row r="42246" ht="12.75" customHeight="1" x14ac:dyDescent="0.2"/>
    <row r="42247" ht="12.75" customHeight="1" x14ac:dyDescent="0.2"/>
    <row r="42248" ht="12.75" customHeight="1" x14ac:dyDescent="0.2"/>
    <row r="42249" ht="12.75" customHeight="1" x14ac:dyDescent="0.2"/>
    <row r="42250" ht="12.75" customHeight="1" x14ac:dyDescent="0.2"/>
    <row r="42251" ht="12.75" customHeight="1" x14ac:dyDescent="0.2"/>
    <row r="42252" ht="12.75" customHeight="1" x14ac:dyDescent="0.2"/>
    <row r="42253" ht="12.75" customHeight="1" x14ac:dyDescent="0.2"/>
    <row r="42254" ht="12.75" customHeight="1" x14ac:dyDescent="0.2"/>
    <row r="42255" ht="12.75" customHeight="1" x14ac:dyDescent="0.2"/>
    <row r="42256" ht="12.75" customHeight="1" x14ac:dyDescent="0.2"/>
    <row r="42257" ht="12.75" customHeight="1" x14ac:dyDescent="0.2"/>
    <row r="42258" ht="12.75" customHeight="1" x14ac:dyDescent="0.2"/>
    <row r="42259" ht="12.75" customHeight="1" x14ac:dyDescent="0.2"/>
    <row r="42260" ht="12.75" customHeight="1" x14ac:dyDescent="0.2"/>
    <row r="42261" ht="12.75" customHeight="1" x14ac:dyDescent="0.2"/>
    <row r="42262" ht="12.75" customHeight="1" x14ac:dyDescent="0.2"/>
    <row r="42263" ht="12.75" customHeight="1" x14ac:dyDescent="0.2"/>
    <row r="42264" ht="12.75" customHeight="1" x14ac:dyDescent="0.2"/>
    <row r="42265" ht="12.75" customHeight="1" x14ac:dyDescent="0.2"/>
    <row r="42266" ht="12.75" customHeight="1" x14ac:dyDescent="0.2"/>
    <row r="42267" ht="12.75" customHeight="1" x14ac:dyDescent="0.2"/>
    <row r="42268" ht="12.75" customHeight="1" x14ac:dyDescent="0.2"/>
    <row r="42269" ht="12.75" customHeight="1" x14ac:dyDescent="0.2"/>
    <row r="42270" ht="12.75" customHeight="1" x14ac:dyDescent="0.2"/>
    <row r="42271" ht="12.75" customHeight="1" x14ac:dyDescent="0.2"/>
    <row r="42272" ht="12.75" customHeight="1" x14ac:dyDescent="0.2"/>
    <row r="42273" ht="12.75" customHeight="1" x14ac:dyDescent="0.2"/>
    <row r="42274" ht="12.75" customHeight="1" x14ac:dyDescent="0.2"/>
    <row r="42275" ht="12.75" customHeight="1" x14ac:dyDescent="0.2"/>
    <row r="42276" ht="12.75" customHeight="1" x14ac:dyDescent="0.2"/>
    <row r="42277" ht="12.75" customHeight="1" x14ac:dyDescent="0.2"/>
    <row r="42278" ht="12.75" customHeight="1" x14ac:dyDescent="0.2"/>
    <row r="42279" ht="12.75" customHeight="1" x14ac:dyDescent="0.2"/>
    <row r="42280" ht="12.75" customHeight="1" x14ac:dyDescent="0.2"/>
    <row r="42281" ht="12.75" customHeight="1" x14ac:dyDescent="0.2"/>
    <row r="42282" ht="12.75" customHeight="1" x14ac:dyDescent="0.2"/>
    <row r="42283" ht="12.75" customHeight="1" x14ac:dyDescent="0.2"/>
    <row r="42284" ht="12.75" customHeight="1" x14ac:dyDescent="0.2"/>
    <row r="42285" ht="12.75" customHeight="1" x14ac:dyDescent="0.2"/>
    <row r="42286" ht="12.75" customHeight="1" x14ac:dyDescent="0.2"/>
    <row r="42287" ht="12.75" customHeight="1" x14ac:dyDescent="0.2"/>
    <row r="42288" ht="12.75" customHeight="1" x14ac:dyDescent="0.2"/>
    <row r="42289" ht="12.75" customHeight="1" x14ac:dyDescent="0.2"/>
    <row r="42290" ht="12.75" customHeight="1" x14ac:dyDescent="0.2"/>
    <row r="42291" ht="12.75" customHeight="1" x14ac:dyDescent="0.2"/>
    <row r="42292" ht="12.75" customHeight="1" x14ac:dyDescent="0.2"/>
    <row r="42293" ht="12.75" customHeight="1" x14ac:dyDescent="0.2"/>
    <row r="42294" ht="12.75" customHeight="1" x14ac:dyDescent="0.2"/>
    <row r="42295" ht="12.75" customHeight="1" x14ac:dyDescent="0.2"/>
    <row r="42296" ht="12.75" customHeight="1" x14ac:dyDescent="0.2"/>
    <row r="42297" ht="12.75" customHeight="1" x14ac:dyDescent="0.2"/>
    <row r="42298" ht="12.75" customHeight="1" x14ac:dyDescent="0.2"/>
    <row r="42299" ht="12.75" customHeight="1" x14ac:dyDescent="0.2"/>
    <row r="42300" ht="12.75" customHeight="1" x14ac:dyDescent="0.2"/>
    <row r="42301" ht="12.75" customHeight="1" x14ac:dyDescent="0.2"/>
    <row r="42302" ht="12.75" customHeight="1" x14ac:dyDescent="0.2"/>
    <row r="42303" ht="12.75" customHeight="1" x14ac:dyDescent="0.2"/>
    <row r="42304" ht="12.75" customHeight="1" x14ac:dyDescent="0.2"/>
    <row r="42305" ht="12.75" customHeight="1" x14ac:dyDescent="0.2"/>
    <row r="42306" ht="12.75" customHeight="1" x14ac:dyDescent="0.2"/>
    <row r="42307" ht="12.75" customHeight="1" x14ac:dyDescent="0.2"/>
    <row r="42308" ht="12.75" customHeight="1" x14ac:dyDescent="0.2"/>
    <row r="42309" ht="12.75" customHeight="1" x14ac:dyDescent="0.2"/>
    <row r="42310" ht="12.75" customHeight="1" x14ac:dyDescent="0.2"/>
    <row r="42311" ht="12.75" customHeight="1" x14ac:dyDescent="0.2"/>
    <row r="42312" ht="12.75" customHeight="1" x14ac:dyDescent="0.2"/>
    <row r="42313" ht="12.75" customHeight="1" x14ac:dyDescent="0.2"/>
    <row r="42314" ht="12.75" customHeight="1" x14ac:dyDescent="0.2"/>
    <row r="42315" ht="12.75" customHeight="1" x14ac:dyDescent="0.2"/>
    <row r="42316" ht="12.75" customHeight="1" x14ac:dyDescent="0.2"/>
    <row r="42317" ht="12.75" customHeight="1" x14ac:dyDescent="0.2"/>
    <row r="42318" ht="12.75" customHeight="1" x14ac:dyDescent="0.2"/>
    <row r="42319" ht="12.75" customHeight="1" x14ac:dyDescent="0.2"/>
    <row r="42320" ht="12.75" customHeight="1" x14ac:dyDescent="0.2"/>
    <row r="42321" ht="12.75" customHeight="1" x14ac:dyDescent="0.2"/>
    <row r="42322" ht="12.75" customHeight="1" x14ac:dyDescent="0.2"/>
    <row r="42323" ht="12.75" customHeight="1" x14ac:dyDescent="0.2"/>
    <row r="42324" ht="12.75" customHeight="1" x14ac:dyDescent="0.2"/>
    <row r="42325" ht="12.75" customHeight="1" x14ac:dyDescent="0.2"/>
    <row r="42326" ht="12.75" customHeight="1" x14ac:dyDescent="0.2"/>
    <row r="42327" ht="12.75" customHeight="1" x14ac:dyDescent="0.2"/>
    <row r="42328" ht="12.75" customHeight="1" x14ac:dyDescent="0.2"/>
    <row r="42329" ht="12.75" customHeight="1" x14ac:dyDescent="0.2"/>
    <row r="42330" ht="12.75" customHeight="1" x14ac:dyDescent="0.2"/>
    <row r="42331" ht="12.75" customHeight="1" x14ac:dyDescent="0.2"/>
    <row r="42332" ht="12.75" customHeight="1" x14ac:dyDescent="0.2"/>
    <row r="42333" ht="12.75" customHeight="1" x14ac:dyDescent="0.2"/>
    <row r="42334" ht="12.75" customHeight="1" x14ac:dyDescent="0.2"/>
    <row r="42335" ht="12.75" customHeight="1" x14ac:dyDescent="0.2"/>
    <row r="42336" ht="12.75" customHeight="1" x14ac:dyDescent="0.2"/>
    <row r="42337" ht="12.75" customHeight="1" x14ac:dyDescent="0.2"/>
    <row r="42338" ht="12.75" customHeight="1" x14ac:dyDescent="0.2"/>
    <row r="42339" ht="12.75" customHeight="1" x14ac:dyDescent="0.2"/>
    <row r="42340" ht="12.75" customHeight="1" x14ac:dyDescent="0.2"/>
    <row r="42341" ht="12.75" customHeight="1" x14ac:dyDescent="0.2"/>
    <row r="42342" ht="12.75" customHeight="1" x14ac:dyDescent="0.2"/>
    <row r="42343" ht="12.75" customHeight="1" x14ac:dyDescent="0.2"/>
    <row r="42344" ht="12.75" customHeight="1" x14ac:dyDescent="0.2"/>
    <row r="42345" ht="12.75" customHeight="1" x14ac:dyDescent="0.2"/>
    <row r="42346" ht="12.75" customHeight="1" x14ac:dyDescent="0.2"/>
    <row r="42347" ht="12.75" customHeight="1" x14ac:dyDescent="0.2"/>
    <row r="42348" ht="12.75" customHeight="1" x14ac:dyDescent="0.2"/>
    <row r="42349" ht="12.75" customHeight="1" x14ac:dyDescent="0.2"/>
    <row r="42350" ht="12.75" customHeight="1" x14ac:dyDescent="0.2"/>
    <row r="42351" ht="12.75" customHeight="1" x14ac:dyDescent="0.2"/>
    <row r="42352" ht="12.75" customHeight="1" x14ac:dyDescent="0.2"/>
    <row r="42353" ht="12.75" customHeight="1" x14ac:dyDescent="0.2"/>
    <row r="42354" ht="12.75" customHeight="1" x14ac:dyDescent="0.2"/>
    <row r="42355" ht="12.75" customHeight="1" x14ac:dyDescent="0.2"/>
    <row r="42356" ht="12.75" customHeight="1" x14ac:dyDescent="0.2"/>
    <row r="42357" ht="12.75" customHeight="1" x14ac:dyDescent="0.2"/>
    <row r="42358" ht="12.75" customHeight="1" x14ac:dyDescent="0.2"/>
    <row r="42359" ht="12.75" customHeight="1" x14ac:dyDescent="0.2"/>
    <row r="42360" ht="12.75" customHeight="1" x14ac:dyDescent="0.2"/>
    <row r="42361" ht="12.75" customHeight="1" x14ac:dyDescent="0.2"/>
    <row r="42362" ht="12.75" customHeight="1" x14ac:dyDescent="0.2"/>
    <row r="42363" ht="12.75" customHeight="1" x14ac:dyDescent="0.2"/>
    <row r="42364" ht="12.75" customHeight="1" x14ac:dyDescent="0.2"/>
    <row r="42365" ht="12.75" customHeight="1" x14ac:dyDescent="0.2"/>
    <row r="42366" ht="12.75" customHeight="1" x14ac:dyDescent="0.2"/>
    <row r="42367" ht="12.75" customHeight="1" x14ac:dyDescent="0.2"/>
    <row r="42368" ht="12.75" customHeight="1" x14ac:dyDescent="0.2"/>
    <row r="42369" ht="12.75" customHeight="1" x14ac:dyDescent="0.2"/>
    <row r="42370" ht="12.75" customHeight="1" x14ac:dyDescent="0.2"/>
    <row r="42371" ht="12.75" customHeight="1" x14ac:dyDescent="0.2"/>
    <row r="42372" ht="12.75" customHeight="1" x14ac:dyDescent="0.2"/>
    <row r="42373" ht="12.75" customHeight="1" x14ac:dyDescent="0.2"/>
    <row r="42374" ht="12.75" customHeight="1" x14ac:dyDescent="0.2"/>
    <row r="42375" ht="12.75" customHeight="1" x14ac:dyDescent="0.2"/>
    <row r="42376" ht="12.75" customHeight="1" x14ac:dyDescent="0.2"/>
    <row r="42377" ht="12.75" customHeight="1" x14ac:dyDescent="0.2"/>
    <row r="42378" ht="12.75" customHeight="1" x14ac:dyDescent="0.2"/>
    <row r="42379" ht="12.75" customHeight="1" x14ac:dyDescent="0.2"/>
    <row r="42380" ht="12.75" customHeight="1" x14ac:dyDescent="0.2"/>
    <row r="42381" ht="12.75" customHeight="1" x14ac:dyDescent="0.2"/>
    <row r="42382" ht="12.75" customHeight="1" x14ac:dyDescent="0.2"/>
    <row r="42383" ht="12.75" customHeight="1" x14ac:dyDescent="0.2"/>
    <row r="42384" ht="12.75" customHeight="1" x14ac:dyDescent="0.2"/>
    <row r="42385" ht="12.75" customHeight="1" x14ac:dyDescent="0.2"/>
    <row r="42386" ht="12.75" customHeight="1" x14ac:dyDescent="0.2"/>
    <row r="42387" ht="12.75" customHeight="1" x14ac:dyDescent="0.2"/>
    <row r="42388" ht="12.75" customHeight="1" x14ac:dyDescent="0.2"/>
    <row r="42389" ht="12.75" customHeight="1" x14ac:dyDescent="0.2"/>
    <row r="42390" ht="12.75" customHeight="1" x14ac:dyDescent="0.2"/>
    <row r="42391" ht="12.75" customHeight="1" x14ac:dyDescent="0.2"/>
    <row r="42392" ht="12.75" customHeight="1" x14ac:dyDescent="0.2"/>
    <row r="42393" ht="12.75" customHeight="1" x14ac:dyDescent="0.2"/>
    <row r="42394" ht="12.75" customHeight="1" x14ac:dyDescent="0.2"/>
    <row r="42395" ht="12.75" customHeight="1" x14ac:dyDescent="0.2"/>
    <row r="42396" ht="12.75" customHeight="1" x14ac:dyDescent="0.2"/>
    <row r="42397" ht="12.75" customHeight="1" x14ac:dyDescent="0.2"/>
    <row r="42398" ht="12.75" customHeight="1" x14ac:dyDescent="0.2"/>
    <row r="42399" ht="12.75" customHeight="1" x14ac:dyDescent="0.2"/>
    <row r="42400" ht="12.75" customHeight="1" x14ac:dyDescent="0.2"/>
    <row r="42401" ht="12.75" customHeight="1" x14ac:dyDescent="0.2"/>
    <row r="42402" ht="12.75" customHeight="1" x14ac:dyDescent="0.2"/>
    <row r="42403" ht="12.75" customHeight="1" x14ac:dyDescent="0.2"/>
    <row r="42404" ht="12.75" customHeight="1" x14ac:dyDescent="0.2"/>
    <row r="42405" ht="12.75" customHeight="1" x14ac:dyDescent="0.2"/>
    <row r="42406" ht="12.75" customHeight="1" x14ac:dyDescent="0.2"/>
    <row r="42407" ht="12.75" customHeight="1" x14ac:dyDescent="0.2"/>
    <row r="42408" ht="12.75" customHeight="1" x14ac:dyDescent="0.2"/>
    <row r="42409" ht="12.75" customHeight="1" x14ac:dyDescent="0.2"/>
    <row r="42410" ht="12.75" customHeight="1" x14ac:dyDescent="0.2"/>
    <row r="42411" ht="12.75" customHeight="1" x14ac:dyDescent="0.2"/>
    <row r="42412" ht="12.75" customHeight="1" x14ac:dyDescent="0.2"/>
    <row r="42413" ht="12.75" customHeight="1" x14ac:dyDescent="0.2"/>
    <row r="42414" ht="12.75" customHeight="1" x14ac:dyDescent="0.2"/>
    <row r="42415" ht="12.75" customHeight="1" x14ac:dyDescent="0.2"/>
    <row r="42416" ht="12.75" customHeight="1" x14ac:dyDescent="0.2"/>
    <row r="42417" ht="12.75" customHeight="1" x14ac:dyDescent="0.2"/>
    <row r="42418" ht="12.75" customHeight="1" x14ac:dyDescent="0.2"/>
    <row r="42419" ht="12.75" customHeight="1" x14ac:dyDescent="0.2"/>
    <row r="42420" ht="12.75" customHeight="1" x14ac:dyDescent="0.2"/>
    <row r="42421" ht="12.75" customHeight="1" x14ac:dyDescent="0.2"/>
    <row r="42422" ht="12.75" customHeight="1" x14ac:dyDescent="0.2"/>
    <row r="42423" ht="12.75" customHeight="1" x14ac:dyDescent="0.2"/>
    <row r="42424" ht="12.75" customHeight="1" x14ac:dyDescent="0.2"/>
    <row r="42425" ht="12.75" customHeight="1" x14ac:dyDescent="0.2"/>
    <row r="42426" ht="12.75" customHeight="1" x14ac:dyDescent="0.2"/>
    <row r="42427" ht="12.75" customHeight="1" x14ac:dyDescent="0.2"/>
    <row r="42428" ht="12.75" customHeight="1" x14ac:dyDescent="0.2"/>
    <row r="42429" ht="12.75" customHeight="1" x14ac:dyDescent="0.2"/>
    <row r="42430" ht="12.75" customHeight="1" x14ac:dyDescent="0.2"/>
    <row r="42431" ht="12.75" customHeight="1" x14ac:dyDescent="0.2"/>
    <row r="42432" ht="12.75" customHeight="1" x14ac:dyDescent="0.2"/>
    <row r="42433" ht="12.75" customHeight="1" x14ac:dyDescent="0.2"/>
    <row r="42434" ht="12.75" customHeight="1" x14ac:dyDescent="0.2"/>
    <row r="42435" ht="12.75" customHeight="1" x14ac:dyDescent="0.2"/>
    <row r="42436" ht="12.75" customHeight="1" x14ac:dyDescent="0.2"/>
    <row r="42437" ht="12.75" customHeight="1" x14ac:dyDescent="0.2"/>
    <row r="42438" ht="12.75" customHeight="1" x14ac:dyDescent="0.2"/>
    <row r="42439" ht="12.75" customHeight="1" x14ac:dyDescent="0.2"/>
    <row r="42440" ht="12.75" customHeight="1" x14ac:dyDescent="0.2"/>
    <row r="42441" ht="12.75" customHeight="1" x14ac:dyDescent="0.2"/>
    <row r="42442" ht="12.75" customHeight="1" x14ac:dyDescent="0.2"/>
    <row r="42443" ht="12.75" customHeight="1" x14ac:dyDescent="0.2"/>
    <row r="42444" ht="12.75" customHeight="1" x14ac:dyDescent="0.2"/>
    <row r="42445" ht="12.75" customHeight="1" x14ac:dyDescent="0.2"/>
    <row r="42446" ht="12.75" customHeight="1" x14ac:dyDescent="0.2"/>
    <row r="42447" ht="12.75" customHeight="1" x14ac:dyDescent="0.2"/>
    <row r="42448" ht="12.75" customHeight="1" x14ac:dyDescent="0.2"/>
    <row r="42449" ht="12.75" customHeight="1" x14ac:dyDescent="0.2"/>
    <row r="42450" ht="12.75" customHeight="1" x14ac:dyDescent="0.2"/>
    <row r="42451" ht="12.75" customHeight="1" x14ac:dyDescent="0.2"/>
    <row r="42452" ht="12.75" customHeight="1" x14ac:dyDescent="0.2"/>
    <row r="42453" ht="12.75" customHeight="1" x14ac:dyDescent="0.2"/>
    <row r="42454" ht="12.75" customHeight="1" x14ac:dyDescent="0.2"/>
    <row r="42455" ht="12.75" customHeight="1" x14ac:dyDescent="0.2"/>
    <row r="42456" ht="12.75" customHeight="1" x14ac:dyDescent="0.2"/>
    <row r="42457" ht="12.75" customHeight="1" x14ac:dyDescent="0.2"/>
    <row r="42458" ht="12.75" customHeight="1" x14ac:dyDescent="0.2"/>
    <row r="42459" ht="12.75" customHeight="1" x14ac:dyDescent="0.2"/>
    <row r="42460" ht="12.75" customHeight="1" x14ac:dyDescent="0.2"/>
    <row r="42461" ht="12.75" customHeight="1" x14ac:dyDescent="0.2"/>
    <row r="42462" ht="12.75" customHeight="1" x14ac:dyDescent="0.2"/>
    <row r="42463" ht="12.75" customHeight="1" x14ac:dyDescent="0.2"/>
    <row r="42464" ht="12.75" customHeight="1" x14ac:dyDescent="0.2"/>
    <row r="42465" ht="12.75" customHeight="1" x14ac:dyDescent="0.2"/>
    <row r="42466" ht="12.75" customHeight="1" x14ac:dyDescent="0.2"/>
    <row r="42467" ht="12.75" customHeight="1" x14ac:dyDescent="0.2"/>
    <row r="42468" ht="12.75" customHeight="1" x14ac:dyDescent="0.2"/>
    <row r="42469" ht="12.75" customHeight="1" x14ac:dyDescent="0.2"/>
    <row r="42470" ht="12.75" customHeight="1" x14ac:dyDescent="0.2"/>
    <row r="42471" ht="12.75" customHeight="1" x14ac:dyDescent="0.2"/>
    <row r="42472" ht="12.75" customHeight="1" x14ac:dyDescent="0.2"/>
    <row r="42473" ht="12.75" customHeight="1" x14ac:dyDescent="0.2"/>
    <row r="42474" ht="12.75" customHeight="1" x14ac:dyDescent="0.2"/>
    <row r="42475" ht="12.75" customHeight="1" x14ac:dyDescent="0.2"/>
    <row r="42476" ht="12.75" customHeight="1" x14ac:dyDescent="0.2"/>
    <row r="42477" ht="12.75" customHeight="1" x14ac:dyDescent="0.2"/>
    <row r="42478" ht="12.75" customHeight="1" x14ac:dyDescent="0.2"/>
    <row r="42479" ht="12.75" customHeight="1" x14ac:dyDescent="0.2"/>
    <row r="42480" ht="12.75" customHeight="1" x14ac:dyDescent="0.2"/>
    <row r="42481" ht="12.75" customHeight="1" x14ac:dyDescent="0.2"/>
    <row r="42482" ht="12.75" customHeight="1" x14ac:dyDescent="0.2"/>
    <row r="42483" ht="12.75" customHeight="1" x14ac:dyDescent="0.2"/>
    <row r="42484" ht="12.75" customHeight="1" x14ac:dyDescent="0.2"/>
    <row r="42485" ht="12.75" customHeight="1" x14ac:dyDescent="0.2"/>
    <row r="42486" ht="12.75" customHeight="1" x14ac:dyDescent="0.2"/>
    <row r="42487" ht="12.75" customHeight="1" x14ac:dyDescent="0.2"/>
    <row r="42488" ht="12.75" customHeight="1" x14ac:dyDescent="0.2"/>
    <row r="42489" ht="12.75" customHeight="1" x14ac:dyDescent="0.2"/>
    <row r="42490" ht="12.75" customHeight="1" x14ac:dyDescent="0.2"/>
    <row r="42491" ht="12.75" customHeight="1" x14ac:dyDescent="0.2"/>
    <row r="42492" ht="12.75" customHeight="1" x14ac:dyDescent="0.2"/>
    <row r="42493" ht="12.75" customHeight="1" x14ac:dyDescent="0.2"/>
    <row r="42494" ht="12.75" customHeight="1" x14ac:dyDescent="0.2"/>
    <row r="42495" ht="12.75" customHeight="1" x14ac:dyDescent="0.2"/>
    <row r="42496" ht="12.75" customHeight="1" x14ac:dyDescent="0.2"/>
    <row r="42497" ht="12.75" customHeight="1" x14ac:dyDescent="0.2"/>
    <row r="42498" ht="12.75" customHeight="1" x14ac:dyDescent="0.2"/>
    <row r="42499" ht="12.75" customHeight="1" x14ac:dyDescent="0.2"/>
    <row r="42500" ht="12.75" customHeight="1" x14ac:dyDescent="0.2"/>
    <row r="42501" ht="12.75" customHeight="1" x14ac:dyDescent="0.2"/>
    <row r="42502" ht="12.75" customHeight="1" x14ac:dyDescent="0.2"/>
    <row r="42503" ht="12.75" customHeight="1" x14ac:dyDescent="0.2"/>
    <row r="42504" ht="12.75" customHeight="1" x14ac:dyDescent="0.2"/>
    <row r="42505" ht="12.75" customHeight="1" x14ac:dyDescent="0.2"/>
    <row r="42506" ht="12.75" customHeight="1" x14ac:dyDescent="0.2"/>
    <row r="42507" ht="12.75" customHeight="1" x14ac:dyDescent="0.2"/>
    <row r="42508" ht="12.75" customHeight="1" x14ac:dyDescent="0.2"/>
    <row r="42509" ht="12.75" customHeight="1" x14ac:dyDescent="0.2"/>
    <row r="42510" ht="12.75" customHeight="1" x14ac:dyDescent="0.2"/>
    <row r="42511" ht="12.75" customHeight="1" x14ac:dyDescent="0.2"/>
    <row r="42512" ht="12.75" customHeight="1" x14ac:dyDescent="0.2"/>
    <row r="42513" ht="12.75" customHeight="1" x14ac:dyDescent="0.2"/>
    <row r="42514" ht="12.75" customHeight="1" x14ac:dyDescent="0.2"/>
    <row r="42515" ht="12.75" customHeight="1" x14ac:dyDescent="0.2"/>
    <row r="42516" ht="12.75" customHeight="1" x14ac:dyDescent="0.2"/>
    <row r="42517" ht="12.75" customHeight="1" x14ac:dyDescent="0.2"/>
    <row r="42518" ht="12.75" customHeight="1" x14ac:dyDescent="0.2"/>
    <row r="42519" ht="12.75" customHeight="1" x14ac:dyDescent="0.2"/>
    <row r="42520" ht="12.75" customHeight="1" x14ac:dyDescent="0.2"/>
    <row r="42521" ht="12.75" customHeight="1" x14ac:dyDescent="0.2"/>
    <row r="42522" ht="12.75" customHeight="1" x14ac:dyDescent="0.2"/>
    <row r="42523" ht="12.75" customHeight="1" x14ac:dyDescent="0.2"/>
    <row r="42524" ht="12.75" customHeight="1" x14ac:dyDescent="0.2"/>
    <row r="42525" ht="12.75" customHeight="1" x14ac:dyDescent="0.2"/>
    <row r="42526" ht="12.75" customHeight="1" x14ac:dyDescent="0.2"/>
    <row r="42527" ht="12.75" customHeight="1" x14ac:dyDescent="0.2"/>
    <row r="42528" ht="12.75" customHeight="1" x14ac:dyDescent="0.2"/>
    <row r="42529" ht="12.75" customHeight="1" x14ac:dyDescent="0.2"/>
    <row r="42530" ht="12.75" customHeight="1" x14ac:dyDescent="0.2"/>
    <row r="42531" ht="12.75" customHeight="1" x14ac:dyDescent="0.2"/>
    <row r="42532" ht="12.75" customHeight="1" x14ac:dyDescent="0.2"/>
    <row r="42533" ht="12.75" customHeight="1" x14ac:dyDescent="0.2"/>
    <row r="42534" ht="12.75" customHeight="1" x14ac:dyDescent="0.2"/>
    <row r="42535" ht="12.75" customHeight="1" x14ac:dyDescent="0.2"/>
    <row r="42536" ht="12.75" customHeight="1" x14ac:dyDescent="0.2"/>
    <row r="42537" ht="12.75" customHeight="1" x14ac:dyDescent="0.2"/>
    <row r="42538" ht="12.75" customHeight="1" x14ac:dyDescent="0.2"/>
    <row r="42539" ht="12.75" customHeight="1" x14ac:dyDescent="0.2"/>
    <row r="42540" ht="12.75" customHeight="1" x14ac:dyDescent="0.2"/>
    <row r="42541" ht="12.75" customHeight="1" x14ac:dyDescent="0.2"/>
    <row r="42542" ht="12.75" customHeight="1" x14ac:dyDescent="0.2"/>
    <row r="42543" ht="12.75" customHeight="1" x14ac:dyDescent="0.2"/>
    <row r="42544" ht="12.75" customHeight="1" x14ac:dyDescent="0.2"/>
    <row r="42545" ht="12.75" customHeight="1" x14ac:dyDescent="0.2"/>
    <row r="42546" ht="12.75" customHeight="1" x14ac:dyDescent="0.2"/>
    <row r="42547" ht="12.75" customHeight="1" x14ac:dyDescent="0.2"/>
    <row r="42548" ht="12.75" customHeight="1" x14ac:dyDescent="0.2"/>
    <row r="42549" ht="12.75" customHeight="1" x14ac:dyDescent="0.2"/>
    <row r="42550" ht="12.75" customHeight="1" x14ac:dyDescent="0.2"/>
    <row r="42551" ht="12.75" customHeight="1" x14ac:dyDescent="0.2"/>
    <row r="42552" ht="12.75" customHeight="1" x14ac:dyDescent="0.2"/>
    <row r="42553" ht="12.75" customHeight="1" x14ac:dyDescent="0.2"/>
    <row r="42554" ht="12.75" customHeight="1" x14ac:dyDescent="0.2"/>
    <row r="42555" ht="12.75" customHeight="1" x14ac:dyDescent="0.2"/>
    <row r="42556" ht="12.75" customHeight="1" x14ac:dyDescent="0.2"/>
    <row r="42557" ht="12.75" customHeight="1" x14ac:dyDescent="0.2"/>
    <row r="42558" ht="12.75" customHeight="1" x14ac:dyDescent="0.2"/>
    <row r="42559" ht="12.75" customHeight="1" x14ac:dyDescent="0.2"/>
    <row r="42560" ht="12.75" customHeight="1" x14ac:dyDescent="0.2"/>
    <row r="42561" ht="12.75" customHeight="1" x14ac:dyDescent="0.2"/>
    <row r="42562" ht="12.75" customHeight="1" x14ac:dyDescent="0.2"/>
    <row r="42563" ht="12.75" customHeight="1" x14ac:dyDescent="0.2"/>
    <row r="42564" ht="12.75" customHeight="1" x14ac:dyDescent="0.2"/>
    <row r="42565" ht="12.75" customHeight="1" x14ac:dyDescent="0.2"/>
    <row r="42566" ht="12.75" customHeight="1" x14ac:dyDescent="0.2"/>
    <row r="42567" ht="12.75" customHeight="1" x14ac:dyDescent="0.2"/>
    <row r="42568" ht="12.75" customHeight="1" x14ac:dyDescent="0.2"/>
    <row r="42569" ht="12.75" customHeight="1" x14ac:dyDescent="0.2"/>
    <row r="42570" ht="12.75" customHeight="1" x14ac:dyDescent="0.2"/>
    <row r="42571" ht="12.75" customHeight="1" x14ac:dyDescent="0.2"/>
    <row r="42572" ht="12.75" customHeight="1" x14ac:dyDescent="0.2"/>
    <row r="42573" ht="12.75" customHeight="1" x14ac:dyDescent="0.2"/>
    <row r="42574" ht="12.75" customHeight="1" x14ac:dyDescent="0.2"/>
    <row r="42575" ht="12.75" customHeight="1" x14ac:dyDescent="0.2"/>
    <row r="42576" ht="12.75" customHeight="1" x14ac:dyDescent="0.2"/>
    <row r="42577" ht="12.75" customHeight="1" x14ac:dyDescent="0.2"/>
    <row r="42578" ht="12.75" customHeight="1" x14ac:dyDescent="0.2"/>
    <row r="42579" ht="12.75" customHeight="1" x14ac:dyDescent="0.2"/>
    <row r="42580" ht="12.75" customHeight="1" x14ac:dyDescent="0.2"/>
    <row r="42581" ht="12.75" customHeight="1" x14ac:dyDescent="0.2"/>
    <row r="42582" ht="12.75" customHeight="1" x14ac:dyDescent="0.2"/>
    <row r="42583" ht="12.75" customHeight="1" x14ac:dyDescent="0.2"/>
    <row r="42584" ht="12.75" customHeight="1" x14ac:dyDescent="0.2"/>
    <row r="42585" ht="12.75" customHeight="1" x14ac:dyDescent="0.2"/>
    <row r="42586" ht="12.75" customHeight="1" x14ac:dyDescent="0.2"/>
    <row r="42587" ht="12.75" customHeight="1" x14ac:dyDescent="0.2"/>
    <row r="42588" ht="12.75" customHeight="1" x14ac:dyDescent="0.2"/>
    <row r="42589" ht="12.75" customHeight="1" x14ac:dyDescent="0.2"/>
    <row r="42590" ht="12.75" customHeight="1" x14ac:dyDescent="0.2"/>
    <row r="42591" ht="12.75" customHeight="1" x14ac:dyDescent="0.2"/>
    <row r="42592" ht="12.75" customHeight="1" x14ac:dyDescent="0.2"/>
    <row r="42593" ht="12.75" customHeight="1" x14ac:dyDescent="0.2"/>
    <row r="42594" ht="12.75" customHeight="1" x14ac:dyDescent="0.2"/>
    <row r="42595" ht="12.75" customHeight="1" x14ac:dyDescent="0.2"/>
    <row r="42596" ht="12.75" customHeight="1" x14ac:dyDescent="0.2"/>
    <row r="42597" ht="12.75" customHeight="1" x14ac:dyDescent="0.2"/>
    <row r="42598" ht="12.75" customHeight="1" x14ac:dyDescent="0.2"/>
    <row r="42599" ht="12.75" customHeight="1" x14ac:dyDescent="0.2"/>
    <row r="42600" ht="12.75" customHeight="1" x14ac:dyDescent="0.2"/>
    <row r="42601" ht="12.75" customHeight="1" x14ac:dyDescent="0.2"/>
    <row r="42602" ht="12.75" customHeight="1" x14ac:dyDescent="0.2"/>
    <row r="42603" ht="12.75" customHeight="1" x14ac:dyDescent="0.2"/>
    <row r="42604" ht="12.75" customHeight="1" x14ac:dyDescent="0.2"/>
    <row r="42605" ht="12.75" customHeight="1" x14ac:dyDescent="0.2"/>
    <row r="42606" ht="12.75" customHeight="1" x14ac:dyDescent="0.2"/>
    <row r="42607" ht="12.75" customHeight="1" x14ac:dyDescent="0.2"/>
    <row r="42608" ht="12.75" customHeight="1" x14ac:dyDescent="0.2"/>
    <row r="42609" ht="12.75" customHeight="1" x14ac:dyDescent="0.2"/>
    <row r="42610" ht="12.75" customHeight="1" x14ac:dyDescent="0.2"/>
    <row r="42611" ht="12.75" customHeight="1" x14ac:dyDescent="0.2"/>
    <row r="42612" ht="12.75" customHeight="1" x14ac:dyDescent="0.2"/>
    <row r="42613" ht="12.75" customHeight="1" x14ac:dyDescent="0.2"/>
    <row r="42614" ht="12.75" customHeight="1" x14ac:dyDescent="0.2"/>
    <row r="42615" ht="12.75" customHeight="1" x14ac:dyDescent="0.2"/>
    <row r="42616" ht="12.75" customHeight="1" x14ac:dyDescent="0.2"/>
    <row r="42617" ht="12.75" customHeight="1" x14ac:dyDescent="0.2"/>
    <row r="42618" ht="12.75" customHeight="1" x14ac:dyDescent="0.2"/>
    <row r="42619" ht="12.75" customHeight="1" x14ac:dyDescent="0.2"/>
    <row r="42620" ht="12.75" customHeight="1" x14ac:dyDescent="0.2"/>
    <row r="42621" ht="12.75" customHeight="1" x14ac:dyDescent="0.2"/>
    <row r="42622" ht="12.75" customHeight="1" x14ac:dyDescent="0.2"/>
    <row r="42623" ht="12.75" customHeight="1" x14ac:dyDescent="0.2"/>
    <row r="42624" ht="12.75" customHeight="1" x14ac:dyDescent="0.2"/>
    <row r="42625" ht="12.75" customHeight="1" x14ac:dyDescent="0.2"/>
    <row r="42626" ht="12.75" customHeight="1" x14ac:dyDescent="0.2"/>
    <row r="42627" ht="12.75" customHeight="1" x14ac:dyDescent="0.2"/>
    <row r="42628" ht="12.75" customHeight="1" x14ac:dyDescent="0.2"/>
    <row r="42629" ht="12.75" customHeight="1" x14ac:dyDescent="0.2"/>
    <row r="42630" ht="12.75" customHeight="1" x14ac:dyDescent="0.2"/>
    <row r="42631" ht="12.75" customHeight="1" x14ac:dyDescent="0.2"/>
    <row r="42632" ht="12.75" customHeight="1" x14ac:dyDescent="0.2"/>
    <row r="42633" ht="12.75" customHeight="1" x14ac:dyDescent="0.2"/>
    <row r="42634" ht="12.75" customHeight="1" x14ac:dyDescent="0.2"/>
    <row r="42635" ht="12.75" customHeight="1" x14ac:dyDescent="0.2"/>
    <row r="42636" ht="12.75" customHeight="1" x14ac:dyDescent="0.2"/>
    <row r="42637" ht="12.75" customHeight="1" x14ac:dyDescent="0.2"/>
    <row r="42638" ht="12.75" customHeight="1" x14ac:dyDescent="0.2"/>
    <row r="42639" ht="12.75" customHeight="1" x14ac:dyDescent="0.2"/>
    <row r="42640" ht="12.75" customHeight="1" x14ac:dyDescent="0.2"/>
    <row r="42641" ht="12.75" customHeight="1" x14ac:dyDescent="0.2"/>
    <row r="42642" ht="12.75" customHeight="1" x14ac:dyDescent="0.2"/>
    <row r="42643" ht="12.75" customHeight="1" x14ac:dyDescent="0.2"/>
    <row r="42644" ht="12.75" customHeight="1" x14ac:dyDescent="0.2"/>
    <row r="42645" ht="12.75" customHeight="1" x14ac:dyDescent="0.2"/>
    <row r="42646" ht="12.75" customHeight="1" x14ac:dyDescent="0.2"/>
    <row r="42647" ht="12.75" customHeight="1" x14ac:dyDescent="0.2"/>
    <row r="42648" ht="12.75" customHeight="1" x14ac:dyDescent="0.2"/>
    <row r="42649" ht="12.75" customHeight="1" x14ac:dyDescent="0.2"/>
    <row r="42650" ht="12.75" customHeight="1" x14ac:dyDescent="0.2"/>
    <row r="42651" ht="12.75" customHeight="1" x14ac:dyDescent="0.2"/>
    <row r="42652" ht="12.75" customHeight="1" x14ac:dyDescent="0.2"/>
    <row r="42653" ht="12.75" customHeight="1" x14ac:dyDescent="0.2"/>
    <row r="42654" ht="12.75" customHeight="1" x14ac:dyDescent="0.2"/>
    <row r="42655" ht="12.75" customHeight="1" x14ac:dyDescent="0.2"/>
    <row r="42656" ht="12.75" customHeight="1" x14ac:dyDescent="0.2"/>
    <row r="42657" ht="12.75" customHeight="1" x14ac:dyDescent="0.2"/>
    <row r="42658" ht="12.75" customHeight="1" x14ac:dyDescent="0.2"/>
    <row r="42659" ht="12.75" customHeight="1" x14ac:dyDescent="0.2"/>
    <row r="42660" ht="12.75" customHeight="1" x14ac:dyDescent="0.2"/>
    <row r="42661" ht="12.75" customHeight="1" x14ac:dyDescent="0.2"/>
    <row r="42662" ht="12.75" customHeight="1" x14ac:dyDescent="0.2"/>
    <row r="42663" ht="12.75" customHeight="1" x14ac:dyDescent="0.2"/>
    <row r="42664" ht="12.75" customHeight="1" x14ac:dyDescent="0.2"/>
    <row r="42665" ht="12.75" customHeight="1" x14ac:dyDescent="0.2"/>
    <row r="42666" ht="12.75" customHeight="1" x14ac:dyDescent="0.2"/>
    <row r="42667" ht="12.75" customHeight="1" x14ac:dyDescent="0.2"/>
    <row r="42668" ht="12.75" customHeight="1" x14ac:dyDescent="0.2"/>
    <row r="42669" ht="12.75" customHeight="1" x14ac:dyDescent="0.2"/>
    <row r="42670" ht="12.75" customHeight="1" x14ac:dyDescent="0.2"/>
    <row r="42671" ht="12.75" customHeight="1" x14ac:dyDescent="0.2"/>
    <row r="42672" ht="12.75" customHeight="1" x14ac:dyDescent="0.2"/>
    <row r="42673" ht="12.75" customHeight="1" x14ac:dyDescent="0.2"/>
    <row r="42674" ht="12.75" customHeight="1" x14ac:dyDescent="0.2"/>
    <row r="42675" ht="12.75" customHeight="1" x14ac:dyDescent="0.2"/>
    <row r="42676" ht="12.75" customHeight="1" x14ac:dyDescent="0.2"/>
    <row r="42677" ht="12.75" customHeight="1" x14ac:dyDescent="0.2"/>
    <row r="42678" ht="12.75" customHeight="1" x14ac:dyDescent="0.2"/>
    <row r="42679" ht="12.75" customHeight="1" x14ac:dyDescent="0.2"/>
    <row r="42680" ht="12.75" customHeight="1" x14ac:dyDescent="0.2"/>
    <row r="42681" ht="12.75" customHeight="1" x14ac:dyDescent="0.2"/>
    <row r="42682" ht="12.75" customHeight="1" x14ac:dyDescent="0.2"/>
    <row r="42683" ht="12.75" customHeight="1" x14ac:dyDescent="0.2"/>
    <row r="42684" ht="12.75" customHeight="1" x14ac:dyDescent="0.2"/>
    <row r="42685" ht="12.75" customHeight="1" x14ac:dyDescent="0.2"/>
    <row r="42686" ht="12.75" customHeight="1" x14ac:dyDescent="0.2"/>
    <row r="42687" ht="12.75" customHeight="1" x14ac:dyDescent="0.2"/>
    <row r="42688" ht="12.75" customHeight="1" x14ac:dyDescent="0.2"/>
    <row r="42689" ht="12.75" customHeight="1" x14ac:dyDescent="0.2"/>
    <row r="42690" ht="12.75" customHeight="1" x14ac:dyDescent="0.2"/>
    <row r="42691" ht="12.75" customHeight="1" x14ac:dyDescent="0.2"/>
    <row r="42692" ht="12.75" customHeight="1" x14ac:dyDescent="0.2"/>
    <row r="42693" ht="12.75" customHeight="1" x14ac:dyDescent="0.2"/>
    <row r="42694" ht="12.75" customHeight="1" x14ac:dyDescent="0.2"/>
    <row r="42695" ht="12.75" customHeight="1" x14ac:dyDescent="0.2"/>
    <row r="42696" ht="12.75" customHeight="1" x14ac:dyDescent="0.2"/>
    <row r="42697" ht="12.75" customHeight="1" x14ac:dyDescent="0.2"/>
    <row r="42698" ht="12.75" customHeight="1" x14ac:dyDescent="0.2"/>
    <row r="42699" ht="12.75" customHeight="1" x14ac:dyDescent="0.2"/>
    <row r="42700" ht="12.75" customHeight="1" x14ac:dyDescent="0.2"/>
    <row r="42701" ht="12.75" customHeight="1" x14ac:dyDescent="0.2"/>
    <row r="42702" ht="12.75" customHeight="1" x14ac:dyDescent="0.2"/>
    <row r="42703" ht="12.75" customHeight="1" x14ac:dyDescent="0.2"/>
    <row r="42704" ht="12.75" customHeight="1" x14ac:dyDescent="0.2"/>
    <row r="42705" ht="12.75" customHeight="1" x14ac:dyDescent="0.2"/>
    <row r="42706" ht="12.75" customHeight="1" x14ac:dyDescent="0.2"/>
    <row r="42707" ht="12.75" customHeight="1" x14ac:dyDescent="0.2"/>
    <row r="42708" ht="12.75" customHeight="1" x14ac:dyDescent="0.2"/>
    <row r="42709" ht="12.75" customHeight="1" x14ac:dyDescent="0.2"/>
    <row r="42710" ht="12.75" customHeight="1" x14ac:dyDescent="0.2"/>
    <row r="42711" ht="12.75" customHeight="1" x14ac:dyDescent="0.2"/>
    <row r="42712" ht="12.75" customHeight="1" x14ac:dyDescent="0.2"/>
    <row r="42713" ht="12.75" customHeight="1" x14ac:dyDescent="0.2"/>
    <row r="42714" ht="12.75" customHeight="1" x14ac:dyDescent="0.2"/>
    <row r="42715" ht="12.75" customHeight="1" x14ac:dyDescent="0.2"/>
    <row r="42716" ht="12.75" customHeight="1" x14ac:dyDescent="0.2"/>
    <row r="42717" ht="12.75" customHeight="1" x14ac:dyDescent="0.2"/>
    <row r="42718" ht="12.75" customHeight="1" x14ac:dyDescent="0.2"/>
    <row r="42719" ht="12.75" customHeight="1" x14ac:dyDescent="0.2"/>
    <row r="42720" ht="12.75" customHeight="1" x14ac:dyDescent="0.2"/>
    <row r="42721" ht="12.75" customHeight="1" x14ac:dyDescent="0.2"/>
    <row r="42722" ht="12.75" customHeight="1" x14ac:dyDescent="0.2"/>
    <row r="42723" ht="12.75" customHeight="1" x14ac:dyDescent="0.2"/>
    <row r="42724" ht="12.75" customHeight="1" x14ac:dyDescent="0.2"/>
    <row r="42725" ht="12.75" customHeight="1" x14ac:dyDescent="0.2"/>
    <row r="42726" ht="12.75" customHeight="1" x14ac:dyDescent="0.2"/>
    <row r="42727" ht="12.75" customHeight="1" x14ac:dyDescent="0.2"/>
    <row r="42728" ht="12.75" customHeight="1" x14ac:dyDescent="0.2"/>
    <row r="42729" ht="12.75" customHeight="1" x14ac:dyDescent="0.2"/>
    <row r="42730" ht="12.75" customHeight="1" x14ac:dyDescent="0.2"/>
    <row r="42731" ht="12.75" customHeight="1" x14ac:dyDescent="0.2"/>
    <row r="42732" ht="12.75" customHeight="1" x14ac:dyDescent="0.2"/>
    <row r="42733" ht="12.75" customHeight="1" x14ac:dyDescent="0.2"/>
    <row r="42734" ht="12.75" customHeight="1" x14ac:dyDescent="0.2"/>
    <row r="42735" ht="12.75" customHeight="1" x14ac:dyDescent="0.2"/>
    <row r="42736" ht="12.75" customHeight="1" x14ac:dyDescent="0.2"/>
    <row r="42737" ht="12.75" customHeight="1" x14ac:dyDescent="0.2"/>
    <row r="42738" ht="12.75" customHeight="1" x14ac:dyDescent="0.2"/>
    <row r="42739" ht="12.75" customHeight="1" x14ac:dyDescent="0.2"/>
    <row r="42740" ht="12.75" customHeight="1" x14ac:dyDescent="0.2"/>
    <row r="42741" ht="12.75" customHeight="1" x14ac:dyDescent="0.2"/>
    <row r="42742" ht="12.75" customHeight="1" x14ac:dyDescent="0.2"/>
    <row r="42743" ht="12.75" customHeight="1" x14ac:dyDescent="0.2"/>
    <row r="42744" ht="12.75" customHeight="1" x14ac:dyDescent="0.2"/>
    <row r="42745" ht="12.75" customHeight="1" x14ac:dyDescent="0.2"/>
    <row r="42746" ht="12.75" customHeight="1" x14ac:dyDescent="0.2"/>
    <row r="42747" ht="12.75" customHeight="1" x14ac:dyDescent="0.2"/>
    <row r="42748" ht="12.75" customHeight="1" x14ac:dyDescent="0.2"/>
    <row r="42749" ht="12.75" customHeight="1" x14ac:dyDescent="0.2"/>
    <row r="42750" ht="12.75" customHeight="1" x14ac:dyDescent="0.2"/>
    <row r="42751" ht="12.75" customHeight="1" x14ac:dyDescent="0.2"/>
    <row r="42752" ht="12.75" customHeight="1" x14ac:dyDescent="0.2"/>
    <row r="42753" ht="12.75" customHeight="1" x14ac:dyDescent="0.2"/>
    <row r="42754" ht="12.75" customHeight="1" x14ac:dyDescent="0.2"/>
    <row r="42755" ht="12.75" customHeight="1" x14ac:dyDescent="0.2"/>
    <row r="42756" ht="12.75" customHeight="1" x14ac:dyDescent="0.2"/>
    <row r="42757" ht="12.75" customHeight="1" x14ac:dyDescent="0.2"/>
    <row r="42758" ht="12.75" customHeight="1" x14ac:dyDescent="0.2"/>
    <row r="42759" ht="12.75" customHeight="1" x14ac:dyDescent="0.2"/>
    <row r="42760" ht="12.75" customHeight="1" x14ac:dyDescent="0.2"/>
    <row r="42761" ht="12.75" customHeight="1" x14ac:dyDescent="0.2"/>
    <row r="42762" ht="12.75" customHeight="1" x14ac:dyDescent="0.2"/>
    <row r="42763" ht="12.75" customHeight="1" x14ac:dyDescent="0.2"/>
    <row r="42764" ht="12.75" customHeight="1" x14ac:dyDescent="0.2"/>
    <row r="42765" ht="12.75" customHeight="1" x14ac:dyDescent="0.2"/>
    <row r="42766" ht="12.75" customHeight="1" x14ac:dyDescent="0.2"/>
    <row r="42767" ht="12.75" customHeight="1" x14ac:dyDescent="0.2"/>
    <row r="42768" ht="12.75" customHeight="1" x14ac:dyDescent="0.2"/>
    <row r="42769" ht="12.75" customHeight="1" x14ac:dyDescent="0.2"/>
    <row r="42770" ht="12.75" customHeight="1" x14ac:dyDescent="0.2"/>
    <row r="42771" ht="12.75" customHeight="1" x14ac:dyDescent="0.2"/>
    <row r="42772" ht="12.75" customHeight="1" x14ac:dyDescent="0.2"/>
    <row r="42773" ht="12.75" customHeight="1" x14ac:dyDescent="0.2"/>
    <row r="42774" ht="12.75" customHeight="1" x14ac:dyDescent="0.2"/>
    <row r="42775" ht="12.75" customHeight="1" x14ac:dyDescent="0.2"/>
    <row r="42776" ht="12.75" customHeight="1" x14ac:dyDescent="0.2"/>
    <row r="42777" ht="12.75" customHeight="1" x14ac:dyDescent="0.2"/>
    <row r="42778" ht="12.75" customHeight="1" x14ac:dyDescent="0.2"/>
    <row r="42779" ht="12.75" customHeight="1" x14ac:dyDescent="0.2"/>
    <row r="42780" ht="12.75" customHeight="1" x14ac:dyDescent="0.2"/>
    <row r="42781" ht="12.75" customHeight="1" x14ac:dyDescent="0.2"/>
    <row r="42782" ht="12.75" customHeight="1" x14ac:dyDescent="0.2"/>
    <row r="42783" ht="12.75" customHeight="1" x14ac:dyDescent="0.2"/>
    <row r="42784" ht="12.75" customHeight="1" x14ac:dyDescent="0.2"/>
    <row r="42785" ht="12.75" customHeight="1" x14ac:dyDescent="0.2"/>
    <row r="42786" ht="12.75" customHeight="1" x14ac:dyDescent="0.2"/>
    <row r="42787" ht="12.75" customHeight="1" x14ac:dyDescent="0.2"/>
    <row r="42788" ht="12.75" customHeight="1" x14ac:dyDescent="0.2"/>
    <row r="42789" ht="12.75" customHeight="1" x14ac:dyDescent="0.2"/>
    <row r="42790" ht="12.75" customHeight="1" x14ac:dyDescent="0.2"/>
    <row r="42791" ht="12.75" customHeight="1" x14ac:dyDescent="0.2"/>
    <row r="42792" ht="12.75" customHeight="1" x14ac:dyDescent="0.2"/>
    <row r="42793" ht="12.75" customHeight="1" x14ac:dyDescent="0.2"/>
    <row r="42794" ht="12.75" customHeight="1" x14ac:dyDescent="0.2"/>
    <row r="42795" ht="12.75" customHeight="1" x14ac:dyDescent="0.2"/>
    <row r="42796" ht="12.75" customHeight="1" x14ac:dyDescent="0.2"/>
    <row r="42797" ht="12.75" customHeight="1" x14ac:dyDescent="0.2"/>
    <row r="42798" ht="12.75" customHeight="1" x14ac:dyDescent="0.2"/>
    <row r="42799" ht="12.75" customHeight="1" x14ac:dyDescent="0.2"/>
    <row r="42800" ht="12.75" customHeight="1" x14ac:dyDescent="0.2"/>
    <row r="42801" ht="12.75" customHeight="1" x14ac:dyDescent="0.2"/>
    <row r="42802" ht="12.75" customHeight="1" x14ac:dyDescent="0.2"/>
    <row r="42803" ht="12.75" customHeight="1" x14ac:dyDescent="0.2"/>
    <row r="42804" ht="12.75" customHeight="1" x14ac:dyDescent="0.2"/>
    <row r="42805" ht="12.75" customHeight="1" x14ac:dyDescent="0.2"/>
    <row r="42806" ht="12.75" customHeight="1" x14ac:dyDescent="0.2"/>
    <row r="42807" ht="12.75" customHeight="1" x14ac:dyDescent="0.2"/>
    <row r="42808" ht="12.75" customHeight="1" x14ac:dyDescent="0.2"/>
    <row r="42809" ht="12.75" customHeight="1" x14ac:dyDescent="0.2"/>
    <row r="42810" ht="12.75" customHeight="1" x14ac:dyDescent="0.2"/>
    <row r="42811" ht="12.75" customHeight="1" x14ac:dyDescent="0.2"/>
    <row r="42812" ht="12.75" customHeight="1" x14ac:dyDescent="0.2"/>
    <row r="42813" ht="12.75" customHeight="1" x14ac:dyDescent="0.2"/>
    <row r="42814" ht="12.75" customHeight="1" x14ac:dyDescent="0.2"/>
    <row r="42815" ht="12.75" customHeight="1" x14ac:dyDescent="0.2"/>
    <row r="42816" ht="12.75" customHeight="1" x14ac:dyDescent="0.2"/>
    <row r="42817" ht="12.75" customHeight="1" x14ac:dyDescent="0.2"/>
    <row r="42818" ht="12.75" customHeight="1" x14ac:dyDescent="0.2"/>
    <row r="42819" ht="12.75" customHeight="1" x14ac:dyDescent="0.2"/>
    <row r="42820" ht="12.75" customHeight="1" x14ac:dyDescent="0.2"/>
    <row r="42821" ht="12.75" customHeight="1" x14ac:dyDescent="0.2"/>
    <row r="42822" ht="12.75" customHeight="1" x14ac:dyDescent="0.2"/>
    <row r="42823" ht="12.75" customHeight="1" x14ac:dyDescent="0.2"/>
    <row r="42824" ht="12.75" customHeight="1" x14ac:dyDescent="0.2"/>
    <row r="42825" ht="12.75" customHeight="1" x14ac:dyDescent="0.2"/>
    <row r="42826" ht="12.75" customHeight="1" x14ac:dyDescent="0.2"/>
    <row r="42827" ht="12.75" customHeight="1" x14ac:dyDescent="0.2"/>
    <row r="42828" ht="12.75" customHeight="1" x14ac:dyDescent="0.2"/>
    <row r="42829" ht="12.75" customHeight="1" x14ac:dyDescent="0.2"/>
    <row r="42830" ht="12.75" customHeight="1" x14ac:dyDescent="0.2"/>
    <row r="42831" ht="12.75" customHeight="1" x14ac:dyDescent="0.2"/>
    <row r="42832" ht="12.75" customHeight="1" x14ac:dyDescent="0.2"/>
    <row r="42833" ht="12.75" customHeight="1" x14ac:dyDescent="0.2"/>
    <row r="42834" ht="12.75" customHeight="1" x14ac:dyDescent="0.2"/>
    <row r="42835" ht="12.75" customHeight="1" x14ac:dyDescent="0.2"/>
    <row r="42836" ht="12.75" customHeight="1" x14ac:dyDescent="0.2"/>
    <row r="42837" ht="12.75" customHeight="1" x14ac:dyDescent="0.2"/>
    <row r="42838" ht="12.75" customHeight="1" x14ac:dyDescent="0.2"/>
    <row r="42839" ht="12.75" customHeight="1" x14ac:dyDescent="0.2"/>
    <row r="42840" ht="12.75" customHeight="1" x14ac:dyDescent="0.2"/>
    <row r="42841" ht="12.75" customHeight="1" x14ac:dyDescent="0.2"/>
    <row r="42842" ht="12.75" customHeight="1" x14ac:dyDescent="0.2"/>
    <row r="42843" ht="12.75" customHeight="1" x14ac:dyDescent="0.2"/>
    <row r="42844" ht="12.75" customHeight="1" x14ac:dyDescent="0.2"/>
    <row r="42845" ht="12.75" customHeight="1" x14ac:dyDescent="0.2"/>
    <row r="42846" ht="12.75" customHeight="1" x14ac:dyDescent="0.2"/>
    <row r="42847" ht="12.75" customHeight="1" x14ac:dyDescent="0.2"/>
    <row r="42848" ht="12.75" customHeight="1" x14ac:dyDescent="0.2"/>
    <row r="42849" ht="12.75" customHeight="1" x14ac:dyDescent="0.2"/>
    <row r="42850" ht="12.75" customHeight="1" x14ac:dyDescent="0.2"/>
    <row r="42851" ht="12.75" customHeight="1" x14ac:dyDescent="0.2"/>
    <row r="42852" ht="12.75" customHeight="1" x14ac:dyDescent="0.2"/>
    <row r="42853" ht="12.75" customHeight="1" x14ac:dyDescent="0.2"/>
    <row r="42854" ht="12.75" customHeight="1" x14ac:dyDescent="0.2"/>
    <row r="42855" ht="12.75" customHeight="1" x14ac:dyDescent="0.2"/>
    <row r="42856" ht="12.75" customHeight="1" x14ac:dyDescent="0.2"/>
    <row r="42857" ht="12.75" customHeight="1" x14ac:dyDescent="0.2"/>
    <row r="42858" ht="12.75" customHeight="1" x14ac:dyDescent="0.2"/>
    <row r="42859" ht="12.75" customHeight="1" x14ac:dyDescent="0.2"/>
    <row r="42860" ht="12.75" customHeight="1" x14ac:dyDescent="0.2"/>
    <row r="42861" ht="12.75" customHeight="1" x14ac:dyDescent="0.2"/>
    <row r="42862" ht="12.75" customHeight="1" x14ac:dyDescent="0.2"/>
    <row r="42863" ht="12.75" customHeight="1" x14ac:dyDescent="0.2"/>
    <row r="42864" ht="12.75" customHeight="1" x14ac:dyDescent="0.2"/>
    <row r="42865" ht="12.75" customHeight="1" x14ac:dyDescent="0.2"/>
    <row r="42866" ht="12.75" customHeight="1" x14ac:dyDescent="0.2"/>
    <row r="42867" ht="12.75" customHeight="1" x14ac:dyDescent="0.2"/>
    <row r="42868" ht="12.75" customHeight="1" x14ac:dyDescent="0.2"/>
    <row r="42869" ht="12.75" customHeight="1" x14ac:dyDescent="0.2"/>
    <row r="42870" ht="12.75" customHeight="1" x14ac:dyDescent="0.2"/>
    <row r="42871" ht="12.75" customHeight="1" x14ac:dyDescent="0.2"/>
    <row r="42872" ht="12.75" customHeight="1" x14ac:dyDescent="0.2"/>
    <row r="42873" ht="12.75" customHeight="1" x14ac:dyDescent="0.2"/>
    <row r="42874" ht="12.75" customHeight="1" x14ac:dyDescent="0.2"/>
    <row r="42875" ht="12.75" customHeight="1" x14ac:dyDescent="0.2"/>
    <row r="42876" ht="12.75" customHeight="1" x14ac:dyDescent="0.2"/>
    <row r="42877" ht="12.75" customHeight="1" x14ac:dyDescent="0.2"/>
    <row r="42878" ht="12.75" customHeight="1" x14ac:dyDescent="0.2"/>
    <row r="42879" ht="12.75" customHeight="1" x14ac:dyDescent="0.2"/>
    <row r="42880" ht="12.75" customHeight="1" x14ac:dyDescent="0.2"/>
    <row r="42881" ht="12.75" customHeight="1" x14ac:dyDescent="0.2"/>
    <row r="42882" ht="12.75" customHeight="1" x14ac:dyDescent="0.2"/>
    <row r="42883" ht="12.75" customHeight="1" x14ac:dyDescent="0.2"/>
    <row r="42884" ht="12.75" customHeight="1" x14ac:dyDescent="0.2"/>
    <row r="42885" ht="12.75" customHeight="1" x14ac:dyDescent="0.2"/>
    <row r="42886" ht="12.75" customHeight="1" x14ac:dyDescent="0.2"/>
    <row r="42887" ht="12.75" customHeight="1" x14ac:dyDescent="0.2"/>
    <row r="42888" ht="12.75" customHeight="1" x14ac:dyDescent="0.2"/>
    <row r="42889" ht="12.75" customHeight="1" x14ac:dyDescent="0.2"/>
    <row r="42890" ht="12.75" customHeight="1" x14ac:dyDescent="0.2"/>
    <row r="42891" ht="12.75" customHeight="1" x14ac:dyDescent="0.2"/>
    <row r="42892" ht="12.75" customHeight="1" x14ac:dyDescent="0.2"/>
    <row r="42893" ht="12.75" customHeight="1" x14ac:dyDescent="0.2"/>
    <row r="42894" ht="12.75" customHeight="1" x14ac:dyDescent="0.2"/>
    <row r="42895" ht="12.75" customHeight="1" x14ac:dyDescent="0.2"/>
    <row r="42896" ht="12.75" customHeight="1" x14ac:dyDescent="0.2"/>
    <row r="42897" ht="12.75" customHeight="1" x14ac:dyDescent="0.2"/>
    <row r="42898" ht="12.75" customHeight="1" x14ac:dyDescent="0.2"/>
    <row r="42899" ht="12.75" customHeight="1" x14ac:dyDescent="0.2"/>
    <row r="42900" ht="12.75" customHeight="1" x14ac:dyDescent="0.2"/>
    <row r="42901" ht="12.75" customHeight="1" x14ac:dyDescent="0.2"/>
    <row r="42902" ht="12.75" customHeight="1" x14ac:dyDescent="0.2"/>
    <row r="42903" ht="12.75" customHeight="1" x14ac:dyDescent="0.2"/>
    <row r="42904" ht="12.75" customHeight="1" x14ac:dyDescent="0.2"/>
    <row r="42905" ht="12.75" customHeight="1" x14ac:dyDescent="0.2"/>
    <row r="42906" ht="12.75" customHeight="1" x14ac:dyDescent="0.2"/>
    <row r="42907" ht="12.75" customHeight="1" x14ac:dyDescent="0.2"/>
    <row r="42908" ht="12.75" customHeight="1" x14ac:dyDescent="0.2"/>
    <row r="42909" ht="12.75" customHeight="1" x14ac:dyDescent="0.2"/>
    <row r="42910" ht="12.75" customHeight="1" x14ac:dyDescent="0.2"/>
    <row r="42911" ht="12.75" customHeight="1" x14ac:dyDescent="0.2"/>
    <row r="42912" ht="12.75" customHeight="1" x14ac:dyDescent="0.2"/>
    <row r="42913" ht="12.75" customHeight="1" x14ac:dyDescent="0.2"/>
    <row r="42914" ht="12.75" customHeight="1" x14ac:dyDescent="0.2"/>
    <row r="42915" ht="12.75" customHeight="1" x14ac:dyDescent="0.2"/>
    <row r="42916" ht="12.75" customHeight="1" x14ac:dyDescent="0.2"/>
    <row r="42917" ht="12.75" customHeight="1" x14ac:dyDescent="0.2"/>
    <row r="42918" ht="12.75" customHeight="1" x14ac:dyDescent="0.2"/>
    <row r="42919" ht="12.75" customHeight="1" x14ac:dyDescent="0.2"/>
    <row r="42920" ht="12.75" customHeight="1" x14ac:dyDescent="0.2"/>
    <row r="42921" ht="12.75" customHeight="1" x14ac:dyDescent="0.2"/>
    <row r="42922" ht="12.75" customHeight="1" x14ac:dyDescent="0.2"/>
    <row r="42923" ht="12.75" customHeight="1" x14ac:dyDescent="0.2"/>
    <row r="42924" ht="12.75" customHeight="1" x14ac:dyDescent="0.2"/>
    <row r="42925" ht="12.75" customHeight="1" x14ac:dyDescent="0.2"/>
    <row r="42926" ht="12.75" customHeight="1" x14ac:dyDescent="0.2"/>
    <row r="42927" ht="12.75" customHeight="1" x14ac:dyDescent="0.2"/>
    <row r="42928" ht="12.75" customHeight="1" x14ac:dyDescent="0.2"/>
    <row r="42929" ht="12.75" customHeight="1" x14ac:dyDescent="0.2"/>
    <row r="42930" ht="12.75" customHeight="1" x14ac:dyDescent="0.2"/>
    <row r="42931" ht="12.75" customHeight="1" x14ac:dyDescent="0.2"/>
    <row r="42932" ht="12.75" customHeight="1" x14ac:dyDescent="0.2"/>
    <row r="42933" ht="12.75" customHeight="1" x14ac:dyDescent="0.2"/>
    <row r="42934" ht="12.75" customHeight="1" x14ac:dyDescent="0.2"/>
    <row r="42935" ht="12.75" customHeight="1" x14ac:dyDescent="0.2"/>
    <row r="42936" ht="12.75" customHeight="1" x14ac:dyDescent="0.2"/>
    <row r="42937" ht="12.75" customHeight="1" x14ac:dyDescent="0.2"/>
    <row r="42938" ht="12.75" customHeight="1" x14ac:dyDescent="0.2"/>
    <row r="42939" ht="12.75" customHeight="1" x14ac:dyDescent="0.2"/>
    <row r="42940" ht="12.75" customHeight="1" x14ac:dyDescent="0.2"/>
    <row r="42941" ht="12.75" customHeight="1" x14ac:dyDescent="0.2"/>
    <row r="42942" ht="12.75" customHeight="1" x14ac:dyDescent="0.2"/>
    <row r="42943" ht="12.75" customHeight="1" x14ac:dyDescent="0.2"/>
    <row r="42944" ht="12.75" customHeight="1" x14ac:dyDescent="0.2"/>
    <row r="42945" ht="12.75" customHeight="1" x14ac:dyDescent="0.2"/>
    <row r="42946" ht="12.75" customHeight="1" x14ac:dyDescent="0.2"/>
    <row r="42947" ht="12.75" customHeight="1" x14ac:dyDescent="0.2"/>
    <row r="42948" ht="12.75" customHeight="1" x14ac:dyDescent="0.2"/>
    <row r="42949" ht="12.75" customHeight="1" x14ac:dyDescent="0.2"/>
    <row r="42950" ht="12.75" customHeight="1" x14ac:dyDescent="0.2"/>
    <row r="42951" ht="12.75" customHeight="1" x14ac:dyDescent="0.2"/>
    <row r="42952" ht="12.75" customHeight="1" x14ac:dyDescent="0.2"/>
    <row r="42953" ht="12.75" customHeight="1" x14ac:dyDescent="0.2"/>
    <row r="42954" ht="12.75" customHeight="1" x14ac:dyDescent="0.2"/>
    <row r="42955" ht="12.75" customHeight="1" x14ac:dyDescent="0.2"/>
    <row r="42956" ht="12.75" customHeight="1" x14ac:dyDescent="0.2"/>
    <row r="42957" ht="12.75" customHeight="1" x14ac:dyDescent="0.2"/>
    <row r="42958" ht="12.75" customHeight="1" x14ac:dyDescent="0.2"/>
    <row r="42959" ht="12.75" customHeight="1" x14ac:dyDescent="0.2"/>
    <row r="42960" ht="12.75" customHeight="1" x14ac:dyDescent="0.2"/>
    <row r="42961" ht="12.75" customHeight="1" x14ac:dyDescent="0.2"/>
    <row r="42962" ht="12.75" customHeight="1" x14ac:dyDescent="0.2"/>
    <row r="42963" ht="12.75" customHeight="1" x14ac:dyDescent="0.2"/>
    <row r="42964" ht="12.75" customHeight="1" x14ac:dyDescent="0.2"/>
    <row r="42965" ht="12.75" customHeight="1" x14ac:dyDescent="0.2"/>
    <row r="42966" ht="12.75" customHeight="1" x14ac:dyDescent="0.2"/>
    <row r="42967" ht="12.75" customHeight="1" x14ac:dyDescent="0.2"/>
    <row r="42968" ht="12.75" customHeight="1" x14ac:dyDescent="0.2"/>
    <row r="42969" ht="12.75" customHeight="1" x14ac:dyDescent="0.2"/>
    <row r="42970" ht="12.75" customHeight="1" x14ac:dyDescent="0.2"/>
    <row r="42971" ht="12.75" customHeight="1" x14ac:dyDescent="0.2"/>
    <row r="42972" ht="12.75" customHeight="1" x14ac:dyDescent="0.2"/>
    <row r="42973" ht="12.75" customHeight="1" x14ac:dyDescent="0.2"/>
    <row r="42974" ht="12.75" customHeight="1" x14ac:dyDescent="0.2"/>
    <row r="42975" ht="12.75" customHeight="1" x14ac:dyDescent="0.2"/>
    <row r="42976" ht="12.75" customHeight="1" x14ac:dyDescent="0.2"/>
    <row r="42977" ht="12.75" customHeight="1" x14ac:dyDescent="0.2"/>
    <row r="42978" ht="12.75" customHeight="1" x14ac:dyDescent="0.2"/>
    <row r="42979" ht="12.75" customHeight="1" x14ac:dyDescent="0.2"/>
    <row r="42980" ht="12.75" customHeight="1" x14ac:dyDescent="0.2"/>
    <row r="42981" ht="12.75" customHeight="1" x14ac:dyDescent="0.2"/>
    <row r="42982" ht="12.75" customHeight="1" x14ac:dyDescent="0.2"/>
    <row r="42983" ht="12.75" customHeight="1" x14ac:dyDescent="0.2"/>
    <row r="42984" ht="12.75" customHeight="1" x14ac:dyDescent="0.2"/>
    <row r="42985" ht="12.75" customHeight="1" x14ac:dyDescent="0.2"/>
    <row r="42986" ht="12.75" customHeight="1" x14ac:dyDescent="0.2"/>
    <row r="42987" ht="12.75" customHeight="1" x14ac:dyDescent="0.2"/>
    <row r="42988" ht="12.75" customHeight="1" x14ac:dyDescent="0.2"/>
    <row r="42989" ht="12.75" customHeight="1" x14ac:dyDescent="0.2"/>
    <row r="42990" ht="12.75" customHeight="1" x14ac:dyDescent="0.2"/>
    <row r="42991" ht="12.75" customHeight="1" x14ac:dyDescent="0.2"/>
    <row r="42992" ht="12.75" customHeight="1" x14ac:dyDescent="0.2"/>
    <row r="42993" ht="12.75" customHeight="1" x14ac:dyDescent="0.2"/>
    <row r="42994" ht="12.75" customHeight="1" x14ac:dyDescent="0.2"/>
    <row r="42995" ht="12.75" customHeight="1" x14ac:dyDescent="0.2"/>
    <row r="42996" ht="12.75" customHeight="1" x14ac:dyDescent="0.2"/>
    <row r="42997" ht="12.75" customHeight="1" x14ac:dyDescent="0.2"/>
    <row r="42998" ht="12.75" customHeight="1" x14ac:dyDescent="0.2"/>
    <row r="42999" ht="12.75" customHeight="1" x14ac:dyDescent="0.2"/>
    <row r="43000" ht="12.75" customHeight="1" x14ac:dyDescent="0.2"/>
    <row r="43001" ht="12.75" customHeight="1" x14ac:dyDescent="0.2"/>
    <row r="43002" ht="12.75" customHeight="1" x14ac:dyDescent="0.2"/>
    <row r="43003" ht="12.75" customHeight="1" x14ac:dyDescent="0.2"/>
    <row r="43004" ht="12.75" customHeight="1" x14ac:dyDescent="0.2"/>
    <row r="43005" ht="12.75" customHeight="1" x14ac:dyDescent="0.2"/>
    <row r="43006" ht="12.75" customHeight="1" x14ac:dyDescent="0.2"/>
    <row r="43007" ht="12.75" customHeight="1" x14ac:dyDescent="0.2"/>
    <row r="43008" ht="12.75" customHeight="1" x14ac:dyDescent="0.2"/>
    <row r="43009" ht="12.75" customHeight="1" x14ac:dyDescent="0.2"/>
    <row r="43010" ht="12.75" customHeight="1" x14ac:dyDescent="0.2"/>
    <row r="43011" ht="12.75" customHeight="1" x14ac:dyDescent="0.2"/>
    <row r="43012" ht="12.75" customHeight="1" x14ac:dyDescent="0.2"/>
    <row r="43013" ht="12.75" customHeight="1" x14ac:dyDescent="0.2"/>
    <row r="43014" ht="12.75" customHeight="1" x14ac:dyDescent="0.2"/>
    <row r="43015" ht="12.75" customHeight="1" x14ac:dyDescent="0.2"/>
    <row r="43016" ht="12.75" customHeight="1" x14ac:dyDescent="0.2"/>
    <row r="43017" ht="12.75" customHeight="1" x14ac:dyDescent="0.2"/>
    <row r="43018" ht="12.75" customHeight="1" x14ac:dyDescent="0.2"/>
    <row r="43019" ht="12.75" customHeight="1" x14ac:dyDescent="0.2"/>
    <row r="43020" ht="12.75" customHeight="1" x14ac:dyDescent="0.2"/>
    <row r="43021" ht="12.75" customHeight="1" x14ac:dyDescent="0.2"/>
    <row r="43022" ht="12.75" customHeight="1" x14ac:dyDescent="0.2"/>
    <row r="43023" ht="12.75" customHeight="1" x14ac:dyDescent="0.2"/>
    <row r="43024" ht="12.75" customHeight="1" x14ac:dyDescent="0.2"/>
    <row r="43025" ht="12.75" customHeight="1" x14ac:dyDescent="0.2"/>
    <row r="43026" ht="12.75" customHeight="1" x14ac:dyDescent="0.2"/>
    <row r="43027" ht="12.75" customHeight="1" x14ac:dyDescent="0.2"/>
    <row r="43028" ht="12.75" customHeight="1" x14ac:dyDescent="0.2"/>
    <row r="43029" ht="12.75" customHeight="1" x14ac:dyDescent="0.2"/>
    <row r="43030" ht="12.75" customHeight="1" x14ac:dyDescent="0.2"/>
    <row r="43031" ht="12.75" customHeight="1" x14ac:dyDescent="0.2"/>
    <row r="43032" ht="12.75" customHeight="1" x14ac:dyDescent="0.2"/>
    <row r="43033" ht="12.75" customHeight="1" x14ac:dyDescent="0.2"/>
    <row r="43034" ht="12.75" customHeight="1" x14ac:dyDescent="0.2"/>
    <row r="43035" ht="12.75" customHeight="1" x14ac:dyDescent="0.2"/>
    <row r="43036" ht="12.75" customHeight="1" x14ac:dyDescent="0.2"/>
    <row r="43037" ht="12.75" customHeight="1" x14ac:dyDescent="0.2"/>
    <row r="43038" ht="12.75" customHeight="1" x14ac:dyDescent="0.2"/>
    <row r="43039" ht="12.75" customHeight="1" x14ac:dyDescent="0.2"/>
    <row r="43040" ht="12.75" customHeight="1" x14ac:dyDescent="0.2"/>
    <row r="43041" ht="12.75" customHeight="1" x14ac:dyDescent="0.2"/>
    <row r="43042" ht="12.75" customHeight="1" x14ac:dyDescent="0.2"/>
    <row r="43043" ht="12.75" customHeight="1" x14ac:dyDescent="0.2"/>
    <row r="43044" ht="12.75" customHeight="1" x14ac:dyDescent="0.2"/>
    <row r="43045" ht="12.75" customHeight="1" x14ac:dyDescent="0.2"/>
    <row r="43046" ht="12.75" customHeight="1" x14ac:dyDescent="0.2"/>
    <row r="43047" ht="12.75" customHeight="1" x14ac:dyDescent="0.2"/>
    <row r="43048" ht="12.75" customHeight="1" x14ac:dyDescent="0.2"/>
    <row r="43049" ht="12.75" customHeight="1" x14ac:dyDescent="0.2"/>
    <row r="43050" ht="12.75" customHeight="1" x14ac:dyDescent="0.2"/>
    <row r="43051" ht="12.75" customHeight="1" x14ac:dyDescent="0.2"/>
    <row r="43052" ht="12.75" customHeight="1" x14ac:dyDescent="0.2"/>
    <row r="43053" ht="12.75" customHeight="1" x14ac:dyDescent="0.2"/>
    <row r="43054" ht="12.75" customHeight="1" x14ac:dyDescent="0.2"/>
    <row r="43055" ht="12.75" customHeight="1" x14ac:dyDescent="0.2"/>
    <row r="43056" ht="12.75" customHeight="1" x14ac:dyDescent="0.2"/>
    <row r="43057" ht="12.75" customHeight="1" x14ac:dyDescent="0.2"/>
    <row r="43058" ht="12.75" customHeight="1" x14ac:dyDescent="0.2"/>
    <row r="43059" ht="12.75" customHeight="1" x14ac:dyDescent="0.2"/>
    <row r="43060" ht="12.75" customHeight="1" x14ac:dyDescent="0.2"/>
    <row r="43061" ht="12.75" customHeight="1" x14ac:dyDescent="0.2"/>
    <row r="43062" ht="12.75" customHeight="1" x14ac:dyDescent="0.2"/>
    <row r="43063" ht="12.75" customHeight="1" x14ac:dyDescent="0.2"/>
    <row r="43064" ht="12.75" customHeight="1" x14ac:dyDescent="0.2"/>
    <row r="43065" ht="12.75" customHeight="1" x14ac:dyDescent="0.2"/>
    <row r="43066" ht="12.75" customHeight="1" x14ac:dyDescent="0.2"/>
    <row r="43067" ht="12.75" customHeight="1" x14ac:dyDescent="0.2"/>
    <row r="43068" ht="12.75" customHeight="1" x14ac:dyDescent="0.2"/>
    <row r="43069" ht="12.75" customHeight="1" x14ac:dyDescent="0.2"/>
    <row r="43070" ht="12.75" customHeight="1" x14ac:dyDescent="0.2"/>
    <row r="43071" ht="12.75" customHeight="1" x14ac:dyDescent="0.2"/>
    <row r="43072" ht="12.75" customHeight="1" x14ac:dyDescent="0.2"/>
    <row r="43073" ht="12.75" customHeight="1" x14ac:dyDescent="0.2"/>
    <row r="43074" ht="12.75" customHeight="1" x14ac:dyDescent="0.2"/>
    <row r="43075" ht="12.75" customHeight="1" x14ac:dyDescent="0.2"/>
    <row r="43076" ht="12.75" customHeight="1" x14ac:dyDescent="0.2"/>
    <row r="43077" ht="12.75" customHeight="1" x14ac:dyDescent="0.2"/>
    <row r="43078" ht="12.75" customHeight="1" x14ac:dyDescent="0.2"/>
    <row r="43079" ht="12.75" customHeight="1" x14ac:dyDescent="0.2"/>
    <row r="43080" ht="12.75" customHeight="1" x14ac:dyDescent="0.2"/>
    <row r="43081" ht="12.75" customHeight="1" x14ac:dyDescent="0.2"/>
    <row r="43082" ht="12.75" customHeight="1" x14ac:dyDescent="0.2"/>
    <row r="43083" ht="12.75" customHeight="1" x14ac:dyDescent="0.2"/>
    <row r="43084" ht="12.75" customHeight="1" x14ac:dyDescent="0.2"/>
    <row r="43085" ht="12.75" customHeight="1" x14ac:dyDescent="0.2"/>
    <row r="43086" ht="12.75" customHeight="1" x14ac:dyDescent="0.2"/>
    <row r="43087" ht="12.75" customHeight="1" x14ac:dyDescent="0.2"/>
    <row r="43088" ht="12.75" customHeight="1" x14ac:dyDescent="0.2"/>
    <row r="43089" ht="12.75" customHeight="1" x14ac:dyDescent="0.2"/>
    <row r="43090" ht="12.75" customHeight="1" x14ac:dyDescent="0.2"/>
    <row r="43091" ht="12.75" customHeight="1" x14ac:dyDescent="0.2"/>
    <row r="43092" ht="12.75" customHeight="1" x14ac:dyDescent="0.2"/>
    <row r="43093" ht="12.75" customHeight="1" x14ac:dyDescent="0.2"/>
    <row r="43094" ht="12.75" customHeight="1" x14ac:dyDescent="0.2"/>
    <row r="43095" ht="12.75" customHeight="1" x14ac:dyDescent="0.2"/>
    <row r="43096" ht="12.75" customHeight="1" x14ac:dyDescent="0.2"/>
    <row r="43097" ht="12.75" customHeight="1" x14ac:dyDescent="0.2"/>
    <row r="43098" ht="12.75" customHeight="1" x14ac:dyDescent="0.2"/>
    <row r="43099" ht="12.75" customHeight="1" x14ac:dyDescent="0.2"/>
    <row r="43100" ht="12.75" customHeight="1" x14ac:dyDescent="0.2"/>
    <row r="43101" ht="12.75" customHeight="1" x14ac:dyDescent="0.2"/>
    <row r="43102" ht="12.75" customHeight="1" x14ac:dyDescent="0.2"/>
    <row r="43103" ht="12.75" customHeight="1" x14ac:dyDescent="0.2"/>
    <row r="43104" ht="12.75" customHeight="1" x14ac:dyDescent="0.2"/>
    <row r="43105" ht="12.75" customHeight="1" x14ac:dyDescent="0.2"/>
    <row r="43106" ht="12.75" customHeight="1" x14ac:dyDescent="0.2"/>
    <row r="43107" ht="12.75" customHeight="1" x14ac:dyDescent="0.2"/>
    <row r="43108" ht="12.75" customHeight="1" x14ac:dyDescent="0.2"/>
    <row r="43109" ht="12.75" customHeight="1" x14ac:dyDescent="0.2"/>
    <row r="43110" ht="12.75" customHeight="1" x14ac:dyDescent="0.2"/>
    <row r="43111" ht="12.75" customHeight="1" x14ac:dyDescent="0.2"/>
    <row r="43112" ht="12.75" customHeight="1" x14ac:dyDescent="0.2"/>
    <row r="43113" ht="12.75" customHeight="1" x14ac:dyDescent="0.2"/>
    <row r="43114" ht="12.75" customHeight="1" x14ac:dyDescent="0.2"/>
    <row r="43115" ht="12.75" customHeight="1" x14ac:dyDescent="0.2"/>
    <row r="43116" ht="12.75" customHeight="1" x14ac:dyDescent="0.2"/>
    <row r="43117" ht="12.75" customHeight="1" x14ac:dyDescent="0.2"/>
    <row r="43118" ht="12.75" customHeight="1" x14ac:dyDescent="0.2"/>
    <row r="43119" ht="12.75" customHeight="1" x14ac:dyDescent="0.2"/>
    <row r="43120" ht="12.75" customHeight="1" x14ac:dyDescent="0.2"/>
    <row r="43121" ht="12.75" customHeight="1" x14ac:dyDescent="0.2"/>
    <row r="43122" ht="12.75" customHeight="1" x14ac:dyDescent="0.2"/>
    <row r="43123" ht="12.75" customHeight="1" x14ac:dyDescent="0.2"/>
    <row r="43124" ht="12.75" customHeight="1" x14ac:dyDescent="0.2"/>
    <row r="43125" ht="12.75" customHeight="1" x14ac:dyDescent="0.2"/>
    <row r="43126" ht="12.75" customHeight="1" x14ac:dyDescent="0.2"/>
    <row r="43127" ht="12.75" customHeight="1" x14ac:dyDescent="0.2"/>
    <row r="43128" ht="12.75" customHeight="1" x14ac:dyDescent="0.2"/>
    <row r="43129" ht="12.75" customHeight="1" x14ac:dyDescent="0.2"/>
    <row r="43130" ht="12.75" customHeight="1" x14ac:dyDescent="0.2"/>
    <row r="43131" ht="12.75" customHeight="1" x14ac:dyDescent="0.2"/>
    <row r="43132" ht="12.75" customHeight="1" x14ac:dyDescent="0.2"/>
    <row r="43133" ht="12.75" customHeight="1" x14ac:dyDescent="0.2"/>
    <row r="43134" ht="12.75" customHeight="1" x14ac:dyDescent="0.2"/>
    <row r="43135" ht="12.75" customHeight="1" x14ac:dyDescent="0.2"/>
    <row r="43136" ht="12.75" customHeight="1" x14ac:dyDescent="0.2"/>
    <row r="43137" ht="12.75" customHeight="1" x14ac:dyDescent="0.2"/>
    <row r="43138" ht="12.75" customHeight="1" x14ac:dyDescent="0.2"/>
    <row r="43139" ht="12.75" customHeight="1" x14ac:dyDescent="0.2"/>
    <row r="43140" ht="12.75" customHeight="1" x14ac:dyDescent="0.2"/>
    <row r="43141" ht="12.75" customHeight="1" x14ac:dyDescent="0.2"/>
    <row r="43142" ht="12.75" customHeight="1" x14ac:dyDescent="0.2"/>
    <row r="43143" ht="12.75" customHeight="1" x14ac:dyDescent="0.2"/>
    <row r="43144" ht="12.75" customHeight="1" x14ac:dyDescent="0.2"/>
    <row r="43145" ht="12.75" customHeight="1" x14ac:dyDescent="0.2"/>
    <row r="43146" ht="12.75" customHeight="1" x14ac:dyDescent="0.2"/>
    <row r="43147" ht="12.75" customHeight="1" x14ac:dyDescent="0.2"/>
    <row r="43148" ht="12.75" customHeight="1" x14ac:dyDescent="0.2"/>
    <row r="43149" ht="12.75" customHeight="1" x14ac:dyDescent="0.2"/>
    <row r="43150" ht="12.75" customHeight="1" x14ac:dyDescent="0.2"/>
    <row r="43151" ht="12.75" customHeight="1" x14ac:dyDescent="0.2"/>
    <row r="43152" ht="12.75" customHeight="1" x14ac:dyDescent="0.2"/>
    <row r="43153" ht="12.75" customHeight="1" x14ac:dyDescent="0.2"/>
    <row r="43154" ht="12.75" customHeight="1" x14ac:dyDescent="0.2"/>
    <row r="43155" ht="12.75" customHeight="1" x14ac:dyDescent="0.2"/>
    <row r="43156" ht="12.75" customHeight="1" x14ac:dyDescent="0.2"/>
    <row r="43157" ht="12.75" customHeight="1" x14ac:dyDescent="0.2"/>
    <row r="43158" ht="12.75" customHeight="1" x14ac:dyDescent="0.2"/>
    <row r="43159" ht="12.75" customHeight="1" x14ac:dyDescent="0.2"/>
    <row r="43160" ht="12.75" customHeight="1" x14ac:dyDescent="0.2"/>
    <row r="43161" ht="12.75" customHeight="1" x14ac:dyDescent="0.2"/>
    <row r="43162" ht="12.75" customHeight="1" x14ac:dyDescent="0.2"/>
    <row r="43163" ht="12.75" customHeight="1" x14ac:dyDescent="0.2"/>
    <row r="43164" ht="12.75" customHeight="1" x14ac:dyDescent="0.2"/>
    <row r="43165" ht="12.75" customHeight="1" x14ac:dyDescent="0.2"/>
    <row r="43166" ht="12.75" customHeight="1" x14ac:dyDescent="0.2"/>
    <row r="43167" ht="12.75" customHeight="1" x14ac:dyDescent="0.2"/>
    <row r="43168" ht="12.75" customHeight="1" x14ac:dyDescent="0.2"/>
    <row r="43169" ht="12.75" customHeight="1" x14ac:dyDescent="0.2"/>
    <row r="43170" ht="12.75" customHeight="1" x14ac:dyDescent="0.2"/>
    <row r="43171" ht="12.75" customHeight="1" x14ac:dyDescent="0.2"/>
    <row r="43172" ht="12.75" customHeight="1" x14ac:dyDescent="0.2"/>
    <row r="43173" ht="12.75" customHeight="1" x14ac:dyDescent="0.2"/>
    <row r="43174" ht="12.75" customHeight="1" x14ac:dyDescent="0.2"/>
    <row r="43175" ht="12.75" customHeight="1" x14ac:dyDescent="0.2"/>
    <row r="43176" ht="12.75" customHeight="1" x14ac:dyDescent="0.2"/>
    <row r="43177" ht="12.75" customHeight="1" x14ac:dyDescent="0.2"/>
    <row r="43178" ht="12.75" customHeight="1" x14ac:dyDescent="0.2"/>
    <row r="43179" ht="12.75" customHeight="1" x14ac:dyDescent="0.2"/>
    <row r="43180" ht="12.75" customHeight="1" x14ac:dyDescent="0.2"/>
    <row r="43181" ht="12.75" customHeight="1" x14ac:dyDescent="0.2"/>
    <row r="43182" ht="12.75" customHeight="1" x14ac:dyDescent="0.2"/>
    <row r="43183" ht="12.75" customHeight="1" x14ac:dyDescent="0.2"/>
    <row r="43184" ht="12.75" customHeight="1" x14ac:dyDescent="0.2"/>
    <row r="43185" ht="12.75" customHeight="1" x14ac:dyDescent="0.2"/>
    <row r="43186" ht="12.75" customHeight="1" x14ac:dyDescent="0.2"/>
    <row r="43187" ht="12.75" customHeight="1" x14ac:dyDescent="0.2"/>
    <row r="43188" ht="12.75" customHeight="1" x14ac:dyDescent="0.2"/>
    <row r="43189" ht="12.75" customHeight="1" x14ac:dyDescent="0.2"/>
    <row r="43190" ht="12.75" customHeight="1" x14ac:dyDescent="0.2"/>
    <row r="43191" ht="12.75" customHeight="1" x14ac:dyDescent="0.2"/>
    <row r="43192" ht="12.75" customHeight="1" x14ac:dyDescent="0.2"/>
    <row r="43193" ht="12.75" customHeight="1" x14ac:dyDescent="0.2"/>
    <row r="43194" ht="12.75" customHeight="1" x14ac:dyDescent="0.2"/>
    <row r="43195" ht="12.75" customHeight="1" x14ac:dyDescent="0.2"/>
    <row r="43196" ht="12.75" customHeight="1" x14ac:dyDescent="0.2"/>
    <row r="43197" ht="12.75" customHeight="1" x14ac:dyDescent="0.2"/>
    <row r="43198" ht="12.75" customHeight="1" x14ac:dyDescent="0.2"/>
    <row r="43199" ht="12.75" customHeight="1" x14ac:dyDescent="0.2"/>
    <row r="43200" ht="12.75" customHeight="1" x14ac:dyDescent="0.2"/>
    <row r="43201" ht="12.75" customHeight="1" x14ac:dyDescent="0.2"/>
    <row r="43202" ht="12.75" customHeight="1" x14ac:dyDescent="0.2"/>
    <row r="43203" ht="12.75" customHeight="1" x14ac:dyDescent="0.2"/>
    <row r="43204" ht="12.75" customHeight="1" x14ac:dyDescent="0.2"/>
    <row r="43205" ht="12.75" customHeight="1" x14ac:dyDescent="0.2"/>
    <row r="43206" ht="12.75" customHeight="1" x14ac:dyDescent="0.2"/>
    <row r="43207" ht="12.75" customHeight="1" x14ac:dyDescent="0.2"/>
    <row r="43208" ht="12.75" customHeight="1" x14ac:dyDescent="0.2"/>
    <row r="43209" ht="12.75" customHeight="1" x14ac:dyDescent="0.2"/>
    <row r="43210" ht="12.75" customHeight="1" x14ac:dyDescent="0.2"/>
    <row r="43211" ht="12.75" customHeight="1" x14ac:dyDescent="0.2"/>
    <row r="43212" ht="12.75" customHeight="1" x14ac:dyDescent="0.2"/>
    <row r="43213" ht="12.75" customHeight="1" x14ac:dyDescent="0.2"/>
    <row r="43214" ht="12.75" customHeight="1" x14ac:dyDescent="0.2"/>
    <row r="43215" ht="12.75" customHeight="1" x14ac:dyDescent="0.2"/>
    <row r="43216" ht="12.75" customHeight="1" x14ac:dyDescent="0.2"/>
    <row r="43217" ht="12.75" customHeight="1" x14ac:dyDescent="0.2"/>
    <row r="43218" ht="12.75" customHeight="1" x14ac:dyDescent="0.2"/>
    <row r="43219" ht="12.75" customHeight="1" x14ac:dyDescent="0.2"/>
    <row r="43220" ht="12.75" customHeight="1" x14ac:dyDescent="0.2"/>
    <row r="43221" ht="12.75" customHeight="1" x14ac:dyDescent="0.2"/>
    <row r="43222" ht="12.75" customHeight="1" x14ac:dyDescent="0.2"/>
    <row r="43223" ht="12.75" customHeight="1" x14ac:dyDescent="0.2"/>
    <row r="43224" ht="12.75" customHeight="1" x14ac:dyDescent="0.2"/>
    <row r="43225" ht="12.75" customHeight="1" x14ac:dyDescent="0.2"/>
    <row r="43226" ht="12.75" customHeight="1" x14ac:dyDescent="0.2"/>
    <row r="43227" ht="12.75" customHeight="1" x14ac:dyDescent="0.2"/>
    <row r="43228" ht="12.75" customHeight="1" x14ac:dyDescent="0.2"/>
    <row r="43229" ht="12.75" customHeight="1" x14ac:dyDescent="0.2"/>
    <row r="43230" ht="12.75" customHeight="1" x14ac:dyDescent="0.2"/>
    <row r="43231" ht="12.75" customHeight="1" x14ac:dyDescent="0.2"/>
    <row r="43232" ht="12.75" customHeight="1" x14ac:dyDescent="0.2"/>
    <row r="43233" ht="12.75" customHeight="1" x14ac:dyDescent="0.2"/>
    <row r="43234" ht="12.75" customHeight="1" x14ac:dyDescent="0.2"/>
    <row r="43235" ht="12.75" customHeight="1" x14ac:dyDescent="0.2"/>
    <row r="43236" ht="12.75" customHeight="1" x14ac:dyDescent="0.2"/>
    <row r="43237" ht="12.75" customHeight="1" x14ac:dyDescent="0.2"/>
    <row r="43238" ht="12.75" customHeight="1" x14ac:dyDescent="0.2"/>
    <row r="43239" ht="12.75" customHeight="1" x14ac:dyDescent="0.2"/>
    <row r="43240" ht="12.75" customHeight="1" x14ac:dyDescent="0.2"/>
    <row r="43241" ht="12.75" customHeight="1" x14ac:dyDescent="0.2"/>
    <row r="43242" ht="12.75" customHeight="1" x14ac:dyDescent="0.2"/>
    <row r="43243" ht="12.75" customHeight="1" x14ac:dyDescent="0.2"/>
    <row r="43244" ht="12.75" customHeight="1" x14ac:dyDescent="0.2"/>
    <row r="43245" ht="12.75" customHeight="1" x14ac:dyDescent="0.2"/>
    <row r="43246" ht="12.75" customHeight="1" x14ac:dyDescent="0.2"/>
    <row r="43247" ht="12.75" customHeight="1" x14ac:dyDescent="0.2"/>
    <row r="43248" ht="12.75" customHeight="1" x14ac:dyDescent="0.2"/>
    <row r="43249" ht="12.75" customHeight="1" x14ac:dyDescent="0.2"/>
    <row r="43250" ht="12.75" customHeight="1" x14ac:dyDescent="0.2"/>
    <row r="43251" ht="12.75" customHeight="1" x14ac:dyDescent="0.2"/>
    <row r="43252" ht="12.75" customHeight="1" x14ac:dyDescent="0.2"/>
    <row r="43253" ht="12.75" customHeight="1" x14ac:dyDescent="0.2"/>
    <row r="43254" ht="12.75" customHeight="1" x14ac:dyDescent="0.2"/>
    <row r="43255" ht="12.75" customHeight="1" x14ac:dyDescent="0.2"/>
    <row r="43256" ht="12.75" customHeight="1" x14ac:dyDescent="0.2"/>
    <row r="43257" ht="12.75" customHeight="1" x14ac:dyDescent="0.2"/>
    <row r="43258" ht="12.75" customHeight="1" x14ac:dyDescent="0.2"/>
    <row r="43259" ht="12.75" customHeight="1" x14ac:dyDescent="0.2"/>
    <row r="43260" ht="12.75" customHeight="1" x14ac:dyDescent="0.2"/>
    <row r="43261" ht="12.75" customHeight="1" x14ac:dyDescent="0.2"/>
    <row r="43262" ht="12.75" customHeight="1" x14ac:dyDescent="0.2"/>
    <row r="43263" ht="12.75" customHeight="1" x14ac:dyDescent="0.2"/>
    <row r="43264" ht="12.75" customHeight="1" x14ac:dyDescent="0.2"/>
    <row r="43265" ht="12.75" customHeight="1" x14ac:dyDescent="0.2"/>
    <row r="43266" ht="12.75" customHeight="1" x14ac:dyDescent="0.2"/>
    <row r="43267" ht="12.75" customHeight="1" x14ac:dyDescent="0.2"/>
    <row r="43268" ht="12.75" customHeight="1" x14ac:dyDescent="0.2"/>
    <row r="43269" ht="12.75" customHeight="1" x14ac:dyDescent="0.2"/>
    <row r="43270" ht="12.75" customHeight="1" x14ac:dyDescent="0.2"/>
    <row r="43271" ht="12.75" customHeight="1" x14ac:dyDescent="0.2"/>
    <row r="43272" ht="12.75" customHeight="1" x14ac:dyDescent="0.2"/>
    <row r="43273" ht="12.75" customHeight="1" x14ac:dyDescent="0.2"/>
    <row r="43274" ht="12.75" customHeight="1" x14ac:dyDescent="0.2"/>
    <row r="43275" ht="12.75" customHeight="1" x14ac:dyDescent="0.2"/>
    <row r="43276" ht="12.75" customHeight="1" x14ac:dyDescent="0.2"/>
    <row r="43277" ht="12.75" customHeight="1" x14ac:dyDescent="0.2"/>
    <row r="43278" ht="12.75" customHeight="1" x14ac:dyDescent="0.2"/>
    <row r="43279" ht="12.75" customHeight="1" x14ac:dyDescent="0.2"/>
    <row r="43280" ht="12.75" customHeight="1" x14ac:dyDescent="0.2"/>
    <row r="43281" ht="12.75" customHeight="1" x14ac:dyDescent="0.2"/>
    <row r="43282" ht="12.75" customHeight="1" x14ac:dyDescent="0.2"/>
    <row r="43283" ht="12.75" customHeight="1" x14ac:dyDescent="0.2"/>
    <row r="43284" ht="12.75" customHeight="1" x14ac:dyDescent="0.2"/>
    <row r="43285" ht="12.75" customHeight="1" x14ac:dyDescent="0.2"/>
    <row r="43286" ht="12.75" customHeight="1" x14ac:dyDescent="0.2"/>
    <row r="43287" ht="12.75" customHeight="1" x14ac:dyDescent="0.2"/>
    <row r="43288" ht="12.75" customHeight="1" x14ac:dyDescent="0.2"/>
    <row r="43289" ht="12.75" customHeight="1" x14ac:dyDescent="0.2"/>
    <row r="43290" ht="12.75" customHeight="1" x14ac:dyDescent="0.2"/>
    <row r="43291" ht="12.75" customHeight="1" x14ac:dyDescent="0.2"/>
    <row r="43292" ht="12.75" customHeight="1" x14ac:dyDescent="0.2"/>
    <row r="43293" ht="12.75" customHeight="1" x14ac:dyDescent="0.2"/>
    <row r="43294" ht="12.75" customHeight="1" x14ac:dyDescent="0.2"/>
    <row r="43295" ht="12.75" customHeight="1" x14ac:dyDescent="0.2"/>
    <row r="43296" ht="12.75" customHeight="1" x14ac:dyDescent="0.2"/>
    <row r="43297" ht="12.75" customHeight="1" x14ac:dyDescent="0.2"/>
    <row r="43298" ht="12.75" customHeight="1" x14ac:dyDescent="0.2"/>
    <row r="43299" ht="12.75" customHeight="1" x14ac:dyDescent="0.2"/>
    <row r="43300" ht="12.75" customHeight="1" x14ac:dyDescent="0.2"/>
    <row r="43301" ht="12.75" customHeight="1" x14ac:dyDescent="0.2"/>
    <row r="43302" ht="12.75" customHeight="1" x14ac:dyDescent="0.2"/>
    <row r="43303" ht="12.75" customHeight="1" x14ac:dyDescent="0.2"/>
    <row r="43304" ht="12.75" customHeight="1" x14ac:dyDescent="0.2"/>
    <row r="43305" ht="12.75" customHeight="1" x14ac:dyDescent="0.2"/>
    <row r="43306" ht="12.75" customHeight="1" x14ac:dyDescent="0.2"/>
    <row r="43307" ht="12.75" customHeight="1" x14ac:dyDescent="0.2"/>
    <row r="43308" ht="12.75" customHeight="1" x14ac:dyDescent="0.2"/>
    <row r="43309" ht="12.75" customHeight="1" x14ac:dyDescent="0.2"/>
    <row r="43310" ht="12.75" customHeight="1" x14ac:dyDescent="0.2"/>
    <row r="43311" ht="12.75" customHeight="1" x14ac:dyDescent="0.2"/>
    <row r="43312" ht="12.75" customHeight="1" x14ac:dyDescent="0.2"/>
    <row r="43313" ht="12.75" customHeight="1" x14ac:dyDescent="0.2"/>
    <row r="43314" ht="12.75" customHeight="1" x14ac:dyDescent="0.2"/>
    <row r="43315" ht="12.75" customHeight="1" x14ac:dyDescent="0.2"/>
    <row r="43316" ht="12.75" customHeight="1" x14ac:dyDescent="0.2"/>
    <row r="43317" ht="12.75" customHeight="1" x14ac:dyDescent="0.2"/>
    <row r="43318" ht="12.75" customHeight="1" x14ac:dyDescent="0.2"/>
    <row r="43319" ht="12.75" customHeight="1" x14ac:dyDescent="0.2"/>
    <row r="43320" ht="12.75" customHeight="1" x14ac:dyDescent="0.2"/>
    <row r="43321" ht="12.75" customHeight="1" x14ac:dyDescent="0.2"/>
    <row r="43322" ht="12.75" customHeight="1" x14ac:dyDescent="0.2"/>
    <row r="43323" ht="12.75" customHeight="1" x14ac:dyDescent="0.2"/>
    <row r="43324" ht="12.75" customHeight="1" x14ac:dyDescent="0.2"/>
    <row r="43325" ht="12.75" customHeight="1" x14ac:dyDescent="0.2"/>
    <row r="43326" ht="12.75" customHeight="1" x14ac:dyDescent="0.2"/>
    <row r="43327" ht="12.75" customHeight="1" x14ac:dyDescent="0.2"/>
    <row r="43328" ht="12.75" customHeight="1" x14ac:dyDescent="0.2"/>
    <row r="43329" ht="12.75" customHeight="1" x14ac:dyDescent="0.2"/>
    <row r="43330" ht="12.75" customHeight="1" x14ac:dyDescent="0.2"/>
    <row r="43331" ht="12.75" customHeight="1" x14ac:dyDescent="0.2"/>
    <row r="43332" ht="12.75" customHeight="1" x14ac:dyDescent="0.2"/>
    <row r="43333" ht="12.75" customHeight="1" x14ac:dyDescent="0.2"/>
    <row r="43334" ht="12.75" customHeight="1" x14ac:dyDescent="0.2"/>
    <row r="43335" ht="12.75" customHeight="1" x14ac:dyDescent="0.2"/>
    <row r="43336" ht="12.75" customHeight="1" x14ac:dyDescent="0.2"/>
    <row r="43337" ht="12.75" customHeight="1" x14ac:dyDescent="0.2"/>
    <row r="43338" ht="12.75" customHeight="1" x14ac:dyDescent="0.2"/>
    <row r="43339" ht="12.75" customHeight="1" x14ac:dyDescent="0.2"/>
    <row r="43340" ht="12.75" customHeight="1" x14ac:dyDescent="0.2"/>
    <row r="43341" ht="12.75" customHeight="1" x14ac:dyDescent="0.2"/>
    <row r="43342" ht="12.75" customHeight="1" x14ac:dyDescent="0.2"/>
    <row r="43343" ht="12.75" customHeight="1" x14ac:dyDescent="0.2"/>
    <row r="43344" ht="12.75" customHeight="1" x14ac:dyDescent="0.2"/>
    <row r="43345" ht="12.75" customHeight="1" x14ac:dyDescent="0.2"/>
    <row r="43346" ht="12.75" customHeight="1" x14ac:dyDescent="0.2"/>
    <row r="43347" ht="12.75" customHeight="1" x14ac:dyDescent="0.2"/>
    <row r="43348" ht="12.75" customHeight="1" x14ac:dyDescent="0.2"/>
    <row r="43349" ht="12.75" customHeight="1" x14ac:dyDescent="0.2"/>
    <row r="43350" ht="12.75" customHeight="1" x14ac:dyDescent="0.2"/>
    <row r="43351" ht="12.75" customHeight="1" x14ac:dyDescent="0.2"/>
    <row r="43352" ht="12.75" customHeight="1" x14ac:dyDescent="0.2"/>
    <row r="43353" ht="12.75" customHeight="1" x14ac:dyDescent="0.2"/>
    <row r="43354" ht="12.75" customHeight="1" x14ac:dyDescent="0.2"/>
    <row r="43355" ht="12.75" customHeight="1" x14ac:dyDescent="0.2"/>
    <row r="43356" ht="12.75" customHeight="1" x14ac:dyDescent="0.2"/>
    <row r="43357" ht="12.75" customHeight="1" x14ac:dyDescent="0.2"/>
    <row r="43358" ht="12.75" customHeight="1" x14ac:dyDescent="0.2"/>
    <row r="43359" ht="12.75" customHeight="1" x14ac:dyDescent="0.2"/>
    <row r="43360" ht="12.75" customHeight="1" x14ac:dyDescent="0.2"/>
    <row r="43361" ht="12.75" customHeight="1" x14ac:dyDescent="0.2"/>
    <row r="43362" ht="12.75" customHeight="1" x14ac:dyDescent="0.2"/>
    <row r="43363" ht="12.75" customHeight="1" x14ac:dyDescent="0.2"/>
    <row r="43364" ht="12.75" customHeight="1" x14ac:dyDescent="0.2"/>
    <row r="43365" ht="12.75" customHeight="1" x14ac:dyDescent="0.2"/>
    <row r="43366" ht="12.75" customHeight="1" x14ac:dyDescent="0.2"/>
    <row r="43367" ht="12.75" customHeight="1" x14ac:dyDescent="0.2"/>
    <row r="43368" ht="12.75" customHeight="1" x14ac:dyDescent="0.2"/>
    <row r="43369" ht="12.75" customHeight="1" x14ac:dyDescent="0.2"/>
    <row r="43370" ht="12.75" customHeight="1" x14ac:dyDescent="0.2"/>
    <row r="43371" ht="12.75" customHeight="1" x14ac:dyDescent="0.2"/>
    <row r="43372" ht="12.75" customHeight="1" x14ac:dyDescent="0.2"/>
    <row r="43373" ht="12.75" customHeight="1" x14ac:dyDescent="0.2"/>
    <row r="43374" ht="12.75" customHeight="1" x14ac:dyDescent="0.2"/>
    <row r="43375" ht="12.75" customHeight="1" x14ac:dyDescent="0.2"/>
    <row r="43376" ht="12.75" customHeight="1" x14ac:dyDescent="0.2"/>
    <row r="43377" ht="12.75" customHeight="1" x14ac:dyDescent="0.2"/>
    <row r="43378" ht="12.75" customHeight="1" x14ac:dyDescent="0.2"/>
    <row r="43379" ht="12.75" customHeight="1" x14ac:dyDescent="0.2"/>
    <row r="43380" ht="12.75" customHeight="1" x14ac:dyDescent="0.2"/>
    <row r="43381" ht="12.75" customHeight="1" x14ac:dyDescent="0.2"/>
    <row r="43382" ht="12.75" customHeight="1" x14ac:dyDescent="0.2"/>
    <row r="43383" ht="12.75" customHeight="1" x14ac:dyDescent="0.2"/>
    <row r="43384" ht="12.75" customHeight="1" x14ac:dyDescent="0.2"/>
    <row r="43385" ht="12.75" customHeight="1" x14ac:dyDescent="0.2"/>
    <row r="43386" ht="12.75" customHeight="1" x14ac:dyDescent="0.2"/>
    <row r="43387" ht="12.75" customHeight="1" x14ac:dyDescent="0.2"/>
    <row r="43388" ht="12.75" customHeight="1" x14ac:dyDescent="0.2"/>
    <row r="43389" ht="12.75" customHeight="1" x14ac:dyDescent="0.2"/>
    <row r="43390" ht="12.75" customHeight="1" x14ac:dyDescent="0.2"/>
    <row r="43391" ht="12.75" customHeight="1" x14ac:dyDescent="0.2"/>
    <row r="43392" ht="12.75" customHeight="1" x14ac:dyDescent="0.2"/>
    <row r="43393" ht="12.75" customHeight="1" x14ac:dyDescent="0.2"/>
    <row r="43394" ht="12.75" customHeight="1" x14ac:dyDescent="0.2"/>
    <row r="43395" ht="12.75" customHeight="1" x14ac:dyDescent="0.2"/>
    <row r="43396" ht="12.75" customHeight="1" x14ac:dyDescent="0.2"/>
    <row r="43397" ht="12.75" customHeight="1" x14ac:dyDescent="0.2"/>
    <row r="43398" ht="12.75" customHeight="1" x14ac:dyDescent="0.2"/>
    <row r="43399" ht="12.75" customHeight="1" x14ac:dyDescent="0.2"/>
    <row r="43400" ht="12.75" customHeight="1" x14ac:dyDescent="0.2"/>
    <row r="43401" ht="12.75" customHeight="1" x14ac:dyDescent="0.2"/>
    <row r="43402" ht="12.75" customHeight="1" x14ac:dyDescent="0.2"/>
    <row r="43403" ht="12.75" customHeight="1" x14ac:dyDescent="0.2"/>
    <row r="43404" ht="12.75" customHeight="1" x14ac:dyDescent="0.2"/>
    <row r="43405" ht="12.75" customHeight="1" x14ac:dyDescent="0.2"/>
    <row r="43406" ht="12.75" customHeight="1" x14ac:dyDescent="0.2"/>
    <row r="43407" ht="12.75" customHeight="1" x14ac:dyDescent="0.2"/>
    <row r="43408" ht="12.75" customHeight="1" x14ac:dyDescent="0.2"/>
    <row r="43409" ht="12.75" customHeight="1" x14ac:dyDescent="0.2"/>
    <row r="43410" ht="12.75" customHeight="1" x14ac:dyDescent="0.2"/>
    <row r="43411" ht="12.75" customHeight="1" x14ac:dyDescent="0.2"/>
    <row r="43412" ht="12.75" customHeight="1" x14ac:dyDescent="0.2"/>
    <row r="43413" ht="12.75" customHeight="1" x14ac:dyDescent="0.2"/>
    <row r="43414" ht="12.75" customHeight="1" x14ac:dyDescent="0.2"/>
    <row r="43415" ht="12.75" customHeight="1" x14ac:dyDescent="0.2"/>
    <row r="43416" ht="12.75" customHeight="1" x14ac:dyDescent="0.2"/>
    <row r="43417" ht="12.75" customHeight="1" x14ac:dyDescent="0.2"/>
    <row r="43418" ht="12.75" customHeight="1" x14ac:dyDescent="0.2"/>
    <row r="43419" ht="12.75" customHeight="1" x14ac:dyDescent="0.2"/>
    <row r="43420" ht="12.75" customHeight="1" x14ac:dyDescent="0.2"/>
    <row r="43421" ht="12.75" customHeight="1" x14ac:dyDescent="0.2"/>
    <row r="43422" ht="12.75" customHeight="1" x14ac:dyDescent="0.2"/>
    <row r="43423" ht="12.75" customHeight="1" x14ac:dyDescent="0.2"/>
    <row r="43424" ht="12.75" customHeight="1" x14ac:dyDescent="0.2"/>
    <row r="43425" ht="12.75" customHeight="1" x14ac:dyDescent="0.2"/>
    <row r="43426" ht="12.75" customHeight="1" x14ac:dyDescent="0.2"/>
    <row r="43427" ht="12.75" customHeight="1" x14ac:dyDescent="0.2"/>
    <row r="43428" ht="12.75" customHeight="1" x14ac:dyDescent="0.2"/>
    <row r="43429" ht="12.75" customHeight="1" x14ac:dyDescent="0.2"/>
    <row r="43430" ht="12.75" customHeight="1" x14ac:dyDescent="0.2"/>
    <row r="43431" ht="12.75" customHeight="1" x14ac:dyDescent="0.2"/>
    <row r="43432" ht="12.75" customHeight="1" x14ac:dyDescent="0.2"/>
    <row r="43433" ht="12.75" customHeight="1" x14ac:dyDescent="0.2"/>
    <row r="43434" ht="12.75" customHeight="1" x14ac:dyDescent="0.2"/>
    <row r="43435" ht="12.75" customHeight="1" x14ac:dyDescent="0.2"/>
    <row r="43436" ht="12.75" customHeight="1" x14ac:dyDescent="0.2"/>
    <row r="43437" ht="12.75" customHeight="1" x14ac:dyDescent="0.2"/>
    <row r="43438" ht="12.75" customHeight="1" x14ac:dyDescent="0.2"/>
    <row r="43439" ht="12.75" customHeight="1" x14ac:dyDescent="0.2"/>
    <row r="43440" ht="12.75" customHeight="1" x14ac:dyDescent="0.2"/>
    <row r="43441" ht="12.75" customHeight="1" x14ac:dyDescent="0.2"/>
    <row r="43442" ht="12.75" customHeight="1" x14ac:dyDescent="0.2"/>
    <row r="43443" ht="12.75" customHeight="1" x14ac:dyDescent="0.2"/>
    <row r="43444" ht="12.75" customHeight="1" x14ac:dyDescent="0.2"/>
    <row r="43445" ht="12.75" customHeight="1" x14ac:dyDescent="0.2"/>
    <row r="43446" ht="12.75" customHeight="1" x14ac:dyDescent="0.2"/>
    <row r="43447" ht="12.75" customHeight="1" x14ac:dyDescent="0.2"/>
    <row r="43448" ht="12.75" customHeight="1" x14ac:dyDescent="0.2"/>
    <row r="43449" ht="12.75" customHeight="1" x14ac:dyDescent="0.2"/>
    <row r="43450" ht="12.75" customHeight="1" x14ac:dyDescent="0.2"/>
    <row r="43451" ht="12.75" customHeight="1" x14ac:dyDescent="0.2"/>
    <row r="43452" ht="12.75" customHeight="1" x14ac:dyDescent="0.2"/>
    <row r="43453" ht="12.75" customHeight="1" x14ac:dyDescent="0.2"/>
    <row r="43454" ht="12.75" customHeight="1" x14ac:dyDescent="0.2"/>
    <row r="43455" ht="12.75" customHeight="1" x14ac:dyDescent="0.2"/>
    <row r="43456" ht="12.75" customHeight="1" x14ac:dyDescent="0.2"/>
    <row r="43457" ht="12.75" customHeight="1" x14ac:dyDescent="0.2"/>
    <row r="43458" ht="12.75" customHeight="1" x14ac:dyDescent="0.2"/>
    <row r="43459" ht="12.75" customHeight="1" x14ac:dyDescent="0.2"/>
    <row r="43460" ht="12.75" customHeight="1" x14ac:dyDescent="0.2"/>
    <row r="43461" ht="12.75" customHeight="1" x14ac:dyDescent="0.2"/>
    <row r="43462" ht="12.75" customHeight="1" x14ac:dyDescent="0.2"/>
    <row r="43463" ht="12.75" customHeight="1" x14ac:dyDescent="0.2"/>
    <row r="43464" ht="12.75" customHeight="1" x14ac:dyDescent="0.2"/>
    <row r="43465" ht="12.75" customHeight="1" x14ac:dyDescent="0.2"/>
    <row r="43466" ht="12.75" customHeight="1" x14ac:dyDescent="0.2"/>
    <row r="43467" ht="12.75" customHeight="1" x14ac:dyDescent="0.2"/>
    <row r="43468" ht="12.75" customHeight="1" x14ac:dyDescent="0.2"/>
    <row r="43469" ht="12.75" customHeight="1" x14ac:dyDescent="0.2"/>
    <row r="43470" ht="12.75" customHeight="1" x14ac:dyDescent="0.2"/>
    <row r="43471" ht="12.75" customHeight="1" x14ac:dyDescent="0.2"/>
    <row r="43472" ht="12.75" customHeight="1" x14ac:dyDescent="0.2"/>
    <row r="43473" ht="12.75" customHeight="1" x14ac:dyDescent="0.2"/>
    <row r="43474" ht="12.75" customHeight="1" x14ac:dyDescent="0.2"/>
    <row r="43475" ht="12.75" customHeight="1" x14ac:dyDescent="0.2"/>
    <row r="43476" ht="12.75" customHeight="1" x14ac:dyDescent="0.2"/>
    <row r="43477" ht="12.75" customHeight="1" x14ac:dyDescent="0.2"/>
    <row r="43478" ht="12.75" customHeight="1" x14ac:dyDescent="0.2"/>
    <row r="43479" ht="12.75" customHeight="1" x14ac:dyDescent="0.2"/>
    <row r="43480" ht="12.75" customHeight="1" x14ac:dyDescent="0.2"/>
    <row r="43481" ht="12.75" customHeight="1" x14ac:dyDescent="0.2"/>
    <row r="43482" ht="12.75" customHeight="1" x14ac:dyDescent="0.2"/>
    <row r="43483" ht="12.75" customHeight="1" x14ac:dyDescent="0.2"/>
    <row r="43484" ht="12.75" customHeight="1" x14ac:dyDescent="0.2"/>
    <row r="43485" ht="12.75" customHeight="1" x14ac:dyDescent="0.2"/>
    <row r="43486" ht="12.75" customHeight="1" x14ac:dyDescent="0.2"/>
    <row r="43487" ht="12.75" customHeight="1" x14ac:dyDescent="0.2"/>
    <row r="43488" ht="12.75" customHeight="1" x14ac:dyDescent="0.2"/>
    <row r="43489" ht="12.75" customHeight="1" x14ac:dyDescent="0.2"/>
    <row r="43490" ht="12.75" customHeight="1" x14ac:dyDescent="0.2"/>
    <row r="43491" ht="12.75" customHeight="1" x14ac:dyDescent="0.2"/>
    <row r="43492" ht="12.75" customHeight="1" x14ac:dyDescent="0.2"/>
    <row r="43493" ht="12.75" customHeight="1" x14ac:dyDescent="0.2"/>
    <row r="43494" ht="12.75" customHeight="1" x14ac:dyDescent="0.2"/>
    <row r="43495" ht="12.75" customHeight="1" x14ac:dyDescent="0.2"/>
    <row r="43496" ht="12.75" customHeight="1" x14ac:dyDescent="0.2"/>
    <row r="43497" ht="12.75" customHeight="1" x14ac:dyDescent="0.2"/>
    <row r="43498" ht="12.75" customHeight="1" x14ac:dyDescent="0.2"/>
    <row r="43499" ht="12.75" customHeight="1" x14ac:dyDescent="0.2"/>
    <row r="43500" ht="12.75" customHeight="1" x14ac:dyDescent="0.2"/>
    <row r="43501" ht="12.75" customHeight="1" x14ac:dyDescent="0.2"/>
    <row r="43502" ht="12.75" customHeight="1" x14ac:dyDescent="0.2"/>
    <row r="43503" ht="12.75" customHeight="1" x14ac:dyDescent="0.2"/>
    <row r="43504" ht="12.75" customHeight="1" x14ac:dyDescent="0.2"/>
    <row r="43505" ht="12.75" customHeight="1" x14ac:dyDescent="0.2"/>
    <row r="43506" ht="12.75" customHeight="1" x14ac:dyDescent="0.2"/>
    <row r="43507" ht="12.75" customHeight="1" x14ac:dyDescent="0.2"/>
    <row r="43508" ht="12.75" customHeight="1" x14ac:dyDescent="0.2"/>
    <row r="43509" ht="12.75" customHeight="1" x14ac:dyDescent="0.2"/>
    <row r="43510" ht="12.75" customHeight="1" x14ac:dyDescent="0.2"/>
    <row r="43511" ht="12.75" customHeight="1" x14ac:dyDescent="0.2"/>
    <row r="43512" ht="12.75" customHeight="1" x14ac:dyDescent="0.2"/>
    <row r="43513" ht="12.75" customHeight="1" x14ac:dyDescent="0.2"/>
    <row r="43514" ht="12.75" customHeight="1" x14ac:dyDescent="0.2"/>
    <row r="43515" ht="12.75" customHeight="1" x14ac:dyDescent="0.2"/>
    <row r="43516" ht="12.75" customHeight="1" x14ac:dyDescent="0.2"/>
    <row r="43517" ht="12.75" customHeight="1" x14ac:dyDescent="0.2"/>
    <row r="43518" ht="12.75" customHeight="1" x14ac:dyDescent="0.2"/>
    <row r="43519" ht="12.75" customHeight="1" x14ac:dyDescent="0.2"/>
    <row r="43520" ht="12.75" customHeight="1" x14ac:dyDescent="0.2"/>
    <row r="43521" ht="12.75" customHeight="1" x14ac:dyDescent="0.2"/>
    <row r="43522" ht="12.75" customHeight="1" x14ac:dyDescent="0.2"/>
    <row r="43523" ht="12.75" customHeight="1" x14ac:dyDescent="0.2"/>
    <row r="43524" ht="12.75" customHeight="1" x14ac:dyDescent="0.2"/>
    <row r="43525" ht="12.75" customHeight="1" x14ac:dyDescent="0.2"/>
    <row r="43526" ht="12.75" customHeight="1" x14ac:dyDescent="0.2"/>
    <row r="43527" ht="12.75" customHeight="1" x14ac:dyDescent="0.2"/>
    <row r="43528" ht="12.75" customHeight="1" x14ac:dyDescent="0.2"/>
    <row r="43529" ht="12.75" customHeight="1" x14ac:dyDescent="0.2"/>
    <row r="43530" ht="12.75" customHeight="1" x14ac:dyDescent="0.2"/>
    <row r="43531" ht="12.75" customHeight="1" x14ac:dyDescent="0.2"/>
    <row r="43532" ht="12.75" customHeight="1" x14ac:dyDescent="0.2"/>
    <row r="43533" ht="12.75" customHeight="1" x14ac:dyDescent="0.2"/>
    <row r="43534" ht="12.75" customHeight="1" x14ac:dyDescent="0.2"/>
    <row r="43535" ht="12.75" customHeight="1" x14ac:dyDescent="0.2"/>
    <row r="43536" ht="12.75" customHeight="1" x14ac:dyDescent="0.2"/>
    <row r="43537" ht="12.75" customHeight="1" x14ac:dyDescent="0.2"/>
    <row r="43538" ht="12.75" customHeight="1" x14ac:dyDescent="0.2"/>
    <row r="43539" ht="12.75" customHeight="1" x14ac:dyDescent="0.2"/>
    <row r="43540" ht="12.75" customHeight="1" x14ac:dyDescent="0.2"/>
    <row r="43541" ht="12.75" customHeight="1" x14ac:dyDescent="0.2"/>
    <row r="43542" ht="12.75" customHeight="1" x14ac:dyDescent="0.2"/>
    <row r="43543" ht="12.75" customHeight="1" x14ac:dyDescent="0.2"/>
    <row r="43544" ht="12.75" customHeight="1" x14ac:dyDescent="0.2"/>
    <row r="43545" ht="12.75" customHeight="1" x14ac:dyDescent="0.2"/>
    <row r="43546" ht="12.75" customHeight="1" x14ac:dyDescent="0.2"/>
    <row r="43547" ht="12.75" customHeight="1" x14ac:dyDescent="0.2"/>
    <row r="43548" ht="12.75" customHeight="1" x14ac:dyDescent="0.2"/>
    <row r="43549" ht="12.75" customHeight="1" x14ac:dyDescent="0.2"/>
    <row r="43550" ht="12.75" customHeight="1" x14ac:dyDescent="0.2"/>
    <row r="43551" ht="12.75" customHeight="1" x14ac:dyDescent="0.2"/>
    <row r="43552" ht="12.75" customHeight="1" x14ac:dyDescent="0.2"/>
    <row r="43553" ht="12.75" customHeight="1" x14ac:dyDescent="0.2"/>
    <row r="43554" ht="12.75" customHeight="1" x14ac:dyDescent="0.2"/>
    <row r="43555" ht="12.75" customHeight="1" x14ac:dyDescent="0.2"/>
    <row r="43556" ht="12.75" customHeight="1" x14ac:dyDescent="0.2"/>
    <row r="43557" ht="12.75" customHeight="1" x14ac:dyDescent="0.2"/>
    <row r="43558" ht="12.75" customHeight="1" x14ac:dyDescent="0.2"/>
    <row r="43559" ht="12.75" customHeight="1" x14ac:dyDescent="0.2"/>
    <row r="43560" ht="12.75" customHeight="1" x14ac:dyDescent="0.2"/>
    <row r="43561" ht="12.75" customHeight="1" x14ac:dyDescent="0.2"/>
    <row r="43562" ht="12.75" customHeight="1" x14ac:dyDescent="0.2"/>
    <row r="43563" ht="12.75" customHeight="1" x14ac:dyDescent="0.2"/>
    <row r="43564" ht="12.75" customHeight="1" x14ac:dyDescent="0.2"/>
    <row r="43565" ht="12.75" customHeight="1" x14ac:dyDescent="0.2"/>
    <row r="43566" ht="12.75" customHeight="1" x14ac:dyDescent="0.2"/>
    <row r="43567" ht="12.75" customHeight="1" x14ac:dyDescent="0.2"/>
    <row r="43568" ht="12.75" customHeight="1" x14ac:dyDescent="0.2"/>
    <row r="43569" ht="12.75" customHeight="1" x14ac:dyDescent="0.2"/>
    <row r="43570" ht="12.75" customHeight="1" x14ac:dyDescent="0.2"/>
    <row r="43571" ht="12.75" customHeight="1" x14ac:dyDescent="0.2"/>
    <row r="43572" ht="12.75" customHeight="1" x14ac:dyDescent="0.2"/>
    <row r="43573" ht="12.75" customHeight="1" x14ac:dyDescent="0.2"/>
    <row r="43574" ht="12.75" customHeight="1" x14ac:dyDescent="0.2"/>
    <row r="43575" ht="12.75" customHeight="1" x14ac:dyDescent="0.2"/>
    <row r="43576" ht="12.75" customHeight="1" x14ac:dyDescent="0.2"/>
    <row r="43577" ht="12.75" customHeight="1" x14ac:dyDescent="0.2"/>
    <row r="43578" ht="12.75" customHeight="1" x14ac:dyDescent="0.2"/>
    <row r="43579" ht="12.75" customHeight="1" x14ac:dyDescent="0.2"/>
    <row r="43580" ht="12.75" customHeight="1" x14ac:dyDescent="0.2"/>
    <row r="43581" ht="12.75" customHeight="1" x14ac:dyDescent="0.2"/>
    <row r="43582" ht="12.75" customHeight="1" x14ac:dyDescent="0.2"/>
    <row r="43583" ht="12.75" customHeight="1" x14ac:dyDescent="0.2"/>
    <row r="43584" ht="12.75" customHeight="1" x14ac:dyDescent="0.2"/>
    <row r="43585" ht="12.75" customHeight="1" x14ac:dyDescent="0.2"/>
    <row r="43586" ht="12.75" customHeight="1" x14ac:dyDescent="0.2"/>
    <row r="43587" ht="12.75" customHeight="1" x14ac:dyDescent="0.2"/>
    <row r="43588" ht="12.75" customHeight="1" x14ac:dyDescent="0.2"/>
    <row r="43589" ht="12.75" customHeight="1" x14ac:dyDescent="0.2"/>
    <row r="43590" ht="12.75" customHeight="1" x14ac:dyDescent="0.2"/>
    <row r="43591" ht="12.75" customHeight="1" x14ac:dyDescent="0.2"/>
    <row r="43592" ht="12.75" customHeight="1" x14ac:dyDescent="0.2"/>
    <row r="43593" ht="12.75" customHeight="1" x14ac:dyDescent="0.2"/>
    <row r="43594" ht="12.75" customHeight="1" x14ac:dyDescent="0.2"/>
    <row r="43595" ht="12.75" customHeight="1" x14ac:dyDescent="0.2"/>
    <row r="43596" ht="12.75" customHeight="1" x14ac:dyDescent="0.2"/>
    <row r="43597" ht="12.75" customHeight="1" x14ac:dyDescent="0.2"/>
    <row r="43598" ht="12.75" customHeight="1" x14ac:dyDescent="0.2"/>
    <row r="43599" ht="12.75" customHeight="1" x14ac:dyDescent="0.2"/>
    <row r="43600" ht="12.75" customHeight="1" x14ac:dyDescent="0.2"/>
    <row r="43601" ht="12.75" customHeight="1" x14ac:dyDescent="0.2"/>
    <row r="43602" ht="12.75" customHeight="1" x14ac:dyDescent="0.2"/>
    <row r="43603" ht="12.75" customHeight="1" x14ac:dyDescent="0.2"/>
    <row r="43604" ht="12.75" customHeight="1" x14ac:dyDescent="0.2"/>
    <row r="43605" ht="12.75" customHeight="1" x14ac:dyDescent="0.2"/>
    <row r="43606" ht="12.75" customHeight="1" x14ac:dyDescent="0.2"/>
    <row r="43607" ht="12.75" customHeight="1" x14ac:dyDescent="0.2"/>
    <row r="43608" ht="12.75" customHeight="1" x14ac:dyDescent="0.2"/>
    <row r="43609" ht="12.75" customHeight="1" x14ac:dyDescent="0.2"/>
    <row r="43610" ht="12.75" customHeight="1" x14ac:dyDescent="0.2"/>
    <row r="43611" ht="12.75" customHeight="1" x14ac:dyDescent="0.2"/>
    <row r="43612" ht="12.75" customHeight="1" x14ac:dyDescent="0.2"/>
    <row r="43613" ht="12.75" customHeight="1" x14ac:dyDescent="0.2"/>
    <row r="43614" ht="12.75" customHeight="1" x14ac:dyDescent="0.2"/>
    <row r="43615" ht="12.75" customHeight="1" x14ac:dyDescent="0.2"/>
    <row r="43616" ht="12.75" customHeight="1" x14ac:dyDescent="0.2"/>
    <row r="43617" ht="12.75" customHeight="1" x14ac:dyDescent="0.2"/>
    <row r="43618" ht="12.75" customHeight="1" x14ac:dyDescent="0.2"/>
    <row r="43619" ht="12.75" customHeight="1" x14ac:dyDescent="0.2"/>
    <row r="43620" ht="12.75" customHeight="1" x14ac:dyDescent="0.2"/>
    <row r="43621" ht="12.75" customHeight="1" x14ac:dyDescent="0.2"/>
    <row r="43622" ht="12.75" customHeight="1" x14ac:dyDescent="0.2"/>
    <row r="43623" ht="12.75" customHeight="1" x14ac:dyDescent="0.2"/>
    <row r="43624" ht="12.75" customHeight="1" x14ac:dyDescent="0.2"/>
    <row r="43625" ht="12.75" customHeight="1" x14ac:dyDescent="0.2"/>
    <row r="43626" ht="12.75" customHeight="1" x14ac:dyDescent="0.2"/>
    <row r="43627" ht="12.75" customHeight="1" x14ac:dyDescent="0.2"/>
    <row r="43628" ht="12.75" customHeight="1" x14ac:dyDescent="0.2"/>
    <row r="43629" ht="12.75" customHeight="1" x14ac:dyDescent="0.2"/>
    <row r="43630" ht="12.75" customHeight="1" x14ac:dyDescent="0.2"/>
    <row r="43631" ht="12.75" customHeight="1" x14ac:dyDescent="0.2"/>
    <row r="43632" ht="12.75" customHeight="1" x14ac:dyDescent="0.2"/>
    <row r="43633" ht="12.75" customHeight="1" x14ac:dyDescent="0.2"/>
    <row r="43634" ht="12.75" customHeight="1" x14ac:dyDescent="0.2"/>
    <row r="43635" ht="12.75" customHeight="1" x14ac:dyDescent="0.2"/>
    <row r="43636" ht="12.75" customHeight="1" x14ac:dyDescent="0.2"/>
    <row r="43637" ht="12.75" customHeight="1" x14ac:dyDescent="0.2"/>
    <row r="43638" ht="12.75" customHeight="1" x14ac:dyDescent="0.2"/>
    <row r="43639" ht="12.75" customHeight="1" x14ac:dyDescent="0.2"/>
    <row r="43640" ht="12.75" customHeight="1" x14ac:dyDescent="0.2"/>
    <row r="43641" ht="12.75" customHeight="1" x14ac:dyDescent="0.2"/>
    <row r="43642" ht="12.75" customHeight="1" x14ac:dyDescent="0.2"/>
    <row r="43643" ht="12.75" customHeight="1" x14ac:dyDescent="0.2"/>
    <row r="43644" ht="12.75" customHeight="1" x14ac:dyDescent="0.2"/>
    <row r="43645" ht="12.75" customHeight="1" x14ac:dyDescent="0.2"/>
    <row r="43646" ht="12.75" customHeight="1" x14ac:dyDescent="0.2"/>
    <row r="43647" ht="12.75" customHeight="1" x14ac:dyDescent="0.2"/>
    <row r="43648" ht="12.75" customHeight="1" x14ac:dyDescent="0.2"/>
    <row r="43649" ht="12.75" customHeight="1" x14ac:dyDescent="0.2"/>
    <row r="43650" ht="12.75" customHeight="1" x14ac:dyDescent="0.2"/>
    <row r="43651" ht="12.75" customHeight="1" x14ac:dyDescent="0.2"/>
    <row r="43652" ht="12.75" customHeight="1" x14ac:dyDescent="0.2"/>
    <row r="43653" ht="12.75" customHeight="1" x14ac:dyDescent="0.2"/>
    <row r="43654" ht="12.75" customHeight="1" x14ac:dyDescent="0.2"/>
    <row r="43655" ht="12.75" customHeight="1" x14ac:dyDescent="0.2"/>
    <row r="43656" ht="12.75" customHeight="1" x14ac:dyDescent="0.2"/>
    <row r="43657" ht="12.75" customHeight="1" x14ac:dyDescent="0.2"/>
    <row r="43658" ht="12.75" customHeight="1" x14ac:dyDescent="0.2"/>
    <row r="43659" ht="12.75" customHeight="1" x14ac:dyDescent="0.2"/>
    <row r="43660" ht="12.75" customHeight="1" x14ac:dyDescent="0.2"/>
    <row r="43661" ht="12.75" customHeight="1" x14ac:dyDescent="0.2"/>
    <row r="43662" ht="12.75" customHeight="1" x14ac:dyDescent="0.2"/>
    <row r="43663" ht="12.75" customHeight="1" x14ac:dyDescent="0.2"/>
    <row r="43664" ht="12.75" customHeight="1" x14ac:dyDescent="0.2"/>
    <row r="43665" ht="12.75" customHeight="1" x14ac:dyDescent="0.2"/>
    <row r="43666" ht="12.75" customHeight="1" x14ac:dyDescent="0.2"/>
    <row r="43667" ht="12.75" customHeight="1" x14ac:dyDescent="0.2"/>
    <row r="43668" ht="12.75" customHeight="1" x14ac:dyDescent="0.2"/>
    <row r="43669" ht="12.75" customHeight="1" x14ac:dyDescent="0.2"/>
    <row r="43670" ht="12.75" customHeight="1" x14ac:dyDescent="0.2"/>
    <row r="43671" ht="12.75" customHeight="1" x14ac:dyDescent="0.2"/>
    <row r="43672" ht="12.75" customHeight="1" x14ac:dyDescent="0.2"/>
    <row r="43673" ht="12.75" customHeight="1" x14ac:dyDescent="0.2"/>
    <row r="43674" ht="12.75" customHeight="1" x14ac:dyDescent="0.2"/>
    <row r="43675" ht="12.75" customHeight="1" x14ac:dyDescent="0.2"/>
    <row r="43676" ht="12.75" customHeight="1" x14ac:dyDescent="0.2"/>
    <row r="43677" ht="12.75" customHeight="1" x14ac:dyDescent="0.2"/>
    <row r="43678" ht="12.75" customHeight="1" x14ac:dyDescent="0.2"/>
    <row r="43679" ht="12.75" customHeight="1" x14ac:dyDescent="0.2"/>
    <row r="43680" ht="12.75" customHeight="1" x14ac:dyDescent="0.2"/>
    <row r="43681" ht="12.75" customHeight="1" x14ac:dyDescent="0.2"/>
    <row r="43682" ht="12.75" customHeight="1" x14ac:dyDescent="0.2"/>
    <row r="43683" ht="12.75" customHeight="1" x14ac:dyDescent="0.2"/>
    <row r="43684" ht="12.75" customHeight="1" x14ac:dyDescent="0.2"/>
    <row r="43685" ht="12.75" customHeight="1" x14ac:dyDescent="0.2"/>
    <row r="43686" ht="12.75" customHeight="1" x14ac:dyDescent="0.2"/>
    <row r="43687" ht="12.75" customHeight="1" x14ac:dyDescent="0.2"/>
    <row r="43688" ht="12.75" customHeight="1" x14ac:dyDescent="0.2"/>
    <row r="43689" ht="12.75" customHeight="1" x14ac:dyDescent="0.2"/>
    <row r="43690" ht="12.75" customHeight="1" x14ac:dyDescent="0.2"/>
    <row r="43691" ht="12.75" customHeight="1" x14ac:dyDescent="0.2"/>
    <row r="43692" ht="12.75" customHeight="1" x14ac:dyDescent="0.2"/>
    <row r="43693" ht="12.75" customHeight="1" x14ac:dyDescent="0.2"/>
    <row r="43694" ht="12.75" customHeight="1" x14ac:dyDescent="0.2"/>
    <row r="43695" ht="12.75" customHeight="1" x14ac:dyDescent="0.2"/>
    <row r="43696" ht="12.75" customHeight="1" x14ac:dyDescent="0.2"/>
    <row r="43697" ht="12.75" customHeight="1" x14ac:dyDescent="0.2"/>
    <row r="43698" ht="12.75" customHeight="1" x14ac:dyDescent="0.2"/>
    <row r="43699" ht="12.75" customHeight="1" x14ac:dyDescent="0.2"/>
    <row r="43700" ht="12.75" customHeight="1" x14ac:dyDescent="0.2"/>
    <row r="43701" ht="12.75" customHeight="1" x14ac:dyDescent="0.2"/>
    <row r="43702" ht="12.75" customHeight="1" x14ac:dyDescent="0.2"/>
    <row r="43703" ht="12.75" customHeight="1" x14ac:dyDescent="0.2"/>
    <row r="43704" ht="12.75" customHeight="1" x14ac:dyDescent="0.2"/>
    <row r="43705" ht="12.75" customHeight="1" x14ac:dyDescent="0.2"/>
    <row r="43706" ht="12.75" customHeight="1" x14ac:dyDescent="0.2"/>
    <row r="43707" ht="12.75" customHeight="1" x14ac:dyDescent="0.2"/>
    <row r="43708" ht="12.75" customHeight="1" x14ac:dyDescent="0.2"/>
    <row r="43709" ht="12.75" customHeight="1" x14ac:dyDescent="0.2"/>
    <row r="43710" ht="12.75" customHeight="1" x14ac:dyDescent="0.2"/>
    <row r="43711" ht="12.75" customHeight="1" x14ac:dyDescent="0.2"/>
    <row r="43712" ht="12.75" customHeight="1" x14ac:dyDescent="0.2"/>
    <row r="43713" ht="12.75" customHeight="1" x14ac:dyDescent="0.2"/>
    <row r="43714" ht="12.75" customHeight="1" x14ac:dyDescent="0.2"/>
    <row r="43715" ht="12.75" customHeight="1" x14ac:dyDescent="0.2"/>
    <row r="43716" ht="12.75" customHeight="1" x14ac:dyDescent="0.2"/>
    <row r="43717" ht="12.75" customHeight="1" x14ac:dyDescent="0.2"/>
    <row r="43718" ht="12.75" customHeight="1" x14ac:dyDescent="0.2"/>
    <row r="43719" ht="12.75" customHeight="1" x14ac:dyDescent="0.2"/>
    <row r="43720" ht="12.75" customHeight="1" x14ac:dyDescent="0.2"/>
    <row r="43721" ht="12.75" customHeight="1" x14ac:dyDescent="0.2"/>
    <row r="43722" ht="12.75" customHeight="1" x14ac:dyDescent="0.2"/>
    <row r="43723" ht="12.75" customHeight="1" x14ac:dyDescent="0.2"/>
    <row r="43724" ht="12.75" customHeight="1" x14ac:dyDescent="0.2"/>
    <row r="43725" ht="12.75" customHeight="1" x14ac:dyDescent="0.2"/>
    <row r="43726" ht="12.75" customHeight="1" x14ac:dyDescent="0.2"/>
    <row r="43727" ht="12.75" customHeight="1" x14ac:dyDescent="0.2"/>
    <row r="43728" ht="12.75" customHeight="1" x14ac:dyDescent="0.2"/>
    <row r="43729" ht="12.75" customHeight="1" x14ac:dyDescent="0.2"/>
    <row r="43730" ht="12.75" customHeight="1" x14ac:dyDescent="0.2"/>
    <row r="43731" ht="12.75" customHeight="1" x14ac:dyDescent="0.2"/>
    <row r="43732" ht="12.75" customHeight="1" x14ac:dyDescent="0.2"/>
    <row r="43733" ht="12.75" customHeight="1" x14ac:dyDescent="0.2"/>
    <row r="43734" ht="12.75" customHeight="1" x14ac:dyDescent="0.2"/>
    <row r="43735" ht="12.75" customHeight="1" x14ac:dyDescent="0.2"/>
    <row r="43736" ht="12.75" customHeight="1" x14ac:dyDescent="0.2"/>
    <row r="43737" ht="12.75" customHeight="1" x14ac:dyDescent="0.2"/>
    <row r="43738" ht="12.75" customHeight="1" x14ac:dyDescent="0.2"/>
    <row r="43739" ht="12.75" customHeight="1" x14ac:dyDescent="0.2"/>
    <row r="43740" ht="12.75" customHeight="1" x14ac:dyDescent="0.2"/>
    <row r="43741" ht="12.75" customHeight="1" x14ac:dyDescent="0.2"/>
    <row r="43742" ht="12.75" customHeight="1" x14ac:dyDescent="0.2"/>
    <row r="43743" ht="12.75" customHeight="1" x14ac:dyDescent="0.2"/>
    <row r="43744" ht="12.75" customHeight="1" x14ac:dyDescent="0.2"/>
    <row r="43745" ht="12.75" customHeight="1" x14ac:dyDescent="0.2"/>
    <row r="43746" ht="12.75" customHeight="1" x14ac:dyDescent="0.2"/>
    <row r="43747" ht="12.75" customHeight="1" x14ac:dyDescent="0.2"/>
    <row r="43748" ht="12.75" customHeight="1" x14ac:dyDescent="0.2"/>
    <row r="43749" ht="12.75" customHeight="1" x14ac:dyDescent="0.2"/>
    <row r="43750" ht="12.75" customHeight="1" x14ac:dyDescent="0.2"/>
    <row r="43751" ht="12.75" customHeight="1" x14ac:dyDescent="0.2"/>
    <row r="43752" ht="12.75" customHeight="1" x14ac:dyDescent="0.2"/>
    <row r="43753" ht="12.75" customHeight="1" x14ac:dyDescent="0.2"/>
    <row r="43754" ht="12.75" customHeight="1" x14ac:dyDescent="0.2"/>
    <row r="43755" ht="12.75" customHeight="1" x14ac:dyDescent="0.2"/>
    <row r="43756" ht="12.75" customHeight="1" x14ac:dyDescent="0.2"/>
    <row r="43757" ht="12.75" customHeight="1" x14ac:dyDescent="0.2"/>
    <row r="43758" ht="12.75" customHeight="1" x14ac:dyDescent="0.2"/>
    <row r="43759" ht="12.75" customHeight="1" x14ac:dyDescent="0.2"/>
    <row r="43760" ht="12.75" customHeight="1" x14ac:dyDescent="0.2"/>
    <row r="43761" ht="12.75" customHeight="1" x14ac:dyDescent="0.2"/>
    <row r="43762" ht="12.75" customHeight="1" x14ac:dyDescent="0.2"/>
    <row r="43763" ht="12.75" customHeight="1" x14ac:dyDescent="0.2"/>
    <row r="43764" ht="12.75" customHeight="1" x14ac:dyDescent="0.2"/>
    <row r="43765" ht="12.75" customHeight="1" x14ac:dyDescent="0.2"/>
    <row r="43766" ht="12.75" customHeight="1" x14ac:dyDescent="0.2"/>
    <row r="43767" ht="12.75" customHeight="1" x14ac:dyDescent="0.2"/>
    <row r="43768" ht="12.75" customHeight="1" x14ac:dyDescent="0.2"/>
    <row r="43769" ht="12.75" customHeight="1" x14ac:dyDescent="0.2"/>
    <row r="43770" ht="12.75" customHeight="1" x14ac:dyDescent="0.2"/>
    <row r="43771" ht="12.75" customHeight="1" x14ac:dyDescent="0.2"/>
    <row r="43772" ht="12.75" customHeight="1" x14ac:dyDescent="0.2"/>
    <row r="43773" ht="12.75" customHeight="1" x14ac:dyDescent="0.2"/>
    <row r="43774" ht="12.75" customHeight="1" x14ac:dyDescent="0.2"/>
    <row r="43775" ht="12.75" customHeight="1" x14ac:dyDescent="0.2"/>
    <row r="43776" ht="12.75" customHeight="1" x14ac:dyDescent="0.2"/>
    <row r="43777" ht="12.75" customHeight="1" x14ac:dyDescent="0.2"/>
    <row r="43778" ht="12.75" customHeight="1" x14ac:dyDescent="0.2"/>
    <row r="43779" ht="12.75" customHeight="1" x14ac:dyDescent="0.2"/>
    <row r="43780" ht="12.75" customHeight="1" x14ac:dyDescent="0.2"/>
    <row r="43781" ht="12.75" customHeight="1" x14ac:dyDescent="0.2"/>
    <row r="43782" ht="12.75" customHeight="1" x14ac:dyDescent="0.2"/>
    <row r="43783" ht="12.75" customHeight="1" x14ac:dyDescent="0.2"/>
    <row r="43784" ht="12.75" customHeight="1" x14ac:dyDescent="0.2"/>
    <row r="43785" ht="12.75" customHeight="1" x14ac:dyDescent="0.2"/>
    <row r="43786" ht="12.75" customHeight="1" x14ac:dyDescent="0.2"/>
    <row r="43787" ht="12.75" customHeight="1" x14ac:dyDescent="0.2"/>
    <row r="43788" ht="12.75" customHeight="1" x14ac:dyDescent="0.2"/>
    <row r="43789" ht="12.75" customHeight="1" x14ac:dyDescent="0.2"/>
    <row r="43790" ht="12.75" customHeight="1" x14ac:dyDescent="0.2"/>
    <row r="43791" ht="12.75" customHeight="1" x14ac:dyDescent="0.2"/>
    <row r="43792" ht="12.75" customHeight="1" x14ac:dyDescent="0.2"/>
    <row r="43793" ht="12.75" customHeight="1" x14ac:dyDescent="0.2"/>
    <row r="43794" ht="12.75" customHeight="1" x14ac:dyDescent="0.2"/>
    <row r="43795" ht="12.75" customHeight="1" x14ac:dyDescent="0.2"/>
    <row r="43796" ht="12.75" customHeight="1" x14ac:dyDescent="0.2"/>
    <row r="43797" ht="12.75" customHeight="1" x14ac:dyDescent="0.2"/>
    <row r="43798" ht="12.75" customHeight="1" x14ac:dyDescent="0.2"/>
    <row r="43799" ht="12.75" customHeight="1" x14ac:dyDescent="0.2"/>
    <row r="43800" ht="12.75" customHeight="1" x14ac:dyDescent="0.2"/>
    <row r="43801" ht="12.75" customHeight="1" x14ac:dyDescent="0.2"/>
    <row r="43802" ht="12.75" customHeight="1" x14ac:dyDescent="0.2"/>
    <row r="43803" ht="12.75" customHeight="1" x14ac:dyDescent="0.2"/>
    <row r="43804" ht="12.75" customHeight="1" x14ac:dyDescent="0.2"/>
    <row r="43805" ht="12.75" customHeight="1" x14ac:dyDescent="0.2"/>
    <row r="43806" ht="12.75" customHeight="1" x14ac:dyDescent="0.2"/>
    <row r="43807" ht="12.75" customHeight="1" x14ac:dyDescent="0.2"/>
    <row r="43808" ht="12.75" customHeight="1" x14ac:dyDescent="0.2"/>
    <row r="43809" ht="12.75" customHeight="1" x14ac:dyDescent="0.2"/>
    <row r="43810" ht="12.75" customHeight="1" x14ac:dyDescent="0.2"/>
    <row r="43811" ht="12.75" customHeight="1" x14ac:dyDescent="0.2"/>
    <row r="43812" ht="12.75" customHeight="1" x14ac:dyDescent="0.2"/>
    <row r="43813" ht="12.75" customHeight="1" x14ac:dyDescent="0.2"/>
    <row r="43814" ht="12.75" customHeight="1" x14ac:dyDescent="0.2"/>
    <row r="43815" ht="12.75" customHeight="1" x14ac:dyDescent="0.2"/>
    <row r="43816" ht="12.75" customHeight="1" x14ac:dyDescent="0.2"/>
    <row r="43817" ht="12.75" customHeight="1" x14ac:dyDescent="0.2"/>
    <row r="43818" ht="12.75" customHeight="1" x14ac:dyDescent="0.2"/>
    <row r="43819" ht="12.75" customHeight="1" x14ac:dyDescent="0.2"/>
    <row r="43820" ht="12.75" customHeight="1" x14ac:dyDescent="0.2"/>
    <row r="43821" ht="12.75" customHeight="1" x14ac:dyDescent="0.2"/>
    <row r="43822" ht="12.75" customHeight="1" x14ac:dyDescent="0.2"/>
    <row r="43823" ht="12.75" customHeight="1" x14ac:dyDescent="0.2"/>
    <row r="43824" ht="12.75" customHeight="1" x14ac:dyDescent="0.2"/>
    <row r="43825" ht="12.75" customHeight="1" x14ac:dyDescent="0.2"/>
    <row r="43826" ht="12.75" customHeight="1" x14ac:dyDescent="0.2"/>
    <row r="43827" ht="12.75" customHeight="1" x14ac:dyDescent="0.2"/>
    <row r="43828" ht="12.75" customHeight="1" x14ac:dyDescent="0.2"/>
    <row r="43829" ht="12.75" customHeight="1" x14ac:dyDescent="0.2"/>
    <row r="43830" ht="12.75" customHeight="1" x14ac:dyDescent="0.2"/>
    <row r="43831" ht="12.75" customHeight="1" x14ac:dyDescent="0.2"/>
    <row r="43832" ht="12.75" customHeight="1" x14ac:dyDescent="0.2"/>
    <row r="43833" ht="12.75" customHeight="1" x14ac:dyDescent="0.2"/>
    <row r="43834" ht="12.75" customHeight="1" x14ac:dyDescent="0.2"/>
    <row r="43835" ht="12.75" customHeight="1" x14ac:dyDescent="0.2"/>
    <row r="43836" ht="12.75" customHeight="1" x14ac:dyDescent="0.2"/>
    <row r="43837" ht="12.75" customHeight="1" x14ac:dyDescent="0.2"/>
    <row r="43838" ht="12.75" customHeight="1" x14ac:dyDescent="0.2"/>
    <row r="43839" ht="12.75" customHeight="1" x14ac:dyDescent="0.2"/>
    <row r="43840" ht="12.75" customHeight="1" x14ac:dyDescent="0.2"/>
    <row r="43841" ht="12.75" customHeight="1" x14ac:dyDescent="0.2"/>
    <row r="43842" ht="12.75" customHeight="1" x14ac:dyDescent="0.2"/>
    <row r="43843" ht="12.75" customHeight="1" x14ac:dyDescent="0.2"/>
    <row r="43844" ht="12.75" customHeight="1" x14ac:dyDescent="0.2"/>
    <row r="43845" ht="12.75" customHeight="1" x14ac:dyDescent="0.2"/>
    <row r="43846" ht="12.75" customHeight="1" x14ac:dyDescent="0.2"/>
    <row r="43847" ht="12.75" customHeight="1" x14ac:dyDescent="0.2"/>
    <row r="43848" ht="12.75" customHeight="1" x14ac:dyDescent="0.2"/>
    <row r="43849" ht="12.75" customHeight="1" x14ac:dyDescent="0.2"/>
    <row r="43850" ht="12.75" customHeight="1" x14ac:dyDescent="0.2"/>
    <row r="43851" ht="12.75" customHeight="1" x14ac:dyDescent="0.2"/>
    <row r="43852" ht="12.75" customHeight="1" x14ac:dyDescent="0.2"/>
    <row r="43853" ht="12.75" customHeight="1" x14ac:dyDescent="0.2"/>
    <row r="43854" ht="12.75" customHeight="1" x14ac:dyDescent="0.2"/>
    <row r="43855" ht="12.75" customHeight="1" x14ac:dyDescent="0.2"/>
    <row r="43856" ht="12.75" customHeight="1" x14ac:dyDescent="0.2"/>
    <row r="43857" ht="12.75" customHeight="1" x14ac:dyDescent="0.2"/>
    <row r="43858" ht="12.75" customHeight="1" x14ac:dyDescent="0.2"/>
    <row r="43859" ht="12.75" customHeight="1" x14ac:dyDescent="0.2"/>
    <row r="43860" ht="12.75" customHeight="1" x14ac:dyDescent="0.2"/>
    <row r="43861" ht="12.75" customHeight="1" x14ac:dyDescent="0.2"/>
    <row r="43862" ht="12.75" customHeight="1" x14ac:dyDescent="0.2"/>
    <row r="43863" ht="12.75" customHeight="1" x14ac:dyDescent="0.2"/>
    <row r="43864" ht="12.75" customHeight="1" x14ac:dyDescent="0.2"/>
    <row r="43865" ht="12.75" customHeight="1" x14ac:dyDescent="0.2"/>
    <row r="43866" ht="12.75" customHeight="1" x14ac:dyDescent="0.2"/>
    <row r="43867" ht="12.75" customHeight="1" x14ac:dyDescent="0.2"/>
    <row r="43868" ht="12.75" customHeight="1" x14ac:dyDescent="0.2"/>
    <row r="43869" ht="12.75" customHeight="1" x14ac:dyDescent="0.2"/>
    <row r="43870" ht="12.75" customHeight="1" x14ac:dyDescent="0.2"/>
    <row r="43871" ht="12.75" customHeight="1" x14ac:dyDescent="0.2"/>
    <row r="43872" ht="12.75" customHeight="1" x14ac:dyDescent="0.2"/>
    <row r="43873" ht="12.75" customHeight="1" x14ac:dyDescent="0.2"/>
    <row r="43874" ht="12.75" customHeight="1" x14ac:dyDescent="0.2"/>
    <row r="43875" ht="12.75" customHeight="1" x14ac:dyDescent="0.2"/>
    <row r="43876" ht="12.75" customHeight="1" x14ac:dyDescent="0.2"/>
    <row r="43877" ht="12.75" customHeight="1" x14ac:dyDescent="0.2"/>
    <row r="43878" ht="12.75" customHeight="1" x14ac:dyDescent="0.2"/>
    <row r="43879" ht="12.75" customHeight="1" x14ac:dyDescent="0.2"/>
    <row r="43880" ht="12.75" customHeight="1" x14ac:dyDescent="0.2"/>
    <row r="43881" ht="12.75" customHeight="1" x14ac:dyDescent="0.2"/>
    <row r="43882" ht="12.75" customHeight="1" x14ac:dyDescent="0.2"/>
    <row r="43883" ht="12.75" customHeight="1" x14ac:dyDescent="0.2"/>
    <row r="43884" ht="12.75" customHeight="1" x14ac:dyDescent="0.2"/>
    <row r="43885" ht="12.75" customHeight="1" x14ac:dyDescent="0.2"/>
    <row r="43886" ht="12.75" customHeight="1" x14ac:dyDescent="0.2"/>
    <row r="43887" ht="12.75" customHeight="1" x14ac:dyDescent="0.2"/>
    <row r="43888" ht="12.75" customHeight="1" x14ac:dyDescent="0.2"/>
    <row r="43889" ht="12.75" customHeight="1" x14ac:dyDescent="0.2"/>
    <row r="43890" ht="12.75" customHeight="1" x14ac:dyDescent="0.2"/>
    <row r="43891" ht="12.75" customHeight="1" x14ac:dyDescent="0.2"/>
    <row r="43892" ht="12.75" customHeight="1" x14ac:dyDescent="0.2"/>
    <row r="43893" ht="12.75" customHeight="1" x14ac:dyDescent="0.2"/>
    <row r="43894" ht="12.75" customHeight="1" x14ac:dyDescent="0.2"/>
    <row r="43895" ht="12.75" customHeight="1" x14ac:dyDescent="0.2"/>
    <row r="43896" ht="12.75" customHeight="1" x14ac:dyDescent="0.2"/>
    <row r="43897" ht="12.75" customHeight="1" x14ac:dyDescent="0.2"/>
    <row r="43898" ht="12.75" customHeight="1" x14ac:dyDescent="0.2"/>
    <row r="43899" ht="12.75" customHeight="1" x14ac:dyDescent="0.2"/>
    <row r="43900" ht="12.75" customHeight="1" x14ac:dyDescent="0.2"/>
    <row r="43901" ht="12.75" customHeight="1" x14ac:dyDescent="0.2"/>
    <row r="43902" ht="12.75" customHeight="1" x14ac:dyDescent="0.2"/>
    <row r="43903" ht="12.75" customHeight="1" x14ac:dyDescent="0.2"/>
    <row r="43904" ht="12.75" customHeight="1" x14ac:dyDescent="0.2"/>
    <row r="43905" ht="12.75" customHeight="1" x14ac:dyDescent="0.2"/>
    <row r="43906" ht="12.75" customHeight="1" x14ac:dyDescent="0.2"/>
    <row r="43907" ht="12.75" customHeight="1" x14ac:dyDescent="0.2"/>
    <row r="43908" ht="12.75" customHeight="1" x14ac:dyDescent="0.2"/>
    <row r="43909" ht="12.75" customHeight="1" x14ac:dyDescent="0.2"/>
    <row r="43910" ht="12.75" customHeight="1" x14ac:dyDescent="0.2"/>
    <row r="43911" ht="12.75" customHeight="1" x14ac:dyDescent="0.2"/>
    <row r="43912" ht="12.75" customHeight="1" x14ac:dyDescent="0.2"/>
    <row r="43913" ht="12.75" customHeight="1" x14ac:dyDescent="0.2"/>
    <row r="43914" ht="12.75" customHeight="1" x14ac:dyDescent="0.2"/>
    <row r="43915" ht="12.75" customHeight="1" x14ac:dyDescent="0.2"/>
    <row r="43916" ht="12.75" customHeight="1" x14ac:dyDescent="0.2"/>
    <row r="43917" ht="12.75" customHeight="1" x14ac:dyDescent="0.2"/>
    <row r="43918" ht="12.75" customHeight="1" x14ac:dyDescent="0.2"/>
    <row r="43919" ht="12.75" customHeight="1" x14ac:dyDescent="0.2"/>
    <row r="43920" ht="12.75" customHeight="1" x14ac:dyDescent="0.2"/>
    <row r="43921" ht="12.75" customHeight="1" x14ac:dyDescent="0.2"/>
    <row r="43922" ht="12.75" customHeight="1" x14ac:dyDescent="0.2"/>
    <row r="43923" ht="12.75" customHeight="1" x14ac:dyDescent="0.2"/>
    <row r="43924" ht="12.75" customHeight="1" x14ac:dyDescent="0.2"/>
    <row r="43925" ht="12.75" customHeight="1" x14ac:dyDescent="0.2"/>
    <row r="43926" ht="12.75" customHeight="1" x14ac:dyDescent="0.2"/>
    <row r="43927" ht="12.75" customHeight="1" x14ac:dyDescent="0.2"/>
    <row r="43928" ht="12.75" customHeight="1" x14ac:dyDescent="0.2"/>
    <row r="43929" ht="12.75" customHeight="1" x14ac:dyDescent="0.2"/>
    <row r="43930" ht="12.75" customHeight="1" x14ac:dyDescent="0.2"/>
    <row r="43931" ht="12.75" customHeight="1" x14ac:dyDescent="0.2"/>
    <row r="43932" ht="12.75" customHeight="1" x14ac:dyDescent="0.2"/>
    <row r="43933" ht="12.75" customHeight="1" x14ac:dyDescent="0.2"/>
    <row r="43934" ht="12.75" customHeight="1" x14ac:dyDescent="0.2"/>
    <row r="43935" ht="12.75" customHeight="1" x14ac:dyDescent="0.2"/>
    <row r="43936" ht="12.75" customHeight="1" x14ac:dyDescent="0.2"/>
    <row r="43937" ht="12.75" customHeight="1" x14ac:dyDescent="0.2"/>
    <row r="43938" ht="12.75" customHeight="1" x14ac:dyDescent="0.2"/>
    <row r="43939" ht="12.75" customHeight="1" x14ac:dyDescent="0.2"/>
    <row r="43940" ht="12.75" customHeight="1" x14ac:dyDescent="0.2"/>
    <row r="43941" ht="12.75" customHeight="1" x14ac:dyDescent="0.2"/>
    <row r="43942" ht="12.75" customHeight="1" x14ac:dyDescent="0.2"/>
    <row r="43943" ht="12.75" customHeight="1" x14ac:dyDescent="0.2"/>
    <row r="43944" ht="12.75" customHeight="1" x14ac:dyDescent="0.2"/>
    <row r="43945" ht="12.75" customHeight="1" x14ac:dyDescent="0.2"/>
    <row r="43946" ht="12.75" customHeight="1" x14ac:dyDescent="0.2"/>
    <row r="43947" ht="12.75" customHeight="1" x14ac:dyDescent="0.2"/>
    <row r="43948" ht="12.75" customHeight="1" x14ac:dyDescent="0.2"/>
    <row r="43949" ht="12.75" customHeight="1" x14ac:dyDescent="0.2"/>
    <row r="43950" ht="12.75" customHeight="1" x14ac:dyDescent="0.2"/>
    <row r="43951" ht="12.75" customHeight="1" x14ac:dyDescent="0.2"/>
    <row r="43952" ht="12.75" customHeight="1" x14ac:dyDescent="0.2"/>
    <row r="43953" ht="12.75" customHeight="1" x14ac:dyDescent="0.2"/>
    <row r="43954" ht="12.75" customHeight="1" x14ac:dyDescent="0.2"/>
    <row r="43955" ht="12.75" customHeight="1" x14ac:dyDescent="0.2"/>
    <row r="43956" ht="12.75" customHeight="1" x14ac:dyDescent="0.2"/>
    <row r="43957" ht="12.75" customHeight="1" x14ac:dyDescent="0.2"/>
    <row r="43958" ht="12.75" customHeight="1" x14ac:dyDescent="0.2"/>
    <row r="43959" ht="12.75" customHeight="1" x14ac:dyDescent="0.2"/>
    <row r="43960" ht="12.75" customHeight="1" x14ac:dyDescent="0.2"/>
    <row r="43961" ht="12.75" customHeight="1" x14ac:dyDescent="0.2"/>
    <row r="43962" ht="12.75" customHeight="1" x14ac:dyDescent="0.2"/>
    <row r="43963" ht="12.75" customHeight="1" x14ac:dyDescent="0.2"/>
    <row r="43964" ht="12.75" customHeight="1" x14ac:dyDescent="0.2"/>
    <row r="43965" ht="12.75" customHeight="1" x14ac:dyDescent="0.2"/>
    <row r="43966" ht="12.75" customHeight="1" x14ac:dyDescent="0.2"/>
    <row r="43967" ht="12.75" customHeight="1" x14ac:dyDescent="0.2"/>
    <row r="43968" ht="12.75" customHeight="1" x14ac:dyDescent="0.2"/>
    <row r="43969" ht="12.75" customHeight="1" x14ac:dyDescent="0.2"/>
    <row r="43970" ht="12.75" customHeight="1" x14ac:dyDescent="0.2"/>
    <row r="43971" ht="12.75" customHeight="1" x14ac:dyDescent="0.2"/>
    <row r="43972" ht="12.75" customHeight="1" x14ac:dyDescent="0.2"/>
    <row r="43973" ht="12.75" customHeight="1" x14ac:dyDescent="0.2"/>
    <row r="43974" ht="12.75" customHeight="1" x14ac:dyDescent="0.2"/>
    <row r="43975" ht="12.75" customHeight="1" x14ac:dyDescent="0.2"/>
    <row r="43976" ht="12.75" customHeight="1" x14ac:dyDescent="0.2"/>
    <row r="43977" ht="12.75" customHeight="1" x14ac:dyDescent="0.2"/>
    <row r="43978" ht="12.75" customHeight="1" x14ac:dyDescent="0.2"/>
    <row r="43979" ht="12.75" customHeight="1" x14ac:dyDescent="0.2"/>
    <row r="43980" ht="12.75" customHeight="1" x14ac:dyDescent="0.2"/>
    <row r="43981" ht="12.75" customHeight="1" x14ac:dyDescent="0.2"/>
    <row r="43982" ht="12.75" customHeight="1" x14ac:dyDescent="0.2"/>
    <row r="43983" ht="12.75" customHeight="1" x14ac:dyDescent="0.2"/>
    <row r="43984" ht="12.75" customHeight="1" x14ac:dyDescent="0.2"/>
    <row r="43985" ht="12.75" customHeight="1" x14ac:dyDescent="0.2"/>
    <row r="43986" ht="12.75" customHeight="1" x14ac:dyDescent="0.2"/>
    <row r="43987" ht="12.75" customHeight="1" x14ac:dyDescent="0.2"/>
    <row r="43988" ht="12.75" customHeight="1" x14ac:dyDescent="0.2"/>
    <row r="43989" ht="12.75" customHeight="1" x14ac:dyDescent="0.2"/>
    <row r="43990" ht="12.75" customHeight="1" x14ac:dyDescent="0.2"/>
    <row r="43991" ht="12.75" customHeight="1" x14ac:dyDescent="0.2"/>
    <row r="43992" ht="12.75" customHeight="1" x14ac:dyDescent="0.2"/>
    <row r="43993" ht="12.75" customHeight="1" x14ac:dyDescent="0.2"/>
    <row r="43994" ht="12.75" customHeight="1" x14ac:dyDescent="0.2"/>
    <row r="43995" ht="12.75" customHeight="1" x14ac:dyDescent="0.2"/>
    <row r="43996" ht="12.75" customHeight="1" x14ac:dyDescent="0.2"/>
    <row r="43997" ht="12.75" customHeight="1" x14ac:dyDescent="0.2"/>
    <row r="43998" ht="12.75" customHeight="1" x14ac:dyDescent="0.2"/>
    <row r="43999" ht="12.75" customHeight="1" x14ac:dyDescent="0.2"/>
    <row r="44000" ht="12.75" customHeight="1" x14ac:dyDescent="0.2"/>
    <row r="44001" ht="12.75" customHeight="1" x14ac:dyDescent="0.2"/>
    <row r="44002" ht="12.75" customHeight="1" x14ac:dyDescent="0.2"/>
    <row r="44003" ht="12.75" customHeight="1" x14ac:dyDescent="0.2"/>
    <row r="44004" ht="12.75" customHeight="1" x14ac:dyDescent="0.2"/>
    <row r="44005" ht="12.75" customHeight="1" x14ac:dyDescent="0.2"/>
    <row r="44006" ht="12.75" customHeight="1" x14ac:dyDescent="0.2"/>
    <row r="44007" ht="12.75" customHeight="1" x14ac:dyDescent="0.2"/>
    <row r="44008" ht="12.75" customHeight="1" x14ac:dyDescent="0.2"/>
    <row r="44009" ht="12.75" customHeight="1" x14ac:dyDescent="0.2"/>
    <row r="44010" ht="12.75" customHeight="1" x14ac:dyDescent="0.2"/>
    <row r="44011" ht="12.75" customHeight="1" x14ac:dyDescent="0.2"/>
    <row r="44012" ht="12.75" customHeight="1" x14ac:dyDescent="0.2"/>
    <row r="44013" ht="12.75" customHeight="1" x14ac:dyDescent="0.2"/>
    <row r="44014" ht="12.75" customHeight="1" x14ac:dyDescent="0.2"/>
    <row r="44015" ht="12.75" customHeight="1" x14ac:dyDescent="0.2"/>
    <row r="44016" ht="12.75" customHeight="1" x14ac:dyDescent="0.2"/>
    <row r="44017" ht="12.75" customHeight="1" x14ac:dyDescent="0.2"/>
    <row r="44018" ht="12.75" customHeight="1" x14ac:dyDescent="0.2"/>
    <row r="44019" ht="12.75" customHeight="1" x14ac:dyDescent="0.2"/>
    <row r="44020" ht="12.75" customHeight="1" x14ac:dyDescent="0.2"/>
    <row r="44021" ht="12.75" customHeight="1" x14ac:dyDescent="0.2"/>
    <row r="44022" ht="12.75" customHeight="1" x14ac:dyDescent="0.2"/>
    <row r="44023" ht="12.75" customHeight="1" x14ac:dyDescent="0.2"/>
    <row r="44024" ht="12.75" customHeight="1" x14ac:dyDescent="0.2"/>
    <row r="44025" ht="12.75" customHeight="1" x14ac:dyDescent="0.2"/>
    <row r="44026" ht="12.75" customHeight="1" x14ac:dyDescent="0.2"/>
    <row r="44027" ht="12.75" customHeight="1" x14ac:dyDescent="0.2"/>
    <row r="44028" ht="12.75" customHeight="1" x14ac:dyDescent="0.2"/>
    <row r="44029" ht="12.75" customHeight="1" x14ac:dyDescent="0.2"/>
    <row r="44030" ht="12.75" customHeight="1" x14ac:dyDescent="0.2"/>
    <row r="44031" ht="12.75" customHeight="1" x14ac:dyDescent="0.2"/>
    <row r="44032" ht="12.75" customHeight="1" x14ac:dyDescent="0.2"/>
    <row r="44033" ht="12.75" customHeight="1" x14ac:dyDescent="0.2"/>
    <row r="44034" ht="12.75" customHeight="1" x14ac:dyDescent="0.2"/>
    <row r="44035" ht="12.75" customHeight="1" x14ac:dyDescent="0.2"/>
    <row r="44036" ht="12.75" customHeight="1" x14ac:dyDescent="0.2"/>
    <row r="44037" ht="12.75" customHeight="1" x14ac:dyDescent="0.2"/>
    <row r="44038" ht="12.75" customHeight="1" x14ac:dyDescent="0.2"/>
    <row r="44039" ht="12.75" customHeight="1" x14ac:dyDescent="0.2"/>
    <row r="44040" ht="12.75" customHeight="1" x14ac:dyDescent="0.2"/>
    <row r="44041" ht="12.75" customHeight="1" x14ac:dyDescent="0.2"/>
    <row r="44042" ht="12.75" customHeight="1" x14ac:dyDescent="0.2"/>
    <row r="44043" ht="12.75" customHeight="1" x14ac:dyDescent="0.2"/>
    <row r="44044" ht="12.75" customHeight="1" x14ac:dyDescent="0.2"/>
    <row r="44045" ht="12.75" customHeight="1" x14ac:dyDescent="0.2"/>
    <row r="44046" ht="12.75" customHeight="1" x14ac:dyDescent="0.2"/>
    <row r="44047" ht="12.75" customHeight="1" x14ac:dyDescent="0.2"/>
    <row r="44048" ht="12.75" customHeight="1" x14ac:dyDescent="0.2"/>
    <row r="44049" ht="12.75" customHeight="1" x14ac:dyDescent="0.2"/>
    <row r="44050" ht="12.75" customHeight="1" x14ac:dyDescent="0.2"/>
    <row r="44051" ht="12.75" customHeight="1" x14ac:dyDescent="0.2"/>
    <row r="44052" ht="12.75" customHeight="1" x14ac:dyDescent="0.2"/>
    <row r="44053" ht="12.75" customHeight="1" x14ac:dyDescent="0.2"/>
    <row r="44054" ht="12.75" customHeight="1" x14ac:dyDescent="0.2"/>
    <row r="44055" ht="12.75" customHeight="1" x14ac:dyDescent="0.2"/>
    <row r="44056" ht="12.75" customHeight="1" x14ac:dyDescent="0.2"/>
    <row r="44057" ht="12.75" customHeight="1" x14ac:dyDescent="0.2"/>
    <row r="44058" ht="12.75" customHeight="1" x14ac:dyDescent="0.2"/>
    <row r="44059" ht="12.75" customHeight="1" x14ac:dyDescent="0.2"/>
    <row r="44060" ht="12.75" customHeight="1" x14ac:dyDescent="0.2"/>
    <row r="44061" ht="12.75" customHeight="1" x14ac:dyDescent="0.2"/>
    <row r="44062" ht="12.75" customHeight="1" x14ac:dyDescent="0.2"/>
    <row r="44063" ht="12.75" customHeight="1" x14ac:dyDescent="0.2"/>
    <row r="44064" ht="12.75" customHeight="1" x14ac:dyDescent="0.2"/>
    <row r="44065" ht="12.75" customHeight="1" x14ac:dyDescent="0.2"/>
    <row r="44066" ht="12.75" customHeight="1" x14ac:dyDescent="0.2"/>
    <row r="44067" ht="12.75" customHeight="1" x14ac:dyDescent="0.2"/>
    <row r="44068" ht="12.75" customHeight="1" x14ac:dyDescent="0.2"/>
    <row r="44069" ht="12.75" customHeight="1" x14ac:dyDescent="0.2"/>
    <row r="44070" ht="12.75" customHeight="1" x14ac:dyDescent="0.2"/>
    <row r="44071" ht="12.75" customHeight="1" x14ac:dyDescent="0.2"/>
    <row r="44072" ht="12.75" customHeight="1" x14ac:dyDescent="0.2"/>
    <row r="44073" ht="12.75" customHeight="1" x14ac:dyDescent="0.2"/>
    <row r="44074" ht="12.75" customHeight="1" x14ac:dyDescent="0.2"/>
    <row r="44075" ht="12.75" customHeight="1" x14ac:dyDescent="0.2"/>
    <row r="44076" ht="12.75" customHeight="1" x14ac:dyDescent="0.2"/>
    <row r="44077" ht="12.75" customHeight="1" x14ac:dyDescent="0.2"/>
    <row r="44078" ht="12.75" customHeight="1" x14ac:dyDescent="0.2"/>
    <row r="44079" ht="12.75" customHeight="1" x14ac:dyDescent="0.2"/>
    <row r="44080" ht="12.75" customHeight="1" x14ac:dyDescent="0.2"/>
    <row r="44081" ht="12.75" customHeight="1" x14ac:dyDescent="0.2"/>
    <row r="44082" ht="12.75" customHeight="1" x14ac:dyDescent="0.2"/>
    <row r="44083" ht="12.75" customHeight="1" x14ac:dyDescent="0.2"/>
    <row r="44084" ht="12.75" customHeight="1" x14ac:dyDescent="0.2"/>
    <row r="44085" ht="12.75" customHeight="1" x14ac:dyDescent="0.2"/>
    <row r="44086" ht="12.75" customHeight="1" x14ac:dyDescent="0.2"/>
    <row r="44087" ht="12.75" customHeight="1" x14ac:dyDescent="0.2"/>
    <row r="44088" ht="12.75" customHeight="1" x14ac:dyDescent="0.2"/>
    <row r="44089" ht="12.75" customHeight="1" x14ac:dyDescent="0.2"/>
    <row r="44090" ht="12.75" customHeight="1" x14ac:dyDescent="0.2"/>
    <row r="44091" ht="12.75" customHeight="1" x14ac:dyDescent="0.2"/>
    <row r="44092" ht="12.75" customHeight="1" x14ac:dyDescent="0.2"/>
    <row r="44093" ht="12.75" customHeight="1" x14ac:dyDescent="0.2"/>
    <row r="44094" ht="12.75" customHeight="1" x14ac:dyDescent="0.2"/>
    <row r="44095" ht="12.75" customHeight="1" x14ac:dyDescent="0.2"/>
    <row r="44096" ht="12.75" customHeight="1" x14ac:dyDescent="0.2"/>
    <row r="44097" ht="12.75" customHeight="1" x14ac:dyDescent="0.2"/>
    <row r="44098" ht="12.75" customHeight="1" x14ac:dyDescent="0.2"/>
    <row r="44099" ht="12.75" customHeight="1" x14ac:dyDescent="0.2"/>
    <row r="44100" ht="12.75" customHeight="1" x14ac:dyDescent="0.2"/>
    <row r="44101" ht="12.75" customHeight="1" x14ac:dyDescent="0.2"/>
    <row r="44102" ht="12.75" customHeight="1" x14ac:dyDescent="0.2"/>
    <row r="44103" ht="12.75" customHeight="1" x14ac:dyDescent="0.2"/>
    <row r="44104" ht="12.75" customHeight="1" x14ac:dyDescent="0.2"/>
    <row r="44105" ht="12.75" customHeight="1" x14ac:dyDescent="0.2"/>
    <row r="44106" ht="12.75" customHeight="1" x14ac:dyDescent="0.2"/>
    <row r="44107" ht="12.75" customHeight="1" x14ac:dyDescent="0.2"/>
    <row r="44108" ht="12.75" customHeight="1" x14ac:dyDescent="0.2"/>
    <row r="44109" ht="12.75" customHeight="1" x14ac:dyDescent="0.2"/>
    <row r="44110" ht="12.75" customHeight="1" x14ac:dyDescent="0.2"/>
    <row r="44111" ht="12.75" customHeight="1" x14ac:dyDescent="0.2"/>
    <row r="44112" ht="12.75" customHeight="1" x14ac:dyDescent="0.2"/>
    <row r="44113" ht="12.75" customHeight="1" x14ac:dyDescent="0.2"/>
    <row r="44114" ht="12.75" customHeight="1" x14ac:dyDescent="0.2"/>
    <row r="44115" ht="12.75" customHeight="1" x14ac:dyDescent="0.2"/>
    <row r="44116" ht="12.75" customHeight="1" x14ac:dyDescent="0.2"/>
    <row r="44117" ht="12.75" customHeight="1" x14ac:dyDescent="0.2"/>
    <row r="44118" ht="12.75" customHeight="1" x14ac:dyDescent="0.2"/>
    <row r="44119" ht="12.75" customHeight="1" x14ac:dyDescent="0.2"/>
    <row r="44120" ht="12.75" customHeight="1" x14ac:dyDescent="0.2"/>
    <row r="44121" ht="12.75" customHeight="1" x14ac:dyDescent="0.2"/>
    <row r="44122" ht="12.75" customHeight="1" x14ac:dyDescent="0.2"/>
    <row r="44123" ht="12.75" customHeight="1" x14ac:dyDescent="0.2"/>
    <row r="44124" ht="12.75" customHeight="1" x14ac:dyDescent="0.2"/>
    <row r="44125" ht="12.75" customHeight="1" x14ac:dyDescent="0.2"/>
    <row r="44126" ht="12.75" customHeight="1" x14ac:dyDescent="0.2"/>
    <row r="44127" ht="12.75" customHeight="1" x14ac:dyDescent="0.2"/>
    <row r="44128" ht="12.75" customHeight="1" x14ac:dyDescent="0.2"/>
    <row r="44129" ht="12.75" customHeight="1" x14ac:dyDescent="0.2"/>
    <row r="44130" ht="12.75" customHeight="1" x14ac:dyDescent="0.2"/>
    <row r="44131" ht="12.75" customHeight="1" x14ac:dyDescent="0.2"/>
    <row r="44132" ht="12.75" customHeight="1" x14ac:dyDescent="0.2"/>
    <row r="44133" ht="12.75" customHeight="1" x14ac:dyDescent="0.2"/>
    <row r="44134" ht="12.75" customHeight="1" x14ac:dyDescent="0.2"/>
    <row r="44135" ht="12.75" customHeight="1" x14ac:dyDescent="0.2"/>
    <row r="44136" ht="12.75" customHeight="1" x14ac:dyDescent="0.2"/>
    <row r="44137" ht="12.75" customHeight="1" x14ac:dyDescent="0.2"/>
    <row r="44138" ht="12.75" customHeight="1" x14ac:dyDescent="0.2"/>
    <row r="44139" ht="12.75" customHeight="1" x14ac:dyDescent="0.2"/>
    <row r="44140" ht="12.75" customHeight="1" x14ac:dyDescent="0.2"/>
    <row r="44141" ht="12.75" customHeight="1" x14ac:dyDescent="0.2"/>
    <row r="44142" ht="12.75" customHeight="1" x14ac:dyDescent="0.2"/>
    <row r="44143" ht="12.75" customHeight="1" x14ac:dyDescent="0.2"/>
    <row r="44144" ht="12.75" customHeight="1" x14ac:dyDescent="0.2"/>
    <row r="44145" ht="12.75" customHeight="1" x14ac:dyDescent="0.2"/>
    <row r="44146" ht="12.75" customHeight="1" x14ac:dyDescent="0.2"/>
    <row r="44147" ht="12.75" customHeight="1" x14ac:dyDescent="0.2"/>
    <row r="44148" ht="12.75" customHeight="1" x14ac:dyDescent="0.2"/>
    <row r="44149" ht="12.75" customHeight="1" x14ac:dyDescent="0.2"/>
    <row r="44150" ht="12.75" customHeight="1" x14ac:dyDescent="0.2"/>
    <row r="44151" ht="12.75" customHeight="1" x14ac:dyDescent="0.2"/>
    <row r="44152" ht="12.75" customHeight="1" x14ac:dyDescent="0.2"/>
    <row r="44153" ht="12.75" customHeight="1" x14ac:dyDescent="0.2"/>
    <row r="44154" ht="12.75" customHeight="1" x14ac:dyDescent="0.2"/>
    <row r="44155" ht="12.75" customHeight="1" x14ac:dyDescent="0.2"/>
    <row r="44156" ht="12.75" customHeight="1" x14ac:dyDescent="0.2"/>
    <row r="44157" ht="12.75" customHeight="1" x14ac:dyDescent="0.2"/>
    <row r="44158" ht="12.75" customHeight="1" x14ac:dyDescent="0.2"/>
    <row r="44159" ht="12.75" customHeight="1" x14ac:dyDescent="0.2"/>
    <row r="44160" ht="12.75" customHeight="1" x14ac:dyDescent="0.2"/>
    <row r="44161" ht="12.75" customHeight="1" x14ac:dyDescent="0.2"/>
    <row r="44162" ht="12.75" customHeight="1" x14ac:dyDescent="0.2"/>
    <row r="44163" ht="12.75" customHeight="1" x14ac:dyDescent="0.2"/>
    <row r="44164" ht="12.75" customHeight="1" x14ac:dyDescent="0.2"/>
    <row r="44165" ht="12.75" customHeight="1" x14ac:dyDescent="0.2"/>
    <row r="44166" ht="12.75" customHeight="1" x14ac:dyDescent="0.2"/>
    <row r="44167" ht="12.75" customHeight="1" x14ac:dyDescent="0.2"/>
    <row r="44168" ht="12.75" customHeight="1" x14ac:dyDescent="0.2"/>
    <row r="44169" ht="12.75" customHeight="1" x14ac:dyDescent="0.2"/>
    <row r="44170" ht="12.75" customHeight="1" x14ac:dyDescent="0.2"/>
    <row r="44171" ht="12.75" customHeight="1" x14ac:dyDescent="0.2"/>
    <row r="44172" ht="12.75" customHeight="1" x14ac:dyDescent="0.2"/>
    <row r="44173" ht="12.75" customHeight="1" x14ac:dyDescent="0.2"/>
    <row r="44174" ht="12.75" customHeight="1" x14ac:dyDescent="0.2"/>
    <row r="44175" ht="12.75" customHeight="1" x14ac:dyDescent="0.2"/>
    <row r="44176" ht="12.75" customHeight="1" x14ac:dyDescent="0.2"/>
    <row r="44177" ht="12.75" customHeight="1" x14ac:dyDescent="0.2"/>
    <row r="44178" ht="12.75" customHeight="1" x14ac:dyDescent="0.2"/>
    <row r="44179" ht="12.75" customHeight="1" x14ac:dyDescent="0.2"/>
    <row r="44180" ht="12.75" customHeight="1" x14ac:dyDescent="0.2"/>
    <row r="44181" ht="12.75" customHeight="1" x14ac:dyDescent="0.2"/>
    <row r="44182" ht="12.75" customHeight="1" x14ac:dyDescent="0.2"/>
    <row r="44183" ht="12.75" customHeight="1" x14ac:dyDescent="0.2"/>
    <row r="44184" ht="12.75" customHeight="1" x14ac:dyDescent="0.2"/>
    <row r="44185" ht="12.75" customHeight="1" x14ac:dyDescent="0.2"/>
    <row r="44186" ht="12.75" customHeight="1" x14ac:dyDescent="0.2"/>
    <row r="44187" ht="12.75" customHeight="1" x14ac:dyDescent="0.2"/>
    <row r="44188" ht="12.75" customHeight="1" x14ac:dyDescent="0.2"/>
    <row r="44189" ht="12.75" customHeight="1" x14ac:dyDescent="0.2"/>
    <row r="44190" ht="12.75" customHeight="1" x14ac:dyDescent="0.2"/>
    <row r="44191" ht="12.75" customHeight="1" x14ac:dyDescent="0.2"/>
    <row r="44192" ht="12.75" customHeight="1" x14ac:dyDescent="0.2"/>
    <row r="44193" ht="12.75" customHeight="1" x14ac:dyDescent="0.2"/>
    <row r="44194" ht="12.75" customHeight="1" x14ac:dyDescent="0.2"/>
    <row r="44195" ht="12.75" customHeight="1" x14ac:dyDescent="0.2"/>
    <row r="44196" ht="12.75" customHeight="1" x14ac:dyDescent="0.2"/>
    <row r="44197" ht="12.75" customHeight="1" x14ac:dyDescent="0.2"/>
    <row r="44198" ht="12.75" customHeight="1" x14ac:dyDescent="0.2"/>
    <row r="44199" ht="12.75" customHeight="1" x14ac:dyDescent="0.2"/>
    <row r="44200" ht="12.75" customHeight="1" x14ac:dyDescent="0.2"/>
    <row r="44201" ht="12.75" customHeight="1" x14ac:dyDescent="0.2"/>
    <row r="44202" ht="12.75" customHeight="1" x14ac:dyDescent="0.2"/>
    <row r="44203" ht="12.75" customHeight="1" x14ac:dyDescent="0.2"/>
    <row r="44204" ht="12.75" customHeight="1" x14ac:dyDescent="0.2"/>
    <row r="44205" ht="12.75" customHeight="1" x14ac:dyDescent="0.2"/>
    <row r="44206" ht="12.75" customHeight="1" x14ac:dyDescent="0.2"/>
    <row r="44207" ht="12.75" customHeight="1" x14ac:dyDescent="0.2"/>
    <row r="44208" ht="12.75" customHeight="1" x14ac:dyDescent="0.2"/>
    <row r="44209" ht="12.75" customHeight="1" x14ac:dyDescent="0.2"/>
    <row r="44210" ht="12.75" customHeight="1" x14ac:dyDescent="0.2"/>
    <row r="44211" ht="12.75" customHeight="1" x14ac:dyDescent="0.2"/>
    <row r="44212" ht="12.75" customHeight="1" x14ac:dyDescent="0.2"/>
    <row r="44213" ht="12.75" customHeight="1" x14ac:dyDescent="0.2"/>
    <row r="44214" ht="12.75" customHeight="1" x14ac:dyDescent="0.2"/>
    <row r="44215" ht="12.75" customHeight="1" x14ac:dyDescent="0.2"/>
    <row r="44216" ht="12.75" customHeight="1" x14ac:dyDescent="0.2"/>
    <row r="44217" ht="12.75" customHeight="1" x14ac:dyDescent="0.2"/>
    <row r="44218" ht="12.75" customHeight="1" x14ac:dyDescent="0.2"/>
    <row r="44219" ht="12.75" customHeight="1" x14ac:dyDescent="0.2"/>
    <row r="44220" ht="12.75" customHeight="1" x14ac:dyDescent="0.2"/>
    <row r="44221" ht="12.75" customHeight="1" x14ac:dyDescent="0.2"/>
    <row r="44222" ht="12.75" customHeight="1" x14ac:dyDescent="0.2"/>
    <row r="44223" ht="12.75" customHeight="1" x14ac:dyDescent="0.2"/>
    <row r="44224" ht="12.75" customHeight="1" x14ac:dyDescent="0.2"/>
    <row r="44225" ht="12.75" customHeight="1" x14ac:dyDescent="0.2"/>
    <row r="44226" ht="12.75" customHeight="1" x14ac:dyDescent="0.2"/>
    <row r="44227" ht="12.75" customHeight="1" x14ac:dyDescent="0.2"/>
    <row r="44228" ht="12.75" customHeight="1" x14ac:dyDescent="0.2"/>
    <row r="44229" ht="12.75" customHeight="1" x14ac:dyDescent="0.2"/>
    <row r="44230" ht="12.75" customHeight="1" x14ac:dyDescent="0.2"/>
    <row r="44231" ht="12.75" customHeight="1" x14ac:dyDescent="0.2"/>
    <row r="44232" ht="12.75" customHeight="1" x14ac:dyDescent="0.2"/>
    <row r="44233" ht="12.75" customHeight="1" x14ac:dyDescent="0.2"/>
    <row r="44234" ht="12.75" customHeight="1" x14ac:dyDescent="0.2"/>
    <row r="44235" ht="12.75" customHeight="1" x14ac:dyDescent="0.2"/>
    <row r="44236" ht="12.75" customHeight="1" x14ac:dyDescent="0.2"/>
    <row r="44237" ht="12.75" customHeight="1" x14ac:dyDescent="0.2"/>
    <row r="44238" ht="12.75" customHeight="1" x14ac:dyDescent="0.2"/>
    <row r="44239" ht="12.75" customHeight="1" x14ac:dyDescent="0.2"/>
    <row r="44240" ht="12.75" customHeight="1" x14ac:dyDescent="0.2"/>
    <row r="44241" ht="12.75" customHeight="1" x14ac:dyDescent="0.2"/>
    <row r="44242" ht="12.75" customHeight="1" x14ac:dyDescent="0.2"/>
    <row r="44243" ht="12.75" customHeight="1" x14ac:dyDescent="0.2"/>
    <row r="44244" ht="12.75" customHeight="1" x14ac:dyDescent="0.2"/>
    <row r="44245" ht="12.75" customHeight="1" x14ac:dyDescent="0.2"/>
    <row r="44246" ht="12.75" customHeight="1" x14ac:dyDescent="0.2"/>
    <row r="44247" ht="12.75" customHeight="1" x14ac:dyDescent="0.2"/>
    <row r="44248" ht="12.75" customHeight="1" x14ac:dyDescent="0.2"/>
    <row r="44249" ht="12.75" customHeight="1" x14ac:dyDescent="0.2"/>
    <row r="44250" ht="12.75" customHeight="1" x14ac:dyDescent="0.2"/>
    <row r="44251" ht="12.75" customHeight="1" x14ac:dyDescent="0.2"/>
    <row r="44252" ht="12.75" customHeight="1" x14ac:dyDescent="0.2"/>
    <row r="44253" ht="12.75" customHeight="1" x14ac:dyDescent="0.2"/>
    <row r="44254" ht="12.75" customHeight="1" x14ac:dyDescent="0.2"/>
    <row r="44255" ht="12.75" customHeight="1" x14ac:dyDescent="0.2"/>
    <row r="44256" ht="12.75" customHeight="1" x14ac:dyDescent="0.2"/>
    <row r="44257" ht="12.75" customHeight="1" x14ac:dyDescent="0.2"/>
    <row r="44258" ht="12.75" customHeight="1" x14ac:dyDescent="0.2"/>
    <row r="44259" ht="12.75" customHeight="1" x14ac:dyDescent="0.2"/>
    <row r="44260" ht="12.75" customHeight="1" x14ac:dyDescent="0.2"/>
    <row r="44261" ht="12.75" customHeight="1" x14ac:dyDescent="0.2"/>
    <row r="44262" ht="12.75" customHeight="1" x14ac:dyDescent="0.2"/>
    <row r="44263" ht="12.75" customHeight="1" x14ac:dyDescent="0.2"/>
    <row r="44264" ht="12.75" customHeight="1" x14ac:dyDescent="0.2"/>
    <row r="44265" ht="12.75" customHeight="1" x14ac:dyDescent="0.2"/>
    <row r="44266" ht="12.75" customHeight="1" x14ac:dyDescent="0.2"/>
    <row r="44267" ht="12.75" customHeight="1" x14ac:dyDescent="0.2"/>
    <row r="44268" ht="12.75" customHeight="1" x14ac:dyDescent="0.2"/>
    <row r="44269" ht="12.75" customHeight="1" x14ac:dyDescent="0.2"/>
    <row r="44270" ht="12.75" customHeight="1" x14ac:dyDescent="0.2"/>
    <row r="44271" ht="12.75" customHeight="1" x14ac:dyDescent="0.2"/>
    <row r="44272" ht="12.75" customHeight="1" x14ac:dyDescent="0.2"/>
    <row r="44273" ht="12.75" customHeight="1" x14ac:dyDescent="0.2"/>
    <row r="44274" ht="12.75" customHeight="1" x14ac:dyDescent="0.2"/>
    <row r="44275" ht="12.75" customHeight="1" x14ac:dyDescent="0.2"/>
    <row r="44276" ht="12.75" customHeight="1" x14ac:dyDescent="0.2"/>
    <row r="44277" ht="12.75" customHeight="1" x14ac:dyDescent="0.2"/>
    <row r="44278" ht="12.75" customHeight="1" x14ac:dyDescent="0.2"/>
    <row r="44279" ht="12.75" customHeight="1" x14ac:dyDescent="0.2"/>
    <row r="44280" ht="12.75" customHeight="1" x14ac:dyDescent="0.2"/>
    <row r="44281" ht="12.75" customHeight="1" x14ac:dyDescent="0.2"/>
    <row r="44282" ht="12.75" customHeight="1" x14ac:dyDescent="0.2"/>
    <row r="44283" ht="12.75" customHeight="1" x14ac:dyDescent="0.2"/>
    <row r="44284" ht="12.75" customHeight="1" x14ac:dyDescent="0.2"/>
    <row r="44285" ht="12.75" customHeight="1" x14ac:dyDescent="0.2"/>
    <row r="44286" ht="12.75" customHeight="1" x14ac:dyDescent="0.2"/>
    <row r="44287" ht="12.75" customHeight="1" x14ac:dyDescent="0.2"/>
    <row r="44288" ht="12.75" customHeight="1" x14ac:dyDescent="0.2"/>
    <row r="44289" ht="12.75" customHeight="1" x14ac:dyDescent="0.2"/>
    <row r="44290" ht="12.75" customHeight="1" x14ac:dyDescent="0.2"/>
    <row r="44291" ht="12.75" customHeight="1" x14ac:dyDescent="0.2"/>
    <row r="44292" ht="12.75" customHeight="1" x14ac:dyDescent="0.2"/>
    <row r="44293" ht="12.75" customHeight="1" x14ac:dyDescent="0.2"/>
    <row r="44294" ht="12.75" customHeight="1" x14ac:dyDescent="0.2"/>
    <row r="44295" ht="12.75" customHeight="1" x14ac:dyDescent="0.2"/>
    <row r="44296" ht="12.75" customHeight="1" x14ac:dyDescent="0.2"/>
    <row r="44297" ht="12.75" customHeight="1" x14ac:dyDescent="0.2"/>
    <row r="44298" ht="12.75" customHeight="1" x14ac:dyDescent="0.2"/>
    <row r="44299" ht="12.75" customHeight="1" x14ac:dyDescent="0.2"/>
    <row r="44300" ht="12.75" customHeight="1" x14ac:dyDescent="0.2"/>
    <row r="44301" ht="12.75" customHeight="1" x14ac:dyDescent="0.2"/>
    <row r="44302" ht="12.75" customHeight="1" x14ac:dyDescent="0.2"/>
    <row r="44303" ht="12.75" customHeight="1" x14ac:dyDescent="0.2"/>
    <row r="44304" ht="12.75" customHeight="1" x14ac:dyDescent="0.2"/>
    <row r="44305" ht="12.75" customHeight="1" x14ac:dyDescent="0.2"/>
    <row r="44306" ht="12.75" customHeight="1" x14ac:dyDescent="0.2"/>
    <row r="44307" ht="12.75" customHeight="1" x14ac:dyDescent="0.2"/>
    <row r="44308" ht="12.75" customHeight="1" x14ac:dyDescent="0.2"/>
    <row r="44309" ht="12.75" customHeight="1" x14ac:dyDescent="0.2"/>
    <row r="44310" ht="12.75" customHeight="1" x14ac:dyDescent="0.2"/>
    <row r="44311" ht="12.75" customHeight="1" x14ac:dyDescent="0.2"/>
    <row r="44312" ht="12.75" customHeight="1" x14ac:dyDescent="0.2"/>
    <row r="44313" ht="12.75" customHeight="1" x14ac:dyDescent="0.2"/>
    <row r="44314" ht="12.75" customHeight="1" x14ac:dyDescent="0.2"/>
    <row r="44315" ht="12.75" customHeight="1" x14ac:dyDescent="0.2"/>
    <row r="44316" ht="12.75" customHeight="1" x14ac:dyDescent="0.2"/>
    <row r="44317" ht="12.75" customHeight="1" x14ac:dyDescent="0.2"/>
    <row r="44318" ht="12.75" customHeight="1" x14ac:dyDescent="0.2"/>
    <row r="44319" ht="12.75" customHeight="1" x14ac:dyDescent="0.2"/>
    <row r="44320" ht="12.75" customHeight="1" x14ac:dyDescent="0.2"/>
    <row r="44321" ht="12.75" customHeight="1" x14ac:dyDescent="0.2"/>
    <row r="44322" ht="12.75" customHeight="1" x14ac:dyDescent="0.2"/>
    <row r="44323" ht="12.75" customHeight="1" x14ac:dyDescent="0.2"/>
    <row r="44324" ht="12.75" customHeight="1" x14ac:dyDescent="0.2"/>
    <row r="44325" ht="12.75" customHeight="1" x14ac:dyDescent="0.2"/>
    <row r="44326" ht="12.75" customHeight="1" x14ac:dyDescent="0.2"/>
    <row r="44327" ht="12.75" customHeight="1" x14ac:dyDescent="0.2"/>
    <row r="44328" ht="12.75" customHeight="1" x14ac:dyDescent="0.2"/>
    <row r="44329" ht="12.75" customHeight="1" x14ac:dyDescent="0.2"/>
    <row r="44330" ht="12.75" customHeight="1" x14ac:dyDescent="0.2"/>
    <row r="44331" ht="12.75" customHeight="1" x14ac:dyDescent="0.2"/>
    <row r="44332" ht="12.75" customHeight="1" x14ac:dyDescent="0.2"/>
    <row r="44333" ht="12.75" customHeight="1" x14ac:dyDescent="0.2"/>
    <row r="44334" ht="12.75" customHeight="1" x14ac:dyDescent="0.2"/>
    <row r="44335" ht="12.75" customHeight="1" x14ac:dyDescent="0.2"/>
    <row r="44336" ht="12.75" customHeight="1" x14ac:dyDescent="0.2"/>
    <row r="44337" ht="12.75" customHeight="1" x14ac:dyDescent="0.2"/>
    <row r="44338" ht="12.75" customHeight="1" x14ac:dyDescent="0.2"/>
    <row r="44339" ht="12.75" customHeight="1" x14ac:dyDescent="0.2"/>
    <row r="44340" ht="12.75" customHeight="1" x14ac:dyDescent="0.2"/>
    <row r="44341" ht="12.75" customHeight="1" x14ac:dyDescent="0.2"/>
    <row r="44342" ht="12.75" customHeight="1" x14ac:dyDescent="0.2"/>
    <row r="44343" ht="12.75" customHeight="1" x14ac:dyDescent="0.2"/>
    <row r="44344" ht="12.75" customHeight="1" x14ac:dyDescent="0.2"/>
    <row r="44345" ht="12.75" customHeight="1" x14ac:dyDescent="0.2"/>
    <row r="44346" ht="12.75" customHeight="1" x14ac:dyDescent="0.2"/>
    <row r="44347" ht="12.75" customHeight="1" x14ac:dyDescent="0.2"/>
    <row r="44348" ht="12.75" customHeight="1" x14ac:dyDescent="0.2"/>
    <row r="44349" ht="12.75" customHeight="1" x14ac:dyDescent="0.2"/>
    <row r="44350" ht="12.75" customHeight="1" x14ac:dyDescent="0.2"/>
    <row r="44351" ht="12.75" customHeight="1" x14ac:dyDescent="0.2"/>
    <row r="44352" ht="12.75" customHeight="1" x14ac:dyDescent="0.2"/>
    <row r="44353" ht="12.75" customHeight="1" x14ac:dyDescent="0.2"/>
    <row r="44354" ht="12.75" customHeight="1" x14ac:dyDescent="0.2"/>
    <row r="44355" ht="12.75" customHeight="1" x14ac:dyDescent="0.2"/>
    <row r="44356" ht="12.75" customHeight="1" x14ac:dyDescent="0.2"/>
    <row r="44357" ht="12.75" customHeight="1" x14ac:dyDescent="0.2"/>
    <row r="44358" ht="12.75" customHeight="1" x14ac:dyDescent="0.2"/>
    <row r="44359" ht="12.75" customHeight="1" x14ac:dyDescent="0.2"/>
    <row r="44360" ht="12.75" customHeight="1" x14ac:dyDescent="0.2"/>
    <row r="44361" ht="12.75" customHeight="1" x14ac:dyDescent="0.2"/>
    <row r="44362" ht="12.75" customHeight="1" x14ac:dyDescent="0.2"/>
    <row r="44363" ht="12.75" customHeight="1" x14ac:dyDescent="0.2"/>
    <row r="44364" ht="12.75" customHeight="1" x14ac:dyDescent="0.2"/>
    <row r="44365" ht="12.75" customHeight="1" x14ac:dyDescent="0.2"/>
    <row r="44366" ht="12.75" customHeight="1" x14ac:dyDescent="0.2"/>
    <row r="44367" ht="12.75" customHeight="1" x14ac:dyDescent="0.2"/>
    <row r="44368" ht="12.75" customHeight="1" x14ac:dyDescent="0.2"/>
    <row r="44369" ht="12.75" customHeight="1" x14ac:dyDescent="0.2"/>
    <row r="44370" ht="12.75" customHeight="1" x14ac:dyDescent="0.2"/>
    <row r="44371" ht="12.75" customHeight="1" x14ac:dyDescent="0.2"/>
    <row r="44372" ht="12.75" customHeight="1" x14ac:dyDescent="0.2"/>
    <row r="44373" ht="12.75" customHeight="1" x14ac:dyDescent="0.2"/>
    <row r="44374" ht="12.75" customHeight="1" x14ac:dyDescent="0.2"/>
    <row r="44375" ht="12.75" customHeight="1" x14ac:dyDescent="0.2"/>
    <row r="44376" ht="12.75" customHeight="1" x14ac:dyDescent="0.2"/>
    <row r="44377" ht="12.75" customHeight="1" x14ac:dyDescent="0.2"/>
    <row r="44378" ht="12.75" customHeight="1" x14ac:dyDescent="0.2"/>
    <row r="44379" ht="12.75" customHeight="1" x14ac:dyDescent="0.2"/>
    <row r="44380" ht="12.75" customHeight="1" x14ac:dyDescent="0.2"/>
    <row r="44381" ht="12.75" customHeight="1" x14ac:dyDescent="0.2"/>
    <row r="44382" ht="12.75" customHeight="1" x14ac:dyDescent="0.2"/>
    <row r="44383" ht="12.75" customHeight="1" x14ac:dyDescent="0.2"/>
    <row r="44384" ht="12.75" customHeight="1" x14ac:dyDescent="0.2"/>
    <row r="44385" ht="12.75" customHeight="1" x14ac:dyDescent="0.2"/>
    <row r="44386" ht="12.75" customHeight="1" x14ac:dyDescent="0.2"/>
    <row r="44387" ht="12.75" customHeight="1" x14ac:dyDescent="0.2"/>
    <row r="44388" ht="12.75" customHeight="1" x14ac:dyDescent="0.2"/>
    <row r="44389" ht="12.75" customHeight="1" x14ac:dyDescent="0.2"/>
    <row r="44390" ht="12.75" customHeight="1" x14ac:dyDescent="0.2"/>
    <row r="44391" ht="12.75" customHeight="1" x14ac:dyDescent="0.2"/>
    <row r="44392" ht="12.75" customHeight="1" x14ac:dyDescent="0.2"/>
    <row r="44393" ht="12.75" customHeight="1" x14ac:dyDescent="0.2"/>
    <row r="44394" ht="12.75" customHeight="1" x14ac:dyDescent="0.2"/>
    <row r="44395" ht="12.75" customHeight="1" x14ac:dyDescent="0.2"/>
    <row r="44396" ht="12.75" customHeight="1" x14ac:dyDescent="0.2"/>
    <row r="44397" ht="12.75" customHeight="1" x14ac:dyDescent="0.2"/>
    <row r="44398" ht="12.75" customHeight="1" x14ac:dyDescent="0.2"/>
    <row r="44399" ht="12.75" customHeight="1" x14ac:dyDescent="0.2"/>
    <row r="44400" ht="12.75" customHeight="1" x14ac:dyDescent="0.2"/>
    <row r="44401" ht="12.75" customHeight="1" x14ac:dyDescent="0.2"/>
    <row r="44402" ht="12.75" customHeight="1" x14ac:dyDescent="0.2"/>
    <row r="44403" ht="12.75" customHeight="1" x14ac:dyDescent="0.2"/>
    <row r="44404" ht="12.75" customHeight="1" x14ac:dyDescent="0.2"/>
    <row r="44405" ht="12.75" customHeight="1" x14ac:dyDescent="0.2"/>
    <row r="44406" ht="12.75" customHeight="1" x14ac:dyDescent="0.2"/>
    <row r="44407" ht="12.75" customHeight="1" x14ac:dyDescent="0.2"/>
    <row r="44408" ht="12.75" customHeight="1" x14ac:dyDescent="0.2"/>
    <row r="44409" ht="12.75" customHeight="1" x14ac:dyDescent="0.2"/>
    <row r="44410" ht="12.75" customHeight="1" x14ac:dyDescent="0.2"/>
    <row r="44411" ht="12.75" customHeight="1" x14ac:dyDescent="0.2"/>
    <row r="44412" ht="12.75" customHeight="1" x14ac:dyDescent="0.2"/>
    <row r="44413" ht="12.75" customHeight="1" x14ac:dyDescent="0.2"/>
    <row r="44414" ht="12.75" customHeight="1" x14ac:dyDescent="0.2"/>
    <row r="44415" ht="12.75" customHeight="1" x14ac:dyDescent="0.2"/>
    <row r="44416" ht="12.75" customHeight="1" x14ac:dyDescent="0.2"/>
    <row r="44417" ht="12.75" customHeight="1" x14ac:dyDescent="0.2"/>
    <row r="44418" ht="12.75" customHeight="1" x14ac:dyDescent="0.2"/>
    <row r="44419" ht="12.75" customHeight="1" x14ac:dyDescent="0.2"/>
    <row r="44420" ht="12.75" customHeight="1" x14ac:dyDescent="0.2"/>
    <row r="44421" ht="12.75" customHeight="1" x14ac:dyDescent="0.2"/>
    <row r="44422" ht="12.75" customHeight="1" x14ac:dyDescent="0.2"/>
    <row r="44423" ht="12.75" customHeight="1" x14ac:dyDescent="0.2"/>
    <row r="44424" ht="12.75" customHeight="1" x14ac:dyDescent="0.2"/>
    <row r="44425" ht="12.75" customHeight="1" x14ac:dyDescent="0.2"/>
    <row r="44426" ht="12.75" customHeight="1" x14ac:dyDescent="0.2"/>
    <row r="44427" ht="12.75" customHeight="1" x14ac:dyDescent="0.2"/>
    <row r="44428" ht="12.75" customHeight="1" x14ac:dyDescent="0.2"/>
    <row r="44429" ht="12.75" customHeight="1" x14ac:dyDescent="0.2"/>
    <row r="44430" ht="12.75" customHeight="1" x14ac:dyDescent="0.2"/>
    <row r="44431" ht="12.75" customHeight="1" x14ac:dyDescent="0.2"/>
    <row r="44432" ht="12.75" customHeight="1" x14ac:dyDescent="0.2"/>
    <row r="44433" ht="12.75" customHeight="1" x14ac:dyDescent="0.2"/>
    <row r="44434" ht="12.75" customHeight="1" x14ac:dyDescent="0.2"/>
    <row r="44435" ht="12.75" customHeight="1" x14ac:dyDescent="0.2"/>
    <row r="44436" ht="12.75" customHeight="1" x14ac:dyDescent="0.2"/>
    <row r="44437" ht="12.75" customHeight="1" x14ac:dyDescent="0.2"/>
    <row r="44438" ht="12.75" customHeight="1" x14ac:dyDescent="0.2"/>
    <row r="44439" ht="12.75" customHeight="1" x14ac:dyDescent="0.2"/>
    <row r="44440" ht="12.75" customHeight="1" x14ac:dyDescent="0.2"/>
    <row r="44441" ht="12.75" customHeight="1" x14ac:dyDescent="0.2"/>
    <row r="44442" ht="12.75" customHeight="1" x14ac:dyDescent="0.2"/>
    <row r="44443" ht="12.75" customHeight="1" x14ac:dyDescent="0.2"/>
    <row r="44444" ht="12.75" customHeight="1" x14ac:dyDescent="0.2"/>
    <row r="44445" ht="12.75" customHeight="1" x14ac:dyDescent="0.2"/>
    <row r="44446" ht="12.75" customHeight="1" x14ac:dyDescent="0.2"/>
    <row r="44447" ht="12.75" customHeight="1" x14ac:dyDescent="0.2"/>
    <row r="44448" ht="12.75" customHeight="1" x14ac:dyDescent="0.2"/>
    <row r="44449" ht="12.75" customHeight="1" x14ac:dyDescent="0.2"/>
    <row r="44450" ht="12.75" customHeight="1" x14ac:dyDescent="0.2"/>
    <row r="44451" ht="12.75" customHeight="1" x14ac:dyDescent="0.2"/>
    <row r="44452" ht="12.75" customHeight="1" x14ac:dyDescent="0.2"/>
    <row r="44453" ht="12.75" customHeight="1" x14ac:dyDescent="0.2"/>
    <row r="44454" ht="12.75" customHeight="1" x14ac:dyDescent="0.2"/>
    <row r="44455" ht="12.75" customHeight="1" x14ac:dyDescent="0.2"/>
    <row r="44456" ht="12.75" customHeight="1" x14ac:dyDescent="0.2"/>
    <row r="44457" ht="12.75" customHeight="1" x14ac:dyDescent="0.2"/>
    <row r="44458" ht="12.75" customHeight="1" x14ac:dyDescent="0.2"/>
    <row r="44459" ht="12.75" customHeight="1" x14ac:dyDescent="0.2"/>
    <row r="44460" ht="12.75" customHeight="1" x14ac:dyDescent="0.2"/>
    <row r="44461" ht="12.75" customHeight="1" x14ac:dyDescent="0.2"/>
    <row r="44462" ht="12.75" customHeight="1" x14ac:dyDescent="0.2"/>
    <row r="44463" ht="12.75" customHeight="1" x14ac:dyDescent="0.2"/>
    <row r="44464" ht="12.75" customHeight="1" x14ac:dyDescent="0.2"/>
    <row r="44465" ht="12.75" customHeight="1" x14ac:dyDescent="0.2"/>
    <row r="44466" ht="12.75" customHeight="1" x14ac:dyDescent="0.2"/>
    <row r="44467" ht="12.75" customHeight="1" x14ac:dyDescent="0.2"/>
    <row r="44468" ht="12.75" customHeight="1" x14ac:dyDescent="0.2"/>
    <row r="44469" ht="12.75" customHeight="1" x14ac:dyDescent="0.2"/>
    <row r="44470" ht="12.75" customHeight="1" x14ac:dyDescent="0.2"/>
    <row r="44471" ht="12.75" customHeight="1" x14ac:dyDescent="0.2"/>
    <row r="44472" ht="12.75" customHeight="1" x14ac:dyDescent="0.2"/>
    <row r="44473" ht="12.75" customHeight="1" x14ac:dyDescent="0.2"/>
    <row r="44474" ht="12.75" customHeight="1" x14ac:dyDescent="0.2"/>
    <row r="44475" ht="12.75" customHeight="1" x14ac:dyDescent="0.2"/>
    <row r="44476" ht="12.75" customHeight="1" x14ac:dyDescent="0.2"/>
    <row r="44477" ht="12.75" customHeight="1" x14ac:dyDescent="0.2"/>
    <row r="44478" ht="12.75" customHeight="1" x14ac:dyDescent="0.2"/>
    <row r="44479" ht="12.75" customHeight="1" x14ac:dyDescent="0.2"/>
    <row r="44480" ht="12.75" customHeight="1" x14ac:dyDescent="0.2"/>
    <row r="44481" ht="12.75" customHeight="1" x14ac:dyDescent="0.2"/>
    <row r="44482" ht="12.75" customHeight="1" x14ac:dyDescent="0.2"/>
    <row r="44483" ht="12.75" customHeight="1" x14ac:dyDescent="0.2"/>
    <row r="44484" ht="12.75" customHeight="1" x14ac:dyDescent="0.2"/>
    <row r="44485" ht="12.75" customHeight="1" x14ac:dyDescent="0.2"/>
    <row r="44486" ht="12.75" customHeight="1" x14ac:dyDescent="0.2"/>
    <row r="44487" ht="12.75" customHeight="1" x14ac:dyDescent="0.2"/>
    <row r="44488" ht="12.75" customHeight="1" x14ac:dyDescent="0.2"/>
    <row r="44489" ht="12.75" customHeight="1" x14ac:dyDescent="0.2"/>
    <row r="44490" ht="12.75" customHeight="1" x14ac:dyDescent="0.2"/>
    <row r="44491" ht="12.75" customHeight="1" x14ac:dyDescent="0.2"/>
    <row r="44492" ht="12.75" customHeight="1" x14ac:dyDescent="0.2"/>
    <row r="44493" ht="12.75" customHeight="1" x14ac:dyDescent="0.2"/>
    <row r="44494" ht="12.75" customHeight="1" x14ac:dyDescent="0.2"/>
    <row r="44495" ht="12.75" customHeight="1" x14ac:dyDescent="0.2"/>
    <row r="44496" ht="12.75" customHeight="1" x14ac:dyDescent="0.2"/>
    <row r="44497" ht="12.75" customHeight="1" x14ac:dyDescent="0.2"/>
    <row r="44498" ht="12.75" customHeight="1" x14ac:dyDescent="0.2"/>
    <row r="44499" ht="12.75" customHeight="1" x14ac:dyDescent="0.2"/>
    <row r="44500" ht="12.75" customHeight="1" x14ac:dyDescent="0.2"/>
    <row r="44501" ht="12.75" customHeight="1" x14ac:dyDescent="0.2"/>
    <row r="44502" ht="12.75" customHeight="1" x14ac:dyDescent="0.2"/>
    <row r="44503" ht="12.75" customHeight="1" x14ac:dyDescent="0.2"/>
    <row r="44504" ht="12.75" customHeight="1" x14ac:dyDescent="0.2"/>
    <row r="44505" ht="12.75" customHeight="1" x14ac:dyDescent="0.2"/>
    <row r="44506" ht="12.75" customHeight="1" x14ac:dyDescent="0.2"/>
    <row r="44507" ht="12.75" customHeight="1" x14ac:dyDescent="0.2"/>
    <row r="44508" ht="12.75" customHeight="1" x14ac:dyDescent="0.2"/>
    <row r="44509" ht="12.75" customHeight="1" x14ac:dyDescent="0.2"/>
    <row r="44510" ht="12.75" customHeight="1" x14ac:dyDescent="0.2"/>
    <row r="44511" ht="12.75" customHeight="1" x14ac:dyDescent="0.2"/>
    <row r="44512" ht="12.75" customHeight="1" x14ac:dyDescent="0.2"/>
    <row r="44513" ht="12.75" customHeight="1" x14ac:dyDescent="0.2"/>
    <row r="44514" ht="12.75" customHeight="1" x14ac:dyDescent="0.2"/>
    <row r="44515" ht="12.75" customHeight="1" x14ac:dyDescent="0.2"/>
    <row r="44516" ht="12.75" customHeight="1" x14ac:dyDescent="0.2"/>
    <row r="44517" ht="12.75" customHeight="1" x14ac:dyDescent="0.2"/>
    <row r="44518" ht="12.75" customHeight="1" x14ac:dyDescent="0.2"/>
    <row r="44519" ht="12.75" customHeight="1" x14ac:dyDescent="0.2"/>
    <row r="44520" ht="12.75" customHeight="1" x14ac:dyDescent="0.2"/>
    <row r="44521" ht="12.75" customHeight="1" x14ac:dyDescent="0.2"/>
    <row r="44522" ht="12.75" customHeight="1" x14ac:dyDescent="0.2"/>
    <row r="44523" ht="12.75" customHeight="1" x14ac:dyDescent="0.2"/>
    <row r="44524" ht="12.75" customHeight="1" x14ac:dyDescent="0.2"/>
    <row r="44525" ht="12.75" customHeight="1" x14ac:dyDescent="0.2"/>
    <row r="44526" ht="12.75" customHeight="1" x14ac:dyDescent="0.2"/>
    <row r="44527" ht="12.75" customHeight="1" x14ac:dyDescent="0.2"/>
    <row r="44528" ht="12.75" customHeight="1" x14ac:dyDescent="0.2"/>
    <row r="44529" ht="12.75" customHeight="1" x14ac:dyDescent="0.2"/>
    <row r="44530" ht="12.75" customHeight="1" x14ac:dyDescent="0.2"/>
    <row r="44531" ht="12.75" customHeight="1" x14ac:dyDescent="0.2"/>
    <row r="44532" ht="12.75" customHeight="1" x14ac:dyDescent="0.2"/>
    <row r="44533" ht="12.75" customHeight="1" x14ac:dyDescent="0.2"/>
    <row r="44534" ht="12.75" customHeight="1" x14ac:dyDescent="0.2"/>
    <row r="44535" ht="12.75" customHeight="1" x14ac:dyDescent="0.2"/>
    <row r="44536" ht="12.75" customHeight="1" x14ac:dyDescent="0.2"/>
    <row r="44537" ht="12.75" customHeight="1" x14ac:dyDescent="0.2"/>
    <row r="44538" ht="12.75" customHeight="1" x14ac:dyDescent="0.2"/>
    <row r="44539" ht="12.75" customHeight="1" x14ac:dyDescent="0.2"/>
    <row r="44540" ht="12.75" customHeight="1" x14ac:dyDescent="0.2"/>
    <row r="44541" ht="12.75" customHeight="1" x14ac:dyDescent="0.2"/>
    <row r="44542" ht="12.75" customHeight="1" x14ac:dyDescent="0.2"/>
    <row r="44543" ht="12.75" customHeight="1" x14ac:dyDescent="0.2"/>
    <row r="44544" ht="12.75" customHeight="1" x14ac:dyDescent="0.2"/>
    <row r="44545" ht="12.75" customHeight="1" x14ac:dyDescent="0.2"/>
    <row r="44546" ht="12.75" customHeight="1" x14ac:dyDescent="0.2"/>
    <row r="44547" ht="12.75" customHeight="1" x14ac:dyDescent="0.2"/>
    <row r="44548" ht="12.75" customHeight="1" x14ac:dyDescent="0.2"/>
    <row r="44549" ht="12.75" customHeight="1" x14ac:dyDescent="0.2"/>
    <row r="44550" ht="12.75" customHeight="1" x14ac:dyDescent="0.2"/>
    <row r="44551" ht="12.75" customHeight="1" x14ac:dyDescent="0.2"/>
    <row r="44552" ht="12.75" customHeight="1" x14ac:dyDescent="0.2"/>
    <row r="44553" ht="12.75" customHeight="1" x14ac:dyDescent="0.2"/>
    <row r="44554" ht="12.75" customHeight="1" x14ac:dyDescent="0.2"/>
    <row r="44555" ht="12.75" customHeight="1" x14ac:dyDescent="0.2"/>
    <row r="44556" ht="12.75" customHeight="1" x14ac:dyDescent="0.2"/>
    <row r="44557" ht="12.75" customHeight="1" x14ac:dyDescent="0.2"/>
    <row r="44558" ht="12.75" customHeight="1" x14ac:dyDescent="0.2"/>
    <row r="44559" ht="12.75" customHeight="1" x14ac:dyDescent="0.2"/>
    <row r="44560" ht="12.75" customHeight="1" x14ac:dyDescent="0.2"/>
    <row r="44561" ht="12.75" customHeight="1" x14ac:dyDescent="0.2"/>
    <row r="44562" ht="12.75" customHeight="1" x14ac:dyDescent="0.2"/>
    <row r="44563" ht="12.75" customHeight="1" x14ac:dyDescent="0.2"/>
    <row r="44564" ht="12.75" customHeight="1" x14ac:dyDescent="0.2"/>
    <row r="44565" ht="12.75" customHeight="1" x14ac:dyDescent="0.2"/>
    <row r="44566" ht="12.75" customHeight="1" x14ac:dyDescent="0.2"/>
    <row r="44567" ht="12.75" customHeight="1" x14ac:dyDescent="0.2"/>
    <row r="44568" ht="12.75" customHeight="1" x14ac:dyDescent="0.2"/>
    <row r="44569" ht="12.75" customHeight="1" x14ac:dyDescent="0.2"/>
    <row r="44570" ht="12.75" customHeight="1" x14ac:dyDescent="0.2"/>
    <row r="44571" ht="12.75" customHeight="1" x14ac:dyDescent="0.2"/>
    <row r="44572" ht="12.75" customHeight="1" x14ac:dyDescent="0.2"/>
    <row r="44573" ht="12.75" customHeight="1" x14ac:dyDescent="0.2"/>
    <row r="44574" ht="12.75" customHeight="1" x14ac:dyDescent="0.2"/>
    <row r="44575" ht="12.75" customHeight="1" x14ac:dyDescent="0.2"/>
    <row r="44576" ht="12.75" customHeight="1" x14ac:dyDescent="0.2"/>
    <row r="44577" ht="12.75" customHeight="1" x14ac:dyDescent="0.2"/>
    <row r="44578" ht="12.75" customHeight="1" x14ac:dyDescent="0.2"/>
    <row r="44579" ht="12.75" customHeight="1" x14ac:dyDescent="0.2"/>
    <row r="44580" ht="12.75" customHeight="1" x14ac:dyDescent="0.2"/>
    <row r="44581" ht="12.75" customHeight="1" x14ac:dyDescent="0.2"/>
    <row r="44582" ht="12.75" customHeight="1" x14ac:dyDescent="0.2"/>
    <row r="44583" ht="12.75" customHeight="1" x14ac:dyDescent="0.2"/>
    <row r="44584" ht="12.75" customHeight="1" x14ac:dyDescent="0.2"/>
    <row r="44585" ht="12.75" customHeight="1" x14ac:dyDescent="0.2"/>
    <row r="44586" ht="12.75" customHeight="1" x14ac:dyDescent="0.2"/>
    <row r="44587" ht="12.75" customHeight="1" x14ac:dyDescent="0.2"/>
    <row r="44588" ht="12.75" customHeight="1" x14ac:dyDescent="0.2"/>
    <row r="44589" ht="12.75" customHeight="1" x14ac:dyDescent="0.2"/>
    <row r="44590" ht="12.75" customHeight="1" x14ac:dyDescent="0.2"/>
    <row r="44591" ht="12.75" customHeight="1" x14ac:dyDescent="0.2"/>
    <row r="44592" ht="12.75" customHeight="1" x14ac:dyDescent="0.2"/>
    <row r="44593" ht="12.75" customHeight="1" x14ac:dyDescent="0.2"/>
    <row r="44594" ht="12.75" customHeight="1" x14ac:dyDescent="0.2"/>
    <row r="44595" ht="12.75" customHeight="1" x14ac:dyDescent="0.2"/>
    <row r="44596" ht="12.75" customHeight="1" x14ac:dyDescent="0.2"/>
    <row r="44597" ht="12.75" customHeight="1" x14ac:dyDescent="0.2"/>
    <row r="44598" ht="12.75" customHeight="1" x14ac:dyDescent="0.2"/>
    <row r="44599" ht="12.75" customHeight="1" x14ac:dyDescent="0.2"/>
    <row r="44600" ht="12.75" customHeight="1" x14ac:dyDescent="0.2"/>
    <row r="44601" ht="12.75" customHeight="1" x14ac:dyDescent="0.2"/>
    <row r="44602" ht="12.75" customHeight="1" x14ac:dyDescent="0.2"/>
    <row r="44603" ht="12.75" customHeight="1" x14ac:dyDescent="0.2"/>
    <row r="44604" ht="12.75" customHeight="1" x14ac:dyDescent="0.2"/>
    <row r="44605" ht="12.75" customHeight="1" x14ac:dyDescent="0.2"/>
    <row r="44606" ht="12.75" customHeight="1" x14ac:dyDescent="0.2"/>
    <row r="44607" ht="12.75" customHeight="1" x14ac:dyDescent="0.2"/>
    <row r="44608" ht="12.75" customHeight="1" x14ac:dyDescent="0.2"/>
    <row r="44609" ht="12.75" customHeight="1" x14ac:dyDescent="0.2"/>
    <row r="44610" ht="12.75" customHeight="1" x14ac:dyDescent="0.2"/>
    <row r="44611" ht="12.75" customHeight="1" x14ac:dyDescent="0.2"/>
    <row r="44612" ht="12.75" customHeight="1" x14ac:dyDescent="0.2"/>
    <row r="44613" ht="12.75" customHeight="1" x14ac:dyDescent="0.2"/>
    <row r="44614" ht="12.75" customHeight="1" x14ac:dyDescent="0.2"/>
    <row r="44615" ht="12.75" customHeight="1" x14ac:dyDescent="0.2"/>
    <row r="44616" ht="12.75" customHeight="1" x14ac:dyDescent="0.2"/>
    <row r="44617" ht="12.75" customHeight="1" x14ac:dyDescent="0.2"/>
    <row r="44618" ht="12.75" customHeight="1" x14ac:dyDescent="0.2"/>
    <row r="44619" ht="12.75" customHeight="1" x14ac:dyDescent="0.2"/>
    <row r="44620" ht="12.75" customHeight="1" x14ac:dyDescent="0.2"/>
    <row r="44621" ht="12.75" customHeight="1" x14ac:dyDescent="0.2"/>
    <row r="44622" ht="12.75" customHeight="1" x14ac:dyDescent="0.2"/>
    <row r="44623" ht="12.75" customHeight="1" x14ac:dyDescent="0.2"/>
    <row r="44624" ht="12.75" customHeight="1" x14ac:dyDescent="0.2"/>
    <row r="44625" ht="12.75" customHeight="1" x14ac:dyDescent="0.2"/>
    <row r="44626" ht="12.75" customHeight="1" x14ac:dyDescent="0.2"/>
    <row r="44627" ht="12.75" customHeight="1" x14ac:dyDescent="0.2"/>
    <row r="44628" ht="12.75" customHeight="1" x14ac:dyDescent="0.2"/>
    <row r="44629" ht="12.75" customHeight="1" x14ac:dyDescent="0.2"/>
    <row r="44630" ht="12.75" customHeight="1" x14ac:dyDescent="0.2"/>
    <row r="44631" ht="12.75" customHeight="1" x14ac:dyDescent="0.2"/>
    <row r="44632" ht="12.75" customHeight="1" x14ac:dyDescent="0.2"/>
    <row r="44633" ht="12.75" customHeight="1" x14ac:dyDescent="0.2"/>
    <row r="44634" ht="12.75" customHeight="1" x14ac:dyDescent="0.2"/>
    <row r="44635" ht="12.75" customHeight="1" x14ac:dyDescent="0.2"/>
    <row r="44636" ht="12.75" customHeight="1" x14ac:dyDescent="0.2"/>
    <row r="44637" ht="12.75" customHeight="1" x14ac:dyDescent="0.2"/>
    <row r="44638" ht="12.75" customHeight="1" x14ac:dyDescent="0.2"/>
    <row r="44639" ht="12.75" customHeight="1" x14ac:dyDescent="0.2"/>
    <row r="44640" ht="12.75" customHeight="1" x14ac:dyDescent="0.2"/>
    <row r="44641" ht="12.75" customHeight="1" x14ac:dyDescent="0.2"/>
    <row r="44642" ht="12.75" customHeight="1" x14ac:dyDescent="0.2"/>
    <row r="44643" ht="12.75" customHeight="1" x14ac:dyDescent="0.2"/>
    <row r="44644" ht="12.75" customHeight="1" x14ac:dyDescent="0.2"/>
    <row r="44645" ht="12.75" customHeight="1" x14ac:dyDescent="0.2"/>
    <row r="44646" ht="12.75" customHeight="1" x14ac:dyDescent="0.2"/>
    <row r="44647" ht="12.75" customHeight="1" x14ac:dyDescent="0.2"/>
    <row r="44648" ht="12.75" customHeight="1" x14ac:dyDescent="0.2"/>
    <row r="44649" ht="12.75" customHeight="1" x14ac:dyDescent="0.2"/>
    <row r="44650" ht="12.75" customHeight="1" x14ac:dyDescent="0.2"/>
    <row r="44651" ht="12.75" customHeight="1" x14ac:dyDescent="0.2"/>
    <row r="44652" ht="12.75" customHeight="1" x14ac:dyDescent="0.2"/>
    <row r="44653" ht="12.75" customHeight="1" x14ac:dyDescent="0.2"/>
    <row r="44654" ht="12.75" customHeight="1" x14ac:dyDescent="0.2"/>
    <row r="44655" ht="12.75" customHeight="1" x14ac:dyDescent="0.2"/>
    <row r="44656" ht="12.75" customHeight="1" x14ac:dyDescent="0.2"/>
    <row r="44657" ht="12.75" customHeight="1" x14ac:dyDescent="0.2"/>
    <row r="44658" ht="12.75" customHeight="1" x14ac:dyDescent="0.2"/>
    <row r="44659" ht="12.75" customHeight="1" x14ac:dyDescent="0.2"/>
    <row r="44660" ht="12.75" customHeight="1" x14ac:dyDescent="0.2"/>
    <row r="44661" ht="12.75" customHeight="1" x14ac:dyDescent="0.2"/>
    <row r="44662" ht="12.75" customHeight="1" x14ac:dyDescent="0.2"/>
    <row r="44663" ht="12.75" customHeight="1" x14ac:dyDescent="0.2"/>
    <row r="44664" ht="12.75" customHeight="1" x14ac:dyDescent="0.2"/>
    <row r="44665" ht="12.75" customHeight="1" x14ac:dyDescent="0.2"/>
    <row r="44666" ht="12.75" customHeight="1" x14ac:dyDescent="0.2"/>
    <row r="44667" ht="12.75" customHeight="1" x14ac:dyDescent="0.2"/>
    <row r="44668" ht="12.75" customHeight="1" x14ac:dyDescent="0.2"/>
    <row r="44669" ht="12.75" customHeight="1" x14ac:dyDescent="0.2"/>
    <row r="44670" ht="12.75" customHeight="1" x14ac:dyDescent="0.2"/>
    <row r="44671" ht="12.75" customHeight="1" x14ac:dyDescent="0.2"/>
    <row r="44672" ht="12.75" customHeight="1" x14ac:dyDescent="0.2"/>
    <row r="44673" ht="12.75" customHeight="1" x14ac:dyDescent="0.2"/>
    <row r="44674" ht="12.75" customHeight="1" x14ac:dyDescent="0.2"/>
    <row r="44675" ht="12.75" customHeight="1" x14ac:dyDescent="0.2"/>
    <row r="44676" ht="12.75" customHeight="1" x14ac:dyDescent="0.2"/>
    <row r="44677" ht="12.75" customHeight="1" x14ac:dyDescent="0.2"/>
    <row r="44678" ht="12.75" customHeight="1" x14ac:dyDescent="0.2"/>
    <row r="44679" ht="12.75" customHeight="1" x14ac:dyDescent="0.2"/>
    <row r="44680" ht="12.75" customHeight="1" x14ac:dyDescent="0.2"/>
    <row r="44681" ht="12.75" customHeight="1" x14ac:dyDescent="0.2"/>
    <row r="44682" ht="12.75" customHeight="1" x14ac:dyDescent="0.2"/>
    <row r="44683" ht="12.75" customHeight="1" x14ac:dyDescent="0.2"/>
    <row r="44684" ht="12.75" customHeight="1" x14ac:dyDescent="0.2"/>
    <row r="44685" ht="12.75" customHeight="1" x14ac:dyDescent="0.2"/>
    <row r="44686" ht="12.75" customHeight="1" x14ac:dyDescent="0.2"/>
    <row r="44687" ht="12.75" customHeight="1" x14ac:dyDescent="0.2"/>
    <row r="44688" ht="12.75" customHeight="1" x14ac:dyDescent="0.2"/>
    <row r="44689" ht="12.75" customHeight="1" x14ac:dyDescent="0.2"/>
    <row r="44690" ht="12.75" customHeight="1" x14ac:dyDescent="0.2"/>
    <row r="44691" ht="12.75" customHeight="1" x14ac:dyDescent="0.2"/>
    <row r="44692" ht="12.75" customHeight="1" x14ac:dyDescent="0.2"/>
    <row r="44693" ht="12.75" customHeight="1" x14ac:dyDescent="0.2"/>
    <row r="44694" ht="12.75" customHeight="1" x14ac:dyDescent="0.2"/>
    <row r="44695" ht="12.75" customHeight="1" x14ac:dyDescent="0.2"/>
    <row r="44696" ht="12.75" customHeight="1" x14ac:dyDescent="0.2"/>
    <row r="44697" ht="12.75" customHeight="1" x14ac:dyDescent="0.2"/>
    <row r="44698" ht="12.75" customHeight="1" x14ac:dyDescent="0.2"/>
    <row r="44699" ht="12.75" customHeight="1" x14ac:dyDescent="0.2"/>
    <row r="44700" ht="12.75" customHeight="1" x14ac:dyDescent="0.2"/>
    <row r="44701" ht="12.75" customHeight="1" x14ac:dyDescent="0.2"/>
    <row r="44702" ht="12.75" customHeight="1" x14ac:dyDescent="0.2"/>
    <row r="44703" ht="12.75" customHeight="1" x14ac:dyDescent="0.2"/>
    <row r="44704" ht="12.75" customHeight="1" x14ac:dyDescent="0.2"/>
    <row r="44705" ht="12.75" customHeight="1" x14ac:dyDescent="0.2"/>
    <row r="44706" ht="12.75" customHeight="1" x14ac:dyDescent="0.2"/>
    <row r="44707" ht="12.75" customHeight="1" x14ac:dyDescent="0.2"/>
    <row r="44708" ht="12.75" customHeight="1" x14ac:dyDescent="0.2"/>
    <row r="44709" ht="12.75" customHeight="1" x14ac:dyDescent="0.2"/>
    <row r="44710" ht="12.75" customHeight="1" x14ac:dyDescent="0.2"/>
    <row r="44711" ht="12.75" customHeight="1" x14ac:dyDescent="0.2"/>
    <row r="44712" ht="12.75" customHeight="1" x14ac:dyDescent="0.2"/>
    <row r="44713" ht="12.75" customHeight="1" x14ac:dyDescent="0.2"/>
    <row r="44714" ht="12.75" customHeight="1" x14ac:dyDescent="0.2"/>
    <row r="44715" ht="12.75" customHeight="1" x14ac:dyDescent="0.2"/>
    <row r="44716" ht="12.75" customHeight="1" x14ac:dyDescent="0.2"/>
    <row r="44717" ht="12.75" customHeight="1" x14ac:dyDescent="0.2"/>
    <row r="44718" ht="12.75" customHeight="1" x14ac:dyDescent="0.2"/>
    <row r="44719" ht="12.75" customHeight="1" x14ac:dyDescent="0.2"/>
    <row r="44720" ht="12.75" customHeight="1" x14ac:dyDescent="0.2"/>
    <row r="44721" ht="12.75" customHeight="1" x14ac:dyDescent="0.2"/>
    <row r="44722" ht="12.75" customHeight="1" x14ac:dyDescent="0.2"/>
    <row r="44723" ht="12.75" customHeight="1" x14ac:dyDescent="0.2"/>
    <row r="44724" ht="12.75" customHeight="1" x14ac:dyDescent="0.2"/>
    <row r="44725" ht="12.75" customHeight="1" x14ac:dyDescent="0.2"/>
    <row r="44726" ht="12.75" customHeight="1" x14ac:dyDescent="0.2"/>
    <row r="44727" ht="12.75" customHeight="1" x14ac:dyDescent="0.2"/>
    <row r="44728" ht="12.75" customHeight="1" x14ac:dyDescent="0.2"/>
    <row r="44729" ht="12.75" customHeight="1" x14ac:dyDescent="0.2"/>
    <row r="44730" ht="12.75" customHeight="1" x14ac:dyDescent="0.2"/>
    <row r="44731" ht="12.75" customHeight="1" x14ac:dyDescent="0.2"/>
    <row r="44732" ht="12.75" customHeight="1" x14ac:dyDescent="0.2"/>
    <row r="44733" ht="12.75" customHeight="1" x14ac:dyDescent="0.2"/>
    <row r="44734" ht="12.75" customHeight="1" x14ac:dyDescent="0.2"/>
    <row r="44735" ht="12.75" customHeight="1" x14ac:dyDescent="0.2"/>
    <row r="44736" ht="12.75" customHeight="1" x14ac:dyDescent="0.2"/>
    <row r="44737" ht="12.75" customHeight="1" x14ac:dyDescent="0.2"/>
    <row r="44738" ht="12.75" customHeight="1" x14ac:dyDescent="0.2"/>
    <row r="44739" ht="12.75" customHeight="1" x14ac:dyDescent="0.2"/>
    <row r="44740" ht="12.75" customHeight="1" x14ac:dyDescent="0.2"/>
    <row r="44741" ht="12.75" customHeight="1" x14ac:dyDescent="0.2"/>
    <row r="44742" ht="12.75" customHeight="1" x14ac:dyDescent="0.2"/>
    <row r="44743" ht="12.75" customHeight="1" x14ac:dyDescent="0.2"/>
    <row r="44744" ht="12.75" customHeight="1" x14ac:dyDescent="0.2"/>
    <row r="44745" ht="12.75" customHeight="1" x14ac:dyDescent="0.2"/>
    <row r="44746" ht="12.75" customHeight="1" x14ac:dyDescent="0.2"/>
    <row r="44747" ht="12.75" customHeight="1" x14ac:dyDescent="0.2"/>
    <row r="44748" ht="12.75" customHeight="1" x14ac:dyDescent="0.2"/>
    <row r="44749" ht="12.75" customHeight="1" x14ac:dyDescent="0.2"/>
    <row r="44750" ht="12.75" customHeight="1" x14ac:dyDescent="0.2"/>
    <row r="44751" ht="12.75" customHeight="1" x14ac:dyDescent="0.2"/>
    <row r="44752" ht="12.75" customHeight="1" x14ac:dyDescent="0.2"/>
    <row r="44753" ht="12.75" customHeight="1" x14ac:dyDescent="0.2"/>
    <row r="44754" ht="12.75" customHeight="1" x14ac:dyDescent="0.2"/>
    <row r="44755" ht="12.75" customHeight="1" x14ac:dyDescent="0.2"/>
    <row r="44756" ht="12.75" customHeight="1" x14ac:dyDescent="0.2"/>
    <row r="44757" ht="12.75" customHeight="1" x14ac:dyDescent="0.2"/>
    <row r="44758" ht="12.75" customHeight="1" x14ac:dyDescent="0.2"/>
    <row r="44759" ht="12.75" customHeight="1" x14ac:dyDescent="0.2"/>
    <row r="44760" ht="12.75" customHeight="1" x14ac:dyDescent="0.2"/>
    <row r="44761" ht="12.75" customHeight="1" x14ac:dyDescent="0.2"/>
    <row r="44762" ht="12.75" customHeight="1" x14ac:dyDescent="0.2"/>
    <row r="44763" ht="12.75" customHeight="1" x14ac:dyDescent="0.2"/>
    <row r="44764" ht="12.75" customHeight="1" x14ac:dyDescent="0.2"/>
    <row r="44765" ht="12.75" customHeight="1" x14ac:dyDescent="0.2"/>
    <row r="44766" ht="12.75" customHeight="1" x14ac:dyDescent="0.2"/>
    <row r="44767" ht="12.75" customHeight="1" x14ac:dyDescent="0.2"/>
    <row r="44768" ht="12.75" customHeight="1" x14ac:dyDescent="0.2"/>
    <row r="44769" ht="12.75" customHeight="1" x14ac:dyDescent="0.2"/>
    <row r="44770" ht="12.75" customHeight="1" x14ac:dyDescent="0.2"/>
    <row r="44771" ht="12.75" customHeight="1" x14ac:dyDescent="0.2"/>
    <row r="44772" ht="12.75" customHeight="1" x14ac:dyDescent="0.2"/>
    <row r="44773" ht="12.75" customHeight="1" x14ac:dyDescent="0.2"/>
    <row r="44774" ht="12.75" customHeight="1" x14ac:dyDescent="0.2"/>
    <row r="44775" ht="12.75" customHeight="1" x14ac:dyDescent="0.2"/>
    <row r="44776" ht="12.75" customHeight="1" x14ac:dyDescent="0.2"/>
    <row r="44777" ht="12.75" customHeight="1" x14ac:dyDescent="0.2"/>
    <row r="44778" ht="12.75" customHeight="1" x14ac:dyDescent="0.2"/>
    <row r="44779" ht="12.75" customHeight="1" x14ac:dyDescent="0.2"/>
    <row r="44780" ht="12.75" customHeight="1" x14ac:dyDescent="0.2"/>
    <row r="44781" ht="12.75" customHeight="1" x14ac:dyDescent="0.2"/>
    <row r="44782" ht="12.75" customHeight="1" x14ac:dyDescent="0.2"/>
    <row r="44783" ht="12.75" customHeight="1" x14ac:dyDescent="0.2"/>
    <row r="44784" ht="12.75" customHeight="1" x14ac:dyDescent="0.2"/>
    <row r="44785" ht="12.75" customHeight="1" x14ac:dyDescent="0.2"/>
    <row r="44786" ht="12.75" customHeight="1" x14ac:dyDescent="0.2"/>
    <row r="44787" ht="12.75" customHeight="1" x14ac:dyDescent="0.2"/>
    <row r="44788" ht="12.75" customHeight="1" x14ac:dyDescent="0.2"/>
    <row r="44789" ht="12.75" customHeight="1" x14ac:dyDescent="0.2"/>
    <row r="44790" ht="12.75" customHeight="1" x14ac:dyDescent="0.2"/>
    <row r="44791" ht="12.75" customHeight="1" x14ac:dyDescent="0.2"/>
    <row r="44792" ht="12.75" customHeight="1" x14ac:dyDescent="0.2"/>
    <row r="44793" ht="12.75" customHeight="1" x14ac:dyDescent="0.2"/>
    <row r="44794" ht="12.75" customHeight="1" x14ac:dyDescent="0.2"/>
    <row r="44795" ht="12.75" customHeight="1" x14ac:dyDescent="0.2"/>
    <row r="44796" ht="12.75" customHeight="1" x14ac:dyDescent="0.2"/>
    <row r="44797" ht="12.75" customHeight="1" x14ac:dyDescent="0.2"/>
    <row r="44798" ht="12.75" customHeight="1" x14ac:dyDescent="0.2"/>
    <row r="44799" ht="12.75" customHeight="1" x14ac:dyDescent="0.2"/>
    <row r="44800" ht="12.75" customHeight="1" x14ac:dyDescent="0.2"/>
    <row r="44801" ht="12.75" customHeight="1" x14ac:dyDescent="0.2"/>
    <row r="44802" ht="12.75" customHeight="1" x14ac:dyDescent="0.2"/>
    <row r="44803" ht="12.75" customHeight="1" x14ac:dyDescent="0.2"/>
    <row r="44804" ht="12.75" customHeight="1" x14ac:dyDescent="0.2"/>
    <row r="44805" ht="12.75" customHeight="1" x14ac:dyDescent="0.2"/>
    <row r="44806" ht="12.75" customHeight="1" x14ac:dyDescent="0.2"/>
    <row r="44807" ht="12.75" customHeight="1" x14ac:dyDescent="0.2"/>
    <row r="44808" ht="12.75" customHeight="1" x14ac:dyDescent="0.2"/>
    <row r="44809" ht="12.75" customHeight="1" x14ac:dyDescent="0.2"/>
    <row r="44810" ht="12.75" customHeight="1" x14ac:dyDescent="0.2"/>
    <row r="44811" ht="12.75" customHeight="1" x14ac:dyDescent="0.2"/>
    <row r="44812" ht="12.75" customHeight="1" x14ac:dyDescent="0.2"/>
    <row r="44813" ht="12.75" customHeight="1" x14ac:dyDescent="0.2"/>
    <row r="44814" ht="12.75" customHeight="1" x14ac:dyDescent="0.2"/>
    <row r="44815" ht="12.75" customHeight="1" x14ac:dyDescent="0.2"/>
    <row r="44816" ht="12.75" customHeight="1" x14ac:dyDescent="0.2"/>
    <row r="44817" ht="12.75" customHeight="1" x14ac:dyDescent="0.2"/>
    <row r="44818" ht="12.75" customHeight="1" x14ac:dyDescent="0.2"/>
    <row r="44819" ht="12.75" customHeight="1" x14ac:dyDescent="0.2"/>
    <row r="44820" ht="12.75" customHeight="1" x14ac:dyDescent="0.2"/>
    <row r="44821" ht="12.75" customHeight="1" x14ac:dyDescent="0.2"/>
    <row r="44822" ht="12.75" customHeight="1" x14ac:dyDescent="0.2"/>
    <row r="44823" ht="12.75" customHeight="1" x14ac:dyDescent="0.2"/>
    <row r="44824" ht="12.75" customHeight="1" x14ac:dyDescent="0.2"/>
    <row r="44825" ht="12.75" customHeight="1" x14ac:dyDescent="0.2"/>
    <row r="44826" ht="12.75" customHeight="1" x14ac:dyDescent="0.2"/>
    <row r="44827" ht="12.75" customHeight="1" x14ac:dyDescent="0.2"/>
    <row r="44828" ht="12.75" customHeight="1" x14ac:dyDescent="0.2"/>
    <row r="44829" ht="12.75" customHeight="1" x14ac:dyDescent="0.2"/>
    <row r="44830" ht="12.75" customHeight="1" x14ac:dyDescent="0.2"/>
    <row r="44831" ht="12.75" customHeight="1" x14ac:dyDescent="0.2"/>
    <row r="44832" ht="12.75" customHeight="1" x14ac:dyDescent="0.2"/>
    <row r="44833" ht="12.75" customHeight="1" x14ac:dyDescent="0.2"/>
    <row r="44834" ht="12.75" customHeight="1" x14ac:dyDescent="0.2"/>
    <row r="44835" ht="12.75" customHeight="1" x14ac:dyDescent="0.2"/>
    <row r="44836" ht="12.75" customHeight="1" x14ac:dyDescent="0.2"/>
    <row r="44837" ht="12.75" customHeight="1" x14ac:dyDescent="0.2"/>
    <row r="44838" ht="12.75" customHeight="1" x14ac:dyDescent="0.2"/>
    <row r="44839" ht="12.75" customHeight="1" x14ac:dyDescent="0.2"/>
    <row r="44840" ht="12.75" customHeight="1" x14ac:dyDescent="0.2"/>
    <row r="44841" ht="12.75" customHeight="1" x14ac:dyDescent="0.2"/>
    <row r="44842" ht="12.75" customHeight="1" x14ac:dyDescent="0.2"/>
    <row r="44843" ht="12.75" customHeight="1" x14ac:dyDescent="0.2"/>
    <row r="44844" ht="12.75" customHeight="1" x14ac:dyDescent="0.2"/>
    <row r="44845" ht="12.75" customHeight="1" x14ac:dyDescent="0.2"/>
    <row r="44846" ht="12.75" customHeight="1" x14ac:dyDescent="0.2"/>
    <row r="44847" ht="12.75" customHeight="1" x14ac:dyDescent="0.2"/>
    <row r="44848" ht="12.75" customHeight="1" x14ac:dyDescent="0.2"/>
    <row r="44849" ht="12.75" customHeight="1" x14ac:dyDescent="0.2"/>
    <row r="44850" ht="12.75" customHeight="1" x14ac:dyDescent="0.2"/>
    <row r="44851" ht="12.75" customHeight="1" x14ac:dyDescent="0.2"/>
    <row r="44852" ht="12.75" customHeight="1" x14ac:dyDescent="0.2"/>
    <row r="44853" ht="12.75" customHeight="1" x14ac:dyDescent="0.2"/>
    <row r="44854" ht="12.75" customHeight="1" x14ac:dyDescent="0.2"/>
    <row r="44855" ht="12.75" customHeight="1" x14ac:dyDescent="0.2"/>
    <row r="44856" ht="12.75" customHeight="1" x14ac:dyDescent="0.2"/>
    <row r="44857" ht="12.75" customHeight="1" x14ac:dyDescent="0.2"/>
    <row r="44858" ht="12.75" customHeight="1" x14ac:dyDescent="0.2"/>
    <row r="44859" ht="12.75" customHeight="1" x14ac:dyDescent="0.2"/>
    <row r="44860" ht="12.75" customHeight="1" x14ac:dyDescent="0.2"/>
    <row r="44861" ht="12.75" customHeight="1" x14ac:dyDescent="0.2"/>
    <row r="44862" ht="12.75" customHeight="1" x14ac:dyDescent="0.2"/>
    <row r="44863" ht="12.75" customHeight="1" x14ac:dyDescent="0.2"/>
    <row r="44864" ht="12.75" customHeight="1" x14ac:dyDescent="0.2"/>
    <row r="44865" ht="12.75" customHeight="1" x14ac:dyDescent="0.2"/>
    <row r="44866" ht="12.75" customHeight="1" x14ac:dyDescent="0.2"/>
    <row r="44867" ht="12.75" customHeight="1" x14ac:dyDescent="0.2"/>
    <row r="44868" ht="12.75" customHeight="1" x14ac:dyDescent="0.2"/>
    <row r="44869" ht="12.75" customHeight="1" x14ac:dyDescent="0.2"/>
    <row r="44870" ht="12.75" customHeight="1" x14ac:dyDescent="0.2"/>
    <row r="44871" ht="12.75" customHeight="1" x14ac:dyDescent="0.2"/>
    <row r="44872" ht="12.75" customHeight="1" x14ac:dyDescent="0.2"/>
    <row r="44873" ht="12.75" customHeight="1" x14ac:dyDescent="0.2"/>
    <row r="44874" ht="12.75" customHeight="1" x14ac:dyDescent="0.2"/>
    <row r="44875" ht="12.75" customHeight="1" x14ac:dyDescent="0.2"/>
    <row r="44876" ht="12.75" customHeight="1" x14ac:dyDescent="0.2"/>
    <row r="44877" ht="12.75" customHeight="1" x14ac:dyDescent="0.2"/>
    <row r="44878" ht="12.75" customHeight="1" x14ac:dyDescent="0.2"/>
    <row r="44879" ht="12.75" customHeight="1" x14ac:dyDescent="0.2"/>
    <row r="44880" ht="12.75" customHeight="1" x14ac:dyDescent="0.2"/>
    <row r="44881" ht="12.75" customHeight="1" x14ac:dyDescent="0.2"/>
    <row r="44882" ht="12.75" customHeight="1" x14ac:dyDescent="0.2"/>
    <row r="44883" ht="12.75" customHeight="1" x14ac:dyDescent="0.2"/>
    <row r="44884" ht="12.75" customHeight="1" x14ac:dyDescent="0.2"/>
    <row r="44885" ht="12.75" customHeight="1" x14ac:dyDescent="0.2"/>
    <row r="44886" ht="12.75" customHeight="1" x14ac:dyDescent="0.2"/>
    <row r="44887" ht="12.75" customHeight="1" x14ac:dyDescent="0.2"/>
    <row r="44888" ht="12.75" customHeight="1" x14ac:dyDescent="0.2"/>
    <row r="44889" ht="12.75" customHeight="1" x14ac:dyDescent="0.2"/>
    <row r="44890" ht="12.75" customHeight="1" x14ac:dyDescent="0.2"/>
    <row r="44891" ht="12.75" customHeight="1" x14ac:dyDescent="0.2"/>
    <row r="44892" ht="12.75" customHeight="1" x14ac:dyDescent="0.2"/>
    <row r="44893" ht="12.75" customHeight="1" x14ac:dyDescent="0.2"/>
    <row r="44894" ht="12.75" customHeight="1" x14ac:dyDescent="0.2"/>
    <row r="44895" ht="12.75" customHeight="1" x14ac:dyDescent="0.2"/>
    <row r="44896" ht="12.75" customHeight="1" x14ac:dyDescent="0.2"/>
    <row r="44897" ht="12.75" customHeight="1" x14ac:dyDescent="0.2"/>
    <row r="44898" ht="12.75" customHeight="1" x14ac:dyDescent="0.2"/>
    <row r="44899" ht="12.75" customHeight="1" x14ac:dyDescent="0.2"/>
    <row r="44900" ht="12.75" customHeight="1" x14ac:dyDescent="0.2"/>
    <row r="44901" ht="12.75" customHeight="1" x14ac:dyDescent="0.2"/>
    <row r="44902" ht="12.75" customHeight="1" x14ac:dyDescent="0.2"/>
    <row r="44903" ht="12.75" customHeight="1" x14ac:dyDescent="0.2"/>
    <row r="44904" ht="12.75" customHeight="1" x14ac:dyDescent="0.2"/>
    <row r="44905" ht="12.75" customHeight="1" x14ac:dyDescent="0.2"/>
    <row r="44906" ht="12.75" customHeight="1" x14ac:dyDescent="0.2"/>
    <row r="44907" ht="12.75" customHeight="1" x14ac:dyDescent="0.2"/>
    <row r="44908" ht="12.75" customHeight="1" x14ac:dyDescent="0.2"/>
    <row r="44909" ht="12.75" customHeight="1" x14ac:dyDescent="0.2"/>
    <row r="44910" ht="12.75" customHeight="1" x14ac:dyDescent="0.2"/>
    <row r="44911" ht="12.75" customHeight="1" x14ac:dyDescent="0.2"/>
    <row r="44912" ht="12.75" customHeight="1" x14ac:dyDescent="0.2"/>
    <row r="44913" ht="12.75" customHeight="1" x14ac:dyDescent="0.2"/>
    <row r="44914" ht="12.75" customHeight="1" x14ac:dyDescent="0.2"/>
    <row r="44915" ht="12.75" customHeight="1" x14ac:dyDescent="0.2"/>
    <row r="44916" ht="12.75" customHeight="1" x14ac:dyDescent="0.2"/>
    <row r="44917" ht="12.75" customHeight="1" x14ac:dyDescent="0.2"/>
    <row r="44918" ht="12.75" customHeight="1" x14ac:dyDescent="0.2"/>
    <row r="44919" ht="12.75" customHeight="1" x14ac:dyDescent="0.2"/>
    <row r="44920" ht="12.75" customHeight="1" x14ac:dyDescent="0.2"/>
    <row r="44921" ht="12.75" customHeight="1" x14ac:dyDescent="0.2"/>
    <row r="44922" ht="12.75" customHeight="1" x14ac:dyDescent="0.2"/>
    <row r="44923" ht="12.75" customHeight="1" x14ac:dyDescent="0.2"/>
    <row r="44924" ht="12.75" customHeight="1" x14ac:dyDescent="0.2"/>
    <row r="44925" ht="12.75" customHeight="1" x14ac:dyDescent="0.2"/>
    <row r="44926" ht="12.75" customHeight="1" x14ac:dyDescent="0.2"/>
    <row r="44927" ht="12.75" customHeight="1" x14ac:dyDescent="0.2"/>
    <row r="44928" ht="12.75" customHeight="1" x14ac:dyDescent="0.2"/>
    <row r="44929" ht="12.75" customHeight="1" x14ac:dyDescent="0.2"/>
    <row r="44930" ht="12.75" customHeight="1" x14ac:dyDescent="0.2"/>
    <row r="44931" ht="12.75" customHeight="1" x14ac:dyDescent="0.2"/>
    <row r="44932" ht="12.75" customHeight="1" x14ac:dyDescent="0.2"/>
    <row r="44933" ht="12.75" customHeight="1" x14ac:dyDescent="0.2"/>
    <row r="44934" ht="12.75" customHeight="1" x14ac:dyDescent="0.2"/>
    <row r="44935" ht="12.75" customHeight="1" x14ac:dyDescent="0.2"/>
    <row r="44936" ht="12.75" customHeight="1" x14ac:dyDescent="0.2"/>
    <row r="44937" ht="12.75" customHeight="1" x14ac:dyDescent="0.2"/>
    <row r="44938" ht="12.75" customHeight="1" x14ac:dyDescent="0.2"/>
    <row r="44939" ht="12.75" customHeight="1" x14ac:dyDescent="0.2"/>
    <row r="44940" ht="12.75" customHeight="1" x14ac:dyDescent="0.2"/>
    <row r="44941" ht="12.75" customHeight="1" x14ac:dyDescent="0.2"/>
    <row r="44942" ht="12.75" customHeight="1" x14ac:dyDescent="0.2"/>
    <row r="44943" ht="12.75" customHeight="1" x14ac:dyDescent="0.2"/>
    <row r="44944" ht="12.75" customHeight="1" x14ac:dyDescent="0.2"/>
    <row r="44945" ht="12.75" customHeight="1" x14ac:dyDescent="0.2"/>
    <row r="44946" ht="12.75" customHeight="1" x14ac:dyDescent="0.2"/>
    <row r="44947" ht="12.75" customHeight="1" x14ac:dyDescent="0.2"/>
    <row r="44948" ht="12.75" customHeight="1" x14ac:dyDescent="0.2"/>
    <row r="44949" ht="12.75" customHeight="1" x14ac:dyDescent="0.2"/>
    <row r="44950" ht="12.75" customHeight="1" x14ac:dyDescent="0.2"/>
    <row r="44951" ht="12.75" customHeight="1" x14ac:dyDescent="0.2"/>
    <row r="44952" ht="12.75" customHeight="1" x14ac:dyDescent="0.2"/>
    <row r="44953" ht="12.75" customHeight="1" x14ac:dyDescent="0.2"/>
    <row r="44954" ht="12.75" customHeight="1" x14ac:dyDescent="0.2"/>
    <row r="44955" ht="12.75" customHeight="1" x14ac:dyDescent="0.2"/>
    <row r="44956" ht="12.75" customHeight="1" x14ac:dyDescent="0.2"/>
    <row r="44957" ht="12.75" customHeight="1" x14ac:dyDescent="0.2"/>
    <row r="44958" ht="12.75" customHeight="1" x14ac:dyDescent="0.2"/>
    <row r="44959" ht="12.75" customHeight="1" x14ac:dyDescent="0.2"/>
    <row r="44960" ht="12.75" customHeight="1" x14ac:dyDescent="0.2"/>
    <row r="44961" ht="12.75" customHeight="1" x14ac:dyDescent="0.2"/>
    <row r="44962" ht="12.75" customHeight="1" x14ac:dyDescent="0.2"/>
    <row r="44963" ht="12.75" customHeight="1" x14ac:dyDescent="0.2"/>
    <row r="44964" ht="12.75" customHeight="1" x14ac:dyDescent="0.2"/>
    <row r="44965" ht="12.75" customHeight="1" x14ac:dyDescent="0.2"/>
    <row r="44966" ht="12.75" customHeight="1" x14ac:dyDescent="0.2"/>
    <row r="44967" ht="12.75" customHeight="1" x14ac:dyDescent="0.2"/>
    <row r="44968" ht="12.75" customHeight="1" x14ac:dyDescent="0.2"/>
    <row r="44969" ht="12.75" customHeight="1" x14ac:dyDescent="0.2"/>
    <row r="44970" ht="12.75" customHeight="1" x14ac:dyDescent="0.2"/>
    <row r="44971" ht="12.75" customHeight="1" x14ac:dyDescent="0.2"/>
    <row r="44972" ht="12.75" customHeight="1" x14ac:dyDescent="0.2"/>
    <row r="44973" ht="12.75" customHeight="1" x14ac:dyDescent="0.2"/>
    <row r="44974" ht="12.75" customHeight="1" x14ac:dyDescent="0.2"/>
    <row r="44975" ht="12.75" customHeight="1" x14ac:dyDescent="0.2"/>
    <row r="44976" ht="12.75" customHeight="1" x14ac:dyDescent="0.2"/>
    <row r="44977" ht="12.75" customHeight="1" x14ac:dyDescent="0.2"/>
    <row r="44978" ht="12.75" customHeight="1" x14ac:dyDescent="0.2"/>
    <row r="44979" ht="12.75" customHeight="1" x14ac:dyDescent="0.2"/>
    <row r="44980" ht="12.75" customHeight="1" x14ac:dyDescent="0.2"/>
    <row r="44981" ht="12.75" customHeight="1" x14ac:dyDescent="0.2"/>
    <row r="44982" ht="12.75" customHeight="1" x14ac:dyDescent="0.2"/>
    <row r="44983" ht="12.75" customHeight="1" x14ac:dyDescent="0.2"/>
    <row r="44984" ht="12.75" customHeight="1" x14ac:dyDescent="0.2"/>
    <row r="44985" ht="12.75" customHeight="1" x14ac:dyDescent="0.2"/>
    <row r="44986" ht="12.75" customHeight="1" x14ac:dyDescent="0.2"/>
    <row r="44987" ht="12.75" customHeight="1" x14ac:dyDescent="0.2"/>
    <row r="44988" ht="12.75" customHeight="1" x14ac:dyDescent="0.2"/>
    <row r="44989" ht="12.75" customHeight="1" x14ac:dyDescent="0.2"/>
    <row r="44990" ht="12.75" customHeight="1" x14ac:dyDescent="0.2"/>
    <row r="44991" ht="12.75" customHeight="1" x14ac:dyDescent="0.2"/>
    <row r="44992" ht="12.75" customHeight="1" x14ac:dyDescent="0.2"/>
    <row r="44993" ht="12.75" customHeight="1" x14ac:dyDescent="0.2"/>
    <row r="44994" ht="12.75" customHeight="1" x14ac:dyDescent="0.2"/>
    <row r="44995" ht="12.75" customHeight="1" x14ac:dyDescent="0.2"/>
    <row r="44996" ht="12.75" customHeight="1" x14ac:dyDescent="0.2"/>
    <row r="44997" ht="12.75" customHeight="1" x14ac:dyDescent="0.2"/>
    <row r="44998" ht="12.75" customHeight="1" x14ac:dyDescent="0.2"/>
    <row r="44999" ht="12.75" customHeight="1" x14ac:dyDescent="0.2"/>
    <row r="45000" ht="12.75" customHeight="1" x14ac:dyDescent="0.2"/>
    <row r="45001" ht="12.75" customHeight="1" x14ac:dyDescent="0.2"/>
    <row r="45002" ht="12.75" customHeight="1" x14ac:dyDescent="0.2"/>
    <row r="45003" ht="12.75" customHeight="1" x14ac:dyDescent="0.2"/>
    <row r="45004" ht="12.75" customHeight="1" x14ac:dyDescent="0.2"/>
    <row r="45005" ht="12.75" customHeight="1" x14ac:dyDescent="0.2"/>
    <row r="45006" ht="12.75" customHeight="1" x14ac:dyDescent="0.2"/>
    <row r="45007" ht="12.75" customHeight="1" x14ac:dyDescent="0.2"/>
    <row r="45008" ht="12.75" customHeight="1" x14ac:dyDescent="0.2"/>
    <row r="45009" ht="12.75" customHeight="1" x14ac:dyDescent="0.2"/>
    <row r="45010" ht="12.75" customHeight="1" x14ac:dyDescent="0.2"/>
    <row r="45011" ht="12.75" customHeight="1" x14ac:dyDescent="0.2"/>
    <row r="45012" ht="12.75" customHeight="1" x14ac:dyDescent="0.2"/>
    <row r="45013" ht="12.75" customHeight="1" x14ac:dyDescent="0.2"/>
    <row r="45014" ht="12.75" customHeight="1" x14ac:dyDescent="0.2"/>
    <row r="45015" ht="12.75" customHeight="1" x14ac:dyDescent="0.2"/>
    <row r="45016" ht="12.75" customHeight="1" x14ac:dyDescent="0.2"/>
    <row r="45017" ht="12.75" customHeight="1" x14ac:dyDescent="0.2"/>
    <row r="45018" ht="12.75" customHeight="1" x14ac:dyDescent="0.2"/>
    <row r="45019" ht="12.75" customHeight="1" x14ac:dyDescent="0.2"/>
    <row r="45020" ht="12.75" customHeight="1" x14ac:dyDescent="0.2"/>
    <row r="45021" ht="12.75" customHeight="1" x14ac:dyDescent="0.2"/>
    <row r="45022" ht="12.75" customHeight="1" x14ac:dyDescent="0.2"/>
    <row r="45023" ht="12.75" customHeight="1" x14ac:dyDescent="0.2"/>
    <row r="45024" ht="12.75" customHeight="1" x14ac:dyDescent="0.2"/>
    <row r="45025" ht="12.75" customHeight="1" x14ac:dyDescent="0.2"/>
    <row r="45026" ht="12.75" customHeight="1" x14ac:dyDescent="0.2"/>
    <row r="45027" ht="12.75" customHeight="1" x14ac:dyDescent="0.2"/>
    <row r="45028" ht="12.75" customHeight="1" x14ac:dyDescent="0.2"/>
    <row r="45029" ht="12.75" customHeight="1" x14ac:dyDescent="0.2"/>
    <row r="45030" ht="12.75" customHeight="1" x14ac:dyDescent="0.2"/>
    <row r="45031" ht="12.75" customHeight="1" x14ac:dyDescent="0.2"/>
    <row r="45032" ht="12.75" customHeight="1" x14ac:dyDescent="0.2"/>
    <row r="45033" ht="12.75" customHeight="1" x14ac:dyDescent="0.2"/>
    <row r="45034" ht="12.75" customHeight="1" x14ac:dyDescent="0.2"/>
    <row r="45035" ht="12.75" customHeight="1" x14ac:dyDescent="0.2"/>
    <row r="45036" ht="12.75" customHeight="1" x14ac:dyDescent="0.2"/>
    <row r="45037" ht="12.75" customHeight="1" x14ac:dyDescent="0.2"/>
    <row r="45038" ht="12.75" customHeight="1" x14ac:dyDescent="0.2"/>
    <row r="45039" ht="12.75" customHeight="1" x14ac:dyDescent="0.2"/>
    <row r="45040" ht="12.75" customHeight="1" x14ac:dyDescent="0.2"/>
    <row r="45041" ht="12.75" customHeight="1" x14ac:dyDescent="0.2"/>
    <row r="45042" ht="12.75" customHeight="1" x14ac:dyDescent="0.2"/>
    <row r="45043" ht="12.75" customHeight="1" x14ac:dyDescent="0.2"/>
    <row r="45044" ht="12.75" customHeight="1" x14ac:dyDescent="0.2"/>
    <row r="45045" ht="12.75" customHeight="1" x14ac:dyDescent="0.2"/>
    <row r="45046" ht="12.75" customHeight="1" x14ac:dyDescent="0.2"/>
    <row r="45047" ht="12.75" customHeight="1" x14ac:dyDescent="0.2"/>
    <row r="45048" ht="12.75" customHeight="1" x14ac:dyDescent="0.2"/>
    <row r="45049" ht="12.75" customHeight="1" x14ac:dyDescent="0.2"/>
    <row r="45050" ht="12.75" customHeight="1" x14ac:dyDescent="0.2"/>
    <row r="45051" ht="12.75" customHeight="1" x14ac:dyDescent="0.2"/>
    <row r="45052" ht="12.75" customHeight="1" x14ac:dyDescent="0.2"/>
    <row r="45053" ht="12.75" customHeight="1" x14ac:dyDescent="0.2"/>
    <row r="45054" ht="12.75" customHeight="1" x14ac:dyDescent="0.2"/>
    <row r="45055" ht="12.75" customHeight="1" x14ac:dyDescent="0.2"/>
    <row r="45056" ht="12.75" customHeight="1" x14ac:dyDescent="0.2"/>
    <row r="45057" ht="12.75" customHeight="1" x14ac:dyDescent="0.2"/>
    <row r="45058" ht="12.75" customHeight="1" x14ac:dyDescent="0.2"/>
    <row r="45059" ht="12.75" customHeight="1" x14ac:dyDescent="0.2"/>
    <row r="45060" ht="12.75" customHeight="1" x14ac:dyDescent="0.2"/>
    <row r="45061" ht="12.75" customHeight="1" x14ac:dyDescent="0.2"/>
    <row r="45062" ht="12.75" customHeight="1" x14ac:dyDescent="0.2"/>
    <row r="45063" ht="12.75" customHeight="1" x14ac:dyDescent="0.2"/>
    <row r="45064" ht="12.75" customHeight="1" x14ac:dyDescent="0.2"/>
    <row r="45065" ht="12.75" customHeight="1" x14ac:dyDescent="0.2"/>
    <row r="45066" ht="12.75" customHeight="1" x14ac:dyDescent="0.2"/>
    <row r="45067" ht="12.75" customHeight="1" x14ac:dyDescent="0.2"/>
    <row r="45068" ht="12.75" customHeight="1" x14ac:dyDescent="0.2"/>
    <row r="45069" ht="12.75" customHeight="1" x14ac:dyDescent="0.2"/>
    <row r="45070" ht="12.75" customHeight="1" x14ac:dyDescent="0.2"/>
    <row r="45071" ht="12.75" customHeight="1" x14ac:dyDescent="0.2"/>
    <row r="45072" ht="12.75" customHeight="1" x14ac:dyDescent="0.2"/>
    <row r="45073" ht="12.75" customHeight="1" x14ac:dyDescent="0.2"/>
    <row r="45074" ht="12.75" customHeight="1" x14ac:dyDescent="0.2"/>
    <row r="45075" ht="12.75" customHeight="1" x14ac:dyDescent="0.2"/>
    <row r="45076" ht="12.75" customHeight="1" x14ac:dyDescent="0.2"/>
    <row r="45077" ht="12.75" customHeight="1" x14ac:dyDescent="0.2"/>
    <row r="45078" ht="12.75" customHeight="1" x14ac:dyDescent="0.2"/>
    <row r="45079" ht="12.75" customHeight="1" x14ac:dyDescent="0.2"/>
    <row r="45080" ht="12.75" customHeight="1" x14ac:dyDescent="0.2"/>
    <row r="45081" ht="12.75" customHeight="1" x14ac:dyDescent="0.2"/>
    <row r="45082" ht="12.75" customHeight="1" x14ac:dyDescent="0.2"/>
    <row r="45083" ht="12.75" customHeight="1" x14ac:dyDescent="0.2"/>
    <row r="45084" ht="12.75" customHeight="1" x14ac:dyDescent="0.2"/>
    <row r="45085" ht="12.75" customHeight="1" x14ac:dyDescent="0.2"/>
    <row r="45086" ht="12.75" customHeight="1" x14ac:dyDescent="0.2"/>
    <row r="45087" ht="12.75" customHeight="1" x14ac:dyDescent="0.2"/>
    <row r="45088" ht="12.75" customHeight="1" x14ac:dyDescent="0.2"/>
    <row r="45089" ht="12.75" customHeight="1" x14ac:dyDescent="0.2"/>
    <row r="45090" ht="12.75" customHeight="1" x14ac:dyDescent="0.2"/>
    <row r="45091" ht="12.75" customHeight="1" x14ac:dyDescent="0.2"/>
    <row r="45092" ht="12.75" customHeight="1" x14ac:dyDescent="0.2"/>
    <row r="45093" ht="12.75" customHeight="1" x14ac:dyDescent="0.2"/>
    <row r="45094" ht="12.75" customHeight="1" x14ac:dyDescent="0.2"/>
    <row r="45095" ht="12.75" customHeight="1" x14ac:dyDescent="0.2"/>
    <row r="45096" ht="12.75" customHeight="1" x14ac:dyDescent="0.2"/>
    <row r="45097" ht="12.75" customHeight="1" x14ac:dyDescent="0.2"/>
    <row r="45098" ht="12.75" customHeight="1" x14ac:dyDescent="0.2"/>
    <row r="45099" ht="12.75" customHeight="1" x14ac:dyDescent="0.2"/>
    <row r="45100" ht="12.75" customHeight="1" x14ac:dyDescent="0.2"/>
    <row r="45101" ht="12.75" customHeight="1" x14ac:dyDescent="0.2"/>
    <row r="45102" ht="12.75" customHeight="1" x14ac:dyDescent="0.2"/>
    <row r="45103" ht="12.75" customHeight="1" x14ac:dyDescent="0.2"/>
    <row r="45104" ht="12.75" customHeight="1" x14ac:dyDescent="0.2"/>
    <row r="45105" ht="12.75" customHeight="1" x14ac:dyDescent="0.2"/>
    <row r="45106" ht="12.75" customHeight="1" x14ac:dyDescent="0.2"/>
    <row r="45107" ht="12.75" customHeight="1" x14ac:dyDescent="0.2"/>
    <row r="45108" ht="12.75" customHeight="1" x14ac:dyDescent="0.2"/>
    <row r="45109" ht="12.75" customHeight="1" x14ac:dyDescent="0.2"/>
    <row r="45110" ht="12.75" customHeight="1" x14ac:dyDescent="0.2"/>
    <row r="45111" ht="12.75" customHeight="1" x14ac:dyDescent="0.2"/>
    <row r="45112" ht="12.75" customHeight="1" x14ac:dyDescent="0.2"/>
    <row r="45113" ht="12.75" customHeight="1" x14ac:dyDescent="0.2"/>
    <row r="45114" ht="12.75" customHeight="1" x14ac:dyDescent="0.2"/>
    <row r="45115" ht="12.75" customHeight="1" x14ac:dyDescent="0.2"/>
    <row r="45116" ht="12.75" customHeight="1" x14ac:dyDescent="0.2"/>
    <row r="45117" ht="12.75" customHeight="1" x14ac:dyDescent="0.2"/>
    <row r="45118" ht="12.75" customHeight="1" x14ac:dyDescent="0.2"/>
    <row r="45119" ht="12.75" customHeight="1" x14ac:dyDescent="0.2"/>
    <row r="45120" ht="12.75" customHeight="1" x14ac:dyDescent="0.2"/>
    <row r="45121" ht="12.75" customHeight="1" x14ac:dyDescent="0.2"/>
    <row r="45122" ht="12.75" customHeight="1" x14ac:dyDescent="0.2"/>
    <row r="45123" ht="12.75" customHeight="1" x14ac:dyDescent="0.2"/>
    <row r="45124" ht="12.75" customHeight="1" x14ac:dyDescent="0.2"/>
    <row r="45125" ht="12.75" customHeight="1" x14ac:dyDescent="0.2"/>
    <row r="45126" ht="12.75" customHeight="1" x14ac:dyDescent="0.2"/>
    <row r="45127" ht="12.75" customHeight="1" x14ac:dyDescent="0.2"/>
    <row r="45128" ht="12.75" customHeight="1" x14ac:dyDescent="0.2"/>
    <row r="45129" ht="12.75" customHeight="1" x14ac:dyDescent="0.2"/>
    <row r="45130" ht="12.75" customHeight="1" x14ac:dyDescent="0.2"/>
    <row r="45131" ht="12.75" customHeight="1" x14ac:dyDescent="0.2"/>
    <row r="45132" ht="12.75" customHeight="1" x14ac:dyDescent="0.2"/>
    <row r="45133" ht="12.75" customHeight="1" x14ac:dyDescent="0.2"/>
    <row r="45134" ht="12.75" customHeight="1" x14ac:dyDescent="0.2"/>
    <row r="45135" ht="12.75" customHeight="1" x14ac:dyDescent="0.2"/>
    <row r="45136" ht="12.75" customHeight="1" x14ac:dyDescent="0.2"/>
    <row r="45137" ht="12.75" customHeight="1" x14ac:dyDescent="0.2"/>
    <row r="45138" ht="12.75" customHeight="1" x14ac:dyDescent="0.2"/>
    <row r="45139" ht="12.75" customHeight="1" x14ac:dyDescent="0.2"/>
    <row r="45140" ht="12.75" customHeight="1" x14ac:dyDescent="0.2"/>
    <row r="45141" ht="12.75" customHeight="1" x14ac:dyDescent="0.2"/>
    <row r="45142" ht="12.75" customHeight="1" x14ac:dyDescent="0.2"/>
    <row r="45143" ht="12.75" customHeight="1" x14ac:dyDescent="0.2"/>
    <row r="45144" ht="12.75" customHeight="1" x14ac:dyDescent="0.2"/>
    <row r="45145" ht="12.75" customHeight="1" x14ac:dyDescent="0.2"/>
    <row r="45146" ht="12.75" customHeight="1" x14ac:dyDescent="0.2"/>
    <row r="45147" ht="12.75" customHeight="1" x14ac:dyDescent="0.2"/>
    <row r="45148" ht="12.75" customHeight="1" x14ac:dyDescent="0.2"/>
    <row r="45149" ht="12.75" customHeight="1" x14ac:dyDescent="0.2"/>
    <row r="45150" ht="12.75" customHeight="1" x14ac:dyDescent="0.2"/>
    <row r="45151" ht="12.75" customHeight="1" x14ac:dyDescent="0.2"/>
    <row r="45152" ht="12.75" customHeight="1" x14ac:dyDescent="0.2"/>
    <row r="45153" ht="12.75" customHeight="1" x14ac:dyDescent="0.2"/>
    <row r="45154" ht="12.75" customHeight="1" x14ac:dyDescent="0.2"/>
    <row r="45155" ht="12.75" customHeight="1" x14ac:dyDescent="0.2"/>
    <row r="45156" ht="12.75" customHeight="1" x14ac:dyDescent="0.2"/>
    <row r="45157" ht="12.75" customHeight="1" x14ac:dyDescent="0.2"/>
    <row r="45158" ht="12.75" customHeight="1" x14ac:dyDescent="0.2"/>
    <row r="45159" ht="12.75" customHeight="1" x14ac:dyDescent="0.2"/>
    <row r="45160" ht="12.75" customHeight="1" x14ac:dyDescent="0.2"/>
    <row r="45161" ht="12.75" customHeight="1" x14ac:dyDescent="0.2"/>
    <row r="45162" ht="12.75" customHeight="1" x14ac:dyDescent="0.2"/>
    <row r="45163" ht="12.75" customHeight="1" x14ac:dyDescent="0.2"/>
    <row r="45164" ht="12.75" customHeight="1" x14ac:dyDescent="0.2"/>
    <row r="45165" ht="12.75" customHeight="1" x14ac:dyDescent="0.2"/>
    <row r="45166" ht="12.75" customHeight="1" x14ac:dyDescent="0.2"/>
    <row r="45167" ht="12.75" customHeight="1" x14ac:dyDescent="0.2"/>
    <row r="45168" ht="12.75" customHeight="1" x14ac:dyDescent="0.2"/>
    <row r="45169" ht="12.75" customHeight="1" x14ac:dyDescent="0.2"/>
    <row r="45170" ht="12.75" customHeight="1" x14ac:dyDescent="0.2"/>
    <row r="45171" ht="12.75" customHeight="1" x14ac:dyDescent="0.2"/>
    <row r="45172" ht="12.75" customHeight="1" x14ac:dyDescent="0.2"/>
    <row r="45173" ht="12.75" customHeight="1" x14ac:dyDescent="0.2"/>
    <row r="45174" ht="12.75" customHeight="1" x14ac:dyDescent="0.2"/>
    <row r="45175" ht="12.75" customHeight="1" x14ac:dyDescent="0.2"/>
    <row r="45176" ht="12.75" customHeight="1" x14ac:dyDescent="0.2"/>
    <row r="45177" ht="12.75" customHeight="1" x14ac:dyDescent="0.2"/>
    <row r="45178" ht="12.75" customHeight="1" x14ac:dyDescent="0.2"/>
    <row r="45179" ht="12.75" customHeight="1" x14ac:dyDescent="0.2"/>
    <row r="45180" ht="12.75" customHeight="1" x14ac:dyDescent="0.2"/>
    <row r="45181" ht="12.75" customHeight="1" x14ac:dyDescent="0.2"/>
    <row r="45182" ht="12.75" customHeight="1" x14ac:dyDescent="0.2"/>
    <row r="45183" ht="12.75" customHeight="1" x14ac:dyDescent="0.2"/>
    <row r="45184" ht="12.75" customHeight="1" x14ac:dyDescent="0.2"/>
    <row r="45185" ht="12.75" customHeight="1" x14ac:dyDescent="0.2"/>
    <row r="45186" ht="12.75" customHeight="1" x14ac:dyDescent="0.2"/>
    <row r="45187" ht="12.75" customHeight="1" x14ac:dyDescent="0.2"/>
    <row r="45188" ht="12.75" customHeight="1" x14ac:dyDescent="0.2"/>
    <row r="45189" ht="12.75" customHeight="1" x14ac:dyDescent="0.2"/>
    <row r="45190" ht="12.75" customHeight="1" x14ac:dyDescent="0.2"/>
    <row r="45191" ht="12.75" customHeight="1" x14ac:dyDescent="0.2"/>
    <row r="45192" ht="12.75" customHeight="1" x14ac:dyDescent="0.2"/>
    <row r="45193" ht="12.75" customHeight="1" x14ac:dyDescent="0.2"/>
    <row r="45194" ht="12.75" customHeight="1" x14ac:dyDescent="0.2"/>
    <row r="45195" ht="12.75" customHeight="1" x14ac:dyDescent="0.2"/>
    <row r="45196" ht="12.75" customHeight="1" x14ac:dyDescent="0.2"/>
    <row r="45197" ht="12.75" customHeight="1" x14ac:dyDescent="0.2"/>
    <row r="45198" ht="12.75" customHeight="1" x14ac:dyDescent="0.2"/>
    <row r="45199" ht="12.75" customHeight="1" x14ac:dyDescent="0.2"/>
    <row r="45200" ht="12.75" customHeight="1" x14ac:dyDescent="0.2"/>
    <row r="45201" ht="12.75" customHeight="1" x14ac:dyDescent="0.2"/>
    <row r="45202" ht="12.75" customHeight="1" x14ac:dyDescent="0.2"/>
    <row r="45203" ht="12.75" customHeight="1" x14ac:dyDescent="0.2"/>
    <row r="45204" ht="12.75" customHeight="1" x14ac:dyDescent="0.2"/>
    <row r="45205" ht="12.75" customHeight="1" x14ac:dyDescent="0.2"/>
    <row r="45206" ht="12.75" customHeight="1" x14ac:dyDescent="0.2"/>
    <row r="45207" ht="12.75" customHeight="1" x14ac:dyDescent="0.2"/>
    <row r="45208" ht="12.75" customHeight="1" x14ac:dyDescent="0.2"/>
    <row r="45209" ht="12.75" customHeight="1" x14ac:dyDescent="0.2"/>
    <row r="45210" ht="12.75" customHeight="1" x14ac:dyDescent="0.2"/>
    <row r="45211" ht="12.75" customHeight="1" x14ac:dyDescent="0.2"/>
    <row r="45212" ht="12.75" customHeight="1" x14ac:dyDescent="0.2"/>
    <row r="45213" ht="12.75" customHeight="1" x14ac:dyDescent="0.2"/>
    <row r="45214" ht="12.75" customHeight="1" x14ac:dyDescent="0.2"/>
    <row r="45215" ht="12.75" customHeight="1" x14ac:dyDescent="0.2"/>
    <row r="45216" ht="12.75" customHeight="1" x14ac:dyDescent="0.2"/>
    <row r="45217" ht="12.75" customHeight="1" x14ac:dyDescent="0.2"/>
    <row r="45218" ht="12.75" customHeight="1" x14ac:dyDescent="0.2"/>
    <row r="45219" ht="12.75" customHeight="1" x14ac:dyDescent="0.2"/>
    <row r="45220" ht="12.75" customHeight="1" x14ac:dyDescent="0.2"/>
    <row r="45221" ht="12.75" customHeight="1" x14ac:dyDescent="0.2"/>
    <row r="45222" ht="12.75" customHeight="1" x14ac:dyDescent="0.2"/>
    <row r="45223" ht="12.75" customHeight="1" x14ac:dyDescent="0.2"/>
    <row r="45224" ht="12.75" customHeight="1" x14ac:dyDescent="0.2"/>
    <row r="45225" ht="12.75" customHeight="1" x14ac:dyDescent="0.2"/>
    <row r="45226" ht="12.75" customHeight="1" x14ac:dyDescent="0.2"/>
    <row r="45227" ht="12.75" customHeight="1" x14ac:dyDescent="0.2"/>
    <row r="45228" ht="12.75" customHeight="1" x14ac:dyDescent="0.2"/>
    <row r="45229" ht="12.75" customHeight="1" x14ac:dyDescent="0.2"/>
    <row r="45230" ht="12.75" customHeight="1" x14ac:dyDescent="0.2"/>
    <row r="45231" ht="12.75" customHeight="1" x14ac:dyDescent="0.2"/>
    <row r="45232" ht="12.75" customHeight="1" x14ac:dyDescent="0.2"/>
    <row r="45233" ht="12.75" customHeight="1" x14ac:dyDescent="0.2"/>
    <row r="45234" ht="12.75" customHeight="1" x14ac:dyDescent="0.2"/>
    <row r="45235" ht="12.75" customHeight="1" x14ac:dyDescent="0.2"/>
    <row r="45236" ht="12.75" customHeight="1" x14ac:dyDescent="0.2"/>
    <row r="45237" ht="12.75" customHeight="1" x14ac:dyDescent="0.2"/>
    <row r="45238" ht="12.75" customHeight="1" x14ac:dyDescent="0.2"/>
    <row r="45239" ht="12.75" customHeight="1" x14ac:dyDescent="0.2"/>
    <row r="45240" ht="12.75" customHeight="1" x14ac:dyDescent="0.2"/>
    <row r="45241" ht="12.75" customHeight="1" x14ac:dyDescent="0.2"/>
    <row r="45242" ht="12.75" customHeight="1" x14ac:dyDescent="0.2"/>
    <row r="45243" ht="12.75" customHeight="1" x14ac:dyDescent="0.2"/>
    <row r="45244" ht="12.75" customHeight="1" x14ac:dyDescent="0.2"/>
    <row r="45245" ht="12.75" customHeight="1" x14ac:dyDescent="0.2"/>
    <row r="45246" ht="12.75" customHeight="1" x14ac:dyDescent="0.2"/>
    <row r="45247" ht="12.75" customHeight="1" x14ac:dyDescent="0.2"/>
    <row r="45248" ht="12.75" customHeight="1" x14ac:dyDescent="0.2"/>
    <row r="45249" ht="12.75" customHeight="1" x14ac:dyDescent="0.2"/>
    <row r="45250" ht="12.75" customHeight="1" x14ac:dyDescent="0.2"/>
    <row r="45251" ht="12.75" customHeight="1" x14ac:dyDescent="0.2"/>
    <row r="45252" ht="12.75" customHeight="1" x14ac:dyDescent="0.2"/>
    <row r="45253" ht="12.75" customHeight="1" x14ac:dyDescent="0.2"/>
    <row r="45254" ht="12.75" customHeight="1" x14ac:dyDescent="0.2"/>
    <row r="45255" ht="12.75" customHeight="1" x14ac:dyDescent="0.2"/>
    <row r="45256" ht="12.75" customHeight="1" x14ac:dyDescent="0.2"/>
    <row r="45257" ht="12.75" customHeight="1" x14ac:dyDescent="0.2"/>
    <row r="45258" ht="12.75" customHeight="1" x14ac:dyDescent="0.2"/>
    <row r="45259" ht="12.75" customHeight="1" x14ac:dyDescent="0.2"/>
    <row r="45260" ht="12.75" customHeight="1" x14ac:dyDescent="0.2"/>
    <row r="45261" ht="12.75" customHeight="1" x14ac:dyDescent="0.2"/>
    <row r="45262" ht="12.75" customHeight="1" x14ac:dyDescent="0.2"/>
    <row r="45263" ht="12.75" customHeight="1" x14ac:dyDescent="0.2"/>
    <row r="45264" ht="12.75" customHeight="1" x14ac:dyDescent="0.2"/>
    <row r="45265" ht="12.75" customHeight="1" x14ac:dyDescent="0.2"/>
    <row r="45266" ht="12.75" customHeight="1" x14ac:dyDescent="0.2"/>
    <row r="45267" ht="12.75" customHeight="1" x14ac:dyDescent="0.2"/>
    <row r="45268" ht="12.75" customHeight="1" x14ac:dyDescent="0.2"/>
    <row r="45269" ht="12.75" customHeight="1" x14ac:dyDescent="0.2"/>
    <row r="45270" ht="12.75" customHeight="1" x14ac:dyDescent="0.2"/>
    <row r="45271" ht="12.75" customHeight="1" x14ac:dyDescent="0.2"/>
    <row r="45272" ht="12.75" customHeight="1" x14ac:dyDescent="0.2"/>
    <row r="45273" ht="12.75" customHeight="1" x14ac:dyDescent="0.2"/>
    <row r="45274" ht="12.75" customHeight="1" x14ac:dyDescent="0.2"/>
    <row r="45275" ht="12.75" customHeight="1" x14ac:dyDescent="0.2"/>
    <row r="45276" ht="12.75" customHeight="1" x14ac:dyDescent="0.2"/>
    <row r="45277" ht="12.75" customHeight="1" x14ac:dyDescent="0.2"/>
    <row r="45278" ht="12.75" customHeight="1" x14ac:dyDescent="0.2"/>
    <row r="45279" ht="12.75" customHeight="1" x14ac:dyDescent="0.2"/>
    <row r="45280" ht="12.75" customHeight="1" x14ac:dyDescent="0.2"/>
    <row r="45281" ht="12.75" customHeight="1" x14ac:dyDescent="0.2"/>
    <row r="45282" ht="12.75" customHeight="1" x14ac:dyDescent="0.2"/>
    <row r="45283" ht="12.75" customHeight="1" x14ac:dyDescent="0.2"/>
    <row r="45284" ht="12.75" customHeight="1" x14ac:dyDescent="0.2"/>
    <row r="45285" ht="12.75" customHeight="1" x14ac:dyDescent="0.2"/>
    <row r="45286" ht="12.75" customHeight="1" x14ac:dyDescent="0.2"/>
    <row r="45287" ht="12.75" customHeight="1" x14ac:dyDescent="0.2"/>
    <row r="45288" ht="12.75" customHeight="1" x14ac:dyDescent="0.2"/>
    <row r="45289" ht="12.75" customHeight="1" x14ac:dyDescent="0.2"/>
    <row r="45290" ht="12.75" customHeight="1" x14ac:dyDescent="0.2"/>
    <row r="45291" ht="12.75" customHeight="1" x14ac:dyDescent="0.2"/>
    <row r="45292" ht="12.75" customHeight="1" x14ac:dyDescent="0.2"/>
    <row r="45293" ht="12.75" customHeight="1" x14ac:dyDescent="0.2"/>
    <row r="45294" ht="12.75" customHeight="1" x14ac:dyDescent="0.2"/>
    <row r="45295" ht="12.75" customHeight="1" x14ac:dyDescent="0.2"/>
    <row r="45296" ht="12.75" customHeight="1" x14ac:dyDescent="0.2"/>
    <row r="45297" ht="12.75" customHeight="1" x14ac:dyDescent="0.2"/>
    <row r="45298" ht="12.75" customHeight="1" x14ac:dyDescent="0.2"/>
    <row r="45299" ht="12.75" customHeight="1" x14ac:dyDescent="0.2"/>
    <row r="45300" ht="12.75" customHeight="1" x14ac:dyDescent="0.2"/>
    <row r="45301" ht="12.75" customHeight="1" x14ac:dyDescent="0.2"/>
    <row r="45302" ht="12.75" customHeight="1" x14ac:dyDescent="0.2"/>
    <row r="45303" ht="12.75" customHeight="1" x14ac:dyDescent="0.2"/>
    <row r="45304" ht="12.75" customHeight="1" x14ac:dyDescent="0.2"/>
    <row r="45305" ht="12.75" customHeight="1" x14ac:dyDescent="0.2"/>
    <row r="45306" ht="12.75" customHeight="1" x14ac:dyDescent="0.2"/>
    <row r="45307" ht="12.75" customHeight="1" x14ac:dyDescent="0.2"/>
    <row r="45308" ht="12.75" customHeight="1" x14ac:dyDescent="0.2"/>
    <row r="45309" ht="12.75" customHeight="1" x14ac:dyDescent="0.2"/>
    <row r="45310" ht="12.75" customHeight="1" x14ac:dyDescent="0.2"/>
    <row r="45311" ht="12.75" customHeight="1" x14ac:dyDescent="0.2"/>
    <row r="45312" ht="12.75" customHeight="1" x14ac:dyDescent="0.2"/>
    <row r="45313" ht="12.75" customHeight="1" x14ac:dyDescent="0.2"/>
    <row r="45314" ht="12.75" customHeight="1" x14ac:dyDescent="0.2"/>
    <row r="45315" ht="12.75" customHeight="1" x14ac:dyDescent="0.2"/>
    <row r="45316" ht="12.75" customHeight="1" x14ac:dyDescent="0.2"/>
    <row r="45317" ht="12.75" customHeight="1" x14ac:dyDescent="0.2"/>
    <row r="45318" ht="12.75" customHeight="1" x14ac:dyDescent="0.2"/>
    <row r="45319" ht="12.75" customHeight="1" x14ac:dyDescent="0.2"/>
    <row r="45320" ht="12.75" customHeight="1" x14ac:dyDescent="0.2"/>
    <row r="45321" ht="12.75" customHeight="1" x14ac:dyDescent="0.2"/>
    <row r="45322" ht="12.75" customHeight="1" x14ac:dyDescent="0.2"/>
    <row r="45323" ht="12.75" customHeight="1" x14ac:dyDescent="0.2"/>
    <row r="45324" ht="12.75" customHeight="1" x14ac:dyDescent="0.2"/>
    <row r="45325" ht="12.75" customHeight="1" x14ac:dyDescent="0.2"/>
    <row r="45326" ht="12.75" customHeight="1" x14ac:dyDescent="0.2"/>
    <row r="45327" ht="12.75" customHeight="1" x14ac:dyDescent="0.2"/>
    <row r="45328" ht="12.75" customHeight="1" x14ac:dyDescent="0.2"/>
    <row r="45329" ht="12.75" customHeight="1" x14ac:dyDescent="0.2"/>
    <row r="45330" ht="12.75" customHeight="1" x14ac:dyDescent="0.2"/>
    <row r="45331" ht="12.75" customHeight="1" x14ac:dyDescent="0.2"/>
    <row r="45332" ht="12.75" customHeight="1" x14ac:dyDescent="0.2"/>
    <row r="45333" ht="12.75" customHeight="1" x14ac:dyDescent="0.2"/>
    <row r="45334" ht="12.75" customHeight="1" x14ac:dyDescent="0.2"/>
    <row r="45335" ht="12.75" customHeight="1" x14ac:dyDescent="0.2"/>
    <row r="45336" ht="12.75" customHeight="1" x14ac:dyDescent="0.2"/>
    <row r="45337" ht="12.75" customHeight="1" x14ac:dyDescent="0.2"/>
    <row r="45338" ht="12.75" customHeight="1" x14ac:dyDescent="0.2"/>
    <row r="45339" ht="12.75" customHeight="1" x14ac:dyDescent="0.2"/>
    <row r="45340" ht="12.75" customHeight="1" x14ac:dyDescent="0.2"/>
    <row r="45341" ht="12.75" customHeight="1" x14ac:dyDescent="0.2"/>
    <row r="45342" ht="12.75" customHeight="1" x14ac:dyDescent="0.2"/>
    <row r="45343" ht="12.75" customHeight="1" x14ac:dyDescent="0.2"/>
    <row r="45344" ht="12.75" customHeight="1" x14ac:dyDescent="0.2"/>
    <row r="45345" ht="12.75" customHeight="1" x14ac:dyDescent="0.2"/>
    <row r="45346" ht="12.75" customHeight="1" x14ac:dyDescent="0.2"/>
    <row r="45347" ht="12.75" customHeight="1" x14ac:dyDescent="0.2"/>
    <row r="45348" ht="12.75" customHeight="1" x14ac:dyDescent="0.2"/>
    <row r="45349" ht="12.75" customHeight="1" x14ac:dyDescent="0.2"/>
    <row r="45350" ht="12.75" customHeight="1" x14ac:dyDescent="0.2"/>
    <row r="45351" ht="12.75" customHeight="1" x14ac:dyDescent="0.2"/>
    <row r="45352" ht="12.75" customHeight="1" x14ac:dyDescent="0.2"/>
    <row r="45353" ht="12.75" customHeight="1" x14ac:dyDescent="0.2"/>
    <row r="45354" ht="12.75" customHeight="1" x14ac:dyDescent="0.2"/>
    <row r="45355" ht="12.75" customHeight="1" x14ac:dyDescent="0.2"/>
    <row r="45356" ht="12.75" customHeight="1" x14ac:dyDescent="0.2"/>
    <row r="45357" ht="12.75" customHeight="1" x14ac:dyDescent="0.2"/>
    <row r="45358" ht="12.75" customHeight="1" x14ac:dyDescent="0.2"/>
    <row r="45359" ht="12.75" customHeight="1" x14ac:dyDescent="0.2"/>
    <row r="45360" ht="12.75" customHeight="1" x14ac:dyDescent="0.2"/>
    <row r="45361" ht="12.75" customHeight="1" x14ac:dyDescent="0.2"/>
    <row r="45362" ht="12.75" customHeight="1" x14ac:dyDescent="0.2"/>
    <row r="45363" ht="12.75" customHeight="1" x14ac:dyDescent="0.2"/>
    <row r="45364" ht="12.75" customHeight="1" x14ac:dyDescent="0.2"/>
    <row r="45365" ht="12.75" customHeight="1" x14ac:dyDescent="0.2"/>
    <row r="45366" ht="12.75" customHeight="1" x14ac:dyDescent="0.2"/>
    <row r="45367" ht="12.75" customHeight="1" x14ac:dyDescent="0.2"/>
    <row r="45368" ht="12.75" customHeight="1" x14ac:dyDescent="0.2"/>
    <row r="45369" ht="12.75" customHeight="1" x14ac:dyDescent="0.2"/>
    <row r="45370" ht="12.75" customHeight="1" x14ac:dyDescent="0.2"/>
    <row r="45371" ht="12.75" customHeight="1" x14ac:dyDescent="0.2"/>
    <row r="45372" ht="12.75" customHeight="1" x14ac:dyDescent="0.2"/>
    <row r="45373" ht="12.75" customHeight="1" x14ac:dyDescent="0.2"/>
    <row r="45374" ht="12.75" customHeight="1" x14ac:dyDescent="0.2"/>
    <row r="45375" ht="12.75" customHeight="1" x14ac:dyDescent="0.2"/>
    <row r="45376" ht="12.75" customHeight="1" x14ac:dyDescent="0.2"/>
    <row r="45377" ht="12.75" customHeight="1" x14ac:dyDescent="0.2"/>
    <row r="45378" ht="12.75" customHeight="1" x14ac:dyDescent="0.2"/>
    <row r="45379" ht="12.75" customHeight="1" x14ac:dyDescent="0.2"/>
    <row r="45380" ht="12.75" customHeight="1" x14ac:dyDescent="0.2"/>
    <row r="45381" ht="12.75" customHeight="1" x14ac:dyDescent="0.2"/>
    <row r="45382" ht="12.75" customHeight="1" x14ac:dyDescent="0.2"/>
    <row r="45383" ht="12.75" customHeight="1" x14ac:dyDescent="0.2"/>
    <row r="45384" ht="12.75" customHeight="1" x14ac:dyDescent="0.2"/>
    <row r="45385" ht="12.75" customHeight="1" x14ac:dyDescent="0.2"/>
    <row r="45386" ht="12.75" customHeight="1" x14ac:dyDescent="0.2"/>
    <row r="45387" ht="12.75" customHeight="1" x14ac:dyDescent="0.2"/>
    <row r="45388" ht="12.75" customHeight="1" x14ac:dyDescent="0.2"/>
    <row r="45389" ht="12.75" customHeight="1" x14ac:dyDescent="0.2"/>
    <row r="45390" ht="12.75" customHeight="1" x14ac:dyDescent="0.2"/>
    <row r="45391" ht="12.75" customHeight="1" x14ac:dyDescent="0.2"/>
    <row r="45392" ht="12.75" customHeight="1" x14ac:dyDescent="0.2"/>
    <row r="45393" ht="12.75" customHeight="1" x14ac:dyDescent="0.2"/>
    <row r="45394" ht="12.75" customHeight="1" x14ac:dyDescent="0.2"/>
    <row r="45395" ht="12.75" customHeight="1" x14ac:dyDescent="0.2"/>
    <row r="45396" ht="12.75" customHeight="1" x14ac:dyDescent="0.2"/>
    <row r="45397" ht="12.75" customHeight="1" x14ac:dyDescent="0.2"/>
    <row r="45398" ht="12.75" customHeight="1" x14ac:dyDescent="0.2"/>
    <row r="45399" ht="12.75" customHeight="1" x14ac:dyDescent="0.2"/>
    <row r="45400" ht="12.75" customHeight="1" x14ac:dyDescent="0.2"/>
    <row r="45401" ht="12.75" customHeight="1" x14ac:dyDescent="0.2"/>
    <row r="45402" ht="12.75" customHeight="1" x14ac:dyDescent="0.2"/>
    <row r="45403" ht="12.75" customHeight="1" x14ac:dyDescent="0.2"/>
    <row r="45404" ht="12.75" customHeight="1" x14ac:dyDescent="0.2"/>
    <row r="45405" ht="12.75" customHeight="1" x14ac:dyDescent="0.2"/>
    <row r="45406" ht="12.75" customHeight="1" x14ac:dyDescent="0.2"/>
    <row r="45407" ht="12.75" customHeight="1" x14ac:dyDescent="0.2"/>
    <row r="45408" ht="12.75" customHeight="1" x14ac:dyDescent="0.2"/>
    <row r="45409" ht="12.75" customHeight="1" x14ac:dyDescent="0.2"/>
    <row r="45410" ht="12.75" customHeight="1" x14ac:dyDescent="0.2"/>
    <row r="45411" ht="12.75" customHeight="1" x14ac:dyDescent="0.2"/>
    <row r="45412" ht="12.75" customHeight="1" x14ac:dyDescent="0.2"/>
    <row r="45413" ht="12.75" customHeight="1" x14ac:dyDescent="0.2"/>
    <row r="45414" ht="12.75" customHeight="1" x14ac:dyDescent="0.2"/>
    <row r="45415" ht="12.75" customHeight="1" x14ac:dyDescent="0.2"/>
    <row r="45416" ht="12.75" customHeight="1" x14ac:dyDescent="0.2"/>
    <row r="45417" ht="12.75" customHeight="1" x14ac:dyDescent="0.2"/>
    <row r="45418" ht="12.75" customHeight="1" x14ac:dyDescent="0.2"/>
    <row r="45419" ht="12.75" customHeight="1" x14ac:dyDescent="0.2"/>
    <row r="45420" ht="12.75" customHeight="1" x14ac:dyDescent="0.2"/>
    <row r="45421" ht="12.75" customHeight="1" x14ac:dyDescent="0.2"/>
    <row r="45422" ht="12.75" customHeight="1" x14ac:dyDescent="0.2"/>
    <row r="45423" ht="12.75" customHeight="1" x14ac:dyDescent="0.2"/>
    <row r="45424" ht="12.75" customHeight="1" x14ac:dyDescent="0.2"/>
    <row r="45425" ht="12.75" customHeight="1" x14ac:dyDescent="0.2"/>
    <row r="45426" ht="12.75" customHeight="1" x14ac:dyDescent="0.2"/>
    <row r="45427" ht="12.75" customHeight="1" x14ac:dyDescent="0.2"/>
    <row r="45428" ht="12.75" customHeight="1" x14ac:dyDescent="0.2"/>
    <row r="45429" ht="12.75" customHeight="1" x14ac:dyDescent="0.2"/>
    <row r="45430" ht="12.75" customHeight="1" x14ac:dyDescent="0.2"/>
    <row r="45431" ht="12.75" customHeight="1" x14ac:dyDescent="0.2"/>
    <row r="45432" ht="12.75" customHeight="1" x14ac:dyDescent="0.2"/>
    <row r="45433" ht="12.75" customHeight="1" x14ac:dyDescent="0.2"/>
    <row r="45434" ht="12.75" customHeight="1" x14ac:dyDescent="0.2"/>
    <row r="45435" ht="12.75" customHeight="1" x14ac:dyDescent="0.2"/>
    <row r="45436" ht="12.75" customHeight="1" x14ac:dyDescent="0.2"/>
    <row r="45437" ht="12.75" customHeight="1" x14ac:dyDescent="0.2"/>
    <row r="45438" ht="12.75" customHeight="1" x14ac:dyDescent="0.2"/>
    <row r="45439" ht="12.75" customHeight="1" x14ac:dyDescent="0.2"/>
    <row r="45440" ht="12.75" customHeight="1" x14ac:dyDescent="0.2"/>
    <row r="45441" ht="12.75" customHeight="1" x14ac:dyDescent="0.2"/>
    <row r="45442" ht="12.75" customHeight="1" x14ac:dyDescent="0.2"/>
    <row r="45443" ht="12.75" customHeight="1" x14ac:dyDescent="0.2"/>
    <row r="45444" ht="12.75" customHeight="1" x14ac:dyDescent="0.2"/>
    <row r="45445" ht="12.75" customHeight="1" x14ac:dyDescent="0.2"/>
    <row r="45446" ht="12.75" customHeight="1" x14ac:dyDescent="0.2"/>
    <row r="45447" ht="12.75" customHeight="1" x14ac:dyDescent="0.2"/>
    <row r="45448" ht="12.75" customHeight="1" x14ac:dyDescent="0.2"/>
    <row r="45449" ht="12.75" customHeight="1" x14ac:dyDescent="0.2"/>
    <row r="45450" ht="12.75" customHeight="1" x14ac:dyDescent="0.2"/>
    <row r="45451" ht="12.75" customHeight="1" x14ac:dyDescent="0.2"/>
    <row r="45452" ht="12.75" customHeight="1" x14ac:dyDescent="0.2"/>
    <row r="45453" ht="12.75" customHeight="1" x14ac:dyDescent="0.2"/>
    <row r="45454" ht="12.75" customHeight="1" x14ac:dyDescent="0.2"/>
    <row r="45455" ht="12.75" customHeight="1" x14ac:dyDescent="0.2"/>
    <row r="45456" ht="12.75" customHeight="1" x14ac:dyDescent="0.2"/>
    <row r="45457" ht="12.75" customHeight="1" x14ac:dyDescent="0.2"/>
    <row r="45458" ht="12.75" customHeight="1" x14ac:dyDescent="0.2"/>
    <row r="45459" ht="12.75" customHeight="1" x14ac:dyDescent="0.2"/>
    <row r="45460" ht="12.75" customHeight="1" x14ac:dyDescent="0.2"/>
    <row r="45461" ht="12.75" customHeight="1" x14ac:dyDescent="0.2"/>
    <row r="45462" ht="12.75" customHeight="1" x14ac:dyDescent="0.2"/>
    <row r="45463" ht="12.75" customHeight="1" x14ac:dyDescent="0.2"/>
    <row r="45464" ht="12.75" customHeight="1" x14ac:dyDescent="0.2"/>
    <row r="45465" ht="12.75" customHeight="1" x14ac:dyDescent="0.2"/>
    <row r="45466" ht="12.75" customHeight="1" x14ac:dyDescent="0.2"/>
    <row r="45467" ht="12.75" customHeight="1" x14ac:dyDescent="0.2"/>
    <row r="45468" ht="12.75" customHeight="1" x14ac:dyDescent="0.2"/>
    <row r="45469" ht="12.75" customHeight="1" x14ac:dyDescent="0.2"/>
    <row r="45470" ht="12.75" customHeight="1" x14ac:dyDescent="0.2"/>
    <row r="45471" ht="12.75" customHeight="1" x14ac:dyDescent="0.2"/>
    <row r="45472" ht="12.75" customHeight="1" x14ac:dyDescent="0.2"/>
    <row r="45473" ht="12.75" customHeight="1" x14ac:dyDescent="0.2"/>
    <row r="45474" ht="12.75" customHeight="1" x14ac:dyDescent="0.2"/>
    <row r="45475" ht="12.75" customHeight="1" x14ac:dyDescent="0.2"/>
    <row r="45476" ht="12.75" customHeight="1" x14ac:dyDescent="0.2"/>
    <row r="45477" ht="12.75" customHeight="1" x14ac:dyDescent="0.2"/>
    <row r="45478" ht="12.75" customHeight="1" x14ac:dyDescent="0.2"/>
    <row r="45479" ht="12.75" customHeight="1" x14ac:dyDescent="0.2"/>
    <row r="45480" ht="12.75" customHeight="1" x14ac:dyDescent="0.2"/>
    <row r="45481" ht="12.75" customHeight="1" x14ac:dyDescent="0.2"/>
    <row r="45482" ht="12.75" customHeight="1" x14ac:dyDescent="0.2"/>
    <row r="45483" ht="12.75" customHeight="1" x14ac:dyDescent="0.2"/>
    <row r="45484" ht="12.75" customHeight="1" x14ac:dyDescent="0.2"/>
    <row r="45485" ht="12.75" customHeight="1" x14ac:dyDescent="0.2"/>
    <row r="45486" ht="12.75" customHeight="1" x14ac:dyDescent="0.2"/>
    <row r="45487" ht="12.75" customHeight="1" x14ac:dyDescent="0.2"/>
    <row r="45488" ht="12.75" customHeight="1" x14ac:dyDescent="0.2"/>
    <row r="45489" ht="12.75" customHeight="1" x14ac:dyDescent="0.2"/>
    <row r="45490" ht="12.75" customHeight="1" x14ac:dyDescent="0.2"/>
    <row r="45491" ht="12.75" customHeight="1" x14ac:dyDescent="0.2"/>
    <row r="45492" ht="12.75" customHeight="1" x14ac:dyDescent="0.2"/>
    <row r="45493" ht="12.75" customHeight="1" x14ac:dyDescent="0.2"/>
    <row r="45494" ht="12.75" customHeight="1" x14ac:dyDescent="0.2"/>
    <row r="45495" ht="12.75" customHeight="1" x14ac:dyDescent="0.2"/>
    <row r="45496" ht="12.75" customHeight="1" x14ac:dyDescent="0.2"/>
    <row r="45497" ht="12.75" customHeight="1" x14ac:dyDescent="0.2"/>
    <row r="45498" ht="12.75" customHeight="1" x14ac:dyDescent="0.2"/>
    <row r="45499" ht="12.75" customHeight="1" x14ac:dyDescent="0.2"/>
    <row r="45500" ht="12.75" customHeight="1" x14ac:dyDescent="0.2"/>
    <row r="45501" ht="12.75" customHeight="1" x14ac:dyDescent="0.2"/>
    <row r="45502" ht="12.75" customHeight="1" x14ac:dyDescent="0.2"/>
    <row r="45503" ht="12.75" customHeight="1" x14ac:dyDescent="0.2"/>
    <row r="45504" ht="12.75" customHeight="1" x14ac:dyDescent="0.2"/>
    <row r="45505" ht="12.75" customHeight="1" x14ac:dyDescent="0.2"/>
    <row r="45506" ht="12.75" customHeight="1" x14ac:dyDescent="0.2"/>
    <row r="45507" ht="12.75" customHeight="1" x14ac:dyDescent="0.2"/>
    <row r="45508" ht="12.75" customHeight="1" x14ac:dyDescent="0.2"/>
    <row r="45509" ht="12.75" customHeight="1" x14ac:dyDescent="0.2"/>
    <row r="45510" ht="12.75" customHeight="1" x14ac:dyDescent="0.2"/>
    <row r="45511" ht="12.75" customHeight="1" x14ac:dyDescent="0.2"/>
    <row r="45512" ht="12.75" customHeight="1" x14ac:dyDescent="0.2"/>
    <row r="45513" ht="12.75" customHeight="1" x14ac:dyDescent="0.2"/>
    <row r="45514" ht="12.75" customHeight="1" x14ac:dyDescent="0.2"/>
    <row r="45515" ht="12.75" customHeight="1" x14ac:dyDescent="0.2"/>
    <row r="45516" ht="12.75" customHeight="1" x14ac:dyDescent="0.2"/>
    <row r="45517" ht="12.75" customHeight="1" x14ac:dyDescent="0.2"/>
    <row r="45518" ht="12.75" customHeight="1" x14ac:dyDescent="0.2"/>
    <row r="45519" ht="12.75" customHeight="1" x14ac:dyDescent="0.2"/>
    <row r="45520" ht="12.75" customHeight="1" x14ac:dyDescent="0.2"/>
    <row r="45521" ht="12.75" customHeight="1" x14ac:dyDescent="0.2"/>
    <row r="45522" ht="12.75" customHeight="1" x14ac:dyDescent="0.2"/>
    <row r="45523" ht="12.75" customHeight="1" x14ac:dyDescent="0.2"/>
    <row r="45524" ht="12.75" customHeight="1" x14ac:dyDescent="0.2"/>
    <row r="45525" ht="12.75" customHeight="1" x14ac:dyDescent="0.2"/>
    <row r="45526" ht="12.75" customHeight="1" x14ac:dyDescent="0.2"/>
    <row r="45527" ht="12.75" customHeight="1" x14ac:dyDescent="0.2"/>
    <row r="45528" ht="12.75" customHeight="1" x14ac:dyDescent="0.2"/>
    <row r="45529" ht="12.75" customHeight="1" x14ac:dyDescent="0.2"/>
    <row r="45530" ht="12.75" customHeight="1" x14ac:dyDescent="0.2"/>
    <row r="45531" ht="12.75" customHeight="1" x14ac:dyDescent="0.2"/>
    <row r="45532" ht="12.75" customHeight="1" x14ac:dyDescent="0.2"/>
    <row r="45533" ht="12.75" customHeight="1" x14ac:dyDescent="0.2"/>
    <row r="45534" ht="12.75" customHeight="1" x14ac:dyDescent="0.2"/>
    <row r="45535" ht="12.75" customHeight="1" x14ac:dyDescent="0.2"/>
    <row r="45536" ht="12.75" customHeight="1" x14ac:dyDescent="0.2"/>
    <row r="45537" ht="12.75" customHeight="1" x14ac:dyDescent="0.2"/>
    <row r="45538" ht="12.75" customHeight="1" x14ac:dyDescent="0.2"/>
    <row r="45539" ht="12.75" customHeight="1" x14ac:dyDescent="0.2"/>
    <row r="45540" ht="12.75" customHeight="1" x14ac:dyDescent="0.2"/>
    <row r="45541" ht="12.75" customHeight="1" x14ac:dyDescent="0.2"/>
    <row r="45542" ht="12.75" customHeight="1" x14ac:dyDescent="0.2"/>
    <row r="45543" ht="12.75" customHeight="1" x14ac:dyDescent="0.2"/>
    <row r="45544" ht="12.75" customHeight="1" x14ac:dyDescent="0.2"/>
    <row r="45545" ht="12.75" customHeight="1" x14ac:dyDescent="0.2"/>
    <row r="45546" ht="12.75" customHeight="1" x14ac:dyDescent="0.2"/>
    <row r="45547" ht="12.75" customHeight="1" x14ac:dyDescent="0.2"/>
    <row r="45548" ht="12.75" customHeight="1" x14ac:dyDescent="0.2"/>
    <row r="45549" ht="12.75" customHeight="1" x14ac:dyDescent="0.2"/>
    <row r="45550" ht="12.75" customHeight="1" x14ac:dyDescent="0.2"/>
    <row r="45551" ht="12.75" customHeight="1" x14ac:dyDescent="0.2"/>
    <row r="45552" ht="12.75" customHeight="1" x14ac:dyDescent="0.2"/>
    <row r="45553" ht="12.75" customHeight="1" x14ac:dyDescent="0.2"/>
    <row r="45554" ht="12.75" customHeight="1" x14ac:dyDescent="0.2"/>
    <row r="45555" ht="12.75" customHeight="1" x14ac:dyDescent="0.2"/>
    <row r="45556" ht="12.75" customHeight="1" x14ac:dyDescent="0.2"/>
    <row r="45557" ht="12.75" customHeight="1" x14ac:dyDescent="0.2"/>
    <row r="45558" ht="12.75" customHeight="1" x14ac:dyDescent="0.2"/>
    <row r="45559" ht="12.75" customHeight="1" x14ac:dyDescent="0.2"/>
    <row r="45560" ht="12.75" customHeight="1" x14ac:dyDescent="0.2"/>
    <row r="45561" ht="12.75" customHeight="1" x14ac:dyDescent="0.2"/>
    <row r="45562" ht="12.75" customHeight="1" x14ac:dyDescent="0.2"/>
    <row r="45563" ht="12.75" customHeight="1" x14ac:dyDescent="0.2"/>
    <row r="45564" ht="12.75" customHeight="1" x14ac:dyDescent="0.2"/>
    <row r="45565" ht="12.75" customHeight="1" x14ac:dyDescent="0.2"/>
    <row r="45566" ht="12.75" customHeight="1" x14ac:dyDescent="0.2"/>
    <row r="45567" ht="12.75" customHeight="1" x14ac:dyDescent="0.2"/>
    <row r="45568" ht="12.75" customHeight="1" x14ac:dyDescent="0.2"/>
    <row r="45569" ht="12.75" customHeight="1" x14ac:dyDescent="0.2"/>
    <row r="45570" ht="12.75" customHeight="1" x14ac:dyDescent="0.2"/>
    <row r="45571" ht="12.75" customHeight="1" x14ac:dyDescent="0.2"/>
    <row r="45572" ht="12.75" customHeight="1" x14ac:dyDescent="0.2"/>
    <row r="45573" ht="12.75" customHeight="1" x14ac:dyDescent="0.2"/>
    <row r="45574" ht="12.75" customHeight="1" x14ac:dyDescent="0.2"/>
    <row r="45575" ht="12.75" customHeight="1" x14ac:dyDescent="0.2"/>
    <row r="45576" ht="12.75" customHeight="1" x14ac:dyDescent="0.2"/>
    <row r="45577" ht="12.75" customHeight="1" x14ac:dyDescent="0.2"/>
    <row r="45578" ht="12.75" customHeight="1" x14ac:dyDescent="0.2"/>
    <row r="45579" ht="12.75" customHeight="1" x14ac:dyDescent="0.2"/>
    <row r="45580" ht="12.75" customHeight="1" x14ac:dyDescent="0.2"/>
    <row r="45581" ht="12.75" customHeight="1" x14ac:dyDescent="0.2"/>
    <row r="45582" ht="12.75" customHeight="1" x14ac:dyDescent="0.2"/>
    <row r="45583" ht="12.75" customHeight="1" x14ac:dyDescent="0.2"/>
    <row r="45584" ht="12.75" customHeight="1" x14ac:dyDescent="0.2"/>
    <row r="45585" ht="12.75" customHeight="1" x14ac:dyDescent="0.2"/>
    <row r="45586" ht="12.75" customHeight="1" x14ac:dyDescent="0.2"/>
    <row r="45587" ht="12.75" customHeight="1" x14ac:dyDescent="0.2"/>
    <row r="45588" ht="12.75" customHeight="1" x14ac:dyDescent="0.2"/>
    <row r="45589" ht="12.75" customHeight="1" x14ac:dyDescent="0.2"/>
    <row r="45590" ht="12.75" customHeight="1" x14ac:dyDescent="0.2"/>
    <row r="45591" ht="12.75" customHeight="1" x14ac:dyDescent="0.2"/>
    <row r="45592" ht="12.75" customHeight="1" x14ac:dyDescent="0.2"/>
    <row r="45593" ht="12.75" customHeight="1" x14ac:dyDescent="0.2"/>
    <row r="45594" ht="12.75" customHeight="1" x14ac:dyDescent="0.2"/>
    <row r="45595" ht="12.75" customHeight="1" x14ac:dyDescent="0.2"/>
    <row r="45596" ht="12.75" customHeight="1" x14ac:dyDescent="0.2"/>
    <row r="45597" ht="12.75" customHeight="1" x14ac:dyDescent="0.2"/>
    <row r="45598" ht="12.75" customHeight="1" x14ac:dyDescent="0.2"/>
    <row r="45599" ht="12.75" customHeight="1" x14ac:dyDescent="0.2"/>
    <row r="45600" ht="12.75" customHeight="1" x14ac:dyDescent="0.2"/>
    <row r="45601" ht="12.75" customHeight="1" x14ac:dyDescent="0.2"/>
    <row r="45602" ht="12.75" customHeight="1" x14ac:dyDescent="0.2"/>
    <row r="45603" ht="12.75" customHeight="1" x14ac:dyDescent="0.2"/>
    <row r="45604" ht="12.75" customHeight="1" x14ac:dyDescent="0.2"/>
    <row r="45605" ht="12.75" customHeight="1" x14ac:dyDescent="0.2"/>
    <row r="45606" ht="12.75" customHeight="1" x14ac:dyDescent="0.2"/>
    <row r="45607" ht="12.75" customHeight="1" x14ac:dyDescent="0.2"/>
    <row r="45608" ht="12.75" customHeight="1" x14ac:dyDescent="0.2"/>
    <row r="45609" ht="12.75" customHeight="1" x14ac:dyDescent="0.2"/>
    <row r="45610" ht="12.75" customHeight="1" x14ac:dyDescent="0.2"/>
    <row r="45611" ht="12.75" customHeight="1" x14ac:dyDescent="0.2"/>
    <row r="45612" ht="12.75" customHeight="1" x14ac:dyDescent="0.2"/>
    <row r="45613" ht="12.75" customHeight="1" x14ac:dyDescent="0.2"/>
    <row r="45614" ht="12.75" customHeight="1" x14ac:dyDescent="0.2"/>
    <row r="45615" ht="12.75" customHeight="1" x14ac:dyDescent="0.2"/>
    <row r="45616" ht="12.75" customHeight="1" x14ac:dyDescent="0.2"/>
    <row r="45617" ht="12.75" customHeight="1" x14ac:dyDescent="0.2"/>
    <row r="45618" ht="12.75" customHeight="1" x14ac:dyDescent="0.2"/>
    <row r="45619" ht="12.75" customHeight="1" x14ac:dyDescent="0.2"/>
    <row r="45620" ht="12.75" customHeight="1" x14ac:dyDescent="0.2"/>
    <row r="45621" ht="12.75" customHeight="1" x14ac:dyDescent="0.2"/>
    <row r="45622" ht="12.75" customHeight="1" x14ac:dyDescent="0.2"/>
    <row r="45623" ht="12.75" customHeight="1" x14ac:dyDescent="0.2"/>
    <row r="45624" ht="12.75" customHeight="1" x14ac:dyDescent="0.2"/>
    <row r="45625" ht="12.75" customHeight="1" x14ac:dyDescent="0.2"/>
    <row r="45626" ht="12.75" customHeight="1" x14ac:dyDescent="0.2"/>
    <row r="45627" ht="12.75" customHeight="1" x14ac:dyDescent="0.2"/>
    <row r="45628" ht="12.75" customHeight="1" x14ac:dyDescent="0.2"/>
    <row r="45629" ht="12.75" customHeight="1" x14ac:dyDescent="0.2"/>
    <row r="45630" ht="12.75" customHeight="1" x14ac:dyDescent="0.2"/>
    <row r="45631" ht="12.75" customHeight="1" x14ac:dyDescent="0.2"/>
    <row r="45632" ht="12.75" customHeight="1" x14ac:dyDescent="0.2"/>
    <row r="45633" ht="12.75" customHeight="1" x14ac:dyDescent="0.2"/>
    <row r="45634" ht="12.75" customHeight="1" x14ac:dyDescent="0.2"/>
    <row r="45635" ht="12.75" customHeight="1" x14ac:dyDescent="0.2"/>
    <row r="45636" ht="12.75" customHeight="1" x14ac:dyDescent="0.2"/>
    <row r="45637" ht="12.75" customHeight="1" x14ac:dyDescent="0.2"/>
    <row r="45638" ht="12.75" customHeight="1" x14ac:dyDescent="0.2"/>
    <row r="45639" ht="12.75" customHeight="1" x14ac:dyDescent="0.2"/>
    <row r="45640" ht="12.75" customHeight="1" x14ac:dyDescent="0.2"/>
    <row r="45641" ht="12.75" customHeight="1" x14ac:dyDescent="0.2"/>
    <row r="45642" ht="12.75" customHeight="1" x14ac:dyDescent="0.2"/>
    <row r="45643" ht="12.75" customHeight="1" x14ac:dyDescent="0.2"/>
    <row r="45644" ht="12.75" customHeight="1" x14ac:dyDescent="0.2"/>
    <row r="45645" ht="12.75" customHeight="1" x14ac:dyDescent="0.2"/>
    <row r="45646" ht="12.75" customHeight="1" x14ac:dyDescent="0.2"/>
    <row r="45647" ht="12.75" customHeight="1" x14ac:dyDescent="0.2"/>
    <row r="45648" ht="12.75" customHeight="1" x14ac:dyDescent="0.2"/>
    <row r="45649" ht="12.75" customHeight="1" x14ac:dyDescent="0.2"/>
    <row r="45650" ht="12.75" customHeight="1" x14ac:dyDescent="0.2"/>
    <row r="45651" ht="12.75" customHeight="1" x14ac:dyDescent="0.2"/>
    <row r="45652" ht="12.75" customHeight="1" x14ac:dyDescent="0.2"/>
    <row r="45653" ht="12.75" customHeight="1" x14ac:dyDescent="0.2"/>
    <row r="45654" ht="12.75" customHeight="1" x14ac:dyDescent="0.2"/>
    <row r="45655" ht="12.75" customHeight="1" x14ac:dyDescent="0.2"/>
    <row r="45656" ht="12.75" customHeight="1" x14ac:dyDescent="0.2"/>
    <row r="45657" ht="12.75" customHeight="1" x14ac:dyDescent="0.2"/>
    <row r="45658" ht="12.75" customHeight="1" x14ac:dyDescent="0.2"/>
    <row r="45659" ht="12.75" customHeight="1" x14ac:dyDescent="0.2"/>
    <row r="45660" ht="12.75" customHeight="1" x14ac:dyDescent="0.2"/>
    <row r="45661" ht="12.75" customHeight="1" x14ac:dyDescent="0.2"/>
    <row r="45662" ht="12.75" customHeight="1" x14ac:dyDescent="0.2"/>
    <row r="45663" ht="12.75" customHeight="1" x14ac:dyDescent="0.2"/>
    <row r="45664" ht="12.75" customHeight="1" x14ac:dyDescent="0.2"/>
    <row r="45665" ht="12.75" customHeight="1" x14ac:dyDescent="0.2"/>
    <row r="45666" ht="12.75" customHeight="1" x14ac:dyDescent="0.2"/>
    <row r="45667" ht="12.75" customHeight="1" x14ac:dyDescent="0.2"/>
    <row r="45668" ht="12.75" customHeight="1" x14ac:dyDescent="0.2"/>
    <row r="45669" ht="12.75" customHeight="1" x14ac:dyDescent="0.2"/>
    <row r="45670" ht="12.75" customHeight="1" x14ac:dyDescent="0.2"/>
    <row r="45671" ht="12.75" customHeight="1" x14ac:dyDescent="0.2"/>
    <row r="45672" ht="12.75" customHeight="1" x14ac:dyDescent="0.2"/>
    <row r="45673" ht="12.75" customHeight="1" x14ac:dyDescent="0.2"/>
    <row r="45674" ht="12.75" customHeight="1" x14ac:dyDescent="0.2"/>
    <row r="45675" ht="12.75" customHeight="1" x14ac:dyDescent="0.2"/>
    <row r="45676" ht="12.75" customHeight="1" x14ac:dyDescent="0.2"/>
    <row r="45677" ht="12.75" customHeight="1" x14ac:dyDescent="0.2"/>
    <row r="45678" ht="12.75" customHeight="1" x14ac:dyDescent="0.2"/>
    <row r="45679" ht="12.75" customHeight="1" x14ac:dyDescent="0.2"/>
    <row r="45680" ht="12.75" customHeight="1" x14ac:dyDescent="0.2"/>
    <row r="45681" ht="12.75" customHeight="1" x14ac:dyDescent="0.2"/>
    <row r="45682" ht="12.75" customHeight="1" x14ac:dyDescent="0.2"/>
    <row r="45683" ht="12.75" customHeight="1" x14ac:dyDescent="0.2"/>
    <row r="45684" ht="12.75" customHeight="1" x14ac:dyDescent="0.2"/>
    <row r="45685" ht="12.75" customHeight="1" x14ac:dyDescent="0.2"/>
    <row r="45686" ht="12.75" customHeight="1" x14ac:dyDescent="0.2"/>
    <row r="45687" ht="12.75" customHeight="1" x14ac:dyDescent="0.2"/>
    <row r="45688" ht="12.75" customHeight="1" x14ac:dyDescent="0.2"/>
    <row r="45689" ht="12.75" customHeight="1" x14ac:dyDescent="0.2"/>
    <row r="45690" ht="12.75" customHeight="1" x14ac:dyDescent="0.2"/>
    <row r="45691" ht="12.75" customHeight="1" x14ac:dyDescent="0.2"/>
    <row r="45692" ht="12.75" customHeight="1" x14ac:dyDescent="0.2"/>
    <row r="45693" ht="12.75" customHeight="1" x14ac:dyDescent="0.2"/>
    <row r="45694" ht="12.75" customHeight="1" x14ac:dyDescent="0.2"/>
    <row r="45695" ht="12.75" customHeight="1" x14ac:dyDescent="0.2"/>
    <row r="45696" ht="12.75" customHeight="1" x14ac:dyDescent="0.2"/>
    <row r="45697" ht="12.75" customHeight="1" x14ac:dyDescent="0.2"/>
    <row r="45698" ht="12.75" customHeight="1" x14ac:dyDescent="0.2"/>
    <row r="45699" ht="12.75" customHeight="1" x14ac:dyDescent="0.2"/>
    <row r="45700" ht="12.75" customHeight="1" x14ac:dyDescent="0.2"/>
    <row r="45701" ht="12.75" customHeight="1" x14ac:dyDescent="0.2"/>
    <row r="45702" ht="12.75" customHeight="1" x14ac:dyDescent="0.2"/>
    <row r="45703" ht="12.75" customHeight="1" x14ac:dyDescent="0.2"/>
    <row r="45704" ht="12.75" customHeight="1" x14ac:dyDescent="0.2"/>
    <row r="45705" ht="12.75" customHeight="1" x14ac:dyDescent="0.2"/>
    <row r="45706" ht="12.75" customHeight="1" x14ac:dyDescent="0.2"/>
    <row r="45707" ht="12.75" customHeight="1" x14ac:dyDescent="0.2"/>
    <row r="45708" ht="12.75" customHeight="1" x14ac:dyDescent="0.2"/>
    <row r="45709" ht="12.75" customHeight="1" x14ac:dyDescent="0.2"/>
    <row r="45710" ht="12.75" customHeight="1" x14ac:dyDescent="0.2"/>
    <row r="45711" ht="12.75" customHeight="1" x14ac:dyDescent="0.2"/>
    <row r="45712" ht="12.75" customHeight="1" x14ac:dyDescent="0.2"/>
    <row r="45713" ht="12.75" customHeight="1" x14ac:dyDescent="0.2"/>
    <row r="45714" ht="12.75" customHeight="1" x14ac:dyDescent="0.2"/>
    <row r="45715" ht="12.75" customHeight="1" x14ac:dyDescent="0.2"/>
    <row r="45716" ht="12.75" customHeight="1" x14ac:dyDescent="0.2"/>
    <row r="45717" ht="12.75" customHeight="1" x14ac:dyDescent="0.2"/>
    <row r="45718" ht="12.75" customHeight="1" x14ac:dyDescent="0.2"/>
    <row r="45719" ht="12.75" customHeight="1" x14ac:dyDescent="0.2"/>
    <row r="45720" ht="12.75" customHeight="1" x14ac:dyDescent="0.2"/>
    <row r="45721" ht="12.75" customHeight="1" x14ac:dyDescent="0.2"/>
    <row r="45722" ht="12.75" customHeight="1" x14ac:dyDescent="0.2"/>
    <row r="45723" ht="12.75" customHeight="1" x14ac:dyDescent="0.2"/>
    <row r="45724" ht="12.75" customHeight="1" x14ac:dyDescent="0.2"/>
    <row r="45725" ht="12.75" customHeight="1" x14ac:dyDescent="0.2"/>
    <row r="45726" ht="12.75" customHeight="1" x14ac:dyDescent="0.2"/>
    <row r="45727" ht="12.75" customHeight="1" x14ac:dyDescent="0.2"/>
    <row r="45728" ht="12.75" customHeight="1" x14ac:dyDescent="0.2"/>
    <row r="45729" ht="12.75" customHeight="1" x14ac:dyDescent="0.2"/>
    <row r="45730" ht="12.75" customHeight="1" x14ac:dyDescent="0.2"/>
    <row r="45731" ht="12.75" customHeight="1" x14ac:dyDescent="0.2"/>
    <row r="45732" ht="12.75" customHeight="1" x14ac:dyDescent="0.2"/>
    <row r="45733" ht="12.75" customHeight="1" x14ac:dyDescent="0.2"/>
    <row r="45734" ht="12.75" customHeight="1" x14ac:dyDescent="0.2"/>
    <row r="45735" ht="12.75" customHeight="1" x14ac:dyDescent="0.2"/>
    <row r="45736" ht="12.75" customHeight="1" x14ac:dyDescent="0.2"/>
    <row r="45737" ht="12.75" customHeight="1" x14ac:dyDescent="0.2"/>
    <row r="45738" ht="12.75" customHeight="1" x14ac:dyDescent="0.2"/>
    <row r="45739" ht="12.75" customHeight="1" x14ac:dyDescent="0.2"/>
    <row r="45740" ht="12.75" customHeight="1" x14ac:dyDescent="0.2"/>
    <row r="45741" ht="12.75" customHeight="1" x14ac:dyDescent="0.2"/>
    <row r="45742" ht="12.75" customHeight="1" x14ac:dyDescent="0.2"/>
    <row r="45743" ht="12.75" customHeight="1" x14ac:dyDescent="0.2"/>
    <row r="45744" ht="12.75" customHeight="1" x14ac:dyDescent="0.2"/>
    <row r="45745" ht="12.75" customHeight="1" x14ac:dyDescent="0.2"/>
    <row r="45746" ht="12.75" customHeight="1" x14ac:dyDescent="0.2"/>
    <row r="45747" ht="12.75" customHeight="1" x14ac:dyDescent="0.2"/>
    <row r="45748" ht="12.75" customHeight="1" x14ac:dyDescent="0.2"/>
    <row r="45749" ht="12.75" customHeight="1" x14ac:dyDescent="0.2"/>
    <row r="45750" ht="12.75" customHeight="1" x14ac:dyDescent="0.2"/>
    <row r="45751" ht="12.75" customHeight="1" x14ac:dyDescent="0.2"/>
    <row r="45752" ht="12.75" customHeight="1" x14ac:dyDescent="0.2"/>
    <row r="45753" ht="12.75" customHeight="1" x14ac:dyDescent="0.2"/>
    <row r="45754" ht="12.75" customHeight="1" x14ac:dyDescent="0.2"/>
    <row r="45755" ht="12.75" customHeight="1" x14ac:dyDescent="0.2"/>
    <row r="45756" ht="12.75" customHeight="1" x14ac:dyDescent="0.2"/>
    <row r="45757" ht="12.75" customHeight="1" x14ac:dyDescent="0.2"/>
    <row r="45758" ht="12.75" customHeight="1" x14ac:dyDescent="0.2"/>
    <row r="45759" ht="12.75" customHeight="1" x14ac:dyDescent="0.2"/>
    <row r="45760" ht="12.75" customHeight="1" x14ac:dyDescent="0.2"/>
    <row r="45761" ht="12.75" customHeight="1" x14ac:dyDescent="0.2"/>
    <row r="45762" ht="12.75" customHeight="1" x14ac:dyDescent="0.2"/>
    <row r="45763" ht="12.75" customHeight="1" x14ac:dyDescent="0.2"/>
    <row r="45764" ht="12.75" customHeight="1" x14ac:dyDescent="0.2"/>
    <row r="45765" ht="12.75" customHeight="1" x14ac:dyDescent="0.2"/>
    <row r="45766" ht="12.75" customHeight="1" x14ac:dyDescent="0.2"/>
    <row r="45767" ht="12.75" customHeight="1" x14ac:dyDescent="0.2"/>
    <row r="45768" ht="12.75" customHeight="1" x14ac:dyDescent="0.2"/>
    <row r="45769" ht="12.75" customHeight="1" x14ac:dyDescent="0.2"/>
    <row r="45770" ht="12.75" customHeight="1" x14ac:dyDescent="0.2"/>
    <row r="45771" ht="12.75" customHeight="1" x14ac:dyDescent="0.2"/>
    <row r="45772" ht="12.75" customHeight="1" x14ac:dyDescent="0.2"/>
    <row r="45773" ht="12.75" customHeight="1" x14ac:dyDescent="0.2"/>
    <row r="45774" ht="12.75" customHeight="1" x14ac:dyDescent="0.2"/>
    <row r="45775" ht="12.75" customHeight="1" x14ac:dyDescent="0.2"/>
    <row r="45776" ht="12.75" customHeight="1" x14ac:dyDescent="0.2"/>
    <row r="45777" ht="12.75" customHeight="1" x14ac:dyDescent="0.2"/>
    <row r="45778" ht="12.75" customHeight="1" x14ac:dyDescent="0.2"/>
    <row r="45779" ht="12.75" customHeight="1" x14ac:dyDescent="0.2"/>
    <row r="45780" ht="12.75" customHeight="1" x14ac:dyDescent="0.2"/>
    <row r="45781" ht="12.75" customHeight="1" x14ac:dyDescent="0.2"/>
    <row r="45782" ht="12.75" customHeight="1" x14ac:dyDescent="0.2"/>
    <row r="45783" ht="12.75" customHeight="1" x14ac:dyDescent="0.2"/>
    <row r="45784" ht="12.75" customHeight="1" x14ac:dyDescent="0.2"/>
    <row r="45785" ht="12.75" customHeight="1" x14ac:dyDescent="0.2"/>
    <row r="45786" ht="12.75" customHeight="1" x14ac:dyDescent="0.2"/>
    <row r="45787" ht="12.75" customHeight="1" x14ac:dyDescent="0.2"/>
    <row r="45788" ht="12.75" customHeight="1" x14ac:dyDescent="0.2"/>
    <row r="45789" ht="12.75" customHeight="1" x14ac:dyDescent="0.2"/>
    <row r="45790" ht="12.75" customHeight="1" x14ac:dyDescent="0.2"/>
    <row r="45791" ht="12.75" customHeight="1" x14ac:dyDescent="0.2"/>
    <row r="45792" ht="12.75" customHeight="1" x14ac:dyDescent="0.2"/>
    <row r="45793" ht="12.75" customHeight="1" x14ac:dyDescent="0.2"/>
    <row r="45794" ht="12.75" customHeight="1" x14ac:dyDescent="0.2"/>
    <row r="45795" ht="12.75" customHeight="1" x14ac:dyDescent="0.2"/>
    <row r="45796" ht="12.75" customHeight="1" x14ac:dyDescent="0.2"/>
    <row r="45797" ht="12.75" customHeight="1" x14ac:dyDescent="0.2"/>
    <row r="45798" ht="12.75" customHeight="1" x14ac:dyDescent="0.2"/>
    <row r="45799" ht="12.75" customHeight="1" x14ac:dyDescent="0.2"/>
    <row r="45800" ht="12.75" customHeight="1" x14ac:dyDescent="0.2"/>
    <row r="45801" ht="12.75" customHeight="1" x14ac:dyDescent="0.2"/>
    <row r="45802" ht="12.75" customHeight="1" x14ac:dyDescent="0.2"/>
    <row r="45803" ht="12.75" customHeight="1" x14ac:dyDescent="0.2"/>
    <row r="45804" ht="12.75" customHeight="1" x14ac:dyDescent="0.2"/>
    <row r="45805" ht="12.75" customHeight="1" x14ac:dyDescent="0.2"/>
    <row r="45806" ht="12.75" customHeight="1" x14ac:dyDescent="0.2"/>
    <row r="45807" ht="12.75" customHeight="1" x14ac:dyDescent="0.2"/>
    <row r="45808" ht="12.75" customHeight="1" x14ac:dyDescent="0.2"/>
    <row r="45809" ht="12.75" customHeight="1" x14ac:dyDescent="0.2"/>
    <row r="45810" ht="12.75" customHeight="1" x14ac:dyDescent="0.2"/>
    <row r="45811" ht="12.75" customHeight="1" x14ac:dyDescent="0.2"/>
    <row r="45812" ht="12.75" customHeight="1" x14ac:dyDescent="0.2"/>
    <row r="45813" ht="12.75" customHeight="1" x14ac:dyDescent="0.2"/>
    <row r="45814" ht="12.75" customHeight="1" x14ac:dyDescent="0.2"/>
    <row r="45815" ht="12.75" customHeight="1" x14ac:dyDescent="0.2"/>
    <row r="45816" ht="12.75" customHeight="1" x14ac:dyDescent="0.2"/>
    <row r="45817" ht="12.75" customHeight="1" x14ac:dyDescent="0.2"/>
    <row r="45818" ht="12.75" customHeight="1" x14ac:dyDescent="0.2"/>
    <row r="45819" ht="12.75" customHeight="1" x14ac:dyDescent="0.2"/>
    <row r="45820" ht="12.75" customHeight="1" x14ac:dyDescent="0.2"/>
    <row r="45821" ht="12.75" customHeight="1" x14ac:dyDescent="0.2"/>
    <row r="45822" ht="12.75" customHeight="1" x14ac:dyDescent="0.2"/>
    <row r="45823" ht="12.75" customHeight="1" x14ac:dyDescent="0.2"/>
    <row r="45824" ht="12.75" customHeight="1" x14ac:dyDescent="0.2"/>
    <row r="45825" ht="12.75" customHeight="1" x14ac:dyDescent="0.2"/>
    <row r="45826" ht="12.75" customHeight="1" x14ac:dyDescent="0.2"/>
    <row r="45827" ht="12.75" customHeight="1" x14ac:dyDescent="0.2"/>
    <row r="45828" ht="12.75" customHeight="1" x14ac:dyDescent="0.2"/>
    <row r="45829" ht="12.75" customHeight="1" x14ac:dyDescent="0.2"/>
    <row r="45830" ht="12.75" customHeight="1" x14ac:dyDescent="0.2"/>
    <row r="45831" ht="12.75" customHeight="1" x14ac:dyDescent="0.2"/>
    <row r="45832" ht="12.75" customHeight="1" x14ac:dyDescent="0.2"/>
    <row r="45833" ht="12.75" customHeight="1" x14ac:dyDescent="0.2"/>
    <row r="45834" ht="12.75" customHeight="1" x14ac:dyDescent="0.2"/>
    <row r="45835" ht="12.75" customHeight="1" x14ac:dyDescent="0.2"/>
    <row r="45836" ht="12.75" customHeight="1" x14ac:dyDescent="0.2"/>
    <row r="45837" ht="12.75" customHeight="1" x14ac:dyDescent="0.2"/>
    <row r="45838" ht="12.75" customHeight="1" x14ac:dyDescent="0.2"/>
    <row r="45839" ht="12.75" customHeight="1" x14ac:dyDescent="0.2"/>
    <row r="45840" ht="12.75" customHeight="1" x14ac:dyDescent="0.2"/>
    <row r="45841" ht="12.75" customHeight="1" x14ac:dyDescent="0.2"/>
    <row r="45842" ht="12.75" customHeight="1" x14ac:dyDescent="0.2"/>
    <row r="45843" ht="12.75" customHeight="1" x14ac:dyDescent="0.2"/>
    <row r="45844" ht="12.75" customHeight="1" x14ac:dyDescent="0.2"/>
    <row r="45845" ht="12.75" customHeight="1" x14ac:dyDescent="0.2"/>
    <row r="45846" ht="12.75" customHeight="1" x14ac:dyDescent="0.2"/>
    <row r="45847" ht="12.75" customHeight="1" x14ac:dyDescent="0.2"/>
    <row r="45848" ht="12.75" customHeight="1" x14ac:dyDescent="0.2"/>
    <row r="45849" ht="12.75" customHeight="1" x14ac:dyDescent="0.2"/>
    <row r="45850" ht="12.75" customHeight="1" x14ac:dyDescent="0.2"/>
    <row r="45851" ht="12.75" customHeight="1" x14ac:dyDescent="0.2"/>
    <row r="45852" ht="12.75" customHeight="1" x14ac:dyDescent="0.2"/>
    <row r="45853" ht="12.75" customHeight="1" x14ac:dyDescent="0.2"/>
    <row r="45854" ht="12.75" customHeight="1" x14ac:dyDescent="0.2"/>
    <row r="45855" ht="12.75" customHeight="1" x14ac:dyDescent="0.2"/>
    <row r="45856" ht="12.75" customHeight="1" x14ac:dyDescent="0.2"/>
    <row r="45857" ht="12.75" customHeight="1" x14ac:dyDescent="0.2"/>
    <row r="45858" ht="12.75" customHeight="1" x14ac:dyDescent="0.2"/>
    <row r="45859" ht="12.75" customHeight="1" x14ac:dyDescent="0.2"/>
    <row r="45860" ht="12.75" customHeight="1" x14ac:dyDescent="0.2"/>
    <row r="45861" ht="12.75" customHeight="1" x14ac:dyDescent="0.2"/>
    <row r="45862" ht="12.75" customHeight="1" x14ac:dyDescent="0.2"/>
    <row r="45863" ht="12.75" customHeight="1" x14ac:dyDescent="0.2"/>
    <row r="45864" ht="12.75" customHeight="1" x14ac:dyDescent="0.2"/>
    <row r="45865" ht="12.75" customHeight="1" x14ac:dyDescent="0.2"/>
    <row r="45866" ht="12.75" customHeight="1" x14ac:dyDescent="0.2"/>
    <row r="45867" ht="12.75" customHeight="1" x14ac:dyDescent="0.2"/>
    <row r="45868" ht="12.75" customHeight="1" x14ac:dyDescent="0.2"/>
    <row r="45869" ht="12.75" customHeight="1" x14ac:dyDescent="0.2"/>
    <row r="45870" ht="12.75" customHeight="1" x14ac:dyDescent="0.2"/>
    <row r="45871" ht="12.75" customHeight="1" x14ac:dyDescent="0.2"/>
    <row r="45872" ht="12.75" customHeight="1" x14ac:dyDescent="0.2"/>
    <row r="45873" ht="12.75" customHeight="1" x14ac:dyDescent="0.2"/>
    <row r="45874" ht="12.75" customHeight="1" x14ac:dyDescent="0.2"/>
    <row r="45875" ht="12.75" customHeight="1" x14ac:dyDescent="0.2"/>
    <row r="45876" ht="12.75" customHeight="1" x14ac:dyDescent="0.2"/>
    <row r="45877" ht="12.75" customHeight="1" x14ac:dyDescent="0.2"/>
    <row r="45878" ht="12.75" customHeight="1" x14ac:dyDescent="0.2"/>
    <row r="45879" ht="12.75" customHeight="1" x14ac:dyDescent="0.2"/>
    <row r="45880" ht="12.75" customHeight="1" x14ac:dyDescent="0.2"/>
    <row r="45881" ht="12.75" customHeight="1" x14ac:dyDescent="0.2"/>
    <row r="45882" ht="12.75" customHeight="1" x14ac:dyDescent="0.2"/>
    <row r="45883" ht="12.75" customHeight="1" x14ac:dyDescent="0.2"/>
    <row r="45884" ht="12.75" customHeight="1" x14ac:dyDescent="0.2"/>
    <row r="45885" ht="12.75" customHeight="1" x14ac:dyDescent="0.2"/>
    <row r="45886" ht="12.75" customHeight="1" x14ac:dyDescent="0.2"/>
    <row r="45887" ht="12.75" customHeight="1" x14ac:dyDescent="0.2"/>
    <row r="45888" ht="12.75" customHeight="1" x14ac:dyDescent="0.2"/>
    <row r="45889" ht="12.75" customHeight="1" x14ac:dyDescent="0.2"/>
    <row r="45890" ht="12.75" customHeight="1" x14ac:dyDescent="0.2"/>
    <row r="45891" ht="12.75" customHeight="1" x14ac:dyDescent="0.2"/>
    <row r="45892" ht="12.75" customHeight="1" x14ac:dyDescent="0.2"/>
    <row r="45893" ht="12.75" customHeight="1" x14ac:dyDescent="0.2"/>
    <row r="45894" ht="12.75" customHeight="1" x14ac:dyDescent="0.2"/>
    <row r="45895" ht="12.75" customHeight="1" x14ac:dyDescent="0.2"/>
    <row r="45896" ht="12.75" customHeight="1" x14ac:dyDescent="0.2"/>
    <row r="45897" ht="12.75" customHeight="1" x14ac:dyDescent="0.2"/>
    <row r="45898" ht="12.75" customHeight="1" x14ac:dyDescent="0.2"/>
    <row r="45899" ht="12.75" customHeight="1" x14ac:dyDescent="0.2"/>
    <row r="45900" ht="12.75" customHeight="1" x14ac:dyDescent="0.2"/>
    <row r="45901" ht="12.75" customHeight="1" x14ac:dyDescent="0.2"/>
    <row r="45902" ht="12.75" customHeight="1" x14ac:dyDescent="0.2"/>
    <row r="45903" ht="12.75" customHeight="1" x14ac:dyDescent="0.2"/>
    <row r="45904" ht="12.75" customHeight="1" x14ac:dyDescent="0.2"/>
    <row r="45905" ht="12.75" customHeight="1" x14ac:dyDescent="0.2"/>
    <row r="45906" ht="12.75" customHeight="1" x14ac:dyDescent="0.2"/>
    <row r="45907" ht="12.75" customHeight="1" x14ac:dyDescent="0.2"/>
    <row r="45908" ht="12.75" customHeight="1" x14ac:dyDescent="0.2"/>
    <row r="45909" ht="12.75" customHeight="1" x14ac:dyDescent="0.2"/>
    <row r="45910" ht="12.75" customHeight="1" x14ac:dyDescent="0.2"/>
    <row r="45911" ht="12.75" customHeight="1" x14ac:dyDescent="0.2"/>
    <row r="45912" ht="12.75" customHeight="1" x14ac:dyDescent="0.2"/>
    <row r="45913" ht="12.75" customHeight="1" x14ac:dyDescent="0.2"/>
    <row r="45914" ht="12.75" customHeight="1" x14ac:dyDescent="0.2"/>
    <row r="45915" ht="12.75" customHeight="1" x14ac:dyDescent="0.2"/>
    <row r="45916" ht="12.75" customHeight="1" x14ac:dyDescent="0.2"/>
    <row r="45917" ht="12.75" customHeight="1" x14ac:dyDescent="0.2"/>
    <row r="45918" ht="12.75" customHeight="1" x14ac:dyDescent="0.2"/>
    <row r="45919" ht="12.75" customHeight="1" x14ac:dyDescent="0.2"/>
    <row r="45920" ht="12.75" customHeight="1" x14ac:dyDescent="0.2"/>
    <row r="45921" ht="12.75" customHeight="1" x14ac:dyDescent="0.2"/>
    <row r="45922" ht="12.75" customHeight="1" x14ac:dyDescent="0.2"/>
    <row r="45923" ht="12.75" customHeight="1" x14ac:dyDescent="0.2"/>
    <row r="45924" ht="12.75" customHeight="1" x14ac:dyDescent="0.2"/>
    <row r="45925" ht="12.75" customHeight="1" x14ac:dyDescent="0.2"/>
    <row r="45926" ht="12.75" customHeight="1" x14ac:dyDescent="0.2"/>
    <row r="45927" ht="12.75" customHeight="1" x14ac:dyDescent="0.2"/>
    <row r="45928" ht="12.75" customHeight="1" x14ac:dyDescent="0.2"/>
    <row r="45929" ht="12.75" customHeight="1" x14ac:dyDescent="0.2"/>
    <row r="45930" ht="12.75" customHeight="1" x14ac:dyDescent="0.2"/>
    <row r="45931" ht="12.75" customHeight="1" x14ac:dyDescent="0.2"/>
    <row r="45932" ht="12.75" customHeight="1" x14ac:dyDescent="0.2"/>
    <row r="45933" ht="12.75" customHeight="1" x14ac:dyDescent="0.2"/>
    <row r="45934" ht="12.75" customHeight="1" x14ac:dyDescent="0.2"/>
    <row r="45935" ht="12.75" customHeight="1" x14ac:dyDescent="0.2"/>
    <row r="45936" ht="12.75" customHeight="1" x14ac:dyDescent="0.2"/>
    <row r="45937" ht="12.75" customHeight="1" x14ac:dyDescent="0.2"/>
    <row r="45938" ht="12.75" customHeight="1" x14ac:dyDescent="0.2"/>
    <row r="45939" ht="12.75" customHeight="1" x14ac:dyDescent="0.2"/>
    <row r="45940" ht="12.75" customHeight="1" x14ac:dyDescent="0.2"/>
    <row r="45941" ht="12.75" customHeight="1" x14ac:dyDescent="0.2"/>
    <row r="45942" ht="12.75" customHeight="1" x14ac:dyDescent="0.2"/>
    <row r="45943" ht="12.75" customHeight="1" x14ac:dyDescent="0.2"/>
    <row r="45944" ht="12.75" customHeight="1" x14ac:dyDescent="0.2"/>
    <row r="45945" ht="12.75" customHeight="1" x14ac:dyDescent="0.2"/>
    <row r="45946" ht="12.75" customHeight="1" x14ac:dyDescent="0.2"/>
    <row r="45947" ht="12.75" customHeight="1" x14ac:dyDescent="0.2"/>
    <row r="45948" ht="12.75" customHeight="1" x14ac:dyDescent="0.2"/>
    <row r="45949" ht="12.75" customHeight="1" x14ac:dyDescent="0.2"/>
    <row r="45950" ht="12.75" customHeight="1" x14ac:dyDescent="0.2"/>
    <row r="45951" ht="12.75" customHeight="1" x14ac:dyDescent="0.2"/>
    <row r="45952" ht="12.75" customHeight="1" x14ac:dyDescent="0.2"/>
    <row r="45953" ht="12.75" customHeight="1" x14ac:dyDescent="0.2"/>
    <row r="45954" ht="12.75" customHeight="1" x14ac:dyDescent="0.2"/>
    <row r="45955" ht="12.75" customHeight="1" x14ac:dyDescent="0.2"/>
    <row r="45956" ht="12.75" customHeight="1" x14ac:dyDescent="0.2"/>
    <row r="45957" ht="12.75" customHeight="1" x14ac:dyDescent="0.2"/>
    <row r="45958" ht="12.75" customHeight="1" x14ac:dyDescent="0.2"/>
    <row r="45959" ht="12.75" customHeight="1" x14ac:dyDescent="0.2"/>
    <row r="45960" ht="12.75" customHeight="1" x14ac:dyDescent="0.2"/>
    <row r="45961" ht="12.75" customHeight="1" x14ac:dyDescent="0.2"/>
    <row r="45962" ht="12.75" customHeight="1" x14ac:dyDescent="0.2"/>
    <row r="45963" ht="12.75" customHeight="1" x14ac:dyDescent="0.2"/>
    <row r="45964" ht="12.75" customHeight="1" x14ac:dyDescent="0.2"/>
    <row r="45965" ht="12.75" customHeight="1" x14ac:dyDescent="0.2"/>
    <row r="45966" ht="12.75" customHeight="1" x14ac:dyDescent="0.2"/>
    <row r="45967" ht="12.75" customHeight="1" x14ac:dyDescent="0.2"/>
    <row r="45968" ht="12.75" customHeight="1" x14ac:dyDescent="0.2"/>
    <row r="45969" ht="12.75" customHeight="1" x14ac:dyDescent="0.2"/>
    <row r="45970" ht="12.75" customHeight="1" x14ac:dyDescent="0.2"/>
    <row r="45971" ht="12.75" customHeight="1" x14ac:dyDescent="0.2"/>
    <row r="45972" ht="12.75" customHeight="1" x14ac:dyDescent="0.2"/>
    <row r="45973" ht="12.75" customHeight="1" x14ac:dyDescent="0.2"/>
    <row r="45974" ht="12.75" customHeight="1" x14ac:dyDescent="0.2"/>
    <row r="45975" ht="12.75" customHeight="1" x14ac:dyDescent="0.2"/>
    <row r="45976" ht="12.75" customHeight="1" x14ac:dyDescent="0.2"/>
    <row r="45977" ht="12.75" customHeight="1" x14ac:dyDescent="0.2"/>
    <row r="45978" ht="12.75" customHeight="1" x14ac:dyDescent="0.2"/>
    <row r="45979" ht="12.75" customHeight="1" x14ac:dyDescent="0.2"/>
    <row r="45980" ht="12.75" customHeight="1" x14ac:dyDescent="0.2"/>
    <row r="45981" ht="12.75" customHeight="1" x14ac:dyDescent="0.2"/>
    <row r="45982" ht="12.75" customHeight="1" x14ac:dyDescent="0.2"/>
    <row r="45983" ht="12.75" customHeight="1" x14ac:dyDescent="0.2"/>
    <row r="45984" ht="12.75" customHeight="1" x14ac:dyDescent="0.2"/>
    <row r="45985" ht="12.75" customHeight="1" x14ac:dyDescent="0.2"/>
    <row r="45986" ht="12.75" customHeight="1" x14ac:dyDescent="0.2"/>
    <row r="45987" ht="12.75" customHeight="1" x14ac:dyDescent="0.2"/>
    <row r="45988" ht="12.75" customHeight="1" x14ac:dyDescent="0.2"/>
    <row r="45989" ht="12.75" customHeight="1" x14ac:dyDescent="0.2"/>
    <row r="45990" ht="12.75" customHeight="1" x14ac:dyDescent="0.2"/>
    <row r="45991" ht="12.75" customHeight="1" x14ac:dyDescent="0.2"/>
    <row r="45992" ht="12.75" customHeight="1" x14ac:dyDescent="0.2"/>
    <row r="45993" ht="12.75" customHeight="1" x14ac:dyDescent="0.2"/>
    <row r="45994" ht="12.75" customHeight="1" x14ac:dyDescent="0.2"/>
    <row r="45995" ht="12.75" customHeight="1" x14ac:dyDescent="0.2"/>
    <row r="45996" ht="12.75" customHeight="1" x14ac:dyDescent="0.2"/>
    <row r="45997" ht="12.75" customHeight="1" x14ac:dyDescent="0.2"/>
    <row r="45998" ht="12.75" customHeight="1" x14ac:dyDescent="0.2"/>
    <row r="45999" ht="12.75" customHeight="1" x14ac:dyDescent="0.2"/>
    <row r="46000" ht="12.75" customHeight="1" x14ac:dyDescent="0.2"/>
    <row r="46001" ht="12.75" customHeight="1" x14ac:dyDescent="0.2"/>
    <row r="46002" ht="12.75" customHeight="1" x14ac:dyDescent="0.2"/>
    <row r="46003" ht="12.75" customHeight="1" x14ac:dyDescent="0.2"/>
    <row r="46004" ht="12.75" customHeight="1" x14ac:dyDescent="0.2"/>
    <row r="46005" ht="12.75" customHeight="1" x14ac:dyDescent="0.2"/>
    <row r="46006" ht="12.75" customHeight="1" x14ac:dyDescent="0.2"/>
    <row r="46007" ht="12.75" customHeight="1" x14ac:dyDescent="0.2"/>
    <row r="46008" ht="12.75" customHeight="1" x14ac:dyDescent="0.2"/>
    <row r="46009" ht="12.75" customHeight="1" x14ac:dyDescent="0.2"/>
    <row r="46010" ht="12.75" customHeight="1" x14ac:dyDescent="0.2"/>
    <row r="46011" ht="12.75" customHeight="1" x14ac:dyDescent="0.2"/>
    <row r="46012" ht="12.75" customHeight="1" x14ac:dyDescent="0.2"/>
    <row r="46013" ht="12.75" customHeight="1" x14ac:dyDescent="0.2"/>
    <row r="46014" ht="12.75" customHeight="1" x14ac:dyDescent="0.2"/>
    <row r="46015" ht="12.75" customHeight="1" x14ac:dyDescent="0.2"/>
    <row r="46016" ht="12.75" customHeight="1" x14ac:dyDescent="0.2"/>
    <row r="46017" ht="12.75" customHeight="1" x14ac:dyDescent="0.2"/>
    <row r="46018" ht="12.75" customHeight="1" x14ac:dyDescent="0.2"/>
    <row r="46019" ht="12.75" customHeight="1" x14ac:dyDescent="0.2"/>
    <row r="46020" ht="12.75" customHeight="1" x14ac:dyDescent="0.2"/>
    <row r="46021" ht="12.75" customHeight="1" x14ac:dyDescent="0.2"/>
    <row r="46022" ht="12.75" customHeight="1" x14ac:dyDescent="0.2"/>
    <row r="46023" ht="12.75" customHeight="1" x14ac:dyDescent="0.2"/>
    <row r="46024" ht="12.75" customHeight="1" x14ac:dyDescent="0.2"/>
    <row r="46025" ht="12.75" customHeight="1" x14ac:dyDescent="0.2"/>
    <row r="46026" ht="12.75" customHeight="1" x14ac:dyDescent="0.2"/>
    <row r="46027" ht="12.75" customHeight="1" x14ac:dyDescent="0.2"/>
    <row r="46028" ht="12.75" customHeight="1" x14ac:dyDescent="0.2"/>
    <row r="46029" ht="12.75" customHeight="1" x14ac:dyDescent="0.2"/>
    <row r="46030" ht="12.75" customHeight="1" x14ac:dyDescent="0.2"/>
    <row r="46031" ht="12.75" customHeight="1" x14ac:dyDescent="0.2"/>
    <row r="46032" ht="12.75" customHeight="1" x14ac:dyDescent="0.2"/>
    <row r="46033" ht="12.75" customHeight="1" x14ac:dyDescent="0.2"/>
    <row r="46034" ht="12.75" customHeight="1" x14ac:dyDescent="0.2"/>
    <row r="46035" ht="12.75" customHeight="1" x14ac:dyDescent="0.2"/>
    <row r="46036" ht="12.75" customHeight="1" x14ac:dyDescent="0.2"/>
    <row r="46037" ht="12.75" customHeight="1" x14ac:dyDescent="0.2"/>
    <row r="46038" ht="12.75" customHeight="1" x14ac:dyDescent="0.2"/>
    <row r="46039" ht="12.75" customHeight="1" x14ac:dyDescent="0.2"/>
    <row r="46040" ht="12.75" customHeight="1" x14ac:dyDescent="0.2"/>
    <row r="46041" ht="12.75" customHeight="1" x14ac:dyDescent="0.2"/>
    <row r="46042" ht="12.75" customHeight="1" x14ac:dyDescent="0.2"/>
    <row r="46043" ht="12.75" customHeight="1" x14ac:dyDescent="0.2"/>
    <row r="46044" ht="12.75" customHeight="1" x14ac:dyDescent="0.2"/>
    <row r="46045" ht="12.75" customHeight="1" x14ac:dyDescent="0.2"/>
    <row r="46046" ht="12.75" customHeight="1" x14ac:dyDescent="0.2"/>
    <row r="46047" ht="12.75" customHeight="1" x14ac:dyDescent="0.2"/>
    <row r="46048" ht="12.75" customHeight="1" x14ac:dyDescent="0.2"/>
    <row r="46049" ht="12.75" customHeight="1" x14ac:dyDescent="0.2"/>
    <row r="46050" ht="12.75" customHeight="1" x14ac:dyDescent="0.2"/>
    <row r="46051" ht="12.75" customHeight="1" x14ac:dyDescent="0.2"/>
    <row r="46052" ht="12.75" customHeight="1" x14ac:dyDescent="0.2"/>
    <row r="46053" ht="12.75" customHeight="1" x14ac:dyDescent="0.2"/>
    <row r="46054" ht="12.75" customHeight="1" x14ac:dyDescent="0.2"/>
    <row r="46055" ht="12.75" customHeight="1" x14ac:dyDescent="0.2"/>
    <row r="46056" ht="12.75" customHeight="1" x14ac:dyDescent="0.2"/>
    <row r="46057" ht="12.75" customHeight="1" x14ac:dyDescent="0.2"/>
    <row r="46058" ht="12.75" customHeight="1" x14ac:dyDescent="0.2"/>
    <row r="46059" ht="12.75" customHeight="1" x14ac:dyDescent="0.2"/>
    <row r="46060" ht="12.75" customHeight="1" x14ac:dyDescent="0.2"/>
    <row r="46061" ht="12.75" customHeight="1" x14ac:dyDescent="0.2"/>
    <row r="46062" ht="12.75" customHeight="1" x14ac:dyDescent="0.2"/>
    <row r="46063" ht="12.75" customHeight="1" x14ac:dyDescent="0.2"/>
    <row r="46064" ht="12.75" customHeight="1" x14ac:dyDescent="0.2"/>
    <row r="46065" ht="12.75" customHeight="1" x14ac:dyDescent="0.2"/>
    <row r="46066" ht="12.75" customHeight="1" x14ac:dyDescent="0.2"/>
    <row r="46067" ht="12.75" customHeight="1" x14ac:dyDescent="0.2"/>
    <row r="46068" ht="12.75" customHeight="1" x14ac:dyDescent="0.2"/>
    <row r="46069" ht="12.75" customHeight="1" x14ac:dyDescent="0.2"/>
    <row r="46070" ht="12.75" customHeight="1" x14ac:dyDescent="0.2"/>
    <row r="46071" ht="12.75" customHeight="1" x14ac:dyDescent="0.2"/>
    <row r="46072" ht="12.75" customHeight="1" x14ac:dyDescent="0.2"/>
    <row r="46073" ht="12.75" customHeight="1" x14ac:dyDescent="0.2"/>
    <row r="46074" ht="12.75" customHeight="1" x14ac:dyDescent="0.2"/>
    <row r="46075" ht="12.75" customHeight="1" x14ac:dyDescent="0.2"/>
    <row r="46076" ht="12.75" customHeight="1" x14ac:dyDescent="0.2"/>
    <row r="46077" ht="12.75" customHeight="1" x14ac:dyDescent="0.2"/>
    <row r="46078" ht="12.75" customHeight="1" x14ac:dyDescent="0.2"/>
    <row r="46079" ht="12.75" customHeight="1" x14ac:dyDescent="0.2"/>
    <row r="46080" ht="12.75" customHeight="1" x14ac:dyDescent="0.2"/>
    <row r="46081" ht="12.75" customHeight="1" x14ac:dyDescent="0.2"/>
    <row r="46082" ht="12.75" customHeight="1" x14ac:dyDescent="0.2"/>
    <row r="46083" ht="12.75" customHeight="1" x14ac:dyDescent="0.2"/>
    <row r="46084" ht="12.75" customHeight="1" x14ac:dyDescent="0.2"/>
    <row r="46085" ht="12.75" customHeight="1" x14ac:dyDescent="0.2"/>
    <row r="46086" ht="12.75" customHeight="1" x14ac:dyDescent="0.2"/>
    <row r="46087" ht="12.75" customHeight="1" x14ac:dyDescent="0.2"/>
    <row r="46088" ht="12.75" customHeight="1" x14ac:dyDescent="0.2"/>
    <row r="46089" ht="12.75" customHeight="1" x14ac:dyDescent="0.2"/>
    <row r="46090" ht="12.75" customHeight="1" x14ac:dyDescent="0.2"/>
    <row r="46091" ht="12.75" customHeight="1" x14ac:dyDescent="0.2"/>
    <row r="46092" ht="12.75" customHeight="1" x14ac:dyDescent="0.2"/>
    <row r="46093" ht="12.75" customHeight="1" x14ac:dyDescent="0.2"/>
    <row r="46094" ht="12.75" customHeight="1" x14ac:dyDescent="0.2"/>
    <row r="46095" ht="12.75" customHeight="1" x14ac:dyDescent="0.2"/>
    <row r="46096" ht="12.75" customHeight="1" x14ac:dyDescent="0.2"/>
    <row r="46097" ht="12.75" customHeight="1" x14ac:dyDescent="0.2"/>
    <row r="46098" ht="12.75" customHeight="1" x14ac:dyDescent="0.2"/>
    <row r="46099" ht="12.75" customHeight="1" x14ac:dyDescent="0.2"/>
    <row r="46100" ht="12.75" customHeight="1" x14ac:dyDescent="0.2"/>
    <row r="46101" ht="12.75" customHeight="1" x14ac:dyDescent="0.2"/>
    <row r="46102" ht="12.75" customHeight="1" x14ac:dyDescent="0.2"/>
    <row r="46103" ht="12.75" customHeight="1" x14ac:dyDescent="0.2"/>
    <row r="46104" ht="12.75" customHeight="1" x14ac:dyDescent="0.2"/>
    <row r="46105" ht="12.75" customHeight="1" x14ac:dyDescent="0.2"/>
    <row r="46106" ht="12.75" customHeight="1" x14ac:dyDescent="0.2"/>
    <row r="46107" ht="12.75" customHeight="1" x14ac:dyDescent="0.2"/>
    <row r="46108" ht="12.75" customHeight="1" x14ac:dyDescent="0.2"/>
    <row r="46109" ht="12.75" customHeight="1" x14ac:dyDescent="0.2"/>
    <row r="46110" ht="12.75" customHeight="1" x14ac:dyDescent="0.2"/>
    <row r="46111" ht="12.75" customHeight="1" x14ac:dyDescent="0.2"/>
    <row r="46112" ht="12.75" customHeight="1" x14ac:dyDescent="0.2"/>
    <row r="46113" ht="12.75" customHeight="1" x14ac:dyDescent="0.2"/>
    <row r="46114" ht="12.75" customHeight="1" x14ac:dyDescent="0.2"/>
    <row r="46115" ht="12.75" customHeight="1" x14ac:dyDescent="0.2"/>
    <row r="46116" ht="12.75" customHeight="1" x14ac:dyDescent="0.2"/>
    <row r="46117" ht="12.75" customHeight="1" x14ac:dyDescent="0.2"/>
    <row r="46118" ht="12.75" customHeight="1" x14ac:dyDescent="0.2"/>
    <row r="46119" ht="12.75" customHeight="1" x14ac:dyDescent="0.2"/>
    <row r="46120" ht="12.75" customHeight="1" x14ac:dyDescent="0.2"/>
    <row r="46121" ht="12.75" customHeight="1" x14ac:dyDescent="0.2"/>
    <row r="46122" ht="12.75" customHeight="1" x14ac:dyDescent="0.2"/>
    <row r="46123" ht="12.75" customHeight="1" x14ac:dyDescent="0.2"/>
    <row r="46124" ht="12.75" customHeight="1" x14ac:dyDescent="0.2"/>
    <row r="46125" ht="12.75" customHeight="1" x14ac:dyDescent="0.2"/>
    <row r="46126" ht="12.75" customHeight="1" x14ac:dyDescent="0.2"/>
    <row r="46127" ht="12.75" customHeight="1" x14ac:dyDescent="0.2"/>
    <row r="46128" ht="12.75" customHeight="1" x14ac:dyDescent="0.2"/>
    <row r="46129" ht="12.75" customHeight="1" x14ac:dyDescent="0.2"/>
    <row r="46130" ht="12.75" customHeight="1" x14ac:dyDescent="0.2"/>
    <row r="46131" ht="12.75" customHeight="1" x14ac:dyDescent="0.2"/>
    <row r="46132" ht="12.75" customHeight="1" x14ac:dyDescent="0.2"/>
    <row r="46133" ht="12.75" customHeight="1" x14ac:dyDescent="0.2"/>
    <row r="46134" ht="12.75" customHeight="1" x14ac:dyDescent="0.2"/>
    <row r="46135" ht="12.75" customHeight="1" x14ac:dyDescent="0.2"/>
    <row r="46136" ht="12.75" customHeight="1" x14ac:dyDescent="0.2"/>
    <row r="46137" ht="12.75" customHeight="1" x14ac:dyDescent="0.2"/>
    <row r="46138" ht="12.75" customHeight="1" x14ac:dyDescent="0.2"/>
    <row r="46139" ht="12.75" customHeight="1" x14ac:dyDescent="0.2"/>
    <row r="46140" ht="12.75" customHeight="1" x14ac:dyDescent="0.2"/>
    <row r="46141" ht="12.75" customHeight="1" x14ac:dyDescent="0.2"/>
    <row r="46142" ht="12.75" customHeight="1" x14ac:dyDescent="0.2"/>
    <row r="46143" ht="12.75" customHeight="1" x14ac:dyDescent="0.2"/>
    <row r="46144" ht="12.75" customHeight="1" x14ac:dyDescent="0.2"/>
    <row r="46145" ht="12.75" customHeight="1" x14ac:dyDescent="0.2"/>
    <row r="46146" ht="12.75" customHeight="1" x14ac:dyDescent="0.2"/>
    <row r="46147" ht="12.75" customHeight="1" x14ac:dyDescent="0.2"/>
    <row r="46148" ht="12.75" customHeight="1" x14ac:dyDescent="0.2"/>
    <row r="46149" ht="12.75" customHeight="1" x14ac:dyDescent="0.2"/>
    <row r="46150" ht="12.75" customHeight="1" x14ac:dyDescent="0.2"/>
    <row r="46151" ht="12.75" customHeight="1" x14ac:dyDescent="0.2"/>
    <row r="46152" ht="12.75" customHeight="1" x14ac:dyDescent="0.2"/>
    <row r="46153" ht="12.75" customHeight="1" x14ac:dyDescent="0.2"/>
    <row r="46154" ht="12.75" customHeight="1" x14ac:dyDescent="0.2"/>
    <row r="46155" ht="12.75" customHeight="1" x14ac:dyDescent="0.2"/>
    <row r="46156" ht="12.75" customHeight="1" x14ac:dyDescent="0.2"/>
    <row r="46157" ht="12.75" customHeight="1" x14ac:dyDescent="0.2"/>
    <row r="46158" ht="12.75" customHeight="1" x14ac:dyDescent="0.2"/>
    <row r="46159" ht="12.75" customHeight="1" x14ac:dyDescent="0.2"/>
    <row r="46160" ht="12.75" customHeight="1" x14ac:dyDescent="0.2"/>
    <row r="46161" ht="12.75" customHeight="1" x14ac:dyDescent="0.2"/>
    <row r="46162" ht="12.75" customHeight="1" x14ac:dyDescent="0.2"/>
    <row r="46163" ht="12.75" customHeight="1" x14ac:dyDescent="0.2"/>
    <row r="46164" ht="12.75" customHeight="1" x14ac:dyDescent="0.2"/>
    <row r="46165" ht="12.75" customHeight="1" x14ac:dyDescent="0.2"/>
    <row r="46166" ht="12.75" customHeight="1" x14ac:dyDescent="0.2"/>
    <row r="46167" ht="12.75" customHeight="1" x14ac:dyDescent="0.2"/>
    <row r="46168" ht="12.75" customHeight="1" x14ac:dyDescent="0.2"/>
    <row r="46169" ht="12.75" customHeight="1" x14ac:dyDescent="0.2"/>
    <row r="46170" ht="12.75" customHeight="1" x14ac:dyDescent="0.2"/>
    <row r="46171" ht="12.75" customHeight="1" x14ac:dyDescent="0.2"/>
    <row r="46172" ht="12.75" customHeight="1" x14ac:dyDescent="0.2"/>
    <row r="46173" ht="12.75" customHeight="1" x14ac:dyDescent="0.2"/>
    <row r="46174" ht="12.75" customHeight="1" x14ac:dyDescent="0.2"/>
    <row r="46175" ht="12.75" customHeight="1" x14ac:dyDescent="0.2"/>
    <row r="46176" ht="12.75" customHeight="1" x14ac:dyDescent="0.2"/>
    <row r="46177" ht="12.75" customHeight="1" x14ac:dyDescent="0.2"/>
    <row r="46178" ht="12.75" customHeight="1" x14ac:dyDescent="0.2"/>
    <row r="46179" ht="12.75" customHeight="1" x14ac:dyDescent="0.2"/>
    <row r="46180" ht="12.75" customHeight="1" x14ac:dyDescent="0.2"/>
    <row r="46181" ht="12.75" customHeight="1" x14ac:dyDescent="0.2"/>
    <row r="46182" ht="12.75" customHeight="1" x14ac:dyDescent="0.2"/>
    <row r="46183" ht="12.75" customHeight="1" x14ac:dyDescent="0.2"/>
    <row r="46184" ht="12.75" customHeight="1" x14ac:dyDescent="0.2"/>
    <row r="46185" ht="12.75" customHeight="1" x14ac:dyDescent="0.2"/>
    <row r="46186" ht="12.75" customHeight="1" x14ac:dyDescent="0.2"/>
    <row r="46187" ht="12.75" customHeight="1" x14ac:dyDescent="0.2"/>
    <row r="46188" ht="12.75" customHeight="1" x14ac:dyDescent="0.2"/>
    <row r="46189" ht="12.75" customHeight="1" x14ac:dyDescent="0.2"/>
    <row r="46190" ht="12.75" customHeight="1" x14ac:dyDescent="0.2"/>
    <row r="46191" ht="12.75" customHeight="1" x14ac:dyDescent="0.2"/>
    <row r="46192" ht="12.75" customHeight="1" x14ac:dyDescent="0.2"/>
    <row r="46193" ht="12.75" customHeight="1" x14ac:dyDescent="0.2"/>
    <row r="46194" ht="12.75" customHeight="1" x14ac:dyDescent="0.2"/>
    <row r="46195" ht="12.75" customHeight="1" x14ac:dyDescent="0.2"/>
    <row r="46196" ht="12.75" customHeight="1" x14ac:dyDescent="0.2"/>
    <row r="46197" ht="12.75" customHeight="1" x14ac:dyDescent="0.2"/>
    <row r="46198" ht="12.75" customHeight="1" x14ac:dyDescent="0.2"/>
    <row r="46199" ht="12.75" customHeight="1" x14ac:dyDescent="0.2"/>
    <row r="46200" ht="12.75" customHeight="1" x14ac:dyDescent="0.2"/>
    <row r="46201" ht="12.75" customHeight="1" x14ac:dyDescent="0.2"/>
    <row r="46202" ht="12.75" customHeight="1" x14ac:dyDescent="0.2"/>
    <row r="46203" ht="12.75" customHeight="1" x14ac:dyDescent="0.2"/>
    <row r="46204" ht="12.75" customHeight="1" x14ac:dyDescent="0.2"/>
    <row r="46205" ht="12.75" customHeight="1" x14ac:dyDescent="0.2"/>
    <row r="46206" ht="12.75" customHeight="1" x14ac:dyDescent="0.2"/>
    <row r="46207" ht="12.75" customHeight="1" x14ac:dyDescent="0.2"/>
    <row r="46208" ht="12.75" customHeight="1" x14ac:dyDescent="0.2"/>
    <row r="46209" ht="12.75" customHeight="1" x14ac:dyDescent="0.2"/>
    <row r="46210" ht="12.75" customHeight="1" x14ac:dyDescent="0.2"/>
    <row r="46211" ht="12.75" customHeight="1" x14ac:dyDescent="0.2"/>
    <row r="46212" ht="12.75" customHeight="1" x14ac:dyDescent="0.2"/>
    <row r="46213" ht="12.75" customHeight="1" x14ac:dyDescent="0.2"/>
    <row r="46214" ht="12.75" customHeight="1" x14ac:dyDescent="0.2"/>
    <row r="46215" ht="12.75" customHeight="1" x14ac:dyDescent="0.2"/>
    <row r="46216" ht="12.75" customHeight="1" x14ac:dyDescent="0.2"/>
    <row r="46217" ht="12.75" customHeight="1" x14ac:dyDescent="0.2"/>
    <row r="46218" ht="12.75" customHeight="1" x14ac:dyDescent="0.2"/>
    <row r="46219" ht="12.75" customHeight="1" x14ac:dyDescent="0.2"/>
    <row r="46220" ht="12.75" customHeight="1" x14ac:dyDescent="0.2"/>
    <row r="46221" ht="12.75" customHeight="1" x14ac:dyDescent="0.2"/>
    <row r="46222" ht="12.75" customHeight="1" x14ac:dyDescent="0.2"/>
    <row r="46223" ht="12.75" customHeight="1" x14ac:dyDescent="0.2"/>
    <row r="46224" ht="12.75" customHeight="1" x14ac:dyDescent="0.2"/>
    <row r="46225" ht="12.75" customHeight="1" x14ac:dyDescent="0.2"/>
    <row r="46226" ht="12.75" customHeight="1" x14ac:dyDescent="0.2"/>
    <row r="46227" ht="12.75" customHeight="1" x14ac:dyDescent="0.2"/>
    <row r="46228" ht="12.75" customHeight="1" x14ac:dyDescent="0.2"/>
    <row r="46229" ht="12.75" customHeight="1" x14ac:dyDescent="0.2"/>
    <row r="46230" ht="12.75" customHeight="1" x14ac:dyDescent="0.2"/>
    <row r="46231" ht="12.75" customHeight="1" x14ac:dyDescent="0.2"/>
    <row r="46232" ht="12.75" customHeight="1" x14ac:dyDescent="0.2"/>
    <row r="46233" ht="12.75" customHeight="1" x14ac:dyDescent="0.2"/>
    <row r="46234" ht="12.75" customHeight="1" x14ac:dyDescent="0.2"/>
    <row r="46235" ht="12.75" customHeight="1" x14ac:dyDescent="0.2"/>
    <row r="46236" ht="12.75" customHeight="1" x14ac:dyDescent="0.2"/>
    <row r="46237" ht="12.75" customHeight="1" x14ac:dyDescent="0.2"/>
    <row r="46238" ht="12.75" customHeight="1" x14ac:dyDescent="0.2"/>
    <row r="46239" ht="12.75" customHeight="1" x14ac:dyDescent="0.2"/>
    <row r="46240" ht="12.75" customHeight="1" x14ac:dyDescent="0.2"/>
    <row r="46241" ht="12.75" customHeight="1" x14ac:dyDescent="0.2"/>
    <row r="46242" ht="12.75" customHeight="1" x14ac:dyDescent="0.2"/>
    <row r="46243" ht="12.75" customHeight="1" x14ac:dyDescent="0.2"/>
    <row r="46244" ht="12.75" customHeight="1" x14ac:dyDescent="0.2"/>
    <row r="46245" ht="12.75" customHeight="1" x14ac:dyDescent="0.2"/>
    <row r="46246" ht="12.75" customHeight="1" x14ac:dyDescent="0.2"/>
    <row r="46247" ht="12.75" customHeight="1" x14ac:dyDescent="0.2"/>
    <row r="46248" ht="12.75" customHeight="1" x14ac:dyDescent="0.2"/>
    <row r="46249" ht="12.75" customHeight="1" x14ac:dyDescent="0.2"/>
    <row r="46250" ht="12.75" customHeight="1" x14ac:dyDescent="0.2"/>
    <row r="46251" ht="12.75" customHeight="1" x14ac:dyDescent="0.2"/>
    <row r="46252" ht="12.75" customHeight="1" x14ac:dyDescent="0.2"/>
    <row r="46253" ht="12.75" customHeight="1" x14ac:dyDescent="0.2"/>
    <row r="46254" ht="12.75" customHeight="1" x14ac:dyDescent="0.2"/>
    <row r="46255" ht="12.75" customHeight="1" x14ac:dyDescent="0.2"/>
    <row r="46256" ht="12.75" customHeight="1" x14ac:dyDescent="0.2"/>
    <row r="46257" ht="12.75" customHeight="1" x14ac:dyDescent="0.2"/>
    <row r="46258" ht="12.75" customHeight="1" x14ac:dyDescent="0.2"/>
    <row r="46259" ht="12.75" customHeight="1" x14ac:dyDescent="0.2"/>
    <row r="46260" ht="12.75" customHeight="1" x14ac:dyDescent="0.2"/>
    <row r="46261" ht="12.75" customHeight="1" x14ac:dyDescent="0.2"/>
    <row r="46262" ht="12.75" customHeight="1" x14ac:dyDescent="0.2"/>
    <row r="46263" ht="12.75" customHeight="1" x14ac:dyDescent="0.2"/>
    <row r="46264" ht="12.75" customHeight="1" x14ac:dyDescent="0.2"/>
    <row r="46265" ht="12.75" customHeight="1" x14ac:dyDescent="0.2"/>
    <row r="46266" ht="12.75" customHeight="1" x14ac:dyDescent="0.2"/>
    <row r="46267" ht="12.75" customHeight="1" x14ac:dyDescent="0.2"/>
    <row r="46268" ht="12.75" customHeight="1" x14ac:dyDescent="0.2"/>
    <row r="46269" ht="12.75" customHeight="1" x14ac:dyDescent="0.2"/>
    <row r="46270" ht="12.75" customHeight="1" x14ac:dyDescent="0.2"/>
    <row r="46271" ht="12.75" customHeight="1" x14ac:dyDescent="0.2"/>
    <row r="46272" ht="12.75" customHeight="1" x14ac:dyDescent="0.2"/>
    <row r="46273" ht="12.75" customHeight="1" x14ac:dyDescent="0.2"/>
    <row r="46274" ht="12.75" customHeight="1" x14ac:dyDescent="0.2"/>
    <row r="46275" ht="12.75" customHeight="1" x14ac:dyDescent="0.2"/>
    <row r="46276" ht="12.75" customHeight="1" x14ac:dyDescent="0.2"/>
    <row r="46277" ht="12.75" customHeight="1" x14ac:dyDescent="0.2"/>
    <row r="46278" ht="12.75" customHeight="1" x14ac:dyDescent="0.2"/>
    <row r="46279" ht="12.75" customHeight="1" x14ac:dyDescent="0.2"/>
    <row r="46280" ht="12.75" customHeight="1" x14ac:dyDescent="0.2"/>
    <row r="46281" ht="12.75" customHeight="1" x14ac:dyDescent="0.2"/>
    <row r="46282" ht="12.75" customHeight="1" x14ac:dyDescent="0.2"/>
    <row r="46283" ht="12.75" customHeight="1" x14ac:dyDescent="0.2"/>
    <row r="46284" ht="12.75" customHeight="1" x14ac:dyDescent="0.2"/>
    <row r="46285" ht="12.75" customHeight="1" x14ac:dyDescent="0.2"/>
    <row r="46286" ht="12.75" customHeight="1" x14ac:dyDescent="0.2"/>
    <row r="46287" ht="12.75" customHeight="1" x14ac:dyDescent="0.2"/>
    <row r="46288" ht="12.75" customHeight="1" x14ac:dyDescent="0.2"/>
    <row r="46289" ht="12.75" customHeight="1" x14ac:dyDescent="0.2"/>
    <row r="46290" ht="12.75" customHeight="1" x14ac:dyDescent="0.2"/>
    <row r="46291" ht="12.75" customHeight="1" x14ac:dyDescent="0.2"/>
    <row r="46292" ht="12.75" customHeight="1" x14ac:dyDescent="0.2"/>
    <row r="46293" ht="12.75" customHeight="1" x14ac:dyDescent="0.2"/>
    <row r="46294" ht="12.75" customHeight="1" x14ac:dyDescent="0.2"/>
    <row r="46295" ht="12.75" customHeight="1" x14ac:dyDescent="0.2"/>
    <row r="46296" ht="12.75" customHeight="1" x14ac:dyDescent="0.2"/>
    <row r="46297" ht="12.75" customHeight="1" x14ac:dyDescent="0.2"/>
    <row r="46298" ht="12.75" customHeight="1" x14ac:dyDescent="0.2"/>
    <row r="46299" ht="12.75" customHeight="1" x14ac:dyDescent="0.2"/>
    <row r="46300" ht="12.75" customHeight="1" x14ac:dyDescent="0.2"/>
    <row r="46301" ht="12.75" customHeight="1" x14ac:dyDescent="0.2"/>
    <row r="46302" ht="12.75" customHeight="1" x14ac:dyDescent="0.2"/>
    <row r="46303" ht="12.75" customHeight="1" x14ac:dyDescent="0.2"/>
    <row r="46304" ht="12.75" customHeight="1" x14ac:dyDescent="0.2"/>
    <row r="46305" ht="12.75" customHeight="1" x14ac:dyDescent="0.2"/>
    <row r="46306" ht="12.75" customHeight="1" x14ac:dyDescent="0.2"/>
    <row r="46307" ht="12.75" customHeight="1" x14ac:dyDescent="0.2"/>
    <row r="46308" ht="12.75" customHeight="1" x14ac:dyDescent="0.2"/>
    <row r="46309" ht="12.75" customHeight="1" x14ac:dyDescent="0.2"/>
    <row r="46310" ht="12.75" customHeight="1" x14ac:dyDescent="0.2"/>
    <row r="46311" ht="12.75" customHeight="1" x14ac:dyDescent="0.2"/>
    <row r="46312" ht="12.75" customHeight="1" x14ac:dyDescent="0.2"/>
    <row r="46313" ht="12.75" customHeight="1" x14ac:dyDescent="0.2"/>
    <row r="46314" ht="12.75" customHeight="1" x14ac:dyDescent="0.2"/>
    <row r="46315" ht="12.75" customHeight="1" x14ac:dyDescent="0.2"/>
    <row r="46316" ht="12.75" customHeight="1" x14ac:dyDescent="0.2"/>
    <row r="46317" ht="12.75" customHeight="1" x14ac:dyDescent="0.2"/>
    <row r="46318" ht="12.75" customHeight="1" x14ac:dyDescent="0.2"/>
    <row r="46319" ht="12.75" customHeight="1" x14ac:dyDescent="0.2"/>
    <row r="46320" ht="12.75" customHeight="1" x14ac:dyDescent="0.2"/>
    <row r="46321" ht="12.75" customHeight="1" x14ac:dyDescent="0.2"/>
    <row r="46322" ht="12.75" customHeight="1" x14ac:dyDescent="0.2"/>
    <row r="46323" ht="12.75" customHeight="1" x14ac:dyDescent="0.2"/>
    <row r="46324" ht="12.75" customHeight="1" x14ac:dyDescent="0.2"/>
    <row r="46325" ht="12.75" customHeight="1" x14ac:dyDescent="0.2"/>
    <row r="46326" ht="12.75" customHeight="1" x14ac:dyDescent="0.2"/>
    <row r="46327" ht="12.75" customHeight="1" x14ac:dyDescent="0.2"/>
    <row r="46328" ht="12.75" customHeight="1" x14ac:dyDescent="0.2"/>
    <row r="46329" ht="12.75" customHeight="1" x14ac:dyDescent="0.2"/>
    <row r="46330" ht="12.75" customHeight="1" x14ac:dyDescent="0.2"/>
    <row r="46331" ht="12.75" customHeight="1" x14ac:dyDescent="0.2"/>
    <row r="46332" ht="12.75" customHeight="1" x14ac:dyDescent="0.2"/>
    <row r="46333" ht="12.75" customHeight="1" x14ac:dyDescent="0.2"/>
    <row r="46334" ht="12.75" customHeight="1" x14ac:dyDescent="0.2"/>
    <row r="46335" ht="12.75" customHeight="1" x14ac:dyDescent="0.2"/>
    <row r="46336" ht="12.75" customHeight="1" x14ac:dyDescent="0.2"/>
    <row r="46337" ht="12.75" customHeight="1" x14ac:dyDescent="0.2"/>
    <row r="46338" ht="12.75" customHeight="1" x14ac:dyDescent="0.2"/>
    <row r="46339" ht="12.75" customHeight="1" x14ac:dyDescent="0.2"/>
    <row r="46340" ht="12.75" customHeight="1" x14ac:dyDescent="0.2"/>
    <row r="46341" ht="12.75" customHeight="1" x14ac:dyDescent="0.2"/>
    <row r="46342" ht="12.75" customHeight="1" x14ac:dyDescent="0.2"/>
    <row r="46343" ht="12.75" customHeight="1" x14ac:dyDescent="0.2"/>
    <row r="46344" ht="12.75" customHeight="1" x14ac:dyDescent="0.2"/>
    <row r="46345" ht="12.75" customHeight="1" x14ac:dyDescent="0.2"/>
    <row r="46346" ht="12.75" customHeight="1" x14ac:dyDescent="0.2"/>
    <row r="46347" ht="12.75" customHeight="1" x14ac:dyDescent="0.2"/>
    <row r="46348" ht="12.75" customHeight="1" x14ac:dyDescent="0.2"/>
    <row r="46349" ht="12.75" customHeight="1" x14ac:dyDescent="0.2"/>
    <row r="46350" ht="12.75" customHeight="1" x14ac:dyDescent="0.2"/>
    <row r="46351" ht="12.75" customHeight="1" x14ac:dyDescent="0.2"/>
    <row r="46352" ht="12.75" customHeight="1" x14ac:dyDescent="0.2"/>
    <row r="46353" ht="12.75" customHeight="1" x14ac:dyDescent="0.2"/>
    <row r="46354" ht="12.75" customHeight="1" x14ac:dyDescent="0.2"/>
    <row r="46355" ht="12.75" customHeight="1" x14ac:dyDescent="0.2"/>
    <row r="46356" ht="12.75" customHeight="1" x14ac:dyDescent="0.2"/>
    <row r="46357" ht="12.75" customHeight="1" x14ac:dyDescent="0.2"/>
    <row r="46358" ht="12.75" customHeight="1" x14ac:dyDescent="0.2"/>
    <row r="46359" ht="12.75" customHeight="1" x14ac:dyDescent="0.2"/>
    <row r="46360" ht="12.75" customHeight="1" x14ac:dyDescent="0.2"/>
    <row r="46361" ht="12.75" customHeight="1" x14ac:dyDescent="0.2"/>
    <row r="46362" ht="12.75" customHeight="1" x14ac:dyDescent="0.2"/>
    <row r="46363" ht="12.75" customHeight="1" x14ac:dyDescent="0.2"/>
    <row r="46364" ht="12.75" customHeight="1" x14ac:dyDescent="0.2"/>
    <row r="46365" ht="12.75" customHeight="1" x14ac:dyDescent="0.2"/>
    <row r="46366" ht="12.75" customHeight="1" x14ac:dyDescent="0.2"/>
    <row r="46367" ht="12.75" customHeight="1" x14ac:dyDescent="0.2"/>
    <row r="46368" ht="12.75" customHeight="1" x14ac:dyDescent="0.2"/>
    <row r="46369" ht="12.75" customHeight="1" x14ac:dyDescent="0.2"/>
    <row r="46370" ht="12.75" customHeight="1" x14ac:dyDescent="0.2"/>
    <row r="46371" ht="12.75" customHeight="1" x14ac:dyDescent="0.2"/>
    <row r="46372" ht="12.75" customHeight="1" x14ac:dyDescent="0.2"/>
    <row r="46373" ht="12.75" customHeight="1" x14ac:dyDescent="0.2"/>
    <row r="46374" ht="12.75" customHeight="1" x14ac:dyDescent="0.2"/>
    <row r="46375" ht="12.75" customHeight="1" x14ac:dyDescent="0.2"/>
    <row r="46376" ht="12.75" customHeight="1" x14ac:dyDescent="0.2"/>
    <row r="46377" ht="12.75" customHeight="1" x14ac:dyDescent="0.2"/>
    <row r="46378" ht="12.75" customHeight="1" x14ac:dyDescent="0.2"/>
    <row r="46379" ht="12.75" customHeight="1" x14ac:dyDescent="0.2"/>
    <row r="46380" ht="12.75" customHeight="1" x14ac:dyDescent="0.2"/>
    <row r="46381" ht="12.75" customHeight="1" x14ac:dyDescent="0.2"/>
    <row r="46382" ht="12.75" customHeight="1" x14ac:dyDescent="0.2"/>
    <row r="46383" ht="12.75" customHeight="1" x14ac:dyDescent="0.2"/>
    <row r="46384" ht="12.75" customHeight="1" x14ac:dyDescent="0.2"/>
    <row r="46385" ht="12.75" customHeight="1" x14ac:dyDescent="0.2"/>
    <row r="46386" ht="12.75" customHeight="1" x14ac:dyDescent="0.2"/>
    <row r="46387" ht="12.75" customHeight="1" x14ac:dyDescent="0.2"/>
    <row r="46388" ht="12.75" customHeight="1" x14ac:dyDescent="0.2"/>
    <row r="46389" ht="12.75" customHeight="1" x14ac:dyDescent="0.2"/>
    <row r="46390" ht="12.75" customHeight="1" x14ac:dyDescent="0.2"/>
    <row r="46391" ht="12.75" customHeight="1" x14ac:dyDescent="0.2"/>
    <row r="46392" ht="12.75" customHeight="1" x14ac:dyDescent="0.2"/>
    <row r="46393" ht="12.75" customHeight="1" x14ac:dyDescent="0.2"/>
    <row r="46394" ht="12.75" customHeight="1" x14ac:dyDescent="0.2"/>
    <row r="46395" ht="12.75" customHeight="1" x14ac:dyDescent="0.2"/>
    <row r="46396" ht="12.75" customHeight="1" x14ac:dyDescent="0.2"/>
    <row r="46397" ht="12.75" customHeight="1" x14ac:dyDescent="0.2"/>
    <row r="46398" ht="12.75" customHeight="1" x14ac:dyDescent="0.2"/>
    <row r="46399" ht="12.75" customHeight="1" x14ac:dyDescent="0.2"/>
    <row r="46400" ht="12.75" customHeight="1" x14ac:dyDescent="0.2"/>
    <row r="46401" ht="12.75" customHeight="1" x14ac:dyDescent="0.2"/>
    <row r="46402" ht="12.75" customHeight="1" x14ac:dyDescent="0.2"/>
    <row r="46403" ht="12.75" customHeight="1" x14ac:dyDescent="0.2"/>
    <row r="46404" ht="12.75" customHeight="1" x14ac:dyDescent="0.2"/>
    <row r="46405" ht="12.75" customHeight="1" x14ac:dyDescent="0.2"/>
    <row r="46406" ht="12.75" customHeight="1" x14ac:dyDescent="0.2"/>
    <row r="46407" ht="12.75" customHeight="1" x14ac:dyDescent="0.2"/>
    <row r="46408" ht="12.75" customHeight="1" x14ac:dyDescent="0.2"/>
    <row r="46409" ht="12.75" customHeight="1" x14ac:dyDescent="0.2"/>
    <row r="46410" ht="12.75" customHeight="1" x14ac:dyDescent="0.2"/>
    <row r="46411" ht="12.75" customHeight="1" x14ac:dyDescent="0.2"/>
    <row r="46412" ht="12.75" customHeight="1" x14ac:dyDescent="0.2"/>
    <row r="46413" ht="12.75" customHeight="1" x14ac:dyDescent="0.2"/>
    <row r="46414" ht="12.75" customHeight="1" x14ac:dyDescent="0.2"/>
    <row r="46415" ht="12.75" customHeight="1" x14ac:dyDescent="0.2"/>
    <row r="46416" ht="12.75" customHeight="1" x14ac:dyDescent="0.2"/>
    <row r="46417" ht="12.75" customHeight="1" x14ac:dyDescent="0.2"/>
    <row r="46418" ht="12.75" customHeight="1" x14ac:dyDescent="0.2"/>
    <row r="46419" ht="12.75" customHeight="1" x14ac:dyDescent="0.2"/>
    <row r="46420" ht="12.75" customHeight="1" x14ac:dyDescent="0.2"/>
    <row r="46421" ht="12.75" customHeight="1" x14ac:dyDescent="0.2"/>
    <row r="46422" ht="12.75" customHeight="1" x14ac:dyDescent="0.2"/>
    <row r="46423" ht="12.75" customHeight="1" x14ac:dyDescent="0.2"/>
    <row r="46424" ht="12.75" customHeight="1" x14ac:dyDescent="0.2"/>
    <row r="46425" ht="12.75" customHeight="1" x14ac:dyDescent="0.2"/>
    <row r="46426" ht="12.75" customHeight="1" x14ac:dyDescent="0.2"/>
    <row r="46427" ht="12.75" customHeight="1" x14ac:dyDescent="0.2"/>
    <row r="46428" ht="12.75" customHeight="1" x14ac:dyDescent="0.2"/>
    <row r="46429" ht="12.75" customHeight="1" x14ac:dyDescent="0.2"/>
    <row r="46430" ht="12.75" customHeight="1" x14ac:dyDescent="0.2"/>
    <row r="46431" ht="12.75" customHeight="1" x14ac:dyDescent="0.2"/>
    <row r="46432" ht="12.75" customHeight="1" x14ac:dyDescent="0.2"/>
    <row r="46433" ht="12.75" customHeight="1" x14ac:dyDescent="0.2"/>
    <row r="46434" ht="12.75" customHeight="1" x14ac:dyDescent="0.2"/>
    <row r="46435" ht="12.75" customHeight="1" x14ac:dyDescent="0.2"/>
    <row r="46436" ht="12.75" customHeight="1" x14ac:dyDescent="0.2"/>
    <row r="46437" ht="12.75" customHeight="1" x14ac:dyDescent="0.2"/>
    <row r="46438" ht="12.75" customHeight="1" x14ac:dyDescent="0.2"/>
    <row r="46439" ht="12.75" customHeight="1" x14ac:dyDescent="0.2"/>
    <row r="46440" ht="12.75" customHeight="1" x14ac:dyDescent="0.2"/>
    <row r="46441" ht="12.75" customHeight="1" x14ac:dyDescent="0.2"/>
    <row r="46442" ht="12.75" customHeight="1" x14ac:dyDescent="0.2"/>
    <row r="46443" ht="12.75" customHeight="1" x14ac:dyDescent="0.2"/>
    <row r="46444" ht="12.75" customHeight="1" x14ac:dyDescent="0.2"/>
    <row r="46445" ht="12.75" customHeight="1" x14ac:dyDescent="0.2"/>
    <row r="46446" ht="12.75" customHeight="1" x14ac:dyDescent="0.2"/>
    <row r="46447" ht="12.75" customHeight="1" x14ac:dyDescent="0.2"/>
    <row r="46448" ht="12.75" customHeight="1" x14ac:dyDescent="0.2"/>
    <row r="46449" ht="12.75" customHeight="1" x14ac:dyDescent="0.2"/>
    <row r="46450" ht="12.75" customHeight="1" x14ac:dyDescent="0.2"/>
    <row r="46451" ht="12.75" customHeight="1" x14ac:dyDescent="0.2"/>
    <row r="46452" ht="12.75" customHeight="1" x14ac:dyDescent="0.2"/>
    <row r="46453" ht="12.75" customHeight="1" x14ac:dyDescent="0.2"/>
    <row r="46454" ht="12.75" customHeight="1" x14ac:dyDescent="0.2"/>
    <row r="46455" ht="12.75" customHeight="1" x14ac:dyDescent="0.2"/>
    <row r="46456" ht="12.75" customHeight="1" x14ac:dyDescent="0.2"/>
    <row r="46457" ht="12.75" customHeight="1" x14ac:dyDescent="0.2"/>
    <row r="46458" ht="12.75" customHeight="1" x14ac:dyDescent="0.2"/>
    <row r="46459" ht="12.75" customHeight="1" x14ac:dyDescent="0.2"/>
    <row r="46460" ht="12.75" customHeight="1" x14ac:dyDescent="0.2"/>
    <row r="46461" ht="12.75" customHeight="1" x14ac:dyDescent="0.2"/>
    <row r="46462" ht="12.75" customHeight="1" x14ac:dyDescent="0.2"/>
    <row r="46463" ht="12.75" customHeight="1" x14ac:dyDescent="0.2"/>
    <row r="46464" ht="12.75" customHeight="1" x14ac:dyDescent="0.2"/>
    <row r="46465" ht="12.75" customHeight="1" x14ac:dyDescent="0.2"/>
    <row r="46466" ht="12.75" customHeight="1" x14ac:dyDescent="0.2"/>
    <row r="46467" ht="12.75" customHeight="1" x14ac:dyDescent="0.2"/>
    <row r="46468" ht="12.75" customHeight="1" x14ac:dyDescent="0.2"/>
    <row r="46469" ht="12.75" customHeight="1" x14ac:dyDescent="0.2"/>
    <row r="46470" ht="12.75" customHeight="1" x14ac:dyDescent="0.2"/>
    <row r="46471" ht="12.75" customHeight="1" x14ac:dyDescent="0.2"/>
    <row r="46472" ht="12.75" customHeight="1" x14ac:dyDescent="0.2"/>
    <row r="46473" ht="12.75" customHeight="1" x14ac:dyDescent="0.2"/>
    <row r="46474" ht="12.75" customHeight="1" x14ac:dyDescent="0.2"/>
    <row r="46475" ht="12.75" customHeight="1" x14ac:dyDescent="0.2"/>
    <row r="46476" ht="12.75" customHeight="1" x14ac:dyDescent="0.2"/>
    <row r="46477" ht="12.75" customHeight="1" x14ac:dyDescent="0.2"/>
    <row r="46478" ht="12.75" customHeight="1" x14ac:dyDescent="0.2"/>
    <row r="46479" ht="12.75" customHeight="1" x14ac:dyDescent="0.2"/>
    <row r="46480" ht="12.75" customHeight="1" x14ac:dyDescent="0.2"/>
    <row r="46481" ht="12.75" customHeight="1" x14ac:dyDescent="0.2"/>
    <row r="46482" ht="12.75" customHeight="1" x14ac:dyDescent="0.2"/>
    <row r="46483" ht="12.75" customHeight="1" x14ac:dyDescent="0.2"/>
    <row r="46484" ht="12.75" customHeight="1" x14ac:dyDescent="0.2"/>
    <row r="46485" ht="12.75" customHeight="1" x14ac:dyDescent="0.2"/>
    <row r="46486" ht="12.75" customHeight="1" x14ac:dyDescent="0.2"/>
    <row r="46487" ht="12.75" customHeight="1" x14ac:dyDescent="0.2"/>
    <row r="46488" ht="12.75" customHeight="1" x14ac:dyDescent="0.2"/>
    <row r="46489" ht="12.75" customHeight="1" x14ac:dyDescent="0.2"/>
    <row r="46490" ht="12.75" customHeight="1" x14ac:dyDescent="0.2"/>
    <row r="46491" ht="12.75" customHeight="1" x14ac:dyDescent="0.2"/>
    <row r="46492" ht="12.75" customHeight="1" x14ac:dyDescent="0.2"/>
    <row r="46493" ht="12.75" customHeight="1" x14ac:dyDescent="0.2"/>
    <row r="46494" ht="12.75" customHeight="1" x14ac:dyDescent="0.2"/>
    <row r="46495" ht="12.75" customHeight="1" x14ac:dyDescent="0.2"/>
    <row r="46496" ht="12.75" customHeight="1" x14ac:dyDescent="0.2"/>
    <row r="46497" ht="12.75" customHeight="1" x14ac:dyDescent="0.2"/>
    <row r="46498" ht="12.75" customHeight="1" x14ac:dyDescent="0.2"/>
    <row r="46499" ht="12.75" customHeight="1" x14ac:dyDescent="0.2"/>
    <row r="46500" ht="12.75" customHeight="1" x14ac:dyDescent="0.2"/>
    <row r="46501" ht="12.75" customHeight="1" x14ac:dyDescent="0.2"/>
    <row r="46502" ht="12.75" customHeight="1" x14ac:dyDescent="0.2"/>
    <row r="46503" ht="12.75" customHeight="1" x14ac:dyDescent="0.2"/>
    <row r="46504" ht="12.75" customHeight="1" x14ac:dyDescent="0.2"/>
    <row r="46505" ht="12.75" customHeight="1" x14ac:dyDescent="0.2"/>
    <row r="46506" ht="12.75" customHeight="1" x14ac:dyDescent="0.2"/>
    <row r="46507" ht="12.75" customHeight="1" x14ac:dyDescent="0.2"/>
    <row r="46508" ht="12.75" customHeight="1" x14ac:dyDescent="0.2"/>
    <row r="46509" ht="12.75" customHeight="1" x14ac:dyDescent="0.2"/>
    <row r="46510" ht="12.75" customHeight="1" x14ac:dyDescent="0.2"/>
    <row r="46511" ht="12.75" customHeight="1" x14ac:dyDescent="0.2"/>
    <row r="46512" ht="12.75" customHeight="1" x14ac:dyDescent="0.2"/>
    <row r="46513" ht="12.75" customHeight="1" x14ac:dyDescent="0.2"/>
    <row r="46514" ht="12.75" customHeight="1" x14ac:dyDescent="0.2"/>
    <row r="46515" ht="12.75" customHeight="1" x14ac:dyDescent="0.2"/>
    <row r="46516" ht="12.75" customHeight="1" x14ac:dyDescent="0.2"/>
    <row r="46517" ht="12.75" customHeight="1" x14ac:dyDescent="0.2"/>
    <row r="46518" ht="12.75" customHeight="1" x14ac:dyDescent="0.2"/>
    <row r="46519" ht="12.75" customHeight="1" x14ac:dyDescent="0.2"/>
    <row r="46520" ht="12.75" customHeight="1" x14ac:dyDescent="0.2"/>
    <row r="46521" ht="12.75" customHeight="1" x14ac:dyDescent="0.2"/>
    <row r="46522" ht="12.75" customHeight="1" x14ac:dyDescent="0.2"/>
    <row r="46523" ht="12.75" customHeight="1" x14ac:dyDescent="0.2"/>
    <row r="46524" ht="12.75" customHeight="1" x14ac:dyDescent="0.2"/>
    <row r="46525" ht="12.75" customHeight="1" x14ac:dyDescent="0.2"/>
    <row r="46526" ht="12.75" customHeight="1" x14ac:dyDescent="0.2"/>
    <row r="46527" ht="12.75" customHeight="1" x14ac:dyDescent="0.2"/>
    <row r="46528" ht="12.75" customHeight="1" x14ac:dyDescent="0.2"/>
    <row r="46529" ht="12.75" customHeight="1" x14ac:dyDescent="0.2"/>
    <row r="46530" ht="12.75" customHeight="1" x14ac:dyDescent="0.2"/>
    <row r="46531" ht="12.75" customHeight="1" x14ac:dyDescent="0.2"/>
    <row r="46532" ht="12.75" customHeight="1" x14ac:dyDescent="0.2"/>
    <row r="46533" ht="12.75" customHeight="1" x14ac:dyDescent="0.2"/>
    <row r="46534" ht="12.75" customHeight="1" x14ac:dyDescent="0.2"/>
    <row r="46535" ht="12.75" customHeight="1" x14ac:dyDescent="0.2"/>
    <row r="46536" ht="12.75" customHeight="1" x14ac:dyDescent="0.2"/>
    <row r="46537" ht="12.75" customHeight="1" x14ac:dyDescent="0.2"/>
    <row r="46538" ht="12.75" customHeight="1" x14ac:dyDescent="0.2"/>
    <row r="46539" ht="12.75" customHeight="1" x14ac:dyDescent="0.2"/>
    <row r="46540" ht="12.75" customHeight="1" x14ac:dyDescent="0.2"/>
    <row r="46541" ht="12.75" customHeight="1" x14ac:dyDescent="0.2"/>
    <row r="46542" ht="12.75" customHeight="1" x14ac:dyDescent="0.2"/>
    <row r="46543" ht="12.75" customHeight="1" x14ac:dyDescent="0.2"/>
    <row r="46544" ht="12.75" customHeight="1" x14ac:dyDescent="0.2"/>
    <row r="46545" ht="12.75" customHeight="1" x14ac:dyDescent="0.2"/>
    <row r="46546" ht="12.75" customHeight="1" x14ac:dyDescent="0.2"/>
    <row r="46547" ht="12.75" customHeight="1" x14ac:dyDescent="0.2"/>
    <row r="46548" ht="12.75" customHeight="1" x14ac:dyDescent="0.2"/>
    <row r="46549" ht="12.75" customHeight="1" x14ac:dyDescent="0.2"/>
    <row r="46550" ht="12.75" customHeight="1" x14ac:dyDescent="0.2"/>
    <row r="46551" ht="12.75" customHeight="1" x14ac:dyDescent="0.2"/>
    <row r="46552" ht="12.75" customHeight="1" x14ac:dyDescent="0.2"/>
    <row r="46553" ht="12.75" customHeight="1" x14ac:dyDescent="0.2"/>
    <row r="46554" ht="12.75" customHeight="1" x14ac:dyDescent="0.2"/>
    <row r="46555" ht="12.75" customHeight="1" x14ac:dyDescent="0.2"/>
    <row r="46556" ht="12.75" customHeight="1" x14ac:dyDescent="0.2"/>
    <row r="46557" ht="12.75" customHeight="1" x14ac:dyDescent="0.2"/>
    <row r="46558" ht="12.75" customHeight="1" x14ac:dyDescent="0.2"/>
    <row r="46559" ht="12.75" customHeight="1" x14ac:dyDescent="0.2"/>
    <row r="46560" ht="12.75" customHeight="1" x14ac:dyDescent="0.2"/>
    <row r="46561" ht="12.75" customHeight="1" x14ac:dyDescent="0.2"/>
    <row r="46562" ht="12.75" customHeight="1" x14ac:dyDescent="0.2"/>
    <row r="46563" ht="12.75" customHeight="1" x14ac:dyDescent="0.2"/>
    <row r="46564" ht="12.75" customHeight="1" x14ac:dyDescent="0.2"/>
    <row r="46565" ht="12.75" customHeight="1" x14ac:dyDescent="0.2"/>
    <row r="46566" ht="12.75" customHeight="1" x14ac:dyDescent="0.2"/>
    <row r="46567" ht="12.75" customHeight="1" x14ac:dyDescent="0.2"/>
    <row r="46568" ht="12.75" customHeight="1" x14ac:dyDescent="0.2"/>
    <row r="46569" ht="12.75" customHeight="1" x14ac:dyDescent="0.2"/>
    <row r="46570" ht="12.75" customHeight="1" x14ac:dyDescent="0.2"/>
    <row r="46571" ht="12.75" customHeight="1" x14ac:dyDescent="0.2"/>
    <row r="46572" ht="12.75" customHeight="1" x14ac:dyDescent="0.2"/>
    <row r="46573" ht="12.75" customHeight="1" x14ac:dyDescent="0.2"/>
    <row r="46574" ht="12.75" customHeight="1" x14ac:dyDescent="0.2"/>
    <row r="46575" ht="12.75" customHeight="1" x14ac:dyDescent="0.2"/>
    <row r="46576" ht="12.75" customHeight="1" x14ac:dyDescent="0.2"/>
    <row r="46577" ht="12.75" customHeight="1" x14ac:dyDescent="0.2"/>
    <row r="46578" ht="12.75" customHeight="1" x14ac:dyDescent="0.2"/>
    <row r="46579" ht="12.75" customHeight="1" x14ac:dyDescent="0.2"/>
    <row r="46580" ht="12.75" customHeight="1" x14ac:dyDescent="0.2"/>
    <row r="46581" ht="12.75" customHeight="1" x14ac:dyDescent="0.2"/>
    <row r="46582" ht="12.75" customHeight="1" x14ac:dyDescent="0.2"/>
    <row r="46583" ht="12.75" customHeight="1" x14ac:dyDescent="0.2"/>
    <row r="46584" ht="12.75" customHeight="1" x14ac:dyDescent="0.2"/>
    <row r="46585" ht="12.75" customHeight="1" x14ac:dyDescent="0.2"/>
    <row r="46586" ht="12.75" customHeight="1" x14ac:dyDescent="0.2"/>
    <row r="46587" ht="12.75" customHeight="1" x14ac:dyDescent="0.2"/>
    <row r="46588" ht="12.75" customHeight="1" x14ac:dyDescent="0.2"/>
    <row r="46589" ht="12.75" customHeight="1" x14ac:dyDescent="0.2"/>
    <row r="46590" ht="12.75" customHeight="1" x14ac:dyDescent="0.2"/>
    <row r="46591" ht="12.75" customHeight="1" x14ac:dyDescent="0.2"/>
    <row r="46592" ht="12.75" customHeight="1" x14ac:dyDescent="0.2"/>
    <row r="46593" ht="12.75" customHeight="1" x14ac:dyDescent="0.2"/>
    <row r="46594" ht="12.75" customHeight="1" x14ac:dyDescent="0.2"/>
    <row r="46595" ht="12.75" customHeight="1" x14ac:dyDescent="0.2"/>
    <row r="46596" ht="12.75" customHeight="1" x14ac:dyDescent="0.2"/>
    <row r="46597" ht="12.75" customHeight="1" x14ac:dyDescent="0.2"/>
    <row r="46598" ht="12.75" customHeight="1" x14ac:dyDescent="0.2"/>
    <row r="46599" ht="12.75" customHeight="1" x14ac:dyDescent="0.2"/>
    <row r="46600" ht="12.75" customHeight="1" x14ac:dyDescent="0.2"/>
    <row r="46601" ht="12.75" customHeight="1" x14ac:dyDescent="0.2"/>
    <row r="46602" ht="12.75" customHeight="1" x14ac:dyDescent="0.2"/>
    <row r="46603" ht="12.75" customHeight="1" x14ac:dyDescent="0.2"/>
    <row r="46604" ht="12.75" customHeight="1" x14ac:dyDescent="0.2"/>
    <row r="46605" ht="12.75" customHeight="1" x14ac:dyDescent="0.2"/>
    <row r="46606" ht="12.75" customHeight="1" x14ac:dyDescent="0.2"/>
    <row r="46607" ht="12.75" customHeight="1" x14ac:dyDescent="0.2"/>
    <row r="46608" ht="12.75" customHeight="1" x14ac:dyDescent="0.2"/>
    <row r="46609" ht="12.75" customHeight="1" x14ac:dyDescent="0.2"/>
    <row r="46610" ht="12.75" customHeight="1" x14ac:dyDescent="0.2"/>
    <row r="46611" ht="12.75" customHeight="1" x14ac:dyDescent="0.2"/>
    <row r="46612" ht="12.75" customHeight="1" x14ac:dyDescent="0.2"/>
    <row r="46613" ht="12.75" customHeight="1" x14ac:dyDescent="0.2"/>
    <row r="46614" ht="12.75" customHeight="1" x14ac:dyDescent="0.2"/>
    <row r="46615" ht="12.75" customHeight="1" x14ac:dyDescent="0.2"/>
    <row r="46616" ht="12.75" customHeight="1" x14ac:dyDescent="0.2"/>
    <row r="46617" ht="12.75" customHeight="1" x14ac:dyDescent="0.2"/>
    <row r="46618" ht="12.75" customHeight="1" x14ac:dyDescent="0.2"/>
    <row r="46619" ht="12.75" customHeight="1" x14ac:dyDescent="0.2"/>
    <row r="46620" ht="12.75" customHeight="1" x14ac:dyDescent="0.2"/>
    <row r="46621" ht="12.75" customHeight="1" x14ac:dyDescent="0.2"/>
    <row r="46622" ht="12.75" customHeight="1" x14ac:dyDescent="0.2"/>
    <row r="46623" ht="12.75" customHeight="1" x14ac:dyDescent="0.2"/>
    <row r="46624" ht="12.75" customHeight="1" x14ac:dyDescent="0.2"/>
    <row r="46625" ht="12.75" customHeight="1" x14ac:dyDescent="0.2"/>
    <row r="46626" ht="12.75" customHeight="1" x14ac:dyDescent="0.2"/>
    <row r="46627" ht="12.75" customHeight="1" x14ac:dyDescent="0.2"/>
    <row r="46628" ht="12.75" customHeight="1" x14ac:dyDescent="0.2"/>
    <row r="46629" ht="12.75" customHeight="1" x14ac:dyDescent="0.2"/>
    <row r="46630" ht="12.75" customHeight="1" x14ac:dyDescent="0.2"/>
    <row r="46631" ht="12.75" customHeight="1" x14ac:dyDescent="0.2"/>
    <row r="46632" ht="12.75" customHeight="1" x14ac:dyDescent="0.2"/>
    <row r="46633" ht="12.75" customHeight="1" x14ac:dyDescent="0.2"/>
    <row r="46634" ht="12.75" customHeight="1" x14ac:dyDescent="0.2"/>
    <row r="46635" ht="12.75" customHeight="1" x14ac:dyDescent="0.2"/>
    <row r="46636" ht="12.75" customHeight="1" x14ac:dyDescent="0.2"/>
    <row r="46637" ht="12.75" customHeight="1" x14ac:dyDescent="0.2"/>
    <row r="46638" ht="12.75" customHeight="1" x14ac:dyDescent="0.2"/>
    <row r="46639" ht="12.75" customHeight="1" x14ac:dyDescent="0.2"/>
    <row r="46640" ht="12.75" customHeight="1" x14ac:dyDescent="0.2"/>
    <row r="46641" ht="12.75" customHeight="1" x14ac:dyDescent="0.2"/>
    <row r="46642" ht="12.75" customHeight="1" x14ac:dyDescent="0.2"/>
    <row r="46643" ht="12.75" customHeight="1" x14ac:dyDescent="0.2"/>
    <row r="46644" ht="12.75" customHeight="1" x14ac:dyDescent="0.2"/>
    <row r="46645" ht="12.75" customHeight="1" x14ac:dyDescent="0.2"/>
    <row r="46646" ht="12.75" customHeight="1" x14ac:dyDescent="0.2"/>
    <row r="46647" ht="12.75" customHeight="1" x14ac:dyDescent="0.2"/>
    <row r="46648" ht="12.75" customHeight="1" x14ac:dyDescent="0.2"/>
    <row r="46649" ht="12.75" customHeight="1" x14ac:dyDescent="0.2"/>
    <row r="46650" ht="12.75" customHeight="1" x14ac:dyDescent="0.2"/>
    <row r="46651" ht="12.75" customHeight="1" x14ac:dyDescent="0.2"/>
    <row r="46652" ht="12.75" customHeight="1" x14ac:dyDescent="0.2"/>
    <row r="46653" ht="12.75" customHeight="1" x14ac:dyDescent="0.2"/>
    <row r="46654" ht="12.75" customHeight="1" x14ac:dyDescent="0.2"/>
    <row r="46655" ht="12.75" customHeight="1" x14ac:dyDescent="0.2"/>
    <row r="46656" ht="12.75" customHeight="1" x14ac:dyDescent="0.2"/>
    <row r="46657" ht="12.75" customHeight="1" x14ac:dyDescent="0.2"/>
    <row r="46658" ht="12.75" customHeight="1" x14ac:dyDescent="0.2"/>
    <row r="46659" ht="12.75" customHeight="1" x14ac:dyDescent="0.2"/>
    <row r="46660" ht="12.75" customHeight="1" x14ac:dyDescent="0.2"/>
    <row r="46661" ht="12.75" customHeight="1" x14ac:dyDescent="0.2"/>
    <row r="46662" ht="12.75" customHeight="1" x14ac:dyDescent="0.2"/>
    <row r="46663" ht="12.75" customHeight="1" x14ac:dyDescent="0.2"/>
    <row r="46664" ht="12.75" customHeight="1" x14ac:dyDescent="0.2"/>
    <row r="46665" ht="12.75" customHeight="1" x14ac:dyDescent="0.2"/>
    <row r="46666" ht="12.75" customHeight="1" x14ac:dyDescent="0.2"/>
    <row r="46667" ht="12.75" customHeight="1" x14ac:dyDescent="0.2"/>
    <row r="46668" ht="12.75" customHeight="1" x14ac:dyDescent="0.2"/>
    <row r="46669" ht="12.75" customHeight="1" x14ac:dyDescent="0.2"/>
    <row r="46670" ht="12.75" customHeight="1" x14ac:dyDescent="0.2"/>
    <row r="46671" ht="12.75" customHeight="1" x14ac:dyDescent="0.2"/>
    <row r="46672" ht="12.75" customHeight="1" x14ac:dyDescent="0.2"/>
    <row r="46673" ht="12.75" customHeight="1" x14ac:dyDescent="0.2"/>
    <row r="46674" ht="12.75" customHeight="1" x14ac:dyDescent="0.2"/>
    <row r="46675" ht="12.75" customHeight="1" x14ac:dyDescent="0.2"/>
    <row r="46676" ht="12.75" customHeight="1" x14ac:dyDescent="0.2"/>
    <row r="46677" ht="12.75" customHeight="1" x14ac:dyDescent="0.2"/>
    <row r="46678" ht="12.75" customHeight="1" x14ac:dyDescent="0.2"/>
    <row r="46679" ht="12.75" customHeight="1" x14ac:dyDescent="0.2"/>
    <row r="46680" ht="12.75" customHeight="1" x14ac:dyDescent="0.2"/>
    <row r="46681" ht="12.75" customHeight="1" x14ac:dyDescent="0.2"/>
    <row r="46682" ht="12.75" customHeight="1" x14ac:dyDescent="0.2"/>
    <row r="46683" ht="12.75" customHeight="1" x14ac:dyDescent="0.2"/>
    <row r="46684" ht="12.75" customHeight="1" x14ac:dyDescent="0.2"/>
    <row r="46685" ht="12.75" customHeight="1" x14ac:dyDescent="0.2"/>
    <row r="46686" ht="12.75" customHeight="1" x14ac:dyDescent="0.2"/>
    <row r="46687" ht="12.75" customHeight="1" x14ac:dyDescent="0.2"/>
    <row r="46688" ht="12.75" customHeight="1" x14ac:dyDescent="0.2"/>
    <row r="46689" ht="12.75" customHeight="1" x14ac:dyDescent="0.2"/>
    <row r="46690" ht="12.75" customHeight="1" x14ac:dyDescent="0.2"/>
    <row r="46691" ht="12.75" customHeight="1" x14ac:dyDescent="0.2"/>
    <row r="46692" ht="12.75" customHeight="1" x14ac:dyDescent="0.2"/>
    <row r="46693" ht="12.75" customHeight="1" x14ac:dyDescent="0.2"/>
    <row r="46694" ht="12.75" customHeight="1" x14ac:dyDescent="0.2"/>
    <row r="46695" ht="12.75" customHeight="1" x14ac:dyDescent="0.2"/>
    <row r="46696" ht="12.75" customHeight="1" x14ac:dyDescent="0.2"/>
    <row r="46697" ht="12.75" customHeight="1" x14ac:dyDescent="0.2"/>
    <row r="46698" ht="12.75" customHeight="1" x14ac:dyDescent="0.2"/>
    <row r="46699" ht="12.75" customHeight="1" x14ac:dyDescent="0.2"/>
    <row r="46700" ht="12.75" customHeight="1" x14ac:dyDescent="0.2"/>
    <row r="46701" ht="12.75" customHeight="1" x14ac:dyDescent="0.2"/>
    <row r="46702" ht="12.75" customHeight="1" x14ac:dyDescent="0.2"/>
    <row r="46703" ht="12.75" customHeight="1" x14ac:dyDescent="0.2"/>
    <row r="46704" ht="12.75" customHeight="1" x14ac:dyDescent="0.2"/>
    <row r="46705" ht="12.75" customHeight="1" x14ac:dyDescent="0.2"/>
    <row r="46706" ht="12.75" customHeight="1" x14ac:dyDescent="0.2"/>
    <row r="46707" ht="12.75" customHeight="1" x14ac:dyDescent="0.2"/>
    <row r="46708" ht="12.75" customHeight="1" x14ac:dyDescent="0.2"/>
    <row r="46709" ht="12.75" customHeight="1" x14ac:dyDescent="0.2"/>
    <row r="46710" ht="12.75" customHeight="1" x14ac:dyDescent="0.2"/>
    <row r="46711" ht="12.75" customHeight="1" x14ac:dyDescent="0.2"/>
    <row r="46712" ht="12.75" customHeight="1" x14ac:dyDescent="0.2"/>
    <row r="46713" ht="12.75" customHeight="1" x14ac:dyDescent="0.2"/>
    <row r="46714" ht="12.75" customHeight="1" x14ac:dyDescent="0.2"/>
    <row r="46715" ht="12.75" customHeight="1" x14ac:dyDescent="0.2"/>
    <row r="46716" ht="12.75" customHeight="1" x14ac:dyDescent="0.2"/>
    <row r="46717" ht="12.75" customHeight="1" x14ac:dyDescent="0.2"/>
    <row r="46718" ht="12.75" customHeight="1" x14ac:dyDescent="0.2"/>
    <row r="46719" ht="12.75" customHeight="1" x14ac:dyDescent="0.2"/>
    <row r="46720" ht="12.75" customHeight="1" x14ac:dyDescent="0.2"/>
    <row r="46721" ht="12.75" customHeight="1" x14ac:dyDescent="0.2"/>
    <row r="46722" ht="12.75" customHeight="1" x14ac:dyDescent="0.2"/>
    <row r="46723" ht="12.75" customHeight="1" x14ac:dyDescent="0.2"/>
    <row r="46724" ht="12.75" customHeight="1" x14ac:dyDescent="0.2"/>
    <row r="46725" ht="12.75" customHeight="1" x14ac:dyDescent="0.2"/>
    <row r="46726" ht="12.75" customHeight="1" x14ac:dyDescent="0.2"/>
    <row r="46727" ht="12.75" customHeight="1" x14ac:dyDescent="0.2"/>
    <row r="46728" ht="12.75" customHeight="1" x14ac:dyDescent="0.2"/>
    <row r="46729" ht="12.75" customHeight="1" x14ac:dyDescent="0.2"/>
    <row r="46730" ht="12.75" customHeight="1" x14ac:dyDescent="0.2"/>
    <row r="46731" ht="12.75" customHeight="1" x14ac:dyDescent="0.2"/>
    <row r="46732" ht="12.75" customHeight="1" x14ac:dyDescent="0.2"/>
    <row r="46733" ht="12.75" customHeight="1" x14ac:dyDescent="0.2"/>
    <row r="46734" ht="12.75" customHeight="1" x14ac:dyDescent="0.2"/>
    <row r="46735" ht="12.75" customHeight="1" x14ac:dyDescent="0.2"/>
    <row r="46736" ht="12.75" customHeight="1" x14ac:dyDescent="0.2"/>
    <row r="46737" ht="12.75" customHeight="1" x14ac:dyDescent="0.2"/>
    <row r="46738" ht="12.75" customHeight="1" x14ac:dyDescent="0.2"/>
    <row r="46739" ht="12.75" customHeight="1" x14ac:dyDescent="0.2"/>
    <row r="46740" ht="12.75" customHeight="1" x14ac:dyDescent="0.2"/>
    <row r="46741" ht="12.75" customHeight="1" x14ac:dyDescent="0.2"/>
    <row r="46742" ht="12.75" customHeight="1" x14ac:dyDescent="0.2"/>
    <row r="46743" ht="12.75" customHeight="1" x14ac:dyDescent="0.2"/>
    <row r="46744" ht="12.75" customHeight="1" x14ac:dyDescent="0.2"/>
    <row r="46745" ht="12.75" customHeight="1" x14ac:dyDescent="0.2"/>
    <row r="46746" ht="12.75" customHeight="1" x14ac:dyDescent="0.2"/>
    <row r="46747" ht="12.75" customHeight="1" x14ac:dyDescent="0.2"/>
    <row r="46748" ht="12.75" customHeight="1" x14ac:dyDescent="0.2"/>
    <row r="46749" ht="12.75" customHeight="1" x14ac:dyDescent="0.2"/>
    <row r="46750" ht="12.75" customHeight="1" x14ac:dyDescent="0.2"/>
    <row r="46751" ht="12.75" customHeight="1" x14ac:dyDescent="0.2"/>
    <row r="46752" ht="12.75" customHeight="1" x14ac:dyDescent="0.2"/>
    <row r="46753" ht="12.75" customHeight="1" x14ac:dyDescent="0.2"/>
    <row r="46754" ht="12.75" customHeight="1" x14ac:dyDescent="0.2"/>
    <row r="46755" ht="12.75" customHeight="1" x14ac:dyDescent="0.2"/>
    <row r="46756" ht="12.75" customHeight="1" x14ac:dyDescent="0.2"/>
    <row r="46757" ht="12.75" customHeight="1" x14ac:dyDescent="0.2"/>
    <row r="46758" ht="12.75" customHeight="1" x14ac:dyDescent="0.2"/>
    <row r="46759" ht="12.75" customHeight="1" x14ac:dyDescent="0.2"/>
    <row r="46760" ht="12.75" customHeight="1" x14ac:dyDescent="0.2"/>
    <row r="46761" ht="12.75" customHeight="1" x14ac:dyDescent="0.2"/>
    <row r="46762" ht="12.75" customHeight="1" x14ac:dyDescent="0.2"/>
    <row r="46763" ht="12.75" customHeight="1" x14ac:dyDescent="0.2"/>
    <row r="46764" ht="12.75" customHeight="1" x14ac:dyDescent="0.2"/>
    <row r="46765" ht="12.75" customHeight="1" x14ac:dyDescent="0.2"/>
    <row r="46766" ht="12.75" customHeight="1" x14ac:dyDescent="0.2"/>
    <row r="46767" ht="12.75" customHeight="1" x14ac:dyDescent="0.2"/>
    <row r="46768" ht="12.75" customHeight="1" x14ac:dyDescent="0.2"/>
    <row r="46769" ht="12.75" customHeight="1" x14ac:dyDescent="0.2"/>
    <row r="46770" ht="12.75" customHeight="1" x14ac:dyDescent="0.2"/>
    <row r="46771" ht="12.75" customHeight="1" x14ac:dyDescent="0.2"/>
    <row r="46772" ht="12.75" customHeight="1" x14ac:dyDescent="0.2"/>
    <row r="46773" ht="12.75" customHeight="1" x14ac:dyDescent="0.2"/>
    <row r="46774" ht="12.75" customHeight="1" x14ac:dyDescent="0.2"/>
    <row r="46775" ht="12.75" customHeight="1" x14ac:dyDescent="0.2"/>
    <row r="46776" ht="12.75" customHeight="1" x14ac:dyDescent="0.2"/>
    <row r="46777" ht="12.75" customHeight="1" x14ac:dyDescent="0.2"/>
    <row r="46778" ht="12.75" customHeight="1" x14ac:dyDescent="0.2"/>
    <row r="46779" ht="12.75" customHeight="1" x14ac:dyDescent="0.2"/>
    <row r="46780" ht="12.75" customHeight="1" x14ac:dyDescent="0.2"/>
    <row r="46781" ht="12.75" customHeight="1" x14ac:dyDescent="0.2"/>
    <row r="46782" ht="12.75" customHeight="1" x14ac:dyDescent="0.2"/>
    <row r="46783" ht="12.75" customHeight="1" x14ac:dyDescent="0.2"/>
    <row r="46784" ht="12.75" customHeight="1" x14ac:dyDescent="0.2"/>
    <row r="46785" ht="12.75" customHeight="1" x14ac:dyDescent="0.2"/>
    <row r="46786" ht="12.75" customHeight="1" x14ac:dyDescent="0.2"/>
    <row r="46787" ht="12.75" customHeight="1" x14ac:dyDescent="0.2"/>
    <row r="46788" ht="12.75" customHeight="1" x14ac:dyDescent="0.2"/>
    <row r="46789" ht="12.75" customHeight="1" x14ac:dyDescent="0.2"/>
    <row r="46790" ht="12.75" customHeight="1" x14ac:dyDescent="0.2"/>
    <row r="46791" ht="12.75" customHeight="1" x14ac:dyDescent="0.2"/>
    <row r="46792" ht="12.75" customHeight="1" x14ac:dyDescent="0.2"/>
    <row r="46793" ht="12.75" customHeight="1" x14ac:dyDescent="0.2"/>
    <row r="46794" ht="12.75" customHeight="1" x14ac:dyDescent="0.2"/>
    <row r="46795" ht="12.75" customHeight="1" x14ac:dyDescent="0.2"/>
    <row r="46796" ht="12.75" customHeight="1" x14ac:dyDescent="0.2"/>
    <row r="46797" ht="12.75" customHeight="1" x14ac:dyDescent="0.2"/>
    <row r="46798" ht="12.75" customHeight="1" x14ac:dyDescent="0.2"/>
    <row r="46799" ht="12.75" customHeight="1" x14ac:dyDescent="0.2"/>
    <row r="46800" ht="12.75" customHeight="1" x14ac:dyDescent="0.2"/>
    <row r="46801" ht="12.75" customHeight="1" x14ac:dyDescent="0.2"/>
    <row r="46802" ht="12.75" customHeight="1" x14ac:dyDescent="0.2"/>
    <row r="46803" ht="12.75" customHeight="1" x14ac:dyDescent="0.2"/>
    <row r="46804" ht="12.75" customHeight="1" x14ac:dyDescent="0.2"/>
    <row r="46805" ht="12.75" customHeight="1" x14ac:dyDescent="0.2"/>
    <row r="46806" ht="12.75" customHeight="1" x14ac:dyDescent="0.2"/>
    <row r="46807" ht="12.75" customHeight="1" x14ac:dyDescent="0.2"/>
    <row r="46808" ht="12.75" customHeight="1" x14ac:dyDescent="0.2"/>
    <row r="46809" ht="12.75" customHeight="1" x14ac:dyDescent="0.2"/>
    <row r="46810" ht="12.75" customHeight="1" x14ac:dyDescent="0.2"/>
    <row r="46811" ht="12.75" customHeight="1" x14ac:dyDescent="0.2"/>
    <row r="46812" ht="12.75" customHeight="1" x14ac:dyDescent="0.2"/>
    <row r="46813" ht="12.75" customHeight="1" x14ac:dyDescent="0.2"/>
    <row r="46814" ht="12.75" customHeight="1" x14ac:dyDescent="0.2"/>
    <row r="46815" ht="12.75" customHeight="1" x14ac:dyDescent="0.2"/>
    <row r="46816" ht="12.75" customHeight="1" x14ac:dyDescent="0.2"/>
    <row r="46817" ht="12.75" customHeight="1" x14ac:dyDescent="0.2"/>
    <row r="46818" ht="12.75" customHeight="1" x14ac:dyDescent="0.2"/>
    <row r="46819" ht="12.75" customHeight="1" x14ac:dyDescent="0.2"/>
    <row r="46820" ht="12.75" customHeight="1" x14ac:dyDescent="0.2"/>
    <row r="46821" ht="12.75" customHeight="1" x14ac:dyDescent="0.2"/>
    <row r="46822" ht="12.75" customHeight="1" x14ac:dyDescent="0.2"/>
    <row r="46823" ht="12.75" customHeight="1" x14ac:dyDescent="0.2"/>
    <row r="46824" ht="12.75" customHeight="1" x14ac:dyDescent="0.2"/>
    <row r="46825" ht="12.75" customHeight="1" x14ac:dyDescent="0.2"/>
    <row r="46826" ht="12.75" customHeight="1" x14ac:dyDescent="0.2"/>
    <row r="46827" ht="12.75" customHeight="1" x14ac:dyDescent="0.2"/>
    <row r="46828" ht="12.75" customHeight="1" x14ac:dyDescent="0.2"/>
    <row r="46829" ht="12.75" customHeight="1" x14ac:dyDescent="0.2"/>
    <row r="46830" ht="12.75" customHeight="1" x14ac:dyDescent="0.2"/>
    <row r="46831" ht="12.75" customHeight="1" x14ac:dyDescent="0.2"/>
    <row r="46832" ht="12.75" customHeight="1" x14ac:dyDescent="0.2"/>
    <row r="46833" ht="12.75" customHeight="1" x14ac:dyDescent="0.2"/>
    <row r="46834" ht="12.75" customHeight="1" x14ac:dyDescent="0.2"/>
    <row r="46835" ht="12.75" customHeight="1" x14ac:dyDescent="0.2"/>
    <row r="46836" ht="12.75" customHeight="1" x14ac:dyDescent="0.2"/>
    <row r="46837" ht="12.75" customHeight="1" x14ac:dyDescent="0.2"/>
    <row r="46838" ht="12.75" customHeight="1" x14ac:dyDescent="0.2"/>
    <row r="46839" ht="12.75" customHeight="1" x14ac:dyDescent="0.2"/>
    <row r="46840" ht="12.75" customHeight="1" x14ac:dyDescent="0.2"/>
    <row r="46841" ht="12.75" customHeight="1" x14ac:dyDescent="0.2"/>
    <row r="46842" ht="12.75" customHeight="1" x14ac:dyDescent="0.2"/>
    <row r="46843" ht="12.75" customHeight="1" x14ac:dyDescent="0.2"/>
    <row r="46844" ht="12.75" customHeight="1" x14ac:dyDescent="0.2"/>
    <row r="46845" ht="12.75" customHeight="1" x14ac:dyDescent="0.2"/>
    <row r="46846" ht="12.75" customHeight="1" x14ac:dyDescent="0.2"/>
    <row r="46847" ht="12.75" customHeight="1" x14ac:dyDescent="0.2"/>
    <row r="46848" ht="12.75" customHeight="1" x14ac:dyDescent="0.2"/>
    <row r="46849" ht="12.75" customHeight="1" x14ac:dyDescent="0.2"/>
    <row r="46850" ht="12.75" customHeight="1" x14ac:dyDescent="0.2"/>
    <row r="46851" ht="12.75" customHeight="1" x14ac:dyDescent="0.2"/>
    <row r="46852" ht="12.75" customHeight="1" x14ac:dyDescent="0.2"/>
    <row r="46853" ht="12.75" customHeight="1" x14ac:dyDescent="0.2"/>
    <row r="46854" ht="12.75" customHeight="1" x14ac:dyDescent="0.2"/>
    <row r="46855" ht="12.75" customHeight="1" x14ac:dyDescent="0.2"/>
    <row r="46856" ht="12.75" customHeight="1" x14ac:dyDescent="0.2"/>
    <row r="46857" ht="12.75" customHeight="1" x14ac:dyDescent="0.2"/>
    <row r="46858" ht="12.75" customHeight="1" x14ac:dyDescent="0.2"/>
    <row r="46859" ht="12.75" customHeight="1" x14ac:dyDescent="0.2"/>
    <row r="46860" ht="12.75" customHeight="1" x14ac:dyDescent="0.2"/>
    <row r="46861" ht="12.75" customHeight="1" x14ac:dyDescent="0.2"/>
    <row r="46862" ht="12.75" customHeight="1" x14ac:dyDescent="0.2"/>
    <row r="46863" ht="12.75" customHeight="1" x14ac:dyDescent="0.2"/>
    <row r="46864" ht="12.75" customHeight="1" x14ac:dyDescent="0.2"/>
    <row r="46865" ht="12.75" customHeight="1" x14ac:dyDescent="0.2"/>
    <row r="46866" ht="12.75" customHeight="1" x14ac:dyDescent="0.2"/>
    <row r="46867" ht="12.75" customHeight="1" x14ac:dyDescent="0.2"/>
    <row r="46868" ht="12.75" customHeight="1" x14ac:dyDescent="0.2"/>
    <row r="46869" ht="12.75" customHeight="1" x14ac:dyDescent="0.2"/>
    <row r="46870" ht="12.75" customHeight="1" x14ac:dyDescent="0.2"/>
    <row r="46871" ht="12.75" customHeight="1" x14ac:dyDescent="0.2"/>
    <row r="46872" ht="12.75" customHeight="1" x14ac:dyDescent="0.2"/>
    <row r="46873" ht="12.75" customHeight="1" x14ac:dyDescent="0.2"/>
    <row r="46874" ht="12.75" customHeight="1" x14ac:dyDescent="0.2"/>
    <row r="46875" ht="12.75" customHeight="1" x14ac:dyDescent="0.2"/>
    <row r="46876" ht="12.75" customHeight="1" x14ac:dyDescent="0.2"/>
    <row r="46877" ht="12.75" customHeight="1" x14ac:dyDescent="0.2"/>
    <row r="46878" ht="12.75" customHeight="1" x14ac:dyDescent="0.2"/>
    <row r="46879" ht="12.75" customHeight="1" x14ac:dyDescent="0.2"/>
    <row r="46880" ht="12.75" customHeight="1" x14ac:dyDescent="0.2"/>
    <row r="46881" ht="12.75" customHeight="1" x14ac:dyDescent="0.2"/>
    <row r="46882" ht="12.75" customHeight="1" x14ac:dyDescent="0.2"/>
    <row r="46883" ht="12.75" customHeight="1" x14ac:dyDescent="0.2"/>
    <row r="46884" ht="12.75" customHeight="1" x14ac:dyDescent="0.2"/>
    <row r="46885" ht="12.75" customHeight="1" x14ac:dyDescent="0.2"/>
    <row r="46886" ht="12.75" customHeight="1" x14ac:dyDescent="0.2"/>
    <row r="46887" ht="12.75" customHeight="1" x14ac:dyDescent="0.2"/>
    <row r="46888" ht="12.75" customHeight="1" x14ac:dyDescent="0.2"/>
    <row r="46889" ht="12.75" customHeight="1" x14ac:dyDescent="0.2"/>
    <row r="46890" ht="12.75" customHeight="1" x14ac:dyDescent="0.2"/>
    <row r="46891" ht="12.75" customHeight="1" x14ac:dyDescent="0.2"/>
    <row r="46892" ht="12.75" customHeight="1" x14ac:dyDescent="0.2"/>
    <row r="46893" ht="12.75" customHeight="1" x14ac:dyDescent="0.2"/>
    <row r="46894" ht="12.75" customHeight="1" x14ac:dyDescent="0.2"/>
    <row r="46895" ht="12.75" customHeight="1" x14ac:dyDescent="0.2"/>
    <row r="46896" ht="12.75" customHeight="1" x14ac:dyDescent="0.2"/>
    <row r="46897" ht="12.75" customHeight="1" x14ac:dyDescent="0.2"/>
    <row r="46898" ht="12.75" customHeight="1" x14ac:dyDescent="0.2"/>
    <row r="46899" ht="12.75" customHeight="1" x14ac:dyDescent="0.2"/>
    <row r="46900" ht="12.75" customHeight="1" x14ac:dyDescent="0.2"/>
    <row r="46901" ht="12.75" customHeight="1" x14ac:dyDescent="0.2"/>
    <row r="46902" ht="12.75" customHeight="1" x14ac:dyDescent="0.2"/>
    <row r="46903" ht="12.75" customHeight="1" x14ac:dyDescent="0.2"/>
    <row r="46904" ht="12.75" customHeight="1" x14ac:dyDescent="0.2"/>
    <row r="46905" ht="12.75" customHeight="1" x14ac:dyDescent="0.2"/>
    <row r="46906" ht="12.75" customHeight="1" x14ac:dyDescent="0.2"/>
    <row r="46907" ht="12.75" customHeight="1" x14ac:dyDescent="0.2"/>
    <row r="46908" ht="12.75" customHeight="1" x14ac:dyDescent="0.2"/>
    <row r="46909" ht="12.75" customHeight="1" x14ac:dyDescent="0.2"/>
    <row r="46910" ht="12.75" customHeight="1" x14ac:dyDescent="0.2"/>
    <row r="46911" ht="12.75" customHeight="1" x14ac:dyDescent="0.2"/>
    <row r="46912" ht="12.75" customHeight="1" x14ac:dyDescent="0.2"/>
    <row r="46913" ht="12.75" customHeight="1" x14ac:dyDescent="0.2"/>
    <row r="46914" ht="12.75" customHeight="1" x14ac:dyDescent="0.2"/>
    <row r="46915" ht="12.75" customHeight="1" x14ac:dyDescent="0.2"/>
    <row r="46916" ht="12.75" customHeight="1" x14ac:dyDescent="0.2"/>
    <row r="46917" ht="12.75" customHeight="1" x14ac:dyDescent="0.2"/>
    <row r="46918" ht="12.75" customHeight="1" x14ac:dyDescent="0.2"/>
    <row r="46919" ht="12.75" customHeight="1" x14ac:dyDescent="0.2"/>
    <row r="46920" ht="12.75" customHeight="1" x14ac:dyDescent="0.2"/>
    <row r="46921" ht="12.75" customHeight="1" x14ac:dyDescent="0.2"/>
    <row r="46922" ht="12.75" customHeight="1" x14ac:dyDescent="0.2"/>
    <row r="46923" ht="12.75" customHeight="1" x14ac:dyDescent="0.2"/>
    <row r="46924" ht="12.75" customHeight="1" x14ac:dyDescent="0.2"/>
    <row r="46925" ht="12.75" customHeight="1" x14ac:dyDescent="0.2"/>
    <row r="46926" ht="12.75" customHeight="1" x14ac:dyDescent="0.2"/>
    <row r="46927" ht="12.75" customHeight="1" x14ac:dyDescent="0.2"/>
    <row r="46928" ht="12.75" customHeight="1" x14ac:dyDescent="0.2"/>
    <row r="46929" ht="12.75" customHeight="1" x14ac:dyDescent="0.2"/>
    <row r="46930" ht="12.75" customHeight="1" x14ac:dyDescent="0.2"/>
    <row r="46931" ht="12.75" customHeight="1" x14ac:dyDescent="0.2"/>
    <row r="46932" ht="12.75" customHeight="1" x14ac:dyDescent="0.2"/>
    <row r="46933" ht="12.75" customHeight="1" x14ac:dyDescent="0.2"/>
    <row r="46934" ht="12.75" customHeight="1" x14ac:dyDescent="0.2"/>
    <row r="46935" ht="12.75" customHeight="1" x14ac:dyDescent="0.2"/>
    <row r="46936" ht="12.75" customHeight="1" x14ac:dyDescent="0.2"/>
    <row r="46937" ht="12.75" customHeight="1" x14ac:dyDescent="0.2"/>
    <row r="46938" ht="12.75" customHeight="1" x14ac:dyDescent="0.2"/>
    <row r="46939" ht="12.75" customHeight="1" x14ac:dyDescent="0.2"/>
    <row r="46940" ht="12.75" customHeight="1" x14ac:dyDescent="0.2"/>
    <row r="46941" ht="12.75" customHeight="1" x14ac:dyDescent="0.2"/>
    <row r="46942" ht="12.75" customHeight="1" x14ac:dyDescent="0.2"/>
    <row r="46943" ht="12.75" customHeight="1" x14ac:dyDescent="0.2"/>
    <row r="46944" ht="12.75" customHeight="1" x14ac:dyDescent="0.2"/>
    <row r="46945" ht="12.75" customHeight="1" x14ac:dyDescent="0.2"/>
    <row r="46946" ht="12.75" customHeight="1" x14ac:dyDescent="0.2"/>
    <row r="46947" ht="12.75" customHeight="1" x14ac:dyDescent="0.2"/>
    <row r="46948" ht="12.75" customHeight="1" x14ac:dyDescent="0.2"/>
    <row r="46949" ht="12.75" customHeight="1" x14ac:dyDescent="0.2"/>
    <row r="46950" ht="12.75" customHeight="1" x14ac:dyDescent="0.2"/>
    <row r="46951" ht="12.75" customHeight="1" x14ac:dyDescent="0.2"/>
    <row r="46952" ht="12.75" customHeight="1" x14ac:dyDescent="0.2"/>
    <row r="46953" ht="12.75" customHeight="1" x14ac:dyDescent="0.2"/>
    <row r="46954" ht="12.75" customHeight="1" x14ac:dyDescent="0.2"/>
    <row r="46955" ht="12.75" customHeight="1" x14ac:dyDescent="0.2"/>
    <row r="46956" ht="12.75" customHeight="1" x14ac:dyDescent="0.2"/>
    <row r="46957" ht="12.75" customHeight="1" x14ac:dyDescent="0.2"/>
    <row r="46958" ht="12.75" customHeight="1" x14ac:dyDescent="0.2"/>
    <row r="46959" ht="12.75" customHeight="1" x14ac:dyDescent="0.2"/>
    <row r="46960" ht="12.75" customHeight="1" x14ac:dyDescent="0.2"/>
    <row r="46961" ht="12.75" customHeight="1" x14ac:dyDescent="0.2"/>
    <row r="46962" ht="12.75" customHeight="1" x14ac:dyDescent="0.2"/>
    <row r="46963" ht="12.75" customHeight="1" x14ac:dyDescent="0.2"/>
    <row r="46964" ht="12.75" customHeight="1" x14ac:dyDescent="0.2"/>
    <row r="46965" ht="12.75" customHeight="1" x14ac:dyDescent="0.2"/>
    <row r="46966" ht="12.75" customHeight="1" x14ac:dyDescent="0.2"/>
    <row r="46967" ht="12.75" customHeight="1" x14ac:dyDescent="0.2"/>
    <row r="46968" ht="12.75" customHeight="1" x14ac:dyDescent="0.2"/>
    <row r="46969" ht="12.75" customHeight="1" x14ac:dyDescent="0.2"/>
    <row r="46970" ht="12.75" customHeight="1" x14ac:dyDescent="0.2"/>
    <row r="46971" ht="12.75" customHeight="1" x14ac:dyDescent="0.2"/>
    <row r="46972" ht="12.75" customHeight="1" x14ac:dyDescent="0.2"/>
    <row r="46973" ht="12.75" customHeight="1" x14ac:dyDescent="0.2"/>
    <row r="46974" ht="12.75" customHeight="1" x14ac:dyDescent="0.2"/>
    <row r="46975" ht="12.75" customHeight="1" x14ac:dyDescent="0.2"/>
    <row r="46976" ht="12.75" customHeight="1" x14ac:dyDescent="0.2"/>
    <row r="46977" ht="12.75" customHeight="1" x14ac:dyDescent="0.2"/>
    <row r="46978" ht="12.75" customHeight="1" x14ac:dyDescent="0.2"/>
    <row r="46979" ht="12.75" customHeight="1" x14ac:dyDescent="0.2"/>
    <row r="46980" ht="12.75" customHeight="1" x14ac:dyDescent="0.2"/>
    <row r="46981" ht="12.75" customHeight="1" x14ac:dyDescent="0.2"/>
    <row r="46982" ht="12.75" customHeight="1" x14ac:dyDescent="0.2"/>
    <row r="46983" ht="12.75" customHeight="1" x14ac:dyDescent="0.2"/>
    <row r="46984" ht="12.75" customHeight="1" x14ac:dyDescent="0.2"/>
    <row r="46985" ht="12.75" customHeight="1" x14ac:dyDescent="0.2"/>
    <row r="46986" ht="12.75" customHeight="1" x14ac:dyDescent="0.2"/>
    <row r="46987" ht="12.75" customHeight="1" x14ac:dyDescent="0.2"/>
    <row r="46988" ht="12.75" customHeight="1" x14ac:dyDescent="0.2"/>
    <row r="46989" ht="12.75" customHeight="1" x14ac:dyDescent="0.2"/>
    <row r="46990" ht="12.75" customHeight="1" x14ac:dyDescent="0.2"/>
    <row r="46991" ht="12.75" customHeight="1" x14ac:dyDescent="0.2"/>
    <row r="46992" ht="12.75" customHeight="1" x14ac:dyDescent="0.2"/>
    <row r="46993" ht="12.75" customHeight="1" x14ac:dyDescent="0.2"/>
    <row r="46994" ht="12.75" customHeight="1" x14ac:dyDescent="0.2"/>
    <row r="46995" ht="12.75" customHeight="1" x14ac:dyDescent="0.2"/>
    <row r="46996" ht="12.75" customHeight="1" x14ac:dyDescent="0.2"/>
    <row r="46997" ht="12.75" customHeight="1" x14ac:dyDescent="0.2"/>
    <row r="46998" ht="12.75" customHeight="1" x14ac:dyDescent="0.2"/>
    <row r="46999" ht="12.75" customHeight="1" x14ac:dyDescent="0.2"/>
    <row r="47000" ht="12.75" customHeight="1" x14ac:dyDescent="0.2"/>
    <row r="47001" ht="12.75" customHeight="1" x14ac:dyDescent="0.2"/>
    <row r="47002" ht="12.75" customHeight="1" x14ac:dyDescent="0.2"/>
    <row r="47003" ht="12.75" customHeight="1" x14ac:dyDescent="0.2"/>
    <row r="47004" ht="12.75" customHeight="1" x14ac:dyDescent="0.2"/>
    <row r="47005" ht="12.75" customHeight="1" x14ac:dyDescent="0.2"/>
    <row r="47006" ht="12.75" customHeight="1" x14ac:dyDescent="0.2"/>
    <row r="47007" ht="12.75" customHeight="1" x14ac:dyDescent="0.2"/>
    <row r="47008" ht="12.75" customHeight="1" x14ac:dyDescent="0.2"/>
    <row r="47009" ht="12.75" customHeight="1" x14ac:dyDescent="0.2"/>
    <row r="47010" ht="12.75" customHeight="1" x14ac:dyDescent="0.2"/>
    <row r="47011" ht="12.75" customHeight="1" x14ac:dyDescent="0.2"/>
    <row r="47012" ht="12.75" customHeight="1" x14ac:dyDescent="0.2"/>
    <row r="47013" ht="12.75" customHeight="1" x14ac:dyDescent="0.2"/>
    <row r="47014" ht="12.75" customHeight="1" x14ac:dyDescent="0.2"/>
    <row r="47015" ht="12.75" customHeight="1" x14ac:dyDescent="0.2"/>
    <row r="47016" ht="12.75" customHeight="1" x14ac:dyDescent="0.2"/>
    <row r="47017" ht="12.75" customHeight="1" x14ac:dyDescent="0.2"/>
    <row r="47018" ht="12.75" customHeight="1" x14ac:dyDescent="0.2"/>
    <row r="47019" ht="12.75" customHeight="1" x14ac:dyDescent="0.2"/>
    <row r="47020" ht="12.75" customHeight="1" x14ac:dyDescent="0.2"/>
    <row r="47021" ht="12.75" customHeight="1" x14ac:dyDescent="0.2"/>
    <row r="47022" ht="12.75" customHeight="1" x14ac:dyDescent="0.2"/>
    <row r="47023" ht="12.75" customHeight="1" x14ac:dyDescent="0.2"/>
    <row r="47024" ht="12.75" customHeight="1" x14ac:dyDescent="0.2"/>
    <row r="47025" ht="12.75" customHeight="1" x14ac:dyDescent="0.2"/>
    <row r="47026" ht="12.75" customHeight="1" x14ac:dyDescent="0.2"/>
    <row r="47027" ht="12.75" customHeight="1" x14ac:dyDescent="0.2"/>
    <row r="47028" ht="12.75" customHeight="1" x14ac:dyDescent="0.2"/>
    <row r="47029" ht="12.75" customHeight="1" x14ac:dyDescent="0.2"/>
    <row r="47030" ht="12.75" customHeight="1" x14ac:dyDescent="0.2"/>
    <row r="47031" ht="12.75" customHeight="1" x14ac:dyDescent="0.2"/>
    <row r="47032" ht="12.75" customHeight="1" x14ac:dyDescent="0.2"/>
    <row r="47033" ht="12.75" customHeight="1" x14ac:dyDescent="0.2"/>
    <row r="47034" ht="12.75" customHeight="1" x14ac:dyDescent="0.2"/>
    <row r="47035" ht="12.75" customHeight="1" x14ac:dyDescent="0.2"/>
    <row r="47036" ht="12.75" customHeight="1" x14ac:dyDescent="0.2"/>
    <row r="47037" ht="12.75" customHeight="1" x14ac:dyDescent="0.2"/>
    <row r="47038" ht="12.75" customHeight="1" x14ac:dyDescent="0.2"/>
    <row r="47039" ht="12.75" customHeight="1" x14ac:dyDescent="0.2"/>
    <row r="47040" ht="12.75" customHeight="1" x14ac:dyDescent="0.2"/>
    <row r="47041" ht="12.75" customHeight="1" x14ac:dyDescent="0.2"/>
    <row r="47042" ht="12.75" customHeight="1" x14ac:dyDescent="0.2"/>
    <row r="47043" ht="12.75" customHeight="1" x14ac:dyDescent="0.2"/>
    <row r="47044" ht="12.75" customHeight="1" x14ac:dyDescent="0.2"/>
    <row r="47045" ht="12.75" customHeight="1" x14ac:dyDescent="0.2"/>
    <row r="47046" ht="12.75" customHeight="1" x14ac:dyDescent="0.2"/>
    <row r="47047" ht="12.75" customHeight="1" x14ac:dyDescent="0.2"/>
    <row r="47048" ht="12.75" customHeight="1" x14ac:dyDescent="0.2"/>
    <row r="47049" ht="12.75" customHeight="1" x14ac:dyDescent="0.2"/>
    <row r="47050" ht="12.75" customHeight="1" x14ac:dyDescent="0.2"/>
    <row r="47051" ht="12.75" customHeight="1" x14ac:dyDescent="0.2"/>
    <row r="47052" ht="12.75" customHeight="1" x14ac:dyDescent="0.2"/>
    <row r="47053" ht="12.75" customHeight="1" x14ac:dyDescent="0.2"/>
    <row r="47054" ht="12.75" customHeight="1" x14ac:dyDescent="0.2"/>
    <row r="47055" ht="12.75" customHeight="1" x14ac:dyDescent="0.2"/>
    <row r="47056" ht="12.75" customHeight="1" x14ac:dyDescent="0.2"/>
    <row r="47057" ht="12.75" customHeight="1" x14ac:dyDescent="0.2"/>
    <row r="47058" ht="12.75" customHeight="1" x14ac:dyDescent="0.2"/>
    <row r="47059" ht="12.75" customHeight="1" x14ac:dyDescent="0.2"/>
    <row r="47060" ht="12.75" customHeight="1" x14ac:dyDescent="0.2"/>
    <row r="47061" ht="12.75" customHeight="1" x14ac:dyDescent="0.2"/>
    <row r="47062" ht="12.75" customHeight="1" x14ac:dyDescent="0.2"/>
    <row r="47063" ht="12.75" customHeight="1" x14ac:dyDescent="0.2"/>
    <row r="47064" ht="12.75" customHeight="1" x14ac:dyDescent="0.2"/>
    <row r="47065" ht="12.75" customHeight="1" x14ac:dyDescent="0.2"/>
    <row r="47066" ht="12.75" customHeight="1" x14ac:dyDescent="0.2"/>
    <row r="47067" ht="12.75" customHeight="1" x14ac:dyDescent="0.2"/>
    <row r="47068" ht="12.75" customHeight="1" x14ac:dyDescent="0.2"/>
    <row r="47069" ht="12.75" customHeight="1" x14ac:dyDescent="0.2"/>
    <row r="47070" ht="12.75" customHeight="1" x14ac:dyDescent="0.2"/>
    <row r="47071" ht="12.75" customHeight="1" x14ac:dyDescent="0.2"/>
    <row r="47072" ht="12.75" customHeight="1" x14ac:dyDescent="0.2"/>
    <row r="47073" ht="12.75" customHeight="1" x14ac:dyDescent="0.2"/>
    <row r="47074" ht="12.75" customHeight="1" x14ac:dyDescent="0.2"/>
    <row r="47075" ht="12.75" customHeight="1" x14ac:dyDescent="0.2"/>
    <row r="47076" ht="12.75" customHeight="1" x14ac:dyDescent="0.2"/>
    <row r="47077" ht="12.75" customHeight="1" x14ac:dyDescent="0.2"/>
    <row r="47078" ht="12.75" customHeight="1" x14ac:dyDescent="0.2"/>
    <row r="47079" ht="12.75" customHeight="1" x14ac:dyDescent="0.2"/>
    <row r="47080" ht="12.75" customHeight="1" x14ac:dyDescent="0.2"/>
    <row r="47081" ht="12.75" customHeight="1" x14ac:dyDescent="0.2"/>
    <row r="47082" ht="12.75" customHeight="1" x14ac:dyDescent="0.2"/>
    <row r="47083" ht="12.75" customHeight="1" x14ac:dyDescent="0.2"/>
    <row r="47084" ht="12.75" customHeight="1" x14ac:dyDescent="0.2"/>
    <row r="47085" ht="12.75" customHeight="1" x14ac:dyDescent="0.2"/>
    <row r="47086" ht="12.75" customHeight="1" x14ac:dyDescent="0.2"/>
    <row r="47087" ht="12.75" customHeight="1" x14ac:dyDescent="0.2"/>
    <row r="47088" ht="12.75" customHeight="1" x14ac:dyDescent="0.2"/>
    <row r="47089" ht="12.75" customHeight="1" x14ac:dyDescent="0.2"/>
    <row r="47090" ht="12.75" customHeight="1" x14ac:dyDescent="0.2"/>
    <row r="47091" ht="12.75" customHeight="1" x14ac:dyDescent="0.2"/>
    <row r="47092" ht="12.75" customHeight="1" x14ac:dyDescent="0.2"/>
    <row r="47093" ht="12.75" customHeight="1" x14ac:dyDescent="0.2"/>
    <row r="47094" ht="12.75" customHeight="1" x14ac:dyDescent="0.2"/>
    <row r="47095" ht="12.75" customHeight="1" x14ac:dyDescent="0.2"/>
    <row r="47096" ht="12.75" customHeight="1" x14ac:dyDescent="0.2"/>
    <row r="47097" ht="12.75" customHeight="1" x14ac:dyDescent="0.2"/>
    <row r="47098" ht="12.75" customHeight="1" x14ac:dyDescent="0.2"/>
    <row r="47099" ht="12.75" customHeight="1" x14ac:dyDescent="0.2"/>
    <row r="47100" ht="12.75" customHeight="1" x14ac:dyDescent="0.2"/>
    <row r="47101" ht="12.75" customHeight="1" x14ac:dyDescent="0.2"/>
    <row r="47102" ht="12.75" customHeight="1" x14ac:dyDescent="0.2"/>
    <row r="47103" ht="12.75" customHeight="1" x14ac:dyDescent="0.2"/>
    <row r="47104" ht="12.75" customHeight="1" x14ac:dyDescent="0.2"/>
    <row r="47105" ht="12.75" customHeight="1" x14ac:dyDescent="0.2"/>
    <row r="47106" ht="12.75" customHeight="1" x14ac:dyDescent="0.2"/>
    <row r="47107" ht="12.75" customHeight="1" x14ac:dyDescent="0.2"/>
    <row r="47108" ht="12.75" customHeight="1" x14ac:dyDescent="0.2"/>
    <row r="47109" ht="12.75" customHeight="1" x14ac:dyDescent="0.2"/>
    <row r="47110" ht="12.75" customHeight="1" x14ac:dyDescent="0.2"/>
    <row r="47111" ht="12.75" customHeight="1" x14ac:dyDescent="0.2"/>
    <row r="47112" ht="12.75" customHeight="1" x14ac:dyDescent="0.2"/>
    <row r="47113" ht="12.75" customHeight="1" x14ac:dyDescent="0.2"/>
    <row r="47114" ht="12.75" customHeight="1" x14ac:dyDescent="0.2"/>
    <row r="47115" ht="12.75" customHeight="1" x14ac:dyDescent="0.2"/>
    <row r="47116" ht="12.75" customHeight="1" x14ac:dyDescent="0.2"/>
    <row r="47117" ht="12.75" customHeight="1" x14ac:dyDescent="0.2"/>
    <row r="47118" ht="12.75" customHeight="1" x14ac:dyDescent="0.2"/>
    <row r="47119" ht="12.75" customHeight="1" x14ac:dyDescent="0.2"/>
    <row r="47120" ht="12.75" customHeight="1" x14ac:dyDescent="0.2"/>
    <row r="47121" ht="12.75" customHeight="1" x14ac:dyDescent="0.2"/>
    <row r="47122" ht="12.75" customHeight="1" x14ac:dyDescent="0.2"/>
    <row r="47123" ht="12.75" customHeight="1" x14ac:dyDescent="0.2"/>
    <row r="47124" ht="12.75" customHeight="1" x14ac:dyDescent="0.2"/>
    <row r="47125" ht="12.75" customHeight="1" x14ac:dyDescent="0.2"/>
    <row r="47126" ht="12.75" customHeight="1" x14ac:dyDescent="0.2"/>
    <row r="47127" ht="12.75" customHeight="1" x14ac:dyDescent="0.2"/>
    <row r="47128" ht="12.75" customHeight="1" x14ac:dyDescent="0.2"/>
    <row r="47129" ht="12.75" customHeight="1" x14ac:dyDescent="0.2"/>
    <row r="47130" ht="12.75" customHeight="1" x14ac:dyDescent="0.2"/>
    <row r="47131" ht="12.75" customHeight="1" x14ac:dyDescent="0.2"/>
    <row r="47132" ht="12.75" customHeight="1" x14ac:dyDescent="0.2"/>
    <row r="47133" ht="12.75" customHeight="1" x14ac:dyDescent="0.2"/>
    <row r="47134" ht="12.75" customHeight="1" x14ac:dyDescent="0.2"/>
    <row r="47135" ht="12.75" customHeight="1" x14ac:dyDescent="0.2"/>
    <row r="47136" ht="12.75" customHeight="1" x14ac:dyDescent="0.2"/>
    <row r="47137" ht="12.75" customHeight="1" x14ac:dyDescent="0.2"/>
    <row r="47138" ht="12.75" customHeight="1" x14ac:dyDescent="0.2"/>
    <row r="47139" ht="12.75" customHeight="1" x14ac:dyDescent="0.2"/>
    <row r="47140" ht="12.75" customHeight="1" x14ac:dyDescent="0.2"/>
    <row r="47141" ht="12.75" customHeight="1" x14ac:dyDescent="0.2"/>
    <row r="47142" ht="12.75" customHeight="1" x14ac:dyDescent="0.2"/>
    <row r="47143" ht="12.75" customHeight="1" x14ac:dyDescent="0.2"/>
    <row r="47144" ht="12.75" customHeight="1" x14ac:dyDescent="0.2"/>
    <row r="47145" ht="12.75" customHeight="1" x14ac:dyDescent="0.2"/>
    <row r="47146" ht="12.75" customHeight="1" x14ac:dyDescent="0.2"/>
    <row r="47147" ht="12.75" customHeight="1" x14ac:dyDescent="0.2"/>
    <row r="47148" ht="12.75" customHeight="1" x14ac:dyDescent="0.2"/>
    <row r="47149" ht="12.75" customHeight="1" x14ac:dyDescent="0.2"/>
    <row r="47150" ht="12.75" customHeight="1" x14ac:dyDescent="0.2"/>
    <row r="47151" ht="12.75" customHeight="1" x14ac:dyDescent="0.2"/>
    <row r="47152" ht="12.75" customHeight="1" x14ac:dyDescent="0.2"/>
    <row r="47153" ht="12.75" customHeight="1" x14ac:dyDescent="0.2"/>
    <row r="47154" ht="12.75" customHeight="1" x14ac:dyDescent="0.2"/>
    <row r="47155" ht="12.75" customHeight="1" x14ac:dyDescent="0.2"/>
    <row r="47156" ht="12.75" customHeight="1" x14ac:dyDescent="0.2"/>
    <row r="47157" ht="12.75" customHeight="1" x14ac:dyDescent="0.2"/>
    <row r="47158" ht="12.75" customHeight="1" x14ac:dyDescent="0.2"/>
    <row r="47159" ht="12.75" customHeight="1" x14ac:dyDescent="0.2"/>
    <row r="47160" ht="12.75" customHeight="1" x14ac:dyDescent="0.2"/>
    <row r="47161" ht="12.75" customHeight="1" x14ac:dyDescent="0.2"/>
    <row r="47162" ht="12.75" customHeight="1" x14ac:dyDescent="0.2"/>
    <row r="47163" ht="12.75" customHeight="1" x14ac:dyDescent="0.2"/>
    <row r="47164" ht="12.75" customHeight="1" x14ac:dyDescent="0.2"/>
    <row r="47165" ht="12.75" customHeight="1" x14ac:dyDescent="0.2"/>
    <row r="47166" ht="12.75" customHeight="1" x14ac:dyDescent="0.2"/>
    <row r="47167" ht="12.75" customHeight="1" x14ac:dyDescent="0.2"/>
    <row r="47168" ht="12.75" customHeight="1" x14ac:dyDescent="0.2"/>
    <row r="47169" ht="12.75" customHeight="1" x14ac:dyDescent="0.2"/>
    <row r="47170" ht="12.75" customHeight="1" x14ac:dyDescent="0.2"/>
    <row r="47171" ht="12.75" customHeight="1" x14ac:dyDescent="0.2"/>
    <row r="47172" ht="12.75" customHeight="1" x14ac:dyDescent="0.2"/>
    <row r="47173" ht="12.75" customHeight="1" x14ac:dyDescent="0.2"/>
    <row r="47174" ht="12.75" customHeight="1" x14ac:dyDescent="0.2"/>
    <row r="47175" ht="12.75" customHeight="1" x14ac:dyDescent="0.2"/>
    <row r="47176" ht="12.75" customHeight="1" x14ac:dyDescent="0.2"/>
    <row r="47177" ht="12.75" customHeight="1" x14ac:dyDescent="0.2"/>
    <row r="47178" ht="12.75" customHeight="1" x14ac:dyDescent="0.2"/>
    <row r="47179" ht="12.75" customHeight="1" x14ac:dyDescent="0.2"/>
    <row r="47180" ht="12.75" customHeight="1" x14ac:dyDescent="0.2"/>
    <row r="47181" ht="12.75" customHeight="1" x14ac:dyDescent="0.2"/>
    <row r="47182" ht="12.75" customHeight="1" x14ac:dyDescent="0.2"/>
    <row r="47183" ht="12.75" customHeight="1" x14ac:dyDescent="0.2"/>
    <row r="47184" ht="12.75" customHeight="1" x14ac:dyDescent="0.2"/>
    <row r="47185" ht="12.75" customHeight="1" x14ac:dyDescent="0.2"/>
    <row r="47186" ht="12.75" customHeight="1" x14ac:dyDescent="0.2"/>
    <row r="47187" ht="12.75" customHeight="1" x14ac:dyDescent="0.2"/>
    <row r="47188" ht="12.75" customHeight="1" x14ac:dyDescent="0.2"/>
    <row r="47189" ht="12.75" customHeight="1" x14ac:dyDescent="0.2"/>
    <row r="47190" ht="12.75" customHeight="1" x14ac:dyDescent="0.2"/>
    <row r="47191" ht="12.75" customHeight="1" x14ac:dyDescent="0.2"/>
    <row r="47192" ht="12.75" customHeight="1" x14ac:dyDescent="0.2"/>
    <row r="47193" ht="12.75" customHeight="1" x14ac:dyDescent="0.2"/>
    <row r="47194" ht="12.75" customHeight="1" x14ac:dyDescent="0.2"/>
    <row r="47195" ht="12.75" customHeight="1" x14ac:dyDescent="0.2"/>
    <row r="47196" ht="12.75" customHeight="1" x14ac:dyDescent="0.2"/>
    <row r="47197" ht="12.75" customHeight="1" x14ac:dyDescent="0.2"/>
    <row r="47198" ht="12.75" customHeight="1" x14ac:dyDescent="0.2"/>
    <row r="47199" ht="12.75" customHeight="1" x14ac:dyDescent="0.2"/>
    <row r="47200" ht="12.75" customHeight="1" x14ac:dyDescent="0.2"/>
    <row r="47201" ht="12.75" customHeight="1" x14ac:dyDescent="0.2"/>
    <row r="47202" ht="12.75" customHeight="1" x14ac:dyDescent="0.2"/>
    <row r="47203" ht="12.75" customHeight="1" x14ac:dyDescent="0.2"/>
    <row r="47204" ht="12.75" customHeight="1" x14ac:dyDescent="0.2"/>
    <row r="47205" ht="12.75" customHeight="1" x14ac:dyDescent="0.2"/>
    <row r="47206" ht="12.75" customHeight="1" x14ac:dyDescent="0.2"/>
    <row r="47207" ht="12.75" customHeight="1" x14ac:dyDescent="0.2"/>
    <row r="47208" ht="12.75" customHeight="1" x14ac:dyDescent="0.2"/>
    <row r="47209" ht="12.75" customHeight="1" x14ac:dyDescent="0.2"/>
    <row r="47210" ht="12.75" customHeight="1" x14ac:dyDescent="0.2"/>
    <row r="47211" ht="12.75" customHeight="1" x14ac:dyDescent="0.2"/>
    <row r="47212" ht="12.75" customHeight="1" x14ac:dyDescent="0.2"/>
    <row r="47213" ht="12.75" customHeight="1" x14ac:dyDescent="0.2"/>
    <row r="47214" ht="12.75" customHeight="1" x14ac:dyDescent="0.2"/>
    <row r="47215" ht="12.75" customHeight="1" x14ac:dyDescent="0.2"/>
    <row r="47216" ht="12.75" customHeight="1" x14ac:dyDescent="0.2"/>
    <row r="47217" ht="12.75" customHeight="1" x14ac:dyDescent="0.2"/>
    <row r="47218" ht="12.75" customHeight="1" x14ac:dyDescent="0.2"/>
    <row r="47219" ht="12.75" customHeight="1" x14ac:dyDescent="0.2"/>
    <row r="47220" ht="12.75" customHeight="1" x14ac:dyDescent="0.2"/>
    <row r="47221" ht="12.75" customHeight="1" x14ac:dyDescent="0.2"/>
    <row r="47222" ht="12.75" customHeight="1" x14ac:dyDescent="0.2"/>
    <row r="47223" ht="12.75" customHeight="1" x14ac:dyDescent="0.2"/>
    <row r="47224" ht="12.75" customHeight="1" x14ac:dyDescent="0.2"/>
    <row r="47225" ht="12.75" customHeight="1" x14ac:dyDescent="0.2"/>
    <row r="47226" ht="12.75" customHeight="1" x14ac:dyDescent="0.2"/>
    <row r="47227" ht="12.75" customHeight="1" x14ac:dyDescent="0.2"/>
    <row r="47228" ht="12.75" customHeight="1" x14ac:dyDescent="0.2"/>
    <row r="47229" ht="12.75" customHeight="1" x14ac:dyDescent="0.2"/>
    <row r="47230" ht="12.75" customHeight="1" x14ac:dyDescent="0.2"/>
    <row r="47231" ht="12.75" customHeight="1" x14ac:dyDescent="0.2"/>
    <row r="47232" ht="12.75" customHeight="1" x14ac:dyDescent="0.2"/>
    <row r="47233" ht="12.75" customHeight="1" x14ac:dyDescent="0.2"/>
    <row r="47234" ht="12.75" customHeight="1" x14ac:dyDescent="0.2"/>
    <row r="47235" ht="12.75" customHeight="1" x14ac:dyDescent="0.2"/>
    <row r="47236" ht="12.75" customHeight="1" x14ac:dyDescent="0.2"/>
    <row r="47237" ht="12.75" customHeight="1" x14ac:dyDescent="0.2"/>
    <row r="47238" ht="12.75" customHeight="1" x14ac:dyDescent="0.2"/>
    <row r="47239" ht="12.75" customHeight="1" x14ac:dyDescent="0.2"/>
    <row r="47240" ht="12.75" customHeight="1" x14ac:dyDescent="0.2"/>
    <row r="47241" ht="12.75" customHeight="1" x14ac:dyDescent="0.2"/>
    <row r="47242" ht="12.75" customHeight="1" x14ac:dyDescent="0.2"/>
    <row r="47243" ht="12.75" customHeight="1" x14ac:dyDescent="0.2"/>
    <row r="47244" ht="12.75" customHeight="1" x14ac:dyDescent="0.2"/>
    <row r="47245" ht="12.75" customHeight="1" x14ac:dyDescent="0.2"/>
    <row r="47246" ht="12.75" customHeight="1" x14ac:dyDescent="0.2"/>
    <row r="47247" ht="12.75" customHeight="1" x14ac:dyDescent="0.2"/>
    <row r="47248" ht="12.75" customHeight="1" x14ac:dyDescent="0.2"/>
    <row r="47249" ht="12.75" customHeight="1" x14ac:dyDescent="0.2"/>
    <row r="47250" ht="12.75" customHeight="1" x14ac:dyDescent="0.2"/>
    <row r="47251" ht="12.75" customHeight="1" x14ac:dyDescent="0.2"/>
    <row r="47252" ht="12.75" customHeight="1" x14ac:dyDescent="0.2"/>
    <row r="47253" ht="12.75" customHeight="1" x14ac:dyDescent="0.2"/>
    <row r="47254" ht="12.75" customHeight="1" x14ac:dyDescent="0.2"/>
    <row r="47255" ht="12.75" customHeight="1" x14ac:dyDescent="0.2"/>
    <row r="47256" ht="12.75" customHeight="1" x14ac:dyDescent="0.2"/>
    <row r="47257" ht="12.75" customHeight="1" x14ac:dyDescent="0.2"/>
    <row r="47258" ht="12.75" customHeight="1" x14ac:dyDescent="0.2"/>
    <row r="47259" ht="12.75" customHeight="1" x14ac:dyDescent="0.2"/>
    <row r="47260" ht="12.75" customHeight="1" x14ac:dyDescent="0.2"/>
    <row r="47261" ht="12.75" customHeight="1" x14ac:dyDescent="0.2"/>
    <row r="47262" ht="12.75" customHeight="1" x14ac:dyDescent="0.2"/>
    <row r="47263" ht="12.75" customHeight="1" x14ac:dyDescent="0.2"/>
    <row r="47264" ht="12.75" customHeight="1" x14ac:dyDescent="0.2"/>
    <row r="47265" ht="12.75" customHeight="1" x14ac:dyDescent="0.2"/>
    <row r="47266" ht="12.75" customHeight="1" x14ac:dyDescent="0.2"/>
    <row r="47267" ht="12.75" customHeight="1" x14ac:dyDescent="0.2"/>
    <row r="47268" ht="12.75" customHeight="1" x14ac:dyDescent="0.2"/>
    <row r="47269" ht="12.75" customHeight="1" x14ac:dyDescent="0.2"/>
    <row r="47270" ht="12.75" customHeight="1" x14ac:dyDescent="0.2"/>
    <row r="47271" ht="12.75" customHeight="1" x14ac:dyDescent="0.2"/>
    <row r="47272" ht="12.75" customHeight="1" x14ac:dyDescent="0.2"/>
    <row r="47273" ht="12.75" customHeight="1" x14ac:dyDescent="0.2"/>
    <row r="47274" ht="12.75" customHeight="1" x14ac:dyDescent="0.2"/>
    <row r="47275" ht="12.75" customHeight="1" x14ac:dyDescent="0.2"/>
    <row r="47276" ht="12.75" customHeight="1" x14ac:dyDescent="0.2"/>
    <row r="47277" ht="12.75" customHeight="1" x14ac:dyDescent="0.2"/>
    <row r="47278" ht="12.75" customHeight="1" x14ac:dyDescent="0.2"/>
    <row r="47279" ht="12.75" customHeight="1" x14ac:dyDescent="0.2"/>
    <row r="47280" ht="12.75" customHeight="1" x14ac:dyDescent="0.2"/>
    <row r="47281" ht="12.75" customHeight="1" x14ac:dyDescent="0.2"/>
    <row r="47282" ht="12.75" customHeight="1" x14ac:dyDescent="0.2"/>
    <row r="47283" ht="12.75" customHeight="1" x14ac:dyDescent="0.2"/>
    <row r="47284" ht="12.75" customHeight="1" x14ac:dyDescent="0.2"/>
    <row r="47285" ht="12.75" customHeight="1" x14ac:dyDescent="0.2"/>
    <row r="47286" ht="12.75" customHeight="1" x14ac:dyDescent="0.2"/>
    <row r="47287" ht="12.75" customHeight="1" x14ac:dyDescent="0.2"/>
    <row r="47288" ht="12.75" customHeight="1" x14ac:dyDescent="0.2"/>
    <row r="47289" ht="12.75" customHeight="1" x14ac:dyDescent="0.2"/>
    <row r="47290" ht="12.75" customHeight="1" x14ac:dyDescent="0.2"/>
    <row r="47291" ht="12.75" customHeight="1" x14ac:dyDescent="0.2"/>
    <row r="47292" ht="12.75" customHeight="1" x14ac:dyDescent="0.2"/>
    <row r="47293" ht="12.75" customHeight="1" x14ac:dyDescent="0.2"/>
    <row r="47294" ht="12.75" customHeight="1" x14ac:dyDescent="0.2"/>
    <row r="47295" ht="12.75" customHeight="1" x14ac:dyDescent="0.2"/>
    <row r="47296" ht="12.75" customHeight="1" x14ac:dyDescent="0.2"/>
    <row r="47297" ht="12.75" customHeight="1" x14ac:dyDescent="0.2"/>
    <row r="47298" ht="12.75" customHeight="1" x14ac:dyDescent="0.2"/>
    <row r="47299" ht="12.75" customHeight="1" x14ac:dyDescent="0.2"/>
    <row r="47300" ht="12.75" customHeight="1" x14ac:dyDescent="0.2"/>
    <row r="47301" ht="12.75" customHeight="1" x14ac:dyDescent="0.2"/>
    <row r="47302" ht="12.75" customHeight="1" x14ac:dyDescent="0.2"/>
    <row r="47303" ht="12.75" customHeight="1" x14ac:dyDescent="0.2"/>
    <row r="47304" ht="12.75" customHeight="1" x14ac:dyDescent="0.2"/>
    <row r="47305" ht="12.75" customHeight="1" x14ac:dyDescent="0.2"/>
    <row r="47306" ht="12.75" customHeight="1" x14ac:dyDescent="0.2"/>
    <row r="47307" ht="12.75" customHeight="1" x14ac:dyDescent="0.2"/>
    <row r="47308" ht="12.75" customHeight="1" x14ac:dyDescent="0.2"/>
    <row r="47309" ht="12.75" customHeight="1" x14ac:dyDescent="0.2"/>
    <row r="47310" ht="12.75" customHeight="1" x14ac:dyDescent="0.2"/>
    <row r="47311" ht="12.75" customHeight="1" x14ac:dyDescent="0.2"/>
    <row r="47312" ht="12.75" customHeight="1" x14ac:dyDescent="0.2"/>
    <row r="47313" ht="12.75" customHeight="1" x14ac:dyDescent="0.2"/>
    <row r="47314" ht="12.75" customHeight="1" x14ac:dyDescent="0.2"/>
    <row r="47315" ht="12.75" customHeight="1" x14ac:dyDescent="0.2"/>
    <row r="47316" ht="12.75" customHeight="1" x14ac:dyDescent="0.2"/>
    <row r="47317" ht="12.75" customHeight="1" x14ac:dyDescent="0.2"/>
    <row r="47318" ht="12.75" customHeight="1" x14ac:dyDescent="0.2"/>
    <row r="47319" ht="12.75" customHeight="1" x14ac:dyDescent="0.2"/>
    <row r="47320" ht="12.75" customHeight="1" x14ac:dyDescent="0.2"/>
    <row r="47321" ht="12.75" customHeight="1" x14ac:dyDescent="0.2"/>
    <row r="47322" ht="12.75" customHeight="1" x14ac:dyDescent="0.2"/>
    <row r="47323" ht="12.75" customHeight="1" x14ac:dyDescent="0.2"/>
    <row r="47324" ht="12.75" customHeight="1" x14ac:dyDescent="0.2"/>
    <row r="47325" ht="12.75" customHeight="1" x14ac:dyDescent="0.2"/>
    <row r="47326" ht="12.75" customHeight="1" x14ac:dyDescent="0.2"/>
    <row r="47327" ht="12.75" customHeight="1" x14ac:dyDescent="0.2"/>
    <row r="47328" ht="12.75" customHeight="1" x14ac:dyDescent="0.2"/>
    <row r="47329" ht="12.75" customHeight="1" x14ac:dyDescent="0.2"/>
    <row r="47330" ht="12.75" customHeight="1" x14ac:dyDescent="0.2"/>
    <row r="47331" ht="12.75" customHeight="1" x14ac:dyDescent="0.2"/>
    <row r="47332" ht="12.75" customHeight="1" x14ac:dyDescent="0.2"/>
    <row r="47333" ht="12.75" customHeight="1" x14ac:dyDescent="0.2"/>
    <row r="47334" ht="12.75" customHeight="1" x14ac:dyDescent="0.2"/>
    <row r="47335" ht="12.75" customHeight="1" x14ac:dyDescent="0.2"/>
    <row r="47336" ht="12.75" customHeight="1" x14ac:dyDescent="0.2"/>
    <row r="47337" ht="12.75" customHeight="1" x14ac:dyDescent="0.2"/>
    <row r="47338" ht="12.75" customHeight="1" x14ac:dyDescent="0.2"/>
    <row r="47339" ht="12.75" customHeight="1" x14ac:dyDescent="0.2"/>
    <row r="47340" ht="12.75" customHeight="1" x14ac:dyDescent="0.2"/>
    <row r="47341" ht="12.75" customHeight="1" x14ac:dyDescent="0.2"/>
    <row r="47342" ht="12.75" customHeight="1" x14ac:dyDescent="0.2"/>
    <row r="47343" ht="12.75" customHeight="1" x14ac:dyDescent="0.2"/>
    <row r="47344" ht="12.75" customHeight="1" x14ac:dyDescent="0.2"/>
    <row r="47345" ht="12.75" customHeight="1" x14ac:dyDescent="0.2"/>
    <row r="47346" ht="12.75" customHeight="1" x14ac:dyDescent="0.2"/>
    <row r="47347" ht="12.75" customHeight="1" x14ac:dyDescent="0.2"/>
    <row r="47348" ht="12.75" customHeight="1" x14ac:dyDescent="0.2"/>
    <row r="47349" ht="12.75" customHeight="1" x14ac:dyDescent="0.2"/>
    <row r="47350" ht="12.75" customHeight="1" x14ac:dyDescent="0.2"/>
    <row r="47351" ht="12.75" customHeight="1" x14ac:dyDescent="0.2"/>
    <row r="47352" ht="12.75" customHeight="1" x14ac:dyDescent="0.2"/>
    <row r="47353" ht="12.75" customHeight="1" x14ac:dyDescent="0.2"/>
    <row r="47354" ht="12.75" customHeight="1" x14ac:dyDescent="0.2"/>
    <row r="47355" ht="12.75" customHeight="1" x14ac:dyDescent="0.2"/>
    <row r="47356" ht="12.75" customHeight="1" x14ac:dyDescent="0.2"/>
    <row r="47357" ht="12.75" customHeight="1" x14ac:dyDescent="0.2"/>
    <row r="47358" ht="12.75" customHeight="1" x14ac:dyDescent="0.2"/>
    <row r="47359" ht="12.75" customHeight="1" x14ac:dyDescent="0.2"/>
    <row r="47360" ht="12.75" customHeight="1" x14ac:dyDescent="0.2"/>
    <row r="47361" ht="12.75" customHeight="1" x14ac:dyDescent="0.2"/>
    <row r="47362" ht="12.75" customHeight="1" x14ac:dyDescent="0.2"/>
    <row r="47363" ht="12.75" customHeight="1" x14ac:dyDescent="0.2"/>
    <row r="47364" ht="12.75" customHeight="1" x14ac:dyDescent="0.2"/>
    <row r="47365" ht="12.75" customHeight="1" x14ac:dyDescent="0.2"/>
    <row r="47366" ht="12.75" customHeight="1" x14ac:dyDescent="0.2"/>
    <row r="47367" ht="12.75" customHeight="1" x14ac:dyDescent="0.2"/>
    <row r="47368" ht="12.75" customHeight="1" x14ac:dyDescent="0.2"/>
    <row r="47369" ht="12.75" customHeight="1" x14ac:dyDescent="0.2"/>
    <row r="47370" ht="12.75" customHeight="1" x14ac:dyDescent="0.2"/>
    <row r="47371" ht="12.75" customHeight="1" x14ac:dyDescent="0.2"/>
    <row r="47372" ht="12.75" customHeight="1" x14ac:dyDescent="0.2"/>
    <row r="47373" ht="12.75" customHeight="1" x14ac:dyDescent="0.2"/>
    <row r="47374" ht="12.75" customHeight="1" x14ac:dyDescent="0.2"/>
    <row r="47375" ht="12.75" customHeight="1" x14ac:dyDescent="0.2"/>
    <row r="47376" ht="12.75" customHeight="1" x14ac:dyDescent="0.2"/>
    <row r="47377" ht="12.75" customHeight="1" x14ac:dyDescent="0.2"/>
    <row r="47378" ht="12.75" customHeight="1" x14ac:dyDescent="0.2"/>
    <row r="47379" ht="12.75" customHeight="1" x14ac:dyDescent="0.2"/>
    <row r="47380" ht="12.75" customHeight="1" x14ac:dyDescent="0.2"/>
    <row r="47381" ht="12.75" customHeight="1" x14ac:dyDescent="0.2"/>
    <row r="47382" ht="12.75" customHeight="1" x14ac:dyDescent="0.2"/>
    <row r="47383" ht="12.75" customHeight="1" x14ac:dyDescent="0.2"/>
    <row r="47384" ht="12.75" customHeight="1" x14ac:dyDescent="0.2"/>
    <row r="47385" ht="12.75" customHeight="1" x14ac:dyDescent="0.2"/>
    <row r="47386" ht="12.75" customHeight="1" x14ac:dyDescent="0.2"/>
    <row r="47387" ht="12.75" customHeight="1" x14ac:dyDescent="0.2"/>
    <row r="47388" ht="12.75" customHeight="1" x14ac:dyDescent="0.2"/>
    <row r="47389" ht="12.75" customHeight="1" x14ac:dyDescent="0.2"/>
    <row r="47390" ht="12.75" customHeight="1" x14ac:dyDescent="0.2"/>
    <row r="47391" ht="12.75" customHeight="1" x14ac:dyDescent="0.2"/>
    <row r="47392" ht="12.75" customHeight="1" x14ac:dyDescent="0.2"/>
    <row r="47393" ht="12.75" customHeight="1" x14ac:dyDescent="0.2"/>
    <row r="47394" ht="12.75" customHeight="1" x14ac:dyDescent="0.2"/>
    <row r="47395" ht="12.75" customHeight="1" x14ac:dyDescent="0.2"/>
    <row r="47396" ht="12.75" customHeight="1" x14ac:dyDescent="0.2"/>
    <row r="47397" ht="12.75" customHeight="1" x14ac:dyDescent="0.2"/>
    <row r="47398" ht="12.75" customHeight="1" x14ac:dyDescent="0.2"/>
    <row r="47399" ht="12.75" customHeight="1" x14ac:dyDescent="0.2"/>
    <row r="47400" ht="12.75" customHeight="1" x14ac:dyDescent="0.2"/>
    <row r="47401" ht="12.75" customHeight="1" x14ac:dyDescent="0.2"/>
    <row r="47402" ht="12.75" customHeight="1" x14ac:dyDescent="0.2"/>
    <row r="47403" ht="12.75" customHeight="1" x14ac:dyDescent="0.2"/>
    <row r="47404" ht="12.75" customHeight="1" x14ac:dyDescent="0.2"/>
    <row r="47405" ht="12.75" customHeight="1" x14ac:dyDescent="0.2"/>
    <row r="47406" ht="12.75" customHeight="1" x14ac:dyDescent="0.2"/>
    <row r="47407" ht="12.75" customHeight="1" x14ac:dyDescent="0.2"/>
    <row r="47408" ht="12.75" customHeight="1" x14ac:dyDescent="0.2"/>
    <row r="47409" ht="12.75" customHeight="1" x14ac:dyDescent="0.2"/>
    <row r="47410" ht="12.75" customHeight="1" x14ac:dyDescent="0.2"/>
    <row r="47411" ht="12.75" customHeight="1" x14ac:dyDescent="0.2"/>
    <row r="47412" ht="12.75" customHeight="1" x14ac:dyDescent="0.2"/>
    <row r="47413" ht="12.75" customHeight="1" x14ac:dyDescent="0.2"/>
    <row r="47414" ht="12.75" customHeight="1" x14ac:dyDescent="0.2"/>
    <row r="47415" ht="12.75" customHeight="1" x14ac:dyDescent="0.2"/>
    <row r="47416" ht="12.75" customHeight="1" x14ac:dyDescent="0.2"/>
    <row r="47417" ht="12.75" customHeight="1" x14ac:dyDescent="0.2"/>
    <row r="47418" ht="12.75" customHeight="1" x14ac:dyDescent="0.2"/>
    <row r="47419" ht="12.75" customHeight="1" x14ac:dyDescent="0.2"/>
    <row r="47420" ht="12.75" customHeight="1" x14ac:dyDescent="0.2"/>
    <row r="47421" ht="12.75" customHeight="1" x14ac:dyDescent="0.2"/>
    <row r="47422" ht="12.75" customHeight="1" x14ac:dyDescent="0.2"/>
    <row r="47423" ht="12.75" customHeight="1" x14ac:dyDescent="0.2"/>
    <row r="47424" ht="12.75" customHeight="1" x14ac:dyDescent="0.2"/>
    <row r="47425" ht="12.75" customHeight="1" x14ac:dyDescent="0.2"/>
    <row r="47426" ht="12.75" customHeight="1" x14ac:dyDescent="0.2"/>
    <row r="47427" ht="12.75" customHeight="1" x14ac:dyDescent="0.2"/>
    <row r="47428" ht="12.75" customHeight="1" x14ac:dyDescent="0.2"/>
    <row r="47429" ht="12.75" customHeight="1" x14ac:dyDescent="0.2"/>
    <row r="47430" ht="12.75" customHeight="1" x14ac:dyDescent="0.2"/>
    <row r="47431" ht="12.75" customHeight="1" x14ac:dyDescent="0.2"/>
    <row r="47432" ht="12.75" customHeight="1" x14ac:dyDescent="0.2"/>
    <row r="47433" ht="12.75" customHeight="1" x14ac:dyDescent="0.2"/>
    <row r="47434" ht="12.75" customHeight="1" x14ac:dyDescent="0.2"/>
    <row r="47435" ht="12.75" customHeight="1" x14ac:dyDescent="0.2"/>
    <row r="47436" ht="12.75" customHeight="1" x14ac:dyDescent="0.2"/>
    <row r="47437" ht="12.75" customHeight="1" x14ac:dyDescent="0.2"/>
    <row r="47438" ht="12.75" customHeight="1" x14ac:dyDescent="0.2"/>
    <row r="47439" ht="12.75" customHeight="1" x14ac:dyDescent="0.2"/>
    <row r="47440" ht="12.75" customHeight="1" x14ac:dyDescent="0.2"/>
    <row r="47441" ht="12.75" customHeight="1" x14ac:dyDescent="0.2"/>
    <row r="47442" ht="12.75" customHeight="1" x14ac:dyDescent="0.2"/>
    <row r="47443" ht="12.75" customHeight="1" x14ac:dyDescent="0.2"/>
    <row r="47444" ht="12.75" customHeight="1" x14ac:dyDescent="0.2"/>
    <row r="47445" ht="12.75" customHeight="1" x14ac:dyDescent="0.2"/>
    <row r="47446" ht="12.75" customHeight="1" x14ac:dyDescent="0.2"/>
    <row r="47447" ht="12.75" customHeight="1" x14ac:dyDescent="0.2"/>
    <row r="47448" ht="12.75" customHeight="1" x14ac:dyDescent="0.2"/>
    <row r="47449" ht="12.75" customHeight="1" x14ac:dyDescent="0.2"/>
    <row r="47450" ht="12.75" customHeight="1" x14ac:dyDescent="0.2"/>
    <row r="47451" ht="12.75" customHeight="1" x14ac:dyDescent="0.2"/>
    <row r="47452" ht="12.75" customHeight="1" x14ac:dyDescent="0.2"/>
    <row r="47453" ht="12.75" customHeight="1" x14ac:dyDescent="0.2"/>
    <row r="47454" ht="12.75" customHeight="1" x14ac:dyDescent="0.2"/>
    <row r="47455" ht="12.75" customHeight="1" x14ac:dyDescent="0.2"/>
    <row r="47456" ht="12.75" customHeight="1" x14ac:dyDescent="0.2"/>
    <row r="47457" ht="12.75" customHeight="1" x14ac:dyDescent="0.2"/>
    <row r="47458" ht="12.75" customHeight="1" x14ac:dyDescent="0.2"/>
    <row r="47459" ht="12.75" customHeight="1" x14ac:dyDescent="0.2"/>
    <row r="47460" ht="12.75" customHeight="1" x14ac:dyDescent="0.2"/>
    <row r="47461" ht="12.75" customHeight="1" x14ac:dyDescent="0.2"/>
    <row r="47462" ht="12.75" customHeight="1" x14ac:dyDescent="0.2"/>
    <row r="47463" ht="12.75" customHeight="1" x14ac:dyDescent="0.2"/>
    <row r="47464" ht="12.75" customHeight="1" x14ac:dyDescent="0.2"/>
    <row r="47465" ht="12.75" customHeight="1" x14ac:dyDescent="0.2"/>
    <row r="47466" ht="12.75" customHeight="1" x14ac:dyDescent="0.2"/>
    <row r="47467" ht="12.75" customHeight="1" x14ac:dyDescent="0.2"/>
    <row r="47468" ht="12.75" customHeight="1" x14ac:dyDescent="0.2"/>
    <row r="47469" ht="12.75" customHeight="1" x14ac:dyDescent="0.2"/>
    <row r="47470" ht="12.75" customHeight="1" x14ac:dyDescent="0.2"/>
    <row r="47471" ht="12.75" customHeight="1" x14ac:dyDescent="0.2"/>
    <row r="47472" ht="12.75" customHeight="1" x14ac:dyDescent="0.2"/>
    <row r="47473" ht="12.75" customHeight="1" x14ac:dyDescent="0.2"/>
    <row r="47474" ht="12.75" customHeight="1" x14ac:dyDescent="0.2"/>
    <row r="47475" ht="12.75" customHeight="1" x14ac:dyDescent="0.2"/>
    <row r="47476" ht="12.75" customHeight="1" x14ac:dyDescent="0.2"/>
    <row r="47477" ht="12.75" customHeight="1" x14ac:dyDescent="0.2"/>
    <row r="47478" ht="12.75" customHeight="1" x14ac:dyDescent="0.2"/>
    <row r="47479" ht="12.75" customHeight="1" x14ac:dyDescent="0.2"/>
    <row r="47480" ht="12.75" customHeight="1" x14ac:dyDescent="0.2"/>
    <row r="47481" ht="12.75" customHeight="1" x14ac:dyDescent="0.2"/>
    <row r="47482" ht="12.75" customHeight="1" x14ac:dyDescent="0.2"/>
    <row r="47483" ht="12.75" customHeight="1" x14ac:dyDescent="0.2"/>
    <row r="47484" ht="12.75" customHeight="1" x14ac:dyDescent="0.2"/>
    <row r="47485" ht="12.75" customHeight="1" x14ac:dyDescent="0.2"/>
    <row r="47486" ht="12.75" customHeight="1" x14ac:dyDescent="0.2"/>
    <row r="47487" ht="12.75" customHeight="1" x14ac:dyDescent="0.2"/>
    <row r="47488" ht="12.75" customHeight="1" x14ac:dyDescent="0.2"/>
    <row r="47489" ht="12.75" customHeight="1" x14ac:dyDescent="0.2"/>
    <row r="47490" ht="12.75" customHeight="1" x14ac:dyDescent="0.2"/>
    <row r="47491" ht="12.75" customHeight="1" x14ac:dyDescent="0.2"/>
    <row r="47492" ht="12.75" customHeight="1" x14ac:dyDescent="0.2"/>
    <row r="47493" ht="12.75" customHeight="1" x14ac:dyDescent="0.2"/>
    <row r="47494" ht="12.75" customHeight="1" x14ac:dyDescent="0.2"/>
    <row r="47495" ht="12.75" customHeight="1" x14ac:dyDescent="0.2"/>
    <row r="47496" ht="12.75" customHeight="1" x14ac:dyDescent="0.2"/>
    <row r="47497" ht="12.75" customHeight="1" x14ac:dyDescent="0.2"/>
    <row r="47498" ht="12.75" customHeight="1" x14ac:dyDescent="0.2"/>
    <row r="47499" ht="12.75" customHeight="1" x14ac:dyDescent="0.2"/>
    <row r="47500" ht="12.75" customHeight="1" x14ac:dyDescent="0.2"/>
    <row r="47501" ht="12.75" customHeight="1" x14ac:dyDescent="0.2"/>
    <row r="47502" ht="12.75" customHeight="1" x14ac:dyDescent="0.2"/>
    <row r="47503" ht="12.75" customHeight="1" x14ac:dyDescent="0.2"/>
    <row r="47504" ht="12.75" customHeight="1" x14ac:dyDescent="0.2"/>
    <row r="47505" ht="12.75" customHeight="1" x14ac:dyDescent="0.2"/>
    <row r="47506" ht="12.75" customHeight="1" x14ac:dyDescent="0.2"/>
    <row r="47507" ht="12.75" customHeight="1" x14ac:dyDescent="0.2"/>
    <row r="47508" ht="12.75" customHeight="1" x14ac:dyDescent="0.2"/>
    <row r="47509" ht="12.75" customHeight="1" x14ac:dyDescent="0.2"/>
    <row r="47510" ht="12.75" customHeight="1" x14ac:dyDescent="0.2"/>
    <row r="47511" ht="12.75" customHeight="1" x14ac:dyDescent="0.2"/>
    <row r="47512" ht="12.75" customHeight="1" x14ac:dyDescent="0.2"/>
    <row r="47513" ht="12.75" customHeight="1" x14ac:dyDescent="0.2"/>
    <row r="47514" ht="12.75" customHeight="1" x14ac:dyDescent="0.2"/>
    <row r="47515" ht="12.75" customHeight="1" x14ac:dyDescent="0.2"/>
    <row r="47516" ht="12.75" customHeight="1" x14ac:dyDescent="0.2"/>
    <row r="47517" ht="12.75" customHeight="1" x14ac:dyDescent="0.2"/>
    <row r="47518" ht="12.75" customHeight="1" x14ac:dyDescent="0.2"/>
    <row r="47519" ht="12.75" customHeight="1" x14ac:dyDescent="0.2"/>
    <row r="47520" ht="12.75" customHeight="1" x14ac:dyDescent="0.2"/>
    <row r="47521" ht="12.75" customHeight="1" x14ac:dyDescent="0.2"/>
    <row r="47522" ht="12.75" customHeight="1" x14ac:dyDescent="0.2"/>
    <row r="47523" ht="12.75" customHeight="1" x14ac:dyDescent="0.2"/>
    <row r="47524" ht="12.75" customHeight="1" x14ac:dyDescent="0.2"/>
    <row r="47525" ht="12.75" customHeight="1" x14ac:dyDescent="0.2"/>
    <row r="47526" ht="12.75" customHeight="1" x14ac:dyDescent="0.2"/>
    <row r="47527" ht="12.75" customHeight="1" x14ac:dyDescent="0.2"/>
    <row r="47528" ht="12.75" customHeight="1" x14ac:dyDescent="0.2"/>
    <row r="47529" ht="12.75" customHeight="1" x14ac:dyDescent="0.2"/>
    <row r="47530" ht="12.75" customHeight="1" x14ac:dyDescent="0.2"/>
    <row r="47531" ht="12.75" customHeight="1" x14ac:dyDescent="0.2"/>
    <row r="47532" ht="12.75" customHeight="1" x14ac:dyDescent="0.2"/>
    <row r="47533" ht="12.75" customHeight="1" x14ac:dyDescent="0.2"/>
    <row r="47534" ht="12.75" customHeight="1" x14ac:dyDescent="0.2"/>
    <row r="47535" ht="12.75" customHeight="1" x14ac:dyDescent="0.2"/>
    <row r="47536" ht="12.75" customHeight="1" x14ac:dyDescent="0.2"/>
    <row r="47537" ht="12.75" customHeight="1" x14ac:dyDescent="0.2"/>
    <row r="47538" ht="12.75" customHeight="1" x14ac:dyDescent="0.2"/>
    <row r="47539" ht="12.75" customHeight="1" x14ac:dyDescent="0.2"/>
    <row r="47540" ht="12.75" customHeight="1" x14ac:dyDescent="0.2"/>
    <row r="47541" ht="12.75" customHeight="1" x14ac:dyDescent="0.2"/>
    <row r="47542" ht="12.75" customHeight="1" x14ac:dyDescent="0.2"/>
    <row r="47543" ht="12.75" customHeight="1" x14ac:dyDescent="0.2"/>
    <row r="47544" ht="12.75" customHeight="1" x14ac:dyDescent="0.2"/>
    <row r="47545" ht="12.75" customHeight="1" x14ac:dyDescent="0.2"/>
    <row r="47546" ht="12.75" customHeight="1" x14ac:dyDescent="0.2"/>
    <row r="47547" ht="12.75" customHeight="1" x14ac:dyDescent="0.2"/>
    <row r="47548" ht="12.75" customHeight="1" x14ac:dyDescent="0.2"/>
    <row r="47549" ht="12.75" customHeight="1" x14ac:dyDescent="0.2"/>
    <row r="47550" ht="12.75" customHeight="1" x14ac:dyDescent="0.2"/>
    <row r="47551" ht="12.75" customHeight="1" x14ac:dyDescent="0.2"/>
    <row r="47552" ht="12.75" customHeight="1" x14ac:dyDescent="0.2"/>
    <row r="47553" ht="12.75" customHeight="1" x14ac:dyDescent="0.2"/>
    <row r="47554" ht="12.75" customHeight="1" x14ac:dyDescent="0.2"/>
    <row r="47555" ht="12.75" customHeight="1" x14ac:dyDescent="0.2"/>
    <row r="47556" ht="12.75" customHeight="1" x14ac:dyDescent="0.2"/>
    <row r="47557" ht="12.75" customHeight="1" x14ac:dyDescent="0.2"/>
    <row r="47558" ht="12.75" customHeight="1" x14ac:dyDescent="0.2"/>
    <row r="47559" ht="12.75" customHeight="1" x14ac:dyDescent="0.2"/>
    <row r="47560" ht="12.75" customHeight="1" x14ac:dyDescent="0.2"/>
    <row r="47561" ht="12.75" customHeight="1" x14ac:dyDescent="0.2"/>
    <row r="47562" ht="12.75" customHeight="1" x14ac:dyDescent="0.2"/>
    <row r="47563" ht="12.75" customHeight="1" x14ac:dyDescent="0.2"/>
    <row r="47564" ht="12.75" customHeight="1" x14ac:dyDescent="0.2"/>
    <row r="47565" ht="12.75" customHeight="1" x14ac:dyDescent="0.2"/>
    <row r="47566" ht="12.75" customHeight="1" x14ac:dyDescent="0.2"/>
    <row r="47567" ht="12.75" customHeight="1" x14ac:dyDescent="0.2"/>
    <row r="47568" ht="12.75" customHeight="1" x14ac:dyDescent="0.2"/>
    <row r="47569" ht="12.75" customHeight="1" x14ac:dyDescent="0.2"/>
    <row r="47570" ht="12.75" customHeight="1" x14ac:dyDescent="0.2"/>
    <row r="47571" ht="12.75" customHeight="1" x14ac:dyDescent="0.2"/>
    <row r="47572" ht="12.75" customHeight="1" x14ac:dyDescent="0.2"/>
    <row r="47573" ht="12.75" customHeight="1" x14ac:dyDescent="0.2"/>
    <row r="47574" ht="12.75" customHeight="1" x14ac:dyDescent="0.2"/>
    <row r="47575" ht="12.75" customHeight="1" x14ac:dyDescent="0.2"/>
    <row r="47576" ht="12.75" customHeight="1" x14ac:dyDescent="0.2"/>
    <row r="47577" ht="12.75" customHeight="1" x14ac:dyDescent="0.2"/>
    <row r="47578" ht="12.75" customHeight="1" x14ac:dyDescent="0.2"/>
    <row r="47579" ht="12.75" customHeight="1" x14ac:dyDescent="0.2"/>
    <row r="47580" ht="12.75" customHeight="1" x14ac:dyDescent="0.2"/>
    <row r="47581" ht="12.75" customHeight="1" x14ac:dyDescent="0.2"/>
    <row r="47582" ht="12.75" customHeight="1" x14ac:dyDescent="0.2"/>
    <row r="47583" ht="12.75" customHeight="1" x14ac:dyDescent="0.2"/>
    <row r="47584" ht="12.75" customHeight="1" x14ac:dyDescent="0.2"/>
    <row r="47585" ht="12.75" customHeight="1" x14ac:dyDescent="0.2"/>
    <row r="47586" ht="12.75" customHeight="1" x14ac:dyDescent="0.2"/>
    <row r="47587" ht="12.75" customHeight="1" x14ac:dyDescent="0.2"/>
    <row r="47588" ht="12.75" customHeight="1" x14ac:dyDescent="0.2"/>
    <row r="47589" ht="12.75" customHeight="1" x14ac:dyDescent="0.2"/>
    <row r="47590" ht="12.75" customHeight="1" x14ac:dyDescent="0.2"/>
    <row r="47591" ht="12.75" customHeight="1" x14ac:dyDescent="0.2"/>
    <row r="47592" ht="12.75" customHeight="1" x14ac:dyDescent="0.2"/>
    <row r="47593" ht="12.75" customHeight="1" x14ac:dyDescent="0.2"/>
    <row r="47594" ht="12.75" customHeight="1" x14ac:dyDescent="0.2"/>
    <row r="47595" ht="12.75" customHeight="1" x14ac:dyDescent="0.2"/>
    <row r="47596" ht="12.75" customHeight="1" x14ac:dyDescent="0.2"/>
    <row r="47597" ht="12.75" customHeight="1" x14ac:dyDescent="0.2"/>
    <row r="47598" ht="12.75" customHeight="1" x14ac:dyDescent="0.2"/>
    <row r="47599" ht="12.75" customHeight="1" x14ac:dyDescent="0.2"/>
    <row r="47600" ht="12.75" customHeight="1" x14ac:dyDescent="0.2"/>
    <row r="47601" ht="12.75" customHeight="1" x14ac:dyDescent="0.2"/>
    <row r="47602" ht="12.75" customHeight="1" x14ac:dyDescent="0.2"/>
    <row r="47603" ht="12.75" customHeight="1" x14ac:dyDescent="0.2"/>
    <row r="47604" ht="12.75" customHeight="1" x14ac:dyDescent="0.2"/>
    <row r="47605" ht="12.75" customHeight="1" x14ac:dyDescent="0.2"/>
    <row r="47606" ht="12.75" customHeight="1" x14ac:dyDescent="0.2"/>
    <row r="47607" ht="12.75" customHeight="1" x14ac:dyDescent="0.2"/>
    <row r="47608" ht="12.75" customHeight="1" x14ac:dyDescent="0.2"/>
    <row r="47609" ht="12.75" customHeight="1" x14ac:dyDescent="0.2"/>
    <row r="47610" ht="12.75" customHeight="1" x14ac:dyDescent="0.2"/>
    <row r="47611" ht="12.75" customHeight="1" x14ac:dyDescent="0.2"/>
    <row r="47612" ht="12.75" customHeight="1" x14ac:dyDescent="0.2"/>
    <row r="47613" ht="12.75" customHeight="1" x14ac:dyDescent="0.2"/>
    <row r="47614" ht="12.75" customHeight="1" x14ac:dyDescent="0.2"/>
    <row r="47615" ht="12.75" customHeight="1" x14ac:dyDescent="0.2"/>
    <row r="47616" ht="12.75" customHeight="1" x14ac:dyDescent="0.2"/>
    <row r="47617" ht="12.75" customHeight="1" x14ac:dyDescent="0.2"/>
    <row r="47618" ht="12.75" customHeight="1" x14ac:dyDescent="0.2"/>
    <row r="47619" ht="12.75" customHeight="1" x14ac:dyDescent="0.2"/>
    <row r="47620" ht="12.75" customHeight="1" x14ac:dyDescent="0.2"/>
    <row r="47621" ht="12.75" customHeight="1" x14ac:dyDescent="0.2"/>
    <row r="47622" ht="12.75" customHeight="1" x14ac:dyDescent="0.2"/>
    <row r="47623" ht="12.75" customHeight="1" x14ac:dyDescent="0.2"/>
    <row r="47624" ht="12.75" customHeight="1" x14ac:dyDescent="0.2"/>
    <row r="47625" ht="12.75" customHeight="1" x14ac:dyDescent="0.2"/>
    <row r="47626" ht="12.75" customHeight="1" x14ac:dyDescent="0.2"/>
    <row r="47627" ht="12.75" customHeight="1" x14ac:dyDescent="0.2"/>
    <row r="47628" ht="12.75" customHeight="1" x14ac:dyDescent="0.2"/>
    <row r="47629" ht="12.75" customHeight="1" x14ac:dyDescent="0.2"/>
    <row r="47630" ht="12.75" customHeight="1" x14ac:dyDescent="0.2"/>
    <row r="47631" ht="12.75" customHeight="1" x14ac:dyDescent="0.2"/>
    <row r="47632" ht="12.75" customHeight="1" x14ac:dyDescent="0.2"/>
    <row r="47633" ht="12.75" customHeight="1" x14ac:dyDescent="0.2"/>
    <row r="47634" ht="12.75" customHeight="1" x14ac:dyDescent="0.2"/>
    <row r="47635" ht="12.75" customHeight="1" x14ac:dyDescent="0.2"/>
    <row r="47636" ht="12.75" customHeight="1" x14ac:dyDescent="0.2"/>
    <row r="47637" ht="12.75" customHeight="1" x14ac:dyDescent="0.2"/>
    <row r="47638" ht="12.75" customHeight="1" x14ac:dyDescent="0.2"/>
    <row r="47639" ht="12.75" customHeight="1" x14ac:dyDescent="0.2"/>
    <row r="47640" ht="12.75" customHeight="1" x14ac:dyDescent="0.2"/>
    <row r="47641" ht="12.75" customHeight="1" x14ac:dyDescent="0.2"/>
    <row r="47642" ht="12.75" customHeight="1" x14ac:dyDescent="0.2"/>
    <row r="47643" ht="12.75" customHeight="1" x14ac:dyDescent="0.2"/>
    <row r="47644" ht="12.75" customHeight="1" x14ac:dyDescent="0.2"/>
    <row r="47645" ht="12.75" customHeight="1" x14ac:dyDescent="0.2"/>
    <row r="47646" ht="12.75" customHeight="1" x14ac:dyDescent="0.2"/>
    <row r="47647" ht="12.75" customHeight="1" x14ac:dyDescent="0.2"/>
    <row r="47648" ht="12.75" customHeight="1" x14ac:dyDescent="0.2"/>
    <row r="47649" ht="12.75" customHeight="1" x14ac:dyDescent="0.2"/>
    <row r="47650" ht="12.75" customHeight="1" x14ac:dyDescent="0.2"/>
    <row r="47651" ht="12.75" customHeight="1" x14ac:dyDescent="0.2"/>
    <row r="47652" ht="12.75" customHeight="1" x14ac:dyDescent="0.2"/>
    <row r="47653" ht="12.75" customHeight="1" x14ac:dyDescent="0.2"/>
    <row r="47654" ht="12.75" customHeight="1" x14ac:dyDescent="0.2"/>
    <row r="47655" ht="12.75" customHeight="1" x14ac:dyDescent="0.2"/>
    <row r="47656" ht="12.75" customHeight="1" x14ac:dyDescent="0.2"/>
    <row r="47657" ht="12.75" customHeight="1" x14ac:dyDescent="0.2"/>
    <row r="47658" ht="12.75" customHeight="1" x14ac:dyDescent="0.2"/>
    <row r="47659" ht="12.75" customHeight="1" x14ac:dyDescent="0.2"/>
    <row r="47660" ht="12.75" customHeight="1" x14ac:dyDescent="0.2"/>
    <row r="47661" ht="12.75" customHeight="1" x14ac:dyDescent="0.2"/>
    <row r="47662" ht="12.75" customHeight="1" x14ac:dyDescent="0.2"/>
    <row r="47663" ht="12.75" customHeight="1" x14ac:dyDescent="0.2"/>
    <row r="47664" ht="12.75" customHeight="1" x14ac:dyDescent="0.2"/>
    <row r="47665" ht="12.75" customHeight="1" x14ac:dyDescent="0.2"/>
    <row r="47666" ht="12.75" customHeight="1" x14ac:dyDescent="0.2"/>
    <row r="47667" ht="12.75" customHeight="1" x14ac:dyDescent="0.2"/>
    <row r="47668" ht="12.75" customHeight="1" x14ac:dyDescent="0.2"/>
    <row r="47669" ht="12.75" customHeight="1" x14ac:dyDescent="0.2"/>
    <row r="47670" ht="12.75" customHeight="1" x14ac:dyDescent="0.2"/>
    <row r="47671" ht="12.75" customHeight="1" x14ac:dyDescent="0.2"/>
    <row r="47672" ht="12.75" customHeight="1" x14ac:dyDescent="0.2"/>
    <row r="47673" ht="12.75" customHeight="1" x14ac:dyDescent="0.2"/>
    <row r="47674" ht="12.75" customHeight="1" x14ac:dyDescent="0.2"/>
    <row r="47675" ht="12.75" customHeight="1" x14ac:dyDescent="0.2"/>
    <row r="47676" ht="12.75" customHeight="1" x14ac:dyDescent="0.2"/>
    <row r="47677" ht="12.75" customHeight="1" x14ac:dyDescent="0.2"/>
    <row r="47678" ht="12.75" customHeight="1" x14ac:dyDescent="0.2"/>
    <row r="47679" ht="12.75" customHeight="1" x14ac:dyDescent="0.2"/>
    <row r="47680" ht="12.75" customHeight="1" x14ac:dyDescent="0.2"/>
    <row r="47681" ht="12.75" customHeight="1" x14ac:dyDescent="0.2"/>
    <row r="47682" ht="12.75" customHeight="1" x14ac:dyDescent="0.2"/>
    <row r="47683" ht="12.75" customHeight="1" x14ac:dyDescent="0.2"/>
    <row r="47684" ht="12.75" customHeight="1" x14ac:dyDescent="0.2"/>
    <row r="47685" ht="12.75" customHeight="1" x14ac:dyDescent="0.2"/>
    <row r="47686" ht="12.75" customHeight="1" x14ac:dyDescent="0.2"/>
    <row r="47687" ht="12.75" customHeight="1" x14ac:dyDescent="0.2"/>
    <row r="47688" ht="12.75" customHeight="1" x14ac:dyDescent="0.2"/>
    <row r="47689" ht="12.75" customHeight="1" x14ac:dyDescent="0.2"/>
    <row r="47690" ht="12.75" customHeight="1" x14ac:dyDescent="0.2"/>
    <row r="47691" ht="12.75" customHeight="1" x14ac:dyDescent="0.2"/>
    <row r="47692" ht="12.75" customHeight="1" x14ac:dyDescent="0.2"/>
    <row r="47693" ht="12.75" customHeight="1" x14ac:dyDescent="0.2"/>
    <row r="47694" ht="12.75" customHeight="1" x14ac:dyDescent="0.2"/>
    <row r="47695" ht="12.75" customHeight="1" x14ac:dyDescent="0.2"/>
    <row r="47696" ht="12.75" customHeight="1" x14ac:dyDescent="0.2"/>
    <row r="47697" ht="12.75" customHeight="1" x14ac:dyDescent="0.2"/>
    <row r="47698" ht="12.75" customHeight="1" x14ac:dyDescent="0.2"/>
    <row r="47699" ht="12.75" customHeight="1" x14ac:dyDescent="0.2"/>
    <row r="47700" ht="12.75" customHeight="1" x14ac:dyDescent="0.2"/>
    <row r="47701" ht="12.75" customHeight="1" x14ac:dyDescent="0.2"/>
    <row r="47702" ht="12.75" customHeight="1" x14ac:dyDescent="0.2"/>
    <row r="47703" ht="12.75" customHeight="1" x14ac:dyDescent="0.2"/>
    <row r="47704" ht="12.75" customHeight="1" x14ac:dyDescent="0.2"/>
    <row r="47705" ht="12.75" customHeight="1" x14ac:dyDescent="0.2"/>
    <row r="47706" ht="12.75" customHeight="1" x14ac:dyDescent="0.2"/>
    <row r="47707" ht="12.75" customHeight="1" x14ac:dyDescent="0.2"/>
    <row r="47708" ht="12.75" customHeight="1" x14ac:dyDescent="0.2"/>
    <row r="47709" ht="12.75" customHeight="1" x14ac:dyDescent="0.2"/>
    <row r="47710" ht="12.75" customHeight="1" x14ac:dyDescent="0.2"/>
    <row r="47711" ht="12.75" customHeight="1" x14ac:dyDescent="0.2"/>
    <row r="47712" ht="12.75" customHeight="1" x14ac:dyDescent="0.2"/>
    <row r="47713" ht="12.75" customHeight="1" x14ac:dyDescent="0.2"/>
    <row r="47714" ht="12.75" customHeight="1" x14ac:dyDescent="0.2"/>
    <row r="47715" ht="12.75" customHeight="1" x14ac:dyDescent="0.2"/>
    <row r="47716" ht="12.75" customHeight="1" x14ac:dyDescent="0.2"/>
    <row r="47717" ht="12.75" customHeight="1" x14ac:dyDescent="0.2"/>
    <row r="47718" ht="12.75" customHeight="1" x14ac:dyDescent="0.2"/>
    <row r="47719" ht="12.75" customHeight="1" x14ac:dyDescent="0.2"/>
    <row r="47720" ht="12.75" customHeight="1" x14ac:dyDescent="0.2"/>
    <row r="47721" ht="12.75" customHeight="1" x14ac:dyDescent="0.2"/>
    <row r="47722" ht="12.75" customHeight="1" x14ac:dyDescent="0.2"/>
    <row r="47723" ht="12.75" customHeight="1" x14ac:dyDescent="0.2"/>
    <row r="47724" ht="12.75" customHeight="1" x14ac:dyDescent="0.2"/>
    <row r="47725" ht="12.75" customHeight="1" x14ac:dyDescent="0.2"/>
    <row r="47726" ht="12.75" customHeight="1" x14ac:dyDescent="0.2"/>
    <row r="47727" ht="12.75" customHeight="1" x14ac:dyDescent="0.2"/>
    <row r="47728" ht="12.75" customHeight="1" x14ac:dyDescent="0.2"/>
    <row r="47729" ht="12.75" customHeight="1" x14ac:dyDescent="0.2"/>
    <row r="47730" ht="12.75" customHeight="1" x14ac:dyDescent="0.2"/>
    <row r="47731" ht="12.75" customHeight="1" x14ac:dyDescent="0.2"/>
    <row r="47732" ht="12.75" customHeight="1" x14ac:dyDescent="0.2"/>
    <row r="47733" ht="12.75" customHeight="1" x14ac:dyDescent="0.2"/>
    <row r="47734" ht="12.75" customHeight="1" x14ac:dyDescent="0.2"/>
    <row r="47735" ht="12.75" customHeight="1" x14ac:dyDescent="0.2"/>
    <row r="47736" ht="12.75" customHeight="1" x14ac:dyDescent="0.2"/>
    <row r="47737" ht="12.75" customHeight="1" x14ac:dyDescent="0.2"/>
    <row r="47738" ht="12.75" customHeight="1" x14ac:dyDescent="0.2"/>
    <row r="47739" ht="12.75" customHeight="1" x14ac:dyDescent="0.2"/>
    <row r="47740" ht="12.75" customHeight="1" x14ac:dyDescent="0.2"/>
    <row r="47741" ht="12.75" customHeight="1" x14ac:dyDescent="0.2"/>
    <row r="47742" ht="12.75" customHeight="1" x14ac:dyDescent="0.2"/>
    <row r="47743" ht="12.75" customHeight="1" x14ac:dyDescent="0.2"/>
    <row r="47744" ht="12.75" customHeight="1" x14ac:dyDescent="0.2"/>
    <row r="47745" ht="12.75" customHeight="1" x14ac:dyDescent="0.2"/>
    <row r="47746" ht="12.75" customHeight="1" x14ac:dyDescent="0.2"/>
    <row r="47747" ht="12.75" customHeight="1" x14ac:dyDescent="0.2"/>
    <row r="47748" ht="12.75" customHeight="1" x14ac:dyDescent="0.2"/>
    <row r="47749" ht="12.75" customHeight="1" x14ac:dyDescent="0.2"/>
    <row r="47750" ht="12.75" customHeight="1" x14ac:dyDescent="0.2"/>
    <row r="47751" ht="12.75" customHeight="1" x14ac:dyDescent="0.2"/>
    <row r="47752" ht="12.75" customHeight="1" x14ac:dyDescent="0.2"/>
    <row r="47753" ht="12.75" customHeight="1" x14ac:dyDescent="0.2"/>
    <row r="47754" ht="12.75" customHeight="1" x14ac:dyDescent="0.2"/>
    <row r="47755" ht="12.75" customHeight="1" x14ac:dyDescent="0.2"/>
    <row r="47756" ht="12.75" customHeight="1" x14ac:dyDescent="0.2"/>
    <row r="47757" ht="12.75" customHeight="1" x14ac:dyDescent="0.2"/>
    <row r="47758" ht="12.75" customHeight="1" x14ac:dyDescent="0.2"/>
    <row r="47759" ht="12.75" customHeight="1" x14ac:dyDescent="0.2"/>
    <row r="47760" ht="12.75" customHeight="1" x14ac:dyDescent="0.2"/>
    <row r="47761" ht="12.75" customHeight="1" x14ac:dyDescent="0.2"/>
    <row r="47762" ht="12.75" customHeight="1" x14ac:dyDescent="0.2"/>
    <row r="47763" ht="12.75" customHeight="1" x14ac:dyDescent="0.2"/>
    <row r="47764" ht="12.75" customHeight="1" x14ac:dyDescent="0.2"/>
    <row r="47765" ht="12.75" customHeight="1" x14ac:dyDescent="0.2"/>
    <row r="47766" ht="12.75" customHeight="1" x14ac:dyDescent="0.2"/>
    <row r="47767" ht="12.75" customHeight="1" x14ac:dyDescent="0.2"/>
    <row r="47768" ht="12.75" customHeight="1" x14ac:dyDescent="0.2"/>
    <row r="47769" ht="12.75" customHeight="1" x14ac:dyDescent="0.2"/>
    <row r="47770" ht="12.75" customHeight="1" x14ac:dyDescent="0.2"/>
    <row r="47771" ht="12.75" customHeight="1" x14ac:dyDescent="0.2"/>
    <row r="47772" ht="12.75" customHeight="1" x14ac:dyDescent="0.2"/>
    <row r="47773" ht="12.75" customHeight="1" x14ac:dyDescent="0.2"/>
    <row r="47774" ht="12.75" customHeight="1" x14ac:dyDescent="0.2"/>
    <row r="47775" ht="12.75" customHeight="1" x14ac:dyDescent="0.2"/>
    <row r="47776" ht="12.75" customHeight="1" x14ac:dyDescent="0.2"/>
    <row r="47777" ht="12.75" customHeight="1" x14ac:dyDescent="0.2"/>
    <row r="47778" ht="12.75" customHeight="1" x14ac:dyDescent="0.2"/>
    <row r="47779" ht="12.75" customHeight="1" x14ac:dyDescent="0.2"/>
    <row r="47780" ht="12.75" customHeight="1" x14ac:dyDescent="0.2"/>
    <row r="47781" ht="12.75" customHeight="1" x14ac:dyDescent="0.2"/>
    <row r="47782" ht="12.75" customHeight="1" x14ac:dyDescent="0.2"/>
    <row r="47783" ht="12.75" customHeight="1" x14ac:dyDescent="0.2"/>
    <row r="47784" ht="12.75" customHeight="1" x14ac:dyDescent="0.2"/>
    <row r="47785" ht="12.75" customHeight="1" x14ac:dyDescent="0.2"/>
    <row r="47786" ht="12.75" customHeight="1" x14ac:dyDescent="0.2"/>
    <row r="47787" ht="12.75" customHeight="1" x14ac:dyDescent="0.2"/>
    <row r="47788" ht="12.75" customHeight="1" x14ac:dyDescent="0.2"/>
    <row r="47789" ht="12.75" customHeight="1" x14ac:dyDescent="0.2"/>
    <row r="47790" ht="12.75" customHeight="1" x14ac:dyDescent="0.2"/>
    <row r="47791" ht="12.75" customHeight="1" x14ac:dyDescent="0.2"/>
    <row r="47792" ht="12.75" customHeight="1" x14ac:dyDescent="0.2"/>
    <row r="47793" ht="12.75" customHeight="1" x14ac:dyDescent="0.2"/>
    <row r="47794" ht="12.75" customHeight="1" x14ac:dyDescent="0.2"/>
    <row r="47795" ht="12.75" customHeight="1" x14ac:dyDescent="0.2"/>
    <row r="47796" ht="12.75" customHeight="1" x14ac:dyDescent="0.2"/>
    <row r="47797" ht="12.75" customHeight="1" x14ac:dyDescent="0.2"/>
    <row r="47798" ht="12.75" customHeight="1" x14ac:dyDescent="0.2"/>
    <row r="47799" ht="12.75" customHeight="1" x14ac:dyDescent="0.2"/>
    <row r="47800" ht="12.75" customHeight="1" x14ac:dyDescent="0.2"/>
    <row r="47801" ht="12.75" customHeight="1" x14ac:dyDescent="0.2"/>
    <row r="47802" ht="12.75" customHeight="1" x14ac:dyDescent="0.2"/>
    <row r="47803" ht="12.75" customHeight="1" x14ac:dyDescent="0.2"/>
    <row r="47804" ht="12.75" customHeight="1" x14ac:dyDescent="0.2"/>
    <row r="47805" ht="12.75" customHeight="1" x14ac:dyDescent="0.2"/>
    <row r="47806" ht="12.75" customHeight="1" x14ac:dyDescent="0.2"/>
    <row r="47807" ht="12.75" customHeight="1" x14ac:dyDescent="0.2"/>
    <row r="47808" ht="12.75" customHeight="1" x14ac:dyDescent="0.2"/>
    <row r="47809" ht="12.75" customHeight="1" x14ac:dyDescent="0.2"/>
    <row r="47810" ht="12.75" customHeight="1" x14ac:dyDescent="0.2"/>
    <row r="47811" ht="12.75" customHeight="1" x14ac:dyDescent="0.2"/>
    <row r="47812" ht="12.75" customHeight="1" x14ac:dyDescent="0.2"/>
    <row r="47813" ht="12.75" customHeight="1" x14ac:dyDescent="0.2"/>
    <row r="47814" ht="12.75" customHeight="1" x14ac:dyDescent="0.2"/>
    <row r="47815" ht="12.75" customHeight="1" x14ac:dyDescent="0.2"/>
    <row r="47816" ht="12.75" customHeight="1" x14ac:dyDescent="0.2"/>
    <row r="47817" ht="12.75" customHeight="1" x14ac:dyDescent="0.2"/>
    <row r="47818" ht="12.75" customHeight="1" x14ac:dyDescent="0.2"/>
    <row r="47819" ht="12.75" customHeight="1" x14ac:dyDescent="0.2"/>
    <row r="47820" ht="12.75" customHeight="1" x14ac:dyDescent="0.2"/>
    <row r="47821" ht="12.75" customHeight="1" x14ac:dyDescent="0.2"/>
    <row r="47822" ht="12.75" customHeight="1" x14ac:dyDescent="0.2"/>
    <row r="47823" ht="12.75" customHeight="1" x14ac:dyDescent="0.2"/>
    <row r="47824" ht="12.75" customHeight="1" x14ac:dyDescent="0.2"/>
    <row r="47825" ht="12.75" customHeight="1" x14ac:dyDescent="0.2"/>
    <row r="47826" ht="12.75" customHeight="1" x14ac:dyDescent="0.2"/>
    <row r="47827" ht="12.75" customHeight="1" x14ac:dyDescent="0.2"/>
    <row r="47828" ht="12.75" customHeight="1" x14ac:dyDescent="0.2"/>
    <row r="47829" ht="12.75" customHeight="1" x14ac:dyDescent="0.2"/>
    <row r="47830" ht="12.75" customHeight="1" x14ac:dyDescent="0.2"/>
    <row r="47831" ht="12.75" customHeight="1" x14ac:dyDescent="0.2"/>
    <row r="47832" ht="12.75" customHeight="1" x14ac:dyDescent="0.2"/>
    <row r="47833" ht="12.75" customHeight="1" x14ac:dyDescent="0.2"/>
    <row r="47834" ht="12.75" customHeight="1" x14ac:dyDescent="0.2"/>
    <row r="47835" ht="12.75" customHeight="1" x14ac:dyDescent="0.2"/>
    <row r="47836" ht="12.75" customHeight="1" x14ac:dyDescent="0.2"/>
    <row r="47837" ht="12.75" customHeight="1" x14ac:dyDescent="0.2"/>
    <row r="47838" ht="12.75" customHeight="1" x14ac:dyDescent="0.2"/>
    <row r="47839" ht="12.75" customHeight="1" x14ac:dyDescent="0.2"/>
    <row r="47840" ht="12.75" customHeight="1" x14ac:dyDescent="0.2"/>
    <row r="47841" ht="12.75" customHeight="1" x14ac:dyDescent="0.2"/>
    <row r="47842" ht="12.75" customHeight="1" x14ac:dyDescent="0.2"/>
    <row r="47843" ht="12.75" customHeight="1" x14ac:dyDescent="0.2"/>
    <row r="47844" ht="12.75" customHeight="1" x14ac:dyDescent="0.2"/>
    <row r="47845" ht="12.75" customHeight="1" x14ac:dyDescent="0.2"/>
    <row r="47846" ht="12.75" customHeight="1" x14ac:dyDescent="0.2"/>
    <row r="47847" ht="12.75" customHeight="1" x14ac:dyDescent="0.2"/>
    <row r="47848" ht="12.75" customHeight="1" x14ac:dyDescent="0.2"/>
    <row r="47849" ht="12.75" customHeight="1" x14ac:dyDescent="0.2"/>
    <row r="47850" ht="12.75" customHeight="1" x14ac:dyDescent="0.2"/>
    <row r="47851" ht="12.75" customHeight="1" x14ac:dyDescent="0.2"/>
    <row r="47852" ht="12.75" customHeight="1" x14ac:dyDescent="0.2"/>
    <row r="47853" ht="12.75" customHeight="1" x14ac:dyDescent="0.2"/>
    <row r="47854" ht="12.75" customHeight="1" x14ac:dyDescent="0.2"/>
    <row r="47855" ht="12.75" customHeight="1" x14ac:dyDescent="0.2"/>
    <row r="47856" ht="12.75" customHeight="1" x14ac:dyDescent="0.2"/>
    <row r="47857" ht="12.75" customHeight="1" x14ac:dyDescent="0.2"/>
    <row r="47858" ht="12.75" customHeight="1" x14ac:dyDescent="0.2"/>
    <row r="47859" ht="12.75" customHeight="1" x14ac:dyDescent="0.2"/>
    <row r="47860" ht="12.75" customHeight="1" x14ac:dyDescent="0.2"/>
    <row r="47861" ht="12.75" customHeight="1" x14ac:dyDescent="0.2"/>
    <row r="47862" ht="12.75" customHeight="1" x14ac:dyDescent="0.2"/>
    <row r="47863" ht="12.75" customHeight="1" x14ac:dyDescent="0.2"/>
    <row r="47864" ht="12.75" customHeight="1" x14ac:dyDescent="0.2"/>
    <row r="47865" ht="12.75" customHeight="1" x14ac:dyDescent="0.2"/>
    <row r="47866" ht="12.75" customHeight="1" x14ac:dyDescent="0.2"/>
    <row r="47867" ht="12.75" customHeight="1" x14ac:dyDescent="0.2"/>
    <row r="47868" ht="12.75" customHeight="1" x14ac:dyDescent="0.2"/>
    <row r="47869" ht="12.75" customHeight="1" x14ac:dyDescent="0.2"/>
    <row r="47870" ht="12.75" customHeight="1" x14ac:dyDescent="0.2"/>
    <row r="47871" ht="12.75" customHeight="1" x14ac:dyDescent="0.2"/>
    <row r="47872" ht="12.75" customHeight="1" x14ac:dyDescent="0.2"/>
    <row r="47873" ht="12.75" customHeight="1" x14ac:dyDescent="0.2"/>
    <row r="47874" ht="12.75" customHeight="1" x14ac:dyDescent="0.2"/>
    <row r="47875" ht="12.75" customHeight="1" x14ac:dyDescent="0.2"/>
    <row r="47876" ht="12.75" customHeight="1" x14ac:dyDescent="0.2"/>
    <row r="47877" ht="12.75" customHeight="1" x14ac:dyDescent="0.2"/>
    <row r="47878" ht="12.75" customHeight="1" x14ac:dyDescent="0.2"/>
    <row r="47879" ht="12.75" customHeight="1" x14ac:dyDescent="0.2"/>
    <row r="47880" ht="12.75" customHeight="1" x14ac:dyDescent="0.2"/>
    <row r="47881" ht="12.75" customHeight="1" x14ac:dyDescent="0.2"/>
    <row r="47882" ht="12.75" customHeight="1" x14ac:dyDescent="0.2"/>
    <row r="47883" ht="12.75" customHeight="1" x14ac:dyDescent="0.2"/>
    <row r="47884" ht="12.75" customHeight="1" x14ac:dyDescent="0.2"/>
    <row r="47885" ht="12.75" customHeight="1" x14ac:dyDescent="0.2"/>
    <row r="47886" ht="12.75" customHeight="1" x14ac:dyDescent="0.2"/>
    <row r="47887" ht="12.75" customHeight="1" x14ac:dyDescent="0.2"/>
    <row r="47888" ht="12.75" customHeight="1" x14ac:dyDescent="0.2"/>
    <row r="47889" ht="12.75" customHeight="1" x14ac:dyDescent="0.2"/>
    <row r="47890" ht="12.75" customHeight="1" x14ac:dyDescent="0.2"/>
    <row r="47891" ht="12.75" customHeight="1" x14ac:dyDescent="0.2"/>
    <row r="47892" ht="12.75" customHeight="1" x14ac:dyDescent="0.2"/>
    <row r="47893" ht="12.75" customHeight="1" x14ac:dyDescent="0.2"/>
    <row r="47894" ht="12.75" customHeight="1" x14ac:dyDescent="0.2"/>
    <row r="47895" ht="12.75" customHeight="1" x14ac:dyDescent="0.2"/>
    <row r="47896" ht="12.75" customHeight="1" x14ac:dyDescent="0.2"/>
    <row r="47897" ht="12.75" customHeight="1" x14ac:dyDescent="0.2"/>
    <row r="47898" ht="12.75" customHeight="1" x14ac:dyDescent="0.2"/>
    <row r="47899" ht="12.75" customHeight="1" x14ac:dyDescent="0.2"/>
    <row r="47900" ht="12.75" customHeight="1" x14ac:dyDescent="0.2"/>
    <row r="47901" ht="12.75" customHeight="1" x14ac:dyDescent="0.2"/>
    <row r="47902" ht="12.75" customHeight="1" x14ac:dyDescent="0.2"/>
    <row r="47903" ht="12.75" customHeight="1" x14ac:dyDescent="0.2"/>
    <row r="47904" ht="12.75" customHeight="1" x14ac:dyDescent="0.2"/>
    <row r="47905" ht="12.75" customHeight="1" x14ac:dyDescent="0.2"/>
    <row r="47906" ht="12.75" customHeight="1" x14ac:dyDescent="0.2"/>
    <row r="47907" ht="12.75" customHeight="1" x14ac:dyDescent="0.2"/>
    <row r="47908" ht="12.75" customHeight="1" x14ac:dyDescent="0.2"/>
    <row r="47909" ht="12.75" customHeight="1" x14ac:dyDescent="0.2"/>
    <row r="47910" ht="12.75" customHeight="1" x14ac:dyDescent="0.2"/>
    <row r="47911" ht="12.75" customHeight="1" x14ac:dyDescent="0.2"/>
    <row r="47912" ht="12.75" customHeight="1" x14ac:dyDescent="0.2"/>
    <row r="47913" ht="12.75" customHeight="1" x14ac:dyDescent="0.2"/>
    <row r="47914" ht="12.75" customHeight="1" x14ac:dyDescent="0.2"/>
    <row r="47915" ht="12.75" customHeight="1" x14ac:dyDescent="0.2"/>
    <row r="47916" ht="12.75" customHeight="1" x14ac:dyDescent="0.2"/>
    <row r="47917" ht="12.75" customHeight="1" x14ac:dyDescent="0.2"/>
    <row r="47918" ht="12.75" customHeight="1" x14ac:dyDescent="0.2"/>
    <row r="47919" ht="12.75" customHeight="1" x14ac:dyDescent="0.2"/>
    <row r="47920" ht="12.75" customHeight="1" x14ac:dyDescent="0.2"/>
    <row r="47921" ht="12.75" customHeight="1" x14ac:dyDescent="0.2"/>
    <row r="47922" ht="12.75" customHeight="1" x14ac:dyDescent="0.2"/>
    <row r="47923" ht="12.75" customHeight="1" x14ac:dyDescent="0.2"/>
    <row r="47924" ht="12.75" customHeight="1" x14ac:dyDescent="0.2"/>
    <row r="47925" ht="12.75" customHeight="1" x14ac:dyDescent="0.2"/>
    <row r="47926" ht="12.75" customHeight="1" x14ac:dyDescent="0.2"/>
    <row r="47927" ht="12.75" customHeight="1" x14ac:dyDescent="0.2"/>
    <row r="47928" ht="12.75" customHeight="1" x14ac:dyDescent="0.2"/>
    <row r="47929" ht="12.75" customHeight="1" x14ac:dyDescent="0.2"/>
    <row r="47930" ht="12.75" customHeight="1" x14ac:dyDescent="0.2"/>
    <row r="47931" ht="12.75" customHeight="1" x14ac:dyDescent="0.2"/>
    <row r="47932" ht="12.75" customHeight="1" x14ac:dyDescent="0.2"/>
    <row r="47933" ht="12.75" customHeight="1" x14ac:dyDescent="0.2"/>
    <row r="47934" ht="12.75" customHeight="1" x14ac:dyDescent="0.2"/>
    <row r="47935" ht="12.75" customHeight="1" x14ac:dyDescent="0.2"/>
    <row r="47936" ht="12.75" customHeight="1" x14ac:dyDescent="0.2"/>
    <row r="47937" ht="12.75" customHeight="1" x14ac:dyDescent="0.2"/>
    <row r="47938" ht="12.75" customHeight="1" x14ac:dyDescent="0.2"/>
    <row r="47939" ht="12.75" customHeight="1" x14ac:dyDescent="0.2"/>
    <row r="47940" ht="12.75" customHeight="1" x14ac:dyDescent="0.2"/>
    <row r="47941" ht="12.75" customHeight="1" x14ac:dyDescent="0.2"/>
    <row r="47942" ht="12.75" customHeight="1" x14ac:dyDescent="0.2"/>
    <row r="47943" ht="12.75" customHeight="1" x14ac:dyDescent="0.2"/>
    <row r="47944" ht="12.75" customHeight="1" x14ac:dyDescent="0.2"/>
    <row r="47945" ht="12.75" customHeight="1" x14ac:dyDescent="0.2"/>
    <row r="47946" ht="12.75" customHeight="1" x14ac:dyDescent="0.2"/>
    <row r="47947" ht="12.75" customHeight="1" x14ac:dyDescent="0.2"/>
    <row r="47948" ht="12.75" customHeight="1" x14ac:dyDescent="0.2"/>
    <row r="47949" ht="12.75" customHeight="1" x14ac:dyDescent="0.2"/>
    <row r="47950" ht="12.75" customHeight="1" x14ac:dyDescent="0.2"/>
    <row r="47951" ht="12.75" customHeight="1" x14ac:dyDescent="0.2"/>
    <row r="47952" ht="12.75" customHeight="1" x14ac:dyDescent="0.2"/>
    <row r="47953" ht="12.75" customHeight="1" x14ac:dyDescent="0.2"/>
    <row r="47954" ht="12.75" customHeight="1" x14ac:dyDescent="0.2"/>
    <row r="47955" ht="12.75" customHeight="1" x14ac:dyDescent="0.2"/>
    <row r="47956" ht="12.75" customHeight="1" x14ac:dyDescent="0.2"/>
    <row r="47957" ht="12.75" customHeight="1" x14ac:dyDescent="0.2"/>
    <row r="47958" ht="12.75" customHeight="1" x14ac:dyDescent="0.2"/>
    <row r="47959" ht="12.75" customHeight="1" x14ac:dyDescent="0.2"/>
    <row r="47960" ht="12.75" customHeight="1" x14ac:dyDescent="0.2"/>
    <row r="47961" ht="12.75" customHeight="1" x14ac:dyDescent="0.2"/>
    <row r="47962" ht="12.75" customHeight="1" x14ac:dyDescent="0.2"/>
    <row r="47963" ht="12.75" customHeight="1" x14ac:dyDescent="0.2"/>
    <row r="47964" ht="12.75" customHeight="1" x14ac:dyDescent="0.2"/>
    <row r="47965" ht="12.75" customHeight="1" x14ac:dyDescent="0.2"/>
    <row r="47966" ht="12.75" customHeight="1" x14ac:dyDescent="0.2"/>
    <row r="47967" ht="12.75" customHeight="1" x14ac:dyDescent="0.2"/>
    <row r="47968" ht="12.75" customHeight="1" x14ac:dyDescent="0.2"/>
    <row r="47969" ht="12.75" customHeight="1" x14ac:dyDescent="0.2"/>
    <row r="47970" ht="12.75" customHeight="1" x14ac:dyDescent="0.2"/>
    <row r="47971" ht="12.75" customHeight="1" x14ac:dyDescent="0.2"/>
    <row r="47972" ht="12.75" customHeight="1" x14ac:dyDescent="0.2"/>
    <row r="47973" ht="12.75" customHeight="1" x14ac:dyDescent="0.2"/>
    <row r="47974" ht="12.75" customHeight="1" x14ac:dyDescent="0.2"/>
    <row r="47975" ht="12.75" customHeight="1" x14ac:dyDescent="0.2"/>
    <row r="47976" ht="12.75" customHeight="1" x14ac:dyDescent="0.2"/>
    <row r="47977" ht="12.75" customHeight="1" x14ac:dyDescent="0.2"/>
    <row r="47978" ht="12.75" customHeight="1" x14ac:dyDescent="0.2"/>
    <row r="47979" ht="12.75" customHeight="1" x14ac:dyDescent="0.2"/>
    <row r="47980" ht="12.75" customHeight="1" x14ac:dyDescent="0.2"/>
    <row r="47981" ht="12.75" customHeight="1" x14ac:dyDescent="0.2"/>
    <row r="47982" ht="12.75" customHeight="1" x14ac:dyDescent="0.2"/>
    <row r="47983" ht="12.75" customHeight="1" x14ac:dyDescent="0.2"/>
    <row r="47984" ht="12.75" customHeight="1" x14ac:dyDescent="0.2"/>
    <row r="47985" ht="12.75" customHeight="1" x14ac:dyDescent="0.2"/>
    <row r="47986" ht="12.75" customHeight="1" x14ac:dyDescent="0.2"/>
    <row r="47987" ht="12.75" customHeight="1" x14ac:dyDescent="0.2"/>
    <row r="47988" ht="12.75" customHeight="1" x14ac:dyDescent="0.2"/>
    <row r="47989" ht="12.75" customHeight="1" x14ac:dyDescent="0.2"/>
    <row r="47990" ht="12.75" customHeight="1" x14ac:dyDescent="0.2"/>
    <row r="47991" ht="12.75" customHeight="1" x14ac:dyDescent="0.2"/>
    <row r="47992" ht="12.75" customHeight="1" x14ac:dyDescent="0.2"/>
    <row r="47993" ht="12.75" customHeight="1" x14ac:dyDescent="0.2"/>
    <row r="47994" ht="12.75" customHeight="1" x14ac:dyDescent="0.2"/>
    <row r="47995" ht="12.75" customHeight="1" x14ac:dyDescent="0.2"/>
    <row r="47996" ht="12.75" customHeight="1" x14ac:dyDescent="0.2"/>
    <row r="47997" ht="12.75" customHeight="1" x14ac:dyDescent="0.2"/>
    <row r="47998" ht="12.75" customHeight="1" x14ac:dyDescent="0.2"/>
    <row r="47999" ht="12.75" customHeight="1" x14ac:dyDescent="0.2"/>
    <row r="48000" ht="12.75" customHeight="1" x14ac:dyDescent="0.2"/>
    <row r="48001" ht="12.75" customHeight="1" x14ac:dyDescent="0.2"/>
    <row r="48002" ht="12.75" customHeight="1" x14ac:dyDescent="0.2"/>
    <row r="48003" ht="12.75" customHeight="1" x14ac:dyDescent="0.2"/>
    <row r="48004" ht="12.75" customHeight="1" x14ac:dyDescent="0.2"/>
    <row r="48005" ht="12.75" customHeight="1" x14ac:dyDescent="0.2"/>
    <row r="48006" ht="12.75" customHeight="1" x14ac:dyDescent="0.2"/>
    <row r="48007" ht="12.75" customHeight="1" x14ac:dyDescent="0.2"/>
    <row r="48008" ht="12.75" customHeight="1" x14ac:dyDescent="0.2"/>
    <row r="48009" ht="12.75" customHeight="1" x14ac:dyDescent="0.2"/>
    <row r="48010" ht="12.75" customHeight="1" x14ac:dyDescent="0.2"/>
    <row r="48011" ht="12.75" customHeight="1" x14ac:dyDescent="0.2"/>
    <row r="48012" ht="12.75" customHeight="1" x14ac:dyDescent="0.2"/>
    <row r="48013" ht="12.75" customHeight="1" x14ac:dyDescent="0.2"/>
    <row r="48014" ht="12.75" customHeight="1" x14ac:dyDescent="0.2"/>
    <row r="48015" ht="12.75" customHeight="1" x14ac:dyDescent="0.2"/>
    <row r="48016" ht="12.75" customHeight="1" x14ac:dyDescent="0.2"/>
    <row r="48017" ht="12.75" customHeight="1" x14ac:dyDescent="0.2"/>
    <row r="48018" ht="12.75" customHeight="1" x14ac:dyDescent="0.2"/>
    <row r="48019" ht="12.75" customHeight="1" x14ac:dyDescent="0.2"/>
    <row r="48020" ht="12.75" customHeight="1" x14ac:dyDescent="0.2"/>
    <row r="48021" ht="12.75" customHeight="1" x14ac:dyDescent="0.2"/>
    <row r="48022" ht="12.75" customHeight="1" x14ac:dyDescent="0.2"/>
    <row r="48023" ht="12.75" customHeight="1" x14ac:dyDescent="0.2"/>
    <row r="48024" ht="12.75" customHeight="1" x14ac:dyDescent="0.2"/>
    <row r="48025" ht="12.75" customHeight="1" x14ac:dyDescent="0.2"/>
    <row r="48026" ht="12.75" customHeight="1" x14ac:dyDescent="0.2"/>
    <row r="48027" ht="12.75" customHeight="1" x14ac:dyDescent="0.2"/>
    <row r="48028" ht="12.75" customHeight="1" x14ac:dyDescent="0.2"/>
    <row r="48029" ht="12.75" customHeight="1" x14ac:dyDescent="0.2"/>
    <row r="48030" ht="12.75" customHeight="1" x14ac:dyDescent="0.2"/>
    <row r="48031" ht="12.75" customHeight="1" x14ac:dyDescent="0.2"/>
    <row r="48032" ht="12.75" customHeight="1" x14ac:dyDescent="0.2"/>
    <row r="48033" ht="12.75" customHeight="1" x14ac:dyDescent="0.2"/>
    <row r="48034" ht="12.75" customHeight="1" x14ac:dyDescent="0.2"/>
    <row r="48035" ht="12.75" customHeight="1" x14ac:dyDescent="0.2"/>
    <row r="48036" ht="12.75" customHeight="1" x14ac:dyDescent="0.2"/>
    <row r="48037" ht="12.75" customHeight="1" x14ac:dyDescent="0.2"/>
    <row r="48038" ht="12.75" customHeight="1" x14ac:dyDescent="0.2"/>
    <row r="48039" ht="12.75" customHeight="1" x14ac:dyDescent="0.2"/>
    <row r="48040" ht="12.75" customHeight="1" x14ac:dyDescent="0.2"/>
    <row r="48041" ht="12.75" customHeight="1" x14ac:dyDescent="0.2"/>
    <row r="48042" ht="12.75" customHeight="1" x14ac:dyDescent="0.2"/>
    <row r="48043" ht="12.75" customHeight="1" x14ac:dyDescent="0.2"/>
    <row r="48044" ht="12.75" customHeight="1" x14ac:dyDescent="0.2"/>
    <row r="48045" ht="12.75" customHeight="1" x14ac:dyDescent="0.2"/>
    <row r="48046" ht="12.75" customHeight="1" x14ac:dyDescent="0.2"/>
    <row r="48047" ht="12.75" customHeight="1" x14ac:dyDescent="0.2"/>
    <row r="48048" ht="12.75" customHeight="1" x14ac:dyDescent="0.2"/>
    <row r="48049" ht="12.75" customHeight="1" x14ac:dyDescent="0.2"/>
    <row r="48050" ht="12.75" customHeight="1" x14ac:dyDescent="0.2"/>
    <row r="48051" ht="12.75" customHeight="1" x14ac:dyDescent="0.2"/>
    <row r="48052" ht="12.75" customHeight="1" x14ac:dyDescent="0.2"/>
    <row r="48053" ht="12.75" customHeight="1" x14ac:dyDescent="0.2"/>
    <row r="48054" ht="12.75" customHeight="1" x14ac:dyDescent="0.2"/>
    <row r="48055" ht="12.75" customHeight="1" x14ac:dyDescent="0.2"/>
    <row r="48056" ht="12.75" customHeight="1" x14ac:dyDescent="0.2"/>
    <row r="48057" ht="12.75" customHeight="1" x14ac:dyDescent="0.2"/>
    <row r="48058" ht="12.75" customHeight="1" x14ac:dyDescent="0.2"/>
    <row r="48059" ht="12.75" customHeight="1" x14ac:dyDescent="0.2"/>
    <row r="48060" ht="12.75" customHeight="1" x14ac:dyDescent="0.2"/>
    <row r="48061" ht="12.75" customHeight="1" x14ac:dyDescent="0.2"/>
    <row r="48062" ht="12.75" customHeight="1" x14ac:dyDescent="0.2"/>
    <row r="48063" ht="12.75" customHeight="1" x14ac:dyDescent="0.2"/>
    <row r="48064" ht="12.75" customHeight="1" x14ac:dyDescent="0.2"/>
    <row r="48065" ht="12.75" customHeight="1" x14ac:dyDescent="0.2"/>
    <row r="48066" ht="12.75" customHeight="1" x14ac:dyDescent="0.2"/>
    <row r="48067" ht="12.75" customHeight="1" x14ac:dyDescent="0.2"/>
    <row r="48068" ht="12.75" customHeight="1" x14ac:dyDescent="0.2"/>
    <row r="48069" ht="12.75" customHeight="1" x14ac:dyDescent="0.2"/>
    <row r="48070" ht="12.75" customHeight="1" x14ac:dyDescent="0.2"/>
    <row r="48071" ht="12.75" customHeight="1" x14ac:dyDescent="0.2"/>
    <row r="48072" ht="12.75" customHeight="1" x14ac:dyDescent="0.2"/>
    <row r="48073" ht="12.75" customHeight="1" x14ac:dyDescent="0.2"/>
    <row r="48074" ht="12.75" customHeight="1" x14ac:dyDescent="0.2"/>
    <row r="48075" ht="12.75" customHeight="1" x14ac:dyDescent="0.2"/>
    <row r="48076" ht="12.75" customHeight="1" x14ac:dyDescent="0.2"/>
    <row r="48077" ht="12.75" customHeight="1" x14ac:dyDescent="0.2"/>
    <row r="48078" ht="12.75" customHeight="1" x14ac:dyDescent="0.2"/>
    <row r="48079" ht="12.75" customHeight="1" x14ac:dyDescent="0.2"/>
    <row r="48080" ht="12.75" customHeight="1" x14ac:dyDescent="0.2"/>
    <row r="48081" ht="12.75" customHeight="1" x14ac:dyDescent="0.2"/>
    <row r="48082" ht="12.75" customHeight="1" x14ac:dyDescent="0.2"/>
    <row r="48083" ht="12.75" customHeight="1" x14ac:dyDescent="0.2"/>
    <row r="48084" ht="12.75" customHeight="1" x14ac:dyDescent="0.2"/>
    <row r="48085" ht="12.75" customHeight="1" x14ac:dyDescent="0.2"/>
    <row r="48086" ht="12.75" customHeight="1" x14ac:dyDescent="0.2"/>
    <row r="48087" ht="12.75" customHeight="1" x14ac:dyDescent="0.2"/>
    <row r="48088" ht="12.75" customHeight="1" x14ac:dyDescent="0.2"/>
    <row r="48089" ht="12.75" customHeight="1" x14ac:dyDescent="0.2"/>
    <row r="48090" ht="12.75" customHeight="1" x14ac:dyDescent="0.2"/>
    <row r="48091" ht="12.75" customHeight="1" x14ac:dyDescent="0.2"/>
    <row r="48092" ht="12.75" customHeight="1" x14ac:dyDescent="0.2"/>
    <row r="48093" ht="12.75" customHeight="1" x14ac:dyDescent="0.2"/>
    <row r="48094" ht="12.75" customHeight="1" x14ac:dyDescent="0.2"/>
    <row r="48095" ht="12.75" customHeight="1" x14ac:dyDescent="0.2"/>
    <row r="48096" ht="12.75" customHeight="1" x14ac:dyDescent="0.2"/>
    <row r="48097" ht="12.75" customHeight="1" x14ac:dyDescent="0.2"/>
    <row r="48098" ht="12.75" customHeight="1" x14ac:dyDescent="0.2"/>
    <row r="48099" ht="12.75" customHeight="1" x14ac:dyDescent="0.2"/>
    <row r="48100" ht="12.75" customHeight="1" x14ac:dyDescent="0.2"/>
    <row r="48101" ht="12.75" customHeight="1" x14ac:dyDescent="0.2"/>
    <row r="48102" ht="12.75" customHeight="1" x14ac:dyDescent="0.2"/>
    <row r="48103" ht="12.75" customHeight="1" x14ac:dyDescent="0.2"/>
    <row r="48104" ht="12.75" customHeight="1" x14ac:dyDescent="0.2"/>
    <row r="48105" ht="12.75" customHeight="1" x14ac:dyDescent="0.2"/>
    <row r="48106" ht="12.75" customHeight="1" x14ac:dyDescent="0.2"/>
    <row r="48107" ht="12.75" customHeight="1" x14ac:dyDescent="0.2"/>
    <row r="48108" ht="12.75" customHeight="1" x14ac:dyDescent="0.2"/>
    <row r="48109" ht="12.75" customHeight="1" x14ac:dyDescent="0.2"/>
    <row r="48110" ht="12.75" customHeight="1" x14ac:dyDescent="0.2"/>
    <row r="48111" ht="12.75" customHeight="1" x14ac:dyDescent="0.2"/>
    <row r="48112" ht="12.75" customHeight="1" x14ac:dyDescent="0.2"/>
    <row r="48113" ht="12.75" customHeight="1" x14ac:dyDescent="0.2"/>
    <row r="48114" ht="12.75" customHeight="1" x14ac:dyDescent="0.2"/>
    <row r="48115" ht="12.75" customHeight="1" x14ac:dyDescent="0.2"/>
    <row r="48116" ht="12.75" customHeight="1" x14ac:dyDescent="0.2"/>
    <row r="48117" ht="12.75" customHeight="1" x14ac:dyDescent="0.2"/>
    <row r="48118" ht="12.75" customHeight="1" x14ac:dyDescent="0.2"/>
    <row r="48119" ht="12.75" customHeight="1" x14ac:dyDescent="0.2"/>
    <row r="48120" ht="12.75" customHeight="1" x14ac:dyDescent="0.2"/>
    <row r="48121" ht="12.75" customHeight="1" x14ac:dyDescent="0.2"/>
    <row r="48122" ht="12.75" customHeight="1" x14ac:dyDescent="0.2"/>
    <row r="48123" ht="12.75" customHeight="1" x14ac:dyDescent="0.2"/>
    <row r="48124" ht="12.75" customHeight="1" x14ac:dyDescent="0.2"/>
    <row r="48125" ht="12.75" customHeight="1" x14ac:dyDescent="0.2"/>
    <row r="48126" ht="12.75" customHeight="1" x14ac:dyDescent="0.2"/>
    <row r="48127" ht="12.75" customHeight="1" x14ac:dyDescent="0.2"/>
    <row r="48128" ht="12.75" customHeight="1" x14ac:dyDescent="0.2"/>
    <row r="48129" ht="12.75" customHeight="1" x14ac:dyDescent="0.2"/>
    <row r="48130" ht="12.75" customHeight="1" x14ac:dyDescent="0.2"/>
    <row r="48131" ht="12.75" customHeight="1" x14ac:dyDescent="0.2"/>
    <row r="48132" ht="12.75" customHeight="1" x14ac:dyDescent="0.2"/>
    <row r="48133" ht="12.75" customHeight="1" x14ac:dyDescent="0.2"/>
    <row r="48134" ht="12.75" customHeight="1" x14ac:dyDescent="0.2"/>
    <row r="48135" ht="12.75" customHeight="1" x14ac:dyDescent="0.2"/>
    <row r="48136" ht="12.75" customHeight="1" x14ac:dyDescent="0.2"/>
    <row r="48137" ht="12.75" customHeight="1" x14ac:dyDescent="0.2"/>
    <row r="48138" ht="12.75" customHeight="1" x14ac:dyDescent="0.2"/>
    <row r="48139" ht="12.75" customHeight="1" x14ac:dyDescent="0.2"/>
    <row r="48140" ht="12.75" customHeight="1" x14ac:dyDescent="0.2"/>
    <row r="48141" ht="12.75" customHeight="1" x14ac:dyDescent="0.2"/>
    <row r="48142" ht="12.75" customHeight="1" x14ac:dyDescent="0.2"/>
    <row r="48143" ht="12.75" customHeight="1" x14ac:dyDescent="0.2"/>
    <row r="48144" ht="12.75" customHeight="1" x14ac:dyDescent="0.2"/>
    <row r="48145" ht="12.75" customHeight="1" x14ac:dyDescent="0.2"/>
    <row r="48146" ht="12.75" customHeight="1" x14ac:dyDescent="0.2"/>
    <row r="48147" ht="12.75" customHeight="1" x14ac:dyDescent="0.2"/>
    <row r="48148" ht="12.75" customHeight="1" x14ac:dyDescent="0.2"/>
    <row r="48149" ht="12.75" customHeight="1" x14ac:dyDescent="0.2"/>
    <row r="48150" ht="12.75" customHeight="1" x14ac:dyDescent="0.2"/>
    <row r="48151" ht="12.75" customHeight="1" x14ac:dyDescent="0.2"/>
    <row r="48152" ht="12.75" customHeight="1" x14ac:dyDescent="0.2"/>
    <row r="48153" ht="12.75" customHeight="1" x14ac:dyDescent="0.2"/>
    <row r="48154" ht="12.75" customHeight="1" x14ac:dyDescent="0.2"/>
    <row r="48155" ht="12.75" customHeight="1" x14ac:dyDescent="0.2"/>
    <row r="48156" ht="12.75" customHeight="1" x14ac:dyDescent="0.2"/>
    <row r="48157" ht="12.75" customHeight="1" x14ac:dyDescent="0.2"/>
    <row r="48158" ht="12.75" customHeight="1" x14ac:dyDescent="0.2"/>
    <row r="48159" ht="12.75" customHeight="1" x14ac:dyDescent="0.2"/>
    <row r="48160" ht="12.75" customHeight="1" x14ac:dyDescent="0.2"/>
    <row r="48161" ht="12.75" customHeight="1" x14ac:dyDescent="0.2"/>
    <row r="48162" ht="12.75" customHeight="1" x14ac:dyDescent="0.2"/>
    <row r="48163" ht="12.75" customHeight="1" x14ac:dyDescent="0.2"/>
    <row r="48164" ht="12.75" customHeight="1" x14ac:dyDescent="0.2"/>
    <row r="48165" ht="12.75" customHeight="1" x14ac:dyDescent="0.2"/>
    <row r="48166" ht="12.75" customHeight="1" x14ac:dyDescent="0.2"/>
    <row r="48167" ht="12.75" customHeight="1" x14ac:dyDescent="0.2"/>
    <row r="48168" ht="12.75" customHeight="1" x14ac:dyDescent="0.2"/>
    <row r="48169" ht="12.75" customHeight="1" x14ac:dyDescent="0.2"/>
    <row r="48170" ht="12.75" customHeight="1" x14ac:dyDescent="0.2"/>
    <row r="48171" ht="12.75" customHeight="1" x14ac:dyDescent="0.2"/>
    <row r="48172" ht="12.75" customHeight="1" x14ac:dyDescent="0.2"/>
    <row r="48173" ht="12.75" customHeight="1" x14ac:dyDescent="0.2"/>
    <row r="48174" ht="12.75" customHeight="1" x14ac:dyDescent="0.2"/>
    <row r="48175" ht="12.75" customHeight="1" x14ac:dyDescent="0.2"/>
    <row r="48176" ht="12.75" customHeight="1" x14ac:dyDescent="0.2"/>
    <row r="48177" ht="12.75" customHeight="1" x14ac:dyDescent="0.2"/>
    <row r="48178" ht="12.75" customHeight="1" x14ac:dyDescent="0.2"/>
    <row r="48179" ht="12.75" customHeight="1" x14ac:dyDescent="0.2"/>
    <row r="48180" ht="12.75" customHeight="1" x14ac:dyDescent="0.2"/>
    <row r="48181" ht="12.75" customHeight="1" x14ac:dyDescent="0.2"/>
    <row r="48182" ht="12.75" customHeight="1" x14ac:dyDescent="0.2"/>
    <row r="48183" ht="12.75" customHeight="1" x14ac:dyDescent="0.2"/>
    <row r="48184" ht="12.75" customHeight="1" x14ac:dyDescent="0.2"/>
    <row r="48185" ht="12.75" customHeight="1" x14ac:dyDescent="0.2"/>
    <row r="48186" ht="12.75" customHeight="1" x14ac:dyDescent="0.2"/>
    <row r="48187" ht="12.75" customHeight="1" x14ac:dyDescent="0.2"/>
    <row r="48188" ht="12.75" customHeight="1" x14ac:dyDescent="0.2"/>
    <row r="48189" ht="12.75" customHeight="1" x14ac:dyDescent="0.2"/>
    <row r="48190" ht="12.75" customHeight="1" x14ac:dyDescent="0.2"/>
    <row r="48191" ht="12.75" customHeight="1" x14ac:dyDescent="0.2"/>
    <row r="48192" ht="12.75" customHeight="1" x14ac:dyDescent="0.2"/>
    <row r="48193" ht="12.75" customHeight="1" x14ac:dyDescent="0.2"/>
    <row r="48194" ht="12.75" customHeight="1" x14ac:dyDescent="0.2"/>
    <row r="48195" ht="12.75" customHeight="1" x14ac:dyDescent="0.2"/>
    <row r="48196" ht="12.75" customHeight="1" x14ac:dyDescent="0.2"/>
    <row r="48197" ht="12.75" customHeight="1" x14ac:dyDescent="0.2"/>
    <row r="48198" ht="12.75" customHeight="1" x14ac:dyDescent="0.2"/>
    <row r="48199" ht="12.75" customHeight="1" x14ac:dyDescent="0.2"/>
    <row r="48200" ht="12.75" customHeight="1" x14ac:dyDescent="0.2"/>
    <row r="48201" ht="12.75" customHeight="1" x14ac:dyDescent="0.2"/>
    <row r="48202" ht="12.75" customHeight="1" x14ac:dyDescent="0.2"/>
    <row r="48203" ht="12.75" customHeight="1" x14ac:dyDescent="0.2"/>
    <row r="48204" ht="12.75" customHeight="1" x14ac:dyDescent="0.2"/>
    <row r="48205" ht="12.75" customHeight="1" x14ac:dyDescent="0.2"/>
    <row r="48206" ht="12.75" customHeight="1" x14ac:dyDescent="0.2"/>
    <row r="48207" ht="12.75" customHeight="1" x14ac:dyDescent="0.2"/>
    <row r="48208" ht="12.75" customHeight="1" x14ac:dyDescent="0.2"/>
    <row r="48209" ht="12.75" customHeight="1" x14ac:dyDescent="0.2"/>
    <row r="48210" ht="12.75" customHeight="1" x14ac:dyDescent="0.2"/>
    <row r="48211" ht="12.75" customHeight="1" x14ac:dyDescent="0.2"/>
    <row r="48212" ht="12.75" customHeight="1" x14ac:dyDescent="0.2"/>
    <row r="48213" ht="12.75" customHeight="1" x14ac:dyDescent="0.2"/>
    <row r="48214" ht="12.75" customHeight="1" x14ac:dyDescent="0.2"/>
    <row r="48215" ht="12.75" customHeight="1" x14ac:dyDescent="0.2"/>
    <row r="48216" ht="12.75" customHeight="1" x14ac:dyDescent="0.2"/>
    <row r="48217" ht="12.75" customHeight="1" x14ac:dyDescent="0.2"/>
    <row r="48218" ht="12.75" customHeight="1" x14ac:dyDescent="0.2"/>
    <row r="48219" ht="12.75" customHeight="1" x14ac:dyDescent="0.2"/>
    <row r="48220" ht="12.75" customHeight="1" x14ac:dyDescent="0.2"/>
    <row r="48221" ht="12.75" customHeight="1" x14ac:dyDescent="0.2"/>
    <row r="48222" ht="12.75" customHeight="1" x14ac:dyDescent="0.2"/>
    <row r="48223" ht="12.75" customHeight="1" x14ac:dyDescent="0.2"/>
    <row r="48224" ht="12.75" customHeight="1" x14ac:dyDescent="0.2"/>
    <row r="48225" ht="12.75" customHeight="1" x14ac:dyDescent="0.2"/>
    <row r="48226" ht="12.75" customHeight="1" x14ac:dyDescent="0.2"/>
    <row r="48227" ht="12.75" customHeight="1" x14ac:dyDescent="0.2"/>
    <row r="48228" ht="12.75" customHeight="1" x14ac:dyDescent="0.2"/>
    <row r="48229" ht="12.75" customHeight="1" x14ac:dyDescent="0.2"/>
    <row r="48230" ht="12.75" customHeight="1" x14ac:dyDescent="0.2"/>
    <row r="48231" ht="12.75" customHeight="1" x14ac:dyDescent="0.2"/>
    <row r="48232" ht="12.75" customHeight="1" x14ac:dyDescent="0.2"/>
    <row r="48233" ht="12.75" customHeight="1" x14ac:dyDescent="0.2"/>
    <row r="48234" ht="12.75" customHeight="1" x14ac:dyDescent="0.2"/>
    <row r="48235" ht="12.75" customHeight="1" x14ac:dyDescent="0.2"/>
    <row r="48236" ht="12.75" customHeight="1" x14ac:dyDescent="0.2"/>
    <row r="48237" ht="12.75" customHeight="1" x14ac:dyDescent="0.2"/>
    <row r="48238" ht="12.75" customHeight="1" x14ac:dyDescent="0.2"/>
    <row r="48239" ht="12.75" customHeight="1" x14ac:dyDescent="0.2"/>
    <row r="48240" ht="12.75" customHeight="1" x14ac:dyDescent="0.2"/>
    <row r="48241" ht="12.75" customHeight="1" x14ac:dyDescent="0.2"/>
    <row r="48242" ht="12.75" customHeight="1" x14ac:dyDescent="0.2"/>
    <row r="48243" ht="12.75" customHeight="1" x14ac:dyDescent="0.2"/>
    <row r="48244" ht="12.75" customHeight="1" x14ac:dyDescent="0.2"/>
    <row r="48245" ht="12.75" customHeight="1" x14ac:dyDescent="0.2"/>
    <row r="48246" ht="12.75" customHeight="1" x14ac:dyDescent="0.2"/>
    <row r="48247" ht="12.75" customHeight="1" x14ac:dyDescent="0.2"/>
    <row r="48248" ht="12.75" customHeight="1" x14ac:dyDescent="0.2"/>
    <row r="48249" ht="12.75" customHeight="1" x14ac:dyDescent="0.2"/>
    <row r="48250" ht="12.75" customHeight="1" x14ac:dyDescent="0.2"/>
    <row r="48251" ht="12.75" customHeight="1" x14ac:dyDescent="0.2"/>
    <row r="48252" ht="12.75" customHeight="1" x14ac:dyDescent="0.2"/>
    <row r="48253" ht="12.75" customHeight="1" x14ac:dyDescent="0.2"/>
    <row r="48254" ht="12.75" customHeight="1" x14ac:dyDescent="0.2"/>
    <row r="48255" ht="12.75" customHeight="1" x14ac:dyDescent="0.2"/>
    <row r="48256" ht="12.75" customHeight="1" x14ac:dyDescent="0.2"/>
    <row r="48257" ht="12.75" customHeight="1" x14ac:dyDescent="0.2"/>
    <row r="48258" ht="12.75" customHeight="1" x14ac:dyDescent="0.2"/>
    <row r="48259" ht="12.75" customHeight="1" x14ac:dyDescent="0.2"/>
    <row r="48260" ht="12.75" customHeight="1" x14ac:dyDescent="0.2"/>
    <row r="48261" ht="12.75" customHeight="1" x14ac:dyDescent="0.2"/>
    <row r="48262" ht="12.75" customHeight="1" x14ac:dyDescent="0.2"/>
    <row r="48263" ht="12.75" customHeight="1" x14ac:dyDescent="0.2"/>
    <row r="48264" ht="12.75" customHeight="1" x14ac:dyDescent="0.2"/>
    <row r="48265" ht="12.75" customHeight="1" x14ac:dyDescent="0.2"/>
    <row r="48266" ht="12.75" customHeight="1" x14ac:dyDescent="0.2"/>
    <row r="48267" ht="12.75" customHeight="1" x14ac:dyDescent="0.2"/>
    <row r="48268" ht="12.75" customHeight="1" x14ac:dyDescent="0.2"/>
    <row r="48269" ht="12.75" customHeight="1" x14ac:dyDescent="0.2"/>
    <row r="48270" ht="12.75" customHeight="1" x14ac:dyDescent="0.2"/>
    <row r="48271" ht="12.75" customHeight="1" x14ac:dyDescent="0.2"/>
    <row r="48272" ht="12.75" customHeight="1" x14ac:dyDescent="0.2"/>
    <row r="48273" ht="12.75" customHeight="1" x14ac:dyDescent="0.2"/>
    <row r="48274" ht="12.75" customHeight="1" x14ac:dyDescent="0.2"/>
    <row r="48275" ht="12.75" customHeight="1" x14ac:dyDescent="0.2"/>
    <row r="48276" ht="12.75" customHeight="1" x14ac:dyDescent="0.2"/>
    <row r="48277" ht="12.75" customHeight="1" x14ac:dyDescent="0.2"/>
    <row r="48278" ht="12.75" customHeight="1" x14ac:dyDescent="0.2"/>
    <row r="48279" ht="12.75" customHeight="1" x14ac:dyDescent="0.2"/>
    <row r="48280" ht="12.75" customHeight="1" x14ac:dyDescent="0.2"/>
    <row r="48281" ht="12.75" customHeight="1" x14ac:dyDescent="0.2"/>
    <row r="48282" ht="12.75" customHeight="1" x14ac:dyDescent="0.2"/>
    <row r="48283" ht="12.75" customHeight="1" x14ac:dyDescent="0.2"/>
    <row r="48284" ht="12.75" customHeight="1" x14ac:dyDescent="0.2"/>
    <row r="48285" ht="12.75" customHeight="1" x14ac:dyDescent="0.2"/>
    <row r="48286" ht="12.75" customHeight="1" x14ac:dyDescent="0.2"/>
    <row r="48287" ht="12.75" customHeight="1" x14ac:dyDescent="0.2"/>
    <row r="48288" ht="12.75" customHeight="1" x14ac:dyDescent="0.2"/>
    <row r="48289" ht="12.75" customHeight="1" x14ac:dyDescent="0.2"/>
    <row r="48290" ht="12.75" customHeight="1" x14ac:dyDescent="0.2"/>
    <row r="48291" ht="12.75" customHeight="1" x14ac:dyDescent="0.2"/>
    <row r="48292" ht="12.75" customHeight="1" x14ac:dyDescent="0.2"/>
    <row r="48293" ht="12.75" customHeight="1" x14ac:dyDescent="0.2"/>
    <row r="48294" ht="12.75" customHeight="1" x14ac:dyDescent="0.2"/>
    <row r="48295" ht="12.75" customHeight="1" x14ac:dyDescent="0.2"/>
    <row r="48296" ht="12.75" customHeight="1" x14ac:dyDescent="0.2"/>
    <row r="48297" ht="12.75" customHeight="1" x14ac:dyDescent="0.2"/>
    <row r="48298" ht="12.75" customHeight="1" x14ac:dyDescent="0.2"/>
    <row r="48299" ht="12.75" customHeight="1" x14ac:dyDescent="0.2"/>
    <row r="48300" ht="12.75" customHeight="1" x14ac:dyDescent="0.2"/>
    <row r="48301" ht="12.75" customHeight="1" x14ac:dyDescent="0.2"/>
    <row r="48302" ht="12.75" customHeight="1" x14ac:dyDescent="0.2"/>
    <row r="48303" ht="12.75" customHeight="1" x14ac:dyDescent="0.2"/>
    <row r="48304" ht="12.75" customHeight="1" x14ac:dyDescent="0.2"/>
    <row r="48305" ht="12.75" customHeight="1" x14ac:dyDescent="0.2"/>
    <row r="48306" ht="12.75" customHeight="1" x14ac:dyDescent="0.2"/>
    <row r="48307" ht="12.75" customHeight="1" x14ac:dyDescent="0.2"/>
    <row r="48308" ht="12.75" customHeight="1" x14ac:dyDescent="0.2"/>
    <row r="48309" ht="12.75" customHeight="1" x14ac:dyDescent="0.2"/>
    <row r="48310" ht="12.75" customHeight="1" x14ac:dyDescent="0.2"/>
    <row r="48311" ht="12.75" customHeight="1" x14ac:dyDescent="0.2"/>
    <row r="48312" ht="12.75" customHeight="1" x14ac:dyDescent="0.2"/>
    <row r="48313" ht="12.75" customHeight="1" x14ac:dyDescent="0.2"/>
    <row r="48314" ht="12.75" customHeight="1" x14ac:dyDescent="0.2"/>
    <row r="48315" ht="12.75" customHeight="1" x14ac:dyDescent="0.2"/>
    <row r="48316" ht="12.75" customHeight="1" x14ac:dyDescent="0.2"/>
    <row r="48317" ht="12.75" customHeight="1" x14ac:dyDescent="0.2"/>
    <row r="48318" ht="12.75" customHeight="1" x14ac:dyDescent="0.2"/>
    <row r="48319" ht="12.75" customHeight="1" x14ac:dyDescent="0.2"/>
    <row r="48320" ht="12.75" customHeight="1" x14ac:dyDescent="0.2"/>
    <row r="48321" ht="12.75" customHeight="1" x14ac:dyDescent="0.2"/>
    <row r="48322" ht="12.75" customHeight="1" x14ac:dyDescent="0.2"/>
    <row r="48323" ht="12.75" customHeight="1" x14ac:dyDescent="0.2"/>
    <row r="48324" ht="12.75" customHeight="1" x14ac:dyDescent="0.2"/>
    <row r="48325" ht="12.75" customHeight="1" x14ac:dyDescent="0.2"/>
    <row r="48326" ht="12.75" customHeight="1" x14ac:dyDescent="0.2"/>
    <row r="48327" ht="12.75" customHeight="1" x14ac:dyDescent="0.2"/>
    <row r="48328" ht="12.75" customHeight="1" x14ac:dyDescent="0.2"/>
    <row r="48329" ht="12.75" customHeight="1" x14ac:dyDescent="0.2"/>
    <row r="48330" ht="12.75" customHeight="1" x14ac:dyDescent="0.2"/>
    <row r="48331" ht="12.75" customHeight="1" x14ac:dyDescent="0.2"/>
    <row r="48332" ht="12.75" customHeight="1" x14ac:dyDescent="0.2"/>
    <row r="48333" ht="12.75" customHeight="1" x14ac:dyDescent="0.2"/>
    <row r="48334" ht="12.75" customHeight="1" x14ac:dyDescent="0.2"/>
    <row r="48335" ht="12.75" customHeight="1" x14ac:dyDescent="0.2"/>
    <row r="48336" ht="12.75" customHeight="1" x14ac:dyDescent="0.2"/>
    <row r="48337" ht="12.75" customHeight="1" x14ac:dyDescent="0.2"/>
    <row r="48338" ht="12.75" customHeight="1" x14ac:dyDescent="0.2"/>
    <row r="48339" ht="12.75" customHeight="1" x14ac:dyDescent="0.2"/>
    <row r="48340" ht="12.75" customHeight="1" x14ac:dyDescent="0.2"/>
    <row r="48341" ht="12.75" customHeight="1" x14ac:dyDescent="0.2"/>
    <row r="48342" ht="12.75" customHeight="1" x14ac:dyDescent="0.2"/>
    <row r="48343" ht="12.75" customHeight="1" x14ac:dyDescent="0.2"/>
    <row r="48344" ht="12.75" customHeight="1" x14ac:dyDescent="0.2"/>
    <row r="48345" ht="12.75" customHeight="1" x14ac:dyDescent="0.2"/>
    <row r="48346" ht="12.75" customHeight="1" x14ac:dyDescent="0.2"/>
    <row r="48347" ht="12.75" customHeight="1" x14ac:dyDescent="0.2"/>
    <row r="48348" ht="12.75" customHeight="1" x14ac:dyDescent="0.2"/>
    <row r="48349" ht="12.75" customHeight="1" x14ac:dyDescent="0.2"/>
    <row r="48350" ht="12.75" customHeight="1" x14ac:dyDescent="0.2"/>
    <row r="48351" ht="12.75" customHeight="1" x14ac:dyDescent="0.2"/>
    <row r="48352" ht="12.75" customHeight="1" x14ac:dyDescent="0.2"/>
    <row r="48353" ht="12.75" customHeight="1" x14ac:dyDescent="0.2"/>
    <row r="48354" ht="12.75" customHeight="1" x14ac:dyDescent="0.2"/>
    <row r="48355" ht="12.75" customHeight="1" x14ac:dyDescent="0.2"/>
    <row r="48356" ht="12.75" customHeight="1" x14ac:dyDescent="0.2"/>
    <row r="48357" ht="12.75" customHeight="1" x14ac:dyDescent="0.2"/>
    <row r="48358" ht="12.75" customHeight="1" x14ac:dyDescent="0.2"/>
    <row r="48359" ht="12.75" customHeight="1" x14ac:dyDescent="0.2"/>
    <row r="48360" ht="12.75" customHeight="1" x14ac:dyDescent="0.2"/>
    <row r="48361" ht="12.75" customHeight="1" x14ac:dyDescent="0.2"/>
    <row r="48362" ht="12.75" customHeight="1" x14ac:dyDescent="0.2"/>
    <row r="48363" ht="12.75" customHeight="1" x14ac:dyDescent="0.2"/>
    <row r="48364" ht="12.75" customHeight="1" x14ac:dyDescent="0.2"/>
    <row r="48365" ht="12.75" customHeight="1" x14ac:dyDescent="0.2"/>
    <row r="48366" ht="12.75" customHeight="1" x14ac:dyDescent="0.2"/>
    <row r="48367" ht="12.75" customHeight="1" x14ac:dyDescent="0.2"/>
    <row r="48368" ht="12.75" customHeight="1" x14ac:dyDescent="0.2"/>
    <row r="48369" ht="12.75" customHeight="1" x14ac:dyDescent="0.2"/>
    <row r="48370" ht="12.75" customHeight="1" x14ac:dyDescent="0.2"/>
    <row r="48371" ht="12.75" customHeight="1" x14ac:dyDescent="0.2"/>
    <row r="48372" ht="12.75" customHeight="1" x14ac:dyDescent="0.2"/>
    <row r="48373" ht="12.75" customHeight="1" x14ac:dyDescent="0.2"/>
    <row r="48374" ht="12.75" customHeight="1" x14ac:dyDescent="0.2"/>
    <row r="48375" ht="12.75" customHeight="1" x14ac:dyDescent="0.2"/>
    <row r="48376" ht="12.75" customHeight="1" x14ac:dyDescent="0.2"/>
    <row r="48377" ht="12.75" customHeight="1" x14ac:dyDescent="0.2"/>
    <row r="48378" ht="12.75" customHeight="1" x14ac:dyDescent="0.2"/>
    <row r="48379" ht="12.75" customHeight="1" x14ac:dyDescent="0.2"/>
    <row r="48380" ht="12.75" customHeight="1" x14ac:dyDescent="0.2"/>
    <row r="48381" ht="12.75" customHeight="1" x14ac:dyDescent="0.2"/>
    <row r="48382" ht="12.75" customHeight="1" x14ac:dyDescent="0.2"/>
    <row r="48383" ht="12.75" customHeight="1" x14ac:dyDescent="0.2"/>
    <row r="48384" ht="12.75" customHeight="1" x14ac:dyDescent="0.2"/>
    <row r="48385" ht="12.75" customHeight="1" x14ac:dyDescent="0.2"/>
    <row r="48386" ht="12.75" customHeight="1" x14ac:dyDescent="0.2"/>
    <row r="48387" ht="12.75" customHeight="1" x14ac:dyDescent="0.2"/>
    <row r="48388" ht="12.75" customHeight="1" x14ac:dyDescent="0.2"/>
    <row r="48389" ht="12.75" customHeight="1" x14ac:dyDescent="0.2"/>
    <row r="48390" ht="12.75" customHeight="1" x14ac:dyDescent="0.2"/>
    <row r="48391" ht="12.75" customHeight="1" x14ac:dyDescent="0.2"/>
    <row r="48392" ht="12.75" customHeight="1" x14ac:dyDescent="0.2"/>
    <row r="48393" ht="12.75" customHeight="1" x14ac:dyDescent="0.2"/>
    <row r="48394" ht="12.75" customHeight="1" x14ac:dyDescent="0.2"/>
    <row r="48395" ht="12.75" customHeight="1" x14ac:dyDescent="0.2"/>
    <row r="48396" ht="12.75" customHeight="1" x14ac:dyDescent="0.2"/>
    <row r="48397" ht="12.75" customHeight="1" x14ac:dyDescent="0.2"/>
    <row r="48398" ht="12.75" customHeight="1" x14ac:dyDescent="0.2"/>
    <row r="48399" ht="12.75" customHeight="1" x14ac:dyDescent="0.2"/>
    <row r="48400" ht="12.75" customHeight="1" x14ac:dyDescent="0.2"/>
    <row r="48401" ht="12.75" customHeight="1" x14ac:dyDescent="0.2"/>
    <row r="48402" ht="12.75" customHeight="1" x14ac:dyDescent="0.2"/>
    <row r="48403" ht="12.75" customHeight="1" x14ac:dyDescent="0.2"/>
    <row r="48404" ht="12.75" customHeight="1" x14ac:dyDescent="0.2"/>
    <row r="48405" ht="12.75" customHeight="1" x14ac:dyDescent="0.2"/>
    <row r="48406" ht="12.75" customHeight="1" x14ac:dyDescent="0.2"/>
    <row r="48407" ht="12.75" customHeight="1" x14ac:dyDescent="0.2"/>
    <row r="48408" ht="12.75" customHeight="1" x14ac:dyDescent="0.2"/>
    <row r="48409" ht="12.75" customHeight="1" x14ac:dyDescent="0.2"/>
    <row r="48410" ht="12.75" customHeight="1" x14ac:dyDescent="0.2"/>
    <row r="48411" ht="12.75" customHeight="1" x14ac:dyDescent="0.2"/>
    <row r="48412" ht="12.75" customHeight="1" x14ac:dyDescent="0.2"/>
    <row r="48413" ht="12.75" customHeight="1" x14ac:dyDescent="0.2"/>
    <row r="48414" ht="12.75" customHeight="1" x14ac:dyDescent="0.2"/>
    <row r="48415" ht="12.75" customHeight="1" x14ac:dyDescent="0.2"/>
    <row r="48416" ht="12.75" customHeight="1" x14ac:dyDescent="0.2"/>
    <row r="48417" ht="12.75" customHeight="1" x14ac:dyDescent="0.2"/>
    <row r="48418" ht="12.75" customHeight="1" x14ac:dyDescent="0.2"/>
    <row r="48419" ht="12.75" customHeight="1" x14ac:dyDescent="0.2"/>
    <row r="48420" ht="12.75" customHeight="1" x14ac:dyDescent="0.2"/>
    <row r="48421" ht="12.75" customHeight="1" x14ac:dyDescent="0.2"/>
    <row r="48422" ht="12.75" customHeight="1" x14ac:dyDescent="0.2"/>
    <row r="48423" ht="12.75" customHeight="1" x14ac:dyDescent="0.2"/>
    <row r="48424" ht="12.75" customHeight="1" x14ac:dyDescent="0.2"/>
    <row r="48425" ht="12.75" customHeight="1" x14ac:dyDescent="0.2"/>
    <row r="48426" ht="12.75" customHeight="1" x14ac:dyDescent="0.2"/>
    <row r="48427" ht="12.75" customHeight="1" x14ac:dyDescent="0.2"/>
    <row r="48428" ht="12.75" customHeight="1" x14ac:dyDescent="0.2"/>
    <row r="48429" ht="12.75" customHeight="1" x14ac:dyDescent="0.2"/>
    <row r="48430" ht="12.75" customHeight="1" x14ac:dyDescent="0.2"/>
    <row r="48431" ht="12.75" customHeight="1" x14ac:dyDescent="0.2"/>
    <row r="48432" ht="12.75" customHeight="1" x14ac:dyDescent="0.2"/>
    <row r="48433" ht="12.75" customHeight="1" x14ac:dyDescent="0.2"/>
    <row r="48434" ht="12.75" customHeight="1" x14ac:dyDescent="0.2"/>
    <row r="48435" ht="12.75" customHeight="1" x14ac:dyDescent="0.2"/>
    <row r="48436" ht="12.75" customHeight="1" x14ac:dyDescent="0.2"/>
    <row r="48437" ht="12.75" customHeight="1" x14ac:dyDescent="0.2"/>
    <row r="48438" ht="12.75" customHeight="1" x14ac:dyDescent="0.2"/>
    <row r="48439" ht="12.75" customHeight="1" x14ac:dyDescent="0.2"/>
    <row r="48440" ht="12.75" customHeight="1" x14ac:dyDescent="0.2"/>
    <row r="48441" ht="12.75" customHeight="1" x14ac:dyDescent="0.2"/>
    <row r="48442" ht="12.75" customHeight="1" x14ac:dyDescent="0.2"/>
    <row r="48443" ht="12.75" customHeight="1" x14ac:dyDescent="0.2"/>
    <row r="48444" ht="12.75" customHeight="1" x14ac:dyDescent="0.2"/>
    <row r="48445" ht="12.75" customHeight="1" x14ac:dyDescent="0.2"/>
    <row r="48446" ht="12.75" customHeight="1" x14ac:dyDescent="0.2"/>
    <row r="48447" ht="12.75" customHeight="1" x14ac:dyDescent="0.2"/>
    <row r="48448" ht="12.75" customHeight="1" x14ac:dyDescent="0.2"/>
    <row r="48449" ht="12.75" customHeight="1" x14ac:dyDescent="0.2"/>
    <row r="48450" ht="12.75" customHeight="1" x14ac:dyDescent="0.2"/>
    <row r="48451" ht="12.75" customHeight="1" x14ac:dyDescent="0.2"/>
    <row r="48452" ht="12.75" customHeight="1" x14ac:dyDescent="0.2"/>
    <row r="48453" ht="12.75" customHeight="1" x14ac:dyDescent="0.2"/>
    <row r="48454" ht="12.75" customHeight="1" x14ac:dyDescent="0.2"/>
    <row r="48455" ht="12.75" customHeight="1" x14ac:dyDescent="0.2"/>
    <row r="48456" ht="12.75" customHeight="1" x14ac:dyDescent="0.2"/>
    <row r="48457" ht="12.75" customHeight="1" x14ac:dyDescent="0.2"/>
    <row r="48458" ht="12.75" customHeight="1" x14ac:dyDescent="0.2"/>
    <row r="48459" ht="12.75" customHeight="1" x14ac:dyDescent="0.2"/>
    <row r="48460" ht="12.75" customHeight="1" x14ac:dyDescent="0.2"/>
    <row r="48461" ht="12.75" customHeight="1" x14ac:dyDescent="0.2"/>
    <row r="48462" ht="12.75" customHeight="1" x14ac:dyDescent="0.2"/>
    <row r="48463" ht="12.75" customHeight="1" x14ac:dyDescent="0.2"/>
    <row r="48464" ht="12.75" customHeight="1" x14ac:dyDescent="0.2"/>
    <row r="48465" ht="12.75" customHeight="1" x14ac:dyDescent="0.2"/>
    <row r="48466" ht="12.75" customHeight="1" x14ac:dyDescent="0.2"/>
    <row r="48467" ht="12.75" customHeight="1" x14ac:dyDescent="0.2"/>
    <row r="48468" ht="12.75" customHeight="1" x14ac:dyDescent="0.2"/>
    <row r="48469" ht="12.75" customHeight="1" x14ac:dyDescent="0.2"/>
    <row r="48470" ht="12.75" customHeight="1" x14ac:dyDescent="0.2"/>
    <row r="48471" ht="12.75" customHeight="1" x14ac:dyDescent="0.2"/>
    <row r="48472" ht="12.75" customHeight="1" x14ac:dyDescent="0.2"/>
    <row r="48473" ht="12.75" customHeight="1" x14ac:dyDescent="0.2"/>
    <row r="48474" ht="12.75" customHeight="1" x14ac:dyDescent="0.2"/>
    <row r="48475" ht="12.75" customHeight="1" x14ac:dyDescent="0.2"/>
    <row r="48476" ht="12.75" customHeight="1" x14ac:dyDescent="0.2"/>
    <row r="48477" ht="12.75" customHeight="1" x14ac:dyDescent="0.2"/>
    <row r="48478" ht="12.75" customHeight="1" x14ac:dyDescent="0.2"/>
    <row r="48479" ht="12.75" customHeight="1" x14ac:dyDescent="0.2"/>
    <row r="48480" ht="12.75" customHeight="1" x14ac:dyDescent="0.2"/>
    <row r="48481" ht="12.75" customHeight="1" x14ac:dyDescent="0.2"/>
    <row r="48482" ht="12.75" customHeight="1" x14ac:dyDescent="0.2"/>
    <row r="48483" ht="12.75" customHeight="1" x14ac:dyDescent="0.2"/>
    <row r="48484" ht="12.75" customHeight="1" x14ac:dyDescent="0.2"/>
    <row r="48485" ht="12.75" customHeight="1" x14ac:dyDescent="0.2"/>
    <row r="48486" ht="12.75" customHeight="1" x14ac:dyDescent="0.2"/>
    <row r="48487" ht="12.75" customHeight="1" x14ac:dyDescent="0.2"/>
    <row r="48488" ht="12.75" customHeight="1" x14ac:dyDescent="0.2"/>
    <row r="48489" ht="12.75" customHeight="1" x14ac:dyDescent="0.2"/>
    <row r="48490" ht="12.75" customHeight="1" x14ac:dyDescent="0.2"/>
    <row r="48491" ht="12.75" customHeight="1" x14ac:dyDescent="0.2"/>
    <row r="48492" ht="12.75" customHeight="1" x14ac:dyDescent="0.2"/>
    <row r="48493" ht="12.75" customHeight="1" x14ac:dyDescent="0.2"/>
    <row r="48494" ht="12.75" customHeight="1" x14ac:dyDescent="0.2"/>
    <row r="48495" ht="12.75" customHeight="1" x14ac:dyDescent="0.2"/>
    <row r="48496" ht="12.75" customHeight="1" x14ac:dyDescent="0.2"/>
    <row r="48497" ht="12.75" customHeight="1" x14ac:dyDescent="0.2"/>
    <row r="48498" ht="12.75" customHeight="1" x14ac:dyDescent="0.2"/>
    <row r="48499" ht="12.75" customHeight="1" x14ac:dyDescent="0.2"/>
    <row r="48500" ht="12.75" customHeight="1" x14ac:dyDescent="0.2"/>
    <row r="48501" ht="12.75" customHeight="1" x14ac:dyDescent="0.2"/>
    <row r="48502" ht="12.75" customHeight="1" x14ac:dyDescent="0.2"/>
    <row r="48503" ht="12.75" customHeight="1" x14ac:dyDescent="0.2"/>
    <row r="48504" ht="12.75" customHeight="1" x14ac:dyDescent="0.2"/>
    <row r="48505" ht="12.75" customHeight="1" x14ac:dyDescent="0.2"/>
    <row r="48506" ht="12.75" customHeight="1" x14ac:dyDescent="0.2"/>
    <row r="48507" ht="12.75" customHeight="1" x14ac:dyDescent="0.2"/>
    <row r="48508" ht="12.75" customHeight="1" x14ac:dyDescent="0.2"/>
    <row r="48509" ht="12.75" customHeight="1" x14ac:dyDescent="0.2"/>
    <row r="48510" ht="12.75" customHeight="1" x14ac:dyDescent="0.2"/>
    <row r="48511" ht="12.75" customHeight="1" x14ac:dyDescent="0.2"/>
    <row r="48512" ht="12.75" customHeight="1" x14ac:dyDescent="0.2"/>
    <row r="48513" ht="12.75" customHeight="1" x14ac:dyDescent="0.2"/>
    <row r="48514" ht="12.75" customHeight="1" x14ac:dyDescent="0.2"/>
    <row r="48515" ht="12.75" customHeight="1" x14ac:dyDescent="0.2"/>
    <row r="48516" ht="12.75" customHeight="1" x14ac:dyDescent="0.2"/>
    <row r="48517" ht="12.75" customHeight="1" x14ac:dyDescent="0.2"/>
    <row r="48518" ht="12.75" customHeight="1" x14ac:dyDescent="0.2"/>
    <row r="48519" ht="12.75" customHeight="1" x14ac:dyDescent="0.2"/>
    <row r="48520" ht="12.75" customHeight="1" x14ac:dyDescent="0.2"/>
    <row r="48521" ht="12.75" customHeight="1" x14ac:dyDescent="0.2"/>
    <row r="48522" ht="12.75" customHeight="1" x14ac:dyDescent="0.2"/>
    <row r="48523" ht="12.75" customHeight="1" x14ac:dyDescent="0.2"/>
    <row r="48524" ht="12.75" customHeight="1" x14ac:dyDescent="0.2"/>
    <row r="48525" ht="12.75" customHeight="1" x14ac:dyDescent="0.2"/>
    <row r="48526" ht="12.75" customHeight="1" x14ac:dyDescent="0.2"/>
    <row r="48527" ht="12.75" customHeight="1" x14ac:dyDescent="0.2"/>
    <row r="48528" ht="12.75" customHeight="1" x14ac:dyDescent="0.2"/>
    <row r="48529" ht="12.75" customHeight="1" x14ac:dyDescent="0.2"/>
    <row r="48530" ht="12.75" customHeight="1" x14ac:dyDescent="0.2"/>
    <row r="48531" ht="12.75" customHeight="1" x14ac:dyDescent="0.2"/>
    <row r="48532" ht="12.75" customHeight="1" x14ac:dyDescent="0.2"/>
    <row r="48533" ht="12.75" customHeight="1" x14ac:dyDescent="0.2"/>
    <row r="48534" ht="12.75" customHeight="1" x14ac:dyDescent="0.2"/>
    <row r="48535" ht="12.75" customHeight="1" x14ac:dyDescent="0.2"/>
    <row r="48536" ht="12.75" customHeight="1" x14ac:dyDescent="0.2"/>
    <row r="48537" ht="12.75" customHeight="1" x14ac:dyDescent="0.2"/>
    <row r="48538" ht="12.75" customHeight="1" x14ac:dyDescent="0.2"/>
    <row r="48539" ht="12.75" customHeight="1" x14ac:dyDescent="0.2"/>
    <row r="48540" ht="12.75" customHeight="1" x14ac:dyDescent="0.2"/>
    <row r="48541" ht="12.75" customHeight="1" x14ac:dyDescent="0.2"/>
    <row r="48542" ht="12.75" customHeight="1" x14ac:dyDescent="0.2"/>
    <row r="48543" ht="12.75" customHeight="1" x14ac:dyDescent="0.2"/>
    <row r="48544" ht="12.75" customHeight="1" x14ac:dyDescent="0.2"/>
    <row r="48545" ht="12.75" customHeight="1" x14ac:dyDescent="0.2"/>
    <row r="48546" ht="12.75" customHeight="1" x14ac:dyDescent="0.2"/>
    <row r="48547" ht="12.75" customHeight="1" x14ac:dyDescent="0.2"/>
    <row r="48548" ht="12.75" customHeight="1" x14ac:dyDescent="0.2"/>
    <row r="48549" ht="12.75" customHeight="1" x14ac:dyDescent="0.2"/>
    <row r="48550" ht="12.75" customHeight="1" x14ac:dyDescent="0.2"/>
    <row r="48551" ht="12.75" customHeight="1" x14ac:dyDescent="0.2"/>
    <row r="48552" ht="12.75" customHeight="1" x14ac:dyDescent="0.2"/>
    <row r="48553" ht="12.75" customHeight="1" x14ac:dyDescent="0.2"/>
    <row r="48554" ht="12.75" customHeight="1" x14ac:dyDescent="0.2"/>
    <row r="48555" ht="12.75" customHeight="1" x14ac:dyDescent="0.2"/>
    <row r="48556" ht="12.75" customHeight="1" x14ac:dyDescent="0.2"/>
    <row r="48557" ht="12.75" customHeight="1" x14ac:dyDescent="0.2"/>
    <row r="48558" ht="12.75" customHeight="1" x14ac:dyDescent="0.2"/>
    <row r="48559" ht="12.75" customHeight="1" x14ac:dyDescent="0.2"/>
    <row r="48560" ht="12.75" customHeight="1" x14ac:dyDescent="0.2"/>
    <row r="48561" ht="12.75" customHeight="1" x14ac:dyDescent="0.2"/>
    <row r="48562" ht="12.75" customHeight="1" x14ac:dyDescent="0.2"/>
    <row r="48563" ht="12.75" customHeight="1" x14ac:dyDescent="0.2"/>
    <row r="48564" ht="12.75" customHeight="1" x14ac:dyDescent="0.2"/>
    <row r="48565" ht="12.75" customHeight="1" x14ac:dyDescent="0.2"/>
    <row r="48566" ht="12.75" customHeight="1" x14ac:dyDescent="0.2"/>
    <row r="48567" ht="12.75" customHeight="1" x14ac:dyDescent="0.2"/>
    <row r="48568" ht="12.75" customHeight="1" x14ac:dyDescent="0.2"/>
    <row r="48569" ht="12.75" customHeight="1" x14ac:dyDescent="0.2"/>
    <row r="48570" ht="12.75" customHeight="1" x14ac:dyDescent="0.2"/>
    <row r="48571" ht="12.75" customHeight="1" x14ac:dyDescent="0.2"/>
    <row r="48572" ht="12.75" customHeight="1" x14ac:dyDescent="0.2"/>
    <row r="48573" ht="12.75" customHeight="1" x14ac:dyDescent="0.2"/>
    <row r="48574" ht="12.75" customHeight="1" x14ac:dyDescent="0.2"/>
    <row r="48575" ht="12.75" customHeight="1" x14ac:dyDescent="0.2"/>
    <row r="48576" ht="12.75" customHeight="1" x14ac:dyDescent="0.2"/>
    <row r="48577" ht="12.75" customHeight="1" x14ac:dyDescent="0.2"/>
    <row r="48578" ht="12.75" customHeight="1" x14ac:dyDescent="0.2"/>
    <row r="48579" ht="12.75" customHeight="1" x14ac:dyDescent="0.2"/>
    <row r="48580" ht="12.75" customHeight="1" x14ac:dyDescent="0.2"/>
    <row r="48581" ht="12.75" customHeight="1" x14ac:dyDescent="0.2"/>
    <row r="48582" ht="12.75" customHeight="1" x14ac:dyDescent="0.2"/>
    <row r="48583" ht="12.75" customHeight="1" x14ac:dyDescent="0.2"/>
    <row r="48584" ht="12.75" customHeight="1" x14ac:dyDescent="0.2"/>
    <row r="48585" ht="12.75" customHeight="1" x14ac:dyDescent="0.2"/>
    <row r="48586" ht="12.75" customHeight="1" x14ac:dyDescent="0.2"/>
    <row r="48587" ht="12.75" customHeight="1" x14ac:dyDescent="0.2"/>
    <row r="48588" ht="12.75" customHeight="1" x14ac:dyDescent="0.2"/>
    <row r="48589" ht="12.75" customHeight="1" x14ac:dyDescent="0.2"/>
    <row r="48590" ht="12.75" customHeight="1" x14ac:dyDescent="0.2"/>
    <row r="48591" ht="12.75" customHeight="1" x14ac:dyDescent="0.2"/>
    <row r="48592" ht="12.75" customHeight="1" x14ac:dyDescent="0.2"/>
    <row r="48593" ht="12.75" customHeight="1" x14ac:dyDescent="0.2"/>
    <row r="48594" ht="12.75" customHeight="1" x14ac:dyDescent="0.2"/>
    <row r="48595" ht="12.75" customHeight="1" x14ac:dyDescent="0.2"/>
    <row r="48596" ht="12.75" customHeight="1" x14ac:dyDescent="0.2"/>
    <row r="48597" ht="12.75" customHeight="1" x14ac:dyDescent="0.2"/>
    <row r="48598" ht="12.75" customHeight="1" x14ac:dyDescent="0.2"/>
    <row r="48599" ht="12.75" customHeight="1" x14ac:dyDescent="0.2"/>
    <row r="48600" ht="12.75" customHeight="1" x14ac:dyDescent="0.2"/>
    <row r="48601" ht="12.75" customHeight="1" x14ac:dyDescent="0.2"/>
    <row r="48602" ht="12.75" customHeight="1" x14ac:dyDescent="0.2"/>
    <row r="48603" ht="12.75" customHeight="1" x14ac:dyDescent="0.2"/>
    <row r="48604" ht="12.75" customHeight="1" x14ac:dyDescent="0.2"/>
    <row r="48605" ht="12.75" customHeight="1" x14ac:dyDescent="0.2"/>
    <row r="48606" ht="12.75" customHeight="1" x14ac:dyDescent="0.2"/>
    <row r="48607" ht="12.75" customHeight="1" x14ac:dyDescent="0.2"/>
    <row r="48608" ht="12.75" customHeight="1" x14ac:dyDescent="0.2"/>
    <row r="48609" ht="12.75" customHeight="1" x14ac:dyDescent="0.2"/>
    <row r="48610" ht="12.75" customHeight="1" x14ac:dyDescent="0.2"/>
    <row r="48611" ht="12.75" customHeight="1" x14ac:dyDescent="0.2"/>
    <row r="48612" ht="12.75" customHeight="1" x14ac:dyDescent="0.2"/>
    <row r="48613" ht="12.75" customHeight="1" x14ac:dyDescent="0.2"/>
    <row r="48614" ht="12.75" customHeight="1" x14ac:dyDescent="0.2"/>
    <row r="48615" ht="12.75" customHeight="1" x14ac:dyDescent="0.2"/>
    <row r="48616" ht="12.75" customHeight="1" x14ac:dyDescent="0.2"/>
    <row r="48617" ht="12.75" customHeight="1" x14ac:dyDescent="0.2"/>
    <row r="48618" ht="12.75" customHeight="1" x14ac:dyDescent="0.2"/>
    <row r="48619" ht="12.75" customHeight="1" x14ac:dyDescent="0.2"/>
    <row r="48620" ht="12.75" customHeight="1" x14ac:dyDescent="0.2"/>
    <row r="48621" ht="12.75" customHeight="1" x14ac:dyDescent="0.2"/>
    <row r="48622" ht="12.75" customHeight="1" x14ac:dyDescent="0.2"/>
    <row r="48623" ht="12.75" customHeight="1" x14ac:dyDescent="0.2"/>
    <row r="48624" ht="12.75" customHeight="1" x14ac:dyDescent="0.2"/>
    <row r="48625" ht="12.75" customHeight="1" x14ac:dyDescent="0.2"/>
    <row r="48626" ht="12.75" customHeight="1" x14ac:dyDescent="0.2"/>
    <row r="48627" ht="12.75" customHeight="1" x14ac:dyDescent="0.2"/>
    <row r="48628" ht="12.75" customHeight="1" x14ac:dyDescent="0.2"/>
    <row r="48629" ht="12.75" customHeight="1" x14ac:dyDescent="0.2"/>
    <row r="48630" ht="12.75" customHeight="1" x14ac:dyDescent="0.2"/>
    <row r="48631" ht="12.75" customHeight="1" x14ac:dyDescent="0.2"/>
    <row r="48632" ht="12.75" customHeight="1" x14ac:dyDescent="0.2"/>
    <row r="48633" ht="12.75" customHeight="1" x14ac:dyDescent="0.2"/>
    <row r="48634" ht="12.75" customHeight="1" x14ac:dyDescent="0.2"/>
    <row r="48635" ht="12.75" customHeight="1" x14ac:dyDescent="0.2"/>
    <row r="48636" ht="12.75" customHeight="1" x14ac:dyDescent="0.2"/>
    <row r="48637" ht="12.75" customHeight="1" x14ac:dyDescent="0.2"/>
    <row r="48638" ht="12.75" customHeight="1" x14ac:dyDescent="0.2"/>
    <row r="48639" ht="12.75" customHeight="1" x14ac:dyDescent="0.2"/>
    <row r="48640" ht="12.75" customHeight="1" x14ac:dyDescent="0.2"/>
    <row r="48641" ht="12.75" customHeight="1" x14ac:dyDescent="0.2"/>
    <row r="48642" ht="12.75" customHeight="1" x14ac:dyDescent="0.2"/>
    <row r="48643" ht="12.75" customHeight="1" x14ac:dyDescent="0.2"/>
    <row r="48644" ht="12.75" customHeight="1" x14ac:dyDescent="0.2"/>
    <row r="48645" ht="12.75" customHeight="1" x14ac:dyDescent="0.2"/>
    <row r="48646" ht="12.75" customHeight="1" x14ac:dyDescent="0.2"/>
    <row r="48647" ht="12.75" customHeight="1" x14ac:dyDescent="0.2"/>
    <row r="48648" ht="12.75" customHeight="1" x14ac:dyDescent="0.2"/>
    <row r="48649" ht="12.75" customHeight="1" x14ac:dyDescent="0.2"/>
    <row r="48650" ht="12.75" customHeight="1" x14ac:dyDescent="0.2"/>
    <row r="48651" ht="12.75" customHeight="1" x14ac:dyDescent="0.2"/>
    <row r="48652" ht="12.75" customHeight="1" x14ac:dyDescent="0.2"/>
    <row r="48653" ht="12.75" customHeight="1" x14ac:dyDescent="0.2"/>
    <row r="48654" ht="12.75" customHeight="1" x14ac:dyDescent="0.2"/>
    <row r="48655" ht="12.75" customHeight="1" x14ac:dyDescent="0.2"/>
    <row r="48656" ht="12.75" customHeight="1" x14ac:dyDescent="0.2"/>
    <row r="48657" ht="12.75" customHeight="1" x14ac:dyDescent="0.2"/>
    <row r="48658" ht="12.75" customHeight="1" x14ac:dyDescent="0.2"/>
    <row r="48659" ht="12.75" customHeight="1" x14ac:dyDescent="0.2"/>
    <row r="48660" ht="12.75" customHeight="1" x14ac:dyDescent="0.2"/>
    <row r="48661" ht="12.75" customHeight="1" x14ac:dyDescent="0.2"/>
    <row r="48662" ht="12.75" customHeight="1" x14ac:dyDescent="0.2"/>
    <row r="48663" ht="12.75" customHeight="1" x14ac:dyDescent="0.2"/>
    <row r="48664" ht="12.75" customHeight="1" x14ac:dyDescent="0.2"/>
    <row r="48665" ht="12.75" customHeight="1" x14ac:dyDescent="0.2"/>
    <row r="48666" ht="12.75" customHeight="1" x14ac:dyDescent="0.2"/>
    <row r="48667" ht="12.75" customHeight="1" x14ac:dyDescent="0.2"/>
    <row r="48668" ht="12.75" customHeight="1" x14ac:dyDescent="0.2"/>
    <row r="48669" ht="12.75" customHeight="1" x14ac:dyDescent="0.2"/>
    <row r="48670" ht="12.75" customHeight="1" x14ac:dyDescent="0.2"/>
    <row r="48671" ht="12.75" customHeight="1" x14ac:dyDescent="0.2"/>
    <row r="48672" ht="12.75" customHeight="1" x14ac:dyDescent="0.2"/>
    <row r="48673" ht="12.75" customHeight="1" x14ac:dyDescent="0.2"/>
    <row r="48674" ht="12.75" customHeight="1" x14ac:dyDescent="0.2"/>
    <row r="48675" ht="12.75" customHeight="1" x14ac:dyDescent="0.2"/>
    <row r="48676" ht="12.75" customHeight="1" x14ac:dyDescent="0.2"/>
    <row r="48677" ht="12.75" customHeight="1" x14ac:dyDescent="0.2"/>
    <row r="48678" ht="12.75" customHeight="1" x14ac:dyDescent="0.2"/>
    <row r="48679" ht="12.75" customHeight="1" x14ac:dyDescent="0.2"/>
    <row r="48680" ht="12.75" customHeight="1" x14ac:dyDescent="0.2"/>
    <row r="48681" ht="12.75" customHeight="1" x14ac:dyDescent="0.2"/>
    <row r="48682" ht="12.75" customHeight="1" x14ac:dyDescent="0.2"/>
    <row r="48683" ht="12.75" customHeight="1" x14ac:dyDescent="0.2"/>
    <row r="48684" ht="12.75" customHeight="1" x14ac:dyDescent="0.2"/>
    <row r="48685" ht="12.75" customHeight="1" x14ac:dyDescent="0.2"/>
    <row r="48686" ht="12.75" customHeight="1" x14ac:dyDescent="0.2"/>
    <row r="48687" ht="12.75" customHeight="1" x14ac:dyDescent="0.2"/>
    <row r="48688" ht="12.75" customHeight="1" x14ac:dyDescent="0.2"/>
    <row r="48689" ht="12.75" customHeight="1" x14ac:dyDescent="0.2"/>
    <row r="48690" ht="12.75" customHeight="1" x14ac:dyDescent="0.2"/>
    <row r="48691" ht="12.75" customHeight="1" x14ac:dyDescent="0.2"/>
    <row r="48692" ht="12.75" customHeight="1" x14ac:dyDescent="0.2"/>
    <row r="48693" ht="12.75" customHeight="1" x14ac:dyDescent="0.2"/>
    <row r="48694" ht="12.75" customHeight="1" x14ac:dyDescent="0.2"/>
    <row r="48695" ht="12.75" customHeight="1" x14ac:dyDescent="0.2"/>
    <row r="48696" ht="12.75" customHeight="1" x14ac:dyDescent="0.2"/>
    <row r="48697" ht="12.75" customHeight="1" x14ac:dyDescent="0.2"/>
    <row r="48698" ht="12.75" customHeight="1" x14ac:dyDescent="0.2"/>
    <row r="48699" ht="12.75" customHeight="1" x14ac:dyDescent="0.2"/>
    <row r="48700" ht="12.75" customHeight="1" x14ac:dyDescent="0.2"/>
    <row r="48701" ht="12.75" customHeight="1" x14ac:dyDescent="0.2"/>
    <row r="48702" ht="12.75" customHeight="1" x14ac:dyDescent="0.2"/>
    <row r="48703" ht="12.75" customHeight="1" x14ac:dyDescent="0.2"/>
    <row r="48704" ht="12.75" customHeight="1" x14ac:dyDescent="0.2"/>
    <row r="48705" ht="12.75" customHeight="1" x14ac:dyDescent="0.2"/>
    <row r="48706" ht="12.75" customHeight="1" x14ac:dyDescent="0.2"/>
    <row r="48707" ht="12.75" customHeight="1" x14ac:dyDescent="0.2"/>
    <row r="48708" ht="12.75" customHeight="1" x14ac:dyDescent="0.2"/>
    <row r="48709" ht="12.75" customHeight="1" x14ac:dyDescent="0.2"/>
    <row r="48710" ht="12.75" customHeight="1" x14ac:dyDescent="0.2"/>
    <row r="48711" ht="12.75" customHeight="1" x14ac:dyDescent="0.2"/>
    <row r="48712" ht="12.75" customHeight="1" x14ac:dyDescent="0.2"/>
    <row r="48713" ht="12.75" customHeight="1" x14ac:dyDescent="0.2"/>
    <row r="48714" ht="12.75" customHeight="1" x14ac:dyDescent="0.2"/>
    <row r="48715" ht="12.75" customHeight="1" x14ac:dyDescent="0.2"/>
    <row r="48716" ht="12.75" customHeight="1" x14ac:dyDescent="0.2"/>
    <row r="48717" ht="12.75" customHeight="1" x14ac:dyDescent="0.2"/>
    <row r="48718" ht="12.75" customHeight="1" x14ac:dyDescent="0.2"/>
    <row r="48719" ht="12.75" customHeight="1" x14ac:dyDescent="0.2"/>
    <row r="48720" ht="12.75" customHeight="1" x14ac:dyDescent="0.2"/>
    <row r="48721" ht="12.75" customHeight="1" x14ac:dyDescent="0.2"/>
    <row r="48722" ht="12.75" customHeight="1" x14ac:dyDescent="0.2"/>
    <row r="48723" ht="12.75" customHeight="1" x14ac:dyDescent="0.2"/>
    <row r="48724" ht="12.75" customHeight="1" x14ac:dyDescent="0.2"/>
    <row r="48725" ht="12.75" customHeight="1" x14ac:dyDescent="0.2"/>
    <row r="48726" ht="12.75" customHeight="1" x14ac:dyDescent="0.2"/>
    <row r="48727" ht="12.75" customHeight="1" x14ac:dyDescent="0.2"/>
    <row r="48728" ht="12.75" customHeight="1" x14ac:dyDescent="0.2"/>
    <row r="48729" ht="12.75" customHeight="1" x14ac:dyDescent="0.2"/>
    <row r="48730" ht="12.75" customHeight="1" x14ac:dyDescent="0.2"/>
    <row r="48731" ht="12.75" customHeight="1" x14ac:dyDescent="0.2"/>
    <row r="48732" ht="12.75" customHeight="1" x14ac:dyDescent="0.2"/>
    <row r="48733" ht="12.75" customHeight="1" x14ac:dyDescent="0.2"/>
    <row r="48734" ht="12.75" customHeight="1" x14ac:dyDescent="0.2"/>
    <row r="48735" ht="12.75" customHeight="1" x14ac:dyDescent="0.2"/>
    <row r="48736" ht="12.75" customHeight="1" x14ac:dyDescent="0.2"/>
    <row r="48737" ht="12.75" customHeight="1" x14ac:dyDescent="0.2"/>
    <row r="48738" ht="12.75" customHeight="1" x14ac:dyDescent="0.2"/>
    <row r="48739" ht="12.75" customHeight="1" x14ac:dyDescent="0.2"/>
    <row r="48740" ht="12.75" customHeight="1" x14ac:dyDescent="0.2"/>
    <row r="48741" ht="12.75" customHeight="1" x14ac:dyDescent="0.2"/>
    <row r="48742" ht="12.75" customHeight="1" x14ac:dyDescent="0.2"/>
    <row r="48743" ht="12.75" customHeight="1" x14ac:dyDescent="0.2"/>
    <row r="48744" ht="12.75" customHeight="1" x14ac:dyDescent="0.2"/>
    <row r="48745" ht="12.75" customHeight="1" x14ac:dyDescent="0.2"/>
    <row r="48746" ht="12.75" customHeight="1" x14ac:dyDescent="0.2"/>
    <row r="48747" ht="12.75" customHeight="1" x14ac:dyDescent="0.2"/>
    <row r="48748" ht="12.75" customHeight="1" x14ac:dyDescent="0.2"/>
    <row r="48749" ht="12.75" customHeight="1" x14ac:dyDescent="0.2"/>
    <row r="48750" ht="12.75" customHeight="1" x14ac:dyDescent="0.2"/>
    <row r="48751" ht="12.75" customHeight="1" x14ac:dyDescent="0.2"/>
    <row r="48752" ht="12.75" customHeight="1" x14ac:dyDescent="0.2"/>
    <row r="48753" ht="12.75" customHeight="1" x14ac:dyDescent="0.2"/>
    <row r="48754" ht="12.75" customHeight="1" x14ac:dyDescent="0.2"/>
    <row r="48755" ht="12.75" customHeight="1" x14ac:dyDescent="0.2"/>
    <row r="48756" ht="12.75" customHeight="1" x14ac:dyDescent="0.2"/>
    <row r="48757" ht="12.75" customHeight="1" x14ac:dyDescent="0.2"/>
    <row r="48758" ht="12.75" customHeight="1" x14ac:dyDescent="0.2"/>
    <row r="48759" ht="12.75" customHeight="1" x14ac:dyDescent="0.2"/>
    <row r="48760" ht="12.75" customHeight="1" x14ac:dyDescent="0.2"/>
    <row r="48761" ht="12.75" customHeight="1" x14ac:dyDescent="0.2"/>
    <row r="48762" ht="12.75" customHeight="1" x14ac:dyDescent="0.2"/>
    <row r="48763" ht="12.75" customHeight="1" x14ac:dyDescent="0.2"/>
    <row r="48764" ht="12.75" customHeight="1" x14ac:dyDescent="0.2"/>
    <row r="48765" ht="12.75" customHeight="1" x14ac:dyDescent="0.2"/>
    <row r="48766" ht="12.75" customHeight="1" x14ac:dyDescent="0.2"/>
    <row r="48767" ht="12.75" customHeight="1" x14ac:dyDescent="0.2"/>
    <row r="48768" ht="12.75" customHeight="1" x14ac:dyDescent="0.2"/>
    <row r="48769" ht="12.75" customHeight="1" x14ac:dyDescent="0.2"/>
    <row r="48770" ht="12.75" customHeight="1" x14ac:dyDescent="0.2"/>
    <row r="48771" ht="12.75" customHeight="1" x14ac:dyDescent="0.2"/>
    <row r="48772" ht="12.75" customHeight="1" x14ac:dyDescent="0.2"/>
    <row r="48773" ht="12.75" customHeight="1" x14ac:dyDescent="0.2"/>
    <row r="48774" ht="12.75" customHeight="1" x14ac:dyDescent="0.2"/>
    <row r="48775" ht="12.75" customHeight="1" x14ac:dyDescent="0.2"/>
    <row r="48776" ht="12.75" customHeight="1" x14ac:dyDescent="0.2"/>
    <row r="48777" ht="12.75" customHeight="1" x14ac:dyDescent="0.2"/>
    <row r="48778" ht="12.75" customHeight="1" x14ac:dyDescent="0.2"/>
    <row r="48779" ht="12.75" customHeight="1" x14ac:dyDescent="0.2"/>
    <row r="48780" ht="12.75" customHeight="1" x14ac:dyDescent="0.2"/>
    <row r="48781" ht="12.75" customHeight="1" x14ac:dyDescent="0.2"/>
    <row r="48782" ht="12.75" customHeight="1" x14ac:dyDescent="0.2"/>
    <row r="48783" ht="12.75" customHeight="1" x14ac:dyDescent="0.2"/>
    <row r="48784" ht="12.75" customHeight="1" x14ac:dyDescent="0.2"/>
    <row r="48785" ht="12.75" customHeight="1" x14ac:dyDescent="0.2"/>
    <row r="48786" ht="12.75" customHeight="1" x14ac:dyDescent="0.2"/>
    <row r="48787" ht="12.75" customHeight="1" x14ac:dyDescent="0.2"/>
    <row r="48788" ht="12.75" customHeight="1" x14ac:dyDescent="0.2"/>
    <row r="48789" ht="12.75" customHeight="1" x14ac:dyDescent="0.2"/>
    <row r="48790" ht="12.75" customHeight="1" x14ac:dyDescent="0.2"/>
    <row r="48791" ht="12.75" customHeight="1" x14ac:dyDescent="0.2"/>
    <row r="48792" ht="12.75" customHeight="1" x14ac:dyDescent="0.2"/>
    <row r="48793" ht="12.75" customHeight="1" x14ac:dyDescent="0.2"/>
    <row r="48794" ht="12.75" customHeight="1" x14ac:dyDescent="0.2"/>
    <row r="48795" ht="12.75" customHeight="1" x14ac:dyDescent="0.2"/>
    <row r="48796" ht="12.75" customHeight="1" x14ac:dyDescent="0.2"/>
    <row r="48797" ht="12.75" customHeight="1" x14ac:dyDescent="0.2"/>
    <row r="48798" ht="12.75" customHeight="1" x14ac:dyDescent="0.2"/>
    <row r="48799" ht="12.75" customHeight="1" x14ac:dyDescent="0.2"/>
    <row r="48800" ht="12.75" customHeight="1" x14ac:dyDescent="0.2"/>
    <row r="48801" ht="12.75" customHeight="1" x14ac:dyDescent="0.2"/>
    <row r="48802" ht="12.75" customHeight="1" x14ac:dyDescent="0.2"/>
    <row r="48803" ht="12.75" customHeight="1" x14ac:dyDescent="0.2"/>
    <row r="48804" ht="12.75" customHeight="1" x14ac:dyDescent="0.2"/>
    <row r="48805" ht="12.75" customHeight="1" x14ac:dyDescent="0.2"/>
    <row r="48806" ht="12.75" customHeight="1" x14ac:dyDescent="0.2"/>
    <row r="48807" ht="12.75" customHeight="1" x14ac:dyDescent="0.2"/>
    <row r="48808" ht="12.75" customHeight="1" x14ac:dyDescent="0.2"/>
    <row r="48809" ht="12.75" customHeight="1" x14ac:dyDescent="0.2"/>
    <row r="48810" ht="12.75" customHeight="1" x14ac:dyDescent="0.2"/>
    <row r="48811" ht="12.75" customHeight="1" x14ac:dyDescent="0.2"/>
    <row r="48812" ht="12.75" customHeight="1" x14ac:dyDescent="0.2"/>
    <row r="48813" ht="12.75" customHeight="1" x14ac:dyDescent="0.2"/>
    <row r="48814" ht="12.75" customHeight="1" x14ac:dyDescent="0.2"/>
    <row r="48815" ht="12.75" customHeight="1" x14ac:dyDescent="0.2"/>
    <row r="48816" ht="12.75" customHeight="1" x14ac:dyDescent="0.2"/>
    <row r="48817" ht="12.75" customHeight="1" x14ac:dyDescent="0.2"/>
    <row r="48818" ht="12.75" customHeight="1" x14ac:dyDescent="0.2"/>
    <row r="48819" ht="12.75" customHeight="1" x14ac:dyDescent="0.2"/>
    <row r="48820" ht="12.75" customHeight="1" x14ac:dyDescent="0.2"/>
    <row r="48821" ht="12.75" customHeight="1" x14ac:dyDescent="0.2"/>
    <row r="48822" ht="12.75" customHeight="1" x14ac:dyDescent="0.2"/>
    <row r="48823" ht="12.75" customHeight="1" x14ac:dyDescent="0.2"/>
    <row r="48824" ht="12.75" customHeight="1" x14ac:dyDescent="0.2"/>
    <row r="48825" ht="12.75" customHeight="1" x14ac:dyDescent="0.2"/>
    <row r="48826" ht="12.75" customHeight="1" x14ac:dyDescent="0.2"/>
    <row r="48827" ht="12.75" customHeight="1" x14ac:dyDescent="0.2"/>
    <row r="48828" ht="12.75" customHeight="1" x14ac:dyDescent="0.2"/>
    <row r="48829" ht="12.75" customHeight="1" x14ac:dyDescent="0.2"/>
    <row r="48830" ht="12.75" customHeight="1" x14ac:dyDescent="0.2"/>
    <row r="48831" ht="12.75" customHeight="1" x14ac:dyDescent="0.2"/>
    <row r="48832" ht="12.75" customHeight="1" x14ac:dyDescent="0.2"/>
    <row r="48833" ht="12.75" customHeight="1" x14ac:dyDescent="0.2"/>
    <row r="48834" ht="12.75" customHeight="1" x14ac:dyDescent="0.2"/>
    <row r="48835" ht="12.75" customHeight="1" x14ac:dyDescent="0.2"/>
    <row r="48836" ht="12.75" customHeight="1" x14ac:dyDescent="0.2"/>
    <row r="48837" ht="12.75" customHeight="1" x14ac:dyDescent="0.2"/>
    <row r="48838" ht="12.75" customHeight="1" x14ac:dyDescent="0.2"/>
    <row r="48839" ht="12.75" customHeight="1" x14ac:dyDescent="0.2"/>
    <row r="48840" ht="12.75" customHeight="1" x14ac:dyDescent="0.2"/>
    <row r="48841" ht="12.75" customHeight="1" x14ac:dyDescent="0.2"/>
    <row r="48842" ht="12.75" customHeight="1" x14ac:dyDescent="0.2"/>
    <row r="48843" ht="12.75" customHeight="1" x14ac:dyDescent="0.2"/>
    <row r="48844" ht="12.75" customHeight="1" x14ac:dyDescent="0.2"/>
    <row r="48845" ht="12.75" customHeight="1" x14ac:dyDescent="0.2"/>
    <row r="48846" ht="12.75" customHeight="1" x14ac:dyDescent="0.2"/>
    <row r="48847" ht="12.75" customHeight="1" x14ac:dyDescent="0.2"/>
    <row r="48848" ht="12.75" customHeight="1" x14ac:dyDescent="0.2"/>
    <row r="48849" ht="12.75" customHeight="1" x14ac:dyDescent="0.2"/>
    <row r="48850" ht="12.75" customHeight="1" x14ac:dyDescent="0.2"/>
    <row r="48851" ht="12.75" customHeight="1" x14ac:dyDescent="0.2"/>
    <row r="48852" ht="12.75" customHeight="1" x14ac:dyDescent="0.2"/>
    <row r="48853" ht="12.75" customHeight="1" x14ac:dyDescent="0.2"/>
    <row r="48854" ht="12.75" customHeight="1" x14ac:dyDescent="0.2"/>
    <row r="48855" ht="12.75" customHeight="1" x14ac:dyDescent="0.2"/>
    <row r="48856" ht="12.75" customHeight="1" x14ac:dyDescent="0.2"/>
    <row r="48857" ht="12.75" customHeight="1" x14ac:dyDescent="0.2"/>
    <row r="48858" ht="12.75" customHeight="1" x14ac:dyDescent="0.2"/>
    <row r="48859" ht="12.75" customHeight="1" x14ac:dyDescent="0.2"/>
    <row r="48860" ht="12.75" customHeight="1" x14ac:dyDescent="0.2"/>
    <row r="48861" ht="12.75" customHeight="1" x14ac:dyDescent="0.2"/>
    <row r="48862" ht="12.75" customHeight="1" x14ac:dyDescent="0.2"/>
    <row r="48863" ht="12.75" customHeight="1" x14ac:dyDescent="0.2"/>
    <row r="48864" ht="12.75" customHeight="1" x14ac:dyDescent="0.2"/>
    <row r="48865" ht="12.75" customHeight="1" x14ac:dyDescent="0.2"/>
    <row r="48866" ht="12.75" customHeight="1" x14ac:dyDescent="0.2"/>
    <row r="48867" ht="12.75" customHeight="1" x14ac:dyDescent="0.2"/>
    <row r="48868" ht="12.75" customHeight="1" x14ac:dyDescent="0.2"/>
    <row r="48869" ht="12.75" customHeight="1" x14ac:dyDescent="0.2"/>
    <row r="48870" ht="12.75" customHeight="1" x14ac:dyDescent="0.2"/>
    <row r="48871" ht="12.75" customHeight="1" x14ac:dyDescent="0.2"/>
    <row r="48872" ht="12.75" customHeight="1" x14ac:dyDescent="0.2"/>
    <row r="48873" ht="12.75" customHeight="1" x14ac:dyDescent="0.2"/>
    <row r="48874" ht="12.75" customHeight="1" x14ac:dyDescent="0.2"/>
    <row r="48875" ht="12.75" customHeight="1" x14ac:dyDescent="0.2"/>
    <row r="48876" ht="12.75" customHeight="1" x14ac:dyDescent="0.2"/>
    <row r="48877" ht="12.75" customHeight="1" x14ac:dyDescent="0.2"/>
    <row r="48878" ht="12.75" customHeight="1" x14ac:dyDescent="0.2"/>
    <row r="48879" ht="12.75" customHeight="1" x14ac:dyDescent="0.2"/>
    <row r="48880" ht="12.75" customHeight="1" x14ac:dyDescent="0.2"/>
    <row r="48881" ht="12.75" customHeight="1" x14ac:dyDescent="0.2"/>
    <row r="48882" ht="12.75" customHeight="1" x14ac:dyDescent="0.2"/>
    <row r="48883" ht="12.75" customHeight="1" x14ac:dyDescent="0.2"/>
    <row r="48884" ht="12.75" customHeight="1" x14ac:dyDescent="0.2"/>
    <row r="48885" ht="12.75" customHeight="1" x14ac:dyDescent="0.2"/>
    <row r="48886" ht="12.75" customHeight="1" x14ac:dyDescent="0.2"/>
    <row r="48887" ht="12.75" customHeight="1" x14ac:dyDescent="0.2"/>
    <row r="48888" ht="12.75" customHeight="1" x14ac:dyDescent="0.2"/>
    <row r="48889" ht="12.75" customHeight="1" x14ac:dyDescent="0.2"/>
    <row r="48890" ht="12.75" customHeight="1" x14ac:dyDescent="0.2"/>
    <row r="48891" ht="12.75" customHeight="1" x14ac:dyDescent="0.2"/>
    <row r="48892" ht="12.75" customHeight="1" x14ac:dyDescent="0.2"/>
    <row r="48893" ht="12.75" customHeight="1" x14ac:dyDescent="0.2"/>
    <row r="48894" ht="12.75" customHeight="1" x14ac:dyDescent="0.2"/>
    <row r="48895" ht="12.75" customHeight="1" x14ac:dyDescent="0.2"/>
    <row r="48896" ht="12.75" customHeight="1" x14ac:dyDescent="0.2"/>
    <row r="48897" ht="12.75" customHeight="1" x14ac:dyDescent="0.2"/>
    <row r="48898" ht="12.75" customHeight="1" x14ac:dyDescent="0.2"/>
    <row r="48899" ht="12.75" customHeight="1" x14ac:dyDescent="0.2"/>
    <row r="48900" ht="12.75" customHeight="1" x14ac:dyDescent="0.2"/>
    <row r="48901" ht="12.75" customHeight="1" x14ac:dyDescent="0.2"/>
    <row r="48902" ht="12.75" customHeight="1" x14ac:dyDescent="0.2"/>
    <row r="48903" ht="12.75" customHeight="1" x14ac:dyDescent="0.2"/>
    <row r="48904" ht="12.75" customHeight="1" x14ac:dyDescent="0.2"/>
    <row r="48905" ht="12.75" customHeight="1" x14ac:dyDescent="0.2"/>
    <row r="48906" ht="12.75" customHeight="1" x14ac:dyDescent="0.2"/>
    <row r="48907" ht="12.75" customHeight="1" x14ac:dyDescent="0.2"/>
    <row r="48908" ht="12.75" customHeight="1" x14ac:dyDescent="0.2"/>
    <row r="48909" ht="12.75" customHeight="1" x14ac:dyDescent="0.2"/>
    <row r="48910" ht="12.75" customHeight="1" x14ac:dyDescent="0.2"/>
    <row r="48911" ht="12.75" customHeight="1" x14ac:dyDescent="0.2"/>
    <row r="48912" ht="12.75" customHeight="1" x14ac:dyDescent="0.2"/>
    <row r="48913" ht="12.75" customHeight="1" x14ac:dyDescent="0.2"/>
    <row r="48914" ht="12.75" customHeight="1" x14ac:dyDescent="0.2"/>
    <row r="48915" ht="12.75" customHeight="1" x14ac:dyDescent="0.2"/>
    <row r="48916" ht="12.75" customHeight="1" x14ac:dyDescent="0.2"/>
    <row r="48917" ht="12.75" customHeight="1" x14ac:dyDescent="0.2"/>
    <row r="48918" ht="12.75" customHeight="1" x14ac:dyDescent="0.2"/>
    <row r="48919" ht="12.75" customHeight="1" x14ac:dyDescent="0.2"/>
    <row r="48920" ht="12.75" customHeight="1" x14ac:dyDescent="0.2"/>
    <row r="48921" ht="12.75" customHeight="1" x14ac:dyDescent="0.2"/>
    <row r="48922" ht="12.75" customHeight="1" x14ac:dyDescent="0.2"/>
    <row r="48923" ht="12.75" customHeight="1" x14ac:dyDescent="0.2"/>
    <row r="48924" ht="12.75" customHeight="1" x14ac:dyDescent="0.2"/>
    <row r="48925" ht="12.75" customHeight="1" x14ac:dyDescent="0.2"/>
    <row r="48926" ht="12.75" customHeight="1" x14ac:dyDescent="0.2"/>
    <row r="48927" ht="12.75" customHeight="1" x14ac:dyDescent="0.2"/>
    <row r="48928" ht="12.75" customHeight="1" x14ac:dyDescent="0.2"/>
    <row r="48929" ht="12.75" customHeight="1" x14ac:dyDescent="0.2"/>
    <row r="48930" ht="12.75" customHeight="1" x14ac:dyDescent="0.2"/>
    <row r="48931" ht="12.75" customHeight="1" x14ac:dyDescent="0.2"/>
    <row r="48932" ht="12.75" customHeight="1" x14ac:dyDescent="0.2"/>
    <row r="48933" ht="12.75" customHeight="1" x14ac:dyDescent="0.2"/>
    <row r="48934" ht="12.75" customHeight="1" x14ac:dyDescent="0.2"/>
    <row r="48935" ht="12.75" customHeight="1" x14ac:dyDescent="0.2"/>
    <row r="48936" ht="12.75" customHeight="1" x14ac:dyDescent="0.2"/>
    <row r="48937" ht="12.75" customHeight="1" x14ac:dyDescent="0.2"/>
    <row r="48938" ht="12.75" customHeight="1" x14ac:dyDescent="0.2"/>
    <row r="48939" ht="12.75" customHeight="1" x14ac:dyDescent="0.2"/>
    <row r="48940" ht="12.75" customHeight="1" x14ac:dyDescent="0.2"/>
    <row r="48941" ht="12.75" customHeight="1" x14ac:dyDescent="0.2"/>
    <row r="48942" ht="12.75" customHeight="1" x14ac:dyDescent="0.2"/>
    <row r="48943" ht="12.75" customHeight="1" x14ac:dyDescent="0.2"/>
    <row r="48944" ht="12.75" customHeight="1" x14ac:dyDescent="0.2"/>
    <row r="48945" ht="12.75" customHeight="1" x14ac:dyDescent="0.2"/>
    <row r="48946" ht="12.75" customHeight="1" x14ac:dyDescent="0.2"/>
    <row r="48947" ht="12.75" customHeight="1" x14ac:dyDescent="0.2"/>
    <row r="48948" ht="12.75" customHeight="1" x14ac:dyDescent="0.2"/>
    <row r="48949" ht="12.75" customHeight="1" x14ac:dyDescent="0.2"/>
    <row r="48950" ht="12.75" customHeight="1" x14ac:dyDescent="0.2"/>
    <row r="48951" ht="12.75" customHeight="1" x14ac:dyDescent="0.2"/>
    <row r="48952" ht="12.75" customHeight="1" x14ac:dyDescent="0.2"/>
    <row r="48953" ht="12.75" customHeight="1" x14ac:dyDescent="0.2"/>
    <row r="48954" ht="12.75" customHeight="1" x14ac:dyDescent="0.2"/>
    <row r="48955" ht="12.75" customHeight="1" x14ac:dyDescent="0.2"/>
    <row r="48956" ht="12.75" customHeight="1" x14ac:dyDescent="0.2"/>
    <row r="48957" ht="12.75" customHeight="1" x14ac:dyDescent="0.2"/>
    <row r="48958" ht="12.75" customHeight="1" x14ac:dyDescent="0.2"/>
    <row r="48959" ht="12.75" customHeight="1" x14ac:dyDescent="0.2"/>
    <row r="48960" ht="12.75" customHeight="1" x14ac:dyDescent="0.2"/>
    <row r="48961" ht="12.75" customHeight="1" x14ac:dyDescent="0.2"/>
    <row r="48962" ht="12.75" customHeight="1" x14ac:dyDescent="0.2"/>
    <row r="48963" ht="12.75" customHeight="1" x14ac:dyDescent="0.2"/>
    <row r="48964" ht="12.75" customHeight="1" x14ac:dyDescent="0.2"/>
    <row r="48965" ht="12.75" customHeight="1" x14ac:dyDescent="0.2"/>
    <row r="48966" ht="12.75" customHeight="1" x14ac:dyDescent="0.2"/>
    <row r="48967" ht="12.75" customHeight="1" x14ac:dyDescent="0.2"/>
    <row r="48968" ht="12.75" customHeight="1" x14ac:dyDescent="0.2"/>
    <row r="48969" ht="12.75" customHeight="1" x14ac:dyDescent="0.2"/>
    <row r="48970" ht="12.75" customHeight="1" x14ac:dyDescent="0.2"/>
    <row r="48971" ht="12.75" customHeight="1" x14ac:dyDescent="0.2"/>
    <row r="48972" ht="12.75" customHeight="1" x14ac:dyDescent="0.2"/>
    <row r="48973" ht="12.75" customHeight="1" x14ac:dyDescent="0.2"/>
    <row r="48974" ht="12.75" customHeight="1" x14ac:dyDescent="0.2"/>
    <row r="48975" ht="12.75" customHeight="1" x14ac:dyDescent="0.2"/>
    <row r="48976" ht="12.75" customHeight="1" x14ac:dyDescent="0.2"/>
    <row r="48977" ht="12.75" customHeight="1" x14ac:dyDescent="0.2"/>
    <row r="48978" ht="12.75" customHeight="1" x14ac:dyDescent="0.2"/>
    <row r="48979" ht="12.75" customHeight="1" x14ac:dyDescent="0.2"/>
    <row r="48980" ht="12.75" customHeight="1" x14ac:dyDescent="0.2"/>
    <row r="48981" ht="12.75" customHeight="1" x14ac:dyDescent="0.2"/>
    <row r="48982" ht="12.75" customHeight="1" x14ac:dyDescent="0.2"/>
    <row r="48983" ht="12.75" customHeight="1" x14ac:dyDescent="0.2"/>
    <row r="48984" ht="12.75" customHeight="1" x14ac:dyDescent="0.2"/>
    <row r="48985" ht="12.75" customHeight="1" x14ac:dyDescent="0.2"/>
    <row r="48986" ht="12.75" customHeight="1" x14ac:dyDescent="0.2"/>
    <row r="48987" ht="12.75" customHeight="1" x14ac:dyDescent="0.2"/>
    <row r="48988" ht="12.75" customHeight="1" x14ac:dyDescent="0.2"/>
    <row r="48989" ht="12.75" customHeight="1" x14ac:dyDescent="0.2"/>
    <row r="48990" ht="12.75" customHeight="1" x14ac:dyDescent="0.2"/>
    <row r="48991" ht="12.75" customHeight="1" x14ac:dyDescent="0.2"/>
    <row r="48992" ht="12.75" customHeight="1" x14ac:dyDescent="0.2"/>
    <row r="48993" ht="12.75" customHeight="1" x14ac:dyDescent="0.2"/>
    <row r="48994" ht="12.75" customHeight="1" x14ac:dyDescent="0.2"/>
    <row r="48995" ht="12.75" customHeight="1" x14ac:dyDescent="0.2"/>
    <row r="48996" ht="12.75" customHeight="1" x14ac:dyDescent="0.2"/>
    <row r="48997" ht="12.75" customHeight="1" x14ac:dyDescent="0.2"/>
    <row r="48998" ht="12.75" customHeight="1" x14ac:dyDescent="0.2"/>
    <row r="48999" ht="12.75" customHeight="1" x14ac:dyDescent="0.2"/>
    <row r="49000" ht="12.75" customHeight="1" x14ac:dyDescent="0.2"/>
    <row r="49001" ht="12.75" customHeight="1" x14ac:dyDescent="0.2"/>
    <row r="49002" ht="12.75" customHeight="1" x14ac:dyDescent="0.2"/>
    <row r="49003" ht="12.75" customHeight="1" x14ac:dyDescent="0.2"/>
    <row r="49004" ht="12.75" customHeight="1" x14ac:dyDescent="0.2"/>
    <row r="49005" ht="12.75" customHeight="1" x14ac:dyDescent="0.2"/>
    <row r="49006" ht="12.75" customHeight="1" x14ac:dyDescent="0.2"/>
    <row r="49007" ht="12.75" customHeight="1" x14ac:dyDescent="0.2"/>
    <row r="49008" ht="12.75" customHeight="1" x14ac:dyDescent="0.2"/>
    <row r="49009" ht="12.75" customHeight="1" x14ac:dyDescent="0.2"/>
    <row r="49010" ht="12.75" customHeight="1" x14ac:dyDescent="0.2"/>
    <row r="49011" ht="12.75" customHeight="1" x14ac:dyDescent="0.2"/>
    <row r="49012" ht="12.75" customHeight="1" x14ac:dyDescent="0.2"/>
    <row r="49013" ht="12.75" customHeight="1" x14ac:dyDescent="0.2"/>
    <row r="49014" ht="12.75" customHeight="1" x14ac:dyDescent="0.2"/>
    <row r="49015" ht="12.75" customHeight="1" x14ac:dyDescent="0.2"/>
    <row r="49016" ht="12.75" customHeight="1" x14ac:dyDescent="0.2"/>
    <row r="49017" ht="12.75" customHeight="1" x14ac:dyDescent="0.2"/>
    <row r="49018" ht="12.75" customHeight="1" x14ac:dyDescent="0.2"/>
    <row r="49019" ht="12.75" customHeight="1" x14ac:dyDescent="0.2"/>
    <row r="49020" ht="12.75" customHeight="1" x14ac:dyDescent="0.2"/>
    <row r="49021" ht="12.75" customHeight="1" x14ac:dyDescent="0.2"/>
    <row r="49022" ht="12.75" customHeight="1" x14ac:dyDescent="0.2"/>
    <row r="49023" ht="12.75" customHeight="1" x14ac:dyDescent="0.2"/>
    <row r="49024" ht="12.75" customHeight="1" x14ac:dyDescent="0.2"/>
    <row r="49025" ht="12.75" customHeight="1" x14ac:dyDescent="0.2"/>
    <row r="49026" ht="12.75" customHeight="1" x14ac:dyDescent="0.2"/>
    <row r="49027" ht="12.75" customHeight="1" x14ac:dyDescent="0.2"/>
    <row r="49028" ht="12.75" customHeight="1" x14ac:dyDescent="0.2"/>
    <row r="49029" ht="12.75" customHeight="1" x14ac:dyDescent="0.2"/>
    <row r="49030" ht="12.75" customHeight="1" x14ac:dyDescent="0.2"/>
    <row r="49031" ht="12.75" customHeight="1" x14ac:dyDescent="0.2"/>
    <row r="49032" ht="12.75" customHeight="1" x14ac:dyDescent="0.2"/>
    <row r="49033" ht="12.75" customHeight="1" x14ac:dyDescent="0.2"/>
    <row r="49034" ht="12.75" customHeight="1" x14ac:dyDescent="0.2"/>
    <row r="49035" ht="12.75" customHeight="1" x14ac:dyDescent="0.2"/>
    <row r="49036" ht="12.75" customHeight="1" x14ac:dyDescent="0.2"/>
    <row r="49037" ht="12.75" customHeight="1" x14ac:dyDescent="0.2"/>
    <row r="49038" ht="12.75" customHeight="1" x14ac:dyDescent="0.2"/>
    <row r="49039" ht="12.75" customHeight="1" x14ac:dyDescent="0.2"/>
    <row r="49040" ht="12.75" customHeight="1" x14ac:dyDescent="0.2"/>
    <row r="49041" ht="12.75" customHeight="1" x14ac:dyDescent="0.2"/>
    <row r="49042" ht="12.75" customHeight="1" x14ac:dyDescent="0.2"/>
    <row r="49043" ht="12.75" customHeight="1" x14ac:dyDescent="0.2"/>
    <row r="49044" ht="12.75" customHeight="1" x14ac:dyDescent="0.2"/>
    <row r="49045" ht="12.75" customHeight="1" x14ac:dyDescent="0.2"/>
    <row r="49046" ht="12.75" customHeight="1" x14ac:dyDescent="0.2"/>
    <row r="49047" ht="12.75" customHeight="1" x14ac:dyDescent="0.2"/>
    <row r="49048" ht="12.75" customHeight="1" x14ac:dyDescent="0.2"/>
    <row r="49049" ht="12.75" customHeight="1" x14ac:dyDescent="0.2"/>
    <row r="49050" ht="12.75" customHeight="1" x14ac:dyDescent="0.2"/>
    <row r="49051" ht="12.75" customHeight="1" x14ac:dyDescent="0.2"/>
    <row r="49052" ht="12.75" customHeight="1" x14ac:dyDescent="0.2"/>
    <row r="49053" ht="12.75" customHeight="1" x14ac:dyDescent="0.2"/>
    <row r="49054" ht="12.75" customHeight="1" x14ac:dyDescent="0.2"/>
    <row r="49055" ht="12.75" customHeight="1" x14ac:dyDescent="0.2"/>
    <row r="49056" ht="12.75" customHeight="1" x14ac:dyDescent="0.2"/>
    <row r="49057" ht="12.75" customHeight="1" x14ac:dyDescent="0.2"/>
    <row r="49058" ht="12.75" customHeight="1" x14ac:dyDescent="0.2"/>
    <row r="49059" ht="12.75" customHeight="1" x14ac:dyDescent="0.2"/>
    <row r="49060" ht="12.75" customHeight="1" x14ac:dyDescent="0.2"/>
    <row r="49061" ht="12.75" customHeight="1" x14ac:dyDescent="0.2"/>
    <row r="49062" ht="12.75" customHeight="1" x14ac:dyDescent="0.2"/>
    <row r="49063" ht="12.75" customHeight="1" x14ac:dyDescent="0.2"/>
    <row r="49064" ht="12.75" customHeight="1" x14ac:dyDescent="0.2"/>
    <row r="49065" ht="12.75" customHeight="1" x14ac:dyDescent="0.2"/>
    <row r="49066" ht="12.75" customHeight="1" x14ac:dyDescent="0.2"/>
    <row r="49067" ht="12.75" customHeight="1" x14ac:dyDescent="0.2"/>
    <row r="49068" ht="12.75" customHeight="1" x14ac:dyDescent="0.2"/>
    <row r="49069" ht="12.75" customHeight="1" x14ac:dyDescent="0.2"/>
    <row r="49070" ht="12.75" customHeight="1" x14ac:dyDescent="0.2"/>
    <row r="49071" ht="12.75" customHeight="1" x14ac:dyDescent="0.2"/>
    <row r="49072" ht="12.75" customHeight="1" x14ac:dyDescent="0.2"/>
    <row r="49073" ht="12.75" customHeight="1" x14ac:dyDescent="0.2"/>
    <row r="49074" ht="12.75" customHeight="1" x14ac:dyDescent="0.2"/>
    <row r="49075" ht="12.75" customHeight="1" x14ac:dyDescent="0.2"/>
    <row r="49076" ht="12.75" customHeight="1" x14ac:dyDescent="0.2"/>
    <row r="49077" ht="12.75" customHeight="1" x14ac:dyDescent="0.2"/>
    <row r="49078" ht="12.75" customHeight="1" x14ac:dyDescent="0.2"/>
    <row r="49079" ht="12.75" customHeight="1" x14ac:dyDescent="0.2"/>
    <row r="49080" ht="12.75" customHeight="1" x14ac:dyDescent="0.2"/>
    <row r="49081" ht="12.75" customHeight="1" x14ac:dyDescent="0.2"/>
    <row r="49082" ht="12.75" customHeight="1" x14ac:dyDescent="0.2"/>
    <row r="49083" ht="12.75" customHeight="1" x14ac:dyDescent="0.2"/>
    <row r="49084" ht="12.75" customHeight="1" x14ac:dyDescent="0.2"/>
    <row r="49085" ht="12.75" customHeight="1" x14ac:dyDescent="0.2"/>
    <row r="49086" ht="12.75" customHeight="1" x14ac:dyDescent="0.2"/>
    <row r="49087" ht="12.75" customHeight="1" x14ac:dyDescent="0.2"/>
    <row r="49088" ht="12.75" customHeight="1" x14ac:dyDescent="0.2"/>
    <row r="49089" ht="12.75" customHeight="1" x14ac:dyDescent="0.2"/>
    <row r="49090" ht="12.75" customHeight="1" x14ac:dyDescent="0.2"/>
    <row r="49091" ht="12.75" customHeight="1" x14ac:dyDescent="0.2"/>
    <row r="49092" ht="12.75" customHeight="1" x14ac:dyDescent="0.2"/>
    <row r="49093" ht="12.75" customHeight="1" x14ac:dyDescent="0.2"/>
    <row r="49094" ht="12.75" customHeight="1" x14ac:dyDescent="0.2"/>
    <row r="49095" ht="12.75" customHeight="1" x14ac:dyDescent="0.2"/>
    <row r="49096" ht="12.75" customHeight="1" x14ac:dyDescent="0.2"/>
    <row r="49097" ht="12.75" customHeight="1" x14ac:dyDescent="0.2"/>
    <row r="49098" ht="12.75" customHeight="1" x14ac:dyDescent="0.2"/>
    <row r="49099" ht="12.75" customHeight="1" x14ac:dyDescent="0.2"/>
    <row r="49100" ht="12.75" customHeight="1" x14ac:dyDescent="0.2"/>
    <row r="49101" ht="12.75" customHeight="1" x14ac:dyDescent="0.2"/>
    <row r="49102" ht="12.75" customHeight="1" x14ac:dyDescent="0.2"/>
    <row r="49103" ht="12.75" customHeight="1" x14ac:dyDescent="0.2"/>
    <row r="49104" ht="12.75" customHeight="1" x14ac:dyDescent="0.2"/>
    <row r="49105" ht="12.75" customHeight="1" x14ac:dyDescent="0.2"/>
    <row r="49106" ht="12.75" customHeight="1" x14ac:dyDescent="0.2"/>
    <row r="49107" ht="12.75" customHeight="1" x14ac:dyDescent="0.2"/>
    <row r="49108" ht="12.75" customHeight="1" x14ac:dyDescent="0.2"/>
    <row r="49109" ht="12.75" customHeight="1" x14ac:dyDescent="0.2"/>
    <row r="49110" ht="12.75" customHeight="1" x14ac:dyDescent="0.2"/>
    <row r="49111" ht="12.75" customHeight="1" x14ac:dyDescent="0.2"/>
    <row r="49112" ht="12.75" customHeight="1" x14ac:dyDescent="0.2"/>
    <row r="49113" ht="12.75" customHeight="1" x14ac:dyDescent="0.2"/>
    <row r="49114" ht="12.75" customHeight="1" x14ac:dyDescent="0.2"/>
    <row r="49115" ht="12.75" customHeight="1" x14ac:dyDescent="0.2"/>
    <row r="49116" ht="12.75" customHeight="1" x14ac:dyDescent="0.2"/>
    <row r="49117" ht="12.75" customHeight="1" x14ac:dyDescent="0.2"/>
    <row r="49118" ht="12.75" customHeight="1" x14ac:dyDescent="0.2"/>
    <row r="49119" ht="12.75" customHeight="1" x14ac:dyDescent="0.2"/>
    <row r="49120" ht="12.75" customHeight="1" x14ac:dyDescent="0.2"/>
    <row r="49121" ht="12.75" customHeight="1" x14ac:dyDescent="0.2"/>
    <row r="49122" ht="12.75" customHeight="1" x14ac:dyDescent="0.2"/>
    <row r="49123" ht="12.75" customHeight="1" x14ac:dyDescent="0.2"/>
    <row r="49124" ht="12.75" customHeight="1" x14ac:dyDescent="0.2"/>
    <row r="49125" ht="12.75" customHeight="1" x14ac:dyDescent="0.2"/>
    <row r="49126" ht="12.75" customHeight="1" x14ac:dyDescent="0.2"/>
    <row r="49127" ht="12.75" customHeight="1" x14ac:dyDescent="0.2"/>
    <row r="49128" ht="12.75" customHeight="1" x14ac:dyDescent="0.2"/>
    <row r="49129" ht="12.75" customHeight="1" x14ac:dyDescent="0.2"/>
    <row r="49130" ht="12.75" customHeight="1" x14ac:dyDescent="0.2"/>
    <row r="49131" ht="12.75" customHeight="1" x14ac:dyDescent="0.2"/>
    <row r="49132" ht="12.75" customHeight="1" x14ac:dyDescent="0.2"/>
    <row r="49133" ht="12.75" customHeight="1" x14ac:dyDescent="0.2"/>
    <row r="49134" ht="12.75" customHeight="1" x14ac:dyDescent="0.2"/>
    <row r="49135" ht="12.75" customHeight="1" x14ac:dyDescent="0.2"/>
    <row r="49136" ht="12.75" customHeight="1" x14ac:dyDescent="0.2"/>
    <row r="49137" ht="12.75" customHeight="1" x14ac:dyDescent="0.2"/>
    <row r="49138" ht="12.75" customHeight="1" x14ac:dyDescent="0.2"/>
    <row r="49139" ht="12.75" customHeight="1" x14ac:dyDescent="0.2"/>
    <row r="49140" ht="12.75" customHeight="1" x14ac:dyDescent="0.2"/>
    <row r="49141" ht="12.75" customHeight="1" x14ac:dyDescent="0.2"/>
    <row r="49142" ht="12.75" customHeight="1" x14ac:dyDescent="0.2"/>
    <row r="49143" ht="12.75" customHeight="1" x14ac:dyDescent="0.2"/>
    <row r="49144" ht="12.75" customHeight="1" x14ac:dyDescent="0.2"/>
    <row r="49145" ht="12.75" customHeight="1" x14ac:dyDescent="0.2"/>
    <row r="49146" ht="12.75" customHeight="1" x14ac:dyDescent="0.2"/>
    <row r="49147" ht="12.75" customHeight="1" x14ac:dyDescent="0.2"/>
    <row r="49148" ht="12.75" customHeight="1" x14ac:dyDescent="0.2"/>
    <row r="49149" ht="12.75" customHeight="1" x14ac:dyDescent="0.2"/>
    <row r="49150" ht="12.75" customHeight="1" x14ac:dyDescent="0.2"/>
    <row r="49151" ht="12.75" customHeight="1" x14ac:dyDescent="0.2"/>
    <row r="49152" ht="12.75" customHeight="1" x14ac:dyDescent="0.2"/>
    <row r="49153" ht="12.75" customHeight="1" x14ac:dyDescent="0.2"/>
    <row r="49154" ht="12.75" customHeight="1" x14ac:dyDescent="0.2"/>
    <row r="49155" ht="12.75" customHeight="1" x14ac:dyDescent="0.2"/>
    <row r="49156" ht="12.75" customHeight="1" x14ac:dyDescent="0.2"/>
    <row r="49157" ht="12.75" customHeight="1" x14ac:dyDescent="0.2"/>
    <row r="49158" ht="12.75" customHeight="1" x14ac:dyDescent="0.2"/>
    <row r="49159" ht="12.75" customHeight="1" x14ac:dyDescent="0.2"/>
    <row r="49160" ht="12.75" customHeight="1" x14ac:dyDescent="0.2"/>
    <row r="49161" ht="12.75" customHeight="1" x14ac:dyDescent="0.2"/>
    <row r="49162" ht="12.75" customHeight="1" x14ac:dyDescent="0.2"/>
    <row r="49163" ht="12.75" customHeight="1" x14ac:dyDescent="0.2"/>
    <row r="49164" ht="12.75" customHeight="1" x14ac:dyDescent="0.2"/>
    <row r="49165" ht="12.75" customHeight="1" x14ac:dyDescent="0.2"/>
    <row r="49166" ht="12.75" customHeight="1" x14ac:dyDescent="0.2"/>
    <row r="49167" ht="12.75" customHeight="1" x14ac:dyDescent="0.2"/>
    <row r="49168" ht="12.75" customHeight="1" x14ac:dyDescent="0.2"/>
    <row r="49169" ht="12.75" customHeight="1" x14ac:dyDescent="0.2"/>
    <row r="49170" ht="12.75" customHeight="1" x14ac:dyDescent="0.2"/>
    <row r="49171" ht="12.75" customHeight="1" x14ac:dyDescent="0.2"/>
    <row r="49172" ht="12.75" customHeight="1" x14ac:dyDescent="0.2"/>
    <row r="49173" ht="12.75" customHeight="1" x14ac:dyDescent="0.2"/>
    <row r="49174" ht="12.75" customHeight="1" x14ac:dyDescent="0.2"/>
    <row r="49175" ht="12.75" customHeight="1" x14ac:dyDescent="0.2"/>
    <row r="49176" ht="12.75" customHeight="1" x14ac:dyDescent="0.2"/>
    <row r="49177" ht="12.75" customHeight="1" x14ac:dyDescent="0.2"/>
    <row r="49178" ht="12.75" customHeight="1" x14ac:dyDescent="0.2"/>
    <row r="49179" ht="12.75" customHeight="1" x14ac:dyDescent="0.2"/>
    <row r="49180" ht="12.75" customHeight="1" x14ac:dyDescent="0.2"/>
    <row r="49181" ht="12.75" customHeight="1" x14ac:dyDescent="0.2"/>
    <row r="49182" ht="12.75" customHeight="1" x14ac:dyDescent="0.2"/>
    <row r="49183" ht="12.75" customHeight="1" x14ac:dyDescent="0.2"/>
    <row r="49184" ht="12.75" customHeight="1" x14ac:dyDescent="0.2"/>
    <row r="49185" ht="12.75" customHeight="1" x14ac:dyDescent="0.2"/>
    <row r="49186" ht="12.75" customHeight="1" x14ac:dyDescent="0.2"/>
    <row r="49187" ht="12.75" customHeight="1" x14ac:dyDescent="0.2"/>
    <row r="49188" ht="12.75" customHeight="1" x14ac:dyDescent="0.2"/>
    <row r="49189" ht="12.75" customHeight="1" x14ac:dyDescent="0.2"/>
    <row r="49190" ht="12.75" customHeight="1" x14ac:dyDescent="0.2"/>
    <row r="49191" ht="12.75" customHeight="1" x14ac:dyDescent="0.2"/>
    <row r="49192" ht="12.75" customHeight="1" x14ac:dyDescent="0.2"/>
    <row r="49193" ht="12.75" customHeight="1" x14ac:dyDescent="0.2"/>
    <row r="49194" ht="12.75" customHeight="1" x14ac:dyDescent="0.2"/>
    <row r="49195" ht="12.75" customHeight="1" x14ac:dyDescent="0.2"/>
    <row r="49196" ht="12.75" customHeight="1" x14ac:dyDescent="0.2"/>
    <row r="49197" ht="12.75" customHeight="1" x14ac:dyDescent="0.2"/>
    <row r="49198" ht="12.75" customHeight="1" x14ac:dyDescent="0.2"/>
    <row r="49199" ht="12.75" customHeight="1" x14ac:dyDescent="0.2"/>
    <row r="49200" ht="12.75" customHeight="1" x14ac:dyDescent="0.2"/>
    <row r="49201" ht="12.75" customHeight="1" x14ac:dyDescent="0.2"/>
    <row r="49202" ht="12.75" customHeight="1" x14ac:dyDescent="0.2"/>
    <row r="49203" ht="12.75" customHeight="1" x14ac:dyDescent="0.2"/>
    <row r="49204" ht="12.75" customHeight="1" x14ac:dyDescent="0.2"/>
    <row r="49205" ht="12.75" customHeight="1" x14ac:dyDescent="0.2"/>
    <row r="49206" ht="12.75" customHeight="1" x14ac:dyDescent="0.2"/>
    <row r="49207" ht="12.75" customHeight="1" x14ac:dyDescent="0.2"/>
    <row r="49208" ht="12.75" customHeight="1" x14ac:dyDescent="0.2"/>
    <row r="49209" ht="12.75" customHeight="1" x14ac:dyDescent="0.2"/>
    <row r="49210" ht="12.75" customHeight="1" x14ac:dyDescent="0.2"/>
    <row r="49211" ht="12.75" customHeight="1" x14ac:dyDescent="0.2"/>
    <row r="49212" ht="12.75" customHeight="1" x14ac:dyDescent="0.2"/>
    <row r="49213" ht="12.75" customHeight="1" x14ac:dyDescent="0.2"/>
    <row r="49214" ht="12.75" customHeight="1" x14ac:dyDescent="0.2"/>
    <row r="49215" ht="12.75" customHeight="1" x14ac:dyDescent="0.2"/>
    <row r="49216" ht="12.75" customHeight="1" x14ac:dyDescent="0.2"/>
    <row r="49217" ht="12.75" customHeight="1" x14ac:dyDescent="0.2"/>
    <row r="49218" ht="12.75" customHeight="1" x14ac:dyDescent="0.2"/>
    <row r="49219" ht="12.75" customHeight="1" x14ac:dyDescent="0.2"/>
    <row r="49220" ht="12.75" customHeight="1" x14ac:dyDescent="0.2"/>
    <row r="49221" ht="12.75" customHeight="1" x14ac:dyDescent="0.2"/>
    <row r="49222" ht="12.75" customHeight="1" x14ac:dyDescent="0.2"/>
    <row r="49223" ht="12.75" customHeight="1" x14ac:dyDescent="0.2"/>
    <row r="49224" ht="12.75" customHeight="1" x14ac:dyDescent="0.2"/>
    <row r="49225" ht="12.75" customHeight="1" x14ac:dyDescent="0.2"/>
    <row r="49226" ht="12.75" customHeight="1" x14ac:dyDescent="0.2"/>
    <row r="49227" ht="12.75" customHeight="1" x14ac:dyDescent="0.2"/>
    <row r="49228" ht="12.75" customHeight="1" x14ac:dyDescent="0.2"/>
    <row r="49229" ht="12.75" customHeight="1" x14ac:dyDescent="0.2"/>
    <row r="49230" ht="12.75" customHeight="1" x14ac:dyDescent="0.2"/>
    <row r="49231" ht="12.75" customHeight="1" x14ac:dyDescent="0.2"/>
    <row r="49232" ht="12.75" customHeight="1" x14ac:dyDescent="0.2"/>
    <row r="49233" ht="12.75" customHeight="1" x14ac:dyDescent="0.2"/>
    <row r="49234" ht="12.75" customHeight="1" x14ac:dyDescent="0.2"/>
    <row r="49235" ht="12.75" customHeight="1" x14ac:dyDescent="0.2"/>
    <row r="49236" ht="12.75" customHeight="1" x14ac:dyDescent="0.2"/>
    <row r="49237" ht="12.75" customHeight="1" x14ac:dyDescent="0.2"/>
    <row r="49238" ht="12.75" customHeight="1" x14ac:dyDescent="0.2"/>
    <row r="49239" ht="12.75" customHeight="1" x14ac:dyDescent="0.2"/>
    <row r="49240" ht="12.75" customHeight="1" x14ac:dyDescent="0.2"/>
    <row r="49241" ht="12.75" customHeight="1" x14ac:dyDescent="0.2"/>
    <row r="49242" ht="12.75" customHeight="1" x14ac:dyDescent="0.2"/>
    <row r="49243" ht="12.75" customHeight="1" x14ac:dyDescent="0.2"/>
    <row r="49244" ht="12.75" customHeight="1" x14ac:dyDescent="0.2"/>
    <row r="49245" ht="12.75" customHeight="1" x14ac:dyDescent="0.2"/>
    <row r="49246" ht="12.75" customHeight="1" x14ac:dyDescent="0.2"/>
    <row r="49247" ht="12.75" customHeight="1" x14ac:dyDescent="0.2"/>
    <row r="49248" ht="12.75" customHeight="1" x14ac:dyDescent="0.2"/>
    <row r="49249" ht="12.75" customHeight="1" x14ac:dyDescent="0.2"/>
    <row r="49250" ht="12.75" customHeight="1" x14ac:dyDescent="0.2"/>
    <row r="49251" ht="12.75" customHeight="1" x14ac:dyDescent="0.2"/>
    <row r="49252" ht="12.75" customHeight="1" x14ac:dyDescent="0.2"/>
    <row r="49253" ht="12.75" customHeight="1" x14ac:dyDescent="0.2"/>
    <row r="49254" ht="12.75" customHeight="1" x14ac:dyDescent="0.2"/>
    <row r="49255" ht="12.75" customHeight="1" x14ac:dyDescent="0.2"/>
    <row r="49256" ht="12.75" customHeight="1" x14ac:dyDescent="0.2"/>
    <row r="49257" ht="12.75" customHeight="1" x14ac:dyDescent="0.2"/>
    <row r="49258" ht="12.75" customHeight="1" x14ac:dyDescent="0.2"/>
    <row r="49259" ht="12.75" customHeight="1" x14ac:dyDescent="0.2"/>
    <row r="49260" ht="12.75" customHeight="1" x14ac:dyDescent="0.2"/>
    <row r="49261" ht="12.75" customHeight="1" x14ac:dyDescent="0.2"/>
    <row r="49262" ht="12.75" customHeight="1" x14ac:dyDescent="0.2"/>
    <row r="49263" ht="12.75" customHeight="1" x14ac:dyDescent="0.2"/>
    <row r="49264" ht="12.75" customHeight="1" x14ac:dyDescent="0.2"/>
    <row r="49265" ht="12.75" customHeight="1" x14ac:dyDescent="0.2"/>
    <row r="49266" ht="12.75" customHeight="1" x14ac:dyDescent="0.2"/>
    <row r="49267" ht="12.75" customHeight="1" x14ac:dyDescent="0.2"/>
    <row r="49268" ht="12.75" customHeight="1" x14ac:dyDescent="0.2"/>
    <row r="49269" ht="12.75" customHeight="1" x14ac:dyDescent="0.2"/>
    <row r="49270" ht="12.75" customHeight="1" x14ac:dyDescent="0.2"/>
    <row r="49271" ht="12.75" customHeight="1" x14ac:dyDescent="0.2"/>
    <row r="49272" ht="12.75" customHeight="1" x14ac:dyDescent="0.2"/>
    <row r="49273" ht="12.75" customHeight="1" x14ac:dyDescent="0.2"/>
    <row r="49274" ht="12.75" customHeight="1" x14ac:dyDescent="0.2"/>
    <row r="49275" ht="12.75" customHeight="1" x14ac:dyDescent="0.2"/>
    <row r="49276" ht="12.75" customHeight="1" x14ac:dyDescent="0.2"/>
    <row r="49277" ht="12.75" customHeight="1" x14ac:dyDescent="0.2"/>
    <row r="49278" ht="12.75" customHeight="1" x14ac:dyDescent="0.2"/>
    <row r="49279" ht="12.75" customHeight="1" x14ac:dyDescent="0.2"/>
    <row r="49280" ht="12.75" customHeight="1" x14ac:dyDescent="0.2"/>
    <row r="49281" ht="12.75" customHeight="1" x14ac:dyDescent="0.2"/>
    <row r="49282" ht="12.75" customHeight="1" x14ac:dyDescent="0.2"/>
    <row r="49283" ht="12.75" customHeight="1" x14ac:dyDescent="0.2"/>
    <row r="49284" ht="12.75" customHeight="1" x14ac:dyDescent="0.2"/>
    <row r="49285" ht="12.75" customHeight="1" x14ac:dyDescent="0.2"/>
    <row r="49286" ht="12.75" customHeight="1" x14ac:dyDescent="0.2"/>
    <row r="49287" ht="12.75" customHeight="1" x14ac:dyDescent="0.2"/>
    <row r="49288" ht="12.75" customHeight="1" x14ac:dyDescent="0.2"/>
    <row r="49289" ht="12.75" customHeight="1" x14ac:dyDescent="0.2"/>
    <row r="49290" ht="12.75" customHeight="1" x14ac:dyDescent="0.2"/>
    <row r="49291" ht="12.75" customHeight="1" x14ac:dyDescent="0.2"/>
    <row r="49292" ht="12.75" customHeight="1" x14ac:dyDescent="0.2"/>
    <row r="49293" ht="12.75" customHeight="1" x14ac:dyDescent="0.2"/>
    <row r="49294" ht="12.75" customHeight="1" x14ac:dyDescent="0.2"/>
    <row r="49295" ht="12.75" customHeight="1" x14ac:dyDescent="0.2"/>
    <row r="49296" ht="12.75" customHeight="1" x14ac:dyDescent="0.2"/>
    <row r="49297" ht="12.75" customHeight="1" x14ac:dyDescent="0.2"/>
    <row r="49298" ht="12.75" customHeight="1" x14ac:dyDescent="0.2"/>
    <row r="49299" ht="12.75" customHeight="1" x14ac:dyDescent="0.2"/>
    <row r="49300" ht="12.75" customHeight="1" x14ac:dyDescent="0.2"/>
    <row r="49301" ht="12.75" customHeight="1" x14ac:dyDescent="0.2"/>
    <row r="49302" ht="12.75" customHeight="1" x14ac:dyDescent="0.2"/>
    <row r="49303" ht="12.75" customHeight="1" x14ac:dyDescent="0.2"/>
    <row r="49304" ht="12.75" customHeight="1" x14ac:dyDescent="0.2"/>
    <row r="49305" ht="12.75" customHeight="1" x14ac:dyDescent="0.2"/>
    <row r="49306" ht="12.75" customHeight="1" x14ac:dyDescent="0.2"/>
    <row r="49307" ht="12.75" customHeight="1" x14ac:dyDescent="0.2"/>
    <row r="49308" ht="12.75" customHeight="1" x14ac:dyDescent="0.2"/>
    <row r="49309" ht="12.75" customHeight="1" x14ac:dyDescent="0.2"/>
    <row r="49310" ht="12.75" customHeight="1" x14ac:dyDescent="0.2"/>
    <row r="49311" ht="12.75" customHeight="1" x14ac:dyDescent="0.2"/>
    <row r="49312" ht="12.75" customHeight="1" x14ac:dyDescent="0.2"/>
    <row r="49313" ht="12.75" customHeight="1" x14ac:dyDescent="0.2"/>
    <row r="49314" ht="12.75" customHeight="1" x14ac:dyDescent="0.2"/>
    <row r="49315" ht="12.75" customHeight="1" x14ac:dyDescent="0.2"/>
    <row r="49316" ht="12.75" customHeight="1" x14ac:dyDescent="0.2"/>
    <row r="49317" ht="12.75" customHeight="1" x14ac:dyDescent="0.2"/>
    <row r="49318" ht="12.75" customHeight="1" x14ac:dyDescent="0.2"/>
    <row r="49319" ht="12.75" customHeight="1" x14ac:dyDescent="0.2"/>
    <row r="49320" ht="12.75" customHeight="1" x14ac:dyDescent="0.2"/>
    <row r="49321" ht="12.75" customHeight="1" x14ac:dyDescent="0.2"/>
    <row r="49322" ht="12.75" customHeight="1" x14ac:dyDescent="0.2"/>
    <row r="49323" ht="12.75" customHeight="1" x14ac:dyDescent="0.2"/>
    <row r="49324" ht="12.75" customHeight="1" x14ac:dyDescent="0.2"/>
    <row r="49325" ht="12.75" customHeight="1" x14ac:dyDescent="0.2"/>
    <row r="49326" ht="12.75" customHeight="1" x14ac:dyDescent="0.2"/>
    <row r="49327" ht="12.75" customHeight="1" x14ac:dyDescent="0.2"/>
    <row r="49328" ht="12.75" customHeight="1" x14ac:dyDescent="0.2"/>
    <row r="49329" ht="12.75" customHeight="1" x14ac:dyDescent="0.2"/>
    <row r="49330" ht="12.75" customHeight="1" x14ac:dyDescent="0.2"/>
    <row r="49331" ht="12.75" customHeight="1" x14ac:dyDescent="0.2"/>
    <row r="49332" ht="12.75" customHeight="1" x14ac:dyDescent="0.2"/>
    <row r="49333" ht="12.75" customHeight="1" x14ac:dyDescent="0.2"/>
    <row r="49334" ht="12.75" customHeight="1" x14ac:dyDescent="0.2"/>
    <row r="49335" ht="12.75" customHeight="1" x14ac:dyDescent="0.2"/>
    <row r="49336" ht="12.75" customHeight="1" x14ac:dyDescent="0.2"/>
    <row r="49337" ht="12.75" customHeight="1" x14ac:dyDescent="0.2"/>
    <row r="49338" ht="12.75" customHeight="1" x14ac:dyDescent="0.2"/>
    <row r="49339" ht="12.75" customHeight="1" x14ac:dyDescent="0.2"/>
    <row r="49340" ht="12.75" customHeight="1" x14ac:dyDescent="0.2"/>
    <row r="49341" ht="12.75" customHeight="1" x14ac:dyDescent="0.2"/>
    <row r="49342" ht="12.75" customHeight="1" x14ac:dyDescent="0.2"/>
    <row r="49343" ht="12.75" customHeight="1" x14ac:dyDescent="0.2"/>
    <row r="49344" ht="12.75" customHeight="1" x14ac:dyDescent="0.2"/>
    <row r="49345" ht="12.75" customHeight="1" x14ac:dyDescent="0.2"/>
    <row r="49346" ht="12.75" customHeight="1" x14ac:dyDescent="0.2"/>
    <row r="49347" ht="12.75" customHeight="1" x14ac:dyDescent="0.2"/>
    <row r="49348" ht="12.75" customHeight="1" x14ac:dyDescent="0.2"/>
    <row r="49349" ht="12.75" customHeight="1" x14ac:dyDescent="0.2"/>
    <row r="49350" ht="12.75" customHeight="1" x14ac:dyDescent="0.2"/>
    <row r="49351" ht="12.75" customHeight="1" x14ac:dyDescent="0.2"/>
    <row r="49352" ht="12.75" customHeight="1" x14ac:dyDescent="0.2"/>
    <row r="49353" ht="12.75" customHeight="1" x14ac:dyDescent="0.2"/>
    <row r="49354" ht="12.75" customHeight="1" x14ac:dyDescent="0.2"/>
    <row r="49355" ht="12.75" customHeight="1" x14ac:dyDescent="0.2"/>
    <row r="49356" ht="12.75" customHeight="1" x14ac:dyDescent="0.2"/>
    <row r="49357" ht="12.75" customHeight="1" x14ac:dyDescent="0.2"/>
    <row r="49358" ht="12.75" customHeight="1" x14ac:dyDescent="0.2"/>
    <row r="49359" ht="12.75" customHeight="1" x14ac:dyDescent="0.2"/>
    <row r="49360" ht="12.75" customHeight="1" x14ac:dyDescent="0.2"/>
    <row r="49361" ht="12.75" customHeight="1" x14ac:dyDescent="0.2"/>
    <row r="49362" ht="12.75" customHeight="1" x14ac:dyDescent="0.2"/>
    <row r="49363" ht="12.75" customHeight="1" x14ac:dyDescent="0.2"/>
    <row r="49364" ht="12.75" customHeight="1" x14ac:dyDescent="0.2"/>
    <row r="49365" ht="12.75" customHeight="1" x14ac:dyDescent="0.2"/>
    <row r="49366" ht="12.75" customHeight="1" x14ac:dyDescent="0.2"/>
    <row r="49367" ht="12.75" customHeight="1" x14ac:dyDescent="0.2"/>
    <row r="49368" ht="12.75" customHeight="1" x14ac:dyDescent="0.2"/>
    <row r="49369" ht="12.75" customHeight="1" x14ac:dyDescent="0.2"/>
    <row r="49370" ht="12.75" customHeight="1" x14ac:dyDescent="0.2"/>
    <row r="49371" ht="12.75" customHeight="1" x14ac:dyDescent="0.2"/>
    <row r="49372" ht="12.75" customHeight="1" x14ac:dyDescent="0.2"/>
    <row r="49373" ht="12.75" customHeight="1" x14ac:dyDescent="0.2"/>
    <row r="49374" ht="12.75" customHeight="1" x14ac:dyDescent="0.2"/>
    <row r="49375" ht="12.75" customHeight="1" x14ac:dyDescent="0.2"/>
    <row r="49376" ht="12.75" customHeight="1" x14ac:dyDescent="0.2"/>
    <row r="49377" ht="12.75" customHeight="1" x14ac:dyDescent="0.2"/>
    <row r="49378" ht="12.75" customHeight="1" x14ac:dyDescent="0.2"/>
    <row r="49379" ht="12.75" customHeight="1" x14ac:dyDescent="0.2"/>
    <row r="49380" ht="12.75" customHeight="1" x14ac:dyDescent="0.2"/>
    <row r="49381" ht="12.75" customHeight="1" x14ac:dyDescent="0.2"/>
    <row r="49382" ht="12.75" customHeight="1" x14ac:dyDescent="0.2"/>
    <row r="49383" ht="12.75" customHeight="1" x14ac:dyDescent="0.2"/>
    <row r="49384" ht="12.75" customHeight="1" x14ac:dyDescent="0.2"/>
    <row r="49385" ht="12.75" customHeight="1" x14ac:dyDescent="0.2"/>
    <row r="49386" ht="12.75" customHeight="1" x14ac:dyDescent="0.2"/>
    <row r="49387" ht="12.75" customHeight="1" x14ac:dyDescent="0.2"/>
    <row r="49388" ht="12.75" customHeight="1" x14ac:dyDescent="0.2"/>
    <row r="49389" ht="12.75" customHeight="1" x14ac:dyDescent="0.2"/>
    <row r="49390" ht="12.75" customHeight="1" x14ac:dyDescent="0.2"/>
    <row r="49391" ht="12.75" customHeight="1" x14ac:dyDescent="0.2"/>
    <row r="49392" ht="12.75" customHeight="1" x14ac:dyDescent="0.2"/>
    <row r="49393" ht="12.75" customHeight="1" x14ac:dyDescent="0.2"/>
    <row r="49394" ht="12.75" customHeight="1" x14ac:dyDescent="0.2"/>
    <row r="49395" ht="12.75" customHeight="1" x14ac:dyDescent="0.2"/>
    <row r="49396" ht="12.75" customHeight="1" x14ac:dyDescent="0.2"/>
    <row r="49397" ht="12.75" customHeight="1" x14ac:dyDescent="0.2"/>
    <row r="49398" ht="12.75" customHeight="1" x14ac:dyDescent="0.2"/>
    <row r="49399" ht="12.75" customHeight="1" x14ac:dyDescent="0.2"/>
    <row r="49400" ht="12.75" customHeight="1" x14ac:dyDescent="0.2"/>
    <row r="49401" ht="12.75" customHeight="1" x14ac:dyDescent="0.2"/>
    <row r="49402" ht="12.75" customHeight="1" x14ac:dyDescent="0.2"/>
    <row r="49403" ht="12.75" customHeight="1" x14ac:dyDescent="0.2"/>
    <row r="49404" ht="12.75" customHeight="1" x14ac:dyDescent="0.2"/>
    <row r="49405" ht="12.75" customHeight="1" x14ac:dyDescent="0.2"/>
    <row r="49406" ht="12.75" customHeight="1" x14ac:dyDescent="0.2"/>
    <row r="49407" ht="12.75" customHeight="1" x14ac:dyDescent="0.2"/>
    <row r="49408" ht="12.75" customHeight="1" x14ac:dyDescent="0.2"/>
    <row r="49409" ht="12.75" customHeight="1" x14ac:dyDescent="0.2"/>
    <row r="49410" ht="12.75" customHeight="1" x14ac:dyDescent="0.2"/>
    <row r="49411" ht="12.75" customHeight="1" x14ac:dyDescent="0.2"/>
    <row r="49412" ht="12.75" customHeight="1" x14ac:dyDescent="0.2"/>
    <row r="49413" ht="12.75" customHeight="1" x14ac:dyDescent="0.2"/>
    <row r="49414" ht="12.75" customHeight="1" x14ac:dyDescent="0.2"/>
    <row r="49415" ht="12.75" customHeight="1" x14ac:dyDescent="0.2"/>
    <row r="49416" ht="12.75" customHeight="1" x14ac:dyDescent="0.2"/>
    <row r="49417" ht="12.75" customHeight="1" x14ac:dyDescent="0.2"/>
    <row r="49418" ht="12.75" customHeight="1" x14ac:dyDescent="0.2"/>
    <row r="49419" ht="12.75" customHeight="1" x14ac:dyDescent="0.2"/>
    <row r="49420" ht="12.75" customHeight="1" x14ac:dyDescent="0.2"/>
    <row r="49421" ht="12.75" customHeight="1" x14ac:dyDescent="0.2"/>
    <row r="49422" ht="12.75" customHeight="1" x14ac:dyDescent="0.2"/>
    <row r="49423" ht="12.75" customHeight="1" x14ac:dyDescent="0.2"/>
    <row r="49424" ht="12.75" customHeight="1" x14ac:dyDescent="0.2"/>
    <row r="49425" ht="12.75" customHeight="1" x14ac:dyDescent="0.2"/>
    <row r="49426" ht="12.75" customHeight="1" x14ac:dyDescent="0.2"/>
    <row r="49427" ht="12.75" customHeight="1" x14ac:dyDescent="0.2"/>
    <row r="49428" ht="12.75" customHeight="1" x14ac:dyDescent="0.2"/>
    <row r="49429" ht="12.75" customHeight="1" x14ac:dyDescent="0.2"/>
    <row r="49430" ht="12.75" customHeight="1" x14ac:dyDescent="0.2"/>
    <row r="49431" ht="12.75" customHeight="1" x14ac:dyDescent="0.2"/>
    <row r="49432" ht="12.75" customHeight="1" x14ac:dyDescent="0.2"/>
    <row r="49433" ht="12.75" customHeight="1" x14ac:dyDescent="0.2"/>
    <row r="49434" ht="12.75" customHeight="1" x14ac:dyDescent="0.2"/>
    <row r="49435" ht="12.75" customHeight="1" x14ac:dyDescent="0.2"/>
    <row r="49436" ht="12.75" customHeight="1" x14ac:dyDescent="0.2"/>
    <row r="49437" ht="12.75" customHeight="1" x14ac:dyDescent="0.2"/>
    <row r="49438" ht="12.75" customHeight="1" x14ac:dyDescent="0.2"/>
    <row r="49439" ht="12.75" customHeight="1" x14ac:dyDescent="0.2"/>
    <row r="49440" ht="12.75" customHeight="1" x14ac:dyDescent="0.2"/>
    <row r="49441" ht="12.75" customHeight="1" x14ac:dyDescent="0.2"/>
    <row r="49442" ht="12.75" customHeight="1" x14ac:dyDescent="0.2"/>
    <row r="49443" ht="12.75" customHeight="1" x14ac:dyDescent="0.2"/>
    <row r="49444" ht="12.75" customHeight="1" x14ac:dyDescent="0.2"/>
    <row r="49445" ht="12.75" customHeight="1" x14ac:dyDescent="0.2"/>
    <row r="49446" ht="12.75" customHeight="1" x14ac:dyDescent="0.2"/>
    <row r="49447" ht="12.75" customHeight="1" x14ac:dyDescent="0.2"/>
    <row r="49448" ht="12.75" customHeight="1" x14ac:dyDescent="0.2"/>
    <row r="49449" ht="12.75" customHeight="1" x14ac:dyDescent="0.2"/>
    <row r="49450" ht="12.75" customHeight="1" x14ac:dyDescent="0.2"/>
    <row r="49451" ht="12.75" customHeight="1" x14ac:dyDescent="0.2"/>
    <row r="49452" ht="12.75" customHeight="1" x14ac:dyDescent="0.2"/>
    <row r="49453" ht="12.75" customHeight="1" x14ac:dyDescent="0.2"/>
    <row r="49454" ht="12.75" customHeight="1" x14ac:dyDescent="0.2"/>
    <row r="49455" ht="12.75" customHeight="1" x14ac:dyDescent="0.2"/>
    <row r="49456" ht="12.75" customHeight="1" x14ac:dyDescent="0.2"/>
    <row r="49457" ht="12.75" customHeight="1" x14ac:dyDescent="0.2"/>
    <row r="49458" ht="12.75" customHeight="1" x14ac:dyDescent="0.2"/>
    <row r="49459" ht="12.75" customHeight="1" x14ac:dyDescent="0.2"/>
    <row r="49460" ht="12.75" customHeight="1" x14ac:dyDescent="0.2"/>
    <row r="49461" ht="12.75" customHeight="1" x14ac:dyDescent="0.2"/>
    <row r="49462" ht="12.75" customHeight="1" x14ac:dyDescent="0.2"/>
    <row r="49463" ht="12.75" customHeight="1" x14ac:dyDescent="0.2"/>
    <row r="49464" ht="12.75" customHeight="1" x14ac:dyDescent="0.2"/>
    <row r="49465" ht="12.75" customHeight="1" x14ac:dyDescent="0.2"/>
    <row r="49466" ht="12.75" customHeight="1" x14ac:dyDescent="0.2"/>
    <row r="49467" ht="12.75" customHeight="1" x14ac:dyDescent="0.2"/>
    <row r="49468" ht="12.75" customHeight="1" x14ac:dyDescent="0.2"/>
    <row r="49469" ht="12.75" customHeight="1" x14ac:dyDescent="0.2"/>
    <row r="49470" ht="12.75" customHeight="1" x14ac:dyDescent="0.2"/>
    <row r="49471" ht="12.75" customHeight="1" x14ac:dyDescent="0.2"/>
    <row r="49472" ht="12.75" customHeight="1" x14ac:dyDescent="0.2"/>
    <row r="49473" ht="12.75" customHeight="1" x14ac:dyDescent="0.2"/>
    <row r="49474" ht="12.75" customHeight="1" x14ac:dyDescent="0.2"/>
    <row r="49475" ht="12.75" customHeight="1" x14ac:dyDescent="0.2"/>
    <row r="49476" ht="12.75" customHeight="1" x14ac:dyDescent="0.2"/>
    <row r="49477" ht="12.75" customHeight="1" x14ac:dyDescent="0.2"/>
    <row r="49478" ht="12.75" customHeight="1" x14ac:dyDescent="0.2"/>
    <row r="49479" ht="12.75" customHeight="1" x14ac:dyDescent="0.2"/>
    <row r="49480" ht="12.75" customHeight="1" x14ac:dyDescent="0.2"/>
    <row r="49481" ht="12.75" customHeight="1" x14ac:dyDescent="0.2"/>
    <row r="49482" ht="12.75" customHeight="1" x14ac:dyDescent="0.2"/>
    <row r="49483" ht="12.75" customHeight="1" x14ac:dyDescent="0.2"/>
    <row r="49484" ht="12.75" customHeight="1" x14ac:dyDescent="0.2"/>
    <row r="49485" ht="12.75" customHeight="1" x14ac:dyDescent="0.2"/>
    <row r="49486" ht="12.75" customHeight="1" x14ac:dyDescent="0.2"/>
    <row r="49487" ht="12.75" customHeight="1" x14ac:dyDescent="0.2"/>
    <row r="49488" ht="12.75" customHeight="1" x14ac:dyDescent="0.2"/>
    <row r="49489" ht="12.75" customHeight="1" x14ac:dyDescent="0.2"/>
    <row r="49490" ht="12.75" customHeight="1" x14ac:dyDescent="0.2"/>
    <row r="49491" ht="12.75" customHeight="1" x14ac:dyDescent="0.2"/>
    <row r="49492" ht="12.75" customHeight="1" x14ac:dyDescent="0.2"/>
    <row r="49493" ht="12.75" customHeight="1" x14ac:dyDescent="0.2"/>
    <row r="49494" ht="12.75" customHeight="1" x14ac:dyDescent="0.2"/>
    <row r="49495" ht="12.75" customHeight="1" x14ac:dyDescent="0.2"/>
    <row r="49496" ht="12.75" customHeight="1" x14ac:dyDescent="0.2"/>
    <row r="49497" ht="12.75" customHeight="1" x14ac:dyDescent="0.2"/>
    <row r="49498" ht="12.75" customHeight="1" x14ac:dyDescent="0.2"/>
    <row r="49499" ht="12.75" customHeight="1" x14ac:dyDescent="0.2"/>
    <row r="49500" ht="12.75" customHeight="1" x14ac:dyDescent="0.2"/>
    <row r="49501" ht="12.75" customHeight="1" x14ac:dyDescent="0.2"/>
    <row r="49502" ht="12.75" customHeight="1" x14ac:dyDescent="0.2"/>
    <row r="49503" ht="12.75" customHeight="1" x14ac:dyDescent="0.2"/>
    <row r="49504" ht="12.75" customHeight="1" x14ac:dyDescent="0.2"/>
    <row r="49505" ht="12.75" customHeight="1" x14ac:dyDescent="0.2"/>
    <row r="49506" ht="12.75" customHeight="1" x14ac:dyDescent="0.2"/>
    <row r="49507" ht="12.75" customHeight="1" x14ac:dyDescent="0.2"/>
    <row r="49508" ht="12.75" customHeight="1" x14ac:dyDescent="0.2"/>
    <row r="49509" ht="12.75" customHeight="1" x14ac:dyDescent="0.2"/>
    <row r="49510" ht="12.75" customHeight="1" x14ac:dyDescent="0.2"/>
    <row r="49511" ht="12.75" customHeight="1" x14ac:dyDescent="0.2"/>
    <row r="49512" ht="12.75" customHeight="1" x14ac:dyDescent="0.2"/>
    <row r="49513" ht="12.75" customHeight="1" x14ac:dyDescent="0.2"/>
    <row r="49514" ht="12.75" customHeight="1" x14ac:dyDescent="0.2"/>
    <row r="49515" ht="12.75" customHeight="1" x14ac:dyDescent="0.2"/>
    <row r="49516" ht="12.75" customHeight="1" x14ac:dyDescent="0.2"/>
    <row r="49517" ht="12.75" customHeight="1" x14ac:dyDescent="0.2"/>
    <row r="49518" ht="12.75" customHeight="1" x14ac:dyDescent="0.2"/>
    <row r="49519" ht="12.75" customHeight="1" x14ac:dyDescent="0.2"/>
    <row r="49520" ht="12.75" customHeight="1" x14ac:dyDescent="0.2"/>
    <row r="49521" ht="12.75" customHeight="1" x14ac:dyDescent="0.2"/>
    <row r="49522" ht="12.75" customHeight="1" x14ac:dyDescent="0.2"/>
    <row r="49523" ht="12.75" customHeight="1" x14ac:dyDescent="0.2"/>
    <row r="49524" ht="12.75" customHeight="1" x14ac:dyDescent="0.2"/>
    <row r="49525" ht="12.75" customHeight="1" x14ac:dyDescent="0.2"/>
    <row r="49526" ht="12.75" customHeight="1" x14ac:dyDescent="0.2"/>
    <row r="49527" ht="12.75" customHeight="1" x14ac:dyDescent="0.2"/>
    <row r="49528" ht="12.75" customHeight="1" x14ac:dyDescent="0.2"/>
    <row r="49529" ht="12.75" customHeight="1" x14ac:dyDescent="0.2"/>
    <row r="49530" ht="12.75" customHeight="1" x14ac:dyDescent="0.2"/>
    <row r="49531" ht="12.75" customHeight="1" x14ac:dyDescent="0.2"/>
    <row r="49532" ht="12.75" customHeight="1" x14ac:dyDescent="0.2"/>
    <row r="49533" ht="12.75" customHeight="1" x14ac:dyDescent="0.2"/>
    <row r="49534" ht="12.75" customHeight="1" x14ac:dyDescent="0.2"/>
    <row r="49535" ht="12.75" customHeight="1" x14ac:dyDescent="0.2"/>
    <row r="49536" ht="12.75" customHeight="1" x14ac:dyDescent="0.2"/>
    <row r="49537" ht="12.75" customHeight="1" x14ac:dyDescent="0.2"/>
    <row r="49538" ht="12.75" customHeight="1" x14ac:dyDescent="0.2"/>
    <row r="49539" ht="12.75" customHeight="1" x14ac:dyDescent="0.2"/>
    <row r="49540" ht="12.75" customHeight="1" x14ac:dyDescent="0.2"/>
    <row r="49541" ht="12.75" customHeight="1" x14ac:dyDescent="0.2"/>
    <row r="49542" ht="12.75" customHeight="1" x14ac:dyDescent="0.2"/>
    <row r="49543" ht="12.75" customHeight="1" x14ac:dyDescent="0.2"/>
    <row r="49544" ht="12.75" customHeight="1" x14ac:dyDescent="0.2"/>
    <row r="49545" ht="12.75" customHeight="1" x14ac:dyDescent="0.2"/>
    <row r="49546" ht="12.75" customHeight="1" x14ac:dyDescent="0.2"/>
    <row r="49547" ht="12.75" customHeight="1" x14ac:dyDescent="0.2"/>
    <row r="49548" ht="12.75" customHeight="1" x14ac:dyDescent="0.2"/>
    <row r="49549" ht="12.75" customHeight="1" x14ac:dyDescent="0.2"/>
    <row r="49550" ht="12.75" customHeight="1" x14ac:dyDescent="0.2"/>
    <row r="49551" ht="12.75" customHeight="1" x14ac:dyDescent="0.2"/>
    <row r="49552" ht="12.75" customHeight="1" x14ac:dyDescent="0.2"/>
    <row r="49553" ht="12.75" customHeight="1" x14ac:dyDescent="0.2"/>
    <row r="49554" ht="12.75" customHeight="1" x14ac:dyDescent="0.2"/>
    <row r="49555" ht="12.75" customHeight="1" x14ac:dyDescent="0.2"/>
    <row r="49556" ht="12.75" customHeight="1" x14ac:dyDescent="0.2"/>
    <row r="49557" ht="12.75" customHeight="1" x14ac:dyDescent="0.2"/>
    <row r="49558" ht="12.75" customHeight="1" x14ac:dyDescent="0.2"/>
    <row r="49559" ht="12.75" customHeight="1" x14ac:dyDescent="0.2"/>
    <row r="49560" ht="12.75" customHeight="1" x14ac:dyDescent="0.2"/>
    <row r="49561" ht="12.75" customHeight="1" x14ac:dyDescent="0.2"/>
    <row r="49562" ht="12.75" customHeight="1" x14ac:dyDescent="0.2"/>
    <row r="49563" ht="12.75" customHeight="1" x14ac:dyDescent="0.2"/>
    <row r="49564" ht="12.75" customHeight="1" x14ac:dyDescent="0.2"/>
    <row r="49565" ht="12.75" customHeight="1" x14ac:dyDescent="0.2"/>
    <row r="49566" ht="12.75" customHeight="1" x14ac:dyDescent="0.2"/>
    <row r="49567" ht="12.75" customHeight="1" x14ac:dyDescent="0.2"/>
    <row r="49568" ht="12.75" customHeight="1" x14ac:dyDescent="0.2"/>
    <row r="49569" ht="12.75" customHeight="1" x14ac:dyDescent="0.2"/>
    <row r="49570" ht="12.75" customHeight="1" x14ac:dyDescent="0.2"/>
    <row r="49571" ht="12.75" customHeight="1" x14ac:dyDescent="0.2"/>
    <row r="49572" ht="12.75" customHeight="1" x14ac:dyDescent="0.2"/>
    <row r="49573" ht="12.75" customHeight="1" x14ac:dyDescent="0.2"/>
    <row r="49574" ht="12.75" customHeight="1" x14ac:dyDescent="0.2"/>
    <row r="49575" ht="12.75" customHeight="1" x14ac:dyDescent="0.2"/>
    <row r="49576" ht="12.75" customHeight="1" x14ac:dyDescent="0.2"/>
    <row r="49577" ht="12.75" customHeight="1" x14ac:dyDescent="0.2"/>
    <row r="49578" ht="12.75" customHeight="1" x14ac:dyDescent="0.2"/>
    <row r="49579" ht="12.75" customHeight="1" x14ac:dyDescent="0.2"/>
    <row r="49580" ht="12.75" customHeight="1" x14ac:dyDescent="0.2"/>
    <row r="49581" ht="12.75" customHeight="1" x14ac:dyDescent="0.2"/>
    <row r="49582" ht="12.75" customHeight="1" x14ac:dyDescent="0.2"/>
    <row r="49583" ht="12.75" customHeight="1" x14ac:dyDescent="0.2"/>
    <row r="49584" ht="12.75" customHeight="1" x14ac:dyDescent="0.2"/>
    <row r="49585" ht="12.75" customHeight="1" x14ac:dyDescent="0.2"/>
    <row r="49586" ht="12.75" customHeight="1" x14ac:dyDescent="0.2"/>
    <row r="49587" ht="12.75" customHeight="1" x14ac:dyDescent="0.2"/>
    <row r="49588" ht="12.75" customHeight="1" x14ac:dyDescent="0.2"/>
    <row r="49589" ht="12.75" customHeight="1" x14ac:dyDescent="0.2"/>
    <row r="49590" ht="12.75" customHeight="1" x14ac:dyDescent="0.2"/>
    <row r="49591" ht="12.75" customHeight="1" x14ac:dyDescent="0.2"/>
    <row r="49592" ht="12.75" customHeight="1" x14ac:dyDescent="0.2"/>
    <row r="49593" ht="12.75" customHeight="1" x14ac:dyDescent="0.2"/>
    <row r="49594" ht="12.75" customHeight="1" x14ac:dyDescent="0.2"/>
    <row r="49595" ht="12.75" customHeight="1" x14ac:dyDescent="0.2"/>
    <row r="49596" ht="12.75" customHeight="1" x14ac:dyDescent="0.2"/>
    <row r="49597" ht="12.75" customHeight="1" x14ac:dyDescent="0.2"/>
    <row r="49598" ht="12.75" customHeight="1" x14ac:dyDescent="0.2"/>
    <row r="49599" ht="12.75" customHeight="1" x14ac:dyDescent="0.2"/>
    <row r="49600" ht="12.75" customHeight="1" x14ac:dyDescent="0.2"/>
    <row r="49601" ht="12.75" customHeight="1" x14ac:dyDescent="0.2"/>
    <row r="49602" ht="12.75" customHeight="1" x14ac:dyDescent="0.2"/>
    <row r="49603" ht="12.75" customHeight="1" x14ac:dyDescent="0.2"/>
    <row r="49604" ht="12.75" customHeight="1" x14ac:dyDescent="0.2"/>
    <row r="49605" ht="12.75" customHeight="1" x14ac:dyDescent="0.2"/>
    <row r="49606" ht="12.75" customHeight="1" x14ac:dyDescent="0.2"/>
    <row r="49607" ht="12.75" customHeight="1" x14ac:dyDescent="0.2"/>
    <row r="49608" ht="12.75" customHeight="1" x14ac:dyDescent="0.2"/>
    <row r="49609" ht="12.75" customHeight="1" x14ac:dyDescent="0.2"/>
    <row r="49610" ht="12.75" customHeight="1" x14ac:dyDescent="0.2"/>
    <row r="49611" ht="12.75" customHeight="1" x14ac:dyDescent="0.2"/>
    <row r="49612" ht="12.75" customHeight="1" x14ac:dyDescent="0.2"/>
    <row r="49613" ht="12.75" customHeight="1" x14ac:dyDescent="0.2"/>
    <row r="49614" ht="12.75" customHeight="1" x14ac:dyDescent="0.2"/>
    <row r="49615" ht="12.75" customHeight="1" x14ac:dyDescent="0.2"/>
    <row r="49616" ht="12.75" customHeight="1" x14ac:dyDescent="0.2"/>
    <row r="49617" ht="12.75" customHeight="1" x14ac:dyDescent="0.2"/>
    <row r="49618" ht="12.75" customHeight="1" x14ac:dyDescent="0.2"/>
    <row r="49619" ht="12.75" customHeight="1" x14ac:dyDescent="0.2"/>
    <row r="49620" ht="12.75" customHeight="1" x14ac:dyDescent="0.2"/>
    <row r="49621" ht="12.75" customHeight="1" x14ac:dyDescent="0.2"/>
    <row r="49622" ht="12.75" customHeight="1" x14ac:dyDescent="0.2"/>
    <row r="49623" ht="12.75" customHeight="1" x14ac:dyDescent="0.2"/>
    <row r="49624" ht="12.75" customHeight="1" x14ac:dyDescent="0.2"/>
    <row r="49625" ht="12.75" customHeight="1" x14ac:dyDescent="0.2"/>
    <row r="49626" ht="12.75" customHeight="1" x14ac:dyDescent="0.2"/>
    <row r="49627" ht="12.75" customHeight="1" x14ac:dyDescent="0.2"/>
    <row r="49628" ht="12.75" customHeight="1" x14ac:dyDescent="0.2"/>
    <row r="49629" ht="12.75" customHeight="1" x14ac:dyDescent="0.2"/>
    <row r="49630" ht="12.75" customHeight="1" x14ac:dyDescent="0.2"/>
    <row r="49631" ht="12.75" customHeight="1" x14ac:dyDescent="0.2"/>
    <row r="49632" ht="12.75" customHeight="1" x14ac:dyDescent="0.2"/>
    <row r="49633" ht="12.75" customHeight="1" x14ac:dyDescent="0.2"/>
    <row r="49634" ht="12.75" customHeight="1" x14ac:dyDescent="0.2"/>
    <row r="49635" ht="12.75" customHeight="1" x14ac:dyDescent="0.2"/>
    <row r="49636" ht="12.75" customHeight="1" x14ac:dyDescent="0.2"/>
    <row r="49637" ht="12.75" customHeight="1" x14ac:dyDescent="0.2"/>
    <row r="49638" ht="12.75" customHeight="1" x14ac:dyDescent="0.2"/>
    <row r="49639" ht="12.75" customHeight="1" x14ac:dyDescent="0.2"/>
    <row r="49640" ht="12.75" customHeight="1" x14ac:dyDescent="0.2"/>
    <row r="49641" ht="12.75" customHeight="1" x14ac:dyDescent="0.2"/>
    <row r="49642" ht="12.75" customHeight="1" x14ac:dyDescent="0.2"/>
    <row r="49643" ht="12.75" customHeight="1" x14ac:dyDescent="0.2"/>
    <row r="49644" ht="12.75" customHeight="1" x14ac:dyDescent="0.2"/>
    <row r="49645" ht="12.75" customHeight="1" x14ac:dyDescent="0.2"/>
    <row r="49646" ht="12.75" customHeight="1" x14ac:dyDescent="0.2"/>
    <row r="49647" ht="12.75" customHeight="1" x14ac:dyDescent="0.2"/>
    <row r="49648" ht="12.75" customHeight="1" x14ac:dyDescent="0.2"/>
    <row r="49649" ht="12.75" customHeight="1" x14ac:dyDescent="0.2"/>
    <row r="49650" ht="12.75" customHeight="1" x14ac:dyDescent="0.2"/>
    <row r="49651" ht="12.75" customHeight="1" x14ac:dyDescent="0.2"/>
    <row r="49652" ht="12.75" customHeight="1" x14ac:dyDescent="0.2"/>
    <row r="49653" ht="12.75" customHeight="1" x14ac:dyDescent="0.2"/>
    <row r="49654" ht="12.75" customHeight="1" x14ac:dyDescent="0.2"/>
    <row r="49655" ht="12.75" customHeight="1" x14ac:dyDescent="0.2"/>
    <row r="49656" ht="12.75" customHeight="1" x14ac:dyDescent="0.2"/>
    <row r="49657" ht="12.75" customHeight="1" x14ac:dyDescent="0.2"/>
    <row r="49658" ht="12.75" customHeight="1" x14ac:dyDescent="0.2"/>
    <row r="49659" ht="12.75" customHeight="1" x14ac:dyDescent="0.2"/>
    <row r="49660" ht="12.75" customHeight="1" x14ac:dyDescent="0.2"/>
    <row r="49661" ht="12.75" customHeight="1" x14ac:dyDescent="0.2"/>
    <row r="49662" ht="12.75" customHeight="1" x14ac:dyDescent="0.2"/>
    <row r="49663" ht="12.75" customHeight="1" x14ac:dyDescent="0.2"/>
    <row r="49664" ht="12.75" customHeight="1" x14ac:dyDescent="0.2"/>
    <row r="49665" ht="12.75" customHeight="1" x14ac:dyDescent="0.2"/>
    <row r="49666" ht="12.75" customHeight="1" x14ac:dyDescent="0.2"/>
    <row r="49667" ht="12.75" customHeight="1" x14ac:dyDescent="0.2"/>
    <row r="49668" ht="12.75" customHeight="1" x14ac:dyDescent="0.2"/>
    <row r="49669" ht="12.75" customHeight="1" x14ac:dyDescent="0.2"/>
    <row r="49670" ht="12.75" customHeight="1" x14ac:dyDescent="0.2"/>
    <row r="49671" ht="12.75" customHeight="1" x14ac:dyDescent="0.2"/>
    <row r="49672" ht="12.75" customHeight="1" x14ac:dyDescent="0.2"/>
    <row r="49673" ht="12.75" customHeight="1" x14ac:dyDescent="0.2"/>
    <row r="49674" ht="12.75" customHeight="1" x14ac:dyDescent="0.2"/>
    <row r="49675" ht="12.75" customHeight="1" x14ac:dyDescent="0.2"/>
    <row r="49676" ht="12.75" customHeight="1" x14ac:dyDescent="0.2"/>
    <row r="49677" ht="12.75" customHeight="1" x14ac:dyDescent="0.2"/>
    <row r="49678" ht="12.75" customHeight="1" x14ac:dyDescent="0.2"/>
    <row r="49679" ht="12.75" customHeight="1" x14ac:dyDescent="0.2"/>
    <row r="49680" ht="12.75" customHeight="1" x14ac:dyDescent="0.2"/>
    <row r="49681" ht="12.75" customHeight="1" x14ac:dyDescent="0.2"/>
    <row r="49682" ht="12.75" customHeight="1" x14ac:dyDescent="0.2"/>
    <row r="49683" ht="12.75" customHeight="1" x14ac:dyDescent="0.2"/>
    <row r="49684" ht="12.75" customHeight="1" x14ac:dyDescent="0.2"/>
    <row r="49685" ht="12.75" customHeight="1" x14ac:dyDescent="0.2"/>
    <row r="49686" ht="12.75" customHeight="1" x14ac:dyDescent="0.2"/>
    <row r="49687" ht="12.75" customHeight="1" x14ac:dyDescent="0.2"/>
    <row r="49688" ht="12.75" customHeight="1" x14ac:dyDescent="0.2"/>
    <row r="49689" ht="12.75" customHeight="1" x14ac:dyDescent="0.2"/>
    <row r="49690" ht="12.75" customHeight="1" x14ac:dyDescent="0.2"/>
    <row r="49691" ht="12.75" customHeight="1" x14ac:dyDescent="0.2"/>
    <row r="49692" ht="12.75" customHeight="1" x14ac:dyDescent="0.2"/>
    <row r="49693" ht="12.75" customHeight="1" x14ac:dyDescent="0.2"/>
    <row r="49694" ht="12.75" customHeight="1" x14ac:dyDescent="0.2"/>
    <row r="49695" ht="12.75" customHeight="1" x14ac:dyDescent="0.2"/>
    <row r="49696" ht="12.75" customHeight="1" x14ac:dyDescent="0.2"/>
    <row r="49697" ht="12.75" customHeight="1" x14ac:dyDescent="0.2"/>
    <row r="49698" ht="12.75" customHeight="1" x14ac:dyDescent="0.2"/>
    <row r="49699" ht="12.75" customHeight="1" x14ac:dyDescent="0.2"/>
    <row r="49700" ht="12.75" customHeight="1" x14ac:dyDescent="0.2"/>
    <row r="49701" ht="12.75" customHeight="1" x14ac:dyDescent="0.2"/>
    <row r="49702" ht="12.75" customHeight="1" x14ac:dyDescent="0.2"/>
    <row r="49703" ht="12.75" customHeight="1" x14ac:dyDescent="0.2"/>
    <row r="49704" ht="12.75" customHeight="1" x14ac:dyDescent="0.2"/>
    <row r="49705" ht="12.75" customHeight="1" x14ac:dyDescent="0.2"/>
    <row r="49706" ht="12.75" customHeight="1" x14ac:dyDescent="0.2"/>
    <row r="49707" ht="12.75" customHeight="1" x14ac:dyDescent="0.2"/>
    <row r="49708" ht="12.75" customHeight="1" x14ac:dyDescent="0.2"/>
    <row r="49709" ht="12.75" customHeight="1" x14ac:dyDescent="0.2"/>
    <row r="49710" ht="12.75" customHeight="1" x14ac:dyDescent="0.2"/>
    <row r="49711" ht="12.75" customHeight="1" x14ac:dyDescent="0.2"/>
    <row r="49712" ht="12.75" customHeight="1" x14ac:dyDescent="0.2"/>
    <row r="49713" ht="12.75" customHeight="1" x14ac:dyDescent="0.2"/>
    <row r="49714" ht="12.75" customHeight="1" x14ac:dyDescent="0.2"/>
    <row r="49715" ht="12.75" customHeight="1" x14ac:dyDescent="0.2"/>
    <row r="49716" ht="12.75" customHeight="1" x14ac:dyDescent="0.2"/>
    <row r="49717" ht="12.75" customHeight="1" x14ac:dyDescent="0.2"/>
    <row r="49718" ht="12.75" customHeight="1" x14ac:dyDescent="0.2"/>
    <row r="49719" ht="12.75" customHeight="1" x14ac:dyDescent="0.2"/>
    <row r="49720" ht="12.75" customHeight="1" x14ac:dyDescent="0.2"/>
    <row r="49721" ht="12.75" customHeight="1" x14ac:dyDescent="0.2"/>
    <row r="49722" ht="12.75" customHeight="1" x14ac:dyDescent="0.2"/>
    <row r="49723" ht="12.75" customHeight="1" x14ac:dyDescent="0.2"/>
    <row r="49724" ht="12.75" customHeight="1" x14ac:dyDescent="0.2"/>
    <row r="49725" ht="12.75" customHeight="1" x14ac:dyDescent="0.2"/>
    <row r="49726" ht="12.75" customHeight="1" x14ac:dyDescent="0.2"/>
    <row r="49727" ht="12.75" customHeight="1" x14ac:dyDescent="0.2"/>
    <row r="49728" ht="12.75" customHeight="1" x14ac:dyDescent="0.2"/>
    <row r="49729" ht="12.75" customHeight="1" x14ac:dyDescent="0.2"/>
    <row r="49730" ht="12.75" customHeight="1" x14ac:dyDescent="0.2"/>
    <row r="49731" ht="12.75" customHeight="1" x14ac:dyDescent="0.2"/>
    <row r="49732" ht="12.75" customHeight="1" x14ac:dyDescent="0.2"/>
    <row r="49733" ht="12.75" customHeight="1" x14ac:dyDescent="0.2"/>
    <row r="49734" ht="12.75" customHeight="1" x14ac:dyDescent="0.2"/>
    <row r="49735" ht="12.75" customHeight="1" x14ac:dyDescent="0.2"/>
    <row r="49736" ht="12.75" customHeight="1" x14ac:dyDescent="0.2"/>
    <row r="49737" ht="12.75" customHeight="1" x14ac:dyDescent="0.2"/>
    <row r="49738" ht="12.75" customHeight="1" x14ac:dyDescent="0.2"/>
    <row r="49739" ht="12.75" customHeight="1" x14ac:dyDescent="0.2"/>
    <row r="49740" ht="12.75" customHeight="1" x14ac:dyDescent="0.2"/>
    <row r="49741" ht="12.75" customHeight="1" x14ac:dyDescent="0.2"/>
    <row r="49742" ht="12.75" customHeight="1" x14ac:dyDescent="0.2"/>
    <row r="49743" ht="12.75" customHeight="1" x14ac:dyDescent="0.2"/>
    <row r="49744" ht="12.75" customHeight="1" x14ac:dyDescent="0.2"/>
    <row r="49745" ht="12.75" customHeight="1" x14ac:dyDescent="0.2"/>
    <row r="49746" ht="12.75" customHeight="1" x14ac:dyDescent="0.2"/>
    <row r="49747" ht="12.75" customHeight="1" x14ac:dyDescent="0.2"/>
    <row r="49748" ht="12.75" customHeight="1" x14ac:dyDescent="0.2"/>
    <row r="49749" ht="12.75" customHeight="1" x14ac:dyDescent="0.2"/>
    <row r="49750" ht="12.75" customHeight="1" x14ac:dyDescent="0.2"/>
    <row r="49751" ht="12.75" customHeight="1" x14ac:dyDescent="0.2"/>
    <row r="49752" ht="12.75" customHeight="1" x14ac:dyDescent="0.2"/>
    <row r="49753" ht="12.75" customHeight="1" x14ac:dyDescent="0.2"/>
    <row r="49754" ht="12.75" customHeight="1" x14ac:dyDescent="0.2"/>
    <row r="49755" ht="12.75" customHeight="1" x14ac:dyDescent="0.2"/>
    <row r="49756" ht="12.75" customHeight="1" x14ac:dyDescent="0.2"/>
    <row r="49757" ht="12.75" customHeight="1" x14ac:dyDescent="0.2"/>
    <row r="49758" ht="12.75" customHeight="1" x14ac:dyDescent="0.2"/>
    <row r="49759" ht="12.75" customHeight="1" x14ac:dyDescent="0.2"/>
    <row r="49760" ht="12.75" customHeight="1" x14ac:dyDescent="0.2"/>
    <row r="49761" ht="12.75" customHeight="1" x14ac:dyDescent="0.2"/>
    <row r="49762" ht="12.75" customHeight="1" x14ac:dyDescent="0.2"/>
    <row r="49763" ht="12.75" customHeight="1" x14ac:dyDescent="0.2"/>
    <row r="49764" ht="12.75" customHeight="1" x14ac:dyDescent="0.2"/>
    <row r="49765" ht="12.75" customHeight="1" x14ac:dyDescent="0.2"/>
    <row r="49766" ht="12.75" customHeight="1" x14ac:dyDescent="0.2"/>
    <row r="49767" ht="12.75" customHeight="1" x14ac:dyDescent="0.2"/>
    <row r="49768" ht="12.75" customHeight="1" x14ac:dyDescent="0.2"/>
    <row r="49769" ht="12.75" customHeight="1" x14ac:dyDescent="0.2"/>
    <row r="49770" ht="12.75" customHeight="1" x14ac:dyDescent="0.2"/>
    <row r="49771" ht="12.75" customHeight="1" x14ac:dyDescent="0.2"/>
    <row r="49772" ht="12.75" customHeight="1" x14ac:dyDescent="0.2"/>
    <row r="49773" ht="12.75" customHeight="1" x14ac:dyDescent="0.2"/>
    <row r="49774" ht="12.75" customHeight="1" x14ac:dyDescent="0.2"/>
    <row r="49775" ht="12.75" customHeight="1" x14ac:dyDescent="0.2"/>
    <row r="49776" ht="12.75" customHeight="1" x14ac:dyDescent="0.2"/>
    <row r="49777" ht="12.75" customHeight="1" x14ac:dyDescent="0.2"/>
    <row r="49778" ht="12.75" customHeight="1" x14ac:dyDescent="0.2"/>
    <row r="49779" ht="12.75" customHeight="1" x14ac:dyDescent="0.2"/>
    <row r="49780" ht="12.75" customHeight="1" x14ac:dyDescent="0.2"/>
    <row r="49781" ht="12.75" customHeight="1" x14ac:dyDescent="0.2"/>
    <row r="49782" ht="12.75" customHeight="1" x14ac:dyDescent="0.2"/>
    <row r="49783" ht="12.75" customHeight="1" x14ac:dyDescent="0.2"/>
    <row r="49784" ht="12.75" customHeight="1" x14ac:dyDescent="0.2"/>
    <row r="49785" ht="12.75" customHeight="1" x14ac:dyDescent="0.2"/>
    <row r="49786" ht="12.75" customHeight="1" x14ac:dyDescent="0.2"/>
    <row r="49787" ht="12.75" customHeight="1" x14ac:dyDescent="0.2"/>
    <row r="49788" ht="12.75" customHeight="1" x14ac:dyDescent="0.2"/>
    <row r="49789" ht="12.75" customHeight="1" x14ac:dyDescent="0.2"/>
    <row r="49790" ht="12.75" customHeight="1" x14ac:dyDescent="0.2"/>
    <row r="49791" ht="12.75" customHeight="1" x14ac:dyDescent="0.2"/>
    <row r="49792" ht="12.75" customHeight="1" x14ac:dyDescent="0.2"/>
    <row r="49793" ht="12.75" customHeight="1" x14ac:dyDescent="0.2"/>
    <row r="49794" ht="12.75" customHeight="1" x14ac:dyDescent="0.2"/>
    <row r="49795" ht="12.75" customHeight="1" x14ac:dyDescent="0.2"/>
    <row r="49796" ht="12.75" customHeight="1" x14ac:dyDescent="0.2"/>
    <row r="49797" ht="12.75" customHeight="1" x14ac:dyDescent="0.2"/>
    <row r="49798" ht="12.75" customHeight="1" x14ac:dyDescent="0.2"/>
    <row r="49799" ht="12.75" customHeight="1" x14ac:dyDescent="0.2"/>
    <row r="49800" ht="12.75" customHeight="1" x14ac:dyDescent="0.2"/>
    <row r="49801" ht="12.75" customHeight="1" x14ac:dyDescent="0.2"/>
    <row r="49802" ht="12.75" customHeight="1" x14ac:dyDescent="0.2"/>
    <row r="49803" ht="12.75" customHeight="1" x14ac:dyDescent="0.2"/>
    <row r="49804" ht="12.75" customHeight="1" x14ac:dyDescent="0.2"/>
    <row r="49805" ht="12.75" customHeight="1" x14ac:dyDescent="0.2"/>
    <row r="49806" ht="12.75" customHeight="1" x14ac:dyDescent="0.2"/>
    <row r="49807" ht="12.75" customHeight="1" x14ac:dyDescent="0.2"/>
    <row r="49808" ht="12.75" customHeight="1" x14ac:dyDescent="0.2"/>
    <row r="49809" ht="12.75" customHeight="1" x14ac:dyDescent="0.2"/>
    <row r="49810" ht="12.75" customHeight="1" x14ac:dyDescent="0.2"/>
    <row r="49811" ht="12.75" customHeight="1" x14ac:dyDescent="0.2"/>
    <row r="49812" ht="12.75" customHeight="1" x14ac:dyDescent="0.2"/>
    <row r="49813" ht="12.75" customHeight="1" x14ac:dyDescent="0.2"/>
    <row r="49814" ht="12.75" customHeight="1" x14ac:dyDescent="0.2"/>
    <row r="49815" ht="12.75" customHeight="1" x14ac:dyDescent="0.2"/>
    <row r="49816" ht="12.75" customHeight="1" x14ac:dyDescent="0.2"/>
    <row r="49817" ht="12.75" customHeight="1" x14ac:dyDescent="0.2"/>
    <row r="49818" ht="12.75" customHeight="1" x14ac:dyDescent="0.2"/>
    <row r="49819" ht="12.75" customHeight="1" x14ac:dyDescent="0.2"/>
    <row r="49820" ht="12.75" customHeight="1" x14ac:dyDescent="0.2"/>
    <row r="49821" ht="12.75" customHeight="1" x14ac:dyDescent="0.2"/>
    <row r="49822" ht="12.75" customHeight="1" x14ac:dyDescent="0.2"/>
    <row r="49823" ht="12.75" customHeight="1" x14ac:dyDescent="0.2"/>
    <row r="49824" ht="12.75" customHeight="1" x14ac:dyDescent="0.2"/>
    <row r="49825" ht="12.75" customHeight="1" x14ac:dyDescent="0.2"/>
    <row r="49826" ht="12.75" customHeight="1" x14ac:dyDescent="0.2"/>
    <row r="49827" ht="12.75" customHeight="1" x14ac:dyDescent="0.2"/>
    <row r="49828" ht="12.75" customHeight="1" x14ac:dyDescent="0.2"/>
    <row r="49829" ht="12.75" customHeight="1" x14ac:dyDescent="0.2"/>
    <row r="49830" ht="12.75" customHeight="1" x14ac:dyDescent="0.2"/>
    <row r="49831" ht="12.75" customHeight="1" x14ac:dyDescent="0.2"/>
    <row r="49832" ht="12.75" customHeight="1" x14ac:dyDescent="0.2"/>
    <row r="49833" ht="12.75" customHeight="1" x14ac:dyDescent="0.2"/>
    <row r="49834" ht="12.75" customHeight="1" x14ac:dyDescent="0.2"/>
    <row r="49835" ht="12.75" customHeight="1" x14ac:dyDescent="0.2"/>
    <row r="49836" ht="12.75" customHeight="1" x14ac:dyDescent="0.2"/>
    <row r="49837" ht="12.75" customHeight="1" x14ac:dyDescent="0.2"/>
    <row r="49838" ht="12.75" customHeight="1" x14ac:dyDescent="0.2"/>
    <row r="49839" ht="12.75" customHeight="1" x14ac:dyDescent="0.2"/>
    <row r="49840" ht="12.75" customHeight="1" x14ac:dyDescent="0.2"/>
    <row r="49841" ht="12.75" customHeight="1" x14ac:dyDescent="0.2"/>
    <row r="49842" ht="12.75" customHeight="1" x14ac:dyDescent="0.2"/>
    <row r="49843" ht="12.75" customHeight="1" x14ac:dyDescent="0.2"/>
    <row r="49844" ht="12.75" customHeight="1" x14ac:dyDescent="0.2"/>
    <row r="49845" ht="12.75" customHeight="1" x14ac:dyDescent="0.2"/>
    <row r="49846" ht="12.75" customHeight="1" x14ac:dyDescent="0.2"/>
    <row r="49847" ht="12.75" customHeight="1" x14ac:dyDescent="0.2"/>
    <row r="49848" ht="12.75" customHeight="1" x14ac:dyDescent="0.2"/>
    <row r="49849" ht="12.75" customHeight="1" x14ac:dyDescent="0.2"/>
    <row r="49850" ht="12.75" customHeight="1" x14ac:dyDescent="0.2"/>
    <row r="49851" ht="12.75" customHeight="1" x14ac:dyDescent="0.2"/>
    <row r="49852" ht="12.75" customHeight="1" x14ac:dyDescent="0.2"/>
    <row r="49853" ht="12.75" customHeight="1" x14ac:dyDescent="0.2"/>
    <row r="49854" ht="12.75" customHeight="1" x14ac:dyDescent="0.2"/>
    <row r="49855" ht="12.75" customHeight="1" x14ac:dyDescent="0.2"/>
    <row r="49856" ht="12.75" customHeight="1" x14ac:dyDescent="0.2"/>
    <row r="49857" ht="12.75" customHeight="1" x14ac:dyDescent="0.2"/>
    <row r="49858" ht="12.75" customHeight="1" x14ac:dyDescent="0.2"/>
    <row r="49859" ht="12.75" customHeight="1" x14ac:dyDescent="0.2"/>
    <row r="49860" ht="12.75" customHeight="1" x14ac:dyDescent="0.2"/>
    <row r="49861" ht="12.75" customHeight="1" x14ac:dyDescent="0.2"/>
    <row r="49862" ht="12.75" customHeight="1" x14ac:dyDescent="0.2"/>
    <row r="49863" ht="12.75" customHeight="1" x14ac:dyDescent="0.2"/>
    <row r="49864" ht="12.75" customHeight="1" x14ac:dyDescent="0.2"/>
    <row r="49865" ht="12.75" customHeight="1" x14ac:dyDescent="0.2"/>
    <row r="49866" ht="12.75" customHeight="1" x14ac:dyDescent="0.2"/>
    <row r="49867" ht="12.75" customHeight="1" x14ac:dyDescent="0.2"/>
    <row r="49868" ht="12.75" customHeight="1" x14ac:dyDescent="0.2"/>
    <row r="49869" ht="12.75" customHeight="1" x14ac:dyDescent="0.2"/>
    <row r="49870" ht="12.75" customHeight="1" x14ac:dyDescent="0.2"/>
    <row r="49871" ht="12.75" customHeight="1" x14ac:dyDescent="0.2"/>
    <row r="49872" ht="12.75" customHeight="1" x14ac:dyDescent="0.2"/>
    <row r="49873" ht="12.75" customHeight="1" x14ac:dyDescent="0.2"/>
    <row r="49874" ht="12.75" customHeight="1" x14ac:dyDescent="0.2"/>
    <row r="49875" ht="12.75" customHeight="1" x14ac:dyDescent="0.2"/>
    <row r="49876" ht="12.75" customHeight="1" x14ac:dyDescent="0.2"/>
    <row r="49877" ht="12.75" customHeight="1" x14ac:dyDescent="0.2"/>
    <row r="49878" ht="12.75" customHeight="1" x14ac:dyDescent="0.2"/>
    <row r="49879" ht="12.75" customHeight="1" x14ac:dyDescent="0.2"/>
    <row r="49880" ht="12.75" customHeight="1" x14ac:dyDescent="0.2"/>
    <row r="49881" ht="12.75" customHeight="1" x14ac:dyDescent="0.2"/>
    <row r="49882" ht="12.75" customHeight="1" x14ac:dyDescent="0.2"/>
    <row r="49883" ht="12.75" customHeight="1" x14ac:dyDescent="0.2"/>
    <row r="49884" ht="12.75" customHeight="1" x14ac:dyDescent="0.2"/>
    <row r="49885" ht="12.75" customHeight="1" x14ac:dyDescent="0.2"/>
    <row r="49886" ht="12.75" customHeight="1" x14ac:dyDescent="0.2"/>
    <row r="49887" ht="12.75" customHeight="1" x14ac:dyDescent="0.2"/>
    <row r="49888" ht="12.75" customHeight="1" x14ac:dyDescent="0.2"/>
    <row r="49889" ht="12.75" customHeight="1" x14ac:dyDescent="0.2"/>
    <row r="49890" ht="12.75" customHeight="1" x14ac:dyDescent="0.2"/>
    <row r="49891" ht="12.75" customHeight="1" x14ac:dyDescent="0.2"/>
    <row r="49892" ht="12.75" customHeight="1" x14ac:dyDescent="0.2"/>
    <row r="49893" ht="12.75" customHeight="1" x14ac:dyDescent="0.2"/>
    <row r="49894" ht="12.75" customHeight="1" x14ac:dyDescent="0.2"/>
    <row r="49895" ht="12.75" customHeight="1" x14ac:dyDescent="0.2"/>
    <row r="49896" ht="12.75" customHeight="1" x14ac:dyDescent="0.2"/>
    <row r="49897" ht="12.75" customHeight="1" x14ac:dyDescent="0.2"/>
    <row r="49898" ht="12.75" customHeight="1" x14ac:dyDescent="0.2"/>
    <row r="49899" ht="12.75" customHeight="1" x14ac:dyDescent="0.2"/>
    <row r="49900" ht="12.75" customHeight="1" x14ac:dyDescent="0.2"/>
    <row r="49901" ht="12.75" customHeight="1" x14ac:dyDescent="0.2"/>
    <row r="49902" ht="12.75" customHeight="1" x14ac:dyDescent="0.2"/>
    <row r="49903" ht="12.75" customHeight="1" x14ac:dyDescent="0.2"/>
    <row r="49904" ht="12.75" customHeight="1" x14ac:dyDescent="0.2"/>
    <row r="49905" ht="12.75" customHeight="1" x14ac:dyDescent="0.2"/>
    <row r="49906" ht="12.75" customHeight="1" x14ac:dyDescent="0.2"/>
    <row r="49907" ht="12.75" customHeight="1" x14ac:dyDescent="0.2"/>
    <row r="49908" ht="12.75" customHeight="1" x14ac:dyDescent="0.2"/>
    <row r="49909" ht="12.75" customHeight="1" x14ac:dyDescent="0.2"/>
    <row r="49910" ht="12.75" customHeight="1" x14ac:dyDescent="0.2"/>
    <row r="49911" ht="12.75" customHeight="1" x14ac:dyDescent="0.2"/>
    <row r="49912" ht="12.75" customHeight="1" x14ac:dyDescent="0.2"/>
    <row r="49913" ht="12.75" customHeight="1" x14ac:dyDescent="0.2"/>
    <row r="49914" ht="12.75" customHeight="1" x14ac:dyDescent="0.2"/>
    <row r="49915" ht="12.75" customHeight="1" x14ac:dyDescent="0.2"/>
    <row r="49916" ht="12.75" customHeight="1" x14ac:dyDescent="0.2"/>
    <row r="49917" ht="12.75" customHeight="1" x14ac:dyDescent="0.2"/>
    <row r="49918" ht="12.75" customHeight="1" x14ac:dyDescent="0.2"/>
    <row r="49919" ht="12.75" customHeight="1" x14ac:dyDescent="0.2"/>
    <row r="49920" ht="12.75" customHeight="1" x14ac:dyDescent="0.2"/>
    <row r="49921" ht="12.75" customHeight="1" x14ac:dyDescent="0.2"/>
    <row r="49922" ht="12.75" customHeight="1" x14ac:dyDescent="0.2"/>
    <row r="49923" ht="12.75" customHeight="1" x14ac:dyDescent="0.2"/>
    <row r="49924" ht="12.75" customHeight="1" x14ac:dyDescent="0.2"/>
    <row r="49925" ht="12.75" customHeight="1" x14ac:dyDescent="0.2"/>
    <row r="49926" ht="12.75" customHeight="1" x14ac:dyDescent="0.2"/>
    <row r="49927" ht="12.75" customHeight="1" x14ac:dyDescent="0.2"/>
    <row r="49928" ht="12.75" customHeight="1" x14ac:dyDescent="0.2"/>
    <row r="49929" ht="12.75" customHeight="1" x14ac:dyDescent="0.2"/>
    <row r="49930" ht="12.75" customHeight="1" x14ac:dyDescent="0.2"/>
    <row r="49931" ht="12.75" customHeight="1" x14ac:dyDescent="0.2"/>
    <row r="49932" ht="12.75" customHeight="1" x14ac:dyDescent="0.2"/>
    <row r="49933" ht="12.75" customHeight="1" x14ac:dyDescent="0.2"/>
    <row r="49934" ht="12.75" customHeight="1" x14ac:dyDescent="0.2"/>
    <row r="49935" ht="12.75" customHeight="1" x14ac:dyDescent="0.2"/>
    <row r="49936" ht="12.75" customHeight="1" x14ac:dyDescent="0.2"/>
    <row r="49937" ht="12.75" customHeight="1" x14ac:dyDescent="0.2"/>
    <row r="49938" ht="12.75" customHeight="1" x14ac:dyDescent="0.2"/>
    <row r="49939" ht="12.75" customHeight="1" x14ac:dyDescent="0.2"/>
    <row r="49940" ht="12.75" customHeight="1" x14ac:dyDescent="0.2"/>
    <row r="49941" ht="12.75" customHeight="1" x14ac:dyDescent="0.2"/>
    <row r="49942" ht="12.75" customHeight="1" x14ac:dyDescent="0.2"/>
    <row r="49943" ht="12.75" customHeight="1" x14ac:dyDescent="0.2"/>
    <row r="49944" ht="12.75" customHeight="1" x14ac:dyDescent="0.2"/>
    <row r="49945" ht="12.75" customHeight="1" x14ac:dyDescent="0.2"/>
    <row r="49946" ht="12.75" customHeight="1" x14ac:dyDescent="0.2"/>
    <row r="49947" ht="12.75" customHeight="1" x14ac:dyDescent="0.2"/>
    <row r="49948" ht="12.75" customHeight="1" x14ac:dyDescent="0.2"/>
    <row r="49949" ht="12.75" customHeight="1" x14ac:dyDescent="0.2"/>
    <row r="49950" ht="12.75" customHeight="1" x14ac:dyDescent="0.2"/>
    <row r="49951" ht="12.75" customHeight="1" x14ac:dyDescent="0.2"/>
    <row r="49952" ht="12.75" customHeight="1" x14ac:dyDescent="0.2"/>
    <row r="49953" ht="12.75" customHeight="1" x14ac:dyDescent="0.2"/>
    <row r="49954" ht="12.75" customHeight="1" x14ac:dyDescent="0.2"/>
    <row r="49955" ht="12.75" customHeight="1" x14ac:dyDescent="0.2"/>
    <row r="49956" ht="12.75" customHeight="1" x14ac:dyDescent="0.2"/>
    <row r="49957" ht="12.75" customHeight="1" x14ac:dyDescent="0.2"/>
    <row r="49958" ht="12.75" customHeight="1" x14ac:dyDescent="0.2"/>
    <row r="49959" ht="12.75" customHeight="1" x14ac:dyDescent="0.2"/>
    <row r="49960" ht="12.75" customHeight="1" x14ac:dyDescent="0.2"/>
    <row r="49961" ht="12.75" customHeight="1" x14ac:dyDescent="0.2"/>
    <row r="49962" ht="12.75" customHeight="1" x14ac:dyDescent="0.2"/>
    <row r="49963" ht="12.75" customHeight="1" x14ac:dyDescent="0.2"/>
    <row r="49964" ht="12.75" customHeight="1" x14ac:dyDescent="0.2"/>
    <row r="49965" ht="12.75" customHeight="1" x14ac:dyDescent="0.2"/>
    <row r="49966" ht="12.75" customHeight="1" x14ac:dyDescent="0.2"/>
    <row r="49967" ht="12.75" customHeight="1" x14ac:dyDescent="0.2"/>
    <row r="49968" ht="12.75" customHeight="1" x14ac:dyDescent="0.2"/>
    <row r="49969" ht="12.75" customHeight="1" x14ac:dyDescent="0.2"/>
    <row r="49970" ht="12.75" customHeight="1" x14ac:dyDescent="0.2"/>
    <row r="49971" ht="12.75" customHeight="1" x14ac:dyDescent="0.2"/>
    <row r="49972" ht="12.75" customHeight="1" x14ac:dyDescent="0.2"/>
    <row r="49973" ht="12.75" customHeight="1" x14ac:dyDescent="0.2"/>
    <row r="49974" ht="12.75" customHeight="1" x14ac:dyDescent="0.2"/>
    <row r="49975" ht="12.75" customHeight="1" x14ac:dyDescent="0.2"/>
    <row r="49976" ht="12.75" customHeight="1" x14ac:dyDescent="0.2"/>
    <row r="49977" ht="12.75" customHeight="1" x14ac:dyDescent="0.2"/>
    <row r="49978" ht="12.75" customHeight="1" x14ac:dyDescent="0.2"/>
    <row r="49979" ht="12.75" customHeight="1" x14ac:dyDescent="0.2"/>
    <row r="49980" ht="12.75" customHeight="1" x14ac:dyDescent="0.2"/>
    <row r="49981" ht="12.75" customHeight="1" x14ac:dyDescent="0.2"/>
    <row r="49982" ht="12.75" customHeight="1" x14ac:dyDescent="0.2"/>
    <row r="49983" ht="12.75" customHeight="1" x14ac:dyDescent="0.2"/>
    <row r="49984" ht="12.75" customHeight="1" x14ac:dyDescent="0.2"/>
    <row r="49985" ht="12.75" customHeight="1" x14ac:dyDescent="0.2"/>
    <row r="49986" ht="12.75" customHeight="1" x14ac:dyDescent="0.2"/>
    <row r="49987" ht="12.75" customHeight="1" x14ac:dyDescent="0.2"/>
    <row r="49988" ht="12.75" customHeight="1" x14ac:dyDescent="0.2"/>
    <row r="49989" ht="12.75" customHeight="1" x14ac:dyDescent="0.2"/>
    <row r="49990" ht="12.75" customHeight="1" x14ac:dyDescent="0.2"/>
    <row r="49991" ht="12.75" customHeight="1" x14ac:dyDescent="0.2"/>
    <row r="49992" ht="12.75" customHeight="1" x14ac:dyDescent="0.2"/>
    <row r="49993" ht="12.75" customHeight="1" x14ac:dyDescent="0.2"/>
    <row r="49994" ht="12.75" customHeight="1" x14ac:dyDescent="0.2"/>
    <row r="49995" ht="12.75" customHeight="1" x14ac:dyDescent="0.2"/>
    <row r="49996" ht="12.75" customHeight="1" x14ac:dyDescent="0.2"/>
    <row r="49997" ht="12.75" customHeight="1" x14ac:dyDescent="0.2"/>
    <row r="49998" ht="12.75" customHeight="1" x14ac:dyDescent="0.2"/>
    <row r="49999" ht="12.75" customHeight="1" x14ac:dyDescent="0.2"/>
    <row r="50000" ht="12.75" customHeight="1" x14ac:dyDescent="0.2"/>
    <row r="50001" ht="12.75" customHeight="1" x14ac:dyDescent="0.2"/>
    <row r="50002" ht="12.75" customHeight="1" x14ac:dyDescent="0.2"/>
    <row r="50003" ht="12.75" customHeight="1" x14ac:dyDescent="0.2"/>
    <row r="50004" ht="12.75" customHeight="1" x14ac:dyDescent="0.2"/>
    <row r="50005" ht="12.75" customHeight="1" x14ac:dyDescent="0.2"/>
    <row r="50006" ht="12.75" customHeight="1" x14ac:dyDescent="0.2"/>
    <row r="50007" ht="12.75" customHeight="1" x14ac:dyDescent="0.2"/>
    <row r="50008" ht="12.75" customHeight="1" x14ac:dyDescent="0.2"/>
    <row r="50009" ht="12.75" customHeight="1" x14ac:dyDescent="0.2"/>
    <row r="50010" ht="12.75" customHeight="1" x14ac:dyDescent="0.2"/>
    <row r="50011" ht="12.75" customHeight="1" x14ac:dyDescent="0.2"/>
    <row r="50012" ht="12.75" customHeight="1" x14ac:dyDescent="0.2"/>
    <row r="50013" ht="12.75" customHeight="1" x14ac:dyDescent="0.2"/>
    <row r="50014" ht="12.75" customHeight="1" x14ac:dyDescent="0.2"/>
    <row r="50015" ht="12.75" customHeight="1" x14ac:dyDescent="0.2"/>
    <row r="50016" ht="12.75" customHeight="1" x14ac:dyDescent="0.2"/>
    <row r="50017" ht="12.75" customHeight="1" x14ac:dyDescent="0.2"/>
    <row r="50018" ht="12.75" customHeight="1" x14ac:dyDescent="0.2"/>
    <row r="50019" ht="12.75" customHeight="1" x14ac:dyDescent="0.2"/>
    <row r="50020" ht="12.75" customHeight="1" x14ac:dyDescent="0.2"/>
    <row r="50021" ht="12.75" customHeight="1" x14ac:dyDescent="0.2"/>
    <row r="50022" ht="12.75" customHeight="1" x14ac:dyDescent="0.2"/>
    <row r="50023" ht="12.75" customHeight="1" x14ac:dyDescent="0.2"/>
    <row r="50024" ht="12.75" customHeight="1" x14ac:dyDescent="0.2"/>
    <row r="50025" ht="12.75" customHeight="1" x14ac:dyDescent="0.2"/>
    <row r="50026" ht="12.75" customHeight="1" x14ac:dyDescent="0.2"/>
    <row r="50027" ht="12.75" customHeight="1" x14ac:dyDescent="0.2"/>
    <row r="50028" ht="12.75" customHeight="1" x14ac:dyDescent="0.2"/>
    <row r="50029" ht="12.75" customHeight="1" x14ac:dyDescent="0.2"/>
    <row r="50030" ht="12.75" customHeight="1" x14ac:dyDescent="0.2"/>
    <row r="50031" ht="12.75" customHeight="1" x14ac:dyDescent="0.2"/>
    <row r="50032" ht="12.75" customHeight="1" x14ac:dyDescent="0.2"/>
    <row r="50033" ht="12.75" customHeight="1" x14ac:dyDescent="0.2"/>
    <row r="50034" ht="12.75" customHeight="1" x14ac:dyDescent="0.2"/>
    <row r="50035" ht="12.75" customHeight="1" x14ac:dyDescent="0.2"/>
    <row r="50036" ht="12.75" customHeight="1" x14ac:dyDescent="0.2"/>
    <row r="50037" ht="12.75" customHeight="1" x14ac:dyDescent="0.2"/>
    <row r="50038" ht="12.75" customHeight="1" x14ac:dyDescent="0.2"/>
    <row r="50039" ht="12.75" customHeight="1" x14ac:dyDescent="0.2"/>
    <row r="50040" ht="12.75" customHeight="1" x14ac:dyDescent="0.2"/>
    <row r="50041" ht="12.75" customHeight="1" x14ac:dyDescent="0.2"/>
    <row r="50042" ht="12.75" customHeight="1" x14ac:dyDescent="0.2"/>
    <row r="50043" ht="12.75" customHeight="1" x14ac:dyDescent="0.2"/>
    <row r="50044" ht="12.75" customHeight="1" x14ac:dyDescent="0.2"/>
    <row r="50045" ht="12.75" customHeight="1" x14ac:dyDescent="0.2"/>
    <row r="50046" ht="12.75" customHeight="1" x14ac:dyDescent="0.2"/>
    <row r="50047" ht="12.75" customHeight="1" x14ac:dyDescent="0.2"/>
    <row r="50048" ht="12.75" customHeight="1" x14ac:dyDescent="0.2"/>
    <row r="50049" ht="12.75" customHeight="1" x14ac:dyDescent="0.2"/>
    <row r="50050" ht="12.75" customHeight="1" x14ac:dyDescent="0.2"/>
    <row r="50051" ht="12.75" customHeight="1" x14ac:dyDescent="0.2"/>
    <row r="50052" ht="12.75" customHeight="1" x14ac:dyDescent="0.2"/>
    <row r="50053" ht="12.75" customHeight="1" x14ac:dyDescent="0.2"/>
    <row r="50054" ht="12.75" customHeight="1" x14ac:dyDescent="0.2"/>
    <row r="50055" ht="12.75" customHeight="1" x14ac:dyDescent="0.2"/>
    <row r="50056" ht="12.75" customHeight="1" x14ac:dyDescent="0.2"/>
    <row r="50057" ht="12.75" customHeight="1" x14ac:dyDescent="0.2"/>
    <row r="50058" ht="12.75" customHeight="1" x14ac:dyDescent="0.2"/>
    <row r="50059" ht="12.75" customHeight="1" x14ac:dyDescent="0.2"/>
    <row r="50060" ht="12.75" customHeight="1" x14ac:dyDescent="0.2"/>
    <row r="50061" ht="12.75" customHeight="1" x14ac:dyDescent="0.2"/>
    <row r="50062" ht="12.75" customHeight="1" x14ac:dyDescent="0.2"/>
    <row r="50063" ht="12.75" customHeight="1" x14ac:dyDescent="0.2"/>
    <row r="50064" ht="12.75" customHeight="1" x14ac:dyDescent="0.2"/>
    <row r="50065" ht="12.75" customHeight="1" x14ac:dyDescent="0.2"/>
    <row r="50066" ht="12.75" customHeight="1" x14ac:dyDescent="0.2"/>
    <row r="50067" ht="12.75" customHeight="1" x14ac:dyDescent="0.2"/>
    <row r="50068" ht="12.75" customHeight="1" x14ac:dyDescent="0.2"/>
    <row r="50069" ht="12.75" customHeight="1" x14ac:dyDescent="0.2"/>
    <row r="50070" ht="12.75" customHeight="1" x14ac:dyDescent="0.2"/>
    <row r="50071" ht="12.75" customHeight="1" x14ac:dyDescent="0.2"/>
    <row r="50072" ht="12.75" customHeight="1" x14ac:dyDescent="0.2"/>
    <row r="50073" ht="12.75" customHeight="1" x14ac:dyDescent="0.2"/>
    <row r="50074" ht="12.75" customHeight="1" x14ac:dyDescent="0.2"/>
    <row r="50075" ht="12.75" customHeight="1" x14ac:dyDescent="0.2"/>
    <row r="50076" ht="12.75" customHeight="1" x14ac:dyDescent="0.2"/>
    <row r="50077" ht="12.75" customHeight="1" x14ac:dyDescent="0.2"/>
    <row r="50078" ht="12.75" customHeight="1" x14ac:dyDescent="0.2"/>
    <row r="50079" ht="12.75" customHeight="1" x14ac:dyDescent="0.2"/>
    <row r="50080" ht="12.75" customHeight="1" x14ac:dyDescent="0.2"/>
    <row r="50081" ht="12.75" customHeight="1" x14ac:dyDescent="0.2"/>
    <row r="50082" ht="12.75" customHeight="1" x14ac:dyDescent="0.2"/>
    <row r="50083" ht="12.75" customHeight="1" x14ac:dyDescent="0.2"/>
    <row r="50084" ht="12.75" customHeight="1" x14ac:dyDescent="0.2"/>
    <row r="50085" ht="12.75" customHeight="1" x14ac:dyDescent="0.2"/>
    <row r="50086" ht="12.75" customHeight="1" x14ac:dyDescent="0.2"/>
    <row r="50087" ht="12.75" customHeight="1" x14ac:dyDescent="0.2"/>
    <row r="50088" ht="12.75" customHeight="1" x14ac:dyDescent="0.2"/>
    <row r="50089" ht="12.75" customHeight="1" x14ac:dyDescent="0.2"/>
    <row r="50090" ht="12.75" customHeight="1" x14ac:dyDescent="0.2"/>
    <row r="50091" ht="12.75" customHeight="1" x14ac:dyDescent="0.2"/>
    <row r="50092" ht="12.75" customHeight="1" x14ac:dyDescent="0.2"/>
    <row r="50093" ht="12.75" customHeight="1" x14ac:dyDescent="0.2"/>
    <row r="50094" ht="12.75" customHeight="1" x14ac:dyDescent="0.2"/>
    <row r="50095" ht="12.75" customHeight="1" x14ac:dyDescent="0.2"/>
    <row r="50096" ht="12.75" customHeight="1" x14ac:dyDescent="0.2"/>
    <row r="50097" ht="12.75" customHeight="1" x14ac:dyDescent="0.2"/>
    <row r="50098" ht="12.75" customHeight="1" x14ac:dyDescent="0.2"/>
    <row r="50099" ht="12.75" customHeight="1" x14ac:dyDescent="0.2"/>
    <row r="50100" ht="12.75" customHeight="1" x14ac:dyDescent="0.2"/>
    <row r="50101" ht="12.75" customHeight="1" x14ac:dyDescent="0.2"/>
    <row r="50102" ht="12.75" customHeight="1" x14ac:dyDescent="0.2"/>
    <row r="50103" ht="12.75" customHeight="1" x14ac:dyDescent="0.2"/>
    <row r="50104" ht="12.75" customHeight="1" x14ac:dyDescent="0.2"/>
    <row r="50105" ht="12.75" customHeight="1" x14ac:dyDescent="0.2"/>
    <row r="50106" ht="12.75" customHeight="1" x14ac:dyDescent="0.2"/>
    <row r="50107" ht="12.75" customHeight="1" x14ac:dyDescent="0.2"/>
    <row r="50108" ht="12.75" customHeight="1" x14ac:dyDescent="0.2"/>
    <row r="50109" ht="12.75" customHeight="1" x14ac:dyDescent="0.2"/>
    <row r="50110" ht="12.75" customHeight="1" x14ac:dyDescent="0.2"/>
    <row r="50111" ht="12.75" customHeight="1" x14ac:dyDescent="0.2"/>
    <row r="50112" ht="12.75" customHeight="1" x14ac:dyDescent="0.2"/>
    <row r="50113" ht="12.75" customHeight="1" x14ac:dyDescent="0.2"/>
    <row r="50114" ht="12.75" customHeight="1" x14ac:dyDescent="0.2"/>
    <row r="50115" ht="12.75" customHeight="1" x14ac:dyDescent="0.2"/>
    <row r="50116" ht="12.75" customHeight="1" x14ac:dyDescent="0.2"/>
    <row r="50117" ht="12.75" customHeight="1" x14ac:dyDescent="0.2"/>
    <row r="50118" ht="12.75" customHeight="1" x14ac:dyDescent="0.2"/>
    <row r="50119" ht="12.75" customHeight="1" x14ac:dyDescent="0.2"/>
    <row r="50120" ht="12.75" customHeight="1" x14ac:dyDescent="0.2"/>
    <row r="50121" ht="12.75" customHeight="1" x14ac:dyDescent="0.2"/>
    <row r="50122" ht="12.75" customHeight="1" x14ac:dyDescent="0.2"/>
    <row r="50123" ht="12.75" customHeight="1" x14ac:dyDescent="0.2"/>
    <row r="50124" ht="12.75" customHeight="1" x14ac:dyDescent="0.2"/>
    <row r="50125" ht="12.75" customHeight="1" x14ac:dyDescent="0.2"/>
    <row r="50126" ht="12.75" customHeight="1" x14ac:dyDescent="0.2"/>
    <row r="50127" ht="12.75" customHeight="1" x14ac:dyDescent="0.2"/>
    <row r="50128" ht="12.75" customHeight="1" x14ac:dyDescent="0.2"/>
    <row r="50129" ht="12.75" customHeight="1" x14ac:dyDescent="0.2"/>
    <row r="50130" ht="12.75" customHeight="1" x14ac:dyDescent="0.2"/>
    <row r="50131" ht="12.75" customHeight="1" x14ac:dyDescent="0.2"/>
    <row r="50132" ht="12.75" customHeight="1" x14ac:dyDescent="0.2"/>
    <row r="50133" ht="12.75" customHeight="1" x14ac:dyDescent="0.2"/>
    <row r="50134" ht="12.75" customHeight="1" x14ac:dyDescent="0.2"/>
    <row r="50135" ht="12.75" customHeight="1" x14ac:dyDescent="0.2"/>
    <row r="50136" ht="12.75" customHeight="1" x14ac:dyDescent="0.2"/>
    <row r="50137" ht="12.75" customHeight="1" x14ac:dyDescent="0.2"/>
    <row r="50138" ht="12.75" customHeight="1" x14ac:dyDescent="0.2"/>
    <row r="50139" ht="12.75" customHeight="1" x14ac:dyDescent="0.2"/>
    <row r="50140" ht="12.75" customHeight="1" x14ac:dyDescent="0.2"/>
    <row r="50141" ht="12.75" customHeight="1" x14ac:dyDescent="0.2"/>
    <row r="50142" ht="12.75" customHeight="1" x14ac:dyDescent="0.2"/>
    <row r="50143" ht="12.75" customHeight="1" x14ac:dyDescent="0.2"/>
    <row r="50144" ht="12.75" customHeight="1" x14ac:dyDescent="0.2"/>
    <row r="50145" ht="12.75" customHeight="1" x14ac:dyDescent="0.2"/>
    <row r="50146" ht="12.75" customHeight="1" x14ac:dyDescent="0.2"/>
    <row r="50147" ht="12.75" customHeight="1" x14ac:dyDescent="0.2"/>
    <row r="50148" ht="12.75" customHeight="1" x14ac:dyDescent="0.2"/>
    <row r="50149" ht="12.75" customHeight="1" x14ac:dyDescent="0.2"/>
    <row r="50150" ht="12.75" customHeight="1" x14ac:dyDescent="0.2"/>
    <row r="50151" ht="12.75" customHeight="1" x14ac:dyDescent="0.2"/>
    <row r="50152" ht="12.75" customHeight="1" x14ac:dyDescent="0.2"/>
    <row r="50153" ht="12.75" customHeight="1" x14ac:dyDescent="0.2"/>
    <row r="50154" ht="12.75" customHeight="1" x14ac:dyDescent="0.2"/>
    <row r="50155" ht="12.75" customHeight="1" x14ac:dyDescent="0.2"/>
    <row r="50156" ht="12.75" customHeight="1" x14ac:dyDescent="0.2"/>
    <row r="50157" ht="12.75" customHeight="1" x14ac:dyDescent="0.2"/>
    <row r="50158" ht="12.75" customHeight="1" x14ac:dyDescent="0.2"/>
    <row r="50159" ht="12.75" customHeight="1" x14ac:dyDescent="0.2"/>
    <row r="50160" ht="12.75" customHeight="1" x14ac:dyDescent="0.2"/>
    <row r="50161" ht="12.75" customHeight="1" x14ac:dyDescent="0.2"/>
    <row r="50162" ht="12.75" customHeight="1" x14ac:dyDescent="0.2"/>
    <row r="50163" ht="12.75" customHeight="1" x14ac:dyDescent="0.2"/>
    <row r="50164" ht="12.75" customHeight="1" x14ac:dyDescent="0.2"/>
    <row r="50165" ht="12.75" customHeight="1" x14ac:dyDescent="0.2"/>
    <row r="50166" ht="12.75" customHeight="1" x14ac:dyDescent="0.2"/>
    <row r="50167" ht="12.75" customHeight="1" x14ac:dyDescent="0.2"/>
    <row r="50168" ht="12.75" customHeight="1" x14ac:dyDescent="0.2"/>
    <row r="50169" ht="12.75" customHeight="1" x14ac:dyDescent="0.2"/>
    <row r="50170" ht="12.75" customHeight="1" x14ac:dyDescent="0.2"/>
    <row r="50171" ht="12.75" customHeight="1" x14ac:dyDescent="0.2"/>
    <row r="50172" ht="12.75" customHeight="1" x14ac:dyDescent="0.2"/>
    <row r="50173" ht="12.75" customHeight="1" x14ac:dyDescent="0.2"/>
    <row r="50174" ht="12.75" customHeight="1" x14ac:dyDescent="0.2"/>
    <row r="50175" ht="12.75" customHeight="1" x14ac:dyDescent="0.2"/>
    <row r="50176" ht="12.75" customHeight="1" x14ac:dyDescent="0.2"/>
    <row r="50177" ht="12.75" customHeight="1" x14ac:dyDescent="0.2"/>
    <row r="50178" ht="12.75" customHeight="1" x14ac:dyDescent="0.2"/>
    <row r="50179" ht="12.75" customHeight="1" x14ac:dyDescent="0.2"/>
    <row r="50180" ht="12.75" customHeight="1" x14ac:dyDescent="0.2"/>
    <row r="50181" ht="12.75" customHeight="1" x14ac:dyDescent="0.2"/>
    <row r="50182" ht="12.75" customHeight="1" x14ac:dyDescent="0.2"/>
    <row r="50183" ht="12.75" customHeight="1" x14ac:dyDescent="0.2"/>
    <row r="50184" ht="12.75" customHeight="1" x14ac:dyDescent="0.2"/>
    <row r="50185" ht="12.75" customHeight="1" x14ac:dyDescent="0.2"/>
    <row r="50186" ht="12.75" customHeight="1" x14ac:dyDescent="0.2"/>
    <row r="50187" ht="12.75" customHeight="1" x14ac:dyDescent="0.2"/>
    <row r="50188" ht="12.75" customHeight="1" x14ac:dyDescent="0.2"/>
    <row r="50189" ht="12.75" customHeight="1" x14ac:dyDescent="0.2"/>
    <row r="50190" ht="12.75" customHeight="1" x14ac:dyDescent="0.2"/>
    <row r="50191" ht="12.75" customHeight="1" x14ac:dyDescent="0.2"/>
    <row r="50192" ht="12.75" customHeight="1" x14ac:dyDescent="0.2"/>
    <row r="50193" ht="12.75" customHeight="1" x14ac:dyDescent="0.2"/>
    <row r="50194" ht="12.75" customHeight="1" x14ac:dyDescent="0.2"/>
    <row r="50195" ht="12.75" customHeight="1" x14ac:dyDescent="0.2"/>
    <row r="50196" ht="12.75" customHeight="1" x14ac:dyDescent="0.2"/>
    <row r="50197" ht="12.75" customHeight="1" x14ac:dyDescent="0.2"/>
    <row r="50198" ht="12.75" customHeight="1" x14ac:dyDescent="0.2"/>
    <row r="50199" ht="12.75" customHeight="1" x14ac:dyDescent="0.2"/>
    <row r="50200" ht="12.75" customHeight="1" x14ac:dyDescent="0.2"/>
    <row r="50201" ht="12.75" customHeight="1" x14ac:dyDescent="0.2"/>
    <row r="50202" ht="12.75" customHeight="1" x14ac:dyDescent="0.2"/>
    <row r="50203" ht="12.75" customHeight="1" x14ac:dyDescent="0.2"/>
    <row r="50204" ht="12.75" customHeight="1" x14ac:dyDescent="0.2"/>
    <row r="50205" ht="12.75" customHeight="1" x14ac:dyDescent="0.2"/>
    <row r="50206" ht="12.75" customHeight="1" x14ac:dyDescent="0.2"/>
    <row r="50207" ht="12.75" customHeight="1" x14ac:dyDescent="0.2"/>
    <row r="50208" ht="12.75" customHeight="1" x14ac:dyDescent="0.2"/>
    <row r="50209" ht="12.75" customHeight="1" x14ac:dyDescent="0.2"/>
    <row r="50210" ht="12.75" customHeight="1" x14ac:dyDescent="0.2"/>
    <row r="50211" ht="12.75" customHeight="1" x14ac:dyDescent="0.2"/>
    <row r="50212" ht="12.75" customHeight="1" x14ac:dyDescent="0.2"/>
    <row r="50213" ht="12.75" customHeight="1" x14ac:dyDescent="0.2"/>
    <row r="50214" ht="12.75" customHeight="1" x14ac:dyDescent="0.2"/>
    <row r="50215" ht="12.75" customHeight="1" x14ac:dyDescent="0.2"/>
    <row r="50216" ht="12.75" customHeight="1" x14ac:dyDescent="0.2"/>
    <row r="50217" ht="12.75" customHeight="1" x14ac:dyDescent="0.2"/>
    <row r="50218" ht="12.75" customHeight="1" x14ac:dyDescent="0.2"/>
    <row r="50219" ht="12.75" customHeight="1" x14ac:dyDescent="0.2"/>
    <row r="50220" ht="12.75" customHeight="1" x14ac:dyDescent="0.2"/>
    <row r="50221" ht="12.75" customHeight="1" x14ac:dyDescent="0.2"/>
    <row r="50222" ht="12.75" customHeight="1" x14ac:dyDescent="0.2"/>
    <row r="50223" ht="12.75" customHeight="1" x14ac:dyDescent="0.2"/>
    <row r="50224" ht="12.75" customHeight="1" x14ac:dyDescent="0.2"/>
    <row r="50225" ht="12.75" customHeight="1" x14ac:dyDescent="0.2"/>
    <row r="50226" ht="12.75" customHeight="1" x14ac:dyDescent="0.2"/>
    <row r="50227" ht="12.75" customHeight="1" x14ac:dyDescent="0.2"/>
    <row r="50228" ht="12.75" customHeight="1" x14ac:dyDescent="0.2"/>
    <row r="50229" ht="12.75" customHeight="1" x14ac:dyDescent="0.2"/>
    <row r="50230" ht="12.75" customHeight="1" x14ac:dyDescent="0.2"/>
    <row r="50231" ht="12.75" customHeight="1" x14ac:dyDescent="0.2"/>
    <row r="50232" ht="12.75" customHeight="1" x14ac:dyDescent="0.2"/>
    <row r="50233" ht="12.75" customHeight="1" x14ac:dyDescent="0.2"/>
    <row r="50234" ht="12.75" customHeight="1" x14ac:dyDescent="0.2"/>
    <row r="50235" ht="12.75" customHeight="1" x14ac:dyDescent="0.2"/>
    <row r="50236" ht="12.75" customHeight="1" x14ac:dyDescent="0.2"/>
    <row r="50237" ht="12.75" customHeight="1" x14ac:dyDescent="0.2"/>
    <row r="50238" ht="12.75" customHeight="1" x14ac:dyDescent="0.2"/>
    <row r="50239" ht="12.75" customHeight="1" x14ac:dyDescent="0.2"/>
    <row r="50240" ht="12.75" customHeight="1" x14ac:dyDescent="0.2"/>
    <row r="50241" ht="12.75" customHeight="1" x14ac:dyDescent="0.2"/>
    <row r="50242" ht="12.75" customHeight="1" x14ac:dyDescent="0.2"/>
    <row r="50243" ht="12.75" customHeight="1" x14ac:dyDescent="0.2"/>
    <row r="50244" ht="12.75" customHeight="1" x14ac:dyDescent="0.2"/>
    <row r="50245" ht="12.75" customHeight="1" x14ac:dyDescent="0.2"/>
    <row r="50246" ht="12.75" customHeight="1" x14ac:dyDescent="0.2"/>
    <row r="50247" ht="12.75" customHeight="1" x14ac:dyDescent="0.2"/>
    <row r="50248" ht="12.75" customHeight="1" x14ac:dyDescent="0.2"/>
    <row r="50249" ht="12.75" customHeight="1" x14ac:dyDescent="0.2"/>
    <row r="50250" ht="12.75" customHeight="1" x14ac:dyDescent="0.2"/>
    <row r="50251" ht="12.75" customHeight="1" x14ac:dyDescent="0.2"/>
    <row r="50252" ht="12.75" customHeight="1" x14ac:dyDescent="0.2"/>
    <row r="50253" ht="12.75" customHeight="1" x14ac:dyDescent="0.2"/>
    <row r="50254" ht="12.75" customHeight="1" x14ac:dyDescent="0.2"/>
    <row r="50255" ht="12.75" customHeight="1" x14ac:dyDescent="0.2"/>
    <row r="50256" ht="12.75" customHeight="1" x14ac:dyDescent="0.2"/>
    <row r="50257" ht="12.75" customHeight="1" x14ac:dyDescent="0.2"/>
    <row r="50258" ht="12.75" customHeight="1" x14ac:dyDescent="0.2"/>
    <row r="50259" ht="12.75" customHeight="1" x14ac:dyDescent="0.2"/>
    <row r="50260" ht="12.75" customHeight="1" x14ac:dyDescent="0.2"/>
    <row r="50261" ht="12.75" customHeight="1" x14ac:dyDescent="0.2"/>
    <row r="50262" ht="12.75" customHeight="1" x14ac:dyDescent="0.2"/>
    <row r="50263" ht="12.75" customHeight="1" x14ac:dyDescent="0.2"/>
    <row r="50264" ht="12.75" customHeight="1" x14ac:dyDescent="0.2"/>
    <row r="50265" ht="12.75" customHeight="1" x14ac:dyDescent="0.2"/>
    <row r="50266" ht="12.75" customHeight="1" x14ac:dyDescent="0.2"/>
    <row r="50267" ht="12.75" customHeight="1" x14ac:dyDescent="0.2"/>
    <row r="50268" ht="12.75" customHeight="1" x14ac:dyDescent="0.2"/>
    <row r="50269" ht="12.75" customHeight="1" x14ac:dyDescent="0.2"/>
    <row r="50270" ht="12.75" customHeight="1" x14ac:dyDescent="0.2"/>
    <row r="50271" ht="12.75" customHeight="1" x14ac:dyDescent="0.2"/>
    <row r="50272" ht="12.75" customHeight="1" x14ac:dyDescent="0.2"/>
    <row r="50273" ht="12.75" customHeight="1" x14ac:dyDescent="0.2"/>
    <row r="50274" ht="12.75" customHeight="1" x14ac:dyDescent="0.2"/>
    <row r="50275" ht="12.75" customHeight="1" x14ac:dyDescent="0.2"/>
    <row r="50276" ht="12.75" customHeight="1" x14ac:dyDescent="0.2"/>
    <row r="50277" ht="12.75" customHeight="1" x14ac:dyDescent="0.2"/>
    <row r="50278" ht="12.75" customHeight="1" x14ac:dyDescent="0.2"/>
    <row r="50279" ht="12.75" customHeight="1" x14ac:dyDescent="0.2"/>
    <row r="50280" ht="12.75" customHeight="1" x14ac:dyDescent="0.2"/>
    <row r="50281" ht="12.75" customHeight="1" x14ac:dyDescent="0.2"/>
    <row r="50282" ht="12.75" customHeight="1" x14ac:dyDescent="0.2"/>
    <row r="50283" ht="12.75" customHeight="1" x14ac:dyDescent="0.2"/>
    <row r="50284" ht="12.75" customHeight="1" x14ac:dyDescent="0.2"/>
    <row r="50285" ht="12.75" customHeight="1" x14ac:dyDescent="0.2"/>
    <row r="50286" ht="12.75" customHeight="1" x14ac:dyDescent="0.2"/>
    <row r="50287" ht="12.75" customHeight="1" x14ac:dyDescent="0.2"/>
    <row r="50288" ht="12.75" customHeight="1" x14ac:dyDescent="0.2"/>
    <row r="50289" ht="12.75" customHeight="1" x14ac:dyDescent="0.2"/>
    <row r="50290" ht="12.75" customHeight="1" x14ac:dyDescent="0.2"/>
    <row r="50291" ht="12.75" customHeight="1" x14ac:dyDescent="0.2"/>
    <row r="50292" ht="12.75" customHeight="1" x14ac:dyDescent="0.2"/>
    <row r="50293" ht="12.75" customHeight="1" x14ac:dyDescent="0.2"/>
    <row r="50294" ht="12.75" customHeight="1" x14ac:dyDescent="0.2"/>
    <row r="50295" ht="12.75" customHeight="1" x14ac:dyDescent="0.2"/>
    <row r="50296" ht="12.75" customHeight="1" x14ac:dyDescent="0.2"/>
    <row r="50297" ht="12.75" customHeight="1" x14ac:dyDescent="0.2"/>
    <row r="50298" ht="12.75" customHeight="1" x14ac:dyDescent="0.2"/>
    <row r="50299" ht="12.75" customHeight="1" x14ac:dyDescent="0.2"/>
    <row r="50300" ht="12.75" customHeight="1" x14ac:dyDescent="0.2"/>
    <row r="50301" ht="12.75" customHeight="1" x14ac:dyDescent="0.2"/>
    <row r="50302" ht="12.75" customHeight="1" x14ac:dyDescent="0.2"/>
    <row r="50303" ht="12.75" customHeight="1" x14ac:dyDescent="0.2"/>
    <row r="50304" ht="12.75" customHeight="1" x14ac:dyDescent="0.2"/>
    <row r="50305" ht="12.75" customHeight="1" x14ac:dyDescent="0.2"/>
    <row r="50306" ht="12.75" customHeight="1" x14ac:dyDescent="0.2"/>
    <row r="50307" ht="12.75" customHeight="1" x14ac:dyDescent="0.2"/>
    <row r="50308" ht="12.75" customHeight="1" x14ac:dyDescent="0.2"/>
    <row r="50309" ht="12.75" customHeight="1" x14ac:dyDescent="0.2"/>
    <row r="50310" ht="12.75" customHeight="1" x14ac:dyDescent="0.2"/>
    <row r="50311" ht="12.75" customHeight="1" x14ac:dyDescent="0.2"/>
    <row r="50312" ht="12.75" customHeight="1" x14ac:dyDescent="0.2"/>
    <row r="50313" ht="12.75" customHeight="1" x14ac:dyDescent="0.2"/>
    <row r="50314" ht="12.75" customHeight="1" x14ac:dyDescent="0.2"/>
    <row r="50315" ht="12.75" customHeight="1" x14ac:dyDescent="0.2"/>
    <row r="50316" ht="12.75" customHeight="1" x14ac:dyDescent="0.2"/>
    <row r="50317" ht="12.75" customHeight="1" x14ac:dyDescent="0.2"/>
    <row r="50318" ht="12.75" customHeight="1" x14ac:dyDescent="0.2"/>
    <row r="50319" ht="12.75" customHeight="1" x14ac:dyDescent="0.2"/>
    <row r="50320" ht="12.75" customHeight="1" x14ac:dyDescent="0.2"/>
    <row r="50321" ht="12.75" customHeight="1" x14ac:dyDescent="0.2"/>
    <row r="50322" ht="12.75" customHeight="1" x14ac:dyDescent="0.2"/>
    <row r="50323" ht="12.75" customHeight="1" x14ac:dyDescent="0.2"/>
    <row r="50324" ht="12.75" customHeight="1" x14ac:dyDescent="0.2"/>
    <row r="50325" ht="12.75" customHeight="1" x14ac:dyDescent="0.2"/>
    <row r="50326" ht="12.75" customHeight="1" x14ac:dyDescent="0.2"/>
    <row r="50327" ht="12.75" customHeight="1" x14ac:dyDescent="0.2"/>
    <row r="50328" ht="12.75" customHeight="1" x14ac:dyDescent="0.2"/>
    <row r="50329" ht="12.75" customHeight="1" x14ac:dyDescent="0.2"/>
    <row r="50330" ht="12.75" customHeight="1" x14ac:dyDescent="0.2"/>
    <row r="50331" ht="12.75" customHeight="1" x14ac:dyDescent="0.2"/>
    <row r="50332" ht="12.75" customHeight="1" x14ac:dyDescent="0.2"/>
    <row r="50333" ht="12.75" customHeight="1" x14ac:dyDescent="0.2"/>
    <row r="50334" ht="12.75" customHeight="1" x14ac:dyDescent="0.2"/>
    <row r="50335" ht="12.75" customHeight="1" x14ac:dyDescent="0.2"/>
    <row r="50336" ht="12.75" customHeight="1" x14ac:dyDescent="0.2"/>
    <row r="50337" ht="12.75" customHeight="1" x14ac:dyDescent="0.2"/>
    <row r="50338" ht="12.75" customHeight="1" x14ac:dyDescent="0.2"/>
    <row r="50339" ht="12.75" customHeight="1" x14ac:dyDescent="0.2"/>
    <row r="50340" ht="12.75" customHeight="1" x14ac:dyDescent="0.2"/>
    <row r="50341" ht="12.75" customHeight="1" x14ac:dyDescent="0.2"/>
    <row r="50342" ht="12.75" customHeight="1" x14ac:dyDescent="0.2"/>
    <row r="50343" ht="12.75" customHeight="1" x14ac:dyDescent="0.2"/>
    <row r="50344" ht="12.75" customHeight="1" x14ac:dyDescent="0.2"/>
    <row r="50345" ht="12.75" customHeight="1" x14ac:dyDescent="0.2"/>
    <row r="50346" ht="12.75" customHeight="1" x14ac:dyDescent="0.2"/>
    <row r="50347" ht="12.75" customHeight="1" x14ac:dyDescent="0.2"/>
    <row r="50348" ht="12.75" customHeight="1" x14ac:dyDescent="0.2"/>
    <row r="50349" ht="12.75" customHeight="1" x14ac:dyDescent="0.2"/>
    <row r="50350" ht="12.75" customHeight="1" x14ac:dyDescent="0.2"/>
    <row r="50351" ht="12.75" customHeight="1" x14ac:dyDescent="0.2"/>
    <row r="50352" ht="12.75" customHeight="1" x14ac:dyDescent="0.2"/>
    <row r="50353" ht="12.75" customHeight="1" x14ac:dyDescent="0.2"/>
    <row r="50354" ht="12.75" customHeight="1" x14ac:dyDescent="0.2"/>
    <row r="50355" ht="12.75" customHeight="1" x14ac:dyDescent="0.2"/>
    <row r="50356" ht="12.75" customHeight="1" x14ac:dyDescent="0.2"/>
    <row r="50357" ht="12.75" customHeight="1" x14ac:dyDescent="0.2"/>
    <row r="50358" ht="12.75" customHeight="1" x14ac:dyDescent="0.2"/>
    <row r="50359" ht="12.75" customHeight="1" x14ac:dyDescent="0.2"/>
    <row r="50360" ht="12.75" customHeight="1" x14ac:dyDescent="0.2"/>
    <row r="50361" ht="12.75" customHeight="1" x14ac:dyDescent="0.2"/>
    <row r="50362" ht="12.75" customHeight="1" x14ac:dyDescent="0.2"/>
    <row r="50363" ht="12.75" customHeight="1" x14ac:dyDescent="0.2"/>
    <row r="50364" ht="12.75" customHeight="1" x14ac:dyDescent="0.2"/>
    <row r="50365" ht="12.75" customHeight="1" x14ac:dyDescent="0.2"/>
    <row r="50366" ht="12.75" customHeight="1" x14ac:dyDescent="0.2"/>
    <row r="50367" ht="12.75" customHeight="1" x14ac:dyDescent="0.2"/>
    <row r="50368" ht="12.75" customHeight="1" x14ac:dyDescent="0.2"/>
    <row r="50369" ht="12.75" customHeight="1" x14ac:dyDescent="0.2"/>
    <row r="50370" ht="12.75" customHeight="1" x14ac:dyDescent="0.2"/>
    <row r="50371" ht="12.75" customHeight="1" x14ac:dyDescent="0.2"/>
    <row r="50372" ht="12.75" customHeight="1" x14ac:dyDescent="0.2"/>
    <row r="50373" ht="12.75" customHeight="1" x14ac:dyDescent="0.2"/>
    <row r="50374" ht="12.75" customHeight="1" x14ac:dyDescent="0.2"/>
    <row r="50375" ht="12.75" customHeight="1" x14ac:dyDescent="0.2"/>
    <row r="50376" ht="12.75" customHeight="1" x14ac:dyDescent="0.2"/>
    <row r="50377" ht="12.75" customHeight="1" x14ac:dyDescent="0.2"/>
    <row r="50378" ht="12.75" customHeight="1" x14ac:dyDescent="0.2"/>
    <row r="50379" ht="12.75" customHeight="1" x14ac:dyDescent="0.2"/>
    <row r="50380" ht="12.75" customHeight="1" x14ac:dyDescent="0.2"/>
    <row r="50381" ht="12.75" customHeight="1" x14ac:dyDescent="0.2"/>
    <row r="50382" ht="12.75" customHeight="1" x14ac:dyDescent="0.2"/>
    <row r="50383" ht="12.75" customHeight="1" x14ac:dyDescent="0.2"/>
    <row r="50384" ht="12.75" customHeight="1" x14ac:dyDescent="0.2"/>
    <row r="50385" ht="12.75" customHeight="1" x14ac:dyDescent="0.2"/>
    <row r="50386" ht="12.75" customHeight="1" x14ac:dyDescent="0.2"/>
    <row r="50387" ht="12.75" customHeight="1" x14ac:dyDescent="0.2"/>
    <row r="50388" ht="12.75" customHeight="1" x14ac:dyDescent="0.2"/>
    <row r="50389" ht="12.75" customHeight="1" x14ac:dyDescent="0.2"/>
    <row r="50390" ht="12.75" customHeight="1" x14ac:dyDescent="0.2"/>
    <row r="50391" ht="12.75" customHeight="1" x14ac:dyDescent="0.2"/>
    <row r="50392" ht="12.75" customHeight="1" x14ac:dyDescent="0.2"/>
    <row r="50393" ht="12.75" customHeight="1" x14ac:dyDescent="0.2"/>
    <row r="50394" ht="12.75" customHeight="1" x14ac:dyDescent="0.2"/>
    <row r="50395" ht="12.75" customHeight="1" x14ac:dyDescent="0.2"/>
    <row r="50396" ht="12.75" customHeight="1" x14ac:dyDescent="0.2"/>
    <row r="50397" ht="12.75" customHeight="1" x14ac:dyDescent="0.2"/>
    <row r="50398" ht="12.75" customHeight="1" x14ac:dyDescent="0.2"/>
    <row r="50399" ht="12.75" customHeight="1" x14ac:dyDescent="0.2"/>
    <row r="50400" ht="12.75" customHeight="1" x14ac:dyDescent="0.2"/>
    <row r="50401" ht="12.75" customHeight="1" x14ac:dyDescent="0.2"/>
    <row r="50402" ht="12.75" customHeight="1" x14ac:dyDescent="0.2"/>
    <row r="50403" ht="12.75" customHeight="1" x14ac:dyDescent="0.2"/>
    <row r="50404" ht="12.75" customHeight="1" x14ac:dyDescent="0.2"/>
    <row r="50405" ht="12.75" customHeight="1" x14ac:dyDescent="0.2"/>
    <row r="50406" ht="12.75" customHeight="1" x14ac:dyDescent="0.2"/>
    <row r="50407" ht="12.75" customHeight="1" x14ac:dyDescent="0.2"/>
    <row r="50408" ht="12.75" customHeight="1" x14ac:dyDescent="0.2"/>
    <row r="50409" ht="12.75" customHeight="1" x14ac:dyDescent="0.2"/>
    <row r="50410" ht="12.75" customHeight="1" x14ac:dyDescent="0.2"/>
    <row r="50411" ht="12.75" customHeight="1" x14ac:dyDescent="0.2"/>
    <row r="50412" ht="12.75" customHeight="1" x14ac:dyDescent="0.2"/>
    <row r="50413" ht="12.75" customHeight="1" x14ac:dyDescent="0.2"/>
    <row r="50414" ht="12.75" customHeight="1" x14ac:dyDescent="0.2"/>
    <row r="50415" ht="12.75" customHeight="1" x14ac:dyDescent="0.2"/>
    <row r="50416" ht="12.75" customHeight="1" x14ac:dyDescent="0.2"/>
    <row r="50417" ht="12.75" customHeight="1" x14ac:dyDescent="0.2"/>
    <row r="50418" ht="12.75" customHeight="1" x14ac:dyDescent="0.2"/>
    <row r="50419" ht="12.75" customHeight="1" x14ac:dyDescent="0.2"/>
    <row r="50420" ht="12.75" customHeight="1" x14ac:dyDescent="0.2"/>
    <row r="50421" ht="12.75" customHeight="1" x14ac:dyDescent="0.2"/>
    <row r="50422" ht="12.75" customHeight="1" x14ac:dyDescent="0.2"/>
    <row r="50423" ht="12.75" customHeight="1" x14ac:dyDescent="0.2"/>
    <row r="50424" ht="12.75" customHeight="1" x14ac:dyDescent="0.2"/>
    <row r="50425" ht="12.75" customHeight="1" x14ac:dyDescent="0.2"/>
    <row r="50426" ht="12.75" customHeight="1" x14ac:dyDescent="0.2"/>
    <row r="50427" ht="12.75" customHeight="1" x14ac:dyDescent="0.2"/>
    <row r="50428" ht="12.75" customHeight="1" x14ac:dyDescent="0.2"/>
    <row r="50429" ht="12.75" customHeight="1" x14ac:dyDescent="0.2"/>
    <row r="50430" ht="12.75" customHeight="1" x14ac:dyDescent="0.2"/>
    <row r="50431" ht="12.75" customHeight="1" x14ac:dyDescent="0.2"/>
    <row r="50432" ht="12.75" customHeight="1" x14ac:dyDescent="0.2"/>
    <row r="50433" ht="12.75" customHeight="1" x14ac:dyDescent="0.2"/>
    <row r="50434" ht="12.75" customHeight="1" x14ac:dyDescent="0.2"/>
    <row r="50435" ht="12.75" customHeight="1" x14ac:dyDescent="0.2"/>
    <row r="50436" ht="12.75" customHeight="1" x14ac:dyDescent="0.2"/>
    <row r="50437" ht="12.75" customHeight="1" x14ac:dyDescent="0.2"/>
    <row r="50438" ht="12.75" customHeight="1" x14ac:dyDescent="0.2"/>
    <row r="50439" ht="12.75" customHeight="1" x14ac:dyDescent="0.2"/>
    <row r="50440" ht="12.75" customHeight="1" x14ac:dyDescent="0.2"/>
    <row r="50441" ht="12.75" customHeight="1" x14ac:dyDescent="0.2"/>
    <row r="50442" ht="12.75" customHeight="1" x14ac:dyDescent="0.2"/>
    <row r="50443" ht="12.75" customHeight="1" x14ac:dyDescent="0.2"/>
    <row r="50444" ht="12.75" customHeight="1" x14ac:dyDescent="0.2"/>
    <row r="50445" ht="12.75" customHeight="1" x14ac:dyDescent="0.2"/>
    <row r="50446" ht="12.75" customHeight="1" x14ac:dyDescent="0.2"/>
    <row r="50447" ht="12.75" customHeight="1" x14ac:dyDescent="0.2"/>
    <row r="50448" ht="12.75" customHeight="1" x14ac:dyDescent="0.2"/>
    <row r="50449" ht="12.75" customHeight="1" x14ac:dyDescent="0.2"/>
    <row r="50450" ht="12.75" customHeight="1" x14ac:dyDescent="0.2"/>
    <row r="50451" ht="12.75" customHeight="1" x14ac:dyDescent="0.2"/>
    <row r="50452" ht="12.75" customHeight="1" x14ac:dyDescent="0.2"/>
    <row r="50453" ht="12.75" customHeight="1" x14ac:dyDescent="0.2"/>
    <row r="50454" ht="12.75" customHeight="1" x14ac:dyDescent="0.2"/>
    <row r="50455" ht="12.75" customHeight="1" x14ac:dyDescent="0.2"/>
    <row r="50456" ht="12.75" customHeight="1" x14ac:dyDescent="0.2"/>
    <row r="50457" ht="12.75" customHeight="1" x14ac:dyDescent="0.2"/>
    <row r="50458" ht="12.75" customHeight="1" x14ac:dyDescent="0.2"/>
    <row r="50459" ht="12.75" customHeight="1" x14ac:dyDescent="0.2"/>
    <row r="50460" ht="12.75" customHeight="1" x14ac:dyDescent="0.2"/>
    <row r="50461" ht="12.75" customHeight="1" x14ac:dyDescent="0.2"/>
    <row r="50462" ht="12.75" customHeight="1" x14ac:dyDescent="0.2"/>
    <row r="50463" ht="12.75" customHeight="1" x14ac:dyDescent="0.2"/>
    <row r="50464" ht="12.75" customHeight="1" x14ac:dyDescent="0.2"/>
    <row r="50465" ht="12.75" customHeight="1" x14ac:dyDescent="0.2"/>
    <row r="50466" ht="12.75" customHeight="1" x14ac:dyDescent="0.2"/>
    <row r="50467" ht="12.75" customHeight="1" x14ac:dyDescent="0.2"/>
    <row r="50468" ht="12.75" customHeight="1" x14ac:dyDescent="0.2"/>
    <row r="50469" ht="12.75" customHeight="1" x14ac:dyDescent="0.2"/>
    <row r="50470" ht="12.75" customHeight="1" x14ac:dyDescent="0.2"/>
    <row r="50471" ht="12.75" customHeight="1" x14ac:dyDescent="0.2"/>
    <row r="50472" ht="12.75" customHeight="1" x14ac:dyDescent="0.2"/>
    <row r="50473" ht="12.75" customHeight="1" x14ac:dyDescent="0.2"/>
    <row r="50474" ht="12.75" customHeight="1" x14ac:dyDescent="0.2"/>
    <row r="50475" ht="12.75" customHeight="1" x14ac:dyDescent="0.2"/>
    <row r="50476" ht="12.75" customHeight="1" x14ac:dyDescent="0.2"/>
    <row r="50477" ht="12.75" customHeight="1" x14ac:dyDescent="0.2"/>
    <row r="50478" ht="12.75" customHeight="1" x14ac:dyDescent="0.2"/>
    <row r="50479" ht="12.75" customHeight="1" x14ac:dyDescent="0.2"/>
    <row r="50480" ht="12.75" customHeight="1" x14ac:dyDescent="0.2"/>
    <row r="50481" ht="12.75" customHeight="1" x14ac:dyDescent="0.2"/>
    <row r="50482" ht="12.75" customHeight="1" x14ac:dyDescent="0.2"/>
    <row r="50483" ht="12.75" customHeight="1" x14ac:dyDescent="0.2"/>
    <row r="50484" ht="12.75" customHeight="1" x14ac:dyDescent="0.2"/>
    <row r="50485" ht="12.75" customHeight="1" x14ac:dyDescent="0.2"/>
    <row r="50486" ht="12.75" customHeight="1" x14ac:dyDescent="0.2"/>
    <row r="50487" ht="12.75" customHeight="1" x14ac:dyDescent="0.2"/>
    <row r="50488" ht="12.75" customHeight="1" x14ac:dyDescent="0.2"/>
    <row r="50489" ht="12.75" customHeight="1" x14ac:dyDescent="0.2"/>
    <row r="50490" ht="12.75" customHeight="1" x14ac:dyDescent="0.2"/>
    <row r="50491" ht="12.75" customHeight="1" x14ac:dyDescent="0.2"/>
    <row r="50492" ht="12.75" customHeight="1" x14ac:dyDescent="0.2"/>
    <row r="50493" ht="12.75" customHeight="1" x14ac:dyDescent="0.2"/>
    <row r="50494" ht="12.75" customHeight="1" x14ac:dyDescent="0.2"/>
    <row r="50495" ht="12.75" customHeight="1" x14ac:dyDescent="0.2"/>
    <row r="50496" ht="12.75" customHeight="1" x14ac:dyDescent="0.2"/>
    <row r="50497" ht="12.75" customHeight="1" x14ac:dyDescent="0.2"/>
    <row r="50498" ht="12.75" customHeight="1" x14ac:dyDescent="0.2"/>
    <row r="50499" ht="12.75" customHeight="1" x14ac:dyDescent="0.2"/>
    <row r="50500" ht="12.75" customHeight="1" x14ac:dyDescent="0.2"/>
    <row r="50501" ht="12.75" customHeight="1" x14ac:dyDescent="0.2"/>
    <row r="50502" ht="12.75" customHeight="1" x14ac:dyDescent="0.2"/>
    <row r="50503" ht="12.75" customHeight="1" x14ac:dyDescent="0.2"/>
    <row r="50504" ht="12.75" customHeight="1" x14ac:dyDescent="0.2"/>
    <row r="50505" ht="12.75" customHeight="1" x14ac:dyDescent="0.2"/>
    <row r="50506" ht="12.75" customHeight="1" x14ac:dyDescent="0.2"/>
    <row r="50507" ht="12.75" customHeight="1" x14ac:dyDescent="0.2"/>
    <row r="50508" ht="12.75" customHeight="1" x14ac:dyDescent="0.2"/>
    <row r="50509" ht="12.75" customHeight="1" x14ac:dyDescent="0.2"/>
    <row r="50510" ht="12.75" customHeight="1" x14ac:dyDescent="0.2"/>
    <row r="50511" ht="12.75" customHeight="1" x14ac:dyDescent="0.2"/>
    <row r="50512" ht="12.75" customHeight="1" x14ac:dyDescent="0.2"/>
    <row r="50513" ht="12.75" customHeight="1" x14ac:dyDescent="0.2"/>
    <row r="50514" ht="12.75" customHeight="1" x14ac:dyDescent="0.2"/>
    <row r="50515" ht="12.75" customHeight="1" x14ac:dyDescent="0.2"/>
    <row r="50516" ht="12.75" customHeight="1" x14ac:dyDescent="0.2"/>
    <row r="50517" ht="12.75" customHeight="1" x14ac:dyDescent="0.2"/>
    <row r="50518" ht="12.75" customHeight="1" x14ac:dyDescent="0.2"/>
    <row r="50519" ht="12.75" customHeight="1" x14ac:dyDescent="0.2"/>
    <row r="50520" ht="12.75" customHeight="1" x14ac:dyDescent="0.2"/>
    <row r="50521" ht="12.75" customHeight="1" x14ac:dyDescent="0.2"/>
    <row r="50522" ht="12.75" customHeight="1" x14ac:dyDescent="0.2"/>
    <row r="50523" ht="12.75" customHeight="1" x14ac:dyDescent="0.2"/>
    <row r="50524" ht="12.75" customHeight="1" x14ac:dyDescent="0.2"/>
    <row r="50525" ht="12.75" customHeight="1" x14ac:dyDescent="0.2"/>
    <row r="50526" ht="12.75" customHeight="1" x14ac:dyDescent="0.2"/>
    <row r="50527" ht="12.75" customHeight="1" x14ac:dyDescent="0.2"/>
    <row r="50528" ht="12.75" customHeight="1" x14ac:dyDescent="0.2"/>
    <row r="50529" ht="12.75" customHeight="1" x14ac:dyDescent="0.2"/>
    <row r="50530" ht="12.75" customHeight="1" x14ac:dyDescent="0.2"/>
    <row r="50531" ht="12.75" customHeight="1" x14ac:dyDescent="0.2"/>
    <row r="50532" ht="12.75" customHeight="1" x14ac:dyDescent="0.2"/>
    <row r="50533" ht="12.75" customHeight="1" x14ac:dyDescent="0.2"/>
    <row r="50534" ht="12.75" customHeight="1" x14ac:dyDescent="0.2"/>
    <row r="50535" ht="12.75" customHeight="1" x14ac:dyDescent="0.2"/>
    <row r="50536" ht="12.75" customHeight="1" x14ac:dyDescent="0.2"/>
    <row r="50537" ht="12.75" customHeight="1" x14ac:dyDescent="0.2"/>
    <row r="50538" ht="12.75" customHeight="1" x14ac:dyDescent="0.2"/>
    <row r="50539" ht="12.75" customHeight="1" x14ac:dyDescent="0.2"/>
    <row r="50540" ht="12.75" customHeight="1" x14ac:dyDescent="0.2"/>
    <row r="50541" ht="12.75" customHeight="1" x14ac:dyDescent="0.2"/>
    <row r="50542" ht="12.75" customHeight="1" x14ac:dyDescent="0.2"/>
    <row r="50543" ht="12.75" customHeight="1" x14ac:dyDescent="0.2"/>
    <row r="50544" ht="12.75" customHeight="1" x14ac:dyDescent="0.2"/>
    <row r="50545" ht="12.75" customHeight="1" x14ac:dyDescent="0.2"/>
    <row r="50546" ht="12.75" customHeight="1" x14ac:dyDescent="0.2"/>
    <row r="50547" ht="12.75" customHeight="1" x14ac:dyDescent="0.2"/>
    <row r="50548" ht="12.75" customHeight="1" x14ac:dyDescent="0.2"/>
    <row r="50549" ht="12.75" customHeight="1" x14ac:dyDescent="0.2"/>
    <row r="50550" ht="12.75" customHeight="1" x14ac:dyDescent="0.2"/>
    <row r="50551" ht="12.75" customHeight="1" x14ac:dyDescent="0.2"/>
    <row r="50552" ht="12.75" customHeight="1" x14ac:dyDescent="0.2"/>
    <row r="50553" ht="12.75" customHeight="1" x14ac:dyDescent="0.2"/>
    <row r="50554" ht="12.75" customHeight="1" x14ac:dyDescent="0.2"/>
    <row r="50555" ht="12.75" customHeight="1" x14ac:dyDescent="0.2"/>
    <row r="50556" ht="12.75" customHeight="1" x14ac:dyDescent="0.2"/>
    <row r="50557" ht="12.75" customHeight="1" x14ac:dyDescent="0.2"/>
    <row r="50558" ht="12.75" customHeight="1" x14ac:dyDescent="0.2"/>
    <row r="50559" ht="12.75" customHeight="1" x14ac:dyDescent="0.2"/>
    <row r="50560" ht="12.75" customHeight="1" x14ac:dyDescent="0.2"/>
    <row r="50561" ht="12.75" customHeight="1" x14ac:dyDescent="0.2"/>
    <row r="50562" ht="12.75" customHeight="1" x14ac:dyDescent="0.2"/>
    <row r="50563" ht="12.75" customHeight="1" x14ac:dyDescent="0.2"/>
    <row r="50564" ht="12.75" customHeight="1" x14ac:dyDescent="0.2"/>
    <row r="50565" ht="12.75" customHeight="1" x14ac:dyDescent="0.2"/>
    <row r="50566" ht="12.75" customHeight="1" x14ac:dyDescent="0.2"/>
    <row r="50567" ht="12.75" customHeight="1" x14ac:dyDescent="0.2"/>
    <row r="50568" ht="12.75" customHeight="1" x14ac:dyDescent="0.2"/>
    <row r="50569" ht="12.75" customHeight="1" x14ac:dyDescent="0.2"/>
    <row r="50570" ht="12.75" customHeight="1" x14ac:dyDescent="0.2"/>
    <row r="50571" ht="12.75" customHeight="1" x14ac:dyDescent="0.2"/>
    <row r="50572" ht="12.75" customHeight="1" x14ac:dyDescent="0.2"/>
    <row r="50573" ht="12.75" customHeight="1" x14ac:dyDescent="0.2"/>
    <row r="50574" ht="12.75" customHeight="1" x14ac:dyDescent="0.2"/>
    <row r="50575" ht="12.75" customHeight="1" x14ac:dyDescent="0.2"/>
    <row r="50576" ht="12.75" customHeight="1" x14ac:dyDescent="0.2"/>
    <row r="50577" ht="12.75" customHeight="1" x14ac:dyDescent="0.2"/>
    <row r="50578" ht="12.75" customHeight="1" x14ac:dyDescent="0.2"/>
    <row r="50579" ht="12.75" customHeight="1" x14ac:dyDescent="0.2"/>
    <row r="50580" ht="12.75" customHeight="1" x14ac:dyDescent="0.2"/>
    <row r="50581" ht="12.75" customHeight="1" x14ac:dyDescent="0.2"/>
    <row r="50582" ht="12.75" customHeight="1" x14ac:dyDescent="0.2"/>
    <row r="50583" ht="12.75" customHeight="1" x14ac:dyDescent="0.2"/>
    <row r="50584" ht="12.75" customHeight="1" x14ac:dyDescent="0.2"/>
    <row r="50585" ht="12.75" customHeight="1" x14ac:dyDescent="0.2"/>
    <row r="50586" ht="12.75" customHeight="1" x14ac:dyDescent="0.2"/>
    <row r="50587" ht="12.75" customHeight="1" x14ac:dyDescent="0.2"/>
    <row r="50588" ht="12.75" customHeight="1" x14ac:dyDescent="0.2"/>
    <row r="50589" ht="12.75" customHeight="1" x14ac:dyDescent="0.2"/>
    <row r="50590" ht="12.75" customHeight="1" x14ac:dyDescent="0.2"/>
    <row r="50591" ht="12.75" customHeight="1" x14ac:dyDescent="0.2"/>
    <row r="50592" ht="12.75" customHeight="1" x14ac:dyDescent="0.2"/>
    <row r="50593" ht="12.75" customHeight="1" x14ac:dyDescent="0.2"/>
    <row r="50594" ht="12.75" customHeight="1" x14ac:dyDescent="0.2"/>
    <row r="50595" ht="12.75" customHeight="1" x14ac:dyDescent="0.2"/>
    <row r="50596" ht="12.75" customHeight="1" x14ac:dyDescent="0.2"/>
    <row r="50597" ht="12.75" customHeight="1" x14ac:dyDescent="0.2"/>
    <row r="50598" ht="12.75" customHeight="1" x14ac:dyDescent="0.2"/>
    <row r="50599" ht="12.75" customHeight="1" x14ac:dyDescent="0.2"/>
    <row r="50600" ht="12.75" customHeight="1" x14ac:dyDescent="0.2"/>
    <row r="50601" ht="12.75" customHeight="1" x14ac:dyDescent="0.2"/>
    <row r="50602" ht="12.75" customHeight="1" x14ac:dyDescent="0.2"/>
    <row r="50603" ht="12.75" customHeight="1" x14ac:dyDescent="0.2"/>
    <row r="50604" ht="12.75" customHeight="1" x14ac:dyDescent="0.2"/>
    <row r="50605" ht="12.75" customHeight="1" x14ac:dyDescent="0.2"/>
    <row r="50606" ht="12.75" customHeight="1" x14ac:dyDescent="0.2"/>
    <row r="50607" ht="12.75" customHeight="1" x14ac:dyDescent="0.2"/>
    <row r="50608" ht="12.75" customHeight="1" x14ac:dyDescent="0.2"/>
    <row r="50609" ht="12.75" customHeight="1" x14ac:dyDescent="0.2"/>
    <row r="50610" ht="12.75" customHeight="1" x14ac:dyDescent="0.2"/>
    <row r="50611" ht="12.75" customHeight="1" x14ac:dyDescent="0.2"/>
    <row r="50612" ht="12.75" customHeight="1" x14ac:dyDescent="0.2"/>
    <row r="50613" ht="12.75" customHeight="1" x14ac:dyDescent="0.2"/>
    <row r="50614" ht="12.75" customHeight="1" x14ac:dyDescent="0.2"/>
    <row r="50615" ht="12.75" customHeight="1" x14ac:dyDescent="0.2"/>
    <row r="50616" ht="12.75" customHeight="1" x14ac:dyDescent="0.2"/>
    <row r="50617" ht="12.75" customHeight="1" x14ac:dyDescent="0.2"/>
    <row r="50618" ht="12.75" customHeight="1" x14ac:dyDescent="0.2"/>
    <row r="50619" ht="12.75" customHeight="1" x14ac:dyDescent="0.2"/>
    <row r="50620" ht="12.75" customHeight="1" x14ac:dyDescent="0.2"/>
    <row r="50621" ht="12.75" customHeight="1" x14ac:dyDescent="0.2"/>
    <row r="50622" ht="12.75" customHeight="1" x14ac:dyDescent="0.2"/>
    <row r="50623" ht="12.75" customHeight="1" x14ac:dyDescent="0.2"/>
    <row r="50624" ht="12.75" customHeight="1" x14ac:dyDescent="0.2"/>
    <row r="50625" ht="12.75" customHeight="1" x14ac:dyDescent="0.2"/>
    <row r="50626" ht="12.75" customHeight="1" x14ac:dyDescent="0.2"/>
    <row r="50627" ht="12.75" customHeight="1" x14ac:dyDescent="0.2"/>
    <row r="50628" ht="12.75" customHeight="1" x14ac:dyDescent="0.2"/>
    <row r="50629" ht="12.75" customHeight="1" x14ac:dyDescent="0.2"/>
    <row r="50630" ht="12.75" customHeight="1" x14ac:dyDescent="0.2"/>
    <row r="50631" ht="12.75" customHeight="1" x14ac:dyDescent="0.2"/>
    <row r="50632" ht="12.75" customHeight="1" x14ac:dyDescent="0.2"/>
    <row r="50633" ht="12.75" customHeight="1" x14ac:dyDescent="0.2"/>
    <row r="50634" ht="12.75" customHeight="1" x14ac:dyDescent="0.2"/>
    <row r="50635" ht="12.75" customHeight="1" x14ac:dyDescent="0.2"/>
    <row r="50636" ht="12.75" customHeight="1" x14ac:dyDescent="0.2"/>
    <row r="50637" ht="12.75" customHeight="1" x14ac:dyDescent="0.2"/>
    <row r="50638" ht="12.75" customHeight="1" x14ac:dyDescent="0.2"/>
    <row r="50639" ht="12.75" customHeight="1" x14ac:dyDescent="0.2"/>
    <row r="50640" ht="12.75" customHeight="1" x14ac:dyDescent="0.2"/>
    <row r="50641" ht="12.75" customHeight="1" x14ac:dyDescent="0.2"/>
    <row r="50642" ht="12.75" customHeight="1" x14ac:dyDescent="0.2"/>
    <row r="50643" ht="12.75" customHeight="1" x14ac:dyDescent="0.2"/>
    <row r="50644" ht="12.75" customHeight="1" x14ac:dyDescent="0.2"/>
    <row r="50645" ht="12.75" customHeight="1" x14ac:dyDescent="0.2"/>
    <row r="50646" ht="12.75" customHeight="1" x14ac:dyDescent="0.2"/>
    <row r="50647" ht="12.75" customHeight="1" x14ac:dyDescent="0.2"/>
    <row r="50648" ht="12.75" customHeight="1" x14ac:dyDescent="0.2"/>
    <row r="50649" ht="12.75" customHeight="1" x14ac:dyDescent="0.2"/>
    <row r="50650" ht="12.75" customHeight="1" x14ac:dyDescent="0.2"/>
    <row r="50651" ht="12.75" customHeight="1" x14ac:dyDescent="0.2"/>
    <row r="50652" ht="12.75" customHeight="1" x14ac:dyDescent="0.2"/>
    <row r="50653" ht="12.75" customHeight="1" x14ac:dyDescent="0.2"/>
    <row r="50654" ht="12.75" customHeight="1" x14ac:dyDescent="0.2"/>
    <row r="50655" ht="12.75" customHeight="1" x14ac:dyDescent="0.2"/>
    <row r="50656" ht="12.75" customHeight="1" x14ac:dyDescent="0.2"/>
    <row r="50657" ht="12.75" customHeight="1" x14ac:dyDescent="0.2"/>
    <row r="50658" ht="12.75" customHeight="1" x14ac:dyDescent="0.2"/>
    <row r="50659" ht="12.75" customHeight="1" x14ac:dyDescent="0.2"/>
    <row r="50660" ht="12.75" customHeight="1" x14ac:dyDescent="0.2"/>
    <row r="50661" ht="12.75" customHeight="1" x14ac:dyDescent="0.2"/>
    <row r="50662" ht="12.75" customHeight="1" x14ac:dyDescent="0.2"/>
    <row r="50663" ht="12.75" customHeight="1" x14ac:dyDescent="0.2"/>
    <row r="50664" ht="12.75" customHeight="1" x14ac:dyDescent="0.2"/>
    <row r="50665" ht="12.75" customHeight="1" x14ac:dyDescent="0.2"/>
    <row r="50666" ht="12.75" customHeight="1" x14ac:dyDescent="0.2"/>
    <row r="50667" ht="12.75" customHeight="1" x14ac:dyDescent="0.2"/>
    <row r="50668" ht="12.75" customHeight="1" x14ac:dyDescent="0.2"/>
    <row r="50669" ht="12.75" customHeight="1" x14ac:dyDescent="0.2"/>
    <row r="50670" ht="12.75" customHeight="1" x14ac:dyDescent="0.2"/>
    <row r="50671" ht="12.75" customHeight="1" x14ac:dyDescent="0.2"/>
    <row r="50672" ht="12.75" customHeight="1" x14ac:dyDescent="0.2"/>
    <row r="50673" ht="12.75" customHeight="1" x14ac:dyDescent="0.2"/>
    <row r="50674" ht="12.75" customHeight="1" x14ac:dyDescent="0.2"/>
    <row r="50675" ht="12.75" customHeight="1" x14ac:dyDescent="0.2"/>
    <row r="50676" ht="12.75" customHeight="1" x14ac:dyDescent="0.2"/>
    <row r="50677" ht="12.75" customHeight="1" x14ac:dyDescent="0.2"/>
    <row r="50678" ht="12.75" customHeight="1" x14ac:dyDescent="0.2"/>
    <row r="50679" ht="12.75" customHeight="1" x14ac:dyDescent="0.2"/>
    <row r="50680" ht="12.75" customHeight="1" x14ac:dyDescent="0.2"/>
    <row r="50681" ht="12.75" customHeight="1" x14ac:dyDescent="0.2"/>
    <row r="50682" ht="12.75" customHeight="1" x14ac:dyDescent="0.2"/>
    <row r="50683" ht="12.75" customHeight="1" x14ac:dyDescent="0.2"/>
    <row r="50684" ht="12.75" customHeight="1" x14ac:dyDescent="0.2"/>
    <row r="50685" ht="12.75" customHeight="1" x14ac:dyDescent="0.2"/>
    <row r="50686" ht="12.75" customHeight="1" x14ac:dyDescent="0.2"/>
    <row r="50687" ht="12.75" customHeight="1" x14ac:dyDescent="0.2"/>
    <row r="50688" ht="12.75" customHeight="1" x14ac:dyDescent="0.2"/>
    <row r="50689" ht="12.75" customHeight="1" x14ac:dyDescent="0.2"/>
    <row r="50690" ht="12.75" customHeight="1" x14ac:dyDescent="0.2"/>
    <row r="50691" ht="12.75" customHeight="1" x14ac:dyDescent="0.2"/>
    <row r="50692" ht="12.75" customHeight="1" x14ac:dyDescent="0.2"/>
    <row r="50693" ht="12.75" customHeight="1" x14ac:dyDescent="0.2"/>
    <row r="50694" ht="12.75" customHeight="1" x14ac:dyDescent="0.2"/>
    <row r="50695" ht="12.75" customHeight="1" x14ac:dyDescent="0.2"/>
    <row r="50696" ht="12.75" customHeight="1" x14ac:dyDescent="0.2"/>
    <row r="50697" ht="12.75" customHeight="1" x14ac:dyDescent="0.2"/>
    <row r="50698" ht="12.75" customHeight="1" x14ac:dyDescent="0.2"/>
    <row r="50699" ht="12.75" customHeight="1" x14ac:dyDescent="0.2"/>
    <row r="50700" ht="12.75" customHeight="1" x14ac:dyDescent="0.2"/>
    <row r="50701" ht="12.75" customHeight="1" x14ac:dyDescent="0.2"/>
    <row r="50702" ht="12.75" customHeight="1" x14ac:dyDescent="0.2"/>
    <row r="50703" ht="12.75" customHeight="1" x14ac:dyDescent="0.2"/>
    <row r="50704" ht="12.75" customHeight="1" x14ac:dyDescent="0.2"/>
    <row r="50705" ht="12.75" customHeight="1" x14ac:dyDescent="0.2"/>
    <row r="50706" ht="12.75" customHeight="1" x14ac:dyDescent="0.2"/>
    <row r="50707" ht="12.75" customHeight="1" x14ac:dyDescent="0.2"/>
    <row r="50708" ht="12.75" customHeight="1" x14ac:dyDescent="0.2"/>
    <row r="50709" ht="12.75" customHeight="1" x14ac:dyDescent="0.2"/>
    <row r="50710" ht="12.75" customHeight="1" x14ac:dyDescent="0.2"/>
    <row r="50711" ht="12.75" customHeight="1" x14ac:dyDescent="0.2"/>
    <row r="50712" ht="12.75" customHeight="1" x14ac:dyDescent="0.2"/>
    <row r="50713" ht="12.75" customHeight="1" x14ac:dyDescent="0.2"/>
    <row r="50714" ht="12.75" customHeight="1" x14ac:dyDescent="0.2"/>
    <row r="50715" ht="12.75" customHeight="1" x14ac:dyDescent="0.2"/>
    <row r="50716" ht="12.75" customHeight="1" x14ac:dyDescent="0.2"/>
    <row r="50717" ht="12.75" customHeight="1" x14ac:dyDescent="0.2"/>
    <row r="50718" ht="12.75" customHeight="1" x14ac:dyDescent="0.2"/>
    <row r="50719" ht="12.75" customHeight="1" x14ac:dyDescent="0.2"/>
    <row r="50720" ht="12.75" customHeight="1" x14ac:dyDescent="0.2"/>
    <row r="50721" ht="12.75" customHeight="1" x14ac:dyDescent="0.2"/>
    <row r="50722" ht="12.75" customHeight="1" x14ac:dyDescent="0.2"/>
    <row r="50723" ht="12.75" customHeight="1" x14ac:dyDescent="0.2"/>
    <row r="50724" ht="12.75" customHeight="1" x14ac:dyDescent="0.2"/>
    <row r="50725" ht="12.75" customHeight="1" x14ac:dyDescent="0.2"/>
    <row r="50726" ht="12.75" customHeight="1" x14ac:dyDescent="0.2"/>
    <row r="50727" ht="12.75" customHeight="1" x14ac:dyDescent="0.2"/>
    <row r="50728" ht="12.75" customHeight="1" x14ac:dyDescent="0.2"/>
    <row r="50729" ht="12.75" customHeight="1" x14ac:dyDescent="0.2"/>
    <row r="50730" ht="12.75" customHeight="1" x14ac:dyDescent="0.2"/>
    <row r="50731" ht="12.75" customHeight="1" x14ac:dyDescent="0.2"/>
    <row r="50732" ht="12.75" customHeight="1" x14ac:dyDescent="0.2"/>
    <row r="50733" ht="12.75" customHeight="1" x14ac:dyDescent="0.2"/>
    <row r="50734" ht="12.75" customHeight="1" x14ac:dyDescent="0.2"/>
    <row r="50735" ht="12.75" customHeight="1" x14ac:dyDescent="0.2"/>
    <row r="50736" ht="12.75" customHeight="1" x14ac:dyDescent="0.2"/>
    <row r="50737" ht="12.75" customHeight="1" x14ac:dyDescent="0.2"/>
    <row r="50738" ht="12.75" customHeight="1" x14ac:dyDescent="0.2"/>
    <row r="50739" ht="12.75" customHeight="1" x14ac:dyDescent="0.2"/>
    <row r="50740" ht="12.75" customHeight="1" x14ac:dyDescent="0.2"/>
    <row r="50741" ht="12.75" customHeight="1" x14ac:dyDescent="0.2"/>
    <row r="50742" ht="12.75" customHeight="1" x14ac:dyDescent="0.2"/>
    <row r="50743" ht="12.75" customHeight="1" x14ac:dyDescent="0.2"/>
    <row r="50744" ht="12.75" customHeight="1" x14ac:dyDescent="0.2"/>
    <row r="50745" ht="12.75" customHeight="1" x14ac:dyDescent="0.2"/>
    <row r="50746" ht="12.75" customHeight="1" x14ac:dyDescent="0.2"/>
    <row r="50747" ht="12.75" customHeight="1" x14ac:dyDescent="0.2"/>
    <row r="50748" ht="12.75" customHeight="1" x14ac:dyDescent="0.2"/>
    <row r="50749" ht="12.75" customHeight="1" x14ac:dyDescent="0.2"/>
    <row r="50750" ht="12.75" customHeight="1" x14ac:dyDescent="0.2"/>
    <row r="50751" ht="12.75" customHeight="1" x14ac:dyDescent="0.2"/>
    <row r="50752" ht="12.75" customHeight="1" x14ac:dyDescent="0.2"/>
    <row r="50753" ht="12.75" customHeight="1" x14ac:dyDescent="0.2"/>
    <row r="50754" ht="12.75" customHeight="1" x14ac:dyDescent="0.2"/>
    <row r="50755" ht="12.75" customHeight="1" x14ac:dyDescent="0.2"/>
    <row r="50756" ht="12.75" customHeight="1" x14ac:dyDescent="0.2"/>
    <row r="50757" ht="12.75" customHeight="1" x14ac:dyDescent="0.2"/>
    <row r="50758" ht="12.75" customHeight="1" x14ac:dyDescent="0.2"/>
    <row r="50759" ht="12.75" customHeight="1" x14ac:dyDescent="0.2"/>
    <row r="50760" ht="12.75" customHeight="1" x14ac:dyDescent="0.2"/>
    <row r="50761" ht="12.75" customHeight="1" x14ac:dyDescent="0.2"/>
    <row r="50762" ht="12.75" customHeight="1" x14ac:dyDescent="0.2"/>
    <row r="50763" ht="12.75" customHeight="1" x14ac:dyDescent="0.2"/>
    <row r="50764" ht="12.75" customHeight="1" x14ac:dyDescent="0.2"/>
    <row r="50765" ht="12.75" customHeight="1" x14ac:dyDescent="0.2"/>
    <row r="50766" ht="12.75" customHeight="1" x14ac:dyDescent="0.2"/>
    <row r="50767" ht="12.75" customHeight="1" x14ac:dyDescent="0.2"/>
    <row r="50768" ht="12.75" customHeight="1" x14ac:dyDescent="0.2"/>
    <row r="50769" ht="12.75" customHeight="1" x14ac:dyDescent="0.2"/>
    <row r="50770" ht="12.75" customHeight="1" x14ac:dyDescent="0.2"/>
    <row r="50771" ht="12.75" customHeight="1" x14ac:dyDescent="0.2"/>
    <row r="50772" ht="12.75" customHeight="1" x14ac:dyDescent="0.2"/>
    <row r="50773" ht="12.75" customHeight="1" x14ac:dyDescent="0.2"/>
    <row r="50774" ht="12.75" customHeight="1" x14ac:dyDescent="0.2"/>
    <row r="50775" ht="12.75" customHeight="1" x14ac:dyDescent="0.2"/>
    <row r="50776" ht="12.75" customHeight="1" x14ac:dyDescent="0.2"/>
    <row r="50777" ht="12.75" customHeight="1" x14ac:dyDescent="0.2"/>
    <row r="50778" ht="12.75" customHeight="1" x14ac:dyDescent="0.2"/>
    <row r="50779" ht="12.75" customHeight="1" x14ac:dyDescent="0.2"/>
    <row r="50780" ht="12.75" customHeight="1" x14ac:dyDescent="0.2"/>
    <row r="50781" ht="12.75" customHeight="1" x14ac:dyDescent="0.2"/>
    <row r="50782" ht="12.75" customHeight="1" x14ac:dyDescent="0.2"/>
    <row r="50783" ht="12.75" customHeight="1" x14ac:dyDescent="0.2"/>
    <row r="50784" ht="12.75" customHeight="1" x14ac:dyDescent="0.2"/>
    <row r="50785" ht="12.75" customHeight="1" x14ac:dyDescent="0.2"/>
    <row r="50786" ht="12.75" customHeight="1" x14ac:dyDescent="0.2"/>
    <row r="50787" ht="12.75" customHeight="1" x14ac:dyDescent="0.2"/>
    <row r="50788" ht="12.75" customHeight="1" x14ac:dyDescent="0.2"/>
    <row r="50789" ht="12.75" customHeight="1" x14ac:dyDescent="0.2"/>
    <row r="50790" ht="12.75" customHeight="1" x14ac:dyDescent="0.2"/>
    <row r="50791" ht="12.75" customHeight="1" x14ac:dyDescent="0.2"/>
    <row r="50792" ht="12.75" customHeight="1" x14ac:dyDescent="0.2"/>
    <row r="50793" ht="12.75" customHeight="1" x14ac:dyDescent="0.2"/>
    <row r="50794" ht="12.75" customHeight="1" x14ac:dyDescent="0.2"/>
    <row r="50795" ht="12.75" customHeight="1" x14ac:dyDescent="0.2"/>
    <row r="50796" ht="12.75" customHeight="1" x14ac:dyDescent="0.2"/>
    <row r="50797" ht="12.75" customHeight="1" x14ac:dyDescent="0.2"/>
    <row r="50798" ht="12.75" customHeight="1" x14ac:dyDescent="0.2"/>
    <row r="50799" ht="12.75" customHeight="1" x14ac:dyDescent="0.2"/>
    <row r="50800" ht="12.75" customHeight="1" x14ac:dyDescent="0.2"/>
    <row r="50801" ht="12.75" customHeight="1" x14ac:dyDescent="0.2"/>
    <row r="50802" ht="12.75" customHeight="1" x14ac:dyDescent="0.2"/>
    <row r="50803" ht="12.75" customHeight="1" x14ac:dyDescent="0.2"/>
    <row r="50804" ht="12.75" customHeight="1" x14ac:dyDescent="0.2"/>
    <row r="50805" ht="12.75" customHeight="1" x14ac:dyDescent="0.2"/>
    <row r="50806" ht="12.75" customHeight="1" x14ac:dyDescent="0.2"/>
    <row r="50807" ht="12.75" customHeight="1" x14ac:dyDescent="0.2"/>
    <row r="50808" ht="12.75" customHeight="1" x14ac:dyDescent="0.2"/>
    <row r="50809" ht="12.75" customHeight="1" x14ac:dyDescent="0.2"/>
    <row r="50810" ht="12.75" customHeight="1" x14ac:dyDescent="0.2"/>
    <row r="50811" ht="12.75" customHeight="1" x14ac:dyDescent="0.2"/>
    <row r="50812" ht="12.75" customHeight="1" x14ac:dyDescent="0.2"/>
    <row r="50813" ht="12.75" customHeight="1" x14ac:dyDescent="0.2"/>
    <row r="50814" ht="12.75" customHeight="1" x14ac:dyDescent="0.2"/>
    <row r="50815" ht="12.75" customHeight="1" x14ac:dyDescent="0.2"/>
    <row r="50816" ht="12.75" customHeight="1" x14ac:dyDescent="0.2"/>
    <row r="50817" ht="12.75" customHeight="1" x14ac:dyDescent="0.2"/>
    <row r="50818" ht="12.75" customHeight="1" x14ac:dyDescent="0.2"/>
    <row r="50819" ht="12.75" customHeight="1" x14ac:dyDescent="0.2"/>
    <row r="50820" ht="12.75" customHeight="1" x14ac:dyDescent="0.2"/>
    <row r="50821" ht="12.75" customHeight="1" x14ac:dyDescent="0.2"/>
    <row r="50822" ht="12.75" customHeight="1" x14ac:dyDescent="0.2"/>
    <row r="50823" ht="12.75" customHeight="1" x14ac:dyDescent="0.2"/>
    <row r="50824" ht="12.75" customHeight="1" x14ac:dyDescent="0.2"/>
    <row r="50825" ht="12.75" customHeight="1" x14ac:dyDescent="0.2"/>
    <row r="50826" ht="12.75" customHeight="1" x14ac:dyDescent="0.2"/>
    <row r="50827" ht="12.75" customHeight="1" x14ac:dyDescent="0.2"/>
    <row r="50828" ht="12.75" customHeight="1" x14ac:dyDescent="0.2"/>
    <row r="50829" ht="12.75" customHeight="1" x14ac:dyDescent="0.2"/>
    <row r="50830" ht="12.75" customHeight="1" x14ac:dyDescent="0.2"/>
    <row r="50831" ht="12.75" customHeight="1" x14ac:dyDescent="0.2"/>
    <row r="50832" ht="12.75" customHeight="1" x14ac:dyDescent="0.2"/>
    <row r="50833" ht="12.75" customHeight="1" x14ac:dyDescent="0.2"/>
    <row r="50834" ht="12.75" customHeight="1" x14ac:dyDescent="0.2"/>
    <row r="50835" ht="12.75" customHeight="1" x14ac:dyDescent="0.2"/>
    <row r="50836" ht="12.75" customHeight="1" x14ac:dyDescent="0.2"/>
    <row r="50837" ht="12.75" customHeight="1" x14ac:dyDescent="0.2"/>
    <row r="50838" ht="12.75" customHeight="1" x14ac:dyDescent="0.2"/>
    <row r="50839" ht="12.75" customHeight="1" x14ac:dyDescent="0.2"/>
    <row r="50840" ht="12.75" customHeight="1" x14ac:dyDescent="0.2"/>
    <row r="50841" ht="12.75" customHeight="1" x14ac:dyDescent="0.2"/>
    <row r="50842" ht="12.75" customHeight="1" x14ac:dyDescent="0.2"/>
    <row r="50843" ht="12.75" customHeight="1" x14ac:dyDescent="0.2"/>
    <row r="50844" ht="12.75" customHeight="1" x14ac:dyDescent="0.2"/>
    <row r="50845" ht="12.75" customHeight="1" x14ac:dyDescent="0.2"/>
    <row r="50846" ht="12.75" customHeight="1" x14ac:dyDescent="0.2"/>
    <row r="50847" ht="12.75" customHeight="1" x14ac:dyDescent="0.2"/>
    <row r="50848" ht="12.75" customHeight="1" x14ac:dyDescent="0.2"/>
    <row r="50849" ht="12.75" customHeight="1" x14ac:dyDescent="0.2"/>
    <row r="50850" ht="12.75" customHeight="1" x14ac:dyDescent="0.2"/>
    <row r="50851" ht="12.75" customHeight="1" x14ac:dyDescent="0.2"/>
    <row r="50852" ht="12.75" customHeight="1" x14ac:dyDescent="0.2"/>
    <row r="50853" ht="12.75" customHeight="1" x14ac:dyDescent="0.2"/>
    <row r="50854" ht="12.75" customHeight="1" x14ac:dyDescent="0.2"/>
    <row r="50855" ht="12.75" customHeight="1" x14ac:dyDescent="0.2"/>
    <row r="50856" ht="12.75" customHeight="1" x14ac:dyDescent="0.2"/>
    <row r="50857" ht="12.75" customHeight="1" x14ac:dyDescent="0.2"/>
    <row r="50858" ht="12.75" customHeight="1" x14ac:dyDescent="0.2"/>
    <row r="50859" ht="12.75" customHeight="1" x14ac:dyDescent="0.2"/>
    <row r="50860" ht="12.75" customHeight="1" x14ac:dyDescent="0.2"/>
    <row r="50861" ht="12.75" customHeight="1" x14ac:dyDescent="0.2"/>
    <row r="50862" ht="12.75" customHeight="1" x14ac:dyDescent="0.2"/>
    <row r="50863" ht="12.75" customHeight="1" x14ac:dyDescent="0.2"/>
    <row r="50864" ht="12.75" customHeight="1" x14ac:dyDescent="0.2"/>
    <row r="50865" ht="12.75" customHeight="1" x14ac:dyDescent="0.2"/>
    <row r="50866" ht="12.75" customHeight="1" x14ac:dyDescent="0.2"/>
    <row r="50867" ht="12.75" customHeight="1" x14ac:dyDescent="0.2"/>
    <row r="50868" ht="12.75" customHeight="1" x14ac:dyDescent="0.2"/>
    <row r="50869" ht="12.75" customHeight="1" x14ac:dyDescent="0.2"/>
    <row r="50870" ht="12.75" customHeight="1" x14ac:dyDescent="0.2"/>
    <row r="50871" ht="12.75" customHeight="1" x14ac:dyDescent="0.2"/>
    <row r="50872" ht="12.75" customHeight="1" x14ac:dyDescent="0.2"/>
    <row r="50873" ht="12.75" customHeight="1" x14ac:dyDescent="0.2"/>
    <row r="50874" ht="12.75" customHeight="1" x14ac:dyDescent="0.2"/>
    <row r="50875" ht="12.75" customHeight="1" x14ac:dyDescent="0.2"/>
    <row r="50876" ht="12.75" customHeight="1" x14ac:dyDescent="0.2"/>
    <row r="50877" ht="12.75" customHeight="1" x14ac:dyDescent="0.2"/>
    <row r="50878" ht="12.75" customHeight="1" x14ac:dyDescent="0.2"/>
    <row r="50879" ht="12.75" customHeight="1" x14ac:dyDescent="0.2"/>
    <row r="50880" ht="12.75" customHeight="1" x14ac:dyDescent="0.2"/>
    <row r="50881" ht="12.75" customHeight="1" x14ac:dyDescent="0.2"/>
    <row r="50882" ht="12.75" customHeight="1" x14ac:dyDescent="0.2"/>
    <row r="50883" ht="12.75" customHeight="1" x14ac:dyDescent="0.2"/>
    <row r="50884" ht="12.75" customHeight="1" x14ac:dyDescent="0.2"/>
    <row r="50885" ht="12.75" customHeight="1" x14ac:dyDescent="0.2"/>
    <row r="50886" ht="12.75" customHeight="1" x14ac:dyDescent="0.2"/>
    <row r="50887" ht="12.75" customHeight="1" x14ac:dyDescent="0.2"/>
    <row r="50888" ht="12.75" customHeight="1" x14ac:dyDescent="0.2"/>
    <row r="50889" ht="12.75" customHeight="1" x14ac:dyDescent="0.2"/>
    <row r="50890" ht="12.75" customHeight="1" x14ac:dyDescent="0.2"/>
    <row r="50891" ht="12.75" customHeight="1" x14ac:dyDescent="0.2"/>
    <row r="50892" ht="12.75" customHeight="1" x14ac:dyDescent="0.2"/>
    <row r="50893" ht="12.75" customHeight="1" x14ac:dyDescent="0.2"/>
    <row r="50894" ht="12.75" customHeight="1" x14ac:dyDescent="0.2"/>
    <row r="50895" ht="12.75" customHeight="1" x14ac:dyDescent="0.2"/>
    <row r="50896" ht="12.75" customHeight="1" x14ac:dyDescent="0.2"/>
    <row r="50897" ht="12.75" customHeight="1" x14ac:dyDescent="0.2"/>
    <row r="50898" ht="12.75" customHeight="1" x14ac:dyDescent="0.2"/>
    <row r="50899" ht="12.75" customHeight="1" x14ac:dyDescent="0.2"/>
    <row r="50900" ht="12.75" customHeight="1" x14ac:dyDescent="0.2"/>
    <row r="50901" ht="12.75" customHeight="1" x14ac:dyDescent="0.2"/>
    <row r="50902" ht="12.75" customHeight="1" x14ac:dyDescent="0.2"/>
    <row r="50903" ht="12.75" customHeight="1" x14ac:dyDescent="0.2"/>
    <row r="50904" ht="12.75" customHeight="1" x14ac:dyDescent="0.2"/>
    <row r="50905" ht="12.75" customHeight="1" x14ac:dyDescent="0.2"/>
    <row r="50906" ht="12.75" customHeight="1" x14ac:dyDescent="0.2"/>
    <row r="50907" ht="12.75" customHeight="1" x14ac:dyDescent="0.2"/>
    <row r="50908" ht="12.75" customHeight="1" x14ac:dyDescent="0.2"/>
    <row r="50909" ht="12.75" customHeight="1" x14ac:dyDescent="0.2"/>
    <row r="50910" ht="12.75" customHeight="1" x14ac:dyDescent="0.2"/>
    <row r="50911" ht="12.75" customHeight="1" x14ac:dyDescent="0.2"/>
    <row r="50912" ht="12.75" customHeight="1" x14ac:dyDescent="0.2"/>
    <row r="50913" ht="12.75" customHeight="1" x14ac:dyDescent="0.2"/>
    <row r="50914" ht="12.75" customHeight="1" x14ac:dyDescent="0.2"/>
    <row r="50915" ht="12.75" customHeight="1" x14ac:dyDescent="0.2"/>
    <row r="50916" ht="12.75" customHeight="1" x14ac:dyDescent="0.2"/>
    <row r="50917" ht="12.75" customHeight="1" x14ac:dyDescent="0.2"/>
    <row r="50918" ht="12.75" customHeight="1" x14ac:dyDescent="0.2"/>
    <row r="50919" ht="12.75" customHeight="1" x14ac:dyDescent="0.2"/>
    <row r="50920" ht="12.75" customHeight="1" x14ac:dyDescent="0.2"/>
    <row r="50921" ht="12.75" customHeight="1" x14ac:dyDescent="0.2"/>
    <row r="50922" ht="12.75" customHeight="1" x14ac:dyDescent="0.2"/>
    <row r="50923" ht="12.75" customHeight="1" x14ac:dyDescent="0.2"/>
    <row r="50924" ht="12.75" customHeight="1" x14ac:dyDescent="0.2"/>
    <row r="50925" ht="12.75" customHeight="1" x14ac:dyDescent="0.2"/>
    <row r="50926" ht="12.75" customHeight="1" x14ac:dyDescent="0.2"/>
    <row r="50927" ht="12.75" customHeight="1" x14ac:dyDescent="0.2"/>
    <row r="50928" ht="12.75" customHeight="1" x14ac:dyDescent="0.2"/>
    <row r="50929" ht="12.75" customHeight="1" x14ac:dyDescent="0.2"/>
    <row r="50930" ht="12.75" customHeight="1" x14ac:dyDescent="0.2"/>
    <row r="50931" ht="12.75" customHeight="1" x14ac:dyDescent="0.2"/>
    <row r="50932" ht="12.75" customHeight="1" x14ac:dyDescent="0.2"/>
    <row r="50933" ht="12.75" customHeight="1" x14ac:dyDescent="0.2"/>
    <row r="50934" ht="12.75" customHeight="1" x14ac:dyDescent="0.2"/>
    <row r="50935" ht="12.75" customHeight="1" x14ac:dyDescent="0.2"/>
    <row r="50936" ht="12.75" customHeight="1" x14ac:dyDescent="0.2"/>
    <row r="50937" ht="12.75" customHeight="1" x14ac:dyDescent="0.2"/>
    <row r="50938" ht="12.75" customHeight="1" x14ac:dyDescent="0.2"/>
    <row r="50939" ht="12.75" customHeight="1" x14ac:dyDescent="0.2"/>
    <row r="50940" ht="12.75" customHeight="1" x14ac:dyDescent="0.2"/>
    <row r="50941" ht="12.75" customHeight="1" x14ac:dyDescent="0.2"/>
    <row r="50942" ht="12.75" customHeight="1" x14ac:dyDescent="0.2"/>
    <row r="50943" ht="12.75" customHeight="1" x14ac:dyDescent="0.2"/>
    <row r="50944" ht="12.75" customHeight="1" x14ac:dyDescent="0.2"/>
    <row r="50945" ht="12.75" customHeight="1" x14ac:dyDescent="0.2"/>
    <row r="50946" ht="12.75" customHeight="1" x14ac:dyDescent="0.2"/>
    <row r="50947" ht="12.75" customHeight="1" x14ac:dyDescent="0.2"/>
    <row r="50948" ht="12.75" customHeight="1" x14ac:dyDescent="0.2"/>
    <row r="50949" ht="12.75" customHeight="1" x14ac:dyDescent="0.2"/>
    <row r="50950" ht="12.75" customHeight="1" x14ac:dyDescent="0.2"/>
    <row r="50951" ht="12.75" customHeight="1" x14ac:dyDescent="0.2"/>
    <row r="50952" ht="12.75" customHeight="1" x14ac:dyDescent="0.2"/>
    <row r="50953" ht="12.75" customHeight="1" x14ac:dyDescent="0.2"/>
    <row r="50954" ht="12.75" customHeight="1" x14ac:dyDescent="0.2"/>
    <row r="50955" ht="12.75" customHeight="1" x14ac:dyDescent="0.2"/>
    <row r="50956" ht="12.75" customHeight="1" x14ac:dyDescent="0.2"/>
    <row r="50957" ht="12.75" customHeight="1" x14ac:dyDescent="0.2"/>
    <row r="50958" ht="12.75" customHeight="1" x14ac:dyDescent="0.2"/>
    <row r="50959" ht="12.75" customHeight="1" x14ac:dyDescent="0.2"/>
    <row r="50960" ht="12.75" customHeight="1" x14ac:dyDescent="0.2"/>
    <row r="50961" ht="12.75" customHeight="1" x14ac:dyDescent="0.2"/>
    <row r="50962" ht="12.75" customHeight="1" x14ac:dyDescent="0.2"/>
    <row r="50963" ht="12.75" customHeight="1" x14ac:dyDescent="0.2"/>
    <row r="50964" ht="12.75" customHeight="1" x14ac:dyDescent="0.2"/>
    <row r="50965" ht="12.75" customHeight="1" x14ac:dyDescent="0.2"/>
    <row r="50966" ht="12.75" customHeight="1" x14ac:dyDescent="0.2"/>
    <row r="50967" ht="12.75" customHeight="1" x14ac:dyDescent="0.2"/>
    <row r="50968" ht="12.75" customHeight="1" x14ac:dyDescent="0.2"/>
    <row r="50969" ht="12.75" customHeight="1" x14ac:dyDescent="0.2"/>
    <row r="50970" ht="12.75" customHeight="1" x14ac:dyDescent="0.2"/>
    <row r="50971" ht="12.75" customHeight="1" x14ac:dyDescent="0.2"/>
    <row r="50972" ht="12.75" customHeight="1" x14ac:dyDescent="0.2"/>
    <row r="50973" ht="12.75" customHeight="1" x14ac:dyDescent="0.2"/>
    <row r="50974" ht="12.75" customHeight="1" x14ac:dyDescent="0.2"/>
    <row r="50975" ht="12.75" customHeight="1" x14ac:dyDescent="0.2"/>
    <row r="50976" ht="12.75" customHeight="1" x14ac:dyDescent="0.2"/>
    <row r="50977" ht="12.75" customHeight="1" x14ac:dyDescent="0.2"/>
    <row r="50978" ht="12.75" customHeight="1" x14ac:dyDescent="0.2"/>
    <row r="50979" ht="12.75" customHeight="1" x14ac:dyDescent="0.2"/>
    <row r="50980" ht="12.75" customHeight="1" x14ac:dyDescent="0.2"/>
    <row r="50981" ht="12.75" customHeight="1" x14ac:dyDescent="0.2"/>
    <row r="50982" ht="12.75" customHeight="1" x14ac:dyDescent="0.2"/>
    <row r="50983" ht="12.75" customHeight="1" x14ac:dyDescent="0.2"/>
    <row r="50984" ht="12.75" customHeight="1" x14ac:dyDescent="0.2"/>
    <row r="50985" ht="12.75" customHeight="1" x14ac:dyDescent="0.2"/>
    <row r="50986" ht="12.75" customHeight="1" x14ac:dyDescent="0.2"/>
    <row r="50987" ht="12.75" customHeight="1" x14ac:dyDescent="0.2"/>
    <row r="50988" ht="12.75" customHeight="1" x14ac:dyDescent="0.2"/>
    <row r="50989" ht="12.75" customHeight="1" x14ac:dyDescent="0.2"/>
    <row r="50990" ht="12.75" customHeight="1" x14ac:dyDescent="0.2"/>
    <row r="50991" ht="12.75" customHeight="1" x14ac:dyDescent="0.2"/>
    <row r="50992" ht="12.75" customHeight="1" x14ac:dyDescent="0.2"/>
    <row r="50993" ht="12.75" customHeight="1" x14ac:dyDescent="0.2"/>
    <row r="50994" ht="12.75" customHeight="1" x14ac:dyDescent="0.2"/>
    <row r="50995" ht="12.75" customHeight="1" x14ac:dyDescent="0.2"/>
    <row r="50996" ht="12.75" customHeight="1" x14ac:dyDescent="0.2"/>
    <row r="50997" ht="12.75" customHeight="1" x14ac:dyDescent="0.2"/>
    <row r="50998" ht="12.75" customHeight="1" x14ac:dyDescent="0.2"/>
    <row r="50999" ht="12.75" customHeight="1" x14ac:dyDescent="0.2"/>
    <row r="51000" ht="12.75" customHeight="1" x14ac:dyDescent="0.2"/>
    <row r="51001" ht="12.75" customHeight="1" x14ac:dyDescent="0.2"/>
    <row r="51002" ht="12.75" customHeight="1" x14ac:dyDescent="0.2"/>
    <row r="51003" ht="12.75" customHeight="1" x14ac:dyDescent="0.2"/>
    <row r="51004" ht="12.75" customHeight="1" x14ac:dyDescent="0.2"/>
    <row r="51005" ht="12.75" customHeight="1" x14ac:dyDescent="0.2"/>
    <row r="51006" ht="12.75" customHeight="1" x14ac:dyDescent="0.2"/>
    <row r="51007" ht="12.75" customHeight="1" x14ac:dyDescent="0.2"/>
    <row r="51008" ht="12.75" customHeight="1" x14ac:dyDescent="0.2"/>
    <row r="51009" ht="12.75" customHeight="1" x14ac:dyDescent="0.2"/>
    <row r="51010" ht="12.75" customHeight="1" x14ac:dyDescent="0.2"/>
    <row r="51011" ht="12.75" customHeight="1" x14ac:dyDescent="0.2"/>
    <row r="51012" ht="12.75" customHeight="1" x14ac:dyDescent="0.2"/>
    <row r="51013" ht="12.75" customHeight="1" x14ac:dyDescent="0.2"/>
    <row r="51014" ht="12.75" customHeight="1" x14ac:dyDescent="0.2"/>
    <row r="51015" ht="12.75" customHeight="1" x14ac:dyDescent="0.2"/>
    <row r="51016" ht="12.75" customHeight="1" x14ac:dyDescent="0.2"/>
    <row r="51017" ht="12.75" customHeight="1" x14ac:dyDescent="0.2"/>
    <row r="51018" ht="12.75" customHeight="1" x14ac:dyDescent="0.2"/>
    <row r="51019" ht="12.75" customHeight="1" x14ac:dyDescent="0.2"/>
    <row r="51020" ht="12.75" customHeight="1" x14ac:dyDescent="0.2"/>
    <row r="51021" ht="12.75" customHeight="1" x14ac:dyDescent="0.2"/>
    <row r="51022" ht="12.75" customHeight="1" x14ac:dyDescent="0.2"/>
    <row r="51023" ht="12.75" customHeight="1" x14ac:dyDescent="0.2"/>
    <row r="51024" ht="12.75" customHeight="1" x14ac:dyDescent="0.2"/>
    <row r="51025" ht="12.75" customHeight="1" x14ac:dyDescent="0.2"/>
    <row r="51026" ht="12.75" customHeight="1" x14ac:dyDescent="0.2"/>
    <row r="51027" ht="12.75" customHeight="1" x14ac:dyDescent="0.2"/>
    <row r="51028" ht="12.75" customHeight="1" x14ac:dyDescent="0.2"/>
    <row r="51029" ht="12.75" customHeight="1" x14ac:dyDescent="0.2"/>
    <row r="51030" ht="12.75" customHeight="1" x14ac:dyDescent="0.2"/>
    <row r="51031" ht="12.75" customHeight="1" x14ac:dyDescent="0.2"/>
    <row r="51032" ht="12.75" customHeight="1" x14ac:dyDescent="0.2"/>
    <row r="51033" ht="12.75" customHeight="1" x14ac:dyDescent="0.2"/>
    <row r="51034" ht="12.75" customHeight="1" x14ac:dyDescent="0.2"/>
    <row r="51035" ht="12.75" customHeight="1" x14ac:dyDescent="0.2"/>
    <row r="51036" ht="12.75" customHeight="1" x14ac:dyDescent="0.2"/>
    <row r="51037" ht="12.75" customHeight="1" x14ac:dyDescent="0.2"/>
    <row r="51038" ht="12.75" customHeight="1" x14ac:dyDescent="0.2"/>
    <row r="51039" ht="12.75" customHeight="1" x14ac:dyDescent="0.2"/>
    <row r="51040" ht="12.75" customHeight="1" x14ac:dyDescent="0.2"/>
    <row r="51041" ht="12.75" customHeight="1" x14ac:dyDescent="0.2"/>
    <row r="51042" ht="12.75" customHeight="1" x14ac:dyDescent="0.2"/>
    <row r="51043" ht="12.75" customHeight="1" x14ac:dyDescent="0.2"/>
    <row r="51044" ht="12.75" customHeight="1" x14ac:dyDescent="0.2"/>
    <row r="51045" ht="12.75" customHeight="1" x14ac:dyDescent="0.2"/>
    <row r="51046" ht="12.75" customHeight="1" x14ac:dyDescent="0.2"/>
    <row r="51047" ht="12.75" customHeight="1" x14ac:dyDescent="0.2"/>
    <row r="51048" ht="12.75" customHeight="1" x14ac:dyDescent="0.2"/>
    <row r="51049" ht="12.75" customHeight="1" x14ac:dyDescent="0.2"/>
    <row r="51050" ht="12.75" customHeight="1" x14ac:dyDescent="0.2"/>
    <row r="51051" ht="12.75" customHeight="1" x14ac:dyDescent="0.2"/>
    <row r="51052" ht="12.75" customHeight="1" x14ac:dyDescent="0.2"/>
    <row r="51053" ht="12.75" customHeight="1" x14ac:dyDescent="0.2"/>
    <row r="51054" ht="12.75" customHeight="1" x14ac:dyDescent="0.2"/>
    <row r="51055" ht="12.75" customHeight="1" x14ac:dyDescent="0.2"/>
    <row r="51056" ht="12.75" customHeight="1" x14ac:dyDescent="0.2"/>
    <row r="51057" ht="12.75" customHeight="1" x14ac:dyDescent="0.2"/>
    <row r="51058" ht="12.75" customHeight="1" x14ac:dyDescent="0.2"/>
    <row r="51059" ht="12.75" customHeight="1" x14ac:dyDescent="0.2"/>
    <row r="51060" ht="12.75" customHeight="1" x14ac:dyDescent="0.2"/>
    <row r="51061" ht="12.75" customHeight="1" x14ac:dyDescent="0.2"/>
    <row r="51062" ht="12.75" customHeight="1" x14ac:dyDescent="0.2"/>
    <row r="51063" ht="12.75" customHeight="1" x14ac:dyDescent="0.2"/>
    <row r="51064" ht="12.75" customHeight="1" x14ac:dyDescent="0.2"/>
    <row r="51065" ht="12.75" customHeight="1" x14ac:dyDescent="0.2"/>
    <row r="51066" ht="12.75" customHeight="1" x14ac:dyDescent="0.2"/>
    <row r="51067" ht="12.75" customHeight="1" x14ac:dyDescent="0.2"/>
    <row r="51068" ht="12.75" customHeight="1" x14ac:dyDescent="0.2"/>
    <row r="51069" ht="12.75" customHeight="1" x14ac:dyDescent="0.2"/>
    <row r="51070" ht="12.75" customHeight="1" x14ac:dyDescent="0.2"/>
    <row r="51071" ht="12.75" customHeight="1" x14ac:dyDescent="0.2"/>
    <row r="51072" ht="12.75" customHeight="1" x14ac:dyDescent="0.2"/>
    <row r="51073" ht="12.75" customHeight="1" x14ac:dyDescent="0.2"/>
    <row r="51074" ht="12.75" customHeight="1" x14ac:dyDescent="0.2"/>
    <row r="51075" ht="12.75" customHeight="1" x14ac:dyDescent="0.2"/>
    <row r="51076" ht="12.75" customHeight="1" x14ac:dyDescent="0.2"/>
    <row r="51077" ht="12.75" customHeight="1" x14ac:dyDescent="0.2"/>
    <row r="51078" ht="12.75" customHeight="1" x14ac:dyDescent="0.2"/>
    <row r="51079" ht="12.75" customHeight="1" x14ac:dyDescent="0.2"/>
    <row r="51080" ht="12.75" customHeight="1" x14ac:dyDescent="0.2"/>
    <row r="51081" ht="12.75" customHeight="1" x14ac:dyDescent="0.2"/>
    <row r="51082" ht="12.75" customHeight="1" x14ac:dyDescent="0.2"/>
    <row r="51083" ht="12.75" customHeight="1" x14ac:dyDescent="0.2"/>
    <row r="51084" ht="12.75" customHeight="1" x14ac:dyDescent="0.2"/>
    <row r="51085" ht="12.75" customHeight="1" x14ac:dyDescent="0.2"/>
    <row r="51086" ht="12.75" customHeight="1" x14ac:dyDescent="0.2"/>
    <row r="51087" ht="12.75" customHeight="1" x14ac:dyDescent="0.2"/>
    <row r="51088" ht="12.75" customHeight="1" x14ac:dyDescent="0.2"/>
    <row r="51089" ht="12.75" customHeight="1" x14ac:dyDescent="0.2"/>
    <row r="51090" ht="12.75" customHeight="1" x14ac:dyDescent="0.2"/>
    <row r="51091" ht="12.75" customHeight="1" x14ac:dyDescent="0.2"/>
    <row r="51092" ht="12.75" customHeight="1" x14ac:dyDescent="0.2"/>
    <row r="51093" ht="12.75" customHeight="1" x14ac:dyDescent="0.2"/>
    <row r="51094" ht="12.75" customHeight="1" x14ac:dyDescent="0.2"/>
    <row r="51095" ht="12.75" customHeight="1" x14ac:dyDescent="0.2"/>
    <row r="51096" ht="12.75" customHeight="1" x14ac:dyDescent="0.2"/>
    <row r="51097" ht="12.75" customHeight="1" x14ac:dyDescent="0.2"/>
    <row r="51098" ht="12.75" customHeight="1" x14ac:dyDescent="0.2"/>
    <row r="51099" ht="12.75" customHeight="1" x14ac:dyDescent="0.2"/>
    <row r="51100" ht="12.75" customHeight="1" x14ac:dyDescent="0.2"/>
    <row r="51101" ht="12.75" customHeight="1" x14ac:dyDescent="0.2"/>
    <row r="51102" ht="12.75" customHeight="1" x14ac:dyDescent="0.2"/>
    <row r="51103" ht="12.75" customHeight="1" x14ac:dyDescent="0.2"/>
    <row r="51104" ht="12.75" customHeight="1" x14ac:dyDescent="0.2"/>
    <row r="51105" ht="12.75" customHeight="1" x14ac:dyDescent="0.2"/>
    <row r="51106" ht="12.75" customHeight="1" x14ac:dyDescent="0.2"/>
    <row r="51107" ht="12.75" customHeight="1" x14ac:dyDescent="0.2"/>
    <row r="51108" ht="12.75" customHeight="1" x14ac:dyDescent="0.2"/>
    <row r="51109" ht="12.75" customHeight="1" x14ac:dyDescent="0.2"/>
    <row r="51110" ht="12.75" customHeight="1" x14ac:dyDescent="0.2"/>
    <row r="51111" ht="12.75" customHeight="1" x14ac:dyDescent="0.2"/>
    <row r="51112" ht="12.75" customHeight="1" x14ac:dyDescent="0.2"/>
    <row r="51113" ht="12.75" customHeight="1" x14ac:dyDescent="0.2"/>
    <row r="51114" ht="12.75" customHeight="1" x14ac:dyDescent="0.2"/>
    <row r="51115" ht="12.75" customHeight="1" x14ac:dyDescent="0.2"/>
    <row r="51116" ht="12.75" customHeight="1" x14ac:dyDescent="0.2"/>
    <row r="51117" ht="12.75" customHeight="1" x14ac:dyDescent="0.2"/>
    <row r="51118" ht="12.75" customHeight="1" x14ac:dyDescent="0.2"/>
    <row r="51119" ht="12.75" customHeight="1" x14ac:dyDescent="0.2"/>
    <row r="51120" ht="12.75" customHeight="1" x14ac:dyDescent="0.2"/>
    <row r="51121" ht="12.75" customHeight="1" x14ac:dyDescent="0.2"/>
    <row r="51122" ht="12.75" customHeight="1" x14ac:dyDescent="0.2"/>
    <row r="51123" ht="12.75" customHeight="1" x14ac:dyDescent="0.2"/>
    <row r="51124" ht="12.75" customHeight="1" x14ac:dyDescent="0.2"/>
    <row r="51125" ht="12.75" customHeight="1" x14ac:dyDescent="0.2"/>
    <row r="51126" ht="12.75" customHeight="1" x14ac:dyDescent="0.2"/>
    <row r="51127" ht="12.75" customHeight="1" x14ac:dyDescent="0.2"/>
    <row r="51128" ht="12.75" customHeight="1" x14ac:dyDescent="0.2"/>
    <row r="51129" ht="12.75" customHeight="1" x14ac:dyDescent="0.2"/>
    <row r="51130" ht="12.75" customHeight="1" x14ac:dyDescent="0.2"/>
    <row r="51131" ht="12.75" customHeight="1" x14ac:dyDescent="0.2"/>
    <row r="51132" ht="12.75" customHeight="1" x14ac:dyDescent="0.2"/>
    <row r="51133" ht="12.75" customHeight="1" x14ac:dyDescent="0.2"/>
    <row r="51134" ht="12.75" customHeight="1" x14ac:dyDescent="0.2"/>
    <row r="51135" ht="12.75" customHeight="1" x14ac:dyDescent="0.2"/>
    <row r="51136" ht="12.75" customHeight="1" x14ac:dyDescent="0.2"/>
    <row r="51137" ht="12.75" customHeight="1" x14ac:dyDescent="0.2"/>
    <row r="51138" ht="12.75" customHeight="1" x14ac:dyDescent="0.2"/>
    <row r="51139" ht="12.75" customHeight="1" x14ac:dyDescent="0.2"/>
    <row r="51140" ht="12.75" customHeight="1" x14ac:dyDescent="0.2"/>
    <row r="51141" ht="12.75" customHeight="1" x14ac:dyDescent="0.2"/>
    <row r="51142" ht="12.75" customHeight="1" x14ac:dyDescent="0.2"/>
    <row r="51143" ht="12.75" customHeight="1" x14ac:dyDescent="0.2"/>
    <row r="51144" ht="12.75" customHeight="1" x14ac:dyDescent="0.2"/>
    <row r="51145" ht="12.75" customHeight="1" x14ac:dyDescent="0.2"/>
    <row r="51146" ht="12.75" customHeight="1" x14ac:dyDescent="0.2"/>
    <row r="51147" ht="12.75" customHeight="1" x14ac:dyDescent="0.2"/>
    <row r="51148" ht="12.75" customHeight="1" x14ac:dyDescent="0.2"/>
    <row r="51149" ht="12.75" customHeight="1" x14ac:dyDescent="0.2"/>
    <row r="51150" ht="12.75" customHeight="1" x14ac:dyDescent="0.2"/>
    <row r="51151" ht="12.75" customHeight="1" x14ac:dyDescent="0.2"/>
    <row r="51152" ht="12.75" customHeight="1" x14ac:dyDescent="0.2"/>
    <row r="51153" ht="12.75" customHeight="1" x14ac:dyDescent="0.2"/>
    <row r="51154" ht="12.75" customHeight="1" x14ac:dyDescent="0.2"/>
    <row r="51155" ht="12.75" customHeight="1" x14ac:dyDescent="0.2"/>
    <row r="51156" ht="12.75" customHeight="1" x14ac:dyDescent="0.2"/>
    <row r="51157" ht="12.75" customHeight="1" x14ac:dyDescent="0.2"/>
    <row r="51158" ht="12.75" customHeight="1" x14ac:dyDescent="0.2"/>
    <row r="51159" ht="12.75" customHeight="1" x14ac:dyDescent="0.2"/>
    <row r="51160" ht="12.75" customHeight="1" x14ac:dyDescent="0.2"/>
    <row r="51161" ht="12.75" customHeight="1" x14ac:dyDescent="0.2"/>
    <row r="51162" ht="12.75" customHeight="1" x14ac:dyDescent="0.2"/>
    <row r="51163" ht="12.75" customHeight="1" x14ac:dyDescent="0.2"/>
    <row r="51164" ht="12.75" customHeight="1" x14ac:dyDescent="0.2"/>
    <row r="51165" ht="12.75" customHeight="1" x14ac:dyDescent="0.2"/>
    <row r="51166" ht="12.75" customHeight="1" x14ac:dyDescent="0.2"/>
    <row r="51167" ht="12.75" customHeight="1" x14ac:dyDescent="0.2"/>
    <row r="51168" ht="12.75" customHeight="1" x14ac:dyDescent="0.2"/>
    <row r="51169" ht="12.75" customHeight="1" x14ac:dyDescent="0.2"/>
    <row r="51170" ht="12.75" customHeight="1" x14ac:dyDescent="0.2"/>
    <row r="51171" ht="12.75" customHeight="1" x14ac:dyDescent="0.2"/>
    <row r="51172" ht="12.75" customHeight="1" x14ac:dyDescent="0.2"/>
    <row r="51173" ht="12.75" customHeight="1" x14ac:dyDescent="0.2"/>
    <row r="51174" ht="12.75" customHeight="1" x14ac:dyDescent="0.2"/>
    <row r="51175" ht="12.75" customHeight="1" x14ac:dyDescent="0.2"/>
    <row r="51176" ht="12.75" customHeight="1" x14ac:dyDescent="0.2"/>
    <row r="51177" ht="12.75" customHeight="1" x14ac:dyDescent="0.2"/>
    <row r="51178" ht="12.75" customHeight="1" x14ac:dyDescent="0.2"/>
    <row r="51179" ht="12.75" customHeight="1" x14ac:dyDescent="0.2"/>
    <row r="51180" ht="12.75" customHeight="1" x14ac:dyDescent="0.2"/>
    <row r="51181" ht="12.75" customHeight="1" x14ac:dyDescent="0.2"/>
    <row r="51182" ht="12.75" customHeight="1" x14ac:dyDescent="0.2"/>
    <row r="51183" ht="12.75" customHeight="1" x14ac:dyDescent="0.2"/>
    <row r="51184" ht="12.75" customHeight="1" x14ac:dyDescent="0.2"/>
    <row r="51185" ht="12.75" customHeight="1" x14ac:dyDescent="0.2"/>
    <row r="51186" ht="12.75" customHeight="1" x14ac:dyDescent="0.2"/>
    <row r="51187" ht="12.75" customHeight="1" x14ac:dyDescent="0.2"/>
    <row r="51188" ht="12.75" customHeight="1" x14ac:dyDescent="0.2"/>
    <row r="51189" ht="12.75" customHeight="1" x14ac:dyDescent="0.2"/>
    <row r="51190" ht="12.75" customHeight="1" x14ac:dyDescent="0.2"/>
    <row r="51191" ht="12.75" customHeight="1" x14ac:dyDescent="0.2"/>
    <row r="51192" ht="12.75" customHeight="1" x14ac:dyDescent="0.2"/>
    <row r="51193" ht="12.75" customHeight="1" x14ac:dyDescent="0.2"/>
    <row r="51194" ht="12.75" customHeight="1" x14ac:dyDescent="0.2"/>
    <row r="51195" ht="12.75" customHeight="1" x14ac:dyDescent="0.2"/>
    <row r="51196" ht="12.75" customHeight="1" x14ac:dyDescent="0.2"/>
    <row r="51197" ht="12.75" customHeight="1" x14ac:dyDescent="0.2"/>
    <row r="51198" ht="12.75" customHeight="1" x14ac:dyDescent="0.2"/>
    <row r="51199" ht="12.75" customHeight="1" x14ac:dyDescent="0.2"/>
    <row r="51200" ht="12.75" customHeight="1" x14ac:dyDescent="0.2"/>
    <row r="51201" ht="12.75" customHeight="1" x14ac:dyDescent="0.2"/>
    <row r="51202" ht="12.75" customHeight="1" x14ac:dyDescent="0.2"/>
    <row r="51203" ht="12.75" customHeight="1" x14ac:dyDescent="0.2"/>
    <row r="51204" ht="12.75" customHeight="1" x14ac:dyDescent="0.2"/>
    <row r="51205" ht="12.75" customHeight="1" x14ac:dyDescent="0.2"/>
    <row r="51206" ht="12.75" customHeight="1" x14ac:dyDescent="0.2"/>
    <row r="51207" ht="12.75" customHeight="1" x14ac:dyDescent="0.2"/>
    <row r="51208" ht="12.75" customHeight="1" x14ac:dyDescent="0.2"/>
    <row r="51209" ht="12.75" customHeight="1" x14ac:dyDescent="0.2"/>
    <row r="51210" ht="12.75" customHeight="1" x14ac:dyDescent="0.2"/>
    <row r="51211" ht="12.75" customHeight="1" x14ac:dyDescent="0.2"/>
    <row r="51212" ht="12.75" customHeight="1" x14ac:dyDescent="0.2"/>
    <row r="51213" ht="12.75" customHeight="1" x14ac:dyDescent="0.2"/>
    <row r="51214" ht="12.75" customHeight="1" x14ac:dyDescent="0.2"/>
    <row r="51215" ht="12.75" customHeight="1" x14ac:dyDescent="0.2"/>
    <row r="51216" ht="12.75" customHeight="1" x14ac:dyDescent="0.2"/>
    <row r="51217" ht="12.75" customHeight="1" x14ac:dyDescent="0.2"/>
    <row r="51218" ht="12.75" customHeight="1" x14ac:dyDescent="0.2"/>
    <row r="51219" ht="12.75" customHeight="1" x14ac:dyDescent="0.2"/>
    <row r="51220" ht="12.75" customHeight="1" x14ac:dyDescent="0.2"/>
    <row r="51221" ht="12.75" customHeight="1" x14ac:dyDescent="0.2"/>
    <row r="51222" ht="12.75" customHeight="1" x14ac:dyDescent="0.2"/>
    <row r="51223" ht="12.75" customHeight="1" x14ac:dyDescent="0.2"/>
    <row r="51224" ht="12.75" customHeight="1" x14ac:dyDescent="0.2"/>
    <row r="51225" ht="12.75" customHeight="1" x14ac:dyDescent="0.2"/>
    <row r="51226" ht="12.75" customHeight="1" x14ac:dyDescent="0.2"/>
    <row r="51227" ht="12.75" customHeight="1" x14ac:dyDescent="0.2"/>
    <row r="51228" ht="12.75" customHeight="1" x14ac:dyDescent="0.2"/>
    <row r="51229" ht="12.75" customHeight="1" x14ac:dyDescent="0.2"/>
    <row r="51230" ht="12.75" customHeight="1" x14ac:dyDescent="0.2"/>
    <row r="51231" ht="12.75" customHeight="1" x14ac:dyDescent="0.2"/>
    <row r="51232" ht="12.75" customHeight="1" x14ac:dyDescent="0.2"/>
    <row r="51233" ht="12.75" customHeight="1" x14ac:dyDescent="0.2"/>
    <row r="51234" ht="12.75" customHeight="1" x14ac:dyDescent="0.2"/>
    <row r="51235" ht="12.75" customHeight="1" x14ac:dyDescent="0.2"/>
    <row r="51236" ht="12.75" customHeight="1" x14ac:dyDescent="0.2"/>
    <row r="51237" ht="12.75" customHeight="1" x14ac:dyDescent="0.2"/>
    <row r="51238" ht="12.75" customHeight="1" x14ac:dyDescent="0.2"/>
    <row r="51239" ht="12.75" customHeight="1" x14ac:dyDescent="0.2"/>
    <row r="51240" ht="12.75" customHeight="1" x14ac:dyDescent="0.2"/>
    <row r="51241" ht="12.75" customHeight="1" x14ac:dyDescent="0.2"/>
    <row r="51242" ht="12.75" customHeight="1" x14ac:dyDescent="0.2"/>
    <row r="51243" ht="12.75" customHeight="1" x14ac:dyDescent="0.2"/>
    <row r="51244" ht="12.75" customHeight="1" x14ac:dyDescent="0.2"/>
    <row r="51245" ht="12.75" customHeight="1" x14ac:dyDescent="0.2"/>
    <row r="51246" ht="12.75" customHeight="1" x14ac:dyDescent="0.2"/>
    <row r="51247" ht="12.75" customHeight="1" x14ac:dyDescent="0.2"/>
    <row r="51248" ht="12.75" customHeight="1" x14ac:dyDescent="0.2"/>
    <row r="51249" ht="12.75" customHeight="1" x14ac:dyDescent="0.2"/>
    <row r="51250" ht="12.75" customHeight="1" x14ac:dyDescent="0.2"/>
    <row r="51251" ht="12.75" customHeight="1" x14ac:dyDescent="0.2"/>
    <row r="51252" ht="12.75" customHeight="1" x14ac:dyDescent="0.2"/>
    <row r="51253" ht="12.75" customHeight="1" x14ac:dyDescent="0.2"/>
    <row r="51254" ht="12.75" customHeight="1" x14ac:dyDescent="0.2"/>
    <row r="51255" ht="12.75" customHeight="1" x14ac:dyDescent="0.2"/>
    <row r="51256" ht="12.75" customHeight="1" x14ac:dyDescent="0.2"/>
    <row r="51257" ht="12.75" customHeight="1" x14ac:dyDescent="0.2"/>
    <row r="51258" ht="12.75" customHeight="1" x14ac:dyDescent="0.2"/>
    <row r="51259" ht="12.75" customHeight="1" x14ac:dyDescent="0.2"/>
    <row r="51260" ht="12.75" customHeight="1" x14ac:dyDescent="0.2"/>
    <row r="51261" ht="12.75" customHeight="1" x14ac:dyDescent="0.2"/>
    <row r="51262" ht="12.75" customHeight="1" x14ac:dyDescent="0.2"/>
    <row r="51263" ht="12.75" customHeight="1" x14ac:dyDescent="0.2"/>
    <row r="51264" ht="12.75" customHeight="1" x14ac:dyDescent="0.2"/>
    <row r="51265" ht="12.75" customHeight="1" x14ac:dyDescent="0.2"/>
    <row r="51266" ht="12.75" customHeight="1" x14ac:dyDescent="0.2"/>
    <row r="51267" ht="12.75" customHeight="1" x14ac:dyDescent="0.2"/>
    <row r="51268" ht="12.75" customHeight="1" x14ac:dyDescent="0.2"/>
    <row r="51269" ht="12.75" customHeight="1" x14ac:dyDescent="0.2"/>
    <row r="51270" ht="12.75" customHeight="1" x14ac:dyDescent="0.2"/>
    <row r="51271" ht="12.75" customHeight="1" x14ac:dyDescent="0.2"/>
    <row r="51272" ht="12.75" customHeight="1" x14ac:dyDescent="0.2"/>
    <row r="51273" ht="12.75" customHeight="1" x14ac:dyDescent="0.2"/>
    <row r="51274" ht="12.75" customHeight="1" x14ac:dyDescent="0.2"/>
    <row r="51275" ht="12.75" customHeight="1" x14ac:dyDescent="0.2"/>
    <row r="51276" ht="12.75" customHeight="1" x14ac:dyDescent="0.2"/>
    <row r="51277" ht="12.75" customHeight="1" x14ac:dyDescent="0.2"/>
    <row r="51278" ht="12.75" customHeight="1" x14ac:dyDescent="0.2"/>
    <row r="51279" ht="12.75" customHeight="1" x14ac:dyDescent="0.2"/>
    <row r="51280" ht="12.75" customHeight="1" x14ac:dyDescent="0.2"/>
    <row r="51281" ht="12.75" customHeight="1" x14ac:dyDescent="0.2"/>
    <row r="51282" ht="12.75" customHeight="1" x14ac:dyDescent="0.2"/>
    <row r="51283" ht="12.75" customHeight="1" x14ac:dyDescent="0.2"/>
    <row r="51284" ht="12.75" customHeight="1" x14ac:dyDescent="0.2"/>
    <row r="51285" ht="12.75" customHeight="1" x14ac:dyDescent="0.2"/>
    <row r="51286" ht="12.75" customHeight="1" x14ac:dyDescent="0.2"/>
    <row r="51287" ht="12.75" customHeight="1" x14ac:dyDescent="0.2"/>
    <row r="51288" ht="12.75" customHeight="1" x14ac:dyDescent="0.2"/>
    <row r="51289" ht="12.75" customHeight="1" x14ac:dyDescent="0.2"/>
    <row r="51290" ht="12.75" customHeight="1" x14ac:dyDescent="0.2"/>
    <row r="51291" ht="12.75" customHeight="1" x14ac:dyDescent="0.2"/>
    <row r="51292" ht="12.75" customHeight="1" x14ac:dyDescent="0.2"/>
    <row r="51293" ht="12.75" customHeight="1" x14ac:dyDescent="0.2"/>
    <row r="51294" ht="12.75" customHeight="1" x14ac:dyDescent="0.2"/>
    <row r="51295" ht="12.75" customHeight="1" x14ac:dyDescent="0.2"/>
    <row r="51296" ht="12.75" customHeight="1" x14ac:dyDescent="0.2"/>
    <row r="51297" ht="12.75" customHeight="1" x14ac:dyDescent="0.2"/>
    <row r="51298" ht="12.75" customHeight="1" x14ac:dyDescent="0.2"/>
    <row r="51299" ht="12.75" customHeight="1" x14ac:dyDescent="0.2"/>
    <row r="51300" ht="12.75" customHeight="1" x14ac:dyDescent="0.2"/>
    <row r="51301" ht="12.75" customHeight="1" x14ac:dyDescent="0.2"/>
    <row r="51302" ht="12.75" customHeight="1" x14ac:dyDescent="0.2"/>
    <row r="51303" ht="12.75" customHeight="1" x14ac:dyDescent="0.2"/>
    <row r="51304" ht="12.75" customHeight="1" x14ac:dyDescent="0.2"/>
    <row r="51305" ht="12.75" customHeight="1" x14ac:dyDescent="0.2"/>
    <row r="51306" ht="12.75" customHeight="1" x14ac:dyDescent="0.2"/>
    <row r="51307" ht="12.75" customHeight="1" x14ac:dyDescent="0.2"/>
    <row r="51308" ht="12.75" customHeight="1" x14ac:dyDescent="0.2"/>
    <row r="51309" ht="12.75" customHeight="1" x14ac:dyDescent="0.2"/>
    <row r="51310" ht="12.75" customHeight="1" x14ac:dyDescent="0.2"/>
    <row r="51311" ht="12.75" customHeight="1" x14ac:dyDescent="0.2"/>
    <row r="51312" ht="12.75" customHeight="1" x14ac:dyDescent="0.2"/>
    <row r="51313" ht="12.75" customHeight="1" x14ac:dyDescent="0.2"/>
    <row r="51314" ht="12.75" customHeight="1" x14ac:dyDescent="0.2"/>
    <row r="51315" ht="12.75" customHeight="1" x14ac:dyDescent="0.2"/>
    <row r="51316" ht="12.75" customHeight="1" x14ac:dyDescent="0.2"/>
    <row r="51317" ht="12.75" customHeight="1" x14ac:dyDescent="0.2"/>
    <row r="51318" ht="12.75" customHeight="1" x14ac:dyDescent="0.2"/>
    <row r="51319" ht="12.75" customHeight="1" x14ac:dyDescent="0.2"/>
    <row r="51320" ht="12.75" customHeight="1" x14ac:dyDescent="0.2"/>
    <row r="51321" ht="12.75" customHeight="1" x14ac:dyDescent="0.2"/>
    <row r="51322" ht="12.75" customHeight="1" x14ac:dyDescent="0.2"/>
    <row r="51323" ht="12.75" customHeight="1" x14ac:dyDescent="0.2"/>
    <row r="51324" ht="12.75" customHeight="1" x14ac:dyDescent="0.2"/>
    <row r="51325" ht="12.75" customHeight="1" x14ac:dyDescent="0.2"/>
    <row r="51326" ht="12.75" customHeight="1" x14ac:dyDescent="0.2"/>
    <row r="51327" ht="12.75" customHeight="1" x14ac:dyDescent="0.2"/>
    <row r="51328" ht="12.75" customHeight="1" x14ac:dyDescent="0.2"/>
    <row r="51329" ht="12.75" customHeight="1" x14ac:dyDescent="0.2"/>
    <row r="51330" ht="12.75" customHeight="1" x14ac:dyDescent="0.2"/>
    <row r="51331" ht="12.75" customHeight="1" x14ac:dyDescent="0.2"/>
    <row r="51332" ht="12.75" customHeight="1" x14ac:dyDescent="0.2"/>
    <row r="51333" ht="12.75" customHeight="1" x14ac:dyDescent="0.2"/>
    <row r="51334" ht="12.75" customHeight="1" x14ac:dyDescent="0.2"/>
    <row r="51335" ht="12.75" customHeight="1" x14ac:dyDescent="0.2"/>
    <row r="51336" ht="12.75" customHeight="1" x14ac:dyDescent="0.2"/>
    <row r="51337" ht="12.75" customHeight="1" x14ac:dyDescent="0.2"/>
    <row r="51338" ht="12.75" customHeight="1" x14ac:dyDescent="0.2"/>
    <row r="51339" ht="12.75" customHeight="1" x14ac:dyDescent="0.2"/>
    <row r="51340" ht="12.75" customHeight="1" x14ac:dyDescent="0.2"/>
    <row r="51341" ht="12.75" customHeight="1" x14ac:dyDescent="0.2"/>
    <row r="51342" ht="12.75" customHeight="1" x14ac:dyDescent="0.2"/>
    <row r="51343" ht="12.75" customHeight="1" x14ac:dyDescent="0.2"/>
    <row r="51344" ht="12.75" customHeight="1" x14ac:dyDescent="0.2"/>
    <row r="51345" ht="12.75" customHeight="1" x14ac:dyDescent="0.2"/>
    <row r="51346" ht="12.75" customHeight="1" x14ac:dyDescent="0.2"/>
    <row r="51347" ht="12.75" customHeight="1" x14ac:dyDescent="0.2"/>
    <row r="51348" ht="12.75" customHeight="1" x14ac:dyDescent="0.2"/>
    <row r="51349" ht="12.75" customHeight="1" x14ac:dyDescent="0.2"/>
    <row r="51350" ht="12.75" customHeight="1" x14ac:dyDescent="0.2"/>
    <row r="51351" ht="12.75" customHeight="1" x14ac:dyDescent="0.2"/>
    <row r="51352" ht="12.75" customHeight="1" x14ac:dyDescent="0.2"/>
    <row r="51353" ht="12.75" customHeight="1" x14ac:dyDescent="0.2"/>
    <row r="51354" ht="12.75" customHeight="1" x14ac:dyDescent="0.2"/>
    <row r="51355" ht="12.75" customHeight="1" x14ac:dyDescent="0.2"/>
    <row r="51356" ht="12.75" customHeight="1" x14ac:dyDescent="0.2"/>
    <row r="51357" ht="12.75" customHeight="1" x14ac:dyDescent="0.2"/>
    <row r="51358" ht="12.75" customHeight="1" x14ac:dyDescent="0.2"/>
    <row r="51359" ht="12.75" customHeight="1" x14ac:dyDescent="0.2"/>
    <row r="51360" ht="12.75" customHeight="1" x14ac:dyDescent="0.2"/>
    <row r="51361" ht="12.75" customHeight="1" x14ac:dyDescent="0.2"/>
    <row r="51362" ht="12.75" customHeight="1" x14ac:dyDescent="0.2"/>
    <row r="51363" ht="12.75" customHeight="1" x14ac:dyDescent="0.2"/>
    <row r="51364" ht="12.75" customHeight="1" x14ac:dyDescent="0.2"/>
    <row r="51365" ht="12.75" customHeight="1" x14ac:dyDescent="0.2"/>
    <row r="51366" ht="12.75" customHeight="1" x14ac:dyDescent="0.2"/>
    <row r="51367" ht="12.75" customHeight="1" x14ac:dyDescent="0.2"/>
    <row r="51368" ht="12.75" customHeight="1" x14ac:dyDescent="0.2"/>
    <row r="51369" ht="12.75" customHeight="1" x14ac:dyDescent="0.2"/>
    <row r="51370" ht="12.75" customHeight="1" x14ac:dyDescent="0.2"/>
    <row r="51371" ht="12.75" customHeight="1" x14ac:dyDescent="0.2"/>
    <row r="51372" ht="12.75" customHeight="1" x14ac:dyDescent="0.2"/>
    <row r="51373" ht="12.75" customHeight="1" x14ac:dyDescent="0.2"/>
    <row r="51374" ht="12.75" customHeight="1" x14ac:dyDescent="0.2"/>
    <row r="51375" ht="12.75" customHeight="1" x14ac:dyDescent="0.2"/>
    <row r="51376" ht="12.75" customHeight="1" x14ac:dyDescent="0.2"/>
    <row r="51377" ht="12.75" customHeight="1" x14ac:dyDescent="0.2"/>
    <row r="51378" ht="12.75" customHeight="1" x14ac:dyDescent="0.2"/>
    <row r="51379" ht="12.75" customHeight="1" x14ac:dyDescent="0.2"/>
    <row r="51380" ht="12.75" customHeight="1" x14ac:dyDescent="0.2"/>
    <row r="51381" ht="12.75" customHeight="1" x14ac:dyDescent="0.2"/>
    <row r="51382" ht="12.75" customHeight="1" x14ac:dyDescent="0.2"/>
    <row r="51383" ht="12.75" customHeight="1" x14ac:dyDescent="0.2"/>
    <row r="51384" ht="12.75" customHeight="1" x14ac:dyDescent="0.2"/>
    <row r="51385" ht="12.75" customHeight="1" x14ac:dyDescent="0.2"/>
    <row r="51386" ht="12.75" customHeight="1" x14ac:dyDescent="0.2"/>
    <row r="51387" ht="12.75" customHeight="1" x14ac:dyDescent="0.2"/>
    <row r="51388" ht="12.75" customHeight="1" x14ac:dyDescent="0.2"/>
    <row r="51389" ht="12.75" customHeight="1" x14ac:dyDescent="0.2"/>
    <row r="51390" ht="12.75" customHeight="1" x14ac:dyDescent="0.2"/>
    <row r="51391" ht="12.75" customHeight="1" x14ac:dyDescent="0.2"/>
    <row r="51392" ht="12.75" customHeight="1" x14ac:dyDescent="0.2"/>
    <row r="51393" ht="12.75" customHeight="1" x14ac:dyDescent="0.2"/>
    <row r="51394" ht="12.75" customHeight="1" x14ac:dyDescent="0.2"/>
    <row r="51395" ht="12.75" customHeight="1" x14ac:dyDescent="0.2"/>
    <row r="51396" ht="12.75" customHeight="1" x14ac:dyDescent="0.2"/>
    <row r="51397" ht="12.75" customHeight="1" x14ac:dyDescent="0.2"/>
    <row r="51398" ht="12.75" customHeight="1" x14ac:dyDescent="0.2"/>
    <row r="51399" ht="12.75" customHeight="1" x14ac:dyDescent="0.2"/>
    <row r="51400" ht="12.75" customHeight="1" x14ac:dyDescent="0.2"/>
    <row r="51401" ht="12.75" customHeight="1" x14ac:dyDescent="0.2"/>
    <row r="51402" ht="12.75" customHeight="1" x14ac:dyDescent="0.2"/>
    <row r="51403" ht="12.75" customHeight="1" x14ac:dyDescent="0.2"/>
    <row r="51404" ht="12.75" customHeight="1" x14ac:dyDescent="0.2"/>
    <row r="51405" ht="12.75" customHeight="1" x14ac:dyDescent="0.2"/>
    <row r="51406" ht="12.75" customHeight="1" x14ac:dyDescent="0.2"/>
    <row r="51407" ht="12.75" customHeight="1" x14ac:dyDescent="0.2"/>
    <row r="51408" ht="12.75" customHeight="1" x14ac:dyDescent="0.2"/>
    <row r="51409" ht="12.75" customHeight="1" x14ac:dyDescent="0.2"/>
    <row r="51410" ht="12.75" customHeight="1" x14ac:dyDescent="0.2"/>
    <row r="51411" ht="12.75" customHeight="1" x14ac:dyDescent="0.2"/>
    <row r="51412" ht="12.75" customHeight="1" x14ac:dyDescent="0.2"/>
    <row r="51413" ht="12.75" customHeight="1" x14ac:dyDescent="0.2"/>
    <row r="51414" ht="12.75" customHeight="1" x14ac:dyDescent="0.2"/>
    <row r="51415" ht="12.75" customHeight="1" x14ac:dyDescent="0.2"/>
    <row r="51416" ht="12.75" customHeight="1" x14ac:dyDescent="0.2"/>
    <row r="51417" ht="12.75" customHeight="1" x14ac:dyDescent="0.2"/>
    <row r="51418" ht="12.75" customHeight="1" x14ac:dyDescent="0.2"/>
    <row r="51419" ht="12.75" customHeight="1" x14ac:dyDescent="0.2"/>
    <row r="51420" ht="12.75" customHeight="1" x14ac:dyDescent="0.2"/>
    <row r="51421" ht="12.75" customHeight="1" x14ac:dyDescent="0.2"/>
    <row r="51422" ht="12.75" customHeight="1" x14ac:dyDescent="0.2"/>
    <row r="51423" ht="12.75" customHeight="1" x14ac:dyDescent="0.2"/>
    <row r="51424" ht="12.75" customHeight="1" x14ac:dyDescent="0.2"/>
    <row r="51425" ht="12.75" customHeight="1" x14ac:dyDescent="0.2"/>
    <row r="51426" ht="12.75" customHeight="1" x14ac:dyDescent="0.2"/>
    <row r="51427" ht="12.75" customHeight="1" x14ac:dyDescent="0.2"/>
    <row r="51428" ht="12.75" customHeight="1" x14ac:dyDescent="0.2"/>
    <row r="51429" ht="12.75" customHeight="1" x14ac:dyDescent="0.2"/>
    <row r="51430" ht="12.75" customHeight="1" x14ac:dyDescent="0.2"/>
    <row r="51431" ht="12.75" customHeight="1" x14ac:dyDescent="0.2"/>
    <row r="51432" ht="12.75" customHeight="1" x14ac:dyDescent="0.2"/>
    <row r="51433" ht="12.75" customHeight="1" x14ac:dyDescent="0.2"/>
    <row r="51434" ht="12.75" customHeight="1" x14ac:dyDescent="0.2"/>
    <row r="51435" ht="12.75" customHeight="1" x14ac:dyDescent="0.2"/>
    <row r="51436" ht="12.75" customHeight="1" x14ac:dyDescent="0.2"/>
    <row r="51437" ht="12.75" customHeight="1" x14ac:dyDescent="0.2"/>
    <row r="51438" ht="12.75" customHeight="1" x14ac:dyDescent="0.2"/>
    <row r="51439" ht="12.75" customHeight="1" x14ac:dyDescent="0.2"/>
    <row r="51440" ht="12.75" customHeight="1" x14ac:dyDescent="0.2"/>
    <row r="51441" ht="12.75" customHeight="1" x14ac:dyDescent="0.2"/>
    <row r="51442" ht="12.75" customHeight="1" x14ac:dyDescent="0.2"/>
    <row r="51443" ht="12.75" customHeight="1" x14ac:dyDescent="0.2"/>
    <row r="51444" ht="12.75" customHeight="1" x14ac:dyDescent="0.2"/>
    <row r="51445" ht="12.75" customHeight="1" x14ac:dyDescent="0.2"/>
    <row r="51446" ht="12.75" customHeight="1" x14ac:dyDescent="0.2"/>
    <row r="51447" ht="12.75" customHeight="1" x14ac:dyDescent="0.2"/>
    <row r="51448" ht="12.75" customHeight="1" x14ac:dyDescent="0.2"/>
    <row r="51449" ht="12.75" customHeight="1" x14ac:dyDescent="0.2"/>
    <row r="51450" ht="12.75" customHeight="1" x14ac:dyDescent="0.2"/>
    <row r="51451" ht="12.75" customHeight="1" x14ac:dyDescent="0.2"/>
    <row r="51452" ht="12.75" customHeight="1" x14ac:dyDescent="0.2"/>
    <row r="51453" ht="12.75" customHeight="1" x14ac:dyDescent="0.2"/>
    <row r="51454" ht="12.75" customHeight="1" x14ac:dyDescent="0.2"/>
    <row r="51455" ht="12.75" customHeight="1" x14ac:dyDescent="0.2"/>
    <row r="51456" ht="12.75" customHeight="1" x14ac:dyDescent="0.2"/>
    <row r="51457" ht="12.75" customHeight="1" x14ac:dyDescent="0.2"/>
    <row r="51458" ht="12.75" customHeight="1" x14ac:dyDescent="0.2"/>
    <row r="51459" ht="12.75" customHeight="1" x14ac:dyDescent="0.2"/>
    <row r="51460" ht="12.75" customHeight="1" x14ac:dyDescent="0.2"/>
    <row r="51461" ht="12.75" customHeight="1" x14ac:dyDescent="0.2"/>
    <row r="51462" ht="12.75" customHeight="1" x14ac:dyDescent="0.2"/>
    <row r="51463" ht="12.75" customHeight="1" x14ac:dyDescent="0.2"/>
    <row r="51464" ht="12.75" customHeight="1" x14ac:dyDescent="0.2"/>
    <row r="51465" ht="12.75" customHeight="1" x14ac:dyDescent="0.2"/>
    <row r="51466" ht="12.75" customHeight="1" x14ac:dyDescent="0.2"/>
    <row r="51467" ht="12.75" customHeight="1" x14ac:dyDescent="0.2"/>
    <row r="51468" ht="12.75" customHeight="1" x14ac:dyDescent="0.2"/>
    <row r="51469" ht="12.75" customHeight="1" x14ac:dyDescent="0.2"/>
    <row r="51470" ht="12.75" customHeight="1" x14ac:dyDescent="0.2"/>
    <row r="51471" ht="12.75" customHeight="1" x14ac:dyDescent="0.2"/>
    <row r="51472" ht="12.75" customHeight="1" x14ac:dyDescent="0.2"/>
    <row r="51473" ht="12.75" customHeight="1" x14ac:dyDescent="0.2"/>
    <row r="51474" ht="12.75" customHeight="1" x14ac:dyDescent="0.2"/>
    <row r="51475" ht="12.75" customHeight="1" x14ac:dyDescent="0.2"/>
    <row r="51476" ht="12.75" customHeight="1" x14ac:dyDescent="0.2"/>
    <row r="51477" ht="12.75" customHeight="1" x14ac:dyDescent="0.2"/>
    <row r="51478" ht="12.75" customHeight="1" x14ac:dyDescent="0.2"/>
    <row r="51479" ht="12.75" customHeight="1" x14ac:dyDescent="0.2"/>
    <row r="51480" ht="12.75" customHeight="1" x14ac:dyDescent="0.2"/>
    <row r="51481" ht="12.75" customHeight="1" x14ac:dyDescent="0.2"/>
    <row r="51482" ht="12.75" customHeight="1" x14ac:dyDescent="0.2"/>
    <row r="51483" ht="12.75" customHeight="1" x14ac:dyDescent="0.2"/>
    <row r="51484" ht="12.75" customHeight="1" x14ac:dyDescent="0.2"/>
    <row r="51485" ht="12.75" customHeight="1" x14ac:dyDescent="0.2"/>
    <row r="51486" ht="12.75" customHeight="1" x14ac:dyDescent="0.2"/>
    <row r="51487" ht="12.75" customHeight="1" x14ac:dyDescent="0.2"/>
    <row r="51488" ht="12.75" customHeight="1" x14ac:dyDescent="0.2"/>
    <row r="51489" ht="12.75" customHeight="1" x14ac:dyDescent="0.2"/>
    <row r="51490" ht="12.75" customHeight="1" x14ac:dyDescent="0.2"/>
    <row r="51491" ht="12.75" customHeight="1" x14ac:dyDescent="0.2"/>
    <row r="51492" ht="12.75" customHeight="1" x14ac:dyDescent="0.2"/>
    <row r="51493" ht="12.75" customHeight="1" x14ac:dyDescent="0.2"/>
    <row r="51494" ht="12.75" customHeight="1" x14ac:dyDescent="0.2"/>
    <row r="51495" ht="12.75" customHeight="1" x14ac:dyDescent="0.2"/>
    <row r="51496" ht="12.75" customHeight="1" x14ac:dyDescent="0.2"/>
    <row r="51497" ht="12.75" customHeight="1" x14ac:dyDescent="0.2"/>
    <row r="51498" ht="12.75" customHeight="1" x14ac:dyDescent="0.2"/>
    <row r="51499" ht="12.75" customHeight="1" x14ac:dyDescent="0.2"/>
    <row r="51500" ht="12.75" customHeight="1" x14ac:dyDescent="0.2"/>
    <row r="51501" ht="12.75" customHeight="1" x14ac:dyDescent="0.2"/>
    <row r="51502" ht="12.75" customHeight="1" x14ac:dyDescent="0.2"/>
    <row r="51503" ht="12.75" customHeight="1" x14ac:dyDescent="0.2"/>
    <row r="51504" ht="12.75" customHeight="1" x14ac:dyDescent="0.2"/>
    <row r="51505" ht="12.75" customHeight="1" x14ac:dyDescent="0.2"/>
    <row r="51506" ht="12.75" customHeight="1" x14ac:dyDescent="0.2"/>
    <row r="51507" ht="12.75" customHeight="1" x14ac:dyDescent="0.2"/>
    <row r="51508" ht="12.75" customHeight="1" x14ac:dyDescent="0.2"/>
    <row r="51509" ht="12.75" customHeight="1" x14ac:dyDescent="0.2"/>
    <row r="51510" ht="12.75" customHeight="1" x14ac:dyDescent="0.2"/>
    <row r="51511" ht="12.75" customHeight="1" x14ac:dyDescent="0.2"/>
    <row r="51512" ht="12.75" customHeight="1" x14ac:dyDescent="0.2"/>
    <row r="51513" ht="12.75" customHeight="1" x14ac:dyDescent="0.2"/>
    <row r="51514" ht="12.75" customHeight="1" x14ac:dyDescent="0.2"/>
    <row r="51515" ht="12.75" customHeight="1" x14ac:dyDescent="0.2"/>
    <row r="51516" ht="12.75" customHeight="1" x14ac:dyDescent="0.2"/>
    <row r="51517" ht="12.75" customHeight="1" x14ac:dyDescent="0.2"/>
    <row r="51518" ht="12.75" customHeight="1" x14ac:dyDescent="0.2"/>
    <row r="51519" ht="12.75" customHeight="1" x14ac:dyDescent="0.2"/>
    <row r="51520" ht="12.75" customHeight="1" x14ac:dyDescent="0.2"/>
    <row r="51521" ht="12.75" customHeight="1" x14ac:dyDescent="0.2"/>
    <row r="51522" ht="12.75" customHeight="1" x14ac:dyDescent="0.2"/>
    <row r="51523" ht="12.75" customHeight="1" x14ac:dyDescent="0.2"/>
    <row r="51524" ht="12.75" customHeight="1" x14ac:dyDescent="0.2"/>
    <row r="51525" ht="12.75" customHeight="1" x14ac:dyDescent="0.2"/>
    <row r="51526" ht="12.75" customHeight="1" x14ac:dyDescent="0.2"/>
    <row r="51527" ht="12.75" customHeight="1" x14ac:dyDescent="0.2"/>
    <row r="51528" ht="12.75" customHeight="1" x14ac:dyDescent="0.2"/>
    <row r="51529" ht="12.75" customHeight="1" x14ac:dyDescent="0.2"/>
    <row r="51530" ht="12.75" customHeight="1" x14ac:dyDescent="0.2"/>
    <row r="51531" ht="12.75" customHeight="1" x14ac:dyDescent="0.2"/>
    <row r="51532" ht="12.75" customHeight="1" x14ac:dyDescent="0.2"/>
    <row r="51533" ht="12.75" customHeight="1" x14ac:dyDescent="0.2"/>
    <row r="51534" ht="12.75" customHeight="1" x14ac:dyDescent="0.2"/>
    <row r="51535" ht="12.75" customHeight="1" x14ac:dyDescent="0.2"/>
    <row r="51536" ht="12.75" customHeight="1" x14ac:dyDescent="0.2"/>
    <row r="51537" ht="12.75" customHeight="1" x14ac:dyDescent="0.2"/>
    <row r="51538" ht="12.75" customHeight="1" x14ac:dyDescent="0.2"/>
    <row r="51539" ht="12.75" customHeight="1" x14ac:dyDescent="0.2"/>
    <row r="51540" ht="12.75" customHeight="1" x14ac:dyDescent="0.2"/>
    <row r="51541" ht="12.75" customHeight="1" x14ac:dyDescent="0.2"/>
    <row r="51542" ht="12.75" customHeight="1" x14ac:dyDescent="0.2"/>
    <row r="51543" ht="12.75" customHeight="1" x14ac:dyDescent="0.2"/>
    <row r="51544" ht="12.75" customHeight="1" x14ac:dyDescent="0.2"/>
    <row r="51545" ht="12.75" customHeight="1" x14ac:dyDescent="0.2"/>
    <row r="51546" ht="12.75" customHeight="1" x14ac:dyDescent="0.2"/>
    <row r="51547" ht="12.75" customHeight="1" x14ac:dyDescent="0.2"/>
    <row r="51548" ht="12.75" customHeight="1" x14ac:dyDescent="0.2"/>
    <row r="51549" ht="12.75" customHeight="1" x14ac:dyDescent="0.2"/>
    <row r="51550" ht="12.75" customHeight="1" x14ac:dyDescent="0.2"/>
    <row r="51551" ht="12.75" customHeight="1" x14ac:dyDescent="0.2"/>
    <row r="51552" ht="12.75" customHeight="1" x14ac:dyDescent="0.2"/>
    <row r="51553" ht="12.75" customHeight="1" x14ac:dyDescent="0.2"/>
    <row r="51554" ht="12.75" customHeight="1" x14ac:dyDescent="0.2"/>
    <row r="51555" ht="12.75" customHeight="1" x14ac:dyDescent="0.2"/>
    <row r="51556" ht="12.75" customHeight="1" x14ac:dyDescent="0.2"/>
    <row r="51557" ht="12.75" customHeight="1" x14ac:dyDescent="0.2"/>
    <row r="51558" ht="12.75" customHeight="1" x14ac:dyDescent="0.2"/>
    <row r="51559" ht="12.75" customHeight="1" x14ac:dyDescent="0.2"/>
    <row r="51560" ht="12.75" customHeight="1" x14ac:dyDescent="0.2"/>
    <row r="51561" ht="12.75" customHeight="1" x14ac:dyDescent="0.2"/>
    <row r="51562" ht="12.75" customHeight="1" x14ac:dyDescent="0.2"/>
    <row r="51563" ht="12.75" customHeight="1" x14ac:dyDescent="0.2"/>
    <row r="51564" ht="12.75" customHeight="1" x14ac:dyDescent="0.2"/>
    <row r="51565" ht="12.75" customHeight="1" x14ac:dyDescent="0.2"/>
    <row r="51566" ht="12.75" customHeight="1" x14ac:dyDescent="0.2"/>
    <row r="51567" ht="12.75" customHeight="1" x14ac:dyDescent="0.2"/>
    <row r="51568" ht="12.75" customHeight="1" x14ac:dyDescent="0.2"/>
    <row r="51569" ht="12.75" customHeight="1" x14ac:dyDescent="0.2"/>
    <row r="51570" ht="12.75" customHeight="1" x14ac:dyDescent="0.2"/>
    <row r="51571" ht="12.75" customHeight="1" x14ac:dyDescent="0.2"/>
    <row r="51572" ht="12.75" customHeight="1" x14ac:dyDescent="0.2"/>
    <row r="51573" ht="12.75" customHeight="1" x14ac:dyDescent="0.2"/>
    <row r="51574" ht="12.75" customHeight="1" x14ac:dyDescent="0.2"/>
    <row r="51575" ht="12.75" customHeight="1" x14ac:dyDescent="0.2"/>
    <row r="51576" ht="12.75" customHeight="1" x14ac:dyDescent="0.2"/>
    <row r="51577" ht="12.75" customHeight="1" x14ac:dyDescent="0.2"/>
    <row r="51578" ht="12.75" customHeight="1" x14ac:dyDescent="0.2"/>
    <row r="51579" ht="12.75" customHeight="1" x14ac:dyDescent="0.2"/>
    <row r="51580" ht="12.75" customHeight="1" x14ac:dyDescent="0.2"/>
    <row r="51581" ht="12.75" customHeight="1" x14ac:dyDescent="0.2"/>
    <row r="51582" ht="12.75" customHeight="1" x14ac:dyDescent="0.2"/>
    <row r="51583" ht="12.75" customHeight="1" x14ac:dyDescent="0.2"/>
    <row r="51584" ht="12.75" customHeight="1" x14ac:dyDescent="0.2"/>
    <row r="51585" ht="12.75" customHeight="1" x14ac:dyDescent="0.2"/>
    <row r="51586" ht="12.75" customHeight="1" x14ac:dyDescent="0.2"/>
    <row r="51587" ht="12.75" customHeight="1" x14ac:dyDescent="0.2"/>
    <row r="51588" ht="12.75" customHeight="1" x14ac:dyDescent="0.2"/>
    <row r="51589" ht="12.75" customHeight="1" x14ac:dyDescent="0.2"/>
    <row r="51590" ht="12.75" customHeight="1" x14ac:dyDescent="0.2"/>
    <row r="51591" ht="12.75" customHeight="1" x14ac:dyDescent="0.2"/>
    <row r="51592" ht="12.75" customHeight="1" x14ac:dyDescent="0.2"/>
    <row r="51593" ht="12.75" customHeight="1" x14ac:dyDescent="0.2"/>
    <row r="51594" ht="12.75" customHeight="1" x14ac:dyDescent="0.2"/>
    <row r="51595" ht="12.75" customHeight="1" x14ac:dyDescent="0.2"/>
    <row r="51596" ht="12.75" customHeight="1" x14ac:dyDescent="0.2"/>
    <row r="51597" ht="12.75" customHeight="1" x14ac:dyDescent="0.2"/>
    <row r="51598" ht="12.75" customHeight="1" x14ac:dyDescent="0.2"/>
    <row r="51599" ht="12.75" customHeight="1" x14ac:dyDescent="0.2"/>
    <row r="51600" ht="12.75" customHeight="1" x14ac:dyDescent="0.2"/>
    <row r="51601" ht="12.75" customHeight="1" x14ac:dyDescent="0.2"/>
    <row r="51602" ht="12.75" customHeight="1" x14ac:dyDescent="0.2"/>
    <row r="51603" ht="12.75" customHeight="1" x14ac:dyDescent="0.2"/>
    <row r="51604" ht="12.75" customHeight="1" x14ac:dyDescent="0.2"/>
    <row r="51605" ht="12.75" customHeight="1" x14ac:dyDescent="0.2"/>
    <row r="51606" ht="12.75" customHeight="1" x14ac:dyDescent="0.2"/>
    <row r="51607" ht="12.75" customHeight="1" x14ac:dyDescent="0.2"/>
    <row r="51608" ht="12.75" customHeight="1" x14ac:dyDescent="0.2"/>
    <row r="51609" ht="12.75" customHeight="1" x14ac:dyDescent="0.2"/>
    <row r="51610" ht="12.75" customHeight="1" x14ac:dyDescent="0.2"/>
    <row r="51611" ht="12.75" customHeight="1" x14ac:dyDescent="0.2"/>
    <row r="51612" ht="12.75" customHeight="1" x14ac:dyDescent="0.2"/>
    <row r="51613" ht="12.75" customHeight="1" x14ac:dyDescent="0.2"/>
    <row r="51614" ht="12.75" customHeight="1" x14ac:dyDescent="0.2"/>
    <row r="51615" ht="12.75" customHeight="1" x14ac:dyDescent="0.2"/>
    <row r="51616" ht="12.75" customHeight="1" x14ac:dyDescent="0.2"/>
    <row r="51617" ht="12.75" customHeight="1" x14ac:dyDescent="0.2"/>
    <row r="51618" ht="12.75" customHeight="1" x14ac:dyDescent="0.2"/>
    <row r="51619" ht="12.75" customHeight="1" x14ac:dyDescent="0.2"/>
    <row r="51620" ht="12.75" customHeight="1" x14ac:dyDescent="0.2"/>
    <row r="51621" ht="12.75" customHeight="1" x14ac:dyDescent="0.2"/>
    <row r="51622" ht="12.75" customHeight="1" x14ac:dyDescent="0.2"/>
    <row r="51623" ht="12.75" customHeight="1" x14ac:dyDescent="0.2"/>
    <row r="51624" ht="12.75" customHeight="1" x14ac:dyDescent="0.2"/>
    <row r="51625" ht="12.75" customHeight="1" x14ac:dyDescent="0.2"/>
    <row r="51626" ht="12.75" customHeight="1" x14ac:dyDescent="0.2"/>
    <row r="51627" ht="12.75" customHeight="1" x14ac:dyDescent="0.2"/>
    <row r="51628" ht="12.75" customHeight="1" x14ac:dyDescent="0.2"/>
    <row r="51629" ht="12.75" customHeight="1" x14ac:dyDescent="0.2"/>
    <row r="51630" ht="12.75" customHeight="1" x14ac:dyDescent="0.2"/>
    <row r="51631" ht="12.75" customHeight="1" x14ac:dyDescent="0.2"/>
    <row r="51632" ht="12.75" customHeight="1" x14ac:dyDescent="0.2"/>
    <row r="51633" ht="12.75" customHeight="1" x14ac:dyDescent="0.2"/>
    <row r="51634" ht="12.75" customHeight="1" x14ac:dyDescent="0.2"/>
    <row r="51635" ht="12.75" customHeight="1" x14ac:dyDescent="0.2"/>
    <row r="51636" ht="12.75" customHeight="1" x14ac:dyDescent="0.2"/>
    <row r="51637" ht="12.75" customHeight="1" x14ac:dyDescent="0.2"/>
    <row r="51638" ht="12.75" customHeight="1" x14ac:dyDescent="0.2"/>
    <row r="51639" ht="12.75" customHeight="1" x14ac:dyDescent="0.2"/>
    <row r="51640" ht="12.75" customHeight="1" x14ac:dyDescent="0.2"/>
    <row r="51641" ht="12.75" customHeight="1" x14ac:dyDescent="0.2"/>
    <row r="51642" ht="12.75" customHeight="1" x14ac:dyDescent="0.2"/>
    <row r="51643" ht="12.75" customHeight="1" x14ac:dyDescent="0.2"/>
    <row r="51644" ht="12.75" customHeight="1" x14ac:dyDescent="0.2"/>
    <row r="51645" ht="12.75" customHeight="1" x14ac:dyDescent="0.2"/>
    <row r="51646" ht="12.75" customHeight="1" x14ac:dyDescent="0.2"/>
    <row r="51647" ht="12.75" customHeight="1" x14ac:dyDescent="0.2"/>
    <row r="51648" ht="12.75" customHeight="1" x14ac:dyDescent="0.2"/>
    <row r="51649" ht="12.75" customHeight="1" x14ac:dyDescent="0.2"/>
    <row r="51650" ht="12.75" customHeight="1" x14ac:dyDescent="0.2"/>
    <row r="51651" ht="12.75" customHeight="1" x14ac:dyDescent="0.2"/>
    <row r="51652" ht="12.75" customHeight="1" x14ac:dyDescent="0.2"/>
    <row r="51653" ht="12.75" customHeight="1" x14ac:dyDescent="0.2"/>
    <row r="51654" ht="12.75" customHeight="1" x14ac:dyDescent="0.2"/>
    <row r="51655" ht="12.75" customHeight="1" x14ac:dyDescent="0.2"/>
    <row r="51656" ht="12.75" customHeight="1" x14ac:dyDescent="0.2"/>
    <row r="51657" ht="12.75" customHeight="1" x14ac:dyDescent="0.2"/>
    <row r="51658" ht="12.75" customHeight="1" x14ac:dyDescent="0.2"/>
    <row r="51659" ht="12.75" customHeight="1" x14ac:dyDescent="0.2"/>
    <row r="51660" ht="12.75" customHeight="1" x14ac:dyDescent="0.2"/>
    <row r="51661" ht="12.75" customHeight="1" x14ac:dyDescent="0.2"/>
    <row r="51662" ht="12.75" customHeight="1" x14ac:dyDescent="0.2"/>
    <row r="51663" ht="12.75" customHeight="1" x14ac:dyDescent="0.2"/>
    <row r="51664" ht="12.75" customHeight="1" x14ac:dyDescent="0.2"/>
    <row r="51665" ht="12.75" customHeight="1" x14ac:dyDescent="0.2"/>
    <row r="51666" ht="12.75" customHeight="1" x14ac:dyDescent="0.2"/>
    <row r="51667" ht="12.75" customHeight="1" x14ac:dyDescent="0.2"/>
    <row r="51668" ht="12.75" customHeight="1" x14ac:dyDescent="0.2"/>
    <row r="51669" ht="12.75" customHeight="1" x14ac:dyDescent="0.2"/>
    <row r="51670" ht="12.75" customHeight="1" x14ac:dyDescent="0.2"/>
    <row r="51671" ht="12.75" customHeight="1" x14ac:dyDescent="0.2"/>
    <row r="51672" ht="12.75" customHeight="1" x14ac:dyDescent="0.2"/>
    <row r="51673" ht="12.75" customHeight="1" x14ac:dyDescent="0.2"/>
    <row r="51674" ht="12.75" customHeight="1" x14ac:dyDescent="0.2"/>
    <row r="51675" ht="12.75" customHeight="1" x14ac:dyDescent="0.2"/>
    <row r="51676" ht="12.75" customHeight="1" x14ac:dyDescent="0.2"/>
    <row r="51677" ht="12.75" customHeight="1" x14ac:dyDescent="0.2"/>
    <row r="51678" ht="12.75" customHeight="1" x14ac:dyDescent="0.2"/>
    <row r="51679" ht="12.75" customHeight="1" x14ac:dyDescent="0.2"/>
    <row r="51680" ht="12.75" customHeight="1" x14ac:dyDescent="0.2"/>
    <row r="51681" ht="12.75" customHeight="1" x14ac:dyDescent="0.2"/>
    <row r="51682" ht="12.75" customHeight="1" x14ac:dyDescent="0.2"/>
    <row r="51683" ht="12.75" customHeight="1" x14ac:dyDescent="0.2"/>
    <row r="51684" ht="12.75" customHeight="1" x14ac:dyDescent="0.2"/>
    <row r="51685" ht="12.75" customHeight="1" x14ac:dyDescent="0.2"/>
    <row r="51686" ht="12.75" customHeight="1" x14ac:dyDescent="0.2"/>
    <row r="51687" ht="12.75" customHeight="1" x14ac:dyDescent="0.2"/>
    <row r="51688" ht="12.75" customHeight="1" x14ac:dyDescent="0.2"/>
    <row r="51689" ht="12.75" customHeight="1" x14ac:dyDescent="0.2"/>
    <row r="51690" ht="12.75" customHeight="1" x14ac:dyDescent="0.2"/>
    <row r="51691" ht="12.75" customHeight="1" x14ac:dyDescent="0.2"/>
    <row r="51692" ht="12.75" customHeight="1" x14ac:dyDescent="0.2"/>
    <row r="51693" ht="12.75" customHeight="1" x14ac:dyDescent="0.2"/>
    <row r="51694" ht="12.75" customHeight="1" x14ac:dyDescent="0.2"/>
    <row r="51695" ht="12.75" customHeight="1" x14ac:dyDescent="0.2"/>
    <row r="51696" ht="12.75" customHeight="1" x14ac:dyDescent="0.2"/>
    <row r="51697" ht="12.75" customHeight="1" x14ac:dyDescent="0.2"/>
    <row r="51698" ht="12.75" customHeight="1" x14ac:dyDescent="0.2"/>
    <row r="51699" ht="12.75" customHeight="1" x14ac:dyDescent="0.2"/>
    <row r="51700" ht="12.75" customHeight="1" x14ac:dyDescent="0.2"/>
    <row r="51701" ht="12.75" customHeight="1" x14ac:dyDescent="0.2"/>
    <row r="51702" ht="12.75" customHeight="1" x14ac:dyDescent="0.2"/>
    <row r="51703" ht="12.75" customHeight="1" x14ac:dyDescent="0.2"/>
    <row r="51704" ht="12.75" customHeight="1" x14ac:dyDescent="0.2"/>
    <row r="51705" ht="12.75" customHeight="1" x14ac:dyDescent="0.2"/>
    <row r="51706" ht="12.75" customHeight="1" x14ac:dyDescent="0.2"/>
    <row r="51707" ht="12.75" customHeight="1" x14ac:dyDescent="0.2"/>
    <row r="51708" ht="12.75" customHeight="1" x14ac:dyDescent="0.2"/>
    <row r="51709" ht="12.75" customHeight="1" x14ac:dyDescent="0.2"/>
    <row r="51710" ht="12.75" customHeight="1" x14ac:dyDescent="0.2"/>
    <row r="51711" ht="12.75" customHeight="1" x14ac:dyDescent="0.2"/>
    <row r="51712" ht="12.75" customHeight="1" x14ac:dyDescent="0.2"/>
    <row r="51713" ht="12.75" customHeight="1" x14ac:dyDescent="0.2"/>
    <row r="51714" ht="12.75" customHeight="1" x14ac:dyDescent="0.2"/>
    <row r="51715" ht="12.75" customHeight="1" x14ac:dyDescent="0.2"/>
    <row r="51716" ht="12.75" customHeight="1" x14ac:dyDescent="0.2"/>
    <row r="51717" ht="12.75" customHeight="1" x14ac:dyDescent="0.2"/>
    <row r="51718" ht="12.75" customHeight="1" x14ac:dyDescent="0.2"/>
    <row r="51719" ht="12.75" customHeight="1" x14ac:dyDescent="0.2"/>
    <row r="51720" ht="12.75" customHeight="1" x14ac:dyDescent="0.2"/>
    <row r="51721" ht="12.75" customHeight="1" x14ac:dyDescent="0.2"/>
    <row r="51722" ht="12.75" customHeight="1" x14ac:dyDescent="0.2"/>
    <row r="51723" ht="12.75" customHeight="1" x14ac:dyDescent="0.2"/>
    <row r="51724" ht="12.75" customHeight="1" x14ac:dyDescent="0.2"/>
    <row r="51725" ht="12.75" customHeight="1" x14ac:dyDescent="0.2"/>
    <row r="51726" ht="12.75" customHeight="1" x14ac:dyDescent="0.2"/>
    <row r="51727" ht="12.75" customHeight="1" x14ac:dyDescent="0.2"/>
    <row r="51728" ht="12.75" customHeight="1" x14ac:dyDescent="0.2"/>
    <row r="51729" ht="12.75" customHeight="1" x14ac:dyDescent="0.2"/>
    <row r="51730" ht="12.75" customHeight="1" x14ac:dyDescent="0.2"/>
    <row r="51731" ht="12.75" customHeight="1" x14ac:dyDescent="0.2"/>
    <row r="51732" ht="12.75" customHeight="1" x14ac:dyDescent="0.2"/>
    <row r="51733" ht="12.75" customHeight="1" x14ac:dyDescent="0.2"/>
    <row r="51734" ht="12.75" customHeight="1" x14ac:dyDescent="0.2"/>
    <row r="51735" ht="12.75" customHeight="1" x14ac:dyDescent="0.2"/>
    <row r="51736" ht="12.75" customHeight="1" x14ac:dyDescent="0.2"/>
    <row r="51737" ht="12.75" customHeight="1" x14ac:dyDescent="0.2"/>
    <row r="51738" ht="12.75" customHeight="1" x14ac:dyDescent="0.2"/>
    <row r="51739" ht="12.75" customHeight="1" x14ac:dyDescent="0.2"/>
    <row r="51740" ht="12.75" customHeight="1" x14ac:dyDescent="0.2"/>
    <row r="51741" ht="12.75" customHeight="1" x14ac:dyDescent="0.2"/>
    <row r="51742" ht="12.75" customHeight="1" x14ac:dyDescent="0.2"/>
    <row r="51743" ht="12.75" customHeight="1" x14ac:dyDescent="0.2"/>
    <row r="51744" ht="12.75" customHeight="1" x14ac:dyDescent="0.2"/>
    <row r="51745" ht="12.75" customHeight="1" x14ac:dyDescent="0.2"/>
    <row r="51746" ht="12.75" customHeight="1" x14ac:dyDescent="0.2"/>
    <row r="51747" ht="12.75" customHeight="1" x14ac:dyDescent="0.2"/>
    <row r="51748" ht="12.75" customHeight="1" x14ac:dyDescent="0.2"/>
    <row r="51749" ht="12.75" customHeight="1" x14ac:dyDescent="0.2"/>
    <row r="51750" ht="12.75" customHeight="1" x14ac:dyDescent="0.2"/>
    <row r="51751" ht="12.75" customHeight="1" x14ac:dyDescent="0.2"/>
    <row r="51752" ht="12.75" customHeight="1" x14ac:dyDescent="0.2"/>
    <row r="51753" ht="12.75" customHeight="1" x14ac:dyDescent="0.2"/>
    <row r="51754" ht="12.75" customHeight="1" x14ac:dyDescent="0.2"/>
    <row r="51755" ht="12.75" customHeight="1" x14ac:dyDescent="0.2"/>
    <row r="51756" ht="12.75" customHeight="1" x14ac:dyDescent="0.2"/>
    <row r="51757" ht="12.75" customHeight="1" x14ac:dyDescent="0.2"/>
    <row r="51758" ht="12.75" customHeight="1" x14ac:dyDescent="0.2"/>
    <row r="51759" ht="12.75" customHeight="1" x14ac:dyDescent="0.2"/>
    <row r="51760" ht="12.75" customHeight="1" x14ac:dyDescent="0.2"/>
    <row r="51761" ht="12.75" customHeight="1" x14ac:dyDescent="0.2"/>
    <row r="51762" ht="12.75" customHeight="1" x14ac:dyDescent="0.2"/>
    <row r="51763" ht="12.75" customHeight="1" x14ac:dyDescent="0.2"/>
    <row r="51764" ht="12.75" customHeight="1" x14ac:dyDescent="0.2"/>
    <row r="51765" ht="12.75" customHeight="1" x14ac:dyDescent="0.2"/>
    <row r="51766" ht="12.75" customHeight="1" x14ac:dyDescent="0.2"/>
    <row r="51767" ht="12.75" customHeight="1" x14ac:dyDescent="0.2"/>
    <row r="51768" ht="12.75" customHeight="1" x14ac:dyDescent="0.2"/>
    <row r="51769" ht="12.75" customHeight="1" x14ac:dyDescent="0.2"/>
    <row r="51770" ht="12.75" customHeight="1" x14ac:dyDescent="0.2"/>
    <row r="51771" ht="12.75" customHeight="1" x14ac:dyDescent="0.2"/>
    <row r="51772" ht="12.75" customHeight="1" x14ac:dyDescent="0.2"/>
    <row r="51773" ht="12.75" customHeight="1" x14ac:dyDescent="0.2"/>
    <row r="51774" ht="12.75" customHeight="1" x14ac:dyDescent="0.2"/>
    <row r="51775" ht="12.75" customHeight="1" x14ac:dyDescent="0.2"/>
    <row r="51776" ht="12.75" customHeight="1" x14ac:dyDescent="0.2"/>
    <row r="51777" ht="12.75" customHeight="1" x14ac:dyDescent="0.2"/>
    <row r="51778" ht="12.75" customHeight="1" x14ac:dyDescent="0.2"/>
    <row r="51779" ht="12.75" customHeight="1" x14ac:dyDescent="0.2"/>
    <row r="51780" ht="12.75" customHeight="1" x14ac:dyDescent="0.2"/>
    <row r="51781" ht="12.75" customHeight="1" x14ac:dyDescent="0.2"/>
    <row r="51782" ht="12.75" customHeight="1" x14ac:dyDescent="0.2"/>
    <row r="51783" ht="12.75" customHeight="1" x14ac:dyDescent="0.2"/>
    <row r="51784" ht="12.75" customHeight="1" x14ac:dyDescent="0.2"/>
    <row r="51785" ht="12.75" customHeight="1" x14ac:dyDescent="0.2"/>
    <row r="51786" ht="12.75" customHeight="1" x14ac:dyDescent="0.2"/>
    <row r="51787" ht="12.75" customHeight="1" x14ac:dyDescent="0.2"/>
    <row r="51788" ht="12.75" customHeight="1" x14ac:dyDescent="0.2"/>
    <row r="51789" ht="12.75" customHeight="1" x14ac:dyDescent="0.2"/>
    <row r="51790" ht="12.75" customHeight="1" x14ac:dyDescent="0.2"/>
    <row r="51791" ht="12.75" customHeight="1" x14ac:dyDescent="0.2"/>
    <row r="51792" ht="12.75" customHeight="1" x14ac:dyDescent="0.2"/>
    <row r="51793" ht="12.75" customHeight="1" x14ac:dyDescent="0.2"/>
    <row r="51794" ht="12.75" customHeight="1" x14ac:dyDescent="0.2"/>
    <row r="51795" ht="12.75" customHeight="1" x14ac:dyDescent="0.2"/>
    <row r="51796" ht="12.75" customHeight="1" x14ac:dyDescent="0.2"/>
    <row r="51797" ht="12.75" customHeight="1" x14ac:dyDescent="0.2"/>
    <row r="51798" ht="12.75" customHeight="1" x14ac:dyDescent="0.2"/>
    <row r="51799" ht="12.75" customHeight="1" x14ac:dyDescent="0.2"/>
    <row r="51800" ht="12.75" customHeight="1" x14ac:dyDescent="0.2"/>
    <row r="51801" ht="12.75" customHeight="1" x14ac:dyDescent="0.2"/>
    <row r="51802" ht="12.75" customHeight="1" x14ac:dyDescent="0.2"/>
    <row r="51803" ht="12.75" customHeight="1" x14ac:dyDescent="0.2"/>
    <row r="51804" ht="12.75" customHeight="1" x14ac:dyDescent="0.2"/>
    <row r="51805" ht="12.75" customHeight="1" x14ac:dyDescent="0.2"/>
    <row r="51806" ht="12.75" customHeight="1" x14ac:dyDescent="0.2"/>
    <row r="51807" ht="12.75" customHeight="1" x14ac:dyDescent="0.2"/>
    <row r="51808" ht="12.75" customHeight="1" x14ac:dyDescent="0.2"/>
    <row r="51809" ht="12.75" customHeight="1" x14ac:dyDescent="0.2"/>
    <row r="51810" ht="12.75" customHeight="1" x14ac:dyDescent="0.2"/>
    <row r="51811" ht="12.75" customHeight="1" x14ac:dyDescent="0.2"/>
    <row r="51812" ht="12.75" customHeight="1" x14ac:dyDescent="0.2"/>
    <row r="51813" ht="12.75" customHeight="1" x14ac:dyDescent="0.2"/>
    <row r="51814" ht="12.75" customHeight="1" x14ac:dyDescent="0.2"/>
    <row r="51815" ht="12.75" customHeight="1" x14ac:dyDescent="0.2"/>
    <row r="51816" ht="12.75" customHeight="1" x14ac:dyDescent="0.2"/>
    <row r="51817" ht="12.75" customHeight="1" x14ac:dyDescent="0.2"/>
    <row r="51818" ht="12.75" customHeight="1" x14ac:dyDescent="0.2"/>
    <row r="51819" ht="12.75" customHeight="1" x14ac:dyDescent="0.2"/>
    <row r="51820" ht="12.75" customHeight="1" x14ac:dyDescent="0.2"/>
    <row r="51821" ht="12.75" customHeight="1" x14ac:dyDescent="0.2"/>
    <row r="51822" ht="12.75" customHeight="1" x14ac:dyDescent="0.2"/>
    <row r="51823" ht="12.75" customHeight="1" x14ac:dyDescent="0.2"/>
    <row r="51824" ht="12.75" customHeight="1" x14ac:dyDescent="0.2"/>
    <row r="51825" ht="12.75" customHeight="1" x14ac:dyDescent="0.2"/>
    <row r="51826" ht="12.75" customHeight="1" x14ac:dyDescent="0.2"/>
    <row r="51827" ht="12.75" customHeight="1" x14ac:dyDescent="0.2"/>
    <row r="51828" ht="12.75" customHeight="1" x14ac:dyDescent="0.2"/>
    <row r="51829" ht="12.75" customHeight="1" x14ac:dyDescent="0.2"/>
    <row r="51830" ht="12.75" customHeight="1" x14ac:dyDescent="0.2"/>
    <row r="51831" ht="12.75" customHeight="1" x14ac:dyDescent="0.2"/>
    <row r="51832" ht="12.75" customHeight="1" x14ac:dyDescent="0.2"/>
    <row r="51833" ht="12.75" customHeight="1" x14ac:dyDescent="0.2"/>
    <row r="51834" ht="12.75" customHeight="1" x14ac:dyDescent="0.2"/>
    <row r="51835" ht="12.75" customHeight="1" x14ac:dyDescent="0.2"/>
    <row r="51836" ht="12.75" customHeight="1" x14ac:dyDescent="0.2"/>
    <row r="51837" ht="12.75" customHeight="1" x14ac:dyDescent="0.2"/>
    <row r="51838" ht="12.75" customHeight="1" x14ac:dyDescent="0.2"/>
    <row r="51839" ht="12.75" customHeight="1" x14ac:dyDescent="0.2"/>
    <row r="51840" ht="12.75" customHeight="1" x14ac:dyDescent="0.2"/>
    <row r="51841" ht="12.75" customHeight="1" x14ac:dyDescent="0.2"/>
    <row r="51842" ht="12.75" customHeight="1" x14ac:dyDescent="0.2"/>
    <row r="51843" ht="12.75" customHeight="1" x14ac:dyDescent="0.2"/>
    <row r="51844" ht="12.75" customHeight="1" x14ac:dyDescent="0.2"/>
    <row r="51845" ht="12.75" customHeight="1" x14ac:dyDescent="0.2"/>
    <row r="51846" ht="12.75" customHeight="1" x14ac:dyDescent="0.2"/>
    <row r="51847" ht="12.75" customHeight="1" x14ac:dyDescent="0.2"/>
    <row r="51848" ht="12.75" customHeight="1" x14ac:dyDescent="0.2"/>
    <row r="51849" ht="12.75" customHeight="1" x14ac:dyDescent="0.2"/>
    <row r="51850" ht="12.75" customHeight="1" x14ac:dyDescent="0.2"/>
    <row r="51851" ht="12.75" customHeight="1" x14ac:dyDescent="0.2"/>
    <row r="51852" ht="12.75" customHeight="1" x14ac:dyDescent="0.2"/>
    <row r="51853" ht="12.75" customHeight="1" x14ac:dyDescent="0.2"/>
    <row r="51854" ht="12.75" customHeight="1" x14ac:dyDescent="0.2"/>
    <row r="51855" ht="12.75" customHeight="1" x14ac:dyDescent="0.2"/>
    <row r="51856" ht="12.75" customHeight="1" x14ac:dyDescent="0.2"/>
    <row r="51857" ht="12.75" customHeight="1" x14ac:dyDescent="0.2"/>
    <row r="51858" ht="12.75" customHeight="1" x14ac:dyDescent="0.2"/>
    <row r="51859" ht="12.75" customHeight="1" x14ac:dyDescent="0.2"/>
    <row r="51860" ht="12.75" customHeight="1" x14ac:dyDescent="0.2"/>
    <row r="51861" ht="12.75" customHeight="1" x14ac:dyDescent="0.2"/>
    <row r="51862" ht="12.75" customHeight="1" x14ac:dyDescent="0.2"/>
    <row r="51863" ht="12.75" customHeight="1" x14ac:dyDescent="0.2"/>
    <row r="51864" ht="12.75" customHeight="1" x14ac:dyDescent="0.2"/>
    <row r="51865" ht="12.75" customHeight="1" x14ac:dyDescent="0.2"/>
    <row r="51866" ht="12.75" customHeight="1" x14ac:dyDescent="0.2"/>
    <row r="51867" ht="12.75" customHeight="1" x14ac:dyDescent="0.2"/>
    <row r="51868" ht="12.75" customHeight="1" x14ac:dyDescent="0.2"/>
    <row r="51869" ht="12.75" customHeight="1" x14ac:dyDescent="0.2"/>
    <row r="51870" ht="12.75" customHeight="1" x14ac:dyDescent="0.2"/>
    <row r="51871" ht="12.75" customHeight="1" x14ac:dyDescent="0.2"/>
    <row r="51872" ht="12.75" customHeight="1" x14ac:dyDescent="0.2"/>
    <row r="51873" ht="12.75" customHeight="1" x14ac:dyDescent="0.2"/>
    <row r="51874" ht="12.75" customHeight="1" x14ac:dyDescent="0.2"/>
    <row r="51875" ht="12.75" customHeight="1" x14ac:dyDescent="0.2"/>
    <row r="51876" ht="12.75" customHeight="1" x14ac:dyDescent="0.2"/>
    <row r="51877" ht="12.75" customHeight="1" x14ac:dyDescent="0.2"/>
    <row r="51878" ht="12.75" customHeight="1" x14ac:dyDescent="0.2"/>
    <row r="51879" ht="12.75" customHeight="1" x14ac:dyDescent="0.2"/>
    <row r="51880" ht="12.75" customHeight="1" x14ac:dyDescent="0.2"/>
    <row r="51881" ht="12.75" customHeight="1" x14ac:dyDescent="0.2"/>
    <row r="51882" ht="12.75" customHeight="1" x14ac:dyDescent="0.2"/>
    <row r="51883" ht="12.75" customHeight="1" x14ac:dyDescent="0.2"/>
    <row r="51884" ht="12.75" customHeight="1" x14ac:dyDescent="0.2"/>
    <row r="51885" ht="12.75" customHeight="1" x14ac:dyDescent="0.2"/>
    <row r="51886" ht="12.75" customHeight="1" x14ac:dyDescent="0.2"/>
    <row r="51887" ht="12.75" customHeight="1" x14ac:dyDescent="0.2"/>
    <row r="51888" ht="12.75" customHeight="1" x14ac:dyDescent="0.2"/>
    <row r="51889" ht="12.75" customHeight="1" x14ac:dyDescent="0.2"/>
    <row r="51890" ht="12.75" customHeight="1" x14ac:dyDescent="0.2"/>
    <row r="51891" ht="12.75" customHeight="1" x14ac:dyDescent="0.2"/>
    <row r="51892" ht="12.75" customHeight="1" x14ac:dyDescent="0.2"/>
    <row r="51893" ht="12.75" customHeight="1" x14ac:dyDescent="0.2"/>
    <row r="51894" ht="12.75" customHeight="1" x14ac:dyDescent="0.2"/>
    <row r="51895" ht="12.75" customHeight="1" x14ac:dyDescent="0.2"/>
    <row r="51896" ht="12.75" customHeight="1" x14ac:dyDescent="0.2"/>
    <row r="51897" ht="12.75" customHeight="1" x14ac:dyDescent="0.2"/>
    <row r="51898" ht="12.75" customHeight="1" x14ac:dyDescent="0.2"/>
    <row r="51899" ht="12.75" customHeight="1" x14ac:dyDescent="0.2"/>
    <row r="51900" ht="12.75" customHeight="1" x14ac:dyDescent="0.2"/>
    <row r="51901" ht="12.75" customHeight="1" x14ac:dyDescent="0.2"/>
    <row r="51902" ht="12.75" customHeight="1" x14ac:dyDescent="0.2"/>
    <row r="51903" ht="12.75" customHeight="1" x14ac:dyDescent="0.2"/>
    <row r="51904" ht="12.75" customHeight="1" x14ac:dyDescent="0.2"/>
    <row r="51905" ht="12.75" customHeight="1" x14ac:dyDescent="0.2"/>
    <row r="51906" ht="12.75" customHeight="1" x14ac:dyDescent="0.2"/>
    <row r="51907" ht="12.75" customHeight="1" x14ac:dyDescent="0.2"/>
    <row r="51908" ht="12.75" customHeight="1" x14ac:dyDescent="0.2"/>
    <row r="51909" ht="12.75" customHeight="1" x14ac:dyDescent="0.2"/>
    <row r="51910" ht="12.75" customHeight="1" x14ac:dyDescent="0.2"/>
    <row r="51911" ht="12.75" customHeight="1" x14ac:dyDescent="0.2"/>
    <row r="51912" ht="12.75" customHeight="1" x14ac:dyDescent="0.2"/>
    <row r="51913" ht="12.75" customHeight="1" x14ac:dyDescent="0.2"/>
    <row r="51914" ht="12.75" customHeight="1" x14ac:dyDescent="0.2"/>
    <row r="51915" ht="12.75" customHeight="1" x14ac:dyDescent="0.2"/>
    <row r="51916" ht="12.75" customHeight="1" x14ac:dyDescent="0.2"/>
    <row r="51917" ht="12.75" customHeight="1" x14ac:dyDescent="0.2"/>
    <row r="51918" ht="12.75" customHeight="1" x14ac:dyDescent="0.2"/>
    <row r="51919" ht="12.75" customHeight="1" x14ac:dyDescent="0.2"/>
    <row r="51920" ht="12.75" customHeight="1" x14ac:dyDescent="0.2"/>
    <row r="51921" ht="12.75" customHeight="1" x14ac:dyDescent="0.2"/>
    <row r="51922" ht="12.75" customHeight="1" x14ac:dyDescent="0.2"/>
    <row r="51923" ht="12.75" customHeight="1" x14ac:dyDescent="0.2"/>
    <row r="51924" ht="12.75" customHeight="1" x14ac:dyDescent="0.2"/>
    <row r="51925" ht="12.75" customHeight="1" x14ac:dyDescent="0.2"/>
    <row r="51926" ht="12.75" customHeight="1" x14ac:dyDescent="0.2"/>
    <row r="51927" ht="12.75" customHeight="1" x14ac:dyDescent="0.2"/>
    <row r="51928" ht="12.75" customHeight="1" x14ac:dyDescent="0.2"/>
    <row r="51929" ht="12.75" customHeight="1" x14ac:dyDescent="0.2"/>
    <row r="51930" ht="12.75" customHeight="1" x14ac:dyDescent="0.2"/>
    <row r="51931" ht="12.75" customHeight="1" x14ac:dyDescent="0.2"/>
    <row r="51932" ht="12.75" customHeight="1" x14ac:dyDescent="0.2"/>
    <row r="51933" ht="12.75" customHeight="1" x14ac:dyDescent="0.2"/>
    <row r="51934" ht="12.75" customHeight="1" x14ac:dyDescent="0.2"/>
    <row r="51935" ht="12.75" customHeight="1" x14ac:dyDescent="0.2"/>
    <row r="51936" ht="12.75" customHeight="1" x14ac:dyDescent="0.2"/>
    <row r="51937" ht="12.75" customHeight="1" x14ac:dyDescent="0.2"/>
    <row r="51938" ht="12.75" customHeight="1" x14ac:dyDescent="0.2"/>
    <row r="51939" ht="12.75" customHeight="1" x14ac:dyDescent="0.2"/>
    <row r="51940" ht="12.75" customHeight="1" x14ac:dyDescent="0.2"/>
    <row r="51941" ht="12.75" customHeight="1" x14ac:dyDescent="0.2"/>
    <row r="51942" ht="12.75" customHeight="1" x14ac:dyDescent="0.2"/>
    <row r="51943" ht="12.75" customHeight="1" x14ac:dyDescent="0.2"/>
    <row r="51944" ht="12.75" customHeight="1" x14ac:dyDescent="0.2"/>
    <row r="51945" ht="12.75" customHeight="1" x14ac:dyDescent="0.2"/>
    <row r="51946" ht="12.75" customHeight="1" x14ac:dyDescent="0.2"/>
    <row r="51947" ht="12.75" customHeight="1" x14ac:dyDescent="0.2"/>
    <row r="51948" ht="12.75" customHeight="1" x14ac:dyDescent="0.2"/>
    <row r="51949" ht="12.75" customHeight="1" x14ac:dyDescent="0.2"/>
    <row r="51950" ht="12.75" customHeight="1" x14ac:dyDescent="0.2"/>
    <row r="51951" ht="12.75" customHeight="1" x14ac:dyDescent="0.2"/>
    <row r="51952" ht="12.75" customHeight="1" x14ac:dyDescent="0.2"/>
    <row r="51953" ht="12.75" customHeight="1" x14ac:dyDescent="0.2"/>
    <row r="51954" ht="12.75" customHeight="1" x14ac:dyDescent="0.2"/>
    <row r="51955" ht="12.75" customHeight="1" x14ac:dyDescent="0.2"/>
    <row r="51956" ht="12.75" customHeight="1" x14ac:dyDescent="0.2"/>
    <row r="51957" ht="12.75" customHeight="1" x14ac:dyDescent="0.2"/>
    <row r="51958" ht="12.75" customHeight="1" x14ac:dyDescent="0.2"/>
    <row r="51959" ht="12.75" customHeight="1" x14ac:dyDescent="0.2"/>
    <row r="51960" ht="12.75" customHeight="1" x14ac:dyDescent="0.2"/>
    <row r="51961" ht="12.75" customHeight="1" x14ac:dyDescent="0.2"/>
    <row r="51962" ht="12.75" customHeight="1" x14ac:dyDescent="0.2"/>
    <row r="51963" ht="12.75" customHeight="1" x14ac:dyDescent="0.2"/>
    <row r="51964" ht="12.75" customHeight="1" x14ac:dyDescent="0.2"/>
    <row r="51965" ht="12.75" customHeight="1" x14ac:dyDescent="0.2"/>
    <row r="51966" ht="12.75" customHeight="1" x14ac:dyDescent="0.2"/>
    <row r="51967" ht="12.75" customHeight="1" x14ac:dyDescent="0.2"/>
    <row r="51968" ht="12.75" customHeight="1" x14ac:dyDescent="0.2"/>
    <row r="51969" ht="12.75" customHeight="1" x14ac:dyDescent="0.2"/>
    <row r="51970" ht="12.75" customHeight="1" x14ac:dyDescent="0.2"/>
    <row r="51971" ht="12.75" customHeight="1" x14ac:dyDescent="0.2"/>
    <row r="51972" ht="12.75" customHeight="1" x14ac:dyDescent="0.2"/>
    <row r="51973" ht="12.75" customHeight="1" x14ac:dyDescent="0.2"/>
    <row r="51974" ht="12.75" customHeight="1" x14ac:dyDescent="0.2"/>
    <row r="51975" ht="12.75" customHeight="1" x14ac:dyDescent="0.2"/>
    <row r="51976" ht="12.75" customHeight="1" x14ac:dyDescent="0.2"/>
    <row r="51977" ht="12.75" customHeight="1" x14ac:dyDescent="0.2"/>
    <row r="51978" ht="12.75" customHeight="1" x14ac:dyDescent="0.2"/>
    <row r="51979" ht="12.75" customHeight="1" x14ac:dyDescent="0.2"/>
    <row r="51980" ht="12.75" customHeight="1" x14ac:dyDescent="0.2"/>
    <row r="51981" ht="12.75" customHeight="1" x14ac:dyDescent="0.2"/>
    <row r="51982" ht="12.75" customHeight="1" x14ac:dyDescent="0.2"/>
    <row r="51983" ht="12.75" customHeight="1" x14ac:dyDescent="0.2"/>
    <row r="51984" ht="12.75" customHeight="1" x14ac:dyDescent="0.2"/>
    <row r="51985" ht="12.75" customHeight="1" x14ac:dyDescent="0.2"/>
    <row r="51986" ht="12.75" customHeight="1" x14ac:dyDescent="0.2"/>
    <row r="51987" ht="12.75" customHeight="1" x14ac:dyDescent="0.2"/>
    <row r="51988" ht="12.75" customHeight="1" x14ac:dyDescent="0.2"/>
    <row r="51989" ht="12.75" customHeight="1" x14ac:dyDescent="0.2"/>
    <row r="51990" ht="12.75" customHeight="1" x14ac:dyDescent="0.2"/>
    <row r="51991" ht="12.75" customHeight="1" x14ac:dyDescent="0.2"/>
    <row r="51992" ht="12.75" customHeight="1" x14ac:dyDescent="0.2"/>
    <row r="51993" ht="12.75" customHeight="1" x14ac:dyDescent="0.2"/>
    <row r="51994" ht="12.75" customHeight="1" x14ac:dyDescent="0.2"/>
    <row r="51995" ht="12.75" customHeight="1" x14ac:dyDescent="0.2"/>
    <row r="51996" ht="12.75" customHeight="1" x14ac:dyDescent="0.2"/>
    <row r="51997" ht="12.75" customHeight="1" x14ac:dyDescent="0.2"/>
    <row r="51998" ht="12.75" customHeight="1" x14ac:dyDescent="0.2"/>
    <row r="51999" ht="12.75" customHeight="1" x14ac:dyDescent="0.2"/>
    <row r="52000" ht="12.75" customHeight="1" x14ac:dyDescent="0.2"/>
    <row r="52001" ht="12.75" customHeight="1" x14ac:dyDescent="0.2"/>
    <row r="52002" ht="12.75" customHeight="1" x14ac:dyDescent="0.2"/>
    <row r="52003" ht="12.75" customHeight="1" x14ac:dyDescent="0.2"/>
    <row r="52004" ht="12.75" customHeight="1" x14ac:dyDescent="0.2"/>
    <row r="52005" ht="12.75" customHeight="1" x14ac:dyDescent="0.2"/>
    <row r="52006" ht="12.75" customHeight="1" x14ac:dyDescent="0.2"/>
    <row r="52007" ht="12.75" customHeight="1" x14ac:dyDescent="0.2"/>
    <row r="52008" ht="12.75" customHeight="1" x14ac:dyDescent="0.2"/>
    <row r="52009" ht="12.75" customHeight="1" x14ac:dyDescent="0.2"/>
    <row r="52010" ht="12.75" customHeight="1" x14ac:dyDescent="0.2"/>
    <row r="52011" ht="12.75" customHeight="1" x14ac:dyDescent="0.2"/>
    <row r="52012" ht="12.75" customHeight="1" x14ac:dyDescent="0.2"/>
    <row r="52013" ht="12.75" customHeight="1" x14ac:dyDescent="0.2"/>
    <row r="52014" ht="12.75" customHeight="1" x14ac:dyDescent="0.2"/>
    <row r="52015" ht="12.75" customHeight="1" x14ac:dyDescent="0.2"/>
    <row r="52016" ht="12.75" customHeight="1" x14ac:dyDescent="0.2"/>
    <row r="52017" ht="12.75" customHeight="1" x14ac:dyDescent="0.2"/>
    <row r="52018" ht="12.75" customHeight="1" x14ac:dyDescent="0.2"/>
    <row r="52019" ht="12.75" customHeight="1" x14ac:dyDescent="0.2"/>
    <row r="52020" ht="12.75" customHeight="1" x14ac:dyDescent="0.2"/>
    <row r="52021" ht="12.75" customHeight="1" x14ac:dyDescent="0.2"/>
    <row r="52022" ht="12.75" customHeight="1" x14ac:dyDescent="0.2"/>
    <row r="52023" ht="12.75" customHeight="1" x14ac:dyDescent="0.2"/>
    <row r="52024" ht="12.75" customHeight="1" x14ac:dyDescent="0.2"/>
    <row r="52025" ht="12.75" customHeight="1" x14ac:dyDescent="0.2"/>
    <row r="52026" ht="12.75" customHeight="1" x14ac:dyDescent="0.2"/>
    <row r="52027" ht="12.75" customHeight="1" x14ac:dyDescent="0.2"/>
    <row r="52028" ht="12.75" customHeight="1" x14ac:dyDescent="0.2"/>
    <row r="52029" ht="12.75" customHeight="1" x14ac:dyDescent="0.2"/>
    <row r="52030" ht="12.75" customHeight="1" x14ac:dyDescent="0.2"/>
    <row r="52031" ht="12.75" customHeight="1" x14ac:dyDescent="0.2"/>
    <row r="52032" ht="12.75" customHeight="1" x14ac:dyDescent="0.2"/>
    <row r="52033" ht="12.75" customHeight="1" x14ac:dyDescent="0.2"/>
    <row r="52034" ht="12.75" customHeight="1" x14ac:dyDescent="0.2"/>
    <row r="52035" ht="12.75" customHeight="1" x14ac:dyDescent="0.2"/>
    <row r="52036" ht="12.75" customHeight="1" x14ac:dyDescent="0.2"/>
    <row r="52037" ht="12.75" customHeight="1" x14ac:dyDescent="0.2"/>
    <row r="52038" ht="12.75" customHeight="1" x14ac:dyDescent="0.2"/>
    <row r="52039" ht="12.75" customHeight="1" x14ac:dyDescent="0.2"/>
    <row r="52040" ht="12.75" customHeight="1" x14ac:dyDescent="0.2"/>
    <row r="52041" ht="12.75" customHeight="1" x14ac:dyDescent="0.2"/>
    <row r="52042" ht="12.75" customHeight="1" x14ac:dyDescent="0.2"/>
    <row r="52043" ht="12.75" customHeight="1" x14ac:dyDescent="0.2"/>
    <row r="52044" ht="12.75" customHeight="1" x14ac:dyDescent="0.2"/>
    <row r="52045" ht="12.75" customHeight="1" x14ac:dyDescent="0.2"/>
    <row r="52046" ht="12.75" customHeight="1" x14ac:dyDescent="0.2"/>
    <row r="52047" ht="12.75" customHeight="1" x14ac:dyDescent="0.2"/>
    <row r="52048" ht="12.75" customHeight="1" x14ac:dyDescent="0.2"/>
    <row r="52049" ht="12.75" customHeight="1" x14ac:dyDescent="0.2"/>
    <row r="52050" ht="12.75" customHeight="1" x14ac:dyDescent="0.2"/>
    <row r="52051" ht="12.75" customHeight="1" x14ac:dyDescent="0.2"/>
    <row r="52052" ht="12.75" customHeight="1" x14ac:dyDescent="0.2"/>
    <row r="52053" ht="12.75" customHeight="1" x14ac:dyDescent="0.2"/>
    <row r="52054" ht="12.75" customHeight="1" x14ac:dyDescent="0.2"/>
    <row r="52055" ht="12.75" customHeight="1" x14ac:dyDescent="0.2"/>
    <row r="52056" ht="12.75" customHeight="1" x14ac:dyDescent="0.2"/>
    <row r="52057" ht="12.75" customHeight="1" x14ac:dyDescent="0.2"/>
    <row r="52058" ht="12.75" customHeight="1" x14ac:dyDescent="0.2"/>
    <row r="52059" ht="12.75" customHeight="1" x14ac:dyDescent="0.2"/>
    <row r="52060" ht="12.75" customHeight="1" x14ac:dyDescent="0.2"/>
    <row r="52061" ht="12.75" customHeight="1" x14ac:dyDescent="0.2"/>
    <row r="52062" ht="12.75" customHeight="1" x14ac:dyDescent="0.2"/>
    <row r="52063" ht="12.75" customHeight="1" x14ac:dyDescent="0.2"/>
    <row r="52064" ht="12.75" customHeight="1" x14ac:dyDescent="0.2"/>
    <row r="52065" ht="12.75" customHeight="1" x14ac:dyDescent="0.2"/>
    <row r="52066" ht="12.75" customHeight="1" x14ac:dyDescent="0.2"/>
    <row r="52067" ht="12.75" customHeight="1" x14ac:dyDescent="0.2"/>
    <row r="52068" ht="12.75" customHeight="1" x14ac:dyDescent="0.2"/>
    <row r="52069" ht="12.75" customHeight="1" x14ac:dyDescent="0.2"/>
    <row r="52070" ht="12.75" customHeight="1" x14ac:dyDescent="0.2"/>
    <row r="52071" ht="12.75" customHeight="1" x14ac:dyDescent="0.2"/>
    <row r="52072" ht="12.75" customHeight="1" x14ac:dyDescent="0.2"/>
    <row r="52073" ht="12.75" customHeight="1" x14ac:dyDescent="0.2"/>
    <row r="52074" ht="12.75" customHeight="1" x14ac:dyDescent="0.2"/>
    <row r="52075" ht="12.75" customHeight="1" x14ac:dyDescent="0.2"/>
    <row r="52076" ht="12.75" customHeight="1" x14ac:dyDescent="0.2"/>
    <row r="52077" ht="12.75" customHeight="1" x14ac:dyDescent="0.2"/>
    <row r="52078" ht="12.75" customHeight="1" x14ac:dyDescent="0.2"/>
    <row r="52079" ht="12.75" customHeight="1" x14ac:dyDescent="0.2"/>
    <row r="52080" ht="12.75" customHeight="1" x14ac:dyDescent="0.2"/>
    <row r="52081" ht="12.75" customHeight="1" x14ac:dyDescent="0.2"/>
    <row r="52082" ht="12.75" customHeight="1" x14ac:dyDescent="0.2"/>
    <row r="52083" ht="12.75" customHeight="1" x14ac:dyDescent="0.2"/>
    <row r="52084" ht="12.75" customHeight="1" x14ac:dyDescent="0.2"/>
    <row r="52085" ht="12.75" customHeight="1" x14ac:dyDescent="0.2"/>
    <row r="52086" ht="12.75" customHeight="1" x14ac:dyDescent="0.2"/>
    <row r="52087" ht="12.75" customHeight="1" x14ac:dyDescent="0.2"/>
    <row r="52088" ht="12.75" customHeight="1" x14ac:dyDescent="0.2"/>
    <row r="52089" ht="12.75" customHeight="1" x14ac:dyDescent="0.2"/>
    <row r="52090" ht="12.75" customHeight="1" x14ac:dyDescent="0.2"/>
    <row r="52091" ht="12.75" customHeight="1" x14ac:dyDescent="0.2"/>
    <row r="52092" ht="12.75" customHeight="1" x14ac:dyDescent="0.2"/>
    <row r="52093" ht="12.75" customHeight="1" x14ac:dyDescent="0.2"/>
    <row r="52094" ht="12.75" customHeight="1" x14ac:dyDescent="0.2"/>
    <row r="52095" ht="12.75" customHeight="1" x14ac:dyDescent="0.2"/>
    <row r="52096" ht="12.75" customHeight="1" x14ac:dyDescent="0.2"/>
    <row r="52097" ht="12.75" customHeight="1" x14ac:dyDescent="0.2"/>
    <row r="52098" ht="12.75" customHeight="1" x14ac:dyDescent="0.2"/>
    <row r="52099" ht="12.75" customHeight="1" x14ac:dyDescent="0.2"/>
    <row r="52100" ht="12.75" customHeight="1" x14ac:dyDescent="0.2"/>
    <row r="52101" ht="12.75" customHeight="1" x14ac:dyDescent="0.2"/>
    <row r="52102" ht="12.75" customHeight="1" x14ac:dyDescent="0.2"/>
    <row r="52103" ht="12.75" customHeight="1" x14ac:dyDescent="0.2"/>
    <row r="52104" ht="12.75" customHeight="1" x14ac:dyDescent="0.2"/>
    <row r="52105" ht="12.75" customHeight="1" x14ac:dyDescent="0.2"/>
    <row r="52106" ht="12.75" customHeight="1" x14ac:dyDescent="0.2"/>
    <row r="52107" ht="12.75" customHeight="1" x14ac:dyDescent="0.2"/>
    <row r="52108" ht="12.75" customHeight="1" x14ac:dyDescent="0.2"/>
    <row r="52109" ht="12.75" customHeight="1" x14ac:dyDescent="0.2"/>
    <row r="52110" ht="12.75" customHeight="1" x14ac:dyDescent="0.2"/>
    <row r="52111" ht="12.75" customHeight="1" x14ac:dyDescent="0.2"/>
    <row r="52112" ht="12.75" customHeight="1" x14ac:dyDescent="0.2"/>
    <row r="52113" ht="12.75" customHeight="1" x14ac:dyDescent="0.2"/>
    <row r="52114" ht="12.75" customHeight="1" x14ac:dyDescent="0.2"/>
    <row r="52115" ht="12.75" customHeight="1" x14ac:dyDescent="0.2"/>
    <row r="52116" ht="12.75" customHeight="1" x14ac:dyDescent="0.2"/>
    <row r="52117" ht="12.75" customHeight="1" x14ac:dyDescent="0.2"/>
    <row r="52118" ht="12.75" customHeight="1" x14ac:dyDescent="0.2"/>
    <row r="52119" ht="12.75" customHeight="1" x14ac:dyDescent="0.2"/>
    <row r="52120" ht="12.75" customHeight="1" x14ac:dyDescent="0.2"/>
    <row r="52121" ht="12.75" customHeight="1" x14ac:dyDescent="0.2"/>
    <row r="52122" ht="12.75" customHeight="1" x14ac:dyDescent="0.2"/>
    <row r="52123" ht="12.75" customHeight="1" x14ac:dyDescent="0.2"/>
    <row r="52124" ht="12.75" customHeight="1" x14ac:dyDescent="0.2"/>
    <row r="52125" ht="12.75" customHeight="1" x14ac:dyDescent="0.2"/>
    <row r="52126" ht="12.75" customHeight="1" x14ac:dyDescent="0.2"/>
    <row r="52127" ht="12.75" customHeight="1" x14ac:dyDescent="0.2"/>
    <row r="52128" ht="12.75" customHeight="1" x14ac:dyDescent="0.2"/>
    <row r="52129" ht="12.75" customHeight="1" x14ac:dyDescent="0.2"/>
    <row r="52130" ht="12.75" customHeight="1" x14ac:dyDescent="0.2"/>
    <row r="52131" ht="12.75" customHeight="1" x14ac:dyDescent="0.2"/>
    <row r="52132" ht="12.75" customHeight="1" x14ac:dyDescent="0.2"/>
    <row r="52133" ht="12.75" customHeight="1" x14ac:dyDescent="0.2"/>
    <row r="52134" ht="12.75" customHeight="1" x14ac:dyDescent="0.2"/>
    <row r="52135" ht="12.75" customHeight="1" x14ac:dyDescent="0.2"/>
    <row r="52136" ht="12.75" customHeight="1" x14ac:dyDescent="0.2"/>
    <row r="52137" ht="12.75" customHeight="1" x14ac:dyDescent="0.2"/>
    <row r="52138" ht="12.75" customHeight="1" x14ac:dyDescent="0.2"/>
    <row r="52139" ht="12.75" customHeight="1" x14ac:dyDescent="0.2"/>
    <row r="52140" ht="12.75" customHeight="1" x14ac:dyDescent="0.2"/>
    <row r="52141" ht="12.75" customHeight="1" x14ac:dyDescent="0.2"/>
    <row r="52142" ht="12.75" customHeight="1" x14ac:dyDescent="0.2"/>
    <row r="52143" ht="12.75" customHeight="1" x14ac:dyDescent="0.2"/>
    <row r="52144" ht="12.75" customHeight="1" x14ac:dyDescent="0.2"/>
    <row r="52145" ht="12.75" customHeight="1" x14ac:dyDescent="0.2"/>
    <row r="52146" ht="12.75" customHeight="1" x14ac:dyDescent="0.2"/>
    <row r="52147" ht="12.75" customHeight="1" x14ac:dyDescent="0.2"/>
    <row r="52148" ht="12.75" customHeight="1" x14ac:dyDescent="0.2"/>
    <row r="52149" ht="12.75" customHeight="1" x14ac:dyDescent="0.2"/>
    <row r="52150" ht="12.75" customHeight="1" x14ac:dyDescent="0.2"/>
    <row r="52151" ht="12.75" customHeight="1" x14ac:dyDescent="0.2"/>
    <row r="52152" ht="12.75" customHeight="1" x14ac:dyDescent="0.2"/>
    <row r="52153" ht="12.75" customHeight="1" x14ac:dyDescent="0.2"/>
    <row r="52154" ht="12.75" customHeight="1" x14ac:dyDescent="0.2"/>
    <row r="52155" ht="12.75" customHeight="1" x14ac:dyDescent="0.2"/>
    <row r="52156" ht="12.75" customHeight="1" x14ac:dyDescent="0.2"/>
    <row r="52157" ht="12.75" customHeight="1" x14ac:dyDescent="0.2"/>
    <row r="52158" ht="12.75" customHeight="1" x14ac:dyDescent="0.2"/>
    <row r="52159" ht="12.75" customHeight="1" x14ac:dyDescent="0.2"/>
    <row r="52160" ht="12.75" customHeight="1" x14ac:dyDescent="0.2"/>
    <row r="52161" ht="12.75" customHeight="1" x14ac:dyDescent="0.2"/>
    <row r="52162" ht="12.75" customHeight="1" x14ac:dyDescent="0.2"/>
    <row r="52163" ht="12.75" customHeight="1" x14ac:dyDescent="0.2"/>
    <row r="52164" ht="12.75" customHeight="1" x14ac:dyDescent="0.2"/>
    <row r="52165" ht="12.75" customHeight="1" x14ac:dyDescent="0.2"/>
    <row r="52166" ht="12.75" customHeight="1" x14ac:dyDescent="0.2"/>
    <row r="52167" ht="12.75" customHeight="1" x14ac:dyDescent="0.2"/>
    <row r="52168" ht="12.75" customHeight="1" x14ac:dyDescent="0.2"/>
    <row r="52169" ht="12.75" customHeight="1" x14ac:dyDescent="0.2"/>
    <row r="52170" ht="12.75" customHeight="1" x14ac:dyDescent="0.2"/>
    <row r="52171" ht="12.75" customHeight="1" x14ac:dyDescent="0.2"/>
    <row r="52172" ht="12.75" customHeight="1" x14ac:dyDescent="0.2"/>
    <row r="52173" ht="12.75" customHeight="1" x14ac:dyDescent="0.2"/>
    <row r="52174" ht="12.75" customHeight="1" x14ac:dyDescent="0.2"/>
    <row r="52175" ht="12.75" customHeight="1" x14ac:dyDescent="0.2"/>
    <row r="52176" ht="12.75" customHeight="1" x14ac:dyDescent="0.2"/>
    <row r="52177" ht="12.75" customHeight="1" x14ac:dyDescent="0.2"/>
    <row r="52178" ht="12.75" customHeight="1" x14ac:dyDescent="0.2"/>
    <row r="52179" ht="12.75" customHeight="1" x14ac:dyDescent="0.2"/>
    <row r="52180" ht="12.75" customHeight="1" x14ac:dyDescent="0.2"/>
    <row r="52181" ht="12.75" customHeight="1" x14ac:dyDescent="0.2"/>
    <row r="52182" ht="12.75" customHeight="1" x14ac:dyDescent="0.2"/>
    <row r="52183" ht="12.75" customHeight="1" x14ac:dyDescent="0.2"/>
    <row r="52184" ht="12.75" customHeight="1" x14ac:dyDescent="0.2"/>
    <row r="52185" ht="12.75" customHeight="1" x14ac:dyDescent="0.2"/>
    <row r="52186" ht="12.75" customHeight="1" x14ac:dyDescent="0.2"/>
    <row r="52187" ht="12.75" customHeight="1" x14ac:dyDescent="0.2"/>
    <row r="52188" ht="12.75" customHeight="1" x14ac:dyDescent="0.2"/>
    <row r="52189" ht="12.75" customHeight="1" x14ac:dyDescent="0.2"/>
    <row r="52190" ht="12.75" customHeight="1" x14ac:dyDescent="0.2"/>
    <row r="52191" ht="12.75" customHeight="1" x14ac:dyDescent="0.2"/>
    <row r="52192" ht="12.75" customHeight="1" x14ac:dyDescent="0.2"/>
    <row r="52193" ht="12.75" customHeight="1" x14ac:dyDescent="0.2"/>
    <row r="52194" ht="12.75" customHeight="1" x14ac:dyDescent="0.2"/>
    <row r="52195" ht="12.75" customHeight="1" x14ac:dyDescent="0.2"/>
    <row r="52196" ht="12.75" customHeight="1" x14ac:dyDescent="0.2"/>
    <row r="52197" ht="12.75" customHeight="1" x14ac:dyDescent="0.2"/>
    <row r="52198" ht="12.75" customHeight="1" x14ac:dyDescent="0.2"/>
    <row r="52199" ht="12.75" customHeight="1" x14ac:dyDescent="0.2"/>
    <row r="52200" ht="12.75" customHeight="1" x14ac:dyDescent="0.2"/>
    <row r="52201" ht="12.75" customHeight="1" x14ac:dyDescent="0.2"/>
    <row r="52202" ht="12.75" customHeight="1" x14ac:dyDescent="0.2"/>
    <row r="52203" ht="12.75" customHeight="1" x14ac:dyDescent="0.2"/>
    <row r="52204" ht="12.75" customHeight="1" x14ac:dyDescent="0.2"/>
    <row r="52205" ht="12.75" customHeight="1" x14ac:dyDescent="0.2"/>
    <row r="52206" ht="12.75" customHeight="1" x14ac:dyDescent="0.2"/>
    <row r="52207" ht="12.75" customHeight="1" x14ac:dyDescent="0.2"/>
    <row r="52208" ht="12.75" customHeight="1" x14ac:dyDescent="0.2"/>
    <row r="52209" ht="12.75" customHeight="1" x14ac:dyDescent="0.2"/>
    <row r="52210" ht="12.75" customHeight="1" x14ac:dyDescent="0.2"/>
    <row r="52211" ht="12.75" customHeight="1" x14ac:dyDescent="0.2"/>
    <row r="52212" ht="12.75" customHeight="1" x14ac:dyDescent="0.2"/>
    <row r="52213" ht="12.75" customHeight="1" x14ac:dyDescent="0.2"/>
    <row r="52214" ht="12.75" customHeight="1" x14ac:dyDescent="0.2"/>
    <row r="52215" ht="12.75" customHeight="1" x14ac:dyDescent="0.2"/>
    <row r="52216" ht="12.75" customHeight="1" x14ac:dyDescent="0.2"/>
    <row r="52217" ht="12.75" customHeight="1" x14ac:dyDescent="0.2"/>
    <row r="52218" ht="12.75" customHeight="1" x14ac:dyDescent="0.2"/>
    <row r="52219" ht="12.75" customHeight="1" x14ac:dyDescent="0.2"/>
    <row r="52220" ht="12.75" customHeight="1" x14ac:dyDescent="0.2"/>
    <row r="52221" ht="12.75" customHeight="1" x14ac:dyDescent="0.2"/>
    <row r="52222" ht="12.75" customHeight="1" x14ac:dyDescent="0.2"/>
    <row r="52223" ht="12.75" customHeight="1" x14ac:dyDescent="0.2"/>
    <row r="52224" ht="12.75" customHeight="1" x14ac:dyDescent="0.2"/>
    <row r="52225" ht="12.75" customHeight="1" x14ac:dyDescent="0.2"/>
    <row r="52226" ht="12.75" customHeight="1" x14ac:dyDescent="0.2"/>
    <row r="52227" ht="12.75" customHeight="1" x14ac:dyDescent="0.2"/>
    <row r="52228" ht="12.75" customHeight="1" x14ac:dyDescent="0.2"/>
    <row r="52229" ht="12.75" customHeight="1" x14ac:dyDescent="0.2"/>
    <row r="52230" ht="12.75" customHeight="1" x14ac:dyDescent="0.2"/>
    <row r="52231" ht="12.75" customHeight="1" x14ac:dyDescent="0.2"/>
    <row r="52232" ht="12.75" customHeight="1" x14ac:dyDescent="0.2"/>
    <row r="52233" ht="12.75" customHeight="1" x14ac:dyDescent="0.2"/>
    <row r="52234" ht="12.75" customHeight="1" x14ac:dyDescent="0.2"/>
    <row r="52235" ht="12.75" customHeight="1" x14ac:dyDescent="0.2"/>
    <row r="52236" ht="12.75" customHeight="1" x14ac:dyDescent="0.2"/>
    <row r="52237" ht="12.75" customHeight="1" x14ac:dyDescent="0.2"/>
    <row r="52238" ht="12.75" customHeight="1" x14ac:dyDescent="0.2"/>
    <row r="52239" ht="12.75" customHeight="1" x14ac:dyDescent="0.2"/>
    <row r="52240" ht="12.75" customHeight="1" x14ac:dyDescent="0.2"/>
    <row r="52241" ht="12.75" customHeight="1" x14ac:dyDescent="0.2"/>
    <row r="52242" ht="12.75" customHeight="1" x14ac:dyDescent="0.2"/>
    <row r="52243" ht="12.75" customHeight="1" x14ac:dyDescent="0.2"/>
    <row r="52244" ht="12.75" customHeight="1" x14ac:dyDescent="0.2"/>
    <row r="52245" ht="12.75" customHeight="1" x14ac:dyDescent="0.2"/>
    <row r="52246" ht="12.75" customHeight="1" x14ac:dyDescent="0.2"/>
    <row r="52247" ht="12.75" customHeight="1" x14ac:dyDescent="0.2"/>
    <row r="52248" ht="12.75" customHeight="1" x14ac:dyDescent="0.2"/>
    <row r="52249" ht="12.75" customHeight="1" x14ac:dyDescent="0.2"/>
    <row r="52250" ht="12.75" customHeight="1" x14ac:dyDescent="0.2"/>
    <row r="52251" ht="12.75" customHeight="1" x14ac:dyDescent="0.2"/>
    <row r="52252" ht="12.75" customHeight="1" x14ac:dyDescent="0.2"/>
    <row r="52253" ht="12.75" customHeight="1" x14ac:dyDescent="0.2"/>
    <row r="52254" ht="12.75" customHeight="1" x14ac:dyDescent="0.2"/>
    <row r="52255" ht="12.75" customHeight="1" x14ac:dyDescent="0.2"/>
    <row r="52256" ht="12.75" customHeight="1" x14ac:dyDescent="0.2"/>
    <row r="52257" ht="12.75" customHeight="1" x14ac:dyDescent="0.2"/>
    <row r="52258" ht="12.75" customHeight="1" x14ac:dyDescent="0.2"/>
    <row r="52259" ht="12.75" customHeight="1" x14ac:dyDescent="0.2"/>
    <row r="52260" ht="12.75" customHeight="1" x14ac:dyDescent="0.2"/>
    <row r="52261" ht="12.75" customHeight="1" x14ac:dyDescent="0.2"/>
    <row r="52262" ht="12.75" customHeight="1" x14ac:dyDescent="0.2"/>
    <row r="52263" ht="12.75" customHeight="1" x14ac:dyDescent="0.2"/>
    <row r="52264" ht="12.75" customHeight="1" x14ac:dyDescent="0.2"/>
    <row r="52265" ht="12.75" customHeight="1" x14ac:dyDescent="0.2"/>
    <row r="52266" ht="12.75" customHeight="1" x14ac:dyDescent="0.2"/>
    <row r="52267" ht="12.75" customHeight="1" x14ac:dyDescent="0.2"/>
    <row r="52268" ht="12.75" customHeight="1" x14ac:dyDescent="0.2"/>
    <row r="52269" ht="12.75" customHeight="1" x14ac:dyDescent="0.2"/>
    <row r="52270" ht="12.75" customHeight="1" x14ac:dyDescent="0.2"/>
    <row r="52271" ht="12.75" customHeight="1" x14ac:dyDescent="0.2"/>
    <row r="52272" ht="12.75" customHeight="1" x14ac:dyDescent="0.2"/>
    <row r="52273" ht="12.75" customHeight="1" x14ac:dyDescent="0.2"/>
    <row r="52274" ht="12.75" customHeight="1" x14ac:dyDescent="0.2"/>
    <row r="52275" ht="12.75" customHeight="1" x14ac:dyDescent="0.2"/>
    <row r="52276" ht="12.75" customHeight="1" x14ac:dyDescent="0.2"/>
    <row r="52277" ht="12.75" customHeight="1" x14ac:dyDescent="0.2"/>
    <row r="52278" ht="12.75" customHeight="1" x14ac:dyDescent="0.2"/>
    <row r="52279" ht="12.75" customHeight="1" x14ac:dyDescent="0.2"/>
    <row r="52280" ht="12.75" customHeight="1" x14ac:dyDescent="0.2"/>
    <row r="52281" ht="12.75" customHeight="1" x14ac:dyDescent="0.2"/>
    <row r="52282" ht="12.75" customHeight="1" x14ac:dyDescent="0.2"/>
    <row r="52283" ht="12.75" customHeight="1" x14ac:dyDescent="0.2"/>
    <row r="52284" ht="12.75" customHeight="1" x14ac:dyDescent="0.2"/>
    <row r="52285" ht="12.75" customHeight="1" x14ac:dyDescent="0.2"/>
    <row r="52286" ht="12.75" customHeight="1" x14ac:dyDescent="0.2"/>
    <row r="52287" ht="12.75" customHeight="1" x14ac:dyDescent="0.2"/>
    <row r="52288" ht="12.75" customHeight="1" x14ac:dyDescent="0.2"/>
    <row r="52289" ht="12.75" customHeight="1" x14ac:dyDescent="0.2"/>
    <row r="52290" ht="12.75" customHeight="1" x14ac:dyDescent="0.2"/>
    <row r="52291" ht="12.75" customHeight="1" x14ac:dyDescent="0.2"/>
    <row r="52292" ht="12.75" customHeight="1" x14ac:dyDescent="0.2"/>
    <row r="52293" ht="12.75" customHeight="1" x14ac:dyDescent="0.2"/>
    <row r="52294" ht="12.75" customHeight="1" x14ac:dyDescent="0.2"/>
    <row r="52295" ht="12.75" customHeight="1" x14ac:dyDescent="0.2"/>
    <row r="52296" ht="12.75" customHeight="1" x14ac:dyDescent="0.2"/>
    <row r="52297" ht="12.75" customHeight="1" x14ac:dyDescent="0.2"/>
    <row r="52298" ht="12.75" customHeight="1" x14ac:dyDescent="0.2"/>
    <row r="52299" ht="12.75" customHeight="1" x14ac:dyDescent="0.2"/>
    <row r="52300" ht="12.75" customHeight="1" x14ac:dyDescent="0.2"/>
    <row r="52301" ht="12.75" customHeight="1" x14ac:dyDescent="0.2"/>
    <row r="52302" ht="12.75" customHeight="1" x14ac:dyDescent="0.2"/>
    <row r="52303" ht="12.75" customHeight="1" x14ac:dyDescent="0.2"/>
    <row r="52304" ht="12.75" customHeight="1" x14ac:dyDescent="0.2"/>
    <row r="52305" ht="12.75" customHeight="1" x14ac:dyDescent="0.2"/>
    <row r="52306" ht="12.75" customHeight="1" x14ac:dyDescent="0.2"/>
    <row r="52307" ht="12.75" customHeight="1" x14ac:dyDescent="0.2"/>
    <row r="52308" ht="12.75" customHeight="1" x14ac:dyDescent="0.2"/>
    <row r="52309" ht="12.75" customHeight="1" x14ac:dyDescent="0.2"/>
    <row r="52310" ht="12.75" customHeight="1" x14ac:dyDescent="0.2"/>
    <row r="52311" ht="12.75" customHeight="1" x14ac:dyDescent="0.2"/>
    <row r="52312" ht="12.75" customHeight="1" x14ac:dyDescent="0.2"/>
    <row r="52313" ht="12.75" customHeight="1" x14ac:dyDescent="0.2"/>
    <row r="52314" ht="12.75" customHeight="1" x14ac:dyDescent="0.2"/>
    <row r="52315" ht="12.75" customHeight="1" x14ac:dyDescent="0.2"/>
    <row r="52316" ht="12.75" customHeight="1" x14ac:dyDescent="0.2"/>
    <row r="52317" ht="12.75" customHeight="1" x14ac:dyDescent="0.2"/>
    <row r="52318" ht="12.75" customHeight="1" x14ac:dyDescent="0.2"/>
    <row r="52319" ht="12.75" customHeight="1" x14ac:dyDescent="0.2"/>
    <row r="52320" ht="12.75" customHeight="1" x14ac:dyDescent="0.2"/>
    <row r="52321" ht="12.75" customHeight="1" x14ac:dyDescent="0.2"/>
    <row r="52322" ht="12.75" customHeight="1" x14ac:dyDescent="0.2"/>
    <row r="52323" ht="12.75" customHeight="1" x14ac:dyDescent="0.2"/>
    <row r="52324" ht="12.75" customHeight="1" x14ac:dyDescent="0.2"/>
    <row r="52325" ht="12.75" customHeight="1" x14ac:dyDescent="0.2"/>
    <row r="52326" ht="12.75" customHeight="1" x14ac:dyDescent="0.2"/>
    <row r="52327" ht="12.75" customHeight="1" x14ac:dyDescent="0.2"/>
    <row r="52328" ht="12.75" customHeight="1" x14ac:dyDescent="0.2"/>
    <row r="52329" ht="12.75" customHeight="1" x14ac:dyDescent="0.2"/>
    <row r="52330" ht="12.75" customHeight="1" x14ac:dyDescent="0.2"/>
    <row r="52331" ht="12.75" customHeight="1" x14ac:dyDescent="0.2"/>
    <row r="52332" ht="12.75" customHeight="1" x14ac:dyDescent="0.2"/>
    <row r="52333" ht="12.75" customHeight="1" x14ac:dyDescent="0.2"/>
    <row r="52334" ht="12.75" customHeight="1" x14ac:dyDescent="0.2"/>
    <row r="52335" ht="12.75" customHeight="1" x14ac:dyDescent="0.2"/>
    <row r="52336" ht="12.75" customHeight="1" x14ac:dyDescent="0.2"/>
    <row r="52337" ht="12.75" customHeight="1" x14ac:dyDescent="0.2"/>
    <row r="52338" ht="12.75" customHeight="1" x14ac:dyDescent="0.2"/>
    <row r="52339" ht="12.75" customHeight="1" x14ac:dyDescent="0.2"/>
    <row r="52340" ht="12.75" customHeight="1" x14ac:dyDescent="0.2"/>
    <row r="52341" ht="12.75" customHeight="1" x14ac:dyDescent="0.2"/>
    <row r="52342" ht="12.75" customHeight="1" x14ac:dyDescent="0.2"/>
    <row r="52343" ht="12.75" customHeight="1" x14ac:dyDescent="0.2"/>
    <row r="52344" ht="12.75" customHeight="1" x14ac:dyDescent="0.2"/>
    <row r="52345" ht="12.75" customHeight="1" x14ac:dyDescent="0.2"/>
    <row r="52346" ht="12.75" customHeight="1" x14ac:dyDescent="0.2"/>
    <row r="52347" ht="12.75" customHeight="1" x14ac:dyDescent="0.2"/>
    <row r="52348" ht="12.75" customHeight="1" x14ac:dyDescent="0.2"/>
    <row r="52349" ht="12.75" customHeight="1" x14ac:dyDescent="0.2"/>
    <row r="52350" ht="12.75" customHeight="1" x14ac:dyDescent="0.2"/>
    <row r="52351" ht="12.75" customHeight="1" x14ac:dyDescent="0.2"/>
    <row r="52352" ht="12.75" customHeight="1" x14ac:dyDescent="0.2"/>
    <row r="52353" ht="12.75" customHeight="1" x14ac:dyDescent="0.2"/>
    <row r="52354" ht="12.75" customHeight="1" x14ac:dyDescent="0.2"/>
    <row r="52355" ht="12.75" customHeight="1" x14ac:dyDescent="0.2"/>
    <row r="52356" ht="12.75" customHeight="1" x14ac:dyDescent="0.2"/>
    <row r="52357" ht="12.75" customHeight="1" x14ac:dyDescent="0.2"/>
    <row r="52358" ht="12.75" customHeight="1" x14ac:dyDescent="0.2"/>
    <row r="52359" ht="12.75" customHeight="1" x14ac:dyDescent="0.2"/>
    <row r="52360" ht="12.75" customHeight="1" x14ac:dyDescent="0.2"/>
    <row r="52361" ht="12.75" customHeight="1" x14ac:dyDescent="0.2"/>
    <row r="52362" ht="12.75" customHeight="1" x14ac:dyDescent="0.2"/>
    <row r="52363" ht="12.75" customHeight="1" x14ac:dyDescent="0.2"/>
    <row r="52364" ht="12.75" customHeight="1" x14ac:dyDescent="0.2"/>
    <row r="52365" ht="12.75" customHeight="1" x14ac:dyDescent="0.2"/>
    <row r="52366" ht="12.75" customHeight="1" x14ac:dyDescent="0.2"/>
    <row r="52367" ht="12.75" customHeight="1" x14ac:dyDescent="0.2"/>
    <row r="52368" ht="12.75" customHeight="1" x14ac:dyDescent="0.2"/>
    <row r="52369" ht="12.75" customHeight="1" x14ac:dyDescent="0.2"/>
    <row r="52370" ht="12.75" customHeight="1" x14ac:dyDescent="0.2"/>
    <row r="52371" ht="12.75" customHeight="1" x14ac:dyDescent="0.2"/>
    <row r="52372" ht="12.75" customHeight="1" x14ac:dyDescent="0.2"/>
    <row r="52373" ht="12.75" customHeight="1" x14ac:dyDescent="0.2"/>
    <row r="52374" ht="12.75" customHeight="1" x14ac:dyDescent="0.2"/>
    <row r="52375" ht="12.75" customHeight="1" x14ac:dyDescent="0.2"/>
    <row r="52376" ht="12.75" customHeight="1" x14ac:dyDescent="0.2"/>
    <row r="52377" ht="12.75" customHeight="1" x14ac:dyDescent="0.2"/>
    <row r="52378" ht="12.75" customHeight="1" x14ac:dyDescent="0.2"/>
    <row r="52379" ht="12.75" customHeight="1" x14ac:dyDescent="0.2"/>
    <row r="52380" ht="12.75" customHeight="1" x14ac:dyDescent="0.2"/>
    <row r="52381" ht="12.75" customHeight="1" x14ac:dyDescent="0.2"/>
    <row r="52382" ht="12.75" customHeight="1" x14ac:dyDescent="0.2"/>
    <row r="52383" ht="12.75" customHeight="1" x14ac:dyDescent="0.2"/>
    <row r="52384" ht="12.75" customHeight="1" x14ac:dyDescent="0.2"/>
    <row r="52385" ht="12.75" customHeight="1" x14ac:dyDescent="0.2"/>
    <row r="52386" ht="12.75" customHeight="1" x14ac:dyDescent="0.2"/>
    <row r="52387" ht="12.75" customHeight="1" x14ac:dyDescent="0.2"/>
    <row r="52388" ht="12.75" customHeight="1" x14ac:dyDescent="0.2"/>
    <row r="52389" ht="12.75" customHeight="1" x14ac:dyDescent="0.2"/>
    <row r="52390" ht="12.75" customHeight="1" x14ac:dyDescent="0.2"/>
    <row r="52391" ht="12.75" customHeight="1" x14ac:dyDescent="0.2"/>
    <row r="52392" ht="12.75" customHeight="1" x14ac:dyDescent="0.2"/>
    <row r="52393" ht="12.75" customHeight="1" x14ac:dyDescent="0.2"/>
    <row r="52394" ht="12.75" customHeight="1" x14ac:dyDescent="0.2"/>
    <row r="52395" ht="12.75" customHeight="1" x14ac:dyDescent="0.2"/>
    <row r="52396" ht="12.75" customHeight="1" x14ac:dyDescent="0.2"/>
    <row r="52397" ht="12.75" customHeight="1" x14ac:dyDescent="0.2"/>
    <row r="52398" ht="12.75" customHeight="1" x14ac:dyDescent="0.2"/>
    <row r="52399" ht="12.75" customHeight="1" x14ac:dyDescent="0.2"/>
    <row r="52400" ht="12.75" customHeight="1" x14ac:dyDescent="0.2"/>
    <row r="52401" ht="12.75" customHeight="1" x14ac:dyDescent="0.2"/>
    <row r="52402" ht="12.75" customHeight="1" x14ac:dyDescent="0.2"/>
    <row r="52403" ht="12.75" customHeight="1" x14ac:dyDescent="0.2"/>
    <row r="52404" ht="12.75" customHeight="1" x14ac:dyDescent="0.2"/>
    <row r="52405" ht="12.75" customHeight="1" x14ac:dyDescent="0.2"/>
    <row r="52406" ht="12.75" customHeight="1" x14ac:dyDescent="0.2"/>
    <row r="52407" ht="12.75" customHeight="1" x14ac:dyDescent="0.2"/>
    <row r="52408" ht="12.75" customHeight="1" x14ac:dyDescent="0.2"/>
    <row r="52409" ht="12.75" customHeight="1" x14ac:dyDescent="0.2"/>
    <row r="52410" ht="12.75" customHeight="1" x14ac:dyDescent="0.2"/>
    <row r="52411" ht="12.75" customHeight="1" x14ac:dyDescent="0.2"/>
    <row r="52412" ht="12.75" customHeight="1" x14ac:dyDescent="0.2"/>
    <row r="52413" ht="12.75" customHeight="1" x14ac:dyDescent="0.2"/>
    <row r="52414" ht="12.75" customHeight="1" x14ac:dyDescent="0.2"/>
    <row r="52415" ht="12.75" customHeight="1" x14ac:dyDescent="0.2"/>
    <row r="52416" ht="12.75" customHeight="1" x14ac:dyDescent="0.2"/>
    <row r="52417" ht="12.75" customHeight="1" x14ac:dyDescent="0.2"/>
    <row r="52418" ht="12.75" customHeight="1" x14ac:dyDescent="0.2"/>
    <row r="52419" ht="12.75" customHeight="1" x14ac:dyDescent="0.2"/>
    <row r="52420" ht="12.75" customHeight="1" x14ac:dyDescent="0.2"/>
    <row r="52421" ht="12.75" customHeight="1" x14ac:dyDescent="0.2"/>
    <row r="52422" ht="12.75" customHeight="1" x14ac:dyDescent="0.2"/>
    <row r="52423" ht="12.75" customHeight="1" x14ac:dyDescent="0.2"/>
    <row r="52424" ht="12.75" customHeight="1" x14ac:dyDescent="0.2"/>
    <row r="52425" ht="12.75" customHeight="1" x14ac:dyDescent="0.2"/>
    <row r="52426" ht="12.75" customHeight="1" x14ac:dyDescent="0.2"/>
    <row r="52427" ht="12.75" customHeight="1" x14ac:dyDescent="0.2"/>
    <row r="52428" ht="12.75" customHeight="1" x14ac:dyDescent="0.2"/>
    <row r="52429" ht="12.75" customHeight="1" x14ac:dyDescent="0.2"/>
    <row r="52430" ht="12.75" customHeight="1" x14ac:dyDescent="0.2"/>
    <row r="52431" ht="12.75" customHeight="1" x14ac:dyDescent="0.2"/>
    <row r="52432" ht="12.75" customHeight="1" x14ac:dyDescent="0.2"/>
    <row r="52433" ht="12.75" customHeight="1" x14ac:dyDescent="0.2"/>
    <row r="52434" ht="12.75" customHeight="1" x14ac:dyDescent="0.2"/>
    <row r="52435" ht="12.75" customHeight="1" x14ac:dyDescent="0.2"/>
    <row r="52436" ht="12.75" customHeight="1" x14ac:dyDescent="0.2"/>
    <row r="52437" ht="12.75" customHeight="1" x14ac:dyDescent="0.2"/>
    <row r="52438" ht="12.75" customHeight="1" x14ac:dyDescent="0.2"/>
    <row r="52439" ht="12.75" customHeight="1" x14ac:dyDescent="0.2"/>
    <row r="52440" ht="12.75" customHeight="1" x14ac:dyDescent="0.2"/>
    <row r="52441" ht="12.75" customHeight="1" x14ac:dyDescent="0.2"/>
    <row r="52442" ht="12.75" customHeight="1" x14ac:dyDescent="0.2"/>
    <row r="52443" ht="12.75" customHeight="1" x14ac:dyDescent="0.2"/>
    <row r="52444" ht="12.75" customHeight="1" x14ac:dyDescent="0.2"/>
    <row r="52445" ht="12.75" customHeight="1" x14ac:dyDescent="0.2"/>
    <row r="52446" ht="12.75" customHeight="1" x14ac:dyDescent="0.2"/>
    <row r="52447" ht="12.75" customHeight="1" x14ac:dyDescent="0.2"/>
    <row r="52448" ht="12.75" customHeight="1" x14ac:dyDescent="0.2"/>
    <row r="52449" ht="12.75" customHeight="1" x14ac:dyDescent="0.2"/>
    <row r="52450" ht="12.75" customHeight="1" x14ac:dyDescent="0.2"/>
    <row r="52451" ht="12.75" customHeight="1" x14ac:dyDescent="0.2"/>
    <row r="52452" ht="12.75" customHeight="1" x14ac:dyDescent="0.2"/>
    <row r="52453" ht="12.75" customHeight="1" x14ac:dyDescent="0.2"/>
    <row r="52454" ht="12.75" customHeight="1" x14ac:dyDescent="0.2"/>
    <row r="52455" ht="12.75" customHeight="1" x14ac:dyDescent="0.2"/>
    <row r="52456" ht="12.75" customHeight="1" x14ac:dyDescent="0.2"/>
    <row r="52457" ht="12.75" customHeight="1" x14ac:dyDescent="0.2"/>
    <row r="52458" ht="12.75" customHeight="1" x14ac:dyDescent="0.2"/>
    <row r="52459" ht="12.75" customHeight="1" x14ac:dyDescent="0.2"/>
    <row r="52460" ht="12.75" customHeight="1" x14ac:dyDescent="0.2"/>
    <row r="52461" ht="12.75" customHeight="1" x14ac:dyDescent="0.2"/>
    <row r="52462" ht="12.75" customHeight="1" x14ac:dyDescent="0.2"/>
    <row r="52463" ht="12.75" customHeight="1" x14ac:dyDescent="0.2"/>
    <row r="52464" ht="12.75" customHeight="1" x14ac:dyDescent="0.2"/>
    <row r="52465" ht="12.75" customHeight="1" x14ac:dyDescent="0.2"/>
    <row r="52466" ht="12.75" customHeight="1" x14ac:dyDescent="0.2"/>
    <row r="52467" ht="12.75" customHeight="1" x14ac:dyDescent="0.2"/>
    <row r="52468" ht="12.75" customHeight="1" x14ac:dyDescent="0.2"/>
    <row r="52469" ht="12.75" customHeight="1" x14ac:dyDescent="0.2"/>
    <row r="52470" ht="12.75" customHeight="1" x14ac:dyDescent="0.2"/>
    <row r="52471" ht="12.75" customHeight="1" x14ac:dyDescent="0.2"/>
    <row r="52472" ht="12.75" customHeight="1" x14ac:dyDescent="0.2"/>
    <row r="52473" ht="12.75" customHeight="1" x14ac:dyDescent="0.2"/>
    <row r="52474" ht="12.75" customHeight="1" x14ac:dyDescent="0.2"/>
    <row r="52475" ht="12.75" customHeight="1" x14ac:dyDescent="0.2"/>
    <row r="52476" ht="12.75" customHeight="1" x14ac:dyDescent="0.2"/>
    <row r="52477" ht="12.75" customHeight="1" x14ac:dyDescent="0.2"/>
    <row r="52478" ht="12.75" customHeight="1" x14ac:dyDescent="0.2"/>
    <row r="52479" ht="12.75" customHeight="1" x14ac:dyDescent="0.2"/>
    <row r="52480" ht="12.75" customHeight="1" x14ac:dyDescent="0.2"/>
    <row r="52481" ht="12.75" customHeight="1" x14ac:dyDescent="0.2"/>
    <row r="52482" ht="12.75" customHeight="1" x14ac:dyDescent="0.2"/>
    <row r="52483" ht="12.75" customHeight="1" x14ac:dyDescent="0.2"/>
    <row r="52484" ht="12.75" customHeight="1" x14ac:dyDescent="0.2"/>
    <row r="52485" ht="12.75" customHeight="1" x14ac:dyDescent="0.2"/>
    <row r="52486" ht="12.75" customHeight="1" x14ac:dyDescent="0.2"/>
    <row r="52487" ht="12.75" customHeight="1" x14ac:dyDescent="0.2"/>
    <row r="52488" ht="12.75" customHeight="1" x14ac:dyDescent="0.2"/>
    <row r="52489" ht="12.75" customHeight="1" x14ac:dyDescent="0.2"/>
    <row r="52490" ht="12.75" customHeight="1" x14ac:dyDescent="0.2"/>
    <row r="52491" ht="12.75" customHeight="1" x14ac:dyDescent="0.2"/>
    <row r="52492" ht="12.75" customHeight="1" x14ac:dyDescent="0.2"/>
    <row r="52493" ht="12.75" customHeight="1" x14ac:dyDescent="0.2"/>
    <row r="52494" ht="12.75" customHeight="1" x14ac:dyDescent="0.2"/>
    <row r="52495" ht="12.75" customHeight="1" x14ac:dyDescent="0.2"/>
    <row r="52496" ht="12.75" customHeight="1" x14ac:dyDescent="0.2"/>
    <row r="52497" ht="12.75" customHeight="1" x14ac:dyDescent="0.2"/>
    <row r="52498" ht="12.75" customHeight="1" x14ac:dyDescent="0.2"/>
    <row r="52499" ht="12.75" customHeight="1" x14ac:dyDescent="0.2"/>
    <row r="52500" ht="12.75" customHeight="1" x14ac:dyDescent="0.2"/>
    <row r="52501" ht="12.75" customHeight="1" x14ac:dyDescent="0.2"/>
    <row r="52502" ht="12.75" customHeight="1" x14ac:dyDescent="0.2"/>
    <row r="52503" ht="12.75" customHeight="1" x14ac:dyDescent="0.2"/>
    <row r="52504" ht="12.75" customHeight="1" x14ac:dyDescent="0.2"/>
    <row r="52505" ht="12.75" customHeight="1" x14ac:dyDescent="0.2"/>
    <row r="52506" ht="12.75" customHeight="1" x14ac:dyDescent="0.2"/>
    <row r="52507" ht="12.75" customHeight="1" x14ac:dyDescent="0.2"/>
    <row r="52508" ht="12.75" customHeight="1" x14ac:dyDescent="0.2"/>
    <row r="52509" ht="12.75" customHeight="1" x14ac:dyDescent="0.2"/>
    <row r="52510" ht="12.75" customHeight="1" x14ac:dyDescent="0.2"/>
    <row r="52511" ht="12.75" customHeight="1" x14ac:dyDescent="0.2"/>
    <row r="52512" ht="12.75" customHeight="1" x14ac:dyDescent="0.2"/>
    <row r="52513" ht="12.75" customHeight="1" x14ac:dyDescent="0.2"/>
    <row r="52514" ht="12.75" customHeight="1" x14ac:dyDescent="0.2"/>
    <row r="52515" ht="12.75" customHeight="1" x14ac:dyDescent="0.2"/>
    <row r="52516" ht="12.75" customHeight="1" x14ac:dyDescent="0.2"/>
    <row r="52517" ht="12.75" customHeight="1" x14ac:dyDescent="0.2"/>
    <row r="52518" ht="12.75" customHeight="1" x14ac:dyDescent="0.2"/>
    <row r="52519" ht="12.75" customHeight="1" x14ac:dyDescent="0.2"/>
    <row r="52520" ht="12.75" customHeight="1" x14ac:dyDescent="0.2"/>
    <row r="52521" ht="12.75" customHeight="1" x14ac:dyDescent="0.2"/>
    <row r="52522" ht="12.75" customHeight="1" x14ac:dyDescent="0.2"/>
    <row r="52523" ht="12.75" customHeight="1" x14ac:dyDescent="0.2"/>
    <row r="52524" ht="12.75" customHeight="1" x14ac:dyDescent="0.2"/>
    <row r="52525" ht="12.75" customHeight="1" x14ac:dyDescent="0.2"/>
    <row r="52526" ht="12.75" customHeight="1" x14ac:dyDescent="0.2"/>
    <row r="52527" ht="12.75" customHeight="1" x14ac:dyDescent="0.2"/>
    <row r="52528" ht="12.75" customHeight="1" x14ac:dyDescent="0.2"/>
    <row r="52529" ht="12.75" customHeight="1" x14ac:dyDescent="0.2"/>
    <row r="52530" ht="12.75" customHeight="1" x14ac:dyDescent="0.2"/>
    <row r="52531" ht="12.75" customHeight="1" x14ac:dyDescent="0.2"/>
    <row r="52532" ht="12.75" customHeight="1" x14ac:dyDescent="0.2"/>
    <row r="52533" ht="12.75" customHeight="1" x14ac:dyDescent="0.2"/>
    <row r="52534" ht="12.75" customHeight="1" x14ac:dyDescent="0.2"/>
    <row r="52535" ht="12.75" customHeight="1" x14ac:dyDescent="0.2"/>
    <row r="52536" ht="12.75" customHeight="1" x14ac:dyDescent="0.2"/>
    <row r="52537" ht="12.75" customHeight="1" x14ac:dyDescent="0.2"/>
    <row r="52538" ht="12.75" customHeight="1" x14ac:dyDescent="0.2"/>
    <row r="52539" ht="12.75" customHeight="1" x14ac:dyDescent="0.2"/>
    <row r="52540" ht="12.75" customHeight="1" x14ac:dyDescent="0.2"/>
    <row r="52541" ht="12.75" customHeight="1" x14ac:dyDescent="0.2"/>
    <row r="52542" ht="12.75" customHeight="1" x14ac:dyDescent="0.2"/>
    <row r="52543" ht="12.75" customHeight="1" x14ac:dyDescent="0.2"/>
    <row r="52544" ht="12.75" customHeight="1" x14ac:dyDescent="0.2"/>
    <row r="52545" ht="12.75" customHeight="1" x14ac:dyDescent="0.2"/>
    <row r="52546" ht="12.75" customHeight="1" x14ac:dyDescent="0.2"/>
    <row r="52547" ht="12.75" customHeight="1" x14ac:dyDescent="0.2"/>
    <row r="52548" ht="12.75" customHeight="1" x14ac:dyDescent="0.2"/>
    <row r="52549" ht="12.75" customHeight="1" x14ac:dyDescent="0.2"/>
    <row r="52550" ht="12.75" customHeight="1" x14ac:dyDescent="0.2"/>
    <row r="52551" ht="12.75" customHeight="1" x14ac:dyDescent="0.2"/>
    <row r="52552" ht="12.75" customHeight="1" x14ac:dyDescent="0.2"/>
    <row r="52553" ht="12.75" customHeight="1" x14ac:dyDescent="0.2"/>
    <row r="52554" ht="12.75" customHeight="1" x14ac:dyDescent="0.2"/>
    <row r="52555" ht="12.75" customHeight="1" x14ac:dyDescent="0.2"/>
    <row r="52556" ht="12.75" customHeight="1" x14ac:dyDescent="0.2"/>
    <row r="52557" ht="12.75" customHeight="1" x14ac:dyDescent="0.2"/>
    <row r="52558" ht="12.75" customHeight="1" x14ac:dyDescent="0.2"/>
    <row r="52559" ht="12.75" customHeight="1" x14ac:dyDescent="0.2"/>
    <row r="52560" ht="12.75" customHeight="1" x14ac:dyDescent="0.2"/>
    <row r="52561" ht="12.75" customHeight="1" x14ac:dyDescent="0.2"/>
    <row r="52562" ht="12.75" customHeight="1" x14ac:dyDescent="0.2"/>
    <row r="52563" ht="12.75" customHeight="1" x14ac:dyDescent="0.2"/>
    <row r="52564" ht="12.75" customHeight="1" x14ac:dyDescent="0.2"/>
    <row r="52565" ht="12.75" customHeight="1" x14ac:dyDescent="0.2"/>
    <row r="52566" ht="12.75" customHeight="1" x14ac:dyDescent="0.2"/>
    <row r="52567" ht="12.75" customHeight="1" x14ac:dyDescent="0.2"/>
    <row r="52568" ht="12.75" customHeight="1" x14ac:dyDescent="0.2"/>
    <row r="52569" ht="12.75" customHeight="1" x14ac:dyDescent="0.2"/>
    <row r="52570" ht="12.75" customHeight="1" x14ac:dyDescent="0.2"/>
    <row r="52571" ht="12.75" customHeight="1" x14ac:dyDescent="0.2"/>
    <row r="52572" ht="12.75" customHeight="1" x14ac:dyDescent="0.2"/>
    <row r="52573" ht="12.75" customHeight="1" x14ac:dyDescent="0.2"/>
    <row r="52574" ht="12.75" customHeight="1" x14ac:dyDescent="0.2"/>
    <row r="52575" ht="12.75" customHeight="1" x14ac:dyDescent="0.2"/>
    <row r="52576" ht="12.75" customHeight="1" x14ac:dyDescent="0.2"/>
    <row r="52577" ht="12.75" customHeight="1" x14ac:dyDescent="0.2"/>
    <row r="52578" ht="12.75" customHeight="1" x14ac:dyDescent="0.2"/>
    <row r="52579" ht="12.75" customHeight="1" x14ac:dyDescent="0.2"/>
    <row r="52580" ht="12.75" customHeight="1" x14ac:dyDescent="0.2"/>
    <row r="52581" ht="12.75" customHeight="1" x14ac:dyDescent="0.2"/>
    <row r="52582" ht="12.75" customHeight="1" x14ac:dyDescent="0.2"/>
    <row r="52583" ht="12.75" customHeight="1" x14ac:dyDescent="0.2"/>
    <row r="52584" ht="12.75" customHeight="1" x14ac:dyDescent="0.2"/>
    <row r="52585" ht="12.75" customHeight="1" x14ac:dyDescent="0.2"/>
    <row r="52586" ht="12.75" customHeight="1" x14ac:dyDescent="0.2"/>
    <row r="52587" ht="12.75" customHeight="1" x14ac:dyDescent="0.2"/>
    <row r="52588" ht="12.75" customHeight="1" x14ac:dyDescent="0.2"/>
    <row r="52589" ht="12.75" customHeight="1" x14ac:dyDescent="0.2"/>
    <row r="52590" ht="12.75" customHeight="1" x14ac:dyDescent="0.2"/>
    <row r="52591" ht="12.75" customHeight="1" x14ac:dyDescent="0.2"/>
    <row r="52592" ht="12.75" customHeight="1" x14ac:dyDescent="0.2"/>
    <row r="52593" ht="12.75" customHeight="1" x14ac:dyDescent="0.2"/>
    <row r="52594" ht="12.75" customHeight="1" x14ac:dyDescent="0.2"/>
    <row r="52595" ht="12.75" customHeight="1" x14ac:dyDescent="0.2"/>
    <row r="52596" ht="12.75" customHeight="1" x14ac:dyDescent="0.2"/>
    <row r="52597" ht="12.75" customHeight="1" x14ac:dyDescent="0.2"/>
    <row r="52598" ht="12.75" customHeight="1" x14ac:dyDescent="0.2"/>
    <row r="52599" ht="12.75" customHeight="1" x14ac:dyDescent="0.2"/>
    <row r="52600" ht="12.75" customHeight="1" x14ac:dyDescent="0.2"/>
    <row r="52601" ht="12.75" customHeight="1" x14ac:dyDescent="0.2"/>
    <row r="52602" ht="12.75" customHeight="1" x14ac:dyDescent="0.2"/>
    <row r="52603" ht="12.75" customHeight="1" x14ac:dyDescent="0.2"/>
    <row r="52604" ht="12.75" customHeight="1" x14ac:dyDescent="0.2"/>
    <row r="52605" ht="12.75" customHeight="1" x14ac:dyDescent="0.2"/>
    <row r="52606" ht="12.75" customHeight="1" x14ac:dyDescent="0.2"/>
    <row r="52607" ht="12.75" customHeight="1" x14ac:dyDescent="0.2"/>
    <row r="52608" ht="12.75" customHeight="1" x14ac:dyDescent="0.2"/>
    <row r="52609" ht="12.75" customHeight="1" x14ac:dyDescent="0.2"/>
    <row r="52610" ht="12.75" customHeight="1" x14ac:dyDescent="0.2"/>
    <row r="52611" ht="12.75" customHeight="1" x14ac:dyDescent="0.2"/>
    <row r="52612" ht="12.75" customHeight="1" x14ac:dyDescent="0.2"/>
    <row r="52613" ht="12.75" customHeight="1" x14ac:dyDescent="0.2"/>
    <row r="52614" ht="12.75" customHeight="1" x14ac:dyDescent="0.2"/>
    <row r="52615" ht="12.75" customHeight="1" x14ac:dyDescent="0.2"/>
    <row r="52616" ht="12.75" customHeight="1" x14ac:dyDescent="0.2"/>
    <row r="52617" ht="12.75" customHeight="1" x14ac:dyDescent="0.2"/>
    <row r="52618" ht="12.75" customHeight="1" x14ac:dyDescent="0.2"/>
    <row r="52619" ht="12.75" customHeight="1" x14ac:dyDescent="0.2"/>
    <row r="52620" ht="12.75" customHeight="1" x14ac:dyDescent="0.2"/>
    <row r="52621" ht="12.75" customHeight="1" x14ac:dyDescent="0.2"/>
    <row r="52622" ht="12.75" customHeight="1" x14ac:dyDescent="0.2"/>
    <row r="52623" ht="12.75" customHeight="1" x14ac:dyDescent="0.2"/>
    <row r="52624" ht="12.75" customHeight="1" x14ac:dyDescent="0.2"/>
    <row r="52625" ht="12.75" customHeight="1" x14ac:dyDescent="0.2"/>
    <row r="52626" ht="12.75" customHeight="1" x14ac:dyDescent="0.2"/>
    <row r="52627" ht="12.75" customHeight="1" x14ac:dyDescent="0.2"/>
    <row r="52628" ht="12.75" customHeight="1" x14ac:dyDescent="0.2"/>
    <row r="52629" ht="12.75" customHeight="1" x14ac:dyDescent="0.2"/>
    <row r="52630" ht="12.75" customHeight="1" x14ac:dyDescent="0.2"/>
    <row r="52631" ht="12.75" customHeight="1" x14ac:dyDescent="0.2"/>
    <row r="52632" ht="12.75" customHeight="1" x14ac:dyDescent="0.2"/>
    <row r="52633" ht="12.75" customHeight="1" x14ac:dyDescent="0.2"/>
    <row r="52634" ht="12.75" customHeight="1" x14ac:dyDescent="0.2"/>
    <row r="52635" ht="12.75" customHeight="1" x14ac:dyDescent="0.2"/>
    <row r="52636" ht="12.75" customHeight="1" x14ac:dyDescent="0.2"/>
    <row r="52637" ht="12.75" customHeight="1" x14ac:dyDescent="0.2"/>
    <row r="52638" ht="12.75" customHeight="1" x14ac:dyDescent="0.2"/>
    <row r="52639" ht="12.75" customHeight="1" x14ac:dyDescent="0.2"/>
    <row r="52640" ht="12.75" customHeight="1" x14ac:dyDescent="0.2"/>
    <row r="52641" ht="12.75" customHeight="1" x14ac:dyDescent="0.2"/>
    <row r="52642" ht="12.75" customHeight="1" x14ac:dyDescent="0.2"/>
    <row r="52643" ht="12.75" customHeight="1" x14ac:dyDescent="0.2"/>
    <row r="52644" ht="12.75" customHeight="1" x14ac:dyDescent="0.2"/>
    <row r="52645" ht="12.75" customHeight="1" x14ac:dyDescent="0.2"/>
    <row r="52646" ht="12.75" customHeight="1" x14ac:dyDescent="0.2"/>
    <row r="52647" ht="12.75" customHeight="1" x14ac:dyDescent="0.2"/>
    <row r="52648" ht="12.75" customHeight="1" x14ac:dyDescent="0.2"/>
    <row r="52649" ht="12.75" customHeight="1" x14ac:dyDescent="0.2"/>
    <row r="52650" ht="12.75" customHeight="1" x14ac:dyDescent="0.2"/>
    <row r="52651" ht="12.75" customHeight="1" x14ac:dyDescent="0.2"/>
    <row r="52652" ht="12.75" customHeight="1" x14ac:dyDescent="0.2"/>
    <row r="52653" ht="12.75" customHeight="1" x14ac:dyDescent="0.2"/>
    <row r="52654" ht="12.75" customHeight="1" x14ac:dyDescent="0.2"/>
    <row r="52655" ht="12.75" customHeight="1" x14ac:dyDescent="0.2"/>
    <row r="52656" ht="12.75" customHeight="1" x14ac:dyDescent="0.2"/>
    <row r="52657" ht="12.75" customHeight="1" x14ac:dyDescent="0.2"/>
    <row r="52658" ht="12.75" customHeight="1" x14ac:dyDescent="0.2"/>
    <row r="52659" ht="12.75" customHeight="1" x14ac:dyDescent="0.2"/>
    <row r="52660" ht="12.75" customHeight="1" x14ac:dyDescent="0.2"/>
    <row r="52661" ht="12.75" customHeight="1" x14ac:dyDescent="0.2"/>
    <row r="52662" ht="12.75" customHeight="1" x14ac:dyDescent="0.2"/>
    <row r="52663" ht="12.75" customHeight="1" x14ac:dyDescent="0.2"/>
    <row r="52664" ht="12.75" customHeight="1" x14ac:dyDescent="0.2"/>
    <row r="52665" ht="12.75" customHeight="1" x14ac:dyDescent="0.2"/>
    <row r="52666" ht="12.75" customHeight="1" x14ac:dyDescent="0.2"/>
    <row r="52667" ht="12.75" customHeight="1" x14ac:dyDescent="0.2"/>
    <row r="52668" ht="12.75" customHeight="1" x14ac:dyDescent="0.2"/>
    <row r="52669" ht="12.75" customHeight="1" x14ac:dyDescent="0.2"/>
    <row r="52670" ht="12.75" customHeight="1" x14ac:dyDescent="0.2"/>
    <row r="52671" ht="12.75" customHeight="1" x14ac:dyDescent="0.2"/>
    <row r="52672" ht="12.75" customHeight="1" x14ac:dyDescent="0.2"/>
    <row r="52673" ht="12.75" customHeight="1" x14ac:dyDescent="0.2"/>
    <row r="52674" ht="12.75" customHeight="1" x14ac:dyDescent="0.2"/>
    <row r="52675" ht="12.75" customHeight="1" x14ac:dyDescent="0.2"/>
    <row r="52676" ht="12.75" customHeight="1" x14ac:dyDescent="0.2"/>
    <row r="52677" ht="12.75" customHeight="1" x14ac:dyDescent="0.2"/>
    <row r="52678" ht="12.75" customHeight="1" x14ac:dyDescent="0.2"/>
    <row r="52679" ht="12.75" customHeight="1" x14ac:dyDescent="0.2"/>
    <row r="52680" ht="12.75" customHeight="1" x14ac:dyDescent="0.2"/>
    <row r="52681" ht="12.75" customHeight="1" x14ac:dyDescent="0.2"/>
    <row r="52682" ht="12.75" customHeight="1" x14ac:dyDescent="0.2"/>
    <row r="52683" ht="12.75" customHeight="1" x14ac:dyDescent="0.2"/>
    <row r="52684" ht="12.75" customHeight="1" x14ac:dyDescent="0.2"/>
    <row r="52685" ht="12.75" customHeight="1" x14ac:dyDescent="0.2"/>
    <row r="52686" ht="12.75" customHeight="1" x14ac:dyDescent="0.2"/>
    <row r="52687" ht="12.75" customHeight="1" x14ac:dyDescent="0.2"/>
    <row r="52688" ht="12.75" customHeight="1" x14ac:dyDescent="0.2"/>
    <row r="52689" ht="12.75" customHeight="1" x14ac:dyDescent="0.2"/>
    <row r="52690" ht="12.75" customHeight="1" x14ac:dyDescent="0.2"/>
    <row r="52691" ht="12.75" customHeight="1" x14ac:dyDescent="0.2"/>
    <row r="52692" ht="12.75" customHeight="1" x14ac:dyDescent="0.2"/>
    <row r="52693" ht="12.75" customHeight="1" x14ac:dyDescent="0.2"/>
    <row r="52694" ht="12.75" customHeight="1" x14ac:dyDescent="0.2"/>
    <row r="52695" ht="12.75" customHeight="1" x14ac:dyDescent="0.2"/>
    <row r="52696" ht="12.75" customHeight="1" x14ac:dyDescent="0.2"/>
    <row r="52697" ht="12.75" customHeight="1" x14ac:dyDescent="0.2"/>
    <row r="52698" ht="12.75" customHeight="1" x14ac:dyDescent="0.2"/>
    <row r="52699" ht="12.75" customHeight="1" x14ac:dyDescent="0.2"/>
    <row r="52700" ht="12.75" customHeight="1" x14ac:dyDescent="0.2"/>
    <row r="52701" ht="12.75" customHeight="1" x14ac:dyDescent="0.2"/>
    <row r="52702" ht="12.75" customHeight="1" x14ac:dyDescent="0.2"/>
    <row r="52703" ht="12.75" customHeight="1" x14ac:dyDescent="0.2"/>
    <row r="52704" ht="12.75" customHeight="1" x14ac:dyDescent="0.2"/>
    <row r="52705" ht="12.75" customHeight="1" x14ac:dyDescent="0.2"/>
    <row r="52706" ht="12.75" customHeight="1" x14ac:dyDescent="0.2"/>
    <row r="52707" ht="12.75" customHeight="1" x14ac:dyDescent="0.2"/>
    <row r="52708" ht="12.75" customHeight="1" x14ac:dyDescent="0.2"/>
    <row r="52709" ht="12.75" customHeight="1" x14ac:dyDescent="0.2"/>
    <row r="52710" ht="12.75" customHeight="1" x14ac:dyDescent="0.2"/>
    <row r="52711" ht="12.75" customHeight="1" x14ac:dyDescent="0.2"/>
    <row r="52712" ht="12.75" customHeight="1" x14ac:dyDescent="0.2"/>
    <row r="52713" ht="12.75" customHeight="1" x14ac:dyDescent="0.2"/>
    <row r="52714" ht="12.75" customHeight="1" x14ac:dyDescent="0.2"/>
    <row r="52715" ht="12.75" customHeight="1" x14ac:dyDescent="0.2"/>
    <row r="52716" ht="12.75" customHeight="1" x14ac:dyDescent="0.2"/>
    <row r="52717" ht="12.75" customHeight="1" x14ac:dyDescent="0.2"/>
    <row r="52718" ht="12.75" customHeight="1" x14ac:dyDescent="0.2"/>
    <row r="52719" ht="12.75" customHeight="1" x14ac:dyDescent="0.2"/>
    <row r="52720" ht="12.75" customHeight="1" x14ac:dyDescent="0.2"/>
    <row r="52721" ht="12.75" customHeight="1" x14ac:dyDescent="0.2"/>
    <row r="52722" ht="12.75" customHeight="1" x14ac:dyDescent="0.2"/>
    <row r="52723" ht="12.75" customHeight="1" x14ac:dyDescent="0.2"/>
    <row r="52724" ht="12.75" customHeight="1" x14ac:dyDescent="0.2"/>
    <row r="52725" ht="12.75" customHeight="1" x14ac:dyDescent="0.2"/>
    <row r="52726" ht="12.75" customHeight="1" x14ac:dyDescent="0.2"/>
    <row r="52727" ht="12.75" customHeight="1" x14ac:dyDescent="0.2"/>
    <row r="52728" ht="12.75" customHeight="1" x14ac:dyDescent="0.2"/>
    <row r="52729" ht="12.75" customHeight="1" x14ac:dyDescent="0.2"/>
    <row r="52730" ht="12.75" customHeight="1" x14ac:dyDescent="0.2"/>
    <row r="52731" ht="12.75" customHeight="1" x14ac:dyDescent="0.2"/>
    <row r="52732" ht="12.75" customHeight="1" x14ac:dyDescent="0.2"/>
    <row r="52733" ht="12.75" customHeight="1" x14ac:dyDescent="0.2"/>
    <row r="52734" ht="12.75" customHeight="1" x14ac:dyDescent="0.2"/>
    <row r="52735" ht="12.75" customHeight="1" x14ac:dyDescent="0.2"/>
    <row r="52736" ht="12.75" customHeight="1" x14ac:dyDescent="0.2"/>
    <row r="52737" ht="12.75" customHeight="1" x14ac:dyDescent="0.2"/>
    <row r="52738" ht="12.75" customHeight="1" x14ac:dyDescent="0.2"/>
    <row r="52739" ht="12.75" customHeight="1" x14ac:dyDescent="0.2"/>
    <row r="52740" ht="12.75" customHeight="1" x14ac:dyDescent="0.2"/>
    <row r="52741" ht="12.75" customHeight="1" x14ac:dyDescent="0.2"/>
    <row r="52742" ht="12.75" customHeight="1" x14ac:dyDescent="0.2"/>
    <row r="52743" ht="12.75" customHeight="1" x14ac:dyDescent="0.2"/>
    <row r="52744" ht="12.75" customHeight="1" x14ac:dyDescent="0.2"/>
    <row r="52745" ht="12.75" customHeight="1" x14ac:dyDescent="0.2"/>
    <row r="52746" ht="12.75" customHeight="1" x14ac:dyDescent="0.2"/>
    <row r="52747" ht="12.75" customHeight="1" x14ac:dyDescent="0.2"/>
    <row r="52748" ht="12.75" customHeight="1" x14ac:dyDescent="0.2"/>
    <row r="52749" ht="12.75" customHeight="1" x14ac:dyDescent="0.2"/>
    <row r="52750" ht="12.75" customHeight="1" x14ac:dyDescent="0.2"/>
    <row r="52751" ht="12.75" customHeight="1" x14ac:dyDescent="0.2"/>
    <row r="52752" ht="12.75" customHeight="1" x14ac:dyDescent="0.2"/>
    <row r="52753" ht="12.75" customHeight="1" x14ac:dyDescent="0.2"/>
    <row r="52754" ht="12.75" customHeight="1" x14ac:dyDescent="0.2"/>
    <row r="52755" ht="12.75" customHeight="1" x14ac:dyDescent="0.2"/>
    <row r="52756" ht="12.75" customHeight="1" x14ac:dyDescent="0.2"/>
    <row r="52757" ht="12.75" customHeight="1" x14ac:dyDescent="0.2"/>
    <row r="52758" ht="12.75" customHeight="1" x14ac:dyDescent="0.2"/>
    <row r="52759" ht="12.75" customHeight="1" x14ac:dyDescent="0.2"/>
    <row r="52760" ht="12.75" customHeight="1" x14ac:dyDescent="0.2"/>
    <row r="52761" ht="12.75" customHeight="1" x14ac:dyDescent="0.2"/>
    <row r="52762" ht="12.75" customHeight="1" x14ac:dyDescent="0.2"/>
    <row r="52763" ht="12.75" customHeight="1" x14ac:dyDescent="0.2"/>
    <row r="52764" ht="12.75" customHeight="1" x14ac:dyDescent="0.2"/>
    <row r="52765" ht="12.75" customHeight="1" x14ac:dyDescent="0.2"/>
    <row r="52766" ht="12.75" customHeight="1" x14ac:dyDescent="0.2"/>
    <row r="52767" ht="12.75" customHeight="1" x14ac:dyDescent="0.2"/>
    <row r="52768" ht="12.75" customHeight="1" x14ac:dyDescent="0.2"/>
    <row r="52769" ht="12.75" customHeight="1" x14ac:dyDescent="0.2"/>
    <row r="52770" ht="12.75" customHeight="1" x14ac:dyDescent="0.2"/>
    <row r="52771" ht="12.75" customHeight="1" x14ac:dyDescent="0.2"/>
    <row r="52772" ht="12.75" customHeight="1" x14ac:dyDescent="0.2"/>
    <row r="52773" ht="12.75" customHeight="1" x14ac:dyDescent="0.2"/>
    <row r="52774" ht="12.75" customHeight="1" x14ac:dyDescent="0.2"/>
    <row r="52775" ht="12.75" customHeight="1" x14ac:dyDescent="0.2"/>
    <row r="52776" ht="12.75" customHeight="1" x14ac:dyDescent="0.2"/>
    <row r="52777" ht="12.75" customHeight="1" x14ac:dyDescent="0.2"/>
    <row r="52778" ht="12.75" customHeight="1" x14ac:dyDescent="0.2"/>
    <row r="52779" ht="12.75" customHeight="1" x14ac:dyDescent="0.2"/>
    <row r="52780" ht="12.75" customHeight="1" x14ac:dyDescent="0.2"/>
    <row r="52781" ht="12.75" customHeight="1" x14ac:dyDescent="0.2"/>
    <row r="52782" ht="12.75" customHeight="1" x14ac:dyDescent="0.2"/>
    <row r="52783" ht="12.75" customHeight="1" x14ac:dyDescent="0.2"/>
    <row r="52784" ht="12.75" customHeight="1" x14ac:dyDescent="0.2"/>
    <row r="52785" ht="12.75" customHeight="1" x14ac:dyDescent="0.2"/>
    <row r="52786" ht="12.75" customHeight="1" x14ac:dyDescent="0.2"/>
    <row r="52787" ht="12.75" customHeight="1" x14ac:dyDescent="0.2"/>
    <row r="52788" ht="12.75" customHeight="1" x14ac:dyDescent="0.2"/>
    <row r="52789" ht="12.75" customHeight="1" x14ac:dyDescent="0.2"/>
    <row r="52790" ht="12.75" customHeight="1" x14ac:dyDescent="0.2"/>
    <row r="52791" ht="12.75" customHeight="1" x14ac:dyDescent="0.2"/>
    <row r="52792" ht="12.75" customHeight="1" x14ac:dyDescent="0.2"/>
    <row r="52793" ht="12.75" customHeight="1" x14ac:dyDescent="0.2"/>
    <row r="52794" ht="12.75" customHeight="1" x14ac:dyDescent="0.2"/>
    <row r="52795" ht="12.75" customHeight="1" x14ac:dyDescent="0.2"/>
    <row r="52796" ht="12.75" customHeight="1" x14ac:dyDescent="0.2"/>
    <row r="52797" ht="12.75" customHeight="1" x14ac:dyDescent="0.2"/>
    <row r="52798" ht="12.75" customHeight="1" x14ac:dyDescent="0.2"/>
    <row r="52799" ht="12.75" customHeight="1" x14ac:dyDescent="0.2"/>
    <row r="52800" ht="12.75" customHeight="1" x14ac:dyDescent="0.2"/>
    <row r="52801" ht="12.75" customHeight="1" x14ac:dyDescent="0.2"/>
    <row r="52802" ht="12.75" customHeight="1" x14ac:dyDescent="0.2"/>
    <row r="52803" ht="12.75" customHeight="1" x14ac:dyDescent="0.2"/>
    <row r="52804" ht="12.75" customHeight="1" x14ac:dyDescent="0.2"/>
    <row r="52805" ht="12.75" customHeight="1" x14ac:dyDescent="0.2"/>
    <row r="52806" ht="12.75" customHeight="1" x14ac:dyDescent="0.2"/>
    <row r="52807" ht="12.75" customHeight="1" x14ac:dyDescent="0.2"/>
    <row r="52808" ht="12.75" customHeight="1" x14ac:dyDescent="0.2"/>
    <row r="52809" ht="12.75" customHeight="1" x14ac:dyDescent="0.2"/>
    <row r="52810" ht="12.75" customHeight="1" x14ac:dyDescent="0.2"/>
    <row r="52811" ht="12.75" customHeight="1" x14ac:dyDescent="0.2"/>
    <row r="52812" ht="12.75" customHeight="1" x14ac:dyDescent="0.2"/>
    <row r="52813" ht="12.75" customHeight="1" x14ac:dyDescent="0.2"/>
    <row r="52814" ht="12.75" customHeight="1" x14ac:dyDescent="0.2"/>
    <row r="52815" ht="12.75" customHeight="1" x14ac:dyDescent="0.2"/>
    <row r="52816" ht="12.75" customHeight="1" x14ac:dyDescent="0.2"/>
    <row r="52817" ht="12.75" customHeight="1" x14ac:dyDescent="0.2"/>
    <row r="52818" ht="12.75" customHeight="1" x14ac:dyDescent="0.2"/>
    <row r="52819" ht="12.75" customHeight="1" x14ac:dyDescent="0.2"/>
    <row r="52820" ht="12.75" customHeight="1" x14ac:dyDescent="0.2"/>
    <row r="52821" ht="12.75" customHeight="1" x14ac:dyDescent="0.2"/>
    <row r="52822" ht="12.75" customHeight="1" x14ac:dyDescent="0.2"/>
    <row r="52823" ht="12.75" customHeight="1" x14ac:dyDescent="0.2"/>
    <row r="52824" ht="12.75" customHeight="1" x14ac:dyDescent="0.2"/>
    <row r="52825" ht="12.75" customHeight="1" x14ac:dyDescent="0.2"/>
    <row r="52826" ht="12.75" customHeight="1" x14ac:dyDescent="0.2"/>
    <row r="52827" ht="12.75" customHeight="1" x14ac:dyDescent="0.2"/>
    <row r="52828" ht="12.75" customHeight="1" x14ac:dyDescent="0.2"/>
    <row r="52829" ht="12.75" customHeight="1" x14ac:dyDescent="0.2"/>
    <row r="52830" ht="12.75" customHeight="1" x14ac:dyDescent="0.2"/>
    <row r="52831" ht="12.75" customHeight="1" x14ac:dyDescent="0.2"/>
    <row r="52832" ht="12.75" customHeight="1" x14ac:dyDescent="0.2"/>
    <row r="52833" ht="12.75" customHeight="1" x14ac:dyDescent="0.2"/>
    <row r="52834" ht="12.75" customHeight="1" x14ac:dyDescent="0.2"/>
    <row r="52835" ht="12.75" customHeight="1" x14ac:dyDescent="0.2"/>
    <row r="52836" ht="12.75" customHeight="1" x14ac:dyDescent="0.2"/>
    <row r="52837" ht="12.75" customHeight="1" x14ac:dyDescent="0.2"/>
    <row r="52838" ht="12.75" customHeight="1" x14ac:dyDescent="0.2"/>
    <row r="52839" ht="12.75" customHeight="1" x14ac:dyDescent="0.2"/>
    <row r="52840" ht="12.75" customHeight="1" x14ac:dyDescent="0.2"/>
    <row r="52841" ht="12.75" customHeight="1" x14ac:dyDescent="0.2"/>
    <row r="52842" ht="12.75" customHeight="1" x14ac:dyDescent="0.2"/>
    <row r="52843" ht="12.75" customHeight="1" x14ac:dyDescent="0.2"/>
    <row r="52844" ht="12.75" customHeight="1" x14ac:dyDescent="0.2"/>
    <row r="52845" ht="12.75" customHeight="1" x14ac:dyDescent="0.2"/>
    <row r="52846" ht="12.75" customHeight="1" x14ac:dyDescent="0.2"/>
    <row r="52847" ht="12.75" customHeight="1" x14ac:dyDescent="0.2"/>
    <row r="52848" ht="12.75" customHeight="1" x14ac:dyDescent="0.2"/>
    <row r="52849" ht="12.75" customHeight="1" x14ac:dyDescent="0.2"/>
    <row r="52850" ht="12.75" customHeight="1" x14ac:dyDescent="0.2"/>
    <row r="52851" ht="12.75" customHeight="1" x14ac:dyDescent="0.2"/>
    <row r="52852" ht="12.75" customHeight="1" x14ac:dyDescent="0.2"/>
    <row r="52853" ht="12.75" customHeight="1" x14ac:dyDescent="0.2"/>
    <row r="52854" ht="12.75" customHeight="1" x14ac:dyDescent="0.2"/>
    <row r="52855" ht="12.75" customHeight="1" x14ac:dyDescent="0.2"/>
    <row r="52856" ht="12.75" customHeight="1" x14ac:dyDescent="0.2"/>
    <row r="52857" ht="12.75" customHeight="1" x14ac:dyDescent="0.2"/>
    <row r="52858" ht="12.75" customHeight="1" x14ac:dyDescent="0.2"/>
    <row r="52859" ht="12.75" customHeight="1" x14ac:dyDescent="0.2"/>
    <row r="52860" ht="12.75" customHeight="1" x14ac:dyDescent="0.2"/>
    <row r="52861" ht="12.75" customHeight="1" x14ac:dyDescent="0.2"/>
    <row r="52862" ht="12.75" customHeight="1" x14ac:dyDescent="0.2"/>
    <row r="52863" ht="12.75" customHeight="1" x14ac:dyDescent="0.2"/>
    <row r="52864" ht="12.75" customHeight="1" x14ac:dyDescent="0.2"/>
    <row r="52865" ht="12.75" customHeight="1" x14ac:dyDescent="0.2"/>
    <row r="52866" ht="12.75" customHeight="1" x14ac:dyDescent="0.2"/>
    <row r="52867" ht="12.75" customHeight="1" x14ac:dyDescent="0.2"/>
    <row r="52868" ht="12.75" customHeight="1" x14ac:dyDescent="0.2"/>
    <row r="52869" ht="12.75" customHeight="1" x14ac:dyDescent="0.2"/>
    <row r="52870" ht="12.75" customHeight="1" x14ac:dyDescent="0.2"/>
    <row r="52871" ht="12.75" customHeight="1" x14ac:dyDescent="0.2"/>
    <row r="52872" ht="12.75" customHeight="1" x14ac:dyDescent="0.2"/>
    <row r="52873" ht="12.75" customHeight="1" x14ac:dyDescent="0.2"/>
    <row r="52874" ht="12.75" customHeight="1" x14ac:dyDescent="0.2"/>
    <row r="52875" ht="12.75" customHeight="1" x14ac:dyDescent="0.2"/>
    <row r="52876" ht="12.75" customHeight="1" x14ac:dyDescent="0.2"/>
    <row r="52877" ht="12.75" customHeight="1" x14ac:dyDescent="0.2"/>
    <row r="52878" ht="12.75" customHeight="1" x14ac:dyDescent="0.2"/>
    <row r="52879" ht="12.75" customHeight="1" x14ac:dyDescent="0.2"/>
    <row r="52880" ht="12.75" customHeight="1" x14ac:dyDescent="0.2"/>
    <row r="52881" ht="12.75" customHeight="1" x14ac:dyDescent="0.2"/>
    <row r="52882" ht="12.75" customHeight="1" x14ac:dyDescent="0.2"/>
    <row r="52883" ht="12.75" customHeight="1" x14ac:dyDescent="0.2"/>
    <row r="52884" ht="12.75" customHeight="1" x14ac:dyDescent="0.2"/>
    <row r="52885" ht="12.75" customHeight="1" x14ac:dyDescent="0.2"/>
    <row r="52886" ht="12.75" customHeight="1" x14ac:dyDescent="0.2"/>
    <row r="52887" ht="12.75" customHeight="1" x14ac:dyDescent="0.2"/>
    <row r="52888" ht="12.75" customHeight="1" x14ac:dyDescent="0.2"/>
    <row r="52889" ht="12.75" customHeight="1" x14ac:dyDescent="0.2"/>
    <row r="52890" ht="12.75" customHeight="1" x14ac:dyDescent="0.2"/>
    <row r="52891" ht="12.75" customHeight="1" x14ac:dyDescent="0.2"/>
    <row r="52892" ht="12.75" customHeight="1" x14ac:dyDescent="0.2"/>
    <row r="52893" ht="12.75" customHeight="1" x14ac:dyDescent="0.2"/>
    <row r="52894" ht="12.75" customHeight="1" x14ac:dyDescent="0.2"/>
    <row r="52895" ht="12.75" customHeight="1" x14ac:dyDescent="0.2"/>
    <row r="52896" ht="12.75" customHeight="1" x14ac:dyDescent="0.2"/>
    <row r="52897" ht="12.75" customHeight="1" x14ac:dyDescent="0.2"/>
    <row r="52898" ht="12.75" customHeight="1" x14ac:dyDescent="0.2"/>
    <row r="52899" ht="12.75" customHeight="1" x14ac:dyDescent="0.2"/>
    <row r="52900" ht="12.75" customHeight="1" x14ac:dyDescent="0.2"/>
    <row r="52901" ht="12.75" customHeight="1" x14ac:dyDescent="0.2"/>
    <row r="52902" ht="12.75" customHeight="1" x14ac:dyDescent="0.2"/>
    <row r="52903" ht="12.75" customHeight="1" x14ac:dyDescent="0.2"/>
    <row r="52904" ht="12.75" customHeight="1" x14ac:dyDescent="0.2"/>
    <row r="52905" ht="12.75" customHeight="1" x14ac:dyDescent="0.2"/>
    <row r="52906" ht="12.75" customHeight="1" x14ac:dyDescent="0.2"/>
    <row r="52907" ht="12.75" customHeight="1" x14ac:dyDescent="0.2"/>
    <row r="52908" ht="12.75" customHeight="1" x14ac:dyDescent="0.2"/>
    <row r="52909" ht="12.75" customHeight="1" x14ac:dyDescent="0.2"/>
    <row r="52910" ht="12.75" customHeight="1" x14ac:dyDescent="0.2"/>
    <row r="52911" ht="12.75" customHeight="1" x14ac:dyDescent="0.2"/>
    <row r="52912" ht="12.75" customHeight="1" x14ac:dyDescent="0.2"/>
    <row r="52913" ht="12.75" customHeight="1" x14ac:dyDescent="0.2"/>
    <row r="52914" ht="12.75" customHeight="1" x14ac:dyDescent="0.2"/>
    <row r="52915" ht="12.75" customHeight="1" x14ac:dyDescent="0.2"/>
    <row r="52916" ht="12.75" customHeight="1" x14ac:dyDescent="0.2"/>
    <row r="52917" ht="12.75" customHeight="1" x14ac:dyDescent="0.2"/>
    <row r="52918" ht="12.75" customHeight="1" x14ac:dyDescent="0.2"/>
    <row r="52919" ht="12.75" customHeight="1" x14ac:dyDescent="0.2"/>
    <row r="52920" ht="12.75" customHeight="1" x14ac:dyDescent="0.2"/>
    <row r="52921" ht="12.75" customHeight="1" x14ac:dyDescent="0.2"/>
    <row r="52922" ht="12.75" customHeight="1" x14ac:dyDescent="0.2"/>
    <row r="52923" ht="12.75" customHeight="1" x14ac:dyDescent="0.2"/>
    <row r="52924" ht="12.75" customHeight="1" x14ac:dyDescent="0.2"/>
    <row r="52925" ht="12.75" customHeight="1" x14ac:dyDescent="0.2"/>
    <row r="52926" ht="12.75" customHeight="1" x14ac:dyDescent="0.2"/>
    <row r="52927" ht="12.75" customHeight="1" x14ac:dyDescent="0.2"/>
    <row r="52928" ht="12.75" customHeight="1" x14ac:dyDescent="0.2"/>
    <row r="52929" ht="12.75" customHeight="1" x14ac:dyDescent="0.2"/>
    <row r="52930" ht="12.75" customHeight="1" x14ac:dyDescent="0.2"/>
    <row r="52931" ht="12.75" customHeight="1" x14ac:dyDescent="0.2"/>
    <row r="52932" ht="12.75" customHeight="1" x14ac:dyDescent="0.2"/>
    <row r="52933" ht="12.75" customHeight="1" x14ac:dyDescent="0.2"/>
    <row r="52934" ht="12.75" customHeight="1" x14ac:dyDescent="0.2"/>
    <row r="52935" ht="12.75" customHeight="1" x14ac:dyDescent="0.2"/>
    <row r="52936" ht="12.75" customHeight="1" x14ac:dyDescent="0.2"/>
    <row r="52937" ht="12.75" customHeight="1" x14ac:dyDescent="0.2"/>
    <row r="52938" ht="12.75" customHeight="1" x14ac:dyDescent="0.2"/>
    <row r="52939" ht="12.75" customHeight="1" x14ac:dyDescent="0.2"/>
    <row r="52940" ht="12.75" customHeight="1" x14ac:dyDescent="0.2"/>
    <row r="52941" ht="12.75" customHeight="1" x14ac:dyDescent="0.2"/>
    <row r="52942" ht="12.75" customHeight="1" x14ac:dyDescent="0.2"/>
    <row r="52943" ht="12.75" customHeight="1" x14ac:dyDescent="0.2"/>
    <row r="52944" ht="12.75" customHeight="1" x14ac:dyDescent="0.2"/>
    <row r="52945" ht="12.75" customHeight="1" x14ac:dyDescent="0.2"/>
    <row r="52946" ht="12.75" customHeight="1" x14ac:dyDescent="0.2"/>
    <row r="52947" ht="12.75" customHeight="1" x14ac:dyDescent="0.2"/>
    <row r="52948" ht="12.75" customHeight="1" x14ac:dyDescent="0.2"/>
    <row r="52949" ht="12.75" customHeight="1" x14ac:dyDescent="0.2"/>
    <row r="52950" ht="12.75" customHeight="1" x14ac:dyDescent="0.2"/>
    <row r="52951" ht="12.75" customHeight="1" x14ac:dyDescent="0.2"/>
    <row r="52952" ht="12.75" customHeight="1" x14ac:dyDescent="0.2"/>
    <row r="52953" ht="12.75" customHeight="1" x14ac:dyDescent="0.2"/>
    <row r="52954" ht="12.75" customHeight="1" x14ac:dyDescent="0.2"/>
    <row r="52955" ht="12.75" customHeight="1" x14ac:dyDescent="0.2"/>
    <row r="52956" ht="12.75" customHeight="1" x14ac:dyDescent="0.2"/>
    <row r="52957" ht="12.75" customHeight="1" x14ac:dyDescent="0.2"/>
    <row r="52958" ht="12.75" customHeight="1" x14ac:dyDescent="0.2"/>
    <row r="52959" ht="12.75" customHeight="1" x14ac:dyDescent="0.2"/>
    <row r="52960" ht="12.75" customHeight="1" x14ac:dyDescent="0.2"/>
    <row r="52961" ht="12.75" customHeight="1" x14ac:dyDescent="0.2"/>
    <row r="52962" ht="12.75" customHeight="1" x14ac:dyDescent="0.2"/>
    <row r="52963" ht="12.75" customHeight="1" x14ac:dyDescent="0.2"/>
    <row r="52964" ht="12.75" customHeight="1" x14ac:dyDescent="0.2"/>
    <row r="52965" ht="12.75" customHeight="1" x14ac:dyDescent="0.2"/>
    <row r="52966" ht="12.75" customHeight="1" x14ac:dyDescent="0.2"/>
    <row r="52967" ht="12.75" customHeight="1" x14ac:dyDescent="0.2"/>
    <row r="52968" ht="12.75" customHeight="1" x14ac:dyDescent="0.2"/>
    <row r="52969" ht="12.75" customHeight="1" x14ac:dyDescent="0.2"/>
    <row r="52970" ht="12.75" customHeight="1" x14ac:dyDescent="0.2"/>
    <row r="52971" ht="12.75" customHeight="1" x14ac:dyDescent="0.2"/>
    <row r="52972" ht="12.75" customHeight="1" x14ac:dyDescent="0.2"/>
    <row r="52973" ht="12.75" customHeight="1" x14ac:dyDescent="0.2"/>
    <row r="52974" ht="12.75" customHeight="1" x14ac:dyDescent="0.2"/>
    <row r="52975" ht="12.75" customHeight="1" x14ac:dyDescent="0.2"/>
    <row r="52976" ht="12.75" customHeight="1" x14ac:dyDescent="0.2"/>
    <row r="52977" ht="12.75" customHeight="1" x14ac:dyDescent="0.2"/>
    <row r="52978" ht="12.75" customHeight="1" x14ac:dyDescent="0.2"/>
    <row r="52979" ht="12.75" customHeight="1" x14ac:dyDescent="0.2"/>
    <row r="52980" ht="12.75" customHeight="1" x14ac:dyDescent="0.2"/>
    <row r="52981" ht="12.75" customHeight="1" x14ac:dyDescent="0.2"/>
    <row r="52982" ht="12.75" customHeight="1" x14ac:dyDescent="0.2"/>
    <row r="52983" ht="12.75" customHeight="1" x14ac:dyDescent="0.2"/>
    <row r="52984" ht="12.75" customHeight="1" x14ac:dyDescent="0.2"/>
    <row r="52985" ht="12.75" customHeight="1" x14ac:dyDescent="0.2"/>
    <row r="52986" ht="12.75" customHeight="1" x14ac:dyDescent="0.2"/>
    <row r="52987" ht="12.75" customHeight="1" x14ac:dyDescent="0.2"/>
    <row r="52988" ht="12.75" customHeight="1" x14ac:dyDescent="0.2"/>
    <row r="52989" ht="12.75" customHeight="1" x14ac:dyDescent="0.2"/>
    <row r="52990" ht="12.75" customHeight="1" x14ac:dyDescent="0.2"/>
    <row r="52991" ht="12.75" customHeight="1" x14ac:dyDescent="0.2"/>
    <row r="52992" ht="12.75" customHeight="1" x14ac:dyDescent="0.2"/>
    <row r="52993" ht="12.75" customHeight="1" x14ac:dyDescent="0.2"/>
    <row r="52994" ht="12.75" customHeight="1" x14ac:dyDescent="0.2"/>
    <row r="52995" ht="12.75" customHeight="1" x14ac:dyDescent="0.2"/>
    <row r="52996" ht="12.75" customHeight="1" x14ac:dyDescent="0.2"/>
    <row r="52997" ht="12.75" customHeight="1" x14ac:dyDescent="0.2"/>
    <row r="52998" ht="12.75" customHeight="1" x14ac:dyDescent="0.2"/>
    <row r="52999" ht="12.75" customHeight="1" x14ac:dyDescent="0.2"/>
    <row r="53000" ht="12.75" customHeight="1" x14ac:dyDescent="0.2"/>
    <row r="53001" ht="12.75" customHeight="1" x14ac:dyDescent="0.2"/>
    <row r="53002" ht="12.75" customHeight="1" x14ac:dyDescent="0.2"/>
    <row r="53003" ht="12.75" customHeight="1" x14ac:dyDescent="0.2"/>
    <row r="53004" ht="12.75" customHeight="1" x14ac:dyDescent="0.2"/>
    <row r="53005" ht="12.75" customHeight="1" x14ac:dyDescent="0.2"/>
    <row r="53006" ht="12.75" customHeight="1" x14ac:dyDescent="0.2"/>
    <row r="53007" ht="12.75" customHeight="1" x14ac:dyDescent="0.2"/>
    <row r="53008" ht="12.75" customHeight="1" x14ac:dyDescent="0.2"/>
    <row r="53009" ht="12.75" customHeight="1" x14ac:dyDescent="0.2"/>
    <row r="53010" ht="12.75" customHeight="1" x14ac:dyDescent="0.2"/>
    <row r="53011" ht="12.75" customHeight="1" x14ac:dyDescent="0.2"/>
    <row r="53012" ht="12.75" customHeight="1" x14ac:dyDescent="0.2"/>
    <row r="53013" ht="12.75" customHeight="1" x14ac:dyDescent="0.2"/>
    <row r="53014" ht="12.75" customHeight="1" x14ac:dyDescent="0.2"/>
    <row r="53015" ht="12.75" customHeight="1" x14ac:dyDescent="0.2"/>
    <row r="53016" ht="12.75" customHeight="1" x14ac:dyDescent="0.2"/>
    <row r="53017" ht="12.75" customHeight="1" x14ac:dyDescent="0.2"/>
    <row r="53018" ht="12.75" customHeight="1" x14ac:dyDescent="0.2"/>
    <row r="53019" ht="12.75" customHeight="1" x14ac:dyDescent="0.2"/>
    <row r="53020" ht="12.75" customHeight="1" x14ac:dyDescent="0.2"/>
    <row r="53021" ht="12.75" customHeight="1" x14ac:dyDescent="0.2"/>
    <row r="53022" ht="12.75" customHeight="1" x14ac:dyDescent="0.2"/>
    <row r="53023" ht="12.75" customHeight="1" x14ac:dyDescent="0.2"/>
    <row r="53024" ht="12.75" customHeight="1" x14ac:dyDescent="0.2"/>
    <row r="53025" ht="12.75" customHeight="1" x14ac:dyDescent="0.2"/>
    <row r="53026" ht="12.75" customHeight="1" x14ac:dyDescent="0.2"/>
    <row r="53027" ht="12.75" customHeight="1" x14ac:dyDescent="0.2"/>
    <row r="53028" ht="12.75" customHeight="1" x14ac:dyDescent="0.2"/>
    <row r="53029" ht="12.75" customHeight="1" x14ac:dyDescent="0.2"/>
    <row r="53030" ht="12.75" customHeight="1" x14ac:dyDescent="0.2"/>
    <row r="53031" ht="12.75" customHeight="1" x14ac:dyDescent="0.2"/>
    <row r="53032" ht="12.75" customHeight="1" x14ac:dyDescent="0.2"/>
    <row r="53033" ht="12.75" customHeight="1" x14ac:dyDescent="0.2"/>
    <row r="53034" ht="12.75" customHeight="1" x14ac:dyDescent="0.2"/>
    <row r="53035" ht="12.75" customHeight="1" x14ac:dyDescent="0.2"/>
    <row r="53036" ht="12.75" customHeight="1" x14ac:dyDescent="0.2"/>
    <row r="53037" ht="12.75" customHeight="1" x14ac:dyDescent="0.2"/>
    <row r="53038" ht="12.75" customHeight="1" x14ac:dyDescent="0.2"/>
    <row r="53039" ht="12.75" customHeight="1" x14ac:dyDescent="0.2"/>
    <row r="53040" ht="12.75" customHeight="1" x14ac:dyDescent="0.2"/>
    <row r="53041" ht="12.75" customHeight="1" x14ac:dyDescent="0.2"/>
    <row r="53042" ht="12.75" customHeight="1" x14ac:dyDescent="0.2"/>
    <row r="53043" ht="12.75" customHeight="1" x14ac:dyDescent="0.2"/>
    <row r="53044" ht="12.75" customHeight="1" x14ac:dyDescent="0.2"/>
    <row r="53045" ht="12.75" customHeight="1" x14ac:dyDescent="0.2"/>
    <row r="53046" ht="12.75" customHeight="1" x14ac:dyDescent="0.2"/>
    <row r="53047" ht="12.75" customHeight="1" x14ac:dyDescent="0.2"/>
    <row r="53048" ht="12.75" customHeight="1" x14ac:dyDescent="0.2"/>
    <row r="53049" ht="12.75" customHeight="1" x14ac:dyDescent="0.2"/>
    <row r="53050" ht="12.75" customHeight="1" x14ac:dyDescent="0.2"/>
    <row r="53051" ht="12.75" customHeight="1" x14ac:dyDescent="0.2"/>
    <row r="53052" ht="12.75" customHeight="1" x14ac:dyDescent="0.2"/>
    <row r="53053" ht="12.75" customHeight="1" x14ac:dyDescent="0.2"/>
    <row r="53054" ht="12.75" customHeight="1" x14ac:dyDescent="0.2"/>
    <row r="53055" ht="12.75" customHeight="1" x14ac:dyDescent="0.2"/>
    <row r="53056" ht="12.75" customHeight="1" x14ac:dyDescent="0.2"/>
    <row r="53057" ht="12.75" customHeight="1" x14ac:dyDescent="0.2"/>
    <row r="53058" ht="12.75" customHeight="1" x14ac:dyDescent="0.2"/>
    <row r="53059" ht="12.75" customHeight="1" x14ac:dyDescent="0.2"/>
    <row r="53060" ht="12.75" customHeight="1" x14ac:dyDescent="0.2"/>
    <row r="53061" ht="12.75" customHeight="1" x14ac:dyDescent="0.2"/>
    <row r="53062" ht="12.75" customHeight="1" x14ac:dyDescent="0.2"/>
    <row r="53063" ht="12.75" customHeight="1" x14ac:dyDescent="0.2"/>
    <row r="53064" ht="12.75" customHeight="1" x14ac:dyDescent="0.2"/>
    <row r="53065" ht="12.75" customHeight="1" x14ac:dyDescent="0.2"/>
    <row r="53066" ht="12.75" customHeight="1" x14ac:dyDescent="0.2"/>
    <row r="53067" ht="12.75" customHeight="1" x14ac:dyDescent="0.2"/>
    <row r="53068" ht="12.75" customHeight="1" x14ac:dyDescent="0.2"/>
    <row r="53069" ht="12.75" customHeight="1" x14ac:dyDescent="0.2"/>
    <row r="53070" ht="12.75" customHeight="1" x14ac:dyDescent="0.2"/>
    <row r="53071" ht="12.75" customHeight="1" x14ac:dyDescent="0.2"/>
    <row r="53072" ht="12.75" customHeight="1" x14ac:dyDescent="0.2"/>
    <row r="53073" ht="12.75" customHeight="1" x14ac:dyDescent="0.2"/>
    <row r="53074" ht="12.75" customHeight="1" x14ac:dyDescent="0.2"/>
    <row r="53075" ht="12.75" customHeight="1" x14ac:dyDescent="0.2"/>
    <row r="53076" ht="12.75" customHeight="1" x14ac:dyDescent="0.2"/>
    <row r="53077" ht="12.75" customHeight="1" x14ac:dyDescent="0.2"/>
    <row r="53078" ht="12.75" customHeight="1" x14ac:dyDescent="0.2"/>
    <row r="53079" ht="12.75" customHeight="1" x14ac:dyDescent="0.2"/>
    <row r="53080" ht="12.75" customHeight="1" x14ac:dyDescent="0.2"/>
    <row r="53081" ht="12.75" customHeight="1" x14ac:dyDescent="0.2"/>
    <row r="53082" ht="12.75" customHeight="1" x14ac:dyDescent="0.2"/>
    <row r="53083" ht="12.75" customHeight="1" x14ac:dyDescent="0.2"/>
    <row r="53084" ht="12.75" customHeight="1" x14ac:dyDescent="0.2"/>
    <row r="53085" ht="12.75" customHeight="1" x14ac:dyDescent="0.2"/>
    <row r="53086" ht="12.75" customHeight="1" x14ac:dyDescent="0.2"/>
    <row r="53087" ht="12.75" customHeight="1" x14ac:dyDescent="0.2"/>
    <row r="53088" ht="12.75" customHeight="1" x14ac:dyDescent="0.2"/>
    <row r="53089" ht="12.75" customHeight="1" x14ac:dyDescent="0.2"/>
    <row r="53090" ht="12.75" customHeight="1" x14ac:dyDescent="0.2"/>
    <row r="53091" ht="12.75" customHeight="1" x14ac:dyDescent="0.2"/>
    <row r="53092" ht="12.75" customHeight="1" x14ac:dyDescent="0.2"/>
    <row r="53093" ht="12.75" customHeight="1" x14ac:dyDescent="0.2"/>
    <row r="53094" ht="12.75" customHeight="1" x14ac:dyDescent="0.2"/>
    <row r="53095" ht="12.75" customHeight="1" x14ac:dyDescent="0.2"/>
    <row r="53096" ht="12.75" customHeight="1" x14ac:dyDescent="0.2"/>
    <row r="53097" ht="12.75" customHeight="1" x14ac:dyDescent="0.2"/>
    <row r="53098" ht="12.75" customHeight="1" x14ac:dyDescent="0.2"/>
    <row r="53099" ht="12.75" customHeight="1" x14ac:dyDescent="0.2"/>
    <row r="53100" ht="12.75" customHeight="1" x14ac:dyDescent="0.2"/>
    <row r="53101" ht="12.75" customHeight="1" x14ac:dyDescent="0.2"/>
    <row r="53102" ht="12.75" customHeight="1" x14ac:dyDescent="0.2"/>
    <row r="53103" ht="12.75" customHeight="1" x14ac:dyDescent="0.2"/>
    <row r="53104" ht="12.75" customHeight="1" x14ac:dyDescent="0.2"/>
    <row r="53105" ht="12.75" customHeight="1" x14ac:dyDescent="0.2"/>
    <row r="53106" ht="12.75" customHeight="1" x14ac:dyDescent="0.2"/>
    <row r="53107" ht="12.75" customHeight="1" x14ac:dyDescent="0.2"/>
    <row r="53108" ht="12.75" customHeight="1" x14ac:dyDescent="0.2"/>
    <row r="53109" ht="12.75" customHeight="1" x14ac:dyDescent="0.2"/>
    <row r="53110" ht="12.75" customHeight="1" x14ac:dyDescent="0.2"/>
    <row r="53111" ht="12.75" customHeight="1" x14ac:dyDescent="0.2"/>
    <row r="53112" ht="12.75" customHeight="1" x14ac:dyDescent="0.2"/>
    <row r="53113" ht="12.75" customHeight="1" x14ac:dyDescent="0.2"/>
    <row r="53114" ht="12.75" customHeight="1" x14ac:dyDescent="0.2"/>
    <row r="53115" ht="12.75" customHeight="1" x14ac:dyDescent="0.2"/>
    <row r="53116" ht="12.75" customHeight="1" x14ac:dyDescent="0.2"/>
    <row r="53117" ht="12.75" customHeight="1" x14ac:dyDescent="0.2"/>
    <row r="53118" ht="12.75" customHeight="1" x14ac:dyDescent="0.2"/>
    <row r="53119" ht="12.75" customHeight="1" x14ac:dyDescent="0.2"/>
    <row r="53120" ht="12.75" customHeight="1" x14ac:dyDescent="0.2"/>
    <row r="53121" ht="12.75" customHeight="1" x14ac:dyDescent="0.2"/>
    <row r="53122" ht="12.75" customHeight="1" x14ac:dyDescent="0.2"/>
    <row r="53123" ht="12.75" customHeight="1" x14ac:dyDescent="0.2"/>
    <row r="53124" ht="12.75" customHeight="1" x14ac:dyDescent="0.2"/>
    <row r="53125" ht="12.75" customHeight="1" x14ac:dyDescent="0.2"/>
    <row r="53126" ht="12.75" customHeight="1" x14ac:dyDescent="0.2"/>
    <row r="53127" ht="12.75" customHeight="1" x14ac:dyDescent="0.2"/>
    <row r="53128" ht="12.75" customHeight="1" x14ac:dyDescent="0.2"/>
    <row r="53129" ht="12.75" customHeight="1" x14ac:dyDescent="0.2"/>
    <row r="53130" ht="12.75" customHeight="1" x14ac:dyDescent="0.2"/>
    <row r="53131" ht="12.75" customHeight="1" x14ac:dyDescent="0.2"/>
    <row r="53132" ht="12.75" customHeight="1" x14ac:dyDescent="0.2"/>
    <row r="53133" ht="12.75" customHeight="1" x14ac:dyDescent="0.2"/>
    <row r="53134" ht="12.75" customHeight="1" x14ac:dyDescent="0.2"/>
    <row r="53135" ht="12.75" customHeight="1" x14ac:dyDescent="0.2"/>
    <row r="53136" ht="12.75" customHeight="1" x14ac:dyDescent="0.2"/>
    <row r="53137" ht="12.75" customHeight="1" x14ac:dyDescent="0.2"/>
    <row r="53138" ht="12.75" customHeight="1" x14ac:dyDescent="0.2"/>
    <row r="53139" ht="12.75" customHeight="1" x14ac:dyDescent="0.2"/>
    <row r="53140" ht="12.75" customHeight="1" x14ac:dyDescent="0.2"/>
    <row r="53141" ht="12.75" customHeight="1" x14ac:dyDescent="0.2"/>
    <row r="53142" ht="12.75" customHeight="1" x14ac:dyDescent="0.2"/>
    <row r="53143" ht="12.75" customHeight="1" x14ac:dyDescent="0.2"/>
    <row r="53144" ht="12.75" customHeight="1" x14ac:dyDescent="0.2"/>
    <row r="53145" ht="12.75" customHeight="1" x14ac:dyDescent="0.2"/>
    <row r="53146" ht="12.75" customHeight="1" x14ac:dyDescent="0.2"/>
    <row r="53147" ht="12.75" customHeight="1" x14ac:dyDescent="0.2"/>
    <row r="53148" ht="12.75" customHeight="1" x14ac:dyDescent="0.2"/>
    <row r="53149" ht="12.75" customHeight="1" x14ac:dyDescent="0.2"/>
    <row r="53150" ht="12.75" customHeight="1" x14ac:dyDescent="0.2"/>
    <row r="53151" ht="12.75" customHeight="1" x14ac:dyDescent="0.2"/>
    <row r="53152" ht="12.75" customHeight="1" x14ac:dyDescent="0.2"/>
    <row r="53153" ht="12.75" customHeight="1" x14ac:dyDescent="0.2"/>
    <row r="53154" ht="12.75" customHeight="1" x14ac:dyDescent="0.2"/>
    <row r="53155" ht="12.75" customHeight="1" x14ac:dyDescent="0.2"/>
    <row r="53156" ht="12.75" customHeight="1" x14ac:dyDescent="0.2"/>
    <row r="53157" ht="12.75" customHeight="1" x14ac:dyDescent="0.2"/>
    <row r="53158" ht="12.75" customHeight="1" x14ac:dyDescent="0.2"/>
    <row r="53159" ht="12.75" customHeight="1" x14ac:dyDescent="0.2"/>
    <row r="53160" ht="12.75" customHeight="1" x14ac:dyDescent="0.2"/>
    <row r="53161" ht="12.75" customHeight="1" x14ac:dyDescent="0.2"/>
    <row r="53162" ht="12.75" customHeight="1" x14ac:dyDescent="0.2"/>
    <row r="53163" ht="12.75" customHeight="1" x14ac:dyDescent="0.2"/>
    <row r="53164" ht="12.75" customHeight="1" x14ac:dyDescent="0.2"/>
    <row r="53165" ht="12.75" customHeight="1" x14ac:dyDescent="0.2"/>
    <row r="53166" ht="12.75" customHeight="1" x14ac:dyDescent="0.2"/>
    <row r="53167" ht="12.75" customHeight="1" x14ac:dyDescent="0.2"/>
    <row r="53168" ht="12.75" customHeight="1" x14ac:dyDescent="0.2"/>
    <row r="53169" ht="12.75" customHeight="1" x14ac:dyDescent="0.2"/>
    <row r="53170" ht="12.75" customHeight="1" x14ac:dyDescent="0.2"/>
    <row r="53171" ht="12.75" customHeight="1" x14ac:dyDescent="0.2"/>
    <row r="53172" ht="12.75" customHeight="1" x14ac:dyDescent="0.2"/>
    <row r="53173" ht="12.75" customHeight="1" x14ac:dyDescent="0.2"/>
    <row r="53174" ht="12.75" customHeight="1" x14ac:dyDescent="0.2"/>
    <row r="53175" ht="12.75" customHeight="1" x14ac:dyDescent="0.2"/>
    <row r="53176" ht="12.75" customHeight="1" x14ac:dyDescent="0.2"/>
    <row r="53177" ht="12.75" customHeight="1" x14ac:dyDescent="0.2"/>
    <row r="53178" ht="12.75" customHeight="1" x14ac:dyDescent="0.2"/>
    <row r="53179" ht="12.75" customHeight="1" x14ac:dyDescent="0.2"/>
    <row r="53180" ht="12.75" customHeight="1" x14ac:dyDescent="0.2"/>
    <row r="53181" ht="12.75" customHeight="1" x14ac:dyDescent="0.2"/>
    <row r="53182" ht="12.75" customHeight="1" x14ac:dyDescent="0.2"/>
    <row r="53183" ht="12.75" customHeight="1" x14ac:dyDescent="0.2"/>
    <row r="53184" ht="12.75" customHeight="1" x14ac:dyDescent="0.2"/>
    <row r="53185" ht="12.75" customHeight="1" x14ac:dyDescent="0.2"/>
    <row r="53186" ht="12.75" customHeight="1" x14ac:dyDescent="0.2"/>
    <row r="53187" ht="12.75" customHeight="1" x14ac:dyDescent="0.2"/>
    <row r="53188" ht="12.75" customHeight="1" x14ac:dyDescent="0.2"/>
    <row r="53189" ht="12.75" customHeight="1" x14ac:dyDescent="0.2"/>
    <row r="53190" ht="12.75" customHeight="1" x14ac:dyDescent="0.2"/>
    <row r="53191" ht="12.75" customHeight="1" x14ac:dyDescent="0.2"/>
    <row r="53192" ht="12.75" customHeight="1" x14ac:dyDescent="0.2"/>
    <row r="53193" ht="12.75" customHeight="1" x14ac:dyDescent="0.2"/>
    <row r="53194" ht="12.75" customHeight="1" x14ac:dyDescent="0.2"/>
    <row r="53195" ht="12.75" customHeight="1" x14ac:dyDescent="0.2"/>
    <row r="53196" ht="12.75" customHeight="1" x14ac:dyDescent="0.2"/>
    <row r="53197" ht="12.75" customHeight="1" x14ac:dyDescent="0.2"/>
    <row r="53198" ht="12.75" customHeight="1" x14ac:dyDescent="0.2"/>
    <row r="53199" ht="12.75" customHeight="1" x14ac:dyDescent="0.2"/>
    <row r="53200" ht="12.75" customHeight="1" x14ac:dyDescent="0.2"/>
    <row r="53201" ht="12.75" customHeight="1" x14ac:dyDescent="0.2"/>
    <row r="53202" ht="12.75" customHeight="1" x14ac:dyDescent="0.2"/>
    <row r="53203" ht="12.75" customHeight="1" x14ac:dyDescent="0.2"/>
    <row r="53204" ht="12.75" customHeight="1" x14ac:dyDescent="0.2"/>
    <row r="53205" ht="12.75" customHeight="1" x14ac:dyDescent="0.2"/>
    <row r="53206" ht="12.75" customHeight="1" x14ac:dyDescent="0.2"/>
    <row r="53207" ht="12.75" customHeight="1" x14ac:dyDescent="0.2"/>
    <row r="53208" ht="12.75" customHeight="1" x14ac:dyDescent="0.2"/>
    <row r="53209" ht="12.75" customHeight="1" x14ac:dyDescent="0.2"/>
    <row r="53210" ht="12.75" customHeight="1" x14ac:dyDescent="0.2"/>
    <row r="53211" ht="12.75" customHeight="1" x14ac:dyDescent="0.2"/>
    <row r="53212" ht="12.75" customHeight="1" x14ac:dyDescent="0.2"/>
    <row r="53213" ht="12.75" customHeight="1" x14ac:dyDescent="0.2"/>
    <row r="53214" ht="12.75" customHeight="1" x14ac:dyDescent="0.2"/>
    <row r="53215" ht="12.75" customHeight="1" x14ac:dyDescent="0.2"/>
    <row r="53216" ht="12.75" customHeight="1" x14ac:dyDescent="0.2"/>
    <row r="53217" ht="12.75" customHeight="1" x14ac:dyDescent="0.2"/>
    <row r="53218" ht="12.75" customHeight="1" x14ac:dyDescent="0.2"/>
    <row r="53219" ht="12.75" customHeight="1" x14ac:dyDescent="0.2"/>
    <row r="53220" ht="12.75" customHeight="1" x14ac:dyDescent="0.2"/>
    <row r="53221" ht="12.75" customHeight="1" x14ac:dyDescent="0.2"/>
    <row r="53222" ht="12.75" customHeight="1" x14ac:dyDescent="0.2"/>
    <row r="53223" ht="12.75" customHeight="1" x14ac:dyDescent="0.2"/>
    <row r="53224" ht="12.75" customHeight="1" x14ac:dyDescent="0.2"/>
    <row r="53225" ht="12.75" customHeight="1" x14ac:dyDescent="0.2"/>
    <row r="53226" ht="12.75" customHeight="1" x14ac:dyDescent="0.2"/>
    <row r="53227" ht="12.75" customHeight="1" x14ac:dyDescent="0.2"/>
    <row r="53228" ht="12.75" customHeight="1" x14ac:dyDescent="0.2"/>
    <row r="53229" ht="12.75" customHeight="1" x14ac:dyDescent="0.2"/>
    <row r="53230" ht="12.75" customHeight="1" x14ac:dyDescent="0.2"/>
    <row r="53231" ht="12.75" customHeight="1" x14ac:dyDescent="0.2"/>
    <row r="53232" ht="12.75" customHeight="1" x14ac:dyDescent="0.2"/>
    <row r="53233" ht="12.75" customHeight="1" x14ac:dyDescent="0.2"/>
    <row r="53234" ht="12.75" customHeight="1" x14ac:dyDescent="0.2"/>
    <row r="53235" ht="12.75" customHeight="1" x14ac:dyDescent="0.2"/>
    <row r="53236" ht="12.75" customHeight="1" x14ac:dyDescent="0.2"/>
    <row r="53237" ht="12.75" customHeight="1" x14ac:dyDescent="0.2"/>
    <row r="53238" ht="12.75" customHeight="1" x14ac:dyDescent="0.2"/>
    <row r="53239" ht="12.75" customHeight="1" x14ac:dyDescent="0.2"/>
    <row r="53240" ht="12.75" customHeight="1" x14ac:dyDescent="0.2"/>
    <row r="53241" ht="12.75" customHeight="1" x14ac:dyDescent="0.2"/>
    <row r="53242" ht="12.75" customHeight="1" x14ac:dyDescent="0.2"/>
    <row r="53243" ht="12.75" customHeight="1" x14ac:dyDescent="0.2"/>
    <row r="53244" ht="12.75" customHeight="1" x14ac:dyDescent="0.2"/>
    <row r="53245" ht="12.75" customHeight="1" x14ac:dyDescent="0.2"/>
    <row r="53246" ht="12.75" customHeight="1" x14ac:dyDescent="0.2"/>
    <row r="53247" ht="12.75" customHeight="1" x14ac:dyDescent="0.2"/>
    <row r="53248" ht="12.75" customHeight="1" x14ac:dyDescent="0.2"/>
    <row r="53249" ht="12.75" customHeight="1" x14ac:dyDescent="0.2"/>
    <row r="53250" ht="12.75" customHeight="1" x14ac:dyDescent="0.2"/>
    <row r="53251" ht="12.75" customHeight="1" x14ac:dyDescent="0.2"/>
    <row r="53252" ht="12.75" customHeight="1" x14ac:dyDescent="0.2"/>
    <row r="53253" ht="12.75" customHeight="1" x14ac:dyDescent="0.2"/>
    <row r="53254" ht="12.75" customHeight="1" x14ac:dyDescent="0.2"/>
    <row r="53255" ht="12.75" customHeight="1" x14ac:dyDescent="0.2"/>
    <row r="53256" ht="12.75" customHeight="1" x14ac:dyDescent="0.2"/>
    <row r="53257" ht="12.75" customHeight="1" x14ac:dyDescent="0.2"/>
    <row r="53258" ht="12.75" customHeight="1" x14ac:dyDescent="0.2"/>
    <row r="53259" ht="12.75" customHeight="1" x14ac:dyDescent="0.2"/>
    <row r="53260" ht="12.75" customHeight="1" x14ac:dyDescent="0.2"/>
    <row r="53261" ht="12.75" customHeight="1" x14ac:dyDescent="0.2"/>
    <row r="53262" ht="12.75" customHeight="1" x14ac:dyDescent="0.2"/>
    <row r="53263" ht="12.75" customHeight="1" x14ac:dyDescent="0.2"/>
    <row r="53264" ht="12.75" customHeight="1" x14ac:dyDescent="0.2"/>
    <row r="53265" ht="12.75" customHeight="1" x14ac:dyDescent="0.2"/>
    <row r="53266" ht="12.75" customHeight="1" x14ac:dyDescent="0.2"/>
    <row r="53267" ht="12.75" customHeight="1" x14ac:dyDescent="0.2"/>
    <row r="53268" ht="12.75" customHeight="1" x14ac:dyDescent="0.2"/>
    <row r="53269" ht="12.75" customHeight="1" x14ac:dyDescent="0.2"/>
    <row r="53270" ht="12.75" customHeight="1" x14ac:dyDescent="0.2"/>
    <row r="53271" ht="12.75" customHeight="1" x14ac:dyDescent="0.2"/>
    <row r="53272" ht="12.75" customHeight="1" x14ac:dyDescent="0.2"/>
    <row r="53273" ht="12.75" customHeight="1" x14ac:dyDescent="0.2"/>
    <row r="53274" ht="12.75" customHeight="1" x14ac:dyDescent="0.2"/>
    <row r="53275" ht="12.75" customHeight="1" x14ac:dyDescent="0.2"/>
    <row r="53276" ht="12.75" customHeight="1" x14ac:dyDescent="0.2"/>
    <row r="53277" ht="12.75" customHeight="1" x14ac:dyDescent="0.2"/>
    <row r="53278" ht="12.75" customHeight="1" x14ac:dyDescent="0.2"/>
    <row r="53279" ht="12.75" customHeight="1" x14ac:dyDescent="0.2"/>
    <row r="53280" ht="12.75" customHeight="1" x14ac:dyDescent="0.2"/>
    <row r="53281" ht="12.75" customHeight="1" x14ac:dyDescent="0.2"/>
    <row r="53282" ht="12.75" customHeight="1" x14ac:dyDescent="0.2"/>
    <row r="53283" ht="12.75" customHeight="1" x14ac:dyDescent="0.2"/>
    <row r="53284" ht="12.75" customHeight="1" x14ac:dyDescent="0.2"/>
    <row r="53285" ht="12.75" customHeight="1" x14ac:dyDescent="0.2"/>
    <row r="53286" ht="12.75" customHeight="1" x14ac:dyDescent="0.2"/>
    <row r="53287" ht="12.75" customHeight="1" x14ac:dyDescent="0.2"/>
    <row r="53288" ht="12.75" customHeight="1" x14ac:dyDescent="0.2"/>
    <row r="53289" ht="12.75" customHeight="1" x14ac:dyDescent="0.2"/>
    <row r="53290" ht="12.75" customHeight="1" x14ac:dyDescent="0.2"/>
    <row r="53291" ht="12.75" customHeight="1" x14ac:dyDescent="0.2"/>
    <row r="53292" ht="12.75" customHeight="1" x14ac:dyDescent="0.2"/>
    <row r="53293" ht="12.75" customHeight="1" x14ac:dyDescent="0.2"/>
    <row r="53294" ht="12.75" customHeight="1" x14ac:dyDescent="0.2"/>
    <row r="53295" ht="12.75" customHeight="1" x14ac:dyDescent="0.2"/>
    <row r="53296" ht="12.75" customHeight="1" x14ac:dyDescent="0.2"/>
    <row r="53297" ht="12.75" customHeight="1" x14ac:dyDescent="0.2"/>
    <row r="53298" ht="12.75" customHeight="1" x14ac:dyDescent="0.2"/>
    <row r="53299" ht="12.75" customHeight="1" x14ac:dyDescent="0.2"/>
    <row r="53300" ht="12.75" customHeight="1" x14ac:dyDescent="0.2"/>
    <row r="53301" ht="12.75" customHeight="1" x14ac:dyDescent="0.2"/>
    <row r="53302" ht="12.75" customHeight="1" x14ac:dyDescent="0.2"/>
    <row r="53303" ht="12.75" customHeight="1" x14ac:dyDescent="0.2"/>
    <row r="53304" ht="12.75" customHeight="1" x14ac:dyDescent="0.2"/>
    <row r="53305" ht="12.75" customHeight="1" x14ac:dyDescent="0.2"/>
    <row r="53306" ht="12.75" customHeight="1" x14ac:dyDescent="0.2"/>
    <row r="53307" ht="12.75" customHeight="1" x14ac:dyDescent="0.2"/>
    <row r="53308" ht="12.75" customHeight="1" x14ac:dyDescent="0.2"/>
    <row r="53309" ht="12.75" customHeight="1" x14ac:dyDescent="0.2"/>
    <row r="53310" ht="12.75" customHeight="1" x14ac:dyDescent="0.2"/>
    <row r="53311" ht="12.75" customHeight="1" x14ac:dyDescent="0.2"/>
    <row r="53312" ht="12.75" customHeight="1" x14ac:dyDescent="0.2"/>
    <row r="53313" ht="12.75" customHeight="1" x14ac:dyDescent="0.2"/>
    <row r="53314" ht="12.75" customHeight="1" x14ac:dyDescent="0.2"/>
    <row r="53315" ht="12.75" customHeight="1" x14ac:dyDescent="0.2"/>
    <row r="53316" ht="12.75" customHeight="1" x14ac:dyDescent="0.2"/>
    <row r="53317" ht="12.75" customHeight="1" x14ac:dyDescent="0.2"/>
    <row r="53318" ht="12.75" customHeight="1" x14ac:dyDescent="0.2"/>
    <row r="53319" ht="12.75" customHeight="1" x14ac:dyDescent="0.2"/>
    <row r="53320" ht="12.75" customHeight="1" x14ac:dyDescent="0.2"/>
    <row r="53321" ht="12.75" customHeight="1" x14ac:dyDescent="0.2"/>
    <row r="53322" ht="12.75" customHeight="1" x14ac:dyDescent="0.2"/>
    <row r="53323" ht="12.75" customHeight="1" x14ac:dyDescent="0.2"/>
    <row r="53324" ht="12.75" customHeight="1" x14ac:dyDescent="0.2"/>
    <row r="53325" ht="12.75" customHeight="1" x14ac:dyDescent="0.2"/>
    <row r="53326" ht="12.75" customHeight="1" x14ac:dyDescent="0.2"/>
    <row r="53327" ht="12.75" customHeight="1" x14ac:dyDescent="0.2"/>
    <row r="53328" ht="12.75" customHeight="1" x14ac:dyDescent="0.2"/>
    <row r="53329" ht="12.75" customHeight="1" x14ac:dyDescent="0.2"/>
    <row r="53330" ht="12.75" customHeight="1" x14ac:dyDescent="0.2"/>
    <row r="53331" ht="12.75" customHeight="1" x14ac:dyDescent="0.2"/>
    <row r="53332" ht="12.75" customHeight="1" x14ac:dyDescent="0.2"/>
    <row r="53333" ht="12.75" customHeight="1" x14ac:dyDescent="0.2"/>
    <row r="53334" ht="12.75" customHeight="1" x14ac:dyDescent="0.2"/>
    <row r="53335" ht="12.75" customHeight="1" x14ac:dyDescent="0.2"/>
    <row r="53336" ht="12.75" customHeight="1" x14ac:dyDescent="0.2"/>
    <row r="53337" ht="12.75" customHeight="1" x14ac:dyDescent="0.2"/>
    <row r="53338" ht="12.75" customHeight="1" x14ac:dyDescent="0.2"/>
    <row r="53339" ht="12.75" customHeight="1" x14ac:dyDescent="0.2"/>
    <row r="53340" ht="12.75" customHeight="1" x14ac:dyDescent="0.2"/>
    <row r="53341" ht="12.75" customHeight="1" x14ac:dyDescent="0.2"/>
    <row r="53342" ht="12.75" customHeight="1" x14ac:dyDescent="0.2"/>
    <row r="53343" ht="12.75" customHeight="1" x14ac:dyDescent="0.2"/>
    <row r="53344" ht="12.75" customHeight="1" x14ac:dyDescent="0.2"/>
    <row r="53345" ht="12.75" customHeight="1" x14ac:dyDescent="0.2"/>
    <row r="53346" ht="12.75" customHeight="1" x14ac:dyDescent="0.2"/>
    <row r="53347" ht="12.75" customHeight="1" x14ac:dyDescent="0.2"/>
    <row r="53348" ht="12.75" customHeight="1" x14ac:dyDescent="0.2"/>
    <row r="53349" ht="12.75" customHeight="1" x14ac:dyDescent="0.2"/>
    <row r="53350" ht="12.75" customHeight="1" x14ac:dyDescent="0.2"/>
    <row r="53351" ht="12.75" customHeight="1" x14ac:dyDescent="0.2"/>
    <row r="53352" ht="12.75" customHeight="1" x14ac:dyDescent="0.2"/>
    <row r="53353" ht="12.75" customHeight="1" x14ac:dyDescent="0.2"/>
    <row r="53354" ht="12.75" customHeight="1" x14ac:dyDescent="0.2"/>
    <row r="53355" ht="12.75" customHeight="1" x14ac:dyDescent="0.2"/>
    <row r="53356" ht="12.75" customHeight="1" x14ac:dyDescent="0.2"/>
    <row r="53357" ht="12.75" customHeight="1" x14ac:dyDescent="0.2"/>
    <row r="53358" ht="12.75" customHeight="1" x14ac:dyDescent="0.2"/>
    <row r="53359" ht="12.75" customHeight="1" x14ac:dyDescent="0.2"/>
    <row r="53360" ht="12.75" customHeight="1" x14ac:dyDescent="0.2"/>
    <row r="53361" ht="12.75" customHeight="1" x14ac:dyDescent="0.2"/>
    <row r="53362" ht="12.75" customHeight="1" x14ac:dyDescent="0.2"/>
    <row r="53363" ht="12.75" customHeight="1" x14ac:dyDescent="0.2"/>
    <row r="53364" ht="12.75" customHeight="1" x14ac:dyDescent="0.2"/>
    <row r="53365" ht="12.75" customHeight="1" x14ac:dyDescent="0.2"/>
    <row r="53366" ht="12.75" customHeight="1" x14ac:dyDescent="0.2"/>
    <row r="53367" ht="12.75" customHeight="1" x14ac:dyDescent="0.2"/>
    <row r="53368" ht="12.75" customHeight="1" x14ac:dyDescent="0.2"/>
    <row r="53369" ht="12.75" customHeight="1" x14ac:dyDescent="0.2"/>
    <row r="53370" ht="12.75" customHeight="1" x14ac:dyDescent="0.2"/>
    <row r="53371" ht="12.75" customHeight="1" x14ac:dyDescent="0.2"/>
    <row r="53372" ht="12.75" customHeight="1" x14ac:dyDescent="0.2"/>
    <row r="53373" ht="12.75" customHeight="1" x14ac:dyDescent="0.2"/>
    <row r="53374" ht="12.75" customHeight="1" x14ac:dyDescent="0.2"/>
    <row r="53375" ht="12.75" customHeight="1" x14ac:dyDescent="0.2"/>
    <row r="53376" ht="12.75" customHeight="1" x14ac:dyDescent="0.2"/>
    <row r="53377" ht="12.75" customHeight="1" x14ac:dyDescent="0.2"/>
    <row r="53378" ht="12.75" customHeight="1" x14ac:dyDescent="0.2"/>
    <row r="53379" ht="12.75" customHeight="1" x14ac:dyDescent="0.2"/>
    <row r="53380" ht="12.75" customHeight="1" x14ac:dyDescent="0.2"/>
    <row r="53381" ht="12.75" customHeight="1" x14ac:dyDescent="0.2"/>
    <row r="53382" ht="12.75" customHeight="1" x14ac:dyDescent="0.2"/>
    <row r="53383" ht="12.75" customHeight="1" x14ac:dyDescent="0.2"/>
    <row r="53384" ht="12.75" customHeight="1" x14ac:dyDescent="0.2"/>
    <row r="53385" ht="12.75" customHeight="1" x14ac:dyDescent="0.2"/>
    <row r="53386" ht="12.75" customHeight="1" x14ac:dyDescent="0.2"/>
    <row r="53387" ht="12.75" customHeight="1" x14ac:dyDescent="0.2"/>
    <row r="53388" ht="12.75" customHeight="1" x14ac:dyDescent="0.2"/>
    <row r="53389" ht="12.75" customHeight="1" x14ac:dyDescent="0.2"/>
    <row r="53390" ht="12.75" customHeight="1" x14ac:dyDescent="0.2"/>
    <row r="53391" ht="12.75" customHeight="1" x14ac:dyDescent="0.2"/>
    <row r="53392" ht="12.75" customHeight="1" x14ac:dyDescent="0.2"/>
    <row r="53393" ht="12.75" customHeight="1" x14ac:dyDescent="0.2"/>
    <row r="53394" ht="12.75" customHeight="1" x14ac:dyDescent="0.2"/>
    <row r="53395" ht="12.75" customHeight="1" x14ac:dyDescent="0.2"/>
    <row r="53396" ht="12.75" customHeight="1" x14ac:dyDescent="0.2"/>
    <row r="53397" ht="12.75" customHeight="1" x14ac:dyDescent="0.2"/>
    <row r="53398" ht="12.75" customHeight="1" x14ac:dyDescent="0.2"/>
    <row r="53399" ht="12.75" customHeight="1" x14ac:dyDescent="0.2"/>
    <row r="53400" ht="12.75" customHeight="1" x14ac:dyDescent="0.2"/>
    <row r="53401" ht="12.75" customHeight="1" x14ac:dyDescent="0.2"/>
    <row r="53402" ht="12.75" customHeight="1" x14ac:dyDescent="0.2"/>
    <row r="53403" ht="12.75" customHeight="1" x14ac:dyDescent="0.2"/>
    <row r="53404" ht="12.75" customHeight="1" x14ac:dyDescent="0.2"/>
    <row r="53405" ht="12.75" customHeight="1" x14ac:dyDescent="0.2"/>
    <row r="53406" ht="12.75" customHeight="1" x14ac:dyDescent="0.2"/>
    <row r="53407" ht="12.75" customHeight="1" x14ac:dyDescent="0.2"/>
    <row r="53408" ht="12.75" customHeight="1" x14ac:dyDescent="0.2"/>
    <row r="53409" ht="12.75" customHeight="1" x14ac:dyDescent="0.2"/>
    <row r="53410" ht="12.75" customHeight="1" x14ac:dyDescent="0.2"/>
    <row r="53411" ht="12.75" customHeight="1" x14ac:dyDescent="0.2"/>
    <row r="53412" ht="12.75" customHeight="1" x14ac:dyDescent="0.2"/>
    <row r="53413" ht="12.75" customHeight="1" x14ac:dyDescent="0.2"/>
    <row r="53414" ht="12.75" customHeight="1" x14ac:dyDescent="0.2"/>
    <row r="53415" ht="12.75" customHeight="1" x14ac:dyDescent="0.2"/>
    <row r="53416" ht="12.75" customHeight="1" x14ac:dyDescent="0.2"/>
    <row r="53417" ht="12.75" customHeight="1" x14ac:dyDescent="0.2"/>
    <row r="53418" ht="12.75" customHeight="1" x14ac:dyDescent="0.2"/>
    <row r="53419" ht="12.75" customHeight="1" x14ac:dyDescent="0.2"/>
    <row r="53420" ht="12.75" customHeight="1" x14ac:dyDescent="0.2"/>
    <row r="53421" ht="12.75" customHeight="1" x14ac:dyDescent="0.2"/>
    <row r="53422" ht="12.75" customHeight="1" x14ac:dyDescent="0.2"/>
    <row r="53423" ht="12.75" customHeight="1" x14ac:dyDescent="0.2"/>
    <row r="53424" ht="12.75" customHeight="1" x14ac:dyDescent="0.2"/>
    <row r="53425" ht="12.75" customHeight="1" x14ac:dyDescent="0.2"/>
    <row r="53426" ht="12.75" customHeight="1" x14ac:dyDescent="0.2"/>
    <row r="53427" ht="12.75" customHeight="1" x14ac:dyDescent="0.2"/>
    <row r="53428" ht="12.75" customHeight="1" x14ac:dyDescent="0.2"/>
    <row r="53429" ht="12.75" customHeight="1" x14ac:dyDescent="0.2"/>
    <row r="53430" ht="12.75" customHeight="1" x14ac:dyDescent="0.2"/>
    <row r="53431" ht="12.75" customHeight="1" x14ac:dyDescent="0.2"/>
    <row r="53432" ht="12.75" customHeight="1" x14ac:dyDescent="0.2"/>
    <row r="53433" ht="12.75" customHeight="1" x14ac:dyDescent="0.2"/>
    <row r="53434" ht="12.75" customHeight="1" x14ac:dyDescent="0.2"/>
    <row r="53435" ht="12.75" customHeight="1" x14ac:dyDescent="0.2"/>
    <row r="53436" ht="12.75" customHeight="1" x14ac:dyDescent="0.2"/>
    <row r="53437" ht="12.75" customHeight="1" x14ac:dyDescent="0.2"/>
    <row r="53438" ht="12.75" customHeight="1" x14ac:dyDescent="0.2"/>
    <row r="53439" ht="12.75" customHeight="1" x14ac:dyDescent="0.2"/>
    <row r="53440" ht="12.75" customHeight="1" x14ac:dyDescent="0.2"/>
    <row r="53441" ht="12.75" customHeight="1" x14ac:dyDescent="0.2"/>
    <row r="53442" ht="12.75" customHeight="1" x14ac:dyDescent="0.2"/>
    <row r="53443" ht="12.75" customHeight="1" x14ac:dyDescent="0.2"/>
    <row r="53444" ht="12.75" customHeight="1" x14ac:dyDescent="0.2"/>
    <row r="53445" ht="12.75" customHeight="1" x14ac:dyDescent="0.2"/>
    <row r="53446" ht="12.75" customHeight="1" x14ac:dyDescent="0.2"/>
    <row r="53447" ht="12.75" customHeight="1" x14ac:dyDescent="0.2"/>
    <row r="53448" ht="12.75" customHeight="1" x14ac:dyDescent="0.2"/>
    <row r="53449" ht="12.75" customHeight="1" x14ac:dyDescent="0.2"/>
    <row r="53450" ht="12.75" customHeight="1" x14ac:dyDescent="0.2"/>
    <row r="53451" ht="12.75" customHeight="1" x14ac:dyDescent="0.2"/>
    <row r="53452" ht="12.75" customHeight="1" x14ac:dyDescent="0.2"/>
    <row r="53453" ht="12.75" customHeight="1" x14ac:dyDescent="0.2"/>
    <row r="53454" ht="12.75" customHeight="1" x14ac:dyDescent="0.2"/>
    <row r="53455" ht="12.75" customHeight="1" x14ac:dyDescent="0.2"/>
    <row r="53456" ht="12.75" customHeight="1" x14ac:dyDescent="0.2"/>
    <row r="53457" ht="12.75" customHeight="1" x14ac:dyDescent="0.2"/>
    <row r="53458" ht="12.75" customHeight="1" x14ac:dyDescent="0.2"/>
    <row r="53459" ht="12.75" customHeight="1" x14ac:dyDescent="0.2"/>
    <row r="53460" ht="12.75" customHeight="1" x14ac:dyDescent="0.2"/>
    <row r="53461" ht="12.75" customHeight="1" x14ac:dyDescent="0.2"/>
    <row r="53462" ht="12.75" customHeight="1" x14ac:dyDescent="0.2"/>
    <row r="53463" ht="12.75" customHeight="1" x14ac:dyDescent="0.2"/>
    <row r="53464" ht="12.75" customHeight="1" x14ac:dyDescent="0.2"/>
    <row r="53465" ht="12.75" customHeight="1" x14ac:dyDescent="0.2"/>
    <row r="53466" ht="12.75" customHeight="1" x14ac:dyDescent="0.2"/>
    <row r="53467" ht="12.75" customHeight="1" x14ac:dyDescent="0.2"/>
    <row r="53468" ht="12.75" customHeight="1" x14ac:dyDescent="0.2"/>
    <row r="53469" ht="12.75" customHeight="1" x14ac:dyDescent="0.2"/>
    <row r="53470" ht="12.75" customHeight="1" x14ac:dyDescent="0.2"/>
    <row r="53471" ht="12.75" customHeight="1" x14ac:dyDescent="0.2"/>
    <row r="53472" ht="12.75" customHeight="1" x14ac:dyDescent="0.2"/>
    <row r="53473" ht="12.75" customHeight="1" x14ac:dyDescent="0.2"/>
    <row r="53474" ht="12.75" customHeight="1" x14ac:dyDescent="0.2"/>
    <row r="53475" ht="12.75" customHeight="1" x14ac:dyDescent="0.2"/>
    <row r="53476" ht="12.75" customHeight="1" x14ac:dyDescent="0.2"/>
    <row r="53477" ht="12.75" customHeight="1" x14ac:dyDescent="0.2"/>
    <row r="53478" ht="12.75" customHeight="1" x14ac:dyDescent="0.2"/>
    <row r="53479" ht="12.75" customHeight="1" x14ac:dyDescent="0.2"/>
    <row r="53480" ht="12.75" customHeight="1" x14ac:dyDescent="0.2"/>
    <row r="53481" ht="12.75" customHeight="1" x14ac:dyDescent="0.2"/>
    <row r="53482" ht="12.75" customHeight="1" x14ac:dyDescent="0.2"/>
    <row r="53483" ht="12.75" customHeight="1" x14ac:dyDescent="0.2"/>
    <row r="53484" ht="12.75" customHeight="1" x14ac:dyDescent="0.2"/>
    <row r="53485" ht="12.75" customHeight="1" x14ac:dyDescent="0.2"/>
    <row r="53486" ht="12.75" customHeight="1" x14ac:dyDescent="0.2"/>
    <row r="53487" ht="12.75" customHeight="1" x14ac:dyDescent="0.2"/>
    <row r="53488" ht="12.75" customHeight="1" x14ac:dyDescent="0.2"/>
    <row r="53489" ht="12.75" customHeight="1" x14ac:dyDescent="0.2"/>
    <row r="53490" ht="12.75" customHeight="1" x14ac:dyDescent="0.2"/>
    <row r="53491" ht="12.75" customHeight="1" x14ac:dyDescent="0.2"/>
    <row r="53492" ht="12.75" customHeight="1" x14ac:dyDescent="0.2"/>
    <row r="53493" ht="12.75" customHeight="1" x14ac:dyDescent="0.2"/>
    <row r="53494" ht="12.75" customHeight="1" x14ac:dyDescent="0.2"/>
    <row r="53495" ht="12.75" customHeight="1" x14ac:dyDescent="0.2"/>
    <row r="53496" ht="12.75" customHeight="1" x14ac:dyDescent="0.2"/>
    <row r="53497" ht="12.75" customHeight="1" x14ac:dyDescent="0.2"/>
    <row r="53498" ht="12.75" customHeight="1" x14ac:dyDescent="0.2"/>
    <row r="53499" ht="12.75" customHeight="1" x14ac:dyDescent="0.2"/>
    <row r="53500" ht="12.75" customHeight="1" x14ac:dyDescent="0.2"/>
    <row r="53501" ht="12.75" customHeight="1" x14ac:dyDescent="0.2"/>
    <row r="53502" ht="12.75" customHeight="1" x14ac:dyDescent="0.2"/>
    <row r="53503" ht="12.75" customHeight="1" x14ac:dyDescent="0.2"/>
    <row r="53504" ht="12.75" customHeight="1" x14ac:dyDescent="0.2"/>
    <row r="53505" ht="12.75" customHeight="1" x14ac:dyDescent="0.2"/>
    <row r="53506" ht="12.75" customHeight="1" x14ac:dyDescent="0.2"/>
    <row r="53507" ht="12.75" customHeight="1" x14ac:dyDescent="0.2"/>
    <row r="53508" ht="12.75" customHeight="1" x14ac:dyDescent="0.2"/>
    <row r="53509" ht="12.75" customHeight="1" x14ac:dyDescent="0.2"/>
    <row r="53510" ht="12.75" customHeight="1" x14ac:dyDescent="0.2"/>
    <row r="53511" ht="12.75" customHeight="1" x14ac:dyDescent="0.2"/>
    <row r="53512" ht="12.75" customHeight="1" x14ac:dyDescent="0.2"/>
    <row r="53513" ht="12.75" customHeight="1" x14ac:dyDescent="0.2"/>
    <row r="53514" ht="12.75" customHeight="1" x14ac:dyDescent="0.2"/>
    <row r="53515" ht="12.75" customHeight="1" x14ac:dyDescent="0.2"/>
    <row r="53516" ht="12.75" customHeight="1" x14ac:dyDescent="0.2"/>
    <row r="53517" ht="12.75" customHeight="1" x14ac:dyDescent="0.2"/>
    <row r="53518" ht="12.75" customHeight="1" x14ac:dyDescent="0.2"/>
    <row r="53519" ht="12.75" customHeight="1" x14ac:dyDescent="0.2"/>
    <row r="53520" ht="12.75" customHeight="1" x14ac:dyDescent="0.2"/>
    <row r="53521" ht="12.75" customHeight="1" x14ac:dyDescent="0.2"/>
    <row r="53522" ht="12.75" customHeight="1" x14ac:dyDescent="0.2"/>
    <row r="53523" ht="12.75" customHeight="1" x14ac:dyDescent="0.2"/>
    <row r="53524" ht="12.75" customHeight="1" x14ac:dyDescent="0.2"/>
    <row r="53525" ht="12.75" customHeight="1" x14ac:dyDescent="0.2"/>
    <row r="53526" ht="12.75" customHeight="1" x14ac:dyDescent="0.2"/>
    <row r="53527" ht="12.75" customHeight="1" x14ac:dyDescent="0.2"/>
    <row r="53528" ht="12.75" customHeight="1" x14ac:dyDescent="0.2"/>
    <row r="53529" ht="12.75" customHeight="1" x14ac:dyDescent="0.2"/>
    <row r="53530" ht="12.75" customHeight="1" x14ac:dyDescent="0.2"/>
    <row r="53531" ht="12.75" customHeight="1" x14ac:dyDescent="0.2"/>
    <row r="53532" ht="12.75" customHeight="1" x14ac:dyDescent="0.2"/>
    <row r="53533" ht="12.75" customHeight="1" x14ac:dyDescent="0.2"/>
    <row r="53534" ht="12.75" customHeight="1" x14ac:dyDescent="0.2"/>
    <row r="53535" ht="12.75" customHeight="1" x14ac:dyDescent="0.2"/>
    <row r="53536" ht="12.75" customHeight="1" x14ac:dyDescent="0.2"/>
    <row r="53537" ht="12.75" customHeight="1" x14ac:dyDescent="0.2"/>
    <row r="53538" ht="12.75" customHeight="1" x14ac:dyDescent="0.2"/>
    <row r="53539" ht="12.75" customHeight="1" x14ac:dyDescent="0.2"/>
    <row r="53540" ht="12.75" customHeight="1" x14ac:dyDescent="0.2"/>
    <row r="53541" ht="12.75" customHeight="1" x14ac:dyDescent="0.2"/>
    <row r="53542" ht="12.75" customHeight="1" x14ac:dyDescent="0.2"/>
    <row r="53543" ht="12.75" customHeight="1" x14ac:dyDescent="0.2"/>
    <row r="53544" ht="12.75" customHeight="1" x14ac:dyDescent="0.2"/>
    <row r="53545" ht="12.75" customHeight="1" x14ac:dyDescent="0.2"/>
    <row r="53546" ht="12.75" customHeight="1" x14ac:dyDescent="0.2"/>
    <row r="53547" ht="12.75" customHeight="1" x14ac:dyDescent="0.2"/>
    <row r="53548" ht="12.75" customHeight="1" x14ac:dyDescent="0.2"/>
    <row r="53549" ht="12.75" customHeight="1" x14ac:dyDescent="0.2"/>
    <row r="53550" ht="12.75" customHeight="1" x14ac:dyDescent="0.2"/>
    <row r="53551" ht="12.75" customHeight="1" x14ac:dyDescent="0.2"/>
    <row r="53552" ht="12.75" customHeight="1" x14ac:dyDescent="0.2"/>
    <row r="53553" ht="12.75" customHeight="1" x14ac:dyDescent="0.2"/>
    <row r="53554" ht="12.75" customHeight="1" x14ac:dyDescent="0.2"/>
    <row r="53555" ht="12.75" customHeight="1" x14ac:dyDescent="0.2"/>
    <row r="53556" ht="12.75" customHeight="1" x14ac:dyDescent="0.2"/>
    <row r="53557" ht="12.75" customHeight="1" x14ac:dyDescent="0.2"/>
    <row r="53558" ht="12.75" customHeight="1" x14ac:dyDescent="0.2"/>
    <row r="53559" ht="12.75" customHeight="1" x14ac:dyDescent="0.2"/>
    <row r="53560" ht="12.75" customHeight="1" x14ac:dyDescent="0.2"/>
    <row r="53561" ht="12.75" customHeight="1" x14ac:dyDescent="0.2"/>
    <row r="53562" ht="12.75" customHeight="1" x14ac:dyDescent="0.2"/>
    <row r="53563" ht="12.75" customHeight="1" x14ac:dyDescent="0.2"/>
    <row r="53564" ht="12.75" customHeight="1" x14ac:dyDescent="0.2"/>
    <row r="53565" ht="12.75" customHeight="1" x14ac:dyDescent="0.2"/>
    <row r="53566" ht="12.75" customHeight="1" x14ac:dyDescent="0.2"/>
    <row r="53567" ht="12.75" customHeight="1" x14ac:dyDescent="0.2"/>
    <row r="53568" ht="12.75" customHeight="1" x14ac:dyDescent="0.2"/>
    <row r="53569" ht="12.75" customHeight="1" x14ac:dyDescent="0.2"/>
    <row r="53570" ht="12.75" customHeight="1" x14ac:dyDescent="0.2"/>
    <row r="53571" ht="12.75" customHeight="1" x14ac:dyDescent="0.2"/>
    <row r="53572" ht="12.75" customHeight="1" x14ac:dyDescent="0.2"/>
    <row r="53573" ht="12.75" customHeight="1" x14ac:dyDescent="0.2"/>
    <row r="53574" ht="12.75" customHeight="1" x14ac:dyDescent="0.2"/>
    <row r="53575" ht="12.75" customHeight="1" x14ac:dyDescent="0.2"/>
    <row r="53576" ht="12.75" customHeight="1" x14ac:dyDescent="0.2"/>
    <row r="53577" ht="12.75" customHeight="1" x14ac:dyDescent="0.2"/>
    <row r="53578" ht="12.75" customHeight="1" x14ac:dyDescent="0.2"/>
    <row r="53579" ht="12.75" customHeight="1" x14ac:dyDescent="0.2"/>
    <row r="53580" ht="12.75" customHeight="1" x14ac:dyDescent="0.2"/>
    <row r="53581" ht="12.75" customHeight="1" x14ac:dyDescent="0.2"/>
    <row r="53582" ht="12.75" customHeight="1" x14ac:dyDescent="0.2"/>
    <row r="53583" ht="12.75" customHeight="1" x14ac:dyDescent="0.2"/>
    <row r="53584" ht="12.75" customHeight="1" x14ac:dyDescent="0.2"/>
    <row r="53585" ht="12.75" customHeight="1" x14ac:dyDescent="0.2"/>
    <row r="53586" ht="12.75" customHeight="1" x14ac:dyDescent="0.2"/>
    <row r="53587" ht="12.75" customHeight="1" x14ac:dyDescent="0.2"/>
    <row r="53588" ht="12.75" customHeight="1" x14ac:dyDescent="0.2"/>
    <row r="53589" ht="12.75" customHeight="1" x14ac:dyDescent="0.2"/>
    <row r="53590" ht="12.75" customHeight="1" x14ac:dyDescent="0.2"/>
    <row r="53591" ht="12.75" customHeight="1" x14ac:dyDescent="0.2"/>
    <row r="53592" ht="12.75" customHeight="1" x14ac:dyDescent="0.2"/>
    <row r="53593" ht="12.75" customHeight="1" x14ac:dyDescent="0.2"/>
    <row r="53594" ht="12.75" customHeight="1" x14ac:dyDescent="0.2"/>
    <row r="53595" ht="12.75" customHeight="1" x14ac:dyDescent="0.2"/>
    <row r="53596" ht="12.75" customHeight="1" x14ac:dyDescent="0.2"/>
    <row r="53597" ht="12.75" customHeight="1" x14ac:dyDescent="0.2"/>
    <row r="53598" ht="12.75" customHeight="1" x14ac:dyDescent="0.2"/>
    <row r="53599" ht="12.75" customHeight="1" x14ac:dyDescent="0.2"/>
    <row r="53600" ht="12.75" customHeight="1" x14ac:dyDescent="0.2"/>
    <row r="53601" ht="12.75" customHeight="1" x14ac:dyDescent="0.2"/>
    <row r="53602" ht="12.75" customHeight="1" x14ac:dyDescent="0.2"/>
    <row r="53603" ht="12.75" customHeight="1" x14ac:dyDescent="0.2"/>
    <row r="53604" ht="12.75" customHeight="1" x14ac:dyDescent="0.2"/>
    <row r="53605" ht="12.75" customHeight="1" x14ac:dyDescent="0.2"/>
    <row r="53606" ht="12.75" customHeight="1" x14ac:dyDescent="0.2"/>
    <row r="53607" ht="12.75" customHeight="1" x14ac:dyDescent="0.2"/>
    <row r="53608" ht="12.75" customHeight="1" x14ac:dyDescent="0.2"/>
    <row r="53609" ht="12.75" customHeight="1" x14ac:dyDescent="0.2"/>
    <row r="53610" ht="12.75" customHeight="1" x14ac:dyDescent="0.2"/>
    <row r="53611" ht="12.75" customHeight="1" x14ac:dyDescent="0.2"/>
    <row r="53612" ht="12.75" customHeight="1" x14ac:dyDescent="0.2"/>
    <row r="53613" ht="12.75" customHeight="1" x14ac:dyDescent="0.2"/>
    <row r="53614" ht="12.75" customHeight="1" x14ac:dyDescent="0.2"/>
    <row r="53615" ht="12.75" customHeight="1" x14ac:dyDescent="0.2"/>
    <row r="53616" ht="12.75" customHeight="1" x14ac:dyDescent="0.2"/>
    <row r="53617" ht="12.75" customHeight="1" x14ac:dyDescent="0.2"/>
    <row r="53618" ht="12.75" customHeight="1" x14ac:dyDescent="0.2"/>
    <row r="53619" ht="12.75" customHeight="1" x14ac:dyDescent="0.2"/>
    <row r="53620" ht="12.75" customHeight="1" x14ac:dyDescent="0.2"/>
    <row r="53621" ht="12.75" customHeight="1" x14ac:dyDescent="0.2"/>
    <row r="53622" ht="12.75" customHeight="1" x14ac:dyDescent="0.2"/>
    <row r="53623" ht="12.75" customHeight="1" x14ac:dyDescent="0.2"/>
    <row r="53624" ht="12.75" customHeight="1" x14ac:dyDescent="0.2"/>
    <row r="53625" ht="12.75" customHeight="1" x14ac:dyDescent="0.2"/>
    <row r="53626" ht="12.75" customHeight="1" x14ac:dyDescent="0.2"/>
    <row r="53627" ht="12.75" customHeight="1" x14ac:dyDescent="0.2"/>
    <row r="53628" ht="12.75" customHeight="1" x14ac:dyDescent="0.2"/>
    <row r="53629" ht="12.75" customHeight="1" x14ac:dyDescent="0.2"/>
    <row r="53630" ht="12.75" customHeight="1" x14ac:dyDescent="0.2"/>
    <row r="53631" ht="12.75" customHeight="1" x14ac:dyDescent="0.2"/>
    <row r="53632" ht="12.75" customHeight="1" x14ac:dyDescent="0.2"/>
    <row r="53633" ht="12.75" customHeight="1" x14ac:dyDescent="0.2"/>
    <row r="53634" ht="12.75" customHeight="1" x14ac:dyDescent="0.2"/>
    <row r="53635" ht="12.75" customHeight="1" x14ac:dyDescent="0.2"/>
    <row r="53636" ht="12.75" customHeight="1" x14ac:dyDescent="0.2"/>
    <row r="53637" ht="12.75" customHeight="1" x14ac:dyDescent="0.2"/>
    <row r="53638" ht="12.75" customHeight="1" x14ac:dyDescent="0.2"/>
    <row r="53639" ht="12.75" customHeight="1" x14ac:dyDescent="0.2"/>
    <row r="53640" ht="12.75" customHeight="1" x14ac:dyDescent="0.2"/>
    <row r="53641" ht="12.75" customHeight="1" x14ac:dyDescent="0.2"/>
    <row r="53642" ht="12.75" customHeight="1" x14ac:dyDescent="0.2"/>
    <row r="53643" ht="12.75" customHeight="1" x14ac:dyDescent="0.2"/>
    <row r="53644" ht="12.75" customHeight="1" x14ac:dyDescent="0.2"/>
    <row r="53645" ht="12.75" customHeight="1" x14ac:dyDescent="0.2"/>
    <row r="53646" ht="12.75" customHeight="1" x14ac:dyDescent="0.2"/>
    <row r="53647" ht="12.75" customHeight="1" x14ac:dyDescent="0.2"/>
    <row r="53648" ht="12.75" customHeight="1" x14ac:dyDescent="0.2"/>
    <row r="53649" ht="12.75" customHeight="1" x14ac:dyDescent="0.2"/>
    <row r="53650" ht="12.75" customHeight="1" x14ac:dyDescent="0.2"/>
    <row r="53651" ht="12.75" customHeight="1" x14ac:dyDescent="0.2"/>
    <row r="53652" ht="12.75" customHeight="1" x14ac:dyDescent="0.2"/>
    <row r="53653" ht="12.75" customHeight="1" x14ac:dyDescent="0.2"/>
    <row r="53654" ht="12.75" customHeight="1" x14ac:dyDescent="0.2"/>
    <row r="53655" ht="12.75" customHeight="1" x14ac:dyDescent="0.2"/>
    <row r="53656" ht="12.75" customHeight="1" x14ac:dyDescent="0.2"/>
    <row r="53657" ht="12.75" customHeight="1" x14ac:dyDescent="0.2"/>
    <row r="53658" ht="12.75" customHeight="1" x14ac:dyDescent="0.2"/>
    <row r="53659" ht="12.75" customHeight="1" x14ac:dyDescent="0.2"/>
    <row r="53660" ht="12.75" customHeight="1" x14ac:dyDescent="0.2"/>
    <row r="53661" ht="12.75" customHeight="1" x14ac:dyDescent="0.2"/>
    <row r="53662" ht="12.75" customHeight="1" x14ac:dyDescent="0.2"/>
    <row r="53663" ht="12.75" customHeight="1" x14ac:dyDescent="0.2"/>
    <row r="53664" ht="12.75" customHeight="1" x14ac:dyDescent="0.2"/>
    <row r="53665" ht="12.75" customHeight="1" x14ac:dyDescent="0.2"/>
    <row r="53666" ht="12.75" customHeight="1" x14ac:dyDescent="0.2"/>
    <row r="53667" ht="12.75" customHeight="1" x14ac:dyDescent="0.2"/>
    <row r="53668" ht="12.75" customHeight="1" x14ac:dyDescent="0.2"/>
    <row r="53669" ht="12.75" customHeight="1" x14ac:dyDescent="0.2"/>
    <row r="53670" ht="12.75" customHeight="1" x14ac:dyDescent="0.2"/>
    <row r="53671" ht="12.75" customHeight="1" x14ac:dyDescent="0.2"/>
    <row r="53672" ht="12.75" customHeight="1" x14ac:dyDescent="0.2"/>
    <row r="53673" ht="12.75" customHeight="1" x14ac:dyDescent="0.2"/>
    <row r="53674" ht="12.75" customHeight="1" x14ac:dyDescent="0.2"/>
    <row r="53675" ht="12.75" customHeight="1" x14ac:dyDescent="0.2"/>
    <row r="53676" ht="12.75" customHeight="1" x14ac:dyDescent="0.2"/>
    <row r="53677" ht="12.75" customHeight="1" x14ac:dyDescent="0.2"/>
    <row r="53678" ht="12.75" customHeight="1" x14ac:dyDescent="0.2"/>
    <row r="53679" ht="12.75" customHeight="1" x14ac:dyDescent="0.2"/>
    <row r="53680" ht="12.75" customHeight="1" x14ac:dyDescent="0.2"/>
    <row r="53681" ht="12.75" customHeight="1" x14ac:dyDescent="0.2"/>
    <row r="53682" ht="12.75" customHeight="1" x14ac:dyDescent="0.2"/>
    <row r="53683" ht="12.75" customHeight="1" x14ac:dyDescent="0.2"/>
    <row r="53684" ht="12.75" customHeight="1" x14ac:dyDescent="0.2"/>
    <row r="53685" ht="12.75" customHeight="1" x14ac:dyDescent="0.2"/>
    <row r="53686" ht="12.75" customHeight="1" x14ac:dyDescent="0.2"/>
    <row r="53687" ht="12.75" customHeight="1" x14ac:dyDescent="0.2"/>
    <row r="53688" ht="12.75" customHeight="1" x14ac:dyDescent="0.2"/>
    <row r="53689" ht="12.75" customHeight="1" x14ac:dyDescent="0.2"/>
    <row r="53690" ht="12.75" customHeight="1" x14ac:dyDescent="0.2"/>
    <row r="53691" ht="12.75" customHeight="1" x14ac:dyDescent="0.2"/>
    <row r="53692" ht="12.75" customHeight="1" x14ac:dyDescent="0.2"/>
    <row r="53693" ht="12.75" customHeight="1" x14ac:dyDescent="0.2"/>
    <row r="53694" ht="12.75" customHeight="1" x14ac:dyDescent="0.2"/>
    <row r="53695" ht="12.75" customHeight="1" x14ac:dyDescent="0.2"/>
    <row r="53696" ht="12.75" customHeight="1" x14ac:dyDescent="0.2"/>
    <row r="53697" ht="12.75" customHeight="1" x14ac:dyDescent="0.2"/>
    <row r="53698" ht="12.75" customHeight="1" x14ac:dyDescent="0.2"/>
    <row r="53699" ht="12.75" customHeight="1" x14ac:dyDescent="0.2"/>
    <row r="53700" ht="12.75" customHeight="1" x14ac:dyDescent="0.2"/>
    <row r="53701" ht="12.75" customHeight="1" x14ac:dyDescent="0.2"/>
    <row r="53702" ht="12.75" customHeight="1" x14ac:dyDescent="0.2"/>
    <row r="53703" ht="12.75" customHeight="1" x14ac:dyDescent="0.2"/>
    <row r="53704" ht="12.75" customHeight="1" x14ac:dyDescent="0.2"/>
    <row r="53705" ht="12.75" customHeight="1" x14ac:dyDescent="0.2"/>
    <row r="53706" ht="12.75" customHeight="1" x14ac:dyDescent="0.2"/>
    <row r="53707" ht="12.75" customHeight="1" x14ac:dyDescent="0.2"/>
    <row r="53708" ht="12.75" customHeight="1" x14ac:dyDescent="0.2"/>
    <row r="53709" ht="12.75" customHeight="1" x14ac:dyDescent="0.2"/>
    <row r="53710" ht="12.75" customHeight="1" x14ac:dyDescent="0.2"/>
    <row r="53711" ht="12.75" customHeight="1" x14ac:dyDescent="0.2"/>
    <row r="53712" ht="12.75" customHeight="1" x14ac:dyDescent="0.2"/>
    <row r="53713" ht="12.75" customHeight="1" x14ac:dyDescent="0.2"/>
    <row r="53714" ht="12.75" customHeight="1" x14ac:dyDescent="0.2"/>
    <row r="53715" ht="12.75" customHeight="1" x14ac:dyDescent="0.2"/>
    <row r="53716" ht="12.75" customHeight="1" x14ac:dyDescent="0.2"/>
    <row r="53717" ht="12.75" customHeight="1" x14ac:dyDescent="0.2"/>
    <row r="53718" ht="12.75" customHeight="1" x14ac:dyDescent="0.2"/>
    <row r="53719" ht="12.75" customHeight="1" x14ac:dyDescent="0.2"/>
    <row r="53720" ht="12.75" customHeight="1" x14ac:dyDescent="0.2"/>
    <row r="53721" ht="12.75" customHeight="1" x14ac:dyDescent="0.2"/>
    <row r="53722" ht="12.75" customHeight="1" x14ac:dyDescent="0.2"/>
    <row r="53723" ht="12.75" customHeight="1" x14ac:dyDescent="0.2"/>
    <row r="53724" ht="12.75" customHeight="1" x14ac:dyDescent="0.2"/>
    <row r="53725" ht="12.75" customHeight="1" x14ac:dyDescent="0.2"/>
    <row r="53726" ht="12.75" customHeight="1" x14ac:dyDescent="0.2"/>
    <row r="53727" ht="12.75" customHeight="1" x14ac:dyDescent="0.2"/>
    <row r="53728" ht="12.75" customHeight="1" x14ac:dyDescent="0.2"/>
    <row r="53729" ht="12.75" customHeight="1" x14ac:dyDescent="0.2"/>
    <row r="53730" ht="12.75" customHeight="1" x14ac:dyDescent="0.2"/>
    <row r="53731" ht="12.75" customHeight="1" x14ac:dyDescent="0.2"/>
    <row r="53732" ht="12.75" customHeight="1" x14ac:dyDescent="0.2"/>
    <row r="53733" ht="12.75" customHeight="1" x14ac:dyDescent="0.2"/>
    <row r="53734" ht="12.75" customHeight="1" x14ac:dyDescent="0.2"/>
    <row r="53735" ht="12.75" customHeight="1" x14ac:dyDescent="0.2"/>
    <row r="53736" ht="12.75" customHeight="1" x14ac:dyDescent="0.2"/>
    <row r="53737" ht="12.75" customHeight="1" x14ac:dyDescent="0.2"/>
    <row r="53738" ht="12.75" customHeight="1" x14ac:dyDescent="0.2"/>
    <row r="53739" ht="12.75" customHeight="1" x14ac:dyDescent="0.2"/>
    <row r="53740" ht="12.75" customHeight="1" x14ac:dyDescent="0.2"/>
    <row r="53741" ht="12.75" customHeight="1" x14ac:dyDescent="0.2"/>
    <row r="53742" ht="12.75" customHeight="1" x14ac:dyDescent="0.2"/>
    <row r="53743" ht="12.75" customHeight="1" x14ac:dyDescent="0.2"/>
    <row r="53744" ht="12.75" customHeight="1" x14ac:dyDescent="0.2"/>
    <row r="53745" ht="12.75" customHeight="1" x14ac:dyDescent="0.2"/>
    <row r="53746" ht="12.75" customHeight="1" x14ac:dyDescent="0.2"/>
    <row r="53747" ht="12.75" customHeight="1" x14ac:dyDescent="0.2"/>
    <row r="53748" ht="12.75" customHeight="1" x14ac:dyDescent="0.2"/>
    <row r="53749" ht="12.75" customHeight="1" x14ac:dyDescent="0.2"/>
    <row r="53750" ht="12.75" customHeight="1" x14ac:dyDescent="0.2"/>
    <row r="53751" ht="12.75" customHeight="1" x14ac:dyDescent="0.2"/>
    <row r="53752" ht="12.75" customHeight="1" x14ac:dyDescent="0.2"/>
    <row r="53753" ht="12.75" customHeight="1" x14ac:dyDescent="0.2"/>
    <row r="53754" ht="12.75" customHeight="1" x14ac:dyDescent="0.2"/>
    <row r="53755" ht="12.75" customHeight="1" x14ac:dyDescent="0.2"/>
    <row r="53756" ht="12.75" customHeight="1" x14ac:dyDescent="0.2"/>
    <row r="53757" ht="12.75" customHeight="1" x14ac:dyDescent="0.2"/>
    <row r="53758" ht="12.75" customHeight="1" x14ac:dyDescent="0.2"/>
    <row r="53759" ht="12.75" customHeight="1" x14ac:dyDescent="0.2"/>
    <row r="53760" ht="12.75" customHeight="1" x14ac:dyDescent="0.2"/>
    <row r="53761" ht="12.75" customHeight="1" x14ac:dyDescent="0.2"/>
    <row r="53762" ht="12.75" customHeight="1" x14ac:dyDescent="0.2"/>
    <row r="53763" ht="12.75" customHeight="1" x14ac:dyDescent="0.2"/>
    <row r="53764" ht="12.75" customHeight="1" x14ac:dyDescent="0.2"/>
    <row r="53765" ht="12.75" customHeight="1" x14ac:dyDescent="0.2"/>
    <row r="53766" ht="12.75" customHeight="1" x14ac:dyDescent="0.2"/>
    <row r="53767" ht="12.75" customHeight="1" x14ac:dyDescent="0.2"/>
    <row r="53768" ht="12.75" customHeight="1" x14ac:dyDescent="0.2"/>
    <row r="53769" ht="12.75" customHeight="1" x14ac:dyDescent="0.2"/>
    <row r="53770" ht="12.75" customHeight="1" x14ac:dyDescent="0.2"/>
    <row r="53771" ht="12.75" customHeight="1" x14ac:dyDescent="0.2"/>
    <row r="53772" ht="12.75" customHeight="1" x14ac:dyDescent="0.2"/>
    <row r="53773" ht="12.75" customHeight="1" x14ac:dyDescent="0.2"/>
    <row r="53774" ht="12.75" customHeight="1" x14ac:dyDescent="0.2"/>
    <row r="53775" ht="12.75" customHeight="1" x14ac:dyDescent="0.2"/>
    <row r="53776" ht="12.75" customHeight="1" x14ac:dyDescent="0.2"/>
    <row r="53777" ht="12.75" customHeight="1" x14ac:dyDescent="0.2"/>
    <row r="53778" ht="12.75" customHeight="1" x14ac:dyDescent="0.2"/>
    <row r="53779" ht="12.75" customHeight="1" x14ac:dyDescent="0.2"/>
    <row r="53780" ht="12.75" customHeight="1" x14ac:dyDescent="0.2"/>
    <row r="53781" ht="12.75" customHeight="1" x14ac:dyDescent="0.2"/>
    <row r="53782" ht="12.75" customHeight="1" x14ac:dyDescent="0.2"/>
    <row r="53783" ht="12.75" customHeight="1" x14ac:dyDescent="0.2"/>
    <row r="53784" ht="12.75" customHeight="1" x14ac:dyDescent="0.2"/>
    <row r="53785" ht="12.75" customHeight="1" x14ac:dyDescent="0.2"/>
    <row r="53786" ht="12.75" customHeight="1" x14ac:dyDescent="0.2"/>
    <row r="53787" ht="12.75" customHeight="1" x14ac:dyDescent="0.2"/>
    <row r="53788" ht="12.75" customHeight="1" x14ac:dyDescent="0.2"/>
    <row r="53789" ht="12.75" customHeight="1" x14ac:dyDescent="0.2"/>
    <row r="53790" ht="12.75" customHeight="1" x14ac:dyDescent="0.2"/>
    <row r="53791" ht="12.75" customHeight="1" x14ac:dyDescent="0.2"/>
    <row r="53792" ht="12.75" customHeight="1" x14ac:dyDescent="0.2"/>
    <row r="53793" ht="12.75" customHeight="1" x14ac:dyDescent="0.2"/>
    <row r="53794" ht="12.75" customHeight="1" x14ac:dyDescent="0.2"/>
    <row r="53795" ht="12.75" customHeight="1" x14ac:dyDescent="0.2"/>
    <row r="53796" ht="12.75" customHeight="1" x14ac:dyDescent="0.2"/>
    <row r="53797" ht="12.75" customHeight="1" x14ac:dyDescent="0.2"/>
    <row r="53798" ht="12.75" customHeight="1" x14ac:dyDescent="0.2"/>
    <row r="53799" ht="12.75" customHeight="1" x14ac:dyDescent="0.2"/>
    <row r="53800" ht="12.75" customHeight="1" x14ac:dyDescent="0.2"/>
    <row r="53801" ht="12.75" customHeight="1" x14ac:dyDescent="0.2"/>
    <row r="53802" ht="12.75" customHeight="1" x14ac:dyDescent="0.2"/>
    <row r="53803" ht="12.75" customHeight="1" x14ac:dyDescent="0.2"/>
    <row r="53804" ht="12.75" customHeight="1" x14ac:dyDescent="0.2"/>
    <row r="53805" ht="12.75" customHeight="1" x14ac:dyDescent="0.2"/>
    <row r="53806" ht="12.75" customHeight="1" x14ac:dyDescent="0.2"/>
    <row r="53807" ht="12.75" customHeight="1" x14ac:dyDescent="0.2"/>
    <row r="53808" ht="12.75" customHeight="1" x14ac:dyDescent="0.2"/>
    <row r="53809" ht="12.75" customHeight="1" x14ac:dyDescent="0.2"/>
    <row r="53810" ht="12.75" customHeight="1" x14ac:dyDescent="0.2"/>
    <row r="53811" ht="12.75" customHeight="1" x14ac:dyDescent="0.2"/>
    <row r="53812" ht="12.75" customHeight="1" x14ac:dyDescent="0.2"/>
    <row r="53813" ht="12.75" customHeight="1" x14ac:dyDescent="0.2"/>
    <row r="53814" ht="12.75" customHeight="1" x14ac:dyDescent="0.2"/>
    <row r="53815" ht="12.75" customHeight="1" x14ac:dyDescent="0.2"/>
    <row r="53816" ht="12.75" customHeight="1" x14ac:dyDescent="0.2"/>
    <row r="53817" ht="12.75" customHeight="1" x14ac:dyDescent="0.2"/>
    <row r="53818" ht="12.75" customHeight="1" x14ac:dyDescent="0.2"/>
    <row r="53819" ht="12.75" customHeight="1" x14ac:dyDescent="0.2"/>
    <row r="53820" ht="12.75" customHeight="1" x14ac:dyDescent="0.2"/>
    <row r="53821" ht="12.75" customHeight="1" x14ac:dyDescent="0.2"/>
    <row r="53822" ht="12.75" customHeight="1" x14ac:dyDescent="0.2"/>
    <row r="53823" ht="12.75" customHeight="1" x14ac:dyDescent="0.2"/>
    <row r="53824" ht="12.75" customHeight="1" x14ac:dyDescent="0.2"/>
    <row r="53825" ht="12.75" customHeight="1" x14ac:dyDescent="0.2"/>
    <row r="53826" ht="12.75" customHeight="1" x14ac:dyDescent="0.2"/>
    <row r="53827" ht="12.75" customHeight="1" x14ac:dyDescent="0.2"/>
    <row r="53828" ht="12.75" customHeight="1" x14ac:dyDescent="0.2"/>
    <row r="53829" ht="12.75" customHeight="1" x14ac:dyDescent="0.2"/>
    <row r="53830" ht="12.75" customHeight="1" x14ac:dyDescent="0.2"/>
    <row r="53831" ht="12.75" customHeight="1" x14ac:dyDescent="0.2"/>
    <row r="53832" ht="12.75" customHeight="1" x14ac:dyDescent="0.2"/>
    <row r="53833" ht="12.75" customHeight="1" x14ac:dyDescent="0.2"/>
    <row r="53834" ht="12.75" customHeight="1" x14ac:dyDescent="0.2"/>
    <row r="53835" ht="12.75" customHeight="1" x14ac:dyDescent="0.2"/>
    <row r="53836" ht="12.75" customHeight="1" x14ac:dyDescent="0.2"/>
    <row r="53837" ht="12.75" customHeight="1" x14ac:dyDescent="0.2"/>
    <row r="53838" ht="12.75" customHeight="1" x14ac:dyDescent="0.2"/>
    <row r="53839" ht="12.75" customHeight="1" x14ac:dyDescent="0.2"/>
    <row r="53840" ht="12.75" customHeight="1" x14ac:dyDescent="0.2"/>
    <row r="53841" ht="12.75" customHeight="1" x14ac:dyDescent="0.2"/>
    <row r="53842" ht="12.75" customHeight="1" x14ac:dyDescent="0.2"/>
    <row r="53843" ht="12.75" customHeight="1" x14ac:dyDescent="0.2"/>
    <row r="53844" ht="12.75" customHeight="1" x14ac:dyDescent="0.2"/>
    <row r="53845" ht="12.75" customHeight="1" x14ac:dyDescent="0.2"/>
    <row r="53846" ht="12.75" customHeight="1" x14ac:dyDescent="0.2"/>
    <row r="53847" ht="12.75" customHeight="1" x14ac:dyDescent="0.2"/>
    <row r="53848" ht="12.75" customHeight="1" x14ac:dyDescent="0.2"/>
    <row r="53849" ht="12.75" customHeight="1" x14ac:dyDescent="0.2"/>
    <row r="53850" ht="12.75" customHeight="1" x14ac:dyDescent="0.2"/>
    <row r="53851" ht="12.75" customHeight="1" x14ac:dyDescent="0.2"/>
    <row r="53852" ht="12.75" customHeight="1" x14ac:dyDescent="0.2"/>
    <row r="53853" ht="12.75" customHeight="1" x14ac:dyDescent="0.2"/>
    <row r="53854" ht="12.75" customHeight="1" x14ac:dyDescent="0.2"/>
    <row r="53855" ht="12.75" customHeight="1" x14ac:dyDescent="0.2"/>
    <row r="53856" ht="12.75" customHeight="1" x14ac:dyDescent="0.2"/>
    <row r="53857" ht="12.75" customHeight="1" x14ac:dyDescent="0.2"/>
    <row r="53858" ht="12.75" customHeight="1" x14ac:dyDescent="0.2"/>
    <row r="53859" ht="12.75" customHeight="1" x14ac:dyDescent="0.2"/>
    <row r="53860" ht="12.75" customHeight="1" x14ac:dyDescent="0.2"/>
    <row r="53861" ht="12.75" customHeight="1" x14ac:dyDescent="0.2"/>
    <row r="53862" ht="12.75" customHeight="1" x14ac:dyDescent="0.2"/>
    <row r="53863" ht="12.75" customHeight="1" x14ac:dyDescent="0.2"/>
    <row r="53864" ht="12.75" customHeight="1" x14ac:dyDescent="0.2"/>
    <row r="53865" ht="12.75" customHeight="1" x14ac:dyDescent="0.2"/>
    <row r="53866" ht="12.75" customHeight="1" x14ac:dyDescent="0.2"/>
    <row r="53867" ht="12.75" customHeight="1" x14ac:dyDescent="0.2"/>
    <row r="53868" ht="12.75" customHeight="1" x14ac:dyDescent="0.2"/>
    <row r="53869" ht="12.75" customHeight="1" x14ac:dyDescent="0.2"/>
    <row r="53870" ht="12.75" customHeight="1" x14ac:dyDescent="0.2"/>
    <row r="53871" ht="12.75" customHeight="1" x14ac:dyDescent="0.2"/>
    <row r="53872" ht="12.75" customHeight="1" x14ac:dyDescent="0.2"/>
    <row r="53873" ht="12.75" customHeight="1" x14ac:dyDescent="0.2"/>
    <row r="53874" ht="12.75" customHeight="1" x14ac:dyDescent="0.2"/>
    <row r="53875" ht="12.75" customHeight="1" x14ac:dyDescent="0.2"/>
    <row r="53876" ht="12.75" customHeight="1" x14ac:dyDescent="0.2"/>
    <row r="53877" ht="12.75" customHeight="1" x14ac:dyDescent="0.2"/>
    <row r="53878" ht="12.75" customHeight="1" x14ac:dyDescent="0.2"/>
    <row r="53879" ht="12.75" customHeight="1" x14ac:dyDescent="0.2"/>
    <row r="53880" ht="12.75" customHeight="1" x14ac:dyDescent="0.2"/>
    <row r="53881" ht="12.75" customHeight="1" x14ac:dyDescent="0.2"/>
    <row r="53882" ht="12.75" customHeight="1" x14ac:dyDescent="0.2"/>
    <row r="53883" ht="12.75" customHeight="1" x14ac:dyDescent="0.2"/>
    <row r="53884" ht="12.75" customHeight="1" x14ac:dyDescent="0.2"/>
    <row r="53885" ht="12.75" customHeight="1" x14ac:dyDescent="0.2"/>
    <row r="53886" ht="12.75" customHeight="1" x14ac:dyDescent="0.2"/>
    <row r="53887" ht="12.75" customHeight="1" x14ac:dyDescent="0.2"/>
    <row r="53888" ht="12.75" customHeight="1" x14ac:dyDescent="0.2"/>
    <row r="53889" ht="12.75" customHeight="1" x14ac:dyDescent="0.2"/>
    <row r="53890" ht="12.75" customHeight="1" x14ac:dyDescent="0.2"/>
    <row r="53891" ht="12.75" customHeight="1" x14ac:dyDescent="0.2"/>
    <row r="53892" ht="12.75" customHeight="1" x14ac:dyDescent="0.2"/>
    <row r="53893" ht="12.75" customHeight="1" x14ac:dyDescent="0.2"/>
    <row r="53894" ht="12.75" customHeight="1" x14ac:dyDescent="0.2"/>
    <row r="53895" ht="12.75" customHeight="1" x14ac:dyDescent="0.2"/>
    <row r="53896" ht="12.75" customHeight="1" x14ac:dyDescent="0.2"/>
    <row r="53897" ht="12.75" customHeight="1" x14ac:dyDescent="0.2"/>
    <row r="53898" ht="12.75" customHeight="1" x14ac:dyDescent="0.2"/>
    <row r="53899" ht="12.75" customHeight="1" x14ac:dyDescent="0.2"/>
    <row r="53900" ht="12.75" customHeight="1" x14ac:dyDescent="0.2"/>
    <row r="53901" ht="12.75" customHeight="1" x14ac:dyDescent="0.2"/>
    <row r="53902" ht="12.75" customHeight="1" x14ac:dyDescent="0.2"/>
    <row r="53903" ht="12.75" customHeight="1" x14ac:dyDescent="0.2"/>
    <row r="53904" ht="12.75" customHeight="1" x14ac:dyDescent="0.2"/>
    <row r="53905" ht="12.75" customHeight="1" x14ac:dyDescent="0.2"/>
    <row r="53906" ht="12.75" customHeight="1" x14ac:dyDescent="0.2"/>
    <row r="53907" ht="12.75" customHeight="1" x14ac:dyDescent="0.2"/>
    <row r="53908" ht="12.75" customHeight="1" x14ac:dyDescent="0.2"/>
    <row r="53909" ht="12.75" customHeight="1" x14ac:dyDescent="0.2"/>
    <row r="53910" ht="12.75" customHeight="1" x14ac:dyDescent="0.2"/>
    <row r="53911" ht="12.75" customHeight="1" x14ac:dyDescent="0.2"/>
    <row r="53912" ht="12.75" customHeight="1" x14ac:dyDescent="0.2"/>
    <row r="53913" ht="12.75" customHeight="1" x14ac:dyDescent="0.2"/>
    <row r="53914" ht="12.75" customHeight="1" x14ac:dyDescent="0.2"/>
    <row r="53915" ht="12.75" customHeight="1" x14ac:dyDescent="0.2"/>
    <row r="53916" ht="12.75" customHeight="1" x14ac:dyDescent="0.2"/>
    <row r="53917" ht="12.75" customHeight="1" x14ac:dyDescent="0.2"/>
    <row r="53918" ht="12.75" customHeight="1" x14ac:dyDescent="0.2"/>
    <row r="53919" ht="12.75" customHeight="1" x14ac:dyDescent="0.2"/>
    <row r="53920" ht="12.75" customHeight="1" x14ac:dyDescent="0.2"/>
    <row r="53921" ht="12.75" customHeight="1" x14ac:dyDescent="0.2"/>
    <row r="53922" ht="12.75" customHeight="1" x14ac:dyDescent="0.2"/>
    <row r="53923" ht="12.75" customHeight="1" x14ac:dyDescent="0.2"/>
    <row r="53924" ht="12.75" customHeight="1" x14ac:dyDescent="0.2"/>
    <row r="53925" ht="12.75" customHeight="1" x14ac:dyDescent="0.2"/>
    <row r="53926" ht="12.75" customHeight="1" x14ac:dyDescent="0.2"/>
    <row r="53927" ht="12.75" customHeight="1" x14ac:dyDescent="0.2"/>
    <row r="53928" ht="12.75" customHeight="1" x14ac:dyDescent="0.2"/>
    <row r="53929" ht="12.75" customHeight="1" x14ac:dyDescent="0.2"/>
    <row r="53930" ht="12.75" customHeight="1" x14ac:dyDescent="0.2"/>
    <row r="53931" ht="12.75" customHeight="1" x14ac:dyDescent="0.2"/>
    <row r="53932" ht="12.75" customHeight="1" x14ac:dyDescent="0.2"/>
    <row r="53933" ht="12.75" customHeight="1" x14ac:dyDescent="0.2"/>
    <row r="53934" ht="12.75" customHeight="1" x14ac:dyDescent="0.2"/>
    <row r="53935" ht="12.75" customHeight="1" x14ac:dyDescent="0.2"/>
    <row r="53936" ht="12.75" customHeight="1" x14ac:dyDescent="0.2"/>
    <row r="53937" ht="12.75" customHeight="1" x14ac:dyDescent="0.2"/>
    <row r="53938" ht="12.75" customHeight="1" x14ac:dyDescent="0.2"/>
    <row r="53939" ht="12.75" customHeight="1" x14ac:dyDescent="0.2"/>
    <row r="53940" ht="12.75" customHeight="1" x14ac:dyDescent="0.2"/>
    <row r="53941" ht="12.75" customHeight="1" x14ac:dyDescent="0.2"/>
    <row r="53942" ht="12.75" customHeight="1" x14ac:dyDescent="0.2"/>
    <row r="53943" ht="12.75" customHeight="1" x14ac:dyDescent="0.2"/>
    <row r="53944" ht="12.75" customHeight="1" x14ac:dyDescent="0.2"/>
    <row r="53945" ht="12.75" customHeight="1" x14ac:dyDescent="0.2"/>
    <row r="53946" ht="12.75" customHeight="1" x14ac:dyDescent="0.2"/>
    <row r="53947" ht="12.75" customHeight="1" x14ac:dyDescent="0.2"/>
    <row r="53948" ht="12.75" customHeight="1" x14ac:dyDescent="0.2"/>
    <row r="53949" ht="12.75" customHeight="1" x14ac:dyDescent="0.2"/>
    <row r="53950" ht="12.75" customHeight="1" x14ac:dyDescent="0.2"/>
    <row r="53951" ht="12.75" customHeight="1" x14ac:dyDescent="0.2"/>
    <row r="53952" ht="12.75" customHeight="1" x14ac:dyDescent="0.2"/>
    <row r="53953" ht="12.75" customHeight="1" x14ac:dyDescent="0.2"/>
  </sheetData>
  <mergeCells count="164">
    <mergeCell ref="B279:J279"/>
    <mergeCell ref="B302:J302"/>
    <mergeCell ref="B326:J326"/>
    <mergeCell ref="B352:J352"/>
    <mergeCell ref="B375:J375"/>
    <mergeCell ref="B398:J398"/>
    <mergeCell ref="B421:J421"/>
    <mergeCell ref="B444:J444"/>
    <mergeCell ref="B305:J305"/>
    <mergeCell ref="B282:J282"/>
    <mergeCell ref="M494:M495"/>
    <mergeCell ref="N494:N495"/>
    <mergeCell ref="O494:O495"/>
    <mergeCell ref="P494:P495"/>
    <mergeCell ref="Q494:Q495"/>
    <mergeCell ref="R494:R495"/>
    <mergeCell ref="A494:A495"/>
    <mergeCell ref="B494:J494"/>
    <mergeCell ref="K494:K495"/>
    <mergeCell ref="L494:L495"/>
    <mergeCell ref="B493:J493"/>
    <mergeCell ref="B490:J490"/>
    <mergeCell ref="B513:J513"/>
    <mergeCell ref="K333:K334"/>
    <mergeCell ref="L333:L334"/>
    <mergeCell ref="M333:M334"/>
    <mergeCell ref="N333:N334"/>
    <mergeCell ref="O333:O334"/>
    <mergeCell ref="P333:P334"/>
    <mergeCell ref="M471:M472"/>
    <mergeCell ref="N471:N472"/>
    <mergeCell ref="O471:O472"/>
    <mergeCell ref="P471:P472"/>
    <mergeCell ref="B447:J447"/>
    <mergeCell ref="M425:M426"/>
    <mergeCell ref="N425:N426"/>
    <mergeCell ref="O425:O426"/>
    <mergeCell ref="P425:P426"/>
    <mergeCell ref="B401:J401"/>
    <mergeCell ref="M379:M380"/>
    <mergeCell ref="N379:N380"/>
    <mergeCell ref="O379:O380"/>
    <mergeCell ref="P379:P380"/>
    <mergeCell ref="B355:J355"/>
    <mergeCell ref="Q333:Q334"/>
    <mergeCell ref="R333:R334"/>
    <mergeCell ref="A333:A334"/>
    <mergeCell ref="B333:J333"/>
    <mergeCell ref="B332:J332"/>
    <mergeCell ref="B329:J329"/>
    <mergeCell ref="M306:M307"/>
    <mergeCell ref="N306:N307"/>
    <mergeCell ref="O306:O307"/>
    <mergeCell ref="P306:P307"/>
    <mergeCell ref="Q306:Q307"/>
    <mergeCell ref="R306:R307"/>
    <mergeCell ref="A306:A307"/>
    <mergeCell ref="B306:J306"/>
    <mergeCell ref="K306:K307"/>
    <mergeCell ref="L306:L307"/>
    <mergeCell ref="M283:M284"/>
    <mergeCell ref="N283:N284"/>
    <mergeCell ref="O283:O284"/>
    <mergeCell ref="P283:P284"/>
    <mergeCell ref="Q283:Q284"/>
    <mergeCell ref="R283:R284"/>
    <mergeCell ref="A283:A284"/>
    <mergeCell ref="B283:J283"/>
    <mergeCell ref="K283:K284"/>
    <mergeCell ref="L283:L284"/>
    <mergeCell ref="Q471:Q472"/>
    <mergeCell ref="R471:R472"/>
    <mergeCell ref="A471:A472"/>
    <mergeCell ref="B471:J471"/>
    <mergeCell ref="K471:K472"/>
    <mergeCell ref="L471:L472"/>
    <mergeCell ref="B470:J470"/>
    <mergeCell ref="B467:J467"/>
    <mergeCell ref="M448:M449"/>
    <mergeCell ref="N448:N449"/>
    <mergeCell ref="O448:O449"/>
    <mergeCell ref="P448:P449"/>
    <mergeCell ref="Q448:Q449"/>
    <mergeCell ref="R448:R449"/>
    <mergeCell ref="A448:A449"/>
    <mergeCell ref="B448:J448"/>
    <mergeCell ref="K448:K449"/>
    <mergeCell ref="L448:L449"/>
    <mergeCell ref="Q425:Q426"/>
    <mergeCell ref="R425:R426"/>
    <mergeCell ref="A425:A426"/>
    <mergeCell ref="B425:J425"/>
    <mergeCell ref="K425:K426"/>
    <mergeCell ref="L425:L426"/>
    <mergeCell ref="B424:J424"/>
    <mergeCell ref="M402:M403"/>
    <mergeCell ref="N402:N403"/>
    <mergeCell ref="O402:O403"/>
    <mergeCell ref="P402:P403"/>
    <mergeCell ref="Q402:Q403"/>
    <mergeCell ref="R402:R403"/>
    <mergeCell ref="A402:A403"/>
    <mergeCell ref="B402:J402"/>
    <mergeCell ref="K402:K403"/>
    <mergeCell ref="L402:L403"/>
    <mergeCell ref="P260:P261"/>
    <mergeCell ref="Q260:Q261"/>
    <mergeCell ref="R260:R261"/>
    <mergeCell ref="A260:A261"/>
    <mergeCell ref="B260:J260"/>
    <mergeCell ref="K260:K261"/>
    <mergeCell ref="L260:L261"/>
    <mergeCell ref="Q379:Q380"/>
    <mergeCell ref="R379:R380"/>
    <mergeCell ref="A379:A380"/>
    <mergeCell ref="B379:J379"/>
    <mergeCell ref="K379:K380"/>
    <mergeCell ref="L379:L380"/>
    <mergeCell ref="B378:J378"/>
    <mergeCell ref="M356:M357"/>
    <mergeCell ref="N356:N357"/>
    <mergeCell ref="O356:O357"/>
    <mergeCell ref="P356:P357"/>
    <mergeCell ref="Q356:Q357"/>
    <mergeCell ref="R356:R357"/>
    <mergeCell ref="A356:A357"/>
    <mergeCell ref="B356:J356"/>
    <mergeCell ref="K356:K357"/>
    <mergeCell ref="L356:L357"/>
    <mergeCell ref="O237:O238"/>
    <mergeCell ref="B151:J151"/>
    <mergeCell ref="B168:J168"/>
    <mergeCell ref="B189:J189"/>
    <mergeCell ref="B208:J208"/>
    <mergeCell ref="B222:J222"/>
    <mergeCell ref="M260:M261"/>
    <mergeCell ref="N260:N261"/>
    <mergeCell ref="O260:O261"/>
    <mergeCell ref="B256:J256"/>
    <mergeCell ref="B259:J259"/>
    <mergeCell ref="A237:A238"/>
    <mergeCell ref="B236:J236"/>
    <mergeCell ref="A1:O1"/>
    <mergeCell ref="B3:J3"/>
    <mergeCell ref="AB4:AK4"/>
    <mergeCell ref="B21:J21"/>
    <mergeCell ref="AB27:AK27"/>
    <mergeCell ref="B37:J37"/>
    <mergeCell ref="T43:U43"/>
    <mergeCell ref="B53:J53"/>
    <mergeCell ref="AB54:AK54"/>
    <mergeCell ref="B68:J68"/>
    <mergeCell ref="B83:J83"/>
    <mergeCell ref="B102:J102"/>
    <mergeCell ref="B119:J119"/>
    <mergeCell ref="B135:J135"/>
    <mergeCell ref="P237:P238"/>
    <mergeCell ref="Q237:Q238"/>
    <mergeCell ref="R237:R238"/>
    <mergeCell ref="B237:J237"/>
    <mergeCell ref="K237:K238"/>
    <mergeCell ref="L237:L238"/>
    <mergeCell ref="M237:M238"/>
    <mergeCell ref="N237:N238"/>
  </mergeCells>
  <pageMargins left="0.7" right="0.7" top="0.75" bottom="0.75" header="0" footer="0"/>
  <pageSetup orientation="landscape"/>
  <ignoredErrors>
    <ignoredError sqref="A239:A255 A308 A285:A286 A262:A264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979"/>
  <sheetViews>
    <sheetView tabSelected="1" topLeftCell="A386" zoomScaleNormal="100" workbookViewId="0">
      <selection activeCell="T353" sqref="T353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26" width="10" customWidth="1"/>
  </cols>
  <sheetData>
    <row r="1" spans="1:20" ht="12.75" customHeight="1" x14ac:dyDescent="0.2">
      <c r="L1" s="3"/>
      <c r="M1" s="3"/>
      <c r="O1" s="3"/>
    </row>
    <row r="2" spans="1:20" ht="12.75" customHeight="1" x14ac:dyDescent="0.2">
      <c r="A2" s="122" t="s">
        <v>133</v>
      </c>
      <c r="L2" s="3"/>
      <c r="M2" s="3"/>
      <c r="O2" s="3"/>
    </row>
    <row r="3" spans="1:20" ht="12.75" customHeight="1" x14ac:dyDescent="0.2">
      <c r="A3" s="122"/>
      <c r="L3" s="3"/>
      <c r="M3" s="3"/>
      <c r="O3" s="3"/>
    </row>
    <row r="4" spans="1:20" ht="26.25" customHeight="1" x14ac:dyDescent="0.4">
      <c r="A4" s="159"/>
      <c r="B4" s="279" t="s">
        <v>99</v>
      </c>
      <c r="C4" s="279"/>
      <c r="D4" s="279"/>
      <c r="E4" s="279"/>
      <c r="F4" s="279"/>
      <c r="G4" s="279"/>
      <c r="H4" s="279"/>
      <c r="I4" s="279"/>
      <c r="J4" s="279"/>
      <c r="K4" s="179" t="s">
        <v>93</v>
      </c>
      <c r="L4" s="3"/>
      <c r="M4" s="3"/>
      <c r="N4" s="29"/>
      <c r="O4" s="3"/>
      <c r="P4" s="29"/>
      <c r="Q4" s="29"/>
      <c r="R4" s="29"/>
    </row>
    <row r="5" spans="1:20" ht="20.25" customHeight="1" x14ac:dyDescent="0.2">
      <c r="A5" s="293" t="s">
        <v>10</v>
      </c>
      <c r="B5" s="273" t="s">
        <v>100</v>
      </c>
      <c r="C5" s="274"/>
      <c r="D5" s="274"/>
      <c r="E5" s="274"/>
      <c r="F5" s="274"/>
      <c r="G5" s="274"/>
      <c r="H5" s="274"/>
      <c r="I5" s="274"/>
      <c r="J5" s="275"/>
      <c r="K5" s="296" t="s">
        <v>11</v>
      </c>
      <c r="L5" s="269" t="s">
        <v>3</v>
      </c>
      <c r="M5" s="269" t="s">
        <v>4</v>
      </c>
      <c r="N5" s="278" t="s">
        <v>5</v>
      </c>
      <c r="O5" s="269" t="s">
        <v>6</v>
      </c>
      <c r="P5" s="267" t="s">
        <v>7</v>
      </c>
      <c r="Q5" s="267" t="s">
        <v>8</v>
      </c>
      <c r="R5" s="269" t="s">
        <v>101</v>
      </c>
    </row>
    <row r="6" spans="1:20" ht="15.75" customHeight="1" x14ac:dyDescent="0.25">
      <c r="A6" s="268"/>
      <c r="B6" s="58" t="s">
        <v>102</v>
      </c>
      <c r="C6" s="58" t="s">
        <v>103</v>
      </c>
      <c r="D6" s="58" t="s">
        <v>104</v>
      </c>
      <c r="E6" s="58" t="s">
        <v>105</v>
      </c>
      <c r="F6" s="58" t="s">
        <v>106</v>
      </c>
      <c r="G6" s="58" t="s">
        <v>107</v>
      </c>
      <c r="H6" s="58" t="s">
        <v>108</v>
      </c>
      <c r="I6" s="58" t="s">
        <v>109</v>
      </c>
      <c r="J6" s="58" t="s">
        <v>110</v>
      </c>
      <c r="K6" s="297"/>
      <c r="L6" s="268"/>
      <c r="M6" s="268"/>
      <c r="N6" s="268"/>
      <c r="O6" s="268"/>
      <c r="P6" s="268"/>
      <c r="Q6" s="268"/>
      <c r="R6" s="268"/>
    </row>
    <row r="7" spans="1:20" ht="15.75" customHeight="1" x14ac:dyDescent="0.25">
      <c r="A7" s="58">
        <v>1402</v>
      </c>
      <c r="B7" s="59">
        <v>20</v>
      </c>
      <c r="C7" s="59"/>
      <c r="D7" s="59"/>
      <c r="E7" s="59"/>
      <c r="F7" s="59"/>
      <c r="G7" s="59"/>
      <c r="H7" s="59"/>
      <c r="I7" s="59"/>
      <c r="J7" s="59"/>
      <c r="K7" s="144"/>
      <c r="L7" s="220"/>
      <c r="M7" s="221"/>
      <c r="N7" s="222"/>
      <c r="O7" s="229"/>
      <c r="P7" s="63">
        <f>B7</f>
        <v>20</v>
      </c>
      <c r="Q7" s="230"/>
      <c r="R7" s="229"/>
    </row>
    <row r="8" spans="1:20" ht="15.75" customHeight="1" x14ac:dyDescent="0.25">
      <c r="A8" s="58">
        <v>1501</v>
      </c>
      <c r="B8" s="59"/>
      <c r="C8" s="59">
        <v>13</v>
      </c>
      <c r="D8" s="59"/>
      <c r="E8" s="59"/>
      <c r="F8" s="59"/>
      <c r="G8" s="59"/>
      <c r="H8" s="59"/>
      <c r="I8" s="59"/>
      <c r="J8" s="59"/>
      <c r="K8" s="144"/>
      <c r="L8" s="223"/>
      <c r="M8" s="129"/>
      <c r="N8" s="224"/>
      <c r="O8" s="67">
        <f>IF(C8=0,"",C8/B7)</f>
        <v>0.65</v>
      </c>
      <c r="P8" s="68">
        <v>13</v>
      </c>
      <c r="Q8" s="231">
        <f t="shared" ref="Q8:Q15" si="0">IF(P8=0,"",P8/P7)</f>
        <v>0.65</v>
      </c>
      <c r="R8" s="231">
        <f t="shared" ref="R8:R15" si="1">IF(P8=0,"",100%-Q8)</f>
        <v>0.35</v>
      </c>
    </row>
    <row r="9" spans="1:20" ht="15.75" customHeight="1" x14ac:dyDescent="0.25">
      <c r="A9" s="58">
        <v>1502</v>
      </c>
      <c r="B9" s="59"/>
      <c r="C9" s="59"/>
      <c r="D9" s="59">
        <v>12</v>
      </c>
      <c r="E9" s="59"/>
      <c r="F9" s="59"/>
      <c r="G9" s="59"/>
      <c r="H9" s="59"/>
      <c r="I9" s="59"/>
      <c r="J9" s="59"/>
      <c r="K9" s="144"/>
      <c r="L9" s="223"/>
      <c r="M9" s="129"/>
      <c r="N9" s="224"/>
      <c r="O9" s="67">
        <f>IF(D9=0,"",D9/C8)</f>
        <v>0.92307692307692313</v>
      </c>
      <c r="P9" s="68">
        <v>12</v>
      </c>
      <c r="Q9" s="231">
        <f t="shared" si="0"/>
        <v>0.92307692307692313</v>
      </c>
      <c r="R9" s="231">
        <f t="shared" si="1"/>
        <v>7.6923076923076872E-2</v>
      </c>
      <c r="T9" s="70">
        <f>P9/P7</f>
        <v>0.6</v>
      </c>
    </row>
    <row r="10" spans="1:20" ht="15.75" customHeight="1" x14ac:dyDescent="0.25">
      <c r="A10" s="58">
        <v>1601</v>
      </c>
      <c r="B10" s="59"/>
      <c r="C10" s="59"/>
      <c r="D10" s="59"/>
      <c r="E10" s="59">
        <v>11</v>
      </c>
      <c r="F10" s="59"/>
      <c r="G10" s="59"/>
      <c r="H10" s="59"/>
      <c r="I10" s="59"/>
      <c r="J10" s="59"/>
      <c r="K10" s="144"/>
      <c r="L10" s="223"/>
      <c r="M10" s="129"/>
      <c r="N10" s="224"/>
      <c r="O10" s="67">
        <f>IF(E10=0,"",E10/D9)</f>
        <v>0.91666666666666663</v>
      </c>
      <c r="P10" s="68">
        <v>12</v>
      </c>
      <c r="Q10" s="231">
        <f t="shared" si="0"/>
        <v>1</v>
      </c>
      <c r="R10" s="231">
        <f t="shared" si="1"/>
        <v>0</v>
      </c>
    </row>
    <row r="11" spans="1:20" ht="15.75" customHeight="1" x14ac:dyDescent="0.25">
      <c r="A11" s="58">
        <v>1602</v>
      </c>
      <c r="B11" s="59"/>
      <c r="C11" s="59"/>
      <c r="D11" s="59"/>
      <c r="E11" s="59"/>
      <c r="F11" s="59">
        <v>11</v>
      </c>
      <c r="G11" s="59"/>
      <c r="H11" s="59"/>
      <c r="I11" s="59"/>
      <c r="J11" s="59"/>
      <c r="K11" s="144"/>
      <c r="L11" s="223"/>
      <c r="M11" s="129"/>
      <c r="N11" s="224"/>
      <c r="O11" s="67">
        <f>IF(F11=0,"",F11/E10)</f>
        <v>1</v>
      </c>
      <c r="P11" s="68">
        <v>12</v>
      </c>
      <c r="Q11" s="231">
        <f t="shared" si="0"/>
        <v>1</v>
      </c>
      <c r="R11" s="231">
        <f t="shared" si="1"/>
        <v>0</v>
      </c>
    </row>
    <row r="12" spans="1:20" ht="15.75" customHeight="1" x14ac:dyDescent="0.25">
      <c r="A12" s="58">
        <v>1701</v>
      </c>
      <c r="B12" s="59"/>
      <c r="C12" s="59"/>
      <c r="D12" s="59"/>
      <c r="E12" s="59"/>
      <c r="F12" s="59"/>
      <c r="G12" s="59">
        <v>10</v>
      </c>
      <c r="H12" s="59"/>
      <c r="I12" s="59"/>
      <c r="J12" s="59"/>
      <c r="K12" s="144"/>
      <c r="L12" s="223"/>
      <c r="M12" s="129"/>
      <c r="N12" s="224"/>
      <c r="O12" s="67">
        <f>IF(G12=0,"",G12/F11)</f>
        <v>0.90909090909090906</v>
      </c>
      <c r="P12" s="68">
        <v>12</v>
      </c>
      <c r="Q12" s="231">
        <f t="shared" si="0"/>
        <v>1</v>
      </c>
      <c r="R12" s="231">
        <f t="shared" si="1"/>
        <v>0</v>
      </c>
    </row>
    <row r="13" spans="1:20" ht="15.75" customHeight="1" x14ac:dyDescent="0.25">
      <c r="A13" s="58">
        <v>1702</v>
      </c>
      <c r="B13" s="59"/>
      <c r="C13" s="59"/>
      <c r="D13" s="59"/>
      <c r="E13" s="59"/>
      <c r="F13" s="59"/>
      <c r="G13" s="59"/>
      <c r="H13" s="59">
        <v>10</v>
      </c>
      <c r="I13" s="59"/>
      <c r="J13" s="59"/>
      <c r="K13" s="144"/>
      <c r="L13" s="223"/>
      <c r="M13" s="129"/>
      <c r="N13" s="224"/>
      <c r="O13" s="67">
        <f>IF(H13=0,"",H13/G12)</f>
        <v>1</v>
      </c>
      <c r="P13" s="68">
        <v>11</v>
      </c>
      <c r="Q13" s="231">
        <f t="shared" si="0"/>
        <v>0.91666666666666663</v>
      </c>
      <c r="R13" s="231">
        <f t="shared" si="1"/>
        <v>8.333333333333337E-2</v>
      </c>
    </row>
    <row r="14" spans="1:20" ht="15.75" customHeight="1" x14ac:dyDescent="0.25">
      <c r="A14" s="58">
        <v>1801</v>
      </c>
      <c r="B14" s="59"/>
      <c r="C14" s="59"/>
      <c r="D14" s="59"/>
      <c r="E14" s="59"/>
      <c r="F14" s="59"/>
      <c r="G14" s="59"/>
      <c r="H14" s="59"/>
      <c r="I14" s="59">
        <v>10</v>
      </c>
      <c r="J14" s="59"/>
      <c r="K14" s="144"/>
      <c r="L14" s="223"/>
      <c r="M14" s="129"/>
      <c r="N14" s="224"/>
      <c r="O14" s="67">
        <f>IF(I14=0,"",I14/H13)</f>
        <v>1</v>
      </c>
      <c r="P14" s="68">
        <v>11</v>
      </c>
      <c r="Q14" s="231">
        <f t="shared" si="0"/>
        <v>1</v>
      </c>
      <c r="R14" s="231">
        <f t="shared" si="1"/>
        <v>0</v>
      </c>
    </row>
    <row r="15" spans="1:20" ht="15.75" customHeight="1" x14ac:dyDescent="0.25">
      <c r="A15" s="58">
        <v>1802</v>
      </c>
      <c r="B15" s="59"/>
      <c r="C15" s="59"/>
      <c r="D15" s="59"/>
      <c r="E15" s="59"/>
      <c r="F15" s="59"/>
      <c r="G15" s="59"/>
      <c r="H15" s="59"/>
      <c r="I15" s="59"/>
      <c r="J15" s="59">
        <v>10</v>
      </c>
      <c r="K15" s="144">
        <v>8</v>
      </c>
      <c r="L15" s="223"/>
      <c r="M15" s="129"/>
      <c r="N15" s="224"/>
      <c r="O15" s="71">
        <f>IF(J15=0,"",J15/I14)</f>
        <v>1</v>
      </c>
      <c r="P15" s="68">
        <v>11</v>
      </c>
      <c r="Q15" s="71">
        <f t="shared" si="0"/>
        <v>1</v>
      </c>
      <c r="R15" s="71">
        <f t="shared" si="1"/>
        <v>0</v>
      </c>
    </row>
    <row r="16" spans="1:20" ht="15.75" customHeight="1" x14ac:dyDescent="0.25">
      <c r="A16" s="58">
        <v>1901</v>
      </c>
      <c r="B16" s="59"/>
      <c r="C16" s="59"/>
      <c r="D16" s="59"/>
      <c r="E16" s="59"/>
      <c r="F16" s="59"/>
      <c r="G16" s="59"/>
      <c r="H16" s="59"/>
      <c r="I16" s="59"/>
      <c r="J16" s="59">
        <v>2</v>
      </c>
      <c r="K16" s="144">
        <v>2</v>
      </c>
      <c r="L16" s="223"/>
      <c r="M16" s="129"/>
      <c r="N16" s="225"/>
      <c r="O16" s="129"/>
      <c r="P16" s="68">
        <v>3</v>
      </c>
      <c r="Q16" s="129"/>
      <c r="R16" s="232"/>
    </row>
    <row r="17" spans="1:20" ht="15.75" customHeight="1" x14ac:dyDescent="0.25">
      <c r="A17" s="58">
        <v>1902</v>
      </c>
      <c r="B17" s="59"/>
      <c r="C17" s="59"/>
      <c r="D17" s="59"/>
      <c r="E17" s="59"/>
      <c r="F17" s="59"/>
      <c r="G17" s="59"/>
      <c r="H17" s="59"/>
      <c r="I17" s="59"/>
      <c r="J17" s="59">
        <v>1</v>
      </c>
      <c r="K17" s="144"/>
      <c r="L17" s="223"/>
      <c r="M17" s="129"/>
      <c r="N17" s="225"/>
      <c r="O17" s="233"/>
      <c r="P17" s="109">
        <v>1</v>
      </c>
      <c r="Q17" s="234"/>
      <c r="R17" s="233"/>
    </row>
    <row r="18" spans="1:20" ht="15.75" customHeight="1" x14ac:dyDescent="0.25">
      <c r="A18" s="58">
        <v>2001</v>
      </c>
      <c r="B18" s="59"/>
      <c r="C18" s="59"/>
      <c r="D18" s="59"/>
      <c r="E18" s="59"/>
      <c r="F18" s="59"/>
      <c r="G18" s="59"/>
      <c r="H18" s="59"/>
      <c r="I18" s="59"/>
      <c r="J18" s="59">
        <v>1</v>
      </c>
      <c r="K18" s="144">
        <v>1</v>
      </c>
      <c r="L18" s="223"/>
      <c r="M18" s="129"/>
      <c r="N18" s="225"/>
      <c r="O18" s="233"/>
      <c r="P18" s="109">
        <v>1</v>
      </c>
      <c r="Q18" s="234"/>
      <c r="R18" s="233"/>
    </row>
    <row r="19" spans="1:20" ht="15.75" customHeight="1" x14ac:dyDescent="0.25">
      <c r="A19" s="58">
        <v>2002</v>
      </c>
      <c r="B19" s="59"/>
      <c r="C19" s="59"/>
      <c r="D19" s="59"/>
      <c r="E19" s="59"/>
      <c r="F19" s="59"/>
      <c r="G19" s="59"/>
      <c r="H19" s="59"/>
      <c r="I19" s="59"/>
      <c r="J19" s="59"/>
      <c r="K19" s="144"/>
      <c r="L19" s="223"/>
      <c r="M19" s="129"/>
      <c r="N19" s="225"/>
      <c r="O19" s="233"/>
      <c r="P19" s="109"/>
      <c r="Q19" s="234"/>
      <c r="R19" s="233"/>
    </row>
    <row r="20" spans="1:20" ht="15.75" customHeight="1" x14ac:dyDescent="0.25">
      <c r="A20" s="58">
        <v>2101</v>
      </c>
      <c r="B20" s="59"/>
      <c r="C20" s="59"/>
      <c r="D20" s="59"/>
      <c r="E20" s="59"/>
      <c r="F20" s="59"/>
      <c r="G20" s="59"/>
      <c r="H20" s="59"/>
      <c r="I20" s="59"/>
      <c r="J20" s="59"/>
      <c r="K20" s="144"/>
      <c r="L20" s="223"/>
      <c r="M20" s="129"/>
      <c r="N20" s="225"/>
      <c r="O20" s="129"/>
      <c r="P20" s="225"/>
      <c r="Q20" s="124"/>
      <c r="R20" s="233"/>
    </row>
    <row r="21" spans="1:20" ht="15.75" customHeight="1" x14ac:dyDescent="0.25">
      <c r="A21" s="58">
        <v>2102</v>
      </c>
      <c r="B21" s="59"/>
      <c r="C21" s="59"/>
      <c r="D21" s="59"/>
      <c r="E21" s="59"/>
      <c r="F21" s="59"/>
      <c r="G21" s="59"/>
      <c r="H21" s="59"/>
      <c r="I21" s="59"/>
      <c r="J21" s="59"/>
      <c r="K21" s="144"/>
      <c r="L21" s="223"/>
      <c r="M21" s="129"/>
      <c r="N21" s="225"/>
      <c r="O21" s="191" t="s">
        <v>83</v>
      </c>
      <c r="P21" s="82">
        <v>7</v>
      </c>
      <c r="Q21" s="111">
        <f>K24</f>
        <v>11</v>
      </c>
      <c r="R21" s="193" t="s">
        <v>11</v>
      </c>
    </row>
    <row r="22" spans="1:20" ht="15.75" customHeight="1" x14ac:dyDescent="0.25">
      <c r="A22" s="58">
        <v>2201</v>
      </c>
      <c r="B22" s="59"/>
      <c r="C22" s="59"/>
      <c r="D22" s="59"/>
      <c r="E22" s="59"/>
      <c r="F22" s="59"/>
      <c r="G22" s="59"/>
      <c r="H22" s="59"/>
      <c r="I22" s="59"/>
      <c r="J22" s="59"/>
      <c r="K22" s="144"/>
      <c r="L22" s="223"/>
      <c r="M22" s="129"/>
      <c r="N22" s="225"/>
      <c r="O22" s="192" t="s">
        <v>85</v>
      </c>
      <c r="P22" s="86">
        <f>IF(P21/B7=0,"",P21/B7)</f>
        <v>0.35</v>
      </c>
      <c r="Q22" s="112">
        <f>IF(P21/Q21=0,"",P21/Q21)</f>
        <v>0.63636363636363635</v>
      </c>
      <c r="R22" s="194" t="s">
        <v>86</v>
      </c>
    </row>
    <row r="23" spans="1:20" ht="15.75" customHeight="1" x14ac:dyDescent="0.25">
      <c r="A23" s="58">
        <v>2202</v>
      </c>
      <c r="B23" s="195"/>
      <c r="C23" s="195"/>
      <c r="D23" s="195"/>
      <c r="E23" s="195"/>
      <c r="F23" s="195"/>
      <c r="G23" s="195"/>
      <c r="H23" s="195"/>
      <c r="I23" s="195"/>
      <c r="J23" s="195"/>
      <c r="K23" s="144"/>
      <c r="L23" s="226"/>
      <c r="M23" s="227"/>
      <c r="N23" s="228"/>
      <c r="O23" s="90"/>
      <c r="P23" s="91"/>
      <c r="Q23" s="91"/>
      <c r="R23" s="113"/>
    </row>
    <row r="24" spans="1:20" ht="18" customHeight="1" x14ac:dyDescent="0.25">
      <c r="A24" s="28"/>
      <c r="B24" s="280" t="s">
        <v>111</v>
      </c>
      <c r="C24" s="280"/>
      <c r="D24" s="280"/>
      <c r="E24" s="280"/>
      <c r="F24" s="280"/>
      <c r="G24" s="280"/>
      <c r="H24" s="280"/>
      <c r="I24" s="280"/>
      <c r="J24" s="280"/>
      <c r="K24" s="189">
        <f>SUM(K7:K20)</f>
        <v>11</v>
      </c>
      <c r="L24" s="94">
        <f>IF(K15=0,"",K15/B7)</f>
        <v>0.4</v>
      </c>
      <c r="M24" s="94">
        <f>IF(K24=0,"",K24/B7)</f>
        <v>0.55000000000000004</v>
      </c>
      <c r="N24" s="94">
        <f>IF(K15=0,"",M24-L24)</f>
        <v>0.15000000000000002</v>
      </c>
      <c r="O24" s="3"/>
      <c r="P24" s="29"/>
      <c r="Q24" s="22"/>
      <c r="R24" s="3"/>
    </row>
    <row r="25" spans="1:20" ht="12.75" customHeight="1" x14ac:dyDescent="0.2">
      <c r="A25" s="122"/>
      <c r="L25" s="3"/>
      <c r="M25" s="3"/>
      <c r="O25" s="3"/>
    </row>
    <row r="26" spans="1:20" ht="12.75" customHeight="1" x14ac:dyDescent="0.2">
      <c r="A26" s="122"/>
      <c r="L26" s="3"/>
      <c r="M26" s="3"/>
      <c r="O26" s="3"/>
    </row>
    <row r="27" spans="1:20" ht="26.25" customHeight="1" x14ac:dyDescent="0.4">
      <c r="A27" s="2"/>
      <c r="B27" s="279" t="s">
        <v>99</v>
      </c>
      <c r="C27" s="279"/>
      <c r="D27" s="279"/>
      <c r="E27" s="279"/>
      <c r="F27" s="279"/>
      <c r="G27" s="279"/>
      <c r="H27" s="279"/>
      <c r="I27" s="279"/>
      <c r="J27" s="279"/>
      <c r="K27" s="217" t="s">
        <v>94</v>
      </c>
      <c r="L27" s="162"/>
      <c r="M27" s="162"/>
      <c r="N27" s="29"/>
      <c r="O27" s="3"/>
      <c r="P27" s="29"/>
      <c r="Q27" s="29"/>
      <c r="R27" s="29"/>
    </row>
    <row r="28" spans="1:20" ht="20.25" customHeight="1" x14ac:dyDescent="0.2">
      <c r="A28" s="293" t="s">
        <v>10</v>
      </c>
      <c r="B28" s="273" t="s">
        <v>100</v>
      </c>
      <c r="C28" s="274"/>
      <c r="D28" s="274"/>
      <c r="E28" s="274"/>
      <c r="F28" s="274"/>
      <c r="G28" s="274"/>
      <c r="H28" s="274"/>
      <c r="I28" s="274"/>
      <c r="J28" s="275"/>
      <c r="K28" s="296" t="s">
        <v>11</v>
      </c>
      <c r="L28" s="269" t="s">
        <v>3</v>
      </c>
      <c r="M28" s="269" t="s">
        <v>4</v>
      </c>
      <c r="N28" s="278" t="s">
        <v>5</v>
      </c>
      <c r="O28" s="269" t="s">
        <v>6</v>
      </c>
      <c r="P28" s="267" t="s">
        <v>7</v>
      </c>
      <c r="Q28" s="267" t="s">
        <v>8</v>
      </c>
      <c r="R28" s="269" t="s">
        <v>101</v>
      </c>
    </row>
    <row r="29" spans="1:20" ht="15.75" customHeight="1" x14ac:dyDescent="0.25">
      <c r="A29" s="268"/>
      <c r="B29" s="58" t="s">
        <v>102</v>
      </c>
      <c r="C29" s="58" t="s">
        <v>103</v>
      </c>
      <c r="D29" s="58" t="s">
        <v>104</v>
      </c>
      <c r="E29" s="58" t="s">
        <v>105</v>
      </c>
      <c r="F29" s="58" t="s">
        <v>106</v>
      </c>
      <c r="G29" s="58" t="s">
        <v>107</v>
      </c>
      <c r="H29" s="58" t="s">
        <v>108</v>
      </c>
      <c r="I29" s="58" t="s">
        <v>109</v>
      </c>
      <c r="J29" s="58" t="s">
        <v>110</v>
      </c>
      <c r="K29" s="297"/>
      <c r="L29" s="268"/>
      <c r="M29" s="268"/>
      <c r="N29" s="268"/>
      <c r="O29" s="268"/>
      <c r="P29" s="268"/>
      <c r="Q29" s="268"/>
      <c r="R29" s="268"/>
    </row>
    <row r="30" spans="1:20" ht="15.75" customHeight="1" x14ac:dyDescent="0.25">
      <c r="A30" s="58">
        <v>1501</v>
      </c>
      <c r="B30" s="59">
        <v>14</v>
      </c>
      <c r="C30" s="59"/>
      <c r="D30" s="59"/>
      <c r="E30" s="59"/>
      <c r="F30" s="59"/>
      <c r="G30" s="59"/>
      <c r="H30" s="59"/>
      <c r="I30" s="59"/>
      <c r="J30" s="59"/>
      <c r="K30" s="144"/>
      <c r="L30" s="220"/>
      <c r="M30" s="221"/>
      <c r="N30" s="222"/>
      <c r="O30" s="229"/>
      <c r="P30" s="63">
        <f>B30</f>
        <v>14</v>
      </c>
      <c r="Q30" s="230"/>
      <c r="R30" s="229"/>
    </row>
    <row r="31" spans="1:20" ht="15.75" customHeight="1" x14ac:dyDescent="0.25">
      <c r="A31" s="58">
        <v>1502</v>
      </c>
      <c r="B31" s="59"/>
      <c r="C31" s="59">
        <v>10</v>
      </c>
      <c r="D31" s="59"/>
      <c r="E31" s="59"/>
      <c r="F31" s="59"/>
      <c r="G31" s="59"/>
      <c r="H31" s="59"/>
      <c r="I31" s="59"/>
      <c r="J31" s="59"/>
      <c r="K31" s="144"/>
      <c r="L31" s="223"/>
      <c r="M31" s="129"/>
      <c r="N31" s="224"/>
      <c r="O31" s="67">
        <f>IF(C31=0,"",C31/B30)</f>
        <v>0.7142857142857143</v>
      </c>
      <c r="P31" s="68">
        <v>10</v>
      </c>
      <c r="Q31" s="231">
        <f t="shared" ref="Q31:Q38" si="2">IF(P31=0,"",P31/P30)</f>
        <v>0.7142857142857143</v>
      </c>
      <c r="R31" s="231">
        <f t="shared" ref="R31:R38" si="3">IF(P31=0,"",100%-Q31)</f>
        <v>0.2857142857142857</v>
      </c>
    </row>
    <row r="32" spans="1:20" ht="15.75" customHeight="1" x14ac:dyDescent="0.25">
      <c r="A32" s="58">
        <v>1601</v>
      </c>
      <c r="B32" s="59"/>
      <c r="C32" s="59"/>
      <c r="D32" s="59">
        <v>6</v>
      </c>
      <c r="E32" s="59"/>
      <c r="F32" s="59"/>
      <c r="G32" s="59"/>
      <c r="H32" s="59"/>
      <c r="I32" s="59"/>
      <c r="J32" s="59"/>
      <c r="K32" s="144"/>
      <c r="L32" s="223"/>
      <c r="M32" s="129"/>
      <c r="N32" s="224"/>
      <c r="O32" s="67">
        <f>IF(D32=0,"",D32/C31)</f>
        <v>0.6</v>
      </c>
      <c r="P32" s="68">
        <v>8</v>
      </c>
      <c r="Q32" s="231">
        <f t="shared" si="2"/>
        <v>0.8</v>
      </c>
      <c r="R32" s="231">
        <f t="shared" si="3"/>
        <v>0.19999999999999996</v>
      </c>
      <c r="T32" s="37">
        <f>P32/P30</f>
        <v>0.5714285714285714</v>
      </c>
    </row>
    <row r="33" spans="1:18" ht="15.75" customHeight="1" x14ac:dyDescent="0.25">
      <c r="A33" s="58">
        <v>1602</v>
      </c>
      <c r="B33" s="59"/>
      <c r="C33" s="59"/>
      <c r="D33" s="59"/>
      <c r="E33" s="59">
        <v>6</v>
      </c>
      <c r="F33" s="59"/>
      <c r="G33" s="59"/>
      <c r="H33" s="59"/>
      <c r="I33" s="59"/>
      <c r="J33" s="59"/>
      <c r="K33" s="144"/>
      <c r="L33" s="223"/>
      <c r="M33" s="129"/>
      <c r="N33" s="224"/>
      <c r="O33" s="67">
        <f>IF(E33=0,"",E33/D32)</f>
        <v>1</v>
      </c>
      <c r="P33" s="68">
        <v>9</v>
      </c>
      <c r="Q33" s="231">
        <f t="shared" si="2"/>
        <v>1.125</v>
      </c>
      <c r="R33" s="231">
        <f t="shared" si="3"/>
        <v>-0.125</v>
      </c>
    </row>
    <row r="34" spans="1:18" ht="15.75" customHeight="1" x14ac:dyDescent="0.25">
      <c r="A34" s="58">
        <v>1701</v>
      </c>
      <c r="B34" s="59"/>
      <c r="C34" s="59"/>
      <c r="D34" s="59"/>
      <c r="E34" s="59"/>
      <c r="F34" s="59">
        <v>6</v>
      </c>
      <c r="G34" s="59"/>
      <c r="H34" s="59"/>
      <c r="I34" s="59"/>
      <c r="J34" s="59"/>
      <c r="K34" s="144"/>
      <c r="L34" s="223"/>
      <c r="M34" s="129"/>
      <c r="N34" s="224"/>
      <c r="O34" s="67">
        <f>IF(F34=0,"",F34/E33)</f>
        <v>1</v>
      </c>
      <c r="P34" s="68">
        <v>9</v>
      </c>
      <c r="Q34" s="231">
        <f t="shared" si="2"/>
        <v>1</v>
      </c>
      <c r="R34" s="231">
        <f t="shared" si="3"/>
        <v>0</v>
      </c>
    </row>
    <row r="35" spans="1:18" ht="15.75" customHeight="1" x14ac:dyDescent="0.25">
      <c r="A35" s="58">
        <v>1702</v>
      </c>
      <c r="B35" s="59"/>
      <c r="C35" s="59"/>
      <c r="D35" s="59"/>
      <c r="E35" s="59"/>
      <c r="F35" s="59"/>
      <c r="G35" s="59">
        <v>4</v>
      </c>
      <c r="H35" s="59"/>
      <c r="I35" s="59"/>
      <c r="J35" s="59"/>
      <c r="K35" s="144"/>
      <c r="L35" s="223"/>
      <c r="M35" s="129"/>
      <c r="N35" s="224"/>
      <c r="O35" s="67">
        <f>IF(G35=0,"",G35/F34)</f>
        <v>0.66666666666666663</v>
      </c>
      <c r="P35" s="68">
        <v>8</v>
      </c>
      <c r="Q35" s="231">
        <f t="shared" si="2"/>
        <v>0.88888888888888884</v>
      </c>
      <c r="R35" s="231">
        <f t="shared" si="3"/>
        <v>0.11111111111111116</v>
      </c>
    </row>
    <row r="36" spans="1:18" ht="15.75" customHeight="1" x14ac:dyDescent="0.25">
      <c r="A36" s="58">
        <v>1801</v>
      </c>
      <c r="B36" s="59"/>
      <c r="C36" s="59"/>
      <c r="D36" s="59"/>
      <c r="E36" s="59"/>
      <c r="F36" s="59"/>
      <c r="G36" s="59"/>
      <c r="H36" s="59">
        <v>4</v>
      </c>
      <c r="I36" s="59"/>
      <c r="J36" s="59"/>
      <c r="K36" s="144"/>
      <c r="L36" s="223"/>
      <c r="M36" s="129"/>
      <c r="N36" s="224"/>
      <c r="O36" s="67">
        <f>IF(H36=0,"",H36/G35)</f>
        <v>1</v>
      </c>
      <c r="P36" s="68">
        <v>7</v>
      </c>
      <c r="Q36" s="231">
        <f t="shared" si="2"/>
        <v>0.875</v>
      </c>
      <c r="R36" s="231">
        <f t="shared" si="3"/>
        <v>0.125</v>
      </c>
    </row>
    <row r="37" spans="1:18" ht="15.75" customHeight="1" x14ac:dyDescent="0.25">
      <c r="A37" s="58">
        <v>1802</v>
      </c>
      <c r="B37" s="59"/>
      <c r="C37" s="59"/>
      <c r="D37" s="59"/>
      <c r="E37" s="59"/>
      <c r="F37" s="59"/>
      <c r="G37" s="59"/>
      <c r="H37" s="59"/>
      <c r="I37" s="59">
        <v>4</v>
      </c>
      <c r="J37" s="59"/>
      <c r="K37" s="144"/>
      <c r="L37" s="223"/>
      <c r="M37" s="129"/>
      <c r="N37" s="224"/>
      <c r="O37" s="67">
        <f>IF(I37=0,"",I37/H36)</f>
        <v>1</v>
      </c>
      <c r="P37" s="68">
        <v>6</v>
      </c>
      <c r="Q37" s="231">
        <f t="shared" si="2"/>
        <v>0.8571428571428571</v>
      </c>
      <c r="R37" s="231">
        <f t="shared" si="3"/>
        <v>0.1428571428571429</v>
      </c>
    </row>
    <row r="38" spans="1:18" ht="15.75" customHeight="1" x14ac:dyDescent="0.25">
      <c r="A38" s="58">
        <v>1901</v>
      </c>
      <c r="B38" s="59"/>
      <c r="C38" s="59"/>
      <c r="D38" s="59"/>
      <c r="E38" s="59"/>
      <c r="F38" s="59"/>
      <c r="G38" s="59"/>
      <c r="H38" s="59"/>
      <c r="I38" s="59"/>
      <c r="J38" s="59">
        <v>4</v>
      </c>
      <c r="K38" s="144"/>
      <c r="L38" s="223"/>
      <c r="M38" s="129"/>
      <c r="N38" s="224"/>
      <c r="O38" s="71">
        <f>IF(J38=0,"",J38/I37)</f>
        <v>1</v>
      </c>
      <c r="P38" s="68">
        <v>6</v>
      </c>
      <c r="Q38" s="71">
        <f t="shared" si="2"/>
        <v>1</v>
      </c>
      <c r="R38" s="71">
        <f t="shared" si="3"/>
        <v>0</v>
      </c>
    </row>
    <row r="39" spans="1:18" ht="15.75" customHeight="1" x14ac:dyDescent="0.25">
      <c r="A39" s="58">
        <v>1902</v>
      </c>
      <c r="B39" s="59"/>
      <c r="C39" s="59"/>
      <c r="D39" s="59"/>
      <c r="E39" s="59"/>
      <c r="F39" s="59"/>
      <c r="G39" s="59"/>
      <c r="H39" s="59"/>
      <c r="I39" s="59"/>
      <c r="J39" s="59">
        <v>3</v>
      </c>
      <c r="K39" s="144">
        <v>2</v>
      </c>
      <c r="L39" s="223"/>
      <c r="M39" s="129"/>
      <c r="N39" s="225"/>
      <c r="O39" s="129"/>
      <c r="P39" s="68">
        <v>5</v>
      </c>
      <c r="Q39" s="129"/>
      <c r="R39" s="232"/>
    </row>
    <row r="40" spans="1:18" ht="15.75" customHeight="1" x14ac:dyDescent="0.25">
      <c r="A40" s="58">
        <v>2001</v>
      </c>
      <c r="B40" s="59"/>
      <c r="C40" s="59"/>
      <c r="D40" s="59"/>
      <c r="E40" s="59"/>
      <c r="F40" s="59"/>
      <c r="G40" s="59"/>
      <c r="H40" s="59"/>
      <c r="I40" s="59"/>
      <c r="J40" s="59">
        <v>2</v>
      </c>
      <c r="K40" s="144">
        <v>2</v>
      </c>
      <c r="L40" s="223"/>
      <c r="M40" s="129"/>
      <c r="N40" s="225"/>
      <c r="O40" s="233"/>
      <c r="P40" s="109">
        <v>4</v>
      </c>
      <c r="Q40" s="234"/>
      <c r="R40" s="233"/>
    </row>
    <row r="41" spans="1:18" ht="15.75" customHeight="1" x14ac:dyDescent="0.25">
      <c r="A41" s="58">
        <v>2002</v>
      </c>
      <c r="B41" s="59"/>
      <c r="C41" s="59"/>
      <c r="D41" s="59"/>
      <c r="E41" s="59"/>
      <c r="F41" s="59"/>
      <c r="G41" s="59"/>
      <c r="H41" s="59"/>
      <c r="I41" s="59"/>
      <c r="J41" s="59">
        <v>2</v>
      </c>
      <c r="K41" s="144">
        <v>1</v>
      </c>
      <c r="L41" s="223"/>
      <c r="M41" s="129"/>
      <c r="N41" s="225"/>
      <c r="O41" s="233"/>
      <c r="P41" s="196">
        <v>2</v>
      </c>
      <c r="Q41" s="234"/>
      <c r="R41" s="233"/>
    </row>
    <row r="42" spans="1:18" ht="15.75" customHeight="1" x14ac:dyDescent="0.25">
      <c r="A42" s="58">
        <v>2101</v>
      </c>
      <c r="B42" s="59"/>
      <c r="C42" s="59"/>
      <c r="D42" s="59"/>
      <c r="E42" s="59"/>
      <c r="F42" s="59"/>
      <c r="G42" s="59"/>
      <c r="H42" s="59"/>
      <c r="I42" s="59"/>
      <c r="J42" s="59">
        <v>1</v>
      </c>
      <c r="K42" s="144"/>
      <c r="L42" s="223"/>
      <c r="M42" s="129"/>
      <c r="N42" s="225"/>
      <c r="O42" s="235"/>
      <c r="P42" s="198">
        <v>1</v>
      </c>
      <c r="Q42" s="236"/>
      <c r="R42" s="233"/>
    </row>
    <row r="43" spans="1:18" ht="15.75" customHeight="1" x14ac:dyDescent="0.25">
      <c r="A43" s="58">
        <v>2102</v>
      </c>
      <c r="B43" s="59"/>
      <c r="C43" s="59"/>
      <c r="D43" s="59"/>
      <c r="E43" s="59"/>
      <c r="F43" s="59"/>
      <c r="G43" s="59"/>
      <c r="H43" s="59"/>
      <c r="I43" s="59"/>
      <c r="J43" s="59">
        <v>1</v>
      </c>
      <c r="K43" s="144">
        <v>1</v>
      </c>
      <c r="L43" s="223"/>
      <c r="M43" s="129"/>
      <c r="N43" s="225"/>
      <c r="O43" s="235"/>
      <c r="P43" s="198">
        <v>1</v>
      </c>
      <c r="Q43" s="236"/>
      <c r="R43" s="233"/>
    </row>
    <row r="44" spans="1:18" ht="15.75" customHeight="1" x14ac:dyDescent="0.25">
      <c r="A44" s="58">
        <v>2201</v>
      </c>
      <c r="B44" s="59"/>
      <c r="C44" s="59"/>
      <c r="D44" s="59"/>
      <c r="E44" s="59"/>
      <c r="F44" s="59"/>
      <c r="G44" s="59"/>
      <c r="H44" s="59"/>
      <c r="I44" s="59"/>
      <c r="J44" s="59"/>
      <c r="K44" s="144"/>
      <c r="L44" s="223"/>
      <c r="M44" s="129"/>
      <c r="N44" s="225"/>
      <c r="O44" s="191" t="s">
        <v>83</v>
      </c>
      <c r="P44" s="197">
        <v>6</v>
      </c>
      <c r="Q44" s="111">
        <f>K47</f>
        <v>6</v>
      </c>
      <c r="R44" s="193" t="s">
        <v>11</v>
      </c>
    </row>
    <row r="45" spans="1:18" ht="15.75" customHeight="1" x14ac:dyDescent="0.25">
      <c r="A45" s="58">
        <v>2202</v>
      </c>
      <c r="B45" s="59"/>
      <c r="C45" s="59"/>
      <c r="D45" s="59"/>
      <c r="E45" s="59"/>
      <c r="F45" s="59"/>
      <c r="G45" s="59"/>
      <c r="H45" s="59"/>
      <c r="I45" s="59"/>
      <c r="J45" s="59"/>
      <c r="K45" s="144"/>
      <c r="L45" s="223"/>
      <c r="M45" s="129"/>
      <c r="N45" s="225"/>
      <c r="O45" s="192" t="s">
        <v>85</v>
      </c>
      <c r="P45" s="86">
        <f>IF(P44/B30=0,"",P44/B30)</f>
        <v>0.42857142857142855</v>
      </c>
      <c r="Q45" s="112">
        <f>IF(P44/Q44=0,"",P44/Q44)</f>
        <v>1</v>
      </c>
      <c r="R45" s="194" t="s">
        <v>86</v>
      </c>
    </row>
    <row r="46" spans="1:18" ht="15.75" customHeight="1" x14ac:dyDescent="0.25">
      <c r="A46" s="58">
        <v>2301</v>
      </c>
      <c r="B46" s="59"/>
      <c r="C46" s="59"/>
      <c r="D46" s="59"/>
      <c r="E46" s="59"/>
      <c r="F46" s="59"/>
      <c r="G46" s="59"/>
      <c r="H46" s="59"/>
      <c r="I46" s="59"/>
      <c r="J46" s="59"/>
      <c r="K46" s="144"/>
      <c r="L46" s="226"/>
      <c r="M46" s="227"/>
      <c r="N46" s="228"/>
      <c r="O46" s="90"/>
      <c r="P46" s="91"/>
      <c r="Q46" s="91"/>
      <c r="R46" s="113"/>
    </row>
    <row r="47" spans="1:18" ht="18" customHeight="1" x14ac:dyDescent="0.25">
      <c r="A47" s="28"/>
      <c r="B47" s="280" t="s">
        <v>111</v>
      </c>
      <c r="C47" s="280"/>
      <c r="D47" s="280"/>
      <c r="E47" s="280"/>
      <c r="F47" s="280"/>
      <c r="G47" s="280"/>
      <c r="H47" s="280"/>
      <c r="I47" s="280"/>
      <c r="J47" s="280"/>
      <c r="K47" s="93">
        <f>SUM(K30:K43)</f>
        <v>6</v>
      </c>
      <c r="L47" s="94">
        <v>0</v>
      </c>
      <c r="M47" s="94">
        <f>IF(K47=0,"",K47/B30)</f>
        <v>0.42857142857142855</v>
      </c>
      <c r="N47" s="94">
        <f>M47-L47</f>
        <v>0.42857142857142855</v>
      </c>
      <c r="O47" s="3"/>
      <c r="P47" s="29"/>
      <c r="Q47" s="22"/>
      <c r="R47" s="3"/>
    </row>
    <row r="48" spans="1:18" ht="12.75" customHeight="1" x14ac:dyDescent="0.2">
      <c r="A48" s="122"/>
      <c r="L48" s="3"/>
      <c r="M48" s="3"/>
      <c r="O48" s="3"/>
    </row>
    <row r="49" spans="1:20" ht="12.75" customHeight="1" x14ac:dyDescent="0.2">
      <c r="A49" s="122"/>
      <c r="L49" s="3"/>
      <c r="M49" s="3"/>
      <c r="O49" s="3"/>
    </row>
    <row r="50" spans="1:20" ht="26.25" x14ac:dyDescent="0.4">
      <c r="A50" s="2"/>
      <c r="B50" s="279" t="s">
        <v>99</v>
      </c>
      <c r="C50" s="279"/>
      <c r="D50" s="279"/>
      <c r="E50" s="279"/>
      <c r="F50" s="279"/>
      <c r="G50" s="279"/>
      <c r="H50" s="279"/>
      <c r="I50" s="279"/>
      <c r="J50" s="279"/>
      <c r="K50" s="179" t="s">
        <v>97</v>
      </c>
      <c r="L50" s="160"/>
      <c r="M50" s="160"/>
      <c r="N50" s="29"/>
      <c r="O50" s="3"/>
      <c r="P50" s="29"/>
      <c r="Q50" s="29"/>
      <c r="R50" s="29"/>
    </row>
    <row r="51" spans="1:20" ht="20.25" customHeight="1" x14ac:dyDescent="0.2">
      <c r="A51" s="293" t="s">
        <v>10</v>
      </c>
      <c r="B51" s="273" t="s">
        <v>100</v>
      </c>
      <c r="C51" s="274"/>
      <c r="D51" s="274"/>
      <c r="E51" s="274"/>
      <c r="F51" s="274"/>
      <c r="G51" s="274"/>
      <c r="H51" s="274"/>
      <c r="I51" s="274"/>
      <c r="J51" s="275"/>
      <c r="K51" s="276" t="s">
        <v>11</v>
      </c>
      <c r="L51" s="269" t="s">
        <v>3</v>
      </c>
      <c r="M51" s="269" t="s">
        <v>4</v>
      </c>
      <c r="N51" s="278" t="s">
        <v>5</v>
      </c>
      <c r="O51" s="269" t="s">
        <v>6</v>
      </c>
      <c r="P51" s="267" t="s">
        <v>7</v>
      </c>
      <c r="Q51" s="267" t="s">
        <v>8</v>
      </c>
      <c r="R51" s="269" t="s">
        <v>101</v>
      </c>
    </row>
    <row r="52" spans="1:20" ht="15.75" x14ac:dyDescent="0.25">
      <c r="A52" s="268"/>
      <c r="B52" s="58" t="s">
        <v>102</v>
      </c>
      <c r="C52" s="58" t="s">
        <v>103</v>
      </c>
      <c r="D52" s="58" t="s">
        <v>104</v>
      </c>
      <c r="E52" s="58" t="s">
        <v>105</v>
      </c>
      <c r="F52" s="58" t="s">
        <v>106</v>
      </c>
      <c r="G52" s="58" t="s">
        <v>107</v>
      </c>
      <c r="H52" s="58" t="s">
        <v>108</v>
      </c>
      <c r="I52" s="58" t="s">
        <v>109</v>
      </c>
      <c r="J52" s="58" t="s">
        <v>110</v>
      </c>
      <c r="K52" s="291"/>
      <c r="L52" s="268"/>
      <c r="M52" s="268"/>
      <c r="N52" s="268"/>
      <c r="O52" s="268"/>
      <c r="P52" s="268"/>
      <c r="Q52" s="268"/>
      <c r="R52" s="268"/>
    </row>
    <row r="53" spans="1:20" ht="15.75" x14ac:dyDescent="0.25">
      <c r="A53" s="58">
        <v>1502</v>
      </c>
      <c r="B53" s="59">
        <v>29</v>
      </c>
      <c r="C53" s="59"/>
      <c r="D53" s="59"/>
      <c r="E53" s="59"/>
      <c r="F53" s="59"/>
      <c r="G53" s="59"/>
      <c r="H53" s="59"/>
      <c r="I53" s="59"/>
      <c r="J53" s="59"/>
      <c r="K53" s="144"/>
      <c r="L53" s="220"/>
      <c r="M53" s="221"/>
      <c r="N53" s="222"/>
      <c r="O53" s="229"/>
      <c r="P53" s="63">
        <f>B53</f>
        <v>29</v>
      </c>
      <c r="Q53" s="230"/>
      <c r="R53" s="229"/>
    </row>
    <row r="54" spans="1:20" ht="15.75" customHeight="1" x14ac:dyDescent="0.25">
      <c r="A54" s="58">
        <v>1601</v>
      </c>
      <c r="B54" s="59"/>
      <c r="C54" s="59">
        <v>25</v>
      </c>
      <c r="D54" s="59"/>
      <c r="E54" s="59"/>
      <c r="F54" s="59"/>
      <c r="G54" s="59"/>
      <c r="H54" s="59"/>
      <c r="I54" s="59"/>
      <c r="J54" s="59"/>
      <c r="K54" s="144"/>
      <c r="L54" s="223"/>
      <c r="M54" s="129"/>
      <c r="N54" s="224"/>
      <c r="O54" s="67">
        <f>IF(C54=0,"",C54/B53)</f>
        <v>0.86206896551724133</v>
      </c>
      <c r="P54" s="68">
        <v>25</v>
      </c>
      <c r="Q54" s="231">
        <f t="shared" ref="Q54:Q61" si="4">IF(P54=0,"",P54/P53)</f>
        <v>0.86206896551724133</v>
      </c>
      <c r="R54" s="231">
        <f t="shared" ref="R54:R61" si="5">IF(P54=0,"",100%-Q54)</f>
        <v>0.13793103448275867</v>
      </c>
    </row>
    <row r="55" spans="1:20" ht="15.75" customHeight="1" x14ac:dyDescent="0.25">
      <c r="A55" s="58">
        <v>1602</v>
      </c>
      <c r="B55" s="59"/>
      <c r="C55" s="59"/>
      <c r="D55" s="59">
        <v>24</v>
      </c>
      <c r="E55" s="59"/>
      <c r="F55" s="59"/>
      <c r="G55" s="59"/>
      <c r="H55" s="59"/>
      <c r="I55" s="59"/>
      <c r="J55" s="59"/>
      <c r="K55" s="144"/>
      <c r="L55" s="223"/>
      <c r="M55" s="129"/>
      <c r="N55" s="224"/>
      <c r="O55" s="67">
        <f>IF(D55=0,"",D55/C54)</f>
        <v>0.96</v>
      </c>
      <c r="P55" s="68">
        <v>25</v>
      </c>
      <c r="Q55" s="231">
        <f t="shared" si="4"/>
        <v>1</v>
      </c>
      <c r="R55" s="231">
        <f t="shared" si="5"/>
        <v>0</v>
      </c>
      <c r="T55" s="37">
        <f>P55/P53</f>
        <v>0.86206896551724133</v>
      </c>
    </row>
    <row r="56" spans="1:20" ht="15.75" customHeight="1" x14ac:dyDescent="0.25">
      <c r="A56" s="58">
        <v>1701</v>
      </c>
      <c r="B56" s="59"/>
      <c r="C56" s="59"/>
      <c r="D56" s="59"/>
      <c r="E56" s="59">
        <v>22</v>
      </c>
      <c r="F56" s="59"/>
      <c r="G56" s="59"/>
      <c r="H56" s="59"/>
      <c r="I56" s="59"/>
      <c r="J56" s="59"/>
      <c r="K56" s="144"/>
      <c r="L56" s="223"/>
      <c r="M56" s="129"/>
      <c r="N56" s="224"/>
      <c r="O56" s="67">
        <f>IF(E56=0,"",E56/D55)</f>
        <v>0.91666666666666663</v>
      </c>
      <c r="P56" s="68">
        <v>25</v>
      </c>
      <c r="Q56" s="231">
        <f t="shared" si="4"/>
        <v>1</v>
      </c>
      <c r="R56" s="231">
        <f t="shared" si="5"/>
        <v>0</v>
      </c>
    </row>
    <row r="57" spans="1:20" ht="15.75" customHeight="1" x14ac:dyDescent="0.25">
      <c r="A57" s="58">
        <v>1702</v>
      </c>
      <c r="B57" s="59"/>
      <c r="C57" s="59"/>
      <c r="D57" s="59"/>
      <c r="E57" s="59"/>
      <c r="F57" s="59">
        <v>21</v>
      </c>
      <c r="G57" s="59"/>
      <c r="H57" s="59"/>
      <c r="I57" s="59"/>
      <c r="J57" s="59"/>
      <c r="K57" s="144"/>
      <c r="L57" s="223"/>
      <c r="M57" s="129"/>
      <c r="N57" s="224"/>
      <c r="O57" s="67">
        <f>IF(F57=0,"",F57/E56)</f>
        <v>0.95454545454545459</v>
      </c>
      <c r="P57" s="68">
        <v>23</v>
      </c>
      <c r="Q57" s="231">
        <f t="shared" si="4"/>
        <v>0.92</v>
      </c>
      <c r="R57" s="231">
        <f t="shared" si="5"/>
        <v>7.999999999999996E-2</v>
      </c>
    </row>
    <row r="58" spans="1:20" ht="15.75" customHeight="1" x14ac:dyDescent="0.25">
      <c r="A58" s="58">
        <v>1801</v>
      </c>
      <c r="B58" s="59"/>
      <c r="C58" s="59"/>
      <c r="D58" s="59"/>
      <c r="E58" s="59"/>
      <c r="F58" s="59"/>
      <c r="G58" s="59">
        <v>21</v>
      </c>
      <c r="H58" s="59"/>
      <c r="I58" s="59"/>
      <c r="J58" s="59"/>
      <c r="K58" s="144"/>
      <c r="L58" s="223"/>
      <c r="M58" s="129"/>
      <c r="N58" s="224"/>
      <c r="O58" s="67">
        <f>IF(G58=0,"",G58/F57)</f>
        <v>1</v>
      </c>
      <c r="P58" s="68">
        <v>23</v>
      </c>
      <c r="Q58" s="231">
        <f t="shared" si="4"/>
        <v>1</v>
      </c>
      <c r="R58" s="231">
        <f t="shared" si="5"/>
        <v>0</v>
      </c>
    </row>
    <row r="59" spans="1:20" ht="15.75" customHeight="1" x14ac:dyDescent="0.25">
      <c r="A59" s="58">
        <v>1802</v>
      </c>
      <c r="B59" s="59"/>
      <c r="C59" s="59"/>
      <c r="D59" s="59"/>
      <c r="E59" s="59"/>
      <c r="F59" s="59"/>
      <c r="G59" s="59"/>
      <c r="H59" s="59">
        <v>21</v>
      </c>
      <c r="I59" s="59"/>
      <c r="J59" s="59"/>
      <c r="K59" s="144"/>
      <c r="L59" s="223"/>
      <c r="M59" s="129"/>
      <c r="N59" s="224"/>
      <c r="O59" s="67">
        <f>IF(H59=0,"",H59/G58)</f>
        <v>1</v>
      </c>
      <c r="P59" s="68">
        <v>23</v>
      </c>
      <c r="Q59" s="231">
        <f t="shared" si="4"/>
        <v>1</v>
      </c>
      <c r="R59" s="231">
        <f t="shared" si="5"/>
        <v>0</v>
      </c>
    </row>
    <row r="60" spans="1:20" ht="15.75" customHeight="1" x14ac:dyDescent="0.25">
      <c r="A60" s="58">
        <v>1901</v>
      </c>
      <c r="B60" s="59"/>
      <c r="C60" s="59"/>
      <c r="D60" s="59"/>
      <c r="E60" s="59"/>
      <c r="F60" s="59"/>
      <c r="G60" s="59"/>
      <c r="H60" s="59"/>
      <c r="I60" s="59">
        <v>21</v>
      </c>
      <c r="J60" s="59"/>
      <c r="K60" s="144"/>
      <c r="L60" s="223"/>
      <c r="M60" s="129"/>
      <c r="N60" s="224"/>
      <c r="O60" s="67">
        <f>IF(I60=0,"",I60/H59)</f>
        <v>1</v>
      </c>
      <c r="P60" s="68">
        <v>23</v>
      </c>
      <c r="Q60" s="231">
        <f t="shared" si="4"/>
        <v>1</v>
      </c>
      <c r="R60" s="231">
        <f t="shared" si="5"/>
        <v>0</v>
      </c>
    </row>
    <row r="61" spans="1:20" ht="15.75" customHeight="1" x14ac:dyDescent="0.25">
      <c r="A61" s="58">
        <v>1902</v>
      </c>
      <c r="B61" s="59"/>
      <c r="C61" s="59"/>
      <c r="D61" s="59"/>
      <c r="E61" s="59"/>
      <c r="F61" s="59"/>
      <c r="G61" s="59"/>
      <c r="H61" s="59"/>
      <c r="I61" s="59"/>
      <c r="J61" s="59">
        <v>21</v>
      </c>
      <c r="K61" s="144">
        <v>17</v>
      </c>
      <c r="L61" s="223"/>
      <c r="M61" s="129"/>
      <c r="N61" s="224"/>
      <c r="O61" s="71">
        <f>IF(J61=0,"",J61/I60)</f>
        <v>1</v>
      </c>
      <c r="P61" s="68">
        <v>23</v>
      </c>
      <c r="Q61" s="71">
        <f t="shared" si="4"/>
        <v>1</v>
      </c>
      <c r="R61" s="71">
        <f t="shared" si="5"/>
        <v>0</v>
      </c>
    </row>
    <row r="62" spans="1:20" ht="15.75" customHeight="1" x14ac:dyDescent="0.25">
      <c r="A62" s="58">
        <v>2001</v>
      </c>
      <c r="B62" s="59"/>
      <c r="C62" s="59"/>
      <c r="D62" s="59"/>
      <c r="E62" s="59"/>
      <c r="F62" s="59"/>
      <c r="G62" s="59"/>
      <c r="H62" s="59"/>
      <c r="I62" s="59"/>
      <c r="J62" s="59">
        <v>4</v>
      </c>
      <c r="K62" s="144">
        <v>4</v>
      </c>
      <c r="L62" s="223"/>
      <c r="M62" s="129"/>
      <c r="N62" s="225"/>
      <c r="O62" s="129"/>
      <c r="P62" s="68">
        <v>5</v>
      </c>
      <c r="Q62" s="129"/>
      <c r="R62" s="232"/>
    </row>
    <row r="63" spans="1:20" ht="15.75" customHeight="1" x14ac:dyDescent="0.25">
      <c r="A63" s="58">
        <v>2002</v>
      </c>
      <c r="B63" s="59"/>
      <c r="C63" s="59"/>
      <c r="D63" s="59"/>
      <c r="E63" s="59"/>
      <c r="F63" s="59"/>
      <c r="G63" s="59"/>
      <c r="H63" s="59"/>
      <c r="I63" s="59"/>
      <c r="J63" s="59">
        <v>1</v>
      </c>
      <c r="K63" s="144"/>
      <c r="L63" s="223"/>
      <c r="M63" s="129"/>
      <c r="N63" s="225"/>
      <c r="O63" s="233"/>
      <c r="P63" s="109">
        <v>1</v>
      </c>
      <c r="Q63" s="234"/>
      <c r="R63" s="233"/>
    </row>
    <row r="64" spans="1:20" ht="15.75" customHeight="1" x14ac:dyDescent="0.25">
      <c r="A64" s="58">
        <v>2101</v>
      </c>
      <c r="B64" s="59"/>
      <c r="C64" s="59"/>
      <c r="D64" s="59"/>
      <c r="E64" s="59"/>
      <c r="F64" s="59"/>
      <c r="G64" s="59"/>
      <c r="H64" s="59"/>
      <c r="I64" s="59"/>
      <c r="J64" s="59">
        <v>1</v>
      </c>
      <c r="K64" s="144"/>
      <c r="L64" s="223"/>
      <c r="M64" s="129"/>
      <c r="N64" s="225"/>
      <c r="O64" s="233"/>
      <c r="P64" s="196">
        <v>1</v>
      </c>
      <c r="Q64" s="234"/>
      <c r="R64" s="233"/>
    </row>
    <row r="65" spans="1:18" ht="15.75" customHeight="1" x14ac:dyDescent="0.25">
      <c r="A65" s="58">
        <v>2102</v>
      </c>
      <c r="B65" s="59"/>
      <c r="C65" s="59"/>
      <c r="D65" s="59"/>
      <c r="E65" s="59"/>
      <c r="F65" s="59"/>
      <c r="G65" s="59"/>
      <c r="H65" s="59"/>
      <c r="I65" s="59"/>
      <c r="J65" s="59">
        <v>1</v>
      </c>
      <c r="K65" s="144"/>
      <c r="L65" s="223"/>
      <c r="M65" s="129"/>
      <c r="N65" s="225"/>
      <c r="O65" s="235"/>
      <c r="P65" s="198">
        <v>1</v>
      </c>
      <c r="Q65" s="236"/>
      <c r="R65" s="233"/>
    </row>
    <row r="66" spans="1:18" ht="15.75" customHeight="1" x14ac:dyDescent="0.25">
      <c r="A66" s="58">
        <v>2201</v>
      </c>
      <c r="B66" s="59"/>
      <c r="C66" s="59"/>
      <c r="D66" s="59"/>
      <c r="E66" s="59"/>
      <c r="F66" s="59"/>
      <c r="G66" s="59"/>
      <c r="H66" s="59"/>
      <c r="I66" s="59"/>
      <c r="J66" s="59">
        <v>1</v>
      </c>
      <c r="K66" s="144"/>
      <c r="L66" s="223"/>
      <c r="M66" s="129"/>
      <c r="N66" s="225"/>
      <c r="O66" s="235"/>
      <c r="P66" s="198">
        <v>1</v>
      </c>
      <c r="Q66" s="236"/>
      <c r="R66" s="233"/>
    </row>
    <row r="67" spans="1:18" ht="15.75" customHeight="1" x14ac:dyDescent="0.25">
      <c r="A67" s="58">
        <v>2202</v>
      </c>
      <c r="B67" s="59"/>
      <c r="C67" s="59"/>
      <c r="D67" s="59"/>
      <c r="E67" s="59"/>
      <c r="F67" s="59"/>
      <c r="G67" s="59"/>
      <c r="H67" s="59"/>
      <c r="I67" s="59"/>
      <c r="J67" s="59"/>
      <c r="K67" s="144"/>
      <c r="L67" s="223"/>
      <c r="M67" s="129"/>
      <c r="N67" s="225"/>
      <c r="O67" s="191" t="s">
        <v>83</v>
      </c>
      <c r="P67" s="197">
        <v>21</v>
      </c>
      <c r="Q67" s="111">
        <f>IF(SUM(K59:K62)=0,"",SUM(K59:K62))</f>
        <v>21</v>
      </c>
      <c r="R67" s="193" t="s">
        <v>11</v>
      </c>
    </row>
    <row r="68" spans="1:18" ht="15.75" customHeight="1" x14ac:dyDescent="0.25">
      <c r="A68" s="58">
        <v>2301</v>
      </c>
      <c r="B68" s="59"/>
      <c r="C68" s="59"/>
      <c r="D68" s="59"/>
      <c r="E68" s="59"/>
      <c r="F68" s="59"/>
      <c r="G68" s="59"/>
      <c r="H68" s="59"/>
      <c r="I68" s="59"/>
      <c r="J68" s="59"/>
      <c r="K68" s="144"/>
      <c r="L68" s="223"/>
      <c r="M68" s="129"/>
      <c r="N68" s="225"/>
      <c r="O68" s="192" t="s">
        <v>85</v>
      </c>
      <c r="P68" s="86">
        <f>IF(P67/B53=0,"",P67/B53)</f>
        <v>0.72413793103448276</v>
      </c>
      <c r="Q68" s="112">
        <f>IF(P67/Q67=0,"",P67/Q67)</f>
        <v>1</v>
      </c>
      <c r="R68" s="194" t="s">
        <v>86</v>
      </c>
    </row>
    <row r="69" spans="1:18" ht="15.75" customHeight="1" x14ac:dyDescent="0.25">
      <c r="A69" s="58">
        <v>2302</v>
      </c>
      <c r="B69" s="59"/>
      <c r="C69" s="59"/>
      <c r="D69" s="59"/>
      <c r="E69" s="59"/>
      <c r="F69" s="59"/>
      <c r="G69" s="59"/>
      <c r="H69" s="59"/>
      <c r="I69" s="59"/>
      <c r="J69" s="59"/>
      <c r="K69" s="144"/>
      <c r="L69" s="226"/>
      <c r="M69" s="227"/>
      <c r="N69" s="228"/>
      <c r="O69" s="90"/>
      <c r="P69" s="91"/>
      <c r="Q69" s="91"/>
      <c r="R69" s="113"/>
    </row>
    <row r="70" spans="1:18" ht="18" customHeight="1" x14ac:dyDescent="0.25">
      <c r="A70" s="28"/>
      <c r="B70" s="280" t="s">
        <v>111</v>
      </c>
      <c r="C70" s="280"/>
      <c r="D70" s="280"/>
      <c r="E70" s="280"/>
      <c r="F70" s="280"/>
      <c r="G70" s="280"/>
      <c r="H70" s="280"/>
      <c r="I70" s="280"/>
      <c r="J70" s="280"/>
      <c r="K70" s="93">
        <f>SUM(K53:K66)</f>
        <v>21</v>
      </c>
      <c r="L70" s="94">
        <f>IF(K61=0,"",K61/B53)</f>
        <v>0.58620689655172409</v>
      </c>
      <c r="M70" s="94">
        <f>IF(K70=0,"",K70/B53)</f>
        <v>0.72413793103448276</v>
      </c>
      <c r="N70" s="94">
        <f>IF(K61=0,"",M70-L70)</f>
        <v>0.13793103448275867</v>
      </c>
      <c r="O70" s="3"/>
      <c r="P70" s="29"/>
      <c r="Q70" s="22"/>
      <c r="R70" s="3"/>
    </row>
    <row r="71" spans="1:18" ht="12.75" customHeight="1" x14ac:dyDescent="0.2">
      <c r="A71" s="122"/>
      <c r="L71" s="3"/>
      <c r="M71" s="3"/>
      <c r="O71" s="3"/>
    </row>
    <row r="72" spans="1:18" ht="12.75" customHeight="1" x14ac:dyDescent="0.2">
      <c r="A72" s="122"/>
      <c r="L72" s="3"/>
      <c r="M72" s="3"/>
      <c r="O72" s="3"/>
    </row>
    <row r="73" spans="1:18" ht="26.25" customHeight="1" x14ac:dyDescent="0.4">
      <c r="A73" s="2"/>
      <c r="B73" s="279" t="s">
        <v>99</v>
      </c>
      <c r="C73" s="279"/>
      <c r="D73" s="279"/>
      <c r="E73" s="279"/>
      <c r="F73" s="279"/>
      <c r="G73" s="279"/>
      <c r="H73" s="279"/>
      <c r="I73" s="279"/>
      <c r="J73" s="279"/>
      <c r="K73" s="179" t="s">
        <v>98</v>
      </c>
      <c r="L73" s="160"/>
      <c r="M73" s="160"/>
      <c r="N73" s="29"/>
      <c r="O73" s="3"/>
      <c r="P73" s="29"/>
      <c r="Q73" s="29"/>
      <c r="R73" s="29"/>
    </row>
    <row r="74" spans="1:18" ht="20.25" customHeight="1" x14ac:dyDescent="0.2">
      <c r="A74" s="293" t="s">
        <v>10</v>
      </c>
      <c r="B74" s="273" t="s">
        <v>100</v>
      </c>
      <c r="C74" s="274"/>
      <c r="D74" s="274"/>
      <c r="E74" s="274"/>
      <c r="F74" s="274"/>
      <c r="G74" s="274"/>
      <c r="H74" s="274"/>
      <c r="I74" s="274"/>
      <c r="J74" s="275"/>
      <c r="K74" s="276" t="s">
        <v>11</v>
      </c>
      <c r="L74" s="269" t="s">
        <v>3</v>
      </c>
      <c r="M74" s="269" t="s">
        <v>4</v>
      </c>
      <c r="N74" s="278" t="s">
        <v>5</v>
      </c>
      <c r="O74" s="269" t="s">
        <v>6</v>
      </c>
      <c r="P74" s="267" t="s">
        <v>7</v>
      </c>
      <c r="Q74" s="267" t="s">
        <v>8</v>
      </c>
      <c r="R74" s="269" t="s">
        <v>101</v>
      </c>
    </row>
    <row r="75" spans="1:18" ht="15.75" customHeight="1" x14ac:dyDescent="0.25">
      <c r="A75" s="268"/>
      <c r="B75" s="58" t="s">
        <v>102</v>
      </c>
      <c r="C75" s="58" t="s">
        <v>103</v>
      </c>
      <c r="D75" s="58" t="s">
        <v>104</v>
      </c>
      <c r="E75" s="58" t="s">
        <v>105</v>
      </c>
      <c r="F75" s="58" t="s">
        <v>106</v>
      </c>
      <c r="G75" s="58" t="s">
        <v>107</v>
      </c>
      <c r="H75" s="58" t="s">
        <v>108</v>
      </c>
      <c r="I75" s="58" t="s">
        <v>109</v>
      </c>
      <c r="J75" s="58" t="s">
        <v>110</v>
      </c>
      <c r="K75" s="291"/>
      <c r="L75" s="268"/>
      <c r="M75" s="268"/>
      <c r="N75" s="268"/>
      <c r="O75" s="268"/>
      <c r="P75" s="268"/>
      <c r="Q75" s="268"/>
      <c r="R75" s="268"/>
    </row>
    <row r="76" spans="1:18" ht="15.75" customHeight="1" x14ac:dyDescent="0.25">
      <c r="A76" s="58">
        <v>1601</v>
      </c>
      <c r="B76" s="59">
        <v>16</v>
      </c>
      <c r="C76" s="59"/>
      <c r="D76" s="59"/>
      <c r="E76" s="59"/>
      <c r="F76" s="59"/>
      <c r="G76" s="59"/>
      <c r="H76" s="59"/>
      <c r="I76" s="59"/>
      <c r="J76" s="59"/>
      <c r="K76" s="144"/>
      <c r="L76" s="220"/>
      <c r="M76" s="221"/>
      <c r="N76" s="222"/>
      <c r="O76" s="229"/>
      <c r="P76" s="63">
        <f>B76</f>
        <v>16</v>
      </c>
      <c r="Q76" s="230"/>
      <c r="R76" s="229"/>
    </row>
    <row r="77" spans="1:18" ht="15.75" customHeight="1" x14ac:dyDescent="0.25">
      <c r="A77" s="58">
        <v>1602</v>
      </c>
      <c r="B77" s="59"/>
      <c r="C77" s="59">
        <v>12</v>
      </c>
      <c r="D77" s="59"/>
      <c r="E77" s="59"/>
      <c r="F77" s="59"/>
      <c r="G77" s="59"/>
      <c r="H77" s="59"/>
      <c r="I77" s="59"/>
      <c r="J77" s="59"/>
      <c r="K77" s="144"/>
      <c r="L77" s="223"/>
      <c r="M77" s="129"/>
      <c r="N77" s="224"/>
      <c r="O77" s="67">
        <f>IF(C77=0,"",C77/B76)</f>
        <v>0.75</v>
      </c>
      <c r="P77" s="68">
        <v>12</v>
      </c>
      <c r="Q77" s="231">
        <f t="shared" ref="Q77:Q84" si="6">IF(P77=0,"",P77/P76)</f>
        <v>0.75</v>
      </c>
      <c r="R77" s="231">
        <f t="shared" ref="R77:R84" si="7">IF(P77=0,"",100%-Q77)</f>
        <v>0.25</v>
      </c>
    </row>
    <row r="78" spans="1:18" ht="15.75" customHeight="1" x14ac:dyDescent="0.25">
      <c r="A78" s="58">
        <v>1701</v>
      </c>
      <c r="B78" s="59"/>
      <c r="C78" s="59"/>
      <c r="D78" s="59">
        <v>10</v>
      </c>
      <c r="E78" s="59"/>
      <c r="F78" s="59"/>
      <c r="G78" s="59"/>
      <c r="H78" s="59"/>
      <c r="I78" s="59"/>
      <c r="J78" s="59"/>
      <c r="K78" s="144"/>
      <c r="L78" s="223"/>
      <c r="M78" s="129"/>
      <c r="N78" s="224"/>
      <c r="O78" s="67">
        <f>IF(D78=0,"",D78/C77)</f>
        <v>0.83333333333333337</v>
      </c>
      <c r="P78" s="68">
        <v>11</v>
      </c>
      <c r="Q78" s="231">
        <f t="shared" si="6"/>
        <v>0.91666666666666663</v>
      </c>
      <c r="R78" s="231">
        <f t="shared" si="7"/>
        <v>8.333333333333337E-2</v>
      </c>
    </row>
    <row r="79" spans="1:18" ht="15.75" customHeight="1" x14ac:dyDescent="0.25">
      <c r="A79" s="58">
        <v>1702</v>
      </c>
      <c r="B79" s="59"/>
      <c r="C79" s="59"/>
      <c r="D79" s="59"/>
      <c r="E79" s="59">
        <v>8</v>
      </c>
      <c r="F79" s="59"/>
      <c r="G79" s="59"/>
      <c r="H79" s="59"/>
      <c r="I79" s="59"/>
      <c r="J79" s="59"/>
      <c r="K79" s="144"/>
      <c r="L79" s="223"/>
      <c r="M79" s="129"/>
      <c r="N79" s="224"/>
      <c r="O79" s="67">
        <f>IF(E79=0,"",E79/D78)</f>
        <v>0.8</v>
      </c>
      <c r="P79" s="68">
        <v>11</v>
      </c>
      <c r="Q79" s="231">
        <f t="shared" si="6"/>
        <v>1</v>
      </c>
      <c r="R79" s="231">
        <f t="shared" si="7"/>
        <v>0</v>
      </c>
    </row>
    <row r="80" spans="1:18" ht="15.75" customHeight="1" x14ac:dyDescent="0.25">
      <c r="A80" s="58">
        <v>1801</v>
      </c>
      <c r="B80" s="59"/>
      <c r="C80" s="59"/>
      <c r="D80" s="59"/>
      <c r="E80" s="59"/>
      <c r="F80" s="59">
        <v>8</v>
      </c>
      <c r="G80" s="59"/>
      <c r="H80" s="59"/>
      <c r="I80" s="59"/>
      <c r="J80" s="59"/>
      <c r="K80" s="144"/>
      <c r="L80" s="223"/>
      <c r="M80" s="129"/>
      <c r="N80" s="224"/>
      <c r="O80" s="67">
        <f>IF(F80=0,"",F80/E79)</f>
        <v>1</v>
      </c>
      <c r="P80" s="68">
        <v>10</v>
      </c>
      <c r="Q80" s="231">
        <f t="shared" si="6"/>
        <v>0.90909090909090906</v>
      </c>
      <c r="R80" s="231">
        <f t="shared" si="7"/>
        <v>9.0909090909090939E-2</v>
      </c>
    </row>
    <row r="81" spans="1:18" ht="15.75" customHeight="1" x14ac:dyDescent="0.25">
      <c r="A81" s="58">
        <v>1802</v>
      </c>
      <c r="B81" s="59"/>
      <c r="C81" s="59"/>
      <c r="D81" s="59"/>
      <c r="E81" s="59"/>
      <c r="F81" s="59"/>
      <c r="G81" s="59">
        <v>8</v>
      </c>
      <c r="H81" s="59"/>
      <c r="I81" s="59"/>
      <c r="J81" s="59"/>
      <c r="K81" s="144"/>
      <c r="L81" s="223"/>
      <c r="M81" s="129"/>
      <c r="N81" s="224"/>
      <c r="O81" s="67">
        <f>IF(G81=0,"",G81/F80)</f>
        <v>1</v>
      </c>
      <c r="P81" s="68">
        <v>10</v>
      </c>
      <c r="Q81" s="231">
        <f t="shared" si="6"/>
        <v>1</v>
      </c>
      <c r="R81" s="231">
        <f t="shared" si="7"/>
        <v>0</v>
      </c>
    </row>
    <row r="82" spans="1:18" ht="15.75" customHeight="1" x14ac:dyDescent="0.25">
      <c r="A82" s="58">
        <v>1901</v>
      </c>
      <c r="B82" s="59"/>
      <c r="C82" s="59"/>
      <c r="D82" s="59"/>
      <c r="E82" s="59"/>
      <c r="F82" s="59"/>
      <c r="G82" s="59"/>
      <c r="H82" s="59">
        <v>8</v>
      </c>
      <c r="I82" s="59"/>
      <c r="J82" s="59"/>
      <c r="K82" s="144"/>
      <c r="L82" s="223"/>
      <c r="M82" s="129"/>
      <c r="N82" s="224"/>
      <c r="O82" s="67">
        <f>IF(H82=0,"",H82/G81)</f>
        <v>1</v>
      </c>
      <c r="P82" s="68">
        <v>10</v>
      </c>
      <c r="Q82" s="231">
        <f t="shared" si="6"/>
        <v>1</v>
      </c>
      <c r="R82" s="231">
        <f t="shared" si="7"/>
        <v>0</v>
      </c>
    </row>
    <row r="83" spans="1:18" ht="15.75" customHeight="1" x14ac:dyDescent="0.25">
      <c r="A83" s="58">
        <v>1902</v>
      </c>
      <c r="B83" s="59"/>
      <c r="C83" s="59"/>
      <c r="D83" s="59"/>
      <c r="E83" s="59"/>
      <c r="F83" s="59"/>
      <c r="G83" s="59"/>
      <c r="H83" s="59"/>
      <c r="I83" s="59">
        <v>8</v>
      </c>
      <c r="J83" s="59"/>
      <c r="K83" s="144"/>
      <c r="L83" s="223"/>
      <c r="M83" s="129"/>
      <c r="N83" s="224"/>
      <c r="O83" s="67">
        <f>IF(I83=0,"",I83/H82)</f>
        <v>1</v>
      </c>
      <c r="P83" s="68">
        <v>8</v>
      </c>
      <c r="Q83" s="231">
        <f t="shared" si="6"/>
        <v>0.8</v>
      </c>
      <c r="R83" s="231">
        <f t="shared" si="7"/>
        <v>0.19999999999999996</v>
      </c>
    </row>
    <row r="84" spans="1:18" ht="15.75" customHeight="1" x14ac:dyDescent="0.25">
      <c r="A84" s="58">
        <v>2001</v>
      </c>
      <c r="B84" s="59"/>
      <c r="C84" s="59"/>
      <c r="D84" s="59"/>
      <c r="E84" s="59"/>
      <c r="F84" s="59"/>
      <c r="G84" s="59"/>
      <c r="H84" s="59"/>
      <c r="I84" s="59"/>
      <c r="J84" s="59">
        <v>6</v>
      </c>
      <c r="K84" s="144">
        <v>3</v>
      </c>
      <c r="L84" s="223"/>
      <c r="M84" s="129"/>
      <c r="N84" s="224"/>
      <c r="O84" s="71">
        <f>IF(J84=0,"",J84/I83)</f>
        <v>0.75</v>
      </c>
      <c r="P84" s="68">
        <v>8</v>
      </c>
      <c r="Q84" s="71">
        <f t="shared" si="6"/>
        <v>1</v>
      </c>
      <c r="R84" s="71">
        <f t="shared" si="7"/>
        <v>0</v>
      </c>
    </row>
    <row r="85" spans="1:18" ht="15.75" customHeight="1" x14ac:dyDescent="0.25">
      <c r="A85" s="58">
        <v>2002</v>
      </c>
      <c r="B85" s="59"/>
      <c r="C85" s="59"/>
      <c r="D85" s="59"/>
      <c r="E85" s="59"/>
      <c r="F85" s="59"/>
      <c r="G85" s="59"/>
      <c r="H85" s="59"/>
      <c r="I85" s="59"/>
      <c r="J85" s="59">
        <v>4</v>
      </c>
      <c r="K85" s="144">
        <v>4</v>
      </c>
      <c r="L85" s="223"/>
      <c r="M85" s="129"/>
      <c r="N85" s="225"/>
      <c r="O85" s="129"/>
      <c r="P85" s="68">
        <v>5</v>
      </c>
      <c r="Q85" s="129"/>
      <c r="R85" s="232"/>
    </row>
    <row r="86" spans="1:18" ht="15.75" customHeight="1" x14ac:dyDescent="0.25">
      <c r="A86" s="58">
        <v>2101</v>
      </c>
      <c r="B86" s="59"/>
      <c r="C86" s="59"/>
      <c r="D86" s="59"/>
      <c r="E86" s="59"/>
      <c r="F86" s="59"/>
      <c r="G86" s="59"/>
      <c r="H86" s="59"/>
      <c r="I86" s="59"/>
      <c r="J86" s="59">
        <v>1</v>
      </c>
      <c r="K86" s="144"/>
      <c r="L86" s="223"/>
      <c r="M86" s="129"/>
      <c r="N86" s="225"/>
      <c r="O86" s="233"/>
      <c r="P86" s="109">
        <v>1</v>
      </c>
      <c r="Q86" s="234"/>
      <c r="R86" s="233"/>
    </row>
    <row r="87" spans="1:18" ht="15.75" customHeight="1" x14ac:dyDescent="0.25">
      <c r="A87" s="58">
        <v>2102</v>
      </c>
      <c r="B87" s="59"/>
      <c r="C87" s="59"/>
      <c r="D87" s="59"/>
      <c r="E87" s="59"/>
      <c r="F87" s="59"/>
      <c r="G87" s="59"/>
      <c r="H87" s="59"/>
      <c r="I87" s="59"/>
      <c r="J87" s="59">
        <v>1</v>
      </c>
      <c r="K87" s="144">
        <v>1</v>
      </c>
      <c r="L87" s="223"/>
      <c r="M87" s="129"/>
      <c r="N87" s="225"/>
      <c r="O87" s="233"/>
      <c r="P87" s="109">
        <v>1</v>
      </c>
      <c r="Q87" s="234"/>
      <c r="R87" s="233"/>
    </row>
    <row r="88" spans="1:18" ht="15.75" customHeight="1" x14ac:dyDescent="0.25">
      <c r="A88" s="58">
        <v>2201</v>
      </c>
      <c r="B88" s="59"/>
      <c r="C88" s="59"/>
      <c r="D88" s="59"/>
      <c r="E88" s="59"/>
      <c r="F88" s="59"/>
      <c r="G88" s="59"/>
      <c r="H88" s="59"/>
      <c r="I88" s="59"/>
      <c r="J88" s="59"/>
      <c r="K88" s="144"/>
      <c r="L88" s="223"/>
      <c r="M88" s="129"/>
      <c r="N88" s="225"/>
      <c r="O88" s="233"/>
      <c r="P88" s="109"/>
      <c r="Q88" s="234"/>
      <c r="R88" s="233"/>
    </row>
    <row r="89" spans="1:18" ht="15.75" customHeight="1" x14ac:dyDescent="0.25">
      <c r="A89" s="58">
        <v>2202</v>
      </c>
      <c r="B89" s="59"/>
      <c r="C89" s="59"/>
      <c r="D89" s="59"/>
      <c r="E89" s="59"/>
      <c r="F89" s="59"/>
      <c r="G89" s="59"/>
      <c r="H89" s="59"/>
      <c r="I89" s="59"/>
      <c r="J89" s="59"/>
      <c r="K89" s="144"/>
      <c r="L89" s="223"/>
      <c r="M89" s="129"/>
      <c r="N89" s="225"/>
      <c r="O89" s="129"/>
      <c r="P89" s="225"/>
      <c r="Q89" s="124"/>
      <c r="R89" s="233"/>
    </row>
    <row r="90" spans="1:18" ht="15.75" customHeight="1" x14ac:dyDescent="0.25">
      <c r="A90" s="58">
        <v>2301</v>
      </c>
      <c r="B90" s="59"/>
      <c r="C90" s="59"/>
      <c r="D90" s="59"/>
      <c r="E90" s="59"/>
      <c r="F90" s="59"/>
      <c r="G90" s="59"/>
      <c r="H90" s="59"/>
      <c r="I90" s="59"/>
      <c r="J90" s="59"/>
      <c r="K90" s="144"/>
      <c r="L90" s="223"/>
      <c r="M90" s="129"/>
      <c r="N90" s="225"/>
      <c r="O90" s="191" t="s">
        <v>83</v>
      </c>
      <c r="P90" s="82">
        <v>8</v>
      </c>
      <c r="Q90" s="111">
        <f>K93</f>
        <v>8</v>
      </c>
      <c r="R90" s="193" t="s">
        <v>11</v>
      </c>
    </row>
    <row r="91" spans="1:18" ht="15.75" customHeight="1" x14ac:dyDescent="0.25">
      <c r="A91" s="58">
        <v>2302</v>
      </c>
      <c r="B91" s="59"/>
      <c r="C91" s="59"/>
      <c r="D91" s="59"/>
      <c r="E91" s="59"/>
      <c r="F91" s="59"/>
      <c r="G91" s="59"/>
      <c r="H91" s="59"/>
      <c r="I91" s="59"/>
      <c r="J91" s="59"/>
      <c r="K91" s="144"/>
      <c r="L91" s="223"/>
      <c r="M91" s="129"/>
      <c r="N91" s="225"/>
      <c r="O91" s="192" t="s">
        <v>85</v>
      </c>
      <c r="P91" s="86">
        <f>IF(P90/B76=0,"",P90/B76)</f>
        <v>0.5</v>
      </c>
      <c r="Q91" s="112">
        <f>IF(P90/Q90=0,"",P90/Q90)</f>
        <v>1</v>
      </c>
      <c r="R91" s="194" t="s">
        <v>86</v>
      </c>
    </row>
    <row r="92" spans="1:18" ht="15.75" customHeight="1" x14ac:dyDescent="0.25">
      <c r="A92" s="58">
        <v>2401</v>
      </c>
      <c r="B92" s="59"/>
      <c r="C92" s="59"/>
      <c r="D92" s="59"/>
      <c r="E92" s="59"/>
      <c r="F92" s="59"/>
      <c r="G92" s="59"/>
      <c r="H92" s="59"/>
      <c r="I92" s="59"/>
      <c r="J92" s="59"/>
      <c r="K92" s="144"/>
      <c r="L92" s="226"/>
      <c r="M92" s="227"/>
      <c r="N92" s="228"/>
      <c r="O92" s="90"/>
      <c r="P92" s="91"/>
      <c r="Q92" s="91"/>
      <c r="R92" s="113"/>
    </row>
    <row r="93" spans="1:18" ht="18" customHeight="1" x14ac:dyDescent="0.25">
      <c r="A93" s="28"/>
      <c r="B93" s="280" t="s">
        <v>111</v>
      </c>
      <c r="C93" s="280"/>
      <c r="D93" s="280"/>
      <c r="E93" s="280"/>
      <c r="F93" s="280"/>
      <c r="G93" s="280"/>
      <c r="H93" s="280"/>
      <c r="I93" s="280"/>
      <c r="J93" s="280"/>
      <c r="K93" s="93">
        <f>SUM(K76:K89)</f>
        <v>8</v>
      </c>
      <c r="L93" s="94">
        <f>IF(K84=0,"",K84/B76)</f>
        <v>0.1875</v>
      </c>
      <c r="M93" s="94">
        <f>IF(K93=0,"",K93/B76)</f>
        <v>0.5</v>
      </c>
      <c r="N93" s="94">
        <f>IF(K84=0,"",M93-L93)</f>
        <v>0.3125</v>
      </c>
      <c r="O93" s="3"/>
      <c r="P93" s="29"/>
      <c r="Q93" s="22"/>
      <c r="R93" s="3"/>
    </row>
    <row r="94" spans="1:18" ht="12.75" customHeight="1" x14ac:dyDescent="0.2">
      <c r="A94" s="122"/>
      <c r="L94" s="3"/>
      <c r="M94" s="3"/>
      <c r="O94" s="3"/>
    </row>
    <row r="95" spans="1:18" ht="12.75" customHeight="1" x14ac:dyDescent="0.2">
      <c r="A95" s="122"/>
      <c r="L95" s="3"/>
      <c r="M95" s="3"/>
      <c r="O95" s="3"/>
    </row>
    <row r="96" spans="1:18" ht="26.25" customHeight="1" x14ac:dyDescent="0.4">
      <c r="A96" s="2"/>
      <c r="B96" s="279" t="s">
        <v>99</v>
      </c>
      <c r="C96" s="279"/>
      <c r="D96" s="279"/>
      <c r="E96" s="279"/>
      <c r="F96" s="279"/>
      <c r="G96" s="279"/>
      <c r="H96" s="279"/>
      <c r="I96" s="279"/>
      <c r="J96" s="279"/>
      <c r="K96" s="179" t="s">
        <v>112</v>
      </c>
      <c r="L96" s="160"/>
      <c r="M96" s="160"/>
      <c r="N96" s="29"/>
      <c r="O96" s="3"/>
      <c r="P96" s="29"/>
      <c r="Q96" s="29"/>
      <c r="R96" s="29"/>
    </row>
    <row r="97" spans="1:20" ht="20.25" customHeight="1" x14ac:dyDescent="0.2">
      <c r="A97" s="293" t="s">
        <v>10</v>
      </c>
      <c r="B97" s="273" t="s">
        <v>100</v>
      </c>
      <c r="C97" s="274"/>
      <c r="D97" s="274"/>
      <c r="E97" s="274"/>
      <c r="F97" s="274"/>
      <c r="G97" s="274"/>
      <c r="H97" s="274"/>
      <c r="I97" s="274"/>
      <c r="J97" s="275"/>
      <c r="K97" s="276" t="s">
        <v>11</v>
      </c>
      <c r="L97" s="269" t="s">
        <v>3</v>
      </c>
      <c r="M97" s="269" t="s">
        <v>4</v>
      </c>
      <c r="N97" s="278" t="s">
        <v>5</v>
      </c>
      <c r="O97" s="269" t="s">
        <v>6</v>
      </c>
      <c r="P97" s="267" t="s">
        <v>7</v>
      </c>
      <c r="Q97" s="267" t="s">
        <v>8</v>
      </c>
      <c r="R97" s="269" t="s">
        <v>101</v>
      </c>
    </row>
    <row r="98" spans="1:20" ht="15.75" customHeight="1" x14ac:dyDescent="0.25">
      <c r="A98" s="268"/>
      <c r="B98" s="58" t="s">
        <v>102</v>
      </c>
      <c r="C98" s="58" t="s">
        <v>103</v>
      </c>
      <c r="D98" s="58" t="s">
        <v>104</v>
      </c>
      <c r="E98" s="58" t="s">
        <v>105</v>
      </c>
      <c r="F98" s="58" t="s">
        <v>106</v>
      </c>
      <c r="G98" s="58" t="s">
        <v>107</v>
      </c>
      <c r="H98" s="58" t="s">
        <v>108</v>
      </c>
      <c r="I98" s="58" t="s">
        <v>109</v>
      </c>
      <c r="J98" s="58" t="s">
        <v>110</v>
      </c>
      <c r="K98" s="291"/>
      <c r="L98" s="268"/>
      <c r="M98" s="268"/>
      <c r="N98" s="268"/>
      <c r="O98" s="268"/>
      <c r="P98" s="268"/>
      <c r="Q98" s="268"/>
      <c r="R98" s="268"/>
    </row>
    <row r="99" spans="1:20" ht="15.75" customHeight="1" x14ac:dyDescent="0.25">
      <c r="A99" s="58">
        <v>1602</v>
      </c>
      <c r="B99" s="59">
        <v>26</v>
      </c>
      <c r="C99" s="59"/>
      <c r="D99" s="59"/>
      <c r="E99" s="59"/>
      <c r="F99" s="59"/>
      <c r="G99" s="59"/>
      <c r="H99" s="59"/>
      <c r="I99" s="59"/>
      <c r="J99" s="59"/>
      <c r="K99" s="144"/>
      <c r="L99" s="220"/>
      <c r="M99" s="221"/>
      <c r="N99" s="222"/>
      <c r="O99" s="229"/>
      <c r="P99" s="63">
        <f>B99</f>
        <v>26</v>
      </c>
      <c r="Q99" s="230"/>
      <c r="R99" s="229"/>
    </row>
    <row r="100" spans="1:20" ht="15.75" customHeight="1" x14ac:dyDescent="0.25">
      <c r="A100" s="58">
        <v>1701</v>
      </c>
      <c r="B100" s="59"/>
      <c r="C100" s="59">
        <v>22</v>
      </c>
      <c r="D100" s="59"/>
      <c r="E100" s="59"/>
      <c r="F100" s="59"/>
      <c r="G100" s="59"/>
      <c r="H100" s="59"/>
      <c r="I100" s="59"/>
      <c r="J100" s="59"/>
      <c r="K100" s="144"/>
      <c r="L100" s="223"/>
      <c r="M100" s="129"/>
      <c r="N100" s="224"/>
      <c r="O100" s="67">
        <f>IF(C100=0,"",C100/B99)</f>
        <v>0.84615384615384615</v>
      </c>
      <c r="P100" s="68">
        <v>22</v>
      </c>
      <c r="Q100" s="231">
        <f t="shared" ref="Q100:Q107" si="8">IF(P100=0,"",P100/P99)</f>
        <v>0.84615384615384615</v>
      </c>
      <c r="R100" s="231">
        <f t="shared" ref="R100:R107" si="9">IF(P100=0,"",100%-Q100)</f>
        <v>0.15384615384615385</v>
      </c>
    </row>
    <row r="101" spans="1:20" ht="15.75" customHeight="1" x14ac:dyDescent="0.25">
      <c r="A101" s="58">
        <v>1702</v>
      </c>
      <c r="B101" s="59"/>
      <c r="C101" s="59"/>
      <c r="D101" s="59">
        <v>22</v>
      </c>
      <c r="E101" s="59"/>
      <c r="F101" s="59"/>
      <c r="G101" s="59"/>
      <c r="H101" s="59"/>
      <c r="I101" s="59"/>
      <c r="J101" s="59"/>
      <c r="K101" s="144"/>
      <c r="L101" s="223"/>
      <c r="M101" s="129"/>
      <c r="N101" s="224"/>
      <c r="O101" s="67">
        <f>IF(D101=0,"",D101/C100)</f>
        <v>1</v>
      </c>
      <c r="P101" s="68">
        <v>22</v>
      </c>
      <c r="Q101" s="231">
        <f t="shared" si="8"/>
        <v>1</v>
      </c>
      <c r="R101" s="231">
        <f t="shared" si="9"/>
        <v>0</v>
      </c>
      <c r="T101" s="70">
        <f>P101/P99</f>
        <v>0.84615384615384615</v>
      </c>
    </row>
    <row r="102" spans="1:20" ht="15.75" customHeight="1" x14ac:dyDescent="0.25">
      <c r="A102" s="58">
        <v>1801</v>
      </c>
      <c r="B102" s="59"/>
      <c r="C102" s="59"/>
      <c r="D102" s="59"/>
      <c r="E102" s="59">
        <v>19</v>
      </c>
      <c r="F102" s="59"/>
      <c r="G102" s="59"/>
      <c r="H102" s="59"/>
      <c r="I102" s="59"/>
      <c r="J102" s="59"/>
      <c r="K102" s="144"/>
      <c r="L102" s="223"/>
      <c r="M102" s="129"/>
      <c r="N102" s="224"/>
      <c r="O102" s="67">
        <f>IF(E102=0,"",E102/D101)</f>
        <v>0.86363636363636365</v>
      </c>
      <c r="P102" s="68">
        <v>21</v>
      </c>
      <c r="Q102" s="231">
        <f t="shared" si="8"/>
        <v>0.95454545454545459</v>
      </c>
      <c r="R102" s="231">
        <f t="shared" si="9"/>
        <v>4.5454545454545414E-2</v>
      </c>
    </row>
    <row r="103" spans="1:20" ht="15.75" customHeight="1" x14ac:dyDescent="0.25">
      <c r="A103" s="58">
        <v>1802</v>
      </c>
      <c r="B103" s="59"/>
      <c r="C103" s="59"/>
      <c r="D103" s="59"/>
      <c r="E103" s="59"/>
      <c r="F103" s="59">
        <v>14</v>
      </c>
      <c r="G103" s="59"/>
      <c r="H103" s="59"/>
      <c r="I103" s="59"/>
      <c r="J103" s="59"/>
      <c r="K103" s="144"/>
      <c r="L103" s="223"/>
      <c r="M103" s="129"/>
      <c r="N103" s="224"/>
      <c r="O103" s="67">
        <f>IF(F103=0,"",F103/E102)</f>
        <v>0.73684210526315785</v>
      </c>
      <c r="P103" s="68">
        <v>17</v>
      </c>
      <c r="Q103" s="231">
        <f t="shared" si="8"/>
        <v>0.80952380952380953</v>
      </c>
      <c r="R103" s="231">
        <f t="shared" si="9"/>
        <v>0.19047619047619047</v>
      </c>
    </row>
    <row r="104" spans="1:20" ht="15.75" customHeight="1" x14ac:dyDescent="0.25">
      <c r="A104" s="58">
        <v>1901</v>
      </c>
      <c r="B104" s="59"/>
      <c r="C104" s="59"/>
      <c r="D104" s="59"/>
      <c r="E104" s="59"/>
      <c r="F104" s="59"/>
      <c r="G104" s="59">
        <v>14</v>
      </c>
      <c r="H104" s="59"/>
      <c r="I104" s="59"/>
      <c r="J104" s="59"/>
      <c r="K104" s="144"/>
      <c r="L104" s="223"/>
      <c r="M104" s="129"/>
      <c r="N104" s="224"/>
      <c r="O104" s="67">
        <f>IF(G104=0,"",G104/F103)</f>
        <v>1</v>
      </c>
      <c r="P104" s="68">
        <v>17</v>
      </c>
      <c r="Q104" s="231">
        <f t="shared" si="8"/>
        <v>1</v>
      </c>
      <c r="R104" s="231">
        <f t="shared" si="9"/>
        <v>0</v>
      </c>
    </row>
    <row r="105" spans="1:20" ht="15.75" customHeight="1" x14ac:dyDescent="0.25">
      <c r="A105" s="58">
        <v>1902</v>
      </c>
      <c r="B105" s="59"/>
      <c r="C105" s="59"/>
      <c r="D105" s="59"/>
      <c r="E105" s="59"/>
      <c r="F105" s="59"/>
      <c r="G105" s="59"/>
      <c r="H105" s="59">
        <v>11</v>
      </c>
      <c r="I105" s="59"/>
      <c r="J105" s="59"/>
      <c r="K105" s="144"/>
      <c r="L105" s="223"/>
      <c r="M105" s="129"/>
      <c r="N105" s="224"/>
      <c r="O105" s="67">
        <f>IF(H105=0,"",H105/G104)</f>
        <v>0.7857142857142857</v>
      </c>
      <c r="P105" s="68">
        <v>16</v>
      </c>
      <c r="Q105" s="231">
        <f t="shared" si="8"/>
        <v>0.94117647058823528</v>
      </c>
      <c r="R105" s="231">
        <f t="shared" si="9"/>
        <v>5.8823529411764719E-2</v>
      </c>
    </row>
    <row r="106" spans="1:20" ht="15.75" customHeight="1" x14ac:dyDescent="0.25">
      <c r="A106" s="58">
        <v>2001</v>
      </c>
      <c r="B106" s="59"/>
      <c r="C106" s="59"/>
      <c r="D106" s="59"/>
      <c r="E106" s="59"/>
      <c r="F106" s="59"/>
      <c r="G106" s="59"/>
      <c r="H106" s="59"/>
      <c r="I106" s="59">
        <v>11</v>
      </c>
      <c r="J106" s="59"/>
      <c r="K106" s="144">
        <v>1</v>
      </c>
      <c r="L106" s="223"/>
      <c r="M106" s="129"/>
      <c r="N106" s="224"/>
      <c r="O106" s="67">
        <f>IF(I106=0,"",I106/H105)</f>
        <v>1</v>
      </c>
      <c r="P106" s="68">
        <v>16</v>
      </c>
      <c r="Q106" s="231">
        <f t="shared" si="8"/>
        <v>1</v>
      </c>
      <c r="R106" s="231">
        <f t="shared" si="9"/>
        <v>0</v>
      </c>
    </row>
    <row r="107" spans="1:20" ht="15.75" customHeight="1" x14ac:dyDescent="0.25">
      <c r="A107" s="58">
        <v>2002</v>
      </c>
      <c r="B107" s="59"/>
      <c r="C107" s="59"/>
      <c r="D107" s="59"/>
      <c r="E107" s="59"/>
      <c r="F107" s="59"/>
      <c r="G107" s="59"/>
      <c r="H107" s="59"/>
      <c r="I107" s="59"/>
      <c r="J107" s="59">
        <v>10</v>
      </c>
      <c r="K107" s="144">
        <v>7</v>
      </c>
      <c r="L107" s="223"/>
      <c r="M107" s="129"/>
      <c r="N107" s="224"/>
      <c r="O107" s="71">
        <f>IF(J107=0,"",J107/I106)</f>
        <v>0.90909090909090906</v>
      </c>
      <c r="P107" s="68">
        <v>15</v>
      </c>
      <c r="Q107" s="71">
        <f t="shared" si="8"/>
        <v>0.9375</v>
      </c>
      <c r="R107" s="71">
        <f t="shared" si="9"/>
        <v>6.25E-2</v>
      </c>
    </row>
    <row r="108" spans="1:20" ht="15.75" customHeight="1" x14ac:dyDescent="0.25">
      <c r="A108" s="58">
        <v>2101</v>
      </c>
      <c r="B108" s="59"/>
      <c r="C108" s="59"/>
      <c r="D108" s="59"/>
      <c r="E108" s="59"/>
      <c r="F108" s="59"/>
      <c r="G108" s="59"/>
      <c r="H108" s="59"/>
      <c r="I108" s="59"/>
      <c r="J108" s="59">
        <v>5</v>
      </c>
      <c r="K108" s="144">
        <v>4</v>
      </c>
      <c r="L108" s="223"/>
      <c r="M108" s="129"/>
      <c r="N108" s="225"/>
      <c r="O108" s="129"/>
      <c r="P108" s="68">
        <v>7</v>
      </c>
      <c r="Q108" s="129"/>
      <c r="R108" s="232"/>
    </row>
    <row r="109" spans="1:20" ht="15.75" customHeight="1" x14ac:dyDescent="0.25">
      <c r="A109" s="58">
        <v>2102</v>
      </c>
      <c r="B109" s="59"/>
      <c r="C109" s="59"/>
      <c r="D109" s="59"/>
      <c r="E109" s="59"/>
      <c r="F109" s="59"/>
      <c r="G109" s="59"/>
      <c r="H109" s="59"/>
      <c r="I109" s="59"/>
      <c r="J109" s="59">
        <v>3</v>
      </c>
      <c r="K109" s="144">
        <v>3</v>
      </c>
      <c r="L109" s="223"/>
      <c r="M109" s="129"/>
      <c r="N109" s="225"/>
      <c r="O109" s="233"/>
      <c r="P109" s="109">
        <v>4</v>
      </c>
      <c r="Q109" s="234"/>
      <c r="R109" s="233"/>
    </row>
    <row r="110" spans="1:20" ht="15.75" customHeight="1" x14ac:dyDescent="0.25">
      <c r="A110" s="58">
        <v>2201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144"/>
      <c r="L110" s="223"/>
      <c r="M110" s="129"/>
      <c r="N110" s="225"/>
      <c r="O110" s="233"/>
      <c r="P110" s="109"/>
      <c r="Q110" s="234"/>
      <c r="R110" s="233"/>
    </row>
    <row r="111" spans="1:20" ht="15.75" customHeight="1" x14ac:dyDescent="0.25">
      <c r="A111" s="58">
        <v>2202</v>
      </c>
      <c r="B111" s="59"/>
      <c r="C111" s="59"/>
      <c r="D111" s="59"/>
      <c r="E111" s="59"/>
      <c r="F111" s="59"/>
      <c r="G111" s="59"/>
      <c r="H111" s="59"/>
      <c r="I111" s="59"/>
      <c r="J111" s="59"/>
      <c r="K111" s="144"/>
      <c r="L111" s="223"/>
      <c r="M111" s="129"/>
      <c r="N111" s="225"/>
      <c r="O111" s="233"/>
      <c r="P111" s="109"/>
      <c r="Q111" s="234"/>
      <c r="R111" s="233"/>
    </row>
    <row r="112" spans="1:20" ht="15.75" customHeight="1" x14ac:dyDescent="0.25">
      <c r="A112" s="58">
        <v>2301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144"/>
      <c r="L112" s="223"/>
      <c r="M112" s="129"/>
      <c r="N112" s="225"/>
      <c r="O112" s="129"/>
      <c r="P112" s="225"/>
      <c r="Q112" s="124"/>
      <c r="R112" s="233"/>
    </row>
    <row r="113" spans="1:20" ht="15.75" customHeight="1" x14ac:dyDescent="0.25">
      <c r="A113" s="58">
        <v>2302</v>
      </c>
      <c r="B113" s="59"/>
      <c r="C113" s="59"/>
      <c r="D113" s="59"/>
      <c r="E113" s="59"/>
      <c r="F113" s="59"/>
      <c r="G113" s="59"/>
      <c r="H113" s="59"/>
      <c r="I113" s="59"/>
      <c r="J113" s="59"/>
      <c r="K113" s="144"/>
      <c r="L113" s="223"/>
      <c r="M113" s="129"/>
      <c r="N113" s="225"/>
      <c r="O113" s="191" t="s">
        <v>83</v>
      </c>
      <c r="P113" s="82">
        <v>14</v>
      </c>
      <c r="Q113" s="111">
        <f>K116</f>
        <v>15</v>
      </c>
      <c r="R113" s="193" t="s">
        <v>11</v>
      </c>
    </row>
    <row r="114" spans="1:20" ht="15.75" customHeight="1" x14ac:dyDescent="0.25">
      <c r="A114" s="58">
        <v>2401</v>
      </c>
      <c r="B114" s="59"/>
      <c r="C114" s="59"/>
      <c r="D114" s="59"/>
      <c r="E114" s="59"/>
      <c r="F114" s="59"/>
      <c r="G114" s="59"/>
      <c r="H114" s="59"/>
      <c r="I114" s="59"/>
      <c r="J114" s="59"/>
      <c r="K114" s="144"/>
      <c r="L114" s="223"/>
      <c r="M114" s="129"/>
      <c r="N114" s="225"/>
      <c r="O114" s="192" t="s">
        <v>85</v>
      </c>
      <c r="P114" s="86">
        <f>IF(P113/B99=0,"",P113/B99)</f>
        <v>0.53846153846153844</v>
      </c>
      <c r="Q114" s="112">
        <f>IF(P113/Q113=0,"",P113/Q113)</f>
        <v>0.93333333333333335</v>
      </c>
      <c r="R114" s="194" t="s">
        <v>86</v>
      </c>
    </row>
    <row r="115" spans="1:20" ht="15.75" customHeight="1" x14ac:dyDescent="0.25">
      <c r="A115" s="58">
        <v>2402</v>
      </c>
      <c r="B115" s="59"/>
      <c r="C115" s="59"/>
      <c r="D115" s="59"/>
      <c r="E115" s="59"/>
      <c r="F115" s="59"/>
      <c r="G115" s="59"/>
      <c r="H115" s="59"/>
      <c r="I115" s="59"/>
      <c r="J115" s="59"/>
      <c r="K115" s="144"/>
      <c r="L115" s="226"/>
      <c r="M115" s="227"/>
      <c r="N115" s="228"/>
      <c r="O115" s="90"/>
      <c r="P115" s="91"/>
      <c r="Q115" s="91"/>
      <c r="R115" s="113"/>
    </row>
    <row r="116" spans="1:20" ht="18" customHeight="1" x14ac:dyDescent="0.25">
      <c r="A116" s="28"/>
      <c r="B116" s="280" t="s">
        <v>111</v>
      </c>
      <c r="C116" s="280"/>
      <c r="D116" s="280"/>
      <c r="E116" s="280"/>
      <c r="F116" s="280"/>
      <c r="G116" s="280"/>
      <c r="H116" s="280"/>
      <c r="I116" s="280"/>
      <c r="J116" s="280"/>
      <c r="K116" s="93">
        <f>SUM(K99:K112)</f>
        <v>15</v>
      </c>
      <c r="L116" s="94">
        <f>((SUM(K106:K107)/B99))</f>
        <v>0.30769230769230771</v>
      </c>
      <c r="M116" s="94">
        <f>IF(K116=0,"",K116/B99)</f>
        <v>0.57692307692307687</v>
      </c>
      <c r="N116" s="94">
        <f>IF(K107=0,"",M116-L116)</f>
        <v>0.26923076923076916</v>
      </c>
      <c r="O116" s="3"/>
      <c r="P116" s="29"/>
      <c r="Q116" s="22"/>
      <c r="R116" s="3"/>
    </row>
    <row r="117" spans="1:20" ht="12.75" customHeight="1" x14ac:dyDescent="0.2">
      <c r="A117" s="122"/>
      <c r="L117" s="3"/>
      <c r="M117" s="3"/>
      <c r="O117" s="3"/>
    </row>
    <row r="118" spans="1:20" ht="12.75" customHeight="1" x14ac:dyDescent="0.2">
      <c r="A118" s="122"/>
      <c r="L118" s="3"/>
      <c r="M118" s="3"/>
      <c r="O118" s="3"/>
    </row>
    <row r="119" spans="1:20" ht="26.25" customHeight="1" x14ac:dyDescent="0.4">
      <c r="A119" s="2"/>
      <c r="B119" s="270" t="s">
        <v>99</v>
      </c>
      <c r="C119" s="271"/>
      <c r="D119" s="271"/>
      <c r="E119" s="271"/>
      <c r="F119" s="271"/>
      <c r="G119" s="271"/>
      <c r="H119" s="271"/>
      <c r="I119" s="271"/>
      <c r="J119" s="271"/>
      <c r="K119" s="179" t="s">
        <v>113</v>
      </c>
      <c r="L119" s="57"/>
      <c r="M119" s="57"/>
      <c r="N119" s="29"/>
      <c r="O119" s="3"/>
      <c r="P119" s="29"/>
      <c r="Q119" s="29"/>
      <c r="R119" s="29"/>
    </row>
    <row r="120" spans="1:20" ht="20.25" customHeight="1" x14ac:dyDescent="0.2">
      <c r="A120" s="293" t="s">
        <v>10</v>
      </c>
      <c r="B120" s="273" t="s">
        <v>100</v>
      </c>
      <c r="C120" s="274"/>
      <c r="D120" s="274"/>
      <c r="E120" s="274"/>
      <c r="F120" s="274"/>
      <c r="G120" s="274"/>
      <c r="H120" s="274"/>
      <c r="I120" s="274"/>
      <c r="J120" s="275"/>
      <c r="K120" s="276" t="s">
        <v>11</v>
      </c>
      <c r="L120" s="269" t="s">
        <v>3</v>
      </c>
      <c r="M120" s="269" t="s">
        <v>4</v>
      </c>
      <c r="N120" s="278" t="s">
        <v>5</v>
      </c>
      <c r="O120" s="269" t="s">
        <v>6</v>
      </c>
      <c r="P120" s="267" t="s">
        <v>7</v>
      </c>
      <c r="Q120" s="267" t="s">
        <v>8</v>
      </c>
      <c r="R120" s="269" t="s">
        <v>101</v>
      </c>
    </row>
    <row r="121" spans="1:20" ht="15.75" customHeight="1" x14ac:dyDescent="0.25">
      <c r="A121" s="268"/>
      <c r="B121" s="58" t="s">
        <v>102</v>
      </c>
      <c r="C121" s="58" t="s">
        <v>103</v>
      </c>
      <c r="D121" s="58" t="s">
        <v>104</v>
      </c>
      <c r="E121" s="58" t="s">
        <v>105</v>
      </c>
      <c r="F121" s="58" t="s">
        <v>106</v>
      </c>
      <c r="G121" s="58" t="s">
        <v>107</v>
      </c>
      <c r="H121" s="58" t="s">
        <v>108</v>
      </c>
      <c r="I121" s="58" t="s">
        <v>109</v>
      </c>
      <c r="J121" s="58" t="s">
        <v>110</v>
      </c>
      <c r="K121" s="291"/>
      <c r="L121" s="268"/>
      <c r="M121" s="268"/>
      <c r="N121" s="268"/>
      <c r="O121" s="268"/>
      <c r="P121" s="268"/>
      <c r="Q121" s="268"/>
      <c r="R121" s="268"/>
    </row>
    <row r="122" spans="1:20" ht="15.75" customHeight="1" x14ac:dyDescent="0.25">
      <c r="A122" s="58">
        <v>1701</v>
      </c>
      <c r="B122" s="59">
        <v>18</v>
      </c>
      <c r="C122" s="59"/>
      <c r="D122" s="59"/>
      <c r="E122" s="59"/>
      <c r="F122" s="59"/>
      <c r="G122" s="59"/>
      <c r="H122" s="59"/>
      <c r="I122" s="59"/>
      <c r="J122" s="59"/>
      <c r="K122" s="144"/>
      <c r="L122" s="220"/>
      <c r="M122" s="221"/>
      <c r="N122" s="222"/>
      <c r="O122" s="229"/>
      <c r="P122" s="63">
        <f>B122</f>
        <v>18</v>
      </c>
      <c r="Q122" s="230"/>
      <c r="R122" s="229"/>
    </row>
    <row r="123" spans="1:20" ht="15.75" customHeight="1" x14ac:dyDescent="0.25">
      <c r="A123" s="58">
        <v>1702</v>
      </c>
      <c r="B123" s="59"/>
      <c r="C123" s="59">
        <v>14</v>
      </c>
      <c r="D123" s="59"/>
      <c r="E123" s="59"/>
      <c r="F123" s="59"/>
      <c r="G123" s="59"/>
      <c r="H123" s="59"/>
      <c r="I123" s="59"/>
      <c r="J123" s="59"/>
      <c r="K123" s="144"/>
      <c r="L123" s="223"/>
      <c r="M123" s="129"/>
      <c r="N123" s="224"/>
      <c r="O123" s="67">
        <f>IF(C123=0,"",C123/B122)</f>
        <v>0.77777777777777779</v>
      </c>
      <c r="P123" s="68">
        <v>14</v>
      </c>
      <c r="Q123" s="231">
        <f t="shared" ref="Q123:Q130" si="10">IF(P123=0,"",P123/P122)</f>
        <v>0.77777777777777779</v>
      </c>
      <c r="R123" s="231">
        <f t="shared" ref="R123:R130" si="11">IF(P123=0,"",100%-Q123)</f>
        <v>0.22222222222222221</v>
      </c>
    </row>
    <row r="124" spans="1:20" ht="15.75" customHeight="1" x14ac:dyDescent="0.25">
      <c r="A124" s="58">
        <v>1801</v>
      </c>
      <c r="B124" s="59"/>
      <c r="C124" s="59"/>
      <c r="D124" s="59">
        <v>11</v>
      </c>
      <c r="E124" s="59"/>
      <c r="F124" s="59"/>
      <c r="G124" s="59"/>
      <c r="H124" s="59"/>
      <c r="I124" s="59"/>
      <c r="J124" s="59"/>
      <c r="K124" s="144"/>
      <c r="L124" s="223"/>
      <c r="M124" s="129"/>
      <c r="N124" s="224"/>
      <c r="O124" s="67">
        <f>IF(D124=0,"",D124/C123)</f>
        <v>0.7857142857142857</v>
      </c>
      <c r="P124" s="68">
        <v>11</v>
      </c>
      <c r="Q124" s="231">
        <f t="shared" si="10"/>
        <v>0.7857142857142857</v>
      </c>
      <c r="R124" s="231">
        <f t="shared" si="11"/>
        <v>0.2142857142857143</v>
      </c>
      <c r="T124" s="70">
        <f>P124/P122</f>
        <v>0.61111111111111116</v>
      </c>
    </row>
    <row r="125" spans="1:20" ht="15.75" customHeight="1" x14ac:dyDescent="0.25">
      <c r="A125" s="58">
        <v>1802</v>
      </c>
      <c r="B125" s="59"/>
      <c r="C125" s="59"/>
      <c r="D125" s="59"/>
      <c r="E125" s="59">
        <v>9</v>
      </c>
      <c r="F125" s="59"/>
      <c r="G125" s="59"/>
      <c r="H125" s="59"/>
      <c r="I125" s="59"/>
      <c r="J125" s="59"/>
      <c r="K125" s="144"/>
      <c r="L125" s="223"/>
      <c r="M125" s="129"/>
      <c r="N125" s="224"/>
      <c r="O125" s="67">
        <f>IF(E125=0,"",E125/D124)</f>
        <v>0.81818181818181823</v>
      </c>
      <c r="P125" s="68">
        <v>10</v>
      </c>
      <c r="Q125" s="231">
        <f t="shared" si="10"/>
        <v>0.90909090909090906</v>
      </c>
      <c r="R125" s="231">
        <f t="shared" si="11"/>
        <v>9.0909090909090939E-2</v>
      </c>
    </row>
    <row r="126" spans="1:20" ht="15.75" customHeight="1" x14ac:dyDescent="0.25">
      <c r="A126" s="58">
        <v>1901</v>
      </c>
      <c r="B126" s="59"/>
      <c r="C126" s="59"/>
      <c r="D126" s="59"/>
      <c r="E126" s="59"/>
      <c r="F126" s="59">
        <v>9</v>
      </c>
      <c r="G126" s="59"/>
      <c r="H126" s="59"/>
      <c r="I126" s="59"/>
      <c r="J126" s="59"/>
      <c r="K126" s="144"/>
      <c r="L126" s="223"/>
      <c r="M126" s="129"/>
      <c r="N126" s="224"/>
      <c r="O126" s="67">
        <f>IF(F126=0,"",F126/E125)</f>
        <v>1</v>
      </c>
      <c r="P126" s="68">
        <v>9</v>
      </c>
      <c r="Q126" s="231">
        <f t="shared" si="10"/>
        <v>0.9</v>
      </c>
      <c r="R126" s="231">
        <f t="shared" si="11"/>
        <v>9.9999999999999978E-2</v>
      </c>
    </row>
    <row r="127" spans="1:20" ht="15.75" customHeight="1" x14ac:dyDescent="0.25">
      <c r="A127" s="58">
        <v>1902</v>
      </c>
      <c r="B127" s="59"/>
      <c r="C127" s="59"/>
      <c r="D127" s="59"/>
      <c r="E127" s="59"/>
      <c r="F127" s="59"/>
      <c r="G127" s="59">
        <v>9</v>
      </c>
      <c r="H127" s="59"/>
      <c r="I127" s="59"/>
      <c r="J127" s="59"/>
      <c r="K127" s="144"/>
      <c r="L127" s="223"/>
      <c r="M127" s="129"/>
      <c r="N127" s="224"/>
      <c r="O127" s="67">
        <f>IF(G127=0,"",G127/F126)</f>
        <v>1</v>
      </c>
      <c r="P127" s="68">
        <v>9</v>
      </c>
      <c r="Q127" s="231">
        <f t="shared" si="10"/>
        <v>1</v>
      </c>
      <c r="R127" s="231">
        <f t="shared" si="11"/>
        <v>0</v>
      </c>
    </row>
    <row r="128" spans="1:20" ht="15.75" customHeight="1" x14ac:dyDescent="0.25">
      <c r="A128" s="58">
        <v>2001</v>
      </c>
      <c r="B128" s="59"/>
      <c r="C128" s="59"/>
      <c r="D128" s="59"/>
      <c r="E128" s="59"/>
      <c r="F128" s="59"/>
      <c r="G128" s="59"/>
      <c r="H128" s="59">
        <v>9</v>
      </c>
      <c r="I128" s="59"/>
      <c r="J128" s="59"/>
      <c r="K128" s="144"/>
      <c r="L128" s="223"/>
      <c r="M128" s="129"/>
      <c r="N128" s="224"/>
      <c r="O128" s="67">
        <f>IF(H128=0,"",H128/G127)</f>
        <v>1</v>
      </c>
      <c r="P128" s="68">
        <v>9</v>
      </c>
      <c r="Q128" s="231">
        <f t="shared" si="10"/>
        <v>1</v>
      </c>
      <c r="R128" s="231">
        <f t="shared" si="11"/>
        <v>0</v>
      </c>
    </row>
    <row r="129" spans="1:22" ht="15.75" customHeight="1" x14ac:dyDescent="0.25">
      <c r="A129" s="58">
        <v>2002</v>
      </c>
      <c r="B129" s="59"/>
      <c r="C129" s="59"/>
      <c r="D129" s="59"/>
      <c r="E129" s="59"/>
      <c r="F129" s="59"/>
      <c r="G129" s="59"/>
      <c r="H129" s="59"/>
      <c r="I129" s="59">
        <v>9</v>
      </c>
      <c r="J129" s="59"/>
      <c r="K129" s="144"/>
      <c r="L129" s="223"/>
      <c r="M129" s="129"/>
      <c r="N129" s="224"/>
      <c r="O129" s="67">
        <f>IF(I129=0,"",I129/H128)</f>
        <v>1</v>
      </c>
      <c r="P129" s="68">
        <v>9</v>
      </c>
      <c r="Q129" s="231">
        <f t="shared" si="10"/>
        <v>1</v>
      </c>
      <c r="R129" s="231">
        <f t="shared" si="11"/>
        <v>0</v>
      </c>
    </row>
    <row r="130" spans="1:22" ht="15.75" customHeight="1" x14ac:dyDescent="0.25">
      <c r="A130" s="58">
        <v>2101</v>
      </c>
      <c r="B130" s="59"/>
      <c r="C130" s="59"/>
      <c r="D130" s="59"/>
      <c r="E130" s="59"/>
      <c r="F130" s="59"/>
      <c r="G130" s="59"/>
      <c r="H130" s="59"/>
      <c r="I130" s="59"/>
      <c r="J130" s="59">
        <v>7</v>
      </c>
      <c r="K130" s="144">
        <v>7</v>
      </c>
      <c r="L130" s="223"/>
      <c r="M130" s="129"/>
      <c r="N130" s="224"/>
      <c r="O130" s="71">
        <f>IF(J130=0,"",J130/I129)</f>
        <v>0.77777777777777779</v>
      </c>
      <c r="P130" s="68">
        <v>8</v>
      </c>
      <c r="Q130" s="71">
        <f t="shared" si="10"/>
        <v>0.88888888888888884</v>
      </c>
      <c r="R130" s="71">
        <f t="shared" si="11"/>
        <v>0.11111111111111116</v>
      </c>
    </row>
    <row r="131" spans="1:22" ht="15.75" customHeight="1" x14ac:dyDescent="0.25">
      <c r="A131" s="58">
        <v>2102</v>
      </c>
      <c r="B131" s="59"/>
      <c r="C131" s="59"/>
      <c r="D131" s="59"/>
      <c r="E131" s="59"/>
      <c r="F131" s="59"/>
      <c r="G131" s="59"/>
      <c r="H131" s="59"/>
      <c r="I131" s="59"/>
      <c r="J131" s="59">
        <v>1</v>
      </c>
      <c r="K131" s="144"/>
      <c r="L131" s="223"/>
      <c r="M131" s="129"/>
      <c r="N131" s="225"/>
      <c r="O131" s="129"/>
      <c r="P131" s="68">
        <v>1</v>
      </c>
      <c r="Q131" s="129"/>
      <c r="R131" s="232"/>
    </row>
    <row r="132" spans="1:22" ht="15.75" customHeight="1" x14ac:dyDescent="0.25">
      <c r="A132" s="58">
        <v>2201</v>
      </c>
      <c r="B132" s="59"/>
      <c r="C132" s="59"/>
      <c r="D132" s="59"/>
      <c r="E132" s="59"/>
      <c r="F132" s="59"/>
      <c r="G132" s="59"/>
      <c r="H132" s="59"/>
      <c r="I132" s="59"/>
      <c r="J132" s="59">
        <v>1</v>
      </c>
      <c r="K132" s="144">
        <v>1</v>
      </c>
      <c r="L132" s="223"/>
      <c r="M132" s="129"/>
      <c r="N132" s="225"/>
      <c r="O132" s="233"/>
      <c r="P132" s="109">
        <v>1</v>
      </c>
      <c r="Q132" s="234"/>
      <c r="R132" s="233"/>
    </row>
    <row r="133" spans="1:22" ht="15.75" customHeight="1" x14ac:dyDescent="0.25">
      <c r="A133" s="58">
        <v>2202</v>
      </c>
      <c r="B133" s="59"/>
      <c r="C133" s="59"/>
      <c r="D133" s="59"/>
      <c r="E133" s="59"/>
      <c r="F133" s="59"/>
      <c r="G133" s="59"/>
      <c r="H133" s="59"/>
      <c r="I133" s="59"/>
      <c r="J133" s="59"/>
      <c r="K133" s="144"/>
      <c r="L133" s="223"/>
      <c r="M133" s="129"/>
      <c r="N133" s="225"/>
      <c r="O133" s="233"/>
      <c r="P133" s="109"/>
      <c r="Q133" s="234"/>
      <c r="R133" s="233"/>
    </row>
    <row r="134" spans="1:22" ht="15.75" customHeight="1" x14ac:dyDescent="0.25">
      <c r="A134" s="58">
        <v>2301</v>
      </c>
      <c r="B134" s="59"/>
      <c r="C134" s="59"/>
      <c r="D134" s="59"/>
      <c r="E134" s="59"/>
      <c r="F134" s="59"/>
      <c r="G134" s="59"/>
      <c r="H134" s="59"/>
      <c r="I134" s="59"/>
      <c r="J134" s="59"/>
      <c r="K134" s="144"/>
      <c r="L134" s="223"/>
      <c r="M134" s="129"/>
      <c r="N134" s="225"/>
      <c r="O134" s="233"/>
      <c r="P134" s="109"/>
      <c r="Q134" s="234"/>
      <c r="R134" s="233"/>
    </row>
    <row r="135" spans="1:22" ht="15.75" customHeight="1" x14ac:dyDescent="0.25">
      <c r="A135" s="58">
        <v>2302</v>
      </c>
      <c r="B135" s="59"/>
      <c r="C135" s="59"/>
      <c r="D135" s="59"/>
      <c r="E135" s="59"/>
      <c r="F135" s="59"/>
      <c r="G135" s="59"/>
      <c r="H135" s="59"/>
      <c r="I135" s="59"/>
      <c r="J135" s="59"/>
      <c r="K135" s="144"/>
      <c r="L135" s="223"/>
      <c r="M135" s="129"/>
      <c r="N135" s="225"/>
      <c r="O135" s="129"/>
      <c r="P135" s="225"/>
      <c r="Q135" s="124"/>
      <c r="R135" s="233"/>
    </row>
    <row r="136" spans="1:22" ht="15.75" customHeight="1" x14ac:dyDescent="0.25">
      <c r="A136" s="58">
        <v>2401</v>
      </c>
      <c r="B136" s="59"/>
      <c r="C136" s="59"/>
      <c r="D136" s="59"/>
      <c r="E136" s="59"/>
      <c r="F136" s="59"/>
      <c r="G136" s="59"/>
      <c r="H136" s="59"/>
      <c r="I136" s="59"/>
      <c r="J136" s="59"/>
      <c r="K136" s="144"/>
      <c r="L136" s="223"/>
      <c r="M136" s="129"/>
      <c r="N136" s="225"/>
      <c r="O136" s="191" t="s">
        <v>83</v>
      </c>
      <c r="P136" s="82">
        <v>7</v>
      </c>
      <c r="Q136" s="111">
        <f>K139</f>
        <v>8</v>
      </c>
      <c r="R136" s="193" t="s">
        <v>11</v>
      </c>
    </row>
    <row r="137" spans="1:22" ht="15.75" customHeight="1" x14ac:dyDescent="0.25">
      <c r="A137" s="58">
        <v>2402</v>
      </c>
      <c r="B137" s="59"/>
      <c r="C137" s="59"/>
      <c r="D137" s="59"/>
      <c r="E137" s="59"/>
      <c r="F137" s="59"/>
      <c r="G137" s="59"/>
      <c r="H137" s="59"/>
      <c r="I137" s="59"/>
      <c r="J137" s="59"/>
      <c r="K137" s="144"/>
      <c r="L137" s="223"/>
      <c r="M137" s="129"/>
      <c r="N137" s="225"/>
      <c r="O137" s="192" t="s">
        <v>85</v>
      </c>
      <c r="P137" s="86">
        <f>IF(P136/B122=0,"",P136/B122)</f>
        <v>0.3888888888888889</v>
      </c>
      <c r="Q137" s="112">
        <f>IF(P136/Q136=0,"",P136/Q136)</f>
        <v>0.875</v>
      </c>
      <c r="R137" s="194" t="s">
        <v>86</v>
      </c>
    </row>
    <row r="138" spans="1:22" ht="15.75" customHeight="1" x14ac:dyDescent="0.25">
      <c r="A138" s="58">
        <v>2501</v>
      </c>
      <c r="B138" s="59"/>
      <c r="C138" s="59"/>
      <c r="D138" s="59"/>
      <c r="E138" s="59"/>
      <c r="F138" s="59"/>
      <c r="G138" s="59"/>
      <c r="H138" s="59"/>
      <c r="I138" s="59"/>
      <c r="J138" s="59"/>
      <c r="K138" s="144"/>
      <c r="L138" s="226"/>
      <c r="M138" s="227"/>
      <c r="N138" s="228"/>
      <c r="O138" s="90"/>
      <c r="P138" s="91"/>
      <c r="Q138" s="91"/>
      <c r="R138" s="113"/>
    </row>
    <row r="139" spans="1:22" ht="18" customHeight="1" x14ac:dyDescent="0.25">
      <c r="A139" s="28"/>
      <c r="B139" s="280" t="s">
        <v>111</v>
      </c>
      <c r="C139" s="280"/>
      <c r="D139" s="280"/>
      <c r="E139" s="280"/>
      <c r="F139" s="280"/>
      <c r="G139" s="280"/>
      <c r="H139" s="280"/>
      <c r="I139" s="280"/>
      <c r="J139" s="280"/>
      <c r="K139" s="93">
        <f>SUM(K122:K135)</f>
        <v>8</v>
      </c>
      <c r="L139" s="94">
        <f>IF(K130=0,"",K130/B122)</f>
        <v>0.3888888888888889</v>
      </c>
      <c r="M139" s="94">
        <f>IF(K139=0,"",K139/B122)</f>
        <v>0.44444444444444442</v>
      </c>
      <c r="N139" s="94">
        <f>IF(K130=0,"",M139-L139)</f>
        <v>5.5555555555555525E-2</v>
      </c>
      <c r="O139" s="3"/>
      <c r="P139" s="29"/>
      <c r="Q139" s="22"/>
      <c r="R139" s="3"/>
    </row>
    <row r="140" spans="1:22" ht="12.75" customHeight="1" x14ac:dyDescent="0.2">
      <c r="A140" s="122"/>
      <c r="L140" s="3"/>
      <c r="M140" s="3"/>
      <c r="O140" s="3"/>
    </row>
    <row r="141" spans="1:22" ht="12.75" customHeight="1" x14ac:dyDescent="0.2">
      <c r="A141" s="122"/>
      <c r="L141" s="3"/>
      <c r="M141" s="3"/>
      <c r="O141" s="3"/>
    </row>
    <row r="142" spans="1:22" ht="26.25" customHeight="1" x14ac:dyDescent="0.4">
      <c r="A142" s="2"/>
      <c r="B142" s="270" t="s">
        <v>99</v>
      </c>
      <c r="C142" s="271"/>
      <c r="D142" s="271"/>
      <c r="E142" s="271"/>
      <c r="F142" s="271"/>
      <c r="G142" s="271"/>
      <c r="H142" s="271"/>
      <c r="I142" s="271"/>
      <c r="J142" s="271"/>
      <c r="K142" s="179" t="s">
        <v>114</v>
      </c>
      <c r="L142" s="57"/>
      <c r="M142" s="57"/>
      <c r="N142" s="29"/>
      <c r="O142" s="3"/>
      <c r="P142" s="29"/>
      <c r="Q142" s="29"/>
      <c r="R142" s="29"/>
      <c r="V142" s="165">
        <f>AVERAGE(P137,P160)</f>
        <v>0.35069444444444442</v>
      </c>
    </row>
    <row r="143" spans="1:22" ht="20.25" customHeight="1" x14ac:dyDescent="0.2">
      <c r="A143" s="293" t="s">
        <v>10</v>
      </c>
      <c r="B143" s="273" t="s">
        <v>100</v>
      </c>
      <c r="C143" s="274"/>
      <c r="D143" s="274"/>
      <c r="E143" s="274"/>
      <c r="F143" s="274"/>
      <c r="G143" s="274"/>
      <c r="H143" s="274"/>
      <c r="I143" s="274"/>
      <c r="J143" s="275"/>
      <c r="K143" s="276" t="s">
        <v>11</v>
      </c>
      <c r="L143" s="269" t="s">
        <v>3</v>
      </c>
      <c r="M143" s="269" t="s">
        <v>4</v>
      </c>
      <c r="N143" s="278" t="s">
        <v>5</v>
      </c>
      <c r="O143" s="269" t="s">
        <v>6</v>
      </c>
      <c r="P143" s="267" t="s">
        <v>7</v>
      </c>
      <c r="Q143" s="267" t="s">
        <v>8</v>
      </c>
      <c r="R143" s="269" t="s">
        <v>101</v>
      </c>
    </row>
    <row r="144" spans="1:22" ht="15.75" customHeight="1" x14ac:dyDescent="0.25">
      <c r="A144" s="268"/>
      <c r="B144" s="58" t="s">
        <v>102</v>
      </c>
      <c r="C144" s="58" t="s">
        <v>103</v>
      </c>
      <c r="D144" s="58" t="s">
        <v>104</v>
      </c>
      <c r="E144" s="58" t="s">
        <v>105</v>
      </c>
      <c r="F144" s="58" t="s">
        <v>106</v>
      </c>
      <c r="G144" s="58" t="s">
        <v>107</v>
      </c>
      <c r="H144" s="58" t="s">
        <v>108</v>
      </c>
      <c r="I144" s="58" t="s">
        <v>109</v>
      </c>
      <c r="J144" s="58" t="s">
        <v>110</v>
      </c>
      <c r="K144" s="291"/>
      <c r="L144" s="268"/>
      <c r="M144" s="268"/>
      <c r="N144" s="268"/>
      <c r="O144" s="268"/>
      <c r="P144" s="268"/>
      <c r="Q144" s="268"/>
      <c r="R144" s="268"/>
    </row>
    <row r="145" spans="1:19" ht="15.75" customHeight="1" x14ac:dyDescent="0.25">
      <c r="A145" s="58">
        <v>1702</v>
      </c>
      <c r="B145" s="59">
        <v>16</v>
      </c>
      <c r="C145" s="59"/>
      <c r="D145" s="59"/>
      <c r="E145" s="59"/>
      <c r="F145" s="59"/>
      <c r="G145" s="59"/>
      <c r="H145" s="59"/>
      <c r="I145" s="59"/>
      <c r="J145" s="59"/>
      <c r="K145" s="144"/>
      <c r="L145" s="220"/>
      <c r="M145" s="221"/>
      <c r="N145" s="222"/>
      <c r="O145" s="229"/>
      <c r="P145" s="63">
        <f>B145</f>
        <v>16</v>
      </c>
      <c r="Q145" s="230"/>
      <c r="R145" s="229"/>
    </row>
    <row r="146" spans="1:19" ht="15.75" customHeight="1" x14ac:dyDescent="0.25">
      <c r="A146" s="58">
        <v>1801</v>
      </c>
      <c r="B146" s="59"/>
      <c r="C146" s="59">
        <v>14</v>
      </c>
      <c r="D146" s="59"/>
      <c r="E146" s="59"/>
      <c r="F146" s="59"/>
      <c r="G146" s="59"/>
      <c r="H146" s="59"/>
      <c r="I146" s="59"/>
      <c r="J146" s="59"/>
      <c r="K146" s="144"/>
      <c r="L146" s="223"/>
      <c r="M146" s="129"/>
      <c r="N146" s="224"/>
      <c r="O146" s="67">
        <f>IF(C146=0,"",C146/B145)</f>
        <v>0.875</v>
      </c>
      <c r="P146" s="68">
        <v>11</v>
      </c>
      <c r="Q146" s="231">
        <f t="shared" ref="Q146:Q153" si="12">IF(P146=0,"",P146/P145)</f>
        <v>0.6875</v>
      </c>
      <c r="R146" s="231">
        <f t="shared" ref="R146:R153" si="13">IF(P146=0,"",100%-Q146)</f>
        <v>0.3125</v>
      </c>
    </row>
    <row r="147" spans="1:19" ht="15.75" customHeight="1" x14ac:dyDescent="0.25">
      <c r="A147" s="58">
        <v>1802</v>
      </c>
      <c r="B147" s="59"/>
      <c r="C147" s="59"/>
      <c r="D147" s="59">
        <v>8</v>
      </c>
      <c r="E147" s="59"/>
      <c r="F147" s="59"/>
      <c r="G147" s="59"/>
      <c r="H147" s="59"/>
      <c r="I147" s="59"/>
      <c r="J147" s="59"/>
      <c r="K147" s="144"/>
      <c r="L147" s="223"/>
      <c r="M147" s="129"/>
      <c r="N147" s="224"/>
      <c r="O147" s="67">
        <f>IF(D147=0,"",D147/C146)</f>
        <v>0.5714285714285714</v>
      </c>
      <c r="P147" s="68">
        <v>10</v>
      </c>
      <c r="Q147" s="231">
        <f t="shared" si="12"/>
        <v>0.90909090909090906</v>
      </c>
      <c r="R147" s="231">
        <f t="shared" si="13"/>
        <v>9.0909090909090939E-2</v>
      </c>
      <c r="S147" s="8">
        <f>P147/P145</f>
        <v>0.625</v>
      </c>
    </row>
    <row r="148" spans="1:19" ht="15.75" customHeight="1" x14ac:dyDescent="0.25">
      <c r="A148" s="58">
        <v>1901</v>
      </c>
      <c r="B148" s="59"/>
      <c r="C148" s="59"/>
      <c r="D148" s="59"/>
      <c r="E148" s="59">
        <v>5</v>
      </c>
      <c r="F148" s="59"/>
      <c r="G148" s="59"/>
      <c r="H148" s="59"/>
      <c r="I148" s="59"/>
      <c r="J148" s="59"/>
      <c r="K148" s="144"/>
      <c r="L148" s="223"/>
      <c r="M148" s="129"/>
      <c r="N148" s="224"/>
      <c r="O148" s="67">
        <f>IF(E148=0,"",E148/D147)</f>
        <v>0.625</v>
      </c>
      <c r="P148" s="68">
        <v>7</v>
      </c>
      <c r="Q148" s="231">
        <f t="shared" si="12"/>
        <v>0.7</v>
      </c>
      <c r="R148" s="231">
        <f t="shared" si="13"/>
        <v>0.30000000000000004</v>
      </c>
    </row>
    <row r="149" spans="1:19" ht="15.75" customHeight="1" x14ac:dyDescent="0.25">
      <c r="A149" s="58">
        <v>1902</v>
      </c>
      <c r="B149" s="59"/>
      <c r="C149" s="59"/>
      <c r="D149" s="59"/>
      <c r="E149" s="59"/>
      <c r="F149" s="59">
        <v>4</v>
      </c>
      <c r="G149" s="59"/>
      <c r="H149" s="59"/>
      <c r="I149" s="59"/>
      <c r="J149" s="59"/>
      <c r="K149" s="144"/>
      <c r="L149" s="223"/>
      <c r="M149" s="129"/>
      <c r="N149" s="224"/>
      <c r="O149" s="67">
        <f>IF(F149=0,"",F149/E148)</f>
        <v>0.8</v>
      </c>
      <c r="P149" s="68">
        <v>6</v>
      </c>
      <c r="Q149" s="231">
        <f t="shared" si="12"/>
        <v>0.8571428571428571</v>
      </c>
      <c r="R149" s="231">
        <f t="shared" si="13"/>
        <v>0.1428571428571429</v>
      </c>
    </row>
    <row r="150" spans="1:19" ht="15.75" customHeight="1" x14ac:dyDescent="0.25">
      <c r="A150" s="58">
        <v>2001</v>
      </c>
      <c r="B150" s="59"/>
      <c r="C150" s="59"/>
      <c r="D150" s="59"/>
      <c r="E150" s="59"/>
      <c r="F150" s="59"/>
      <c r="G150" s="59">
        <v>4</v>
      </c>
      <c r="H150" s="59"/>
      <c r="I150" s="59"/>
      <c r="J150" s="59"/>
      <c r="K150" s="144"/>
      <c r="L150" s="223"/>
      <c r="M150" s="129"/>
      <c r="N150" s="224"/>
      <c r="O150" s="67">
        <f>IF(G150=0,"",G150/F149)</f>
        <v>1</v>
      </c>
      <c r="P150" s="68">
        <v>6</v>
      </c>
      <c r="Q150" s="231">
        <f t="shared" si="12"/>
        <v>1</v>
      </c>
      <c r="R150" s="231">
        <f t="shared" si="13"/>
        <v>0</v>
      </c>
    </row>
    <row r="151" spans="1:19" ht="15.75" customHeight="1" x14ac:dyDescent="0.25">
      <c r="A151" s="58">
        <v>2002</v>
      </c>
      <c r="B151" s="59"/>
      <c r="C151" s="59"/>
      <c r="D151" s="59"/>
      <c r="E151" s="59"/>
      <c r="F151" s="59"/>
      <c r="G151" s="59"/>
      <c r="H151" s="59">
        <v>4</v>
      </c>
      <c r="I151" s="59"/>
      <c r="J151" s="59"/>
      <c r="K151" s="144"/>
      <c r="L151" s="223"/>
      <c r="M151" s="129"/>
      <c r="N151" s="224"/>
      <c r="O151" s="67">
        <f>IF(H151=0,"",H151/G150)</f>
        <v>1</v>
      </c>
      <c r="P151" s="68">
        <v>6</v>
      </c>
      <c r="Q151" s="231">
        <f t="shared" si="12"/>
        <v>1</v>
      </c>
      <c r="R151" s="231">
        <f t="shared" si="13"/>
        <v>0</v>
      </c>
    </row>
    <row r="152" spans="1:19" ht="15.75" customHeight="1" x14ac:dyDescent="0.25">
      <c r="A152" s="58">
        <v>2101</v>
      </c>
      <c r="B152" s="59"/>
      <c r="C152" s="59"/>
      <c r="D152" s="59"/>
      <c r="E152" s="59"/>
      <c r="F152" s="59"/>
      <c r="G152" s="59"/>
      <c r="H152" s="59"/>
      <c r="I152" s="59">
        <v>4</v>
      </c>
      <c r="J152" s="59"/>
      <c r="K152" s="144">
        <v>2</v>
      </c>
      <c r="L152" s="223"/>
      <c r="M152" s="129"/>
      <c r="N152" s="224"/>
      <c r="O152" s="67">
        <f>IF(I152=0,"",I152/H151)</f>
        <v>1</v>
      </c>
      <c r="P152" s="68">
        <v>6</v>
      </c>
      <c r="Q152" s="231">
        <f t="shared" si="12"/>
        <v>1</v>
      </c>
      <c r="R152" s="231">
        <f t="shared" si="13"/>
        <v>0</v>
      </c>
    </row>
    <row r="153" spans="1:19" ht="15.75" customHeight="1" x14ac:dyDescent="0.25">
      <c r="A153" s="58">
        <v>2102</v>
      </c>
      <c r="B153" s="59"/>
      <c r="C153" s="59"/>
      <c r="D153" s="59"/>
      <c r="E153" s="59"/>
      <c r="F153" s="59"/>
      <c r="G153" s="59"/>
      <c r="H153" s="59"/>
      <c r="I153" s="59"/>
      <c r="J153" s="59">
        <v>3</v>
      </c>
      <c r="K153" s="144">
        <v>2</v>
      </c>
      <c r="L153" s="223"/>
      <c r="M153" s="129"/>
      <c r="N153" s="224"/>
      <c r="O153" s="71">
        <f>IF(J153=0,"",J153/I152)</f>
        <v>0.75</v>
      </c>
      <c r="P153" s="68">
        <v>4</v>
      </c>
      <c r="Q153" s="71">
        <f t="shared" si="12"/>
        <v>0.66666666666666663</v>
      </c>
      <c r="R153" s="71">
        <f t="shared" si="13"/>
        <v>0.33333333333333337</v>
      </c>
    </row>
    <row r="154" spans="1:19" ht="15.75" customHeight="1" x14ac:dyDescent="0.25">
      <c r="A154" s="58">
        <v>2201</v>
      </c>
      <c r="B154" s="59"/>
      <c r="C154" s="59"/>
      <c r="D154" s="59"/>
      <c r="E154" s="59"/>
      <c r="F154" s="59"/>
      <c r="G154" s="59"/>
      <c r="H154" s="59"/>
      <c r="I154" s="59"/>
      <c r="J154" s="59">
        <v>2</v>
      </c>
      <c r="K154" s="144">
        <v>1</v>
      </c>
      <c r="L154" s="223"/>
      <c r="M154" s="129"/>
      <c r="N154" s="225"/>
      <c r="O154" s="105"/>
      <c r="P154" s="68">
        <v>2</v>
      </c>
      <c r="Q154" s="105"/>
      <c r="R154" s="239"/>
    </row>
    <row r="155" spans="1:19" ht="15.75" customHeight="1" x14ac:dyDescent="0.25">
      <c r="A155" s="58">
        <v>2202</v>
      </c>
      <c r="B155" s="59"/>
      <c r="C155" s="59"/>
      <c r="D155" s="59"/>
      <c r="E155" s="59"/>
      <c r="F155" s="59"/>
      <c r="G155" s="59"/>
      <c r="H155" s="59"/>
      <c r="I155" s="59"/>
      <c r="J155" s="59">
        <v>1</v>
      </c>
      <c r="K155" s="144">
        <v>1</v>
      </c>
      <c r="L155" s="223"/>
      <c r="M155" s="129"/>
      <c r="N155" s="225"/>
      <c r="O155" s="233"/>
      <c r="P155" s="109">
        <v>1</v>
      </c>
      <c r="Q155" s="234"/>
      <c r="R155" s="233"/>
    </row>
    <row r="156" spans="1:19" ht="15.75" customHeight="1" x14ac:dyDescent="0.25">
      <c r="A156" s="58">
        <v>2301</v>
      </c>
      <c r="B156" s="59"/>
      <c r="C156" s="59"/>
      <c r="D156" s="59"/>
      <c r="E156" s="59"/>
      <c r="F156" s="59"/>
      <c r="G156" s="59"/>
      <c r="H156" s="59"/>
      <c r="I156" s="59"/>
      <c r="J156" s="59"/>
      <c r="K156" s="144"/>
      <c r="L156" s="223"/>
      <c r="M156" s="129"/>
      <c r="N156" s="225"/>
      <c r="O156" s="233"/>
      <c r="P156" s="109"/>
      <c r="Q156" s="234"/>
      <c r="R156" s="233"/>
    </row>
    <row r="157" spans="1:19" ht="15.75" customHeight="1" x14ac:dyDescent="0.25">
      <c r="A157" s="58">
        <v>2302</v>
      </c>
      <c r="B157" s="59"/>
      <c r="C157" s="59"/>
      <c r="D157" s="59"/>
      <c r="E157" s="59"/>
      <c r="F157" s="59"/>
      <c r="G157" s="59"/>
      <c r="H157" s="59"/>
      <c r="I157" s="59"/>
      <c r="J157" s="59"/>
      <c r="K157" s="144"/>
      <c r="L157" s="223"/>
      <c r="M157" s="129"/>
      <c r="N157" s="225"/>
      <c r="O157" s="233"/>
      <c r="P157" s="109"/>
      <c r="Q157" s="234"/>
      <c r="R157" s="233"/>
    </row>
    <row r="158" spans="1:19" ht="15.75" customHeight="1" x14ac:dyDescent="0.25">
      <c r="A158" s="58">
        <v>2401</v>
      </c>
      <c r="B158" s="59"/>
      <c r="C158" s="59"/>
      <c r="D158" s="59"/>
      <c r="E158" s="59"/>
      <c r="F158" s="59"/>
      <c r="G158" s="59"/>
      <c r="H158" s="59"/>
      <c r="I158" s="59"/>
      <c r="J158" s="59"/>
      <c r="K158" s="144"/>
      <c r="L158" s="223"/>
      <c r="M158" s="129"/>
      <c r="N158" s="225"/>
      <c r="O158" s="129"/>
      <c r="P158" s="225"/>
      <c r="Q158" s="124"/>
      <c r="R158" s="233"/>
    </row>
    <row r="159" spans="1:19" ht="15.75" customHeight="1" x14ac:dyDescent="0.25">
      <c r="A159" s="58">
        <v>2402</v>
      </c>
      <c r="B159" s="59"/>
      <c r="C159" s="59"/>
      <c r="D159" s="59"/>
      <c r="E159" s="59"/>
      <c r="F159" s="59"/>
      <c r="G159" s="59"/>
      <c r="H159" s="59"/>
      <c r="I159" s="59"/>
      <c r="J159" s="59"/>
      <c r="K159" s="144"/>
      <c r="L159" s="223"/>
      <c r="M159" s="129"/>
      <c r="N159" s="225"/>
      <c r="O159" s="191" t="s">
        <v>83</v>
      </c>
      <c r="P159" s="82">
        <v>5</v>
      </c>
      <c r="Q159" s="111">
        <f>K162</f>
        <v>6</v>
      </c>
      <c r="R159" s="193" t="s">
        <v>11</v>
      </c>
    </row>
    <row r="160" spans="1:19" ht="15.75" customHeight="1" x14ac:dyDescent="0.25">
      <c r="A160" s="58">
        <v>2501</v>
      </c>
      <c r="B160" s="59"/>
      <c r="C160" s="59"/>
      <c r="D160" s="59"/>
      <c r="E160" s="59"/>
      <c r="F160" s="59"/>
      <c r="G160" s="59"/>
      <c r="H160" s="59"/>
      <c r="I160" s="59"/>
      <c r="J160" s="59"/>
      <c r="K160" s="144"/>
      <c r="L160" s="223"/>
      <c r="M160" s="129"/>
      <c r="N160" s="225"/>
      <c r="O160" s="192" t="s">
        <v>85</v>
      </c>
      <c r="P160" s="86">
        <f>IF(P159/B145=0,"",P159/B145)</f>
        <v>0.3125</v>
      </c>
      <c r="Q160" s="112">
        <f>IF(P159/Q159=0,"",P159/Q159)</f>
        <v>0.83333333333333337</v>
      </c>
      <c r="R160" s="194" t="s">
        <v>86</v>
      </c>
    </row>
    <row r="161" spans="1:19" ht="15.75" customHeight="1" x14ac:dyDescent="0.25">
      <c r="A161" s="58">
        <v>2502</v>
      </c>
      <c r="B161" s="59"/>
      <c r="C161" s="59"/>
      <c r="D161" s="59"/>
      <c r="E161" s="59"/>
      <c r="F161" s="59"/>
      <c r="G161" s="59"/>
      <c r="H161" s="59"/>
      <c r="I161" s="59"/>
      <c r="J161" s="59"/>
      <c r="K161" s="144"/>
      <c r="L161" s="226"/>
      <c r="M161" s="227"/>
      <c r="N161" s="228"/>
      <c r="O161" s="90"/>
      <c r="P161" s="91"/>
      <c r="Q161" s="91"/>
      <c r="R161" s="113"/>
    </row>
    <row r="162" spans="1:19" ht="18" customHeight="1" x14ac:dyDescent="0.25">
      <c r="A162" s="28"/>
      <c r="B162" s="280" t="s">
        <v>111</v>
      </c>
      <c r="C162" s="280"/>
      <c r="D162" s="280"/>
      <c r="E162" s="280"/>
      <c r="F162" s="280"/>
      <c r="G162" s="280"/>
      <c r="H162" s="280"/>
      <c r="I162" s="280"/>
      <c r="J162" s="280"/>
      <c r="K162" s="93">
        <f>SUM(K145:K158)</f>
        <v>6</v>
      </c>
      <c r="L162" s="94">
        <f>SUM(K152:K153)/B145</f>
        <v>0.25</v>
      </c>
      <c r="M162" s="94">
        <f>IF(K162=0,"",K162/B145)</f>
        <v>0.375</v>
      </c>
      <c r="N162" s="94">
        <f>IF(K153=0,"",M162-L162)</f>
        <v>0.125</v>
      </c>
      <c r="O162" s="3"/>
      <c r="P162" s="29"/>
      <c r="Q162" s="22"/>
      <c r="R162" s="3"/>
    </row>
    <row r="163" spans="1:19" ht="12.75" customHeight="1" x14ac:dyDescent="0.2">
      <c r="L163" s="3"/>
      <c r="M163" s="3"/>
      <c r="O163" s="3"/>
    </row>
    <row r="164" spans="1:19" ht="12.75" customHeight="1" x14ac:dyDescent="0.2">
      <c r="L164" s="3"/>
      <c r="M164" s="3"/>
      <c r="O164" s="3"/>
    </row>
    <row r="165" spans="1:19" ht="26.25" customHeight="1" x14ac:dyDescent="0.4">
      <c r="A165" s="2"/>
      <c r="B165" s="270" t="s">
        <v>99</v>
      </c>
      <c r="C165" s="271"/>
      <c r="D165" s="271"/>
      <c r="E165" s="271"/>
      <c r="F165" s="271"/>
      <c r="G165" s="271"/>
      <c r="H165" s="271"/>
      <c r="I165" s="271"/>
      <c r="J165" s="271"/>
      <c r="K165" s="179" t="s">
        <v>115</v>
      </c>
      <c r="L165" s="57"/>
      <c r="M165" s="57"/>
      <c r="N165" s="29"/>
      <c r="O165" s="3"/>
      <c r="P165" s="29"/>
      <c r="Q165" s="29"/>
      <c r="R165" s="29"/>
    </row>
    <row r="166" spans="1:19" ht="20.25" customHeight="1" x14ac:dyDescent="0.2">
      <c r="A166" s="293" t="s">
        <v>10</v>
      </c>
      <c r="B166" s="273" t="s">
        <v>100</v>
      </c>
      <c r="C166" s="274"/>
      <c r="D166" s="274"/>
      <c r="E166" s="274"/>
      <c r="F166" s="274"/>
      <c r="G166" s="274"/>
      <c r="H166" s="274"/>
      <c r="I166" s="274"/>
      <c r="J166" s="275"/>
      <c r="K166" s="276" t="s">
        <v>11</v>
      </c>
      <c r="L166" s="269" t="s">
        <v>3</v>
      </c>
      <c r="M166" s="269" t="s">
        <v>4</v>
      </c>
      <c r="N166" s="278" t="s">
        <v>5</v>
      </c>
      <c r="O166" s="269" t="s">
        <v>6</v>
      </c>
      <c r="P166" s="267" t="s">
        <v>7</v>
      </c>
      <c r="Q166" s="267" t="s">
        <v>8</v>
      </c>
      <c r="R166" s="269" t="s">
        <v>101</v>
      </c>
    </row>
    <row r="167" spans="1:19" ht="15.75" customHeight="1" x14ac:dyDescent="0.25">
      <c r="A167" s="268"/>
      <c r="B167" s="58" t="s">
        <v>102</v>
      </c>
      <c r="C167" s="58" t="s">
        <v>103</v>
      </c>
      <c r="D167" s="58" t="s">
        <v>104</v>
      </c>
      <c r="E167" s="58" t="s">
        <v>105</v>
      </c>
      <c r="F167" s="58" t="s">
        <v>106</v>
      </c>
      <c r="G167" s="58" t="s">
        <v>107</v>
      </c>
      <c r="H167" s="58" t="s">
        <v>108</v>
      </c>
      <c r="I167" s="58" t="s">
        <v>109</v>
      </c>
      <c r="J167" s="58" t="s">
        <v>110</v>
      </c>
      <c r="K167" s="291"/>
      <c r="L167" s="268"/>
      <c r="M167" s="268"/>
      <c r="N167" s="268"/>
      <c r="O167" s="268"/>
      <c r="P167" s="268"/>
      <c r="Q167" s="268"/>
      <c r="R167" s="268"/>
    </row>
    <row r="168" spans="1:19" ht="15.75" customHeight="1" x14ac:dyDescent="0.25">
      <c r="A168" s="58">
        <v>1801</v>
      </c>
      <c r="B168" s="59">
        <v>12</v>
      </c>
      <c r="C168" s="59"/>
      <c r="D168" s="59"/>
      <c r="E168" s="59"/>
      <c r="F168" s="59"/>
      <c r="G168" s="59"/>
      <c r="H168" s="59"/>
      <c r="I168" s="59"/>
      <c r="J168" s="59"/>
      <c r="K168" s="144"/>
      <c r="L168" s="220"/>
      <c r="M168" s="221"/>
      <c r="N168" s="222"/>
      <c r="O168" s="229"/>
      <c r="P168" s="63">
        <f>B168</f>
        <v>12</v>
      </c>
      <c r="Q168" s="230"/>
      <c r="R168" s="229"/>
    </row>
    <row r="169" spans="1:19" ht="15.75" customHeight="1" x14ac:dyDescent="0.25">
      <c r="A169" s="58">
        <v>1802</v>
      </c>
      <c r="B169" s="59"/>
      <c r="C169" s="59">
        <v>11</v>
      </c>
      <c r="D169" s="59"/>
      <c r="E169" s="59"/>
      <c r="F169" s="59"/>
      <c r="G169" s="59"/>
      <c r="H169" s="59"/>
      <c r="I169" s="59"/>
      <c r="J169" s="59"/>
      <c r="K169" s="144"/>
      <c r="L169" s="223"/>
      <c r="M169" s="129"/>
      <c r="N169" s="224"/>
      <c r="O169" s="67">
        <f>IF(C169=0,"",C169/B168)</f>
        <v>0.91666666666666663</v>
      </c>
      <c r="P169" s="68">
        <v>11</v>
      </c>
      <c r="Q169" s="231">
        <f t="shared" ref="Q169:Q176" si="14">IF(P169=0,"",P169/P168)</f>
        <v>0.91666666666666663</v>
      </c>
      <c r="R169" s="231">
        <f t="shared" ref="R169:R176" si="15">IF(P169=0,"",100%-Q169)</f>
        <v>8.333333333333337E-2</v>
      </c>
    </row>
    <row r="170" spans="1:19" ht="15.75" customHeight="1" x14ac:dyDescent="0.25">
      <c r="A170" s="58">
        <v>1901</v>
      </c>
      <c r="B170" s="59"/>
      <c r="C170" s="59"/>
      <c r="D170" s="59">
        <v>8</v>
      </c>
      <c r="E170" s="59"/>
      <c r="F170" s="59"/>
      <c r="G170" s="59"/>
      <c r="H170" s="59"/>
      <c r="I170" s="59"/>
      <c r="J170" s="59"/>
      <c r="K170" s="144"/>
      <c r="L170" s="223"/>
      <c r="M170" s="129"/>
      <c r="N170" s="224"/>
      <c r="O170" s="67">
        <f>IF(D170=0,"",D170/C169)</f>
        <v>0.72727272727272729</v>
      </c>
      <c r="P170" s="68">
        <v>9</v>
      </c>
      <c r="Q170" s="231">
        <f t="shared" si="14"/>
        <v>0.81818181818181823</v>
      </c>
      <c r="R170" s="231">
        <f t="shared" si="15"/>
        <v>0.18181818181818177</v>
      </c>
      <c r="S170" s="8">
        <f>P170/P168</f>
        <v>0.75</v>
      </c>
    </row>
    <row r="171" spans="1:19" ht="15.75" customHeight="1" x14ac:dyDescent="0.25">
      <c r="A171" s="58">
        <v>1902</v>
      </c>
      <c r="B171" s="59"/>
      <c r="C171" s="59"/>
      <c r="D171" s="59"/>
      <c r="E171" s="59">
        <v>5</v>
      </c>
      <c r="F171" s="59"/>
      <c r="G171" s="59"/>
      <c r="H171" s="59"/>
      <c r="I171" s="59"/>
      <c r="J171" s="59"/>
      <c r="K171" s="144"/>
      <c r="L171" s="223"/>
      <c r="M171" s="129"/>
      <c r="N171" s="224"/>
      <c r="O171" s="67">
        <f>IF(E171=0,"",E171/D170)</f>
        <v>0.625</v>
      </c>
      <c r="P171" s="68">
        <v>7</v>
      </c>
      <c r="Q171" s="231">
        <f t="shared" si="14"/>
        <v>0.77777777777777779</v>
      </c>
      <c r="R171" s="231">
        <f t="shared" si="15"/>
        <v>0.22222222222222221</v>
      </c>
    </row>
    <row r="172" spans="1:19" ht="15.75" customHeight="1" x14ac:dyDescent="0.25">
      <c r="A172" s="58">
        <v>2001</v>
      </c>
      <c r="B172" s="59"/>
      <c r="C172" s="59"/>
      <c r="D172" s="59"/>
      <c r="E172" s="59"/>
      <c r="F172" s="59">
        <v>5</v>
      </c>
      <c r="G172" s="59"/>
      <c r="H172" s="59"/>
      <c r="I172" s="59"/>
      <c r="J172" s="59"/>
      <c r="K172" s="144"/>
      <c r="L172" s="223"/>
      <c r="M172" s="129"/>
      <c r="N172" s="224"/>
      <c r="O172" s="67">
        <f>IF(F172=0,"",F172/E171)</f>
        <v>1</v>
      </c>
      <c r="P172" s="68">
        <v>5</v>
      </c>
      <c r="Q172" s="231">
        <f t="shared" si="14"/>
        <v>0.7142857142857143</v>
      </c>
      <c r="R172" s="231">
        <f t="shared" si="15"/>
        <v>0.2857142857142857</v>
      </c>
    </row>
    <row r="173" spans="1:19" ht="15.75" customHeight="1" x14ac:dyDescent="0.25">
      <c r="A173" s="58">
        <v>2002</v>
      </c>
      <c r="B173" s="59"/>
      <c r="C173" s="59"/>
      <c r="D173" s="59"/>
      <c r="E173" s="59"/>
      <c r="F173" s="59"/>
      <c r="G173" s="59">
        <v>5</v>
      </c>
      <c r="H173" s="59"/>
      <c r="I173" s="59"/>
      <c r="J173" s="59"/>
      <c r="K173" s="144"/>
      <c r="L173" s="223"/>
      <c r="M173" s="129"/>
      <c r="N173" s="224"/>
      <c r="O173" s="67">
        <f>IF(G173=0,"",G173/F172)</f>
        <v>1</v>
      </c>
      <c r="P173" s="68">
        <v>5</v>
      </c>
      <c r="Q173" s="231">
        <f t="shared" si="14"/>
        <v>1</v>
      </c>
      <c r="R173" s="231">
        <f t="shared" si="15"/>
        <v>0</v>
      </c>
    </row>
    <row r="174" spans="1:19" ht="15.75" customHeight="1" x14ac:dyDescent="0.25">
      <c r="A174" s="58">
        <v>2101</v>
      </c>
      <c r="B174" s="59"/>
      <c r="C174" s="59"/>
      <c r="D174" s="59"/>
      <c r="E174" s="59"/>
      <c r="F174" s="59"/>
      <c r="G174" s="59"/>
      <c r="H174" s="59">
        <v>5</v>
      </c>
      <c r="I174" s="59"/>
      <c r="J174" s="59"/>
      <c r="K174" s="144"/>
      <c r="L174" s="223"/>
      <c r="M174" s="129"/>
      <c r="N174" s="224"/>
      <c r="O174" s="67">
        <f>IF(H174=0,"",H174/G173)</f>
        <v>1</v>
      </c>
      <c r="P174" s="68">
        <v>5</v>
      </c>
      <c r="Q174" s="231">
        <f t="shared" si="14"/>
        <v>1</v>
      </c>
      <c r="R174" s="231">
        <f t="shared" si="15"/>
        <v>0</v>
      </c>
    </row>
    <row r="175" spans="1:19" ht="15.75" customHeight="1" x14ac:dyDescent="0.25">
      <c r="A175" s="58">
        <v>2102</v>
      </c>
      <c r="B175" s="59"/>
      <c r="C175" s="59"/>
      <c r="D175" s="59"/>
      <c r="E175" s="59"/>
      <c r="F175" s="59"/>
      <c r="G175" s="59"/>
      <c r="H175" s="59"/>
      <c r="I175" s="59">
        <v>5</v>
      </c>
      <c r="J175" s="59"/>
      <c r="K175" s="144"/>
      <c r="L175" s="223"/>
      <c r="M175" s="129"/>
      <c r="N175" s="224"/>
      <c r="O175" s="67">
        <f>IF(I175=0,"",I175/H174)</f>
        <v>1</v>
      </c>
      <c r="P175" s="68">
        <v>5</v>
      </c>
      <c r="Q175" s="231">
        <f t="shared" si="14"/>
        <v>1</v>
      </c>
      <c r="R175" s="231">
        <f t="shared" si="15"/>
        <v>0</v>
      </c>
    </row>
    <row r="176" spans="1:19" ht="15.75" customHeight="1" x14ac:dyDescent="0.25">
      <c r="A176" s="58">
        <v>2201</v>
      </c>
      <c r="B176" s="59"/>
      <c r="C176" s="59"/>
      <c r="D176" s="59"/>
      <c r="E176" s="59"/>
      <c r="F176" s="59"/>
      <c r="G176" s="59"/>
      <c r="H176" s="59"/>
      <c r="I176" s="59"/>
      <c r="J176" s="59">
        <v>5</v>
      </c>
      <c r="K176" s="144">
        <v>4</v>
      </c>
      <c r="L176" s="223"/>
      <c r="M176" s="129"/>
      <c r="N176" s="224"/>
      <c r="O176" s="71">
        <f>IF(J176=0,"",J176/I175)</f>
        <v>1</v>
      </c>
      <c r="P176" s="68">
        <v>5</v>
      </c>
      <c r="Q176" s="71">
        <f t="shared" si="14"/>
        <v>1</v>
      </c>
      <c r="R176" s="71">
        <f t="shared" si="15"/>
        <v>0</v>
      </c>
    </row>
    <row r="177" spans="1:23" ht="15.75" customHeight="1" x14ac:dyDescent="0.25">
      <c r="A177" s="58">
        <v>2202</v>
      </c>
      <c r="B177" s="59"/>
      <c r="C177" s="59"/>
      <c r="D177" s="59"/>
      <c r="E177" s="59"/>
      <c r="F177" s="59"/>
      <c r="G177" s="59"/>
      <c r="H177" s="59"/>
      <c r="I177" s="59"/>
      <c r="J177" s="59"/>
      <c r="K177" s="144"/>
      <c r="L177" s="223"/>
      <c r="M177" s="129"/>
      <c r="N177" s="225"/>
      <c r="O177" s="105"/>
      <c r="P177" s="68"/>
      <c r="Q177" s="105"/>
      <c r="R177" s="239"/>
    </row>
    <row r="178" spans="1:23" ht="15.75" customHeight="1" x14ac:dyDescent="0.25">
      <c r="A178" s="58">
        <v>2301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144"/>
      <c r="L178" s="223"/>
      <c r="M178" s="129"/>
      <c r="N178" s="225"/>
      <c r="O178" s="233"/>
      <c r="P178" s="109"/>
      <c r="Q178" s="234"/>
      <c r="R178" s="233"/>
    </row>
    <row r="179" spans="1:23" ht="15.75" customHeight="1" x14ac:dyDescent="0.25">
      <c r="A179" s="58">
        <v>2302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144"/>
      <c r="L179" s="223"/>
      <c r="M179" s="129"/>
      <c r="N179" s="225"/>
      <c r="O179" s="233"/>
      <c r="P179" s="109"/>
      <c r="Q179" s="234"/>
      <c r="R179" s="233"/>
    </row>
    <row r="180" spans="1:23" ht="15.75" customHeight="1" x14ac:dyDescent="0.25">
      <c r="A180" s="58">
        <v>2401</v>
      </c>
      <c r="B180" s="59"/>
      <c r="C180" s="59"/>
      <c r="D180" s="59"/>
      <c r="E180" s="59"/>
      <c r="F180" s="59"/>
      <c r="G180" s="59"/>
      <c r="H180" s="59"/>
      <c r="I180" s="59"/>
      <c r="J180" s="59"/>
      <c r="K180" s="144"/>
      <c r="L180" s="223"/>
      <c r="M180" s="129"/>
      <c r="N180" s="225"/>
      <c r="O180" s="233"/>
      <c r="P180" s="109"/>
      <c r="Q180" s="234"/>
      <c r="R180" s="233"/>
    </row>
    <row r="181" spans="1:23" ht="15.75" customHeight="1" x14ac:dyDescent="0.25">
      <c r="A181" s="58">
        <v>2402</v>
      </c>
      <c r="B181" s="59"/>
      <c r="C181" s="59"/>
      <c r="D181" s="59"/>
      <c r="E181" s="59"/>
      <c r="F181" s="59"/>
      <c r="G181" s="59"/>
      <c r="H181" s="59"/>
      <c r="I181" s="59"/>
      <c r="J181" s="59"/>
      <c r="K181" s="144"/>
      <c r="L181" s="223"/>
      <c r="M181" s="129"/>
      <c r="N181" s="225"/>
      <c r="O181" s="129"/>
      <c r="P181" s="225"/>
      <c r="Q181" s="124"/>
      <c r="R181" s="233"/>
    </row>
    <row r="182" spans="1:23" ht="15.75" customHeight="1" x14ac:dyDescent="0.25">
      <c r="A182" s="58">
        <v>2501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144"/>
      <c r="L182" s="223"/>
      <c r="M182" s="129"/>
      <c r="N182" s="225"/>
      <c r="O182" s="191" t="s">
        <v>83</v>
      </c>
      <c r="P182" s="82">
        <v>4</v>
      </c>
      <c r="Q182" s="111">
        <f>IF(SUM(K174:K177)=0,"",SUM(K174:K177))</f>
        <v>4</v>
      </c>
      <c r="R182" s="193" t="s">
        <v>11</v>
      </c>
    </row>
    <row r="183" spans="1:23" ht="15.75" customHeight="1" x14ac:dyDescent="0.25">
      <c r="A183" s="58">
        <v>2502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144"/>
      <c r="L183" s="223"/>
      <c r="M183" s="129"/>
      <c r="N183" s="225"/>
      <c r="O183" s="192" t="s">
        <v>85</v>
      </c>
      <c r="P183" s="86">
        <f>IF(P182/B168=0,"",P182/B168)</f>
        <v>0.33333333333333331</v>
      </c>
      <c r="Q183" s="112">
        <f>IF(P182/Q182=0,"",P182/Q182)</f>
        <v>1</v>
      </c>
      <c r="R183" s="194" t="s">
        <v>86</v>
      </c>
    </row>
    <row r="184" spans="1:23" ht="15.75" customHeight="1" x14ac:dyDescent="0.25">
      <c r="A184" s="58">
        <v>2601</v>
      </c>
      <c r="B184" s="59"/>
      <c r="C184" s="59"/>
      <c r="D184" s="59"/>
      <c r="E184" s="59"/>
      <c r="F184" s="59"/>
      <c r="G184" s="59"/>
      <c r="H184" s="59"/>
      <c r="I184" s="59"/>
      <c r="J184" s="59"/>
      <c r="K184" s="144"/>
      <c r="L184" s="226"/>
      <c r="M184" s="227"/>
      <c r="N184" s="228"/>
      <c r="O184" s="90"/>
      <c r="P184" s="91"/>
      <c r="Q184" s="91"/>
      <c r="R184" s="113"/>
    </row>
    <row r="185" spans="1:23" ht="18" customHeight="1" x14ac:dyDescent="0.25">
      <c r="A185" s="28"/>
      <c r="B185" s="280" t="s">
        <v>111</v>
      </c>
      <c r="C185" s="280"/>
      <c r="D185" s="280"/>
      <c r="E185" s="280"/>
      <c r="F185" s="280"/>
      <c r="G185" s="280"/>
      <c r="H185" s="280"/>
      <c r="I185" s="280"/>
      <c r="J185" s="280"/>
      <c r="K185" s="93">
        <f>SUM(K168:K181)</f>
        <v>4</v>
      </c>
      <c r="L185" s="94">
        <f>SUM(K175:K176)/B168</f>
        <v>0.33333333333333331</v>
      </c>
      <c r="M185" s="94">
        <f>IF(K185=0,"",K185/B168)</f>
        <v>0.33333333333333331</v>
      </c>
      <c r="N185" s="94">
        <f>IF(K176=0,"",M185-L185)</f>
        <v>0</v>
      </c>
      <c r="O185" s="3"/>
      <c r="P185" s="29"/>
      <c r="Q185" s="22"/>
      <c r="R185" s="3"/>
    </row>
    <row r="186" spans="1:23" ht="12.75" customHeight="1" x14ac:dyDescent="0.2">
      <c r="L186" s="3"/>
      <c r="M186" s="3"/>
      <c r="O186" s="3"/>
    </row>
    <row r="187" spans="1:23" ht="12.75" customHeight="1" x14ac:dyDescent="0.2">
      <c r="L187" s="3"/>
      <c r="M187" s="3"/>
      <c r="O187" s="3"/>
    </row>
    <row r="188" spans="1:23" ht="26.25" customHeight="1" x14ac:dyDescent="0.4">
      <c r="A188" s="2"/>
      <c r="B188" s="270" t="s">
        <v>99</v>
      </c>
      <c r="C188" s="271"/>
      <c r="D188" s="271"/>
      <c r="E188" s="271"/>
      <c r="F188" s="271"/>
      <c r="G188" s="271"/>
      <c r="H188" s="271"/>
      <c r="I188" s="271"/>
      <c r="J188" s="271"/>
      <c r="K188" s="179" t="s">
        <v>116</v>
      </c>
      <c r="L188" s="57"/>
      <c r="M188" s="57"/>
      <c r="N188" s="29"/>
      <c r="O188" s="3"/>
      <c r="P188" s="29"/>
      <c r="Q188" s="29"/>
      <c r="R188" s="29"/>
    </row>
    <row r="189" spans="1:23" ht="20.25" customHeight="1" x14ac:dyDescent="0.2">
      <c r="A189" s="293" t="s">
        <v>10</v>
      </c>
      <c r="B189" s="273" t="s">
        <v>100</v>
      </c>
      <c r="C189" s="274"/>
      <c r="D189" s="274"/>
      <c r="E189" s="274"/>
      <c r="F189" s="274"/>
      <c r="G189" s="274"/>
      <c r="H189" s="274"/>
      <c r="I189" s="274"/>
      <c r="J189" s="275"/>
      <c r="K189" s="276" t="s">
        <v>11</v>
      </c>
      <c r="L189" s="269" t="s">
        <v>3</v>
      </c>
      <c r="M189" s="269" t="s">
        <v>4</v>
      </c>
      <c r="N189" s="278" t="s">
        <v>5</v>
      </c>
      <c r="O189" s="269" t="s">
        <v>6</v>
      </c>
      <c r="P189" s="267" t="s">
        <v>7</v>
      </c>
      <c r="Q189" s="267" t="s">
        <v>8</v>
      </c>
      <c r="R189" s="269" t="s">
        <v>101</v>
      </c>
    </row>
    <row r="190" spans="1:23" ht="15.75" customHeight="1" x14ac:dyDescent="0.25">
      <c r="A190" s="268"/>
      <c r="B190" s="58" t="s">
        <v>102</v>
      </c>
      <c r="C190" s="58" t="s">
        <v>103</v>
      </c>
      <c r="D190" s="58" t="s">
        <v>104</v>
      </c>
      <c r="E190" s="58" t="s">
        <v>105</v>
      </c>
      <c r="F190" s="58" t="s">
        <v>106</v>
      </c>
      <c r="G190" s="58" t="s">
        <v>107</v>
      </c>
      <c r="H190" s="58" t="s">
        <v>108</v>
      </c>
      <c r="I190" s="58" t="s">
        <v>109</v>
      </c>
      <c r="J190" s="58" t="s">
        <v>110</v>
      </c>
      <c r="K190" s="291"/>
      <c r="L190" s="268"/>
      <c r="M190" s="268"/>
      <c r="N190" s="268"/>
      <c r="O190" s="268"/>
      <c r="P190" s="268"/>
      <c r="Q190" s="268"/>
      <c r="R190" s="268"/>
      <c r="W190" s="164">
        <f>AVERAGE(L185,L207)</f>
        <v>0.34699453551912568</v>
      </c>
    </row>
    <row r="191" spans="1:23" ht="15.75" customHeight="1" x14ac:dyDescent="0.25">
      <c r="A191" s="58">
        <v>1802</v>
      </c>
      <c r="B191" s="59">
        <v>61</v>
      </c>
      <c r="C191" s="59"/>
      <c r="D191" s="59"/>
      <c r="E191" s="59"/>
      <c r="F191" s="59"/>
      <c r="G191" s="59"/>
      <c r="H191" s="59"/>
      <c r="I191" s="59"/>
      <c r="J191" s="59"/>
      <c r="K191" s="144"/>
      <c r="L191" s="96"/>
      <c r="M191" s="97"/>
      <c r="N191" s="98"/>
      <c r="O191" s="229"/>
      <c r="P191" s="63">
        <f>B191</f>
        <v>61</v>
      </c>
      <c r="Q191" s="230"/>
      <c r="R191" s="229"/>
    </row>
    <row r="192" spans="1:23" ht="15.75" customHeight="1" x14ac:dyDescent="0.25">
      <c r="A192" s="58">
        <v>1901</v>
      </c>
      <c r="B192" s="59"/>
      <c r="C192" s="59">
        <v>46</v>
      </c>
      <c r="D192" s="59"/>
      <c r="E192" s="59"/>
      <c r="F192" s="59"/>
      <c r="G192" s="59"/>
      <c r="H192" s="59"/>
      <c r="I192" s="59"/>
      <c r="J192" s="59"/>
      <c r="K192" s="144"/>
      <c r="L192" s="101"/>
      <c r="M192" s="102"/>
      <c r="N192" s="103"/>
      <c r="O192" s="67">
        <f>IF(C192=0,"",C192/B191)</f>
        <v>0.75409836065573765</v>
      </c>
      <c r="P192" s="68">
        <v>46</v>
      </c>
      <c r="Q192" s="231">
        <f t="shared" ref="Q192:Q199" si="16">IF(P192=0,"",P192/P191)</f>
        <v>0.75409836065573765</v>
      </c>
      <c r="R192" s="231">
        <f t="shared" ref="R192:R199" si="17">IF(P192=0,"",100%-Q192)</f>
        <v>0.24590163934426235</v>
      </c>
    </row>
    <row r="193" spans="1:19" ht="15.75" customHeight="1" x14ac:dyDescent="0.25">
      <c r="A193" s="58">
        <v>1902</v>
      </c>
      <c r="B193" s="59"/>
      <c r="C193" s="59"/>
      <c r="D193" s="59">
        <v>33</v>
      </c>
      <c r="E193" s="59"/>
      <c r="F193" s="59"/>
      <c r="G193" s="59"/>
      <c r="H193" s="59"/>
      <c r="I193" s="59"/>
      <c r="J193" s="59"/>
      <c r="K193" s="144"/>
      <c r="L193" s="101"/>
      <c r="M193" s="102"/>
      <c r="N193" s="103"/>
      <c r="O193" s="67">
        <f>IF(D193=0,"",D193/C192)</f>
        <v>0.71739130434782605</v>
      </c>
      <c r="P193" s="68">
        <v>42</v>
      </c>
      <c r="Q193" s="231">
        <f t="shared" si="16"/>
        <v>0.91304347826086951</v>
      </c>
      <c r="R193" s="231">
        <f t="shared" si="17"/>
        <v>8.6956521739130488E-2</v>
      </c>
      <c r="S193" s="8">
        <f>P193/P191</f>
        <v>0.68852459016393441</v>
      </c>
    </row>
    <row r="194" spans="1:19" ht="15.75" customHeight="1" x14ac:dyDescent="0.25">
      <c r="A194" s="58">
        <v>2001</v>
      </c>
      <c r="B194" s="59"/>
      <c r="C194" s="59"/>
      <c r="D194" s="59"/>
      <c r="E194" s="59">
        <v>32</v>
      </c>
      <c r="F194" s="59"/>
      <c r="G194" s="59"/>
      <c r="H194" s="59"/>
      <c r="I194" s="59"/>
      <c r="J194" s="59"/>
      <c r="K194" s="144"/>
      <c r="L194" s="101"/>
      <c r="M194" s="102"/>
      <c r="N194" s="103"/>
      <c r="O194" s="67">
        <f>IF(E194=0,"",E194/D193)</f>
        <v>0.96969696969696972</v>
      </c>
      <c r="P194" s="68">
        <v>41</v>
      </c>
      <c r="Q194" s="231">
        <f t="shared" si="16"/>
        <v>0.97619047619047616</v>
      </c>
      <c r="R194" s="231">
        <f t="shared" si="17"/>
        <v>2.3809523809523836E-2</v>
      </c>
    </row>
    <row r="195" spans="1:19" ht="15.75" customHeight="1" x14ac:dyDescent="0.25">
      <c r="A195" s="58">
        <v>2002</v>
      </c>
      <c r="B195" s="59"/>
      <c r="C195" s="59"/>
      <c r="D195" s="59"/>
      <c r="E195" s="59"/>
      <c r="F195" s="59">
        <v>32</v>
      </c>
      <c r="G195" s="59"/>
      <c r="H195" s="59"/>
      <c r="I195" s="59"/>
      <c r="J195" s="59"/>
      <c r="K195" s="144"/>
      <c r="L195" s="101"/>
      <c r="M195" s="102"/>
      <c r="N195" s="103"/>
      <c r="O195" s="67">
        <f>IF(F195=0,"",F195/E194)</f>
        <v>1</v>
      </c>
      <c r="P195" s="68">
        <v>41</v>
      </c>
      <c r="Q195" s="231">
        <f t="shared" si="16"/>
        <v>1</v>
      </c>
      <c r="R195" s="231">
        <f t="shared" si="17"/>
        <v>0</v>
      </c>
    </row>
    <row r="196" spans="1:19" ht="15.75" customHeight="1" x14ac:dyDescent="0.25">
      <c r="A196" s="58">
        <v>2101</v>
      </c>
      <c r="B196" s="59"/>
      <c r="C196" s="59"/>
      <c r="D196" s="59"/>
      <c r="E196" s="59"/>
      <c r="F196" s="59"/>
      <c r="G196" s="59">
        <v>32</v>
      </c>
      <c r="H196" s="59"/>
      <c r="I196" s="59"/>
      <c r="J196" s="59"/>
      <c r="K196" s="144"/>
      <c r="L196" s="101"/>
      <c r="M196" s="102"/>
      <c r="N196" s="103"/>
      <c r="O196" s="67">
        <f>IF(G196=0,"",G196/F195)</f>
        <v>1</v>
      </c>
      <c r="P196" s="68">
        <v>39</v>
      </c>
      <c r="Q196" s="231">
        <f t="shared" si="16"/>
        <v>0.95121951219512191</v>
      </c>
      <c r="R196" s="231">
        <f t="shared" si="17"/>
        <v>4.8780487804878092E-2</v>
      </c>
    </row>
    <row r="197" spans="1:19" ht="15.75" customHeight="1" x14ac:dyDescent="0.25">
      <c r="A197" s="58">
        <v>2102</v>
      </c>
      <c r="B197" s="59"/>
      <c r="C197" s="59"/>
      <c r="D197" s="59"/>
      <c r="E197" s="59"/>
      <c r="F197" s="59"/>
      <c r="G197" s="59"/>
      <c r="H197" s="59">
        <v>31</v>
      </c>
      <c r="I197" s="59"/>
      <c r="J197" s="59"/>
      <c r="K197" s="144"/>
      <c r="L197" s="101"/>
      <c r="M197" s="102"/>
      <c r="N197" s="103"/>
      <c r="O197" s="67">
        <f>IF(H197=0,"",H197/G196)</f>
        <v>0.96875</v>
      </c>
      <c r="P197" s="68">
        <v>39</v>
      </c>
      <c r="Q197" s="231">
        <f t="shared" si="16"/>
        <v>1</v>
      </c>
      <c r="R197" s="231">
        <f t="shared" si="17"/>
        <v>0</v>
      </c>
    </row>
    <row r="198" spans="1:19" ht="15.75" customHeight="1" x14ac:dyDescent="0.25">
      <c r="A198" s="58">
        <v>2201</v>
      </c>
      <c r="B198" s="59"/>
      <c r="C198" s="59"/>
      <c r="D198" s="59"/>
      <c r="E198" s="59"/>
      <c r="F198" s="59"/>
      <c r="G198" s="59"/>
      <c r="H198" s="59"/>
      <c r="I198" s="59">
        <v>28</v>
      </c>
      <c r="J198" s="59"/>
      <c r="K198" s="144"/>
      <c r="L198" s="101"/>
      <c r="M198" s="102"/>
      <c r="N198" s="103"/>
      <c r="O198" s="67">
        <f>IF(I198=0,"",I198/H197)</f>
        <v>0.90322580645161288</v>
      </c>
      <c r="P198" s="68">
        <v>38</v>
      </c>
      <c r="Q198" s="231">
        <f t="shared" si="16"/>
        <v>0.97435897435897434</v>
      </c>
      <c r="R198" s="231">
        <f t="shared" si="17"/>
        <v>2.5641025641025661E-2</v>
      </c>
    </row>
    <row r="199" spans="1:19" ht="15.75" customHeight="1" x14ac:dyDescent="0.25">
      <c r="A199" s="58">
        <v>2202</v>
      </c>
      <c r="B199" s="59"/>
      <c r="C199" s="59"/>
      <c r="D199" s="59"/>
      <c r="E199" s="59"/>
      <c r="F199" s="59"/>
      <c r="G199" s="59"/>
      <c r="H199" s="59"/>
      <c r="I199" s="59"/>
      <c r="J199" s="59">
        <v>24</v>
      </c>
      <c r="K199" s="144">
        <v>22</v>
      </c>
      <c r="L199" s="101"/>
      <c r="M199" s="102"/>
      <c r="N199" s="103"/>
      <c r="O199" s="71">
        <f>IF(J199=0,"",J199/I198)</f>
        <v>0.8571428571428571</v>
      </c>
      <c r="P199" s="68">
        <v>34</v>
      </c>
      <c r="Q199" s="71">
        <f t="shared" si="16"/>
        <v>0.89473684210526316</v>
      </c>
      <c r="R199" s="71">
        <f t="shared" si="17"/>
        <v>0.10526315789473684</v>
      </c>
    </row>
    <row r="200" spans="1:19" ht="15.75" customHeight="1" x14ac:dyDescent="0.25">
      <c r="A200" s="58">
        <v>2301</v>
      </c>
      <c r="B200" s="59"/>
      <c r="C200" s="59"/>
      <c r="D200" s="59"/>
      <c r="E200" s="59"/>
      <c r="F200" s="59"/>
      <c r="G200" s="59"/>
      <c r="H200" s="59"/>
      <c r="I200" s="59"/>
      <c r="J200" s="59">
        <v>7</v>
      </c>
      <c r="K200" s="144">
        <v>7</v>
      </c>
      <c r="L200" s="101"/>
      <c r="M200" s="102"/>
      <c r="N200" s="104"/>
      <c r="O200" s="105"/>
      <c r="P200" s="68">
        <v>12</v>
      </c>
      <c r="Q200" s="105"/>
      <c r="R200" s="239"/>
    </row>
    <row r="201" spans="1:19" ht="15.75" customHeight="1" x14ac:dyDescent="0.25">
      <c r="A201" s="58">
        <v>2302</v>
      </c>
      <c r="B201" s="59"/>
      <c r="C201" s="59"/>
      <c r="D201" s="59"/>
      <c r="E201" s="59"/>
      <c r="F201" s="59"/>
      <c r="G201" s="59"/>
      <c r="H201" s="59"/>
      <c r="I201" s="59"/>
      <c r="J201" s="59">
        <v>2</v>
      </c>
      <c r="K201" s="144">
        <v>1</v>
      </c>
      <c r="L201" s="101"/>
      <c r="M201" s="102"/>
      <c r="N201" s="104"/>
      <c r="O201" s="233"/>
      <c r="P201" s="109">
        <v>5</v>
      </c>
      <c r="Q201" s="234"/>
      <c r="R201" s="233"/>
    </row>
    <row r="202" spans="1:19" ht="15.75" customHeight="1" x14ac:dyDescent="0.25">
      <c r="A202" s="58">
        <v>2401</v>
      </c>
      <c r="B202" s="59"/>
      <c r="C202" s="59"/>
      <c r="D202" s="59"/>
      <c r="E202" s="59"/>
      <c r="F202" s="59"/>
      <c r="G202" s="59"/>
      <c r="H202" s="59"/>
      <c r="I202" s="59"/>
      <c r="J202" s="59">
        <v>2</v>
      </c>
      <c r="K202" s="144">
        <v>2</v>
      </c>
      <c r="L202" s="101"/>
      <c r="M202" s="102"/>
      <c r="N202" s="104"/>
      <c r="O202" s="233"/>
      <c r="P202" s="196">
        <v>2</v>
      </c>
      <c r="Q202" s="234"/>
      <c r="R202" s="233"/>
    </row>
    <row r="203" spans="1:19" ht="15.75" customHeight="1" x14ac:dyDescent="0.25">
      <c r="A203" s="58">
        <v>2402</v>
      </c>
      <c r="B203" s="59"/>
      <c r="C203" s="59"/>
      <c r="D203" s="59"/>
      <c r="E203" s="59"/>
      <c r="F203" s="59"/>
      <c r="G203" s="59"/>
      <c r="H203" s="59"/>
      <c r="I203" s="59"/>
      <c r="J203" s="59">
        <v>1</v>
      </c>
      <c r="K203" s="144"/>
      <c r="L203" s="101"/>
      <c r="M203" s="102"/>
      <c r="N203" s="104"/>
      <c r="O203" s="129"/>
      <c r="P203" s="198">
        <v>1</v>
      </c>
      <c r="Q203" s="124"/>
      <c r="R203" s="233"/>
    </row>
    <row r="204" spans="1:19" ht="15.75" customHeight="1" x14ac:dyDescent="0.25">
      <c r="A204" s="58">
        <v>2501</v>
      </c>
      <c r="B204" s="59"/>
      <c r="C204" s="59"/>
      <c r="D204" s="59"/>
      <c r="E204" s="59"/>
      <c r="F204" s="59"/>
      <c r="G204" s="59"/>
      <c r="H204" s="59"/>
      <c r="I204" s="59"/>
      <c r="J204" s="59">
        <v>1</v>
      </c>
      <c r="K204" s="144">
        <v>1</v>
      </c>
      <c r="L204" s="101"/>
      <c r="M204" s="102"/>
      <c r="N204" s="104"/>
      <c r="O204" s="191" t="s">
        <v>83</v>
      </c>
      <c r="P204" s="197">
        <v>30</v>
      </c>
      <c r="Q204" s="111">
        <f>K207</f>
        <v>33</v>
      </c>
      <c r="R204" s="193" t="s">
        <v>11</v>
      </c>
    </row>
    <row r="205" spans="1:19" ht="15.75" customHeight="1" x14ac:dyDescent="0.25">
      <c r="A205" s="58">
        <v>2502</v>
      </c>
      <c r="B205" s="59"/>
      <c r="C205" s="59"/>
      <c r="D205" s="59"/>
      <c r="E205" s="59"/>
      <c r="F205" s="59"/>
      <c r="G205" s="59"/>
      <c r="H205" s="59"/>
      <c r="I205" s="59"/>
      <c r="J205" s="59"/>
      <c r="K205" s="144"/>
      <c r="L205" s="101"/>
      <c r="M205" s="102"/>
      <c r="N205" s="104"/>
      <c r="O205" s="192" t="s">
        <v>85</v>
      </c>
      <c r="P205" s="86">
        <f>IF(P204/B191=0,"",P204/B191)</f>
        <v>0.49180327868852458</v>
      </c>
      <c r="Q205" s="112">
        <f>IF(P204/Q204=0,"",P204/Q204)</f>
        <v>0.90909090909090906</v>
      </c>
      <c r="R205" s="194" t="s">
        <v>86</v>
      </c>
    </row>
    <row r="206" spans="1:19" ht="15.75" customHeight="1" x14ac:dyDescent="0.25">
      <c r="A206" s="58">
        <v>2601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144"/>
      <c r="L206" s="147"/>
      <c r="M206" s="148"/>
      <c r="N206" s="149"/>
      <c r="O206" s="90"/>
      <c r="P206" s="91"/>
      <c r="Q206" s="91"/>
      <c r="R206" s="113"/>
    </row>
    <row r="207" spans="1:19" ht="18" customHeight="1" x14ac:dyDescent="0.25">
      <c r="A207" s="28"/>
      <c r="B207" s="280" t="s">
        <v>111</v>
      </c>
      <c r="C207" s="280"/>
      <c r="D207" s="280"/>
      <c r="E207" s="280"/>
      <c r="F207" s="280"/>
      <c r="G207" s="280"/>
      <c r="H207" s="280"/>
      <c r="I207" s="280"/>
      <c r="J207" s="280"/>
      <c r="K207" s="93">
        <f>SUM(K191:K204)</f>
        <v>33</v>
      </c>
      <c r="L207" s="94">
        <f>SUM(K198:K199)/B191</f>
        <v>0.36065573770491804</v>
      </c>
      <c r="M207" s="94">
        <f>IF(K207=0,"",K207/B191)</f>
        <v>0.54098360655737709</v>
      </c>
      <c r="N207" s="94">
        <f>IF(K199=0,"",M207-L207)</f>
        <v>0.18032786885245905</v>
      </c>
      <c r="O207" s="3"/>
      <c r="P207" s="29"/>
      <c r="Q207" s="22"/>
      <c r="R207" s="3"/>
    </row>
    <row r="208" spans="1:19" ht="12.75" customHeight="1" x14ac:dyDescent="0.2">
      <c r="L208" s="3"/>
      <c r="M208" s="3"/>
      <c r="O208" s="3"/>
    </row>
    <row r="209" spans="1:19" ht="12.75" customHeight="1" x14ac:dyDescent="0.2">
      <c r="L209" s="3"/>
      <c r="M209" s="3"/>
      <c r="O209" s="3"/>
    </row>
    <row r="210" spans="1:19" ht="26.25" customHeight="1" x14ac:dyDescent="0.4">
      <c r="A210" s="2"/>
      <c r="B210" s="270" t="s">
        <v>99</v>
      </c>
      <c r="C210" s="271"/>
      <c r="D210" s="271"/>
      <c r="E210" s="271"/>
      <c r="F210" s="271"/>
      <c r="G210" s="271"/>
      <c r="H210" s="271"/>
      <c r="I210" s="271"/>
      <c r="J210" s="271"/>
      <c r="K210" s="179" t="s">
        <v>117</v>
      </c>
      <c r="L210" s="57"/>
      <c r="M210" s="57"/>
      <c r="N210" s="29"/>
      <c r="O210" s="3"/>
      <c r="P210" s="29"/>
      <c r="Q210" s="29"/>
      <c r="R210" s="29"/>
    </row>
    <row r="211" spans="1:19" ht="20.25" customHeight="1" x14ac:dyDescent="0.2">
      <c r="A211" s="293" t="s">
        <v>10</v>
      </c>
      <c r="B211" s="273" t="s">
        <v>100</v>
      </c>
      <c r="C211" s="274"/>
      <c r="D211" s="274"/>
      <c r="E211" s="274"/>
      <c r="F211" s="274"/>
      <c r="G211" s="274"/>
      <c r="H211" s="274"/>
      <c r="I211" s="274"/>
      <c r="J211" s="275"/>
      <c r="K211" s="276" t="s">
        <v>11</v>
      </c>
      <c r="L211" s="269" t="s">
        <v>3</v>
      </c>
      <c r="M211" s="269" t="s">
        <v>4</v>
      </c>
      <c r="N211" s="278" t="s">
        <v>5</v>
      </c>
      <c r="O211" s="269" t="s">
        <v>6</v>
      </c>
      <c r="P211" s="267" t="s">
        <v>7</v>
      </c>
      <c r="Q211" s="267" t="s">
        <v>8</v>
      </c>
      <c r="R211" s="269" t="s">
        <v>101</v>
      </c>
    </row>
    <row r="212" spans="1:19" ht="15.75" customHeight="1" x14ac:dyDescent="0.25">
      <c r="A212" s="268"/>
      <c r="B212" s="58" t="s">
        <v>102</v>
      </c>
      <c r="C212" s="58" t="s">
        <v>103</v>
      </c>
      <c r="D212" s="58" t="s">
        <v>104</v>
      </c>
      <c r="E212" s="58" t="s">
        <v>105</v>
      </c>
      <c r="F212" s="58" t="s">
        <v>106</v>
      </c>
      <c r="G212" s="58" t="s">
        <v>107</v>
      </c>
      <c r="H212" s="58" t="s">
        <v>108</v>
      </c>
      <c r="I212" s="58" t="s">
        <v>109</v>
      </c>
      <c r="J212" s="58" t="s">
        <v>110</v>
      </c>
      <c r="K212" s="291"/>
      <c r="L212" s="268"/>
      <c r="M212" s="268"/>
      <c r="N212" s="268"/>
      <c r="O212" s="268"/>
      <c r="P212" s="268"/>
      <c r="Q212" s="268"/>
      <c r="R212" s="268"/>
    </row>
    <row r="213" spans="1:19" ht="15.75" customHeight="1" x14ac:dyDescent="0.25">
      <c r="A213" s="58">
        <v>1901</v>
      </c>
      <c r="B213" s="59">
        <v>29</v>
      </c>
      <c r="C213" s="59"/>
      <c r="D213" s="59"/>
      <c r="E213" s="59"/>
      <c r="F213" s="59"/>
      <c r="G213" s="59"/>
      <c r="H213" s="59"/>
      <c r="I213" s="59"/>
      <c r="J213" s="59"/>
      <c r="K213" s="144"/>
      <c r="L213" s="220"/>
      <c r="M213" s="221"/>
      <c r="N213" s="222"/>
      <c r="O213" s="229"/>
      <c r="P213" s="63">
        <f>B213</f>
        <v>29</v>
      </c>
      <c r="Q213" s="230"/>
      <c r="R213" s="229"/>
    </row>
    <row r="214" spans="1:19" ht="15.75" customHeight="1" x14ac:dyDescent="0.25">
      <c r="A214" s="58">
        <v>1902</v>
      </c>
      <c r="B214" s="59"/>
      <c r="C214" s="59">
        <v>23</v>
      </c>
      <c r="D214" s="59"/>
      <c r="E214" s="59"/>
      <c r="F214" s="59"/>
      <c r="G214" s="59"/>
      <c r="H214" s="59"/>
      <c r="I214" s="59"/>
      <c r="J214" s="59"/>
      <c r="K214" s="144"/>
      <c r="L214" s="223"/>
      <c r="M214" s="129"/>
      <c r="N214" s="224"/>
      <c r="O214" s="67">
        <f>IF(C214=0,"",C214/B213)</f>
        <v>0.7931034482758621</v>
      </c>
      <c r="P214" s="68">
        <v>23</v>
      </c>
      <c r="Q214" s="231">
        <f t="shared" ref="Q214:Q221" si="18">IF(P214=0,"",P214/P213)</f>
        <v>0.7931034482758621</v>
      </c>
      <c r="R214" s="231">
        <f t="shared" ref="R214:R221" si="19">IF(P214=0,"",100%-Q214)</f>
        <v>0.2068965517241379</v>
      </c>
    </row>
    <row r="215" spans="1:19" ht="15.75" customHeight="1" x14ac:dyDescent="0.25">
      <c r="A215" s="58">
        <v>2001</v>
      </c>
      <c r="B215" s="59"/>
      <c r="C215" s="59"/>
      <c r="D215" s="59">
        <v>18</v>
      </c>
      <c r="E215" s="59"/>
      <c r="F215" s="59"/>
      <c r="G215" s="59"/>
      <c r="H215" s="59"/>
      <c r="I215" s="59"/>
      <c r="J215" s="59"/>
      <c r="K215" s="144"/>
      <c r="L215" s="223"/>
      <c r="M215" s="129"/>
      <c r="N215" s="224"/>
      <c r="O215" s="67">
        <f>IF(D215=0,"",D215/C214)</f>
        <v>0.78260869565217395</v>
      </c>
      <c r="P215" s="68">
        <v>22</v>
      </c>
      <c r="Q215" s="231">
        <f t="shared" si="18"/>
        <v>0.95652173913043481</v>
      </c>
      <c r="R215" s="231">
        <f t="shared" si="19"/>
        <v>4.3478260869565188E-2</v>
      </c>
      <c r="S215" s="8">
        <f>P215/P213</f>
        <v>0.75862068965517238</v>
      </c>
    </row>
    <row r="216" spans="1:19" ht="15.75" customHeight="1" x14ac:dyDescent="0.25">
      <c r="A216" s="58">
        <v>2002</v>
      </c>
      <c r="B216" s="59"/>
      <c r="C216" s="59"/>
      <c r="D216" s="59"/>
      <c r="E216" s="59">
        <v>12</v>
      </c>
      <c r="F216" s="59"/>
      <c r="G216" s="59"/>
      <c r="H216" s="59"/>
      <c r="I216" s="59"/>
      <c r="J216" s="59"/>
      <c r="K216" s="144"/>
      <c r="L216" s="223"/>
      <c r="M216" s="129"/>
      <c r="N216" s="224"/>
      <c r="O216" s="67">
        <f>IF(E216=0,"",E216/D215)</f>
        <v>0.66666666666666663</v>
      </c>
      <c r="P216" s="68">
        <v>18</v>
      </c>
      <c r="Q216" s="231">
        <f t="shared" si="18"/>
        <v>0.81818181818181823</v>
      </c>
      <c r="R216" s="231">
        <f t="shared" si="19"/>
        <v>0.18181818181818177</v>
      </c>
    </row>
    <row r="217" spans="1:19" ht="15.75" customHeight="1" x14ac:dyDescent="0.25">
      <c r="A217" s="58">
        <v>2101</v>
      </c>
      <c r="B217" s="59"/>
      <c r="C217" s="59"/>
      <c r="D217" s="59"/>
      <c r="E217" s="59"/>
      <c r="F217" s="59">
        <v>11</v>
      </c>
      <c r="G217" s="59"/>
      <c r="H217" s="59"/>
      <c r="I217" s="59"/>
      <c r="J217" s="59"/>
      <c r="K217" s="144"/>
      <c r="L217" s="223"/>
      <c r="M217" s="129"/>
      <c r="N217" s="224"/>
      <c r="O217" s="67">
        <f>IF(F217=0,"",F217/E216)</f>
        <v>0.91666666666666663</v>
      </c>
      <c r="P217" s="68">
        <v>18</v>
      </c>
      <c r="Q217" s="231">
        <f t="shared" si="18"/>
        <v>1</v>
      </c>
      <c r="R217" s="231">
        <f t="shared" si="19"/>
        <v>0</v>
      </c>
    </row>
    <row r="218" spans="1:19" ht="15.75" customHeight="1" x14ac:dyDescent="0.25">
      <c r="A218" s="58">
        <v>2102</v>
      </c>
      <c r="B218" s="59"/>
      <c r="C218" s="59"/>
      <c r="D218" s="59"/>
      <c r="E218" s="59"/>
      <c r="F218" s="59"/>
      <c r="G218" s="59">
        <v>11</v>
      </c>
      <c r="H218" s="59"/>
      <c r="I218" s="59"/>
      <c r="J218" s="59"/>
      <c r="K218" s="144"/>
      <c r="L218" s="223"/>
      <c r="M218" s="129"/>
      <c r="N218" s="224"/>
      <c r="O218" s="67">
        <f>IF(G218=0,"",G218/F217)</f>
        <v>1</v>
      </c>
      <c r="P218" s="68">
        <v>17</v>
      </c>
      <c r="Q218" s="231">
        <f t="shared" si="18"/>
        <v>0.94444444444444442</v>
      </c>
      <c r="R218" s="231">
        <f t="shared" si="19"/>
        <v>5.555555555555558E-2</v>
      </c>
    </row>
    <row r="219" spans="1:19" ht="15.75" customHeight="1" x14ac:dyDescent="0.25">
      <c r="A219" s="58">
        <v>2201</v>
      </c>
      <c r="B219" s="59"/>
      <c r="C219" s="59"/>
      <c r="D219" s="59"/>
      <c r="E219" s="59"/>
      <c r="F219" s="59"/>
      <c r="G219" s="59"/>
      <c r="H219" s="59">
        <v>9</v>
      </c>
      <c r="I219" s="59"/>
      <c r="J219" s="59"/>
      <c r="K219" s="144"/>
      <c r="L219" s="223"/>
      <c r="M219" s="129"/>
      <c r="N219" s="224"/>
      <c r="O219" s="67">
        <f>IF(H219=0,"",H219/G218)</f>
        <v>0.81818181818181823</v>
      </c>
      <c r="P219" s="68">
        <v>17</v>
      </c>
      <c r="Q219" s="231">
        <f t="shared" si="18"/>
        <v>1</v>
      </c>
      <c r="R219" s="231">
        <f t="shared" si="19"/>
        <v>0</v>
      </c>
    </row>
    <row r="220" spans="1:19" ht="15.75" customHeight="1" x14ac:dyDescent="0.25">
      <c r="A220" s="58">
        <v>2202</v>
      </c>
      <c r="B220" s="59"/>
      <c r="C220" s="59"/>
      <c r="D220" s="59"/>
      <c r="E220" s="59"/>
      <c r="F220" s="59"/>
      <c r="G220" s="59"/>
      <c r="H220" s="59"/>
      <c r="I220" s="59">
        <v>8</v>
      </c>
      <c r="J220" s="59"/>
      <c r="K220" s="144">
        <v>2</v>
      </c>
      <c r="L220" s="223"/>
      <c r="M220" s="129"/>
      <c r="N220" s="224"/>
      <c r="O220" s="67">
        <f>IF(I220=0,"",I220/H219)</f>
        <v>0.88888888888888884</v>
      </c>
      <c r="P220" s="68">
        <v>16</v>
      </c>
      <c r="Q220" s="231">
        <f t="shared" si="18"/>
        <v>0.94117647058823528</v>
      </c>
      <c r="R220" s="231">
        <f t="shared" si="19"/>
        <v>5.8823529411764719E-2</v>
      </c>
    </row>
    <row r="221" spans="1:19" ht="15.75" customHeight="1" x14ac:dyDescent="0.25">
      <c r="A221" s="58">
        <v>2301</v>
      </c>
      <c r="B221" s="59"/>
      <c r="C221" s="59"/>
      <c r="D221" s="59"/>
      <c r="E221" s="59"/>
      <c r="F221" s="59"/>
      <c r="G221" s="59"/>
      <c r="H221" s="59"/>
      <c r="I221" s="59"/>
      <c r="J221" s="59">
        <v>8</v>
      </c>
      <c r="K221" s="144">
        <v>2</v>
      </c>
      <c r="L221" s="223"/>
      <c r="M221" s="129"/>
      <c r="N221" s="224"/>
      <c r="O221" s="71">
        <f>IF(J221=0,"",J221/I220)</f>
        <v>1</v>
      </c>
      <c r="P221" s="68">
        <v>13</v>
      </c>
      <c r="Q221" s="71">
        <f t="shared" si="18"/>
        <v>0.8125</v>
      </c>
      <c r="R221" s="71">
        <f t="shared" si="19"/>
        <v>0.1875</v>
      </c>
    </row>
    <row r="222" spans="1:19" ht="15.75" customHeight="1" x14ac:dyDescent="0.25">
      <c r="A222" s="58">
        <v>2302</v>
      </c>
      <c r="B222" s="59"/>
      <c r="C222" s="59"/>
      <c r="D222" s="59"/>
      <c r="E222" s="59"/>
      <c r="F222" s="59"/>
      <c r="G222" s="59"/>
      <c r="H222" s="59"/>
      <c r="I222" s="59"/>
      <c r="J222" s="59">
        <v>8</v>
      </c>
      <c r="K222" s="144">
        <v>5</v>
      </c>
      <c r="L222" s="223"/>
      <c r="M222" s="129"/>
      <c r="N222" s="225"/>
      <c r="O222" s="129"/>
      <c r="P222" s="68">
        <v>11</v>
      </c>
      <c r="Q222" s="129"/>
      <c r="R222" s="232"/>
    </row>
    <row r="223" spans="1:19" ht="15.75" customHeight="1" x14ac:dyDescent="0.25">
      <c r="A223" s="58">
        <v>2401</v>
      </c>
      <c r="B223" s="59"/>
      <c r="C223" s="59"/>
      <c r="D223" s="59"/>
      <c r="E223" s="59"/>
      <c r="F223" s="59"/>
      <c r="G223" s="59"/>
      <c r="H223" s="59"/>
      <c r="I223" s="59"/>
      <c r="J223" s="59">
        <v>3</v>
      </c>
      <c r="K223" s="144">
        <v>2</v>
      </c>
      <c r="L223" s="223"/>
      <c r="M223" s="129"/>
      <c r="N223" s="225"/>
      <c r="O223" s="233"/>
      <c r="P223" s="196">
        <v>6</v>
      </c>
      <c r="Q223" s="234"/>
      <c r="R223" s="233"/>
    </row>
    <row r="224" spans="1:19" ht="15.75" customHeight="1" x14ac:dyDescent="0.25">
      <c r="A224" s="58">
        <v>2402</v>
      </c>
      <c r="B224" s="59"/>
      <c r="C224" s="59"/>
      <c r="D224" s="59"/>
      <c r="E224" s="59"/>
      <c r="F224" s="59"/>
      <c r="G224" s="59"/>
      <c r="H224" s="59"/>
      <c r="I224" s="59"/>
      <c r="J224" s="59">
        <v>2</v>
      </c>
      <c r="K224" s="144"/>
      <c r="L224" s="223"/>
      <c r="M224" s="129"/>
      <c r="N224" s="225"/>
      <c r="O224" s="235"/>
      <c r="P224" s="198">
        <v>3</v>
      </c>
      <c r="Q224" s="236"/>
      <c r="R224" s="233"/>
    </row>
    <row r="225" spans="1:19" ht="15.75" customHeight="1" x14ac:dyDescent="0.25">
      <c r="A225" s="58">
        <v>2501</v>
      </c>
      <c r="B225" s="59"/>
      <c r="C225" s="59"/>
      <c r="D225" s="59"/>
      <c r="E225" s="59"/>
      <c r="F225" s="59"/>
      <c r="G225" s="59"/>
      <c r="H225" s="59"/>
      <c r="I225" s="59"/>
      <c r="J225" s="59">
        <v>3</v>
      </c>
      <c r="K225" s="144">
        <v>3</v>
      </c>
      <c r="L225" s="223"/>
      <c r="M225" s="129"/>
      <c r="N225" s="225"/>
      <c r="O225" s="235"/>
      <c r="P225" s="198">
        <v>3</v>
      </c>
      <c r="Q225" s="236"/>
      <c r="R225" s="233"/>
    </row>
    <row r="226" spans="1:19" ht="15.75" customHeight="1" x14ac:dyDescent="0.25">
      <c r="A226" s="58">
        <v>2502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144"/>
      <c r="L226" s="223"/>
      <c r="M226" s="129"/>
      <c r="N226" s="225"/>
      <c r="O226" s="191" t="s">
        <v>83</v>
      </c>
      <c r="P226" s="197">
        <v>6</v>
      </c>
      <c r="Q226" s="111">
        <f>K229</f>
        <v>14</v>
      </c>
      <c r="R226" s="193" t="s">
        <v>11</v>
      </c>
    </row>
    <row r="227" spans="1:19" ht="15.75" customHeight="1" x14ac:dyDescent="0.25">
      <c r="A227" s="58">
        <v>2601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144"/>
      <c r="L227" s="223"/>
      <c r="M227" s="129"/>
      <c r="N227" s="225"/>
      <c r="O227" s="192" t="s">
        <v>85</v>
      </c>
      <c r="P227" s="86">
        <f>IF(P226/B213=0,"",P226/B213)</f>
        <v>0.20689655172413793</v>
      </c>
      <c r="Q227" s="112">
        <f>IF(P226/Q226=0,"",P226/Q226)</f>
        <v>0.42857142857142855</v>
      </c>
      <c r="R227" s="194" t="s">
        <v>86</v>
      </c>
    </row>
    <row r="228" spans="1:19" ht="15.75" x14ac:dyDescent="0.25">
      <c r="A228" s="58">
        <v>2602</v>
      </c>
      <c r="B228" s="59"/>
      <c r="C228" s="59"/>
      <c r="D228" s="59"/>
      <c r="E228" s="59"/>
      <c r="F228" s="59"/>
      <c r="G228" s="59"/>
      <c r="H228" s="59"/>
      <c r="I228" s="59"/>
      <c r="J228" s="59"/>
      <c r="K228" s="144"/>
      <c r="L228" s="226"/>
      <c r="M228" s="227"/>
      <c r="N228" s="228"/>
      <c r="O228" s="90"/>
      <c r="P228" s="91"/>
      <c r="Q228" s="91"/>
      <c r="R228" s="113"/>
    </row>
    <row r="229" spans="1:19" ht="18" customHeight="1" x14ac:dyDescent="0.25">
      <c r="A229" s="28"/>
      <c r="B229" s="280" t="s">
        <v>111</v>
      </c>
      <c r="C229" s="280"/>
      <c r="D229" s="280"/>
      <c r="E229" s="280"/>
      <c r="F229" s="280"/>
      <c r="G229" s="280"/>
      <c r="H229" s="280"/>
      <c r="I229" s="280"/>
      <c r="J229" s="280"/>
      <c r="K229" s="93">
        <f>SUM(K213:K225)</f>
        <v>14</v>
      </c>
      <c r="L229" s="94">
        <f>IF(K221=0,"",K221/B213)</f>
        <v>6.8965517241379309E-2</v>
      </c>
      <c r="M229" s="94">
        <f>IF(K229=0,"",K229/B213)</f>
        <v>0.48275862068965519</v>
      </c>
      <c r="N229" s="94">
        <f>IF(K221=0,"",M229-L229)</f>
        <v>0.41379310344827591</v>
      </c>
      <c r="O229" s="3"/>
      <c r="P229" s="29"/>
      <c r="Q229" s="22"/>
      <c r="R229" s="3"/>
    </row>
    <row r="230" spans="1:19" ht="12.75" customHeight="1" x14ac:dyDescent="0.2">
      <c r="L230" s="3"/>
      <c r="M230" s="3"/>
      <c r="O230" s="3"/>
    </row>
    <row r="231" spans="1:19" ht="12.75" customHeight="1" x14ac:dyDescent="0.2">
      <c r="L231" s="3"/>
      <c r="M231" s="3"/>
      <c r="O231" s="3"/>
    </row>
    <row r="232" spans="1:19" ht="26.25" customHeight="1" x14ac:dyDescent="0.4">
      <c r="A232" s="2"/>
      <c r="B232" s="270" t="s">
        <v>99</v>
      </c>
      <c r="C232" s="271"/>
      <c r="D232" s="271"/>
      <c r="E232" s="271"/>
      <c r="F232" s="271"/>
      <c r="G232" s="271"/>
      <c r="H232" s="271"/>
      <c r="I232" s="271"/>
      <c r="J232" s="271"/>
      <c r="K232" s="179" t="s">
        <v>118</v>
      </c>
      <c r="L232" s="57"/>
      <c r="M232" s="57"/>
      <c r="N232" s="29"/>
      <c r="O232" s="3"/>
      <c r="P232" s="29"/>
      <c r="Q232" s="29"/>
      <c r="R232" s="29"/>
    </row>
    <row r="233" spans="1:19" ht="20.25" customHeight="1" x14ac:dyDescent="0.2">
      <c r="A233" s="293" t="s">
        <v>10</v>
      </c>
      <c r="B233" s="273" t="s">
        <v>100</v>
      </c>
      <c r="C233" s="274"/>
      <c r="D233" s="274"/>
      <c r="E233" s="274"/>
      <c r="F233" s="274"/>
      <c r="G233" s="274"/>
      <c r="H233" s="274"/>
      <c r="I233" s="274"/>
      <c r="J233" s="275"/>
      <c r="K233" s="276" t="s">
        <v>11</v>
      </c>
      <c r="L233" s="269" t="s">
        <v>3</v>
      </c>
      <c r="M233" s="269" t="s">
        <v>4</v>
      </c>
      <c r="N233" s="278" t="s">
        <v>5</v>
      </c>
      <c r="O233" s="269" t="s">
        <v>6</v>
      </c>
      <c r="P233" s="267" t="s">
        <v>7</v>
      </c>
      <c r="Q233" s="267" t="s">
        <v>8</v>
      </c>
      <c r="R233" s="269" t="s">
        <v>101</v>
      </c>
    </row>
    <row r="234" spans="1:19" ht="15.75" customHeight="1" x14ac:dyDescent="0.25">
      <c r="A234" s="268"/>
      <c r="B234" s="58" t="s">
        <v>102</v>
      </c>
      <c r="C234" s="58" t="s">
        <v>103</v>
      </c>
      <c r="D234" s="58" t="s">
        <v>104</v>
      </c>
      <c r="E234" s="58" t="s">
        <v>105</v>
      </c>
      <c r="F234" s="58" t="s">
        <v>106</v>
      </c>
      <c r="G234" s="58" t="s">
        <v>107</v>
      </c>
      <c r="H234" s="58" t="s">
        <v>108</v>
      </c>
      <c r="I234" s="58" t="s">
        <v>109</v>
      </c>
      <c r="J234" s="58" t="s">
        <v>110</v>
      </c>
      <c r="K234" s="291"/>
      <c r="L234" s="268"/>
      <c r="M234" s="268"/>
      <c r="N234" s="268"/>
      <c r="O234" s="268"/>
      <c r="P234" s="268"/>
      <c r="Q234" s="268"/>
      <c r="R234" s="268"/>
    </row>
    <row r="235" spans="1:19" ht="15.75" customHeight="1" x14ac:dyDescent="0.25">
      <c r="A235" s="58">
        <v>1902</v>
      </c>
      <c r="B235" s="59">
        <v>45</v>
      </c>
      <c r="C235" s="59"/>
      <c r="D235" s="59"/>
      <c r="E235" s="59"/>
      <c r="F235" s="59"/>
      <c r="G235" s="59"/>
      <c r="H235" s="59"/>
      <c r="I235" s="59"/>
      <c r="J235" s="59"/>
      <c r="K235" s="144"/>
      <c r="L235" s="220"/>
      <c r="M235" s="221"/>
      <c r="N235" s="222"/>
      <c r="O235" s="229"/>
      <c r="P235" s="63">
        <f>B235</f>
        <v>45</v>
      </c>
      <c r="Q235" s="230"/>
      <c r="R235" s="229"/>
    </row>
    <row r="236" spans="1:19" ht="15.75" customHeight="1" x14ac:dyDescent="0.25">
      <c r="A236" s="58">
        <v>2001</v>
      </c>
      <c r="B236" s="59"/>
      <c r="C236" s="59">
        <v>37</v>
      </c>
      <c r="D236" s="59"/>
      <c r="E236" s="59"/>
      <c r="F236" s="59"/>
      <c r="G236" s="59"/>
      <c r="H236" s="59"/>
      <c r="I236" s="59"/>
      <c r="J236" s="59"/>
      <c r="K236" s="144"/>
      <c r="L236" s="223"/>
      <c r="M236" s="129"/>
      <c r="N236" s="224"/>
      <c r="O236" s="67">
        <f>IF(C236=0,"",C236/B235)</f>
        <v>0.82222222222222219</v>
      </c>
      <c r="P236" s="68">
        <v>37</v>
      </c>
      <c r="Q236" s="231">
        <f t="shared" ref="Q236:Q243" si="20">IF(P236=0,"",P236/P235)</f>
        <v>0.82222222222222219</v>
      </c>
      <c r="R236" s="231">
        <f t="shared" ref="R236:R243" si="21">IF(P236=0,"",100%-Q236)</f>
        <v>0.17777777777777781</v>
      </c>
    </row>
    <row r="237" spans="1:19" ht="15.75" customHeight="1" x14ac:dyDescent="0.25">
      <c r="A237" s="58">
        <v>2002</v>
      </c>
      <c r="B237" s="59"/>
      <c r="C237" s="59"/>
      <c r="D237" s="59">
        <v>29</v>
      </c>
      <c r="E237" s="59"/>
      <c r="F237" s="59"/>
      <c r="G237" s="59"/>
      <c r="H237" s="59"/>
      <c r="I237" s="59"/>
      <c r="J237" s="59"/>
      <c r="K237" s="144"/>
      <c r="L237" s="223"/>
      <c r="M237" s="129"/>
      <c r="N237" s="224"/>
      <c r="O237" s="67">
        <f>IF(D237=0,"",D237/C236)</f>
        <v>0.78378378378378377</v>
      </c>
      <c r="P237" s="68">
        <v>33</v>
      </c>
      <c r="Q237" s="231">
        <f t="shared" si="20"/>
        <v>0.89189189189189189</v>
      </c>
      <c r="R237" s="231">
        <f t="shared" si="21"/>
        <v>0.10810810810810811</v>
      </c>
      <c r="S237" s="8">
        <f>P237/P235</f>
        <v>0.73333333333333328</v>
      </c>
    </row>
    <row r="238" spans="1:19" ht="15.75" customHeight="1" x14ac:dyDescent="0.25">
      <c r="A238" s="58">
        <v>2101</v>
      </c>
      <c r="B238" s="59"/>
      <c r="C238" s="59"/>
      <c r="D238" s="59"/>
      <c r="E238" s="59">
        <v>23</v>
      </c>
      <c r="F238" s="59"/>
      <c r="G238" s="59"/>
      <c r="H238" s="59"/>
      <c r="I238" s="59"/>
      <c r="J238" s="59"/>
      <c r="K238" s="144"/>
      <c r="L238" s="223"/>
      <c r="M238" s="129"/>
      <c r="N238" s="224"/>
      <c r="O238" s="67">
        <f>IF(E238=0,"",E238/D237)</f>
        <v>0.7931034482758621</v>
      </c>
      <c r="P238" s="68">
        <v>27</v>
      </c>
      <c r="Q238" s="231">
        <f t="shared" si="20"/>
        <v>0.81818181818181823</v>
      </c>
      <c r="R238" s="231">
        <f t="shared" si="21"/>
        <v>0.18181818181818177</v>
      </c>
    </row>
    <row r="239" spans="1:19" ht="15.75" customHeight="1" x14ac:dyDescent="0.25">
      <c r="A239" s="58">
        <v>2102</v>
      </c>
      <c r="B239" s="59"/>
      <c r="C239" s="59"/>
      <c r="D239" s="59"/>
      <c r="E239" s="59"/>
      <c r="F239" s="59">
        <v>22</v>
      </c>
      <c r="G239" s="59"/>
      <c r="H239" s="59"/>
      <c r="I239" s="59"/>
      <c r="J239" s="59"/>
      <c r="K239" s="144"/>
      <c r="L239" s="223"/>
      <c r="M239" s="129"/>
      <c r="N239" s="224"/>
      <c r="O239" s="67">
        <f>IF(F239=0,"",F239/E238)</f>
        <v>0.95652173913043481</v>
      </c>
      <c r="P239" s="68">
        <v>26</v>
      </c>
      <c r="Q239" s="231">
        <f t="shared" si="20"/>
        <v>0.96296296296296291</v>
      </c>
      <c r="R239" s="231">
        <f t="shared" si="21"/>
        <v>3.703703703703709E-2</v>
      </c>
    </row>
    <row r="240" spans="1:19" ht="15.75" customHeight="1" x14ac:dyDescent="0.25">
      <c r="A240" s="58">
        <v>2201</v>
      </c>
      <c r="B240" s="59"/>
      <c r="C240" s="59"/>
      <c r="D240" s="59"/>
      <c r="E240" s="59"/>
      <c r="F240" s="59"/>
      <c r="G240" s="59">
        <v>22</v>
      </c>
      <c r="H240" s="59"/>
      <c r="I240" s="59"/>
      <c r="J240" s="59"/>
      <c r="K240" s="144"/>
      <c r="L240" s="223"/>
      <c r="M240" s="129"/>
      <c r="N240" s="224"/>
      <c r="O240" s="67">
        <f>IF(G240=0,"",G240/F239)</f>
        <v>1</v>
      </c>
      <c r="P240" s="68">
        <v>26</v>
      </c>
      <c r="Q240" s="231">
        <f t="shared" si="20"/>
        <v>1</v>
      </c>
      <c r="R240" s="231">
        <f t="shared" si="21"/>
        <v>0</v>
      </c>
    </row>
    <row r="241" spans="1:18" ht="15.75" customHeight="1" x14ac:dyDescent="0.25">
      <c r="A241" s="58">
        <v>2202</v>
      </c>
      <c r="B241" s="59"/>
      <c r="C241" s="59"/>
      <c r="D241" s="59"/>
      <c r="E241" s="59"/>
      <c r="F241" s="59"/>
      <c r="G241" s="59"/>
      <c r="H241" s="59">
        <v>18</v>
      </c>
      <c r="I241" s="59"/>
      <c r="J241" s="59"/>
      <c r="K241" s="144"/>
      <c r="L241" s="223"/>
      <c r="M241" s="129"/>
      <c r="N241" s="224"/>
      <c r="O241" s="67">
        <f>IF(H241=0,"",H241/G240)</f>
        <v>0.81818181818181823</v>
      </c>
      <c r="P241" s="68">
        <v>24</v>
      </c>
      <c r="Q241" s="231">
        <f t="shared" si="20"/>
        <v>0.92307692307692313</v>
      </c>
      <c r="R241" s="231">
        <f t="shared" si="21"/>
        <v>7.6923076923076872E-2</v>
      </c>
    </row>
    <row r="242" spans="1:18" ht="15.75" customHeight="1" x14ac:dyDescent="0.25">
      <c r="A242" s="58">
        <v>2301</v>
      </c>
      <c r="B242" s="59"/>
      <c r="C242" s="59"/>
      <c r="D242" s="59"/>
      <c r="E242" s="59"/>
      <c r="F242" s="59"/>
      <c r="G242" s="59"/>
      <c r="H242" s="59"/>
      <c r="I242" s="59">
        <v>16</v>
      </c>
      <c r="J242" s="59"/>
      <c r="K242" s="144"/>
      <c r="L242" s="223"/>
      <c r="M242" s="129"/>
      <c r="N242" s="224"/>
      <c r="O242" s="67">
        <f>IF(I242=0,"",I242/H241)</f>
        <v>0.88888888888888884</v>
      </c>
      <c r="P242" s="68">
        <v>23</v>
      </c>
      <c r="Q242" s="231">
        <f t="shared" si="20"/>
        <v>0.95833333333333337</v>
      </c>
      <c r="R242" s="231">
        <f t="shared" si="21"/>
        <v>4.166666666666663E-2</v>
      </c>
    </row>
    <row r="243" spans="1:18" ht="15.75" customHeight="1" x14ac:dyDescent="0.25">
      <c r="A243" s="58">
        <v>2302</v>
      </c>
      <c r="B243" s="59"/>
      <c r="C243" s="59"/>
      <c r="D243" s="59"/>
      <c r="E243" s="59"/>
      <c r="F243" s="59"/>
      <c r="G243" s="59"/>
      <c r="H243" s="59"/>
      <c r="I243" s="59"/>
      <c r="J243" s="59">
        <v>16</v>
      </c>
      <c r="K243" s="144">
        <v>14</v>
      </c>
      <c r="L243" s="223"/>
      <c r="M243" s="129"/>
      <c r="N243" s="224"/>
      <c r="O243" s="71">
        <f>IF(J243=0,"",J243/I242)</f>
        <v>1</v>
      </c>
      <c r="P243" s="68">
        <v>22</v>
      </c>
      <c r="Q243" s="71">
        <f t="shared" si="20"/>
        <v>0.95652173913043481</v>
      </c>
      <c r="R243" s="71">
        <f t="shared" si="21"/>
        <v>4.3478260869565188E-2</v>
      </c>
    </row>
    <row r="244" spans="1:18" ht="15.75" customHeight="1" x14ac:dyDescent="0.25">
      <c r="A244" s="58">
        <v>2401</v>
      </c>
      <c r="B244" s="59"/>
      <c r="C244" s="59"/>
      <c r="D244" s="59"/>
      <c r="E244" s="59"/>
      <c r="F244" s="59"/>
      <c r="G244" s="59"/>
      <c r="H244" s="59"/>
      <c r="I244" s="59"/>
      <c r="J244" s="59">
        <v>3</v>
      </c>
      <c r="K244" s="144">
        <v>2</v>
      </c>
      <c r="L244" s="223"/>
      <c r="M244" s="129"/>
      <c r="N244" s="225"/>
      <c r="O244" s="129"/>
      <c r="P244" s="68">
        <v>6</v>
      </c>
      <c r="Q244" s="129"/>
      <c r="R244" s="232"/>
    </row>
    <row r="245" spans="1:18" ht="15.75" customHeight="1" x14ac:dyDescent="0.25">
      <c r="A245" s="58">
        <v>2402</v>
      </c>
      <c r="B245" s="59"/>
      <c r="C245" s="59"/>
      <c r="D245" s="59"/>
      <c r="E245" s="59"/>
      <c r="F245" s="59"/>
      <c r="G245" s="59"/>
      <c r="H245" s="59"/>
      <c r="I245" s="59"/>
      <c r="J245" s="59">
        <v>3</v>
      </c>
      <c r="K245" s="144">
        <v>2</v>
      </c>
      <c r="L245" s="223"/>
      <c r="M245" s="129"/>
      <c r="N245" s="225"/>
      <c r="O245" s="233"/>
      <c r="P245" s="109">
        <v>5</v>
      </c>
      <c r="Q245" s="234"/>
      <c r="R245" s="233"/>
    </row>
    <row r="246" spans="1:18" ht="15.75" customHeight="1" x14ac:dyDescent="0.25">
      <c r="A246" s="58">
        <v>2501</v>
      </c>
      <c r="B246" s="59"/>
      <c r="C246" s="59"/>
      <c r="D246" s="59"/>
      <c r="E246" s="59"/>
      <c r="F246" s="59"/>
      <c r="G246" s="59"/>
      <c r="H246" s="59"/>
      <c r="I246" s="59"/>
      <c r="J246" s="59">
        <v>1</v>
      </c>
      <c r="K246" s="144">
        <v>1</v>
      </c>
      <c r="L246" s="223"/>
      <c r="M246" s="129"/>
      <c r="N246" s="225"/>
      <c r="O246" s="233"/>
      <c r="P246" s="109">
        <v>2</v>
      </c>
      <c r="Q246" s="234"/>
      <c r="R246" s="233"/>
    </row>
    <row r="247" spans="1:18" ht="15.75" customHeight="1" x14ac:dyDescent="0.25">
      <c r="A247" s="58">
        <v>2502</v>
      </c>
      <c r="B247" s="59"/>
      <c r="C247" s="59"/>
      <c r="D247" s="59"/>
      <c r="E247" s="59"/>
      <c r="F247" s="59"/>
      <c r="G247" s="59"/>
      <c r="H247" s="59"/>
      <c r="I247" s="59"/>
      <c r="J247" s="59"/>
      <c r="K247" s="144"/>
      <c r="L247" s="223"/>
      <c r="M247" s="129"/>
      <c r="N247" s="225"/>
      <c r="O247" s="129"/>
      <c r="P247" s="225"/>
      <c r="Q247" s="124"/>
      <c r="R247" s="233"/>
    </row>
    <row r="248" spans="1:18" ht="15.75" customHeight="1" x14ac:dyDescent="0.25">
      <c r="A248" s="58">
        <v>2601</v>
      </c>
      <c r="B248" s="59"/>
      <c r="C248" s="59"/>
      <c r="D248" s="59"/>
      <c r="E248" s="59"/>
      <c r="F248" s="59"/>
      <c r="G248" s="59"/>
      <c r="H248" s="59"/>
      <c r="I248" s="59"/>
      <c r="J248" s="59"/>
      <c r="K248" s="144"/>
      <c r="L248" s="223"/>
      <c r="M248" s="129"/>
      <c r="N248" s="225"/>
      <c r="O248" s="191" t="s">
        <v>83</v>
      </c>
      <c r="P248" s="82">
        <v>7</v>
      </c>
      <c r="Q248" s="111">
        <f>K251</f>
        <v>19</v>
      </c>
      <c r="R248" s="193" t="s">
        <v>11</v>
      </c>
    </row>
    <row r="249" spans="1:18" ht="15.75" customHeight="1" x14ac:dyDescent="0.25">
      <c r="A249" s="58">
        <v>2602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144"/>
      <c r="L249" s="223"/>
      <c r="M249" s="129"/>
      <c r="N249" s="225"/>
      <c r="O249" s="192" t="s">
        <v>85</v>
      </c>
      <c r="P249" s="86">
        <f>IF(P248/B235=0,"",P248/B235)</f>
        <v>0.15555555555555556</v>
      </c>
      <c r="Q249" s="112">
        <f>IF(P248/Q248=0,"",P248/Q248)</f>
        <v>0.36842105263157893</v>
      </c>
      <c r="R249" s="194" t="s">
        <v>86</v>
      </c>
    </row>
    <row r="250" spans="1:18" ht="15.75" customHeight="1" x14ac:dyDescent="0.25">
      <c r="A250" s="58">
        <v>2701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144"/>
      <c r="L250" s="226"/>
      <c r="M250" s="227"/>
      <c r="N250" s="228"/>
      <c r="O250" s="90"/>
      <c r="P250" s="91"/>
      <c r="Q250" s="91"/>
      <c r="R250" s="113"/>
    </row>
    <row r="251" spans="1:18" ht="18" customHeight="1" x14ac:dyDescent="0.25">
      <c r="A251" s="28"/>
      <c r="B251" s="280" t="s">
        <v>111</v>
      </c>
      <c r="C251" s="280"/>
      <c r="D251" s="280"/>
      <c r="E251" s="280"/>
      <c r="F251" s="280"/>
      <c r="G251" s="280"/>
      <c r="H251" s="280"/>
      <c r="I251" s="280"/>
      <c r="J251" s="280"/>
      <c r="K251" s="93">
        <f>SUM(K235:K247)</f>
        <v>19</v>
      </c>
      <c r="L251" s="94">
        <f>IF(K243=0,"",K243/B235)</f>
        <v>0.31111111111111112</v>
      </c>
      <c r="M251" s="94">
        <f>IF(K251=0,"",K251/B235)</f>
        <v>0.42222222222222222</v>
      </c>
      <c r="N251" s="94">
        <f>IF(K243=0,"",M251-L251)</f>
        <v>0.1111111111111111</v>
      </c>
      <c r="O251" s="3"/>
      <c r="P251" s="29"/>
      <c r="Q251" s="22"/>
      <c r="R251" s="3"/>
    </row>
    <row r="252" spans="1:18" ht="12.75" customHeight="1" x14ac:dyDescent="0.2">
      <c r="L252" s="3"/>
      <c r="M252" s="3"/>
      <c r="O252" s="3"/>
    </row>
    <row r="253" spans="1:18" ht="12.75" customHeight="1" x14ac:dyDescent="0.2">
      <c r="L253" s="3"/>
      <c r="M253" s="3"/>
      <c r="O253" s="3"/>
    </row>
    <row r="254" spans="1:18" ht="26.25" customHeight="1" x14ac:dyDescent="0.4">
      <c r="A254" s="2"/>
      <c r="B254" s="270" t="s">
        <v>99</v>
      </c>
      <c r="C254" s="271"/>
      <c r="D254" s="271"/>
      <c r="E254" s="271"/>
      <c r="F254" s="271"/>
      <c r="G254" s="271"/>
      <c r="H254" s="271"/>
      <c r="I254" s="271"/>
      <c r="J254" s="271"/>
      <c r="K254" s="179" t="s">
        <v>119</v>
      </c>
      <c r="L254" s="57"/>
      <c r="M254" s="57"/>
      <c r="N254" s="29"/>
      <c r="O254" s="3"/>
      <c r="P254" s="29"/>
      <c r="Q254" s="29"/>
      <c r="R254" s="29"/>
    </row>
    <row r="255" spans="1:18" ht="20.25" customHeight="1" x14ac:dyDescent="0.2">
      <c r="A255" s="293" t="s">
        <v>10</v>
      </c>
      <c r="B255" s="273" t="s">
        <v>100</v>
      </c>
      <c r="C255" s="274"/>
      <c r="D255" s="274"/>
      <c r="E255" s="274"/>
      <c r="F255" s="274"/>
      <c r="G255" s="274"/>
      <c r="H255" s="274"/>
      <c r="I255" s="274"/>
      <c r="J255" s="275"/>
      <c r="K255" s="276" t="s">
        <v>11</v>
      </c>
      <c r="L255" s="269" t="s">
        <v>3</v>
      </c>
      <c r="M255" s="269" t="s">
        <v>4</v>
      </c>
      <c r="N255" s="278" t="s">
        <v>5</v>
      </c>
      <c r="O255" s="269" t="s">
        <v>6</v>
      </c>
      <c r="P255" s="267" t="s">
        <v>7</v>
      </c>
      <c r="Q255" s="267" t="s">
        <v>8</v>
      </c>
      <c r="R255" s="269" t="s">
        <v>101</v>
      </c>
    </row>
    <row r="256" spans="1:18" ht="15.75" customHeight="1" x14ac:dyDescent="0.25">
      <c r="A256" s="268"/>
      <c r="B256" s="58" t="s">
        <v>102</v>
      </c>
      <c r="C256" s="58" t="s">
        <v>103</v>
      </c>
      <c r="D256" s="58" t="s">
        <v>104</v>
      </c>
      <c r="E256" s="58" t="s">
        <v>105</v>
      </c>
      <c r="F256" s="58" t="s">
        <v>106</v>
      </c>
      <c r="G256" s="58" t="s">
        <v>107</v>
      </c>
      <c r="H256" s="58" t="s">
        <v>108</v>
      </c>
      <c r="I256" s="58" t="s">
        <v>109</v>
      </c>
      <c r="J256" s="58" t="s">
        <v>110</v>
      </c>
      <c r="K256" s="291"/>
      <c r="L256" s="268"/>
      <c r="M256" s="268"/>
      <c r="N256" s="268"/>
      <c r="O256" s="268"/>
      <c r="P256" s="268"/>
      <c r="Q256" s="268"/>
      <c r="R256" s="268"/>
    </row>
    <row r="257" spans="1:19" ht="15.75" customHeight="1" x14ac:dyDescent="0.25">
      <c r="A257" s="58">
        <v>2001</v>
      </c>
      <c r="B257" s="59">
        <v>23</v>
      </c>
      <c r="C257" s="59"/>
      <c r="D257" s="59"/>
      <c r="E257" s="59"/>
      <c r="F257" s="59"/>
      <c r="G257" s="59"/>
      <c r="H257" s="59"/>
      <c r="I257" s="59"/>
      <c r="J257" s="59"/>
      <c r="K257" s="144"/>
      <c r="L257" s="220"/>
      <c r="M257" s="221"/>
      <c r="N257" s="222"/>
      <c r="O257" s="229"/>
      <c r="P257" s="63">
        <f>B257</f>
        <v>23</v>
      </c>
      <c r="Q257" s="230"/>
      <c r="R257" s="229"/>
    </row>
    <row r="258" spans="1:19" ht="15.75" customHeight="1" x14ac:dyDescent="0.25">
      <c r="A258" s="58">
        <v>2002</v>
      </c>
      <c r="B258" s="59"/>
      <c r="C258" s="59">
        <v>21</v>
      </c>
      <c r="D258" s="59"/>
      <c r="E258" s="59"/>
      <c r="F258" s="59"/>
      <c r="G258" s="59"/>
      <c r="H258" s="59"/>
      <c r="I258" s="59"/>
      <c r="J258" s="59"/>
      <c r="K258" s="144"/>
      <c r="L258" s="223"/>
      <c r="M258" s="129"/>
      <c r="N258" s="224"/>
      <c r="O258" s="67">
        <f>IF(C258=0,"",C258/B257)</f>
        <v>0.91304347826086951</v>
      </c>
      <c r="P258" s="68">
        <v>21</v>
      </c>
      <c r="Q258" s="231">
        <f t="shared" ref="Q258:Q265" si="22">IF(P258=0,"",P258/P257)</f>
        <v>0.91304347826086951</v>
      </c>
      <c r="R258" s="231">
        <f t="shared" ref="R258:R265" si="23">IF(P258=0,"",100%-Q258)</f>
        <v>8.6956521739130488E-2</v>
      </c>
    </row>
    <row r="259" spans="1:19" ht="15.75" customHeight="1" x14ac:dyDescent="0.25">
      <c r="A259" s="58">
        <v>2101</v>
      </c>
      <c r="B259" s="59"/>
      <c r="C259" s="59"/>
      <c r="D259" s="59">
        <v>20</v>
      </c>
      <c r="E259" s="59"/>
      <c r="F259" s="59"/>
      <c r="G259" s="59"/>
      <c r="H259" s="59"/>
      <c r="I259" s="59"/>
      <c r="J259" s="59"/>
      <c r="K259" s="144"/>
      <c r="L259" s="223"/>
      <c r="M259" s="129"/>
      <c r="N259" s="224"/>
      <c r="O259" s="67">
        <f>IF(D259=0,"",D259/C258)</f>
        <v>0.95238095238095233</v>
      </c>
      <c r="P259" s="68">
        <v>21</v>
      </c>
      <c r="Q259" s="231">
        <f t="shared" si="22"/>
        <v>1</v>
      </c>
      <c r="R259" s="231">
        <f t="shared" si="23"/>
        <v>0</v>
      </c>
      <c r="S259" s="8">
        <f>P259/P257</f>
        <v>0.91304347826086951</v>
      </c>
    </row>
    <row r="260" spans="1:19" ht="15.75" customHeight="1" x14ac:dyDescent="0.25">
      <c r="A260" s="58">
        <v>2102</v>
      </c>
      <c r="B260" s="59"/>
      <c r="C260" s="59"/>
      <c r="D260" s="59"/>
      <c r="E260" s="59">
        <v>17</v>
      </c>
      <c r="F260" s="59"/>
      <c r="G260" s="59"/>
      <c r="H260" s="59"/>
      <c r="I260" s="59"/>
      <c r="J260" s="59"/>
      <c r="K260" s="144"/>
      <c r="L260" s="223"/>
      <c r="M260" s="129"/>
      <c r="N260" s="224"/>
      <c r="O260" s="67">
        <f>IF(E260=0,"",E260/D259)</f>
        <v>0.85</v>
      </c>
      <c r="P260" s="68">
        <v>20</v>
      </c>
      <c r="Q260" s="231">
        <f t="shared" si="22"/>
        <v>0.95238095238095233</v>
      </c>
      <c r="R260" s="231">
        <f t="shared" si="23"/>
        <v>4.7619047619047672E-2</v>
      </c>
    </row>
    <row r="261" spans="1:19" ht="15.75" customHeight="1" x14ac:dyDescent="0.25">
      <c r="A261" s="58">
        <v>2201</v>
      </c>
      <c r="B261" s="59"/>
      <c r="C261" s="59"/>
      <c r="D261" s="59"/>
      <c r="E261" s="59"/>
      <c r="F261" s="59">
        <v>15</v>
      </c>
      <c r="G261" s="59"/>
      <c r="H261" s="59"/>
      <c r="I261" s="59"/>
      <c r="J261" s="59"/>
      <c r="K261" s="144"/>
      <c r="L261" s="223"/>
      <c r="M261" s="129"/>
      <c r="N261" s="224"/>
      <c r="O261" s="67">
        <f>IF(F261=0,"",F261/E260)</f>
        <v>0.88235294117647056</v>
      </c>
      <c r="P261" s="68">
        <v>19</v>
      </c>
      <c r="Q261" s="231">
        <f t="shared" si="22"/>
        <v>0.95</v>
      </c>
      <c r="R261" s="231">
        <f t="shared" si="23"/>
        <v>5.0000000000000044E-2</v>
      </c>
    </row>
    <row r="262" spans="1:19" ht="15.75" customHeight="1" x14ac:dyDescent="0.25">
      <c r="A262" s="58">
        <v>2202</v>
      </c>
      <c r="B262" s="59"/>
      <c r="C262" s="59"/>
      <c r="D262" s="59"/>
      <c r="E262" s="59"/>
      <c r="F262" s="59"/>
      <c r="G262" s="59">
        <v>15</v>
      </c>
      <c r="H262" s="59"/>
      <c r="I262" s="59"/>
      <c r="J262" s="59"/>
      <c r="K262" s="144"/>
      <c r="L262" s="223"/>
      <c r="M262" s="129"/>
      <c r="N262" s="224"/>
      <c r="O262" s="67">
        <f>IF(G262=0,"",G262/F261)</f>
        <v>1</v>
      </c>
      <c r="P262" s="68">
        <v>17</v>
      </c>
      <c r="Q262" s="231">
        <f t="shared" si="22"/>
        <v>0.89473684210526316</v>
      </c>
      <c r="R262" s="231">
        <f t="shared" si="23"/>
        <v>0.10526315789473684</v>
      </c>
    </row>
    <row r="263" spans="1:19" ht="15.75" customHeight="1" x14ac:dyDescent="0.25">
      <c r="A263" s="58">
        <v>2301</v>
      </c>
      <c r="B263" s="59"/>
      <c r="C263" s="59"/>
      <c r="D263" s="59"/>
      <c r="E263" s="59"/>
      <c r="F263" s="59"/>
      <c r="G263" s="59"/>
      <c r="H263" s="59">
        <v>13</v>
      </c>
      <c r="I263" s="59"/>
      <c r="J263" s="59"/>
      <c r="K263" s="144"/>
      <c r="L263" s="223"/>
      <c r="M263" s="129"/>
      <c r="N263" s="224"/>
      <c r="O263" s="67">
        <f>IF(H263=0,"",H263/G262)</f>
        <v>0.8666666666666667</v>
      </c>
      <c r="P263" s="68">
        <v>16</v>
      </c>
      <c r="Q263" s="231">
        <f t="shared" si="22"/>
        <v>0.94117647058823528</v>
      </c>
      <c r="R263" s="231">
        <f t="shared" si="23"/>
        <v>5.8823529411764719E-2</v>
      </c>
    </row>
    <row r="264" spans="1:19" ht="15.75" customHeight="1" x14ac:dyDescent="0.25">
      <c r="A264" s="58">
        <v>2302</v>
      </c>
      <c r="B264" s="59"/>
      <c r="C264" s="59"/>
      <c r="D264" s="59"/>
      <c r="E264" s="59"/>
      <c r="F264" s="59"/>
      <c r="G264" s="59"/>
      <c r="H264" s="59"/>
      <c r="I264" s="59">
        <v>13</v>
      </c>
      <c r="J264" s="59"/>
      <c r="K264" s="144"/>
      <c r="L264" s="223"/>
      <c r="M264" s="129"/>
      <c r="N264" s="224"/>
      <c r="O264" s="67">
        <f>IF(I264=0,"",I264/H263)</f>
        <v>1</v>
      </c>
      <c r="P264" s="68">
        <v>16</v>
      </c>
      <c r="Q264" s="231">
        <f t="shared" si="22"/>
        <v>1</v>
      </c>
      <c r="R264" s="231">
        <f t="shared" si="23"/>
        <v>0</v>
      </c>
    </row>
    <row r="265" spans="1:19" ht="15.75" customHeight="1" x14ac:dyDescent="0.25">
      <c r="A265" s="58">
        <v>2401</v>
      </c>
      <c r="B265" s="59"/>
      <c r="C265" s="59"/>
      <c r="D265" s="59"/>
      <c r="E265" s="59"/>
      <c r="F265" s="59"/>
      <c r="G265" s="59"/>
      <c r="H265" s="59"/>
      <c r="I265" s="59"/>
      <c r="J265" s="59">
        <v>13</v>
      </c>
      <c r="K265" s="144">
        <v>8</v>
      </c>
      <c r="L265" s="223"/>
      <c r="M265" s="129"/>
      <c r="N265" s="224"/>
      <c r="O265" s="71">
        <f>IF(J265=0,"",J265/I264)</f>
        <v>1</v>
      </c>
      <c r="P265" s="68">
        <v>16</v>
      </c>
      <c r="Q265" s="71">
        <f t="shared" si="22"/>
        <v>1</v>
      </c>
      <c r="R265" s="71">
        <f t="shared" si="23"/>
        <v>0</v>
      </c>
    </row>
    <row r="266" spans="1:19" ht="15.75" customHeight="1" x14ac:dyDescent="0.25">
      <c r="A266" s="58">
        <v>2402</v>
      </c>
      <c r="B266" s="59"/>
      <c r="C266" s="59"/>
      <c r="D266" s="59"/>
      <c r="E266" s="59"/>
      <c r="F266" s="59"/>
      <c r="G266" s="59"/>
      <c r="H266" s="59"/>
      <c r="I266" s="59"/>
      <c r="J266" s="59">
        <v>4</v>
      </c>
      <c r="K266" s="144">
        <v>3</v>
      </c>
      <c r="L266" s="223"/>
      <c r="M266" s="129"/>
      <c r="N266" s="225"/>
      <c r="O266" s="129"/>
      <c r="P266" s="68">
        <v>7</v>
      </c>
      <c r="Q266" s="129"/>
      <c r="R266" s="232"/>
    </row>
    <row r="267" spans="1:19" ht="15.75" customHeight="1" x14ac:dyDescent="0.25">
      <c r="A267" s="58">
        <v>2501</v>
      </c>
      <c r="B267" s="59"/>
      <c r="C267" s="59"/>
      <c r="D267" s="59"/>
      <c r="E267" s="59"/>
      <c r="F267" s="59"/>
      <c r="G267" s="59"/>
      <c r="H267" s="59"/>
      <c r="I267" s="59"/>
      <c r="J267" s="59">
        <v>2</v>
      </c>
      <c r="K267" s="144">
        <v>4</v>
      </c>
      <c r="L267" s="223"/>
      <c r="M267" s="129"/>
      <c r="N267" s="225"/>
      <c r="O267" s="233"/>
      <c r="P267" s="109">
        <v>5</v>
      </c>
      <c r="Q267" s="234"/>
      <c r="R267" s="233"/>
    </row>
    <row r="268" spans="1:19" ht="15.75" customHeight="1" x14ac:dyDescent="0.25">
      <c r="A268" s="58">
        <v>2502</v>
      </c>
      <c r="B268" s="59"/>
      <c r="C268" s="59"/>
      <c r="D268" s="59"/>
      <c r="E268" s="59"/>
      <c r="F268" s="59"/>
      <c r="G268" s="59"/>
      <c r="H268" s="59"/>
      <c r="I268" s="59"/>
      <c r="J268" s="59"/>
      <c r="K268" s="144"/>
      <c r="L268" s="223"/>
      <c r="M268" s="129"/>
      <c r="N268" s="225"/>
      <c r="O268" s="233"/>
      <c r="P268" s="109"/>
      <c r="Q268" s="234"/>
      <c r="R268" s="233"/>
    </row>
    <row r="269" spans="1:19" ht="15.75" customHeight="1" x14ac:dyDescent="0.25">
      <c r="A269" s="58">
        <v>2601</v>
      </c>
      <c r="B269" s="59"/>
      <c r="C269" s="59"/>
      <c r="D269" s="59"/>
      <c r="E269" s="59"/>
      <c r="F269" s="59"/>
      <c r="G269" s="59"/>
      <c r="H269" s="59"/>
      <c r="I269" s="59"/>
      <c r="J269" s="59"/>
      <c r="K269" s="144"/>
      <c r="L269" s="223"/>
      <c r="M269" s="129"/>
      <c r="N269" s="225"/>
      <c r="O269" s="129"/>
      <c r="P269" s="225"/>
      <c r="Q269" s="124"/>
      <c r="R269" s="233"/>
    </row>
    <row r="270" spans="1:19" ht="15.75" customHeight="1" x14ac:dyDescent="0.25">
      <c r="A270" s="58">
        <v>2602</v>
      </c>
      <c r="B270" s="59"/>
      <c r="C270" s="59"/>
      <c r="D270" s="59"/>
      <c r="E270" s="59"/>
      <c r="F270" s="59"/>
      <c r="G270" s="59"/>
      <c r="H270" s="59"/>
      <c r="I270" s="59"/>
      <c r="J270" s="59"/>
      <c r="K270" s="144"/>
      <c r="L270" s="223"/>
      <c r="M270" s="129"/>
      <c r="N270" s="225"/>
      <c r="O270" s="191" t="s">
        <v>83</v>
      </c>
      <c r="P270" s="82">
        <v>4</v>
      </c>
      <c r="Q270" s="111">
        <f>K273</f>
        <v>15</v>
      </c>
      <c r="R270" s="193" t="s">
        <v>11</v>
      </c>
    </row>
    <row r="271" spans="1:19" ht="15.75" customHeight="1" x14ac:dyDescent="0.25">
      <c r="A271" s="58">
        <v>2701</v>
      </c>
      <c r="B271" s="59"/>
      <c r="C271" s="59"/>
      <c r="D271" s="59"/>
      <c r="E271" s="59"/>
      <c r="F271" s="59"/>
      <c r="G271" s="59"/>
      <c r="H271" s="59"/>
      <c r="I271" s="59"/>
      <c r="J271" s="59"/>
      <c r="K271" s="144"/>
      <c r="L271" s="223"/>
      <c r="M271" s="129"/>
      <c r="N271" s="225"/>
      <c r="O271" s="192" t="s">
        <v>85</v>
      </c>
      <c r="P271" s="86">
        <f>IF(P270/B257=0,"",P270/B257)</f>
        <v>0.17391304347826086</v>
      </c>
      <c r="Q271" s="112">
        <f>IF(P270/Q270=0,"",P270/Q270)</f>
        <v>0.26666666666666666</v>
      </c>
      <c r="R271" s="194" t="s">
        <v>86</v>
      </c>
    </row>
    <row r="272" spans="1:19" ht="15.75" customHeight="1" x14ac:dyDescent="0.25">
      <c r="A272" s="58">
        <v>2702</v>
      </c>
      <c r="B272" s="59"/>
      <c r="C272" s="59"/>
      <c r="D272" s="59"/>
      <c r="E272" s="59"/>
      <c r="F272" s="59"/>
      <c r="G272" s="59"/>
      <c r="H272" s="59"/>
      <c r="I272" s="59"/>
      <c r="J272" s="59"/>
      <c r="K272" s="144"/>
      <c r="L272" s="226"/>
      <c r="M272" s="227"/>
      <c r="N272" s="228"/>
      <c r="O272" s="90"/>
      <c r="P272" s="91"/>
      <c r="Q272" s="91"/>
      <c r="R272" s="113"/>
    </row>
    <row r="273" spans="1:19" ht="18" customHeight="1" x14ac:dyDescent="0.25">
      <c r="A273" s="28"/>
      <c r="B273" s="280" t="s">
        <v>111</v>
      </c>
      <c r="C273" s="280"/>
      <c r="D273" s="280"/>
      <c r="E273" s="280"/>
      <c r="F273" s="280"/>
      <c r="G273" s="280"/>
      <c r="H273" s="280"/>
      <c r="I273" s="280"/>
      <c r="J273" s="280"/>
      <c r="K273" s="93">
        <f>SUM(K257:K269)</f>
        <v>15</v>
      </c>
      <c r="L273" s="94">
        <f>IF(K265=0,"",K265/B257)</f>
        <v>0.34782608695652173</v>
      </c>
      <c r="M273" s="94">
        <f>IF(K273=0,"",K273/B257)</f>
        <v>0.65217391304347827</v>
      </c>
      <c r="N273" s="94">
        <f>IF(K265=0,"",M273-L273)</f>
        <v>0.30434782608695654</v>
      </c>
      <c r="O273" s="3"/>
      <c r="P273" s="29"/>
      <c r="Q273" s="22"/>
      <c r="R273" s="3"/>
    </row>
    <row r="274" spans="1:19" ht="12.75" customHeight="1" x14ac:dyDescent="0.2">
      <c r="L274" s="3"/>
      <c r="M274" s="3"/>
      <c r="O274" s="3"/>
    </row>
    <row r="275" spans="1:19" ht="12.75" customHeight="1" x14ac:dyDescent="0.2">
      <c r="L275" s="3"/>
      <c r="M275" s="3"/>
      <c r="O275" s="3"/>
    </row>
    <row r="276" spans="1:19" ht="26.25" x14ac:dyDescent="0.4">
      <c r="A276" s="2"/>
      <c r="B276" s="270" t="s">
        <v>99</v>
      </c>
      <c r="C276" s="271"/>
      <c r="D276" s="271"/>
      <c r="E276" s="271"/>
      <c r="F276" s="271"/>
      <c r="G276" s="271"/>
      <c r="H276" s="271"/>
      <c r="I276" s="271"/>
      <c r="J276" s="271"/>
      <c r="K276" s="179" t="s">
        <v>120</v>
      </c>
      <c r="L276" s="57"/>
      <c r="M276" s="57"/>
      <c r="N276" s="29"/>
      <c r="O276" s="3"/>
      <c r="P276" s="29"/>
      <c r="Q276" s="29"/>
      <c r="R276" s="29"/>
    </row>
    <row r="277" spans="1:19" ht="20.25" x14ac:dyDescent="0.2">
      <c r="A277" s="293" t="s">
        <v>10</v>
      </c>
      <c r="B277" s="273" t="s">
        <v>100</v>
      </c>
      <c r="C277" s="274"/>
      <c r="D277" s="274"/>
      <c r="E277" s="274"/>
      <c r="F277" s="274"/>
      <c r="G277" s="274"/>
      <c r="H277" s="274"/>
      <c r="I277" s="274"/>
      <c r="J277" s="275"/>
      <c r="K277" s="276" t="s">
        <v>11</v>
      </c>
      <c r="L277" s="269" t="s">
        <v>3</v>
      </c>
      <c r="M277" s="269" t="s">
        <v>4</v>
      </c>
      <c r="N277" s="278" t="s">
        <v>5</v>
      </c>
      <c r="O277" s="269" t="s">
        <v>6</v>
      </c>
      <c r="P277" s="267" t="s">
        <v>7</v>
      </c>
      <c r="Q277" s="267" t="s">
        <v>8</v>
      </c>
      <c r="R277" s="269" t="s">
        <v>101</v>
      </c>
    </row>
    <row r="278" spans="1:19" ht="15.75" x14ac:dyDescent="0.25">
      <c r="A278" s="268"/>
      <c r="B278" s="58" t="s">
        <v>102</v>
      </c>
      <c r="C278" s="58" t="s">
        <v>103</v>
      </c>
      <c r="D278" s="58" t="s">
        <v>104</v>
      </c>
      <c r="E278" s="58" t="s">
        <v>105</v>
      </c>
      <c r="F278" s="58" t="s">
        <v>106</v>
      </c>
      <c r="G278" s="58" t="s">
        <v>107</v>
      </c>
      <c r="H278" s="58" t="s">
        <v>108</v>
      </c>
      <c r="I278" s="58" t="s">
        <v>109</v>
      </c>
      <c r="J278" s="58" t="s">
        <v>110</v>
      </c>
      <c r="K278" s="291"/>
      <c r="L278" s="268"/>
      <c r="M278" s="268"/>
      <c r="N278" s="268"/>
      <c r="O278" s="268"/>
      <c r="P278" s="268"/>
      <c r="Q278" s="268"/>
      <c r="R278" s="268"/>
    </row>
    <row r="279" spans="1:19" ht="15.75" customHeight="1" x14ac:dyDescent="0.25">
      <c r="A279" s="58">
        <v>2002</v>
      </c>
      <c r="B279" s="59">
        <v>26</v>
      </c>
      <c r="C279" s="59"/>
      <c r="D279" s="59"/>
      <c r="E279" s="59"/>
      <c r="F279" s="59"/>
      <c r="G279" s="59"/>
      <c r="H279" s="59"/>
      <c r="I279" s="59"/>
      <c r="J279" s="59"/>
      <c r="K279" s="144"/>
      <c r="L279" s="220"/>
      <c r="M279" s="221"/>
      <c r="N279" s="222"/>
      <c r="O279" s="229"/>
      <c r="P279" s="63">
        <f>B279</f>
        <v>26</v>
      </c>
      <c r="Q279" s="230"/>
      <c r="R279" s="229"/>
    </row>
    <row r="280" spans="1:19" ht="15.75" customHeight="1" x14ac:dyDescent="0.25">
      <c r="A280" s="58">
        <v>2101</v>
      </c>
      <c r="B280" s="59"/>
      <c r="C280" s="59">
        <v>24</v>
      </c>
      <c r="D280" s="59"/>
      <c r="E280" s="59"/>
      <c r="F280" s="59"/>
      <c r="G280" s="59"/>
      <c r="H280" s="59"/>
      <c r="I280" s="59"/>
      <c r="J280" s="59"/>
      <c r="K280" s="144"/>
      <c r="L280" s="223"/>
      <c r="M280" s="129"/>
      <c r="N280" s="224"/>
      <c r="O280" s="67">
        <f>IF(C280=0,"",C280/B279)</f>
        <v>0.92307692307692313</v>
      </c>
      <c r="P280" s="68">
        <v>24</v>
      </c>
      <c r="Q280" s="231">
        <f t="shared" ref="Q280:Q287" si="24">IF(P280=0,"",P280/P279)</f>
        <v>0.92307692307692313</v>
      </c>
      <c r="R280" s="231">
        <f t="shared" ref="R280:R287" si="25">IF(P280=0,"",100%-Q280)</f>
        <v>7.6923076923076872E-2</v>
      </c>
    </row>
    <row r="281" spans="1:19" ht="15.75" customHeight="1" x14ac:dyDescent="0.25">
      <c r="A281" s="58">
        <v>2102</v>
      </c>
      <c r="B281" s="59"/>
      <c r="C281" s="59"/>
      <c r="D281" s="59">
        <v>19</v>
      </c>
      <c r="E281" s="59"/>
      <c r="F281" s="59"/>
      <c r="G281" s="59"/>
      <c r="H281" s="59"/>
      <c r="I281" s="59"/>
      <c r="J281" s="59"/>
      <c r="K281" s="144"/>
      <c r="L281" s="223"/>
      <c r="M281" s="129"/>
      <c r="N281" s="224"/>
      <c r="O281" s="67">
        <f>IF(D281=0,"",D281/C280)</f>
        <v>0.79166666666666663</v>
      </c>
      <c r="P281" s="68">
        <v>22</v>
      </c>
      <c r="Q281" s="231">
        <f t="shared" si="24"/>
        <v>0.91666666666666663</v>
      </c>
      <c r="R281" s="231">
        <f t="shared" si="25"/>
        <v>8.333333333333337E-2</v>
      </c>
      <c r="S281" s="8">
        <f>P281/P279</f>
        <v>0.84615384615384615</v>
      </c>
    </row>
    <row r="282" spans="1:19" ht="15.75" customHeight="1" x14ac:dyDescent="0.25">
      <c r="A282" s="58">
        <v>2201</v>
      </c>
      <c r="B282" s="59"/>
      <c r="C282" s="59"/>
      <c r="D282" s="59"/>
      <c r="E282" s="59">
        <v>18</v>
      </c>
      <c r="F282" s="59"/>
      <c r="G282" s="59"/>
      <c r="H282" s="59"/>
      <c r="I282" s="59"/>
      <c r="J282" s="59"/>
      <c r="K282" s="144"/>
      <c r="L282" s="223"/>
      <c r="M282" s="129"/>
      <c r="N282" s="224"/>
      <c r="O282" s="67">
        <f>IF(E282=0,"",E282/D281)</f>
        <v>0.94736842105263153</v>
      </c>
      <c r="P282" s="68">
        <v>20</v>
      </c>
      <c r="Q282" s="231">
        <f t="shared" si="24"/>
        <v>0.90909090909090906</v>
      </c>
      <c r="R282" s="231">
        <f t="shared" si="25"/>
        <v>9.0909090909090939E-2</v>
      </c>
    </row>
    <row r="283" spans="1:19" ht="15.75" customHeight="1" x14ac:dyDescent="0.25">
      <c r="A283" s="58">
        <v>2202</v>
      </c>
      <c r="B283" s="59"/>
      <c r="C283" s="59"/>
      <c r="D283" s="59"/>
      <c r="E283" s="59"/>
      <c r="F283" s="59">
        <v>14</v>
      </c>
      <c r="G283" s="59"/>
      <c r="H283" s="59"/>
      <c r="I283" s="59"/>
      <c r="J283" s="59"/>
      <c r="K283" s="144"/>
      <c r="L283" s="223"/>
      <c r="M283" s="129"/>
      <c r="N283" s="224"/>
      <c r="O283" s="67">
        <f>IF(F283=0,"",F283/E282)</f>
        <v>0.77777777777777779</v>
      </c>
      <c r="P283" s="68">
        <v>20</v>
      </c>
      <c r="Q283" s="231">
        <f t="shared" si="24"/>
        <v>1</v>
      </c>
      <c r="R283" s="231">
        <f t="shared" si="25"/>
        <v>0</v>
      </c>
    </row>
    <row r="284" spans="1:19" ht="15.75" customHeight="1" x14ac:dyDescent="0.25">
      <c r="A284" s="58">
        <v>2301</v>
      </c>
      <c r="B284" s="59"/>
      <c r="C284" s="59"/>
      <c r="D284" s="59"/>
      <c r="E284" s="59"/>
      <c r="F284" s="59"/>
      <c r="G284" s="59">
        <v>13</v>
      </c>
      <c r="H284" s="59"/>
      <c r="I284" s="59"/>
      <c r="J284" s="59"/>
      <c r="K284" s="144"/>
      <c r="L284" s="223"/>
      <c r="M284" s="129"/>
      <c r="N284" s="224"/>
      <c r="O284" s="67">
        <f>IF(G284=0,"",G284/F283)</f>
        <v>0.9285714285714286</v>
      </c>
      <c r="P284" s="68">
        <v>18</v>
      </c>
      <c r="Q284" s="231">
        <f t="shared" si="24"/>
        <v>0.9</v>
      </c>
      <c r="R284" s="231">
        <f t="shared" si="25"/>
        <v>9.9999999999999978E-2</v>
      </c>
    </row>
    <row r="285" spans="1:19" ht="15.75" customHeight="1" x14ac:dyDescent="0.25">
      <c r="A285" s="58">
        <v>2302</v>
      </c>
      <c r="B285" s="59"/>
      <c r="C285" s="59"/>
      <c r="D285" s="59"/>
      <c r="E285" s="59"/>
      <c r="F285" s="59"/>
      <c r="G285" s="59"/>
      <c r="H285" s="59">
        <v>13</v>
      </c>
      <c r="I285" s="59"/>
      <c r="J285" s="59"/>
      <c r="K285" s="144"/>
      <c r="L285" s="223"/>
      <c r="M285" s="129"/>
      <c r="N285" s="224"/>
      <c r="O285" s="67">
        <f>IF(H285=0,"",H285/G284)</f>
        <v>1</v>
      </c>
      <c r="P285" s="68">
        <v>17</v>
      </c>
      <c r="Q285" s="231">
        <f t="shared" si="24"/>
        <v>0.94444444444444442</v>
      </c>
      <c r="R285" s="231">
        <f t="shared" si="25"/>
        <v>5.555555555555558E-2</v>
      </c>
    </row>
    <row r="286" spans="1:19" ht="15.75" customHeight="1" x14ac:dyDescent="0.25">
      <c r="A286" s="58">
        <v>2401</v>
      </c>
      <c r="B286" s="59"/>
      <c r="C286" s="59"/>
      <c r="D286" s="59"/>
      <c r="E286" s="59"/>
      <c r="F286" s="59"/>
      <c r="G286" s="59"/>
      <c r="H286" s="59"/>
      <c r="I286" s="59">
        <v>13</v>
      </c>
      <c r="J286" s="59"/>
      <c r="K286" s="144"/>
      <c r="L286" s="223"/>
      <c r="M286" s="129"/>
      <c r="N286" s="224"/>
      <c r="O286" s="67">
        <f>IF(I286=0,"",I286/H285)</f>
        <v>1</v>
      </c>
      <c r="P286" s="68">
        <v>17</v>
      </c>
      <c r="Q286" s="231">
        <f t="shared" si="24"/>
        <v>1</v>
      </c>
      <c r="R286" s="231">
        <f t="shared" si="25"/>
        <v>0</v>
      </c>
    </row>
    <row r="287" spans="1:19" ht="15.75" customHeight="1" x14ac:dyDescent="0.25">
      <c r="A287" s="58">
        <v>2402</v>
      </c>
      <c r="B287" s="59"/>
      <c r="C287" s="59"/>
      <c r="D287" s="59"/>
      <c r="E287" s="59"/>
      <c r="F287" s="59"/>
      <c r="G287" s="59"/>
      <c r="H287" s="59"/>
      <c r="I287" s="59"/>
      <c r="J287" s="172">
        <v>8</v>
      </c>
      <c r="K287" s="144">
        <v>6</v>
      </c>
      <c r="L287" s="223"/>
      <c r="M287" s="129"/>
      <c r="N287" s="224"/>
      <c r="O287" s="71">
        <f>IF(J287=0,"",J287/I286)</f>
        <v>0.61538461538461542</v>
      </c>
      <c r="P287" s="68">
        <v>17</v>
      </c>
      <c r="Q287" s="71">
        <f t="shared" si="24"/>
        <v>1</v>
      </c>
      <c r="R287" s="71">
        <f t="shared" si="25"/>
        <v>0</v>
      </c>
    </row>
    <row r="288" spans="1:19" ht="15.75" customHeight="1" x14ac:dyDescent="0.25">
      <c r="A288" s="58">
        <v>2501</v>
      </c>
      <c r="B288" s="59"/>
      <c r="C288" s="59"/>
      <c r="D288" s="59"/>
      <c r="E288" s="59"/>
      <c r="F288" s="59"/>
      <c r="G288" s="59"/>
      <c r="H288" s="59"/>
      <c r="I288" s="59"/>
      <c r="J288" s="172">
        <v>9</v>
      </c>
      <c r="K288" s="144">
        <v>8</v>
      </c>
      <c r="L288" s="223"/>
      <c r="M288" s="129"/>
      <c r="N288" s="225"/>
      <c r="O288" s="129"/>
      <c r="P288" s="68">
        <v>10</v>
      </c>
      <c r="Q288" s="129"/>
      <c r="R288" s="232"/>
    </row>
    <row r="289" spans="1:19" ht="15.75" customHeight="1" x14ac:dyDescent="0.25">
      <c r="A289" s="58">
        <v>2502</v>
      </c>
      <c r="B289" s="59"/>
      <c r="C289" s="59"/>
      <c r="D289" s="59"/>
      <c r="E289" s="59"/>
      <c r="F289" s="59"/>
      <c r="G289" s="59"/>
      <c r="H289" s="59"/>
      <c r="I289" s="59"/>
      <c r="J289" s="59"/>
      <c r="K289" s="144"/>
      <c r="L289" s="223"/>
      <c r="M289" s="129"/>
      <c r="N289" s="225"/>
      <c r="O289" s="233"/>
      <c r="P289" s="109"/>
      <c r="Q289" s="234"/>
      <c r="R289" s="233"/>
    </row>
    <row r="290" spans="1:19" ht="15.75" customHeight="1" x14ac:dyDescent="0.25">
      <c r="A290" s="58">
        <v>2601</v>
      </c>
      <c r="B290" s="59"/>
      <c r="C290" s="59"/>
      <c r="D290" s="59"/>
      <c r="E290" s="59"/>
      <c r="F290" s="59"/>
      <c r="G290" s="59"/>
      <c r="H290" s="59"/>
      <c r="I290" s="59"/>
      <c r="J290" s="59"/>
      <c r="K290" s="144"/>
      <c r="L290" s="223"/>
      <c r="M290" s="129"/>
      <c r="N290" s="225"/>
      <c r="O290" s="233"/>
      <c r="P290" s="109"/>
      <c r="Q290" s="234"/>
      <c r="R290" s="233"/>
    </row>
    <row r="291" spans="1:19" ht="15.75" customHeight="1" x14ac:dyDescent="0.25">
      <c r="A291" s="58">
        <v>2602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144"/>
      <c r="L291" s="223"/>
      <c r="M291" s="129"/>
      <c r="N291" s="225"/>
      <c r="O291" s="129"/>
      <c r="P291" s="225"/>
      <c r="Q291" s="124"/>
      <c r="R291" s="233"/>
    </row>
    <row r="292" spans="1:19" ht="15.75" customHeight="1" x14ac:dyDescent="0.25">
      <c r="A292" s="58">
        <v>2701</v>
      </c>
      <c r="B292" s="59"/>
      <c r="C292" s="59"/>
      <c r="D292" s="59"/>
      <c r="E292" s="59"/>
      <c r="F292" s="59"/>
      <c r="G292" s="59"/>
      <c r="H292" s="59"/>
      <c r="I292" s="59"/>
      <c r="J292" s="59"/>
      <c r="K292" s="144"/>
      <c r="L292" s="223"/>
      <c r="M292" s="129"/>
      <c r="N292" s="225"/>
      <c r="O292" s="191" t="s">
        <v>83</v>
      </c>
      <c r="P292" s="82">
        <v>2</v>
      </c>
      <c r="Q292" s="111">
        <f>IF(SUM(K285:K288)=0,"",SUM(K285:K288))</f>
        <v>14</v>
      </c>
      <c r="R292" s="193" t="s">
        <v>11</v>
      </c>
    </row>
    <row r="293" spans="1:19" ht="15.75" customHeight="1" x14ac:dyDescent="0.25">
      <c r="A293" s="58">
        <v>2702</v>
      </c>
      <c r="B293" s="59"/>
      <c r="C293" s="59"/>
      <c r="D293" s="59"/>
      <c r="E293" s="59"/>
      <c r="F293" s="59"/>
      <c r="G293" s="59"/>
      <c r="H293" s="59"/>
      <c r="I293" s="59"/>
      <c r="J293" s="59"/>
      <c r="K293" s="144"/>
      <c r="L293" s="223"/>
      <c r="M293" s="129"/>
      <c r="N293" s="225"/>
      <c r="O293" s="192" t="s">
        <v>85</v>
      </c>
      <c r="P293" s="86">
        <f>IF(P292/B279=0,"",P292/B279)</f>
        <v>7.6923076923076927E-2</v>
      </c>
      <c r="Q293" s="112">
        <f>IF(P292/Q292=0,"",P292/Q292)</f>
        <v>0.14285714285714285</v>
      </c>
      <c r="R293" s="194" t="s">
        <v>86</v>
      </c>
    </row>
    <row r="294" spans="1:19" ht="15.75" x14ac:dyDescent="0.25">
      <c r="A294" s="58">
        <v>2801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144"/>
      <c r="L294" s="226"/>
      <c r="M294" s="227"/>
      <c r="N294" s="228"/>
      <c r="O294" s="90"/>
      <c r="P294" s="91"/>
      <c r="Q294" s="91"/>
      <c r="R294" s="113"/>
    </row>
    <row r="295" spans="1:19" ht="18" customHeight="1" x14ac:dyDescent="0.25">
      <c r="A295" s="28"/>
      <c r="B295" s="280" t="s">
        <v>111</v>
      </c>
      <c r="C295" s="280"/>
      <c r="D295" s="280"/>
      <c r="E295" s="280"/>
      <c r="F295" s="280"/>
      <c r="G295" s="280"/>
      <c r="H295" s="280"/>
      <c r="I295" s="280"/>
      <c r="J295" s="280"/>
      <c r="K295" s="93">
        <f>SUM(K279:K291)</f>
        <v>14</v>
      </c>
      <c r="L295" s="94">
        <f>IF(K287=0,"",K287/B279)</f>
        <v>0.23076923076923078</v>
      </c>
      <c r="M295" s="94">
        <f>IF(K295=0,"",K295/B279)</f>
        <v>0.53846153846153844</v>
      </c>
      <c r="N295" s="94">
        <f>IF(K287=0,"",M295-L295)</f>
        <v>0.30769230769230765</v>
      </c>
      <c r="O295" s="3"/>
      <c r="P295" s="29"/>
      <c r="Q295" s="22"/>
      <c r="R295" s="3"/>
    </row>
    <row r="296" spans="1:19" ht="12.75" customHeight="1" x14ac:dyDescent="0.2">
      <c r="L296" s="3"/>
      <c r="M296" s="3"/>
      <c r="O296" s="3"/>
    </row>
    <row r="297" spans="1:19" ht="12.75" customHeight="1" x14ac:dyDescent="0.2">
      <c r="L297" s="3"/>
      <c r="M297" s="3"/>
      <c r="O297" s="3"/>
    </row>
    <row r="298" spans="1:19" ht="26.25" x14ac:dyDescent="0.4">
      <c r="A298" s="2"/>
      <c r="B298" s="270" t="s">
        <v>99</v>
      </c>
      <c r="C298" s="271"/>
      <c r="D298" s="271"/>
      <c r="E298" s="271"/>
      <c r="F298" s="271"/>
      <c r="G298" s="271"/>
      <c r="H298" s="271"/>
      <c r="I298" s="271"/>
      <c r="J298" s="271"/>
      <c r="K298" s="179" t="s">
        <v>121</v>
      </c>
      <c r="L298" s="57"/>
      <c r="M298" s="57"/>
      <c r="N298" s="29"/>
      <c r="O298" s="3"/>
      <c r="P298" s="29"/>
      <c r="Q298" s="29"/>
      <c r="R298" s="29"/>
    </row>
    <row r="299" spans="1:19" ht="20.25" x14ac:dyDescent="0.2">
      <c r="A299" s="293" t="s">
        <v>10</v>
      </c>
      <c r="B299" s="273" t="s">
        <v>100</v>
      </c>
      <c r="C299" s="274"/>
      <c r="D299" s="274"/>
      <c r="E299" s="274"/>
      <c r="F299" s="274"/>
      <c r="G299" s="274"/>
      <c r="H299" s="274"/>
      <c r="I299" s="274"/>
      <c r="J299" s="275"/>
      <c r="K299" s="276" t="s">
        <v>11</v>
      </c>
      <c r="L299" s="269" t="s">
        <v>3</v>
      </c>
      <c r="M299" s="269" t="s">
        <v>4</v>
      </c>
      <c r="N299" s="278" t="s">
        <v>5</v>
      </c>
      <c r="O299" s="269" t="s">
        <v>6</v>
      </c>
      <c r="P299" s="267" t="s">
        <v>7</v>
      </c>
      <c r="Q299" s="267" t="s">
        <v>8</v>
      </c>
      <c r="R299" s="269" t="s">
        <v>101</v>
      </c>
    </row>
    <row r="300" spans="1:19" ht="15.75" x14ac:dyDescent="0.25">
      <c r="A300" s="268"/>
      <c r="B300" s="58" t="s">
        <v>102</v>
      </c>
      <c r="C300" s="58" t="s">
        <v>103</v>
      </c>
      <c r="D300" s="58" t="s">
        <v>104</v>
      </c>
      <c r="E300" s="58" t="s">
        <v>105</v>
      </c>
      <c r="F300" s="58" t="s">
        <v>106</v>
      </c>
      <c r="G300" s="58" t="s">
        <v>107</v>
      </c>
      <c r="H300" s="58" t="s">
        <v>108</v>
      </c>
      <c r="I300" s="58" t="s">
        <v>109</v>
      </c>
      <c r="J300" s="58" t="s">
        <v>110</v>
      </c>
      <c r="K300" s="291"/>
      <c r="L300" s="268"/>
      <c r="M300" s="268"/>
      <c r="N300" s="268"/>
      <c r="O300" s="268"/>
      <c r="P300" s="268"/>
      <c r="Q300" s="268"/>
      <c r="R300" s="268"/>
    </row>
    <row r="301" spans="1:19" ht="15.75" x14ac:dyDescent="0.25">
      <c r="A301" s="58">
        <v>2101</v>
      </c>
      <c r="B301" s="59">
        <v>7</v>
      </c>
      <c r="C301" s="59"/>
      <c r="D301" s="59"/>
      <c r="E301" s="59"/>
      <c r="F301" s="59"/>
      <c r="G301" s="59"/>
      <c r="H301" s="59"/>
      <c r="I301" s="59"/>
      <c r="J301" s="59"/>
      <c r="K301" s="144"/>
      <c r="L301" s="220"/>
      <c r="M301" s="221"/>
      <c r="N301" s="222"/>
      <c r="O301" s="229"/>
      <c r="P301" s="63">
        <f>B301</f>
        <v>7</v>
      </c>
      <c r="Q301" s="230"/>
      <c r="R301" s="229"/>
    </row>
    <row r="302" spans="1:19" ht="15.75" x14ac:dyDescent="0.25">
      <c r="A302" s="58">
        <v>2102</v>
      </c>
      <c r="B302" s="59"/>
      <c r="C302" s="59">
        <v>6</v>
      </c>
      <c r="D302" s="59"/>
      <c r="E302" s="59"/>
      <c r="F302" s="59"/>
      <c r="G302" s="59"/>
      <c r="H302" s="59"/>
      <c r="I302" s="59"/>
      <c r="J302" s="59"/>
      <c r="K302" s="144"/>
      <c r="L302" s="223"/>
      <c r="M302" s="129"/>
      <c r="N302" s="224"/>
      <c r="O302" s="67">
        <f>IF(C302=0,"",C302/B301)</f>
        <v>0.8571428571428571</v>
      </c>
      <c r="P302" s="68">
        <v>6</v>
      </c>
      <c r="Q302" s="231">
        <f t="shared" ref="Q302:Q309" si="26">IF(P302=0,"",P302/P301)</f>
        <v>0.8571428571428571</v>
      </c>
      <c r="R302" s="231">
        <f t="shared" ref="R302:R309" si="27">IF(P302=0,"",100%-Q302)</f>
        <v>0.1428571428571429</v>
      </c>
    </row>
    <row r="303" spans="1:19" ht="15.75" x14ac:dyDescent="0.25">
      <c r="A303" s="58">
        <v>2201</v>
      </c>
      <c r="B303" s="59"/>
      <c r="C303" s="59"/>
      <c r="D303" s="59">
        <v>4</v>
      </c>
      <c r="E303" s="59"/>
      <c r="F303" s="59"/>
      <c r="G303" s="59"/>
      <c r="H303" s="59"/>
      <c r="I303" s="59"/>
      <c r="J303" s="59"/>
      <c r="K303" s="144"/>
      <c r="L303" s="223"/>
      <c r="M303" s="129"/>
      <c r="N303" s="224"/>
      <c r="O303" s="67">
        <f>IF(D303=0,"",D303/C302)</f>
        <v>0.66666666666666663</v>
      </c>
      <c r="P303" s="68">
        <v>4</v>
      </c>
      <c r="Q303" s="231">
        <f t="shared" si="26"/>
        <v>0.66666666666666663</v>
      </c>
      <c r="R303" s="231">
        <f t="shared" si="27"/>
        <v>0.33333333333333337</v>
      </c>
      <c r="S303" s="8">
        <f>P303/P301</f>
        <v>0.5714285714285714</v>
      </c>
    </row>
    <row r="304" spans="1:19" ht="15.75" x14ac:dyDescent="0.25">
      <c r="A304" s="58">
        <v>2202</v>
      </c>
      <c r="B304" s="59"/>
      <c r="C304" s="59"/>
      <c r="D304" s="59"/>
      <c r="E304" s="59">
        <v>4</v>
      </c>
      <c r="F304" s="59"/>
      <c r="G304" s="59"/>
      <c r="H304" s="59"/>
      <c r="I304" s="59"/>
      <c r="J304" s="59"/>
      <c r="K304" s="144"/>
      <c r="L304" s="223"/>
      <c r="M304" s="129"/>
      <c r="N304" s="224"/>
      <c r="O304" s="67">
        <f>IF(E304=0,"",E304/D303)</f>
        <v>1</v>
      </c>
      <c r="P304" s="68">
        <v>4</v>
      </c>
      <c r="Q304" s="231">
        <f t="shared" si="26"/>
        <v>1</v>
      </c>
      <c r="R304" s="231">
        <f t="shared" si="27"/>
        <v>0</v>
      </c>
    </row>
    <row r="305" spans="1:22" ht="15.75" x14ac:dyDescent="0.25">
      <c r="A305" s="58">
        <v>2301</v>
      </c>
      <c r="B305" s="59"/>
      <c r="C305" s="59"/>
      <c r="D305" s="59"/>
      <c r="E305" s="59"/>
      <c r="F305" s="59">
        <v>3</v>
      </c>
      <c r="G305" s="59"/>
      <c r="H305" s="59"/>
      <c r="I305" s="59"/>
      <c r="J305" s="59"/>
      <c r="K305" s="144"/>
      <c r="L305" s="223"/>
      <c r="M305" s="129"/>
      <c r="N305" s="224"/>
      <c r="O305" s="67">
        <f>IF(F305=0,"",F305/E304)</f>
        <v>0.75</v>
      </c>
      <c r="P305" s="68">
        <v>4</v>
      </c>
      <c r="Q305" s="231">
        <f t="shared" si="26"/>
        <v>1</v>
      </c>
      <c r="R305" s="231">
        <f t="shared" si="27"/>
        <v>0</v>
      </c>
    </row>
    <row r="306" spans="1:22" ht="15.75" x14ac:dyDescent="0.25">
      <c r="A306" s="58">
        <v>2302</v>
      </c>
      <c r="B306" s="59"/>
      <c r="C306" s="59"/>
      <c r="D306" s="59"/>
      <c r="E306" s="59"/>
      <c r="F306" s="59"/>
      <c r="G306" s="59">
        <v>2</v>
      </c>
      <c r="H306" s="59"/>
      <c r="I306" s="59"/>
      <c r="J306" s="59"/>
      <c r="K306" s="144"/>
      <c r="L306" s="223"/>
      <c r="M306" s="129"/>
      <c r="N306" s="224"/>
      <c r="O306" s="67">
        <f>IF(G306=0,"",G306/F305)</f>
        <v>0.66666666666666663</v>
      </c>
      <c r="P306" s="68">
        <v>4</v>
      </c>
      <c r="Q306" s="231">
        <f t="shared" si="26"/>
        <v>1</v>
      </c>
      <c r="R306" s="231">
        <f t="shared" si="27"/>
        <v>0</v>
      </c>
    </row>
    <row r="307" spans="1:22" ht="15.75" x14ac:dyDescent="0.25">
      <c r="A307" s="58">
        <v>2401</v>
      </c>
      <c r="B307" s="59"/>
      <c r="C307" s="59"/>
      <c r="D307" s="59"/>
      <c r="E307" s="59"/>
      <c r="F307" s="59"/>
      <c r="G307" s="59"/>
      <c r="H307" s="59">
        <v>2</v>
      </c>
      <c r="I307" s="59"/>
      <c r="J307" s="59"/>
      <c r="K307" s="144"/>
      <c r="L307" s="223"/>
      <c r="M307" s="129"/>
      <c r="N307" s="224"/>
      <c r="O307" s="67">
        <f>IF(H307=0,"",H307/G306)</f>
        <v>1</v>
      </c>
      <c r="P307" s="68">
        <v>4</v>
      </c>
      <c r="Q307" s="231">
        <f t="shared" si="26"/>
        <v>1</v>
      </c>
      <c r="R307" s="231">
        <f t="shared" si="27"/>
        <v>0</v>
      </c>
    </row>
    <row r="308" spans="1:22" ht="15.75" x14ac:dyDescent="0.25">
      <c r="A308" s="58">
        <v>2402</v>
      </c>
      <c r="B308" s="59"/>
      <c r="C308" s="59"/>
      <c r="D308" s="59"/>
      <c r="E308" s="59"/>
      <c r="F308" s="59"/>
      <c r="G308" s="59"/>
      <c r="H308" s="59"/>
      <c r="I308" s="59">
        <v>2</v>
      </c>
      <c r="J308" s="59"/>
      <c r="K308" s="144"/>
      <c r="L308" s="223"/>
      <c r="M308" s="129"/>
      <c r="N308" s="224"/>
      <c r="O308" s="67">
        <f>IF(I308=0,"",I308/H307)</f>
        <v>1</v>
      </c>
      <c r="P308" s="68">
        <v>3</v>
      </c>
      <c r="Q308" s="231">
        <f t="shared" si="26"/>
        <v>0.75</v>
      </c>
      <c r="R308" s="231">
        <f t="shared" si="27"/>
        <v>0.25</v>
      </c>
    </row>
    <row r="309" spans="1:22" ht="15.75" x14ac:dyDescent="0.25">
      <c r="A309" s="58">
        <v>2501</v>
      </c>
      <c r="B309" s="59"/>
      <c r="C309" s="59"/>
      <c r="D309" s="59"/>
      <c r="E309" s="59"/>
      <c r="F309" s="59"/>
      <c r="G309" s="59"/>
      <c r="H309" s="59"/>
      <c r="I309" s="59"/>
      <c r="J309" s="59">
        <v>2</v>
      </c>
      <c r="K309" s="144">
        <v>2</v>
      </c>
      <c r="L309" s="223"/>
      <c r="M309" s="129"/>
      <c r="N309" s="224"/>
      <c r="O309" s="71">
        <f>IF(J309=0,"",J309/I308)</f>
        <v>1</v>
      </c>
      <c r="P309" s="68">
        <v>3</v>
      </c>
      <c r="Q309" s="71">
        <f t="shared" si="26"/>
        <v>1</v>
      </c>
      <c r="R309" s="71">
        <f t="shared" si="27"/>
        <v>0</v>
      </c>
    </row>
    <row r="310" spans="1:22" ht="15.75" x14ac:dyDescent="0.25">
      <c r="A310" s="58">
        <v>2502</v>
      </c>
      <c r="B310" s="59"/>
      <c r="C310" s="59"/>
      <c r="D310" s="59"/>
      <c r="E310" s="59"/>
      <c r="F310" s="59"/>
      <c r="G310" s="59"/>
      <c r="H310" s="59"/>
      <c r="I310" s="59"/>
      <c r="J310" s="59"/>
      <c r="K310" s="144"/>
      <c r="L310" s="223"/>
      <c r="M310" s="129"/>
      <c r="N310" s="225"/>
      <c r="O310" s="129"/>
      <c r="P310" s="68"/>
      <c r="Q310" s="129"/>
      <c r="R310" s="232"/>
    </row>
    <row r="311" spans="1:22" ht="15.75" x14ac:dyDescent="0.25">
      <c r="A311" s="58">
        <v>2601</v>
      </c>
      <c r="B311" s="59"/>
      <c r="C311" s="59"/>
      <c r="D311" s="59"/>
      <c r="E311" s="59"/>
      <c r="F311" s="59"/>
      <c r="G311" s="59"/>
      <c r="H311" s="59"/>
      <c r="I311" s="59"/>
      <c r="J311" s="59"/>
      <c r="K311" s="144"/>
      <c r="L311" s="223"/>
      <c r="M311" s="129"/>
      <c r="N311" s="225"/>
      <c r="O311" s="233"/>
      <c r="P311" s="109"/>
      <c r="Q311" s="234"/>
      <c r="R311" s="233"/>
    </row>
    <row r="312" spans="1:22" ht="15.75" x14ac:dyDescent="0.25">
      <c r="A312" s="58">
        <v>2602</v>
      </c>
      <c r="B312" s="59"/>
      <c r="C312" s="59"/>
      <c r="D312" s="59"/>
      <c r="E312" s="59"/>
      <c r="F312" s="59"/>
      <c r="G312" s="59"/>
      <c r="H312" s="59"/>
      <c r="I312" s="59"/>
      <c r="J312" s="59"/>
      <c r="K312" s="144"/>
      <c r="L312" s="223"/>
      <c r="M312" s="129"/>
      <c r="N312" s="225"/>
      <c r="O312" s="233"/>
      <c r="P312" s="109"/>
      <c r="Q312" s="234"/>
      <c r="R312" s="233"/>
    </row>
    <row r="313" spans="1:22" ht="15.75" x14ac:dyDescent="0.25">
      <c r="A313" s="58">
        <v>2701</v>
      </c>
      <c r="B313" s="59"/>
      <c r="C313" s="59"/>
      <c r="D313" s="59"/>
      <c r="E313" s="59"/>
      <c r="F313" s="59"/>
      <c r="G313" s="59"/>
      <c r="H313" s="59"/>
      <c r="I313" s="59"/>
      <c r="J313" s="59"/>
      <c r="K313" s="144"/>
      <c r="L313" s="223"/>
      <c r="M313" s="129"/>
      <c r="N313" s="225"/>
      <c r="O313" s="129"/>
      <c r="P313" s="225"/>
      <c r="Q313" s="124"/>
      <c r="R313" s="233"/>
    </row>
    <row r="314" spans="1:22" ht="15.75" x14ac:dyDescent="0.25">
      <c r="A314" s="58">
        <v>2702</v>
      </c>
      <c r="B314" s="59"/>
      <c r="C314" s="59"/>
      <c r="D314" s="59"/>
      <c r="E314" s="59"/>
      <c r="F314" s="59"/>
      <c r="G314" s="59"/>
      <c r="H314" s="59"/>
      <c r="I314" s="59"/>
      <c r="J314" s="59"/>
      <c r="K314" s="144"/>
      <c r="L314" s="223"/>
      <c r="M314" s="129"/>
      <c r="N314" s="225"/>
      <c r="O314" s="191" t="s">
        <v>83</v>
      </c>
      <c r="P314" s="82"/>
      <c r="Q314" s="111">
        <f>IF(SUM(K307:K310)=0,"",SUM(K307:K310))</f>
        <v>2</v>
      </c>
      <c r="R314" s="193" t="s">
        <v>11</v>
      </c>
    </row>
    <row r="315" spans="1:22" ht="15.75" x14ac:dyDescent="0.25">
      <c r="A315" s="58">
        <v>2801</v>
      </c>
      <c r="B315" s="59"/>
      <c r="C315" s="59"/>
      <c r="D315" s="59"/>
      <c r="E315" s="59"/>
      <c r="F315" s="59"/>
      <c r="G315" s="59"/>
      <c r="H315" s="59"/>
      <c r="I315" s="59"/>
      <c r="J315" s="59"/>
      <c r="K315" s="144"/>
      <c r="L315" s="223"/>
      <c r="M315" s="129"/>
      <c r="N315" s="225"/>
      <c r="O315" s="192" t="s">
        <v>85</v>
      </c>
      <c r="P315" s="86" t="str">
        <f>IF(P314/B301=0,"",P314/B301)</f>
        <v/>
      </c>
      <c r="Q315" s="112" t="str">
        <f>IF(P314/Q314=0,"",P314/Q314)</f>
        <v/>
      </c>
      <c r="R315" s="194" t="s">
        <v>86</v>
      </c>
    </row>
    <row r="316" spans="1:22" ht="15.75" x14ac:dyDescent="0.25">
      <c r="A316" s="58">
        <v>2802</v>
      </c>
      <c r="B316" s="59"/>
      <c r="C316" s="59"/>
      <c r="D316" s="59"/>
      <c r="E316" s="59"/>
      <c r="F316" s="59"/>
      <c r="G316" s="59"/>
      <c r="H316" s="59"/>
      <c r="I316" s="59"/>
      <c r="J316" s="59"/>
      <c r="K316" s="144"/>
      <c r="L316" s="226"/>
      <c r="M316" s="227"/>
      <c r="N316" s="228"/>
      <c r="O316" s="90"/>
      <c r="P316" s="91"/>
      <c r="Q316" s="91"/>
      <c r="R316" s="113"/>
    </row>
    <row r="317" spans="1:22" ht="18" customHeight="1" x14ac:dyDescent="0.25">
      <c r="A317" s="28"/>
      <c r="B317" s="280" t="s">
        <v>111</v>
      </c>
      <c r="C317" s="280"/>
      <c r="D317" s="280"/>
      <c r="E317" s="280"/>
      <c r="F317" s="280"/>
      <c r="G317" s="280"/>
      <c r="H317" s="280"/>
      <c r="I317" s="280"/>
      <c r="J317" s="280"/>
      <c r="K317" s="93">
        <f>SUM(K301:K313)</f>
        <v>2</v>
      </c>
      <c r="L317" s="94">
        <f>IF(K309=0,"",K309/B301)</f>
        <v>0.2857142857142857</v>
      </c>
      <c r="M317" s="94">
        <f>IF(K317=0,"",K317/B301)</f>
        <v>0.2857142857142857</v>
      </c>
      <c r="N317" s="94">
        <f>IF(K309=0,"",M317-L317)</f>
        <v>0</v>
      </c>
      <c r="O317" s="3"/>
      <c r="P317" s="29"/>
      <c r="Q317" s="22"/>
      <c r="R317" s="3"/>
      <c r="V317" s="166">
        <f>AVERAGE(S303,S325)</f>
        <v>0.60052910052910047</v>
      </c>
    </row>
    <row r="318" spans="1:22" ht="12.75" customHeight="1" x14ac:dyDescent="0.2">
      <c r="L318" s="3"/>
      <c r="M318" s="3"/>
      <c r="O318" s="3"/>
    </row>
    <row r="319" spans="1:22" ht="12.75" x14ac:dyDescent="0.2">
      <c r="L319" s="3"/>
      <c r="M319" s="3"/>
      <c r="O319" s="3"/>
    </row>
    <row r="320" spans="1:22" ht="26.25" x14ac:dyDescent="0.4">
      <c r="A320" s="2"/>
      <c r="B320" s="270" t="s">
        <v>99</v>
      </c>
      <c r="C320" s="271"/>
      <c r="D320" s="271"/>
      <c r="E320" s="271"/>
      <c r="F320" s="271"/>
      <c r="G320" s="271"/>
      <c r="H320" s="271"/>
      <c r="I320" s="271"/>
      <c r="J320" s="271"/>
      <c r="K320" s="179" t="s">
        <v>122</v>
      </c>
      <c r="L320" s="57"/>
      <c r="M320" s="57"/>
      <c r="N320" s="29"/>
      <c r="O320" s="3"/>
      <c r="P320" s="29"/>
      <c r="Q320" s="29"/>
      <c r="R320" s="29"/>
      <c r="S320" s="120"/>
    </row>
    <row r="321" spans="1:19" ht="20.25" x14ac:dyDescent="0.2">
      <c r="A321" s="293" t="s">
        <v>10</v>
      </c>
      <c r="B321" s="273" t="s">
        <v>100</v>
      </c>
      <c r="C321" s="274"/>
      <c r="D321" s="274"/>
      <c r="E321" s="274"/>
      <c r="F321" s="274"/>
      <c r="G321" s="274"/>
      <c r="H321" s="274"/>
      <c r="I321" s="274"/>
      <c r="J321" s="275"/>
      <c r="K321" s="276" t="s">
        <v>11</v>
      </c>
      <c r="L321" s="269" t="s">
        <v>3</v>
      </c>
      <c r="M321" s="269" t="s">
        <v>4</v>
      </c>
      <c r="N321" s="278" t="s">
        <v>5</v>
      </c>
      <c r="O321" s="269" t="s">
        <v>6</v>
      </c>
      <c r="P321" s="267" t="s">
        <v>7</v>
      </c>
      <c r="Q321" s="267" t="s">
        <v>8</v>
      </c>
      <c r="R321" s="269" t="s">
        <v>101</v>
      </c>
      <c r="S321" s="120"/>
    </row>
    <row r="322" spans="1:19" ht="15.75" x14ac:dyDescent="0.25">
      <c r="A322" s="268"/>
      <c r="B322" s="58" t="s">
        <v>102</v>
      </c>
      <c r="C322" s="58" t="s">
        <v>103</v>
      </c>
      <c r="D322" s="58" t="s">
        <v>104</v>
      </c>
      <c r="E322" s="58" t="s">
        <v>105</v>
      </c>
      <c r="F322" s="58" t="s">
        <v>106</v>
      </c>
      <c r="G322" s="58" t="s">
        <v>107</v>
      </c>
      <c r="H322" s="58" t="s">
        <v>108</v>
      </c>
      <c r="I322" s="58" t="s">
        <v>109</v>
      </c>
      <c r="J322" s="58" t="s">
        <v>110</v>
      </c>
      <c r="K322" s="291"/>
      <c r="L322" s="268"/>
      <c r="M322" s="268"/>
      <c r="N322" s="268"/>
      <c r="O322" s="268"/>
      <c r="P322" s="268"/>
      <c r="Q322" s="268"/>
      <c r="R322" s="268"/>
      <c r="S322" s="120"/>
    </row>
    <row r="323" spans="1:19" ht="15.75" x14ac:dyDescent="0.25">
      <c r="A323" s="58">
        <v>2102</v>
      </c>
      <c r="B323" s="59">
        <v>27</v>
      </c>
      <c r="C323" s="59"/>
      <c r="D323" s="59"/>
      <c r="E323" s="59"/>
      <c r="F323" s="59"/>
      <c r="G323" s="59"/>
      <c r="H323" s="59"/>
      <c r="I323" s="59"/>
      <c r="J323" s="59"/>
      <c r="K323" s="144"/>
      <c r="L323" s="220"/>
      <c r="M323" s="221"/>
      <c r="N323" s="222"/>
      <c r="O323" s="229"/>
      <c r="P323" s="63">
        <f>B323</f>
        <v>27</v>
      </c>
      <c r="Q323" s="230"/>
      <c r="R323" s="229"/>
      <c r="S323" s="120"/>
    </row>
    <row r="324" spans="1:19" ht="15.75" x14ac:dyDescent="0.25">
      <c r="A324" s="58">
        <v>2201</v>
      </c>
      <c r="B324" s="59"/>
      <c r="C324" s="59">
        <v>18</v>
      </c>
      <c r="D324" s="59"/>
      <c r="E324" s="59"/>
      <c r="F324" s="59"/>
      <c r="G324" s="59"/>
      <c r="H324" s="59"/>
      <c r="I324" s="59"/>
      <c r="J324" s="59"/>
      <c r="K324" s="144"/>
      <c r="L324" s="223"/>
      <c r="M324" s="129"/>
      <c r="N324" s="224"/>
      <c r="O324" s="67">
        <f>IF(C324=0,"",C324/B323)</f>
        <v>0.66666666666666663</v>
      </c>
      <c r="P324" s="68">
        <v>19</v>
      </c>
      <c r="Q324" s="231">
        <f t="shared" ref="Q324:Q331" si="28">IF(P324=0,"",P324/P323)</f>
        <v>0.70370370370370372</v>
      </c>
      <c r="R324" s="231">
        <f t="shared" ref="R324:R331" si="29">IF(P324=0,"",100%-Q324)</f>
        <v>0.29629629629629628</v>
      </c>
      <c r="S324" s="120"/>
    </row>
    <row r="325" spans="1:19" ht="15.75" x14ac:dyDescent="0.25">
      <c r="A325" s="58">
        <v>2202</v>
      </c>
      <c r="B325" s="59"/>
      <c r="C325" s="59"/>
      <c r="D325" s="59">
        <v>14</v>
      </c>
      <c r="E325" s="59"/>
      <c r="F325" s="59"/>
      <c r="G325" s="59"/>
      <c r="H325" s="59"/>
      <c r="I325" s="59"/>
      <c r="J325" s="59"/>
      <c r="K325" s="144"/>
      <c r="L325" s="223"/>
      <c r="M325" s="129"/>
      <c r="N325" s="224"/>
      <c r="O325" s="67">
        <f>IF(D325=0,"",D325/C324)</f>
        <v>0.77777777777777779</v>
      </c>
      <c r="P325" s="68">
        <v>17</v>
      </c>
      <c r="Q325" s="231">
        <f t="shared" si="28"/>
        <v>0.89473684210526316</v>
      </c>
      <c r="R325" s="231">
        <f t="shared" si="29"/>
        <v>0.10526315789473684</v>
      </c>
      <c r="S325" s="8">
        <f>P325/P323</f>
        <v>0.62962962962962965</v>
      </c>
    </row>
    <row r="326" spans="1:19" ht="15.75" x14ac:dyDescent="0.25">
      <c r="A326" s="58">
        <v>2301</v>
      </c>
      <c r="B326" s="59"/>
      <c r="C326" s="59"/>
      <c r="D326" s="59"/>
      <c r="E326" s="59">
        <v>10</v>
      </c>
      <c r="F326" s="59"/>
      <c r="G326" s="59"/>
      <c r="H326" s="59"/>
      <c r="I326" s="59"/>
      <c r="J326" s="59"/>
      <c r="K326" s="144"/>
      <c r="L326" s="223"/>
      <c r="M326" s="129"/>
      <c r="N326" s="224"/>
      <c r="O326" s="67">
        <f>IF(E326=0,"",E326/D325)</f>
        <v>0.7142857142857143</v>
      </c>
      <c r="P326" s="68">
        <v>15</v>
      </c>
      <c r="Q326" s="231">
        <f t="shared" si="28"/>
        <v>0.88235294117647056</v>
      </c>
      <c r="R326" s="231">
        <f t="shared" si="29"/>
        <v>0.11764705882352944</v>
      </c>
      <c r="S326" s="120"/>
    </row>
    <row r="327" spans="1:19" ht="15.75" x14ac:dyDescent="0.25">
      <c r="A327" s="58">
        <v>2302</v>
      </c>
      <c r="B327" s="59"/>
      <c r="C327" s="59"/>
      <c r="D327" s="59"/>
      <c r="E327" s="59"/>
      <c r="F327" s="59">
        <v>8</v>
      </c>
      <c r="G327" s="59"/>
      <c r="H327" s="59"/>
      <c r="I327" s="59"/>
      <c r="J327" s="59"/>
      <c r="K327" s="144"/>
      <c r="L327" s="223"/>
      <c r="M327" s="129"/>
      <c r="N327" s="224"/>
      <c r="O327" s="67">
        <f>IF(F327=0,"",F327/E326)</f>
        <v>0.8</v>
      </c>
      <c r="P327" s="68">
        <v>11</v>
      </c>
      <c r="Q327" s="231">
        <f t="shared" si="28"/>
        <v>0.73333333333333328</v>
      </c>
      <c r="R327" s="231">
        <f t="shared" si="29"/>
        <v>0.26666666666666672</v>
      </c>
      <c r="S327" s="120"/>
    </row>
    <row r="328" spans="1:19" ht="15.75" x14ac:dyDescent="0.25">
      <c r="A328" s="58">
        <v>2401</v>
      </c>
      <c r="B328" s="59"/>
      <c r="C328" s="59"/>
      <c r="D328" s="59"/>
      <c r="E328" s="59"/>
      <c r="F328" s="59"/>
      <c r="G328" s="59">
        <v>8</v>
      </c>
      <c r="H328" s="59"/>
      <c r="I328" s="59"/>
      <c r="J328" s="59"/>
      <c r="K328" s="144"/>
      <c r="L328" s="223"/>
      <c r="M328" s="129"/>
      <c r="N328" s="224"/>
      <c r="O328" s="67">
        <f>IF(G328=0,"",G328/F327)</f>
        <v>1</v>
      </c>
      <c r="P328" s="68">
        <v>11</v>
      </c>
      <c r="Q328" s="231">
        <f t="shared" si="28"/>
        <v>1</v>
      </c>
      <c r="R328" s="231">
        <f t="shared" si="29"/>
        <v>0</v>
      </c>
      <c r="S328" s="120"/>
    </row>
    <row r="329" spans="1:19" ht="15.75" x14ac:dyDescent="0.25">
      <c r="A329" s="58">
        <v>2402</v>
      </c>
      <c r="B329" s="59"/>
      <c r="C329" s="59"/>
      <c r="D329" s="59"/>
      <c r="E329" s="59"/>
      <c r="F329" s="59"/>
      <c r="G329" s="59"/>
      <c r="H329" s="59">
        <v>8</v>
      </c>
      <c r="I329" s="59"/>
      <c r="J329" s="59"/>
      <c r="K329" s="144"/>
      <c r="L329" s="223"/>
      <c r="M329" s="129"/>
      <c r="N329" s="224"/>
      <c r="O329" s="67">
        <f>IF(H329=0,"",H329/G328)</f>
        <v>1</v>
      </c>
      <c r="P329" s="68">
        <v>11</v>
      </c>
      <c r="Q329" s="231">
        <f t="shared" si="28"/>
        <v>1</v>
      </c>
      <c r="R329" s="231">
        <f t="shared" si="29"/>
        <v>0</v>
      </c>
      <c r="S329" s="120"/>
    </row>
    <row r="330" spans="1:19" ht="15.75" x14ac:dyDescent="0.25">
      <c r="A330" s="58">
        <v>2501</v>
      </c>
      <c r="B330" s="59"/>
      <c r="C330" s="59"/>
      <c r="D330" s="59"/>
      <c r="E330" s="59"/>
      <c r="F330" s="59"/>
      <c r="G330" s="59"/>
      <c r="H330" s="59"/>
      <c r="I330" s="59">
        <v>8</v>
      </c>
      <c r="J330" s="59"/>
      <c r="K330" s="144"/>
      <c r="L330" s="223"/>
      <c r="M330" s="129"/>
      <c r="N330" s="224"/>
      <c r="O330" s="67">
        <f>IF(I330=0,"",I330/H329)</f>
        <v>1</v>
      </c>
      <c r="P330" s="68">
        <v>11</v>
      </c>
      <c r="Q330" s="231">
        <f t="shared" si="28"/>
        <v>1</v>
      </c>
      <c r="R330" s="231">
        <f t="shared" si="29"/>
        <v>0</v>
      </c>
      <c r="S330" s="120"/>
    </row>
    <row r="331" spans="1:19" ht="15.75" x14ac:dyDescent="0.25">
      <c r="A331" s="58">
        <v>2502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144"/>
      <c r="L331" s="223"/>
      <c r="M331" s="129"/>
      <c r="N331" s="224"/>
      <c r="O331" s="71" t="str">
        <f>IF(J331=0,"",J331/I330)</f>
        <v/>
      </c>
      <c r="P331" s="68"/>
      <c r="Q331" s="71" t="str">
        <f t="shared" si="28"/>
        <v/>
      </c>
      <c r="R331" s="71" t="str">
        <f t="shared" si="29"/>
        <v/>
      </c>
      <c r="S331" s="120"/>
    </row>
    <row r="332" spans="1:19" ht="15.75" x14ac:dyDescent="0.25">
      <c r="A332" s="58">
        <v>2601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144"/>
      <c r="L332" s="223"/>
      <c r="M332" s="129"/>
      <c r="N332" s="225"/>
      <c r="O332" s="129"/>
      <c r="P332" s="68"/>
      <c r="Q332" s="129"/>
      <c r="R332" s="232"/>
      <c r="S332" s="120"/>
    </row>
    <row r="333" spans="1:19" ht="15.75" x14ac:dyDescent="0.25">
      <c r="A333" s="58">
        <v>2602</v>
      </c>
      <c r="B333" s="59"/>
      <c r="C333" s="59"/>
      <c r="D333" s="59"/>
      <c r="E333" s="59"/>
      <c r="F333" s="59"/>
      <c r="G333" s="59"/>
      <c r="H333" s="59"/>
      <c r="I333" s="59"/>
      <c r="J333" s="59"/>
      <c r="K333" s="144"/>
      <c r="L333" s="223"/>
      <c r="M333" s="129"/>
      <c r="N333" s="225"/>
      <c r="O333" s="233"/>
      <c r="P333" s="109"/>
      <c r="Q333" s="234"/>
      <c r="R333" s="233"/>
      <c r="S333" s="120"/>
    </row>
    <row r="334" spans="1:19" ht="15.75" x14ac:dyDescent="0.25">
      <c r="A334" s="58">
        <v>2701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144"/>
      <c r="L334" s="223"/>
      <c r="M334" s="129"/>
      <c r="N334" s="225"/>
      <c r="O334" s="233"/>
      <c r="P334" s="109"/>
      <c r="Q334" s="234"/>
      <c r="R334" s="233"/>
      <c r="S334" s="120"/>
    </row>
    <row r="335" spans="1:19" ht="15.75" x14ac:dyDescent="0.25">
      <c r="A335" s="58">
        <v>2702</v>
      </c>
      <c r="B335" s="59"/>
      <c r="C335" s="59"/>
      <c r="D335" s="59"/>
      <c r="E335" s="59"/>
      <c r="F335" s="59"/>
      <c r="G335" s="59"/>
      <c r="H335" s="59"/>
      <c r="I335" s="59"/>
      <c r="J335" s="59"/>
      <c r="K335" s="144"/>
      <c r="L335" s="223"/>
      <c r="M335" s="129"/>
      <c r="N335" s="225"/>
      <c r="O335" s="129"/>
      <c r="P335" s="225"/>
      <c r="Q335" s="124"/>
      <c r="R335" s="233"/>
      <c r="S335" s="120"/>
    </row>
    <row r="336" spans="1:19" ht="15.75" x14ac:dyDescent="0.25">
      <c r="A336" s="58">
        <v>2801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144"/>
      <c r="L336" s="223"/>
      <c r="M336" s="129"/>
      <c r="N336" s="225"/>
      <c r="O336" s="191" t="s">
        <v>83</v>
      </c>
      <c r="P336" s="82"/>
      <c r="Q336" s="111" t="str">
        <f>IF(SUM(K329:K332)=0,"",SUM(K329:K332))</f>
        <v/>
      </c>
      <c r="R336" s="193" t="s">
        <v>11</v>
      </c>
      <c r="S336" s="120"/>
    </row>
    <row r="337" spans="1:20" ht="15.75" x14ac:dyDescent="0.25">
      <c r="A337" s="58">
        <v>2802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144"/>
      <c r="L337" s="223"/>
      <c r="M337" s="129"/>
      <c r="N337" s="225"/>
      <c r="O337" s="192" t="s">
        <v>85</v>
      </c>
      <c r="P337" s="86" t="str">
        <f>IF(P336/B323=0,"",P336/B323)</f>
        <v/>
      </c>
      <c r="Q337" s="112" t="e">
        <f>IF(P336/Q336=0,"",P336/Q336)</f>
        <v>#VALUE!</v>
      </c>
      <c r="R337" s="194" t="s">
        <v>86</v>
      </c>
      <c r="S337" s="120"/>
    </row>
    <row r="338" spans="1:20" ht="15.75" x14ac:dyDescent="0.25">
      <c r="A338" s="58">
        <v>2901</v>
      </c>
      <c r="B338" s="59"/>
      <c r="C338" s="59"/>
      <c r="D338" s="59"/>
      <c r="E338" s="59"/>
      <c r="F338" s="59"/>
      <c r="G338" s="59"/>
      <c r="H338" s="59"/>
      <c r="I338" s="59"/>
      <c r="J338" s="59"/>
      <c r="K338" s="144"/>
      <c r="L338" s="226"/>
      <c r="M338" s="227"/>
      <c r="N338" s="228"/>
      <c r="O338" s="90"/>
      <c r="P338" s="91"/>
      <c r="Q338" s="91"/>
      <c r="R338" s="113"/>
      <c r="S338" s="120"/>
    </row>
    <row r="339" spans="1:20" ht="18" customHeight="1" x14ac:dyDescent="0.25">
      <c r="A339" s="28"/>
      <c r="B339" s="280" t="s">
        <v>111</v>
      </c>
      <c r="C339" s="280"/>
      <c r="D339" s="280"/>
      <c r="E339" s="280"/>
      <c r="F339" s="280"/>
      <c r="G339" s="280"/>
      <c r="H339" s="280"/>
      <c r="I339" s="280"/>
      <c r="J339" s="280"/>
      <c r="K339" s="93">
        <f>SUM(K323:K335)</f>
        <v>0</v>
      </c>
      <c r="L339" s="94" t="str">
        <f>IF(K331=0,"",K331/B323)</f>
        <v/>
      </c>
      <c r="M339" s="94" t="str">
        <f>IF(K339=0,"",K339/B323)</f>
        <v/>
      </c>
      <c r="N339" s="94" t="str">
        <f>IF(K331=0,"",M339-L339)</f>
        <v/>
      </c>
      <c r="O339" s="3"/>
      <c r="P339" s="29"/>
      <c r="Q339" s="22"/>
      <c r="R339" s="3"/>
      <c r="S339" s="120"/>
    </row>
    <row r="340" spans="1:20" ht="12.75" customHeight="1" x14ac:dyDescent="0.2">
      <c r="L340" s="3"/>
      <c r="M340" s="3"/>
      <c r="O340" s="3"/>
    </row>
    <row r="341" spans="1:20" ht="12.75" customHeight="1" x14ac:dyDescent="0.2">
      <c r="L341" s="3"/>
      <c r="M341" s="3"/>
      <c r="O341" s="3"/>
    </row>
    <row r="342" spans="1:20" ht="26.25" x14ac:dyDescent="0.4">
      <c r="A342" s="2"/>
      <c r="B342" s="270" t="s">
        <v>99</v>
      </c>
      <c r="C342" s="271"/>
      <c r="D342" s="271"/>
      <c r="E342" s="271"/>
      <c r="F342" s="271"/>
      <c r="G342" s="271"/>
      <c r="H342" s="271"/>
      <c r="I342" s="271"/>
      <c r="J342" s="271"/>
      <c r="K342" s="179" t="s">
        <v>123</v>
      </c>
      <c r="L342" s="57"/>
      <c r="M342" s="57"/>
      <c r="N342" s="29"/>
      <c r="O342" s="3"/>
      <c r="P342" s="29"/>
      <c r="Q342" s="29"/>
      <c r="R342" s="29"/>
      <c r="S342" s="120"/>
      <c r="T342" s="120"/>
    </row>
    <row r="343" spans="1:20" ht="20.25" x14ac:dyDescent="0.2">
      <c r="A343" s="293" t="s">
        <v>10</v>
      </c>
      <c r="B343" s="273" t="s">
        <v>100</v>
      </c>
      <c r="C343" s="274"/>
      <c r="D343" s="274"/>
      <c r="E343" s="274"/>
      <c r="F343" s="274"/>
      <c r="G343" s="274"/>
      <c r="H343" s="274"/>
      <c r="I343" s="274"/>
      <c r="J343" s="275"/>
      <c r="K343" s="276" t="s">
        <v>11</v>
      </c>
      <c r="L343" s="269" t="s">
        <v>3</v>
      </c>
      <c r="M343" s="269" t="s">
        <v>4</v>
      </c>
      <c r="N343" s="278" t="s">
        <v>5</v>
      </c>
      <c r="O343" s="269" t="s">
        <v>6</v>
      </c>
      <c r="P343" s="267" t="s">
        <v>7</v>
      </c>
      <c r="Q343" s="267" t="s">
        <v>8</v>
      </c>
      <c r="R343" s="269" t="s">
        <v>101</v>
      </c>
      <c r="S343" s="120"/>
      <c r="T343" s="120"/>
    </row>
    <row r="344" spans="1:20" ht="15.75" x14ac:dyDescent="0.25">
      <c r="A344" s="268"/>
      <c r="B344" s="58" t="s">
        <v>102</v>
      </c>
      <c r="C344" s="58" t="s">
        <v>103</v>
      </c>
      <c r="D344" s="58" t="s">
        <v>104</v>
      </c>
      <c r="E344" s="58" t="s">
        <v>105</v>
      </c>
      <c r="F344" s="58" t="s">
        <v>106</v>
      </c>
      <c r="G344" s="58" t="s">
        <v>107</v>
      </c>
      <c r="H344" s="58" t="s">
        <v>108</v>
      </c>
      <c r="I344" s="58" t="s">
        <v>109</v>
      </c>
      <c r="J344" s="58" t="s">
        <v>110</v>
      </c>
      <c r="K344" s="291"/>
      <c r="L344" s="268"/>
      <c r="M344" s="268"/>
      <c r="N344" s="268"/>
      <c r="O344" s="268"/>
      <c r="P344" s="268"/>
      <c r="Q344" s="268"/>
      <c r="R344" s="268"/>
      <c r="S344" s="120"/>
      <c r="T344" s="120"/>
    </row>
    <row r="345" spans="1:20" ht="15.75" customHeight="1" x14ac:dyDescent="0.25">
      <c r="A345" s="58">
        <v>2201</v>
      </c>
      <c r="B345" s="59">
        <v>6</v>
      </c>
      <c r="C345" s="59"/>
      <c r="D345" s="59"/>
      <c r="E345" s="59"/>
      <c r="F345" s="59"/>
      <c r="G345" s="59"/>
      <c r="H345" s="59"/>
      <c r="I345" s="59"/>
      <c r="J345" s="59"/>
      <c r="K345" s="144"/>
      <c r="L345" s="220"/>
      <c r="M345" s="221"/>
      <c r="N345" s="222"/>
      <c r="O345" s="229"/>
      <c r="P345" s="63">
        <f>B345</f>
        <v>6</v>
      </c>
      <c r="Q345" s="230"/>
      <c r="R345" s="229"/>
      <c r="S345" s="120"/>
      <c r="T345" s="120"/>
    </row>
    <row r="346" spans="1:20" ht="15.75" customHeight="1" x14ac:dyDescent="0.25">
      <c r="A346" s="58">
        <v>2202</v>
      </c>
      <c r="B346" s="59"/>
      <c r="C346" s="59">
        <v>6</v>
      </c>
      <c r="D346" s="59"/>
      <c r="E346" s="59"/>
      <c r="F346" s="59"/>
      <c r="G346" s="59"/>
      <c r="H346" s="59"/>
      <c r="I346" s="59"/>
      <c r="J346" s="59"/>
      <c r="K346" s="144"/>
      <c r="L346" s="223"/>
      <c r="M346" s="129"/>
      <c r="N346" s="224"/>
      <c r="O346" s="67">
        <f>IF(C346=0,"",C346/B345)</f>
        <v>1</v>
      </c>
      <c r="P346" s="68">
        <v>6</v>
      </c>
      <c r="Q346" s="231">
        <f t="shared" ref="Q346:Q353" si="30">IF(P346=0,"",P346/P345)</f>
        <v>1</v>
      </c>
      <c r="R346" s="231">
        <f t="shared" ref="R346:R353" si="31">IF(P346=0,"",100%-Q346)</f>
        <v>0</v>
      </c>
      <c r="S346" s="120"/>
      <c r="T346" s="120"/>
    </row>
    <row r="347" spans="1:20" ht="15.75" customHeight="1" x14ac:dyDescent="0.25">
      <c r="A347" s="58">
        <v>2301</v>
      </c>
      <c r="B347" s="59"/>
      <c r="C347" s="59"/>
      <c r="D347" s="59">
        <v>6</v>
      </c>
      <c r="E347" s="59"/>
      <c r="F347" s="59"/>
      <c r="G347" s="59"/>
      <c r="H347" s="59"/>
      <c r="I347" s="59"/>
      <c r="J347" s="59"/>
      <c r="K347" s="144"/>
      <c r="L347" s="223"/>
      <c r="M347" s="129"/>
      <c r="N347" s="224"/>
      <c r="O347" s="67">
        <f>IF(D347=0,"",D347/C346)</f>
        <v>1</v>
      </c>
      <c r="P347" s="68">
        <v>6</v>
      </c>
      <c r="Q347" s="231">
        <f t="shared" si="30"/>
        <v>1</v>
      </c>
      <c r="R347" s="231">
        <f t="shared" si="31"/>
        <v>0</v>
      </c>
      <c r="S347" s="8">
        <f>P347/P345</f>
        <v>1</v>
      </c>
      <c r="T347" s="120"/>
    </row>
    <row r="348" spans="1:20" ht="15.75" customHeight="1" x14ac:dyDescent="0.25">
      <c r="A348" s="58">
        <v>2302</v>
      </c>
      <c r="B348" s="59"/>
      <c r="C348" s="59"/>
      <c r="D348" s="59"/>
      <c r="E348" s="59">
        <v>4</v>
      </c>
      <c r="F348" s="59"/>
      <c r="G348" s="59"/>
      <c r="H348" s="59"/>
      <c r="I348" s="59"/>
      <c r="J348" s="59"/>
      <c r="K348" s="144"/>
      <c r="L348" s="223"/>
      <c r="M348" s="129"/>
      <c r="N348" s="224"/>
      <c r="O348" s="67">
        <f>IF(E348=0,"",E348/D347)</f>
        <v>0.66666666666666663</v>
      </c>
      <c r="P348" s="68">
        <v>5</v>
      </c>
      <c r="Q348" s="231">
        <f t="shared" si="30"/>
        <v>0.83333333333333337</v>
      </c>
      <c r="R348" s="231">
        <f t="shared" si="31"/>
        <v>0.16666666666666663</v>
      </c>
      <c r="S348" s="120"/>
      <c r="T348" s="120"/>
    </row>
    <row r="349" spans="1:20" ht="15.75" customHeight="1" x14ac:dyDescent="0.25">
      <c r="A349" s="58">
        <v>2401</v>
      </c>
      <c r="B349" s="59"/>
      <c r="C349" s="59"/>
      <c r="D349" s="59"/>
      <c r="E349" s="59"/>
      <c r="F349" s="59">
        <v>1</v>
      </c>
      <c r="G349" s="59"/>
      <c r="H349" s="59"/>
      <c r="I349" s="59"/>
      <c r="J349" s="59"/>
      <c r="K349" s="144"/>
      <c r="L349" s="223"/>
      <c r="M349" s="129"/>
      <c r="N349" s="224"/>
      <c r="O349" s="67">
        <f>IF(F349=0,"",F349/E348)</f>
        <v>0.25</v>
      </c>
      <c r="P349" s="68">
        <v>4</v>
      </c>
      <c r="Q349" s="231">
        <f t="shared" si="30"/>
        <v>0.8</v>
      </c>
      <c r="R349" s="231">
        <f t="shared" si="31"/>
        <v>0.19999999999999996</v>
      </c>
      <c r="S349" s="120"/>
      <c r="T349" s="120"/>
    </row>
    <row r="350" spans="1:20" ht="15.75" customHeight="1" x14ac:dyDescent="0.25">
      <c r="A350" s="58">
        <v>2402</v>
      </c>
      <c r="B350" s="59"/>
      <c r="C350" s="59"/>
      <c r="D350" s="59"/>
      <c r="E350" s="59"/>
      <c r="F350" s="59"/>
      <c r="G350" s="59">
        <v>1</v>
      </c>
      <c r="H350" s="59"/>
      <c r="I350" s="59"/>
      <c r="J350" s="59"/>
      <c r="K350" s="144"/>
      <c r="L350" s="223"/>
      <c r="M350" s="129"/>
      <c r="N350" s="224"/>
      <c r="O350" s="67">
        <f>IF(G350=0,"",G350/F349)</f>
        <v>1</v>
      </c>
      <c r="P350" s="68">
        <v>3</v>
      </c>
      <c r="Q350" s="231">
        <f t="shared" si="30"/>
        <v>0.75</v>
      </c>
      <c r="R350" s="231">
        <f t="shared" si="31"/>
        <v>0.25</v>
      </c>
      <c r="S350" s="120"/>
      <c r="T350" s="120"/>
    </row>
    <row r="351" spans="1:20" ht="15.75" customHeight="1" x14ac:dyDescent="0.25">
      <c r="A351" s="58">
        <v>2501</v>
      </c>
      <c r="B351" s="59"/>
      <c r="C351" s="59"/>
      <c r="D351" s="59"/>
      <c r="E351" s="59"/>
      <c r="F351" s="59"/>
      <c r="G351" s="59"/>
      <c r="H351" s="172">
        <v>2</v>
      </c>
      <c r="I351" s="59"/>
      <c r="J351" s="59"/>
      <c r="K351" s="144"/>
      <c r="L351" s="223"/>
      <c r="M351" s="129"/>
      <c r="N351" s="224"/>
      <c r="O351" s="173">
        <f>IF(H351=0,"",H351/G350)</f>
        <v>2</v>
      </c>
      <c r="P351" s="68">
        <v>3</v>
      </c>
      <c r="Q351" s="231">
        <f t="shared" si="30"/>
        <v>1</v>
      </c>
      <c r="R351" s="231">
        <f t="shared" si="31"/>
        <v>0</v>
      </c>
      <c r="S351" s="120"/>
      <c r="T351" s="120"/>
    </row>
    <row r="352" spans="1:20" ht="15.75" customHeight="1" x14ac:dyDescent="0.25">
      <c r="A352" s="58">
        <v>2502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144"/>
      <c r="L352" s="223"/>
      <c r="M352" s="129"/>
      <c r="N352" s="224"/>
      <c r="O352" s="67" t="str">
        <f>IF(I352=0,"",I352/H351)</f>
        <v/>
      </c>
      <c r="P352" s="68"/>
      <c r="Q352" s="231" t="str">
        <f t="shared" si="30"/>
        <v/>
      </c>
      <c r="R352" s="231" t="str">
        <f t="shared" si="31"/>
        <v/>
      </c>
      <c r="S352" s="120"/>
      <c r="T352" s="120"/>
    </row>
    <row r="353" spans="1:20" ht="15.75" customHeight="1" x14ac:dyDescent="0.25">
      <c r="A353" s="58">
        <v>2601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144"/>
      <c r="L353" s="223"/>
      <c r="M353" s="129"/>
      <c r="N353" s="224"/>
      <c r="O353" s="71" t="str">
        <f>IF(J353=0,"",J353/I352)</f>
        <v/>
      </c>
      <c r="P353" s="68"/>
      <c r="Q353" s="71" t="str">
        <f t="shared" si="30"/>
        <v/>
      </c>
      <c r="R353" s="71" t="str">
        <f t="shared" si="31"/>
        <v/>
      </c>
      <c r="S353" s="120"/>
      <c r="T353" s="120"/>
    </row>
    <row r="354" spans="1:20" ht="15.75" customHeight="1" x14ac:dyDescent="0.25">
      <c r="A354" s="58">
        <v>2602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144"/>
      <c r="L354" s="223"/>
      <c r="M354" s="129"/>
      <c r="N354" s="225"/>
      <c r="O354" s="129"/>
      <c r="P354" s="68"/>
      <c r="Q354" s="129"/>
      <c r="R354" s="232"/>
      <c r="S354" s="120"/>
      <c r="T354" s="120"/>
    </row>
    <row r="355" spans="1:20" ht="15.75" customHeight="1" x14ac:dyDescent="0.25">
      <c r="A355" s="58">
        <v>2701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144"/>
      <c r="L355" s="223"/>
      <c r="M355" s="129"/>
      <c r="N355" s="225"/>
      <c r="O355" s="233"/>
      <c r="P355" s="109"/>
      <c r="Q355" s="234"/>
      <c r="R355" s="233"/>
      <c r="S355" s="120"/>
      <c r="T355" s="120"/>
    </row>
    <row r="356" spans="1:20" ht="15.75" customHeight="1" x14ac:dyDescent="0.25">
      <c r="A356" s="58">
        <v>2702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144"/>
      <c r="L356" s="223"/>
      <c r="M356" s="129"/>
      <c r="N356" s="225"/>
      <c r="O356" s="233"/>
      <c r="P356" s="109"/>
      <c r="Q356" s="234"/>
      <c r="R356" s="233"/>
      <c r="S356" s="120"/>
      <c r="T356" s="120"/>
    </row>
    <row r="357" spans="1:20" ht="15.75" customHeight="1" x14ac:dyDescent="0.25">
      <c r="A357" s="58">
        <v>2801</v>
      </c>
      <c r="B357" s="59"/>
      <c r="C357" s="59"/>
      <c r="D357" s="59"/>
      <c r="E357" s="59"/>
      <c r="F357" s="59"/>
      <c r="G357" s="59"/>
      <c r="H357" s="59"/>
      <c r="I357" s="59"/>
      <c r="J357" s="59"/>
      <c r="K357" s="144"/>
      <c r="L357" s="223"/>
      <c r="M357" s="129"/>
      <c r="N357" s="225"/>
      <c r="O357" s="129"/>
      <c r="P357" s="225"/>
      <c r="Q357" s="124"/>
      <c r="R357" s="233"/>
      <c r="S357" s="120"/>
      <c r="T357" s="120"/>
    </row>
    <row r="358" spans="1:20" ht="15.75" customHeight="1" x14ac:dyDescent="0.25">
      <c r="A358" s="58">
        <v>2802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144"/>
      <c r="L358" s="223"/>
      <c r="M358" s="129"/>
      <c r="N358" s="225"/>
      <c r="O358" s="191" t="s">
        <v>83</v>
      </c>
      <c r="P358" s="82"/>
      <c r="Q358" s="111" t="str">
        <f>IF(SUM(K351:K354)=0,"",SUM(K351:K354))</f>
        <v/>
      </c>
      <c r="R358" s="193" t="s">
        <v>11</v>
      </c>
      <c r="S358" s="120"/>
      <c r="T358" s="120"/>
    </row>
    <row r="359" spans="1:20" ht="15.75" customHeight="1" x14ac:dyDescent="0.25">
      <c r="A359" s="58">
        <v>2901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144"/>
      <c r="L359" s="223"/>
      <c r="M359" s="129"/>
      <c r="N359" s="225"/>
      <c r="O359" s="192" t="s">
        <v>85</v>
      </c>
      <c r="P359" s="86" t="str">
        <f>IF(P358/B345=0,"",P358/B345)</f>
        <v/>
      </c>
      <c r="Q359" s="112" t="e">
        <f>IF(P358/Q358=0,"",P358/Q358)</f>
        <v>#VALUE!</v>
      </c>
      <c r="R359" s="194" t="s">
        <v>86</v>
      </c>
      <c r="S359" s="120"/>
      <c r="T359" s="120"/>
    </row>
    <row r="360" spans="1:20" ht="15.75" customHeight="1" x14ac:dyDescent="0.25">
      <c r="A360" s="58">
        <v>2902</v>
      </c>
      <c r="B360" s="59"/>
      <c r="C360" s="59"/>
      <c r="D360" s="59"/>
      <c r="E360" s="59"/>
      <c r="F360" s="59"/>
      <c r="G360" s="59"/>
      <c r="H360" s="59"/>
      <c r="I360" s="59"/>
      <c r="J360" s="59"/>
      <c r="K360" s="144"/>
      <c r="L360" s="226"/>
      <c r="M360" s="227"/>
      <c r="N360" s="228"/>
      <c r="O360" s="90"/>
      <c r="P360" s="91"/>
      <c r="Q360" s="91"/>
      <c r="R360" s="113"/>
      <c r="S360" s="120"/>
      <c r="T360" s="120"/>
    </row>
    <row r="361" spans="1:20" ht="18" customHeight="1" x14ac:dyDescent="0.25">
      <c r="A361" s="28"/>
      <c r="B361" s="280" t="s">
        <v>111</v>
      </c>
      <c r="C361" s="280"/>
      <c r="D361" s="280"/>
      <c r="E361" s="280"/>
      <c r="F361" s="280"/>
      <c r="G361" s="280"/>
      <c r="H361" s="280"/>
      <c r="I361" s="280"/>
      <c r="J361" s="280"/>
      <c r="K361" s="93">
        <f>SUM(K345:K357)</f>
        <v>0</v>
      </c>
      <c r="L361" s="94" t="str">
        <f>IF(K353=0,"",K353/B345)</f>
        <v/>
      </c>
      <c r="M361" s="94" t="str">
        <f>IF(K361=0,"",K361/B345)</f>
        <v/>
      </c>
      <c r="N361" s="94" t="str">
        <f>IF(K353=0,"",M361-L361)</f>
        <v/>
      </c>
      <c r="O361" s="3"/>
      <c r="P361" s="29"/>
      <c r="Q361" s="22"/>
      <c r="R361" s="3"/>
      <c r="S361" s="120"/>
      <c r="T361" s="120"/>
    </row>
    <row r="362" spans="1:20" ht="12.75" customHeight="1" x14ac:dyDescent="0.2">
      <c r="L362" s="3"/>
      <c r="M362" s="3"/>
      <c r="O362" s="3"/>
    </row>
    <row r="363" spans="1:20" ht="12.75" customHeight="1" x14ac:dyDescent="0.2">
      <c r="L363" s="3"/>
      <c r="M363" s="3"/>
      <c r="O363" s="3"/>
    </row>
    <row r="364" spans="1:20" ht="33" customHeight="1" x14ac:dyDescent="0.4">
      <c r="A364" s="2"/>
      <c r="B364" s="270" t="s">
        <v>99</v>
      </c>
      <c r="C364" s="271"/>
      <c r="D364" s="271"/>
      <c r="E364" s="271"/>
      <c r="F364" s="271"/>
      <c r="G364" s="271"/>
      <c r="H364" s="271"/>
      <c r="I364" s="271"/>
      <c r="J364" s="271"/>
      <c r="K364" s="179" t="s">
        <v>124</v>
      </c>
      <c r="L364" s="57"/>
      <c r="M364" s="57"/>
      <c r="N364" s="29"/>
      <c r="O364" s="3"/>
      <c r="P364" s="29"/>
      <c r="Q364" s="29"/>
      <c r="R364" s="29"/>
      <c r="S364" s="120"/>
    </row>
    <row r="365" spans="1:20" ht="19.5" customHeight="1" x14ac:dyDescent="0.2">
      <c r="A365" s="293" t="s">
        <v>10</v>
      </c>
      <c r="B365" s="273" t="s">
        <v>100</v>
      </c>
      <c r="C365" s="274"/>
      <c r="D365" s="274"/>
      <c r="E365" s="274"/>
      <c r="F365" s="274"/>
      <c r="G365" s="274"/>
      <c r="H365" s="274"/>
      <c r="I365" s="274"/>
      <c r="J365" s="275"/>
      <c r="K365" s="276" t="s">
        <v>11</v>
      </c>
      <c r="L365" s="269" t="s">
        <v>3</v>
      </c>
      <c r="M365" s="269" t="s">
        <v>4</v>
      </c>
      <c r="N365" s="278" t="s">
        <v>5</v>
      </c>
      <c r="O365" s="269" t="s">
        <v>6</v>
      </c>
      <c r="P365" s="267" t="s">
        <v>7</v>
      </c>
      <c r="Q365" s="267" t="s">
        <v>8</v>
      </c>
      <c r="R365" s="269" t="s">
        <v>101</v>
      </c>
      <c r="S365" s="120"/>
    </row>
    <row r="366" spans="1:20" ht="15.75" x14ac:dyDescent="0.25">
      <c r="A366" s="268"/>
      <c r="B366" s="58" t="s">
        <v>102</v>
      </c>
      <c r="C366" s="58" t="s">
        <v>103</v>
      </c>
      <c r="D366" s="58" t="s">
        <v>104</v>
      </c>
      <c r="E366" s="58" t="s">
        <v>105</v>
      </c>
      <c r="F366" s="58" t="s">
        <v>106</v>
      </c>
      <c r="G366" s="58" t="s">
        <v>107</v>
      </c>
      <c r="H366" s="58" t="s">
        <v>108</v>
      </c>
      <c r="I366" s="58" t="s">
        <v>109</v>
      </c>
      <c r="J366" s="58" t="s">
        <v>110</v>
      </c>
      <c r="K366" s="291"/>
      <c r="L366" s="268"/>
      <c r="M366" s="268"/>
      <c r="N366" s="268"/>
      <c r="O366" s="268"/>
      <c r="P366" s="268"/>
      <c r="Q366" s="268"/>
      <c r="R366" s="268"/>
      <c r="S366" s="120"/>
    </row>
    <row r="367" spans="1:20" ht="15.75" customHeight="1" x14ac:dyDescent="0.25">
      <c r="A367" s="58">
        <v>2202</v>
      </c>
      <c r="B367" s="59">
        <v>31</v>
      </c>
      <c r="C367" s="59"/>
      <c r="D367" s="59"/>
      <c r="E367" s="59"/>
      <c r="F367" s="59"/>
      <c r="G367" s="59"/>
      <c r="H367" s="59"/>
      <c r="I367" s="59"/>
      <c r="J367" s="59"/>
      <c r="K367" s="144"/>
      <c r="L367" s="220"/>
      <c r="M367" s="221"/>
      <c r="N367" s="222"/>
      <c r="O367" s="229"/>
      <c r="P367" s="63">
        <f>B367</f>
        <v>31</v>
      </c>
      <c r="Q367" s="230"/>
      <c r="R367" s="229"/>
      <c r="S367" s="120"/>
    </row>
    <row r="368" spans="1:20" ht="15.75" customHeight="1" x14ac:dyDescent="0.25">
      <c r="A368" s="58">
        <v>2301</v>
      </c>
      <c r="B368" s="59"/>
      <c r="C368" s="59">
        <v>22</v>
      </c>
      <c r="D368" s="59"/>
      <c r="E368" s="59"/>
      <c r="F368" s="59"/>
      <c r="G368" s="59"/>
      <c r="H368" s="59"/>
      <c r="I368" s="59"/>
      <c r="J368" s="59"/>
      <c r="K368" s="144"/>
      <c r="L368" s="223"/>
      <c r="M368" s="129"/>
      <c r="N368" s="224"/>
      <c r="O368" s="67">
        <f>IF(C368=0,"",C368/B367)</f>
        <v>0.70967741935483875</v>
      </c>
      <c r="P368" s="68">
        <v>22</v>
      </c>
      <c r="Q368" s="231">
        <f t="shared" ref="Q368:Q375" si="32">IF(P368=0,"",P368/P367)</f>
        <v>0.70967741935483875</v>
      </c>
      <c r="R368" s="231">
        <f t="shared" ref="R368:R375" si="33">IF(P368=0,"",100%-Q368)</f>
        <v>0.29032258064516125</v>
      </c>
      <c r="S368" s="120"/>
    </row>
    <row r="369" spans="1:19" ht="15.75" customHeight="1" x14ac:dyDescent="0.25">
      <c r="A369" s="58">
        <v>2302</v>
      </c>
      <c r="B369" s="59"/>
      <c r="C369" s="59"/>
      <c r="D369" s="59">
        <v>15</v>
      </c>
      <c r="E369" s="59"/>
      <c r="F369" s="59"/>
      <c r="G369" s="59"/>
      <c r="H369" s="59"/>
      <c r="I369" s="59"/>
      <c r="J369" s="59"/>
      <c r="K369" s="144"/>
      <c r="L369" s="223"/>
      <c r="M369" s="129"/>
      <c r="N369" s="224"/>
      <c r="O369" s="67">
        <f>IF(D369=0,"",D369/C368)</f>
        <v>0.68181818181818177</v>
      </c>
      <c r="P369" s="68">
        <v>18</v>
      </c>
      <c r="Q369" s="231">
        <f t="shared" si="32"/>
        <v>0.81818181818181823</v>
      </c>
      <c r="R369" s="231">
        <f t="shared" si="33"/>
        <v>0.18181818181818177</v>
      </c>
      <c r="S369" s="8">
        <f>P369/P367</f>
        <v>0.58064516129032262</v>
      </c>
    </row>
    <row r="370" spans="1:19" ht="15.75" customHeight="1" x14ac:dyDescent="0.25">
      <c r="A370" s="58">
        <v>2401</v>
      </c>
      <c r="B370" s="59"/>
      <c r="C370" s="59"/>
      <c r="D370" s="59"/>
      <c r="E370" s="59">
        <v>12</v>
      </c>
      <c r="F370" s="59"/>
      <c r="G370" s="59"/>
      <c r="H370" s="59"/>
      <c r="I370" s="59"/>
      <c r="J370" s="59"/>
      <c r="K370" s="144"/>
      <c r="L370" s="223"/>
      <c r="M370" s="129"/>
      <c r="N370" s="224"/>
      <c r="O370" s="67">
        <f>IF(E370=0,"",E370/D369)</f>
        <v>0.8</v>
      </c>
      <c r="P370" s="68">
        <v>15</v>
      </c>
      <c r="Q370" s="231">
        <f t="shared" si="32"/>
        <v>0.83333333333333337</v>
      </c>
      <c r="R370" s="231">
        <f t="shared" si="33"/>
        <v>0.16666666666666663</v>
      </c>
      <c r="S370" s="120"/>
    </row>
    <row r="371" spans="1:19" ht="15.75" customHeight="1" x14ac:dyDescent="0.25">
      <c r="A371" s="58">
        <v>2402</v>
      </c>
      <c r="B371" s="59"/>
      <c r="C371" s="59"/>
      <c r="D371" s="59"/>
      <c r="E371" s="59"/>
      <c r="F371" s="59">
        <v>12</v>
      </c>
      <c r="G371" s="59"/>
      <c r="H371" s="59"/>
      <c r="I371" s="59"/>
      <c r="J371" s="59"/>
      <c r="K371" s="144"/>
      <c r="L371" s="223"/>
      <c r="M371" s="129"/>
      <c r="N371" s="224"/>
      <c r="O371" s="67">
        <f>IF(F371=0,"",F371/E370)</f>
        <v>1</v>
      </c>
      <c r="P371" s="68">
        <v>14</v>
      </c>
      <c r="Q371" s="231">
        <f t="shared" si="32"/>
        <v>0.93333333333333335</v>
      </c>
      <c r="R371" s="231">
        <f t="shared" si="33"/>
        <v>6.6666666666666652E-2</v>
      </c>
      <c r="S371" s="120"/>
    </row>
    <row r="372" spans="1:19" ht="15.75" customHeight="1" x14ac:dyDescent="0.25">
      <c r="A372" s="58">
        <v>2501</v>
      </c>
      <c r="B372" s="59"/>
      <c r="C372" s="59"/>
      <c r="D372" s="59"/>
      <c r="E372" s="59"/>
      <c r="F372" s="59"/>
      <c r="G372" s="59">
        <v>12</v>
      </c>
      <c r="H372" s="59"/>
      <c r="I372" s="59"/>
      <c r="J372" s="59"/>
      <c r="K372" s="144"/>
      <c r="L372" s="223"/>
      <c r="M372" s="129"/>
      <c r="N372" s="224"/>
      <c r="O372" s="67">
        <f>IF(G372=0,"",G372/F371)</f>
        <v>1</v>
      </c>
      <c r="P372" s="68">
        <v>13</v>
      </c>
      <c r="Q372" s="231">
        <f t="shared" si="32"/>
        <v>0.9285714285714286</v>
      </c>
      <c r="R372" s="231">
        <f t="shared" si="33"/>
        <v>7.1428571428571397E-2</v>
      </c>
      <c r="S372" s="120"/>
    </row>
    <row r="373" spans="1:19" ht="15.75" customHeight="1" x14ac:dyDescent="0.25">
      <c r="A373" s="58">
        <v>2502</v>
      </c>
      <c r="B373" s="59"/>
      <c r="C373" s="59"/>
      <c r="D373" s="59"/>
      <c r="E373" s="59"/>
      <c r="F373" s="59"/>
      <c r="G373" s="59"/>
      <c r="H373" s="59"/>
      <c r="I373" s="59"/>
      <c r="J373" s="59"/>
      <c r="K373" s="144"/>
      <c r="L373" s="223"/>
      <c r="M373" s="129"/>
      <c r="N373" s="224"/>
      <c r="O373" s="67" t="str">
        <f>IF(H373=0,"",H373/G372)</f>
        <v/>
      </c>
      <c r="P373" s="68"/>
      <c r="Q373" s="231" t="str">
        <f t="shared" si="32"/>
        <v/>
      </c>
      <c r="R373" s="231" t="str">
        <f t="shared" si="33"/>
        <v/>
      </c>
      <c r="S373" s="120"/>
    </row>
    <row r="374" spans="1:19" ht="15.75" customHeight="1" x14ac:dyDescent="0.25">
      <c r="A374" s="58">
        <v>2601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144"/>
      <c r="L374" s="223"/>
      <c r="M374" s="129"/>
      <c r="N374" s="224"/>
      <c r="O374" s="67" t="str">
        <f>IF(I374=0,"",I374/H373)</f>
        <v/>
      </c>
      <c r="P374" s="68"/>
      <c r="Q374" s="231" t="str">
        <f t="shared" si="32"/>
        <v/>
      </c>
      <c r="R374" s="231" t="str">
        <f t="shared" si="33"/>
        <v/>
      </c>
      <c r="S374" s="120"/>
    </row>
    <row r="375" spans="1:19" ht="15.75" customHeight="1" x14ac:dyDescent="0.25">
      <c r="A375" s="58">
        <v>2602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144"/>
      <c r="L375" s="223"/>
      <c r="M375" s="129"/>
      <c r="N375" s="224"/>
      <c r="O375" s="71" t="str">
        <f>IF(J375=0,"",J375/I374)</f>
        <v/>
      </c>
      <c r="P375" s="68"/>
      <c r="Q375" s="71" t="str">
        <f t="shared" si="32"/>
        <v/>
      </c>
      <c r="R375" s="71" t="str">
        <f t="shared" si="33"/>
        <v/>
      </c>
      <c r="S375" s="120"/>
    </row>
    <row r="376" spans="1:19" ht="15.75" customHeight="1" x14ac:dyDescent="0.25">
      <c r="A376" s="58">
        <v>2701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144"/>
      <c r="L376" s="223"/>
      <c r="M376" s="129"/>
      <c r="N376" s="225"/>
      <c r="O376" s="129"/>
      <c r="P376" s="68"/>
      <c r="Q376" s="129"/>
      <c r="R376" s="232"/>
      <c r="S376" s="120"/>
    </row>
    <row r="377" spans="1:19" ht="15.75" customHeight="1" x14ac:dyDescent="0.25">
      <c r="A377" s="58">
        <v>2702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144"/>
      <c r="L377" s="223"/>
      <c r="M377" s="129"/>
      <c r="N377" s="225"/>
      <c r="O377" s="233"/>
      <c r="P377" s="109"/>
      <c r="Q377" s="234"/>
      <c r="R377" s="233"/>
      <c r="S377" s="120"/>
    </row>
    <row r="378" spans="1:19" ht="15.75" customHeight="1" x14ac:dyDescent="0.25">
      <c r="A378" s="58">
        <v>2801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144"/>
      <c r="L378" s="223"/>
      <c r="M378" s="129"/>
      <c r="N378" s="225"/>
      <c r="O378" s="233"/>
      <c r="P378" s="109"/>
      <c r="Q378" s="234"/>
      <c r="R378" s="233"/>
      <c r="S378" s="120"/>
    </row>
    <row r="379" spans="1:19" ht="15.75" customHeight="1" x14ac:dyDescent="0.25">
      <c r="A379" s="58">
        <v>2802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144"/>
      <c r="L379" s="223"/>
      <c r="M379" s="129"/>
      <c r="N379" s="225"/>
      <c r="O379" s="129"/>
      <c r="P379" s="225"/>
      <c r="Q379" s="124"/>
      <c r="R379" s="233"/>
      <c r="S379" s="120"/>
    </row>
    <row r="380" spans="1:19" ht="15.75" customHeight="1" x14ac:dyDescent="0.25">
      <c r="A380" s="58">
        <v>2901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144"/>
      <c r="L380" s="223"/>
      <c r="M380" s="129"/>
      <c r="N380" s="225"/>
      <c r="O380" s="191" t="s">
        <v>83</v>
      </c>
      <c r="P380" s="82"/>
      <c r="Q380" s="111" t="str">
        <f>IF(SUM(K373:K376)=0,"",SUM(K373:K376))</f>
        <v/>
      </c>
      <c r="R380" s="193" t="s">
        <v>11</v>
      </c>
      <c r="S380" s="120"/>
    </row>
    <row r="381" spans="1:19" ht="15.75" customHeight="1" x14ac:dyDescent="0.25">
      <c r="A381" s="58">
        <v>2902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144"/>
      <c r="L381" s="223"/>
      <c r="M381" s="129"/>
      <c r="N381" s="225"/>
      <c r="O381" s="192" t="s">
        <v>85</v>
      </c>
      <c r="P381" s="86" t="str">
        <f>IF(P380/B367=0,"",P380/B367)</f>
        <v/>
      </c>
      <c r="Q381" s="112" t="e">
        <f>IF(P380/Q380=0,"",P380/Q380)</f>
        <v>#VALUE!</v>
      </c>
      <c r="R381" s="194" t="s">
        <v>86</v>
      </c>
      <c r="S381" s="120"/>
    </row>
    <row r="382" spans="1:19" ht="15.75" customHeight="1" x14ac:dyDescent="0.25">
      <c r="A382" s="58">
        <v>3001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144"/>
      <c r="L382" s="226"/>
      <c r="M382" s="227"/>
      <c r="N382" s="228"/>
      <c r="O382" s="90"/>
      <c r="P382" s="91"/>
      <c r="Q382" s="91"/>
      <c r="R382" s="113"/>
      <c r="S382" s="120"/>
    </row>
    <row r="383" spans="1:19" ht="18" customHeight="1" x14ac:dyDescent="0.25">
      <c r="A383" s="28"/>
      <c r="B383" s="280" t="s">
        <v>111</v>
      </c>
      <c r="C383" s="280"/>
      <c r="D383" s="280"/>
      <c r="E383" s="280"/>
      <c r="F383" s="280"/>
      <c r="G383" s="280"/>
      <c r="H383" s="280"/>
      <c r="I383" s="280"/>
      <c r="J383" s="280"/>
      <c r="K383" s="93">
        <f>SUM(K367:K379)</f>
        <v>0</v>
      </c>
      <c r="L383" s="94" t="str">
        <f>IF(K375=0,"",K375/B367)</f>
        <v/>
      </c>
      <c r="M383" s="94" t="str">
        <f>IF(K383=0,"",K383/B367)</f>
        <v/>
      </c>
      <c r="N383" s="94" t="str">
        <f>IF(K375=0,"",M383-L383)</f>
        <v/>
      </c>
      <c r="O383" s="3"/>
      <c r="P383" s="29"/>
      <c r="Q383" s="22"/>
      <c r="R383" s="3"/>
      <c r="S383" s="120"/>
    </row>
    <row r="384" spans="1:19" ht="12.75" customHeight="1" x14ac:dyDescent="0.2">
      <c r="L384" s="3"/>
      <c r="M384" s="3"/>
      <c r="O384" s="3"/>
    </row>
    <row r="385" spans="1:19" ht="12.75" customHeight="1" x14ac:dyDescent="0.2">
      <c r="L385" s="3"/>
      <c r="M385" s="3"/>
      <c r="O385" s="3"/>
    </row>
    <row r="386" spans="1:19" ht="26.25" x14ac:dyDescent="0.4">
      <c r="A386" s="2"/>
      <c r="B386" s="270" t="s">
        <v>99</v>
      </c>
      <c r="C386" s="271"/>
      <c r="D386" s="271"/>
      <c r="E386" s="271"/>
      <c r="F386" s="271"/>
      <c r="G386" s="271"/>
      <c r="H386" s="271"/>
      <c r="I386" s="271"/>
      <c r="J386" s="271"/>
      <c r="K386" s="179" t="s">
        <v>143</v>
      </c>
      <c r="L386" s="57"/>
      <c r="M386" s="57"/>
      <c r="N386" s="29"/>
      <c r="O386" s="3"/>
      <c r="P386" s="29"/>
      <c r="Q386" s="29"/>
      <c r="R386" s="29"/>
      <c r="S386" s="120"/>
    </row>
    <row r="387" spans="1:19" ht="20.25" x14ac:dyDescent="0.2">
      <c r="A387" s="293" t="s">
        <v>10</v>
      </c>
      <c r="B387" s="273" t="s">
        <v>100</v>
      </c>
      <c r="C387" s="274"/>
      <c r="D387" s="274"/>
      <c r="E387" s="274"/>
      <c r="F387" s="274"/>
      <c r="G387" s="274"/>
      <c r="H387" s="274"/>
      <c r="I387" s="274"/>
      <c r="J387" s="275"/>
      <c r="K387" s="276" t="s">
        <v>11</v>
      </c>
      <c r="L387" s="269" t="s">
        <v>3</v>
      </c>
      <c r="M387" s="269" t="s">
        <v>4</v>
      </c>
      <c r="N387" s="278" t="s">
        <v>5</v>
      </c>
      <c r="O387" s="269" t="s">
        <v>6</v>
      </c>
      <c r="P387" s="267" t="s">
        <v>7</v>
      </c>
      <c r="Q387" s="267" t="s">
        <v>8</v>
      </c>
      <c r="R387" s="269" t="s">
        <v>101</v>
      </c>
      <c r="S387" s="120"/>
    </row>
    <row r="388" spans="1:19" ht="15.75" x14ac:dyDescent="0.25">
      <c r="A388" s="268"/>
      <c r="B388" s="58" t="s">
        <v>102</v>
      </c>
      <c r="C388" s="58" t="s">
        <v>103</v>
      </c>
      <c r="D388" s="58" t="s">
        <v>104</v>
      </c>
      <c r="E388" s="58" t="s">
        <v>105</v>
      </c>
      <c r="F388" s="58" t="s">
        <v>106</v>
      </c>
      <c r="G388" s="58" t="s">
        <v>107</v>
      </c>
      <c r="H388" s="58" t="s">
        <v>108</v>
      </c>
      <c r="I388" s="58" t="s">
        <v>109</v>
      </c>
      <c r="J388" s="58" t="s">
        <v>110</v>
      </c>
      <c r="K388" s="291"/>
      <c r="L388" s="268"/>
      <c r="M388" s="268"/>
      <c r="N388" s="268"/>
      <c r="O388" s="268"/>
      <c r="P388" s="268"/>
      <c r="Q388" s="268"/>
      <c r="R388" s="268"/>
      <c r="S388" s="120"/>
    </row>
    <row r="389" spans="1:19" ht="15.75" customHeight="1" x14ac:dyDescent="0.25">
      <c r="A389" s="58">
        <v>2302</v>
      </c>
      <c r="B389" s="59">
        <v>18</v>
      </c>
      <c r="C389" s="59"/>
      <c r="D389" s="59"/>
      <c r="E389" s="59"/>
      <c r="F389" s="59"/>
      <c r="G389" s="59"/>
      <c r="H389" s="59"/>
      <c r="I389" s="59"/>
      <c r="J389" s="59"/>
      <c r="K389" s="144"/>
      <c r="L389" s="220"/>
      <c r="M389" s="221"/>
      <c r="N389" s="222"/>
      <c r="O389" s="229"/>
      <c r="P389" s="63">
        <f>B389</f>
        <v>18</v>
      </c>
      <c r="Q389" s="230"/>
      <c r="R389" s="229"/>
      <c r="S389" s="120"/>
    </row>
    <row r="390" spans="1:19" ht="15.75" customHeight="1" x14ac:dyDescent="0.25">
      <c r="A390" s="58">
        <v>2401</v>
      </c>
      <c r="B390" s="59"/>
      <c r="C390" s="59">
        <v>11</v>
      </c>
      <c r="D390" s="59"/>
      <c r="E390" s="59"/>
      <c r="F390" s="59"/>
      <c r="G390" s="59"/>
      <c r="H390" s="59"/>
      <c r="I390" s="59"/>
      <c r="J390" s="59"/>
      <c r="K390" s="144"/>
      <c r="L390" s="223"/>
      <c r="M390" s="129"/>
      <c r="N390" s="224"/>
      <c r="O390" s="67">
        <f>IF(C390=0,"",C390/B389)</f>
        <v>0.61111111111111116</v>
      </c>
      <c r="P390" s="68">
        <v>11</v>
      </c>
      <c r="Q390" s="231">
        <f t="shared" ref="Q390:Q397" si="34">IF(P390=0,"",P390/P389)</f>
        <v>0.61111111111111116</v>
      </c>
      <c r="R390" s="231">
        <f t="shared" ref="R390:R397" si="35">IF(P390=0,"",100%-Q390)</f>
        <v>0.38888888888888884</v>
      </c>
      <c r="S390" s="120"/>
    </row>
    <row r="391" spans="1:19" ht="15.75" customHeight="1" x14ac:dyDescent="0.25">
      <c r="A391" s="58">
        <v>2402</v>
      </c>
      <c r="B391" s="59"/>
      <c r="C391" s="59"/>
      <c r="D391" s="59">
        <v>9</v>
      </c>
      <c r="E391" s="59"/>
      <c r="F391" s="59"/>
      <c r="G391" s="59"/>
      <c r="H391" s="59"/>
      <c r="I391" s="59"/>
      <c r="J391" s="59"/>
      <c r="K391" s="144"/>
      <c r="L391" s="223"/>
      <c r="M391" s="129"/>
      <c r="N391" s="224"/>
      <c r="O391" s="67">
        <f>IF(D391=0,"",D391/C390)</f>
        <v>0.81818181818181823</v>
      </c>
      <c r="P391" s="68">
        <v>10</v>
      </c>
      <c r="Q391" s="231">
        <f t="shared" si="34"/>
        <v>0.90909090909090906</v>
      </c>
      <c r="R391" s="231">
        <f t="shared" si="35"/>
        <v>9.0909090909090939E-2</v>
      </c>
      <c r="S391" s="8">
        <f>P391/P389</f>
        <v>0.55555555555555558</v>
      </c>
    </row>
    <row r="392" spans="1:19" ht="15.75" customHeight="1" x14ac:dyDescent="0.25">
      <c r="A392" s="58">
        <v>2501</v>
      </c>
      <c r="B392" s="59"/>
      <c r="C392" s="59"/>
      <c r="D392" s="59"/>
      <c r="E392" s="59">
        <v>8</v>
      </c>
      <c r="F392" s="59"/>
      <c r="G392" s="59"/>
      <c r="H392" s="59"/>
      <c r="I392" s="59"/>
      <c r="J392" s="59"/>
      <c r="K392" s="144"/>
      <c r="L392" s="223"/>
      <c r="M392" s="129"/>
      <c r="N392" s="224"/>
      <c r="O392" s="67">
        <f>IF(E392=0,"",E392/D391)</f>
        <v>0.88888888888888884</v>
      </c>
      <c r="P392" s="68">
        <v>9</v>
      </c>
      <c r="Q392" s="231">
        <f t="shared" si="34"/>
        <v>0.9</v>
      </c>
      <c r="R392" s="231">
        <f t="shared" si="35"/>
        <v>9.9999999999999978E-2</v>
      </c>
      <c r="S392" s="120"/>
    </row>
    <row r="393" spans="1:19" ht="15.75" customHeight="1" x14ac:dyDescent="0.25">
      <c r="A393" s="58">
        <v>2502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144"/>
      <c r="L393" s="223"/>
      <c r="M393" s="129"/>
      <c r="N393" s="224"/>
      <c r="O393" s="67" t="str">
        <f>IF(F393=0,"",F393/E392)</f>
        <v/>
      </c>
      <c r="P393" s="68"/>
      <c r="Q393" s="231" t="str">
        <f t="shared" si="34"/>
        <v/>
      </c>
      <c r="R393" s="231" t="str">
        <f t="shared" si="35"/>
        <v/>
      </c>
      <c r="S393" s="120"/>
    </row>
    <row r="394" spans="1:19" ht="15.75" customHeight="1" x14ac:dyDescent="0.25">
      <c r="A394" s="58">
        <v>2601</v>
      </c>
      <c r="B394" s="59"/>
      <c r="C394" s="59"/>
      <c r="D394" s="59"/>
      <c r="E394" s="59"/>
      <c r="F394" s="59"/>
      <c r="G394" s="59"/>
      <c r="H394" s="59"/>
      <c r="I394" s="59"/>
      <c r="J394" s="59"/>
      <c r="K394" s="144"/>
      <c r="L394" s="223"/>
      <c r="M394" s="129"/>
      <c r="N394" s="224"/>
      <c r="O394" s="67" t="str">
        <f>IF(G394=0,"",G394/F393)</f>
        <v/>
      </c>
      <c r="P394" s="68"/>
      <c r="Q394" s="231" t="str">
        <f t="shared" si="34"/>
        <v/>
      </c>
      <c r="R394" s="231" t="str">
        <f t="shared" si="35"/>
        <v/>
      </c>
      <c r="S394" s="120"/>
    </row>
    <row r="395" spans="1:19" ht="15.75" customHeight="1" x14ac:dyDescent="0.25">
      <c r="A395" s="58">
        <v>2602</v>
      </c>
      <c r="B395" s="59"/>
      <c r="C395" s="59"/>
      <c r="D395" s="59"/>
      <c r="E395" s="59"/>
      <c r="F395" s="59"/>
      <c r="G395" s="59"/>
      <c r="H395" s="59"/>
      <c r="I395" s="59"/>
      <c r="J395" s="59"/>
      <c r="K395" s="144"/>
      <c r="L395" s="223"/>
      <c r="M395" s="129"/>
      <c r="N395" s="224"/>
      <c r="O395" s="67" t="str">
        <f>IF(H395=0,"",H395/G394)</f>
        <v/>
      </c>
      <c r="P395" s="68"/>
      <c r="Q395" s="231" t="str">
        <f t="shared" si="34"/>
        <v/>
      </c>
      <c r="R395" s="231" t="str">
        <f t="shared" si="35"/>
        <v/>
      </c>
      <c r="S395" s="120"/>
    </row>
    <row r="396" spans="1:19" ht="15.75" customHeight="1" x14ac:dyDescent="0.25">
      <c r="A396" s="58">
        <v>2701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144"/>
      <c r="L396" s="223"/>
      <c r="M396" s="129"/>
      <c r="N396" s="224"/>
      <c r="O396" s="67" t="str">
        <f>IF(I396=0,"",I396/H395)</f>
        <v/>
      </c>
      <c r="P396" s="68"/>
      <c r="Q396" s="231" t="str">
        <f t="shared" si="34"/>
        <v/>
      </c>
      <c r="R396" s="231" t="str">
        <f t="shared" si="35"/>
        <v/>
      </c>
      <c r="S396" s="120"/>
    </row>
    <row r="397" spans="1:19" ht="15.75" customHeight="1" x14ac:dyDescent="0.25">
      <c r="A397" s="58">
        <v>2702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144"/>
      <c r="L397" s="223"/>
      <c r="M397" s="129"/>
      <c r="N397" s="224"/>
      <c r="O397" s="71" t="str">
        <f>IF(J397=0,"",J397/I396)</f>
        <v/>
      </c>
      <c r="P397" s="68"/>
      <c r="Q397" s="71" t="str">
        <f t="shared" si="34"/>
        <v/>
      </c>
      <c r="R397" s="71" t="str">
        <f t="shared" si="35"/>
        <v/>
      </c>
      <c r="S397" s="120"/>
    </row>
    <row r="398" spans="1:19" ht="15.75" customHeight="1" x14ac:dyDescent="0.25">
      <c r="A398" s="58">
        <v>2801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144"/>
      <c r="L398" s="223"/>
      <c r="M398" s="129"/>
      <c r="N398" s="225"/>
      <c r="O398" s="129"/>
      <c r="P398" s="68"/>
      <c r="Q398" s="129"/>
      <c r="R398" s="232"/>
      <c r="S398" s="120"/>
    </row>
    <row r="399" spans="1:19" ht="15.75" customHeight="1" x14ac:dyDescent="0.25">
      <c r="A399" s="58">
        <v>2802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144"/>
      <c r="L399" s="223"/>
      <c r="M399" s="129"/>
      <c r="N399" s="225"/>
      <c r="O399" s="233"/>
      <c r="P399" s="109"/>
      <c r="Q399" s="234"/>
      <c r="R399" s="233"/>
      <c r="S399" s="120"/>
    </row>
    <row r="400" spans="1:19" ht="15.75" customHeight="1" x14ac:dyDescent="0.25">
      <c r="A400" s="58">
        <v>2901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223"/>
      <c r="M400" s="129"/>
      <c r="N400" s="225"/>
      <c r="O400" s="233"/>
      <c r="P400" s="109"/>
      <c r="Q400" s="234"/>
      <c r="R400" s="233"/>
      <c r="S400" s="120"/>
    </row>
    <row r="401" spans="1:19" ht="15.75" customHeight="1" x14ac:dyDescent="0.25">
      <c r="A401" s="58">
        <v>2902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223"/>
      <c r="M401" s="129"/>
      <c r="N401" s="225"/>
      <c r="O401" s="129"/>
      <c r="P401" s="225"/>
      <c r="Q401" s="124"/>
      <c r="R401" s="233"/>
      <c r="S401" s="120"/>
    </row>
    <row r="402" spans="1:19" ht="15.75" customHeight="1" x14ac:dyDescent="0.25">
      <c r="A402" s="58">
        <v>3001</v>
      </c>
      <c r="B402" s="59"/>
      <c r="C402" s="59"/>
      <c r="D402" s="59"/>
      <c r="E402" s="59"/>
      <c r="F402" s="59"/>
      <c r="G402" s="59"/>
      <c r="H402" s="59"/>
      <c r="I402" s="59"/>
      <c r="J402" s="59"/>
      <c r="K402" s="144"/>
      <c r="L402" s="223"/>
      <c r="M402" s="129"/>
      <c r="N402" s="225"/>
      <c r="O402" s="191" t="s">
        <v>83</v>
      </c>
      <c r="P402" s="82"/>
      <c r="Q402" s="111" t="str">
        <f>IF(SUM(K395:K398)=0,"",SUM(K395:K398))</f>
        <v/>
      </c>
      <c r="R402" s="193" t="s">
        <v>11</v>
      </c>
      <c r="S402" s="120"/>
    </row>
    <row r="403" spans="1:19" ht="15.75" customHeight="1" x14ac:dyDescent="0.25">
      <c r="A403" s="58">
        <v>3002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144"/>
      <c r="L403" s="223"/>
      <c r="M403" s="129"/>
      <c r="N403" s="225"/>
      <c r="O403" s="192" t="s">
        <v>85</v>
      </c>
      <c r="P403" s="86" t="str">
        <f>IF(P402/B389=0,"",P402/B389)</f>
        <v/>
      </c>
      <c r="Q403" s="112" t="e">
        <f>IF(P402/Q402=0,"",P402/Q402)</f>
        <v>#VALUE!</v>
      </c>
      <c r="R403" s="194" t="s">
        <v>86</v>
      </c>
      <c r="S403" s="120"/>
    </row>
    <row r="404" spans="1:19" ht="15.75" customHeight="1" x14ac:dyDescent="0.25">
      <c r="A404" s="58">
        <v>3101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144"/>
      <c r="L404" s="226"/>
      <c r="M404" s="227"/>
      <c r="N404" s="228"/>
      <c r="O404" s="90"/>
      <c r="P404" s="91"/>
      <c r="Q404" s="91"/>
      <c r="R404" s="113"/>
      <c r="S404" s="120"/>
    </row>
    <row r="405" spans="1:19" ht="18" customHeight="1" x14ac:dyDescent="0.25">
      <c r="A405" s="28"/>
      <c r="B405" s="280" t="s">
        <v>111</v>
      </c>
      <c r="C405" s="280"/>
      <c r="D405" s="280"/>
      <c r="E405" s="280"/>
      <c r="F405" s="280"/>
      <c r="G405" s="280"/>
      <c r="H405" s="280"/>
      <c r="I405" s="280"/>
      <c r="J405" s="280"/>
      <c r="K405" s="93">
        <f>SUM(K389:K401)</f>
        <v>0</v>
      </c>
      <c r="L405" s="94" t="str">
        <f>IF(K397=0,"",K397/B389)</f>
        <v/>
      </c>
      <c r="M405" s="94" t="str">
        <f>IF(K405=0,"",K405/B389)</f>
        <v/>
      </c>
      <c r="N405" s="94" t="str">
        <f>IF(K397=0,"",M405-L405)</f>
        <v/>
      </c>
      <c r="O405" s="3"/>
      <c r="P405" s="29"/>
      <c r="Q405" s="22"/>
      <c r="R405" s="3"/>
      <c r="S405" s="120"/>
    </row>
    <row r="406" spans="1:19" ht="12.75" customHeight="1" x14ac:dyDescent="0.2">
      <c r="L406" s="3"/>
      <c r="M406" s="3"/>
      <c r="O406" s="3"/>
    </row>
    <row r="407" spans="1:19" ht="12.75" customHeight="1" x14ac:dyDescent="0.2">
      <c r="L407" s="3"/>
      <c r="M407" s="3"/>
      <c r="O407" s="3"/>
    </row>
    <row r="408" spans="1:19" ht="26.25" x14ac:dyDescent="0.4">
      <c r="A408" s="2"/>
      <c r="B408" s="270" t="s">
        <v>99</v>
      </c>
      <c r="C408" s="271"/>
      <c r="D408" s="271"/>
      <c r="E408" s="271"/>
      <c r="F408" s="271"/>
      <c r="G408" s="271"/>
      <c r="H408" s="271"/>
      <c r="I408" s="271"/>
      <c r="J408" s="271"/>
      <c r="K408" s="179" t="s">
        <v>145</v>
      </c>
      <c r="L408" s="57"/>
      <c r="M408" s="57"/>
      <c r="N408" s="29"/>
      <c r="O408" s="3"/>
      <c r="P408" s="29"/>
      <c r="Q408" s="29"/>
      <c r="R408" s="29"/>
      <c r="S408" s="120"/>
    </row>
    <row r="409" spans="1:19" ht="20.25" x14ac:dyDescent="0.2">
      <c r="A409" s="293" t="s">
        <v>10</v>
      </c>
      <c r="B409" s="273" t="s">
        <v>100</v>
      </c>
      <c r="C409" s="274"/>
      <c r="D409" s="274"/>
      <c r="E409" s="274"/>
      <c r="F409" s="274"/>
      <c r="G409" s="274"/>
      <c r="H409" s="274"/>
      <c r="I409" s="274"/>
      <c r="J409" s="275"/>
      <c r="K409" s="276" t="s">
        <v>11</v>
      </c>
      <c r="L409" s="269" t="s">
        <v>3</v>
      </c>
      <c r="M409" s="269" t="s">
        <v>4</v>
      </c>
      <c r="N409" s="278" t="s">
        <v>5</v>
      </c>
      <c r="O409" s="269" t="s">
        <v>6</v>
      </c>
      <c r="P409" s="267" t="s">
        <v>7</v>
      </c>
      <c r="Q409" s="267" t="s">
        <v>8</v>
      </c>
      <c r="R409" s="269" t="s">
        <v>101</v>
      </c>
      <c r="S409" s="120"/>
    </row>
    <row r="410" spans="1:19" ht="15.75" x14ac:dyDescent="0.25">
      <c r="A410" s="268"/>
      <c r="B410" s="58" t="s">
        <v>102</v>
      </c>
      <c r="C410" s="58" t="s">
        <v>103</v>
      </c>
      <c r="D410" s="58" t="s">
        <v>104</v>
      </c>
      <c r="E410" s="58" t="s">
        <v>105</v>
      </c>
      <c r="F410" s="58" t="s">
        <v>106</v>
      </c>
      <c r="G410" s="58" t="s">
        <v>107</v>
      </c>
      <c r="H410" s="58" t="s">
        <v>108</v>
      </c>
      <c r="I410" s="58" t="s">
        <v>109</v>
      </c>
      <c r="J410" s="58" t="s">
        <v>110</v>
      </c>
      <c r="K410" s="291"/>
      <c r="L410" s="268"/>
      <c r="M410" s="268"/>
      <c r="N410" s="268"/>
      <c r="O410" s="268"/>
      <c r="P410" s="268"/>
      <c r="Q410" s="268"/>
      <c r="R410" s="268"/>
      <c r="S410" s="120"/>
    </row>
    <row r="411" spans="1:19" ht="15.75" customHeight="1" x14ac:dyDescent="0.25">
      <c r="A411" s="58">
        <v>2402</v>
      </c>
      <c r="B411" s="59">
        <v>18</v>
      </c>
      <c r="C411" s="59"/>
      <c r="D411" s="59"/>
      <c r="E411" s="59"/>
      <c r="F411" s="59"/>
      <c r="G411" s="59"/>
      <c r="H411" s="59"/>
      <c r="I411" s="59"/>
      <c r="J411" s="59"/>
      <c r="K411" s="144"/>
      <c r="L411" s="220"/>
      <c r="M411" s="221"/>
      <c r="N411" s="222"/>
      <c r="O411" s="229"/>
      <c r="P411" s="63">
        <f>B411</f>
        <v>18</v>
      </c>
      <c r="Q411" s="230"/>
      <c r="R411" s="229"/>
      <c r="S411" s="120"/>
    </row>
    <row r="412" spans="1:19" ht="15.75" customHeight="1" x14ac:dyDescent="0.25">
      <c r="A412" s="58">
        <v>2501</v>
      </c>
      <c r="B412" s="59"/>
      <c r="C412" s="59">
        <v>13</v>
      </c>
      <c r="D412" s="59"/>
      <c r="E412" s="59"/>
      <c r="F412" s="59"/>
      <c r="G412" s="59"/>
      <c r="H412" s="59"/>
      <c r="I412" s="59"/>
      <c r="J412" s="59"/>
      <c r="K412" s="144"/>
      <c r="L412" s="223"/>
      <c r="M412" s="129"/>
      <c r="N412" s="224"/>
      <c r="O412" s="67">
        <f>IF(C412=0,"",C412/B411)</f>
        <v>0.72222222222222221</v>
      </c>
      <c r="P412" s="68">
        <v>13</v>
      </c>
      <c r="Q412" s="231">
        <f t="shared" ref="Q412:Q419" si="36">IF(P412=0,"",P412/P411)</f>
        <v>0.72222222222222221</v>
      </c>
      <c r="R412" s="231">
        <f t="shared" ref="R412:R419" si="37">IF(P412=0,"",100%-Q412)</f>
        <v>0.27777777777777779</v>
      </c>
      <c r="S412" s="120"/>
    </row>
    <row r="413" spans="1:19" ht="15.75" customHeight="1" x14ac:dyDescent="0.25">
      <c r="A413" s="58">
        <v>2502</v>
      </c>
      <c r="B413" s="59"/>
      <c r="C413" s="59"/>
      <c r="D413" s="59"/>
      <c r="E413" s="59"/>
      <c r="F413" s="59"/>
      <c r="G413" s="59"/>
      <c r="H413" s="59"/>
      <c r="I413" s="59"/>
      <c r="J413" s="59"/>
      <c r="K413" s="144"/>
      <c r="L413" s="223"/>
      <c r="M413" s="129"/>
      <c r="N413" s="224"/>
      <c r="O413" s="67" t="str">
        <f>IF(D413=0,"",D413/C412)</f>
        <v/>
      </c>
      <c r="P413" s="68"/>
      <c r="Q413" s="231" t="str">
        <f t="shared" si="36"/>
        <v/>
      </c>
      <c r="R413" s="231" t="str">
        <f t="shared" si="37"/>
        <v/>
      </c>
      <c r="S413" s="8">
        <f>P413/P411</f>
        <v>0</v>
      </c>
    </row>
    <row r="414" spans="1:19" ht="15.75" customHeight="1" x14ac:dyDescent="0.25">
      <c r="A414" s="58">
        <v>2601</v>
      </c>
      <c r="B414" s="59"/>
      <c r="C414" s="59"/>
      <c r="D414" s="59"/>
      <c r="E414" s="59"/>
      <c r="F414" s="59"/>
      <c r="G414" s="59"/>
      <c r="H414" s="59"/>
      <c r="I414" s="59"/>
      <c r="J414" s="59"/>
      <c r="K414" s="144"/>
      <c r="L414" s="223"/>
      <c r="M414" s="129"/>
      <c r="N414" s="224"/>
      <c r="O414" s="67" t="str">
        <f>IF(E414=0,"",E414/D413)</f>
        <v/>
      </c>
      <c r="P414" s="68"/>
      <c r="Q414" s="231" t="str">
        <f t="shared" si="36"/>
        <v/>
      </c>
      <c r="R414" s="231" t="str">
        <f t="shared" si="37"/>
        <v/>
      </c>
      <c r="S414" s="120"/>
    </row>
    <row r="415" spans="1:19" ht="15.75" customHeight="1" x14ac:dyDescent="0.25">
      <c r="A415" s="58">
        <v>2602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144"/>
      <c r="L415" s="223"/>
      <c r="M415" s="129"/>
      <c r="N415" s="224"/>
      <c r="O415" s="67" t="str">
        <f>IF(F415=0,"",F415/E414)</f>
        <v/>
      </c>
      <c r="P415" s="68"/>
      <c r="Q415" s="231" t="str">
        <f t="shared" si="36"/>
        <v/>
      </c>
      <c r="R415" s="231" t="str">
        <f t="shared" si="37"/>
        <v/>
      </c>
      <c r="S415" s="120"/>
    </row>
    <row r="416" spans="1:19" ht="15.75" customHeight="1" x14ac:dyDescent="0.25">
      <c r="A416" s="58">
        <v>2701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144"/>
      <c r="L416" s="223"/>
      <c r="M416" s="129"/>
      <c r="N416" s="224"/>
      <c r="O416" s="67" t="str">
        <f>IF(G416=0,"",G416/F415)</f>
        <v/>
      </c>
      <c r="P416" s="68"/>
      <c r="Q416" s="231" t="str">
        <f t="shared" si="36"/>
        <v/>
      </c>
      <c r="R416" s="231" t="str">
        <f t="shared" si="37"/>
        <v/>
      </c>
      <c r="S416" s="120"/>
    </row>
    <row r="417" spans="1:19" ht="15.75" customHeight="1" x14ac:dyDescent="0.25">
      <c r="A417" s="58">
        <v>2702</v>
      </c>
      <c r="B417" s="59"/>
      <c r="C417" s="59"/>
      <c r="D417" s="59"/>
      <c r="E417" s="59"/>
      <c r="F417" s="59"/>
      <c r="G417" s="59"/>
      <c r="H417" s="59"/>
      <c r="I417" s="59"/>
      <c r="J417" s="59"/>
      <c r="K417" s="144"/>
      <c r="L417" s="223"/>
      <c r="M417" s="129"/>
      <c r="N417" s="224"/>
      <c r="O417" s="67" t="str">
        <f>IF(H417=0,"",H417/G416)</f>
        <v/>
      </c>
      <c r="P417" s="68"/>
      <c r="Q417" s="231" t="str">
        <f t="shared" si="36"/>
        <v/>
      </c>
      <c r="R417" s="231" t="str">
        <f t="shared" si="37"/>
        <v/>
      </c>
      <c r="S417" s="120"/>
    </row>
    <row r="418" spans="1:19" ht="15.75" customHeight="1" x14ac:dyDescent="0.25">
      <c r="A418" s="58">
        <v>2801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144"/>
      <c r="L418" s="223"/>
      <c r="M418" s="129"/>
      <c r="N418" s="224"/>
      <c r="O418" s="67" t="str">
        <f>IF(I418=0,"",I418/H417)</f>
        <v/>
      </c>
      <c r="P418" s="68"/>
      <c r="Q418" s="231" t="str">
        <f t="shared" si="36"/>
        <v/>
      </c>
      <c r="R418" s="231" t="str">
        <f t="shared" si="37"/>
        <v/>
      </c>
      <c r="S418" s="120"/>
    </row>
    <row r="419" spans="1:19" ht="15.75" customHeight="1" x14ac:dyDescent="0.25">
      <c r="A419" s="58">
        <v>2802</v>
      </c>
      <c r="B419" s="59"/>
      <c r="C419" s="59"/>
      <c r="D419" s="59"/>
      <c r="E419" s="59"/>
      <c r="F419" s="59"/>
      <c r="G419" s="59"/>
      <c r="H419" s="59"/>
      <c r="I419" s="59"/>
      <c r="J419" s="59"/>
      <c r="K419" s="144"/>
      <c r="L419" s="223"/>
      <c r="M419" s="129"/>
      <c r="N419" s="224"/>
      <c r="O419" s="71" t="str">
        <f>IF(J419=0,"",J419/I418)</f>
        <v/>
      </c>
      <c r="P419" s="68"/>
      <c r="Q419" s="71" t="str">
        <f t="shared" si="36"/>
        <v/>
      </c>
      <c r="R419" s="71" t="str">
        <f t="shared" si="37"/>
        <v/>
      </c>
      <c r="S419" s="120"/>
    </row>
    <row r="420" spans="1:19" ht="15.75" customHeight="1" x14ac:dyDescent="0.25">
      <c r="A420" s="58">
        <v>2901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144"/>
      <c r="L420" s="223"/>
      <c r="M420" s="129"/>
      <c r="N420" s="225"/>
      <c r="O420" s="129"/>
      <c r="P420" s="68"/>
      <c r="Q420" s="129"/>
      <c r="R420" s="232"/>
      <c r="S420" s="120"/>
    </row>
    <row r="421" spans="1:19" ht="15.75" customHeight="1" x14ac:dyDescent="0.25">
      <c r="A421" s="58">
        <v>2902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223"/>
      <c r="M421" s="129"/>
      <c r="N421" s="225"/>
      <c r="O421" s="233"/>
      <c r="P421" s="109"/>
      <c r="Q421" s="234"/>
      <c r="R421" s="233"/>
      <c r="S421" s="120"/>
    </row>
    <row r="422" spans="1:19" ht="15.75" customHeight="1" x14ac:dyDescent="0.25">
      <c r="A422" s="58">
        <v>3001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223"/>
      <c r="M422" s="129"/>
      <c r="N422" s="225"/>
      <c r="O422" s="233"/>
      <c r="P422" s="109"/>
      <c r="Q422" s="234"/>
      <c r="R422" s="233"/>
      <c r="S422" s="120"/>
    </row>
    <row r="423" spans="1:19" ht="15.75" customHeight="1" x14ac:dyDescent="0.25">
      <c r="A423" s="58">
        <v>3002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223"/>
      <c r="M423" s="129"/>
      <c r="N423" s="225"/>
      <c r="O423" s="129"/>
      <c r="P423" s="225"/>
      <c r="Q423" s="124"/>
      <c r="R423" s="233"/>
      <c r="S423" s="120"/>
    </row>
    <row r="424" spans="1:19" ht="15.75" customHeight="1" x14ac:dyDescent="0.25">
      <c r="A424" s="58">
        <v>3101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223"/>
      <c r="M424" s="129"/>
      <c r="N424" s="225"/>
      <c r="O424" s="191" t="s">
        <v>83</v>
      </c>
      <c r="P424" s="82"/>
      <c r="Q424" s="111" t="str">
        <f>IF(SUM(K417:K420)=0,"",SUM(K417:K420))</f>
        <v/>
      </c>
      <c r="R424" s="193" t="s">
        <v>11</v>
      </c>
      <c r="S424" s="120"/>
    </row>
    <row r="425" spans="1:19" ht="15.75" customHeight="1" x14ac:dyDescent="0.25">
      <c r="A425" s="58">
        <v>3102</v>
      </c>
      <c r="B425" s="59"/>
      <c r="C425" s="59"/>
      <c r="D425" s="59"/>
      <c r="E425" s="59"/>
      <c r="F425" s="59"/>
      <c r="G425" s="59"/>
      <c r="H425" s="59"/>
      <c r="I425" s="59"/>
      <c r="J425" s="59"/>
      <c r="K425" s="144"/>
      <c r="L425" s="223"/>
      <c r="M425" s="129"/>
      <c r="N425" s="225"/>
      <c r="O425" s="192" t="s">
        <v>85</v>
      </c>
      <c r="P425" s="86" t="str">
        <f>IF(P424/B411=0,"",P424/B411)</f>
        <v/>
      </c>
      <c r="Q425" s="112" t="e">
        <f>IF(P424/Q424=0,"",P424/Q424)</f>
        <v>#VALUE!</v>
      </c>
      <c r="R425" s="194" t="s">
        <v>86</v>
      </c>
      <c r="S425" s="120"/>
    </row>
    <row r="426" spans="1:19" ht="15.75" customHeight="1" x14ac:dyDescent="0.25">
      <c r="A426" s="58">
        <v>3201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144"/>
      <c r="L426" s="226"/>
      <c r="M426" s="227"/>
      <c r="N426" s="228"/>
      <c r="O426" s="90"/>
      <c r="P426" s="91"/>
      <c r="Q426" s="91"/>
      <c r="R426" s="113"/>
      <c r="S426" s="120"/>
    </row>
    <row r="427" spans="1:19" ht="18" customHeight="1" x14ac:dyDescent="0.25">
      <c r="A427" s="28"/>
      <c r="B427" s="280" t="s">
        <v>111</v>
      </c>
      <c r="C427" s="280"/>
      <c r="D427" s="280"/>
      <c r="E427" s="280"/>
      <c r="F427" s="280"/>
      <c r="G427" s="280"/>
      <c r="H427" s="280"/>
      <c r="I427" s="280"/>
      <c r="J427" s="280"/>
      <c r="K427" s="93">
        <f>SUM(K411:K423)</f>
        <v>0</v>
      </c>
      <c r="L427" s="94" t="str">
        <f>IF(K419=0,"",K419/B411)</f>
        <v/>
      </c>
      <c r="M427" s="94" t="str">
        <f>IF(K427=0,"",K427/B411)</f>
        <v/>
      </c>
      <c r="N427" s="94" t="str">
        <f>IF(K419=0,"",M427-L427)</f>
        <v/>
      </c>
      <c r="O427" s="3"/>
      <c r="P427" s="29"/>
      <c r="Q427" s="22"/>
      <c r="R427" s="3"/>
      <c r="S427" s="120"/>
    </row>
    <row r="428" spans="1:19" ht="12.75" customHeight="1" x14ac:dyDescent="0.2">
      <c r="L428" s="3"/>
      <c r="M428" s="3"/>
      <c r="O428" s="3"/>
    </row>
    <row r="429" spans="1:19" ht="12.75" customHeight="1" x14ac:dyDescent="0.2">
      <c r="L429" s="3"/>
      <c r="M429" s="3"/>
      <c r="O429" s="3"/>
    </row>
    <row r="430" spans="1:19" ht="26.25" x14ac:dyDescent="0.4">
      <c r="A430" s="2"/>
      <c r="B430" s="270" t="s">
        <v>99</v>
      </c>
      <c r="C430" s="271"/>
      <c r="D430" s="271"/>
      <c r="E430" s="271"/>
      <c r="F430" s="271"/>
      <c r="G430" s="271"/>
      <c r="H430" s="271"/>
      <c r="I430" s="271"/>
      <c r="J430" s="271"/>
      <c r="K430" s="179" t="s">
        <v>146</v>
      </c>
      <c r="L430" s="57"/>
      <c r="M430" s="57"/>
      <c r="N430" s="29"/>
      <c r="O430" s="3"/>
      <c r="P430" s="29"/>
      <c r="Q430" s="29"/>
      <c r="R430" s="29"/>
      <c r="S430" s="120"/>
    </row>
    <row r="431" spans="1:19" ht="20.25" x14ac:dyDescent="0.2">
      <c r="A431" s="293" t="s">
        <v>10</v>
      </c>
      <c r="B431" s="273" t="s">
        <v>100</v>
      </c>
      <c r="C431" s="274"/>
      <c r="D431" s="274"/>
      <c r="E431" s="274"/>
      <c r="F431" s="274"/>
      <c r="G431" s="274"/>
      <c r="H431" s="274"/>
      <c r="I431" s="274"/>
      <c r="J431" s="275"/>
      <c r="K431" s="276" t="s">
        <v>11</v>
      </c>
      <c r="L431" s="269" t="s">
        <v>3</v>
      </c>
      <c r="M431" s="269" t="s">
        <v>4</v>
      </c>
      <c r="N431" s="278" t="s">
        <v>5</v>
      </c>
      <c r="O431" s="269" t="s">
        <v>6</v>
      </c>
      <c r="P431" s="267" t="s">
        <v>7</v>
      </c>
      <c r="Q431" s="267" t="s">
        <v>8</v>
      </c>
      <c r="R431" s="269" t="s">
        <v>101</v>
      </c>
      <c r="S431" s="120"/>
    </row>
    <row r="432" spans="1:19" ht="15.75" x14ac:dyDescent="0.25">
      <c r="A432" s="268"/>
      <c r="B432" s="58" t="s">
        <v>102</v>
      </c>
      <c r="C432" s="58" t="s">
        <v>103</v>
      </c>
      <c r="D432" s="58" t="s">
        <v>104</v>
      </c>
      <c r="E432" s="58" t="s">
        <v>105</v>
      </c>
      <c r="F432" s="58" t="s">
        <v>106</v>
      </c>
      <c r="G432" s="58" t="s">
        <v>107</v>
      </c>
      <c r="H432" s="58" t="s">
        <v>108</v>
      </c>
      <c r="I432" s="58" t="s">
        <v>109</v>
      </c>
      <c r="J432" s="58" t="s">
        <v>110</v>
      </c>
      <c r="K432" s="291"/>
      <c r="L432" s="268"/>
      <c r="M432" s="268"/>
      <c r="N432" s="268"/>
      <c r="O432" s="268"/>
      <c r="P432" s="268"/>
      <c r="Q432" s="268"/>
      <c r="R432" s="268"/>
      <c r="S432" s="120"/>
    </row>
    <row r="433" spans="1:19" ht="15.75" customHeight="1" x14ac:dyDescent="0.25">
      <c r="A433" s="58">
        <v>2501</v>
      </c>
      <c r="B433" s="172">
        <v>2</v>
      </c>
      <c r="C433" s="59"/>
      <c r="D433" s="59"/>
      <c r="E433" s="59"/>
      <c r="F433" s="59"/>
      <c r="G433" s="59"/>
      <c r="H433" s="59"/>
      <c r="I433" s="59"/>
      <c r="J433" s="59"/>
      <c r="K433" s="144"/>
      <c r="L433" s="220"/>
      <c r="M433" s="221"/>
      <c r="N433" s="222"/>
      <c r="O433" s="229"/>
      <c r="P433" s="63">
        <f>B433</f>
        <v>2</v>
      </c>
      <c r="Q433" s="230"/>
      <c r="R433" s="229"/>
      <c r="S433" s="120"/>
    </row>
    <row r="434" spans="1:19" ht="15.75" customHeight="1" x14ac:dyDescent="0.25">
      <c r="A434" s="58">
        <v>2502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144"/>
      <c r="L434" s="223"/>
      <c r="M434" s="129"/>
      <c r="N434" s="224"/>
      <c r="O434" s="116" t="str">
        <f>IF(C434=0,"",C434/B433)</f>
        <v/>
      </c>
      <c r="P434" s="68"/>
      <c r="Q434" s="240" t="str">
        <f t="shared" ref="Q434:Q441" si="38">IF(P434=0,"",P434/P433)</f>
        <v/>
      </c>
      <c r="R434" s="240" t="str">
        <f t="shared" ref="R434:R441" si="39">IF(P434=0,"",100%-Q434)</f>
        <v/>
      </c>
      <c r="S434" s="120"/>
    </row>
    <row r="435" spans="1:19" ht="15.75" customHeight="1" x14ac:dyDescent="0.25">
      <c r="A435" s="58">
        <v>2601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144"/>
      <c r="L435" s="223"/>
      <c r="M435" s="129"/>
      <c r="N435" s="224"/>
      <c r="O435" s="116" t="str">
        <f>IF(D435=0,"",D435/C434)</f>
        <v/>
      </c>
      <c r="P435" s="68"/>
      <c r="Q435" s="240" t="str">
        <f t="shared" si="38"/>
        <v/>
      </c>
      <c r="R435" s="240" t="str">
        <f t="shared" si="39"/>
        <v/>
      </c>
      <c r="S435" s="8">
        <f>P435/P433</f>
        <v>0</v>
      </c>
    </row>
    <row r="436" spans="1:19" ht="15.75" customHeight="1" x14ac:dyDescent="0.25">
      <c r="A436" s="58">
        <v>2602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144"/>
      <c r="L436" s="223"/>
      <c r="M436" s="129"/>
      <c r="N436" s="224"/>
      <c r="O436" s="116" t="str">
        <f>IF(E436=0,"",E436/D435)</f>
        <v/>
      </c>
      <c r="P436" s="68"/>
      <c r="Q436" s="240" t="str">
        <f t="shared" si="38"/>
        <v/>
      </c>
      <c r="R436" s="240" t="str">
        <f t="shared" si="39"/>
        <v/>
      </c>
      <c r="S436" s="120"/>
    </row>
    <row r="437" spans="1:19" ht="15.75" customHeight="1" x14ac:dyDescent="0.25">
      <c r="A437" s="58">
        <v>2701</v>
      </c>
      <c r="B437" s="59"/>
      <c r="C437" s="59"/>
      <c r="D437" s="59"/>
      <c r="E437" s="59"/>
      <c r="F437" s="59"/>
      <c r="G437" s="59"/>
      <c r="H437" s="59"/>
      <c r="I437" s="59"/>
      <c r="J437" s="59"/>
      <c r="K437" s="144"/>
      <c r="L437" s="223"/>
      <c r="M437" s="129"/>
      <c r="N437" s="224"/>
      <c r="O437" s="116" t="str">
        <f>IF(F437=0,"",F437/E436)</f>
        <v/>
      </c>
      <c r="P437" s="68"/>
      <c r="Q437" s="240" t="str">
        <f t="shared" si="38"/>
        <v/>
      </c>
      <c r="R437" s="240" t="str">
        <f t="shared" si="39"/>
        <v/>
      </c>
      <c r="S437" s="120"/>
    </row>
    <row r="438" spans="1:19" ht="15.75" customHeight="1" x14ac:dyDescent="0.25">
      <c r="A438" s="58">
        <v>2702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144"/>
      <c r="L438" s="223"/>
      <c r="M438" s="129"/>
      <c r="N438" s="224"/>
      <c r="O438" s="116" t="str">
        <f>IF(G438=0,"",G438/F437)</f>
        <v/>
      </c>
      <c r="P438" s="68"/>
      <c r="Q438" s="240" t="str">
        <f t="shared" si="38"/>
        <v/>
      </c>
      <c r="R438" s="240" t="str">
        <f t="shared" si="39"/>
        <v/>
      </c>
      <c r="S438" s="120"/>
    </row>
    <row r="439" spans="1:19" ht="15.75" customHeight="1" x14ac:dyDescent="0.25">
      <c r="A439" s="58">
        <v>2801</v>
      </c>
      <c r="B439" s="59"/>
      <c r="C439" s="59"/>
      <c r="D439" s="59"/>
      <c r="E439" s="59"/>
      <c r="F439" s="59"/>
      <c r="G439" s="59"/>
      <c r="H439" s="59"/>
      <c r="I439" s="59"/>
      <c r="J439" s="59"/>
      <c r="K439" s="144"/>
      <c r="L439" s="223"/>
      <c r="M439" s="129"/>
      <c r="N439" s="224"/>
      <c r="O439" s="116" t="str">
        <f>IF(H439=0,"",H439/G438)</f>
        <v/>
      </c>
      <c r="P439" s="68"/>
      <c r="Q439" s="240" t="str">
        <f t="shared" si="38"/>
        <v/>
      </c>
      <c r="R439" s="240" t="str">
        <f t="shared" si="39"/>
        <v/>
      </c>
      <c r="S439" s="120"/>
    </row>
    <row r="440" spans="1:19" ht="15.75" customHeight="1" x14ac:dyDescent="0.25">
      <c r="A440" s="58">
        <v>2802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144"/>
      <c r="L440" s="223"/>
      <c r="M440" s="129"/>
      <c r="N440" s="224"/>
      <c r="O440" s="116" t="str">
        <f>IF(I440=0,"",I440/H439)</f>
        <v/>
      </c>
      <c r="P440" s="68"/>
      <c r="Q440" s="240" t="str">
        <f t="shared" si="38"/>
        <v/>
      </c>
      <c r="R440" s="240" t="str">
        <f t="shared" si="39"/>
        <v/>
      </c>
      <c r="S440" s="120"/>
    </row>
    <row r="441" spans="1:19" ht="15.75" customHeight="1" x14ac:dyDescent="0.25">
      <c r="A441" s="58">
        <v>2901</v>
      </c>
      <c r="B441" s="59"/>
      <c r="C441" s="59"/>
      <c r="D441" s="59"/>
      <c r="E441" s="59"/>
      <c r="F441" s="59"/>
      <c r="G441" s="59"/>
      <c r="H441" s="59"/>
      <c r="I441" s="59"/>
      <c r="J441" s="59"/>
      <c r="K441" s="144"/>
      <c r="L441" s="223"/>
      <c r="M441" s="129"/>
      <c r="N441" s="224"/>
      <c r="O441" s="118" t="str">
        <f>IF(J441=0,"",J441/I440)</f>
        <v/>
      </c>
      <c r="P441" s="68"/>
      <c r="Q441" s="118" t="str">
        <f t="shared" si="38"/>
        <v/>
      </c>
      <c r="R441" s="118" t="str">
        <f t="shared" si="39"/>
        <v/>
      </c>
      <c r="S441" s="120"/>
    </row>
    <row r="442" spans="1:19" ht="15.75" customHeight="1" x14ac:dyDescent="0.25">
      <c r="A442" s="58">
        <v>2902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144"/>
      <c r="L442" s="223"/>
      <c r="M442" s="129"/>
      <c r="N442" s="225"/>
      <c r="O442" s="105"/>
      <c r="P442" s="68"/>
      <c r="Q442" s="105"/>
      <c r="R442" s="239"/>
      <c r="S442" s="120"/>
    </row>
    <row r="443" spans="1:19" ht="15.75" customHeight="1" x14ac:dyDescent="0.25">
      <c r="A443" s="58">
        <v>3001</v>
      </c>
      <c r="B443" s="59"/>
      <c r="C443" s="59"/>
      <c r="D443" s="59"/>
      <c r="E443" s="59"/>
      <c r="F443" s="59"/>
      <c r="G443" s="59"/>
      <c r="H443" s="59"/>
      <c r="I443" s="59"/>
      <c r="J443" s="59"/>
      <c r="K443" s="144"/>
      <c r="L443" s="223"/>
      <c r="M443" s="129"/>
      <c r="N443" s="225"/>
      <c r="O443" s="233"/>
      <c r="P443" s="109"/>
      <c r="Q443" s="234"/>
      <c r="R443" s="233"/>
      <c r="S443" s="120"/>
    </row>
    <row r="444" spans="1:19" ht="15.75" customHeight="1" x14ac:dyDescent="0.25">
      <c r="A444" s="58">
        <v>3002</v>
      </c>
      <c r="B444" s="59"/>
      <c r="C444" s="59"/>
      <c r="D444" s="59"/>
      <c r="E444" s="59"/>
      <c r="F444" s="59"/>
      <c r="G444" s="59"/>
      <c r="H444" s="59"/>
      <c r="I444" s="59"/>
      <c r="J444" s="59"/>
      <c r="K444" s="144"/>
      <c r="L444" s="223"/>
      <c r="M444" s="129"/>
      <c r="N444" s="225"/>
      <c r="O444" s="233"/>
      <c r="P444" s="109"/>
      <c r="Q444" s="234"/>
      <c r="R444" s="233"/>
      <c r="S444" s="120"/>
    </row>
    <row r="445" spans="1:19" ht="15.75" customHeight="1" x14ac:dyDescent="0.25">
      <c r="A445" s="58">
        <v>3101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223"/>
      <c r="M445" s="129"/>
      <c r="N445" s="225"/>
      <c r="O445" s="129"/>
      <c r="P445" s="225"/>
      <c r="Q445" s="124"/>
      <c r="R445" s="233"/>
      <c r="S445" s="120"/>
    </row>
    <row r="446" spans="1:19" ht="15.75" customHeight="1" x14ac:dyDescent="0.25">
      <c r="A446" s="58">
        <v>3102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223"/>
      <c r="M446" s="129"/>
      <c r="N446" s="225"/>
      <c r="O446" s="191" t="s">
        <v>83</v>
      </c>
      <c r="P446" s="82"/>
      <c r="Q446" s="111" t="str">
        <f>IF(SUM(K439:K442)=0,"",SUM(K439:K442))</f>
        <v/>
      </c>
      <c r="R446" s="193" t="s">
        <v>11</v>
      </c>
      <c r="S446" s="120"/>
    </row>
    <row r="447" spans="1:19" ht="15.75" customHeight="1" x14ac:dyDescent="0.25">
      <c r="A447" s="58">
        <v>3201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223"/>
      <c r="M447" s="129"/>
      <c r="N447" s="225"/>
      <c r="O447" s="192" t="s">
        <v>85</v>
      </c>
      <c r="P447" s="86" t="str">
        <f>IF(P446/B433=0,"",P446/B433)</f>
        <v/>
      </c>
      <c r="Q447" s="112" t="e">
        <f>IF(P446/Q446=0,"",P446/Q446)</f>
        <v>#VALUE!</v>
      </c>
      <c r="R447" s="194" t="s">
        <v>86</v>
      </c>
      <c r="S447" s="120"/>
    </row>
    <row r="448" spans="1:19" ht="15.75" customHeight="1" x14ac:dyDescent="0.25">
      <c r="A448" s="58">
        <v>3202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226"/>
      <c r="M448" s="227"/>
      <c r="N448" s="228"/>
      <c r="O448" s="90"/>
      <c r="P448" s="91"/>
      <c r="Q448" s="91"/>
      <c r="R448" s="113"/>
      <c r="S448" s="120"/>
    </row>
    <row r="449" spans="1:19" ht="18" customHeight="1" x14ac:dyDescent="0.25">
      <c r="A449" s="28"/>
      <c r="B449" s="280" t="s">
        <v>111</v>
      </c>
      <c r="C449" s="280"/>
      <c r="D449" s="280"/>
      <c r="E449" s="280"/>
      <c r="F449" s="280"/>
      <c r="G449" s="280"/>
      <c r="H449" s="280"/>
      <c r="I449" s="280"/>
      <c r="J449" s="280"/>
      <c r="K449" s="93">
        <f>SUM(K433:K445)</f>
        <v>0</v>
      </c>
      <c r="L449" s="94" t="str">
        <f>IF(K441=0,"",K441/B433)</f>
        <v/>
      </c>
      <c r="M449" s="94" t="str">
        <f>IF(K449=0,"",K449/B433)</f>
        <v/>
      </c>
      <c r="N449" s="94" t="str">
        <f>IF(K441=0,"",M449-L449)</f>
        <v/>
      </c>
      <c r="O449" s="3"/>
      <c r="P449" s="29"/>
      <c r="Q449" s="22"/>
      <c r="R449" s="3"/>
      <c r="S449" s="120"/>
    </row>
    <row r="450" spans="1:19" ht="12.75" x14ac:dyDescent="0.2">
      <c r="L450" s="3"/>
      <c r="M450" s="3"/>
      <c r="O450" s="3"/>
    </row>
    <row r="451" spans="1:19" ht="12.75" customHeight="1" x14ac:dyDescent="0.2">
      <c r="L451" s="3"/>
      <c r="M451" s="3"/>
      <c r="O451" s="3"/>
    </row>
    <row r="452" spans="1:19" ht="12.75" customHeight="1" x14ac:dyDescent="0.2">
      <c r="L452" s="3"/>
      <c r="M452" s="3"/>
      <c r="O452" s="3"/>
    </row>
    <row r="453" spans="1:19" ht="12.75" customHeight="1" x14ac:dyDescent="0.2">
      <c r="L453" s="3"/>
      <c r="M453" s="3"/>
      <c r="O453" s="3"/>
    </row>
    <row r="454" spans="1:19" ht="12.75" customHeight="1" x14ac:dyDescent="0.2">
      <c r="L454" s="3"/>
      <c r="M454" s="3"/>
      <c r="O454" s="3"/>
    </row>
    <row r="455" spans="1:19" ht="12.75" customHeight="1" x14ac:dyDescent="0.2">
      <c r="L455" s="3"/>
      <c r="M455" s="3"/>
      <c r="O455" s="3"/>
    </row>
    <row r="456" spans="1:19" ht="12.75" customHeight="1" x14ac:dyDescent="0.2">
      <c r="L456" s="3"/>
      <c r="M456" s="3"/>
      <c r="O456" s="3"/>
    </row>
    <row r="457" spans="1:19" ht="12.75" customHeight="1" x14ac:dyDescent="0.2">
      <c r="L457" s="3"/>
      <c r="M457" s="3"/>
      <c r="O457" s="3"/>
    </row>
    <row r="458" spans="1:19" ht="12.75" customHeight="1" x14ac:dyDescent="0.2">
      <c r="L458" s="3"/>
      <c r="M458" s="3"/>
      <c r="O458" s="3"/>
    </row>
    <row r="459" spans="1:19" ht="12.75" customHeight="1" x14ac:dyDescent="0.2">
      <c r="L459" s="3"/>
      <c r="M459" s="3"/>
      <c r="O459" s="3"/>
    </row>
    <row r="460" spans="1:19" ht="12.75" customHeight="1" x14ac:dyDescent="0.2">
      <c r="L460" s="3"/>
      <c r="M460" s="3"/>
      <c r="O460" s="3"/>
    </row>
    <row r="461" spans="1:19" ht="12.75" customHeight="1" x14ac:dyDescent="0.2">
      <c r="L461" s="3"/>
      <c r="M461" s="3"/>
      <c r="O461" s="3"/>
    </row>
    <row r="462" spans="1:19" ht="12.75" customHeight="1" x14ac:dyDescent="0.2">
      <c r="L462" s="3"/>
      <c r="M462" s="3"/>
      <c r="O462" s="3"/>
    </row>
    <row r="463" spans="1:19" ht="12.75" customHeight="1" x14ac:dyDescent="0.2">
      <c r="L463" s="3"/>
      <c r="M463" s="3"/>
      <c r="O463" s="3"/>
    </row>
    <row r="464" spans="1:19" ht="12.75" customHeight="1" x14ac:dyDescent="0.2">
      <c r="L464" s="3"/>
      <c r="M464" s="3"/>
      <c r="O464" s="3"/>
    </row>
    <row r="465" spans="12:15" ht="12.75" customHeight="1" x14ac:dyDescent="0.2">
      <c r="L465" s="3"/>
      <c r="M465" s="3"/>
      <c r="O465" s="3"/>
    </row>
    <row r="466" spans="12:15" ht="12.75" customHeight="1" x14ac:dyDescent="0.2">
      <c r="L466" s="3"/>
      <c r="M466" s="3"/>
      <c r="O466" s="3"/>
    </row>
    <row r="467" spans="12:15" ht="12.75" customHeight="1" x14ac:dyDescent="0.2">
      <c r="L467" s="3"/>
      <c r="M467" s="3"/>
      <c r="O467" s="3"/>
    </row>
    <row r="468" spans="12:15" ht="12.75" customHeight="1" x14ac:dyDescent="0.2">
      <c r="L468" s="3"/>
      <c r="M468" s="3"/>
      <c r="O468" s="3"/>
    </row>
    <row r="469" spans="12:15" ht="12.75" customHeight="1" x14ac:dyDescent="0.2">
      <c r="L469" s="3"/>
      <c r="M469" s="3"/>
      <c r="O469" s="3"/>
    </row>
    <row r="470" spans="12:15" ht="12.75" customHeight="1" x14ac:dyDescent="0.2">
      <c r="L470" s="3"/>
      <c r="M470" s="3"/>
      <c r="O470" s="3"/>
    </row>
    <row r="471" spans="12:15" ht="12.75" customHeight="1" x14ac:dyDescent="0.2">
      <c r="L471" s="3"/>
      <c r="M471" s="3"/>
      <c r="O471" s="3"/>
    </row>
    <row r="472" spans="12:15" ht="12.75" customHeight="1" x14ac:dyDescent="0.2">
      <c r="L472" s="3"/>
      <c r="M472" s="3"/>
      <c r="O472" s="3"/>
    </row>
    <row r="473" spans="12:15" ht="12.75" customHeight="1" x14ac:dyDescent="0.2">
      <c r="L473" s="3"/>
      <c r="M473" s="3"/>
      <c r="O473" s="3"/>
    </row>
    <row r="474" spans="12:15" ht="12.75" customHeight="1" x14ac:dyDescent="0.2">
      <c r="L474" s="3"/>
      <c r="M474" s="3"/>
      <c r="O474" s="3"/>
    </row>
    <row r="475" spans="12:15" ht="12.75" customHeight="1" x14ac:dyDescent="0.2">
      <c r="L475" s="3"/>
      <c r="M475" s="3"/>
      <c r="O475" s="3"/>
    </row>
    <row r="476" spans="12:15" ht="12.75" customHeight="1" x14ac:dyDescent="0.2">
      <c r="L476" s="3"/>
      <c r="M476" s="3"/>
      <c r="O476" s="3"/>
    </row>
    <row r="477" spans="12:15" ht="12.75" customHeight="1" x14ac:dyDescent="0.2">
      <c r="L477" s="3"/>
      <c r="M477" s="3"/>
      <c r="O477" s="3"/>
    </row>
    <row r="478" spans="12:15" ht="12.75" customHeight="1" x14ac:dyDescent="0.2">
      <c r="L478" s="3"/>
      <c r="M478" s="3"/>
      <c r="O478" s="3"/>
    </row>
    <row r="479" spans="12:15" ht="12.75" customHeight="1" x14ac:dyDescent="0.2">
      <c r="L479" s="3"/>
      <c r="M479" s="3"/>
      <c r="O479" s="3"/>
    </row>
    <row r="480" spans="12:15" ht="12.75" customHeight="1" x14ac:dyDescent="0.2">
      <c r="L480" s="3"/>
      <c r="M480" s="3"/>
      <c r="O480" s="3"/>
    </row>
    <row r="481" spans="12:15" ht="12.75" customHeight="1" x14ac:dyDescent="0.2">
      <c r="L481" s="3"/>
      <c r="M481" s="3"/>
      <c r="O481" s="3"/>
    </row>
    <row r="482" spans="12:15" ht="12.75" customHeight="1" x14ac:dyDescent="0.2">
      <c r="L482" s="3"/>
      <c r="M482" s="3"/>
      <c r="O482" s="3"/>
    </row>
    <row r="483" spans="12:15" ht="12.75" customHeight="1" x14ac:dyDescent="0.2">
      <c r="L483" s="3"/>
      <c r="M483" s="3"/>
      <c r="O483" s="3"/>
    </row>
    <row r="484" spans="12:15" ht="12.75" customHeight="1" x14ac:dyDescent="0.2">
      <c r="L484" s="3"/>
      <c r="M484" s="3"/>
      <c r="O484" s="3"/>
    </row>
    <row r="485" spans="12:15" ht="12.75" customHeight="1" x14ac:dyDescent="0.2">
      <c r="L485" s="3"/>
      <c r="M485" s="3"/>
      <c r="O485" s="3"/>
    </row>
    <row r="486" spans="12:15" ht="12.75" customHeight="1" x14ac:dyDescent="0.2">
      <c r="L486" s="3"/>
      <c r="M486" s="3"/>
      <c r="O486" s="3"/>
    </row>
    <row r="487" spans="12:15" ht="12.75" customHeight="1" x14ac:dyDescent="0.2">
      <c r="L487" s="3"/>
      <c r="M487" s="3"/>
      <c r="O487" s="3"/>
    </row>
    <row r="488" spans="12:15" ht="12.75" customHeight="1" x14ac:dyDescent="0.2">
      <c r="L488" s="3"/>
      <c r="M488" s="3"/>
      <c r="O488" s="3"/>
    </row>
    <row r="489" spans="12:15" ht="12.75" customHeight="1" x14ac:dyDescent="0.2">
      <c r="L489" s="3"/>
      <c r="M489" s="3"/>
      <c r="O489" s="3"/>
    </row>
    <row r="490" spans="12:15" ht="12.75" customHeight="1" x14ac:dyDescent="0.2">
      <c r="L490" s="3"/>
      <c r="M490" s="3"/>
      <c r="O490" s="3"/>
    </row>
    <row r="491" spans="12:15" ht="12.75" customHeight="1" x14ac:dyDescent="0.2">
      <c r="L491" s="3"/>
      <c r="M491" s="3"/>
      <c r="O491" s="3"/>
    </row>
    <row r="492" spans="12:15" ht="12.75" customHeight="1" x14ac:dyDescent="0.2">
      <c r="L492" s="3"/>
      <c r="M492" s="3"/>
      <c r="O492" s="3"/>
    </row>
    <row r="493" spans="12:15" ht="12.75" customHeight="1" x14ac:dyDescent="0.2">
      <c r="L493" s="3"/>
      <c r="M493" s="3"/>
      <c r="O493" s="3"/>
    </row>
    <row r="494" spans="12:15" ht="12.75" customHeight="1" x14ac:dyDescent="0.2">
      <c r="L494" s="3"/>
      <c r="M494" s="3"/>
      <c r="O494" s="3"/>
    </row>
    <row r="495" spans="12:15" ht="12.75" customHeight="1" x14ac:dyDescent="0.2">
      <c r="L495" s="3"/>
      <c r="M495" s="3"/>
      <c r="O495" s="3"/>
    </row>
    <row r="496" spans="12:15" ht="12.75" customHeight="1" x14ac:dyDescent="0.2">
      <c r="L496" s="3"/>
      <c r="M496" s="3"/>
      <c r="O496" s="3"/>
    </row>
    <row r="497" spans="12:15" ht="12.75" customHeight="1" x14ac:dyDescent="0.2">
      <c r="L497" s="3"/>
      <c r="M497" s="3"/>
      <c r="O497" s="3"/>
    </row>
    <row r="498" spans="12:15" ht="12.75" customHeight="1" x14ac:dyDescent="0.2">
      <c r="L498" s="3"/>
      <c r="M498" s="3"/>
      <c r="O498" s="3"/>
    </row>
    <row r="499" spans="12:15" ht="12.75" customHeight="1" x14ac:dyDescent="0.2">
      <c r="L499" s="3"/>
      <c r="M499" s="3"/>
      <c r="O499" s="3"/>
    </row>
    <row r="500" spans="12:15" ht="12.75" customHeight="1" x14ac:dyDescent="0.2">
      <c r="L500" s="3"/>
      <c r="M500" s="3"/>
      <c r="O500" s="3"/>
    </row>
    <row r="501" spans="12:15" ht="12.75" customHeight="1" x14ac:dyDescent="0.2">
      <c r="L501" s="3"/>
      <c r="M501" s="3"/>
      <c r="O501" s="3"/>
    </row>
    <row r="502" spans="12:15" ht="12.75" customHeight="1" x14ac:dyDescent="0.2">
      <c r="L502" s="3"/>
      <c r="M502" s="3"/>
      <c r="O502" s="3"/>
    </row>
    <row r="503" spans="12:15" ht="12.75" customHeight="1" x14ac:dyDescent="0.2">
      <c r="L503" s="3"/>
      <c r="M503" s="3"/>
      <c r="O503" s="3"/>
    </row>
    <row r="504" spans="12:15" ht="12.75" customHeight="1" x14ac:dyDescent="0.2">
      <c r="L504" s="3"/>
      <c r="M504" s="3"/>
      <c r="O504" s="3"/>
    </row>
    <row r="505" spans="12:15" ht="12.75" customHeight="1" x14ac:dyDescent="0.2">
      <c r="L505" s="3"/>
      <c r="M505" s="3"/>
      <c r="O505" s="3"/>
    </row>
    <row r="506" spans="12:15" ht="12.75" customHeight="1" x14ac:dyDescent="0.2">
      <c r="L506" s="3"/>
      <c r="M506" s="3"/>
      <c r="O506" s="3"/>
    </row>
    <row r="507" spans="12:15" ht="12.75" customHeight="1" x14ac:dyDescent="0.2">
      <c r="L507" s="3"/>
      <c r="M507" s="3"/>
      <c r="O507" s="3"/>
    </row>
    <row r="508" spans="12:15" ht="12.75" customHeight="1" x14ac:dyDescent="0.2">
      <c r="L508" s="3"/>
      <c r="M508" s="3"/>
      <c r="O508" s="3"/>
    </row>
    <row r="509" spans="12:15" ht="12.75" customHeight="1" x14ac:dyDescent="0.2">
      <c r="L509" s="3"/>
      <c r="M509" s="3"/>
      <c r="O509" s="3"/>
    </row>
    <row r="510" spans="12:15" ht="12.75" customHeight="1" x14ac:dyDescent="0.2">
      <c r="L510" s="3"/>
      <c r="M510" s="3"/>
      <c r="O510" s="3"/>
    </row>
    <row r="511" spans="12:15" ht="12.75" customHeight="1" x14ac:dyDescent="0.2">
      <c r="L511" s="3"/>
      <c r="M511" s="3"/>
      <c r="O511" s="3"/>
    </row>
    <row r="512" spans="12:15" ht="12.75" customHeight="1" x14ac:dyDescent="0.2">
      <c r="L512" s="3"/>
      <c r="M512" s="3"/>
      <c r="O512" s="3"/>
    </row>
    <row r="513" spans="12:15" ht="12.75" customHeight="1" x14ac:dyDescent="0.2">
      <c r="L513" s="3"/>
      <c r="M513" s="3"/>
      <c r="O513" s="3"/>
    </row>
    <row r="514" spans="12:15" ht="12.75" customHeight="1" x14ac:dyDescent="0.2">
      <c r="L514" s="3"/>
      <c r="M514" s="3"/>
      <c r="O514" s="3"/>
    </row>
    <row r="515" spans="12:15" ht="12.75" customHeight="1" x14ac:dyDescent="0.2">
      <c r="L515" s="3"/>
      <c r="M515" s="3"/>
      <c r="O515" s="3"/>
    </row>
    <row r="516" spans="12:15" ht="12.75" customHeight="1" x14ac:dyDescent="0.2">
      <c r="L516" s="3"/>
      <c r="M516" s="3"/>
      <c r="O516" s="3"/>
    </row>
    <row r="517" spans="12:15" ht="12.75" customHeight="1" x14ac:dyDescent="0.2">
      <c r="L517" s="3"/>
      <c r="M517" s="3"/>
      <c r="O517" s="3"/>
    </row>
    <row r="518" spans="12:15" ht="12.75" customHeight="1" x14ac:dyDescent="0.2">
      <c r="L518" s="3"/>
      <c r="M518" s="3"/>
      <c r="O518" s="3"/>
    </row>
    <row r="519" spans="12:15" ht="12.75" customHeight="1" x14ac:dyDescent="0.2">
      <c r="L519" s="3"/>
      <c r="M519" s="3"/>
      <c r="O519" s="3"/>
    </row>
    <row r="520" spans="12:15" ht="12.75" customHeight="1" x14ac:dyDescent="0.2">
      <c r="L520" s="3"/>
      <c r="M520" s="3"/>
      <c r="O520" s="3"/>
    </row>
    <row r="521" spans="12:15" ht="12.75" customHeight="1" x14ac:dyDescent="0.2">
      <c r="L521" s="3"/>
      <c r="M521" s="3"/>
      <c r="O521" s="3"/>
    </row>
    <row r="522" spans="12:15" ht="12.75" customHeight="1" x14ac:dyDescent="0.2">
      <c r="L522" s="3"/>
      <c r="M522" s="3"/>
      <c r="O522" s="3"/>
    </row>
    <row r="523" spans="12:15" ht="12.75" customHeight="1" x14ac:dyDescent="0.2">
      <c r="L523" s="3"/>
      <c r="M523" s="3"/>
      <c r="O523" s="3"/>
    </row>
    <row r="524" spans="12:15" ht="12.75" customHeight="1" x14ac:dyDescent="0.2">
      <c r="L524" s="3"/>
      <c r="M524" s="3"/>
      <c r="O524" s="3"/>
    </row>
    <row r="525" spans="12:15" ht="12.75" customHeight="1" x14ac:dyDescent="0.2">
      <c r="L525" s="3"/>
      <c r="M525" s="3"/>
      <c r="O525" s="3"/>
    </row>
    <row r="526" spans="12:15" ht="12.75" customHeight="1" x14ac:dyDescent="0.2">
      <c r="L526" s="3"/>
      <c r="M526" s="3"/>
      <c r="O526" s="3"/>
    </row>
    <row r="527" spans="12:15" ht="12.75" customHeight="1" x14ac:dyDescent="0.2">
      <c r="L527" s="3"/>
      <c r="M527" s="3"/>
      <c r="O527" s="3"/>
    </row>
    <row r="528" spans="12:15" ht="12.75" customHeight="1" x14ac:dyDescent="0.2">
      <c r="L528" s="3"/>
      <c r="M528" s="3"/>
      <c r="O528" s="3"/>
    </row>
    <row r="529" spans="12:15" ht="12.75" customHeight="1" x14ac:dyDescent="0.2">
      <c r="L529" s="3"/>
      <c r="M529" s="3"/>
      <c r="O529" s="3"/>
    </row>
    <row r="530" spans="12:15" ht="12.75" customHeight="1" x14ac:dyDescent="0.2">
      <c r="L530" s="3"/>
      <c r="M530" s="3"/>
      <c r="O530" s="3"/>
    </row>
    <row r="531" spans="12:15" ht="12.75" customHeight="1" x14ac:dyDescent="0.2">
      <c r="L531" s="3"/>
      <c r="M531" s="3"/>
      <c r="O531" s="3"/>
    </row>
    <row r="532" spans="12:15" ht="12.75" customHeight="1" x14ac:dyDescent="0.2">
      <c r="L532" s="3"/>
      <c r="M532" s="3"/>
      <c r="O532" s="3"/>
    </row>
    <row r="533" spans="12:15" ht="12.75" customHeight="1" x14ac:dyDescent="0.2">
      <c r="L533" s="3"/>
      <c r="M533" s="3"/>
      <c r="O533" s="3"/>
    </row>
    <row r="534" spans="12:15" ht="12.75" customHeight="1" x14ac:dyDescent="0.2">
      <c r="L534" s="3"/>
      <c r="M534" s="3"/>
      <c r="O534" s="3"/>
    </row>
    <row r="535" spans="12:15" ht="12.75" customHeight="1" x14ac:dyDescent="0.2">
      <c r="L535" s="3"/>
      <c r="M535" s="3"/>
      <c r="O535" s="3"/>
    </row>
    <row r="536" spans="12:15" ht="12.75" customHeight="1" x14ac:dyDescent="0.2">
      <c r="L536" s="3"/>
      <c r="M536" s="3"/>
      <c r="O536" s="3"/>
    </row>
    <row r="537" spans="12:15" ht="12.75" customHeight="1" x14ac:dyDescent="0.2">
      <c r="L537" s="3"/>
      <c r="M537" s="3"/>
      <c r="O537" s="3"/>
    </row>
    <row r="538" spans="12:15" ht="12.75" customHeight="1" x14ac:dyDescent="0.2">
      <c r="L538" s="3"/>
      <c r="M538" s="3"/>
      <c r="O538" s="3"/>
    </row>
    <row r="539" spans="12:15" ht="12.75" customHeight="1" x14ac:dyDescent="0.2">
      <c r="L539" s="3"/>
      <c r="M539" s="3"/>
      <c r="O539" s="3"/>
    </row>
    <row r="540" spans="12:15" ht="12.75" customHeight="1" x14ac:dyDescent="0.2">
      <c r="L540" s="3"/>
      <c r="M540" s="3"/>
      <c r="O540" s="3"/>
    </row>
    <row r="541" spans="12:15" ht="12.75" customHeight="1" x14ac:dyDescent="0.2">
      <c r="L541" s="3"/>
      <c r="M541" s="3"/>
      <c r="O541" s="3"/>
    </row>
    <row r="542" spans="12:15" ht="12.75" customHeight="1" x14ac:dyDescent="0.2">
      <c r="L542" s="3"/>
      <c r="M542" s="3"/>
      <c r="O542" s="3"/>
    </row>
    <row r="543" spans="12:15" ht="12.75" customHeight="1" x14ac:dyDescent="0.2">
      <c r="L543" s="3"/>
      <c r="M543" s="3"/>
      <c r="O543" s="3"/>
    </row>
    <row r="544" spans="12:15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</sheetData>
  <mergeCells count="240">
    <mergeCell ref="B273:J273"/>
    <mergeCell ref="B295:J295"/>
    <mergeCell ref="B317:J317"/>
    <mergeCell ref="B339:J339"/>
    <mergeCell ref="B361:J361"/>
    <mergeCell ref="B383:J383"/>
    <mergeCell ref="B405:J405"/>
    <mergeCell ref="B320:J320"/>
    <mergeCell ref="B276:J276"/>
    <mergeCell ref="B4:J4"/>
    <mergeCell ref="B27:J27"/>
    <mergeCell ref="B50:J50"/>
    <mergeCell ref="B73:J73"/>
    <mergeCell ref="B96:J96"/>
    <mergeCell ref="B24:J24"/>
    <mergeCell ref="B47:J47"/>
    <mergeCell ref="B70:J70"/>
    <mergeCell ref="B93:J93"/>
    <mergeCell ref="B28:J28"/>
    <mergeCell ref="B449:J449"/>
    <mergeCell ref="Q409:Q410"/>
    <mergeCell ref="R409:R410"/>
    <mergeCell ref="B408:J408"/>
    <mergeCell ref="A409:A410"/>
    <mergeCell ref="B409:J409"/>
    <mergeCell ref="K409:K410"/>
    <mergeCell ref="L409:L410"/>
    <mergeCell ref="M409:M410"/>
    <mergeCell ref="N409:N410"/>
    <mergeCell ref="O409:O410"/>
    <mergeCell ref="P409:P410"/>
    <mergeCell ref="B427:J427"/>
    <mergeCell ref="Q431:Q432"/>
    <mergeCell ref="R431:R432"/>
    <mergeCell ref="B430:J430"/>
    <mergeCell ref="A431:A432"/>
    <mergeCell ref="B431:J431"/>
    <mergeCell ref="K431:K432"/>
    <mergeCell ref="L431:L432"/>
    <mergeCell ref="M431:M432"/>
    <mergeCell ref="N431:N432"/>
    <mergeCell ref="O431:O432"/>
    <mergeCell ref="P431:P432"/>
    <mergeCell ref="Q387:Q388"/>
    <mergeCell ref="R387:R388"/>
    <mergeCell ref="B386:J386"/>
    <mergeCell ref="A387:A388"/>
    <mergeCell ref="B387:J387"/>
    <mergeCell ref="K387:K388"/>
    <mergeCell ref="L387:L388"/>
    <mergeCell ref="M387:M388"/>
    <mergeCell ref="N387:N388"/>
    <mergeCell ref="O387:O388"/>
    <mergeCell ref="P387:P388"/>
    <mergeCell ref="N211:N212"/>
    <mergeCell ref="O211:O212"/>
    <mergeCell ref="P211:P212"/>
    <mergeCell ref="Q211:Q212"/>
    <mergeCell ref="R211:R212"/>
    <mergeCell ref="B210:J210"/>
    <mergeCell ref="A211:A212"/>
    <mergeCell ref="B211:J211"/>
    <mergeCell ref="K211:K212"/>
    <mergeCell ref="L211:L212"/>
    <mergeCell ref="M211:M212"/>
    <mergeCell ref="N189:N190"/>
    <mergeCell ref="O189:O190"/>
    <mergeCell ref="P189:P190"/>
    <mergeCell ref="Q189:Q190"/>
    <mergeCell ref="R189:R190"/>
    <mergeCell ref="B188:J188"/>
    <mergeCell ref="A189:A190"/>
    <mergeCell ref="B189:J189"/>
    <mergeCell ref="K189:K190"/>
    <mergeCell ref="L189:L190"/>
    <mergeCell ref="M189:M190"/>
    <mergeCell ref="P120:P121"/>
    <mergeCell ref="Q120:Q121"/>
    <mergeCell ref="N120:N121"/>
    <mergeCell ref="N166:N167"/>
    <mergeCell ref="O166:O167"/>
    <mergeCell ref="P166:P167"/>
    <mergeCell ref="Q166:Q167"/>
    <mergeCell ref="R166:R167"/>
    <mergeCell ref="B165:J165"/>
    <mergeCell ref="B166:J166"/>
    <mergeCell ref="K166:K167"/>
    <mergeCell ref="L166:L167"/>
    <mergeCell ref="M166:M167"/>
    <mergeCell ref="A365:A366"/>
    <mergeCell ref="B365:J365"/>
    <mergeCell ref="K365:K366"/>
    <mergeCell ref="L365:L366"/>
    <mergeCell ref="M365:M366"/>
    <mergeCell ref="N97:N98"/>
    <mergeCell ref="O97:O98"/>
    <mergeCell ref="P97:P98"/>
    <mergeCell ref="Q97:Q98"/>
    <mergeCell ref="B97:J97"/>
    <mergeCell ref="K97:K98"/>
    <mergeCell ref="B119:J119"/>
    <mergeCell ref="A120:A121"/>
    <mergeCell ref="B120:J120"/>
    <mergeCell ref="K120:K121"/>
    <mergeCell ref="L120:L121"/>
    <mergeCell ref="M120:M121"/>
    <mergeCell ref="B162:J162"/>
    <mergeCell ref="N143:N144"/>
    <mergeCell ref="O143:O144"/>
    <mergeCell ref="P143:P144"/>
    <mergeCell ref="Q143:Q144"/>
    <mergeCell ref="B142:J142"/>
    <mergeCell ref="A143:A144"/>
    <mergeCell ref="R74:R75"/>
    <mergeCell ref="B74:J74"/>
    <mergeCell ref="K74:K75"/>
    <mergeCell ref="L74:L75"/>
    <mergeCell ref="K28:K29"/>
    <mergeCell ref="N365:N366"/>
    <mergeCell ref="O365:O366"/>
    <mergeCell ref="P365:P366"/>
    <mergeCell ref="Q365:Q366"/>
    <mergeCell ref="R365:R366"/>
    <mergeCell ref="B364:J364"/>
    <mergeCell ref="R97:R98"/>
    <mergeCell ref="N74:N75"/>
    <mergeCell ref="O74:O75"/>
    <mergeCell ref="P74:P75"/>
    <mergeCell ref="Q74:Q75"/>
    <mergeCell ref="R120:R121"/>
    <mergeCell ref="R143:R144"/>
    <mergeCell ref="B143:J143"/>
    <mergeCell ref="K143:K144"/>
    <mergeCell ref="L143:L144"/>
    <mergeCell ref="M143:M144"/>
    <mergeCell ref="B139:J139"/>
    <mergeCell ref="O120:O121"/>
    <mergeCell ref="R28:R29"/>
    <mergeCell ref="N5:N6"/>
    <mergeCell ref="O5:O6"/>
    <mergeCell ref="P5:P6"/>
    <mergeCell ref="Q5:Q6"/>
    <mergeCell ref="R5:R6"/>
    <mergeCell ref="R51:R52"/>
    <mergeCell ref="M51:M52"/>
    <mergeCell ref="N51:N52"/>
    <mergeCell ref="O51:O52"/>
    <mergeCell ref="P51:P52"/>
    <mergeCell ref="Q51:Q52"/>
    <mergeCell ref="M28:M29"/>
    <mergeCell ref="N28:N29"/>
    <mergeCell ref="O28:O29"/>
    <mergeCell ref="P28:P29"/>
    <mergeCell ref="Q28:Q29"/>
    <mergeCell ref="L28:L29"/>
    <mergeCell ref="A5:A6"/>
    <mergeCell ref="B5:J5"/>
    <mergeCell ref="K5:K6"/>
    <mergeCell ref="L5:L6"/>
    <mergeCell ref="M5:M6"/>
    <mergeCell ref="B232:J232"/>
    <mergeCell ref="A28:A29"/>
    <mergeCell ref="A51:A52"/>
    <mergeCell ref="B51:J51"/>
    <mergeCell ref="K51:K52"/>
    <mergeCell ref="L51:L52"/>
    <mergeCell ref="A74:A75"/>
    <mergeCell ref="A97:A98"/>
    <mergeCell ref="L97:L98"/>
    <mergeCell ref="M97:M98"/>
    <mergeCell ref="B185:J185"/>
    <mergeCell ref="B207:J207"/>
    <mergeCell ref="B229:J229"/>
    <mergeCell ref="B116:J116"/>
    <mergeCell ref="M74:M75"/>
    <mergeCell ref="A166:A167"/>
    <mergeCell ref="R343:R344"/>
    <mergeCell ref="B342:J342"/>
    <mergeCell ref="A343:A344"/>
    <mergeCell ref="B343:J343"/>
    <mergeCell ref="K343:K344"/>
    <mergeCell ref="L343:L344"/>
    <mergeCell ref="M343:M344"/>
    <mergeCell ref="N321:N322"/>
    <mergeCell ref="O321:O322"/>
    <mergeCell ref="P321:P322"/>
    <mergeCell ref="Q321:Q322"/>
    <mergeCell ref="R321:R322"/>
    <mergeCell ref="A321:A322"/>
    <mergeCell ref="B321:J321"/>
    <mergeCell ref="K321:K322"/>
    <mergeCell ref="L321:L322"/>
    <mergeCell ref="M321:M322"/>
    <mergeCell ref="P343:P344"/>
    <mergeCell ref="Q343:Q344"/>
    <mergeCell ref="N343:N344"/>
    <mergeCell ref="O343:O344"/>
    <mergeCell ref="R299:R300"/>
    <mergeCell ref="B298:J298"/>
    <mergeCell ref="A299:A300"/>
    <mergeCell ref="B299:J299"/>
    <mergeCell ref="K299:K300"/>
    <mergeCell ref="L299:L300"/>
    <mergeCell ref="M299:M300"/>
    <mergeCell ref="N277:N278"/>
    <mergeCell ref="O277:O278"/>
    <mergeCell ref="P277:P278"/>
    <mergeCell ref="Q277:Q278"/>
    <mergeCell ref="R277:R278"/>
    <mergeCell ref="A277:A278"/>
    <mergeCell ref="B277:J277"/>
    <mergeCell ref="K277:K278"/>
    <mergeCell ref="L277:L278"/>
    <mergeCell ref="M277:M278"/>
    <mergeCell ref="N299:N300"/>
    <mergeCell ref="O299:O300"/>
    <mergeCell ref="P299:P300"/>
    <mergeCell ref="Q299:Q300"/>
    <mergeCell ref="R255:R256"/>
    <mergeCell ref="B254:J254"/>
    <mergeCell ref="A255:A256"/>
    <mergeCell ref="B255:J255"/>
    <mergeCell ref="K255:K256"/>
    <mergeCell ref="L255:L256"/>
    <mergeCell ref="M255:M256"/>
    <mergeCell ref="N233:N234"/>
    <mergeCell ref="O233:O234"/>
    <mergeCell ref="P233:P234"/>
    <mergeCell ref="Q233:Q234"/>
    <mergeCell ref="R233:R234"/>
    <mergeCell ref="A233:A234"/>
    <mergeCell ref="B233:J233"/>
    <mergeCell ref="K233:K234"/>
    <mergeCell ref="L233:L234"/>
    <mergeCell ref="M233:M234"/>
    <mergeCell ref="N255:N256"/>
    <mergeCell ref="O255:O256"/>
    <mergeCell ref="P255:P256"/>
    <mergeCell ref="Q255:Q256"/>
    <mergeCell ref="B251:J25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AV1000"/>
  <sheetViews>
    <sheetView topLeftCell="A474" workbookViewId="0">
      <selection activeCell="I385" sqref="I385"/>
    </sheetView>
  </sheetViews>
  <sheetFormatPr baseColWidth="10" defaultColWidth="12.5703125" defaultRowHeight="15" customHeight="1" x14ac:dyDescent="0.2"/>
  <cols>
    <col min="1" max="1" width="8.5703125" customWidth="1"/>
    <col min="2" max="10" width="7.140625" customWidth="1"/>
    <col min="11" max="11" width="15.7109375" style="180" bestFit="1" customWidth="1"/>
    <col min="12" max="18" width="12.85546875" customWidth="1"/>
    <col min="19" max="19" width="10" customWidth="1"/>
    <col min="20" max="20" width="8.5703125" customWidth="1"/>
    <col min="21" max="48" width="10" customWidth="1"/>
  </cols>
  <sheetData>
    <row r="1" spans="1:38" ht="12.75" customHeight="1" x14ac:dyDescent="0.2">
      <c r="K1" s="184"/>
      <c r="L1" s="3"/>
      <c r="M1" s="3"/>
      <c r="O1" s="3"/>
    </row>
    <row r="2" spans="1:38" ht="12.75" customHeight="1" x14ac:dyDescent="0.3">
      <c r="A2" s="38" t="s">
        <v>63</v>
      </c>
      <c r="L2" s="3"/>
      <c r="M2" s="3"/>
      <c r="O2" s="3"/>
    </row>
    <row r="3" spans="1:38" ht="25.5" customHeight="1" x14ac:dyDescent="0.2">
      <c r="B3" s="285" t="s">
        <v>2</v>
      </c>
      <c r="C3" s="286"/>
      <c r="D3" s="286"/>
      <c r="E3" s="286"/>
      <c r="F3" s="286"/>
      <c r="G3" s="286"/>
      <c r="H3" s="286"/>
      <c r="I3" s="286"/>
      <c r="J3" s="286"/>
      <c r="L3" s="4" t="s">
        <v>3</v>
      </c>
      <c r="M3" s="4" t="s">
        <v>4</v>
      </c>
      <c r="N3" s="5" t="s">
        <v>5</v>
      </c>
      <c r="O3" s="4" t="s">
        <v>6</v>
      </c>
      <c r="P3" s="6" t="s">
        <v>7</v>
      </c>
      <c r="Q3" s="6" t="s">
        <v>8</v>
      </c>
      <c r="R3" s="7" t="s">
        <v>9</v>
      </c>
      <c r="S3" s="7"/>
      <c r="T3" s="7"/>
      <c r="U3" s="7"/>
      <c r="V3" s="7"/>
      <c r="W3" s="7"/>
      <c r="X3" s="7"/>
      <c r="Y3" s="7"/>
      <c r="Z3" s="7"/>
      <c r="AC3" s="8" t="s">
        <v>6</v>
      </c>
      <c r="AD3" s="8"/>
      <c r="AE3" s="8"/>
      <c r="AF3" s="8"/>
      <c r="AG3" s="8"/>
      <c r="AH3" s="8"/>
      <c r="AI3" s="8"/>
      <c r="AJ3" s="8"/>
      <c r="AK3" s="8"/>
      <c r="AL3" s="8"/>
    </row>
    <row r="4" spans="1:38" ht="12.75" customHeight="1" x14ac:dyDescent="0.2">
      <c r="A4" s="135" t="s">
        <v>10</v>
      </c>
      <c r="B4" s="136">
        <v>1</v>
      </c>
      <c r="C4" s="136">
        <v>2</v>
      </c>
      <c r="D4" s="136">
        <v>3</v>
      </c>
      <c r="E4" s="136">
        <v>4</v>
      </c>
      <c r="F4" s="136">
        <v>5</v>
      </c>
      <c r="G4" s="136">
        <v>6</v>
      </c>
      <c r="H4" s="136">
        <v>7</v>
      </c>
      <c r="I4" s="136">
        <v>8</v>
      </c>
      <c r="J4" s="136">
        <v>9</v>
      </c>
      <c r="K4" s="210" t="s">
        <v>11</v>
      </c>
      <c r="L4" s="11"/>
      <c r="M4" s="11"/>
      <c r="N4" s="12"/>
      <c r="O4" s="13"/>
      <c r="P4" s="14"/>
      <c r="Q4" s="14"/>
      <c r="R4" s="3"/>
      <c r="S4" s="3"/>
      <c r="T4" s="3"/>
      <c r="U4" s="3"/>
      <c r="V4" s="3"/>
      <c r="W4" s="3"/>
      <c r="X4" s="3"/>
      <c r="Y4" s="3"/>
      <c r="Z4" s="3"/>
      <c r="AC4" s="283" t="s">
        <v>12</v>
      </c>
      <c r="AD4" s="282"/>
      <c r="AE4" s="282"/>
      <c r="AF4" s="282"/>
      <c r="AG4" s="282"/>
      <c r="AH4" s="282"/>
      <c r="AI4" s="282"/>
      <c r="AJ4" s="282"/>
      <c r="AK4" s="282"/>
      <c r="AL4" s="282"/>
    </row>
    <row r="5" spans="1:38" ht="12.75" customHeight="1" x14ac:dyDescent="0.2">
      <c r="A5" s="26" t="s">
        <v>14</v>
      </c>
      <c r="B5" s="10">
        <v>96</v>
      </c>
      <c r="C5" s="10"/>
      <c r="D5" s="10"/>
      <c r="E5" s="10"/>
      <c r="F5" s="10"/>
      <c r="G5" s="10"/>
      <c r="H5" s="10"/>
      <c r="I5" s="10"/>
      <c r="J5" s="10"/>
      <c r="K5" s="181"/>
      <c r="L5" s="11"/>
      <c r="M5" s="11"/>
      <c r="N5" s="12"/>
      <c r="O5" s="13"/>
      <c r="P5" s="17">
        <f>B5</f>
        <v>96</v>
      </c>
      <c r="Q5" s="14"/>
      <c r="R5" s="3"/>
      <c r="S5" s="3"/>
      <c r="T5" s="2" t="s">
        <v>3</v>
      </c>
      <c r="Z5" s="3"/>
      <c r="AB5" s="18" t="s">
        <v>13</v>
      </c>
      <c r="AC5" s="20" t="s">
        <v>14</v>
      </c>
      <c r="AD5" s="20" t="s">
        <v>15</v>
      </c>
      <c r="AE5" s="20" t="s">
        <v>16</v>
      </c>
      <c r="AF5" s="20" t="s">
        <v>17</v>
      </c>
      <c r="AG5" s="20" t="s">
        <v>18</v>
      </c>
      <c r="AH5" s="20" t="s">
        <v>19</v>
      </c>
      <c r="AI5" s="20" t="s">
        <v>20</v>
      </c>
      <c r="AJ5" s="20" t="s">
        <v>21</v>
      </c>
      <c r="AK5" s="20" t="s">
        <v>22</v>
      </c>
      <c r="AL5" s="20" t="s">
        <v>23</v>
      </c>
    </row>
    <row r="6" spans="1:38" ht="12.75" customHeight="1" x14ac:dyDescent="0.2">
      <c r="A6" s="26" t="s">
        <v>15</v>
      </c>
      <c r="B6" s="10">
        <v>2</v>
      </c>
      <c r="C6" s="10">
        <v>72</v>
      </c>
      <c r="D6" s="10"/>
      <c r="E6" s="10"/>
      <c r="F6" s="10"/>
      <c r="G6" s="10"/>
      <c r="H6" s="10"/>
      <c r="I6" s="10"/>
      <c r="J6" s="10"/>
      <c r="K6" s="181"/>
      <c r="L6" s="11"/>
      <c r="M6" s="11"/>
      <c r="N6" s="12"/>
      <c r="O6" s="13">
        <f>C6/B5</f>
        <v>0.75</v>
      </c>
      <c r="P6" s="21">
        <v>74</v>
      </c>
      <c r="Q6" s="22">
        <f t="shared" ref="Q6:Q13" si="0">P6/P5</f>
        <v>0.77083333333333337</v>
      </c>
      <c r="R6" s="3">
        <f t="shared" ref="R6:R13" si="1">100%-Q6</f>
        <v>0.22916666666666663</v>
      </c>
      <c r="S6" s="3"/>
      <c r="T6" s="27" t="s">
        <v>14</v>
      </c>
      <c r="U6" s="3">
        <f>L19</f>
        <v>0.33333333333333331</v>
      </c>
      <c r="Z6" s="3"/>
      <c r="AB6" s="23" t="s">
        <v>37</v>
      </c>
      <c r="AC6" s="24">
        <f t="shared" ref="AC6:AC13" si="2">O6</f>
        <v>0.75</v>
      </c>
      <c r="AD6" s="24">
        <f t="shared" ref="AD6:AD13" si="3">O26</f>
        <v>0.71755725190839692</v>
      </c>
      <c r="AE6" s="24">
        <f t="shared" ref="AE6:AE13" si="4">O48</f>
        <v>0.81372549019607843</v>
      </c>
      <c r="AF6" s="24">
        <f t="shared" ref="AF6:AF12" si="5">O68</f>
        <v>0.81182795698924726</v>
      </c>
      <c r="AG6" s="24">
        <f t="shared" ref="AG6:AG11" si="6">O86</f>
        <v>0.7021276595744681</v>
      </c>
      <c r="AH6" s="3">
        <f t="shared" ref="AH6:AH10" si="7">O105</f>
        <v>0.77245508982035926</v>
      </c>
      <c r="AI6" s="3">
        <f t="shared" ref="AI6:AI9" si="8">O123</f>
        <v>0.7142857142857143</v>
      </c>
      <c r="AJ6" s="3">
        <f t="shared" ref="AJ6:AJ8" si="9">O140</f>
        <v>0.79012345679012341</v>
      </c>
      <c r="AK6" s="3">
        <f t="shared" ref="AK6:AK7" si="10">O156</f>
        <v>0.68571428571428572</v>
      </c>
      <c r="AL6" s="3">
        <f>O173</f>
        <v>0.84810126582278478</v>
      </c>
    </row>
    <row r="7" spans="1:38" ht="12.75" customHeight="1" x14ac:dyDescent="0.2">
      <c r="A7" s="26" t="s">
        <v>16</v>
      </c>
      <c r="B7" s="10"/>
      <c r="C7" s="10"/>
      <c r="D7" s="10">
        <v>61</v>
      </c>
      <c r="E7" s="10"/>
      <c r="F7" s="10"/>
      <c r="G7" s="10"/>
      <c r="H7" s="10"/>
      <c r="I7" s="10"/>
      <c r="J7" s="10"/>
      <c r="K7" s="181"/>
      <c r="L7" s="11"/>
      <c r="M7" s="11"/>
      <c r="N7" s="12"/>
      <c r="O7" s="13">
        <f>D7/C6</f>
        <v>0.84722222222222221</v>
      </c>
      <c r="P7" s="21">
        <v>70</v>
      </c>
      <c r="Q7" s="22">
        <f t="shared" si="0"/>
        <v>0.94594594594594594</v>
      </c>
      <c r="R7" s="3">
        <f t="shared" si="1"/>
        <v>5.4054054054054057E-2</v>
      </c>
      <c r="S7" s="3"/>
      <c r="T7" s="27" t="s">
        <v>15</v>
      </c>
      <c r="U7" s="3">
        <f>L40</f>
        <v>0.47328244274809161</v>
      </c>
      <c r="Z7" s="3"/>
      <c r="AB7" s="23" t="s">
        <v>38</v>
      </c>
      <c r="AC7" s="24">
        <f t="shared" si="2"/>
        <v>0.84722222222222221</v>
      </c>
      <c r="AD7" s="24">
        <f t="shared" si="3"/>
        <v>0.86170212765957444</v>
      </c>
      <c r="AE7" s="24">
        <f t="shared" si="4"/>
        <v>0.81927710843373491</v>
      </c>
      <c r="AF7" s="24">
        <f t="shared" si="5"/>
        <v>0.89403973509933776</v>
      </c>
      <c r="AG7" s="24">
        <f t="shared" si="6"/>
        <v>0.77272727272727271</v>
      </c>
      <c r="AH7" s="3">
        <f t="shared" si="7"/>
        <v>0.9147286821705426</v>
      </c>
      <c r="AI7" s="3">
        <f t="shared" si="8"/>
        <v>0.85</v>
      </c>
      <c r="AJ7" s="3">
        <f t="shared" si="9"/>
        <v>1</v>
      </c>
      <c r="AK7" s="3">
        <f t="shared" si="10"/>
        <v>0.6</v>
      </c>
    </row>
    <row r="8" spans="1:38" ht="12.75" customHeight="1" x14ac:dyDescent="0.2">
      <c r="A8" s="26" t="s">
        <v>17</v>
      </c>
      <c r="B8" s="10"/>
      <c r="C8" s="10"/>
      <c r="D8" s="10"/>
      <c r="E8" s="10">
        <v>51</v>
      </c>
      <c r="F8" s="10"/>
      <c r="G8" s="10"/>
      <c r="H8" s="10"/>
      <c r="I8" s="10"/>
      <c r="J8" s="10"/>
      <c r="K8" s="181"/>
      <c r="L8" s="11"/>
      <c r="M8" s="11"/>
      <c r="N8" s="12"/>
      <c r="O8" s="13">
        <f>E8/D7</f>
        <v>0.83606557377049184</v>
      </c>
      <c r="P8" s="21">
        <v>66</v>
      </c>
      <c r="Q8" s="22">
        <f t="shared" si="0"/>
        <v>0.94285714285714284</v>
      </c>
      <c r="R8" s="3">
        <f t="shared" si="1"/>
        <v>5.7142857142857162E-2</v>
      </c>
      <c r="S8" s="3"/>
      <c r="T8" s="27" t="s">
        <v>16</v>
      </c>
      <c r="U8" s="3">
        <f>L62</f>
        <v>0.38235294117647056</v>
      </c>
      <c r="Z8" s="3"/>
      <c r="AB8" s="23" t="s">
        <v>39</v>
      </c>
      <c r="AC8" s="24">
        <f t="shared" si="2"/>
        <v>0.83606557377049184</v>
      </c>
      <c r="AD8" s="24">
        <f t="shared" si="3"/>
        <v>0.90123456790123457</v>
      </c>
      <c r="AE8" s="24">
        <f t="shared" si="4"/>
        <v>0.8529411764705882</v>
      </c>
      <c r="AF8" s="24">
        <f t="shared" si="5"/>
        <v>0.88148148148148153</v>
      </c>
      <c r="AG8" s="24">
        <f t="shared" si="6"/>
        <v>0.86274509803921573</v>
      </c>
      <c r="AH8" s="3">
        <f t="shared" si="7"/>
        <v>0.97457627118644063</v>
      </c>
      <c r="AI8" s="3">
        <f t="shared" si="8"/>
        <v>0.78431372549019607</v>
      </c>
      <c r="AJ8" s="3">
        <f t="shared" si="9"/>
        <v>0.859375</v>
      </c>
      <c r="AK8" s="3" t="s">
        <v>27</v>
      </c>
    </row>
    <row r="9" spans="1:38" ht="12.75" customHeight="1" x14ac:dyDescent="0.2">
      <c r="A9" s="26" t="s">
        <v>18</v>
      </c>
      <c r="B9" s="10"/>
      <c r="C9" s="10"/>
      <c r="D9" s="10"/>
      <c r="E9" s="10"/>
      <c r="F9" s="10">
        <v>50</v>
      </c>
      <c r="G9" s="10"/>
      <c r="H9" s="10"/>
      <c r="I9" s="10"/>
      <c r="J9" s="10"/>
      <c r="K9" s="181"/>
      <c r="L9" s="11"/>
      <c r="M9" s="11"/>
      <c r="N9" s="12"/>
      <c r="O9" s="13">
        <f>F9/E8</f>
        <v>0.98039215686274506</v>
      </c>
      <c r="P9" s="21">
        <v>64</v>
      </c>
      <c r="Q9" s="22">
        <f t="shared" si="0"/>
        <v>0.96969696969696972</v>
      </c>
      <c r="R9" s="3">
        <f t="shared" si="1"/>
        <v>3.0303030303030276E-2</v>
      </c>
      <c r="S9" s="3"/>
      <c r="T9" s="27" t="s">
        <v>17</v>
      </c>
      <c r="U9" s="3">
        <f>L81</f>
        <v>0.43548387096774194</v>
      </c>
      <c r="Z9" s="3"/>
      <c r="AB9" s="23" t="s">
        <v>40</v>
      </c>
      <c r="AC9" s="24">
        <f t="shared" si="2"/>
        <v>0.98039215686274506</v>
      </c>
      <c r="AD9" s="24">
        <f t="shared" si="3"/>
        <v>0.98630136986301364</v>
      </c>
      <c r="AE9" s="24">
        <f t="shared" si="4"/>
        <v>0.94827586206896552</v>
      </c>
      <c r="AF9" s="24">
        <f t="shared" si="5"/>
        <v>1</v>
      </c>
      <c r="AG9" s="24">
        <f t="shared" si="6"/>
        <v>1</v>
      </c>
      <c r="AH9" s="3">
        <f t="shared" si="7"/>
        <v>0.93913043478260871</v>
      </c>
      <c r="AI9" s="3">
        <f t="shared" si="8"/>
        <v>1</v>
      </c>
      <c r="AJ9" s="3" t="s">
        <v>27</v>
      </c>
    </row>
    <row r="10" spans="1:38" ht="12.75" customHeight="1" x14ac:dyDescent="0.2">
      <c r="A10" s="26" t="s">
        <v>19</v>
      </c>
      <c r="B10" s="10"/>
      <c r="C10" s="10"/>
      <c r="D10" s="10"/>
      <c r="E10" s="10"/>
      <c r="F10" s="10"/>
      <c r="G10" s="10">
        <v>44</v>
      </c>
      <c r="H10" s="10"/>
      <c r="I10" s="10"/>
      <c r="J10" s="10"/>
      <c r="K10" s="181"/>
      <c r="L10" s="11"/>
      <c r="M10" s="11"/>
      <c r="N10" s="12"/>
      <c r="O10" s="13">
        <f>G10/F9</f>
        <v>0.88</v>
      </c>
      <c r="P10" s="21">
        <v>61</v>
      </c>
      <c r="Q10" s="22">
        <f t="shared" si="0"/>
        <v>0.953125</v>
      </c>
      <c r="R10" s="3">
        <f t="shared" si="1"/>
        <v>4.6875E-2</v>
      </c>
      <c r="S10" s="3"/>
      <c r="T10" s="27" t="s">
        <v>18</v>
      </c>
      <c r="U10" s="3">
        <f>L100</f>
        <v>0.19148936170212766</v>
      </c>
      <c r="Z10" s="3"/>
      <c r="AB10" s="23" t="s">
        <v>41</v>
      </c>
      <c r="AC10" s="24">
        <f t="shared" si="2"/>
        <v>0.88</v>
      </c>
      <c r="AD10" s="24">
        <f t="shared" si="3"/>
        <v>0.91666666666666663</v>
      </c>
      <c r="AE10" s="24">
        <f t="shared" si="4"/>
        <v>0.90909090909090906</v>
      </c>
      <c r="AF10" s="24">
        <f t="shared" si="5"/>
        <v>0.90756302521008403</v>
      </c>
      <c r="AG10" s="24">
        <f t="shared" si="6"/>
        <v>0.93181818181818177</v>
      </c>
      <c r="AH10" s="3">
        <f t="shared" si="7"/>
        <v>0.92592592592592593</v>
      </c>
      <c r="AI10" s="3" t="s">
        <v>27</v>
      </c>
      <c r="AJ10" s="3" t="s">
        <v>27</v>
      </c>
    </row>
    <row r="11" spans="1:38" ht="12.75" customHeight="1" x14ac:dyDescent="0.2">
      <c r="A11" s="28" t="s">
        <v>20</v>
      </c>
      <c r="B11" s="29"/>
      <c r="C11" s="29"/>
      <c r="D11" s="29"/>
      <c r="E11" s="29"/>
      <c r="F11" s="29"/>
      <c r="G11" s="29"/>
      <c r="H11" s="29">
        <v>33</v>
      </c>
      <c r="I11" s="29"/>
      <c r="J11" s="29"/>
      <c r="K11" s="182"/>
      <c r="L11" s="3"/>
      <c r="M11" s="3"/>
      <c r="N11" s="29"/>
      <c r="O11" s="3">
        <f>H11/G10</f>
        <v>0.75</v>
      </c>
      <c r="P11" s="21">
        <v>57</v>
      </c>
      <c r="Q11" s="22">
        <f t="shared" si="0"/>
        <v>0.93442622950819676</v>
      </c>
      <c r="R11" s="3">
        <f t="shared" si="1"/>
        <v>6.557377049180324E-2</v>
      </c>
      <c r="S11" s="3"/>
      <c r="T11" s="27" t="s">
        <v>19</v>
      </c>
      <c r="U11" s="3">
        <f>L118</f>
        <v>0.44910179640718562</v>
      </c>
      <c r="Z11" s="3"/>
      <c r="AB11" s="26" t="s">
        <v>42</v>
      </c>
      <c r="AC11" s="24">
        <f t="shared" si="2"/>
        <v>0.75</v>
      </c>
      <c r="AD11" s="24">
        <f t="shared" si="3"/>
        <v>0.96969696969696972</v>
      </c>
      <c r="AE11" s="24">
        <f t="shared" si="4"/>
        <v>0.9</v>
      </c>
      <c r="AF11" s="24">
        <f t="shared" si="5"/>
        <v>0.98148148148148151</v>
      </c>
      <c r="AG11" s="24">
        <f t="shared" si="6"/>
        <v>0.97560975609756095</v>
      </c>
      <c r="AH11" s="3" t="s">
        <v>27</v>
      </c>
    </row>
    <row r="12" spans="1:38" ht="12.75" customHeight="1" x14ac:dyDescent="0.2">
      <c r="A12" s="28" t="s">
        <v>21</v>
      </c>
      <c r="B12" s="29"/>
      <c r="C12" s="29"/>
      <c r="D12" s="29"/>
      <c r="E12" s="29"/>
      <c r="F12" s="29"/>
      <c r="G12" s="29"/>
      <c r="H12" s="29"/>
      <c r="I12" s="29">
        <v>33</v>
      </c>
      <c r="J12" s="29"/>
      <c r="K12" s="182"/>
      <c r="L12" s="3"/>
      <c r="M12" s="3"/>
      <c r="N12" s="29"/>
      <c r="O12" s="3">
        <f>I12/H11</f>
        <v>1</v>
      </c>
      <c r="P12" s="21">
        <v>56</v>
      </c>
      <c r="Q12" s="22">
        <f t="shared" si="0"/>
        <v>0.98245614035087714</v>
      </c>
      <c r="R12" s="3">
        <f t="shared" si="1"/>
        <v>1.7543859649122862E-2</v>
      </c>
      <c r="S12" s="3"/>
      <c r="Z12" s="3"/>
      <c r="AB12" s="26" t="s">
        <v>43</v>
      </c>
      <c r="AC12" s="24">
        <f t="shared" si="2"/>
        <v>1</v>
      </c>
      <c r="AD12" s="24">
        <f t="shared" si="3"/>
        <v>1</v>
      </c>
      <c r="AE12" s="24">
        <f t="shared" si="4"/>
        <v>0.97777777777777775</v>
      </c>
      <c r="AF12" s="24">
        <f t="shared" si="5"/>
        <v>0.98113207547169812</v>
      </c>
      <c r="AG12" s="24" t="s">
        <v>27</v>
      </c>
    </row>
    <row r="13" spans="1:38" ht="12.75" customHeight="1" x14ac:dyDescent="0.2">
      <c r="A13" s="28" t="s">
        <v>22</v>
      </c>
      <c r="B13" s="29"/>
      <c r="C13" s="29"/>
      <c r="D13" s="29"/>
      <c r="E13" s="29"/>
      <c r="F13" s="29"/>
      <c r="G13" s="29"/>
      <c r="H13" s="29"/>
      <c r="I13" s="29"/>
      <c r="J13" s="29">
        <v>33</v>
      </c>
      <c r="K13" s="182">
        <v>32</v>
      </c>
      <c r="L13" s="3"/>
      <c r="M13" s="3"/>
      <c r="N13" s="29"/>
      <c r="O13" s="3">
        <f>J13/I12</f>
        <v>1</v>
      </c>
      <c r="P13" s="21">
        <v>56</v>
      </c>
      <c r="Q13" s="22">
        <f t="shared" si="0"/>
        <v>1</v>
      </c>
      <c r="R13" s="3">
        <f t="shared" si="1"/>
        <v>0</v>
      </c>
      <c r="S13" s="3"/>
      <c r="Z13" s="3"/>
      <c r="AB13" s="26" t="s">
        <v>44</v>
      </c>
      <c r="AC13" s="24">
        <f t="shared" si="2"/>
        <v>1</v>
      </c>
      <c r="AD13" s="24">
        <f t="shared" si="3"/>
        <v>0.96875</v>
      </c>
      <c r="AE13" s="24">
        <f t="shared" si="4"/>
        <v>1</v>
      </c>
      <c r="AF13" s="24" t="s">
        <v>27</v>
      </c>
      <c r="AG13" s="24"/>
    </row>
    <row r="14" spans="1:38" ht="12.75" customHeight="1" x14ac:dyDescent="0.2">
      <c r="A14" s="28" t="s">
        <v>23</v>
      </c>
      <c r="B14" s="29"/>
      <c r="C14" s="29"/>
      <c r="D14" s="29"/>
      <c r="E14" s="29"/>
      <c r="F14" s="29"/>
      <c r="G14" s="29"/>
      <c r="H14" s="29"/>
      <c r="I14" s="29"/>
      <c r="J14" s="29">
        <v>18</v>
      </c>
      <c r="K14" s="182">
        <v>16</v>
      </c>
      <c r="L14" s="3"/>
      <c r="M14" s="3"/>
      <c r="N14" s="29"/>
      <c r="O14" s="3"/>
      <c r="P14" s="21">
        <v>24</v>
      </c>
      <c r="Q14" s="22"/>
      <c r="R14" s="3"/>
      <c r="S14" s="3"/>
      <c r="Z14" s="3"/>
      <c r="AB14" s="28"/>
      <c r="AC14" s="24"/>
      <c r="AD14" s="24"/>
      <c r="AE14" s="24"/>
      <c r="AF14" s="24"/>
      <c r="AG14" s="24"/>
    </row>
    <row r="15" spans="1:38" ht="12.75" customHeight="1" x14ac:dyDescent="0.2">
      <c r="A15" s="28" t="s">
        <v>48</v>
      </c>
      <c r="B15" s="29"/>
      <c r="D15" s="29"/>
      <c r="E15" s="29"/>
      <c r="F15" s="29"/>
      <c r="G15" s="29"/>
      <c r="H15" s="29"/>
      <c r="I15" s="29"/>
      <c r="J15" s="29">
        <v>5</v>
      </c>
      <c r="K15" s="182">
        <v>4</v>
      </c>
      <c r="L15" s="3"/>
      <c r="M15" s="3"/>
      <c r="N15" s="29"/>
      <c r="O15" s="3"/>
      <c r="P15" s="21">
        <v>6</v>
      </c>
      <c r="Q15" s="22"/>
      <c r="R15" s="3"/>
      <c r="S15" s="3"/>
      <c r="Z15" s="3"/>
      <c r="AB15" s="28"/>
      <c r="AC15" s="24"/>
      <c r="AD15" s="24"/>
      <c r="AE15" s="24"/>
      <c r="AF15" s="24"/>
      <c r="AG15" s="24"/>
    </row>
    <row r="16" spans="1:38" ht="12.75" customHeight="1" x14ac:dyDescent="0.2">
      <c r="A16" s="28" t="s">
        <v>49</v>
      </c>
      <c r="B16" s="29"/>
      <c r="C16" s="28"/>
      <c r="D16" s="29"/>
      <c r="E16" s="29"/>
      <c r="F16" s="29"/>
      <c r="G16" s="29"/>
      <c r="H16" s="29"/>
      <c r="I16" s="29">
        <v>1</v>
      </c>
      <c r="J16" s="29">
        <v>1</v>
      </c>
      <c r="K16" s="182">
        <v>2</v>
      </c>
      <c r="L16" s="3"/>
      <c r="M16" s="3"/>
      <c r="N16" s="29"/>
      <c r="O16" s="3"/>
      <c r="P16" s="21">
        <v>2</v>
      </c>
      <c r="Q16" s="22"/>
      <c r="R16" s="3"/>
      <c r="S16" s="3"/>
      <c r="Z16" s="3"/>
      <c r="AB16" s="28"/>
      <c r="AC16" s="24"/>
      <c r="AD16" s="24"/>
      <c r="AE16" s="24"/>
      <c r="AF16" s="24"/>
      <c r="AG16" s="24"/>
    </row>
    <row r="17" spans="1:38" ht="12.75" customHeight="1" x14ac:dyDescent="0.2">
      <c r="A17" s="28" t="s">
        <v>50</v>
      </c>
      <c r="B17" s="29"/>
      <c r="C17" s="28"/>
      <c r="D17" s="29"/>
      <c r="E17" s="29"/>
      <c r="F17" s="29"/>
      <c r="G17" s="29"/>
      <c r="H17" s="29"/>
      <c r="I17" s="29"/>
      <c r="J17" s="29">
        <v>1</v>
      </c>
      <c r="K17" s="182"/>
      <c r="L17" s="3"/>
      <c r="M17" s="3"/>
      <c r="N17" s="29"/>
      <c r="O17" s="3"/>
      <c r="P17" s="21">
        <v>1</v>
      </c>
      <c r="Q17" s="22"/>
      <c r="R17" s="3"/>
      <c r="S17" s="3"/>
      <c r="Z17" s="3"/>
      <c r="AB17" s="28"/>
      <c r="AC17" s="24"/>
      <c r="AD17" s="24"/>
      <c r="AE17" s="24"/>
      <c r="AF17" s="24"/>
      <c r="AG17" s="24"/>
    </row>
    <row r="18" spans="1:38" ht="12.75" customHeight="1" x14ac:dyDescent="0.2">
      <c r="A18" s="28" t="s">
        <v>51</v>
      </c>
      <c r="B18" s="29"/>
      <c r="C18" s="28"/>
      <c r="D18" s="29"/>
      <c r="E18" s="29"/>
      <c r="F18" s="29"/>
      <c r="G18" s="29"/>
      <c r="H18" s="29"/>
      <c r="I18" s="29"/>
      <c r="J18" s="29">
        <v>1</v>
      </c>
      <c r="K18" s="182"/>
      <c r="L18" s="3"/>
      <c r="M18" s="3"/>
      <c r="N18" s="29"/>
      <c r="O18" s="3"/>
      <c r="P18" s="21">
        <v>1</v>
      </c>
      <c r="Q18" s="22"/>
      <c r="R18" s="3"/>
      <c r="S18" s="3"/>
      <c r="Z18" s="3"/>
      <c r="AB18" s="28"/>
      <c r="AC18" s="24"/>
      <c r="AD18" s="24"/>
      <c r="AE18" s="24"/>
      <c r="AF18" s="24"/>
      <c r="AG18" s="24"/>
    </row>
    <row r="19" spans="1:38" ht="12.75" customHeight="1" x14ac:dyDescent="0.2">
      <c r="K19" s="184">
        <f>SUM(K13:K17)</f>
        <v>54</v>
      </c>
      <c r="L19" s="3">
        <f>K13/B5</f>
        <v>0.33333333333333331</v>
      </c>
      <c r="M19" s="3">
        <f>K19/B5</f>
        <v>0.5625</v>
      </c>
      <c r="N19" s="3">
        <f>M19-L19</f>
        <v>0.22916666666666669</v>
      </c>
      <c r="O19" s="3"/>
      <c r="AC19" s="24"/>
      <c r="AD19" s="24"/>
      <c r="AE19" s="24"/>
      <c r="AF19" s="24"/>
      <c r="AG19" s="24"/>
    </row>
    <row r="20" spans="1:38" ht="12.75" customHeight="1" x14ac:dyDescent="0.2">
      <c r="A20" s="32" t="s">
        <v>34</v>
      </c>
      <c r="B20" s="32"/>
      <c r="C20" s="32"/>
      <c r="D20" s="33"/>
      <c r="E20" s="33"/>
      <c r="F20" s="126"/>
      <c r="G20" s="29">
        <f>((K13*9)+(K14*10)+(K15*11))/K19</f>
        <v>9.1111111111111107</v>
      </c>
      <c r="K20" s="184"/>
      <c r="L20" s="3"/>
      <c r="M20" s="3"/>
      <c r="N20" s="3"/>
      <c r="O20" s="3"/>
      <c r="AC20" s="24"/>
      <c r="AD20" s="24"/>
      <c r="AE20" s="24"/>
      <c r="AF20" s="24"/>
      <c r="AG20" s="24"/>
    </row>
    <row r="21" spans="1:38" ht="12.75" customHeight="1" x14ac:dyDescent="0.2">
      <c r="K21" s="184"/>
      <c r="L21" s="3"/>
      <c r="M21" s="3"/>
      <c r="N21" s="3"/>
      <c r="O21" s="3"/>
      <c r="AC21" s="24"/>
      <c r="AD21" s="24"/>
      <c r="AE21" s="24"/>
      <c r="AF21" s="24"/>
      <c r="AG21" s="24"/>
    </row>
    <row r="22" spans="1:38" ht="12.75" customHeight="1" x14ac:dyDescent="0.3">
      <c r="A22" s="38" t="s">
        <v>64</v>
      </c>
      <c r="L22" s="3"/>
      <c r="M22" s="3"/>
      <c r="O22" s="3"/>
    </row>
    <row r="23" spans="1:38" ht="25.5" customHeight="1" x14ac:dyDescent="0.2">
      <c r="B23" s="285" t="s">
        <v>2</v>
      </c>
      <c r="C23" s="286"/>
      <c r="D23" s="286"/>
      <c r="E23" s="286"/>
      <c r="F23" s="286"/>
      <c r="G23" s="286"/>
      <c r="H23" s="286"/>
      <c r="I23" s="286"/>
      <c r="J23" s="286"/>
      <c r="L23" s="4" t="s">
        <v>3</v>
      </c>
      <c r="M23" s="4" t="s">
        <v>4</v>
      </c>
      <c r="N23" s="5" t="s">
        <v>5</v>
      </c>
      <c r="O23" s="4" t="s">
        <v>6</v>
      </c>
      <c r="P23" s="6" t="s">
        <v>7</v>
      </c>
      <c r="Q23" s="6" t="s">
        <v>8</v>
      </c>
      <c r="R23" s="7" t="s">
        <v>9</v>
      </c>
      <c r="S23" s="7"/>
      <c r="Z23" s="7"/>
    </row>
    <row r="24" spans="1:38" ht="12.75" customHeight="1" x14ac:dyDescent="0.2">
      <c r="A24" s="135" t="s">
        <v>10</v>
      </c>
      <c r="B24" s="136">
        <v>1</v>
      </c>
      <c r="C24" s="136">
        <v>2</v>
      </c>
      <c r="D24" s="136">
        <v>3</v>
      </c>
      <c r="E24" s="136">
        <v>4</v>
      </c>
      <c r="F24" s="136">
        <v>5</v>
      </c>
      <c r="G24" s="136">
        <v>6</v>
      </c>
      <c r="H24" s="136">
        <v>7</v>
      </c>
      <c r="I24" s="136">
        <v>8</v>
      </c>
      <c r="J24" s="136">
        <v>9</v>
      </c>
      <c r="K24" s="210" t="s">
        <v>11</v>
      </c>
      <c r="L24" s="11"/>
      <c r="M24" s="11"/>
      <c r="N24" s="12"/>
      <c r="O24" s="13"/>
      <c r="P24" s="14"/>
      <c r="Q24" s="14"/>
      <c r="R24" s="3"/>
      <c r="S24" s="3"/>
      <c r="Z24" s="3"/>
    </row>
    <row r="25" spans="1:38" ht="12.75" customHeight="1" x14ac:dyDescent="0.2">
      <c r="A25" s="26" t="s">
        <v>15</v>
      </c>
      <c r="B25" s="10">
        <v>131</v>
      </c>
      <c r="C25" s="10"/>
      <c r="D25" s="10"/>
      <c r="E25" s="10"/>
      <c r="F25" s="10"/>
      <c r="G25" s="10"/>
      <c r="H25" s="10"/>
      <c r="I25" s="10"/>
      <c r="J25" s="10"/>
      <c r="K25" s="181"/>
      <c r="L25" s="11"/>
      <c r="M25" s="11"/>
      <c r="N25" s="12"/>
      <c r="O25" s="13"/>
      <c r="P25" s="17">
        <f>B25</f>
        <v>131</v>
      </c>
      <c r="Q25" s="14"/>
      <c r="R25" s="3"/>
      <c r="S25" s="3"/>
      <c r="Z25" s="3"/>
    </row>
    <row r="26" spans="1:38" ht="12.75" customHeight="1" x14ac:dyDescent="0.2">
      <c r="A26" s="26" t="s">
        <v>16</v>
      </c>
      <c r="B26" s="10"/>
      <c r="C26" s="10">
        <v>94</v>
      </c>
      <c r="D26" s="10"/>
      <c r="E26" s="10"/>
      <c r="F26" s="10"/>
      <c r="G26" s="10"/>
      <c r="H26" s="10"/>
      <c r="I26" s="10"/>
      <c r="J26" s="10"/>
      <c r="K26" s="181"/>
      <c r="L26" s="11"/>
      <c r="M26" s="11"/>
      <c r="N26" s="12"/>
      <c r="O26" s="13">
        <f>C26/B25</f>
        <v>0.71755725190839692</v>
      </c>
      <c r="P26" s="21">
        <v>96</v>
      </c>
      <c r="Q26" s="22">
        <f t="shared" ref="Q26:Q33" si="11">P26/P25</f>
        <v>0.73282442748091603</v>
      </c>
      <c r="R26" s="3">
        <f t="shared" ref="R26:R33" si="12">100%-Q26</f>
        <v>0.26717557251908397</v>
      </c>
      <c r="S26" s="3"/>
      <c r="Z26" s="3"/>
    </row>
    <row r="27" spans="1:38" ht="12.75" customHeight="1" x14ac:dyDescent="0.2">
      <c r="A27" s="26" t="s">
        <v>17</v>
      </c>
      <c r="B27" s="10"/>
      <c r="C27" s="10"/>
      <c r="D27" s="10">
        <v>81</v>
      </c>
      <c r="E27" s="10"/>
      <c r="F27" s="10"/>
      <c r="G27" s="10"/>
      <c r="H27" s="10"/>
      <c r="I27" s="10"/>
      <c r="J27" s="10"/>
      <c r="K27" s="181"/>
      <c r="L27" s="11"/>
      <c r="M27" s="11"/>
      <c r="N27" s="12"/>
      <c r="O27" s="13">
        <f>D27/C26</f>
        <v>0.86170212765957444</v>
      </c>
      <c r="P27" s="21">
        <v>88</v>
      </c>
      <c r="Q27" s="22">
        <f t="shared" si="11"/>
        <v>0.91666666666666663</v>
      </c>
      <c r="R27" s="3">
        <f t="shared" si="12"/>
        <v>8.333333333333337E-2</v>
      </c>
      <c r="S27" s="3"/>
      <c r="Z27" s="3"/>
    </row>
    <row r="28" spans="1:38" ht="12.75" customHeight="1" x14ac:dyDescent="0.2">
      <c r="A28" s="26" t="s">
        <v>18</v>
      </c>
      <c r="B28" s="10"/>
      <c r="C28" s="10"/>
      <c r="D28" s="10"/>
      <c r="E28" s="10">
        <v>73</v>
      </c>
      <c r="F28" s="10"/>
      <c r="G28" s="10"/>
      <c r="H28" s="10"/>
      <c r="I28" s="10"/>
      <c r="J28" s="10"/>
      <c r="K28" s="181"/>
      <c r="L28" s="11"/>
      <c r="M28" s="11"/>
      <c r="N28" s="12"/>
      <c r="O28" s="13">
        <f>E28/D27</f>
        <v>0.90123456790123457</v>
      </c>
      <c r="P28" s="21">
        <v>85</v>
      </c>
      <c r="Q28" s="22">
        <f t="shared" si="11"/>
        <v>0.96590909090909094</v>
      </c>
      <c r="R28" s="3">
        <f t="shared" si="12"/>
        <v>3.4090909090909061E-2</v>
      </c>
      <c r="S28" s="3"/>
      <c r="T28" s="2" t="s">
        <v>4</v>
      </c>
      <c r="Z28" s="3"/>
    </row>
    <row r="29" spans="1:38" ht="12.75" customHeight="1" x14ac:dyDescent="0.2">
      <c r="A29" s="26" t="s">
        <v>19</v>
      </c>
      <c r="B29" s="10"/>
      <c r="C29" s="10"/>
      <c r="D29" s="10"/>
      <c r="E29" s="10"/>
      <c r="F29" s="10">
        <v>72</v>
      </c>
      <c r="G29" s="10"/>
      <c r="H29" s="10"/>
      <c r="I29" s="10"/>
      <c r="J29" s="10"/>
      <c r="K29" s="181"/>
      <c r="L29" s="11"/>
      <c r="M29" s="11"/>
      <c r="N29" s="12"/>
      <c r="O29" s="13">
        <f>F29/E28</f>
        <v>0.98630136986301364</v>
      </c>
      <c r="P29" s="21">
        <v>83</v>
      </c>
      <c r="Q29" s="22">
        <f t="shared" si="11"/>
        <v>0.97647058823529409</v>
      </c>
      <c r="R29" s="3">
        <f t="shared" si="12"/>
        <v>2.352941176470591E-2</v>
      </c>
      <c r="S29" s="3"/>
      <c r="T29" s="27" t="s">
        <v>14</v>
      </c>
      <c r="U29" s="3">
        <f>M19</f>
        <v>0.5625</v>
      </c>
      <c r="Z29" s="3"/>
      <c r="AB29" s="2"/>
      <c r="AC29" s="8" t="s">
        <v>35</v>
      </c>
      <c r="AD29" s="8"/>
      <c r="AE29" s="8"/>
      <c r="AF29" s="8"/>
      <c r="AG29" s="8"/>
      <c r="AH29" s="8"/>
      <c r="AI29" s="8"/>
      <c r="AJ29" s="8"/>
      <c r="AK29" s="8"/>
      <c r="AL29" s="8"/>
    </row>
    <row r="30" spans="1:38" ht="12.75" customHeight="1" x14ac:dyDescent="0.2">
      <c r="A30" s="28" t="s">
        <v>20</v>
      </c>
      <c r="B30" s="29"/>
      <c r="C30" s="29"/>
      <c r="D30" s="29"/>
      <c r="E30" s="29"/>
      <c r="F30" s="29"/>
      <c r="G30" s="29">
        <v>66</v>
      </c>
      <c r="H30" s="29"/>
      <c r="I30" s="29"/>
      <c r="J30" s="29"/>
      <c r="K30" s="182"/>
      <c r="L30" s="3"/>
      <c r="M30" s="3"/>
      <c r="N30" s="29"/>
      <c r="O30" s="3">
        <f>G30/F29</f>
        <v>0.91666666666666663</v>
      </c>
      <c r="P30" s="21">
        <v>80</v>
      </c>
      <c r="Q30" s="22">
        <f t="shared" si="11"/>
        <v>0.96385542168674698</v>
      </c>
      <c r="R30" s="3">
        <f t="shared" si="12"/>
        <v>3.6144578313253017E-2</v>
      </c>
      <c r="S30" s="3"/>
      <c r="T30" s="27" t="s">
        <v>15</v>
      </c>
      <c r="U30" s="3">
        <f>M40</f>
        <v>0.60305343511450382</v>
      </c>
      <c r="Z30" s="3"/>
      <c r="AC30" s="283" t="s">
        <v>12</v>
      </c>
      <c r="AD30" s="282"/>
      <c r="AE30" s="282"/>
      <c r="AF30" s="282"/>
      <c r="AG30" s="282"/>
      <c r="AH30" s="282"/>
      <c r="AI30" s="282"/>
      <c r="AJ30" s="282"/>
      <c r="AK30" s="282"/>
      <c r="AL30" s="282"/>
    </row>
    <row r="31" spans="1:38" ht="12.75" customHeight="1" x14ac:dyDescent="0.2">
      <c r="A31" s="28" t="s">
        <v>21</v>
      </c>
      <c r="B31" s="29"/>
      <c r="C31" s="29"/>
      <c r="D31" s="29"/>
      <c r="E31" s="29"/>
      <c r="F31" s="29"/>
      <c r="G31" s="29"/>
      <c r="H31" s="29">
        <v>64</v>
      </c>
      <c r="I31" s="29"/>
      <c r="J31" s="29"/>
      <c r="K31" s="182"/>
      <c r="L31" s="3"/>
      <c r="M31" s="3"/>
      <c r="N31" s="29"/>
      <c r="O31" s="3">
        <f>H31/G30</f>
        <v>0.96969696969696972</v>
      </c>
      <c r="P31" s="21">
        <v>78</v>
      </c>
      <c r="Q31" s="22">
        <f t="shared" si="11"/>
        <v>0.97499999999999998</v>
      </c>
      <c r="R31" s="3">
        <f t="shared" si="12"/>
        <v>2.5000000000000022E-2</v>
      </c>
      <c r="S31" s="3"/>
      <c r="T31" s="27" t="s">
        <v>16</v>
      </c>
      <c r="U31" s="3">
        <f>M62</f>
        <v>0.46078431372549017</v>
      </c>
      <c r="Z31" s="3"/>
      <c r="AB31" s="18" t="s">
        <v>13</v>
      </c>
      <c r="AC31" s="20" t="s">
        <v>14</v>
      </c>
      <c r="AD31" s="20" t="s">
        <v>15</v>
      </c>
      <c r="AE31" s="20" t="s">
        <v>16</v>
      </c>
      <c r="AF31" s="20" t="s">
        <v>17</v>
      </c>
      <c r="AG31" s="20" t="s">
        <v>18</v>
      </c>
      <c r="AH31" s="20" t="s">
        <v>19</v>
      </c>
      <c r="AI31" s="20" t="s">
        <v>20</v>
      </c>
      <c r="AJ31" s="20" t="s">
        <v>21</v>
      </c>
      <c r="AK31" s="20" t="s">
        <v>22</v>
      </c>
      <c r="AL31" s="20" t="s">
        <v>23</v>
      </c>
    </row>
    <row r="32" spans="1:38" ht="12.75" customHeight="1" x14ac:dyDescent="0.2">
      <c r="A32" s="28" t="s">
        <v>22</v>
      </c>
      <c r="B32" s="29"/>
      <c r="C32" s="29"/>
      <c r="D32" s="29"/>
      <c r="E32" s="29"/>
      <c r="F32" s="29"/>
      <c r="G32" s="29"/>
      <c r="H32" s="29"/>
      <c r="I32" s="29">
        <v>64</v>
      </c>
      <c r="J32" s="29"/>
      <c r="K32" s="182"/>
      <c r="L32" s="3"/>
      <c r="M32" s="3"/>
      <c r="N32" s="29"/>
      <c r="O32" s="3">
        <f>I32/H31</f>
        <v>1</v>
      </c>
      <c r="P32" s="21">
        <v>79</v>
      </c>
      <c r="Q32" s="22">
        <f t="shared" si="11"/>
        <v>1.0128205128205128</v>
      </c>
      <c r="R32" s="3">
        <f t="shared" si="12"/>
        <v>-1.2820512820512775E-2</v>
      </c>
      <c r="S32" s="3"/>
      <c r="T32" s="27" t="s">
        <v>17</v>
      </c>
      <c r="U32" s="3">
        <f>M81</f>
        <v>0.55913978494623651</v>
      </c>
      <c r="Z32" s="3"/>
      <c r="AB32" s="23" t="s">
        <v>37</v>
      </c>
      <c r="AC32" s="22">
        <f t="shared" ref="AC32:AC34" si="13">Q6</f>
        <v>0.77083333333333337</v>
      </c>
      <c r="AD32" s="22">
        <f t="shared" ref="AD32:AD34" si="14">Q8</f>
        <v>0.94285714285714284</v>
      </c>
      <c r="AE32" s="22">
        <f t="shared" ref="AE32:AE34" si="15">Q48</f>
        <v>0.82352941176470584</v>
      </c>
      <c r="AF32" s="22">
        <f t="shared" ref="AF32:AF34" si="16">Q68</f>
        <v>0.82258064516129037</v>
      </c>
      <c r="AG32" s="22">
        <f t="shared" ref="AG32:AG34" si="17">Q86</f>
        <v>0.74468085106382975</v>
      </c>
      <c r="AH32" s="22">
        <f t="shared" ref="AH32:AH34" si="18">Q105</f>
        <v>0.77844311377245512</v>
      </c>
      <c r="AI32" s="22">
        <f t="shared" ref="AI32:AI34" si="19">Q123</f>
        <v>0.77380952380952384</v>
      </c>
      <c r="AJ32" s="22">
        <f t="shared" ref="AJ32:AJ34" si="20">Q140</f>
        <v>0.81481481481481477</v>
      </c>
      <c r="AK32" s="22">
        <f t="shared" ref="AK32:AK33" si="21">Q156</f>
        <v>0.7</v>
      </c>
      <c r="AL32" s="22">
        <f>Q173</f>
        <v>0.84810126582278478</v>
      </c>
    </row>
    <row r="33" spans="1:37" ht="12.75" customHeight="1" x14ac:dyDescent="0.2">
      <c r="A33" s="28" t="s">
        <v>23</v>
      </c>
      <c r="B33" s="29"/>
      <c r="C33" s="29"/>
      <c r="D33" s="29"/>
      <c r="E33" s="29"/>
      <c r="F33" s="29"/>
      <c r="G33" s="29"/>
      <c r="H33" s="29"/>
      <c r="I33" s="29"/>
      <c r="J33" s="29">
        <v>62</v>
      </c>
      <c r="K33" s="182">
        <v>62</v>
      </c>
      <c r="L33" s="3"/>
      <c r="M33" s="3"/>
      <c r="N33" s="29"/>
      <c r="O33" s="3">
        <f>J33/I32</f>
        <v>0.96875</v>
      </c>
      <c r="P33" s="21">
        <v>78</v>
      </c>
      <c r="Q33" s="22">
        <f t="shared" si="11"/>
        <v>0.98734177215189878</v>
      </c>
      <c r="R33" s="3">
        <f t="shared" si="12"/>
        <v>1.2658227848101222E-2</v>
      </c>
      <c r="S33" s="3"/>
      <c r="T33" s="27" t="s">
        <v>18</v>
      </c>
      <c r="U33" s="3">
        <f>M100</f>
        <v>0.34042553191489361</v>
      </c>
      <c r="Z33" s="3"/>
      <c r="AB33" s="23" t="s">
        <v>38</v>
      </c>
      <c r="AC33" s="22">
        <f t="shared" si="13"/>
        <v>0.94594594594594594</v>
      </c>
      <c r="AD33" s="22">
        <f t="shared" si="14"/>
        <v>0.96969696969696972</v>
      </c>
      <c r="AE33" s="22">
        <f t="shared" si="15"/>
        <v>0.9285714285714286</v>
      </c>
      <c r="AF33" s="22">
        <f t="shared" si="16"/>
        <v>0.94117647058823528</v>
      </c>
      <c r="AG33" s="22">
        <f t="shared" si="17"/>
        <v>0.95714285714285718</v>
      </c>
      <c r="AH33" s="22">
        <f t="shared" si="18"/>
        <v>0.97692307692307689</v>
      </c>
      <c r="AI33" s="22">
        <f t="shared" si="19"/>
        <v>0.92307692307692313</v>
      </c>
      <c r="AJ33" s="22">
        <f t="shared" si="20"/>
        <v>1.1363636363636365</v>
      </c>
      <c r="AK33" s="22">
        <f t="shared" si="21"/>
        <v>0.97959183673469385</v>
      </c>
    </row>
    <row r="34" spans="1:37" ht="12.75" customHeight="1" x14ac:dyDescent="0.2">
      <c r="A34" s="28" t="s">
        <v>48</v>
      </c>
      <c r="B34" s="29"/>
      <c r="C34" s="29"/>
      <c r="D34" s="29"/>
      <c r="E34" s="29"/>
      <c r="F34" s="29"/>
      <c r="G34" s="29"/>
      <c r="H34" s="29"/>
      <c r="I34" s="29"/>
      <c r="J34" s="29">
        <v>11</v>
      </c>
      <c r="K34" s="182">
        <v>11</v>
      </c>
      <c r="L34" s="3"/>
      <c r="M34" s="3"/>
      <c r="N34" s="29"/>
      <c r="O34" s="3"/>
      <c r="P34" s="21">
        <v>19</v>
      </c>
      <c r="Q34" s="22"/>
      <c r="R34" s="3"/>
      <c r="S34" s="3"/>
      <c r="T34" s="27" t="s">
        <v>19</v>
      </c>
      <c r="U34" s="3">
        <f>M118</f>
        <v>0.56287425149700598</v>
      </c>
      <c r="Z34" s="3"/>
      <c r="AB34" s="23" t="s">
        <v>39</v>
      </c>
      <c r="AC34" s="22">
        <f t="shared" si="13"/>
        <v>0.94285714285714284</v>
      </c>
      <c r="AD34" s="22">
        <f t="shared" si="14"/>
        <v>0.953125</v>
      </c>
      <c r="AE34" s="22">
        <f t="shared" si="15"/>
        <v>0.91025641025641024</v>
      </c>
      <c r="AF34" s="22">
        <f t="shared" si="16"/>
        <v>0.95138888888888884</v>
      </c>
      <c r="AG34" s="22">
        <f t="shared" si="17"/>
        <v>0.88059701492537312</v>
      </c>
      <c r="AH34" s="22">
        <f t="shared" si="18"/>
        <v>0.96850393700787396</v>
      </c>
      <c r="AI34" s="22">
        <f t="shared" si="19"/>
        <v>0.9</v>
      </c>
      <c r="AJ34" s="22">
        <f t="shared" si="20"/>
        <v>0.82666666666666666</v>
      </c>
      <c r="AK34" s="22" t="s">
        <v>27</v>
      </c>
    </row>
    <row r="35" spans="1:37" ht="12.75" customHeight="1" x14ac:dyDescent="0.2">
      <c r="A35" s="28" t="s">
        <v>49</v>
      </c>
      <c r="B35" s="29"/>
      <c r="C35" s="29"/>
      <c r="D35" s="29"/>
      <c r="E35" s="29"/>
      <c r="F35" s="29"/>
      <c r="G35" s="29"/>
      <c r="H35" s="29"/>
      <c r="I35" s="29"/>
      <c r="J35" s="29">
        <v>3</v>
      </c>
      <c r="K35" s="182">
        <v>3</v>
      </c>
      <c r="L35" s="3"/>
      <c r="M35" s="3"/>
      <c r="N35" s="29"/>
      <c r="O35" s="3"/>
      <c r="P35" s="21">
        <v>8</v>
      </c>
      <c r="Q35" s="22"/>
      <c r="R35" s="3"/>
      <c r="S35" s="3"/>
      <c r="Z35" s="3"/>
      <c r="AB35" s="23"/>
      <c r="AC35" s="22"/>
      <c r="AD35" s="22"/>
      <c r="AE35" s="22"/>
      <c r="AF35" s="22"/>
      <c r="AG35" s="22"/>
      <c r="AH35" s="22"/>
      <c r="AI35" s="22"/>
      <c r="AJ35" s="22"/>
      <c r="AK35" s="22"/>
    </row>
    <row r="36" spans="1:37" ht="12.75" customHeight="1" x14ac:dyDescent="0.2">
      <c r="A36" s="28" t="s">
        <v>50</v>
      </c>
      <c r="B36" s="29"/>
      <c r="C36" s="29"/>
      <c r="D36" s="29"/>
      <c r="E36" s="29"/>
      <c r="F36" s="29"/>
      <c r="G36" s="29"/>
      <c r="H36" s="29"/>
      <c r="I36" s="29"/>
      <c r="J36" s="29">
        <v>4</v>
      </c>
      <c r="K36" s="182">
        <v>3</v>
      </c>
      <c r="L36" s="3"/>
      <c r="M36" s="3"/>
      <c r="N36" s="29"/>
      <c r="O36" s="3"/>
      <c r="P36" s="21">
        <v>5</v>
      </c>
      <c r="Q36" s="22"/>
      <c r="R36" s="3"/>
      <c r="S36" s="3"/>
      <c r="Z36" s="3"/>
      <c r="AB36" s="23"/>
      <c r="AC36" s="22"/>
      <c r="AD36" s="22"/>
      <c r="AE36" s="22"/>
      <c r="AF36" s="22"/>
      <c r="AG36" s="22"/>
      <c r="AH36" s="22"/>
      <c r="AI36" s="22"/>
      <c r="AJ36" s="22"/>
      <c r="AK36" s="22"/>
    </row>
    <row r="37" spans="1:37" ht="12.75" customHeight="1" x14ac:dyDescent="0.2">
      <c r="A37" s="28" t="s">
        <v>51</v>
      </c>
      <c r="B37" s="29"/>
      <c r="C37" s="29"/>
      <c r="D37" s="29"/>
      <c r="E37" s="29"/>
      <c r="F37" s="29"/>
      <c r="G37" s="29"/>
      <c r="H37" s="29"/>
      <c r="I37" s="29"/>
      <c r="J37" s="29">
        <v>1</v>
      </c>
      <c r="K37" s="182"/>
      <c r="L37" s="3"/>
      <c r="M37" s="3"/>
      <c r="N37" s="29"/>
      <c r="O37" s="3"/>
      <c r="P37" s="21">
        <v>1</v>
      </c>
      <c r="Q37" s="22"/>
      <c r="R37" s="3"/>
      <c r="S37" s="3"/>
      <c r="Z37" s="3"/>
      <c r="AB37" s="23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37" ht="12.75" customHeight="1" x14ac:dyDescent="0.2">
      <c r="A38" s="28" t="s">
        <v>52</v>
      </c>
      <c r="B38" s="29"/>
      <c r="C38" s="29"/>
      <c r="D38" s="29"/>
      <c r="E38" s="29"/>
      <c r="F38" s="29"/>
      <c r="G38" s="29"/>
      <c r="H38" s="29"/>
      <c r="I38" s="29"/>
      <c r="J38" s="29"/>
      <c r="K38" s="182"/>
      <c r="L38" s="3"/>
      <c r="M38" s="3"/>
      <c r="N38" s="29"/>
      <c r="O38" s="3"/>
      <c r="P38" s="21"/>
      <c r="Q38" s="22"/>
      <c r="R38" s="3"/>
      <c r="S38" s="3"/>
      <c r="Z38" s="3"/>
      <c r="AB38" s="23"/>
      <c r="AC38" s="22"/>
      <c r="AD38" s="22"/>
      <c r="AE38" s="22"/>
      <c r="AF38" s="22"/>
      <c r="AG38" s="22"/>
      <c r="AH38" s="22"/>
      <c r="AI38" s="22"/>
      <c r="AJ38" s="22"/>
      <c r="AK38" s="22"/>
    </row>
    <row r="39" spans="1:37" ht="12.75" customHeight="1" x14ac:dyDescent="0.2">
      <c r="A39" s="28" t="s">
        <v>53</v>
      </c>
      <c r="B39" s="29"/>
      <c r="C39" s="29"/>
      <c r="D39" s="29"/>
      <c r="E39" s="29"/>
      <c r="F39" s="29"/>
      <c r="G39" s="29"/>
      <c r="H39" s="29"/>
      <c r="I39" s="29"/>
      <c r="J39" s="29">
        <v>1</v>
      </c>
      <c r="K39" s="182"/>
      <c r="L39" s="3"/>
      <c r="M39" s="3"/>
      <c r="N39" s="29"/>
      <c r="O39" s="3"/>
      <c r="P39" s="21">
        <v>1</v>
      </c>
      <c r="Q39" s="22"/>
      <c r="R39" s="3"/>
      <c r="S39" s="3"/>
      <c r="Z39" s="3"/>
      <c r="AB39" s="23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37" ht="12.75" customHeight="1" x14ac:dyDescent="0.2">
      <c r="K40" s="184">
        <f>SUM(K33:K36)</f>
        <v>79</v>
      </c>
      <c r="L40" s="3">
        <f>K33/B25</f>
        <v>0.47328244274809161</v>
      </c>
      <c r="M40" s="3">
        <f>K40/B25</f>
        <v>0.60305343511450382</v>
      </c>
      <c r="N40" s="3">
        <f>M40-L40</f>
        <v>0.12977099236641221</v>
      </c>
      <c r="O40" s="3"/>
      <c r="AB40" s="23" t="s">
        <v>40</v>
      </c>
      <c r="AC40" s="22">
        <f t="shared" ref="AC40:AC44" si="22">Q9</f>
        <v>0.96969696969696972</v>
      </c>
      <c r="AD40" s="22">
        <f t="shared" ref="AD40:AD44" si="23">Q11</f>
        <v>0.93442622950819676</v>
      </c>
      <c r="AE40" s="22">
        <f t="shared" ref="AE40:AE44" si="24">Q51</f>
        <v>0.94366197183098588</v>
      </c>
      <c r="AF40" s="22">
        <f t="shared" ref="AF40:AF43" si="25">Q71</f>
        <v>0.94890510948905105</v>
      </c>
      <c r="AG40" s="22">
        <f t="shared" ref="AG40:AG42" si="26">Q89</f>
        <v>1.0508474576271187</v>
      </c>
      <c r="AH40" s="22">
        <f t="shared" ref="AH40:AH41" si="27">Q108</f>
        <v>0.95121951219512191</v>
      </c>
      <c r="AI40" s="22">
        <f>Q126</f>
        <v>0.88888888888888884</v>
      </c>
      <c r="AJ40" s="22" t="s">
        <v>27</v>
      </c>
      <c r="AK40" s="22" t="s">
        <v>27</v>
      </c>
    </row>
    <row r="41" spans="1:37" ht="12.75" customHeight="1" x14ac:dyDescent="0.2">
      <c r="K41" s="184"/>
      <c r="L41" s="3"/>
      <c r="M41" s="3"/>
      <c r="N41" s="3"/>
      <c r="O41" s="3"/>
      <c r="AB41" s="23" t="s">
        <v>41</v>
      </c>
      <c r="AC41" s="22">
        <f t="shared" si="22"/>
        <v>0.953125</v>
      </c>
      <c r="AD41" s="22">
        <f t="shared" si="23"/>
        <v>0.98245614035087714</v>
      </c>
      <c r="AE41" s="22">
        <f t="shared" si="24"/>
        <v>0.89552238805970152</v>
      </c>
      <c r="AF41" s="22">
        <f t="shared" si="25"/>
        <v>1</v>
      </c>
      <c r="AG41" s="22">
        <f t="shared" si="26"/>
        <v>0.87096774193548387</v>
      </c>
      <c r="AH41" s="22">
        <f t="shared" si="27"/>
        <v>0.98290598290598286</v>
      </c>
      <c r="AI41" s="22" t="s">
        <v>27</v>
      </c>
      <c r="AJ41" s="22" t="s">
        <v>27</v>
      </c>
      <c r="AK41" s="22" t="s">
        <v>27</v>
      </c>
    </row>
    <row r="42" spans="1:37" ht="12.75" customHeight="1" x14ac:dyDescent="0.2">
      <c r="A42" s="32" t="s">
        <v>34</v>
      </c>
      <c r="B42" s="32"/>
      <c r="C42" s="32"/>
      <c r="D42" s="33"/>
      <c r="E42" s="33"/>
      <c r="F42" s="126"/>
      <c r="G42" s="56">
        <f>((K33*9)+(K34*10))/K40</f>
        <v>8.4556962025316462</v>
      </c>
      <c r="K42" s="184"/>
      <c r="L42" s="3"/>
      <c r="M42" s="3"/>
      <c r="N42" s="3"/>
      <c r="O42" s="3"/>
      <c r="AB42" s="26" t="s">
        <v>42</v>
      </c>
      <c r="AC42" s="22">
        <f t="shared" si="22"/>
        <v>0.93442622950819676</v>
      </c>
      <c r="AD42" s="22">
        <f t="shared" si="23"/>
        <v>1</v>
      </c>
      <c r="AE42" s="22">
        <f t="shared" si="24"/>
        <v>0.9</v>
      </c>
      <c r="AF42" s="22">
        <f t="shared" si="25"/>
        <v>0.96153846153846156</v>
      </c>
      <c r="AG42" s="22">
        <f t="shared" si="26"/>
        <v>1.037037037037037</v>
      </c>
      <c r="AH42" s="22" t="s">
        <v>27</v>
      </c>
      <c r="AI42" s="22" t="s">
        <v>27</v>
      </c>
      <c r="AJ42" s="22" t="s">
        <v>27</v>
      </c>
      <c r="AK42" s="22" t="s">
        <v>27</v>
      </c>
    </row>
    <row r="43" spans="1:37" ht="12.75" customHeight="1" x14ac:dyDescent="0.2">
      <c r="K43" s="184"/>
      <c r="L43" s="3"/>
      <c r="M43" s="3"/>
      <c r="N43" s="3"/>
      <c r="O43" s="3"/>
      <c r="AB43" s="26" t="s">
        <v>43</v>
      </c>
      <c r="AC43" s="22">
        <f t="shared" si="22"/>
        <v>0.98245614035087714</v>
      </c>
      <c r="AD43" s="22">
        <f t="shared" si="23"/>
        <v>0</v>
      </c>
      <c r="AE43" s="22">
        <f t="shared" si="24"/>
        <v>1.037037037037037</v>
      </c>
      <c r="AF43" s="22">
        <f t="shared" si="25"/>
        <v>0.97599999999999998</v>
      </c>
      <c r="AG43" s="22" t="s">
        <v>27</v>
      </c>
      <c r="AH43" s="22" t="s">
        <v>27</v>
      </c>
      <c r="AI43" s="22" t="s">
        <v>27</v>
      </c>
      <c r="AJ43" s="22" t="s">
        <v>27</v>
      </c>
      <c r="AK43" s="22" t="s">
        <v>27</v>
      </c>
    </row>
    <row r="44" spans="1:37" ht="12.75" customHeight="1" x14ac:dyDescent="0.3">
      <c r="A44" s="38" t="s">
        <v>65</v>
      </c>
      <c r="L44" s="3"/>
      <c r="M44" s="3"/>
      <c r="O44" s="3"/>
      <c r="AB44" s="26" t="s">
        <v>44</v>
      </c>
      <c r="AC44" s="22">
        <f t="shared" si="22"/>
        <v>1</v>
      </c>
      <c r="AD44" s="22">
        <f t="shared" si="23"/>
        <v>0</v>
      </c>
      <c r="AE44" s="22">
        <f t="shared" si="24"/>
        <v>0.9642857142857143</v>
      </c>
      <c r="AF44" s="22" t="s">
        <v>27</v>
      </c>
      <c r="AG44" s="22" t="s">
        <v>27</v>
      </c>
      <c r="AH44" s="22" t="s">
        <v>27</v>
      </c>
      <c r="AI44" s="22" t="s">
        <v>27</v>
      </c>
      <c r="AJ44" s="22" t="s">
        <v>27</v>
      </c>
      <c r="AK44" s="22" t="s">
        <v>27</v>
      </c>
    </row>
    <row r="45" spans="1:37" ht="25.5" customHeight="1" x14ac:dyDescent="0.2">
      <c r="B45" s="285" t="s">
        <v>2</v>
      </c>
      <c r="C45" s="286"/>
      <c r="D45" s="286"/>
      <c r="E45" s="286"/>
      <c r="F45" s="286"/>
      <c r="G45" s="286"/>
      <c r="H45" s="286"/>
      <c r="I45" s="286"/>
      <c r="J45" s="286"/>
      <c r="L45" s="4" t="s">
        <v>3</v>
      </c>
      <c r="M45" s="4" t="s">
        <v>4</v>
      </c>
      <c r="N45" s="5" t="s">
        <v>5</v>
      </c>
      <c r="O45" s="4" t="s">
        <v>6</v>
      </c>
      <c r="P45" s="6" t="s">
        <v>7</v>
      </c>
      <c r="Q45" s="6" t="s">
        <v>8</v>
      </c>
      <c r="R45" s="7" t="s">
        <v>9</v>
      </c>
      <c r="S45" s="7"/>
      <c r="Z45" s="7"/>
      <c r="AB45" s="53" t="s">
        <v>27</v>
      </c>
      <c r="AC45" s="22" t="s">
        <v>27</v>
      </c>
      <c r="AD45" s="22"/>
      <c r="AE45" s="22"/>
      <c r="AF45" s="22"/>
      <c r="AG45" s="22"/>
      <c r="AH45" s="22"/>
      <c r="AI45" s="22"/>
    </row>
    <row r="46" spans="1:37" ht="12.75" customHeight="1" x14ac:dyDescent="0.2">
      <c r="A46" s="135" t="s">
        <v>10</v>
      </c>
      <c r="B46" s="136">
        <v>1</v>
      </c>
      <c r="C46" s="136">
        <v>2</v>
      </c>
      <c r="D46" s="136">
        <v>3</v>
      </c>
      <c r="E46" s="136">
        <v>4</v>
      </c>
      <c r="F46" s="136">
        <v>5</v>
      </c>
      <c r="G46" s="136">
        <v>6</v>
      </c>
      <c r="H46" s="136">
        <v>7</v>
      </c>
      <c r="I46" s="136">
        <v>8</v>
      </c>
      <c r="J46" s="136">
        <v>9</v>
      </c>
      <c r="K46" s="210" t="s">
        <v>11</v>
      </c>
      <c r="L46" s="11"/>
      <c r="M46" s="11"/>
      <c r="N46" s="12"/>
      <c r="O46" s="13"/>
      <c r="P46" s="14"/>
      <c r="Q46" s="14"/>
      <c r="R46" s="3"/>
      <c r="S46" s="3"/>
      <c r="Z46" s="3"/>
      <c r="AB46" s="53" t="s">
        <v>27</v>
      </c>
      <c r="AC46" s="22" t="s">
        <v>27</v>
      </c>
      <c r="AD46" s="22"/>
      <c r="AE46" s="22"/>
      <c r="AF46" s="22"/>
      <c r="AG46" s="22"/>
      <c r="AH46" s="22"/>
      <c r="AI46" s="22"/>
    </row>
    <row r="47" spans="1:37" ht="12.75" customHeight="1" x14ac:dyDescent="0.2">
      <c r="A47" s="26" t="s">
        <v>16</v>
      </c>
      <c r="B47" s="10">
        <v>102</v>
      </c>
      <c r="C47" s="10"/>
      <c r="D47" s="10"/>
      <c r="E47" s="10"/>
      <c r="F47" s="10"/>
      <c r="G47" s="10"/>
      <c r="H47" s="10"/>
      <c r="I47" s="10"/>
      <c r="J47" s="10"/>
      <c r="K47" s="181"/>
      <c r="L47" s="11"/>
      <c r="M47" s="11"/>
      <c r="N47" s="12"/>
      <c r="O47" s="13"/>
      <c r="P47" s="17">
        <f>B47</f>
        <v>102</v>
      </c>
      <c r="Q47" s="14"/>
      <c r="R47" s="3"/>
      <c r="S47" s="3"/>
      <c r="Z47" s="3"/>
      <c r="AB47" s="53" t="s">
        <v>128</v>
      </c>
      <c r="AC47" s="22" t="s">
        <v>27</v>
      </c>
      <c r="AD47" s="22"/>
      <c r="AE47" s="22"/>
      <c r="AF47" s="22"/>
      <c r="AG47" s="22"/>
      <c r="AH47" s="22"/>
    </row>
    <row r="48" spans="1:37" ht="12.75" customHeight="1" x14ac:dyDescent="0.2">
      <c r="A48" s="26" t="s">
        <v>17</v>
      </c>
      <c r="B48" s="10">
        <v>1</v>
      </c>
      <c r="C48" s="10">
        <v>83</v>
      </c>
      <c r="D48" s="10"/>
      <c r="E48" s="10"/>
      <c r="F48" s="10"/>
      <c r="G48" s="10"/>
      <c r="H48" s="10"/>
      <c r="I48" s="10"/>
      <c r="J48" s="10"/>
      <c r="K48" s="181"/>
      <c r="L48" s="11"/>
      <c r="M48" s="11"/>
      <c r="N48" s="12"/>
      <c r="O48" s="13">
        <f>C48/B47</f>
        <v>0.81372549019607843</v>
      </c>
      <c r="P48" s="21">
        <v>84</v>
      </c>
      <c r="Q48" s="22">
        <f t="shared" ref="Q48:Q55" si="28">P48/P47</f>
        <v>0.82352941176470584</v>
      </c>
      <c r="R48" s="3">
        <f t="shared" ref="R48:R55" si="29">100%-Q48</f>
        <v>0.17647058823529416</v>
      </c>
      <c r="S48" s="3"/>
      <c r="Z48" s="3"/>
      <c r="AB48" s="28" t="s">
        <v>27</v>
      </c>
      <c r="AC48" s="22" t="s">
        <v>27</v>
      </c>
      <c r="AD48" s="22"/>
      <c r="AE48" s="22"/>
      <c r="AF48" s="22"/>
      <c r="AG48" s="22"/>
      <c r="AH48" s="22"/>
    </row>
    <row r="49" spans="1:33" ht="12.75" customHeight="1" x14ac:dyDescent="0.2">
      <c r="A49" s="26" t="s">
        <v>18</v>
      </c>
      <c r="B49" s="10"/>
      <c r="C49" s="10">
        <v>10</v>
      </c>
      <c r="D49" s="10">
        <v>68</v>
      </c>
      <c r="E49" s="10"/>
      <c r="F49" s="10"/>
      <c r="G49" s="10"/>
      <c r="H49" s="10"/>
      <c r="I49" s="10"/>
      <c r="J49" s="10"/>
      <c r="K49" s="181"/>
      <c r="L49" s="11"/>
      <c r="M49" s="11"/>
      <c r="N49" s="12"/>
      <c r="O49" s="13">
        <f>D49/C48</f>
        <v>0.81927710843373491</v>
      </c>
      <c r="P49" s="21">
        <v>78</v>
      </c>
      <c r="Q49" s="22">
        <f t="shared" si="28"/>
        <v>0.9285714285714286</v>
      </c>
      <c r="R49" s="3">
        <f t="shared" si="29"/>
        <v>7.1428571428571397E-2</v>
      </c>
      <c r="S49" s="3"/>
      <c r="Z49" s="3"/>
      <c r="AB49" s="28" t="s">
        <v>27</v>
      </c>
      <c r="AC49" s="22" t="s">
        <v>27</v>
      </c>
      <c r="AD49" s="22"/>
      <c r="AE49" s="22"/>
      <c r="AF49" s="22"/>
      <c r="AG49" s="24"/>
    </row>
    <row r="50" spans="1:33" ht="12.75" customHeight="1" x14ac:dyDescent="0.2">
      <c r="A50" s="26" t="s">
        <v>19</v>
      </c>
      <c r="B50" s="10"/>
      <c r="C50" s="10">
        <v>1</v>
      </c>
      <c r="D50" s="10">
        <v>12</v>
      </c>
      <c r="E50" s="10">
        <v>58</v>
      </c>
      <c r="F50" s="10"/>
      <c r="G50" s="10"/>
      <c r="H50" s="10"/>
      <c r="I50" s="10"/>
      <c r="J50" s="10"/>
      <c r="K50" s="181"/>
      <c r="L50" s="11"/>
      <c r="M50" s="11"/>
      <c r="N50" s="12"/>
      <c r="O50" s="13">
        <f>E50/D49</f>
        <v>0.8529411764705882</v>
      </c>
      <c r="P50" s="21">
        <v>71</v>
      </c>
      <c r="Q50" s="22">
        <f t="shared" si="28"/>
        <v>0.91025641025641024</v>
      </c>
      <c r="R50" s="3">
        <f t="shared" si="29"/>
        <v>8.9743589743589758E-2</v>
      </c>
      <c r="S50" s="3"/>
      <c r="Z50" s="3"/>
      <c r="AB50" s="28" t="s">
        <v>27</v>
      </c>
      <c r="AC50" s="22" t="s">
        <v>27</v>
      </c>
      <c r="AD50" s="22"/>
      <c r="AE50" s="22"/>
    </row>
    <row r="51" spans="1:33" ht="12.75" customHeight="1" x14ac:dyDescent="0.2">
      <c r="A51" s="28" t="s">
        <v>20</v>
      </c>
      <c r="B51" s="29"/>
      <c r="C51" s="29"/>
      <c r="D51" s="29"/>
      <c r="E51" s="29"/>
      <c r="F51" s="29">
        <v>55</v>
      </c>
      <c r="G51" s="29"/>
      <c r="H51" s="29"/>
      <c r="I51" s="29"/>
      <c r="J51" s="29"/>
      <c r="K51" s="182"/>
      <c r="L51" s="3"/>
      <c r="M51" s="3"/>
      <c r="N51" s="29"/>
      <c r="O51" s="3">
        <f>F51/E50</f>
        <v>0.94827586206896552</v>
      </c>
      <c r="P51" s="21">
        <v>67</v>
      </c>
      <c r="Q51" s="22">
        <f t="shared" si="28"/>
        <v>0.94366197183098588</v>
      </c>
      <c r="R51" s="3">
        <f t="shared" si="29"/>
        <v>5.633802816901412E-2</v>
      </c>
      <c r="S51" s="3"/>
      <c r="Z51" s="3"/>
    </row>
    <row r="52" spans="1:33" ht="12.75" customHeight="1" x14ac:dyDescent="0.2">
      <c r="A52" s="28" t="s">
        <v>21</v>
      </c>
      <c r="B52" s="29"/>
      <c r="C52" s="29"/>
      <c r="D52" s="29"/>
      <c r="E52" s="29"/>
      <c r="F52" s="29"/>
      <c r="G52" s="29">
        <v>50</v>
      </c>
      <c r="H52" s="29"/>
      <c r="I52" s="29"/>
      <c r="J52" s="29"/>
      <c r="K52" s="182"/>
      <c r="L52" s="3"/>
      <c r="M52" s="3"/>
      <c r="N52" s="29"/>
      <c r="O52" s="3">
        <f>G52/F51</f>
        <v>0.90909090909090906</v>
      </c>
      <c r="P52" s="21">
        <v>60</v>
      </c>
      <c r="Q52" s="22">
        <f t="shared" si="28"/>
        <v>0.89552238805970152</v>
      </c>
      <c r="R52" s="3">
        <f t="shared" si="29"/>
        <v>0.10447761194029848</v>
      </c>
      <c r="S52" s="3"/>
      <c r="T52" s="292" t="s">
        <v>5</v>
      </c>
      <c r="U52" s="282"/>
      <c r="Z52" s="3"/>
    </row>
    <row r="53" spans="1:33" ht="12.75" customHeight="1" x14ac:dyDescent="0.2">
      <c r="A53" s="28" t="s">
        <v>22</v>
      </c>
      <c r="B53" s="29"/>
      <c r="C53" s="29"/>
      <c r="D53" s="29"/>
      <c r="E53" s="29"/>
      <c r="F53" s="29"/>
      <c r="G53" s="29"/>
      <c r="H53" s="29">
        <v>45</v>
      </c>
      <c r="I53" s="29"/>
      <c r="J53" s="29"/>
      <c r="K53" s="182"/>
      <c r="L53" s="3"/>
      <c r="M53" s="3"/>
      <c r="N53" s="29"/>
      <c r="O53" s="3">
        <f>H53/G52</f>
        <v>0.9</v>
      </c>
      <c r="P53" s="21">
        <v>54</v>
      </c>
      <c r="Q53" s="22">
        <f t="shared" si="28"/>
        <v>0.9</v>
      </c>
      <c r="R53" s="3">
        <f t="shared" si="29"/>
        <v>9.9999999999999978E-2</v>
      </c>
      <c r="S53" s="3"/>
      <c r="T53" s="27" t="s">
        <v>14</v>
      </c>
      <c r="U53" s="3">
        <f>N19</f>
        <v>0.22916666666666669</v>
      </c>
      <c r="Z53" s="3"/>
    </row>
    <row r="54" spans="1:33" ht="12.75" customHeight="1" x14ac:dyDescent="0.2">
      <c r="A54" s="28" t="s">
        <v>23</v>
      </c>
      <c r="B54" s="29"/>
      <c r="C54" s="29"/>
      <c r="D54" s="29"/>
      <c r="E54" s="29"/>
      <c r="F54" s="29"/>
      <c r="G54" s="29"/>
      <c r="H54" s="29"/>
      <c r="I54" s="29">
        <v>44</v>
      </c>
      <c r="J54" s="29"/>
      <c r="K54" s="182"/>
      <c r="L54" s="3"/>
      <c r="M54" s="3"/>
      <c r="N54" s="29"/>
      <c r="O54" s="3">
        <f>I54/H53</f>
        <v>0.97777777777777775</v>
      </c>
      <c r="P54" s="21">
        <v>56</v>
      </c>
      <c r="Q54" s="22">
        <f t="shared" si="28"/>
        <v>1.037037037037037</v>
      </c>
      <c r="R54" s="3">
        <f t="shared" si="29"/>
        <v>-3.7037037037036979E-2</v>
      </c>
      <c r="S54" s="3"/>
      <c r="T54" s="27" t="s">
        <v>15</v>
      </c>
      <c r="U54" s="3">
        <f>N40</f>
        <v>0.12977099236641221</v>
      </c>
      <c r="Z54" s="3"/>
    </row>
    <row r="55" spans="1:33" ht="12.75" customHeight="1" x14ac:dyDescent="0.2">
      <c r="A55" s="28" t="s">
        <v>48</v>
      </c>
      <c r="B55" s="29"/>
      <c r="C55" s="29"/>
      <c r="D55" s="29"/>
      <c r="E55" s="29"/>
      <c r="F55" s="29"/>
      <c r="G55" s="29"/>
      <c r="H55" s="29"/>
      <c r="I55" s="29"/>
      <c r="J55" s="29">
        <v>44</v>
      </c>
      <c r="K55" s="182">
        <v>39</v>
      </c>
      <c r="L55" s="3"/>
      <c r="M55" s="3"/>
      <c r="N55" s="29"/>
      <c r="O55" s="3">
        <f>J55/I54</f>
        <v>1</v>
      </c>
      <c r="P55" s="21">
        <v>54</v>
      </c>
      <c r="Q55" s="22">
        <f t="shared" si="28"/>
        <v>0.9642857142857143</v>
      </c>
      <c r="R55" s="3">
        <f t="shared" si="29"/>
        <v>3.5714285714285698E-2</v>
      </c>
      <c r="S55" s="3"/>
      <c r="T55" s="27" t="s">
        <v>16</v>
      </c>
      <c r="U55" s="3">
        <f>N62</f>
        <v>7.8431372549019607E-2</v>
      </c>
      <c r="Z55" s="3"/>
    </row>
    <row r="56" spans="1:33" ht="12.75" customHeight="1" x14ac:dyDescent="0.2">
      <c r="A56" s="28" t="s">
        <v>49</v>
      </c>
      <c r="B56" s="29"/>
      <c r="C56" s="29"/>
      <c r="D56" s="29"/>
      <c r="E56" s="29"/>
      <c r="F56" s="29"/>
      <c r="G56" s="29"/>
      <c r="H56" s="29"/>
      <c r="I56" s="29"/>
      <c r="J56" s="29">
        <v>3</v>
      </c>
      <c r="K56" s="182">
        <v>1</v>
      </c>
      <c r="L56" s="3"/>
      <c r="M56" s="3"/>
      <c r="N56" s="29"/>
      <c r="O56" s="3"/>
      <c r="P56" s="21">
        <v>15</v>
      </c>
      <c r="Q56" s="22"/>
      <c r="R56" s="3"/>
      <c r="S56" s="3"/>
      <c r="T56" s="27" t="s">
        <v>17</v>
      </c>
      <c r="U56" s="3">
        <f>N81</f>
        <v>0.12365591397849457</v>
      </c>
      <c r="Z56" s="3"/>
    </row>
    <row r="57" spans="1:33" ht="12.75" customHeight="1" x14ac:dyDescent="0.2">
      <c r="A57" s="28" t="s">
        <v>50</v>
      </c>
      <c r="B57" s="29"/>
      <c r="C57" s="29"/>
      <c r="D57" s="29"/>
      <c r="E57" s="29"/>
      <c r="F57" s="29"/>
      <c r="G57" s="29"/>
      <c r="H57" s="29"/>
      <c r="I57" s="29"/>
      <c r="J57" s="29">
        <v>7</v>
      </c>
      <c r="K57" s="182">
        <v>5</v>
      </c>
      <c r="L57" s="3"/>
      <c r="M57" s="3"/>
      <c r="N57" s="29"/>
      <c r="O57" s="3"/>
      <c r="P57" s="21">
        <v>12</v>
      </c>
      <c r="Q57" s="22"/>
      <c r="R57" s="3"/>
      <c r="S57" s="3"/>
      <c r="T57" s="27" t="s">
        <v>18</v>
      </c>
      <c r="U57" s="3">
        <f>N100</f>
        <v>0.14893617021276595</v>
      </c>
      <c r="Z57" s="3"/>
    </row>
    <row r="58" spans="1:33" ht="12.75" customHeight="1" x14ac:dyDescent="0.2">
      <c r="A58" s="28" t="s">
        <v>51</v>
      </c>
      <c r="B58" s="29"/>
      <c r="C58" s="29"/>
      <c r="D58" s="29"/>
      <c r="E58" s="29"/>
      <c r="F58" s="29"/>
      <c r="G58" s="29"/>
      <c r="H58" s="29"/>
      <c r="I58" s="29"/>
      <c r="J58" s="29">
        <v>1</v>
      </c>
      <c r="K58" s="182">
        <v>1</v>
      </c>
      <c r="L58" s="3"/>
      <c r="M58" s="3"/>
      <c r="N58" s="29"/>
      <c r="O58" s="3"/>
      <c r="P58" s="21">
        <v>5</v>
      </c>
      <c r="Q58" s="22"/>
      <c r="R58" s="3"/>
      <c r="S58" s="3"/>
      <c r="T58" s="27" t="s">
        <v>19</v>
      </c>
      <c r="U58" s="3">
        <f>N118</f>
        <v>0.11377245508982037</v>
      </c>
      <c r="Z58" s="3"/>
    </row>
    <row r="59" spans="1:33" ht="12.75" customHeight="1" x14ac:dyDescent="0.2">
      <c r="A59" s="28" t="s">
        <v>52</v>
      </c>
      <c r="B59" s="29"/>
      <c r="C59" s="29"/>
      <c r="D59" s="29"/>
      <c r="E59" s="29"/>
      <c r="F59" s="29"/>
      <c r="G59" s="29"/>
      <c r="H59" s="29"/>
      <c r="I59" s="29"/>
      <c r="J59" s="29">
        <v>1</v>
      </c>
      <c r="K59" s="182">
        <v>1</v>
      </c>
      <c r="L59" s="3"/>
      <c r="M59" s="3"/>
      <c r="N59" s="29"/>
      <c r="O59" s="3"/>
      <c r="P59" s="21">
        <v>3</v>
      </c>
      <c r="Q59" s="22"/>
      <c r="R59" s="3"/>
      <c r="S59" s="3"/>
      <c r="T59" s="27"/>
      <c r="U59" s="3"/>
      <c r="Z59" s="3"/>
    </row>
    <row r="60" spans="1:33" ht="12.75" customHeight="1" x14ac:dyDescent="0.2">
      <c r="A60" s="28" t="s">
        <v>53</v>
      </c>
      <c r="B60" s="29"/>
      <c r="C60" s="29"/>
      <c r="D60" s="29"/>
      <c r="E60" s="29"/>
      <c r="F60" s="29"/>
      <c r="G60" s="29"/>
      <c r="H60" s="29">
        <v>1</v>
      </c>
      <c r="I60" s="29"/>
      <c r="J60" s="29"/>
      <c r="K60" s="182"/>
      <c r="L60" s="3"/>
      <c r="M60" s="3"/>
      <c r="N60" s="29"/>
      <c r="O60" s="3"/>
      <c r="P60" s="21">
        <v>1</v>
      </c>
      <c r="Q60" s="22"/>
      <c r="R60" s="3"/>
      <c r="S60" s="3"/>
      <c r="T60" s="27"/>
      <c r="U60" s="3"/>
      <c r="Z60" s="3"/>
    </row>
    <row r="61" spans="1:33" ht="12.75" customHeight="1" x14ac:dyDescent="0.2">
      <c r="A61" s="28" t="s">
        <v>54</v>
      </c>
      <c r="B61" s="29"/>
      <c r="C61" s="29"/>
      <c r="D61" s="29"/>
      <c r="E61" s="29"/>
      <c r="F61" s="29"/>
      <c r="G61" s="29"/>
      <c r="H61" s="29"/>
      <c r="I61" s="29">
        <v>1</v>
      </c>
      <c r="J61" s="29"/>
      <c r="K61" s="182"/>
      <c r="L61" s="3"/>
      <c r="M61" s="3"/>
      <c r="N61" s="29"/>
      <c r="O61" s="3"/>
      <c r="P61" s="21">
        <v>1</v>
      </c>
      <c r="Q61" s="22"/>
      <c r="R61" s="3"/>
      <c r="S61" s="3"/>
      <c r="T61" s="27"/>
      <c r="U61" s="3"/>
      <c r="Z61" s="3"/>
    </row>
    <row r="62" spans="1:33" ht="12.75" customHeight="1" x14ac:dyDescent="0.2">
      <c r="A62" s="28"/>
      <c r="B62" s="29"/>
      <c r="C62" s="29"/>
      <c r="D62" s="29"/>
      <c r="E62" s="29"/>
      <c r="F62" s="29"/>
      <c r="G62" s="29"/>
      <c r="H62" s="29"/>
      <c r="I62" s="29"/>
      <c r="J62" s="29"/>
      <c r="K62" s="182">
        <f>SUM(K55:K59)</f>
        <v>47</v>
      </c>
      <c r="L62" s="3">
        <f>K55/B47</f>
        <v>0.38235294117647056</v>
      </c>
      <c r="M62" s="3">
        <f>K62/B47</f>
        <v>0.46078431372549017</v>
      </c>
      <c r="N62" s="3">
        <f>M62-L62</f>
        <v>7.8431372549019607E-2</v>
      </c>
      <c r="O62" s="3"/>
      <c r="P62" s="21"/>
      <c r="Q62" s="22"/>
      <c r="R62" s="3"/>
      <c r="S62" s="3"/>
      <c r="T62" s="27" t="s">
        <v>27</v>
      </c>
      <c r="U62" s="3" t="s">
        <v>27</v>
      </c>
      <c r="Z62" s="3"/>
    </row>
    <row r="63" spans="1:33" ht="12.75" customHeight="1" x14ac:dyDescent="0.2">
      <c r="K63" s="184"/>
      <c r="L63" s="3"/>
      <c r="M63" s="3"/>
      <c r="O63" s="3"/>
      <c r="T63" s="25" t="s">
        <v>27</v>
      </c>
    </row>
    <row r="64" spans="1:33" ht="12.75" customHeight="1" x14ac:dyDescent="0.3">
      <c r="A64" s="38" t="s">
        <v>66</v>
      </c>
      <c r="L64" s="3"/>
      <c r="M64" s="3"/>
      <c r="O64" s="3"/>
    </row>
    <row r="65" spans="1:38" ht="25.5" customHeight="1" x14ac:dyDescent="0.2">
      <c r="B65" s="285" t="s">
        <v>2</v>
      </c>
      <c r="C65" s="286"/>
      <c r="D65" s="286"/>
      <c r="E65" s="286"/>
      <c r="F65" s="286"/>
      <c r="G65" s="286"/>
      <c r="H65" s="286"/>
      <c r="I65" s="286"/>
      <c r="J65" s="286"/>
      <c r="L65" s="4" t="s">
        <v>3</v>
      </c>
      <c r="M65" s="4" t="s">
        <v>4</v>
      </c>
      <c r="N65" s="5" t="s">
        <v>5</v>
      </c>
      <c r="O65" s="4" t="s">
        <v>6</v>
      </c>
      <c r="P65" s="6" t="s">
        <v>7</v>
      </c>
      <c r="Q65" s="6" t="s">
        <v>8</v>
      </c>
      <c r="R65" s="7" t="s">
        <v>9</v>
      </c>
      <c r="S65" s="7"/>
      <c r="Z65" s="7"/>
    </row>
    <row r="66" spans="1:38" ht="12.75" customHeight="1" x14ac:dyDescent="0.2">
      <c r="A66" s="135" t="s">
        <v>10</v>
      </c>
      <c r="B66" s="136">
        <v>1</v>
      </c>
      <c r="C66" s="136">
        <v>2</v>
      </c>
      <c r="D66" s="136">
        <v>3</v>
      </c>
      <c r="E66" s="136">
        <v>4</v>
      </c>
      <c r="F66" s="136">
        <v>5</v>
      </c>
      <c r="G66" s="136">
        <v>6</v>
      </c>
      <c r="H66" s="136">
        <v>7</v>
      </c>
      <c r="I66" s="136">
        <v>8</v>
      </c>
      <c r="J66" s="136">
        <v>9</v>
      </c>
      <c r="K66" s="210" t="s">
        <v>11</v>
      </c>
      <c r="L66" s="11"/>
      <c r="M66" s="11"/>
      <c r="N66" s="12"/>
      <c r="O66" s="13"/>
      <c r="P66" s="14"/>
      <c r="Q66" s="14"/>
      <c r="R66" s="3"/>
      <c r="S66" s="3"/>
      <c r="Z66" s="3"/>
    </row>
    <row r="67" spans="1:38" ht="12.75" customHeight="1" x14ac:dyDescent="0.2">
      <c r="A67" s="26" t="s">
        <v>17</v>
      </c>
      <c r="B67" s="10">
        <v>186</v>
      </c>
      <c r="C67" s="10"/>
      <c r="D67" s="10"/>
      <c r="E67" s="10"/>
      <c r="F67" s="10"/>
      <c r="G67" s="10"/>
      <c r="H67" s="10"/>
      <c r="I67" s="10"/>
      <c r="J67" s="10"/>
      <c r="K67" s="181"/>
      <c r="L67" s="11"/>
      <c r="M67" s="11"/>
      <c r="N67" s="12"/>
      <c r="O67" s="13"/>
      <c r="P67" s="17">
        <f>B67</f>
        <v>186</v>
      </c>
      <c r="Q67" s="14"/>
      <c r="R67" s="3"/>
      <c r="S67" s="3"/>
      <c r="Z67" s="3"/>
    </row>
    <row r="68" spans="1:38" ht="12.75" customHeight="1" x14ac:dyDescent="0.2">
      <c r="A68" s="26" t="s">
        <v>18</v>
      </c>
      <c r="B68" s="10">
        <v>1</v>
      </c>
      <c r="C68" s="10">
        <v>151</v>
      </c>
      <c r="D68" s="10"/>
      <c r="E68" s="10"/>
      <c r="F68" s="10"/>
      <c r="G68" s="10"/>
      <c r="H68" s="10"/>
      <c r="I68" s="10"/>
      <c r="J68" s="10"/>
      <c r="K68" s="181"/>
      <c r="L68" s="11"/>
      <c r="M68" s="11"/>
      <c r="N68" s="12"/>
      <c r="O68" s="13">
        <f>C68/B67</f>
        <v>0.81182795698924726</v>
      </c>
      <c r="P68" s="21">
        <v>153</v>
      </c>
      <c r="Q68" s="22">
        <f t="shared" ref="Q68:Q75" si="30">P68/P67</f>
        <v>0.82258064516129037</v>
      </c>
      <c r="R68" s="3">
        <f t="shared" ref="R68:R75" si="31">100%-Q68</f>
        <v>0.17741935483870963</v>
      </c>
      <c r="S68" s="3"/>
      <c r="Z68" s="3"/>
      <c r="AB68" s="2"/>
      <c r="AC68" s="8" t="s">
        <v>45</v>
      </c>
      <c r="AD68" s="8"/>
      <c r="AE68" s="8"/>
      <c r="AF68" s="8"/>
      <c r="AG68" s="8"/>
      <c r="AH68" s="8"/>
      <c r="AI68" s="8"/>
      <c r="AJ68" s="8"/>
      <c r="AK68" s="8"/>
      <c r="AL68" s="8"/>
    </row>
    <row r="69" spans="1:38" ht="12.75" customHeight="1" x14ac:dyDescent="0.2">
      <c r="A69" s="26" t="s">
        <v>19</v>
      </c>
      <c r="B69" s="10"/>
      <c r="C69" s="10">
        <v>9</v>
      </c>
      <c r="D69" s="10">
        <v>135</v>
      </c>
      <c r="E69" s="10"/>
      <c r="F69" s="10"/>
      <c r="G69" s="10"/>
      <c r="H69" s="10"/>
      <c r="I69" s="10"/>
      <c r="J69" s="10"/>
      <c r="K69" s="181"/>
      <c r="L69" s="11"/>
      <c r="M69" s="11"/>
      <c r="N69" s="12"/>
      <c r="O69" s="13">
        <f>D69/C68</f>
        <v>0.89403973509933776</v>
      </c>
      <c r="P69" s="21">
        <v>144</v>
      </c>
      <c r="Q69" s="22">
        <f t="shared" si="30"/>
        <v>0.94117647058823528</v>
      </c>
      <c r="R69" s="3">
        <f t="shared" si="31"/>
        <v>5.8823529411764719E-2</v>
      </c>
      <c r="S69" s="3"/>
      <c r="Z69" s="3"/>
      <c r="AC69" s="283" t="s">
        <v>12</v>
      </c>
      <c r="AD69" s="282"/>
      <c r="AE69" s="282"/>
      <c r="AF69" s="282"/>
      <c r="AG69" s="282"/>
      <c r="AH69" s="282"/>
      <c r="AI69" s="282"/>
      <c r="AJ69" s="282"/>
      <c r="AK69" s="282"/>
      <c r="AL69" s="282"/>
    </row>
    <row r="70" spans="1:38" ht="12.75" customHeight="1" x14ac:dyDescent="0.2">
      <c r="A70" s="28" t="s">
        <v>20</v>
      </c>
      <c r="B70" s="29"/>
      <c r="C70" s="29"/>
      <c r="D70" s="29"/>
      <c r="E70" s="29">
        <v>119</v>
      </c>
      <c r="F70" s="29"/>
      <c r="G70" s="29"/>
      <c r="H70" s="29"/>
      <c r="I70" s="29"/>
      <c r="J70" s="29"/>
      <c r="K70" s="182"/>
      <c r="L70" s="3"/>
      <c r="M70" s="3"/>
      <c r="N70" s="29"/>
      <c r="O70" s="3">
        <f>E70/D69</f>
        <v>0.88148148148148153</v>
      </c>
      <c r="P70" s="21">
        <v>137</v>
      </c>
      <c r="Q70" s="22">
        <f t="shared" si="30"/>
        <v>0.95138888888888884</v>
      </c>
      <c r="R70" s="3">
        <f t="shared" si="31"/>
        <v>4.861111111111116E-2</v>
      </c>
      <c r="S70" s="3"/>
      <c r="Z70" s="3"/>
      <c r="AB70" s="18" t="s">
        <v>13</v>
      </c>
      <c r="AC70" s="20" t="s">
        <v>14</v>
      </c>
      <c r="AD70" s="20" t="s">
        <v>15</v>
      </c>
      <c r="AE70" s="20" t="s">
        <v>16</v>
      </c>
      <c r="AF70" s="20" t="s">
        <v>17</v>
      </c>
      <c r="AG70" s="20" t="s">
        <v>18</v>
      </c>
      <c r="AH70" s="20" t="s">
        <v>19</v>
      </c>
      <c r="AI70" s="20" t="s">
        <v>20</v>
      </c>
      <c r="AJ70" s="20" t="s">
        <v>21</v>
      </c>
      <c r="AK70" s="20" t="s">
        <v>22</v>
      </c>
      <c r="AL70" s="20" t="s">
        <v>23</v>
      </c>
    </row>
    <row r="71" spans="1:38" ht="12.75" customHeight="1" x14ac:dyDescent="0.2">
      <c r="A71" s="28" t="s">
        <v>21</v>
      </c>
      <c r="B71" s="29"/>
      <c r="C71" s="29"/>
      <c r="D71" s="29"/>
      <c r="E71" s="29"/>
      <c r="F71" s="29">
        <v>119</v>
      </c>
      <c r="G71" s="29"/>
      <c r="H71" s="29"/>
      <c r="I71" s="29"/>
      <c r="J71" s="29"/>
      <c r="K71" s="182"/>
      <c r="L71" s="3"/>
      <c r="M71" s="3"/>
      <c r="N71" s="29"/>
      <c r="O71" s="3">
        <f>F71/E70</f>
        <v>1</v>
      </c>
      <c r="P71" s="21">
        <v>130</v>
      </c>
      <c r="Q71" s="22">
        <f t="shared" si="30"/>
        <v>0.94890510948905105</v>
      </c>
      <c r="R71" s="3">
        <f t="shared" si="31"/>
        <v>5.1094890510948954E-2</v>
      </c>
      <c r="S71" s="3"/>
      <c r="Z71" s="3"/>
      <c r="AB71" s="23" t="s">
        <v>37</v>
      </c>
      <c r="AC71" s="22">
        <f t="shared" ref="AC71:AC74" si="32">R6</f>
        <v>0.22916666666666663</v>
      </c>
      <c r="AD71" s="22">
        <f t="shared" ref="AD71:AD74" si="33">R8</f>
        <v>5.7142857142857162E-2</v>
      </c>
      <c r="AE71" s="22">
        <f t="shared" ref="AE71:AE74" si="34">R48</f>
        <v>0.17647058823529416</v>
      </c>
      <c r="AF71" s="22">
        <f t="shared" ref="AF71:AF74" si="35">R68</f>
        <v>0.17741935483870963</v>
      </c>
      <c r="AG71" s="22">
        <f t="shared" ref="AG71:AG74" si="36">R86</f>
        <v>0.25531914893617025</v>
      </c>
      <c r="AH71" s="3">
        <f t="shared" ref="AH71:AH74" si="37">R105</f>
        <v>0.22155688622754488</v>
      </c>
      <c r="AI71" s="3">
        <f t="shared" ref="AI71:AI74" si="38">R123</f>
        <v>0.22619047619047616</v>
      </c>
      <c r="AJ71" s="3">
        <f t="shared" ref="AJ71:AJ73" si="39">R140</f>
        <v>0.18518518518518523</v>
      </c>
      <c r="AK71" s="3">
        <f t="shared" ref="AK71:AK72" si="40">R156</f>
        <v>0.30000000000000004</v>
      </c>
      <c r="AL71" s="3">
        <f>R173</f>
        <v>0.15189873417721522</v>
      </c>
    </row>
    <row r="72" spans="1:38" ht="12.75" customHeight="1" x14ac:dyDescent="0.2">
      <c r="A72" s="28" t="s">
        <v>22</v>
      </c>
      <c r="B72" s="29"/>
      <c r="C72" s="29"/>
      <c r="D72" s="29"/>
      <c r="E72" s="29"/>
      <c r="F72" s="29"/>
      <c r="G72" s="29">
        <v>108</v>
      </c>
      <c r="H72" s="29"/>
      <c r="I72" s="29"/>
      <c r="J72" s="29"/>
      <c r="K72" s="182"/>
      <c r="L72" s="3"/>
      <c r="M72" s="3"/>
      <c r="N72" s="29"/>
      <c r="O72" s="3">
        <f>G72/F71</f>
        <v>0.90756302521008403</v>
      </c>
      <c r="P72" s="21">
        <v>130</v>
      </c>
      <c r="Q72" s="22">
        <f t="shared" si="30"/>
        <v>1</v>
      </c>
      <c r="R72" s="3">
        <f t="shared" si="31"/>
        <v>0</v>
      </c>
      <c r="S72" s="3"/>
      <c r="Z72" s="3"/>
      <c r="AB72" s="23" t="s">
        <v>38</v>
      </c>
      <c r="AC72" s="22">
        <f t="shared" si="32"/>
        <v>5.4054054054054057E-2</v>
      </c>
      <c r="AD72" s="22">
        <f t="shared" si="33"/>
        <v>3.0303030303030276E-2</v>
      </c>
      <c r="AE72" s="22">
        <f t="shared" si="34"/>
        <v>7.1428571428571397E-2</v>
      </c>
      <c r="AF72" s="22">
        <f t="shared" si="35"/>
        <v>5.8823529411764719E-2</v>
      </c>
      <c r="AG72" s="22">
        <f t="shared" si="36"/>
        <v>4.2857142857142816E-2</v>
      </c>
      <c r="AH72" s="3">
        <f t="shared" si="37"/>
        <v>2.3076923076923106E-2</v>
      </c>
      <c r="AI72" s="3">
        <f t="shared" si="38"/>
        <v>7.6923076923076872E-2</v>
      </c>
      <c r="AJ72" s="3">
        <f t="shared" si="39"/>
        <v>-0.13636363636363646</v>
      </c>
      <c r="AK72" s="3">
        <f t="shared" si="40"/>
        <v>2.0408163265306145E-2</v>
      </c>
    </row>
    <row r="73" spans="1:38" ht="12.75" customHeight="1" x14ac:dyDescent="0.2">
      <c r="A73" s="28" t="s">
        <v>23</v>
      </c>
      <c r="B73" s="29"/>
      <c r="C73" s="29"/>
      <c r="D73" s="29"/>
      <c r="E73" s="29"/>
      <c r="F73" s="29"/>
      <c r="G73" s="29"/>
      <c r="H73" s="29">
        <v>106</v>
      </c>
      <c r="I73" s="29"/>
      <c r="J73" s="29"/>
      <c r="K73" s="182"/>
      <c r="L73" s="3"/>
      <c r="M73" s="3"/>
      <c r="N73" s="29"/>
      <c r="O73" s="3">
        <f>H73/G72</f>
        <v>0.98148148148148151</v>
      </c>
      <c r="P73" s="21">
        <v>125</v>
      </c>
      <c r="Q73" s="22">
        <f t="shared" si="30"/>
        <v>0.96153846153846156</v>
      </c>
      <c r="R73" s="3">
        <f t="shared" si="31"/>
        <v>3.8461538461538436E-2</v>
      </c>
      <c r="S73" s="3"/>
      <c r="Z73" s="3"/>
      <c r="AB73" s="23" t="s">
        <v>39</v>
      </c>
      <c r="AC73" s="22">
        <f t="shared" si="32"/>
        <v>5.7142857142857162E-2</v>
      </c>
      <c r="AD73" s="22">
        <f t="shared" si="33"/>
        <v>4.6875E-2</v>
      </c>
      <c r="AE73" s="22">
        <f t="shared" si="34"/>
        <v>8.9743589743589758E-2</v>
      </c>
      <c r="AF73" s="22">
        <f t="shared" si="35"/>
        <v>4.861111111111116E-2</v>
      </c>
      <c r="AG73" s="22">
        <f t="shared" si="36"/>
        <v>0.11940298507462688</v>
      </c>
      <c r="AH73" s="3">
        <f t="shared" si="37"/>
        <v>3.1496062992126039E-2</v>
      </c>
      <c r="AI73" s="3">
        <f t="shared" si="38"/>
        <v>9.9999999999999978E-2</v>
      </c>
      <c r="AJ73" s="3">
        <f t="shared" si="39"/>
        <v>0.17333333333333334</v>
      </c>
      <c r="AK73" s="3" t="s">
        <v>27</v>
      </c>
    </row>
    <row r="74" spans="1:38" ht="12.75" customHeight="1" x14ac:dyDescent="0.2">
      <c r="A74" s="28" t="s">
        <v>48</v>
      </c>
      <c r="B74" s="29"/>
      <c r="C74" s="29"/>
      <c r="D74" s="29"/>
      <c r="E74" s="29"/>
      <c r="F74" s="29"/>
      <c r="G74" s="29"/>
      <c r="H74" s="29"/>
      <c r="I74" s="29">
        <v>104</v>
      </c>
      <c r="J74" s="29"/>
      <c r="K74" s="182"/>
      <c r="L74" s="3"/>
      <c r="M74" s="3"/>
      <c r="N74" s="29"/>
      <c r="O74" s="3">
        <f>I74/H73</f>
        <v>0.98113207547169812</v>
      </c>
      <c r="P74" s="21">
        <v>122</v>
      </c>
      <c r="Q74" s="22">
        <f t="shared" si="30"/>
        <v>0.97599999999999998</v>
      </c>
      <c r="R74" s="3">
        <f t="shared" si="31"/>
        <v>2.4000000000000021E-2</v>
      </c>
      <c r="S74" s="3"/>
      <c r="Z74" s="3"/>
      <c r="AB74" s="23" t="s">
        <v>40</v>
      </c>
      <c r="AC74" s="22">
        <f t="shared" si="32"/>
        <v>3.0303030303030276E-2</v>
      </c>
      <c r="AD74" s="22">
        <f t="shared" si="33"/>
        <v>6.557377049180324E-2</v>
      </c>
      <c r="AE74" s="22">
        <f t="shared" si="34"/>
        <v>5.633802816901412E-2</v>
      </c>
      <c r="AF74" s="22">
        <f t="shared" si="35"/>
        <v>5.1094890510948954E-2</v>
      </c>
      <c r="AG74" s="22">
        <f t="shared" si="36"/>
        <v>-5.0847457627118731E-2</v>
      </c>
      <c r="AH74" s="3">
        <f t="shared" si="37"/>
        <v>4.8780487804878092E-2</v>
      </c>
      <c r="AI74" s="3">
        <f t="shared" si="38"/>
        <v>0.11111111111111116</v>
      </c>
      <c r="AJ74" s="3" t="s">
        <v>27</v>
      </c>
      <c r="AK74" s="3" t="s">
        <v>27</v>
      </c>
    </row>
    <row r="75" spans="1:38" ht="12.75" customHeight="1" x14ac:dyDescent="0.2">
      <c r="A75" s="28" t="s">
        <v>49</v>
      </c>
      <c r="B75" s="29"/>
      <c r="C75" s="29"/>
      <c r="D75" s="29"/>
      <c r="E75" s="29"/>
      <c r="F75" s="29"/>
      <c r="G75" s="29"/>
      <c r="H75" s="29"/>
      <c r="I75" s="29"/>
      <c r="J75" s="29">
        <v>99</v>
      </c>
      <c r="K75" s="182">
        <v>81</v>
      </c>
      <c r="L75" s="3"/>
      <c r="M75" s="3"/>
      <c r="N75" s="29"/>
      <c r="O75" s="3">
        <f>J75/I74</f>
        <v>0.95192307692307687</v>
      </c>
      <c r="P75" s="21">
        <v>119</v>
      </c>
      <c r="Q75" s="22">
        <f t="shared" si="30"/>
        <v>0.97540983606557374</v>
      </c>
      <c r="R75" s="3">
        <f t="shared" si="31"/>
        <v>2.4590163934426257E-2</v>
      </c>
      <c r="S75" s="3"/>
      <c r="Z75" s="3"/>
      <c r="AB75" s="23"/>
      <c r="AC75" s="22"/>
      <c r="AD75" s="22"/>
      <c r="AE75" s="22"/>
      <c r="AF75" s="22"/>
      <c r="AG75" s="22"/>
      <c r="AH75" s="3"/>
      <c r="AI75" s="3"/>
      <c r="AJ75" s="3"/>
      <c r="AK75" s="3"/>
    </row>
    <row r="76" spans="1:38" ht="12.75" customHeight="1" x14ac:dyDescent="0.2">
      <c r="A76" s="28" t="s">
        <v>50</v>
      </c>
      <c r="B76" s="29"/>
      <c r="C76" s="29"/>
      <c r="D76" s="29"/>
      <c r="E76" s="29"/>
      <c r="F76" s="29"/>
      <c r="G76" s="29"/>
      <c r="H76" s="29"/>
      <c r="I76" s="29"/>
      <c r="J76" s="29">
        <v>23</v>
      </c>
      <c r="K76" s="182">
        <v>14</v>
      </c>
      <c r="L76" s="3"/>
      <c r="M76" s="3"/>
      <c r="N76" s="29"/>
      <c r="O76" s="3"/>
      <c r="P76" s="21">
        <v>35</v>
      </c>
      <c r="Q76" s="22"/>
      <c r="R76" s="3"/>
      <c r="S76" s="3"/>
      <c r="Z76" s="3"/>
      <c r="AB76" s="23"/>
      <c r="AC76" s="22"/>
      <c r="AD76" s="22"/>
      <c r="AE76" s="22"/>
      <c r="AF76" s="22"/>
      <c r="AG76" s="22"/>
      <c r="AH76" s="3"/>
      <c r="AI76" s="3"/>
      <c r="AJ76" s="3"/>
      <c r="AK76" s="3"/>
    </row>
    <row r="77" spans="1:38" ht="12.75" customHeight="1" x14ac:dyDescent="0.2">
      <c r="A77" s="28" t="s">
        <v>51</v>
      </c>
      <c r="B77" s="29"/>
      <c r="C77" s="29"/>
      <c r="D77" s="29"/>
      <c r="E77" s="29"/>
      <c r="F77" s="29"/>
      <c r="G77" s="29"/>
      <c r="H77" s="29"/>
      <c r="I77" s="29"/>
      <c r="J77" s="29">
        <v>16</v>
      </c>
      <c r="K77" s="182">
        <v>4</v>
      </c>
      <c r="L77" s="3"/>
      <c r="M77" s="3"/>
      <c r="N77" s="29"/>
      <c r="O77" s="3"/>
      <c r="P77" s="21">
        <v>20</v>
      </c>
      <c r="Q77" s="22"/>
      <c r="R77" s="3"/>
      <c r="S77" s="3"/>
      <c r="Z77" s="3"/>
      <c r="AB77" s="23"/>
      <c r="AC77" s="22"/>
      <c r="AD77" s="22"/>
      <c r="AE77" s="22"/>
      <c r="AF77" s="22"/>
      <c r="AG77" s="22"/>
      <c r="AH77" s="3"/>
      <c r="AI77" s="3"/>
      <c r="AJ77" s="3"/>
      <c r="AK77" s="3"/>
    </row>
    <row r="78" spans="1:38" ht="12.75" customHeight="1" x14ac:dyDescent="0.2">
      <c r="A78" s="28" t="s">
        <v>52</v>
      </c>
      <c r="B78" s="29"/>
      <c r="C78" s="29"/>
      <c r="D78" s="29"/>
      <c r="E78" s="29"/>
      <c r="F78" s="29"/>
      <c r="G78" s="29"/>
      <c r="H78" s="29"/>
      <c r="I78" s="29"/>
      <c r="J78" s="29">
        <v>8</v>
      </c>
      <c r="K78" s="182">
        <v>4</v>
      </c>
      <c r="L78" s="3"/>
      <c r="M78" s="3"/>
      <c r="N78" s="29"/>
      <c r="O78" s="3"/>
      <c r="P78" s="21">
        <v>8</v>
      </c>
      <c r="Q78" s="22"/>
      <c r="R78" s="3"/>
      <c r="S78" s="3"/>
      <c r="Z78" s="3"/>
      <c r="AB78" s="23"/>
      <c r="AC78" s="22"/>
      <c r="AD78" s="22"/>
      <c r="AE78" s="22"/>
      <c r="AF78" s="22"/>
      <c r="AG78" s="22"/>
      <c r="AH78" s="3"/>
      <c r="AI78" s="3"/>
      <c r="AJ78" s="3"/>
      <c r="AK78" s="3"/>
    </row>
    <row r="79" spans="1:38" ht="12.75" customHeight="1" x14ac:dyDescent="0.2">
      <c r="A79" s="28" t="s">
        <v>53</v>
      </c>
      <c r="B79" s="29"/>
      <c r="C79" s="29"/>
      <c r="D79" s="29"/>
      <c r="E79" s="29"/>
      <c r="F79" s="29"/>
      <c r="G79" s="29"/>
      <c r="H79" s="29"/>
      <c r="I79" s="29"/>
      <c r="J79" s="29">
        <v>3</v>
      </c>
      <c r="K79" s="182">
        <v>1</v>
      </c>
      <c r="L79" s="3"/>
      <c r="M79" s="3"/>
      <c r="N79" s="29"/>
      <c r="O79" s="3"/>
      <c r="P79" s="21">
        <v>3</v>
      </c>
      <c r="Q79" s="22"/>
      <c r="R79" s="3"/>
      <c r="S79" s="3"/>
      <c r="Z79" s="3"/>
      <c r="AB79" s="23"/>
      <c r="AC79" s="22"/>
      <c r="AD79" s="22"/>
      <c r="AE79" s="22"/>
      <c r="AF79" s="22"/>
      <c r="AG79" s="22"/>
      <c r="AH79" s="3"/>
      <c r="AI79" s="3"/>
      <c r="AJ79" s="3"/>
      <c r="AK79" s="3"/>
    </row>
    <row r="80" spans="1:38" ht="12.75" customHeight="1" x14ac:dyDescent="0.2">
      <c r="A80" s="28"/>
      <c r="B80" s="29"/>
      <c r="C80" s="29"/>
      <c r="D80" s="29"/>
      <c r="E80" s="29"/>
      <c r="F80" s="29"/>
      <c r="G80" s="29"/>
      <c r="H80" s="29"/>
      <c r="I80" s="29"/>
      <c r="J80" s="29"/>
      <c r="K80" s="182"/>
      <c r="L80" s="3"/>
      <c r="M80" s="3"/>
      <c r="N80" s="29"/>
      <c r="O80" s="3"/>
      <c r="P80" s="21"/>
      <c r="Q80" s="22"/>
      <c r="R80" s="3"/>
      <c r="S80" s="3"/>
      <c r="Z80" s="3"/>
      <c r="AB80" s="23"/>
      <c r="AC80" s="22"/>
      <c r="AD80" s="22"/>
      <c r="AE80" s="22"/>
      <c r="AF80" s="22"/>
      <c r="AG80" s="22"/>
      <c r="AH80" s="3"/>
      <c r="AI80" s="3"/>
      <c r="AJ80" s="3"/>
      <c r="AK80" s="3"/>
    </row>
    <row r="81" spans="1:38" ht="12.75" customHeight="1" x14ac:dyDescent="0.2">
      <c r="K81" s="184">
        <f>SUM(K75:K79)</f>
        <v>104</v>
      </c>
      <c r="L81" s="3">
        <f>K75/B67</f>
        <v>0.43548387096774194</v>
      </c>
      <c r="M81" s="3">
        <f>K81/B67</f>
        <v>0.55913978494623651</v>
      </c>
      <c r="N81" s="3">
        <f>M81-L81</f>
        <v>0.12365591397849457</v>
      </c>
      <c r="O81" s="3"/>
      <c r="AB81" s="23" t="s">
        <v>41</v>
      </c>
      <c r="AC81" s="22">
        <f t="shared" ref="AC81:AC84" si="41">R10</f>
        <v>4.6875E-2</v>
      </c>
      <c r="AD81" s="22">
        <f t="shared" ref="AD81:AD84" si="42">R12</f>
        <v>1.7543859649122862E-2</v>
      </c>
      <c r="AE81" s="22">
        <f t="shared" ref="AE81:AE84" si="43">R52</f>
        <v>0.10447761194029848</v>
      </c>
      <c r="AF81" s="22">
        <f t="shared" ref="AF81:AF83" si="44">R72</f>
        <v>0</v>
      </c>
      <c r="AG81" s="22">
        <f t="shared" ref="AG81:AG82" si="45">R90</f>
        <v>0.12903225806451613</v>
      </c>
      <c r="AH81" s="3">
        <f>R109</f>
        <v>1.7094017094017144E-2</v>
      </c>
      <c r="AI81" s="3" t="s">
        <v>27</v>
      </c>
      <c r="AJ81" s="3" t="s">
        <v>27</v>
      </c>
      <c r="AK81" s="3" t="s">
        <v>27</v>
      </c>
    </row>
    <row r="82" spans="1:38" ht="12.75" customHeight="1" x14ac:dyDescent="0.3">
      <c r="A82" s="38" t="s">
        <v>67</v>
      </c>
      <c r="L82" s="3"/>
      <c r="M82" s="3"/>
      <c r="O82" s="3"/>
      <c r="AB82" s="26" t="s">
        <v>42</v>
      </c>
      <c r="AC82" s="22">
        <f t="shared" si="41"/>
        <v>6.557377049180324E-2</v>
      </c>
      <c r="AD82" s="22">
        <f t="shared" si="42"/>
        <v>0</v>
      </c>
      <c r="AE82" s="22">
        <f t="shared" si="43"/>
        <v>9.9999999999999978E-2</v>
      </c>
      <c r="AF82" s="22">
        <f t="shared" si="44"/>
        <v>3.8461538461538436E-2</v>
      </c>
      <c r="AG82" s="22">
        <f t="shared" si="45"/>
        <v>-3.7037037037036979E-2</v>
      </c>
      <c r="AH82" s="3" t="s">
        <v>27</v>
      </c>
      <c r="AI82" s="3" t="s">
        <v>27</v>
      </c>
      <c r="AJ82" s="3" t="s">
        <v>27</v>
      </c>
      <c r="AK82" s="3" t="s">
        <v>27</v>
      </c>
    </row>
    <row r="83" spans="1:38" ht="15" customHeight="1" x14ac:dyDescent="0.2">
      <c r="B83" s="285" t="s">
        <v>2</v>
      </c>
      <c r="C83" s="286"/>
      <c r="D83" s="286"/>
      <c r="E83" s="286"/>
      <c r="F83" s="286"/>
      <c r="G83" s="286"/>
      <c r="H83" s="286"/>
      <c r="I83" s="286"/>
      <c r="J83" s="286"/>
      <c r="L83" s="4" t="s">
        <v>3</v>
      </c>
      <c r="M83" s="4" t="s">
        <v>4</v>
      </c>
      <c r="N83" s="5" t="s">
        <v>5</v>
      </c>
      <c r="O83" s="4" t="s">
        <v>6</v>
      </c>
      <c r="P83" s="6" t="s">
        <v>7</v>
      </c>
      <c r="Q83" s="6" t="s">
        <v>8</v>
      </c>
      <c r="R83" s="7" t="s">
        <v>9</v>
      </c>
      <c r="S83" s="7"/>
      <c r="T83" s="7"/>
      <c r="U83" s="7"/>
      <c r="V83" s="7"/>
      <c r="W83" s="7"/>
      <c r="X83" s="7"/>
      <c r="Y83" s="7"/>
      <c r="Z83" s="7"/>
      <c r="AB83" s="26" t="s">
        <v>43</v>
      </c>
      <c r="AC83" s="22">
        <f t="shared" si="41"/>
        <v>1.7543859649122862E-2</v>
      </c>
      <c r="AD83" s="22">
        <f t="shared" si="42"/>
        <v>0</v>
      </c>
      <c r="AE83" s="22">
        <f t="shared" si="43"/>
        <v>-3.7037037037036979E-2</v>
      </c>
      <c r="AF83" s="22">
        <f t="shared" si="44"/>
        <v>2.4000000000000021E-2</v>
      </c>
      <c r="AG83" s="22" t="s">
        <v>27</v>
      </c>
      <c r="AH83" s="3" t="s">
        <v>27</v>
      </c>
      <c r="AI83" s="3" t="s">
        <v>27</v>
      </c>
      <c r="AJ83" s="3" t="s">
        <v>27</v>
      </c>
      <c r="AK83" s="3" t="s">
        <v>27</v>
      </c>
    </row>
    <row r="84" spans="1:38" ht="12.75" customHeight="1" x14ac:dyDescent="0.2">
      <c r="A84" s="135" t="s">
        <v>10</v>
      </c>
      <c r="B84" s="136">
        <v>1</v>
      </c>
      <c r="C84" s="136">
        <v>2</v>
      </c>
      <c r="D84" s="136">
        <v>3</v>
      </c>
      <c r="E84" s="136">
        <v>4</v>
      </c>
      <c r="F84" s="136">
        <v>5</v>
      </c>
      <c r="G84" s="136">
        <v>6</v>
      </c>
      <c r="H84" s="136">
        <v>7</v>
      </c>
      <c r="I84" s="136">
        <v>8</v>
      </c>
      <c r="J84" s="136">
        <v>9</v>
      </c>
      <c r="K84" s="210" t="s">
        <v>11</v>
      </c>
      <c r="L84" s="11"/>
      <c r="M84" s="11"/>
      <c r="N84" s="12"/>
      <c r="O84" s="13"/>
      <c r="P84" s="14"/>
      <c r="Q84" s="14"/>
      <c r="R84" s="3"/>
      <c r="S84" s="3"/>
      <c r="T84" s="3"/>
      <c r="U84" s="3"/>
      <c r="V84" s="3"/>
      <c r="W84" s="3"/>
      <c r="X84" s="3"/>
      <c r="Y84" s="3"/>
      <c r="Z84" s="3"/>
      <c r="AB84" s="26" t="s">
        <v>44</v>
      </c>
      <c r="AC84" s="22">
        <f t="shared" si="41"/>
        <v>0</v>
      </c>
      <c r="AD84" s="22">
        <f t="shared" si="42"/>
        <v>0</v>
      </c>
      <c r="AE84" s="22">
        <f t="shared" si="43"/>
        <v>3.5714285714285698E-2</v>
      </c>
      <c r="AF84" s="22" t="s">
        <v>27</v>
      </c>
      <c r="AG84" s="22" t="s">
        <v>27</v>
      </c>
      <c r="AH84" s="3" t="s">
        <v>27</v>
      </c>
      <c r="AI84" s="3" t="s">
        <v>27</v>
      </c>
      <c r="AJ84" s="3" t="s">
        <v>27</v>
      </c>
      <c r="AK84" s="3" t="s">
        <v>27</v>
      </c>
    </row>
    <row r="85" spans="1:38" ht="12.75" customHeight="1" x14ac:dyDescent="0.2">
      <c r="A85" s="26" t="s">
        <v>18</v>
      </c>
      <c r="B85" s="10">
        <v>94</v>
      </c>
      <c r="C85" s="10"/>
      <c r="D85" s="10"/>
      <c r="E85" s="10"/>
      <c r="F85" s="10"/>
      <c r="G85" s="10"/>
      <c r="H85" s="10"/>
      <c r="I85" s="10"/>
      <c r="J85" s="10"/>
      <c r="K85" s="181"/>
      <c r="L85" s="11"/>
      <c r="M85" s="11"/>
      <c r="N85" s="12"/>
      <c r="O85" s="13"/>
      <c r="P85" s="17">
        <f>B85</f>
        <v>94</v>
      </c>
      <c r="Q85" s="14"/>
      <c r="R85" s="3"/>
      <c r="S85" s="3"/>
      <c r="T85" s="3"/>
      <c r="U85" s="3"/>
      <c r="V85" s="3"/>
      <c r="W85" s="3"/>
      <c r="X85" s="3"/>
      <c r="Y85" s="3"/>
      <c r="Z85" s="3"/>
      <c r="AG85" s="24"/>
      <c r="AH85" s="24"/>
      <c r="AI85" s="24"/>
      <c r="AJ85" s="24"/>
    </row>
    <row r="86" spans="1:38" ht="12.75" customHeight="1" x14ac:dyDescent="0.2">
      <c r="A86" s="26" t="s">
        <v>19</v>
      </c>
      <c r="B86" s="10">
        <v>4</v>
      </c>
      <c r="C86" s="10">
        <v>66</v>
      </c>
      <c r="D86" s="10"/>
      <c r="E86" s="10"/>
      <c r="F86" s="10"/>
      <c r="G86" s="10"/>
      <c r="H86" s="10"/>
      <c r="I86" s="10"/>
      <c r="J86" s="10"/>
      <c r="K86" s="181"/>
      <c r="L86" s="11"/>
      <c r="M86" s="11"/>
      <c r="N86" s="12"/>
      <c r="O86" s="13">
        <f>C86/B85</f>
        <v>0.7021276595744681</v>
      </c>
      <c r="P86" s="21">
        <v>70</v>
      </c>
      <c r="Q86" s="22">
        <f t="shared" ref="Q86:Q93" si="46">P86/P85</f>
        <v>0.74468085106382975</v>
      </c>
      <c r="R86" s="3">
        <f t="shared" ref="R86:R93" si="47">100%-Q86</f>
        <v>0.25531914893617025</v>
      </c>
      <c r="S86" s="3"/>
      <c r="T86" s="3"/>
      <c r="U86" s="3"/>
      <c r="V86" s="3"/>
      <c r="W86" s="3"/>
      <c r="X86" s="3"/>
      <c r="Y86" s="3"/>
      <c r="Z86" s="3"/>
    </row>
    <row r="87" spans="1:38" ht="12.75" customHeight="1" x14ac:dyDescent="0.2">
      <c r="A87" s="28" t="s">
        <v>20</v>
      </c>
      <c r="B87" s="29"/>
      <c r="C87" s="29"/>
      <c r="D87" s="29">
        <v>51</v>
      </c>
      <c r="E87" s="29"/>
      <c r="F87" s="29"/>
      <c r="G87" s="29"/>
      <c r="H87" s="29"/>
      <c r="I87" s="29"/>
      <c r="J87" s="29"/>
      <c r="K87" s="182"/>
      <c r="L87" s="3"/>
      <c r="M87" s="3"/>
      <c r="N87" s="29"/>
      <c r="O87" s="3">
        <f>D87/C86</f>
        <v>0.77272727272727271</v>
      </c>
      <c r="P87" s="21">
        <v>67</v>
      </c>
      <c r="Q87" s="22">
        <f t="shared" si="46"/>
        <v>0.95714285714285718</v>
      </c>
      <c r="R87" s="3">
        <f t="shared" si="47"/>
        <v>4.2857142857142816E-2</v>
      </c>
      <c r="S87" s="3"/>
      <c r="T87" s="3"/>
      <c r="U87" s="3"/>
      <c r="V87" s="3"/>
      <c r="W87" s="3"/>
      <c r="X87" s="3"/>
      <c r="Y87" s="3"/>
      <c r="Z87" s="3"/>
      <c r="AK87" s="24"/>
      <c r="AL87" s="24"/>
    </row>
    <row r="88" spans="1:38" ht="12.75" customHeight="1" x14ac:dyDescent="0.2">
      <c r="A88" s="28" t="s">
        <v>21</v>
      </c>
      <c r="B88" s="29"/>
      <c r="C88" s="29"/>
      <c r="D88" s="29"/>
      <c r="E88" s="29">
        <v>44</v>
      </c>
      <c r="F88" s="29"/>
      <c r="G88" s="29"/>
      <c r="H88" s="29"/>
      <c r="I88" s="29"/>
      <c r="J88" s="29"/>
      <c r="K88" s="182"/>
      <c r="L88" s="3"/>
      <c r="M88" s="3"/>
      <c r="N88" s="29"/>
      <c r="O88" s="3">
        <f>E88/D87</f>
        <v>0.86274509803921573</v>
      </c>
      <c r="P88" s="21">
        <v>59</v>
      </c>
      <c r="Q88" s="22">
        <f t="shared" si="46"/>
        <v>0.88059701492537312</v>
      </c>
      <c r="R88" s="3">
        <f t="shared" si="47"/>
        <v>0.11940298507462688</v>
      </c>
      <c r="S88" s="3"/>
      <c r="T88" s="3"/>
      <c r="U88" s="3"/>
      <c r="V88" s="3"/>
      <c r="W88" s="3"/>
      <c r="X88" s="3"/>
      <c r="Y88" s="3"/>
      <c r="Z88" s="3"/>
      <c r="AB88" s="28"/>
      <c r="AC88" s="37"/>
      <c r="AD88" s="37"/>
      <c r="AE88" s="37"/>
      <c r="AF88" s="40"/>
      <c r="AG88" s="40"/>
      <c r="AH88" s="40"/>
      <c r="AI88" s="40"/>
      <c r="AJ88" s="40"/>
      <c r="AK88" s="40"/>
      <c r="AL88" s="40"/>
    </row>
    <row r="89" spans="1:38" ht="12.75" customHeight="1" x14ac:dyDescent="0.2">
      <c r="A89" s="28" t="s">
        <v>22</v>
      </c>
      <c r="B89" s="29"/>
      <c r="C89" s="29"/>
      <c r="D89" s="29"/>
      <c r="E89" s="29"/>
      <c r="F89" s="29">
        <v>44</v>
      </c>
      <c r="G89" s="29"/>
      <c r="H89" s="29"/>
      <c r="I89" s="29"/>
      <c r="J89" s="29"/>
      <c r="K89" s="182"/>
      <c r="L89" s="3"/>
      <c r="M89" s="3"/>
      <c r="N89" s="29"/>
      <c r="O89" s="3">
        <f>F89/E88</f>
        <v>1</v>
      </c>
      <c r="P89" s="21">
        <v>62</v>
      </c>
      <c r="Q89" s="22">
        <f t="shared" si="46"/>
        <v>1.0508474576271187</v>
      </c>
      <c r="R89" s="3">
        <f t="shared" si="47"/>
        <v>-5.0847457627118731E-2</v>
      </c>
      <c r="S89" s="3"/>
      <c r="T89" s="3"/>
      <c r="U89" s="3"/>
      <c r="V89" s="3"/>
      <c r="W89" s="3"/>
      <c r="X89" s="3"/>
      <c r="Y89" s="3"/>
      <c r="Z89" s="3"/>
      <c r="AB89" s="28"/>
      <c r="AC89" s="37"/>
      <c r="AD89" s="37"/>
      <c r="AE89" s="37"/>
      <c r="AF89" s="40"/>
      <c r="AG89" s="40"/>
      <c r="AH89" s="40"/>
      <c r="AI89" s="40"/>
      <c r="AJ89" s="40"/>
      <c r="AK89" s="40"/>
      <c r="AL89" s="40"/>
    </row>
    <row r="90" spans="1:38" ht="12.75" customHeight="1" x14ac:dyDescent="0.2">
      <c r="A90" s="28" t="s">
        <v>23</v>
      </c>
      <c r="B90" s="29"/>
      <c r="C90" s="29"/>
      <c r="D90" s="29"/>
      <c r="E90" s="29"/>
      <c r="F90" s="29"/>
      <c r="G90" s="29">
        <v>41</v>
      </c>
      <c r="H90" s="29"/>
      <c r="I90" s="29"/>
      <c r="J90" s="29"/>
      <c r="K90" s="182"/>
      <c r="L90" s="3"/>
      <c r="M90" s="3"/>
      <c r="N90" s="29"/>
      <c r="O90" s="3">
        <f>G90/F89</f>
        <v>0.93181818181818177</v>
      </c>
      <c r="P90" s="21">
        <v>54</v>
      </c>
      <c r="Q90" s="22">
        <f t="shared" si="46"/>
        <v>0.87096774193548387</v>
      </c>
      <c r="R90" s="3">
        <f t="shared" si="47"/>
        <v>0.12903225806451613</v>
      </c>
      <c r="S90" s="3"/>
      <c r="T90" s="3"/>
      <c r="U90" s="3"/>
      <c r="V90" s="3"/>
      <c r="W90" s="3"/>
      <c r="X90" s="3"/>
      <c r="Y90" s="3"/>
      <c r="Z90" s="3"/>
      <c r="AB90" s="28"/>
      <c r="AC90" s="37"/>
      <c r="AD90" s="37"/>
      <c r="AE90" s="37"/>
      <c r="AF90" s="40"/>
      <c r="AG90" s="40"/>
      <c r="AH90" s="40"/>
      <c r="AI90" s="40"/>
      <c r="AJ90" s="40"/>
      <c r="AK90" s="40"/>
      <c r="AL90" s="40"/>
    </row>
    <row r="91" spans="1:38" ht="12.75" customHeight="1" x14ac:dyDescent="0.2">
      <c r="A91" s="28" t="s">
        <v>48</v>
      </c>
      <c r="B91" s="29"/>
      <c r="C91" s="29"/>
      <c r="D91" s="29"/>
      <c r="E91" s="29"/>
      <c r="F91" s="29"/>
      <c r="G91" s="29"/>
      <c r="H91" s="29">
        <v>40</v>
      </c>
      <c r="I91" s="29"/>
      <c r="J91" s="29"/>
      <c r="K91" s="182"/>
      <c r="L91" s="3"/>
      <c r="M91" s="3"/>
      <c r="N91" s="29"/>
      <c r="O91" s="3">
        <f>H91/G90</f>
        <v>0.97560975609756095</v>
      </c>
      <c r="P91" s="21">
        <v>56</v>
      </c>
      <c r="Q91" s="22">
        <f t="shared" si="46"/>
        <v>1.037037037037037</v>
      </c>
      <c r="R91" s="3">
        <f t="shared" si="47"/>
        <v>-3.7037037037036979E-2</v>
      </c>
      <c r="S91" s="3"/>
      <c r="T91" s="3"/>
      <c r="U91" s="3"/>
      <c r="V91" s="3"/>
      <c r="W91" s="3"/>
      <c r="X91" s="3"/>
      <c r="Y91" s="3"/>
      <c r="Z91" s="3"/>
      <c r="AB91" s="28"/>
      <c r="AC91" s="37"/>
      <c r="AD91" s="37"/>
      <c r="AE91" s="37"/>
      <c r="AF91" s="40"/>
      <c r="AG91" s="40"/>
      <c r="AH91" s="40"/>
      <c r="AI91" s="40"/>
      <c r="AJ91" s="40"/>
      <c r="AK91" s="40"/>
      <c r="AL91" s="40"/>
    </row>
    <row r="92" spans="1:38" ht="12.75" customHeight="1" x14ac:dyDescent="0.2">
      <c r="A92" s="28" t="s">
        <v>49</v>
      </c>
      <c r="B92" s="29"/>
      <c r="C92" s="29"/>
      <c r="D92" s="29"/>
      <c r="E92" s="29"/>
      <c r="F92" s="29"/>
      <c r="G92" s="29"/>
      <c r="H92" s="29"/>
      <c r="I92" s="29">
        <v>30</v>
      </c>
      <c r="J92" s="29"/>
      <c r="K92" s="182"/>
      <c r="L92" s="3"/>
      <c r="M92" s="3"/>
      <c r="N92" s="29"/>
      <c r="O92" s="3">
        <f>I92/H91</f>
        <v>0.75</v>
      </c>
      <c r="P92" s="21">
        <v>53</v>
      </c>
      <c r="Q92" s="22">
        <f t="shared" si="46"/>
        <v>0.9464285714285714</v>
      </c>
      <c r="R92" s="3">
        <f t="shared" si="47"/>
        <v>5.3571428571428603E-2</v>
      </c>
      <c r="S92" s="3"/>
      <c r="T92" s="3"/>
      <c r="U92" s="3"/>
      <c r="V92" s="3"/>
      <c r="W92" s="3"/>
      <c r="X92" s="3"/>
      <c r="Y92" s="3"/>
      <c r="Z92" s="3"/>
      <c r="AB92" s="28"/>
      <c r="AC92" s="37"/>
      <c r="AD92" s="37"/>
      <c r="AE92" s="37"/>
      <c r="AF92" s="40"/>
      <c r="AG92" s="40"/>
      <c r="AH92" s="40"/>
      <c r="AI92" s="40"/>
      <c r="AJ92" s="40"/>
      <c r="AK92" s="40"/>
      <c r="AL92" s="40"/>
    </row>
    <row r="93" spans="1:38" ht="12.75" customHeight="1" x14ac:dyDescent="0.2">
      <c r="A93" s="28" t="s">
        <v>50</v>
      </c>
      <c r="B93" s="29"/>
      <c r="C93" s="29"/>
      <c r="D93" s="29"/>
      <c r="E93" s="29"/>
      <c r="F93" s="29"/>
      <c r="G93" s="29"/>
      <c r="H93" s="29"/>
      <c r="I93" s="29"/>
      <c r="J93" s="29">
        <v>28</v>
      </c>
      <c r="K93" s="182">
        <v>18</v>
      </c>
      <c r="L93" s="3"/>
      <c r="M93" s="3"/>
      <c r="N93" s="29"/>
      <c r="O93" s="3">
        <f>J93/I92</f>
        <v>0.93333333333333335</v>
      </c>
      <c r="P93" s="21">
        <v>55</v>
      </c>
      <c r="Q93" s="22">
        <f t="shared" si="46"/>
        <v>1.0377358490566038</v>
      </c>
      <c r="R93" s="3">
        <f t="shared" si="47"/>
        <v>-3.7735849056603765E-2</v>
      </c>
      <c r="S93" s="3"/>
      <c r="T93" s="3"/>
      <c r="U93" s="3"/>
      <c r="V93" s="3"/>
      <c r="W93" s="3"/>
      <c r="X93" s="3"/>
      <c r="Y93" s="3"/>
      <c r="Z93" s="3"/>
      <c r="AB93" s="28"/>
      <c r="AC93" s="37"/>
      <c r="AD93" s="37"/>
      <c r="AE93" s="37"/>
      <c r="AF93" s="40"/>
      <c r="AG93" s="40"/>
      <c r="AH93" s="40"/>
      <c r="AI93" s="40"/>
      <c r="AJ93" s="40"/>
      <c r="AK93" s="40"/>
      <c r="AL93" s="40"/>
    </row>
    <row r="94" spans="1:38" ht="12.75" customHeight="1" x14ac:dyDescent="0.2">
      <c r="A94" s="28" t="s">
        <v>51</v>
      </c>
      <c r="B94" s="29"/>
      <c r="C94" s="29"/>
      <c r="D94" s="29"/>
      <c r="E94" s="29"/>
      <c r="F94" s="29"/>
      <c r="G94" s="29"/>
      <c r="H94" s="29"/>
      <c r="I94" s="29"/>
      <c r="J94" s="29">
        <v>24</v>
      </c>
      <c r="K94" s="182">
        <v>8</v>
      </c>
      <c r="L94" s="3"/>
      <c r="M94" s="3"/>
      <c r="N94" s="29"/>
      <c r="O94" s="3"/>
      <c r="P94" s="21">
        <v>35</v>
      </c>
      <c r="Q94" s="22"/>
      <c r="R94" s="3"/>
      <c r="S94" s="3"/>
      <c r="T94" s="3"/>
      <c r="U94" s="3"/>
      <c r="V94" s="3"/>
      <c r="W94" s="3"/>
      <c r="X94" s="3"/>
      <c r="Y94" s="3"/>
      <c r="Z94" s="3"/>
      <c r="AB94" s="28"/>
      <c r="AC94" s="37"/>
      <c r="AD94" s="37"/>
      <c r="AE94" s="37"/>
      <c r="AF94" s="40"/>
      <c r="AG94" s="40"/>
      <c r="AH94" s="40"/>
      <c r="AI94" s="40"/>
      <c r="AJ94" s="40"/>
      <c r="AK94" s="40"/>
      <c r="AL94" s="40"/>
    </row>
    <row r="95" spans="1:38" ht="12.75" customHeight="1" x14ac:dyDescent="0.2">
      <c r="A95" s="28" t="s">
        <v>52</v>
      </c>
      <c r="B95" s="29"/>
      <c r="C95" s="29"/>
      <c r="D95" s="29"/>
      <c r="E95" s="29"/>
      <c r="F95" s="29"/>
      <c r="G95" s="29"/>
      <c r="H95" s="29"/>
      <c r="I95" s="29"/>
      <c r="J95" s="29">
        <v>11</v>
      </c>
      <c r="K95" s="182">
        <v>3</v>
      </c>
      <c r="L95" s="3"/>
      <c r="M95" s="3"/>
      <c r="N95" s="29"/>
      <c r="O95" s="3"/>
      <c r="P95" s="21">
        <v>16</v>
      </c>
      <c r="Q95" s="22"/>
      <c r="R95" s="3"/>
      <c r="S95" s="3"/>
      <c r="T95" s="3"/>
      <c r="U95" s="3"/>
      <c r="V95" s="3"/>
      <c r="W95" s="3"/>
      <c r="X95" s="3"/>
      <c r="Y95" s="3"/>
      <c r="Z95" s="3"/>
      <c r="AB95" s="28"/>
      <c r="AC95" s="37"/>
      <c r="AD95" s="37"/>
      <c r="AE95" s="37"/>
      <c r="AF95" s="40"/>
      <c r="AG95" s="40"/>
      <c r="AH95" s="40"/>
      <c r="AI95" s="40"/>
      <c r="AJ95" s="40"/>
      <c r="AK95" s="40"/>
      <c r="AL95" s="40"/>
    </row>
    <row r="96" spans="1:38" ht="12.75" customHeight="1" x14ac:dyDescent="0.2">
      <c r="A96" s="28" t="s">
        <v>53</v>
      </c>
      <c r="B96" s="29"/>
      <c r="C96" s="29"/>
      <c r="D96" s="29"/>
      <c r="E96" s="29"/>
      <c r="F96" s="29"/>
      <c r="G96" s="29"/>
      <c r="H96" s="29"/>
      <c r="I96" s="29"/>
      <c r="J96" s="29">
        <v>6</v>
      </c>
      <c r="K96" s="182">
        <v>1</v>
      </c>
      <c r="L96" s="3"/>
      <c r="M96" s="3"/>
      <c r="N96" s="29"/>
      <c r="O96" s="3"/>
      <c r="P96" s="21">
        <v>9</v>
      </c>
      <c r="Q96" s="22"/>
      <c r="R96" s="3"/>
      <c r="S96" s="3"/>
      <c r="T96" s="3"/>
      <c r="U96" s="3"/>
      <c r="V96" s="3"/>
      <c r="W96" s="3"/>
      <c r="X96" s="3"/>
      <c r="Y96" s="3"/>
      <c r="Z96" s="3"/>
      <c r="AB96" s="28"/>
      <c r="AC96" s="37"/>
      <c r="AD96" s="37"/>
      <c r="AE96" s="37"/>
      <c r="AF96" s="40"/>
      <c r="AG96" s="40"/>
      <c r="AH96" s="40"/>
      <c r="AI96" s="40"/>
      <c r="AJ96" s="40"/>
      <c r="AK96" s="40"/>
      <c r="AL96" s="40"/>
    </row>
    <row r="97" spans="1:48" ht="12.75" customHeight="1" x14ac:dyDescent="0.2">
      <c r="A97" s="28" t="s">
        <v>54</v>
      </c>
      <c r="B97" s="29"/>
      <c r="C97" s="29"/>
      <c r="D97" s="29"/>
      <c r="E97" s="29"/>
      <c r="F97" s="29"/>
      <c r="G97" s="29"/>
      <c r="H97" s="29"/>
      <c r="I97" s="29"/>
      <c r="J97" s="29">
        <v>3</v>
      </c>
      <c r="K97" s="182">
        <v>2</v>
      </c>
      <c r="L97" s="3"/>
      <c r="M97" s="3"/>
      <c r="N97" s="29"/>
      <c r="O97" s="3"/>
      <c r="P97" s="21">
        <v>4</v>
      </c>
      <c r="Q97" s="22"/>
      <c r="R97" s="3"/>
      <c r="S97" s="3"/>
      <c r="T97" s="3"/>
      <c r="U97" s="3"/>
      <c r="V97" s="3"/>
      <c r="W97" s="3"/>
      <c r="X97" s="3"/>
      <c r="Y97" s="3"/>
      <c r="Z97" s="3"/>
      <c r="AB97" s="28"/>
      <c r="AC97" s="37"/>
      <c r="AD97" s="37"/>
      <c r="AE97" s="37"/>
      <c r="AF97" s="40"/>
      <c r="AG97" s="40"/>
      <c r="AH97" s="40"/>
      <c r="AI97" s="40"/>
      <c r="AJ97" s="40"/>
      <c r="AK97" s="40"/>
      <c r="AL97" s="40"/>
    </row>
    <row r="98" spans="1:48" ht="12.75" customHeight="1" x14ac:dyDescent="0.2">
      <c r="A98" s="28" t="s">
        <v>55</v>
      </c>
      <c r="B98" s="29"/>
      <c r="C98" s="29"/>
      <c r="D98" s="29"/>
      <c r="E98" s="29"/>
      <c r="F98" s="29"/>
      <c r="G98" s="29"/>
      <c r="H98" s="29"/>
      <c r="I98" s="29"/>
      <c r="J98" s="29">
        <v>1</v>
      </c>
      <c r="K98" s="182"/>
      <c r="L98" s="3"/>
      <c r="M98" s="3"/>
      <c r="N98" s="29"/>
      <c r="O98" s="3"/>
      <c r="P98" s="21">
        <v>1</v>
      </c>
      <c r="Q98" s="22"/>
      <c r="R98" s="3"/>
      <c r="S98" s="3"/>
      <c r="T98" s="3"/>
      <c r="U98" s="3"/>
      <c r="V98" s="3"/>
      <c r="W98" s="3"/>
      <c r="X98" s="3"/>
      <c r="Y98" s="3"/>
      <c r="Z98" s="3"/>
      <c r="AB98" s="28"/>
      <c r="AC98" s="37"/>
      <c r="AD98" s="37"/>
      <c r="AE98" s="37"/>
      <c r="AF98" s="40"/>
      <c r="AG98" s="40"/>
      <c r="AH98" s="40"/>
      <c r="AI98" s="40"/>
      <c r="AJ98" s="40"/>
      <c r="AK98" s="40"/>
      <c r="AL98" s="40"/>
    </row>
    <row r="99" spans="1:48" ht="12.75" customHeight="1" x14ac:dyDescent="0.2">
      <c r="A99" s="28" t="s">
        <v>56</v>
      </c>
      <c r="B99" s="29"/>
      <c r="C99" s="29"/>
      <c r="D99" s="29"/>
      <c r="E99" s="29"/>
      <c r="F99" s="29"/>
      <c r="G99" s="29"/>
      <c r="H99" s="29"/>
      <c r="I99" s="29"/>
      <c r="J99" s="29">
        <v>1</v>
      </c>
      <c r="K99" s="182"/>
      <c r="L99" s="3"/>
      <c r="M99" s="3"/>
      <c r="N99" s="29"/>
      <c r="O99" s="3"/>
      <c r="P99" s="21">
        <v>2</v>
      </c>
      <c r="Q99" s="22"/>
      <c r="R99" s="3"/>
      <c r="S99" s="3"/>
      <c r="T99" s="3"/>
      <c r="U99" s="3"/>
      <c r="V99" s="3"/>
      <c r="W99" s="3"/>
      <c r="X99" s="3"/>
      <c r="Y99" s="3"/>
      <c r="Z99" s="3"/>
      <c r="AB99" s="28"/>
      <c r="AC99" s="37"/>
      <c r="AD99" s="37"/>
      <c r="AE99" s="37"/>
      <c r="AF99" s="40"/>
      <c r="AG99" s="40"/>
      <c r="AH99" s="40"/>
      <c r="AI99" s="40"/>
      <c r="AJ99" s="40"/>
      <c r="AK99" s="40"/>
      <c r="AL99" s="40"/>
    </row>
    <row r="100" spans="1:48" ht="12.75" customHeight="1" x14ac:dyDescent="0.2">
      <c r="K100" s="184">
        <f>SUM(K93:K97)</f>
        <v>32</v>
      </c>
      <c r="L100" s="3">
        <f>K93/B85</f>
        <v>0.19148936170212766</v>
      </c>
      <c r="M100" s="3">
        <f>K100/B85</f>
        <v>0.34042553191489361</v>
      </c>
      <c r="N100" s="3">
        <f>M100-L100</f>
        <v>0.14893617021276595</v>
      </c>
      <c r="O100" s="3"/>
      <c r="AB100" s="28"/>
      <c r="AC100" s="37"/>
      <c r="AD100" s="37"/>
      <c r="AE100" s="40"/>
      <c r="AF100" s="40"/>
      <c r="AG100" s="40"/>
      <c r="AH100" s="40"/>
      <c r="AI100" s="40"/>
      <c r="AJ100" s="40"/>
      <c r="AK100" s="40"/>
      <c r="AL100" s="40"/>
    </row>
    <row r="101" spans="1:48" ht="12.75" customHeight="1" x14ac:dyDescent="0.3">
      <c r="A101" s="38" t="s">
        <v>68</v>
      </c>
      <c r="L101" s="3"/>
      <c r="M101" s="3"/>
      <c r="O101" s="3"/>
      <c r="AB101" s="28"/>
      <c r="AC101" s="37"/>
      <c r="AD101" s="40"/>
      <c r="AE101" s="40"/>
      <c r="AF101" s="40"/>
      <c r="AG101" s="40"/>
      <c r="AH101" s="40"/>
      <c r="AI101" s="40"/>
      <c r="AJ101" s="40"/>
      <c r="AK101" s="40"/>
      <c r="AL101" s="40"/>
    </row>
    <row r="102" spans="1:48" ht="25.5" customHeight="1" x14ac:dyDescent="0.2">
      <c r="B102" s="285" t="s">
        <v>2</v>
      </c>
      <c r="C102" s="286"/>
      <c r="D102" s="286"/>
      <c r="E102" s="286"/>
      <c r="F102" s="286"/>
      <c r="G102" s="286"/>
      <c r="H102" s="286"/>
      <c r="I102" s="286"/>
      <c r="J102" s="286"/>
      <c r="L102" s="4" t="s">
        <v>3</v>
      </c>
      <c r="M102" s="4" t="s">
        <v>4</v>
      </c>
      <c r="N102" s="5" t="s">
        <v>5</v>
      </c>
      <c r="O102" s="4" t="s">
        <v>6</v>
      </c>
      <c r="P102" s="6" t="s">
        <v>7</v>
      </c>
      <c r="Q102" s="6" t="s">
        <v>8</v>
      </c>
      <c r="R102" s="7" t="s">
        <v>9</v>
      </c>
      <c r="S102" s="7"/>
      <c r="T102" s="7"/>
      <c r="U102" s="7"/>
      <c r="V102" s="7"/>
      <c r="W102" s="7"/>
      <c r="X102" s="7"/>
      <c r="Y102" s="7"/>
      <c r="Z102" s="7"/>
      <c r="AB102" s="29"/>
      <c r="AC102" s="8" t="s">
        <v>47</v>
      </c>
      <c r="AD102" s="37"/>
      <c r="AE102" s="37"/>
      <c r="AF102" s="37"/>
      <c r="AG102" s="37"/>
      <c r="AH102" s="37"/>
      <c r="AI102" s="37"/>
      <c r="AJ102" s="37"/>
      <c r="AK102" s="37"/>
      <c r="AL102" s="37"/>
    </row>
    <row r="103" spans="1:48" ht="12.75" customHeight="1" x14ac:dyDescent="0.2">
      <c r="A103" s="135" t="s">
        <v>10</v>
      </c>
      <c r="B103" s="136">
        <v>1</v>
      </c>
      <c r="C103" s="136">
        <v>2</v>
      </c>
      <c r="D103" s="136">
        <v>3</v>
      </c>
      <c r="E103" s="136">
        <v>4</v>
      </c>
      <c r="F103" s="136">
        <v>5</v>
      </c>
      <c r="G103" s="136">
        <v>6</v>
      </c>
      <c r="H103" s="136">
        <v>7</v>
      </c>
      <c r="I103" s="136">
        <v>8</v>
      </c>
      <c r="J103" s="136">
        <v>9</v>
      </c>
      <c r="K103" s="210" t="s">
        <v>11</v>
      </c>
      <c r="L103" s="11"/>
      <c r="M103" s="11"/>
      <c r="N103" s="12"/>
      <c r="O103" s="13"/>
      <c r="P103" s="14"/>
      <c r="Q103" s="14"/>
      <c r="R103" s="3"/>
      <c r="S103" s="3"/>
      <c r="T103" s="3"/>
      <c r="U103" s="3"/>
      <c r="V103" s="3"/>
      <c r="W103" s="3"/>
      <c r="X103" s="3"/>
      <c r="Y103" s="3"/>
      <c r="Z103" s="3"/>
      <c r="AB103" s="41" t="s">
        <v>13</v>
      </c>
      <c r="AC103" s="44" t="s">
        <v>14</v>
      </c>
      <c r="AD103" s="44" t="s">
        <v>15</v>
      </c>
      <c r="AE103" s="44" t="s">
        <v>16</v>
      </c>
      <c r="AF103" s="44" t="s">
        <v>17</v>
      </c>
      <c r="AG103" s="44" t="s">
        <v>18</v>
      </c>
      <c r="AH103" s="44" t="s">
        <v>19</v>
      </c>
      <c r="AI103" s="44" t="s">
        <v>20</v>
      </c>
      <c r="AJ103" s="44" t="s">
        <v>21</v>
      </c>
      <c r="AK103" s="44" t="s">
        <v>22</v>
      </c>
      <c r="AL103" s="44" t="s">
        <v>23</v>
      </c>
      <c r="AM103" s="44" t="s">
        <v>48</v>
      </c>
      <c r="AN103" s="44" t="s">
        <v>49</v>
      </c>
      <c r="AO103" s="44" t="s">
        <v>50</v>
      </c>
      <c r="AP103" s="44" t="s">
        <v>51</v>
      </c>
      <c r="AQ103" s="44" t="s">
        <v>52</v>
      </c>
      <c r="AR103" s="44" t="s">
        <v>53</v>
      </c>
      <c r="AS103" s="44" t="s">
        <v>54</v>
      </c>
      <c r="AT103" s="44" t="s">
        <v>55</v>
      </c>
      <c r="AU103" s="44" t="s">
        <v>56</v>
      </c>
      <c r="AV103" s="44" t="s">
        <v>57</v>
      </c>
    </row>
    <row r="104" spans="1:48" ht="12.75" customHeight="1" x14ac:dyDescent="0.3">
      <c r="A104" s="26" t="s">
        <v>19</v>
      </c>
      <c r="B104" s="10">
        <v>167</v>
      </c>
      <c r="C104" s="10"/>
      <c r="D104" s="10"/>
      <c r="E104" s="10"/>
      <c r="F104" s="10"/>
      <c r="G104" s="10"/>
      <c r="H104" s="10"/>
      <c r="I104" s="10"/>
      <c r="J104" s="10"/>
      <c r="K104" s="181"/>
      <c r="L104" s="11"/>
      <c r="M104" s="11"/>
      <c r="N104" s="12"/>
      <c r="O104" s="13"/>
      <c r="P104" s="17">
        <f>B104</f>
        <v>167</v>
      </c>
      <c r="Q104" s="14"/>
      <c r="R104" s="3"/>
      <c r="S104" s="3"/>
      <c r="T104" s="3"/>
      <c r="U104" s="3"/>
      <c r="V104" s="3"/>
      <c r="W104" s="3"/>
      <c r="X104" s="3"/>
      <c r="Y104" s="3"/>
      <c r="Z104" s="3"/>
      <c r="AB104" s="45" t="s">
        <v>37</v>
      </c>
      <c r="AC104" s="46">
        <f>P7/P5</f>
        <v>0.72916666666666663</v>
      </c>
      <c r="AD104" s="46">
        <f>P27/P25</f>
        <v>0.6717557251908397</v>
      </c>
      <c r="AE104" s="46">
        <f>P49/P47</f>
        <v>0.76470588235294112</v>
      </c>
      <c r="AF104" s="46">
        <f>P69/P67</f>
        <v>0.77419354838709675</v>
      </c>
      <c r="AG104" s="46">
        <f>P87/P85</f>
        <v>0.71276595744680848</v>
      </c>
      <c r="AH104" s="46">
        <f>P106/P104</f>
        <v>0.76047904191616766</v>
      </c>
      <c r="AI104" s="46">
        <f>P124/P122</f>
        <v>0.7142857142857143</v>
      </c>
      <c r="AJ104" s="46">
        <f>P141/P139</f>
        <v>0.92592592592592593</v>
      </c>
      <c r="AK104" s="46">
        <f>P157/P155</f>
        <v>0.68571428571428572</v>
      </c>
      <c r="AL104" s="46">
        <f>P174/P172</f>
        <v>0.83544303797468356</v>
      </c>
      <c r="AM104" s="46">
        <f>P189/P187</f>
        <v>0.77027027027027029</v>
      </c>
      <c r="AN104" s="46">
        <f>P206/P204</f>
        <v>0.92307692307692313</v>
      </c>
      <c r="AO104" s="46">
        <f>P224/P222</f>
        <v>0.71232876712328763</v>
      </c>
      <c r="AP104" s="46">
        <f>P241/P239</f>
        <v>0.8970588235294118</v>
      </c>
      <c r="AQ104" s="46">
        <f>P259/P257</f>
        <v>0.62337662337662336</v>
      </c>
      <c r="AR104" s="46">
        <f>P277/P275</f>
        <v>0.90163934426229508</v>
      </c>
      <c r="AS104" s="46" t="e">
        <f t="shared" ref="AS104:AV104" si="48">#REF!/#REF!</f>
        <v>#REF!</v>
      </c>
      <c r="AT104" s="46" t="e">
        <f t="shared" si="48"/>
        <v>#REF!</v>
      </c>
      <c r="AU104" s="46" t="e">
        <f t="shared" si="48"/>
        <v>#REF!</v>
      </c>
      <c r="AV104" s="46" t="e">
        <f t="shared" si="48"/>
        <v>#REF!</v>
      </c>
    </row>
    <row r="105" spans="1:48" ht="12.75" customHeight="1" x14ac:dyDescent="0.2">
      <c r="A105" s="28" t="s">
        <v>20</v>
      </c>
      <c r="C105" s="25">
        <v>129</v>
      </c>
      <c r="K105" s="181"/>
      <c r="L105" s="3"/>
      <c r="M105" s="3"/>
      <c r="O105" s="3">
        <f>C105/B104</f>
        <v>0.77245508982035926</v>
      </c>
      <c r="P105" s="21">
        <v>130</v>
      </c>
      <c r="Q105" s="22">
        <f t="shared" ref="Q105:Q112" si="49">P105/P104</f>
        <v>0.77844311377245512</v>
      </c>
      <c r="R105" s="3">
        <f t="shared" ref="R105:R112" si="50">100%-Q105</f>
        <v>0.22155688622754488</v>
      </c>
      <c r="S105" s="3"/>
      <c r="T105" s="3"/>
      <c r="U105" s="3"/>
      <c r="V105" s="3"/>
      <c r="W105" s="3"/>
      <c r="X105" s="3"/>
      <c r="Y105" s="3"/>
      <c r="Z105" s="3"/>
      <c r="AB105" s="2"/>
      <c r="AC105" s="8"/>
      <c r="AD105" s="37"/>
      <c r="AE105" s="37"/>
      <c r="AF105" s="37"/>
      <c r="AG105" s="37"/>
      <c r="AH105" s="37"/>
      <c r="AI105" s="37"/>
      <c r="AJ105" s="37"/>
      <c r="AK105" s="37"/>
      <c r="AL105" s="37"/>
    </row>
    <row r="106" spans="1:48" ht="12.75" customHeight="1" x14ac:dyDescent="0.2">
      <c r="A106" s="28" t="s">
        <v>21</v>
      </c>
      <c r="D106" s="25">
        <v>118</v>
      </c>
      <c r="K106" s="181"/>
      <c r="L106" s="3"/>
      <c r="M106" s="3"/>
      <c r="O106" s="3">
        <f>D106/C105</f>
        <v>0.9147286821705426</v>
      </c>
      <c r="P106" s="21">
        <v>127</v>
      </c>
      <c r="Q106" s="22">
        <f t="shared" si="49"/>
        <v>0.97692307692307689</v>
      </c>
      <c r="R106" s="3">
        <f t="shared" si="50"/>
        <v>2.3076923076923106E-2</v>
      </c>
      <c r="S106" s="3"/>
      <c r="T106" s="3"/>
      <c r="U106" s="3"/>
      <c r="V106" s="3"/>
      <c r="W106" s="3"/>
      <c r="X106" s="3"/>
      <c r="Y106" s="3"/>
      <c r="Z106" s="3"/>
    </row>
    <row r="107" spans="1:48" ht="12.75" customHeight="1" x14ac:dyDescent="0.2">
      <c r="A107" s="28" t="s">
        <v>22</v>
      </c>
      <c r="E107" s="25">
        <v>115</v>
      </c>
      <c r="K107" s="181"/>
      <c r="L107" s="3"/>
      <c r="M107" s="3"/>
      <c r="O107" s="3">
        <f>E107/D106</f>
        <v>0.97457627118644063</v>
      </c>
      <c r="P107" s="21">
        <v>123</v>
      </c>
      <c r="Q107" s="22">
        <f t="shared" si="49"/>
        <v>0.96850393700787396</v>
      </c>
      <c r="R107" s="3">
        <f t="shared" si="50"/>
        <v>3.1496062992126039E-2</v>
      </c>
      <c r="S107" s="3"/>
      <c r="T107" s="3"/>
      <c r="U107" s="3"/>
      <c r="V107" s="3"/>
      <c r="W107" s="3"/>
      <c r="X107" s="3"/>
      <c r="Y107" s="3"/>
      <c r="Z107" s="3"/>
    </row>
    <row r="108" spans="1:48" ht="12.75" customHeight="1" x14ac:dyDescent="0.2">
      <c r="A108" s="28" t="s">
        <v>23</v>
      </c>
      <c r="F108" s="25">
        <v>108</v>
      </c>
      <c r="K108" s="181"/>
      <c r="L108" s="3"/>
      <c r="M108" s="3"/>
      <c r="O108" s="3">
        <f>F108/E107</f>
        <v>0.93913043478260871</v>
      </c>
      <c r="P108" s="21">
        <v>117</v>
      </c>
      <c r="Q108" s="22">
        <f t="shared" si="49"/>
        <v>0.95121951219512191</v>
      </c>
      <c r="R108" s="3">
        <f t="shared" si="50"/>
        <v>4.8780487804878092E-2</v>
      </c>
      <c r="S108" s="3"/>
      <c r="T108" s="3"/>
      <c r="U108" s="3"/>
      <c r="V108" s="3"/>
      <c r="W108" s="3"/>
      <c r="X108" s="3"/>
      <c r="Y108" s="3"/>
      <c r="Z108" s="3"/>
    </row>
    <row r="109" spans="1:48" ht="12.75" customHeight="1" x14ac:dyDescent="0.2">
      <c r="A109" s="28" t="s">
        <v>48</v>
      </c>
      <c r="G109" s="25">
        <v>100</v>
      </c>
      <c r="K109" s="181"/>
      <c r="L109" s="3"/>
      <c r="M109" s="3"/>
      <c r="O109" s="3">
        <f>G109/F108</f>
        <v>0.92592592592592593</v>
      </c>
      <c r="P109" s="21">
        <v>115</v>
      </c>
      <c r="Q109" s="22">
        <f t="shared" si="49"/>
        <v>0.98290598290598286</v>
      </c>
      <c r="R109" s="3">
        <f t="shared" si="50"/>
        <v>1.7094017094017144E-2</v>
      </c>
      <c r="S109" s="3"/>
      <c r="T109" s="3"/>
      <c r="U109" s="3"/>
      <c r="V109" s="3"/>
      <c r="W109" s="3"/>
      <c r="X109" s="3"/>
      <c r="Y109" s="3"/>
      <c r="Z109" s="3"/>
    </row>
    <row r="110" spans="1:48" ht="12.75" customHeight="1" x14ac:dyDescent="0.2">
      <c r="A110" s="28" t="s">
        <v>49</v>
      </c>
      <c r="H110" s="25">
        <v>98</v>
      </c>
      <c r="K110" s="181"/>
      <c r="L110" s="3"/>
      <c r="M110" s="3"/>
      <c r="O110" s="3">
        <f>H110/G109</f>
        <v>0.98</v>
      </c>
      <c r="P110" s="21">
        <v>116</v>
      </c>
      <c r="Q110" s="22">
        <f t="shared" si="49"/>
        <v>1.008695652173913</v>
      </c>
      <c r="R110" s="3">
        <f t="shared" si="50"/>
        <v>-8.6956521739129933E-3</v>
      </c>
      <c r="S110" s="3"/>
      <c r="T110" s="3"/>
      <c r="U110" s="3"/>
      <c r="V110" s="3"/>
      <c r="W110" s="3"/>
      <c r="X110" s="3"/>
      <c r="Y110" s="3"/>
      <c r="Z110" s="3"/>
    </row>
    <row r="111" spans="1:48" ht="12.75" customHeight="1" x14ac:dyDescent="0.2">
      <c r="A111" s="28" t="s">
        <v>50</v>
      </c>
      <c r="I111" s="25">
        <v>91</v>
      </c>
      <c r="K111" s="181">
        <v>2</v>
      </c>
      <c r="L111" s="3"/>
      <c r="M111" s="3"/>
      <c r="O111" s="3">
        <f>I111/H110</f>
        <v>0.9285714285714286</v>
      </c>
      <c r="P111" s="21">
        <v>115</v>
      </c>
      <c r="Q111" s="22">
        <f t="shared" si="49"/>
        <v>0.99137931034482762</v>
      </c>
      <c r="R111" s="3">
        <f t="shared" si="50"/>
        <v>8.6206896551723755E-3</v>
      </c>
      <c r="S111" s="3"/>
      <c r="T111" s="3"/>
      <c r="U111" s="3"/>
      <c r="V111" s="3"/>
      <c r="W111" s="3"/>
      <c r="X111" s="3"/>
      <c r="Y111" s="3"/>
      <c r="Z111" s="3"/>
    </row>
    <row r="112" spans="1:48" ht="12.75" customHeight="1" x14ac:dyDescent="0.2">
      <c r="A112" s="28" t="s">
        <v>51</v>
      </c>
      <c r="J112" s="25">
        <v>85</v>
      </c>
      <c r="K112" s="182">
        <v>73</v>
      </c>
      <c r="L112" s="3"/>
      <c r="M112" s="3"/>
      <c r="O112" s="3">
        <f>J112/I111</f>
        <v>0.93406593406593408</v>
      </c>
      <c r="P112" s="21">
        <v>109</v>
      </c>
      <c r="Q112" s="22">
        <f t="shared" si="49"/>
        <v>0.94782608695652171</v>
      </c>
      <c r="R112" s="3">
        <f t="shared" si="50"/>
        <v>5.2173913043478293E-2</v>
      </c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28" t="s">
        <v>52</v>
      </c>
      <c r="J113" s="25">
        <v>27</v>
      </c>
      <c r="K113" s="182">
        <v>12</v>
      </c>
      <c r="L113" s="3"/>
      <c r="M113" s="3"/>
      <c r="O113" s="3"/>
      <c r="P113" s="21">
        <v>34</v>
      </c>
      <c r="Q113" s="22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28" t="s">
        <v>53</v>
      </c>
      <c r="J114" s="25">
        <v>8</v>
      </c>
      <c r="K114" s="182">
        <v>5</v>
      </c>
      <c r="L114" s="3"/>
      <c r="M114" s="3"/>
      <c r="O114" s="3"/>
      <c r="P114" s="21">
        <v>14</v>
      </c>
      <c r="Q114" s="22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28" t="s">
        <v>54</v>
      </c>
      <c r="J115" s="25">
        <v>4</v>
      </c>
      <c r="K115" s="182">
        <v>2</v>
      </c>
      <c r="L115" s="3"/>
      <c r="M115" s="3"/>
      <c r="O115" s="3"/>
      <c r="P115" s="21">
        <v>6</v>
      </c>
      <c r="Q115" s="22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28" t="s">
        <v>55</v>
      </c>
      <c r="J116" s="25">
        <v>2</v>
      </c>
      <c r="K116" s="182"/>
      <c r="L116" s="3"/>
      <c r="M116" s="3"/>
      <c r="O116" s="3"/>
      <c r="P116" s="21">
        <v>2</v>
      </c>
      <c r="Q116" s="22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28" t="s">
        <v>56</v>
      </c>
      <c r="J117" s="25">
        <v>1</v>
      </c>
      <c r="K117" s="182"/>
      <c r="L117" s="3"/>
      <c r="M117" s="3"/>
      <c r="O117" s="3"/>
      <c r="P117" s="21">
        <v>1</v>
      </c>
      <c r="Q117" s="22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K118" s="186">
        <f>SUM(K111:K115)</f>
        <v>94</v>
      </c>
      <c r="L118" s="3">
        <f>SUM(K111:K112)/B104</f>
        <v>0.44910179640718562</v>
      </c>
      <c r="M118" s="3">
        <f>K118/B104</f>
        <v>0.56287425149700598</v>
      </c>
      <c r="N118" s="3">
        <f>M118-L118</f>
        <v>0.11377245508982037</v>
      </c>
      <c r="O118" s="3"/>
    </row>
    <row r="119" spans="1:26" ht="12.75" customHeight="1" x14ac:dyDescent="0.3">
      <c r="A119" s="38" t="s">
        <v>71</v>
      </c>
      <c r="L119" s="3"/>
      <c r="M119" s="3"/>
      <c r="O119" s="3"/>
    </row>
    <row r="120" spans="1:26" ht="25.5" customHeight="1" x14ac:dyDescent="0.2">
      <c r="B120" s="285" t="s">
        <v>2</v>
      </c>
      <c r="C120" s="286"/>
      <c r="D120" s="286"/>
      <c r="E120" s="286"/>
      <c r="F120" s="286"/>
      <c r="G120" s="286"/>
      <c r="H120" s="286"/>
      <c r="I120" s="286"/>
      <c r="J120" s="286"/>
      <c r="L120" s="4" t="s">
        <v>3</v>
      </c>
      <c r="M120" s="4" t="s">
        <v>4</v>
      </c>
      <c r="N120" s="5" t="s">
        <v>5</v>
      </c>
      <c r="O120" s="4" t="s">
        <v>6</v>
      </c>
      <c r="P120" s="6" t="s">
        <v>7</v>
      </c>
      <c r="Q120" s="6" t="s">
        <v>8</v>
      </c>
      <c r="R120" s="7" t="s">
        <v>9</v>
      </c>
      <c r="S120" s="7"/>
      <c r="T120" s="7"/>
      <c r="U120" s="7"/>
      <c r="V120" s="7"/>
      <c r="W120" s="7"/>
      <c r="X120" s="7"/>
      <c r="Y120" s="7"/>
      <c r="Z120" s="7"/>
    </row>
    <row r="121" spans="1:26" ht="12.75" customHeight="1" x14ac:dyDescent="0.2">
      <c r="A121" s="135" t="s">
        <v>10</v>
      </c>
      <c r="B121" s="136">
        <v>1</v>
      </c>
      <c r="C121" s="136">
        <v>2</v>
      </c>
      <c r="D121" s="136">
        <v>3</v>
      </c>
      <c r="E121" s="136">
        <v>4</v>
      </c>
      <c r="F121" s="136">
        <v>5</v>
      </c>
      <c r="G121" s="136">
        <v>6</v>
      </c>
      <c r="H121" s="136">
        <v>7</v>
      </c>
      <c r="I121" s="136">
        <v>8</v>
      </c>
      <c r="J121" s="136">
        <v>9</v>
      </c>
      <c r="K121" s="210" t="s">
        <v>11</v>
      </c>
      <c r="L121" s="11"/>
      <c r="M121" s="11"/>
      <c r="N121" s="12"/>
      <c r="O121" s="13"/>
      <c r="P121" s="14"/>
      <c r="Q121" s="14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28" t="s">
        <v>20</v>
      </c>
      <c r="B122" s="10">
        <v>84</v>
      </c>
      <c r="C122" s="10"/>
      <c r="D122" s="10"/>
      <c r="E122" s="10"/>
      <c r="F122" s="10"/>
      <c r="G122" s="10"/>
      <c r="H122" s="10"/>
      <c r="I122" s="10"/>
      <c r="J122" s="10"/>
      <c r="K122" s="181"/>
      <c r="L122" s="11"/>
      <c r="M122" s="11"/>
      <c r="N122" s="12"/>
      <c r="O122" s="13"/>
      <c r="P122" s="17">
        <f>B122</f>
        <v>84</v>
      </c>
      <c r="Q122" s="14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28" t="s">
        <v>21</v>
      </c>
      <c r="C123" s="25">
        <v>60</v>
      </c>
      <c r="K123" s="181"/>
      <c r="L123" s="3"/>
      <c r="M123" s="3"/>
      <c r="O123" s="13">
        <f>C123/B122</f>
        <v>0.7142857142857143</v>
      </c>
      <c r="P123" s="21">
        <v>65</v>
      </c>
      <c r="Q123" s="22">
        <f t="shared" ref="Q123:Q130" si="51">P123/P122</f>
        <v>0.77380952380952384</v>
      </c>
      <c r="R123" s="3">
        <f t="shared" ref="R123:R130" si="52">100%-Q123</f>
        <v>0.22619047619047616</v>
      </c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53" t="s">
        <v>22</v>
      </c>
      <c r="D124" s="25">
        <v>51</v>
      </c>
      <c r="K124" s="181"/>
      <c r="L124" s="3"/>
      <c r="M124" s="3"/>
      <c r="O124" s="13">
        <f>D124/C123</f>
        <v>0.85</v>
      </c>
      <c r="P124" s="21">
        <v>60</v>
      </c>
      <c r="Q124" s="22">
        <f t="shared" si="51"/>
        <v>0.92307692307692313</v>
      </c>
      <c r="R124" s="3">
        <f t="shared" si="52"/>
        <v>7.6923076923076872E-2</v>
      </c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28" t="s">
        <v>23</v>
      </c>
      <c r="E125" s="25">
        <v>40</v>
      </c>
      <c r="K125" s="181"/>
      <c r="L125" s="3"/>
      <c r="M125" s="3"/>
      <c r="O125" s="3">
        <f>E125/D124</f>
        <v>0.78431372549019607</v>
      </c>
      <c r="P125" s="21">
        <v>54</v>
      </c>
      <c r="Q125" s="22">
        <f t="shared" si="51"/>
        <v>0.9</v>
      </c>
      <c r="R125" s="3">
        <f t="shared" si="52"/>
        <v>9.9999999999999978E-2</v>
      </c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28" t="s">
        <v>48</v>
      </c>
      <c r="F126" s="25">
        <v>40</v>
      </c>
      <c r="K126" s="181"/>
      <c r="L126" s="3"/>
      <c r="M126" s="3"/>
      <c r="O126" s="3">
        <f>F126/E125</f>
        <v>1</v>
      </c>
      <c r="P126" s="21">
        <v>48</v>
      </c>
      <c r="Q126" s="22">
        <f t="shared" si="51"/>
        <v>0.88888888888888884</v>
      </c>
      <c r="R126" s="3">
        <f t="shared" si="52"/>
        <v>0.11111111111111116</v>
      </c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28" t="s">
        <v>49</v>
      </c>
      <c r="G127" s="25">
        <v>38</v>
      </c>
      <c r="K127" s="181"/>
      <c r="L127" s="3"/>
      <c r="M127" s="3"/>
      <c r="O127" s="3">
        <f>G127/F126</f>
        <v>0.95</v>
      </c>
      <c r="P127" s="21">
        <v>43</v>
      </c>
      <c r="Q127" s="22">
        <f t="shared" si="51"/>
        <v>0.89583333333333337</v>
      </c>
      <c r="R127" s="3">
        <f t="shared" si="52"/>
        <v>0.10416666666666663</v>
      </c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28" t="s">
        <v>50</v>
      </c>
      <c r="H128" s="25">
        <v>36</v>
      </c>
      <c r="K128" s="181"/>
      <c r="L128" s="3"/>
      <c r="M128" s="3"/>
      <c r="O128" s="3">
        <f>H128/G127</f>
        <v>0.94736842105263153</v>
      </c>
      <c r="P128" s="21">
        <v>42</v>
      </c>
      <c r="Q128" s="22">
        <f t="shared" si="51"/>
        <v>0.97674418604651159</v>
      </c>
      <c r="R128" s="3">
        <f t="shared" si="52"/>
        <v>2.3255813953488413E-2</v>
      </c>
    </row>
    <row r="129" spans="1:26" ht="12.75" customHeight="1" x14ac:dyDescent="0.2">
      <c r="A129" s="28" t="s">
        <v>51</v>
      </c>
      <c r="I129" s="25">
        <v>36</v>
      </c>
      <c r="K129" s="181">
        <v>1</v>
      </c>
      <c r="L129" s="3"/>
      <c r="M129" s="3"/>
      <c r="O129" s="3">
        <f>I129/H128</f>
        <v>1</v>
      </c>
      <c r="P129" s="21">
        <v>43</v>
      </c>
      <c r="Q129" s="22">
        <f t="shared" si="51"/>
        <v>1.0238095238095237</v>
      </c>
      <c r="R129" s="3">
        <f t="shared" si="52"/>
        <v>-2.3809523809523725E-2</v>
      </c>
    </row>
    <row r="130" spans="1:26" ht="12.75" customHeight="1" x14ac:dyDescent="0.2">
      <c r="A130" s="28" t="s">
        <v>52</v>
      </c>
      <c r="J130" s="25">
        <v>32</v>
      </c>
      <c r="K130" s="182">
        <v>27</v>
      </c>
      <c r="L130" s="3"/>
      <c r="M130" s="3"/>
      <c r="O130" s="3">
        <f>J130/I129</f>
        <v>0.88888888888888884</v>
      </c>
      <c r="P130" s="21">
        <v>41</v>
      </c>
      <c r="Q130" s="22">
        <f t="shared" si="51"/>
        <v>0.95348837209302328</v>
      </c>
      <c r="R130" s="3">
        <f t="shared" si="52"/>
        <v>4.6511627906976716E-2</v>
      </c>
    </row>
    <row r="131" spans="1:26" ht="12.75" customHeight="1" x14ac:dyDescent="0.2">
      <c r="A131" s="28" t="s">
        <v>53</v>
      </c>
      <c r="J131" s="25">
        <v>7</v>
      </c>
      <c r="K131" s="182">
        <v>2</v>
      </c>
      <c r="L131" s="3"/>
      <c r="M131" s="3"/>
      <c r="O131" s="3"/>
      <c r="P131" s="21">
        <v>15</v>
      </c>
      <c r="Q131" s="22"/>
      <c r="R131" s="3"/>
    </row>
    <row r="132" spans="1:26" ht="12.75" customHeight="1" x14ac:dyDescent="0.2">
      <c r="A132" s="28" t="s">
        <v>54</v>
      </c>
      <c r="J132" s="25">
        <v>5</v>
      </c>
      <c r="K132" s="182"/>
      <c r="L132" s="3"/>
      <c r="M132" s="3"/>
      <c r="O132" s="3"/>
      <c r="P132" s="21">
        <v>6</v>
      </c>
      <c r="Q132" s="22"/>
      <c r="R132" s="3"/>
    </row>
    <row r="133" spans="1:26" ht="12.75" customHeight="1" x14ac:dyDescent="0.2">
      <c r="A133" s="28" t="s">
        <v>55</v>
      </c>
      <c r="J133" s="25">
        <v>1</v>
      </c>
      <c r="K133" s="182"/>
      <c r="L133" s="3"/>
      <c r="M133" s="3"/>
      <c r="O133" s="3"/>
      <c r="P133" s="21">
        <v>4</v>
      </c>
      <c r="Q133" s="22"/>
      <c r="R133" s="3"/>
    </row>
    <row r="134" spans="1:26" ht="12.75" customHeight="1" x14ac:dyDescent="0.2">
      <c r="A134" s="28" t="s">
        <v>56</v>
      </c>
      <c r="J134" s="25">
        <v>2</v>
      </c>
      <c r="K134" s="182">
        <v>2</v>
      </c>
      <c r="L134" s="3"/>
      <c r="M134" s="3"/>
      <c r="O134" s="3"/>
      <c r="P134" s="21"/>
      <c r="Q134" s="22"/>
      <c r="R134" s="3"/>
    </row>
    <row r="135" spans="1:26" ht="12.75" customHeight="1" x14ac:dyDescent="0.2">
      <c r="K135" s="186">
        <f>SUM(K129:K134)</f>
        <v>32</v>
      </c>
      <c r="L135" s="3">
        <f>SUM(K129:K130)/B122</f>
        <v>0.33333333333333331</v>
      </c>
      <c r="M135" s="3">
        <f>K135/B122</f>
        <v>0.38095238095238093</v>
      </c>
      <c r="N135" s="3">
        <f>M135-L135</f>
        <v>4.7619047619047616E-2</v>
      </c>
      <c r="O135" s="3"/>
    </row>
    <row r="136" spans="1:26" ht="12.75" customHeight="1" x14ac:dyDescent="0.3">
      <c r="A136" s="38" t="s">
        <v>72</v>
      </c>
      <c r="L136" s="3"/>
      <c r="M136" s="3"/>
      <c r="O136" s="3"/>
    </row>
    <row r="137" spans="1:26" ht="25.5" customHeight="1" x14ac:dyDescent="0.2">
      <c r="B137" s="285" t="s">
        <v>2</v>
      </c>
      <c r="C137" s="286"/>
      <c r="D137" s="286"/>
      <c r="E137" s="286"/>
      <c r="F137" s="286"/>
      <c r="G137" s="286"/>
      <c r="H137" s="286"/>
      <c r="I137" s="286"/>
      <c r="J137" s="286"/>
      <c r="L137" s="7" t="s">
        <v>3</v>
      </c>
      <c r="M137" s="7" t="s">
        <v>4</v>
      </c>
      <c r="N137" s="49" t="s">
        <v>5</v>
      </c>
      <c r="O137" s="7" t="s">
        <v>6</v>
      </c>
      <c r="P137" s="6" t="s">
        <v>7</v>
      </c>
      <c r="Q137" s="6" t="s">
        <v>8</v>
      </c>
      <c r="R137" s="7" t="s">
        <v>9</v>
      </c>
      <c r="S137" s="7"/>
      <c r="T137" s="7"/>
      <c r="U137" s="7"/>
      <c r="V137" s="7"/>
      <c r="W137" s="7"/>
      <c r="X137" s="7"/>
      <c r="Y137" s="7"/>
      <c r="Z137" s="7"/>
    </row>
    <row r="138" spans="1:26" ht="12.75" customHeight="1" x14ac:dyDescent="0.2">
      <c r="A138" s="50" t="s">
        <v>10</v>
      </c>
      <c r="B138" s="51">
        <v>1</v>
      </c>
      <c r="C138" s="51">
        <v>2</v>
      </c>
      <c r="D138" s="51">
        <v>3</v>
      </c>
      <c r="E138" s="51">
        <v>4</v>
      </c>
      <c r="F138" s="51">
        <v>5</v>
      </c>
      <c r="G138" s="51">
        <v>6</v>
      </c>
      <c r="H138" s="51">
        <v>7</v>
      </c>
      <c r="I138" s="51">
        <v>8</v>
      </c>
      <c r="J138" s="51">
        <v>9</v>
      </c>
      <c r="K138" s="187" t="s">
        <v>11</v>
      </c>
      <c r="L138" s="3"/>
      <c r="M138" s="3"/>
      <c r="O138" s="3"/>
      <c r="P138" s="14"/>
      <c r="Q138" s="14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28" t="s">
        <v>21</v>
      </c>
      <c r="B139" s="25">
        <v>81</v>
      </c>
      <c r="K139" s="182"/>
      <c r="L139" s="3"/>
      <c r="M139" s="3"/>
      <c r="O139" s="3"/>
      <c r="P139" s="17">
        <f>B139</f>
        <v>81</v>
      </c>
      <c r="Q139" s="14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53" t="s">
        <v>22</v>
      </c>
      <c r="C140" s="25">
        <v>64</v>
      </c>
      <c r="K140" s="182"/>
      <c r="L140" s="3"/>
      <c r="M140" s="3"/>
      <c r="N140" s="3"/>
      <c r="O140" s="3">
        <f>C140/B139</f>
        <v>0.79012345679012341</v>
      </c>
      <c r="P140" s="21">
        <v>66</v>
      </c>
      <c r="Q140" s="22">
        <f t="shared" ref="Q140:Q147" si="53">P140/P139</f>
        <v>0.81481481481481477</v>
      </c>
      <c r="R140" s="3">
        <f t="shared" ref="R140:R147" si="54">100%-Q140</f>
        <v>0.18518518518518523</v>
      </c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28" t="s">
        <v>23</v>
      </c>
      <c r="D141" s="25">
        <v>64</v>
      </c>
      <c r="K141" s="182"/>
      <c r="L141" s="3"/>
      <c r="M141" s="3"/>
      <c r="N141" s="3"/>
      <c r="O141" s="3">
        <f>D141/C140</f>
        <v>1</v>
      </c>
      <c r="P141" s="21">
        <v>75</v>
      </c>
      <c r="Q141" s="22">
        <f t="shared" si="53"/>
        <v>1.1363636363636365</v>
      </c>
      <c r="R141" s="3">
        <f t="shared" si="54"/>
        <v>-0.13636363636363646</v>
      </c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28" t="s">
        <v>48</v>
      </c>
      <c r="E142" s="25">
        <v>55</v>
      </c>
      <c r="K142" s="182"/>
      <c r="L142" s="3"/>
      <c r="M142" s="3"/>
      <c r="N142" s="3"/>
      <c r="O142" s="3">
        <f>E142/D141</f>
        <v>0.859375</v>
      </c>
      <c r="P142" s="21">
        <v>62</v>
      </c>
      <c r="Q142" s="22">
        <f t="shared" si="53"/>
        <v>0.82666666666666666</v>
      </c>
      <c r="R142" s="3">
        <f t="shared" si="54"/>
        <v>0.17333333333333334</v>
      </c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28" t="s">
        <v>49</v>
      </c>
      <c r="F143" s="25">
        <v>53</v>
      </c>
      <c r="K143" s="182"/>
      <c r="L143" s="3"/>
      <c r="M143" s="3"/>
      <c r="N143" s="3"/>
      <c r="O143" s="3">
        <f>F143/E142</f>
        <v>0.96363636363636362</v>
      </c>
      <c r="P143" s="21">
        <v>60</v>
      </c>
      <c r="Q143" s="22">
        <f t="shared" si="53"/>
        <v>0.967741935483871</v>
      </c>
      <c r="R143" s="3">
        <f t="shared" si="54"/>
        <v>3.2258064516129004E-2</v>
      </c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28" t="s">
        <v>50</v>
      </c>
      <c r="G144" s="25">
        <v>50</v>
      </c>
      <c r="K144" s="182"/>
      <c r="L144" s="3"/>
      <c r="M144" s="3"/>
      <c r="N144" s="3"/>
      <c r="O144" s="3">
        <f>G144/F143</f>
        <v>0.94339622641509435</v>
      </c>
      <c r="P144" s="21">
        <v>55</v>
      </c>
      <c r="Q144" s="22">
        <f t="shared" si="53"/>
        <v>0.91666666666666663</v>
      </c>
      <c r="R144" s="3">
        <f t="shared" si="54"/>
        <v>8.333333333333337E-2</v>
      </c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28" t="s">
        <v>51</v>
      </c>
      <c r="H145" s="25">
        <v>50</v>
      </c>
      <c r="K145" s="182"/>
      <c r="L145" s="3"/>
      <c r="M145" s="3"/>
      <c r="N145" s="3"/>
      <c r="O145" s="3">
        <f>H145/G144</f>
        <v>1</v>
      </c>
      <c r="P145" s="21">
        <v>59</v>
      </c>
      <c r="Q145" s="22">
        <f t="shared" si="53"/>
        <v>1.0727272727272728</v>
      </c>
      <c r="R145" s="3">
        <f t="shared" si="54"/>
        <v>-7.2727272727272751E-2</v>
      </c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28" t="s">
        <v>52</v>
      </c>
      <c r="I146" s="25">
        <v>47</v>
      </c>
      <c r="K146" s="182"/>
      <c r="L146" s="3"/>
      <c r="M146" s="3"/>
      <c r="N146" s="3"/>
      <c r="O146" s="3">
        <f>I146/H145</f>
        <v>0.94</v>
      </c>
      <c r="P146" s="21">
        <v>54</v>
      </c>
      <c r="Q146" s="22">
        <f t="shared" si="53"/>
        <v>0.9152542372881356</v>
      </c>
      <c r="R146" s="3">
        <f t="shared" si="54"/>
        <v>8.4745762711864403E-2</v>
      </c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28" t="s">
        <v>53</v>
      </c>
      <c r="J147" s="25">
        <v>47</v>
      </c>
      <c r="K147" s="182">
        <v>42</v>
      </c>
      <c r="L147" s="3"/>
      <c r="M147" s="3"/>
      <c r="N147" s="3"/>
      <c r="O147" s="3">
        <f>J147/I146</f>
        <v>1</v>
      </c>
      <c r="P147" s="21">
        <v>53</v>
      </c>
      <c r="Q147" s="22">
        <f t="shared" si="53"/>
        <v>0.98148148148148151</v>
      </c>
      <c r="R147" s="3">
        <f t="shared" si="54"/>
        <v>1.851851851851849E-2</v>
      </c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28" t="s">
        <v>54</v>
      </c>
      <c r="J148" s="25">
        <v>5</v>
      </c>
      <c r="K148" s="182">
        <v>3</v>
      </c>
      <c r="L148" s="3"/>
      <c r="M148" s="3"/>
      <c r="N148" s="3"/>
      <c r="O148" s="3"/>
      <c r="P148" s="21">
        <v>9</v>
      </c>
      <c r="Q148" s="22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28" t="s">
        <v>55</v>
      </c>
      <c r="J149" s="25">
        <v>4</v>
      </c>
      <c r="K149" s="182">
        <v>1</v>
      </c>
      <c r="L149" s="3"/>
      <c r="M149" s="3"/>
      <c r="N149" s="3"/>
      <c r="O149" s="3"/>
      <c r="P149" s="21">
        <v>6</v>
      </c>
      <c r="Q149" s="22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28" t="s">
        <v>56</v>
      </c>
      <c r="J150" s="25">
        <v>2</v>
      </c>
      <c r="K150" s="182">
        <v>2</v>
      </c>
      <c r="L150" s="3"/>
      <c r="M150" s="3"/>
      <c r="N150" s="3"/>
      <c r="O150" s="3"/>
      <c r="P150" s="21">
        <v>2</v>
      </c>
      <c r="Q150" s="22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K151" s="186">
        <f>SUM(K147:K150)</f>
        <v>48</v>
      </c>
      <c r="L151" s="3">
        <f>K147/B139</f>
        <v>0.51851851851851849</v>
      </c>
      <c r="M151" s="3">
        <f>K151/B139</f>
        <v>0.59259259259259256</v>
      </c>
      <c r="N151" s="3">
        <f>M151-L151</f>
        <v>7.407407407407407E-2</v>
      </c>
      <c r="O151" s="3"/>
    </row>
    <row r="152" spans="1:26" ht="12.75" customHeight="1" x14ac:dyDescent="0.3">
      <c r="A152" s="38" t="s">
        <v>74</v>
      </c>
      <c r="L152" s="3"/>
      <c r="M152" s="3"/>
      <c r="O152" s="3"/>
    </row>
    <row r="153" spans="1:26" ht="25.5" customHeight="1" x14ac:dyDescent="0.2">
      <c r="B153" s="285" t="s">
        <v>2</v>
      </c>
      <c r="C153" s="286"/>
      <c r="D153" s="286"/>
      <c r="E153" s="286"/>
      <c r="F153" s="286"/>
      <c r="G153" s="286"/>
      <c r="H153" s="286"/>
      <c r="I153" s="286"/>
      <c r="J153" s="286"/>
      <c r="L153" s="7" t="s">
        <v>3</v>
      </c>
      <c r="M153" s="7" t="s">
        <v>4</v>
      </c>
      <c r="N153" s="49" t="s">
        <v>5</v>
      </c>
      <c r="O153" s="7" t="s">
        <v>6</v>
      </c>
      <c r="P153" s="6" t="s">
        <v>7</v>
      </c>
      <c r="Q153" s="6" t="s">
        <v>8</v>
      </c>
      <c r="R153" s="7" t="s">
        <v>9</v>
      </c>
      <c r="S153" s="7"/>
      <c r="T153" s="7"/>
      <c r="U153" s="7"/>
      <c r="V153" s="7"/>
      <c r="W153" s="7"/>
      <c r="X153" s="7"/>
      <c r="Y153" s="7"/>
      <c r="Z153" s="7"/>
    </row>
    <row r="154" spans="1:26" ht="12.75" customHeight="1" x14ac:dyDescent="0.2">
      <c r="A154" s="50" t="s">
        <v>10</v>
      </c>
      <c r="B154" s="51">
        <v>1</v>
      </c>
      <c r="C154" s="51">
        <v>2</v>
      </c>
      <c r="D154" s="51">
        <v>3</v>
      </c>
      <c r="E154" s="51">
        <v>4</v>
      </c>
      <c r="F154" s="51">
        <v>5</v>
      </c>
      <c r="G154" s="51">
        <v>6</v>
      </c>
      <c r="H154" s="51">
        <v>7</v>
      </c>
      <c r="I154" s="51">
        <v>8</v>
      </c>
      <c r="J154" s="51">
        <v>9</v>
      </c>
      <c r="K154" s="187" t="s">
        <v>11</v>
      </c>
      <c r="L154" s="3"/>
      <c r="M154" s="3"/>
      <c r="O154" s="3"/>
      <c r="P154" s="14"/>
      <c r="Q154" s="14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28" t="s">
        <v>22</v>
      </c>
      <c r="B155" s="25">
        <v>70</v>
      </c>
      <c r="K155" s="182"/>
      <c r="L155" s="3"/>
      <c r="M155" s="3"/>
      <c r="O155" s="3"/>
      <c r="P155" s="17">
        <f>B155</f>
        <v>70</v>
      </c>
      <c r="Q155" s="14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28" t="s">
        <v>23</v>
      </c>
      <c r="C156" s="25">
        <v>48</v>
      </c>
      <c r="K156" s="182"/>
      <c r="L156" s="3"/>
      <c r="M156" s="3"/>
      <c r="N156" s="3"/>
      <c r="O156" s="3">
        <f>C156/B155</f>
        <v>0.68571428571428572</v>
      </c>
      <c r="P156" s="21">
        <v>49</v>
      </c>
      <c r="Q156" s="22">
        <f t="shared" ref="Q156:Q163" si="55">P156/P155</f>
        <v>0.7</v>
      </c>
      <c r="R156" s="3">
        <f t="shared" ref="R156:R163" si="56">100%-Q156</f>
        <v>0.30000000000000004</v>
      </c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28" t="s">
        <v>48</v>
      </c>
      <c r="D157" s="25">
        <v>42</v>
      </c>
      <c r="K157" s="182"/>
      <c r="L157" s="3"/>
      <c r="M157" s="3"/>
      <c r="O157" s="3">
        <f>D157/B155</f>
        <v>0.6</v>
      </c>
      <c r="P157" s="21">
        <v>48</v>
      </c>
      <c r="Q157" s="22">
        <f t="shared" si="55"/>
        <v>0.97959183673469385</v>
      </c>
      <c r="R157" s="3">
        <f t="shared" si="56"/>
        <v>2.0408163265306145E-2</v>
      </c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28" t="s">
        <v>49</v>
      </c>
      <c r="E158" s="25">
        <v>37</v>
      </c>
      <c r="K158" s="182"/>
      <c r="L158" s="3"/>
      <c r="M158" s="3"/>
      <c r="O158" s="3">
        <f>E158/D157</f>
        <v>0.88095238095238093</v>
      </c>
      <c r="P158" s="21">
        <v>41</v>
      </c>
      <c r="Q158" s="22">
        <f t="shared" si="55"/>
        <v>0.85416666666666663</v>
      </c>
      <c r="R158" s="3">
        <f t="shared" si="56"/>
        <v>0.14583333333333337</v>
      </c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28" t="s">
        <v>50</v>
      </c>
      <c r="F159" s="25">
        <v>35</v>
      </c>
      <c r="K159" s="182"/>
      <c r="L159" s="3"/>
      <c r="M159" s="3"/>
      <c r="O159" s="3">
        <f>F159/E158</f>
        <v>0.94594594594594594</v>
      </c>
      <c r="P159" s="21">
        <v>38</v>
      </c>
      <c r="Q159" s="22">
        <f t="shared" si="55"/>
        <v>0.92682926829268297</v>
      </c>
      <c r="R159" s="3">
        <f t="shared" si="56"/>
        <v>7.3170731707317027E-2</v>
      </c>
    </row>
    <row r="160" spans="1:26" ht="12.75" customHeight="1" x14ac:dyDescent="0.2">
      <c r="A160" s="28" t="s">
        <v>51</v>
      </c>
      <c r="G160" s="25">
        <v>31</v>
      </c>
      <c r="K160" s="182"/>
      <c r="L160" s="3"/>
      <c r="M160" s="3"/>
      <c r="O160" s="3">
        <f>G160/F159</f>
        <v>0.88571428571428568</v>
      </c>
      <c r="P160" s="21">
        <v>38</v>
      </c>
      <c r="Q160" s="22">
        <f t="shared" si="55"/>
        <v>1</v>
      </c>
      <c r="R160" s="3">
        <f t="shared" si="56"/>
        <v>0</v>
      </c>
    </row>
    <row r="161" spans="1:26" ht="12.75" customHeight="1" x14ac:dyDescent="0.2">
      <c r="A161" s="28" t="s">
        <v>52</v>
      </c>
      <c r="H161" s="25">
        <v>20</v>
      </c>
      <c r="K161" s="182"/>
      <c r="L161" s="3"/>
      <c r="M161" s="3"/>
      <c r="O161" s="3">
        <f>H161/G160</f>
        <v>0.64516129032258063</v>
      </c>
      <c r="P161" s="21">
        <v>37</v>
      </c>
      <c r="Q161" s="22">
        <f t="shared" si="55"/>
        <v>0.97368421052631582</v>
      </c>
      <c r="R161" s="3">
        <f t="shared" si="56"/>
        <v>2.6315789473684181E-2</v>
      </c>
    </row>
    <row r="162" spans="1:26" ht="12.75" customHeight="1" x14ac:dyDescent="0.2">
      <c r="A162" s="28" t="s">
        <v>53</v>
      </c>
      <c r="I162" s="25">
        <v>20</v>
      </c>
      <c r="K162" s="182"/>
      <c r="L162" s="3"/>
      <c r="M162" s="3"/>
      <c r="O162" s="3">
        <f>I162/H161</f>
        <v>1</v>
      </c>
      <c r="P162" s="21">
        <v>37</v>
      </c>
      <c r="Q162" s="22">
        <f t="shared" si="55"/>
        <v>1</v>
      </c>
      <c r="R162" s="3">
        <f t="shared" si="56"/>
        <v>0</v>
      </c>
    </row>
    <row r="163" spans="1:26" ht="12.75" customHeight="1" x14ac:dyDescent="0.2">
      <c r="A163" s="28" t="s">
        <v>54</v>
      </c>
      <c r="J163" s="25">
        <v>18</v>
      </c>
      <c r="K163" s="182">
        <v>12</v>
      </c>
      <c r="L163" s="3"/>
      <c r="M163" s="3"/>
      <c r="O163" s="3">
        <f>J163/I162</f>
        <v>0.9</v>
      </c>
      <c r="P163" s="21">
        <v>35</v>
      </c>
      <c r="Q163" s="22">
        <f t="shared" si="55"/>
        <v>0.94594594594594594</v>
      </c>
      <c r="R163" s="3">
        <f t="shared" si="56"/>
        <v>5.4054054054054057E-2</v>
      </c>
    </row>
    <row r="164" spans="1:26" ht="12.75" customHeight="1" x14ac:dyDescent="0.2">
      <c r="A164" s="28" t="s">
        <v>55</v>
      </c>
      <c r="J164" s="25">
        <v>18</v>
      </c>
      <c r="K164" s="182">
        <v>9</v>
      </c>
      <c r="L164" s="3"/>
      <c r="M164" s="3"/>
      <c r="O164" s="3"/>
      <c r="P164" s="21">
        <v>21</v>
      </c>
      <c r="Q164" s="22"/>
      <c r="R164" s="3"/>
    </row>
    <row r="165" spans="1:26" ht="12.75" customHeight="1" x14ac:dyDescent="0.2">
      <c r="A165" s="28" t="s">
        <v>56</v>
      </c>
      <c r="J165" s="25">
        <v>4</v>
      </c>
      <c r="K165" s="182">
        <v>2</v>
      </c>
      <c r="L165" s="3"/>
      <c r="M165" s="3"/>
      <c r="O165" s="3"/>
      <c r="P165" s="21">
        <v>7</v>
      </c>
      <c r="Q165" s="22"/>
      <c r="R165" s="3"/>
    </row>
    <row r="166" spans="1:26" ht="12.75" customHeight="1" x14ac:dyDescent="0.2">
      <c r="A166" s="28" t="s">
        <v>57</v>
      </c>
      <c r="J166" s="25">
        <v>1</v>
      </c>
      <c r="K166" s="182"/>
      <c r="L166" s="3"/>
      <c r="M166" s="3"/>
      <c r="O166" s="3"/>
      <c r="P166" s="21">
        <v>1</v>
      </c>
      <c r="Q166" s="22"/>
      <c r="R166" s="3"/>
    </row>
    <row r="167" spans="1:26" ht="12.75" customHeight="1" x14ac:dyDescent="0.2">
      <c r="A167" s="28"/>
      <c r="K167" s="186">
        <f>SUM(K163:K165)</f>
        <v>23</v>
      </c>
      <c r="L167" s="3">
        <f>K163/B155</f>
        <v>0.17142857142857143</v>
      </c>
      <c r="M167" s="3">
        <f>K167/B155</f>
        <v>0.32857142857142857</v>
      </c>
      <c r="N167" s="3">
        <f>M167-L167</f>
        <v>0.15714285714285714</v>
      </c>
      <c r="O167" s="3"/>
      <c r="P167" s="21"/>
      <c r="Q167" s="22"/>
      <c r="R167" s="3"/>
    </row>
    <row r="168" spans="1:26" ht="12.75" customHeight="1" x14ac:dyDescent="0.2">
      <c r="L168" s="3"/>
      <c r="M168" s="3"/>
      <c r="O168" s="3"/>
    </row>
    <row r="169" spans="1:26" ht="12.75" customHeight="1" x14ac:dyDescent="0.3">
      <c r="A169" s="38" t="s">
        <v>75</v>
      </c>
      <c r="L169" s="3"/>
      <c r="M169" s="3"/>
      <c r="O169" s="3"/>
    </row>
    <row r="170" spans="1:26" ht="25.5" customHeight="1" x14ac:dyDescent="0.2">
      <c r="B170" s="285" t="s">
        <v>2</v>
      </c>
      <c r="C170" s="286"/>
      <c r="D170" s="286"/>
      <c r="E170" s="286"/>
      <c r="F170" s="286"/>
      <c r="G170" s="286"/>
      <c r="H170" s="286"/>
      <c r="I170" s="286"/>
      <c r="J170" s="286"/>
      <c r="L170" s="7" t="s">
        <v>3</v>
      </c>
      <c r="M170" s="7" t="s">
        <v>4</v>
      </c>
      <c r="N170" s="49" t="s">
        <v>5</v>
      </c>
      <c r="O170" s="7" t="s">
        <v>6</v>
      </c>
      <c r="P170" s="6" t="s">
        <v>7</v>
      </c>
      <c r="Q170" s="6" t="s">
        <v>8</v>
      </c>
      <c r="R170" s="7" t="s">
        <v>9</v>
      </c>
      <c r="S170" s="7"/>
      <c r="T170" s="7"/>
      <c r="U170" s="7"/>
      <c r="V170" s="7"/>
      <c r="W170" s="7"/>
      <c r="X170" s="7"/>
      <c r="Y170" s="7"/>
      <c r="Z170" s="7"/>
    </row>
    <row r="171" spans="1:26" ht="12.75" customHeight="1" x14ac:dyDescent="0.2">
      <c r="A171" s="50" t="s">
        <v>10</v>
      </c>
      <c r="B171" s="51">
        <v>1</v>
      </c>
      <c r="C171" s="51">
        <v>2</v>
      </c>
      <c r="D171" s="51">
        <v>3</v>
      </c>
      <c r="E171" s="51">
        <v>4</v>
      </c>
      <c r="F171" s="51">
        <v>5</v>
      </c>
      <c r="G171" s="51">
        <v>6</v>
      </c>
      <c r="H171" s="51">
        <v>7</v>
      </c>
      <c r="I171" s="51">
        <v>8</v>
      </c>
      <c r="J171" s="51">
        <v>9</v>
      </c>
      <c r="K171" s="187" t="s">
        <v>11</v>
      </c>
      <c r="L171" s="3"/>
      <c r="M171" s="3"/>
      <c r="O171" s="3"/>
      <c r="P171" s="14"/>
      <c r="Q171" s="14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28" t="s">
        <v>23</v>
      </c>
      <c r="B172" s="25">
        <v>79</v>
      </c>
      <c r="K172" s="182"/>
      <c r="L172" s="3"/>
      <c r="M172" s="3"/>
      <c r="O172" s="3"/>
      <c r="P172" s="17">
        <f>B172</f>
        <v>79</v>
      </c>
      <c r="Q172" s="14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28" t="s">
        <v>48</v>
      </c>
      <c r="C173" s="25">
        <v>67</v>
      </c>
      <c r="K173" s="182"/>
      <c r="L173" s="3"/>
      <c r="M173" s="3"/>
      <c r="N173" s="3"/>
      <c r="O173" s="3">
        <f>C173/B172</f>
        <v>0.84810126582278478</v>
      </c>
      <c r="P173" s="21">
        <v>67</v>
      </c>
      <c r="Q173" s="22">
        <f t="shared" ref="Q173:Q180" si="57">P173/P172</f>
        <v>0.84810126582278478</v>
      </c>
      <c r="R173" s="3">
        <f t="shared" ref="R173:R180" si="58">100%-Q173</f>
        <v>0.15189873417721522</v>
      </c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28" t="s">
        <v>49</v>
      </c>
      <c r="D174" s="25">
        <v>65</v>
      </c>
      <c r="K174" s="182"/>
      <c r="L174" s="3"/>
      <c r="M174" s="3"/>
      <c r="O174" s="3">
        <f>D174/C173</f>
        <v>0.97014925373134331</v>
      </c>
      <c r="P174" s="21">
        <v>66</v>
      </c>
      <c r="Q174" s="22">
        <f t="shared" si="57"/>
        <v>0.9850746268656716</v>
      </c>
      <c r="R174" s="3">
        <f t="shared" si="58"/>
        <v>1.4925373134328401E-2</v>
      </c>
    </row>
    <row r="175" spans="1:26" ht="12.75" customHeight="1" x14ac:dyDescent="0.2">
      <c r="A175" s="28" t="s">
        <v>50</v>
      </c>
      <c r="E175" s="25">
        <v>62</v>
      </c>
      <c r="K175" s="182"/>
      <c r="L175" s="3"/>
      <c r="M175" s="3"/>
      <c r="O175" s="3">
        <f>E175/D174</f>
        <v>0.9538461538461539</v>
      </c>
      <c r="P175" s="21">
        <v>62</v>
      </c>
      <c r="Q175" s="22">
        <f t="shared" si="57"/>
        <v>0.93939393939393945</v>
      </c>
      <c r="R175" s="3">
        <f t="shared" si="58"/>
        <v>6.0606060606060552E-2</v>
      </c>
    </row>
    <row r="176" spans="1:26" ht="12.75" customHeight="1" x14ac:dyDescent="0.2">
      <c r="A176" s="28" t="s">
        <v>51</v>
      </c>
      <c r="F176" s="25">
        <v>58</v>
      </c>
      <c r="K176" s="182"/>
      <c r="L176" s="3"/>
      <c r="M176" s="3"/>
      <c r="O176" s="3">
        <f>F176/E175</f>
        <v>0.93548387096774188</v>
      </c>
      <c r="P176" s="21">
        <v>61</v>
      </c>
      <c r="Q176" s="22">
        <f t="shared" si="57"/>
        <v>0.9838709677419355</v>
      </c>
      <c r="R176" s="3">
        <f t="shared" si="58"/>
        <v>1.6129032258064502E-2</v>
      </c>
    </row>
    <row r="177" spans="1:26" ht="12.75" customHeight="1" x14ac:dyDescent="0.2">
      <c r="A177" s="28" t="s">
        <v>52</v>
      </c>
      <c r="G177" s="25">
        <v>57</v>
      </c>
      <c r="K177" s="182"/>
      <c r="L177" s="3"/>
      <c r="M177" s="3"/>
      <c r="O177" s="3">
        <f>G177/F176</f>
        <v>0.98275862068965514</v>
      </c>
      <c r="P177" s="21">
        <v>59</v>
      </c>
      <c r="Q177" s="22">
        <f t="shared" si="57"/>
        <v>0.96721311475409832</v>
      </c>
      <c r="R177" s="3">
        <f t="shared" si="58"/>
        <v>3.2786885245901676E-2</v>
      </c>
    </row>
    <row r="178" spans="1:26" ht="12.75" customHeight="1" x14ac:dyDescent="0.2">
      <c r="A178" s="28" t="s">
        <v>53</v>
      </c>
      <c r="H178" s="25">
        <v>48</v>
      </c>
      <c r="K178" s="182"/>
      <c r="L178" s="3"/>
      <c r="M178" s="3"/>
      <c r="O178" s="3">
        <f>H178/G177</f>
        <v>0.84210526315789469</v>
      </c>
      <c r="P178" s="21">
        <v>58</v>
      </c>
      <c r="Q178" s="22">
        <f t="shared" si="57"/>
        <v>0.98305084745762716</v>
      </c>
      <c r="R178" s="3">
        <f t="shared" si="58"/>
        <v>1.6949152542372836E-2</v>
      </c>
    </row>
    <row r="179" spans="1:26" ht="12.75" customHeight="1" x14ac:dyDescent="0.2">
      <c r="A179" s="28" t="s">
        <v>54</v>
      </c>
      <c r="I179" s="25">
        <v>47</v>
      </c>
      <c r="K179" s="182">
        <v>2</v>
      </c>
      <c r="L179" s="3"/>
      <c r="M179" s="3"/>
      <c r="O179" s="3">
        <f>I179/H178</f>
        <v>0.97916666666666663</v>
      </c>
      <c r="P179" s="21">
        <v>59</v>
      </c>
      <c r="Q179" s="22">
        <f t="shared" si="57"/>
        <v>1.0172413793103448</v>
      </c>
      <c r="R179" s="3">
        <f t="shared" si="58"/>
        <v>-1.7241379310344751E-2</v>
      </c>
    </row>
    <row r="180" spans="1:26" ht="12.75" customHeight="1" x14ac:dyDescent="0.2">
      <c r="A180" s="28" t="s">
        <v>55</v>
      </c>
      <c r="J180" s="25">
        <v>42</v>
      </c>
      <c r="K180" s="182">
        <v>38</v>
      </c>
      <c r="L180" s="25">
        <f>SUM(K179:K180)</f>
        <v>40</v>
      </c>
      <c r="M180" s="3"/>
      <c r="O180" s="3">
        <f>J180/I179</f>
        <v>0.8936170212765957</v>
      </c>
      <c r="P180" s="21">
        <v>56</v>
      </c>
      <c r="Q180" s="22">
        <f t="shared" si="57"/>
        <v>0.94915254237288138</v>
      </c>
      <c r="R180" s="3">
        <f t="shared" si="58"/>
        <v>5.084745762711862E-2</v>
      </c>
    </row>
    <row r="181" spans="1:26" ht="12.75" customHeight="1" x14ac:dyDescent="0.2">
      <c r="A181" s="28" t="s">
        <v>56</v>
      </c>
      <c r="J181" s="25">
        <v>14</v>
      </c>
      <c r="K181" s="182">
        <v>14</v>
      </c>
      <c r="M181" s="3"/>
      <c r="O181" s="3"/>
      <c r="P181" s="21">
        <v>16</v>
      </c>
      <c r="Q181" s="22"/>
      <c r="R181" s="3"/>
    </row>
    <row r="182" spans="1:26" ht="12.75" customHeight="1" x14ac:dyDescent="0.2">
      <c r="A182" s="28" t="s">
        <v>57</v>
      </c>
      <c r="J182" s="25">
        <v>1</v>
      </c>
      <c r="K182" s="182"/>
      <c r="M182" s="3"/>
      <c r="O182" s="3"/>
      <c r="P182" s="21">
        <v>1</v>
      </c>
      <c r="Q182" s="22"/>
      <c r="R182" s="3"/>
    </row>
    <row r="183" spans="1:26" ht="12.75" customHeight="1" x14ac:dyDescent="0.2">
      <c r="K183" s="186">
        <f>SUM(K179:K181)</f>
        <v>54</v>
      </c>
      <c r="L183" s="3">
        <f>L180/B172</f>
        <v>0.50632911392405067</v>
      </c>
      <c r="M183" s="3">
        <f>K183/B172</f>
        <v>0.68354430379746833</v>
      </c>
      <c r="N183" s="3">
        <f>M183-L183</f>
        <v>0.17721518987341767</v>
      </c>
      <c r="O183" s="3"/>
    </row>
    <row r="184" spans="1:26" ht="12.75" customHeight="1" x14ac:dyDescent="0.3">
      <c r="A184" s="38" t="s">
        <v>77</v>
      </c>
      <c r="L184" s="3"/>
      <c r="M184" s="3"/>
      <c r="O184" s="3"/>
    </row>
    <row r="185" spans="1:26" ht="25.5" customHeight="1" x14ac:dyDescent="0.2">
      <c r="B185" s="285" t="s">
        <v>2</v>
      </c>
      <c r="C185" s="286"/>
      <c r="D185" s="286"/>
      <c r="E185" s="286"/>
      <c r="F185" s="286"/>
      <c r="G185" s="286"/>
      <c r="H185" s="286"/>
      <c r="I185" s="286"/>
      <c r="J185" s="286"/>
      <c r="L185" s="7" t="s">
        <v>3</v>
      </c>
      <c r="M185" s="7" t="s">
        <v>4</v>
      </c>
      <c r="N185" s="49" t="s">
        <v>5</v>
      </c>
      <c r="O185" s="7" t="s">
        <v>6</v>
      </c>
      <c r="P185" s="6" t="s">
        <v>7</v>
      </c>
      <c r="Q185" s="6" t="s">
        <v>8</v>
      </c>
      <c r="R185" s="7" t="s">
        <v>9</v>
      </c>
      <c r="S185" s="7"/>
      <c r="T185" s="7"/>
      <c r="U185" s="7"/>
      <c r="V185" s="7"/>
      <c r="W185" s="7"/>
      <c r="X185" s="7"/>
      <c r="Y185" s="7"/>
      <c r="Z185" s="7"/>
    </row>
    <row r="186" spans="1:26" ht="12.75" customHeight="1" x14ac:dyDescent="0.2">
      <c r="A186" s="50" t="s">
        <v>10</v>
      </c>
      <c r="B186" s="51">
        <v>1</v>
      </c>
      <c r="C186" s="51">
        <v>2</v>
      </c>
      <c r="D186" s="51">
        <v>3</v>
      </c>
      <c r="E186" s="51">
        <v>4</v>
      </c>
      <c r="F186" s="51">
        <v>5</v>
      </c>
      <c r="G186" s="51">
        <v>6</v>
      </c>
      <c r="H186" s="51">
        <v>7</v>
      </c>
      <c r="I186" s="51">
        <v>8</v>
      </c>
      <c r="J186" s="51">
        <v>9</v>
      </c>
      <c r="K186" s="187" t="s">
        <v>11</v>
      </c>
      <c r="L186" s="3"/>
      <c r="M186" s="3"/>
      <c r="O186" s="3"/>
      <c r="P186" s="14"/>
      <c r="Q186" s="14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28" t="s">
        <v>48</v>
      </c>
      <c r="B187" s="25">
        <v>74</v>
      </c>
      <c r="K187" s="182"/>
      <c r="L187" s="3"/>
      <c r="M187" s="3"/>
      <c r="O187" s="3"/>
      <c r="P187" s="17">
        <f>B187</f>
        <v>74</v>
      </c>
      <c r="Q187" s="14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28" t="s">
        <v>49</v>
      </c>
      <c r="C188" s="25">
        <v>59</v>
      </c>
      <c r="K188" s="182"/>
      <c r="L188" s="3"/>
      <c r="M188" s="3"/>
      <c r="N188" s="3"/>
      <c r="O188" s="3">
        <f>C188/B187</f>
        <v>0.79729729729729726</v>
      </c>
      <c r="P188" s="21">
        <v>59</v>
      </c>
      <c r="Q188" s="22">
        <f t="shared" ref="Q188:Q195" si="59">P188/P187</f>
        <v>0.79729729729729726</v>
      </c>
      <c r="R188" s="3">
        <f t="shared" ref="R188:R195" si="60">100%-Q188</f>
        <v>0.20270270270270274</v>
      </c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28" t="s">
        <v>50</v>
      </c>
      <c r="D189" s="25">
        <v>54</v>
      </c>
      <c r="K189" s="182"/>
      <c r="L189" s="3"/>
      <c r="M189" s="3"/>
      <c r="O189" s="3">
        <f>D189/C188</f>
        <v>0.9152542372881356</v>
      </c>
      <c r="P189" s="21">
        <v>57</v>
      </c>
      <c r="Q189" s="22">
        <f t="shared" si="59"/>
        <v>0.96610169491525422</v>
      </c>
      <c r="R189" s="3">
        <f t="shared" si="60"/>
        <v>3.3898305084745783E-2</v>
      </c>
    </row>
    <row r="190" spans="1:26" ht="12.75" customHeight="1" x14ac:dyDescent="0.2">
      <c r="A190" s="28" t="s">
        <v>51</v>
      </c>
      <c r="E190" s="25">
        <v>50</v>
      </c>
      <c r="K190" s="182"/>
      <c r="L190" s="3"/>
      <c r="M190" s="3"/>
      <c r="O190" s="3">
        <f>E190/D189</f>
        <v>0.92592592592592593</v>
      </c>
      <c r="P190" s="21">
        <v>54</v>
      </c>
      <c r="Q190" s="22">
        <f t="shared" si="59"/>
        <v>0.94736842105263153</v>
      </c>
      <c r="R190" s="3">
        <f t="shared" si="60"/>
        <v>5.2631578947368474E-2</v>
      </c>
    </row>
    <row r="191" spans="1:26" ht="12.75" customHeight="1" x14ac:dyDescent="0.2">
      <c r="A191" s="28" t="s">
        <v>52</v>
      </c>
      <c r="F191" s="25">
        <v>41</v>
      </c>
      <c r="K191" s="182"/>
      <c r="L191" s="3"/>
      <c r="M191" s="3"/>
      <c r="O191" s="3">
        <f>F191/E190</f>
        <v>0.82</v>
      </c>
      <c r="P191" s="21">
        <v>53</v>
      </c>
      <c r="Q191" s="22">
        <f t="shared" si="59"/>
        <v>0.98148148148148151</v>
      </c>
      <c r="R191" s="3">
        <f t="shared" si="60"/>
        <v>1.851851851851849E-2</v>
      </c>
    </row>
    <row r="192" spans="1:26" ht="12.75" customHeight="1" x14ac:dyDescent="0.2">
      <c r="A192" s="28" t="s">
        <v>53</v>
      </c>
      <c r="G192" s="25">
        <v>37</v>
      </c>
      <c r="K192" s="182"/>
      <c r="L192" s="3"/>
      <c r="M192" s="3"/>
      <c r="O192" s="3">
        <f>G192/F191</f>
        <v>0.90243902439024393</v>
      </c>
      <c r="P192" s="21">
        <v>41</v>
      </c>
      <c r="Q192" s="22">
        <f t="shared" si="59"/>
        <v>0.77358490566037741</v>
      </c>
      <c r="R192" s="3">
        <f t="shared" si="60"/>
        <v>0.22641509433962259</v>
      </c>
    </row>
    <row r="193" spans="1:18" ht="12.75" customHeight="1" x14ac:dyDescent="0.2">
      <c r="A193" s="28" t="s">
        <v>54</v>
      </c>
      <c r="H193" s="25">
        <v>27</v>
      </c>
      <c r="K193" s="182"/>
      <c r="L193" s="3"/>
      <c r="M193" s="3"/>
      <c r="O193" s="3">
        <f>H193/G192</f>
        <v>0.72972972972972971</v>
      </c>
      <c r="P193" s="21">
        <v>48</v>
      </c>
      <c r="Q193" s="22">
        <f t="shared" si="59"/>
        <v>1.1707317073170731</v>
      </c>
      <c r="R193" s="3">
        <f t="shared" si="60"/>
        <v>-0.1707317073170731</v>
      </c>
    </row>
    <row r="194" spans="1:18" ht="12.75" customHeight="1" x14ac:dyDescent="0.2">
      <c r="A194" s="28" t="s">
        <v>55</v>
      </c>
      <c r="I194" s="25">
        <v>27</v>
      </c>
      <c r="K194" s="182"/>
      <c r="L194" s="3"/>
      <c r="M194" s="3"/>
      <c r="O194" s="3">
        <f>I194/H193</f>
        <v>1</v>
      </c>
      <c r="P194" s="21">
        <v>44</v>
      </c>
      <c r="Q194" s="22">
        <f t="shared" si="59"/>
        <v>0.91666666666666663</v>
      </c>
      <c r="R194" s="3">
        <f t="shared" si="60"/>
        <v>8.333333333333337E-2</v>
      </c>
    </row>
    <row r="195" spans="1:18" ht="12.75" customHeight="1" x14ac:dyDescent="0.2">
      <c r="A195" s="28" t="s">
        <v>56</v>
      </c>
      <c r="J195" s="25">
        <v>27</v>
      </c>
      <c r="K195" s="182">
        <v>23</v>
      </c>
      <c r="L195" s="3"/>
      <c r="M195" s="3"/>
      <c r="O195" s="3">
        <f>J195/I194</f>
        <v>1</v>
      </c>
      <c r="P195" s="21">
        <v>43</v>
      </c>
      <c r="Q195" s="22">
        <f t="shared" si="59"/>
        <v>0.97727272727272729</v>
      </c>
      <c r="R195" s="3">
        <f t="shared" si="60"/>
        <v>2.2727272727272707E-2</v>
      </c>
    </row>
    <row r="196" spans="1:18" ht="12.75" customHeight="1" x14ac:dyDescent="0.2">
      <c r="A196" s="28" t="s">
        <v>57</v>
      </c>
      <c r="J196" s="25">
        <v>12</v>
      </c>
      <c r="K196" s="182">
        <v>9</v>
      </c>
      <c r="L196" s="3"/>
      <c r="M196" s="3"/>
      <c r="O196" s="3"/>
      <c r="P196" s="21">
        <v>20</v>
      </c>
      <c r="Q196" s="22"/>
      <c r="R196" s="3"/>
    </row>
    <row r="197" spans="1:18" ht="12.75" customHeight="1" x14ac:dyDescent="0.2">
      <c r="A197" s="28" t="s">
        <v>69</v>
      </c>
      <c r="J197" s="25">
        <v>5</v>
      </c>
      <c r="K197" s="182">
        <v>5</v>
      </c>
      <c r="L197" s="3"/>
      <c r="M197" s="3"/>
      <c r="O197" s="3"/>
      <c r="P197" s="21">
        <v>6</v>
      </c>
      <c r="Q197" s="22"/>
      <c r="R197" s="3"/>
    </row>
    <row r="198" spans="1:18" ht="12.75" customHeight="1" x14ac:dyDescent="0.2">
      <c r="A198" s="28" t="s">
        <v>70</v>
      </c>
      <c r="J198" s="25">
        <v>1</v>
      </c>
      <c r="K198" s="182"/>
      <c r="L198" s="3"/>
      <c r="M198" s="3"/>
      <c r="O198" s="3"/>
      <c r="P198" s="21">
        <v>1</v>
      </c>
      <c r="Q198" s="22"/>
      <c r="R198" s="3"/>
    </row>
    <row r="199" spans="1:18" ht="12.75" customHeight="1" x14ac:dyDescent="0.2">
      <c r="A199" s="28" t="s">
        <v>73</v>
      </c>
      <c r="K199" s="182"/>
      <c r="L199" s="3"/>
      <c r="M199" s="3"/>
      <c r="O199" s="3"/>
      <c r="P199" s="21"/>
      <c r="Q199" s="22"/>
      <c r="R199" s="3"/>
    </row>
    <row r="200" spans="1:18" ht="12.75" customHeight="1" x14ac:dyDescent="0.2">
      <c r="K200" s="186">
        <f>SUM(K195:K197)</f>
        <v>37</v>
      </c>
      <c r="L200" s="3">
        <f>K195/B187</f>
        <v>0.3108108108108108</v>
      </c>
      <c r="M200" s="3">
        <f>K200/B187</f>
        <v>0.5</v>
      </c>
      <c r="N200" s="3">
        <f>M200/L200</f>
        <v>1.6086956521739131</v>
      </c>
      <c r="O200" s="3"/>
    </row>
    <row r="201" spans="1:18" ht="12.75" customHeight="1" x14ac:dyDescent="0.3">
      <c r="A201" s="38" t="s">
        <v>78</v>
      </c>
      <c r="L201" s="3"/>
      <c r="M201" s="3"/>
      <c r="O201" s="3"/>
    </row>
    <row r="202" spans="1:18" ht="25.5" customHeight="1" x14ac:dyDescent="0.2">
      <c r="B202" s="285" t="s">
        <v>2</v>
      </c>
      <c r="C202" s="286"/>
      <c r="D202" s="286"/>
      <c r="E202" s="286"/>
      <c r="F202" s="286"/>
      <c r="G202" s="286"/>
      <c r="H202" s="286"/>
      <c r="I202" s="286"/>
      <c r="J202" s="286"/>
      <c r="L202" s="7" t="s">
        <v>3</v>
      </c>
      <c r="M202" s="7" t="s">
        <v>4</v>
      </c>
      <c r="N202" s="49" t="s">
        <v>5</v>
      </c>
      <c r="O202" s="7" t="s">
        <v>6</v>
      </c>
      <c r="P202" s="6" t="s">
        <v>7</v>
      </c>
      <c r="Q202" s="6" t="s">
        <v>8</v>
      </c>
      <c r="R202" s="7" t="s">
        <v>9</v>
      </c>
    </row>
    <row r="203" spans="1:18" ht="12.75" customHeight="1" x14ac:dyDescent="0.2">
      <c r="A203" s="50" t="s">
        <v>10</v>
      </c>
      <c r="B203" s="51">
        <v>1</v>
      </c>
      <c r="C203" s="51">
        <v>2</v>
      </c>
      <c r="D203" s="51">
        <v>3</v>
      </c>
      <c r="E203" s="51">
        <v>4</v>
      </c>
      <c r="F203" s="51">
        <v>5</v>
      </c>
      <c r="G203" s="51">
        <v>6</v>
      </c>
      <c r="H203" s="51">
        <v>7</v>
      </c>
      <c r="I203" s="51">
        <v>8</v>
      </c>
      <c r="J203" s="51">
        <v>9</v>
      </c>
      <c r="K203" s="187" t="s">
        <v>11</v>
      </c>
      <c r="L203" s="3"/>
      <c r="M203" s="3"/>
      <c r="O203" s="3"/>
      <c r="P203" s="14"/>
      <c r="Q203" s="14"/>
      <c r="R203" s="3"/>
    </row>
    <row r="204" spans="1:18" ht="12.75" customHeight="1" x14ac:dyDescent="0.2">
      <c r="A204" s="28" t="s">
        <v>49</v>
      </c>
      <c r="B204" s="25">
        <v>78</v>
      </c>
      <c r="K204" s="182"/>
      <c r="L204" s="3"/>
      <c r="M204" s="3"/>
      <c r="O204" s="3"/>
      <c r="P204" s="17">
        <f>B204</f>
        <v>78</v>
      </c>
      <c r="Q204" s="14"/>
      <c r="R204" s="3"/>
    </row>
    <row r="205" spans="1:18" ht="12.75" customHeight="1" x14ac:dyDescent="0.2">
      <c r="A205" s="28" t="s">
        <v>50</v>
      </c>
      <c r="C205" s="25">
        <v>70</v>
      </c>
      <c r="K205" s="182"/>
      <c r="L205" s="3"/>
      <c r="M205" s="3"/>
      <c r="N205" s="3"/>
      <c r="O205" s="3">
        <f>C205/B204</f>
        <v>0.89743589743589747</v>
      </c>
      <c r="P205" s="21">
        <v>71</v>
      </c>
      <c r="Q205" s="22">
        <f t="shared" ref="Q205:Q212" si="61">P205/P204</f>
        <v>0.91025641025641024</v>
      </c>
      <c r="R205" s="3">
        <f t="shared" ref="R205:R212" si="62">100%-Q205</f>
        <v>8.9743589743589758E-2</v>
      </c>
    </row>
    <row r="206" spans="1:18" ht="12.75" customHeight="1" x14ac:dyDescent="0.2">
      <c r="A206" s="28" t="s">
        <v>51</v>
      </c>
      <c r="D206" s="25">
        <v>64</v>
      </c>
      <c r="K206" s="182"/>
      <c r="L206" s="3"/>
      <c r="M206" s="3"/>
      <c r="O206" s="3">
        <f>D206/C205</f>
        <v>0.91428571428571426</v>
      </c>
      <c r="P206" s="21">
        <v>72</v>
      </c>
      <c r="Q206" s="22">
        <f t="shared" si="61"/>
        <v>1.0140845070422535</v>
      </c>
      <c r="R206" s="3">
        <f t="shared" si="62"/>
        <v>-1.4084507042253502E-2</v>
      </c>
    </row>
    <row r="207" spans="1:18" ht="12.75" customHeight="1" x14ac:dyDescent="0.2">
      <c r="A207" s="28" t="s">
        <v>52</v>
      </c>
      <c r="E207" s="25">
        <v>49</v>
      </c>
      <c r="K207" s="182"/>
      <c r="L207" s="3"/>
      <c r="M207" s="3"/>
      <c r="O207" s="3">
        <f>E207/D206</f>
        <v>0.765625</v>
      </c>
      <c r="P207" s="21">
        <v>63</v>
      </c>
      <c r="Q207" s="22">
        <f t="shared" si="61"/>
        <v>0.875</v>
      </c>
      <c r="R207" s="3">
        <f t="shared" si="62"/>
        <v>0.125</v>
      </c>
    </row>
    <row r="208" spans="1:18" ht="12.75" customHeight="1" x14ac:dyDescent="0.2">
      <c r="A208" s="28" t="s">
        <v>53</v>
      </c>
      <c r="F208" s="25">
        <v>45</v>
      </c>
      <c r="K208" s="182"/>
      <c r="L208" s="3"/>
      <c r="M208" s="3"/>
      <c r="O208" s="3">
        <f>F208/E207</f>
        <v>0.91836734693877553</v>
      </c>
      <c r="P208" s="21">
        <v>61</v>
      </c>
      <c r="Q208" s="22">
        <f t="shared" si="61"/>
        <v>0.96825396825396826</v>
      </c>
      <c r="R208" s="3">
        <f t="shared" si="62"/>
        <v>3.1746031746031744E-2</v>
      </c>
    </row>
    <row r="209" spans="1:18" ht="12.75" customHeight="1" x14ac:dyDescent="0.2">
      <c r="A209" s="28" t="s">
        <v>54</v>
      </c>
      <c r="G209" s="25">
        <v>43</v>
      </c>
      <c r="K209" s="182"/>
      <c r="L209" s="3"/>
      <c r="M209" s="3"/>
      <c r="O209" s="3">
        <f>G209/F208</f>
        <v>0.9555555555555556</v>
      </c>
      <c r="P209" s="21">
        <v>61</v>
      </c>
      <c r="Q209" s="22">
        <f t="shared" si="61"/>
        <v>1</v>
      </c>
      <c r="R209" s="3">
        <f t="shared" si="62"/>
        <v>0</v>
      </c>
    </row>
    <row r="210" spans="1:18" ht="12.75" customHeight="1" x14ac:dyDescent="0.2">
      <c r="A210" s="28" t="s">
        <v>55</v>
      </c>
      <c r="H210" s="25">
        <v>38</v>
      </c>
      <c r="K210" s="182"/>
      <c r="L210" s="3"/>
      <c r="M210" s="3"/>
      <c r="O210" s="3">
        <f>H210/G209</f>
        <v>0.88372093023255816</v>
      </c>
      <c r="P210" s="21">
        <v>58</v>
      </c>
      <c r="Q210" s="22">
        <f t="shared" si="61"/>
        <v>0.95081967213114749</v>
      </c>
      <c r="R210" s="3">
        <f t="shared" si="62"/>
        <v>4.9180327868852514E-2</v>
      </c>
    </row>
    <row r="211" spans="1:18" ht="12.75" customHeight="1" x14ac:dyDescent="0.2">
      <c r="A211" s="28" t="s">
        <v>56</v>
      </c>
      <c r="I211" s="25">
        <v>37</v>
      </c>
      <c r="K211" s="182"/>
      <c r="L211" s="3"/>
      <c r="M211" s="3"/>
      <c r="O211" s="3">
        <f>I211/H210</f>
        <v>0.97368421052631582</v>
      </c>
      <c r="P211" s="21">
        <v>59</v>
      </c>
      <c r="Q211" s="22">
        <f t="shared" si="61"/>
        <v>1.0172413793103448</v>
      </c>
      <c r="R211" s="3">
        <f t="shared" si="62"/>
        <v>-1.7241379310344751E-2</v>
      </c>
    </row>
    <row r="212" spans="1:18" ht="12.75" customHeight="1" x14ac:dyDescent="0.2">
      <c r="A212" s="28" t="s">
        <v>57</v>
      </c>
      <c r="J212" s="25">
        <v>37</v>
      </c>
      <c r="K212" s="182">
        <v>34</v>
      </c>
      <c r="L212" s="3"/>
      <c r="M212" s="3"/>
      <c r="O212" s="3">
        <f>J212/I211</f>
        <v>1</v>
      </c>
      <c r="P212" s="21">
        <v>60</v>
      </c>
      <c r="Q212" s="22">
        <f t="shared" si="61"/>
        <v>1.0169491525423728</v>
      </c>
      <c r="R212" s="3">
        <f t="shared" si="62"/>
        <v>-1.6949152542372836E-2</v>
      </c>
    </row>
    <row r="213" spans="1:18" ht="12.75" customHeight="1" x14ac:dyDescent="0.2">
      <c r="A213" s="28" t="s">
        <v>69</v>
      </c>
      <c r="J213" s="25">
        <v>16</v>
      </c>
      <c r="K213" s="182">
        <v>12</v>
      </c>
      <c r="L213" s="3"/>
      <c r="M213" s="3"/>
      <c r="O213" s="3"/>
      <c r="P213" s="21">
        <v>25</v>
      </c>
      <c r="Q213" s="22"/>
      <c r="R213" s="3"/>
    </row>
    <row r="214" spans="1:18" ht="12.75" customHeight="1" x14ac:dyDescent="0.2">
      <c r="A214" s="28" t="s">
        <v>70</v>
      </c>
      <c r="J214" s="25">
        <v>11</v>
      </c>
      <c r="K214" s="182">
        <v>2</v>
      </c>
      <c r="L214" s="3"/>
      <c r="M214" s="3"/>
      <c r="O214" s="3"/>
      <c r="P214" s="21">
        <v>13</v>
      </c>
      <c r="Q214" s="22"/>
      <c r="R214" s="3"/>
    </row>
    <row r="215" spans="1:18" ht="12.75" customHeight="1" x14ac:dyDescent="0.2">
      <c r="A215" s="28" t="s">
        <v>73</v>
      </c>
      <c r="J215" s="25">
        <v>10</v>
      </c>
      <c r="K215" s="182">
        <v>4</v>
      </c>
      <c r="L215" s="3"/>
      <c r="M215" s="3"/>
      <c r="O215" s="3"/>
      <c r="P215" s="21">
        <v>11</v>
      </c>
      <c r="Q215" s="22"/>
      <c r="R215" s="3"/>
    </row>
    <row r="216" spans="1:18" ht="12.75" customHeight="1" x14ac:dyDescent="0.2">
      <c r="A216" s="28" t="s">
        <v>76</v>
      </c>
      <c r="J216" s="25">
        <v>3</v>
      </c>
      <c r="K216" s="182">
        <v>2</v>
      </c>
      <c r="L216" s="3"/>
      <c r="M216" s="3"/>
      <c r="O216" s="3"/>
      <c r="P216" s="21">
        <v>4</v>
      </c>
      <c r="Q216" s="22"/>
      <c r="R216" s="3"/>
    </row>
    <row r="217" spans="1:18" ht="12.75" customHeight="1" x14ac:dyDescent="0.2">
      <c r="A217" s="28" t="s">
        <v>80</v>
      </c>
      <c r="J217" s="25">
        <v>1</v>
      </c>
      <c r="K217" s="182">
        <v>1</v>
      </c>
      <c r="L217" s="3"/>
      <c r="M217" s="3"/>
      <c r="O217" s="3"/>
      <c r="P217" s="21">
        <v>1</v>
      </c>
      <c r="Q217" s="22"/>
      <c r="R217" s="3"/>
    </row>
    <row r="218" spans="1:18" ht="12.75" customHeight="1" x14ac:dyDescent="0.2">
      <c r="K218" s="186">
        <f>SUM(K212:K217)</f>
        <v>55</v>
      </c>
      <c r="L218" s="3">
        <f>K212/B204</f>
        <v>0.4358974358974359</v>
      </c>
      <c r="M218" s="3">
        <f>K212/B204</f>
        <v>0.4358974358974359</v>
      </c>
      <c r="N218" s="3">
        <f>M218-L218</f>
        <v>0</v>
      </c>
      <c r="O218" s="3"/>
    </row>
    <row r="219" spans="1:18" ht="12.75" customHeight="1" x14ac:dyDescent="0.3">
      <c r="A219" s="38" t="s">
        <v>79</v>
      </c>
      <c r="L219" s="3"/>
      <c r="M219" s="3"/>
      <c r="O219" s="3"/>
    </row>
    <row r="220" spans="1:18" ht="25.5" customHeight="1" x14ac:dyDescent="0.2">
      <c r="B220" s="285" t="s">
        <v>2</v>
      </c>
      <c r="C220" s="286"/>
      <c r="D220" s="286"/>
      <c r="E220" s="286"/>
      <c r="F220" s="286"/>
      <c r="G220" s="286"/>
      <c r="H220" s="286"/>
      <c r="I220" s="286"/>
      <c r="J220" s="286"/>
      <c r="L220" s="7" t="s">
        <v>3</v>
      </c>
      <c r="M220" s="7" t="s">
        <v>4</v>
      </c>
      <c r="N220" s="49" t="s">
        <v>5</v>
      </c>
      <c r="O220" s="7" t="s">
        <v>6</v>
      </c>
      <c r="P220" s="6" t="s">
        <v>7</v>
      </c>
      <c r="Q220" s="6" t="s">
        <v>8</v>
      </c>
      <c r="R220" s="7" t="s">
        <v>9</v>
      </c>
    </row>
    <row r="221" spans="1:18" ht="12.75" customHeight="1" x14ac:dyDescent="0.2">
      <c r="A221" s="50" t="s">
        <v>10</v>
      </c>
      <c r="B221" s="51">
        <v>1</v>
      </c>
      <c r="C221" s="51">
        <v>2</v>
      </c>
      <c r="D221" s="51">
        <v>3</v>
      </c>
      <c r="E221" s="51">
        <v>4</v>
      </c>
      <c r="F221" s="51">
        <v>5</v>
      </c>
      <c r="G221" s="51">
        <v>6</v>
      </c>
      <c r="H221" s="51">
        <v>7</v>
      </c>
      <c r="I221" s="51">
        <v>8</v>
      </c>
      <c r="J221" s="51">
        <v>9</v>
      </c>
      <c r="K221" s="187" t="s">
        <v>11</v>
      </c>
      <c r="L221" s="3"/>
      <c r="M221" s="3"/>
      <c r="O221" s="3"/>
      <c r="P221" s="14"/>
      <c r="Q221" s="14"/>
      <c r="R221" s="3"/>
    </row>
    <row r="222" spans="1:18" ht="12.75" customHeight="1" x14ac:dyDescent="0.2">
      <c r="A222" s="28" t="s">
        <v>50</v>
      </c>
      <c r="B222" s="25">
        <v>73</v>
      </c>
      <c r="K222" s="182"/>
      <c r="L222" s="3"/>
      <c r="M222" s="3"/>
      <c r="O222" s="3"/>
      <c r="P222" s="17">
        <f>B222</f>
        <v>73</v>
      </c>
      <c r="Q222" s="14"/>
      <c r="R222" s="3"/>
    </row>
    <row r="223" spans="1:18" ht="12.75" customHeight="1" x14ac:dyDescent="0.2">
      <c r="A223" s="28" t="s">
        <v>51</v>
      </c>
      <c r="C223" s="25">
        <v>52</v>
      </c>
      <c r="K223" s="182"/>
      <c r="L223" s="3"/>
      <c r="M223" s="3"/>
      <c r="N223" s="3"/>
      <c r="O223" s="3">
        <f>C223/B222</f>
        <v>0.71232876712328763</v>
      </c>
      <c r="P223" s="21">
        <v>53</v>
      </c>
      <c r="Q223" s="22">
        <f t="shared" ref="Q223:Q230" si="63">P223/P222</f>
        <v>0.72602739726027399</v>
      </c>
      <c r="R223" s="3">
        <f t="shared" ref="R223:R230" si="64">100%-Q223</f>
        <v>0.27397260273972601</v>
      </c>
    </row>
    <row r="224" spans="1:18" ht="12.75" customHeight="1" x14ac:dyDescent="0.2">
      <c r="A224" s="28" t="s">
        <v>52</v>
      </c>
      <c r="D224" s="25">
        <v>51</v>
      </c>
      <c r="K224" s="182"/>
      <c r="L224" s="3"/>
      <c r="M224" s="3"/>
      <c r="O224" s="3">
        <f>D224/C223</f>
        <v>0.98076923076923073</v>
      </c>
      <c r="P224" s="21">
        <v>52</v>
      </c>
      <c r="Q224" s="22">
        <f t="shared" si="63"/>
        <v>0.98113207547169812</v>
      </c>
      <c r="R224" s="3">
        <f t="shared" si="64"/>
        <v>1.8867924528301883E-2</v>
      </c>
    </row>
    <row r="225" spans="1:18" ht="12.75" customHeight="1" x14ac:dyDescent="0.2">
      <c r="A225" s="28" t="s">
        <v>53</v>
      </c>
      <c r="E225" s="25">
        <v>41</v>
      </c>
      <c r="K225" s="182"/>
      <c r="L225" s="3"/>
      <c r="M225" s="3"/>
      <c r="O225" s="3">
        <f>E225/D224</f>
        <v>0.80392156862745101</v>
      </c>
      <c r="P225" s="21">
        <v>50</v>
      </c>
      <c r="Q225" s="22">
        <f t="shared" si="63"/>
        <v>0.96153846153846156</v>
      </c>
      <c r="R225" s="3">
        <f t="shared" si="64"/>
        <v>3.8461538461538436E-2</v>
      </c>
    </row>
    <row r="226" spans="1:18" ht="12.75" customHeight="1" x14ac:dyDescent="0.2">
      <c r="A226" s="28" t="s">
        <v>54</v>
      </c>
      <c r="F226" s="25">
        <v>40</v>
      </c>
      <c r="K226" s="182"/>
      <c r="L226" s="3"/>
      <c r="M226" s="3"/>
      <c r="O226" s="3">
        <f>F226/E225</f>
        <v>0.97560975609756095</v>
      </c>
      <c r="P226" s="21">
        <v>49</v>
      </c>
      <c r="Q226" s="22">
        <f t="shared" si="63"/>
        <v>0.98</v>
      </c>
      <c r="R226" s="3">
        <f t="shared" si="64"/>
        <v>2.0000000000000018E-2</v>
      </c>
    </row>
    <row r="227" spans="1:18" ht="12.75" customHeight="1" x14ac:dyDescent="0.2">
      <c r="A227" s="28" t="s">
        <v>55</v>
      </c>
      <c r="G227" s="25">
        <v>40</v>
      </c>
      <c r="K227" s="182"/>
      <c r="L227" s="3"/>
      <c r="M227" s="3"/>
      <c r="O227" s="3">
        <f>G227/F226</f>
        <v>1</v>
      </c>
      <c r="P227" s="21">
        <v>50</v>
      </c>
      <c r="Q227" s="22">
        <f t="shared" si="63"/>
        <v>1.0204081632653061</v>
      </c>
      <c r="R227" s="3">
        <f t="shared" si="64"/>
        <v>-2.0408163265306145E-2</v>
      </c>
    </row>
    <row r="228" spans="1:18" ht="12.75" customHeight="1" x14ac:dyDescent="0.2">
      <c r="A228" s="28" t="s">
        <v>56</v>
      </c>
      <c r="H228" s="25">
        <v>36</v>
      </c>
      <c r="K228" s="182"/>
      <c r="L228" s="3"/>
      <c r="M228" s="3"/>
      <c r="O228" s="3">
        <f>H228/G227</f>
        <v>0.9</v>
      </c>
      <c r="P228" s="21">
        <v>48</v>
      </c>
      <c r="Q228" s="22">
        <f t="shared" si="63"/>
        <v>0.96</v>
      </c>
      <c r="R228" s="3">
        <f t="shared" si="64"/>
        <v>4.0000000000000036E-2</v>
      </c>
    </row>
    <row r="229" spans="1:18" ht="12.75" customHeight="1" x14ac:dyDescent="0.2">
      <c r="A229" s="28" t="s">
        <v>57</v>
      </c>
      <c r="I229" s="25">
        <v>35</v>
      </c>
      <c r="K229" s="182"/>
      <c r="L229" s="3"/>
      <c r="M229" s="3"/>
      <c r="O229" s="3">
        <f>I229/H228</f>
        <v>0.97222222222222221</v>
      </c>
      <c r="P229" s="21">
        <v>47</v>
      </c>
      <c r="Q229" s="22">
        <f t="shared" si="63"/>
        <v>0.97916666666666663</v>
      </c>
      <c r="R229" s="3">
        <f t="shared" si="64"/>
        <v>2.083333333333337E-2</v>
      </c>
    </row>
    <row r="230" spans="1:18" ht="12.75" customHeight="1" x14ac:dyDescent="0.2">
      <c r="A230" s="28" t="s">
        <v>69</v>
      </c>
      <c r="J230" s="25">
        <v>35</v>
      </c>
      <c r="K230" s="182">
        <v>32</v>
      </c>
      <c r="L230" s="3"/>
      <c r="M230" s="3"/>
      <c r="O230" s="3">
        <f>J230/I229</f>
        <v>1</v>
      </c>
      <c r="P230" s="21">
        <v>46</v>
      </c>
      <c r="Q230" s="22">
        <f t="shared" si="63"/>
        <v>0.97872340425531912</v>
      </c>
      <c r="R230" s="3">
        <f t="shared" si="64"/>
        <v>2.1276595744680882E-2</v>
      </c>
    </row>
    <row r="231" spans="1:18" ht="12.75" customHeight="1" x14ac:dyDescent="0.2">
      <c r="A231" s="28" t="s">
        <v>70</v>
      </c>
      <c r="J231" s="25">
        <v>9</v>
      </c>
      <c r="K231" s="182">
        <v>1</v>
      </c>
      <c r="L231" s="3"/>
      <c r="M231" s="3"/>
      <c r="O231" s="3"/>
      <c r="P231" s="21">
        <v>13</v>
      </c>
      <c r="Q231" s="22"/>
      <c r="R231" s="3"/>
    </row>
    <row r="232" spans="1:18" ht="12.75" customHeight="1" x14ac:dyDescent="0.2">
      <c r="A232" s="28" t="s">
        <v>73</v>
      </c>
      <c r="J232" s="25">
        <v>7</v>
      </c>
      <c r="K232" s="182">
        <v>2</v>
      </c>
      <c r="L232" s="3"/>
      <c r="M232" s="3"/>
      <c r="O232" s="3"/>
      <c r="P232" s="21">
        <v>7</v>
      </c>
      <c r="Q232" s="22"/>
      <c r="R232" s="3"/>
    </row>
    <row r="233" spans="1:18" ht="12.75" customHeight="1" x14ac:dyDescent="0.2">
      <c r="A233" s="28" t="s">
        <v>76</v>
      </c>
      <c r="J233" s="25">
        <v>3</v>
      </c>
      <c r="K233" s="182"/>
      <c r="L233" s="3"/>
      <c r="M233" s="3"/>
      <c r="O233" s="3"/>
      <c r="P233" s="21">
        <v>4</v>
      </c>
      <c r="Q233" s="22"/>
      <c r="R233" s="3"/>
    </row>
    <row r="234" spans="1:18" ht="12.75" customHeight="1" x14ac:dyDescent="0.2">
      <c r="A234" s="28" t="s">
        <v>80</v>
      </c>
      <c r="J234" s="25">
        <v>2</v>
      </c>
      <c r="K234" s="182"/>
      <c r="L234" s="3"/>
      <c r="M234" s="3"/>
      <c r="O234" s="3"/>
      <c r="P234" s="21">
        <v>2</v>
      </c>
      <c r="Q234" s="22"/>
      <c r="R234" s="3"/>
    </row>
    <row r="235" spans="1:18" ht="12.75" customHeight="1" x14ac:dyDescent="0.2">
      <c r="K235" s="186">
        <f>SUM(K230:K232)</f>
        <v>35</v>
      </c>
      <c r="L235" s="3">
        <f>K230/B222</f>
        <v>0.43835616438356162</v>
      </c>
      <c r="M235" s="3">
        <f>K235/B222</f>
        <v>0.47945205479452052</v>
      </c>
      <c r="N235" s="3">
        <f>M235-L235</f>
        <v>4.1095890410958902E-2</v>
      </c>
      <c r="O235" s="3"/>
    </row>
    <row r="236" spans="1:18" ht="12.75" customHeight="1" x14ac:dyDescent="0.3">
      <c r="A236" s="38" t="s">
        <v>81</v>
      </c>
      <c r="L236" s="3"/>
      <c r="M236" s="3"/>
      <c r="O236" s="3"/>
    </row>
    <row r="237" spans="1:18" ht="25.5" customHeight="1" x14ac:dyDescent="0.2">
      <c r="B237" s="285" t="s">
        <v>2</v>
      </c>
      <c r="C237" s="286"/>
      <c r="D237" s="286"/>
      <c r="E237" s="286"/>
      <c r="F237" s="286"/>
      <c r="G237" s="286"/>
      <c r="H237" s="286"/>
      <c r="I237" s="286"/>
      <c r="J237" s="286"/>
      <c r="L237" s="7" t="s">
        <v>3</v>
      </c>
      <c r="M237" s="7" t="s">
        <v>4</v>
      </c>
      <c r="N237" s="49" t="s">
        <v>5</v>
      </c>
      <c r="O237" s="7" t="s">
        <v>6</v>
      </c>
      <c r="P237" s="6" t="s">
        <v>7</v>
      </c>
      <c r="Q237" s="6" t="s">
        <v>8</v>
      </c>
      <c r="R237" s="7" t="s">
        <v>9</v>
      </c>
    </row>
    <row r="238" spans="1:18" ht="12.75" customHeight="1" x14ac:dyDescent="0.2">
      <c r="A238" s="50" t="s">
        <v>10</v>
      </c>
      <c r="B238" s="51">
        <v>1</v>
      </c>
      <c r="C238" s="51">
        <v>2</v>
      </c>
      <c r="D238" s="51">
        <v>3</v>
      </c>
      <c r="E238" s="51">
        <v>4</v>
      </c>
      <c r="F238" s="51">
        <v>5</v>
      </c>
      <c r="G238" s="51">
        <v>6</v>
      </c>
      <c r="H238" s="51">
        <v>7</v>
      </c>
      <c r="I238" s="51">
        <v>8</v>
      </c>
      <c r="J238" s="51">
        <v>9</v>
      </c>
      <c r="K238" s="187" t="s">
        <v>11</v>
      </c>
      <c r="L238" s="3"/>
      <c r="M238" s="3"/>
      <c r="O238" s="3"/>
      <c r="P238" s="14"/>
      <c r="Q238" s="14"/>
      <c r="R238" s="3"/>
    </row>
    <row r="239" spans="1:18" ht="12.75" customHeight="1" x14ac:dyDescent="0.2">
      <c r="A239" s="28" t="s">
        <v>51</v>
      </c>
      <c r="B239" s="25">
        <v>68</v>
      </c>
      <c r="K239" s="182"/>
      <c r="L239" s="3"/>
      <c r="M239" s="3"/>
      <c r="O239" s="3"/>
      <c r="P239" s="17">
        <f>B239</f>
        <v>68</v>
      </c>
      <c r="Q239" s="14"/>
      <c r="R239" s="3"/>
    </row>
    <row r="240" spans="1:18" ht="12.75" customHeight="1" x14ac:dyDescent="0.2">
      <c r="A240" s="28" t="s">
        <v>52</v>
      </c>
      <c r="C240" s="25">
        <v>64</v>
      </c>
      <c r="K240" s="182"/>
      <c r="L240" s="3"/>
      <c r="M240" s="3"/>
      <c r="N240" s="3"/>
      <c r="O240" s="3">
        <f>C240/B239</f>
        <v>0.94117647058823528</v>
      </c>
      <c r="P240" s="21">
        <v>65</v>
      </c>
      <c r="Q240" s="22">
        <f t="shared" ref="Q240:Q247" si="65">P240/P239</f>
        <v>0.95588235294117652</v>
      </c>
      <c r="R240" s="3">
        <f t="shared" ref="R240:R247" si="66">100%-Q240</f>
        <v>4.4117647058823484E-2</v>
      </c>
    </row>
    <row r="241" spans="1:18" ht="12.75" customHeight="1" x14ac:dyDescent="0.2">
      <c r="A241" s="28" t="s">
        <v>53</v>
      </c>
      <c r="D241" s="25">
        <v>59</v>
      </c>
      <c r="K241" s="182"/>
      <c r="L241" s="3"/>
      <c r="M241" s="3"/>
      <c r="O241" s="3">
        <f>D241/C240</f>
        <v>0.921875</v>
      </c>
      <c r="P241" s="21">
        <v>61</v>
      </c>
      <c r="Q241" s="22">
        <f t="shared" si="65"/>
        <v>0.93846153846153846</v>
      </c>
      <c r="R241" s="3">
        <f t="shared" si="66"/>
        <v>6.1538461538461542E-2</v>
      </c>
    </row>
    <row r="242" spans="1:18" ht="12.75" customHeight="1" x14ac:dyDescent="0.2">
      <c r="A242" s="28" t="s">
        <v>54</v>
      </c>
      <c r="E242" s="25">
        <v>40</v>
      </c>
      <c r="K242" s="182"/>
      <c r="L242" s="3"/>
      <c r="M242" s="3"/>
      <c r="O242" s="3">
        <f>E242/D241</f>
        <v>0.67796610169491522</v>
      </c>
      <c r="P242" s="21">
        <v>59</v>
      </c>
      <c r="Q242" s="22">
        <f t="shared" si="65"/>
        <v>0.96721311475409832</v>
      </c>
      <c r="R242" s="3">
        <f t="shared" si="66"/>
        <v>3.2786885245901676E-2</v>
      </c>
    </row>
    <row r="243" spans="1:18" ht="12.75" customHeight="1" x14ac:dyDescent="0.2">
      <c r="A243" s="28" t="s">
        <v>55</v>
      </c>
      <c r="F243" s="25">
        <v>40</v>
      </c>
      <c r="K243" s="182"/>
      <c r="L243" s="3"/>
      <c r="M243" s="3"/>
      <c r="O243" s="3">
        <f>F243/E242</f>
        <v>1</v>
      </c>
      <c r="P243" s="21">
        <v>56</v>
      </c>
      <c r="Q243" s="22">
        <f t="shared" si="65"/>
        <v>0.94915254237288138</v>
      </c>
      <c r="R243" s="3">
        <f t="shared" si="66"/>
        <v>5.084745762711862E-2</v>
      </c>
    </row>
    <row r="244" spans="1:18" ht="12.75" customHeight="1" x14ac:dyDescent="0.2">
      <c r="A244" s="28" t="s">
        <v>56</v>
      </c>
      <c r="G244" s="25">
        <v>37</v>
      </c>
      <c r="K244" s="182"/>
      <c r="L244" s="3"/>
      <c r="M244" s="3"/>
      <c r="O244" s="3">
        <f>G244/F243</f>
        <v>0.92500000000000004</v>
      </c>
      <c r="P244" s="21">
        <v>58</v>
      </c>
      <c r="Q244" s="22">
        <f t="shared" si="65"/>
        <v>1.0357142857142858</v>
      </c>
      <c r="R244" s="3">
        <f t="shared" si="66"/>
        <v>-3.5714285714285809E-2</v>
      </c>
    </row>
    <row r="245" spans="1:18" ht="12.75" customHeight="1" x14ac:dyDescent="0.2">
      <c r="A245" s="28" t="s">
        <v>57</v>
      </c>
      <c r="H245" s="25">
        <v>37</v>
      </c>
      <c r="K245" s="182"/>
      <c r="L245" s="3"/>
      <c r="M245" s="3"/>
      <c r="O245" s="3">
        <f>H245/G244</f>
        <v>1</v>
      </c>
      <c r="P245" s="21">
        <v>55</v>
      </c>
      <c r="Q245" s="22">
        <f t="shared" si="65"/>
        <v>0.94827586206896552</v>
      </c>
      <c r="R245" s="3">
        <f t="shared" si="66"/>
        <v>5.1724137931034475E-2</v>
      </c>
    </row>
    <row r="246" spans="1:18" ht="12.75" customHeight="1" x14ac:dyDescent="0.2">
      <c r="A246" s="28" t="s">
        <v>69</v>
      </c>
      <c r="I246" s="25">
        <v>37</v>
      </c>
      <c r="K246" s="182"/>
      <c r="L246" s="3"/>
      <c r="M246" s="3"/>
      <c r="O246" s="3">
        <f>I246/H245</f>
        <v>1</v>
      </c>
      <c r="P246" s="21">
        <v>55</v>
      </c>
      <c r="Q246" s="22">
        <f t="shared" si="65"/>
        <v>1</v>
      </c>
      <c r="R246" s="3">
        <f t="shared" si="66"/>
        <v>0</v>
      </c>
    </row>
    <row r="247" spans="1:18" ht="12.75" customHeight="1" x14ac:dyDescent="0.2">
      <c r="A247" s="28" t="s">
        <v>70</v>
      </c>
      <c r="J247" s="25">
        <v>37</v>
      </c>
      <c r="K247" s="182">
        <v>27</v>
      </c>
      <c r="L247" s="3"/>
      <c r="M247" s="3"/>
      <c r="O247" s="3">
        <f>J247/I246</f>
        <v>1</v>
      </c>
      <c r="P247" s="21">
        <v>54</v>
      </c>
      <c r="Q247" s="22">
        <f t="shared" si="65"/>
        <v>0.98181818181818181</v>
      </c>
      <c r="R247" s="3">
        <f t="shared" si="66"/>
        <v>1.8181818181818188E-2</v>
      </c>
    </row>
    <row r="248" spans="1:18" ht="12.75" customHeight="1" x14ac:dyDescent="0.2">
      <c r="A248" s="28" t="s">
        <v>73</v>
      </c>
      <c r="J248" s="25">
        <v>19</v>
      </c>
      <c r="K248" s="182">
        <v>13</v>
      </c>
      <c r="L248" s="3"/>
      <c r="M248" s="3"/>
      <c r="O248" s="3"/>
      <c r="P248" s="21">
        <v>21</v>
      </c>
      <c r="Q248" s="22"/>
      <c r="R248" s="3"/>
    </row>
    <row r="249" spans="1:18" ht="12.75" customHeight="1" x14ac:dyDescent="0.2">
      <c r="A249" s="28" t="s">
        <v>76</v>
      </c>
      <c r="J249" s="25">
        <v>3</v>
      </c>
      <c r="K249" s="182"/>
      <c r="L249" s="3"/>
      <c r="M249" s="3"/>
      <c r="O249" s="3"/>
      <c r="P249" s="21">
        <v>5</v>
      </c>
      <c r="Q249" s="22"/>
      <c r="R249" s="3"/>
    </row>
    <row r="250" spans="1:18" ht="12.75" customHeight="1" x14ac:dyDescent="0.2">
      <c r="A250" s="28" t="s">
        <v>80</v>
      </c>
      <c r="J250" s="25">
        <v>4</v>
      </c>
      <c r="K250" s="182">
        <v>1</v>
      </c>
      <c r="L250" s="3"/>
      <c r="M250" s="3"/>
      <c r="O250" s="3"/>
      <c r="P250" s="21">
        <v>5</v>
      </c>
      <c r="Q250" s="22"/>
      <c r="R250" s="3"/>
    </row>
    <row r="251" spans="1:18" ht="12.75" customHeight="1" x14ac:dyDescent="0.2">
      <c r="A251" s="28" t="s">
        <v>84</v>
      </c>
      <c r="J251" s="25">
        <v>1</v>
      </c>
      <c r="K251" s="182">
        <v>1</v>
      </c>
      <c r="L251" s="3"/>
      <c r="M251" s="3"/>
      <c r="O251" s="3"/>
      <c r="P251" s="21">
        <v>1</v>
      </c>
      <c r="Q251" s="22"/>
      <c r="R251" s="3"/>
    </row>
    <row r="252" spans="1:18" ht="12.75" customHeight="1" x14ac:dyDescent="0.2">
      <c r="A252" s="28" t="s">
        <v>87</v>
      </c>
      <c r="J252" s="25">
        <v>1</v>
      </c>
      <c r="K252" s="182">
        <v>1</v>
      </c>
      <c r="L252" s="3"/>
      <c r="M252" s="3"/>
      <c r="O252" s="3"/>
      <c r="P252" s="21">
        <v>1</v>
      </c>
      <c r="Q252" s="22"/>
      <c r="R252" s="3"/>
    </row>
    <row r="253" spans="1:18" ht="12.75" customHeight="1" x14ac:dyDescent="0.2">
      <c r="K253" s="186">
        <f>SUM(K247:K252)</f>
        <v>43</v>
      </c>
      <c r="L253" s="3">
        <f>K247/B239</f>
        <v>0.39705882352941174</v>
      </c>
      <c r="M253" s="3">
        <f>K253/B239</f>
        <v>0.63235294117647056</v>
      </c>
      <c r="N253" s="3">
        <f>M253-L253</f>
        <v>0.23529411764705882</v>
      </c>
      <c r="O253" s="3"/>
    </row>
    <row r="254" spans="1:18" ht="12.75" customHeight="1" x14ac:dyDescent="0.3">
      <c r="A254" s="38" t="s">
        <v>82</v>
      </c>
      <c r="L254" s="3"/>
      <c r="M254" s="3"/>
      <c r="O254" s="3"/>
    </row>
    <row r="255" spans="1:18" ht="25.5" customHeight="1" x14ac:dyDescent="0.2">
      <c r="B255" s="285" t="s">
        <v>2</v>
      </c>
      <c r="C255" s="286"/>
      <c r="D255" s="286"/>
      <c r="E255" s="286"/>
      <c r="F255" s="286"/>
      <c r="G255" s="286"/>
      <c r="H255" s="286"/>
      <c r="I255" s="286"/>
      <c r="J255" s="286"/>
      <c r="L255" s="7" t="s">
        <v>3</v>
      </c>
      <c r="M255" s="7" t="s">
        <v>4</v>
      </c>
      <c r="N255" s="49" t="s">
        <v>5</v>
      </c>
      <c r="O255" s="7" t="s">
        <v>6</v>
      </c>
      <c r="P255" s="6" t="s">
        <v>7</v>
      </c>
      <c r="Q255" s="6" t="s">
        <v>8</v>
      </c>
      <c r="R255" s="7" t="s">
        <v>9</v>
      </c>
    </row>
    <row r="256" spans="1:18" ht="12.75" customHeight="1" x14ac:dyDescent="0.2">
      <c r="A256" s="50" t="s">
        <v>10</v>
      </c>
      <c r="B256" s="51">
        <v>1</v>
      </c>
      <c r="C256" s="51">
        <v>2</v>
      </c>
      <c r="D256" s="51">
        <v>3</v>
      </c>
      <c r="E256" s="51">
        <v>4</v>
      </c>
      <c r="F256" s="51">
        <v>5</v>
      </c>
      <c r="G256" s="51">
        <v>6</v>
      </c>
      <c r="H256" s="51">
        <v>7</v>
      </c>
      <c r="I256" s="51">
        <v>8</v>
      </c>
      <c r="J256" s="51">
        <v>9</v>
      </c>
      <c r="K256" s="187" t="s">
        <v>11</v>
      </c>
      <c r="L256" s="3"/>
      <c r="M256" s="3"/>
      <c r="O256" s="3"/>
      <c r="P256" s="14"/>
      <c r="Q256" s="14"/>
      <c r="R256" s="3"/>
    </row>
    <row r="257" spans="1:22" ht="12.75" customHeight="1" x14ac:dyDescent="0.2">
      <c r="A257" s="28" t="s">
        <v>52</v>
      </c>
      <c r="B257" s="25">
        <v>77</v>
      </c>
      <c r="K257" s="182"/>
      <c r="L257" s="3"/>
      <c r="M257" s="3"/>
      <c r="O257" s="3"/>
      <c r="P257" s="17">
        <f>B257</f>
        <v>77</v>
      </c>
      <c r="Q257" s="14"/>
      <c r="R257" s="3"/>
    </row>
    <row r="258" spans="1:22" ht="12.75" customHeight="1" x14ac:dyDescent="0.2">
      <c r="A258" s="28" t="s">
        <v>53</v>
      </c>
      <c r="C258" s="25">
        <v>50</v>
      </c>
      <c r="K258" s="182"/>
      <c r="L258" s="3"/>
      <c r="M258" s="3"/>
      <c r="N258" s="3"/>
      <c r="O258" s="3">
        <f>C258/B257</f>
        <v>0.64935064935064934</v>
      </c>
      <c r="P258" s="21">
        <v>51</v>
      </c>
      <c r="Q258" s="22">
        <f t="shared" ref="Q258:Q265" si="67">P258/P257</f>
        <v>0.66233766233766234</v>
      </c>
      <c r="R258" s="3">
        <f t="shared" ref="R258:R265" si="68">100%-Q258</f>
        <v>0.33766233766233766</v>
      </c>
    </row>
    <row r="259" spans="1:22" ht="12.75" customHeight="1" x14ac:dyDescent="0.2">
      <c r="A259" s="28" t="s">
        <v>54</v>
      </c>
      <c r="D259" s="25">
        <v>43</v>
      </c>
      <c r="K259" s="182"/>
      <c r="L259" s="3"/>
      <c r="M259" s="3"/>
      <c r="O259" s="3">
        <f>D259/C258</f>
        <v>0.86</v>
      </c>
      <c r="P259" s="21">
        <v>48</v>
      </c>
      <c r="Q259" s="22">
        <f t="shared" si="67"/>
        <v>0.94117647058823528</v>
      </c>
      <c r="R259" s="3">
        <f t="shared" si="68"/>
        <v>5.8823529411764719E-2</v>
      </c>
    </row>
    <row r="260" spans="1:22" ht="12.75" customHeight="1" x14ac:dyDescent="0.2">
      <c r="A260" s="28" t="s">
        <v>55</v>
      </c>
      <c r="E260" s="25">
        <v>36</v>
      </c>
      <c r="K260" s="182"/>
      <c r="L260" s="3"/>
      <c r="M260" s="3"/>
      <c r="O260" s="3">
        <f>E260/D259</f>
        <v>0.83720930232558144</v>
      </c>
      <c r="P260" s="21">
        <v>46</v>
      </c>
      <c r="Q260" s="22">
        <f t="shared" si="67"/>
        <v>0.95833333333333337</v>
      </c>
      <c r="R260" s="3">
        <f t="shared" si="68"/>
        <v>4.166666666666663E-2</v>
      </c>
    </row>
    <row r="261" spans="1:22" ht="12.75" customHeight="1" x14ac:dyDescent="0.2">
      <c r="A261" s="28" t="s">
        <v>56</v>
      </c>
      <c r="F261" s="25">
        <v>34</v>
      </c>
      <c r="K261" s="182"/>
      <c r="L261" s="3"/>
      <c r="M261" s="3"/>
      <c r="O261" s="3">
        <f>F261/E260</f>
        <v>0.94444444444444442</v>
      </c>
      <c r="P261" s="21">
        <v>45</v>
      </c>
      <c r="Q261" s="22">
        <f t="shared" si="67"/>
        <v>0.97826086956521741</v>
      </c>
      <c r="R261" s="3">
        <f t="shared" si="68"/>
        <v>2.1739130434782594E-2</v>
      </c>
    </row>
    <row r="262" spans="1:22" ht="12.75" customHeight="1" x14ac:dyDescent="0.2">
      <c r="A262" s="28" t="s">
        <v>57</v>
      </c>
      <c r="G262" s="25">
        <v>34</v>
      </c>
      <c r="K262" s="182"/>
      <c r="L262" s="3"/>
      <c r="M262" s="3"/>
      <c r="O262" s="3">
        <f>G262/F261</f>
        <v>1</v>
      </c>
      <c r="P262" s="21">
        <v>46</v>
      </c>
      <c r="Q262" s="22">
        <f t="shared" si="67"/>
        <v>1.0222222222222221</v>
      </c>
      <c r="R262" s="3">
        <f t="shared" si="68"/>
        <v>-2.2222222222222143E-2</v>
      </c>
    </row>
    <row r="263" spans="1:22" ht="12.75" customHeight="1" x14ac:dyDescent="0.2">
      <c r="A263" s="28" t="s">
        <v>69</v>
      </c>
      <c r="H263" s="25">
        <v>34</v>
      </c>
      <c r="K263" s="182"/>
      <c r="L263" s="3"/>
      <c r="M263" s="3"/>
      <c r="O263" s="3">
        <f>H263/G262</f>
        <v>1</v>
      </c>
      <c r="P263" s="21">
        <v>46</v>
      </c>
      <c r="Q263" s="22">
        <f t="shared" si="67"/>
        <v>1</v>
      </c>
      <c r="R263" s="3">
        <f t="shared" si="68"/>
        <v>0</v>
      </c>
    </row>
    <row r="264" spans="1:22" ht="12.75" customHeight="1" x14ac:dyDescent="0.2">
      <c r="A264" s="28" t="s">
        <v>70</v>
      </c>
      <c r="I264" s="25">
        <v>33</v>
      </c>
      <c r="K264" s="182">
        <v>1</v>
      </c>
      <c r="L264" s="3"/>
      <c r="M264" s="3"/>
      <c r="O264" s="3">
        <f>I264/H263</f>
        <v>0.97058823529411764</v>
      </c>
      <c r="P264" s="21">
        <v>45</v>
      </c>
      <c r="Q264" s="22">
        <f t="shared" si="67"/>
        <v>0.97826086956521741</v>
      </c>
      <c r="R264" s="3">
        <f t="shared" si="68"/>
        <v>2.1739130434782594E-2</v>
      </c>
    </row>
    <row r="265" spans="1:22" ht="12.75" customHeight="1" x14ac:dyDescent="0.2">
      <c r="A265" s="28" t="s">
        <v>73</v>
      </c>
      <c r="J265" s="25">
        <v>32</v>
      </c>
      <c r="K265" s="182">
        <v>27</v>
      </c>
      <c r="L265" s="3"/>
      <c r="M265" s="3"/>
      <c r="O265" s="3">
        <f>J265/I264</f>
        <v>0.96969696969696972</v>
      </c>
      <c r="P265" s="21">
        <v>44</v>
      </c>
      <c r="Q265" s="22">
        <f t="shared" si="67"/>
        <v>0.97777777777777775</v>
      </c>
      <c r="R265" s="3">
        <f t="shared" si="68"/>
        <v>2.2222222222222254E-2</v>
      </c>
    </row>
    <row r="266" spans="1:22" ht="12.75" customHeight="1" x14ac:dyDescent="0.2">
      <c r="A266" s="28" t="s">
        <v>76</v>
      </c>
      <c r="J266" s="25">
        <v>10</v>
      </c>
      <c r="K266" s="182">
        <v>5</v>
      </c>
      <c r="L266" s="3"/>
      <c r="M266" s="3"/>
      <c r="O266" s="3"/>
      <c r="P266" s="21">
        <v>17</v>
      </c>
      <c r="Q266" s="22"/>
      <c r="R266" s="3"/>
    </row>
    <row r="267" spans="1:22" ht="12.75" customHeight="1" x14ac:dyDescent="0.2">
      <c r="A267" s="28" t="s">
        <v>80</v>
      </c>
      <c r="J267" s="25">
        <v>7</v>
      </c>
      <c r="K267" s="182">
        <v>3</v>
      </c>
      <c r="L267" s="3"/>
      <c r="M267" s="3"/>
      <c r="O267" s="3"/>
      <c r="P267" s="21">
        <v>9</v>
      </c>
      <c r="Q267" s="22"/>
      <c r="R267" s="3"/>
    </row>
    <row r="268" spans="1:22" ht="12.75" customHeight="1" x14ac:dyDescent="0.2">
      <c r="A268" s="28" t="s">
        <v>84</v>
      </c>
      <c r="J268" s="25">
        <v>3</v>
      </c>
      <c r="K268" s="182"/>
      <c r="L268" s="3"/>
      <c r="M268" s="3"/>
      <c r="O268" s="3"/>
      <c r="P268" s="21">
        <v>4</v>
      </c>
      <c r="Q268" s="22"/>
      <c r="R268" s="3"/>
      <c r="S268" s="29" t="s">
        <v>83</v>
      </c>
      <c r="T268" s="29">
        <v>36</v>
      </c>
      <c r="U268" s="29">
        <f>SUM(K264:K267)</f>
        <v>36</v>
      </c>
      <c r="V268" s="29" t="s">
        <v>11</v>
      </c>
    </row>
    <row r="269" spans="1:22" ht="12.75" customHeight="1" x14ac:dyDescent="0.2">
      <c r="A269" s="28" t="s">
        <v>87</v>
      </c>
      <c r="J269" s="25">
        <v>1</v>
      </c>
      <c r="K269" s="182"/>
      <c r="L269" s="3"/>
      <c r="M269" s="3"/>
      <c r="O269" s="3"/>
      <c r="P269" s="21">
        <v>1</v>
      </c>
      <c r="Q269" s="22"/>
      <c r="R269" s="3"/>
      <c r="S269" s="29" t="s">
        <v>85</v>
      </c>
      <c r="T269" s="22">
        <f>T268/B257</f>
        <v>0.46753246753246752</v>
      </c>
      <c r="U269" s="22">
        <f>T268/U268</f>
        <v>1</v>
      </c>
      <c r="V269" s="29" t="s">
        <v>86</v>
      </c>
    </row>
    <row r="270" spans="1:22" ht="12.75" customHeight="1" x14ac:dyDescent="0.2">
      <c r="A270" s="28" t="s">
        <v>88</v>
      </c>
      <c r="J270" s="25">
        <v>1</v>
      </c>
      <c r="K270" s="182"/>
      <c r="L270" s="3"/>
      <c r="M270" s="3"/>
      <c r="O270" s="3"/>
      <c r="P270" s="21">
        <v>1</v>
      </c>
      <c r="Q270" s="22"/>
      <c r="R270" s="3"/>
      <c r="S270" s="29"/>
      <c r="T270" s="29"/>
      <c r="U270" s="29"/>
      <c r="V270" s="29"/>
    </row>
    <row r="271" spans="1:22" ht="12.75" customHeight="1" x14ac:dyDescent="0.2">
      <c r="K271" s="186">
        <f>SUM(K264:K267)</f>
        <v>36</v>
      </c>
      <c r="L271" s="3">
        <f>SUM(K264:K265)/B257</f>
        <v>0.36363636363636365</v>
      </c>
      <c r="M271" s="3">
        <f>K271/B257</f>
        <v>0.46753246753246752</v>
      </c>
      <c r="N271" s="3">
        <f>M271-L271</f>
        <v>0.10389610389610388</v>
      </c>
      <c r="O271" s="3"/>
      <c r="S271" s="29"/>
      <c r="T271" s="29"/>
      <c r="U271" s="29"/>
      <c r="V271" s="29"/>
    </row>
    <row r="272" spans="1:22" ht="12.75" customHeight="1" x14ac:dyDescent="0.3">
      <c r="A272" s="38" t="s">
        <v>89</v>
      </c>
      <c r="L272" s="3"/>
      <c r="M272" s="3"/>
      <c r="O272" s="3"/>
      <c r="S272" s="29"/>
      <c r="T272" s="29"/>
      <c r="U272" s="29"/>
      <c r="V272" s="29"/>
    </row>
    <row r="273" spans="1:22" ht="25.5" customHeight="1" x14ac:dyDescent="0.2">
      <c r="B273" s="285" t="s">
        <v>2</v>
      </c>
      <c r="C273" s="286"/>
      <c r="D273" s="286"/>
      <c r="E273" s="286"/>
      <c r="F273" s="286"/>
      <c r="G273" s="286"/>
      <c r="H273" s="286"/>
      <c r="I273" s="286"/>
      <c r="J273" s="286"/>
      <c r="L273" s="7" t="s">
        <v>3</v>
      </c>
      <c r="M273" s="7" t="s">
        <v>4</v>
      </c>
      <c r="N273" s="49" t="s">
        <v>5</v>
      </c>
      <c r="O273" s="7" t="s">
        <v>6</v>
      </c>
      <c r="P273" s="6" t="s">
        <v>7</v>
      </c>
      <c r="Q273" s="6" t="s">
        <v>8</v>
      </c>
      <c r="R273" s="7" t="s">
        <v>9</v>
      </c>
      <c r="S273" s="29"/>
      <c r="T273" s="29"/>
      <c r="U273" s="29"/>
      <c r="V273" s="29"/>
    </row>
    <row r="274" spans="1:22" ht="12.75" customHeight="1" x14ac:dyDescent="0.2">
      <c r="A274" s="50" t="s">
        <v>10</v>
      </c>
      <c r="B274" s="51">
        <v>1</v>
      </c>
      <c r="C274" s="51">
        <v>2</v>
      </c>
      <c r="D274" s="51">
        <v>3</v>
      </c>
      <c r="E274" s="51">
        <v>4</v>
      </c>
      <c r="F274" s="51">
        <v>5</v>
      </c>
      <c r="G274" s="51">
        <v>6</v>
      </c>
      <c r="H274" s="51">
        <v>7</v>
      </c>
      <c r="I274" s="51">
        <v>8</v>
      </c>
      <c r="J274" s="51">
        <v>9</v>
      </c>
      <c r="K274" s="187" t="s">
        <v>11</v>
      </c>
      <c r="L274" s="3"/>
      <c r="M274" s="3"/>
      <c r="O274" s="3"/>
      <c r="P274" s="14"/>
      <c r="Q274" s="14"/>
      <c r="R274" s="3"/>
      <c r="S274" s="29"/>
      <c r="T274" s="29"/>
      <c r="U274" s="29"/>
      <c r="V274" s="29"/>
    </row>
    <row r="275" spans="1:22" ht="12.75" customHeight="1" x14ac:dyDescent="0.2">
      <c r="A275" s="28" t="s">
        <v>53</v>
      </c>
      <c r="B275" s="25">
        <v>61</v>
      </c>
      <c r="K275" s="182"/>
      <c r="L275" s="3"/>
      <c r="M275" s="3"/>
      <c r="O275" s="3"/>
      <c r="P275" s="17">
        <f>B275</f>
        <v>61</v>
      </c>
      <c r="Q275" s="14"/>
      <c r="R275" s="3"/>
      <c r="S275" s="29"/>
      <c r="T275" s="29"/>
      <c r="U275" s="29"/>
      <c r="V275" s="29"/>
    </row>
    <row r="276" spans="1:22" ht="12.75" customHeight="1" x14ac:dyDescent="0.2">
      <c r="A276" s="28" t="s">
        <v>54</v>
      </c>
      <c r="C276" s="25">
        <v>55</v>
      </c>
      <c r="K276" s="182"/>
      <c r="L276" s="3"/>
      <c r="M276" s="3"/>
      <c r="N276" s="3"/>
      <c r="O276" s="3">
        <f>C276/B275</f>
        <v>0.90163934426229508</v>
      </c>
      <c r="P276" s="21">
        <v>56</v>
      </c>
      <c r="Q276" s="22">
        <f t="shared" ref="Q276:Q283" si="69">P276/P275</f>
        <v>0.91803278688524592</v>
      </c>
      <c r="R276" s="3">
        <f t="shared" ref="R276:R283" si="70">100%-Q276</f>
        <v>8.1967213114754078E-2</v>
      </c>
      <c r="S276" s="29"/>
      <c r="T276" s="29"/>
      <c r="U276" s="29"/>
      <c r="V276" s="29"/>
    </row>
    <row r="277" spans="1:22" ht="12.75" customHeight="1" x14ac:dyDescent="0.2">
      <c r="A277" s="28" t="s">
        <v>55</v>
      </c>
      <c r="D277" s="25">
        <v>47</v>
      </c>
      <c r="K277" s="182"/>
      <c r="L277" s="3"/>
      <c r="M277" s="3"/>
      <c r="O277" s="3">
        <f>D277/C276</f>
        <v>0.8545454545454545</v>
      </c>
      <c r="P277" s="21">
        <v>55</v>
      </c>
      <c r="Q277" s="22">
        <f t="shared" si="69"/>
        <v>0.9821428571428571</v>
      </c>
      <c r="R277" s="3">
        <f t="shared" si="70"/>
        <v>1.7857142857142905E-2</v>
      </c>
      <c r="S277" s="29"/>
      <c r="T277" s="29"/>
      <c r="U277" s="29"/>
      <c r="V277" s="29"/>
    </row>
    <row r="278" spans="1:22" ht="12.75" customHeight="1" x14ac:dyDescent="0.2">
      <c r="A278" s="28" t="s">
        <v>56</v>
      </c>
      <c r="E278" s="25">
        <v>47</v>
      </c>
      <c r="K278" s="182"/>
      <c r="L278" s="3"/>
      <c r="M278" s="3"/>
      <c r="O278" s="3">
        <f>E278/D277</f>
        <v>1</v>
      </c>
      <c r="P278" s="21">
        <v>55</v>
      </c>
      <c r="Q278" s="22">
        <f t="shared" si="69"/>
        <v>1</v>
      </c>
      <c r="R278" s="3">
        <f t="shared" si="70"/>
        <v>0</v>
      </c>
      <c r="S278" s="29"/>
      <c r="T278" s="29"/>
      <c r="U278" s="29"/>
      <c r="V278" s="29"/>
    </row>
    <row r="279" spans="1:22" ht="12.75" customHeight="1" x14ac:dyDescent="0.2">
      <c r="A279" s="28" t="s">
        <v>57</v>
      </c>
      <c r="F279" s="25">
        <v>42</v>
      </c>
      <c r="K279" s="182"/>
      <c r="L279" s="3"/>
      <c r="M279" s="3"/>
      <c r="O279" s="3">
        <f>F279/E278</f>
        <v>0.8936170212765957</v>
      </c>
      <c r="P279" s="21">
        <v>52</v>
      </c>
      <c r="Q279" s="22">
        <f t="shared" si="69"/>
        <v>0.94545454545454544</v>
      </c>
      <c r="R279" s="3">
        <f t="shared" si="70"/>
        <v>5.4545454545454564E-2</v>
      </c>
      <c r="S279" s="29"/>
      <c r="T279" s="29"/>
      <c r="U279" s="29"/>
      <c r="V279" s="29"/>
    </row>
    <row r="280" spans="1:22" ht="12.75" customHeight="1" x14ac:dyDescent="0.2">
      <c r="A280" s="28" t="s">
        <v>69</v>
      </c>
      <c r="G280" s="25">
        <v>39</v>
      </c>
      <c r="K280" s="182"/>
      <c r="L280" s="3"/>
      <c r="M280" s="3"/>
      <c r="O280" s="3">
        <f>G280/F279</f>
        <v>0.9285714285714286</v>
      </c>
      <c r="P280" s="21">
        <v>50</v>
      </c>
      <c r="Q280" s="22">
        <f t="shared" si="69"/>
        <v>0.96153846153846156</v>
      </c>
      <c r="R280" s="3">
        <f t="shared" si="70"/>
        <v>3.8461538461538436E-2</v>
      </c>
      <c r="S280" s="29"/>
      <c r="T280" s="29"/>
      <c r="U280" s="29"/>
      <c r="V280" s="29"/>
    </row>
    <row r="281" spans="1:22" ht="12.75" customHeight="1" x14ac:dyDescent="0.2">
      <c r="A281" s="28" t="s">
        <v>70</v>
      </c>
      <c r="H281" s="25">
        <v>39</v>
      </c>
      <c r="K281" s="182"/>
      <c r="L281" s="3"/>
      <c r="M281" s="3"/>
      <c r="O281" s="3">
        <f>H281/G280</f>
        <v>1</v>
      </c>
      <c r="P281" s="21">
        <v>50</v>
      </c>
      <c r="Q281" s="22">
        <f t="shared" si="69"/>
        <v>1</v>
      </c>
      <c r="R281" s="3">
        <f t="shared" si="70"/>
        <v>0</v>
      </c>
      <c r="S281" s="29"/>
      <c r="T281" s="29"/>
      <c r="U281" s="29"/>
      <c r="V281" s="29"/>
    </row>
    <row r="282" spans="1:22" ht="12.75" customHeight="1" x14ac:dyDescent="0.2">
      <c r="A282" s="28" t="s">
        <v>73</v>
      </c>
      <c r="I282" s="25">
        <v>39</v>
      </c>
      <c r="K282" s="182"/>
      <c r="L282" s="3"/>
      <c r="M282" s="3"/>
      <c r="O282" s="3">
        <f>I282/H281</f>
        <v>1</v>
      </c>
      <c r="P282" s="21">
        <v>50</v>
      </c>
      <c r="Q282" s="22">
        <f t="shared" si="69"/>
        <v>1</v>
      </c>
      <c r="R282" s="3">
        <f t="shared" si="70"/>
        <v>0</v>
      </c>
      <c r="S282" s="29"/>
      <c r="T282" s="29"/>
      <c r="U282" s="29"/>
      <c r="V282" s="29"/>
    </row>
    <row r="283" spans="1:22" ht="12.75" customHeight="1" x14ac:dyDescent="0.2">
      <c r="A283" s="28" t="s">
        <v>76</v>
      </c>
      <c r="J283" s="25">
        <v>38</v>
      </c>
      <c r="K283" s="182">
        <v>30</v>
      </c>
      <c r="L283" s="3"/>
      <c r="M283" s="3"/>
      <c r="O283" s="3">
        <f>J283/I282</f>
        <v>0.97435897435897434</v>
      </c>
      <c r="P283" s="21">
        <v>48</v>
      </c>
      <c r="Q283" s="22">
        <f t="shared" si="69"/>
        <v>0.96</v>
      </c>
      <c r="R283" s="3">
        <f t="shared" si="70"/>
        <v>4.0000000000000036E-2</v>
      </c>
      <c r="S283" s="29"/>
      <c r="T283" s="29"/>
      <c r="U283" s="29"/>
      <c r="V283" s="29"/>
    </row>
    <row r="284" spans="1:22" ht="12.75" customHeight="1" x14ac:dyDescent="0.2">
      <c r="A284" s="28" t="s">
        <v>80</v>
      </c>
      <c r="J284" s="25">
        <v>15</v>
      </c>
      <c r="K284" s="182">
        <v>9</v>
      </c>
      <c r="L284" s="3"/>
      <c r="M284" s="3"/>
      <c r="O284" s="3"/>
      <c r="P284" s="21">
        <v>15</v>
      </c>
      <c r="Q284" s="22"/>
      <c r="R284" s="3"/>
      <c r="S284" s="29"/>
      <c r="T284" s="29"/>
      <c r="U284" s="29"/>
      <c r="V284" s="29"/>
    </row>
    <row r="285" spans="1:22" ht="12.75" customHeight="1" x14ac:dyDescent="0.2">
      <c r="A285" s="28" t="s">
        <v>84</v>
      </c>
      <c r="J285" s="25">
        <v>2</v>
      </c>
      <c r="K285" s="182">
        <v>2</v>
      </c>
      <c r="L285" s="3"/>
      <c r="M285" s="3"/>
      <c r="O285" s="3"/>
      <c r="P285" s="21">
        <v>3</v>
      </c>
      <c r="Q285" s="22"/>
      <c r="R285" s="3"/>
      <c r="S285" s="29"/>
      <c r="T285" s="29"/>
      <c r="U285" s="29"/>
      <c r="V285" s="29"/>
    </row>
    <row r="286" spans="1:22" ht="12.75" customHeight="1" x14ac:dyDescent="0.2">
      <c r="A286" s="28"/>
      <c r="K286" s="182"/>
      <c r="L286" s="3"/>
      <c r="M286" s="3"/>
      <c r="O286" s="3"/>
      <c r="P286" s="21"/>
      <c r="Q286" s="22"/>
      <c r="R286" s="3"/>
      <c r="S286" s="29" t="s">
        <v>83</v>
      </c>
      <c r="T286" s="29">
        <v>41</v>
      </c>
      <c r="U286" s="29">
        <f>SUM(K283:K285)</f>
        <v>41</v>
      </c>
      <c r="V286" s="29" t="s">
        <v>11</v>
      </c>
    </row>
    <row r="287" spans="1:22" ht="12.75" customHeight="1" x14ac:dyDescent="0.2">
      <c r="K287" s="186">
        <f>SUM(K283:K286)</f>
        <v>41</v>
      </c>
      <c r="L287" s="3">
        <f>K283/B275</f>
        <v>0.49180327868852458</v>
      </c>
      <c r="M287" s="3">
        <f>K287/B275</f>
        <v>0.67213114754098358</v>
      </c>
      <c r="N287" s="3">
        <f>M287-L287</f>
        <v>0.18032786885245899</v>
      </c>
      <c r="O287" s="3"/>
      <c r="S287" s="29" t="s">
        <v>85</v>
      </c>
      <c r="T287" s="22">
        <f>T286/B275</f>
        <v>0.67213114754098358</v>
      </c>
      <c r="U287" s="22">
        <f>T286/U286</f>
        <v>1</v>
      </c>
      <c r="V287" s="29" t="s">
        <v>86</v>
      </c>
    </row>
    <row r="288" spans="1:22" ht="12.75" customHeight="1" x14ac:dyDescent="0.3">
      <c r="A288" s="38"/>
      <c r="L288" s="3"/>
      <c r="M288" s="3"/>
      <c r="O288" s="3"/>
    </row>
    <row r="289" spans="1:20" ht="12.75" customHeight="1" x14ac:dyDescent="0.2">
      <c r="L289" s="3"/>
      <c r="M289" s="3"/>
      <c r="O289" s="3"/>
    </row>
    <row r="290" spans="1:20" ht="26.25" customHeight="1" x14ac:dyDescent="0.3">
      <c r="A290" s="209"/>
      <c r="B290" s="294" t="s">
        <v>99</v>
      </c>
      <c r="C290" s="294"/>
      <c r="D290" s="294"/>
      <c r="E290" s="294"/>
      <c r="F290" s="294"/>
      <c r="G290" s="294"/>
      <c r="H290" s="294"/>
      <c r="I290" s="294"/>
      <c r="J290" s="294"/>
      <c r="K290" s="179" t="s">
        <v>54</v>
      </c>
      <c r="L290" s="3"/>
      <c r="M290" s="3"/>
      <c r="N290" s="29"/>
      <c r="O290" s="3"/>
      <c r="P290" s="29"/>
      <c r="Q290" s="29"/>
      <c r="R290" s="29"/>
    </row>
    <row r="291" spans="1:20" ht="20.25" customHeight="1" x14ac:dyDescent="0.2">
      <c r="A291" s="272" t="s">
        <v>10</v>
      </c>
      <c r="B291" s="273" t="s">
        <v>100</v>
      </c>
      <c r="C291" s="274"/>
      <c r="D291" s="274"/>
      <c r="E291" s="274"/>
      <c r="F291" s="274"/>
      <c r="G291" s="274"/>
      <c r="H291" s="274"/>
      <c r="I291" s="274"/>
      <c r="J291" s="275"/>
      <c r="K291" s="276" t="s">
        <v>11</v>
      </c>
      <c r="L291" s="269" t="s">
        <v>3</v>
      </c>
      <c r="M291" s="269" t="s">
        <v>4</v>
      </c>
      <c r="N291" s="278" t="s">
        <v>5</v>
      </c>
      <c r="O291" s="269" t="s">
        <v>6</v>
      </c>
      <c r="P291" s="267" t="s">
        <v>7</v>
      </c>
      <c r="Q291" s="267" t="s">
        <v>8</v>
      </c>
      <c r="R291" s="269" t="s">
        <v>101</v>
      </c>
    </row>
    <row r="292" spans="1:20" ht="15.75" customHeight="1" x14ac:dyDescent="0.25">
      <c r="A292" s="268"/>
      <c r="B292" s="58" t="s">
        <v>102</v>
      </c>
      <c r="C292" s="58" t="s">
        <v>103</v>
      </c>
      <c r="D292" s="58" t="s">
        <v>104</v>
      </c>
      <c r="E292" s="58" t="s">
        <v>105</v>
      </c>
      <c r="F292" s="58" t="s">
        <v>106</v>
      </c>
      <c r="G292" s="58" t="s">
        <v>107</v>
      </c>
      <c r="H292" s="58" t="s">
        <v>108</v>
      </c>
      <c r="I292" s="58" t="s">
        <v>109</v>
      </c>
      <c r="J292" s="58" t="s">
        <v>110</v>
      </c>
      <c r="K292" s="277"/>
      <c r="L292" s="268"/>
      <c r="M292" s="268"/>
      <c r="N292" s="268"/>
      <c r="O292" s="268"/>
      <c r="P292" s="268"/>
      <c r="Q292" s="268"/>
      <c r="R292" s="268"/>
      <c r="T292" s="104"/>
    </row>
    <row r="293" spans="1:20" ht="15.75" customHeight="1" x14ac:dyDescent="0.25">
      <c r="A293" s="58" t="s">
        <v>54</v>
      </c>
      <c r="B293" s="59">
        <v>66</v>
      </c>
      <c r="C293" s="59"/>
      <c r="D293" s="59"/>
      <c r="E293" s="59"/>
      <c r="F293" s="59"/>
      <c r="G293" s="59"/>
      <c r="H293" s="59"/>
      <c r="I293" s="59"/>
      <c r="J293" s="59"/>
      <c r="K293" s="144"/>
      <c r="L293" s="220"/>
      <c r="M293" s="221"/>
      <c r="N293" s="222"/>
      <c r="O293" s="229"/>
      <c r="P293" s="63">
        <f>B293</f>
        <v>66</v>
      </c>
      <c r="Q293" s="230"/>
      <c r="R293" s="229"/>
      <c r="T293" s="104"/>
    </row>
    <row r="294" spans="1:20" ht="15.75" customHeight="1" x14ac:dyDescent="0.25">
      <c r="A294" s="58" t="s">
        <v>55</v>
      </c>
      <c r="B294" s="59"/>
      <c r="C294" s="59">
        <v>49</v>
      </c>
      <c r="D294" s="59"/>
      <c r="E294" s="59"/>
      <c r="F294" s="59"/>
      <c r="G294" s="59"/>
      <c r="H294" s="59"/>
      <c r="I294" s="59"/>
      <c r="J294" s="59"/>
      <c r="K294" s="144"/>
      <c r="L294" s="223"/>
      <c r="M294" s="129"/>
      <c r="N294" s="224"/>
      <c r="O294" s="67">
        <f>IF(C294=0,"",C294/B293)</f>
        <v>0.74242424242424243</v>
      </c>
      <c r="P294" s="68">
        <v>51</v>
      </c>
      <c r="Q294" s="231">
        <f t="shared" ref="Q294:Q301" si="71">IF(P294=0,"",P294/P293)</f>
        <v>0.77272727272727271</v>
      </c>
      <c r="R294" s="231">
        <f t="shared" ref="R294:R301" si="72">IF(P294=0,"",100%-Q294)</f>
        <v>0.22727272727272729</v>
      </c>
      <c r="T294" s="104"/>
    </row>
    <row r="295" spans="1:20" ht="15.75" customHeight="1" x14ac:dyDescent="0.25">
      <c r="A295" s="58" t="s">
        <v>56</v>
      </c>
      <c r="B295" s="59"/>
      <c r="C295" s="59"/>
      <c r="D295" s="59">
        <v>37</v>
      </c>
      <c r="E295" s="59"/>
      <c r="F295" s="59"/>
      <c r="G295" s="59"/>
      <c r="H295" s="59"/>
      <c r="I295" s="59"/>
      <c r="J295" s="59"/>
      <c r="K295" s="144"/>
      <c r="L295" s="223"/>
      <c r="M295" s="129"/>
      <c r="N295" s="224"/>
      <c r="O295" s="67">
        <f>IF(D295=0,"",D295/C294)</f>
        <v>0.75510204081632648</v>
      </c>
      <c r="P295" s="68">
        <v>48</v>
      </c>
      <c r="Q295" s="231">
        <f t="shared" si="71"/>
        <v>0.94117647058823528</v>
      </c>
      <c r="R295" s="231">
        <f t="shared" si="72"/>
        <v>5.8823529411764719E-2</v>
      </c>
      <c r="T295" s="70">
        <f>P295/P293</f>
        <v>0.72727272727272729</v>
      </c>
    </row>
    <row r="296" spans="1:20" ht="15.75" customHeight="1" x14ac:dyDescent="0.25">
      <c r="A296" s="58" t="s">
        <v>57</v>
      </c>
      <c r="B296" s="59"/>
      <c r="C296" s="59"/>
      <c r="D296" s="59"/>
      <c r="E296" s="59">
        <v>32</v>
      </c>
      <c r="F296" s="59"/>
      <c r="G296" s="59"/>
      <c r="H296" s="59"/>
      <c r="I296" s="59"/>
      <c r="J296" s="59"/>
      <c r="K296" s="144"/>
      <c r="L296" s="223"/>
      <c r="M296" s="129"/>
      <c r="N296" s="224"/>
      <c r="O296" s="67">
        <f>IF(E296=0,"",E296/D295)</f>
        <v>0.86486486486486491</v>
      </c>
      <c r="P296" s="68">
        <v>42</v>
      </c>
      <c r="Q296" s="231">
        <f t="shared" si="71"/>
        <v>0.875</v>
      </c>
      <c r="R296" s="231">
        <f t="shared" si="72"/>
        <v>0.125</v>
      </c>
      <c r="T296" s="104"/>
    </row>
    <row r="297" spans="1:20" ht="15.75" customHeight="1" x14ac:dyDescent="0.25">
      <c r="A297" s="58">
        <v>1001</v>
      </c>
      <c r="B297" s="59"/>
      <c r="C297" s="59"/>
      <c r="D297" s="59"/>
      <c r="E297" s="59"/>
      <c r="F297" s="59">
        <v>31</v>
      </c>
      <c r="G297" s="59"/>
      <c r="H297" s="59"/>
      <c r="I297" s="59"/>
      <c r="J297" s="59"/>
      <c r="K297" s="144"/>
      <c r="L297" s="223"/>
      <c r="M297" s="129"/>
      <c r="N297" s="224"/>
      <c r="O297" s="67">
        <f>IF(F297=0,"",F297/E296)</f>
        <v>0.96875</v>
      </c>
      <c r="P297" s="68">
        <v>44</v>
      </c>
      <c r="Q297" s="231">
        <f t="shared" si="71"/>
        <v>1.0476190476190477</v>
      </c>
      <c r="R297" s="231">
        <f t="shared" si="72"/>
        <v>-4.7619047619047672E-2</v>
      </c>
      <c r="T297" s="104"/>
    </row>
    <row r="298" spans="1:20" ht="15.75" customHeight="1" x14ac:dyDescent="0.25">
      <c r="A298" s="58">
        <v>1002</v>
      </c>
      <c r="B298" s="59"/>
      <c r="C298" s="59"/>
      <c r="D298" s="59"/>
      <c r="E298" s="59"/>
      <c r="F298" s="59"/>
      <c r="G298" s="59">
        <v>26</v>
      </c>
      <c r="H298" s="59"/>
      <c r="I298" s="59"/>
      <c r="J298" s="59"/>
      <c r="K298" s="144"/>
      <c r="L298" s="223"/>
      <c r="M298" s="129"/>
      <c r="N298" s="224"/>
      <c r="O298" s="67">
        <f>IF(G298=0,"",G298/F297)</f>
        <v>0.83870967741935487</v>
      </c>
      <c r="P298" s="68">
        <v>46</v>
      </c>
      <c r="Q298" s="231">
        <f t="shared" si="71"/>
        <v>1.0454545454545454</v>
      </c>
      <c r="R298" s="231">
        <f t="shared" si="72"/>
        <v>-4.5454545454545414E-2</v>
      </c>
      <c r="T298" s="104"/>
    </row>
    <row r="299" spans="1:20" ht="15.75" customHeight="1" x14ac:dyDescent="0.25">
      <c r="A299" s="58">
        <v>1101</v>
      </c>
      <c r="B299" s="59"/>
      <c r="C299" s="59"/>
      <c r="D299" s="59"/>
      <c r="E299" s="59"/>
      <c r="F299" s="59"/>
      <c r="G299" s="59"/>
      <c r="H299" s="59">
        <v>26</v>
      </c>
      <c r="I299" s="59"/>
      <c r="J299" s="59"/>
      <c r="K299" s="144"/>
      <c r="L299" s="223"/>
      <c r="M299" s="129"/>
      <c r="N299" s="224"/>
      <c r="O299" s="67">
        <f>IF(H299=0,"",H299/G298)</f>
        <v>1</v>
      </c>
      <c r="P299" s="68">
        <v>41</v>
      </c>
      <c r="Q299" s="231">
        <f t="shared" si="71"/>
        <v>0.89130434782608692</v>
      </c>
      <c r="R299" s="231">
        <f t="shared" si="72"/>
        <v>0.10869565217391308</v>
      </c>
      <c r="T299" s="104"/>
    </row>
    <row r="300" spans="1:20" ht="15.75" customHeight="1" x14ac:dyDescent="0.25">
      <c r="A300" s="58">
        <v>1102</v>
      </c>
      <c r="B300" s="59"/>
      <c r="C300" s="59"/>
      <c r="D300" s="59"/>
      <c r="E300" s="59"/>
      <c r="F300" s="59"/>
      <c r="G300" s="59"/>
      <c r="H300" s="59"/>
      <c r="I300" s="59">
        <v>25</v>
      </c>
      <c r="J300" s="59"/>
      <c r="K300" s="144"/>
      <c r="L300" s="223"/>
      <c r="M300" s="129"/>
      <c r="N300" s="224"/>
      <c r="O300" s="67">
        <f>IF(I300=0,"",I300/H299)</f>
        <v>0.96153846153846156</v>
      </c>
      <c r="P300" s="68">
        <v>39</v>
      </c>
      <c r="Q300" s="231">
        <f t="shared" si="71"/>
        <v>0.95121951219512191</v>
      </c>
      <c r="R300" s="231">
        <f t="shared" si="72"/>
        <v>4.8780487804878092E-2</v>
      </c>
      <c r="T300" s="104"/>
    </row>
    <row r="301" spans="1:20" ht="15.75" customHeight="1" x14ac:dyDescent="0.25">
      <c r="A301" s="58">
        <v>1201</v>
      </c>
      <c r="B301" s="59"/>
      <c r="C301" s="59"/>
      <c r="D301" s="59"/>
      <c r="E301" s="59"/>
      <c r="F301" s="59"/>
      <c r="G301" s="59"/>
      <c r="H301" s="59"/>
      <c r="I301" s="59"/>
      <c r="J301" s="59">
        <v>25</v>
      </c>
      <c r="K301" s="144">
        <v>18</v>
      </c>
      <c r="L301" s="223"/>
      <c r="M301" s="129"/>
      <c r="N301" s="224"/>
      <c r="O301" s="71">
        <f>IF(J301=0,"",J301/I300)</f>
        <v>1</v>
      </c>
      <c r="P301" s="68">
        <v>38</v>
      </c>
      <c r="Q301" s="71">
        <f t="shared" si="71"/>
        <v>0.97435897435897434</v>
      </c>
      <c r="R301" s="71">
        <f t="shared" si="72"/>
        <v>2.5641025641025661E-2</v>
      </c>
      <c r="T301" s="104"/>
    </row>
    <row r="302" spans="1:20" ht="15.75" customHeight="1" x14ac:dyDescent="0.25">
      <c r="A302" s="58">
        <v>1202</v>
      </c>
      <c r="B302" s="59"/>
      <c r="C302" s="59"/>
      <c r="D302" s="59"/>
      <c r="E302" s="59"/>
      <c r="F302" s="59"/>
      <c r="G302" s="59"/>
      <c r="H302" s="59"/>
      <c r="I302" s="59"/>
      <c r="J302" s="59">
        <v>12</v>
      </c>
      <c r="K302" s="144">
        <v>9</v>
      </c>
      <c r="L302" s="223"/>
      <c r="M302" s="129"/>
      <c r="N302" s="225"/>
      <c r="O302" s="129"/>
      <c r="P302" s="68">
        <v>18</v>
      </c>
      <c r="Q302" s="129"/>
      <c r="R302" s="232"/>
      <c r="T302" s="104"/>
    </row>
    <row r="303" spans="1:20" ht="15.75" customHeight="1" x14ac:dyDescent="0.25">
      <c r="A303" s="58">
        <v>1301</v>
      </c>
      <c r="B303" s="59"/>
      <c r="C303" s="59"/>
      <c r="D303" s="59"/>
      <c r="E303" s="59"/>
      <c r="F303" s="59"/>
      <c r="G303" s="59"/>
      <c r="H303" s="59"/>
      <c r="I303" s="59"/>
      <c r="J303" s="59">
        <v>4</v>
      </c>
      <c r="K303" s="144">
        <v>1</v>
      </c>
      <c r="L303" s="223"/>
      <c r="M303" s="129"/>
      <c r="N303" s="225"/>
      <c r="O303" s="233"/>
      <c r="P303" s="109">
        <v>6</v>
      </c>
      <c r="Q303" s="234"/>
      <c r="R303" s="233"/>
      <c r="T303" s="104"/>
    </row>
    <row r="304" spans="1:20" ht="15.75" customHeight="1" x14ac:dyDescent="0.25">
      <c r="A304" s="58">
        <v>1302</v>
      </c>
      <c r="B304" s="59"/>
      <c r="C304" s="59"/>
      <c r="D304" s="59"/>
      <c r="E304" s="59"/>
      <c r="F304" s="59"/>
      <c r="G304" s="59"/>
      <c r="H304" s="59"/>
      <c r="I304" s="59"/>
      <c r="J304" s="59">
        <v>2</v>
      </c>
      <c r="K304" s="144">
        <v>1</v>
      </c>
      <c r="L304" s="223"/>
      <c r="M304" s="129"/>
      <c r="N304" s="225"/>
      <c r="O304" s="233"/>
      <c r="P304" s="109">
        <v>2</v>
      </c>
      <c r="Q304" s="234"/>
      <c r="R304" s="233"/>
      <c r="T304" s="104"/>
    </row>
    <row r="305" spans="1:20" ht="15.75" customHeight="1" x14ac:dyDescent="0.25">
      <c r="A305" s="58">
        <v>1401</v>
      </c>
      <c r="B305" s="59"/>
      <c r="C305" s="59"/>
      <c r="D305" s="59"/>
      <c r="E305" s="59"/>
      <c r="F305" s="59"/>
      <c r="G305" s="59"/>
      <c r="H305" s="59"/>
      <c r="I305" s="59"/>
      <c r="J305" s="59"/>
      <c r="K305" s="144"/>
      <c r="L305" s="223"/>
      <c r="M305" s="129"/>
      <c r="N305" s="225"/>
      <c r="O305" s="233"/>
      <c r="P305" s="109"/>
      <c r="Q305" s="234"/>
      <c r="R305" s="233"/>
      <c r="T305" s="104"/>
    </row>
    <row r="306" spans="1:20" ht="15.75" customHeight="1" x14ac:dyDescent="0.25">
      <c r="A306" s="58">
        <v>1402</v>
      </c>
      <c r="B306" s="59"/>
      <c r="C306" s="59"/>
      <c r="D306" s="59"/>
      <c r="E306" s="59"/>
      <c r="F306" s="59"/>
      <c r="G306" s="59"/>
      <c r="H306" s="59"/>
      <c r="I306" s="59"/>
      <c r="J306" s="59"/>
      <c r="K306" s="144"/>
      <c r="L306" s="223"/>
      <c r="M306" s="129"/>
      <c r="N306" s="225"/>
      <c r="O306" s="129"/>
      <c r="P306" s="225"/>
      <c r="Q306" s="124"/>
      <c r="R306" s="233"/>
      <c r="T306" s="104"/>
    </row>
    <row r="307" spans="1:20" ht="15.75" customHeight="1" x14ac:dyDescent="0.25">
      <c r="A307" s="58">
        <v>1501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144"/>
      <c r="L307" s="223"/>
      <c r="M307" s="129"/>
      <c r="N307" s="225"/>
      <c r="O307" s="191" t="s">
        <v>83</v>
      </c>
      <c r="P307" s="82">
        <v>29</v>
      </c>
      <c r="Q307" s="111">
        <f>K310</f>
        <v>29</v>
      </c>
      <c r="R307" s="193" t="s">
        <v>11</v>
      </c>
      <c r="T307" s="104"/>
    </row>
    <row r="308" spans="1:20" ht="15.75" customHeight="1" x14ac:dyDescent="0.25">
      <c r="A308" s="58">
        <v>1502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144"/>
      <c r="L308" s="223"/>
      <c r="M308" s="129"/>
      <c r="N308" s="225"/>
      <c r="O308" s="192" t="s">
        <v>85</v>
      </c>
      <c r="P308" s="86">
        <f>IF(P307/B293=0,"",P307/B293)</f>
        <v>0.43939393939393939</v>
      </c>
      <c r="Q308" s="112">
        <f>IF(P307/Q307=0,"",P307/Q307)</f>
        <v>1</v>
      </c>
      <c r="R308" s="194" t="s">
        <v>86</v>
      </c>
      <c r="T308" s="104"/>
    </row>
    <row r="309" spans="1:20" ht="15.75" customHeight="1" x14ac:dyDescent="0.25">
      <c r="A309" s="58">
        <v>1601</v>
      </c>
      <c r="B309" s="195"/>
      <c r="C309" s="195"/>
      <c r="D309" s="195"/>
      <c r="E309" s="195"/>
      <c r="F309" s="195"/>
      <c r="G309" s="195"/>
      <c r="H309" s="195"/>
      <c r="I309" s="195"/>
      <c r="J309" s="195"/>
      <c r="K309" s="144"/>
      <c r="L309" s="226"/>
      <c r="M309" s="227"/>
      <c r="N309" s="228"/>
      <c r="O309" s="90"/>
      <c r="P309" s="91"/>
      <c r="Q309" s="91"/>
      <c r="R309" s="113"/>
      <c r="T309" s="104"/>
    </row>
    <row r="310" spans="1:20" ht="18" customHeight="1" x14ac:dyDescent="0.25">
      <c r="A310" s="28"/>
      <c r="B310" s="280" t="s">
        <v>111</v>
      </c>
      <c r="C310" s="280"/>
      <c r="D310" s="280"/>
      <c r="E310" s="280"/>
      <c r="F310" s="280"/>
      <c r="G310" s="280"/>
      <c r="H310" s="280"/>
      <c r="I310" s="280"/>
      <c r="J310" s="280"/>
      <c r="K310" s="189">
        <f>SUM(K293:K306)</f>
        <v>29</v>
      </c>
      <c r="L310" s="94">
        <f>IF(K301=0,"",K301/B293)</f>
        <v>0.27272727272727271</v>
      </c>
      <c r="M310" s="94">
        <f>IF(K310=0,"",K310/B293)</f>
        <v>0.43939393939393939</v>
      </c>
      <c r="N310" s="94">
        <f>IF(K301=0,"",M310-L310)</f>
        <v>0.16666666666666669</v>
      </c>
      <c r="O310" s="3"/>
      <c r="P310" s="29"/>
      <c r="Q310" s="22"/>
      <c r="R310" s="3"/>
      <c r="T310" s="104"/>
    </row>
    <row r="311" spans="1:20" ht="12.75" customHeight="1" x14ac:dyDescent="0.2">
      <c r="L311" s="3"/>
      <c r="M311" s="3"/>
      <c r="O311" s="3"/>
    </row>
    <row r="312" spans="1:20" ht="12.75" customHeight="1" x14ac:dyDescent="0.2">
      <c r="L312" s="3"/>
      <c r="M312" s="3"/>
      <c r="O312" s="3"/>
    </row>
    <row r="313" spans="1:20" ht="26.25" customHeight="1" x14ac:dyDescent="0.3">
      <c r="A313" s="209"/>
      <c r="B313" s="294" t="s">
        <v>99</v>
      </c>
      <c r="C313" s="294"/>
      <c r="D313" s="294"/>
      <c r="E313" s="294"/>
      <c r="F313" s="294"/>
      <c r="G313" s="294"/>
      <c r="H313" s="294"/>
      <c r="I313" s="294"/>
      <c r="J313" s="294"/>
      <c r="K313" s="179" t="s">
        <v>55</v>
      </c>
      <c r="L313" s="3"/>
      <c r="M313" s="3"/>
      <c r="N313" s="29"/>
      <c r="O313" s="3"/>
      <c r="P313" s="29"/>
      <c r="Q313" s="29"/>
      <c r="R313" s="29"/>
    </row>
    <row r="314" spans="1:20" ht="20.25" customHeight="1" x14ac:dyDescent="0.2">
      <c r="A314" s="272" t="s">
        <v>10</v>
      </c>
      <c r="B314" s="273" t="s">
        <v>100</v>
      </c>
      <c r="C314" s="274"/>
      <c r="D314" s="274"/>
      <c r="E314" s="274"/>
      <c r="F314" s="274"/>
      <c r="G314" s="274"/>
      <c r="H314" s="274"/>
      <c r="I314" s="274"/>
      <c r="J314" s="275"/>
      <c r="K314" s="276" t="s">
        <v>11</v>
      </c>
      <c r="L314" s="269" t="s">
        <v>3</v>
      </c>
      <c r="M314" s="269" t="s">
        <v>4</v>
      </c>
      <c r="N314" s="278" t="s">
        <v>5</v>
      </c>
      <c r="O314" s="269" t="s">
        <v>6</v>
      </c>
      <c r="P314" s="267" t="s">
        <v>7</v>
      </c>
      <c r="Q314" s="267" t="s">
        <v>8</v>
      </c>
      <c r="R314" s="269" t="s">
        <v>101</v>
      </c>
    </row>
    <row r="315" spans="1:20" ht="15.75" customHeight="1" x14ac:dyDescent="0.25">
      <c r="A315" s="268"/>
      <c r="B315" s="58" t="s">
        <v>102</v>
      </c>
      <c r="C315" s="58" t="s">
        <v>103</v>
      </c>
      <c r="D315" s="58" t="s">
        <v>104</v>
      </c>
      <c r="E315" s="58" t="s">
        <v>105</v>
      </c>
      <c r="F315" s="58" t="s">
        <v>106</v>
      </c>
      <c r="G315" s="58" t="s">
        <v>107</v>
      </c>
      <c r="H315" s="58" t="s">
        <v>108</v>
      </c>
      <c r="I315" s="58" t="s">
        <v>109</v>
      </c>
      <c r="J315" s="58" t="s">
        <v>110</v>
      </c>
      <c r="K315" s="277"/>
      <c r="L315" s="268"/>
      <c r="M315" s="268"/>
      <c r="N315" s="268"/>
      <c r="O315" s="268"/>
      <c r="P315" s="268"/>
      <c r="Q315" s="268"/>
      <c r="R315" s="268"/>
      <c r="T315" s="104"/>
    </row>
    <row r="316" spans="1:20" ht="15.75" customHeight="1" x14ac:dyDescent="0.25">
      <c r="A316" s="58" t="s">
        <v>55</v>
      </c>
      <c r="B316" s="59">
        <v>68</v>
      </c>
      <c r="C316" s="59"/>
      <c r="D316" s="59"/>
      <c r="E316" s="59"/>
      <c r="F316" s="59"/>
      <c r="G316" s="59"/>
      <c r="H316" s="59"/>
      <c r="I316" s="59"/>
      <c r="J316" s="59"/>
      <c r="K316" s="144"/>
      <c r="L316" s="220"/>
      <c r="M316" s="221"/>
      <c r="N316" s="222"/>
      <c r="O316" s="229"/>
      <c r="P316" s="63">
        <f>B316</f>
        <v>68</v>
      </c>
      <c r="Q316" s="230"/>
      <c r="R316" s="229"/>
      <c r="T316" s="104"/>
    </row>
    <row r="317" spans="1:20" ht="15.75" customHeight="1" x14ac:dyDescent="0.25">
      <c r="A317" s="58" t="s">
        <v>56</v>
      </c>
      <c r="B317" s="59"/>
      <c r="C317" s="59">
        <v>60</v>
      </c>
      <c r="D317" s="59"/>
      <c r="E317" s="59"/>
      <c r="F317" s="59"/>
      <c r="G317" s="59"/>
      <c r="H317" s="59"/>
      <c r="I317" s="59"/>
      <c r="J317" s="59"/>
      <c r="K317" s="144"/>
      <c r="L317" s="223"/>
      <c r="M317" s="129"/>
      <c r="N317" s="224"/>
      <c r="O317" s="67">
        <f>IF(C317=0,"",C317/B316)</f>
        <v>0.88235294117647056</v>
      </c>
      <c r="P317" s="68">
        <v>61</v>
      </c>
      <c r="Q317" s="231">
        <f t="shared" ref="Q317:Q324" si="73">IF(P317=0,"",P317/P316)</f>
        <v>0.8970588235294118</v>
      </c>
      <c r="R317" s="231">
        <f t="shared" ref="R317:R324" si="74">IF(P317=0,"",100%-Q317)</f>
        <v>0.1029411764705882</v>
      </c>
      <c r="T317" s="104"/>
    </row>
    <row r="318" spans="1:20" ht="15.75" customHeight="1" x14ac:dyDescent="0.25">
      <c r="A318" s="58" t="s">
        <v>57</v>
      </c>
      <c r="B318" s="59"/>
      <c r="C318" s="59"/>
      <c r="D318" s="59">
        <v>53</v>
      </c>
      <c r="E318" s="59"/>
      <c r="F318" s="59"/>
      <c r="G318" s="59"/>
      <c r="H318" s="59"/>
      <c r="I318" s="59"/>
      <c r="J318" s="59"/>
      <c r="K318" s="144"/>
      <c r="L318" s="223"/>
      <c r="M318" s="129"/>
      <c r="N318" s="224"/>
      <c r="O318" s="67">
        <f>IF(D318=0,"",D318/C317)</f>
        <v>0.8833333333333333</v>
      </c>
      <c r="P318" s="68">
        <v>55</v>
      </c>
      <c r="Q318" s="231">
        <f t="shared" si="73"/>
        <v>0.90163934426229508</v>
      </c>
      <c r="R318" s="231">
        <f t="shared" si="74"/>
        <v>9.8360655737704916E-2</v>
      </c>
      <c r="T318" s="70">
        <f>P318/P316</f>
        <v>0.80882352941176472</v>
      </c>
    </row>
    <row r="319" spans="1:20" ht="15.75" customHeight="1" x14ac:dyDescent="0.25">
      <c r="A319" s="58">
        <v>1001</v>
      </c>
      <c r="B319" s="59"/>
      <c r="C319" s="59"/>
      <c r="D319" s="59"/>
      <c r="E319" s="59">
        <v>49</v>
      </c>
      <c r="F319" s="59"/>
      <c r="G319" s="59"/>
      <c r="H319" s="59"/>
      <c r="I319" s="59"/>
      <c r="J319" s="59"/>
      <c r="K319" s="144"/>
      <c r="L319" s="223"/>
      <c r="M319" s="129"/>
      <c r="N319" s="224"/>
      <c r="O319" s="67">
        <f>IF(E319=0,"",E319/D318)</f>
        <v>0.92452830188679247</v>
      </c>
      <c r="P319" s="68">
        <v>51</v>
      </c>
      <c r="Q319" s="231">
        <f t="shared" si="73"/>
        <v>0.92727272727272725</v>
      </c>
      <c r="R319" s="231">
        <f t="shared" si="74"/>
        <v>7.2727272727272751E-2</v>
      </c>
      <c r="T319" s="104"/>
    </row>
    <row r="320" spans="1:20" ht="15.75" customHeight="1" x14ac:dyDescent="0.25">
      <c r="A320" s="58">
        <v>1002</v>
      </c>
      <c r="B320" s="59"/>
      <c r="C320" s="59"/>
      <c r="D320" s="59"/>
      <c r="E320" s="59"/>
      <c r="F320" s="59">
        <v>44</v>
      </c>
      <c r="G320" s="59"/>
      <c r="H320" s="59"/>
      <c r="I320" s="59"/>
      <c r="J320" s="59"/>
      <c r="K320" s="144"/>
      <c r="L320" s="223"/>
      <c r="M320" s="129"/>
      <c r="N320" s="224"/>
      <c r="O320" s="67">
        <f>IF(F320=0,"",F320/E319)</f>
        <v>0.89795918367346939</v>
      </c>
      <c r="P320" s="68">
        <v>48</v>
      </c>
      <c r="Q320" s="231">
        <f t="shared" si="73"/>
        <v>0.94117647058823528</v>
      </c>
      <c r="R320" s="231">
        <f t="shared" si="74"/>
        <v>5.8823529411764719E-2</v>
      </c>
      <c r="T320" s="104"/>
    </row>
    <row r="321" spans="1:20" ht="15.75" customHeight="1" x14ac:dyDescent="0.25">
      <c r="A321" s="58">
        <v>1101</v>
      </c>
      <c r="B321" s="59"/>
      <c r="C321" s="59"/>
      <c r="D321" s="59"/>
      <c r="E321" s="59"/>
      <c r="F321" s="59"/>
      <c r="G321" s="59">
        <v>44</v>
      </c>
      <c r="H321" s="59"/>
      <c r="I321" s="59"/>
      <c r="J321" s="59"/>
      <c r="K321" s="144"/>
      <c r="L321" s="223"/>
      <c r="M321" s="129"/>
      <c r="N321" s="224"/>
      <c r="O321" s="67">
        <f>IF(G321=0,"",G321/F320)</f>
        <v>1</v>
      </c>
      <c r="P321" s="68">
        <v>47</v>
      </c>
      <c r="Q321" s="231">
        <f t="shared" si="73"/>
        <v>0.97916666666666663</v>
      </c>
      <c r="R321" s="231">
        <f t="shared" si="74"/>
        <v>2.083333333333337E-2</v>
      </c>
      <c r="T321" s="104"/>
    </row>
    <row r="322" spans="1:20" ht="15.75" customHeight="1" x14ac:dyDescent="0.25">
      <c r="A322" s="58">
        <v>1102</v>
      </c>
      <c r="B322" s="59"/>
      <c r="C322" s="59"/>
      <c r="D322" s="59"/>
      <c r="E322" s="59"/>
      <c r="F322" s="59"/>
      <c r="G322" s="59"/>
      <c r="H322" s="59">
        <v>44</v>
      </c>
      <c r="I322" s="59"/>
      <c r="J322" s="59"/>
      <c r="K322" s="144"/>
      <c r="L322" s="223"/>
      <c r="M322" s="129"/>
      <c r="N322" s="224"/>
      <c r="O322" s="67">
        <f>IF(H322=0,"",H322/G321)</f>
        <v>1</v>
      </c>
      <c r="P322" s="68">
        <v>49</v>
      </c>
      <c r="Q322" s="231">
        <f t="shared" si="73"/>
        <v>1.0425531914893618</v>
      </c>
      <c r="R322" s="231">
        <f t="shared" si="74"/>
        <v>-4.2553191489361764E-2</v>
      </c>
      <c r="T322" s="104"/>
    </row>
    <row r="323" spans="1:20" ht="15.75" customHeight="1" x14ac:dyDescent="0.25">
      <c r="A323" s="58">
        <v>1201</v>
      </c>
      <c r="B323" s="59"/>
      <c r="C323" s="59"/>
      <c r="D323" s="59"/>
      <c r="E323" s="59"/>
      <c r="F323" s="59"/>
      <c r="G323" s="59"/>
      <c r="H323" s="59"/>
      <c r="I323" s="59">
        <v>42</v>
      </c>
      <c r="J323" s="59"/>
      <c r="K323" s="144"/>
      <c r="L323" s="223"/>
      <c r="M323" s="129"/>
      <c r="N323" s="224"/>
      <c r="O323" s="67">
        <f>IF(I323=0,"",I323/H322)</f>
        <v>0.95454545454545459</v>
      </c>
      <c r="P323" s="68">
        <v>50</v>
      </c>
      <c r="Q323" s="231">
        <f t="shared" si="73"/>
        <v>1.0204081632653061</v>
      </c>
      <c r="R323" s="231">
        <f t="shared" si="74"/>
        <v>-2.0408163265306145E-2</v>
      </c>
      <c r="T323" s="104"/>
    </row>
    <row r="324" spans="1:20" ht="15.75" customHeight="1" x14ac:dyDescent="0.25">
      <c r="A324" s="58">
        <v>1202</v>
      </c>
      <c r="B324" s="59"/>
      <c r="C324" s="59"/>
      <c r="D324" s="59"/>
      <c r="E324" s="59"/>
      <c r="F324" s="59"/>
      <c r="G324" s="59"/>
      <c r="H324" s="59"/>
      <c r="I324" s="59"/>
      <c r="J324" s="59">
        <v>42</v>
      </c>
      <c r="K324" s="144">
        <v>39</v>
      </c>
      <c r="L324" s="223"/>
      <c r="M324" s="129"/>
      <c r="N324" s="224"/>
      <c r="O324" s="71">
        <f>IF(J324=0,"",J324/I323)</f>
        <v>1</v>
      </c>
      <c r="P324" s="68">
        <v>49</v>
      </c>
      <c r="Q324" s="71">
        <f t="shared" si="73"/>
        <v>0.98</v>
      </c>
      <c r="R324" s="71">
        <f t="shared" si="74"/>
        <v>2.0000000000000018E-2</v>
      </c>
      <c r="T324" s="104"/>
    </row>
    <row r="325" spans="1:20" ht="15.75" customHeight="1" x14ac:dyDescent="0.25">
      <c r="A325" s="58">
        <v>1301</v>
      </c>
      <c r="B325" s="59"/>
      <c r="C325" s="59"/>
      <c r="D325" s="59"/>
      <c r="E325" s="59"/>
      <c r="F325" s="59"/>
      <c r="G325" s="59"/>
      <c r="H325" s="59"/>
      <c r="I325" s="59"/>
      <c r="J325" s="59">
        <v>7</v>
      </c>
      <c r="K325" s="144">
        <v>2</v>
      </c>
      <c r="L325" s="223"/>
      <c r="M325" s="129"/>
      <c r="N325" s="225"/>
      <c r="O325" s="129"/>
      <c r="P325" s="68">
        <v>10</v>
      </c>
      <c r="Q325" s="129"/>
      <c r="R325" s="232"/>
      <c r="T325" s="104"/>
    </row>
    <row r="326" spans="1:20" ht="15.75" customHeight="1" x14ac:dyDescent="0.25">
      <c r="A326" s="58">
        <v>1302</v>
      </c>
      <c r="B326" s="59"/>
      <c r="C326" s="59"/>
      <c r="D326" s="59"/>
      <c r="E326" s="59"/>
      <c r="F326" s="59"/>
      <c r="G326" s="59"/>
      <c r="H326" s="59"/>
      <c r="I326" s="59"/>
      <c r="J326" s="59">
        <v>4</v>
      </c>
      <c r="K326" s="144">
        <v>1</v>
      </c>
      <c r="L326" s="223"/>
      <c r="M326" s="129"/>
      <c r="N326" s="225"/>
      <c r="O326" s="233"/>
      <c r="P326" s="109">
        <v>5</v>
      </c>
      <c r="Q326" s="234"/>
      <c r="R326" s="233"/>
      <c r="T326" s="104"/>
    </row>
    <row r="327" spans="1:20" ht="15.75" customHeight="1" x14ac:dyDescent="0.25">
      <c r="A327" s="58">
        <v>1401</v>
      </c>
      <c r="B327" s="59"/>
      <c r="C327" s="59"/>
      <c r="D327" s="59"/>
      <c r="E327" s="59"/>
      <c r="F327" s="59"/>
      <c r="G327" s="59"/>
      <c r="H327" s="59"/>
      <c r="I327" s="59"/>
      <c r="J327" s="59">
        <v>1</v>
      </c>
      <c r="K327" s="144"/>
      <c r="L327" s="223"/>
      <c r="M327" s="129"/>
      <c r="N327" s="225"/>
      <c r="O327" s="233"/>
      <c r="P327" s="109">
        <v>2</v>
      </c>
      <c r="Q327" s="234"/>
      <c r="R327" s="233"/>
      <c r="T327" s="104"/>
    </row>
    <row r="328" spans="1:20" ht="15.75" customHeight="1" x14ac:dyDescent="0.25">
      <c r="A328" s="58">
        <v>1402</v>
      </c>
      <c r="B328" s="59"/>
      <c r="C328" s="59"/>
      <c r="D328" s="59"/>
      <c r="E328" s="59"/>
      <c r="F328" s="59"/>
      <c r="G328" s="59"/>
      <c r="H328" s="59"/>
      <c r="I328" s="59"/>
      <c r="J328" s="59">
        <v>2</v>
      </c>
      <c r="K328" s="144"/>
      <c r="L328" s="223"/>
      <c r="M328" s="129"/>
      <c r="N328" s="225"/>
      <c r="O328" s="233"/>
      <c r="P328" s="109">
        <v>2</v>
      </c>
      <c r="Q328" s="234"/>
      <c r="R328" s="233"/>
      <c r="T328" s="104"/>
    </row>
    <row r="329" spans="1:20" ht="15.75" customHeight="1" x14ac:dyDescent="0.25">
      <c r="A329" s="58">
        <v>1501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144"/>
      <c r="L329" s="223"/>
      <c r="M329" s="129"/>
      <c r="N329" s="225"/>
      <c r="O329" s="129"/>
      <c r="P329" s="225"/>
      <c r="Q329" s="124"/>
      <c r="R329" s="233"/>
      <c r="T329" s="104"/>
    </row>
    <row r="330" spans="1:20" ht="15.75" customHeight="1" x14ac:dyDescent="0.25">
      <c r="A330" s="58">
        <v>1502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144"/>
      <c r="L330" s="223"/>
      <c r="M330" s="129"/>
      <c r="N330" s="225"/>
      <c r="O330" s="191" t="s">
        <v>83</v>
      </c>
      <c r="P330" s="82">
        <v>42</v>
      </c>
      <c r="Q330" s="111">
        <f>IF(SUM(K323:K326)=0,"",SUM(K323:K326))</f>
        <v>42</v>
      </c>
      <c r="R330" s="193" t="s">
        <v>11</v>
      </c>
      <c r="T330" s="104"/>
    </row>
    <row r="331" spans="1:20" ht="15.75" customHeight="1" x14ac:dyDescent="0.25">
      <c r="A331" s="58">
        <v>1601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144"/>
      <c r="L331" s="223"/>
      <c r="M331" s="129"/>
      <c r="N331" s="225"/>
      <c r="O331" s="192" t="s">
        <v>85</v>
      </c>
      <c r="P331" s="86">
        <f>IF(P330/B316=0,"",P330/B316)</f>
        <v>0.61764705882352944</v>
      </c>
      <c r="Q331" s="112">
        <f>IF(P330/Q330=0,"",P330/Q330)</f>
        <v>1</v>
      </c>
      <c r="R331" s="194" t="s">
        <v>86</v>
      </c>
      <c r="T331" s="104"/>
    </row>
    <row r="332" spans="1:20" ht="15.75" customHeight="1" x14ac:dyDescent="0.25">
      <c r="A332" s="58">
        <v>1602</v>
      </c>
      <c r="B332" s="59"/>
      <c r="C332" s="59"/>
      <c r="D332" s="59"/>
      <c r="E332" s="59"/>
      <c r="F332" s="59"/>
      <c r="G332" s="59"/>
      <c r="H332" s="59"/>
      <c r="I332" s="59"/>
      <c r="J332" s="59"/>
      <c r="K332" s="144"/>
      <c r="L332" s="226"/>
      <c r="M332" s="227"/>
      <c r="N332" s="228"/>
      <c r="O332" s="90"/>
      <c r="P332" s="91"/>
      <c r="Q332" s="91"/>
      <c r="R332" s="113"/>
      <c r="T332" s="104"/>
    </row>
    <row r="333" spans="1:20" ht="18" customHeight="1" x14ac:dyDescent="0.25">
      <c r="A333" s="28"/>
      <c r="B333" s="280" t="s">
        <v>111</v>
      </c>
      <c r="C333" s="280"/>
      <c r="D333" s="280"/>
      <c r="E333" s="280"/>
      <c r="F333" s="280"/>
      <c r="G333" s="280"/>
      <c r="H333" s="280"/>
      <c r="I333" s="280"/>
      <c r="J333" s="280"/>
      <c r="K333" s="93">
        <f>SUM(K316:K329)</f>
        <v>42</v>
      </c>
      <c r="L333" s="94">
        <f>IF(K324=0,"",K324/B316)</f>
        <v>0.57352941176470584</v>
      </c>
      <c r="M333" s="94">
        <f>IF(K333=0,"",K333/B316)</f>
        <v>0.61764705882352944</v>
      </c>
      <c r="N333" s="94">
        <f>IF(K324=0,"",M333-L333)</f>
        <v>4.4117647058823595E-2</v>
      </c>
      <c r="O333" s="3"/>
      <c r="P333" s="29"/>
      <c r="Q333" s="22"/>
      <c r="R333" s="3"/>
      <c r="T333" s="104"/>
    </row>
    <row r="334" spans="1:20" ht="12.75" customHeight="1" x14ac:dyDescent="0.2">
      <c r="L334" s="3"/>
      <c r="M334" s="3"/>
      <c r="O334" s="3"/>
    </row>
    <row r="335" spans="1:20" ht="12.75" customHeight="1" x14ac:dyDescent="0.2">
      <c r="L335" s="3"/>
      <c r="M335" s="3"/>
      <c r="O335" s="3"/>
    </row>
    <row r="336" spans="1:20" ht="26.25" customHeight="1" x14ac:dyDescent="0.3">
      <c r="A336" s="209"/>
      <c r="B336" s="294" t="s">
        <v>99</v>
      </c>
      <c r="C336" s="294"/>
      <c r="D336" s="294"/>
      <c r="E336" s="294"/>
      <c r="F336" s="294"/>
      <c r="G336" s="294"/>
      <c r="H336" s="294"/>
      <c r="I336" s="294"/>
      <c r="J336" s="294"/>
      <c r="K336" s="179" t="s">
        <v>56</v>
      </c>
      <c r="L336" s="3"/>
      <c r="M336" s="3"/>
      <c r="N336" s="29"/>
      <c r="O336" s="3"/>
      <c r="P336" s="29"/>
      <c r="Q336" s="29"/>
      <c r="R336" s="29"/>
    </row>
    <row r="337" spans="1:20" ht="20.25" customHeight="1" x14ac:dyDescent="0.2">
      <c r="A337" s="272" t="s">
        <v>10</v>
      </c>
      <c r="B337" s="273" t="s">
        <v>100</v>
      </c>
      <c r="C337" s="274"/>
      <c r="D337" s="274"/>
      <c r="E337" s="274"/>
      <c r="F337" s="274"/>
      <c r="G337" s="274"/>
      <c r="H337" s="274"/>
      <c r="I337" s="274"/>
      <c r="J337" s="275"/>
      <c r="K337" s="276" t="s">
        <v>11</v>
      </c>
      <c r="L337" s="269" t="s">
        <v>3</v>
      </c>
      <c r="M337" s="269" t="s">
        <v>4</v>
      </c>
      <c r="N337" s="278" t="s">
        <v>5</v>
      </c>
      <c r="O337" s="269" t="s">
        <v>6</v>
      </c>
      <c r="P337" s="267" t="s">
        <v>7</v>
      </c>
      <c r="Q337" s="267" t="s">
        <v>8</v>
      </c>
      <c r="R337" s="269" t="s">
        <v>101</v>
      </c>
    </row>
    <row r="338" spans="1:20" ht="15.75" customHeight="1" x14ac:dyDescent="0.25">
      <c r="A338" s="268"/>
      <c r="B338" s="58" t="s">
        <v>102</v>
      </c>
      <c r="C338" s="58" t="s">
        <v>103</v>
      </c>
      <c r="D338" s="58" t="s">
        <v>104</v>
      </c>
      <c r="E338" s="58" t="s">
        <v>105</v>
      </c>
      <c r="F338" s="58" t="s">
        <v>106</v>
      </c>
      <c r="G338" s="58" t="s">
        <v>107</v>
      </c>
      <c r="H338" s="58" t="s">
        <v>108</v>
      </c>
      <c r="I338" s="58" t="s">
        <v>109</v>
      </c>
      <c r="J338" s="58" t="s">
        <v>110</v>
      </c>
      <c r="K338" s="277"/>
      <c r="L338" s="268"/>
      <c r="M338" s="268"/>
      <c r="N338" s="268"/>
      <c r="O338" s="268"/>
      <c r="P338" s="268"/>
      <c r="Q338" s="268"/>
      <c r="R338" s="268"/>
      <c r="T338" s="104"/>
    </row>
    <row r="339" spans="1:20" ht="15.75" customHeight="1" x14ac:dyDescent="0.25">
      <c r="A339" s="58" t="s">
        <v>56</v>
      </c>
      <c r="B339" s="59">
        <v>52</v>
      </c>
      <c r="C339" s="59"/>
      <c r="D339" s="59"/>
      <c r="E339" s="59"/>
      <c r="F339" s="59"/>
      <c r="G339" s="59"/>
      <c r="H339" s="59"/>
      <c r="I339" s="59"/>
      <c r="J339" s="59"/>
      <c r="K339" s="144"/>
      <c r="L339" s="220"/>
      <c r="M339" s="221"/>
      <c r="N339" s="222"/>
      <c r="O339" s="229"/>
      <c r="P339" s="63">
        <f>B339</f>
        <v>52</v>
      </c>
      <c r="Q339" s="230"/>
      <c r="R339" s="229"/>
      <c r="T339" s="104"/>
    </row>
    <row r="340" spans="1:20" ht="15.75" customHeight="1" x14ac:dyDescent="0.25">
      <c r="A340" s="58" t="s">
        <v>57</v>
      </c>
      <c r="B340" s="59"/>
      <c r="C340" s="59">
        <v>40</v>
      </c>
      <c r="D340" s="59"/>
      <c r="E340" s="59"/>
      <c r="F340" s="59"/>
      <c r="G340" s="59"/>
      <c r="H340" s="59"/>
      <c r="I340" s="59"/>
      <c r="J340" s="59"/>
      <c r="K340" s="144"/>
      <c r="L340" s="223"/>
      <c r="M340" s="129"/>
      <c r="N340" s="224"/>
      <c r="O340" s="67">
        <f>IF(C340=0,"",C340/B339)</f>
        <v>0.76923076923076927</v>
      </c>
      <c r="P340" s="68">
        <v>41</v>
      </c>
      <c r="Q340" s="231">
        <f t="shared" ref="Q340:Q347" si="75">IF(P340=0,"",P340/P339)</f>
        <v>0.78846153846153844</v>
      </c>
      <c r="R340" s="231">
        <f t="shared" ref="R340:R347" si="76">IF(P340=0,"",100%-Q340)</f>
        <v>0.21153846153846156</v>
      </c>
      <c r="T340" s="104"/>
    </row>
    <row r="341" spans="1:20" ht="15.75" customHeight="1" x14ac:dyDescent="0.25">
      <c r="A341" s="58">
        <v>1001</v>
      </c>
      <c r="B341" s="59"/>
      <c r="C341" s="59"/>
      <c r="D341" s="59">
        <v>33</v>
      </c>
      <c r="E341" s="59"/>
      <c r="F341" s="59"/>
      <c r="G341" s="59"/>
      <c r="H341" s="59"/>
      <c r="I341" s="59"/>
      <c r="J341" s="59"/>
      <c r="K341" s="144"/>
      <c r="L341" s="223"/>
      <c r="M341" s="129"/>
      <c r="N341" s="224"/>
      <c r="O341" s="67">
        <f>IF(D341=0,"",D341/C340)</f>
        <v>0.82499999999999996</v>
      </c>
      <c r="P341" s="68">
        <v>38</v>
      </c>
      <c r="Q341" s="231">
        <f t="shared" si="75"/>
        <v>0.92682926829268297</v>
      </c>
      <c r="R341" s="231">
        <f t="shared" si="76"/>
        <v>7.3170731707317027E-2</v>
      </c>
      <c r="T341" s="70">
        <f>P341/P339</f>
        <v>0.73076923076923073</v>
      </c>
    </row>
    <row r="342" spans="1:20" ht="15.75" customHeight="1" x14ac:dyDescent="0.25">
      <c r="A342" s="58">
        <v>1002</v>
      </c>
      <c r="B342" s="59"/>
      <c r="C342" s="59"/>
      <c r="D342" s="59"/>
      <c r="E342" s="59">
        <v>29</v>
      </c>
      <c r="F342" s="59"/>
      <c r="G342" s="59"/>
      <c r="H342" s="59"/>
      <c r="I342" s="59"/>
      <c r="J342" s="59"/>
      <c r="K342" s="144"/>
      <c r="L342" s="223"/>
      <c r="M342" s="129"/>
      <c r="N342" s="224"/>
      <c r="O342" s="67">
        <f>IF(E342=0,"",E342/D341)</f>
        <v>0.87878787878787878</v>
      </c>
      <c r="P342" s="68">
        <v>36</v>
      </c>
      <c r="Q342" s="231">
        <f t="shared" si="75"/>
        <v>0.94736842105263153</v>
      </c>
      <c r="R342" s="231">
        <f t="shared" si="76"/>
        <v>5.2631578947368474E-2</v>
      </c>
      <c r="T342" s="104"/>
    </row>
    <row r="343" spans="1:20" ht="15.75" customHeight="1" x14ac:dyDescent="0.25">
      <c r="A343" s="58">
        <v>1101</v>
      </c>
      <c r="B343" s="59"/>
      <c r="C343" s="59"/>
      <c r="D343" s="59"/>
      <c r="E343" s="59"/>
      <c r="F343" s="59">
        <v>27</v>
      </c>
      <c r="G343" s="59"/>
      <c r="H343" s="59"/>
      <c r="I343" s="59"/>
      <c r="J343" s="59"/>
      <c r="K343" s="144"/>
      <c r="L343" s="223"/>
      <c r="M343" s="129"/>
      <c r="N343" s="224"/>
      <c r="O343" s="67">
        <f>IF(F343=0,"",F343/E342)</f>
        <v>0.93103448275862066</v>
      </c>
      <c r="P343" s="68">
        <v>33</v>
      </c>
      <c r="Q343" s="231">
        <f t="shared" si="75"/>
        <v>0.91666666666666663</v>
      </c>
      <c r="R343" s="231">
        <f t="shared" si="76"/>
        <v>8.333333333333337E-2</v>
      </c>
      <c r="T343" s="104"/>
    </row>
    <row r="344" spans="1:20" ht="15.75" customHeight="1" x14ac:dyDescent="0.25">
      <c r="A344" s="58">
        <v>1102</v>
      </c>
      <c r="B344" s="59"/>
      <c r="C344" s="59"/>
      <c r="D344" s="59"/>
      <c r="E344" s="59"/>
      <c r="F344" s="59"/>
      <c r="G344" s="59">
        <v>27</v>
      </c>
      <c r="H344" s="59"/>
      <c r="I344" s="59"/>
      <c r="J344" s="59"/>
      <c r="K344" s="144"/>
      <c r="L344" s="223"/>
      <c r="M344" s="129"/>
      <c r="N344" s="224"/>
      <c r="O344" s="67">
        <f>IF(G344=0,"",G344/F343)</f>
        <v>1</v>
      </c>
      <c r="P344" s="68">
        <v>32</v>
      </c>
      <c r="Q344" s="231">
        <f t="shared" si="75"/>
        <v>0.96969696969696972</v>
      </c>
      <c r="R344" s="231">
        <f t="shared" si="76"/>
        <v>3.0303030303030276E-2</v>
      </c>
      <c r="T344" s="104"/>
    </row>
    <row r="345" spans="1:20" ht="15.75" customHeight="1" x14ac:dyDescent="0.25">
      <c r="A345" s="58">
        <v>1201</v>
      </c>
      <c r="B345" s="59"/>
      <c r="C345" s="59"/>
      <c r="D345" s="59"/>
      <c r="E345" s="59"/>
      <c r="F345" s="59"/>
      <c r="G345" s="59"/>
      <c r="H345" s="59">
        <v>26</v>
      </c>
      <c r="I345" s="59"/>
      <c r="J345" s="59"/>
      <c r="K345" s="144"/>
      <c r="L345" s="223"/>
      <c r="M345" s="129"/>
      <c r="N345" s="224"/>
      <c r="O345" s="67">
        <f>IF(H345=0,"",H345/G344)</f>
        <v>0.96296296296296291</v>
      </c>
      <c r="P345" s="68">
        <v>33</v>
      </c>
      <c r="Q345" s="231">
        <f t="shared" si="75"/>
        <v>1.03125</v>
      </c>
      <c r="R345" s="231">
        <f t="shared" si="76"/>
        <v>-3.125E-2</v>
      </c>
      <c r="T345" s="104"/>
    </row>
    <row r="346" spans="1:20" ht="15.75" customHeight="1" x14ac:dyDescent="0.25">
      <c r="A346" s="58">
        <v>1202</v>
      </c>
      <c r="B346" s="59"/>
      <c r="C346" s="59"/>
      <c r="D346" s="59"/>
      <c r="E346" s="59"/>
      <c r="F346" s="59"/>
      <c r="G346" s="59"/>
      <c r="H346" s="59"/>
      <c r="I346" s="59">
        <v>26</v>
      </c>
      <c r="J346" s="59"/>
      <c r="K346" s="144">
        <v>1</v>
      </c>
      <c r="L346" s="223"/>
      <c r="M346" s="129"/>
      <c r="N346" s="224"/>
      <c r="O346" s="67">
        <f>IF(I346=0,"",I346/H345)</f>
        <v>1</v>
      </c>
      <c r="P346" s="68">
        <v>33</v>
      </c>
      <c r="Q346" s="231">
        <f t="shared" si="75"/>
        <v>1</v>
      </c>
      <c r="R346" s="231">
        <f t="shared" si="76"/>
        <v>0</v>
      </c>
      <c r="T346" s="104"/>
    </row>
    <row r="347" spans="1:20" ht="15.75" customHeight="1" x14ac:dyDescent="0.25">
      <c r="A347" s="58">
        <v>1301</v>
      </c>
      <c r="B347" s="59"/>
      <c r="C347" s="59"/>
      <c r="D347" s="59"/>
      <c r="E347" s="59"/>
      <c r="F347" s="59"/>
      <c r="G347" s="59"/>
      <c r="H347" s="59"/>
      <c r="I347" s="59"/>
      <c r="J347" s="59">
        <v>26</v>
      </c>
      <c r="K347" s="144">
        <v>22</v>
      </c>
      <c r="L347" s="223"/>
      <c r="M347" s="129"/>
      <c r="N347" s="224"/>
      <c r="O347" s="71">
        <f>IF(J347=0,"",J347/I346)</f>
        <v>1</v>
      </c>
      <c r="P347" s="68">
        <v>31</v>
      </c>
      <c r="Q347" s="71">
        <f t="shared" si="75"/>
        <v>0.93939393939393945</v>
      </c>
      <c r="R347" s="71">
        <f t="shared" si="76"/>
        <v>6.0606060606060552E-2</v>
      </c>
      <c r="T347" s="104"/>
    </row>
    <row r="348" spans="1:20" ht="15.75" customHeight="1" x14ac:dyDescent="0.25">
      <c r="A348" s="58">
        <v>1302</v>
      </c>
      <c r="B348" s="59"/>
      <c r="C348" s="59"/>
      <c r="D348" s="59"/>
      <c r="E348" s="59"/>
      <c r="F348" s="59"/>
      <c r="G348" s="59"/>
      <c r="H348" s="59"/>
      <c r="I348" s="59"/>
      <c r="J348" s="59">
        <v>7</v>
      </c>
      <c r="K348" s="144">
        <v>2</v>
      </c>
      <c r="L348" s="223"/>
      <c r="M348" s="129"/>
      <c r="N348" s="225"/>
      <c r="O348" s="129"/>
      <c r="P348" s="68">
        <v>8</v>
      </c>
      <c r="Q348" s="129"/>
      <c r="R348" s="232"/>
      <c r="T348" s="104"/>
    </row>
    <row r="349" spans="1:20" ht="15.75" customHeight="1" x14ac:dyDescent="0.25">
      <c r="A349" s="58">
        <v>1401</v>
      </c>
      <c r="B349" s="59"/>
      <c r="C349" s="59"/>
      <c r="D349" s="59"/>
      <c r="E349" s="59"/>
      <c r="F349" s="59"/>
      <c r="G349" s="59"/>
      <c r="H349" s="59"/>
      <c r="I349" s="59"/>
      <c r="J349" s="59">
        <v>3</v>
      </c>
      <c r="K349" s="144">
        <v>1</v>
      </c>
      <c r="L349" s="223"/>
      <c r="M349" s="129"/>
      <c r="N349" s="225"/>
      <c r="O349" s="233"/>
      <c r="P349" s="109">
        <v>3</v>
      </c>
      <c r="Q349" s="234"/>
      <c r="R349" s="233"/>
      <c r="T349" s="104"/>
    </row>
    <row r="350" spans="1:20" ht="15.75" customHeight="1" x14ac:dyDescent="0.25">
      <c r="A350" s="58">
        <v>1402</v>
      </c>
      <c r="B350" s="59"/>
      <c r="C350" s="59"/>
      <c r="D350" s="59"/>
      <c r="E350" s="59"/>
      <c r="F350" s="59"/>
      <c r="G350" s="59"/>
      <c r="H350" s="59"/>
      <c r="I350" s="59"/>
      <c r="J350" s="59"/>
      <c r="K350" s="144"/>
      <c r="L350" s="223"/>
      <c r="M350" s="129"/>
      <c r="N350" s="225"/>
      <c r="O350" s="233"/>
      <c r="P350" s="109"/>
      <c r="Q350" s="234"/>
      <c r="R350" s="233"/>
      <c r="T350" s="104"/>
    </row>
    <row r="351" spans="1:20" ht="15.75" customHeight="1" x14ac:dyDescent="0.25">
      <c r="A351" s="58">
        <v>1501</v>
      </c>
      <c r="B351" s="59"/>
      <c r="C351" s="59"/>
      <c r="D351" s="59"/>
      <c r="E351" s="59"/>
      <c r="F351" s="59"/>
      <c r="G351" s="59"/>
      <c r="H351" s="59"/>
      <c r="I351" s="59"/>
      <c r="J351" s="59"/>
      <c r="K351" s="144"/>
      <c r="L351" s="223"/>
      <c r="M351" s="129"/>
      <c r="N351" s="225"/>
      <c r="O351" s="233"/>
      <c r="P351" s="109"/>
      <c r="Q351" s="234"/>
      <c r="R351" s="233"/>
      <c r="T351" s="104"/>
    </row>
    <row r="352" spans="1:20" ht="15.75" customHeight="1" x14ac:dyDescent="0.25">
      <c r="A352" s="58">
        <v>1502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144"/>
      <c r="L352" s="223"/>
      <c r="M352" s="129"/>
      <c r="N352" s="225"/>
      <c r="O352" s="129"/>
      <c r="P352" s="225"/>
      <c r="Q352" s="124"/>
      <c r="R352" s="233"/>
      <c r="T352" s="104"/>
    </row>
    <row r="353" spans="1:20" ht="15.75" customHeight="1" x14ac:dyDescent="0.25">
      <c r="A353" s="58">
        <v>1601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144"/>
      <c r="L353" s="223"/>
      <c r="M353" s="129"/>
      <c r="N353" s="225"/>
      <c r="O353" s="191" t="s">
        <v>83</v>
      </c>
      <c r="P353" s="82">
        <v>26</v>
      </c>
      <c r="Q353" s="111">
        <f>IF(SUM(K346:K349)=0,"",SUM(K346:K349))</f>
        <v>26</v>
      </c>
      <c r="R353" s="193" t="s">
        <v>11</v>
      </c>
      <c r="T353" s="104"/>
    </row>
    <row r="354" spans="1:20" ht="15.75" customHeight="1" x14ac:dyDescent="0.25">
      <c r="A354" s="58">
        <v>1602</v>
      </c>
      <c r="B354" s="59"/>
      <c r="C354" s="59"/>
      <c r="D354" s="59"/>
      <c r="E354" s="59"/>
      <c r="F354" s="59"/>
      <c r="G354" s="59"/>
      <c r="H354" s="59"/>
      <c r="I354" s="59"/>
      <c r="J354" s="59"/>
      <c r="K354" s="144"/>
      <c r="L354" s="223"/>
      <c r="M354" s="129"/>
      <c r="N354" s="225"/>
      <c r="O354" s="192" t="s">
        <v>85</v>
      </c>
      <c r="P354" s="86">
        <f>IF(P353/B339=0,"",P353/B339)</f>
        <v>0.5</v>
      </c>
      <c r="Q354" s="112">
        <f>IF(P353/Q353=0,"",P353/Q353)</f>
        <v>1</v>
      </c>
      <c r="R354" s="194" t="s">
        <v>86</v>
      </c>
      <c r="T354" s="104"/>
    </row>
    <row r="355" spans="1:20" ht="15.75" x14ac:dyDescent="0.25">
      <c r="A355" s="58">
        <v>1701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144"/>
      <c r="L355" s="226"/>
      <c r="M355" s="227"/>
      <c r="N355" s="228"/>
      <c r="O355" s="90"/>
      <c r="P355" s="91"/>
      <c r="Q355" s="91"/>
      <c r="R355" s="113"/>
      <c r="T355" s="104"/>
    </row>
    <row r="356" spans="1:20" ht="18" customHeight="1" x14ac:dyDescent="0.25">
      <c r="A356" s="28"/>
      <c r="B356" s="280" t="s">
        <v>111</v>
      </c>
      <c r="C356" s="280"/>
      <c r="D356" s="280"/>
      <c r="E356" s="280"/>
      <c r="F356" s="280"/>
      <c r="G356" s="280"/>
      <c r="H356" s="280"/>
      <c r="I356" s="280"/>
      <c r="J356" s="280"/>
      <c r="K356" s="93">
        <f>SUM(K339:K352)</f>
        <v>26</v>
      </c>
      <c r="L356" s="94">
        <f>IF(SUM(K346:K347)=0,"",SUM(K346:K347)/B339)</f>
        <v>0.44230769230769229</v>
      </c>
      <c r="M356" s="94">
        <f>IF(K356=0,"",K356/B339)</f>
        <v>0.5</v>
      </c>
      <c r="N356" s="94">
        <f>IF(K347=0,"",M356-L356)</f>
        <v>5.7692307692307709E-2</v>
      </c>
      <c r="O356" s="3"/>
      <c r="P356" s="29"/>
      <c r="Q356" s="22"/>
      <c r="R356" s="3"/>
      <c r="T356" s="104"/>
    </row>
    <row r="357" spans="1:20" ht="12.75" customHeight="1" x14ac:dyDescent="0.2">
      <c r="L357" s="3"/>
      <c r="M357" s="3"/>
      <c r="N357" s="3"/>
      <c r="O357" s="3"/>
    </row>
    <row r="358" spans="1:20" ht="12.75" customHeight="1" x14ac:dyDescent="0.2">
      <c r="L358" s="3"/>
      <c r="M358" s="3"/>
      <c r="N358" s="3"/>
      <c r="O358" s="3"/>
    </row>
    <row r="359" spans="1:20" ht="26.25" customHeight="1" x14ac:dyDescent="0.3">
      <c r="A359" s="209"/>
      <c r="B359" s="294" t="s">
        <v>99</v>
      </c>
      <c r="C359" s="294"/>
      <c r="D359" s="294"/>
      <c r="E359" s="294"/>
      <c r="F359" s="294"/>
      <c r="G359" s="294"/>
      <c r="H359" s="294"/>
      <c r="I359" s="294"/>
      <c r="J359" s="294"/>
      <c r="K359" s="179" t="s">
        <v>57</v>
      </c>
      <c r="L359" s="3"/>
      <c r="M359" s="3"/>
      <c r="N359" s="29"/>
      <c r="O359" s="3"/>
      <c r="P359" s="29"/>
      <c r="Q359" s="29"/>
      <c r="R359" s="29"/>
    </row>
    <row r="360" spans="1:20" ht="20.25" customHeight="1" x14ac:dyDescent="0.2">
      <c r="A360" s="272" t="s">
        <v>10</v>
      </c>
      <c r="B360" s="273" t="s">
        <v>100</v>
      </c>
      <c r="C360" s="274"/>
      <c r="D360" s="274"/>
      <c r="E360" s="274"/>
      <c r="F360" s="274"/>
      <c r="G360" s="274"/>
      <c r="H360" s="274"/>
      <c r="I360" s="274"/>
      <c r="J360" s="275"/>
      <c r="K360" s="276" t="s">
        <v>11</v>
      </c>
      <c r="L360" s="269" t="s">
        <v>3</v>
      </c>
      <c r="M360" s="269" t="s">
        <v>4</v>
      </c>
      <c r="N360" s="278" t="s">
        <v>5</v>
      </c>
      <c r="O360" s="269" t="s">
        <v>6</v>
      </c>
      <c r="P360" s="267" t="s">
        <v>7</v>
      </c>
      <c r="Q360" s="267" t="s">
        <v>8</v>
      </c>
      <c r="R360" s="269" t="s">
        <v>101</v>
      </c>
    </row>
    <row r="361" spans="1:20" ht="15.75" customHeight="1" x14ac:dyDescent="0.25">
      <c r="A361" s="268"/>
      <c r="B361" s="58" t="s">
        <v>102</v>
      </c>
      <c r="C361" s="58" t="s">
        <v>103</v>
      </c>
      <c r="D361" s="58" t="s">
        <v>104</v>
      </c>
      <c r="E361" s="58" t="s">
        <v>105</v>
      </c>
      <c r="F361" s="58" t="s">
        <v>106</v>
      </c>
      <c r="G361" s="58" t="s">
        <v>107</v>
      </c>
      <c r="H361" s="58" t="s">
        <v>108</v>
      </c>
      <c r="I361" s="58" t="s">
        <v>109</v>
      </c>
      <c r="J361" s="58" t="s">
        <v>110</v>
      </c>
      <c r="K361" s="277"/>
      <c r="L361" s="268"/>
      <c r="M361" s="268"/>
      <c r="N361" s="268"/>
      <c r="O361" s="268"/>
      <c r="P361" s="268"/>
      <c r="Q361" s="268"/>
      <c r="R361" s="268"/>
      <c r="T361" s="104"/>
    </row>
    <row r="362" spans="1:20" ht="15.75" customHeight="1" x14ac:dyDescent="0.25">
      <c r="A362" s="58" t="s">
        <v>57</v>
      </c>
      <c r="B362" s="59">
        <v>63</v>
      </c>
      <c r="C362" s="59"/>
      <c r="D362" s="59"/>
      <c r="E362" s="59"/>
      <c r="F362" s="59"/>
      <c r="G362" s="59"/>
      <c r="H362" s="59"/>
      <c r="I362" s="59"/>
      <c r="J362" s="59"/>
      <c r="K362" s="144"/>
      <c r="L362" s="220"/>
      <c r="M362" s="221"/>
      <c r="N362" s="222"/>
      <c r="O362" s="229"/>
      <c r="P362" s="63">
        <f>B362</f>
        <v>63</v>
      </c>
      <c r="Q362" s="230"/>
      <c r="R362" s="229"/>
      <c r="T362" s="104"/>
    </row>
    <row r="363" spans="1:20" ht="15.75" customHeight="1" x14ac:dyDescent="0.25">
      <c r="A363" s="58">
        <v>1001</v>
      </c>
      <c r="B363" s="59"/>
      <c r="C363" s="59">
        <v>52</v>
      </c>
      <c r="D363" s="59"/>
      <c r="E363" s="59"/>
      <c r="F363" s="59"/>
      <c r="G363" s="59"/>
      <c r="H363" s="59"/>
      <c r="I363" s="59"/>
      <c r="J363" s="59"/>
      <c r="K363" s="144"/>
      <c r="L363" s="223"/>
      <c r="M363" s="129"/>
      <c r="N363" s="224"/>
      <c r="O363" s="67">
        <f>IF(C363=0,"",C363/B362)</f>
        <v>0.82539682539682535</v>
      </c>
      <c r="P363" s="68">
        <v>52</v>
      </c>
      <c r="Q363" s="231">
        <f t="shared" ref="Q363:Q370" si="77">IF(P363=0,"",P363/P362)</f>
        <v>0.82539682539682535</v>
      </c>
      <c r="R363" s="231">
        <f t="shared" ref="R363:R370" si="78">IF(P363=0,"",100%-Q363)</f>
        <v>0.17460317460317465</v>
      </c>
      <c r="T363" s="104"/>
    </row>
    <row r="364" spans="1:20" ht="15.75" customHeight="1" x14ac:dyDescent="0.25">
      <c r="A364" s="58">
        <v>1002</v>
      </c>
      <c r="B364" s="59"/>
      <c r="C364" s="59"/>
      <c r="D364" s="59">
        <v>47</v>
      </c>
      <c r="E364" s="59"/>
      <c r="F364" s="59"/>
      <c r="G364" s="59"/>
      <c r="H364" s="59"/>
      <c r="I364" s="59"/>
      <c r="J364" s="59"/>
      <c r="K364" s="144"/>
      <c r="L364" s="223"/>
      <c r="M364" s="129"/>
      <c r="N364" s="224"/>
      <c r="O364" s="67">
        <f>IF(D364=0,"",D364/C363)</f>
        <v>0.90384615384615385</v>
      </c>
      <c r="P364" s="68">
        <v>50</v>
      </c>
      <c r="Q364" s="231">
        <f t="shared" si="77"/>
        <v>0.96153846153846156</v>
      </c>
      <c r="R364" s="231">
        <f t="shared" si="78"/>
        <v>3.8461538461538436E-2</v>
      </c>
      <c r="T364" s="70">
        <f>P364/P362</f>
        <v>0.79365079365079361</v>
      </c>
    </row>
    <row r="365" spans="1:20" ht="15.75" customHeight="1" x14ac:dyDescent="0.25">
      <c r="A365" s="58">
        <v>1101</v>
      </c>
      <c r="B365" s="59"/>
      <c r="C365" s="59"/>
      <c r="D365" s="59"/>
      <c r="E365" s="59">
        <v>44</v>
      </c>
      <c r="F365" s="59"/>
      <c r="G365" s="59"/>
      <c r="H365" s="59"/>
      <c r="I365" s="59"/>
      <c r="J365" s="59"/>
      <c r="K365" s="144"/>
      <c r="L365" s="223"/>
      <c r="M365" s="129"/>
      <c r="N365" s="224"/>
      <c r="O365" s="67">
        <f>IF(E365=0,"",E365/D364)</f>
        <v>0.93617021276595747</v>
      </c>
      <c r="P365" s="68">
        <v>50</v>
      </c>
      <c r="Q365" s="231">
        <f t="shared" si="77"/>
        <v>1</v>
      </c>
      <c r="R365" s="231">
        <f t="shared" si="78"/>
        <v>0</v>
      </c>
      <c r="T365" s="104"/>
    </row>
    <row r="366" spans="1:20" ht="15.75" customHeight="1" x14ac:dyDescent="0.25">
      <c r="A366" s="58">
        <v>1102</v>
      </c>
      <c r="B366" s="59"/>
      <c r="C366" s="59"/>
      <c r="D366" s="59"/>
      <c r="E366" s="59"/>
      <c r="F366" s="59">
        <v>36</v>
      </c>
      <c r="G366" s="59"/>
      <c r="H366" s="59"/>
      <c r="I366" s="59"/>
      <c r="J366" s="59"/>
      <c r="K366" s="144"/>
      <c r="L366" s="223"/>
      <c r="M366" s="129"/>
      <c r="N366" s="224"/>
      <c r="O366" s="67">
        <f>IF(F366=0,"",F366/E365)</f>
        <v>0.81818181818181823</v>
      </c>
      <c r="P366" s="68">
        <v>46</v>
      </c>
      <c r="Q366" s="231">
        <f t="shared" si="77"/>
        <v>0.92</v>
      </c>
      <c r="R366" s="231">
        <f t="shared" si="78"/>
        <v>7.999999999999996E-2</v>
      </c>
      <c r="T366" s="104"/>
    </row>
    <row r="367" spans="1:20" ht="15.75" customHeight="1" x14ac:dyDescent="0.25">
      <c r="A367" s="58">
        <v>1201</v>
      </c>
      <c r="B367" s="59"/>
      <c r="C367" s="59"/>
      <c r="D367" s="59"/>
      <c r="E367" s="59"/>
      <c r="F367" s="59"/>
      <c r="G367" s="59">
        <v>36</v>
      </c>
      <c r="H367" s="59"/>
      <c r="I367" s="59"/>
      <c r="J367" s="59"/>
      <c r="K367" s="144"/>
      <c r="L367" s="223"/>
      <c r="M367" s="129"/>
      <c r="N367" s="224"/>
      <c r="O367" s="67">
        <f>IF(G367=0,"",G367/F366)</f>
        <v>1</v>
      </c>
      <c r="P367" s="68">
        <v>48</v>
      </c>
      <c r="Q367" s="231">
        <f t="shared" si="77"/>
        <v>1.0434782608695652</v>
      </c>
      <c r="R367" s="231">
        <f t="shared" si="78"/>
        <v>-4.3478260869565188E-2</v>
      </c>
      <c r="T367" s="104"/>
    </row>
    <row r="368" spans="1:20" ht="15.75" customHeight="1" x14ac:dyDescent="0.25">
      <c r="A368" s="58">
        <v>1202</v>
      </c>
      <c r="B368" s="59"/>
      <c r="C368" s="59"/>
      <c r="D368" s="59"/>
      <c r="E368" s="59"/>
      <c r="F368" s="59"/>
      <c r="G368" s="59"/>
      <c r="H368" s="59">
        <v>36</v>
      </c>
      <c r="I368" s="59"/>
      <c r="J368" s="59"/>
      <c r="K368" s="144"/>
      <c r="L368" s="223"/>
      <c r="M368" s="129"/>
      <c r="N368" s="224"/>
      <c r="O368" s="67">
        <f>IF(H368=0,"",H368/G367)</f>
        <v>1</v>
      </c>
      <c r="P368" s="68">
        <v>46</v>
      </c>
      <c r="Q368" s="231">
        <f t="shared" si="77"/>
        <v>0.95833333333333337</v>
      </c>
      <c r="R368" s="231">
        <f t="shared" si="78"/>
        <v>4.166666666666663E-2</v>
      </c>
      <c r="T368" s="104"/>
    </row>
    <row r="369" spans="1:20" ht="15.75" customHeight="1" x14ac:dyDescent="0.25">
      <c r="A369" s="58">
        <v>1301</v>
      </c>
      <c r="B369" s="59"/>
      <c r="C369" s="59"/>
      <c r="D369" s="59"/>
      <c r="E369" s="59"/>
      <c r="F369" s="59"/>
      <c r="G369" s="59"/>
      <c r="H369" s="59"/>
      <c r="I369" s="59">
        <v>35</v>
      </c>
      <c r="J369" s="59"/>
      <c r="K369" s="144"/>
      <c r="L369" s="223"/>
      <c r="M369" s="129"/>
      <c r="N369" s="224"/>
      <c r="O369" s="67">
        <f>IF(I369=0,"",I369/H368)</f>
        <v>0.97222222222222221</v>
      </c>
      <c r="P369" s="68">
        <v>45</v>
      </c>
      <c r="Q369" s="231">
        <f t="shared" si="77"/>
        <v>0.97826086956521741</v>
      </c>
      <c r="R369" s="231">
        <f t="shared" si="78"/>
        <v>2.1739130434782594E-2</v>
      </c>
      <c r="T369" s="104"/>
    </row>
    <row r="370" spans="1:20" ht="15.75" customHeight="1" x14ac:dyDescent="0.25">
      <c r="A370" s="58">
        <v>1302</v>
      </c>
      <c r="B370" s="59"/>
      <c r="C370" s="59"/>
      <c r="D370" s="59"/>
      <c r="E370" s="59"/>
      <c r="F370" s="59"/>
      <c r="G370" s="59"/>
      <c r="H370" s="59"/>
      <c r="I370" s="59"/>
      <c r="J370" s="59">
        <v>35</v>
      </c>
      <c r="K370" s="144">
        <v>33</v>
      </c>
      <c r="L370" s="223"/>
      <c r="M370" s="129"/>
      <c r="N370" s="224"/>
      <c r="O370" s="71">
        <f>IF(J370=0,"",J370/I369)</f>
        <v>1</v>
      </c>
      <c r="P370" s="68">
        <v>44</v>
      </c>
      <c r="Q370" s="71">
        <f t="shared" si="77"/>
        <v>0.97777777777777775</v>
      </c>
      <c r="R370" s="71">
        <f t="shared" si="78"/>
        <v>2.2222222222222254E-2</v>
      </c>
      <c r="T370" s="104"/>
    </row>
    <row r="371" spans="1:20" ht="15.75" customHeight="1" x14ac:dyDescent="0.25">
      <c r="A371" s="58">
        <v>1401</v>
      </c>
      <c r="B371" s="59"/>
      <c r="C371" s="59"/>
      <c r="D371" s="59"/>
      <c r="E371" s="59"/>
      <c r="F371" s="59"/>
      <c r="G371" s="59"/>
      <c r="H371" s="59"/>
      <c r="I371" s="59"/>
      <c r="J371" s="59">
        <v>7</v>
      </c>
      <c r="K371" s="144">
        <v>3</v>
      </c>
      <c r="L371" s="223"/>
      <c r="M371" s="129"/>
      <c r="N371" s="225"/>
      <c r="O371" s="129"/>
      <c r="P371" s="68">
        <v>10</v>
      </c>
      <c r="Q371" s="129"/>
      <c r="R371" s="232"/>
      <c r="T371" s="104"/>
    </row>
    <row r="372" spans="1:20" ht="15.75" customHeight="1" x14ac:dyDescent="0.25">
      <c r="A372" s="58">
        <v>1402</v>
      </c>
      <c r="B372" s="59"/>
      <c r="C372" s="59"/>
      <c r="D372" s="59"/>
      <c r="E372" s="59"/>
      <c r="F372" s="59"/>
      <c r="G372" s="59"/>
      <c r="H372" s="59"/>
      <c r="I372" s="59"/>
      <c r="J372" s="59">
        <v>3</v>
      </c>
      <c r="K372" s="144">
        <v>1</v>
      </c>
      <c r="L372" s="223"/>
      <c r="M372" s="129"/>
      <c r="N372" s="225"/>
      <c r="O372" s="233"/>
      <c r="P372" s="109">
        <v>4</v>
      </c>
      <c r="Q372" s="234"/>
      <c r="R372" s="233"/>
      <c r="T372" s="104"/>
    </row>
    <row r="373" spans="1:20" ht="15.75" customHeight="1" x14ac:dyDescent="0.25">
      <c r="A373" s="58">
        <v>1501</v>
      </c>
      <c r="B373" s="59"/>
      <c r="C373" s="59"/>
      <c r="D373" s="59"/>
      <c r="E373" s="59"/>
      <c r="F373" s="59"/>
      <c r="G373" s="59"/>
      <c r="H373" s="59"/>
      <c r="I373" s="59"/>
      <c r="J373" s="59">
        <v>2</v>
      </c>
      <c r="K373" s="144">
        <v>1</v>
      </c>
      <c r="L373" s="223"/>
      <c r="M373" s="129"/>
      <c r="N373" s="225"/>
      <c r="O373" s="233"/>
      <c r="P373" s="109">
        <v>2</v>
      </c>
      <c r="Q373" s="234"/>
      <c r="R373" s="233"/>
      <c r="T373" s="104"/>
    </row>
    <row r="374" spans="1:20" ht="15.75" customHeight="1" x14ac:dyDescent="0.25">
      <c r="A374" s="58">
        <v>1502</v>
      </c>
      <c r="B374" s="59"/>
      <c r="C374" s="59"/>
      <c r="D374" s="59"/>
      <c r="E374" s="59"/>
      <c r="F374" s="59"/>
      <c r="G374" s="59"/>
      <c r="H374" s="59"/>
      <c r="I374" s="59"/>
      <c r="J374" s="59"/>
      <c r="K374" s="144"/>
      <c r="L374" s="223"/>
      <c r="M374" s="129"/>
      <c r="N374" s="225"/>
      <c r="O374" s="233"/>
      <c r="P374" s="109"/>
      <c r="Q374" s="234"/>
      <c r="R374" s="233"/>
      <c r="T374" s="104"/>
    </row>
    <row r="375" spans="1:20" ht="15.75" customHeight="1" x14ac:dyDescent="0.25">
      <c r="A375" s="58">
        <v>1601</v>
      </c>
      <c r="B375" s="59"/>
      <c r="C375" s="59"/>
      <c r="D375" s="59"/>
      <c r="E375" s="59"/>
      <c r="F375" s="59"/>
      <c r="G375" s="59"/>
      <c r="H375" s="59"/>
      <c r="I375" s="59"/>
      <c r="J375" s="59"/>
      <c r="K375" s="144"/>
      <c r="L375" s="223"/>
      <c r="M375" s="129"/>
      <c r="N375" s="225"/>
      <c r="O375" s="129"/>
      <c r="P375" s="225"/>
      <c r="Q375" s="124"/>
      <c r="R375" s="233"/>
      <c r="T375" s="104"/>
    </row>
    <row r="376" spans="1:20" ht="15.75" customHeight="1" x14ac:dyDescent="0.25">
      <c r="A376" s="58">
        <v>1602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144"/>
      <c r="L376" s="223"/>
      <c r="M376" s="129"/>
      <c r="N376" s="225"/>
      <c r="O376" s="191" t="s">
        <v>83</v>
      </c>
      <c r="P376" s="82">
        <v>38</v>
      </c>
      <c r="Q376" s="111">
        <f>K379</f>
        <v>38</v>
      </c>
      <c r="R376" s="193" t="s">
        <v>11</v>
      </c>
      <c r="T376" s="104"/>
    </row>
    <row r="377" spans="1:20" ht="15.75" customHeight="1" x14ac:dyDescent="0.25">
      <c r="A377" s="58">
        <v>1701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144"/>
      <c r="L377" s="223"/>
      <c r="M377" s="129"/>
      <c r="N377" s="225"/>
      <c r="O377" s="192" t="s">
        <v>85</v>
      </c>
      <c r="P377" s="86">
        <f>IF(P376/B362=0,"",P376/B362)</f>
        <v>0.60317460317460314</v>
      </c>
      <c r="Q377" s="112">
        <f>IF(P376/Q376=0,"",P376/Q376)</f>
        <v>1</v>
      </c>
      <c r="R377" s="194" t="s">
        <v>86</v>
      </c>
      <c r="T377" s="104"/>
    </row>
    <row r="378" spans="1:20" ht="15.75" customHeight="1" x14ac:dyDescent="0.25">
      <c r="A378" s="58">
        <v>1702</v>
      </c>
      <c r="B378" s="59"/>
      <c r="C378" s="59"/>
      <c r="D378" s="59"/>
      <c r="E378" s="59"/>
      <c r="F378" s="59"/>
      <c r="G378" s="59"/>
      <c r="H378" s="59"/>
      <c r="I378" s="59"/>
      <c r="J378" s="59"/>
      <c r="K378" s="144"/>
      <c r="L378" s="226"/>
      <c r="M378" s="227"/>
      <c r="N378" s="228"/>
      <c r="O378" s="90"/>
      <c r="P378" s="91"/>
      <c r="Q378" s="91"/>
      <c r="R378" s="113"/>
      <c r="T378" s="104"/>
    </row>
    <row r="379" spans="1:20" ht="18" customHeight="1" x14ac:dyDescent="0.25">
      <c r="A379" s="28"/>
      <c r="B379" s="280" t="s">
        <v>111</v>
      </c>
      <c r="C379" s="280"/>
      <c r="D379" s="280"/>
      <c r="E379" s="280"/>
      <c r="F379" s="280"/>
      <c r="G379" s="280"/>
      <c r="H379" s="280"/>
      <c r="I379" s="280"/>
      <c r="J379" s="280"/>
      <c r="K379" s="93">
        <f>SUM(K362:K375)</f>
        <v>38</v>
      </c>
      <c r="L379" s="94">
        <f>IF(SUM(K369:K370)=0,"",SUM(K369:K370)/B362)</f>
        <v>0.52380952380952384</v>
      </c>
      <c r="M379" s="94">
        <f>IF(K379=0,"",K379/B362)</f>
        <v>0.60317460317460314</v>
      </c>
      <c r="N379" s="94">
        <f>IF(K370=0,"",M379-L379)</f>
        <v>7.9365079365079305E-2</v>
      </c>
      <c r="O379" s="3"/>
      <c r="P379" s="29"/>
      <c r="Q379" s="22"/>
      <c r="R379" s="3"/>
      <c r="T379" s="104"/>
    </row>
    <row r="380" spans="1:20" ht="12.75" customHeight="1" x14ac:dyDescent="0.2">
      <c r="L380" s="3"/>
      <c r="M380" s="3"/>
      <c r="N380" s="3"/>
      <c r="O380" s="3"/>
    </row>
    <row r="381" spans="1:20" ht="12.75" customHeight="1" x14ac:dyDescent="0.2">
      <c r="L381" s="3"/>
      <c r="M381" s="3"/>
      <c r="N381" s="3"/>
      <c r="O381" s="3"/>
      <c r="S381" s="29"/>
      <c r="T381" s="22"/>
    </row>
    <row r="382" spans="1:20" ht="26.25" customHeight="1" x14ac:dyDescent="0.3">
      <c r="A382" s="209"/>
      <c r="B382" s="294" t="s">
        <v>99</v>
      </c>
      <c r="C382" s="294"/>
      <c r="D382" s="294"/>
      <c r="E382" s="294"/>
      <c r="F382" s="294"/>
      <c r="G382" s="294"/>
      <c r="H382" s="294"/>
      <c r="I382" s="294"/>
      <c r="J382" s="294"/>
      <c r="K382" s="179" t="s">
        <v>69</v>
      </c>
      <c r="L382" s="3"/>
      <c r="M382" s="3"/>
      <c r="N382" s="29"/>
      <c r="O382" s="3"/>
      <c r="P382" s="29"/>
      <c r="Q382" s="29"/>
      <c r="R382" s="29"/>
    </row>
    <row r="383" spans="1:20" ht="20.25" customHeight="1" x14ac:dyDescent="0.2">
      <c r="A383" s="272" t="s">
        <v>10</v>
      </c>
      <c r="B383" s="273" t="s">
        <v>100</v>
      </c>
      <c r="C383" s="274"/>
      <c r="D383" s="274"/>
      <c r="E383" s="274"/>
      <c r="F383" s="274"/>
      <c r="G383" s="274"/>
      <c r="H383" s="274"/>
      <c r="I383" s="274"/>
      <c r="J383" s="275"/>
      <c r="K383" s="276" t="s">
        <v>11</v>
      </c>
      <c r="L383" s="269" t="s">
        <v>3</v>
      </c>
      <c r="M383" s="269" t="s">
        <v>4</v>
      </c>
      <c r="N383" s="278" t="s">
        <v>5</v>
      </c>
      <c r="O383" s="269" t="s">
        <v>6</v>
      </c>
      <c r="P383" s="267" t="s">
        <v>7</v>
      </c>
      <c r="Q383" s="267" t="s">
        <v>8</v>
      </c>
      <c r="R383" s="269" t="s">
        <v>101</v>
      </c>
    </row>
    <row r="384" spans="1:20" ht="15.75" x14ac:dyDescent="0.25">
      <c r="A384" s="268"/>
      <c r="B384" s="58" t="s">
        <v>102</v>
      </c>
      <c r="C384" s="58" t="s">
        <v>103</v>
      </c>
      <c r="D384" s="58" t="s">
        <v>104</v>
      </c>
      <c r="E384" s="58" t="s">
        <v>105</v>
      </c>
      <c r="F384" s="58" t="s">
        <v>106</v>
      </c>
      <c r="G384" s="58" t="s">
        <v>107</v>
      </c>
      <c r="H384" s="58" t="s">
        <v>108</v>
      </c>
      <c r="I384" s="58" t="s">
        <v>109</v>
      </c>
      <c r="J384" s="58" t="s">
        <v>110</v>
      </c>
      <c r="K384" s="277"/>
      <c r="L384" s="268"/>
      <c r="M384" s="268"/>
      <c r="N384" s="268"/>
      <c r="O384" s="268"/>
      <c r="P384" s="268"/>
      <c r="Q384" s="268"/>
      <c r="R384" s="268"/>
      <c r="T384" s="104"/>
    </row>
    <row r="385" spans="1:20" ht="15.75" customHeight="1" x14ac:dyDescent="0.25">
      <c r="A385" s="58">
        <v>1001</v>
      </c>
      <c r="B385" s="59">
        <v>63</v>
      </c>
      <c r="C385" s="59"/>
      <c r="D385" s="59"/>
      <c r="E385" s="59"/>
      <c r="F385" s="59"/>
      <c r="G385" s="59"/>
      <c r="H385" s="59"/>
      <c r="I385" s="59"/>
      <c r="J385" s="59"/>
      <c r="K385" s="144"/>
      <c r="L385" s="220"/>
      <c r="M385" s="221"/>
      <c r="N385" s="222"/>
      <c r="O385" s="229"/>
      <c r="P385" s="63">
        <f>B385</f>
        <v>63</v>
      </c>
      <c r="Q385" s="230"/>
      <c r="R385" s="229"/>
      <c r="T385" s="104"/>
    </row>
    <row r="386" spans="1:20" ht="15.75" customHeight="1" x14ac:dyDescent="0.25">
      <c r="A386" s="58">
        <v>1002</v>
      </c>
      <c r="B386" s="59"/>
      <c r="C386" s="59">
        <v>43</v>
      </c>
      <c r="D386" s="59"/>
      <c r="E386" s="59"/>
      <c r="F386" s="59"/>
      <c r="G386" s="59"/>
      <c r="H386" s="59"/>
      <c r="I386" s="59"/>
      <c r="J386" s="59"/>
      <c r="K386" s="144"/>
      <c r="L386" s="223"/>
      <c r="M386" s="129"/>
      <c r="N386" s="224"/>
      <c r="O386" s="67">
        <f>IF(C386=0,"",C386/B385)</f>
        <v>0.68253968253968256</v>
      </c>
      <c r="P386" s="68">
        <v>43</v>
      </c>
      <c r="Q386" s="231">
        <f t="shared" ref="Q386:Q393" si="79">IF(P386=0,"",P386/P385)</f>
        <v>0.68253968253968256</v>
      </c>
      <c r="R386" s="231">
        <f t="shared" ref="R386:R393" si="80">IF(P386=0,"",100%-Q386)</f>
        <v>0.31746031746031744</v>
      </c>
      <c r="T386" s="104"/>
    </row>
    <row r="387" spans="1:20" ht="15.75" customHeight="1" x14ac:dyDescent="0.25">
      <c r="A387" s="58">
        <v>1101</v>
      </c>
      <c r="B387" s="59"/>
      <c r="C387" s="59"/>
      <c r="D387" s="59">
        <v>33</v>
      </c>
      <c r="E387" s="59"/>
      <c r="F387" s="59"/>
      <c r="G387" s="59"/>
      <c r="H387" s="59"/>
      <c r="I387" s="59"/>
      <c r="J387" s="59"/>
      <c r="K387" s="144"/>
      <c r="L387" s="223"/>
      <c r="M387" s="129"/>
      <c r="N387" s="224"/>
      <c r="O387" s="67">
        <f>IF(D387=0,"",D387/C386)</f>
        <v>0.76744186046511631</v>
      </c>
      <c r="P387" s="68">
        <v>40</v>
      </c>
      <c r="Q387" s="231">
        <f t="shared" si="79"/>
        <v>0.93023255813953487</v>
      </c>
      <c r="R387" s="231">
        <f t="shared" si="80"/>
        <v>6.9767441860465129E-2</v>
      </c>
      <c r="T387" s="70">
        <f>P387/P385</f>
        <v>0.63492063492063489</v>
      </c>
    </row>
    <row r="388" spans="1:20" ht="15.75" customHeight="1" x14ac:dyDescent="0.25">
      <c r="A388" s="58">
        <v>1102</v>
      </c>
      <c r="B388" s="59"/>
      <c r="C388" s="59"/>
      <c r="D388" s="59"/>
      <c r="E388" s="59">
        <v>25</v>
      </c>
      <c r="F388" s="59"/>
      <c r="G388" s="59"/>
      <c r="H388" s="59"/>
      <c r="I388" s="59"/>
      <c r="J388" s="59"/>
      <c r="K388" s="144"/>
      <c r="L388" s="223"/>
      <c r="M388" s="129"/>
      <c r="N388" s="224"/>
      <c r="O388" s="67">
        <f>IF(E388=0,"",E388/D387)</f>
        <v>0.75757575757575757</v>
      </c>
      <c r="P388" s="68">
        <v>36</v>
      </c>
      <c r="Q388" s="231">
        <f t="shared" si="79"/>
        <v>0.9</v>
      </c>
      <c r="R388" s="231">
        <f t="shared" si="80"/>
        <v>9.9999999999999978E-2</v>
      </c>
      <c r="T388" s="104"/>
    </row>
    <row r="389" spans="1:20" ht="15.75" customHeight="1" x14ac:dyDescent="0.25">
      <c r="A389" s="58">
        <v>1201</v>
      </c>
      <c r="B389" s="59"/>
      <c r="C389" s="59"/>
      <c r="D389" s="59"/>
      <c r="E389" s="59"/>
      <c r="F389" s="59">
        <v>25</v>
      </c>
      <c r="G389" s="59"/>
      <c r="H389" s="59"/>
      <c r="I389" s="59"/>
      <c r="J389" s="59"/>
      <c r="K389" s="144"/>
      <c r="L389" s="223"/>
      <c r="M389" s="129"/>
      <c r="N389" s="224"/>
      <c r="O389" s="67">
        <f>IF(F389=0,"",F389/E388)</f>
        <v>1</v>
      </c>
      <c r="P389" s="68">
        <v>33</v>
      </c>
      <c r="Q389" s="231">
        <f t="shared" si="79"/>
        <v>0.91666666666666663</v>
      </c>
      <c r="R389" s="231">
        <f t="shared" si="80"/>
        <v>8.333333333333337E-2</v>
      </c>
      <c r="T389" s="104"/>
    </row>
    <row r="390" spans="1:20" ht="15.75" customHeight="1" x14ac:dyDescent="0.25">
      <c r="A390" s="58">
        <v>1202</v>
      </c>
      <c r="B390" s="59"/>
      <c r="C390" s="59"/>
      <c r="D390" s="59"/>
      <c r="E390" s="59"/>
      <c r="F390" s="59"/>
      <c r="G390" s="59">
        <v>25</v>
      </c>
      <c r="H390" s="59"/>
      <c r="I390" s="59"/>
      <c r="J390" s="59"/>
      <c r="K390" s="144"/>
      <c r="L390" s="223"/>
      <c r="M390" s="129"/>
      <c r="N390" s="224"/>
      <c r="O390" s="67">
        <f>IF(G390=0,"",G390/F389)</f>
        <v>1</v>
      </c>
      <c r="P390" s="68">
        <v>33</v>
      </c>
      <c r="Q390" s="231">
        <f t="shared" si="79"/>
        <v>1</v>
      </c>
      <c r="R390" s="231">
        <f t="shared" si="80"/>
        <v>0</v>
      </c>
      <c r="T390" s="104"/>
    </row>
    <row r="391" spans="1:20" ht="15.75" customHeight="1" x14ac:dyDescent="0.25">
      <c r="A391" s="58">
        <v>1301</v>
      </c>
      <c r="B391" s="59"/>
      <c r="C391" s="59"/>
      <c r="D391" s="59"/>
      <c r="E391" s="59"/>
      <c r="F391" s="59"/>
      <c r="G391" s="59"/>
      <c r="H391" s="59">
        <v>24</v>
      </c>
      <c r="I391" s="59"/>
      <c r="J391" s="59"/>
      <c r="K391" s="144"/>
      <c r="L391" s="223"/>
      <c r="M391" s="129"/>
      <c r="N391" s="224"/>
      <c r="O391" s="67">
        <f>IF(H391=0,"",H391/G390)</f>
        <v>0.96</v>
      </c>
      <c r="P391" s="68">
        <v>31</v>
      </c>
      <c r="Q391" s="231">
        <f t="shared" si="79"/>
        <v>0.93939393939393945</v>
      </c>
      <c r="R391" s="231">
        <f t="shared" si="80"/>
        <v>6.0606060606060552E-2</v>
      </c>
      <c r="T391" s="104"/>
    </row>
    <row r="392" spans="1:20" ht="15.75" customHeight="1" x14ac:dyDescent="0.25">
      <c r="A392" s="58">
        <v>1302</v>
      </c>
      <c r="B392" s="59"/>
      <c r="C392" s="59"/>
      <c r="D392" s="59"/>
      <c r="E392" s="59"/>
      <c r="F392" s="59"/>
      <c r="G392" s="59"/>
      <c r="H392" s="59"/>
      <c r="I392" s="59">
        <v>22</v>
      </c>
      <c r="J392" s="59"/>
      <c r="K392" s="144">
        <v>1</v>
      </c>
      <c r="L392" s="223"/>
      <c r="M392" s="129"/>
      <c r="N392" s="224"/>
      <c r="O392" s="67">
        <f>IF(I392=0,"",I392/H391)</f>
        <v>0.91666666666666663</v>
      </c>
      <c r="P392" s="68">
        <v>29</v>
      </c>
      <c r="Q392" s="231">
        <f t="shared" si="79"/>
        <v>0.93548387096774188</v>
      </c>
      <c r="R392" s="231">
        <f t="shared" si="80"/>
        <v>6.4516129032258118E-2</v>
      </c>
      <c r="T392" s="104"/>
    </row>
    <row r="393" spans="1:20" ht="15.75" customHeight="1" x14ac:dyDescent="0.25">
      <c r="A393" s="58">
        <v>1401</v>
      </c>
      <c r="B393" s="59"/>
      <c r="C393" s="59"/>
      <c r="D393" s="59"/>
      <c r="E393" s="59"/>
      <c r="F393" s="59"/>
      <c r="G393" s="59"/>
      <c r="H393" s="59"/>
      <c r="I393" s="59"/>
      <c r="J393" s="59">
        <v>21</v>
      </c>
      <c r="K393" s="144">
        <v>14</v>
      </c>
      <c r="L393" s="223"/>
      <c r="M393" s="129"/>
      <c r="N393" s="224"/>
      <c r="O393" s="71">
        <f>IF(J393=0,"",J393/I392)</f>
        <v>0.95454545454545459</v>
      </c>
      <c r="P393" s="68">
        <v>30</v>
      </c>
      <c r="Q393" s="71">
        <f t="shared" si="79"/>
        <v>1.0344827586206897</v>
      </c>
      <c r="R393" s="71">
        <f t="shared" si="80"/>
        <v>-3.4482758620689724E-2</v>
      </c>
      <c r="T393" s="104"/>
    </row>
    <row r="394" spans="1:20" ht="15.75" customHeight="1" x14ac:dyDescent="0.25">
      <c r="A394" s="58">
        <v>1402</v>
      </c>
      <c r="B394" s="59"/>
      <c r="C394" s="59"/>
      <c r="D394" s="59"/>
      <c r="E394" s="59"/>
      <c r="F394" s="59"/>
      <c r="G394" s="59"/>
      <c r="H394" s="59"/>
      <c r="I394" s="59"/>
      <c r="J394" s="59">
        <v>14</v>
      </c>
      <c r="K394" s="144">
        <v>5</v>
      </c>
      <c r="L394" s="223"/>
      <c r="M394" s="129"/>
      <c r="N394" s="225"/>
      <c r="O394" s="129"/>
      <c r="P394" s="68">
        <v>16</v>
      </c>
      <c r="Q394" s="129"/>
      <c r="R394" s="232"/>
      <c r="T394" s="104"/>
    </row>
    <row r="395" spans="1:20" ht="15.75" customHeight="1" x14ac:dyDescent="0.25">
      <c r="A395" s="58">
        <v>1501</v>
      </c>
      <c r="B395" s="59"/>
      <c r="C395" s="59"/>
      <c r="D395" s="59"/>
      <c r="E395" s="59"/>
      <c r="F395" s="59"/>
      <c r="G395" s="59"/>
      <c r="H395" s="59"/>
      <c r="I395" s="59"/>
      <c r="J395" s="59">
        <v>4</v>
      </c>
      <c r="K395" s="144">
        <v>5</v>
      </c>
      <c r="L395" s="223"/>
      <c r="M395" s="129"/>
      <c r="N395" s="225"/>
      <c r="O395" s="233"/>
      <c r="P395" s="109">
        <v>9</v>
      </c>
      <c r="Q395" s="234"/>
      <c r="R395" s="233"/>
      <c r="T395" s="104"/>
    </row>
    <row r="396" spans="1:20" ht="15.75" customHeight="1" x14ac:dyDescent="0.25">
      <c r="A396" s="58">
        <v>1502</v>
      </c>
      <c r="B396" s="59"/>
      <c r="C396" s="59"/>
      <c r="D396" s="59"/>
      <c r="E396" s="59"/>
      <c r="F396" s="59"/>
      <c r="G396" s="59"/>
      <c r="H396" s="59"/>
      <c r="I396" s="59"/>
      <c r="J396" s="59">
        <v>4</v>
      </c>
      <c r="K396" s="144">
        <v>1</v>
      </c>
      <c r="L396" s="223"/>
      <c r="M396" s="129"/>
      <c r="N396" s="225"/>
      <c r="O396" s="233"/>
      <c r="P396" s="109">
        <v>4</v>
      </c>
      <c r="Q396" s="234"/>
      <c r="R396" s="233"/>
      <c r="T396" s="104"/>
    </row>
    <row r="397" spans="1:20" ht="15.75" customHeight="1" x14ac:dyDescent="0.25">
      <c r="A397" s="58">
        <v>1601</v>
      </c>
      <c r="B397" s="59"/>
      <c r="C397" s="59"/>
      <c r="D397" s="59"/>
      <c r="E397" s="59"/>
      <c r="F397" s="59"/>
      <c r="G397" s="59"/>
      <c r="H397" s="59"/>
      <c r="I397" s="59"/>
      <c r="J397" s="59">
        <v>2</v>
      </c>
      <c r="K397" s="144">
        <v>2</v>
      </c>
      <c r="L397" s="223"/>
      <c r="M397" s="129"/>
      <c r="N397" s="225"/>
      <c r="O397" s="233"/>
      <c r="P397" s="109">
        <v>2</v>
      </c>
      <c r="Q397" s="234"/>
      <c r="R397" s="233"/>
      <c r="T397" s="104"/>
    </row>
    <row r="398" spans="1:20" ht="15.75" customHeight="1" x14ac:dyDescent="0.25">
      <c r="A398" s="58">
        <v>1602</v>
      </c>
      <c r="B398" s="59"/>
      <c r="C398" s="59"/>
      <c r="D398" s="59"/>
      <c r="E398" s="59"/>
      <c r="F398" s="59"/>
      <c r="G398" s="59"/>
      <c r="H398" s="59"/>
      <c r="I398" s="59"/>
      <c r="J398" s="59"/>
      <c r="K398" s="144"/>
      <c r="L398" s="223"/>
      <c r="M398" s="129"/>
      <c r="N398" s="225"/>
      <c r="O398" s="129"/>
      <c r="P398" s="225"/>
      <c r="Q398" s="124"/>
      <c r="R398" s="233"/>
      <c r="T398" s="104"/>
    </row>
    <row r="399" spans="1:20" ht="15.75" customHeight="1" x14ac:dyDescent="0.25">
      <c r="A399" s="58">
        <v>1701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144"/>
      <c r="L399" s="223"/>
      <c r="M399" s="129"/>
      <c r="N399" s="225"/>
      <c r="O399" s="191" t="s">
        <v>83</v>
      </c>
      <c r="P399" s="82">
        <v>28</v>
      </c>
      <c r="Q399" s="111">
        <f>K402</f>
        <v>28</v>
      </c>
      <c r="R399" s="193" t="s">
        <v>11</v>
      </c>
      <c r="T399" s="104"/>
    </row>
    <row r="400" spans="1:20" ht="15.75" customHeight="1" x14ac:dyDescent="0.25">
      <c r="A400" s="58">
        <v>1702</v>
      </c>
      <c r="B400" s="59"/>
      <c r="C400" s="59"/>
      <c r="D400" s="59"/>
      <c r="E400" s="59"/>
      <c r="F400" s="59"/>
      <c r="G400" s="59"/>
      <c r="H400" s="59"/>
      <c r="I400" s="59"/>
      <c r="J400" s="59"/>
      <c r="K400" s="144"/>
      <c r="L400" s="223"/>
      <c r="M400" s="129"/>
      <c r="N400" s="225"/>
      <c r="O400" s="192" t="s">
        <v>85</v>
      </c>
      <c r="P400" s="86">
        <f>IF(P399/B385=0,"",P399/B385)</f>
        <v>0.44444444444444442</v>
      </c>
      <c r="Q400" s="112">
        <f>IF(P399/Q399=0,"",P399/Q399)</f>
        <v>1</v>
      </c>
      <c r="R400" s="194" t="s">
        <v>86</v>
      </c>
      <c r="T400" s="104"/>
    </row>
    <row r="401" spans="1:20" ht="15.75" customHeight="1" x14ac:dyDescent="0.25">
      <c r="A401" s="58">
        <v>1801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144"/>
      <c r="L401" s="226"/>
      <c r="M401" s="227"/>
      <c r="N401" s="228"/>
      <c r="O401" s="90"/>
      <c r="P401" s="91"/>
      <c r="Q401" s="91"/>
      <c r="R401" s="113"/>
      <c r="T401" s="104"/>
    </row>
    <row r="402" spans="1:20" ht="18" customHeight="1" x14ac:dyDescent="0.25">
      <c r="A402" s="28"/>
      <c r="B402" s="280" t="s">
        <v>111</v>
      </c>
      <c r="C402" s="280"/>
      <c r="D402" s="280"/>
      <c r="E402" s="280"/>
      <c r="F402" s="280"/>
      <c r="G402" s="280"/>
      <c r="H402" s="280"/>
      <c r="I402" s="280"/>
      <c r="J402" s="280"/>
      <c r="K402" s="93">
        <f>SUM(K385:K398)</f>
        <v>28</v>
      </c>
      <c r="L402" s="94">
        <f>IF(SUM(K392:K393)=0,"",SUM(K392:K393)/B385)</f>
        <v>0.23809523809523808</v>
      </c>
      <c r="M402" s="94">
        <f>IF(K402=0,"",K402/B385)</f>
        <v>0.44444444444444442</v>
      </c>
      <c r="N402" s="94">
        <f>IF(K393=0,"",M402-L402)</f>
        <v>0.20634920634920634</v>
      </c>
      <c r="O402" s="3"/>
      <c r="P402" s="29"/>
      <c r="Q402" s="22"/>
      <c r="R402" s="3"/>
      <c r="T402" s="104"/>
    </row>
    <row r="403" spans="1:20" ht="12.75" customHeight="1" x14ac:dyDescent="0.2">
      <c r="A403" s="28"/>
      <c r="B403" s="29"/>
      <c r="C403" s="29"/>
      <c r="D403" s="29"/>
      <c r="E403" s="29"/>
      <c r="F403" s="29"/>
      <c r="G403" s="29"/>
      <c r="H403" s="29"/>
      <c r="I403" s="29"/>
      <c r="J403" s="29"/>
      <c r="K403" s="184"/>
      <c r="L403" s="3"/>
      <c r="M403" s="3"/>
      <c r="N403" s="29"/>
      <c r="O403" s="3"/>
      <c r="P403" s="121"/>
      <c r="Q403" s="14"/>
      <c r="R403" s="3"/>
      <c r="S403" s="29"/>
      <c r="T403" s="29"/>
    </row>
    <row r="404" spans="1:20" ht="12.75" customHeight="1" x14ac:dyDescent="0.2">
      <c r="A404" s="28"/>
      <c r="B404" s="29"/>
      <c r="C404" s="29"/>
      <c r="D404" s="29"/>
      <c r="E404" s="29"/>
      <c r="F404" s="29"/>
      <c r="G404" s="29"/>
      <c r="H404" s="29"/>
      <c r="I404" s="29"/>
      <c r="J404" s="29"/>
      <c r="K404" s="184"/>
      <c r="L404" s="3"/>
      <c r="M404" s="3"/>
      <c r="N404" s="3"/>
      <c r="O404" s="3"/>
      <c r="P404" s="29"/>
      <c r="Q404" s="22"/>
      <c r="R404" s="3"/>
      <c r="S404" s="29"/>
      <c r="T404" s="29"/>
    </row>
    <row r="405" spans="1:20" ht="26.25" customHeight="1" x14ac:dyDescent="0.3">
      <c r="A405" s="209"/>
      <c r="B405" s="294" t="s">
        <v>99</v>
      </c>
      <c r="C405" s="294"/>
      <c r="D405" s="294"/>
      <c r="E405" s="294"/>
      <c r="F405" s="294"/>
      <c r="G405" s="294"/>
      <c r="H405" s="294"/>
      <c r="I405" s="294"/>
      <c r="J405" s="294"/>
      <c r="K405" s="179" t="s">
        <v>70</v>
      </c>
      <c r="L405" s="3"/>
      <c r="M405" s="3"/>
      <c r="N405" s="29"/>
      <c r="O405" s="3"/>
      <c r="P405" s="29"/>
      <c r="Q405" s="29"/>
      <c r="R405" s="29"/>
    </row>
    <row r="406" spans="1:20" ht="20.25" customHeight="1" x14ac:dyDescent="0.2">
      <c r="A406" s="272" t="s">
        <v>10</v>
      </c>
      <c r="B406" s="273" t="s">
        <v>100</v>
      </c>
      <c r="C406" s="274"/>
      <c r="D406" s="274"/>
      <c r="E406" s="274"/>
      <c r="F406" s="274"/>
      <c r="G406" s="274"/>
      <c r="H406" s="274"/>
      <c r="I406" s="274"/>
      <c r="J406" s="275"/>
      <c r="K406" s="276" t="s">
        <v>11</v>
      </c>
      <c r="L406" s="269" t="s">
        <v>3</v>
      </c>
      <c r="M406" s="269" t="s">
        <v>4</v>
      </c>
      <c r="N406" s="278" t="s">
        <v>5</v>
      </c>
      <c r="O406" s="269" t="s">
        <v>6</v>
      </c>
      <c r="P406" s="267" t="s">
        <v>7</v>
      </c>
      <c r="Q406" s="267" t="s">
        <v>8</v>
      </c>
      <c r="R406" s="269" t="s">
        <v>101</v>
      </c>
    </row>
    <row r="407" spans="1:20" ht="15.75" customHeight="1" x14ac:dyDescent="0.25">
      <c r="A407" s="268"/>
      <c r="B407" s="58" t="s">
        <v>102</v>
      </c>
      <c r="C407" s="58" t="s">
        <v>103</v>
      </c>
      <c r="D407" s="58" t="s">
        <v>104</v>
      </c>
      <c r="E407" s="58" t="s">
        <v>105</v>
      </c>
      <c r="F407" s="58" t="s">
        <v>106</v>
      </c>
      <c r="G407" s="58" t="s">
        <v>107</v>
      </c>
      <c r="H407" s="58" t="s">
        <v>108</v>
      </c>
      <c r="I407" s="58" t="s">
        <v>109</v>
      </c>
      <c r="J407" s="58" t="s">
        <v>110</v>
      </c>
      <c r="K407" s="277"/>
      <c r="L407" s="268"/>
      <c r="M407" s="268"/>
      <c r="N407" s="268"/>
      <c r="O407" s="268"/>
      <c r="P407" s="268"/>
      <c r="Q407" s="268"/>
      <c r="R407" s="268"/>
      <c r="T407" s="104"/>
    </row>
    <row r="408" spans="1:20" ht="15.75" customHeight="1" x14ac:dyDescent="0.25">
      <c r="A408" s="58">
        <v>1002</v>
      </c>
      <c r="B408" s="59">
        <v>69</v>
      </c>
      <c r="C408" s="59"/>
      <c r="D408" s="59"/>
      <c r="E408" s="59"/>
      <c r="F408" s="59"/>
      <c r="G408" s="59"/>
      <c r="H408" s="59"/>
      <c r="I408" s="59"/>
      <c r="J408" s="59"/>
      <c r="K408" s="144"/>
      <c r="L408" s="220"/>
      <c r="M408" s="221"/>
      <c r="N408" s="222"/>
      <c r="O408" s="229"/>
      <c r="P408" s="63">
        <f>B408</f>
        <v>69</v>
      </c>
      <c r="Q408" s="230"/>
      <c r="R408" s="229"/>
      <c r="T408" s="104"/>
    </row>
    <row r="409" spans="1:20" ht="15.75" customHeight="1" x14ac:dyDescent="0.25">
      <c r="A409" s="58">
        <v>1101</v>
      </c>
      <c r="B409" s="59"/>
      <c r="C409" s="59">
        <v>57</v>
      </c>
      <c r="D409" s="59"/>
      <c r="E409" s="59"/>
      <c r="F409" s="59"/>
      <c r="G409" s="59"/>
      <c r="H409" s="59"/>
      <c r="I409" s="59"/>
      <c r="J409" s="59"/>
      <c r="K409" s="144"/>
      <c r="L409" s="223"/>
      <c r="M409" s="129"/>
      <c r="N409" s="224"/>
      <c r="O409" s="67">
        <f>IF(C409=0,"",C409/B408)</f>
        <v>0.82608695652173914</v>
      </c>
      <c r="P409" s="68">
        <v>58</v>
      </c>
      <c r="Q409" s="231">
        <f t="shared" ref="Q409:Q416" si="81">IF(P409=0,"",P409/P408)</f>
        <v>0.84057971014492749</v>
      </c>
      <c r="R409" s="231">
        <f t="shared" ref="R409:R416" si="82">IF(P409=0,"",100%-Q409)</f>
        <v>0.15942028985507251</v>
      </c>
      <c r="T409" s="104"/>
    </row>
    <row r="410" spans="1:20" ht="15.75" customHeight="1" x14ac:dyDescent="0.25">
      <c r="A410" s="58">
        <v>1102</v>
      </c>
      <c r="B410" s="59"/>
      <c r="C410" s="59"/>
      <c r="D410" s="59">
        <v>49</v>
      </c>
      <c r="E410" s="59"/>
      <c r="F410" s="59"/>
      <c r="G410" s="59"/>
      <c r="H410" s="59"/>
      <c r="I410" s="59"/>
      <c r="J410" s="59"/>
      <c r="K410" s="144"/>
      <c r="L410" s="223"/>
      <c r="M410" s="129"/>
      <c r="N410" s="224"/>
      <c r="O410" s="67">
        <f>IF(D410=0,"",D410/C409)</f>
        <v>0.85964912280701755</v>
      </c>
      <c r="P410" s="68">
        <v>53</v>
      </c>
      <c r="Q410" s="231">
        <f t="shared" si="81"/>
        <v>0.91379310344827591</v>
      </c>
      <c r="R410" s="231">
        <f t="shared" si="82"/>
        <v>8.6206896551724088E-2</v>
      </c>
      <c r="T410" s="70">
        <f>P410/P408</f>
        <v>0.76811594202898548</v>
      </c>
    </row>
    <row r="411" spans="1:20" ht="15.75" customHeight="1" x14ac:dyDescent="0.25">
      <c r="A411" s="58">
        <v>1201</v>
      </c>
      <c r="B411" s="59"/>
      <c r="C411" s="59"/>
      <c r="D411" s="59"/>
      <c r="E411" s="59">
        <v>42</v>
      </c>
      <c r="F411" s="59"/>
      <c r="G411" s="59"/>
      <c r="H411" s="59"/>
      <c r="I411" s="59"/>
      <c r="J411" s="59"/>
      <c r="K411" s="144"/>
      <c r="L411" s="223"/>
      <c r="M411" s="129"/>
      <c r="N411" s="224"/>
      <c r="O411" s="67">
        <f>IF(E411=0,"",E411/D410)</f>
        <v>0.8571428571428571</v>
      </c>
      <c r="P411" s="68">
        <v>53</v>
      </c>
      <c r="Q411" s="231">
        <f t="shared" si="81"/>
        <v>1</v>
      </c>
      <c r="R411" s="231">
        <f t="shared" si="82"/>
        <v>0</v>
      </c>
      <c r="T411" s="104"/>
    </row>
    <row r="412" spans="1:20" ht="15.75" customHeight="1" x14ac:dyDescent="0.25">
      <c r="A412" s="58">
        <v>1202</v>
      </c>
      <c r="B412" s="59"/>
      <c r="C412" s="59"/>
      <c r="D412" s="59"/>
      <c r="E412" s="59"/>
      <c r="F412" s="59">
        <v>34</v>
      </c>
      <c r="G412" s="59"/>
      <c r="H412" s="59"/>
      <c r="I412" s="59"/>
      <c r="J412" s="59"/>
      <c r="K412" s="144"/>
      <c r="L412" s="223"/>
      <c r="M412" s="129"/>
      <c r="N412" s="224"/>
      <c r="O412" s="67">
        <f>IF(F412=0,"",F412/E411)</f>
        <v>0.80952380952380953</v>
      </c>
      <c r="P412" s="68">
        <v>51</v>
      </c>
      <c r="Q412" s="231">
        <f t="shared" si="81"/>
        <v>0.96226415094339623</v>
      </c>
      <c r="R412" s="231">
        <f t="shared" si="82"/>
        <v>3.7735849056603765E-2</v>
      </c>
      <c r="T412" s="104"/>
    </row>
    <row r="413" spans="1:20" ht="15.75" customHeight="1" x14ac:dyDescent="0.25">
      <c r="A413" s="58">
        <v>1301</v>
      </c>
      <c r="B413" s="59"/>
      <c r="C413" s="59"/>
      <c r="D413" s="59"/>
      <c r="E413" s="59"/>
      <c r="F413" s="59"/>
      <c r="G413" s="59">
        <v>33</v>
      </c>
      <c r="H413" s="59"/>
      <c r="I413" s="59"/>
      <c r="J413" s="59"/>
      <c r="K413" s="144"/>
      <c r="L413" s="223"/>
      <c r="M413" s="129"/>
      <c r="N413" s="224"/>
      <c r="O413" s="67">
        <f>IF(G413=0,"",G413/F412)</f>
        <v>0.97058823529411764</v>
      </c>
      <c r="P413" s="68">
        <v>49</v>
      </c>
      <c r="Q413" s="231">
        <f t="shared" si="81"/>
        <v>0.96078431372549022</v>
      </c>
      <c r="R413" s="231">
        <f t="shared" si="82"/>
        <v>3.9215686274509776E-2</v>
      </c>
      <c r="T413" s="104"/>
    </row>
    <row r="414" spans="1:20" ht="15.75" customHeight="1" x14ac:dyDescent="0.25">
      <c r="A414" s="58">
        <v>1302</v>
      </c>
      <c r="B414" s="59"/>
      <c r="C414" s="59"/>
      <c r="D414" s="59"/>
      <c r="E414" s="59"/>
      <c r="F414" s="59"/>
      <c r="G414" s="59"/>
      <c r="H414" s="59">
        <v>33</v>
      </c>
      <c r="I414" s="59"/>
      <c r="J414" s="59"/>
      <c r="K414" s="144"/>
      <c r="L414" s="223"/>
      <c r="M414" s="129"/>
      <c r="N414" s="224"/>
      <c r="O414" s="67">
        <f>IF(H414=0,"",H414/G413)</f>
        <v>1</v>
      </c>
      <c r="P414" s="68">
        <v>48</v>
      </c>
      <c r="Q414" s="231">
        <f t="shared" si="81"/>
        <v>0.97959183673469385</v>
      </c>
      <c r="R414" s="231">
        <f t="shared" si="82"/>
        <v>2.0408163265306145E-2</v>
      </c>
      <c r="T414" s="104"/>
    </row>
    <row r="415" spans="1:20" ht="15.75" customHeight="1" x14ac:dyDescent="0.25">
      <c r="A415" s="58">
        <v>1401</v>
      </c>
      <c r="B415" s="59"/>
      <c r="C415" s="59"/>
      <c r="D415" s="59"/>
      <c r="E415" s="59"/>
      <c r="F415" s="59"/>
      <c r="G415" s="59"/>
      <c r="H415" s="59"/>
      <c r="I415" s="59">
        <v>33</v>
      </c>
      <c r="J415" s="59"/>
      <c r="K415" s="144"/>
      <c r="L415" s="223"/>
      <c r="M415" s="129"/>
      <c r="N415" s="224"/>
      <c r="O415" s="67">
        <f>IF(I415=0,"",I415/H414)</f>
        <v>1</v>
      </c>
      <c r="P415" s="68">
        <v>47</v>
      </c>
      <c r="Q415" s="231">
        <f t="shared" si="81"/>
        <v>0.97916666666666663</v>
      </c>
      <c r="R415" s="231">
        <f t="shared" si="82"/>
        <v>2.083333333333337E-2</v>
      </c>
      <c r="T415" s="104"/>
    </row>
    <row r="416" spans="1:20" ht="15.75" customHeight="1" x14ac:dyDescent="0.25">
      <c r="A416" s="58">
        <v>1402</v>
      </c>
      <c r="B416" s="59"/>
      <c r="C416" s="59"/>
      <c r="D416" s="59"/>
      <c r="E416" s="59"/>
      <c r="F416" s="59"/>
      <c r="G416" s="59"/>
      <c r="H416" s="59"/>
      <c r="I416" s="59"/>
      <c r="J416" s="59">
        <v>33</v>
      </c>
      <c r="K416" s="144">
        <v>11</v>
      </c>
      <c r="L416" s="223"/>
      <c r="M416" s="129"/>
      <c r="N416" s="224"/>
      <c r="O416" s="71">
        <f>IF(J416=0,"",J416/I415)</f>
        <v>1</v>
      </c>
      <c r="P416" s="68">
        <v>46</v>
      </c>
      <c r="Q416" s="71">
        <f t="shared" si="81"/>
        <v>0.97872340425531912</v>
      </c>
      <c r="R416" s="71">
        <f t="shared" si="82"/>
        <v>2.1276595744680882E-2</v>
      </c>
      <c r="T416" s="104"/>
    </row>
    <row r="417" spans="1:20" ht="15.75" customHeight="1" x14ac:dyDescent="0.25">
      <c r="A417" s="58">
        <v>1501</v>
      </c>
      <c r="B417" s="59"/>
      <c r="C417" s="59"/>
      <c r="D417" s="59"/>
      <c r="E417" s="59"/>
      <c r="F417" s="59"/>
      <c r="G417" s="59"/>
      <c r="H417" s="59"/>
      <c r="I417" s="59"/>
      <c r="J417" s="59">
        <v>12</v>
      </c>
      <c r="K417" s="144">
        <v>12</v>
      </c>
      <c r="L417" s="223"/>
      <c r="M417" s="129"/>
      <c r="N417" s="225"/>
      <c r="O417" s="129"/>
      <c r="P417" s="68">
        <v>23</v>
      </c>
      <c r="Q417" s="129"/>
      <c r="R417" s="232"/>
      <c r="T417" s="104"/>
    </row>
    <row r="418" spans="1:20" ht="15.75" customHeight="1" x14ac:dyDescent="0.25">
      <c r="A418" s="58">
        <v>1502</v>
      </c>
      <c r="B418" s="59"/>
      <c r="C418" s="59"/>
      <c r="D418" s="59"/>
      <c r="E418" s="59"/>
      <c r="F418" s="59"/>
      <c r="G418" s="59"/>
      <c r="H418" s="59"/>
      <c r="I418" s="59"/>
      <c r="J418" s="59">
        <v>8</v>
      </c>
      <c r="K418" s="144">
        <v>3</v>
      </c>
      <c r="L418" s="223"/>
      <c r="M418" s="129"/>
      <c r="N418" s="225"/>
      <c r="O418" s="233"/>
      <c r="P418" s="109">
        <v>12</v>
      </c>
      <c r="Q418" s="234"/>
      <c r="R418" s="233"/>
      <c r="T418" s="104"/>
    </row>
    <row r="419" spans="1:20" ht="15.75" customHeight="1" x14ac:dyDescent="0.25">
      <c r="A419" s="58">
        <v>1601</v>
      </c>
      <c r="B419" s="59"/>
      <c r="C419" s="59"/>
      <c r="D419" s="59"/>
      <c r="E419" s="59"/>
      <c r="F419" s="59"/>
      <c r="G419" s="59"/>
      <c r="H419" s="59"/>
      <c r="I419" s="59"/>
      <c r="J419" s="59">
        <v>8</v>
      </c>
      <c r="K419" s="144">
        <v>5</v>
      </c>
      <c r="L419" s="223"/>
      <c r="M419" s="129"/>
      <c r="N419" s="225"/>
      <c r="O419" s="233"/>
      <c r="P419" s="109">
        <v>8</v>
      </c>
      <c r="Q419" s="234"/>
      <c r="R419" s="233"/>
      <c r="T419" s="104"/>
    </row>
    <row r="420" spans="1:20" ht="15.75" customHeight="1" x14ac:dyDescent="0.25">
      <c r="A420" s="58">
        <v>1602</v>
      </c>
      <c r="B420" s="59"/>
      <c r="C420" s="59"/>
      <c r="D420" s="59"/>
      <c r="E420" s="59"/>
      <c r="F420" s="59"/>
      <c r="G420" s="59"/>
      <c r="H420" s="59"/>
      <c r="I420" s="59"/>
      <c r="J420" s="59">
        <v>2</v>
      </c>
      <c r="K420" s="144">
        <v>1</v>
      </c>
      <c r="L420" s="223"/>
      <c r="M420" s="129"/>
      <c r="N420" s="225"/>
      <c r="O420" s="233"/>
      <c r="P420" s="109">
        <v>2</v>
      </c>
      <c r="Q420" s="234"/>
      <c r="R420" s="233"/>
      <c r="T420" s="104"/>
    </row>
    <row r="421" spans="1:20" ht="15.75" customHeight="1" x14ac:dyDescent="0.25">
      <c r="A421" s="58">
        <v>1701</v>
      </c>
      <c r="B421" s="59"/>
      <c r="C421" s="59"/>
      <c r="D421" s="59"/>
      <c r="E421" s="59"/>
      <c r="F421" s="59"/>
      <c r="G421" s="59"/>
      <c r="H421" s="59"/>
      <c r="I421" s="59"/>
      <c r="J421" s="59"/>
      <c r="K421" s="144"/>
      <c r="L421" s="223"/>
      <c r="M421" s="129"/>
      <c r="N421" s="225"/>
      <c r="O421" s="129"/>
      <c r="P421" s="225"/>
      <c r="Q421" s="124"/>
      <c r="R421" s="233"/>
      <c r="T421" s="104"/>
    </row>
    <row r="422" spans="1:20" ht="15.75" customHeight="1" x14ac:dyDescent="0.25">
      <c r="A422" s="58">
        <v>1702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144"/>
      <c r="L422" s="223"/>
      <c r="M422" s="129"/>
      <c r="N422" s="225"/>
      <c r="O422" s="191" t="s">
        <v>83</v>
      </c>
      <c r="P422" s="82">
        <v>32</v>
      </c>
      <c r="Q422" s="111">
        <f>K425</f>
        <v>32</v>
      </c>
      <c r="R422" s="193" t="s">
        <v>11</v>
      </c>
      <c r="T422" s="104"/>
    </row>
    <row r="423" spans="1:20" ht="15.75" customHeight="1" x14ac:dyDescent="0.25">
      <c r="A423" s="58">
        <v>1801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144"/>
      <c r="L423" s="223"/>
      <c r="M423" s="129"/>
      <c r="N423" s="225"/>
      <c r="O423" s="192" t="s">
        <v>85</v>
      </c>
      <c r="P423" s="86">
        <f>IF(P422/B408=0,"",P422/B408)</f>
        <v>0.46376811594202899</v>
      </c>
      <c r="Q423" s="112">
        <f>IF(P422/Q422=0,"",P422/Q422)</f>
        <v>1</v>
      </c>
      <c r="R423" s="194" t="s">
        <v>86</v>
      </c>
      <c r="T423" s="104"/>
    </row>
    <row r="424" spans="1:20" ht="15.75" customHeight="1" x14ac:dyDescent="0.25">
      <c r="A424" s="58">
        <v>1802</v>
      </c>
      <c r="B424" s="59"/>
      <c r="C424" s="59"/>
      <c r="D424" s="59"/>
      <c r="E424" s="59"/>
      <c r="F424" s="59"/>
      <c r="G424" s="59"/>
      <c r="H424" s="59"/>
      <c r="I424" s="59"/>
      <c r="J424" s="59"/>
      <c r="K424" s="144"/>
      <c r="L424" s="226"/>
      <c r="M424" s="227"/>
      <c r="N424" s="228"/>
      <c r="O424" s="90"/>
      <c r="P424" s="91"/>
      <c r="Q424" s="91"/>
      <c r="R424" s="113"/>
      <c r="T424" s="104"/>
    </row>
    <row r="425" spans="1:20" ht="18" customHeight="1" x14ac:dyDescent="0.25">
      <c r="A425" s="28"/>
      <c r="B425" s="280" t="s">
        <v>111</v>
      </c>
      <c r="C425" s="280"/>
      <c r="D425" s="280"/>
      <c r="E425" s="280"/>
      <c r="F425" s="280"/>
      <c r="G425" s="280"/>
      <c r="H425" s="280"/>
      <c r="I425" s="280"/>
      <c r="J425" s="280"/>
      <c r="K425" s="93">
        <f>SUM(K408:K421)</f>
        <v>32</v>
      </c>
      <c r="L425" s="94">
        <f>IF(SUM(K415:K416)=0,"",SUM(K415:K416)/B408)</f>
        <v>0.15942028985507245</v>
      </c>
      <c r="M425" s="94">
        <f>IF(K425=0,"",K425/B408)</f>
        <v>0.46376811594202899</v>
      </c>
      <c r="N425" s="94">
        <f>IF(K416=0,"",M425-L425)</f>
        <v>0.30434782608695654</v>
      </c>
      <c r="O425" s="3"/>
      <c r="P425" s="29"/>
      <c r="Q425" s="22"/>
      <c r="R425" s="3"/>
      <c r="T425" s="104"/>
    </row>
    <row r="426" spans="1:20" ht="12.75" customHeight="1" x14ac:dyDescent="0.2">
      <c r="A426" s="28"/>
      <c r="B426" s="29"/>
      <c r="C426" s="29"/>
      <c r="D426" s="29"/>
      <c r="E426" s="29"/>
      <c r="F426" s="29"/>
      <c r="G426" s="29"/>
      <c r="H426" s="29"/>
      <c r="I426" s="29"/>
      <c r="J426" s="29"/>
      <c r="K426" s="184"/>
      <c r="L426" s="3"/>
      <c r="M426" s="3"/>
      <c r="N426" s="29"/>
      <c r="O426" s="3"/>
      <c r="P426" s="29"/>
      <c r="Q426" s="22"/>
      <c r="R426" s="3"/>
      <c r="S426" s="29"/>
      <c r="T426" s="37"/>
    </row>
    <row r="427" spans="1:20" ht="12.75" customHeight="1" x14ac:dyDescent="0.2">
      <c r="A427" s="28"/>
      <c r="B427" s="29"/>
      <c r="C427" s="29"/>
      <c r="D427" s="29"/>
      <c r="E427" s="29"/>
      <c r="F427" s="29"/>
      <c r="G427" s="29"/>
      <c r="H427" s="29"/>
      <c r="I427" s="29"/>
      <c r="J427" s="29"/>
      <c r="K427" s="184"/>
      <c r="L427" s="3"/>
      <c r="M427" s="3"/>
      <c r="N427" s="29"/>
      <c r="O427" s="3"/>
      <c r="P427" s="29"/>
      <c r="Q427" s="22"/>
      <c r="R427" s="3"/>
      <c r="S427" s="29"/>
      <c r="T427" s="37"/>
    </row>
    <row r="428" spans="1:20" ht="26.25" x14ac:dyDescent="0.3">
      <c r="A428" s="209"/>
      <c r="B428" s="294" t="s">
        <v>99</v>
      </c>
      <c r="C428" s="294"/>
      <c r="D428" s="294"/>
      <c r="E428" s="294"/>
      <c r="F428" s="294"/>
      <c r="G428" s="294"/>
      <c r="H428" s="294"/>
      <c r="I428" s="294"/>
      <c r="J428" s="294"/>
      <c r="K428" s="179" t="s">
        <v>73</v>
      </c>
      <c r="L428" s="3"/>
      <c r="M428" s="3"/>
      <c r="N428" s="29"/>
      <c r="O428" s="3"/>
      <c r="P428" s="29"/>
      <c r="Q428" s="29"/>
      <c r="R428" s="29"/>
    </row>
    <row r="429" spans="1:20" ht="20.25" x14ac:dyDescent="0.2">
      <c r="A429" s="272" t="s">
        <v>10</v>
      </c>
      <c r="B429" s="273" t="s">
        <v>100</v>
      </c>
      <c r="C429" s="274"/>
      <c r="D429" s="274"/>
      <c r="E429" s="274"/>
      <c r="F429" s="274"/>
      <c r="G429" s="274"/>
      <c r="H429" s="274"/>
      <c r="I429" s="274"/>
      <c r="J429" s="275"/>
      <c r="K429" s="276" t="s">
        <v>11</v>
      </c>
      <c r="L429" s="269" t="s">
        <v>3</v>
      </c>
      <c r="M429" s="269" t="s">
        <v>4</v>
      </c>
      <c r="N429" s="278" t="s">
        <v>5</v>
      </c>
      <c r="O429" s="269" t="s">
        <v>6</v>
      </c>
      <c r="P429" s="267" t="s">
        <v>7</v>
      </c>
      <c r="Q429" s="267" t="s">
        <v>8</v>
      </c>
      <c r="R429" s="269" t="s">
        <v>101</v>
      </c>
    </row>
    <row r="430" spans="1:20" ht="15.75" x14ac:dyDescent="0.25">
      <c r="A430" s="268"/>
      <c r="B430" s="58" t="s">
        <v>102</v>
      </c>
      <c r="C430" s="58" t="s">
        <v>103</v>
      </c>
      <c r="D430" s="58" t="s">
        <v>104</v>
      </c>
      <c r="E430" s="58" t="s">
        <v>105</v>
      </c>
      <c r="F430" s="58" t="s">
        <v>106</v>
      </c>
      <c r="G430" s="58" t="s">
        <v>107</v>
      </c>
      <c r="H430" s="58" t="s">
        <v>108</v>
      </c>
      <c r="I430" s="58" t="s">
        <v>109</v>
      </c>
      <c r="J430" s="58" t="s">
        <v>110</v>
      </c>
      <c r="K430" s="277"/>
      <c r="L430" s="268"/>
      <c r="M430" s="268"/>
      <c r="N430" s="268"/>
      <c r="O430" s="268"/>
      <c r="P430" s="268"/>
      <c r="Q430" s="268"/>
      <c r="R430" s="268"/>
      <c r="T430" s="104"/>
    </row>
    <row r="431" spans="1:20" ht="15.75" customHeight="1" x14ac:dyDescent="0.25">
      <c r="A431" s="58">
        <v>1101</v>
      </c>
      <c r="B431" s="59">
        <v>67</v>
      </c>
      <c r="C431" s="59"/>
      <c r="D431" s="59"/>
      <c r="E431" s="59"/>
      <c r="F431" s="59"/>
      <c r="G431" s="59"/>
      <c r="H431" s="59"/>
      <c r="I431" s="59"/>
      <c r="J431" s="59"/>
      <c r="K431" s="144"/>
      <c r="L431" s="220"/>
      <c r="M431" s="221"/>
      <c r="N431" s="222"/>
      <c r="O431" s="229"/>
      <c r="P431" s="63">
        <f>B431</f>
        <v>67</v>
      </c>
      <c r="Q431" s="230"/>
      <c r="R431" s="229"/>
      <c r="T431" s="104"/>
    </row>
    <row r="432" spans="1:20" ht="15.75" customHeight="1" x14ac:dyDescent="0.25">
      <c r="A432" s="58">
        <v>1102</v>
      </c>
      <c r="B432" s="59"/>
      <c r="C432" s="59">
        <v>51</v>
      </c>
      <c r="D432" s="59"/>
      <c r="E432" s="59"/>
      <c r="F432" s="59"/>
      <c r="G432" s="59"/>
      <c r="H432" s="59"/>
      <c r="I432" s="59"/>
      <c r="J432" s="59"/>
      <c r="K432" s="144"/>
      <c r="L432" s="223"/>
      <c r="M432" s="129"/>
      <c r="N432" s="224"/>
      <c r="O432" s="67">
        <f>IF(C432=0,"",C432/B431)</f>
        <v>0.76119402985074625</v>
      </c>
      <c r="P432" s="68">
        <v>51</v>
      </c>
      <c r="Q432" s="231">
        <f t="shared" ref="Q432:Q439" si="83">IF(P432=0,"",P432/P431)</f>
        <v>0.76119402985074625</v>
      </c>
      <c r="R432" s="231">
        <f t="shared" ref="R432:R439" si="84">IF(P432=0,"",100%-Q432)</f>
        <v>0.23880597014925375</v>
      </c>
      <c r="T432" s="104"/>
    </row>
    <row r="433" spans="1:20" ht="15.75" customHeight="1" x14ac:dyDescent="0.25">
      <c r="A433" s="58">
        <v>1201</v>
      </c>
      <c r="B433" s="59"/>
      <c r="C433" s="59"/>
      <c r="D433" s="59">
        <v>43</v>
      </c>
      <c r="E433" s="59"/>
      <c r="F433" s="59"/>
      <c r="G433" s="59"/>
      <c r="H433" s="59"/>
      <c r="I433" s="59"/>
      <c r="J433" s="59"/>
      <c r="K433" s="144"/>
      <c r="L433" s="223"/>
      <c r="M433" s="129"/>
      <c r="N433" s="224"/>
      <c r="O433" s="67">
        <f>IF(D433=0,"",D433/C432)</f>
        <v>0.84313725490196079</v>
      </c>
      <c r="P433" s="68">
        <v>51</v>
      </c>
      <c r="Q433" s="231">
        <f t="shared" si="83"/>
        <v>1</v>
      </c>
      <c r="R433" s="231">
        <f t="shared" si="84"/>
        <v>0</v>
      </c>
      <c r="T433" s="70">
        <f>P433/P431</f>
        <v>0.76119402985074625</v>
      </c>
    </row>
    <row r="434" spans="1:20" ht="15.75" customHeight="1" x14ac:dyDescent="0.25">
      <c r="A434" s="58">
        <v>1202</v>
      </c>
      <c r="B434" s="59"/>
      <c r="C434" s="59"/>
      <c r="D434" s="59"/>
      <c r="E434" s="59">
        <v>31</v>
      </c>
      <c r="F434" s="59"/>
      <c r="G434" s="59"/>
      <c r="H434" s="59"/>
      <c r="I434" s="59"/>
      <c r="J434" s="59"/>
      <c r="K434" s="144"/>
      <c r="L434" s="223"/>
      <c r="M434" s="129"/>
      <c r="N434" s="224"/>
      <c r="O434" s="67">
        <f>IF(E434=0,"",E434/D433)</f>
        <v>0.72093023255813948</v>
      </c>
      <c r="P434" s="68">
        <v>47</v>
      </c>
      <c r="Q434" s="231">
        <f t="shared" si="83"/>
        <v>0.92156862745098034</v>
      </c>
      <c r="R434" s="231">
        <f t="shared" si="84"/>
        <v>7.8431372549019662E-2</v>
      </c>
      <c r="T434" s="104"/>
    </row>
    <row r="435" spans="1:20" ht="15.75" customHeight="1" x14ac:dyDescent="0.25">
      <c r="A435" s="58">
        <v>1301</v>
      </c>
      <c r="B435" s="59"/>
      <c r="C435" s="59"/>
      <c r="D435" s="59"/>
      <c r="E435" s="59"/>
      <c r="F435" s="59">
        <v>24</v>
      </c>
      <c r="G435" s="59"/>
      <c r="H435" s="59"/>
      <c r="I435" s="59"/>
      <c r="J435" s="59"/>
      <c r="K435" s="144"/>
      <c r="L435" s="223"/>
      <c r="M435" s="129"/>
      <c r="N435" s="224"/>
      <c r="O435" s="67">
        <f>IF(F435=0,"",F435/E434)</f>
        <v>0.77419354838709675</v>
      </c>
      <c r="P435" s="68">
        <v>46</v>
      </c>
      <c r="Q435" s="231">
        <f t="shared" si="83"/>
        <v>0.97872340425531912</v>
      </c>
      <c r="R435" s="231">
        <f t="shared" si="84"/>
        <v>2.1276595744680882E-2</v>
      </c>
      <c r="T435" s="104"/>
    </row>
    <row r="436" spans="1:20" ht="15.75" customHeight="1" x14ac:dyDescent="0.25">
      <c r="A436" s="58">
        <v>1302</v>
      </c>
      <c r="B436" s="59"/>
      <c r="C436" s="59"/>
      <c r="D436" s="59"/>
      <c r="E436" s="59"/>
      <c r="F436" s="59"/>
      <c r="G436" s="59">
        <v>22</v>
      </c>
      <c r="H436" s="59"/>
      <c r="I436" s="59"/>
      <c r="J436" s="59"/>
      <c r="K436" s="144"/>
      <c r="L436" s="223"/>
      <c r="M436" s="129"/>
      <c r="N436" s="224"/>
      <c r="O436" s="67">
        <f>IF(G436=0,"",G436/F435)</f>
        <v>0.91666666666666663</v>
      </c>
      <c r="P436" s="68">
        <v>41</v>
      </c>
      <c r="Q436" s="231">
        <f t="shared" si="83"/>
        <v>0.89130434782608692</v>
      </c>
      <c r="R436" s="231">
        <f t="shared" si="84"/>
        <v>0.10869565217391308</v>
      </c>
      <c r="T436" s="104"/>
    </row>
    <row r="437" spans="1:20" ht="15.75" customHeight="1" x14ac:dyDescent="0.25">
      <c r="A437" s="58">
        <v>1401</v>
      </c>
      <c r="B437" s="59"/>
      <c r="C437" s="59"/>
      <c r="D437" s="59"/>
      <c r="E437" s="59"/>
      <c r="F437" s="59"/>
      <c r="G437" s="59"/>
      <c r="H437" s="59">
        <v>22</v>
      </c>
      <c r="I437" s="59"/>
      <c r="J437" s="59"/>
      <c r="K437" s="144"/>
      <c r="L437" s="223"/>
      <c r="M437" s="129"/>
      <c r="N437" s="224"/>
      <c r="O437" s="67">
        <f>IF(H437=0,"",H437/G436)</f>
        <v>1</v>
      </c>
      <c r="P437" s="68">
        <v>39</v>
      </c>
      <c r="Q437" s="231">
        <f t="shared" si="83"/>
        <v>0.95121951219512191</v>
      </c>
      <c r="R437" s="231">
        <f t="shared" si="84"/>
        <v>4.8780487804878092E-2</v>
      </c>
      <c r="T437" s="104"/>
    </row>
    <row r="438" spans="1:20" ht="15.75" customHeight="1" x14ac:dyDescent="0.25">
      <c r="A438" s="58">
        <v>1402</v>
      </c>
      <c r="B438" s="59"/>
      <c r="C438" s="59"/>
      <c r="D438" s="59"/>
      <c r="E438" s="59"/>
      <c r="F438" s="59"/>
      <c r="G438" s="59"/>
      <c r="H438" s="59"/>
      <c r="I438" s="59">
        <v>19</v>
      </c>
      <c r="J438" s="59"/>
      <c r="K438" s="144"/>
      <c r="L438" s="223"/>
      <c r="M438" s="129"/>
      <c r="N438" s="224"/>
      <c r="O438" s="67">
        <f>IF(I438=0,"",I438/H437)</f>
        <v>0.86363636363636365</v>
      </c>
      <c r="P438" s="68">
        <v>38</v>
      </c>
      <c r="Q438" s="231">
        <f t="shared" si="83"/>
        <v>0.97435897435897434</v>
      </c>
      <c r="R438" s="231">
        <f t="shared" si="84"/>
        <v>2.5641025641025661E-2</v>
      </c>
      <c r="T438" s="104"/>
    </row>
    <row r="439" spans="1:20" ht="15.75" customHeight="1" x14ac:dyDescent="0.25">
      <c r="A439" s="58">
        <v>1501</v>
      </c>
      <c r="B439" s="59"/>
      <c r="C439" s="59"/>
      <c r="D439" s="59"/>
      <c r="E439" s="59"/>
      <c r="F439" s="59"/>
      <c r="G439" s="59"/>
      <c r="H439" s="59"/>
      <c r="I439" s="59"/>
      <c r="J439" s="59">
        <v>19</v>
      </c>
      <c r="K439" s="144">
        <v>13</v>
      </c>
      <c r="L439" s="223"/>
      <c r="M439" s="129"/>
      <c r="N439" s="224"/>
      <c r="O439" s="71">
        <f>IF(J439=0,"",J439/I438)</f>
        <v>1</v>
      </c>
      <c r="P439" s="68">
        <v>38</v>
      </c>
      <c r="Q439" s="71">
        <f t="shared" si="83"/>
        <v>1</v>
      </c>
      <c r="R439" s="71">
        <f t="shared" si="84"/>
        <v>0</v>
      </c>
      <c r="T439" s="104"/>
    </row>
    <row r="440" spans="1:20" ht="15.75" customHeight="1" x14ac:dyDescent="0.25">
      <c r="A440" s="58">
        <v>1502</v>
      </c>
      <c r="B440" s="59"/>
      <c r="C440" s="59"/>
      <c r="D440" s="59"/>
      <c r="E440" s="59"/>
      <c r="F440" s="59"/>
      <c r="G440" s="59"/>
      <c r="H440" s="59"/>
      <c r="I440" s="59"/>
      <c r="J440" s="59">
        <v>12</v>
      </c>
      <c r="K440" s="144">
        <v>5</v>
      </c>
      <c r="L440" s="223"/>
      <c r="M440" s="129"/>
      <c r="N440" s="225"/>
      <c r="O440" s="105"/>
      <c r="P440" s="68">
        <v>24</v>
      </c>
      <c r="Q440" s="105"/>
      <c r="R440" s="239"/>
      <c r="T440" s="104"/>
    </row>
    <row r="441" spans="1:20" ht="15.75" customHeight="1" x14ac:dyDescent="0.25">
      <c r="A441" s="58">
        <v>1601</v>
      </c>
      <c r="B441" s="59"/>
      <c r="C441" s="59"/>
      <c r="D441" s="59"/>
      <c r="E441" s="59"/>
      <c r="F441" s="59"/>
      <c r="G441" s="59"/>
      <c r="H441" s="59"/>
      <c r="I441" s="59"/>
      <c r="J441" s="59">
        <v>15</v>
      </c>
      <c r="K441" s="144">
        <v>7</v>
      </c>
      <c r="L441" s="223"/>
      <c r="M441" s="129"/>
      <c r="N441" s="225"/>
      <c r="O441" s="233"/>
      <c r="P441" s="109">
        <v>17</v>
      </c>
      <c r="Q441" s="234"/>
      <c r="R441" s="233"/>
      <c r="T441" s="104"/>
    </row>
    <row r="442" spans="1:20" ht="15.75" customHeight="1" x14ac:dyDescent="0.25">
      <c r="A442" s="58">
        <v>1602</v>
      </c>
      <c r="B442" s="59"/>
      <c r="C442" s="59"/>
      <c r="D442" s="59"/>
      <c r="E442" s="59"/>
      <c r="F442" s="59"/>
      <c r="G442" s="59"/>
      <c r="H442" s="59"/>
      <c r="I442" s="59"/>
      <c r="J442" s="59">
        <v>6</v>
      </c>
      <c r="K442" s="144">
        <v>2</v>
      </c>
      <c r="L442" s="223"/>
      <c r="M442" s="129"/>
      <c r="N442" s="225"/>
      <c r="O442" s="233"/>
      <c r="P442" s="109">
        <v>6</v>
      </c>
      <c r="Q442" s="234"/>
      <c r="R442" s="233"/>
      <c r="T442" s="104"/>
    </row>
    <row r="443" spans="1:20" ht="15.75" customHeight="1" x14ac:dyDescent="0.25">
      <c r="A443" s="58">
        <v>1701</v>
      </c>
      <c r="B443" s="59"/>
      <c r="C443" s="59"/>
      <c r="D443" s="59"/>
      <c r="E443" s="59"/>
      <c r="F443" s="59"/>
      <c r="G443" s="59"/>
      <c r="H443" s="59"/>
      <c r="I443" s="59"/>
      <c r="J443" s="59">
        <v>3</v>
      </c>
      <c r="K443" s="144">
        <v>2</v>
      </c>
      <c r="L443" s="223"/>
      <c r="M443" s="129"/>
      <c r="N443" s="225"/>
      <c r="O443" s="233"/>
      <c r="P443" s="109">
        <v>3</v>
      </c>
      <c r="Q443" s="234"/>
      <c r="R443" s="233"/>
      <c r="T443" s="104"/>
    </row>
    <row r="444" spans="1:20" ht="15.75" customHeight="1" x14ac:dyDescent="0.25">
      <c r="A444" s="58">
        <v>1702</v>
      </c>
      <c r="B444" s="59"/>
      <c r="C444" s="59"/>
      <c r="D444" s="59"/>
      <c r="E444" s="59"/>
      <c r="F444" s="59"/>
      <c r="G444" s="59"/>
      <c r="H444" s="59"/>
      <c r="I444" s="59"/>
      <c r="J444" s="59">
        <v>1</v>
      </c>
      <c r="K444" s="144"/>
      <c r="L444" s="223"/>
      <c r="M444" s="129"/>
      <c r="N444" s="225"/>
      <c r="O444" s="129"/>
      <c r="P444" s="68">
        <v>1</v>
      </c>
      <c r="Q444" s="124"/>
      <c r="R444" s="233"/>
      <c r="T444" s="104"/>
    </row>
    <row r="445" spans="1:20" ht="15.75" customHeight="1" x14ac:dyDescent="0.25">
      <c r="A445" s="58">
        <v>1801</v>
      </c>
      <c r="B445" s="59"/>
      <c r="C445" s="59"/>
      <c r="D445" s="59"/>
      <c r="E445" s="59"/>
      <c r="F445" s="59"/>
      <c r="G445" s="59"/>
      <c r="H445" s="59"/>
      <c r="I445" s="59"/>
      <c r="J445" s="59"/>
      <c r="K445" s="144"/>
      <c r="L445" s="223"/>
      <c r="M445" s="129"/>
      <c r="N445" s="225"/>
      <c r="O445" s="129"/>
      <c r="P445" s="225"/>
      <c r="Q445" s="124"/>
      <c r="R445" s="233"/>
      <c r="T445" s="104"/>
    </row>
    <row r="446" spans="1:20" ht="15.75" customHeight="1" x14ac:dyDescent="0.25">
      <c r="A446" s="58">
        <v>1802</v>
      </c>
      <c r="B446" s="59"/>
      <c r="C446" s="59"/>
      <c r="D446" s="59"/>
      <c r="E446" s="59"/>
      <c r="F446" s="59"/>
      <c r="G446" s="59"/>
      <c r="H446" s="59"/>
      <c r="I446" s="59"/>
      <c r="J446" s="59"/>
      <c r="K446" s="144"/>
      <c r="L446" s="223"/>
      <c r="M446" s="129"/>
      <c r="N446" s="225"/>
      <c r="O446" s="191" t="s">
        <v>83</v>
      </c>
      <c r="P446" s="82">
        <v>25</v>
      </c>
      <c r="Q446" s="111">
        <f>K449</f>
        <v>29</v>
      </c>
      <c r="R446" s="193" t="s">
        <v>11</v>
      </c>
      <c r="T446" s="104"/>
    </row>
    <row r="447" spans="1:20" ht="15.75" customHeight="1" x14ac:dyDescent="0.25">
      <c r="A447" s="58">
        <v>1901</v>
      </c>
      <c r="B447" s="59"/>
      <c r="C447" s="59"/>
      <c r="D447" s="59"/>
      <c r="E447" s="59"/>
      <c r="F447" s="59"/>
      <c r="G447" s="59"/>
      <c r="H447" s="59"/>
      <c r="I447" s="59"/>
      <c r="J447" s="59"/>
      <c r="K447" s="144"/>
      <c r="L447" s="223"/>
      <c r="M447" s="129"/>
      <c r="N447" s="225"/>
      <c r="O447" s="192" t="s">
        <v>85</v>
      </c>
      <c r="P447" s="86">
        <f>IF(P446/B431=0,"",P446/B431)</f>
        <v>0.37313432835820898</v>
      </c>
      <c r="Q447" s="112">
        <f>IF(P446/Q446=0,"",P446/Q446)</f>
        <v>0.86206896551724133</v>
      </c>
      <c r="R447" s="194" t="s">
        <v>86</v>
      </c>
      <c r="T447" s="104"/>
    </row>
    <row r="448" spans="1:20" ht="15.75" x14ac:dyDescent="0.25">
      <c r="A448" s="58">
        <v>1902</v>
      </c>
      <c r="B448" s="59"/>
      <c r="C448" s="59"/>
      <c r="D448" s="59"/>
      <c r="E448" s="59"/>
      <c r="F448" s="59"/>
      <c r="G448" s="59"/>
      <c r="H448" s="59"/>
      <c r="I448" s="59"/>
      <c r="J448" s="59"/>
      <c r="K448" s="144"/>
      <c r="L448" s="226"/>
      <c r="M448" s="227"/>
      <c r="N448" s="228"/>
      <c r="O448" s="90"/>
      <c r="P448" s="91"/>
      <c r="Q448" s="91"/>
      <c r="R448" s="113"/>
      <c r="T448" s="104"/>
    </row>
    <row r="449" spans="1:20" ht="18" customHeight="1" x14ac:dyDescent="0.25">
      <c r="A449" s="28"/>
      <c r="B449" s="280" t="s">
        <v>111</v>
      </c>
      <c r="C449" s="280"/>
      <c r="D449" s="280"/>
      <c r="E449" s="280"/>
      <c r="F449" s="280"/>
      <c r="G449" s="280"/>
      <c r="H449" s="280"/>
      <c r="I449" s="280"/>
      <c r="J449" s="280"/>
      <c r="K449" s="93">
        <f>SUM(K431:K444)</f>
        <v>29</v>
      </c>
      <c r="L449" s="125">
        <f>IF(SUM(K438:K439)=0,"",SUM(K438:K439)/B431)</f>
        <v>0.19402985074626866</v>
      </c>
      <c r="M449" s="125">
        <f>IF(K449=0,"",K449/B431)</f>
        <v>0.43283582089552236</v>
      </c>
      <c r="N449" s="125">
        <f>IF(K439=0,"",M449-L449)</f>
        <v>0.2388059701492537</v>
      </c>
      <c r="O449" s="3"/>
      <c r="P449" s="29"/>
      <c r="Q449" s="22"/>
      <c r="R449" s="3"/>
      <c r="T449" s="104"/>
    </row>
    <row r="450" spans="1:20" ht="12.75" customHeight="1" x14ac:dyDescent="0.2">
      <c r="A450" s="28"/>
      <c r="B450" s="29"/>
      <c r="C450" s="29"/>
      <c r="D450" s="29"/>
      <c r="E450" s="29"/>
      <c r="F450" s="29"/>
      <c r="G450" s="29"/>
      <c r="H450" s="29"/>
      <c r="I450" s="29"/>
      <c r="J450" s="29"/>
      <c r="K450" s="184"/>
      <c r="L450" s="3"/>
      <c r="M450" s="3"/>
      <c r="N450" s="29"/>
      <c r="O450" s="3"/>
      <c r="P450" s="29"/>
      <c r="Q450" s="22"/>
      <c r="R450" s="3"/>
      <c r="S450" s="29"/>
      <c r="T450" s="22"/>
    </row>
    <row r="451" spans="1:20" ht="12.75" customHeight="1" x14ac:dyDescent="0.2">
      <c r="A451" s="28"/>
      <c r="B451" s="29"/>
      <c r="C451" s="29"/>
      <c r="D451" s="29"/>
      <c r="E451" s="29"/>
      <c r="F451" s="29"/>
      <c r="G451" s="29"/>
      <c r="H451" s="29"/>
      <c r="I451" s="29"/>
      <c r="J451" s="29"/>
      <c r="K451" s="184"/>
      <c r="L451" s="3"/>
      <c r="M451" s="3"/>
      <c r="N451" s="29"/>
      <c r="O451" s="3"/>
      <c r="P451" s="29"/>
      <c r="Q451" s="22"/>
      <c r="R451" s="3"/>
      <c r="S451" s="29"/>
      <c r="T451" s="22"/>
    </row>
    <row r="452" spans="1:20" ht="26.25" x14ac:dyDescent="0.3">
      <c r="A452" s="209"/>
      <c r="B452" s="294" t="s">
        <v>99</v>
      </c>
      <c r="C452" s="294"/>
      <c r="D452" s="294"/>
      <c r="E452" s="294"/>
      <c r="F452" s="294"/>
      <c r="G452" s="294"/>
      <c r="H452" s="294"/>
      <c r="I452" s="294"/>
      <c r="J452" s="294"/>
      <c r="K452" s="179" t="s">
        <v>76</v>
      </c>
      <c r="L452" s="3"/>
      <c r="M452" s="3"/>
      <c r="N452" s="29"/>
      <c r="O452" s="3"/>
      <c r="P452" s="29"/>
      <c r="Q452" s="29"/>
      <c r="R452" s="29"/>
    </row>
    <row r="453" spans="1:20" ht="20.25" x14ac:dyDescent="0.2">
      <c r="A453" s="272" t="s">
        <v>10</v>
      </c>
      <c r="B453" s="273" t="s">
        <v>100</v>
      </c>
      <c r="C453" s="274"/>
      <c r="D453" s="274"/>
      <c r="E453" s="274"/>
      <c r="F453" s="274"/>
      <c r="G453" s="274"/>
      <c r="H453" s="274"/>
      <c r="I453" s="274"/>
      <c r="J453" s="275"/>
      <c r="K453" s="276" t="s">
        <v>11</v>
      </c>
      <c r="L453" s="269" t="s">
        <v>3</v>
      </c>
      <c r="M453" s="269" t="s">
        <v>4</v>
      </c>
      <c r="N453" s="278" t="s">
        <v>5</v>
      </c>
      <c r="O453" s="269" t="s">
        <v>6</v>
      </c>
      <c r="P453" s="267" t="s">
        <v>7</v>
      </c>
      <c r="Q453" s="267" t="s">
        <v>8</v>
      </c>
      <c r="R453" s="269" t="s">
        <v>101</v>
      </c>
    </row>
    <row r="454" spans="1:20" ht="15.75" customHeight="1" x14ac:dyDescent="0.25">
      <c r="A454" s="268"/>
      <c r="B454" s="58" t="s">
        <v>102</v>
      </c>
      <c r="C454" s="58" t="s">
        <v>103</v>
      </c>
      <c r="D454" s="58" t="s">
        <v>104</v>
      </c>
      <c r="E454" s="58" t="s">
        <v>105</v>
      </c>
      <c r="F454" s="58" t="s">
        <v>106</v>
      </c>
      <c r="G454" s="58" t="s">
        <v>107</v>
      </c>
      <c r="H454" s="58" t="s">
        <v>108</v>
      </c>
      <c r="I454" s="58" t="s">
        <v>109</v>
      </c>
      <c r="J454" s="58" t="s">
        <v>110</v>
      </c>
      <c r="K454" s="277"/>
      <c r="L454" s="268"/>
      <c r="M454" s="268"/>
      <c r="N454" s="268"/>
      <c r="O454" s="268"/>
      <c r="P454" s="268"/>
      <c r="Q454" s="268"/>
      <c r="R454" s="268"/>
      <c r="T454" s="104"/>
    </row>
    <row r="455" spans="1:20" ht="15.75" customHeight="1" x14ac:dyDescent="0.25">
      <c r="A455" s="58">
        <v>1102</v>
      </c>
      <c r="B455" s="59">
        <v>94</v>
      </c>
      <c r="C455" s="59"/>
      <c r="D455" s="59"/>
      <c r="E455" s="59"/>
      <c r="F455" s="59"/>
      <c r="G455" s="59"/>
      <c r="H455" s="59"/>
      <c r="I455" s="59"/>
      <c r="J455" s="59"/>
      <c r="K455" s="144"/>
      <c r="L455" s="220"/>
      <c r="M455" s="221"/>
      <c r="N455" s="222"/>
      <c r="O455" s="229"/>
      <c r="P455" s="63">
        <f>B455</f>
        <v>94</v>
      </c>
      <c r="Q455" s="230"/>
      <c r="R455" s="229"/>
      <c r="T455" s="104"/>
    </row>
    <row r="456" spans="1:20" ht="15.75" customHeight="1" x14ac:dyDescent="0.25">
      <c r="A456" s="58">
        <v>1201</v>
      </c>
      <c r="B456" s="59"/>
      <c r="C456" s="59">
        <v>74</v>
      </c>
      <c r="D456" s="59"/>
      <c r="E456" s="59"/>
      <c r="F456" s="59"/>
      <c r="G456" s="59"/>
      <c r="H456" s="59"/>
      <c r="I456" s="59"/>
      <c r="J456" s="59"/>
      <c r="K456" s="144"/>
      <c r="L456" s="223"/>
      <c r="M456" s="129"/>
      <c r="N456" s="224"/>
      <c r="O456" s="67">
        <f>IF(C456=0,"",C456/B455)</f>
        <v>0.78723404255319152</v>
      </c>
      <c r="P456" s="68">
        <v>74</v>
      </c>
      <c r="Q456" s="231">
        <f t="shared" ref="Q456:Q463" si="85">IF(P456=0,"",P456/P455)</f>
        <v>0.78723404255319152</v>
      </c>
      <c r="R456" s="231">
        <f t="shared" ref="R456:R463" si="86">IF(P456=0,"",100%-Q456)</f>
        <v>0.21276595744680848</v>
      </c>
      <c r="T456" s="104"/>
    </row>
    <row r="457" spans="1:20" ht="15.75" customHeight="1" x14ac:dyDescent="0.25">
      <c r="A457" s="58">
        <v>1202</v>
      </c>
      <c r="B457" s="59"/>
      <c r="C457" s="59"/>
      <c r="D457" s="59">
        <v>65</v>
      </c>
      <c r="E457" s="59"/>
      <c r="F457" s="59"/>
      <c r="G457" s="59"/>
      <c r="H457" s="59"/>
      <c r="I457" s="59"/>
      <c r="J457" s="59"/>
      <c r="K457" s="144"/>
      <c r="L457" s="223"/>
      <c r="M457" s="129"/>
      <c r="N457" s="224"/>
      <c r="O457" s="67">
        <f>IF(D457=0,"",D457/C456)</f>
        <v>0.8783783783783784</v>
      </c>
      <c r="P457" s="68">
        <v>72</v>
      </c>
      <c r="Q457" s="231">
        <f t="shared" si="85"/>
        <v>0.97297297297297303</v>
      </c>
      <c r="R457" s="231">
        <f t="shared" si="86"/>
        <v>2.7027027027026973E-2</v>
      </c>
      <c r="T457" s="70">
        <f>P457/P455</f>
        <v>0.76595744680851063</v>
      </c>
    </row>
    <row r="458" spans="1:20" ht="15.75" customHeight="1" x14ac:dyDescent="0.25">
      <c r="A458" s="58">
        <v>1301</v>
      </c>
      <c r="B458" s="59"/>
      <c r="C458" s="59"/>
      <c r="D458" s="59"/>
      <c r="E458" s="59">
        <v>58</v>
      </c>
      <c r="F458" s="59"/>
      <c r="G458" s="59"/>
      <c r="H458" s="59"/>
      <c r="I458" s="59"/>
      <c r="J458" s="59"/>
      <c r="K458" s="144"/>
      <c r="L458" s="223"/>
      <c r="M458" s="129"/>
      <c r="N458" s="224"/>
      <c r="O458" s="67">
        <f>IF(E458=0,"",E458/D457)</f>
        <v>0.89230769230769236</v>
      </c>
      <c r="P458" s="68">
        <v>70</v>
      </c>
      <c r="Q458" s="231">
        <f t="shared" si="85"/>
        <v>0.97222222222222221</v>
      </c>
      <c r="R458" s="231">
        <f t="shared" si="86"/>
        <v>2.777777777777779E-2</v>
      </c>
      <c r="T458" s="104"/>
    </row>
    <row r="459" spans="1:20" ht="15.75" customHeight="1" x14ac:dyDescent="0.25">
      <c r="A459" s="58">
        <v>1302</v>
      </c>
      <c r="B459" s="59"/>
      <c r="C459" s="59"/>
      <c r="D459" s="59"/>
      <c r="E459" s="59"/>
      <c r="F459" s="59">
        <v>49</v>
      </c>
      <c r="G459" s="59"/>
      <c r="H459" s="59"/>
      <c r="I459" s="59"/>
      <c r="J459" s="59"/>
      <c r="K459" s="144"/>
      <c r="L459" s="223"/>
      <c r="M459" s="129"/>
      <c r="N459" s="224"/>
      <c r="O459" s="67">
        <f>IF(F459=0,"",F459/E458)</f>
        <v>0.84482758620689657</v>
      </c>
      <c r="P459" s="68">
        <v>65</v>
      </c>
      <c r="Q459" s="231">
        <f t="shared" si="85"/>
        <v>0.9285714285714286</v>
      </c>
      <c r="R459" s="231">
        <f t="shared" si="86"/>
        <v>7.1428571428571397E-2</v>
      </c>
      <c r="T459" s="104"/>
    </row>
    <row r="460" spans="1:20" ht="15.75" customHeight="1" x14ac:dyDescent="0.25">
      <c r="A460" s="58">
        <v>1401</v>
      </c>
      <c r="B460" s="59"/>
      <c r="C460" s="59"/>
      <c r="D460" s="59"/>
      <c r="E460" s="59"/>
      <c r="F460" s="59"/>
      <c r="G460" s="59">
        <v>49</v>
      </c>
      <c r="H460" s="59"/>
      <c r="I460" s="59"/>
      <c r="J460" s="59"/>
      <c r="K460" s="144"/>
      <c r="L460" s="223"/>
      <c r="M460" s="129"/>
      <c r="N460" s="224"/>
      <c r="O460" s="67">
        <f>IF(G460=0,"",G460/F459)</f>
        <v>1</v>
      </c>
      <c r="P460" s="68">
        <v>64</v>
      </c>
      <c r="Q460" s="231">
        <f t="shared" si="85"/>
        <v>0.98461538461538467</v>
      </c>
      <c r="R460" s="231">
        <f t="shared" si="86"/>
        <v>1.538461538461533E-2</v>
      </c>
      <c r="T460" s="104"/>
    </row>
    <row r="461" spans="1:20" ht="15.75" customHeight="1" x14ac:dyDescent="0.25">
      <c r="A461" s="58">
        <v>1402</v>
      </c>
      <c r="B461" s="59"/>
      <c r="C461" s="59"/>
      <c r="D461" s="59"/>
      <c r="E461" s="59"/>
      <c r="F461" s="59"/>
      <c r="G461" s="59"/>
      <c r="H461" s="59">
        <v>48</v>
      </c>
      <c r="I461" s="59"/>
      <c r="J461" s="59"/>
      <c r="K461" s="144"/>
      <c r="L461" s="223"/>
      <c r="M461" s="129"/>
      <c r="N461" s="224"/>
      <c r="O461" s="67">
        <f>IF(H461=0,"",H461/G460)</f>
        <v>0.97959183673469385</v>
      </c>
      <c r="P461" s="68">
        <v>64</v>
      </c>
      <c r="Q461" s="231">
        <f t="shared" si="85"/>
        <v>1</v>
      </c>
      <c r="R461" s="231">
        <f t="shared" si="86"/>
        <v>0</v>
      </c>
      <c r="T461" s="104"/>
    </row>
    <row r="462" spans="1:20" ht="15.75" customHeight="1" x14ac:dyDescent="0.25">
      <c r="A462" s="58">
        <v>1501</v>
      </c>
      <c r="B462" s="59"/>
      <c r="C462" s="59"/>
      <c r="D462" s="59"/>
      <c r="E462" s="59"/>
      <c r="F462" s="59"/>
      <c r="G462" s="59"/>
      <c r="H462" s="59"/>
      <c r="I462" s="59">
        <v>48</v>
      </c>
      <c r="J462" s="59"/>
      <c r="K462" s="144"/>
      <c r="L462" s="223"/>
      <c r="M462" s="129"/>
      <c r="N462" s="224"/>
      <c r="O462" s="67">
        <f>IF(I462=0,"",I462/H461)</f>
        <v>1</v>
      </c>
      <c r="P462" s="68">
        <v>63</v>
      </c>
      <c r="Q462" s="231">
        <f t="shared" si="85"/>
        <v>0.984375</v>
      </c>
      <c r="R462" s="231">
        <f t="shared" si="86"/>
        <v>1.5625E-2</v>
      </c>
      <c r="T462" s="104"/>
    </row>
    <row r="463" spans="1:20" ht="15.75" customHeight="1" x14ac:dyDescent="0.25">
      <c r="A463" s="58">
        <v>1502</v>
      </c>
      <c r="B463" s="59"/>
      <c r="C463" s="59"/>
      <c r="D463" s="59"/>
      <c r="E463" s="59"/>
      <c r="F463" s="59"/>
      <c r="G463" s="59"/>
      <c r="H463" s="59"/>
      <c r="I463" s="59"/>
      <c r="J463" s="59">
        <v>48</v>
      </c>
      <c r="K463" s="144">
        <v>38</v>
      </c>
      <c r="L463" s="223"/>
      <c r="M463" s="129"/>
      <c r="N463" s="224"/>
      <c r="O463" s="71">
        <f>IF(J463=0,"",J463/I462)</f>
        <v>1</v>
      </c>
      <c r="P463" s="68">
        <v>63</v>
      </c>
      <c r="Q463" s="71">
        <f t="shared" si="85"/>
        <v>1</v>
      </c>
      <c r="R463" s="71">
        <f t="shared" si="86"/>
        <v>0</v>
      </c>
      <c r="T463" s="104"/>
    </row>
    <row r="464" spans="1:20" ht="15.75" customHeight="1" x14ac:dyDescent="0.25">
      <c r="A464" s="58">
        <v>1601</v>
      </c>
      <c r="B464" s="59"/>
      <c r="C464" s="59"/>
      <c r="D464" s="59"/>
      <c r="E464" s="59"/>
      <c r="F464" s="59"/>
      <c r="G464" s="59"/>
      <c r="H464" s="59"/>
      <c r="I464" s="59"/>
      <c r="J464" s="59">
        <v>15</v>
      </c>
      <c r="K464" s="144">
        <v>13</v>
      </c>
      <c r="L464" s="223"/>
      <c r="M464" s="129"/>
      <c r="N464" s="225"/>
      <c r="O464" s="129"/>
      <c r="P464" s="68">
        <v>18</v>
      </c>
      <c r="Q464" s="129"/>
      <c r="R464" s="232"/>
      <c r="T464" s="104"/>
    </row>
    <row r="465" spans="1:20" ht="15.75" customHeight="1" x14ac:dyDescent="0.25">
      <c r="A465" s="58">
        <v>1602</v>
      </c>
      <c r="B465" s="59"/>
      <c r="C465" s="59"/>
      <c r="D465" s="59"/>
      <c r="E465" s="59"/>
      <c r="F465" s="59"/>
      <c r="G465" s="59"/>
      <c r="H465" s="59"/>
      <c r="I465" s="59"/>
      <c r="J465" s="59">
        <v>5</v>
      </c>
      <c r="K465" s="144">
        <v>4</v>
      </c>
      <c r="L465" s="223"/>
      <c r="M465" s="129"/>
      <c r="N465" s="225"/>
      <c r="O465" s="233"/>
      <c r="P465" s="109">
        <v>5</v>
      </c>
      <c r="Q465" s="234"/>
      <c r="R465" s="233"/>
      <c r="T465" s="104"/>
    </row>
    <row r="466" spans="1:20" ht="15.75" customHeight="1" x14ac:dyDescent="0.25">
      <c r="A466" s="58">
        <v>1701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144">
        <v>2</v>
      </c>
      <c r="L466" s="223"/>
      <c r="M466" s="129"/>
      <c r="N466" s="225"/>
      <c r="O466" s="233"/>
      <c r="P466" s="109"/>
      <c r="Q466" s="234"/>
      <c r="R466" s="233"/>
      <c r="T466" s="104"/>
    </row>
    <row r="467" spans="1:20" ht="15.75" customHeight="1" x14ac:dyDescent="0.25">
      <c r="A467" s="58">
        <v>1702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144"/>
      <c r="L467" s="223"/>
      <c r="M467" s="129"/>
      <c r="N467" s="225"/>
      <c r="O467" s="233"/>
      <c r="P467" s="109"/>
      <c r="Q467" s="234"/>
      <c r="R467" s="233"/>
      <c r="T467" s="104"/>
    </row>
    <row r="468" spans="1:20" ht="15.75" customHeight="1" x14ac:dyDescent="0.25">
      <c r="A468" s="58">
        <v>1801</v>
      </c>
      <c r="B468" s="59"/>
      <c r="C468" s="59"/>
      <c r="D468" s="59"/>
      <c r="E468" s="59"/>
      <c r="F468" s="59"/>
      <c r="G468" s="59"/>
      <c r="H468" s="59"/>
      <c r="I468" s="59"/>
      <c r="J468" s="59"/>
      <c r="K468" s="144"/>
      <c r="L468" s="223"/>
      <c r="M468" s="129"/>
      <c r="N468" s="225"/>
      <c r="O468" s="129"/>
      <c r="P468" s="225"/>
      <c r="Q468" s="124"/>
      <c r="R468" s="233"/>
      <c r="T468" s="104"/>
    </row>
    <row r="469" spans="1:20" ht="15.75" customHeight="1" x14ac:dyDescent="0.25">
      <c r="A469" s="58">
        <v>1802</v>
      </c>
      <c r="B469" s="59"/>
      <c r="C469" s="59"/>
      <c r="D469" s="59"/>
      <c r="E469" s="59"/>
      <c r="F469" s="59"/>
      <c r="G469" s="59"/>
      <c r="H469" s="59"/>
      <c r="I469" s="59"/>
      <c r="J469" s="59"/>
      <c r="K469" s="144"/>
      <c r="L469" s="223"/>
      <c r="M469" s="129"/>
      <c r="N469" s="225"/>
      <c r="O469" s="191" t="s">
        <v>83</v>
      </c>
      <c r="P469" s="82">
        <v>57</v>
      </c>
      <c r="Q469" s="111">
        <f>K472</f>
        <v>57</v>
      </c>
      <c r="R469" s="193" t="s">
        <v>11</v>
      </c>
      <c r="T469" s="104"/>
    </row>
    <row r="470" spans="1:20" ht="15.75" customHeight="1" x14ac:dyDescent="0.25">
      <c r="A470" s="58">
        <v>1901</v>
      </c>
      <c r="B470" s="59"/>
      <c r="C470" s="59"/>
      <c r="D470" s="59"/>
      <c r="E470" s="59"/>
      <c r="F470" s="59"/>
      <c r="G470" s="59"/>
      <c r="H470" s="59"/>
      <c r="I470" s="59"/>
      <c r="J470" s="59"/>
      <c r="K470" s="144"/>
      <c r="L470" s="223"/>
      <c r="M470" s="129"/>
      <c r="N470" s="225"/>
      <c r="O470" s="192" t="s">
        <v>85</v>
      </c>
      <c r="P470" s="86">
        <f>IF(P469/B455=0,"",P469/B455)</f>
        <v>0.6063829787234043</v>
      </c>
      <c r="Q470" s="112">
        <f>IF(P469/Q469=0,"",P469/Q469)</f>
        <v>1</v>
      </c>
      <c r="R470" s="194" t="s">
        <v>86</v>
      </c>
      <c r="T470" s="104"/>
    </row>
    <row r="471" spans="1:20" ht="15.75" customHeight="1" x14ac:dyDescent="0.25">
      <c r="A471" s="58">
        <v>1902</v>
      </c>
      <c r="B471" s="59"/>
      <c r="C471" s="59"/>
      <c r="D471" s="59"/>
      <c r="E471" s="59"/>
      <c r="F471" s="59"/>
      <c r="G471" s="59"/>
      <c r="H471" s="59"/>
      <c r="I471" s="59"/>
      <c r="J471" s="59"/>
      <c r="K471" s="144"/>
      <c r="L471" s="226"/>
      <c r="M471" s="227"/>
      <c r="N471" s="228"/>
      <c r="O471" s="90"/>
      <c r="P471" s="91"/>
      <c r="Q471" s="91"/>
      <c r="R471" s="113"/>
      <c r="T471" s="104"/>
    </row>
    <row r="472" spans="1:20" ht="18" customHeight="1" x14ac:dyDescent="0.25">
      <c r="A472" s="28"/>
      <c r="B472" s="280" t="s">
        <v>111</v>
      </c>
      <c r="C472" s="280"/>
      <c r="D472" s="280"/>
      <c r="E472" s="280"/>
      <c r="F472" s="280"/>
      <c r="G472" s="280"/>
      <c r="H472" s="280"/>
      <c r="I472" s="280"/>
      <c r="J472" s="280"/>
      <c r="K472" s="93">
        <f>SUM(K455:K471)</f>
        <v>57</v>
      </c>
      <c r="L472" s="94">
        <f>IF(SUM(K462:K463)=0,"",SUM(K462:K463)/B455)</f>
        <v>0.40425531914893614</v>
      </c>
      <c r="M472" s="94">
        <f>IF(K472=0,"",K472/B455)</f>
        <v>0.6063829787234043</v>
      </c>
      <c r="N472" s="94">
        <f>IF(K463=0,"",M472-L472)</f>
        <v>0.20212765957446815</v>
      </c>
      <c r="O472" s="3"/>
      <c r="P472" s="29"/>
      <c r="Q472" s="22"/>
      <c r="R472" s="3"/>
      <c r="T472" s="104"/>
    </row>
    <row r="473" spans="1:20" ht="12.75" customHeight="1" x14ac:dyDescent="0.2">
      <c r="L473" s="3"/>
      <c r="M473" s="3"/>
      <c r="O473" s="3"/>
    </row>
    <row r="474" spans="1:20" ht="12.75" customHeight="1" x14ac:dyDescent="0.2">
      <c r="L474" s="3"/>
      <c r="M474" s="3"/>
      <c r="O474" s="3"/>
    </row>
    <row r="475" spans="1:20" ht="26.25" customHeight="1" x14ac:dyDescent="0.3">
      <c r="A475" s="209"/>
      <c r="B475" s="294" t="s">
        <v>99</v>
      </c>
      <c r="C475" s="294"/>
      <c r="D475" s="294"/>
      <c r="E475" s="294"/>
      <c r="F475" s="294"/>
      <c r="G475" s="294"/>
      <c r="H475" s="294"/>
      <c r="I475" s="294"/>
      <c r="J475" s="294"/>
      <c r="K475" s="179" t="s">
        <v>80</v>
      </c>
      <c r="L475" s="3"/>
      <c r="M475" s="3"/>
      <c r="N475" s="29"/>
      <c r="O475" s="3"/>
      <c r="P475" s="29"/>
      <c r="Q475" s="29"/>
      <c r="R475" s="29"/>
    </row>
    <row r="476" spans="1:20" ht="20.25" customHeight="1" x14ac:dyDescent="0.2">
      <c r="A476" s="272" t="s">
        <v>10</v>
      </c>
      <c r="B476" s="273" t="s">
        <v>100</v>
      </c>
      <c r="C476" s="274"/>
      <c r="D476" s="274"/>
      <c r="E476" s="274"/>
      <c r="F476" s="274"/>
      <c r="G476" s="274"/>
      <c r="H476" s="274"/>
      <c r="I476" s="274"/>
      <c r="J476" s="275"/>
      <c r="K476" s="276" t="s">
        <v>11</v>
      </c>
      <c r="L476" s="269" t="s">
        <v>3</v>
      </c>
      <c r="M476" s="269" t="s">
        <v>4</v>
      </c>
      <c r="N476" s="278" t="s">
        <v>5</v>
      </c>
      <c r="O476" s="269" t="s">
        <v>6</v>
      </c>
      <c r="P476" s="267" t="s">
        <v>7</v>
      </c>
      <c r="Q476" s="267" t="s">
        <v>8</v>
      </c>
      <c r="R476" s="269" t="s">
        <v>101</v>
      </c>
    </row>
    <row r="477" spans="1:20" ht="15.75" customHeight="1" x14ac:dyDescent="0.25">
      <c r="A477" s="268"/>
      <c r="B477" s="58" t="s">
        <v>102</v>
      </c>
      <c r="C477" s="58" t="s">
        <v>103</v>
      </c>
      <c r="D477" s="58" t="s">
        <v>104</v>
      </c>
      <c r="E477" s="58" t="s">
        <v>105</v>
      </c>
      <c r="F477" s="58" t="s">
        <v>106</v>
      </c>
      <c r="G477" s="58" t="s">
        <v>107</v>
      </c>
      <c r="H477" s="58" t="s">
        <v>108</v>
      </c>
      <c r="I477" s="58" t="s">
        <v>109</v>
      </c>
      <c r="J477" s="58" t="s">
        <v>110</v>
      </c>
      <c r="K477" s="277"/>
      <c r="L477" s="268"/>
      <c r="M477" s="268"/>
      <c r="N477" s="268"/>
      <c r="O477" s="268"/>
      <c r="P477" s="268"/>
      <c r="Q477" s="268"/>
      <c r="R477" s="268"/>
      <c r="T477" s="104"/>
    </row>
    <row r="478" spans="1:20" ht="15.75" customHeight="1" x14ac:dyDescent="0.25">
      <c r="A478" s="58">
        <v>1201</v>
      </c>
      <c r="B478" s="59">
        <v>57</v>
      </c>
      <c r="C478" s="59"/>
      <c r="D478" s="59"/>
      <c r="E478" s="59"/>
      <c r="F478" s="59"/>
      <c r="G478" s="59"/>
      <c r="H478" s="59"/>
      <c r="I478" s="59"/>
      <c r="J478" s="59"/>
      <c r="K478" s="144"/>
      <c r="L478" s="220"/>
      <c r="M478" s="221"/>
      <c r="N478" s="222"/>
      <c r="O478" s="229"/>
      <c r="P478" s="63">
        <f>B478</f>
        <v>57</v>
      </c>
      <c r="Q478" s="230"/>
      <c r="R478" s="229"/>
      <c r="T478" s="104"/>
    </row>
    <row r="479" spans="1:20" ht="15.75" customHeight="1" x14ac:dyDescent="0.25">
      <c r="A479" s="58">
        <v>1202</v>
      </c>
      <c r="B479" s="59"/>
      <c r="C479" s="59">
        <v>44</v>
      </c>
      <c r="D479" s="59"/>
      <c r="E479" s="59"/>
      <c r="F479" s="59"/>
      <c r="G479" s="59"/>
      <c r="H479" s="59"/>
      <c r="I479" s="59"/>
      <c r="J479" s="59"/>
      <c r="K479" s="144"/>
      <c r="L479" s="223"/>
      <c r="M479" s="129"/>
      <c r="N479" s="224"/>
      <c r="O479" s="67">
        <f>IF(C479=0,"",C479/B478)</f>
        <v>0.77192982456140347</v>
      </c>
      <c r="P479" s="68">
        <v>44</v>
      </c>
      <c r="Q479" s="231">
        <f t="shared" ref="Q479:Q486" si="87">IF(P479=0,"",P479/P478)</f>
        <v>0.77192982456140347</v>
      </c>
      <c r="R479" s="231">
        <f t="shared" ref="R479:R486" si="88">IF(P479=0,"",100%-Q479)</f>
        <v>0.22807017543859653</v>
      </c>
      <c r="T479" s="104"/>
    </row>
    <row r="480" spans="1:20" ht="15.75" customHeight="1" x14ac:dyDescent="0.25">
      <c r="A480" s="58">
        <v>1301</v>
      </c>
      <c r="B480" s="59"/>
      <c r="C480" s="59"/>
      <c r="D480" s="59">
        <v>36</v>
      </c>
      <c r="E480" s="59"/>
      <c r="F480" s="59"/>
      <c r="G480" s="59"/>
      <c r="H480" s="59"/>
      <c r="I480" s="59"/>
      <c r="J480" s="59"/>
      <c r="K480" s="144"/>
      <c r="L480" s="223"/>
      <c r="M480" s="129"/>
      <c r="N480" s="224"/>
      <c r="O480" s="67">
        <f>IF(D480=0,"",D480/C479)</f>
        <v>0.81818181818181823</v>
      </c>
      <c r="P480" s="68">
        <v>42</v>
      </c>
      <c r="Q480" s="231">
        <f t="shared" si="87"/>
        <v>0.95454545454545459</v>
      </c>
      <c r="R480" s="231">
        <f t="shared" si="88"/>
        <v>4.5454545454545414E-2</v>
      </c>
      <c r="T480" s="70">
        <f>P480/P478</f>
        <v>0.73684210526315785</v>
      </c>
    </row>
    <row r="481" spans="1:20" ht="15.75" customHeight="1" x14ac:dyDescent="0.25">
      <c r="A481" s="58">
        <v>1302</v>
      </c>
      <c r="B481" s="59"/>
      <c r="C481" s="59"/>
      <c r="D481" s="59"/>
      <c r="E481" s="59">
        <v>32</v>
      </c>
      <c r="F481" s="59"/>
      <c r="G481" s="59"/>
      <c r="H481" s="59"/>
      <c r="I481" s="59"/>
      <c r="J481" s="59"/>
      <c r="K481" s="144"/>
      <c r="L481" s="223"/>
      <c r="M481" s="129"/>
      <c r="N481" s="224"/>
      <c r="O481" s="67">
        <f>IF(E481=0,"",E481/D480)</f>
        <v>0.88888888888888884</v>
      </c>
      <c r="P481" s="68">
        <v>37</v>
      </c>
      <c r="Q481" s="231">
        <f t="shared" si="87"/>
        <v>0.88095238095238093</v>
      </c>
      <c r="R481" s="231">
        <f t="shared" si="88"/>
        <v>0.11904761904761907</v>
      </c>
      <c r="T481" s="104"/>
    </row>
    <row r="482" spans="1:20" ht="15.75" customHeight="1" x14ac:dyDescent="0.25">
      <c r="A482" s="58">
        <v>1401</v>
      </c>
      <c r="B482" s="59"/>
      <c r="C482" s="59"/>
      <c r="D482" s="59"/>
      <c r="E482" s="59"/>
      <c r="F482" s="59">
        <v>25</v>
      </c>
      <c r="G482" s="59"/>
      <c r="H482" s="59"/>
      <c r="I482" s="59"/>
      <c r="J482" s="59"/>
      <c r="K482" s="144"/>
      <c r="L482" s="223"/>
      <c r="M482" s="129"/>
      <c r="N482" s="224"/>
      <c r="O482" s="67">
        <f>IF(F482=0,"",F482/E481)</f>
        <v>0.78125</v>
      </c>
      <c r="P482" s="68">
        <v>35</v>
      </c>
      <c r="Q482" s="231">
        <f t="shared" si="87"/>
        <v>0.94594594594594594</v>
      </c>
      <c r="R482" s="231">
        <f t="shared" si="88"/>
        <v>5.4054054054054057E-2</v>
      </c>
      <c r="T482" s="104"/>
    </row>
    <row r="483" spans="1:20" ht="15.75" customHeight="1" x14ac:dyDescent="0.25">
      <c r="A483" s="58">
        <v>1402</v>
      </c>
      <c r="B483" s="59"/>
      <c r="C483" s="59"/>
      <c r="D483" s="59"/>
      <c r="E483" s="59"/>
      <c r="F483" s="59"/>
      <c r="G483" s="59">
        <v>25</v>
      </c>
      <c r="H483" s="59"/>
      <c r="I483" s="59"/>
      <c r="J483" s="59"/>
      <c r="K483" s="144"/>
      <c r="L483" s="223"/>
      <c r="M483" s="129"/>
      <c r="N483" s="224"/>
      <c r="O483" s="67">
        <f>IF(G483=0,"",G483/F482)</f>
        <v>1</v>
      </c>
      <c r="P483" s="68">
        <v>32</v>
      </c>
      <c r="Q483" s="231">
        <f t="shared" si="87"/>
        <v>0.91428571428571426</v>
      </c>
      <c r="R483" s="231">
        <f t="shared" si="88"/>
        <v>8.5714285714285743E-2</v>
      </c>
      <c r="T483" s="104"/>
    </row>
    <row r="484" spans="1:20" ht="15.75" customHeight="1" x14ac:dyDescent="0.25">
      <c r="A484" s="58">
        <v>1501</v>
      </c>
      <c r="B484" s="59"/>
      <c r="C484" s="59"/>
      <c r="D484" s="59"/>
      <c r="E484" s="59"/>
      <c r="F484" s="59"/>
      <c r="G484" s="59"/>
      <c r="H484" s="59">
        <v>23</v>
      </c>
      <c r="I484" s="59"/>
      <c r="J484" s="59"/>
      <c r="K484" s="144"/>
      <c r="L484" s="223"/>
      <c r="M484" s="129"/>
      <c r="N484" s="224"/>
      <c r="O484" s="67">
        <f>IF(H484=0,"",H484/G483)</f>
        <v>0.92</v>
      </c>
      <c r="P484" s="68">
        <v>32</v>
      </c>
      <c r="Q484" s="231">
        <f t="shared" si="87"/>
        <v>1</v>
      </c>
      <c r="R484" s="231">
        <f t="shared" si="88"/>
        <v>0</v>
      </c>
      <c r="T484" s="104"/>
    </row>
    <row r="485" spans="1:20" ht="15.75" customHeight="1" x14ac:dyDescent="0.25">
      <c r="A485" s="58">
        <v>1502</v>
      </c>
      <c r="B485" s="59"/>
      <c r="C485" s="59"/>
      <c r="D485" s="59"/>
      <c r="E485" s="59"/>
      <c r="F485" s="59"/>
      <c r="G485" s="59"/>
      <c r="H485" s="59"/>
      <c r="I485" s="59">
        <v>23</v>
      </c>
      <c r="J485" s="59"/>
      <c r="K485" s="144"/>
      <c r="L485" s="223"/>
      <c r="M485" s="129"/>
      <c r="N485" s="224"/>
      <c r="O485" s="67">
        <f>IF(I485=0,"",I485/H484)</f>
        <v>1</v>
      </c>
      <c r="P485" s="68">
        <v>30</v>
      </c>
      <c r="Q485" s="231">
        <f t="shared" si="87"/>
        <v>0.9375</v>
      </c>
      <c r="R485" s="231">
        <f t="shared" si="88"/>
        <v>6.25E-2</v>
      </c>
      <c r="T485" s="104"/>
    </row>
    <row r="486" spans="1:20" ht="15.75" customHeight="1" x14ac:dyDescent="0.25">
      <c r="A486" s="58">
        <v>1601</v>
      </c>
      <c r="B486" s="59"/>
      <c r="C486" s="59"/>
      <c r="D486" s="59"/>
      <c r="E486" s="59"/>
      <c r="F486" s="59"/>
      <c r="G486" s="59"/>
      <c r="H486" s="59"/>
      <c r="I486" s="59"/>
      <c r="J486" s="59">
        <v>23</v>
      </c>
      <c r="K486" s="144">
        <v>22</v>
      </c>
      <c r="L486" s="223"/>
      <c r="M486" s="129"/>
      <c r="N486" s="224"/>
      <c r="O486" s="71">
        <f>IF(J486=0,"",J486/I485)</f>
        <v>1</v>
      </c>
      <c r="P486" s="68">
        <v>7</v>
      </c>
      <c r="Q486" s="71">
        <f t="shared" si="87"/>
        <v>0.23333333333333334</v>
      </c>
      <c r="R486" s="71">
        <f t="shared" si="88"/>
        <v>0.76666666666666661</v>
      </c>
      <c r="T486" s="104"/>
    </row>
    <row r="487" spans="1:20" ht="15.75" customHeight="1" x14ac:dyDescent="0.25">
      <c r="A487" s="58">
        <v>1602</v>
      </c>
      <c r="B487" s="59"/>
      <c r="C487" s="59"/>
      <c r="D487" s="59"/>
      <c r="E487" s="59"/>
      <c r="F487" s="59"/>
      <c r="G487" s="59"/>
      <c r="H487" s="59"/>
      <c r="I487" s="59"/>
      <c r="J487" s="59">
        <v>7</v>
      </c>
      <c r="K487" s="144">
        <v>3</v>
      </c>
      <c r="L487" s="223"/>
      <c r="M487" s="129"/>
      <c r="N487" s="225"/>
      <c r="O487" s="129"/>
      <c r="P487" s="68"/>
      <c r="Q487" s="129"/>
      <c r="R487" s="232"/>
      <c r="T487" s="104"/>
    </row>
    <row r="488" spans="1:20" ht="15.75" customHeight="1" x14ac:dyDescent="0.25">
      <c r="A488" s="58">
        <v>1701</v>
      </c>
      <c r="B488" s="59"/>
      <c r="C488" s="59"/>
      <c r="D488" s="59"/>
      <c r="E488" s="59"/>
      <c r="F488" s="59"/>
      <c r="G488" s="59"/>
      <c r="H488" s="59"/>
      <c r="I488" s="59"/>
      <c r="J488" s="59"/>
      <c r="K488" s="144">
        <v>1</v>
      </c>
      <c r="L488" s="223"/>
      <c r="M488" s="129"/>
      <c r="N488" s="225"/>
      <c r="O488" s="233"/>
      <c r="P488" s="109"/>
      <c r="Q488" s="234"/>
      <c r="R488" s="233"/>
      <c r="T488" s="104"/>
    </row>
    <row r="489" spans="1:20" ht="15.75" customHeight="1" x14ac:dyDescent="0.25">
      <c r="A489" s="58">
        <v>1702</v>
      </c>
      <c r="B489" s="59"/>
      <c r="C489" s="59"/>
      <c r="D489" s="59"/>
      <c r="E489" s="59"/>
      <c r="F489" s="59"/>
      <c r="G489" s="59"/>
      <c r="H489" s="59"/>
      <c r="I489" s="59"/>
      <c r="J489" s="59"/>
      <c r="K489" s="144"/>
      <c r="L489" s="223"/>
      <c r="M489" s="129"/>
      <c r="N489" s="225"/>
      <c r="O489" s="233"/>
      <c r="P489" s="109"/>
      <c r="Q489" s="234"/>
      <c r="R489" s="233"/>
      <c r="T489" s="104"/>
    </row>
    <row r="490" spans="1:20" ht="15.75" customHeight="1" x14ac:dyDescent="0.25">
      <c r="A490" s="58">
        <v>1801</v>
      </c>
      <c r="B490" s="59"/>
      <c r="C490" s="59"/>
      <c r="D490" s="59"/>
      <c r="E490" s="59"/>
      <c r="F490" s="59"/>
      <c r="G490" s="59"/>
      <c r="H490" s="59"/>
      <c r="I490" s="59"/>
      <c r="J490" s="59"/>
      <c r="K490" s="144"/>
      <c r="L490" s="223"/>
      <c r="M490" s="129"/>
      <c r="N490" s="225"/>
      <c r="O490" s="233"/>
      <c r="P490" s="109"/>
      <c r="Q490" s="234"/>
      <c r="R490" s="233"/>
      <c r="T490" s="104"/>
    </row>
    <row r="491" spans="1:20" ht="15.75" customHeight="1" x14ac:dyDescent="0.25">
      <c r="A491" s="58">
        <v>1802</v>
      </c>
      <c r="B491" s="59"/>
      <c r="C491" s="59"/>
      <c r="D491" s="59"/>
      <c r="E491" s="59"/>
      <c r="F491" s="59"/>
      <c r="G491" s="59"/>
      <c r="H491" s="59"/>
      <c r="I491" s="59"/>
      <c r="J491" s="59"/>
      <c r="K491" s="144"/>
      <c r="L491" s="223"/>
      <c r="M491" s="129"/>
      <c r="N491" s="225"/>
      <c r="O491" s="129"/>
      <c r="P491" s="225"/>
      <c r="Q491" s="124"/>
      <c r="R491" s="233"/>
      <c r="T491" s="104"/>
    </row>
    <row r="492" spans="1:20" ht="15.75" customHeight="1" x14ac:dyDescent="0.25">
      <c r="A492" s="58">
        <v>1901</v>
      </c>
      <c r="B492" s="59"/>
      <c r="C492" s="59"/>
      <c r="D492" s="59"/>
      <c r="E492" s="59"/>
      <c r="F492" s="59"/>
      <c r="G492" s="59"/>
      <c r="H492" s="59"/>
      <c r="I492" s="59"/>
      <c r="J492" s="59"/>
      <c r="K492" s="144"/>
      <c r="L492" s="223"/>
      <c r="M492" s="129"/>
      <c r="N492" s="225"/>
      <c r="O492" s="191" t="s">
        <v>83</v>
      </c>
      <c r="P492" s="82">
        <v>26</v>
      </c>
      <c r="Q492" s="111">
        <f>IF(SUM(K485:K488)=0,"",SUM(K485:K488))</f>
        <v>26</v>
      </c>
      <c r="R492" s="193" t="s">
        <v>11</v>
      </c>
      <c r="T492" s="104"/>
    </row>
    <row r="493" spans="1:20" ht="15.75" customHeight="1" x14ac:dyDescent="0.25">
      <c r="A493" s="58">
        <v>1902</v>
      </c>
      <c r="B493" s="59"/>
      <c r="C493" s="59"/>
      <c r="D493" s="59"/>
      <c r="E493" s="59"/>
      <c r="F493" s="59"/>
      <c r="G493" s="59"/>
      <c r="H493" s="59"/>
      <c r="I493" s="59"/>
      <c r="J493" s="59"/>
      <c r="K493" s="144"/>
      <c r="L493" s="223"/>
      <c r="M493" s="129"/>
      <c r="N493" s="225"/>
      <c r="O493" s="192" t="s">
        <v>85</v>
      </c>
      <c r="P493" s="86">
        <f>IF(P492/B478=0,"",P492/B478)</f>
        <v>0.45614035087719296</v>
      </c>
      <c r="Q493" s="112">
        <f>IF(P492/Q492=0,"",P492/Q492)</f>
        <v>1</v>
      </c>
      <c r="R493" s="194" t="s">
        <v>86</v>
      </c>
      <c r="T493" s="104"/>
    </row>
    <row r="494" spans="1:20" ht="15.75" customHeight="1" x14ac:dyDescent="0.25">
      <c r="A494" s="58">
        <v>2001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144"/>
      <c r="L494" s="226"/>
      <c r="M494" s="227"/>
      <c r="N494" s="228"/>
      <c r="O494" s="90"/>
      <c r="P494" s="91"/>
      <c r="Q494" s="91"/>
      <c r="R494" s="113"/>
      <c r="T494" s="104"/>
    </row>
    <row r="495" spans="1:20" ht="18" customHeight="1" x14ac:dyDescent="0.25">
      <c r="A495" s="28"/>
      <c r="B495" s="280" t="s">
        <v>111</v>
      </c>
      <c r="C495" s="280"/>
      <c r="D495" s="280"/>
      <c r="E495" s="280"/>
      <c r="F495" s="280"/>
      <c r="G495" s="280"/>
      <c r="H495" s="280"/>
      <c r="I495" s="280"/>
      <c r="J495" s="280"/>
      <c r="K495" s="93">
        <f>SUM(K478:K491)</f>
        <v>26</v>
      </c>
      <c r="L495" s="94">
        <f>IF(SUM(K485:K486)=0,"",SUM(K485:K486)/B478)</f>
        <v>0.38596491228070173</v>
      </c>
      <c r="M495" s="94">
        <f>IF(K495=0,"",K495/B478)</f>
        <v>0.45614035087719296</v>
      </c>
      <c r="N495" s="94">
        <f>IF(K486=0,"",M495-L495)</f>
        <v>7.0175438596491224E-2</v>
      </c>
      <c r="O495" s="3"/>
      <c r="P495" s="29"/>
      <c r="Q495" s="22"/>
      <c r="R495" s="3"/>
      <c r="T495" s="104"/>
    </row>
    <row r="496" spans="1:20" ht="12.75" customHeight="1" x14ac:dyDescent="0.2">
      <c r="L496" s="3"/>
      <c r="M496" s="3"/>
      <c r="N496" s="3"/>
      <c r="O496" s="3"/>
    </row>
    <row r="497" spans="1:20" ht="12.75" customHeight="1" x14ac:dyDescent="0.2">
      <c r="L497" s="3"/>
      <c r="M497" s="3"/>
      <c r="N497" s="3"/>
      <c r="O497" s="3"/>
    </row>
    <row r="498" spans="1:20" ht="26.25" x14ac:dyDescent="0.3">
      <c r="A498" s="209"/>
      <c r="B498" s="294" t="s">
        <v>99</v>
      </c>
      <c r="C498" s="294"/>
      <c r="D498" s="294"/>
      <c r="E498" s="294"/>
      <c r="F498" s="294"/>
      <c r="G498" s="294"/>
      <c r="H498" s="294"/>
      <c r="I498" s="294"/>
      <c r="J498" s="294"/>
      <c r="K498" s="179" t="s">
        <v>84</v>
      </c>
      <c r="L498" s="3"/>
      <c r="M498" s="3"/>
      <c r="N498" s="29"/>
      <c r="O498" s="3"/>
      <c r="P498" s="29"/>
      <c r="Q498" s="29"/>
      <c r="R498" s="29"/>
    </row>
    <row r="499" spans="1:20" ht="20.25" x14ac:dyDescent="0.2">
      <c r="A499" s="272" t="s">
        <v>10</v>
      </c>
      <c r="B499" s="273" t="s">
        <v>100</v>
      </c>
      <c r="C499" s="274"/>
      <c r="D499" s="274"/>
      <c r="E499" s="274"/>
      <c r="F499" s="274"/>
      <c r="G499" s="274"/>
      <c r="H499" s="274"/>
      <c r="I499" s="274"/>
      <c r="J499" s="275"/>
      <c r="K499" s="276" t="s">
        <v>11</v>
      </c>
      <c r="L499" s="269" t="s">
        <v>3</v>
      </c>
      <c r="M499" s="269" t="s">
        <v>4</v>
      </c>
      <c r="N499" s="278" t="s">
        <v>5</v>
      </c>
      <c r="O499" s="269" t="s">
        <v>6</v>
      </c>
      <c r="P499" s="267" t="s">
        <v>7</v>
      </c>
      <c r="Q499" s="267" t="s">
        <v>8</v>
      </c>
      <c r="R499" s="269" t="s">
        <v>101</v>
      </c>
    </row>
    <row r="500" spans="1:20" ht="15.75" x14ac:dyDescent="0.25">
      <c r="A500" s="268"/>
      <c r="B500" s="58" t="s">
        <v>102</v>
      </c>
      <c r="C500" s="58" t="s">
        <v>103</v>
      </c>
      <c r="D500" s="58" t="s">
        <v>104</v>
      </c>
      <c r="E500" s="58" t="s">
        <v>105</v>
      </c>
      <c r="F500" s="58" t="s">
        <v>106</v>
      </c>
      <c r="G500" s="58" t="s">
        <v>107</v>
      </c>
      <c r="H500" s="58" t="s">
        <v>108</v>
      </c>
      <c r="I500" s="58" t="s">
        <v>109</v>
      </c>
      <c r="J500" s="58" t="s">
        <v>110</v>
      </c>
      <c r="K500" s="277"/>
      <c r="L500" s="268"/>
      <c r="M500" s="268"/>
      <c r="N500" s="268"/>
      <c r="O500" s="268"/>
      <c r="P500" s="268"/>
      <c r="Q500" s="268"/>
      <c r="R500" s="268"/>
      <c r="T500" s="104"/>
    </row>
    <row r="501" spans="1:20" ht="15.75" customHeight="1" x14ac:dyDescent="0.25">
      <c r="A501" s="58">
        <v>1202</v>
      </c>
      <c r="B501" s="59">
        <v>118</v>
      </c>
      <c r="C501" s="59"/>
      <c r="D501" s="59"/>
      <c r="E501" s="59"/>
      <c r="F501" s="59"/>
      <c r="G501" s="59"/>
      <c r="H501" s="59"/>
      <c r="I501" s="59"/>
      <c r="J501" s="59"/>
      <c r="K501" s="144"/>
      <c r="L501" s="220"/>
      <c r="M501" s="221"/>
      <c r="N501" s="222"/>
      <c r="O501" s="229"/>
      <c r="P501" s="63">
        <f>B501</f>
        <v>118</v>
      </c>
      <c r="Q501" s="230"/>
      <c r="R501" s="229"/>
      <c r="T501" s="104"/>
    </row>
    <row r="502" spans="1:20" ht="15.75" customHeight="1" x14ac:dyDescent="0.25">
      <c r="A502" s="58">
        <v>1301</v>
      </c>
      <c r="B502" s="59"/>
      <c r="C502" s="59">
        <v>88</v>
      </c>
      <c r="D502" s="59"/>
      <c r="E502" s="59"/>
      <c r="F502" s="59"/>
      <c r="G502" s="59"/>
      <c r="H502" s="59"/>
      <c r="I502" s="59"/>
      <c r="J502" s="59"/>
      <c r="K502" s="144"/>
      <c r="L502" s="223"/>
      <c r="M502" s="129"/>
      <c r="N502" s="224"/>
      <c r="O502" s="67">
        <f>IF(C502=0,"",C502/B501)</f>
        <v>0.74576271186440679</v>
      </c>
      <c r="P502" s="68">
        <v>88</v>
      </c>
      <c r="Q502" s="231">
        <f t="shared" ref="Q502:Q509" si="89">IF(P502=0,"",P502/P501)</f>
        <v>0.74576271186440679</v>
      </c>
      <c r="R502" s="231">
        <f t="shared" ref="R502:R509" si="90">IF(P502=0,"",100%-Q502)</f>
        <v>0.25423728813559321</v>
      </c>
      <c r="T502" s="104"/>
    </row>
    <row r="503" spans="1:20" ht="15.75" customHeight="1" x14ac:dyDescent="0.25">
      <c r="A503" s="58">
        <v>1302</v>
      </c>
      <c r="B503" s="59"/>
      <c r="C503" s="59"/>
      <c r="D503" s="59">
        <v>77</v>
      </c>
      <c r="E503" s="59"/>
      <c r="F503" s="59"/>
      <c r="G503" s="59"/>
      <c r="H503" s="59"/>
      <c r="I503" s="59"/>
      <c r="J503" s="59"/>
      <c r="K503" s="144"/>
      <c r="L503" s="223"/>
      <c r="M503" s="129"/>
      <c r="N503" s="224"/>
      <c r="O503" s="67">
        <f>IF(D503=0,"",D503/C502)</f>
        <v>0.875</v>
      </c>
      <c r="P503" s="68">
        <v>77</v>
      </c>
      <c r="Q503" s="231">
        <f t="shared" si="89"/>
        <v>0.875</v>
      </c>
      <c r="R503" s="231">
        <f t="shared" si="90"/>
        <v>0.125</v>
      </c>
      <c r="T503" s="70">
        <f>P503/P501</f>
        <v>0.65254237288135597</v>
      </c>
    </row>
    <row r="504" spans="1:20" ht="15.75" customHeight="1" x14ac:dyDescent="0.25">
      <c r="A504" s="58">
        <v>1401</v>
      </c>
      <c r="B504" s="59"/>
      <c r="C504" s="59"/>
      <c r="D504" s="59"/>
      <c r="E504" s="59">
        <v>62</v>
      </c>
      <c r="F504" s="59"/>
      <c r="G504" s="59"/>
      <c r="H504" s="59"/>
      <c r="I504" s="59"/>
      <c r="J504" s="59"/>
      <c r="K504" s="144"/>
      <c r="L504" s="223"/>
      <c r="M504" s="129"/>
      <c r="N504" s="224"/>
      <c r="O504" s="67">
        <f>IF(E504=0,"",E504/D503)</f>
        <v>0.80519480519480524</v>
      </c>
      <c r="P504" s="68">
        <v>62</v>
      </c>
      <c r="Q504" s="231">
        <f t="shared" si="89"/>
        <v>0.80519480519480524</v>
      </c>
      <c r="R504" s="231">
        <f t="shared" si="90"/>
        <v>0.19480519480519476</v>
      </c>
      <c r="T504" s="104"/>
    </row>
    <row r="505" spans="1:20" ht="15.75" customHeight="1" x14ac:dyDescent="0.25">
      <c r="A505" s="58">
        <v>1402</v>
      </c>
      <c r="B505" s="59"/>
      <c r="C505" s="59"/>
      <c r="D505" s="59"/>
      <c r="E505" s="59"/>
      <c r="F505" s="59">
        <v>60</v>
      </c>
      <c r="G505" s="59"/>
      <c r="H505" s="59"/>
      <c r="I505" s="59"/>
      <c r="J505" s="59"/>
      <c r="K505" s="144"/>
      <c r="L505" s="223"/>
      <c r="M505" s="129"/>
      <c r="N505" s="224"/>
      <c r="O505" s="67">
        <f>IF(F505=0,"",F505/E504)</f>
        <v>0.967741935483871</v>
      </c>
      <c r="P505" s="68">
        <v>60</v>
      </c>
      <c r="Q505" s="231">
        <f t="shared" si="89"/>
        <v>0.967741935483871</v>
      </c>
      <c r="R505" s="231">
        <f t="shared" si="90"/>
        <v>3.2258064516129004E-2</v>
      </c>
      <c r="T505" s="104"/>
    </row>
    <row r="506" spans="1:20" ht="15.75" customHeight="1" x14ac:dyDescent="0.25">
      <c r="A506" s="58">
        <v>1501</v>
      </c>
      <c r="B506" s="59"/>
      <c r="C506" s="59"/>
      <c r="D506" s="59"/>
      <c r="E506" s="59"/>
      <c r="F506" s="59"/>
      <c r="G506" s="59">
        <v>59</v>
      </c>
      <c r="H506" s="59"/>
      <c r="I506" s="59"/>
      <c r="J506" s="59"/>
      <c r="K506" s="144"/>
      <c r="L506" s="223"/>
      <c r="M506" s="129"/>
      <c r="N506" s="224"/>
      <c r="O506" s="67">
        <f>IF(G506=0,"",G506/F505)</f>
        <v>0.98333333333333328</v>
      </c>
      <c r="P506" s="68">
        <v>59</v>
      </c>
      <c r="Q506" s="231">
        <f t="shared" si="89"/>
        <v>0.98333333333333328</v>
      </c>
      <c r="R506" s="231">
        <f t="shared" si="90"/>
        <v>1.6666666666666718E-2</v>
      </c>
      <c r="T506" s="104"/>
    </row>
    <row r="507" spans="1:20" ht="15.75" customHeight="1" x14ac:dyDescent="0.25">
      <c r="A507" s="58">
        <v>1502</v>
      </c>
      <c r="B507" s="59"/>
      <c r="C507" s="59"/>
      <c r="D507" s="59"/>
      <c r="E507" s="59"/>
      <c r="F507" s="59"/>
      <c r="G507" s="59"/>
      <c r="H507" s="59">
        <v>59</v>
      </c>
      <c r="I507" s="59"/>
      <c r="J507" s="59"/>
      <c r="K507" s="144"/>
      <c r="L507" s="223"/>
      <c r="M507" s="129"/>
      <c r="N507" s="224"/>
      <c r="O507" s="67">
        <f>IF(H507=0,"",H507/G506)</f>
        <v>1</v>
      </c>
      <c r="P507" s="68">
        <v>59</v>
      </c>
      <c r="Q507" s="231">
        <f t="shared" si="89"/>
        <v>1</v>
      </c>
      <c r="R507" s="231">
        <f t="shared" si="90"/>
        <v>0</v>
      </c>
      <c r="T507" s="104"/>
    </row>
    <row r="508" spans="1:20" ht="15.75" customHeight="1" x14ac:dyDescent="0.25">
      <c r="A508" s="58">
        <v>1601</v>
      </c>
      <c r="B508" s="59"/>
      <c r="C508" s="59"/>
      <c r="D508" s="59"/>
      <c r="E508" s="59"/>
      <c r="F508" s="59"/>
      <c r="G508" s="59"/>
      <c r="H508" s="59"/>
      <c r="I508" s="59">
        <v>59</v>
      </c>
      <c r="J508" s="59"/>
      <c r="K508" s="144"/>
      <c r="L508" s="223"/>
      <c r="M508" s="129"/>
      <c r="N508" s="224"/>
      <c r="O508" s="67">
        <f>IF(I508=0,"",I508/H507)</f>
        <v>1</v>
      </c>
      <c r="P508" s="68">
        <v>59</v>
      </c>
      <c r="Q508" s="231">
        <f t="shared" si="89"/>
        <v>1</v>
      </c>
      <c r="R508" s="231">
        <f t="shared" si="90"/>
        <v>0</v>
      </c>
      <c r="T508" s="104"/>
    </row>
    <row r="509" spans="1:20" ht="15.75" customHeight="1" x14ac:dyDescent="0.25">
      <c r="A509" s="58">
        <v>1602</v>
      </c>
      <c r="B509" s="59"/>
      <c r="C509" s="59"/>
      <c r="D509" s="59"/>
      <c r="E509" s="59"/>
      <c r="F509" s="59"/>
      <c r="G509" s="59"/>
      <c r="H509" s="59"/>
      <c r="I509" s="59"/>
      <c r="J509" s="59">
        <v>58</v>
      </c>
      <c r="K509" s="144">
        <v>49</v>
      </c>
      <c r="L509" s="223"/>
      <c r="M509" s="129"/>
      <c r="N509" s="224"/>
      <c r="O509" s="71">
        <f>IF(J509=0,"",J509/I508)</f>
        <v>0.98305084745762716</v>
      </c>
      <c r="P509" s="68">
        <v>58</v>
      </c>
      <c r="Q509" s="71">
        <f t="shared" si="89"/>
        <v>0.98305084745762716</v>
      </c>
      <c r="R509" s="71">
        <f t="shared" si="90"/>
        <v>1.6949152542372836E-2</v>
      </c>
      <c r="T509" s="104"/>
    </row>
    <row r="510" spans="1:20" ht="15.75" customHeight="1" x14ac:dyDescent="0.25">
      <c r="A510" s="58">
        <v>1701</v>
      </c>
      <c r="B510" s="59"/>
      <c r="C510" s="59"/>
      <c r="D510" s="59"/>
      <c r="E510" s="59"/>
      <c r="F510" s="59"/>
      <c r="G510" s="59"/>
      <c r="H510" s="59"/>
      <c r="I510" s="59"/>
      <c r="J510" s="59"/>
      <c r="K510" s="144"/>
      <c r="L510" s="223"/>
      <c r="M510" s="129"/>
      <c r="N510" s="225"/>
      <c r="O510" s="129"/>
      <c r="P510" s="68"/>
      <c r="Q510" s="129"/>
      <c r="R510" s="232"/>
      <c r="T510" s="104"/>
    </row>
    <row r="511" spans="1:20" ht="15.75" customHeight="1" x14ac:dyDescent="0.25">
      <c r="A511" s="58">
        <v>1702</v>
      </c>
      <c r="B511" s="59"/>
      <c r="C511" s="59"/>
      <c r="D511" s="59"/>
      <c r="E511" s="59"/>
      <c r="F511" s="59"/>
      <c r="G511" s="59"/>
      <c r="H511" s="59"/>
      <c r="I511" s="59"/>
      <c r="J511" s="59"/>
      <c r="K511" s="144"/>
      <c r="L511" s="223"/>
      <c r="M511" s="129"/>
      <c r="N511" s="225"/>
      <c r="O511" s="233"/>
      <c r="P511" s="109"/>
      <c r="Q511" s="234"/>
      <c r="R511" s="233"/>
      <c r="T511" s="104"/>
    </row>
    <row r="512" spans="1:20" ht="15.75" customHeight="1" x14ac:dyDescent="0.25">
      <c r="A512" s="58">
        <v>1801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144"/>
      <c r="L512" s="223"/>
      <c r="M512" s="129"/>
      <c r="N512" s="225"/>
      <c r="O512" s="233"/>
      <c r="P512" s="109"/>
      <c r="Q512" s="234"/>
      <c r="R512" s="233"/>
      <c r="T512" s="104"/>
    </row>
    <row r="513" spans="1:20" ht="15.75" customHeight="1" x14ac:dyDescent="0.25">
      <c r="A513" s="58">
        <v>1802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144"/>
      <c r="L513" s="223"/>
      <c r="M513" s="129"/>
      <c r="N513" s="225"/>
      <c r="O513" s="233"/>
      <c r="P513" s="109"/>
      <c r="Q513" s="234"/>
      <c r="R513" s="233"/>
      <c r="T513" s="104"/>
    </row>
    <row r="514" spans="1:20" ht="15.75" customHeight="1" x14ac:dyDescent="0.25">
      <c r="A514" s="58">
        <v>1901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144"/>
      <c r="L514" s="223"/>
      <c r="M514" s="129"/>
      <c r="N514" s="225"/>
      <c r="O514" s="129"/>
      <c r="P514" s="225"/>
      <c r="Q514" s="124"/>
      <c r="R514" s="233"/>
      <c r="T514" s="104"/>
    </row>
    <row r="515" spans="1:20" ht="15.75" customHeight="1" x14ac:dyDescent="0.25">
      <c r="A515" s="58">
        <v>1902</v>
      </c>
      <c r="B515" s="59"/>
      <c r="C515" s="59"/>
      <c r="D515" s="59"/>
      <c r="E515" s="59"/>
      <c r="F515" s="59"/>
      <c r="G515" s="59"/>
      <c r="H515" s="59"/>
      <c r="I515" s="59"/>
      <c r="J515" s="59"/>
      <c r="K515" s="144"/>
      <c r="L515" s="223"/>
      <c r="M515" s="129"/>
      <c r="N515" s="225"/>
      <c r="O515" s="191" t="s">
        <v>83</v>
      </c>
      <c r="P515" s="82">
        <v>49</v>
      </c>
      <c r="Q515" s="111">
        <f>IF(SUM(K507:K511)=0,"",SUM(K507:K511))</f>
        <v>49</v>
      </c>
      <c r="R515" s="193" t="s">
        <v>11</v>
      </c>
      <c r="T515" s="104"/>
    </row>
    <row r="516" spans="1:20" ht="15.75" x14ac:dyDescent="0.25">
      <c r="A516" s="58">
        <v>2001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144"/>
      <c r="L516" s="223"/>
      <c r="M516" s="129"/>
      <c r="N516" s="225"/>
      <c r="O516" s="192" t="s">
        <v>85</v>
      </c>
      <c r="P516" s="86">
        <f>IF(P515/B501=0,"",P515/B501)</f>
        <v>0.4152542372881356</v>
      </c>
      <c r="Q516" s="112">
        <f>IF(P515/Q515=0,"",P515/Q515)</f>
        <v>1</v>
      </c>
      <c r="R516" s="194" t="s">
        <v>86</v>
      </c>
      <c r="T516" s="104"/>
    </row>
    <row r="517" spans="1:20" ht="15.75" x14ac:dyDescent="0.25">
      <c r="A517" s="58">
        <v>2002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144"/>
      <c r="L517" s="226"/>
      <c r="M517" s="227"/>
      <c r="N517" s="228"/>
      <c r="O517" s="90"/>
      <c r="P517" s="91"/>
      <c r="Q517" s="91"/>
      <c r="R517" s="113"/>
      <c r="T517" s="104"/>
    </row>
    <row r="518" spans="1:20" ht="18" customHeight="1" x14ac:dyDescent="0.25">
      <c r="A518" s="28"/>
      <c r="B518" s="280" t="s">
        <v>111</v>
      </c>
      <c r="C518" s="280"/>
      <c r="D518" s="280"/>
      <c r="E518" s="280"/>
      <c r="F518" s="280"/>
      <c r="G518" s="280"/>
      <c r="H518" s="280"/>
      <c r="I518" s="280"/>
      <c r="J518" s="280"/>
      <c r="K518" s="93">
        <f>SUM(K501:K514)</f>
        <v>49</v>
      </c>
      <c r="L518" s="94">
        <f>IF(SUM(K508:K509)=0,"",SUM(K508:K509)/B501)</f>
        <v>0.4152542372881356</v>
      </c>
      <c r="M518" s="94">
        <f>IF(K518=0,"",K518/B501)</f>
        <v>0.4152542372881356</v>
      </c>
      <c r="N518" s="94">
        <f>IF(K509=0,"",M518-L518)</f>
        <v>0</v>
      </c>
      <c r="O518" s="3"/>
      <c r="P518" s="29"/>
      <c r="Q518" s="22"/>
      <c r="R518" s="3"/>
      <c r="T518" s="104"/>
    </row>
    <row r="519" spans="1:20" ht="12.75" customHeight="1" x14ac:dyDescent="0.2">
      <c r="L519" s="3"/>
      <c r="M519" s="3"/>
      <c r="O519" s="3"/>
    </row>
    <row r="520" spans="1:20" ht="12.75" customHeight="1" x14ac:dyDescent="0.2">
      <c r="L520" s="3"/>
      <c r="M520" s="3"/>
      <c r="O520" s="3"/>
    </row>
    <row r="521" spans="1:20" ht="12.75" customHeight="1" x14ac:dyDescent="0.2">
      <c r="L521" s="3"/>
      <c r="M521" s="3"/>
      <c r="O521" s="3"/>
    </row>
    <row r="522" spans="1:20" ht="12.75" customHeight="1" x14ac:dyDescent="0.2">
      <c r="L522" s="3"/>
      <c r="M522" s="3"/>
      <c r="O522" s="3"/>
    </row>
    <row r="523" spans="1:20" ht="12.75" customHeight="1" x14ac:dyDescent="0.2">
      <c r="L523" s="3"/>
      <c r="M523" s="3"/>
      <c r="O523" s="3"/>
    </row>
    <row r="524" spans="1:20" ht="12.75" customHeight="1" x14ac:dyDescent="0.2">
      <c r="L524" s="3"/>
      <c r="M524" s="3"/>
      <c r="O524" s="3"/>
    </row>
    <row r="525" spans="1:20" ht="12.75" customHeight="1" x14ac:dyDescent="0.2">
      <c r="L525" s="3"/>
      <c r="M525" s="3"/>
      <c r="O525" s="3"/>
    </row>
    <row r="526" spans="1:20" ht="12.75" customHeight="1" x14ac:dyDescent="0.2">
      <c r="L526" s="3"/>
      <c r="M526" s="3"/>
      <c r="O526" s="3"/>
    </row>
    <row r="527" spans="1:20" ht="12.75" customHeight="1" x14ac:dyDescent="0.2">
      <c r="L527" s="3"/>
      <c r="M527" s="3"/>
      <c r="O527" s="3"/>
    </row>
    <row r="528" spans="1:20" ht="12.75" customHeight="1" x14ac:dyDescent="0.2">
      <c r="L528" s="3"/>
      <c r="M528" s="3"/>
      <c r="O528" s="3"/>
    </row>
    <row r="529" spans="12:15" ht="12.75" customHeight="1" x14ac:dyDescent="0.2">
      <c r="L529" s="3"/>
      <c r="M529" s="3"/>
      <c r="O529" s="3"/>
    </row>
    <row r="530" spans="12:15" ht="12.75" customHeight="1" x14ac:dyDescent="0.2">
      <c r="L530" s="3"/>
      <c r="M530" s="3"/>
      <c r="O530" s="3"/>
    </row>
    <row r="531" spans="12:15" ht="12.75" customHeight="1" x14ac:dyDescent="0.2">
      <c r="L531" s="3"/>
      <c r="M531" s="3"/>
      <c r="O531" s="3"/>
    </row>
    <row r="532" spans="12:15" ht="12.75" customHeight="1" x14ac:dyDescent="0.2">
      <c r="L532" s="3"/>
      <c r="M532" s="3"/>
      <c r="O532" s="3"/>
    </row>
    <row r="533" spans="12:15" ht="12.75" customHeight="1" x14ac:dyDescent="0.2">
      <c r="L533" s="3"/>
      <c r="M533" s="3"/>
      <c r="O533" s="3"/>
    </row>
    <row r="534" spans="12:15" ht="12.75" customHeight="1" x14ac:dyDescent="0.2">
      <c r="L534" s="3"/>
      <c r="M534" s="3"/>
      <c r="O534" s="3"/>
    </row>
    <row r="535" spans="12:15" ht="12.75" customHeight="1" x14ac:dyDescent="0.2">
      <c r="L535" s="3"/>
      <c r="M535" s="3"/>
      <c r="O535" s="3"/>
    </row>
    <row r="536" spans="12:15" ht="12.75" customHeight="1" x14ac:dyDescent="0.2">
      <c r="L536" s="3"/>
      <c r="M536" s="3"/>
      <c r="O536" s="3"/>
    </row>
    <row r="537" spans="12:15" ht="12.75" customHeight="1" x14ac:dyDescent="0.2">
      <c r="L537" s="3"/>
      <c r="M537" s="3"/>
      <c r="O537" s="3"/>
    </row>
    <row r="538" spans="12:15" ht="12.75" customHeight="1" x14ac:dyDescent="0.2">
      <c r="L538" s="3"/>
      <c r="M538" s="3"/>
      <c r="O538" s="3"/>
    </row>
    <row r="539" spans="12:15" ht="12.75" customHeight="1" x14ac:dyDescent="0.2">
      <c r="L539" s="3"/>
      <c r="M539" s="3"/>
      <c r="O539" s="3"/>
    </row>
    <row r="540" spans="12:15" ht="12.75" customHeight="1" x14ac:dyDescent="0.2">
      <c r="L540" s="3"/>
      <c r="M540" s="3"/>
      <c r="O540" s="3"/>
    </row>
    <row r="541" spans="12:15" ht="12.75" customHeight="1" x14ac:dyDescent="0.2">
      <c r="L541" s="3"/>
      <c r="M541" s="3"/>
      <c r="O541" s="3"/>
    </row>
    <row r="542" spans="12:15" ht="12.75" customHeight="1" x14ac:dyDescent="0.2">
      <c r="L542" s="3"/>
      <c r="M542" s="3"/>
      <c r="O542" s="3"/>
    </row>
    <row r="543" spans="12:15" ht="12.75" customHeight="1" x14ac:dyDescent="0.2">
      <c r="L543" s="3"/>
      <c r="M543" s="3"/>
      <c r="O543" s="3"/>
    </row>
    <row r="544" spans="12:15" ht="12.75" customHeight="1" x14ac:dyDescent="0.2">
      <c r="L544" s="3"/>
      <c r="M544" s="3"/>
      <c r="O544" s="3"/>
    </row>
    <row r="545" spans="12:15" ht="12.75" customHeight="1" x14ac:dyDescent="0.2">
      <c r="L545" s="3"/>
      <c r="M545" s="3"/>
      <c r="O545" s="3"/>
    </row>
    <row r="546" spans="12:15" ht="12.75" customHeight="1" x14ac:dyDescent="0.2">
      <c r="L546" s="3"/>
      <c r="M546" s="3"/>
      <c r="O546" s="3"/>
    </row>
    <row r="547" spans="12:15" ht="12.75" customHeight="1" x14ac:dyDescent="0.2">
      <c r="L547" s="3"/>
      <c r="M547" s="3"/>
      <c r="O547" s="3"/>
    </row>
    <row r="548" spans="12:15" ht="12.75" customHeight="1" x14ac:dyDescent="0.2">
      <c r="L548" s="3"/>
      <c r="M548" s="3"/>
      <c r="O548" s="3"/>
    </row>
    <row r="549" spans="12:15" ht="12.75" customHeight="1" x14ac:dyDescent="0.2">
      <c r="L549" s="3"/>
      <c r="M549" s="3"/>
      <c r="O549" s="3"/>
    </row>
    <row r="550" spans="12:15" ht="12.75" customHeight="1" x14ac:dyDescent="0.2">
      <c r="L550" s="3"/>
      <c r="M550" s="3"/>
      <c r="O550" s="3"/>
    </row>
    <row r="551" spans="12:15" ht="12.75" customHeight="1" x14ac:dyDescent="0.2">
      <c r="L551" s="3"/>
      <c r="M551" s="3"/>
      <c r="O551" s="3"/>
    </row>
    <row r="552" spans="12:15" ht="12.75" customHeight="1" x14ac:dyDescent="0.2">
      <c r="L552" s="3"/>
      <c r="M552" s="3"/>
      <c r="O552" s="3"/>
    </row>
    <row r="553" spans="12:15" ht="12.75" customHeight="1" x14ac:dyDescent="0.2">
      <c r="L553" s="3"/>
      <c r="M553" s="3"/>
      <c r="O553" s="3"/>
    </row>
    <row r="554" spans="12:15" ht="12.75" customHeight="1" x14ac:dyDescent="0.2">
      <c r="L554" s="3"/>
      <c r="M554" s="3"/>
      <c r="O554" s="3"/>
    </row>
    <row r="555" spans="12:15" ht="12.75" customHeight="1" x14ac:dyDescent="0.2">
      <c r="L555" s="3"/>
      <c r="M555" s="3"/>
      <c r="O555" s="3"/>
    </row>
    <row r="556" spans="12:15" ht="12.75" customHeight="1" x14ac:dyDescent="0.2">
      <c r="L556" s="3"/>
      <c r="M556" s="3"/>
      <c r="O556" s="3"/>
    </row>
    <row r="557" spans="12:15" ht="12.75" customHeight="1" x14ac:dyDescent="0.2">
      <c r="L557" s="3"/>
      <c r="M557" s="3"/>
      <c r="O557" s="3"/>
    </row>
    <row r="558" spans="12:15" ht="12.75" customHeight="1" x14ac:dyDescent="0.2">
      <c r="L558" s="3"/>
      <c r="M558" s="3"/>
      <c r="O558" s="3"/>
    </row>
    <row r="559" spans="12:15" ht="12.75" customHeight="1" x14ac:dyDescent="0.2">
      <c r="L559" s="3"/>
      <c r="M559" s="3"/>
      <c r="O559" s="3"/>
    </row>
    <row r="560" spans="12:15" ht="12.75" customHeight="1" x14ac:dyDescent="0.2">
      <c r="L560" s="3"/>
      <c r="M560" s="3"/>
      <c r="O560" s="3"/>
    </row>
    <row r="561" spans="12:15" ht="12.75" customHeight="1" x14ac:dyDescent="0.2">
      <c r="L561" s="3"/>
      <c r="M561" s="3"/>
      <c r="O561" s="3"/>
    </row>
    <row r="562" spans="12:15" ht="12.75" customHeight="1" x14ac:dyDescent="0.2">
      <c r="L562" s="3"/>
      <c r="M562" s="3"/>
      <c r="O562" s="3"/>
    </row>
    <row r="563" spans="12:15" ht="12.75" customHeight="1" x14ac:dyDescent="0.2">
      <c r="L563" s="3"/>
      <c r="M563" s="3"/>
      <c r="O563" s="3"/>
    </row>
    <row r="564" spans="12:15" ht="12.75" customHeight="1" x14ac:dyDescent="0.2">
      <c r="L564" s="3"/>
      <c r="M564" s="3"/>
      <c r="O564" s="3"/>
    </row>
    <row r="565" spans="12:15" ht="12.75" customHeight="1" x14ac:dyDescent="0.2">
      <c r="L565" s="3"/>
      <c r="M565" s="3"/>
      <c r="O565" s="3"/>
    </row>
    <row r="566" spans="12:15" ht="12.75" customHeight="1" x14ac:dyDescent="0.2">
      <c r="L566" s="3"/>
      <c r="M566" s="3"/>
      <c r="O566" s="3"/>
    </row>
    <row r="567" spans="12:15" ht="12.75" customHeight="1" x14ac:dyDescent="0.2">
      <c r="L567" s="3"/>
      <c r="M567" s="3"/>
      <c r="O567" s="3"/>
    </row>
    <row r="568" spans="12:15" ht="12.75" customHeight="1" x14ac:dyDescent="0.2">
      <c r="L568" s="3"/>
      <c r="M568" s="3"/>
      <c r="O568" s="3"/>
    </row>
    <row r="569" spans="12:15" ht="12.75" customHeight="1" x14ac:dyDescent="0.2">
      <c r="L569" s="3"/>
      <c r="M569" s="3"/>
      <c r="O569" s="3"/>
    </row>
    <row r="570" spans="12:15" ht="12.75" customHeight="1" x14ac:dyDescent="0.2">
      <c r="L570" s="3"/>
      <c r="M570" s="3"/>
      <c r="O570" s="3"/>
    </row>
    <row r="571" spans="12:15" ht="12.75" customHeight="1" x14ac:dyDescent="0.2">
      <c r="L571" s="3"/>
      <c r="M571" s="3"/>
      <c r="O571" s="3"/>
    </row>
    <row r="572" spans="12:15" ht="12.75" customHeight="1" x14ac:dyDescent="0.2">
      <c r="L572" s="3"/>
      <c r="M572" s="3"/>
      <c r="O572" s="3"/>
    </row>
    <row r="573" spans="12:15" ht="12.75" customHeight="1" x14ac:dyDescent="0.2">
      <c r="L573" s="3"/>
      <c r="M573" s="3"/>
      <c r="O573" s="3"/>
    </row>
    <row r="574" spans="12:15" ht="12.75" customHeight="1" x14ac:dyDescent="0.2">
      <c r="L574" s="3"/>
      <c r="M574" s="3"/>
      <c r="O574" s="3"/>
    </row>
    <row r="575" spans="12:15" ht="12.75" customHeight="1" x14ac:dyDescent="0.2">
      <c r="L575" s="3"/>
      <c r="M575" s="3"/>
      <c r="O575" s="3"/>
    </row>
    <row r="576" spans="12:15" ht="12.75" customHeight="1" x14ac:dyDescent="0.2">
      <c r="L576" s="3"/>
      <c r="M576" s="3"/>
      <c r="O576" s="3"/>
    </row>
    <row r="577" spans="12:15" ht="12.75" customHeight="1" x14ac:dyDescent="0.2">
      <c r="L577" s="3"/>
      <c r="M577" s="3"/>
      <c r="O577" s="3"/>
    </row>
    <row r="578" spans="12:15" ht="12.75" customHeight="1" x14ac:dyDescent="0.2">
      <c r="L578" s="3"/>
      <c r="M578" s="3"/>
      <c r="O578" s="3"/>
    </row>
    <row r="579" spans="12:15" ht="12.75" customHeight="1" x14ac:dyDescent="0.2">
      <c r="L579" s="3"/>
      <c r="M579" s="3"/>
      <c r="O579" s="3"/>
    </row>
    <row r="580" spans="12:15" ht="12.75" customHeight="1" x14ac:dyDescent="0.2">
      <c r="L580" s="3"/>
      <c r="M580" s="3"/>
      <c r="O580" s="3"/>
    </row>
    <row r="581" spans="12:15" ht="12.75" customHeight="1" x14ac:dyDescent="0.2">
      <c r="L581" s="3"/>
      <c r="M581" s="3"/>
      <c r="O581" s="3"/>
    </row>
    <row r="582" spans="12:15" ht="12.75" customHeight="1" x14ac:dyDescent="0.2">
      <c r="L582" s="3"/>
      <c r="M582" s="3"/>
      <c r="O582" s="3"/>
    </row>
    <row r="583" spans="12:15" ht="12.75" customHeight="1" x14ac:dyDescent="0.2">
      <c r="L583" s="3"/>
      <c r="M583" s="3"/>
      <c r="O583" s="3"/>
    </row>
    <row r="584" spans="12:15" ht="12.75" customHeight="1" x14ac:dyDescent="0.2">
      <c r="L584" s="3"/>
      <c r="M584" s="3"/>
      <c r="O584" s="3"/>
    </row>
    <row r="585" spans="12:15" ht="12.75" customHeight="1" x14ac:dyDescent="0.2">
      <c r="L585" s="3"/>
      <c r="M585" s="3"/>
      <c r="O585" s="3"/>
    </row>
    <row r="586" spans="12:15" ht="12.75" customHeight="1" x14ac:dyDescent="0.2">
      <c r="L586" s="3"/>
      <c r="M586" s="3"/>
      <c r="O586" s="3"/>
    </row>
    <row r="587" spans="12:15" ht="12.75" customHeight="1" x14ac:dyDescent="0.2">
      <c r="L587" s="3"/>
      <c r="M587" s="3"/>
      <c r="O587" s="3"/>
    </row>
    <row r="588" spans="12:15" ht="12.75" customHeight="1" x14ac:dyDescent="0.2">
      <c r="L588" s="3"/>
      <c r="M588" s="3"/>
      <c r="O588" s="3"/>
    </row>
    <row r="589" spans="12:15" ht="12.75" customHeight="1" x14ac:dyDescent="0.2">
      <c r="L589" s="3"/>
      <c r="M589" s="3"/>
      <c r="O589" s="3"/>
    </row>
    <row r="590" spans="12:15" ht="12.75" customHeight="1" x14ac:dyDescent="0.2">
      <c r="L590" s="3"/>
      <c r="M590" s="3"/>
      <c r="O590" s="3"/>
    </row>
    <row r="591" spans="12:15" ht="12.75" customHeight="1" x14ac:dyDescent="0.2">
      <c r="L591" s="3"/>
      <c r="M591" s="3"/>
      <c r="O591" s="3"/>
    </row>
    <row r="592" spans="12:15" ht="12.75" customHeight="1" x14ac:dyDescent="0.2">
      <c r="L592" s="3"/>
      <c r="M592" s="3"/>
      <c r="O592" s="3"/>
    </row>
    <row r="593" spans="12:15" ht="12.75" customHeight="1" x14ac:dyDescent="0.2">
      <c r="L593" s="3"/>
      <c r="M593" s="3"/>
      <c r="O593" s="3"/>
    </row>
    <row r="594" spans="12:15" ht="12.75" customHeight="1" x14ac:dyDescent="0.2">
      <c r="L594" s="3"/>
      <c r="M594" s="3"/>
      <c r="O594" s="3"/>
    </row>
    <row r="595" spans="12:15" ht="12.75" customHeight="1" x14ac:dyDescent="0.2">
      <c r="L595" s="3"/>
      <c r="M595" s="3"/>
      <c r="O595" s="3"/>
    </row>
    <row r="596" spans="12:15" ht="12.75" customHeight="1" x14ac:dyDescent="0.2">
      <c r="L596" s="3"/>
      <c r="M596" s="3"/>
      <c r="O596" s="3"/>
    </row>
    <row r="597" spans="12:15" ht="12.75" customHeight="1" x14ac:dyDescent="0.2">
      <c r="L597" s="3"/>
      <c r="M597" s="3"/>
      <c r="O597" s="3"/>
    </row>
    <row r="598" spans="12:15" ht="12.75" customHeight="1" x14ac:dyDescent="0.2">
      <c r="L598" s="3"/>
      <c r="M598" s="3"/>
      <c r="O598" s="3"/>
    </row>
    <row r="599" spans="12:15" ht="12.75" customHeight="1" x14ac:dyDescent="0.2">
      <c r="L599" s="3"/>
      <c r="M599" s="3"/>
      <c r="O599" s="3"/>
    </row>
    <row r="600" spans="12:15" ht="12.75" customHeight="1" x14ac:dyDescent="0.2">
      <c r="L600" s="3"/>
      <c r="M600" s="3"/>
      <c r="O600" s="3"/>
    </row>
    <row r="601" spans="12:15" ht="12.75" customHeight="1" x14ac:dyDescent="0.2">
      <c r="L601" s="3"/>
      <c r="M601" s="3"/>
      <c r="O601" s="3"/>
    </row>
    <row r="602" spans="12:15" ht="12.75" customHeight="1" x14ac:dyDescent="0.2">
      <c r="L602" s="3"/>
      <c r="M602" s="3"/>
      <c r="O602" s="3"/>
    </row>
    <row r="603" spans="12:15" ht="12.75" customHeight="1" x14ac:dyDescent="0.2">
      <c r="L603" s="3"/>
      <c r="M603" s="3"/>
      <c r="O603" s="3"/>
    </row>
    <row r="604" spans="12:15" ht="12.75" customHeight="1" x14ac:dyDescent="0.2">
      <c r="L604" s="3"/>
      <c r="M604" s="3"/>
      <c r="O604" s="3"/>
    </row>
    <row r="605" spans="12:15" ht="12.75" customHeight="1" x14ac:dyDescent="0.2">
      <c r="L605" s="3"/>
      <c r="M605" s="3"/>
      <c r="O605" s="3"/>
    </row>
    <row r="606" spans="12:15" ht="12.75" customHeight="1" x14ac:dyDescent="0.2">
      <c r="L606" s="3"/>
      <c r="M606" s="3"/>
      <c r="O606" s="3"/>
    </row>
    <row r="607" spans="12:15" ht="12.75" customHeight="1" x14ac:dyDescent="0.2">
      <c r="L607" s="3"/>
      <c r="M607" s="3"/>
      <c r="O607" s="3"/>
    </row>
    <row r="608" spans="12:15" ht="12.75" customHeight="1" x14ac:dyDescent="0.2">
      <c r="L608" s="3"/>
      <c r="M608" s="3"/>
      <c r="O608" s="3"/>
    </row>
    <row r="609" spans="12:15" ht="12.75" customHeight="1" x14ac:dyDescent="0.2">
      <c r="L609" s="3"/>
      <c r="M609" s="3"/>
      <c r="O609" s="3"/>
    </row>
    <row r="610" spans="12:15" ht="12.75" customHeight="1" x14ac:dyDescent="0.2">
      <c r="L610" s="3"/>
      <c r="M610" s="3"/>
      <c r="O610" s="3"/>
    </row>
    <row r="611" spans="12:15" ht="12.75" customHeight="1" x14ac:dyDescent="0.2">
      <c r="L611" s="3"/>
      <c r="M611" s="3"/>
      <c r="O611" s="3"/>
    </row>
    <row r="612" spans="12:15" ht="12.75" customHeight="1" x14ac:dyDescent="0.2">
      <c r="L612" s="3"/>
      <c r="M612" s="3"/>
      <c r="O612" s="3"/>
    </row>
    <row r="613" spans="12:15" ht="12.75" customHeight="1" x14ac:dyDescent="0.2">
      <c r="L613" s="3"/>
      <c r="M613" s="3"/>
      <c r="O613" s="3"/>
    </row>
    <row r="614" spans="12:15" ht="12.75" customHeight="1" x14ac:dyDescent="0.2">
      <c r="L614" s="3"/>
      <c r="M614" s="3"/>
      <c r="O614" s="3"/>
    </row>
    <row r="615" spans="12:15" ht="12.75" customHeight="1" x14ac:dyDescent="0.2">
      <c r="L615" s="3"/>
      <c r="M615" s="3"/>
      <c r="O615" s="3"/>
    </row>
    <row r="616" spans="12:15" ht="12.75" customHeight="1" x14ac:dyDescent="0.2">
      <c r="L616" s="3"/>
      <c r="M616" s="3"/>
      <c r="O616" s="3"/>
    </row>
    <row r="617" spans="12:15" ht="12.75" customHeight="1" x14ac:dyDescent="0.2">
      <c r="L617" s="3"/>
      <c r="M617" s="3"/>
      <c r="O617" s="3"/>
    </row>
    <row r="618" spans="12:15" ht="12.75" customHeight="1" x14ac:dyDescent="0.2">
      <c r="L618" s="3"/>
      <c r="M618" s="3"/>
      <c r="O618" s="3"/>
    </row>
    <row r="619" spans="12:15" ht="12.75" customHeight="1" x14ac:dyDescent="0.2">
      <c r="L619" s="3"/>
      <c r="M619" s="3"/>
      <c r="O619" s="3"/>
    </row>
    <row r="620" spans="12:15" ht="12.75" customHeight="1" x14ac:dyDescent="0.2">
      <c r="L620" s="3"/>
      <c r="M620" s="3"/>
      <c r="O620" s="3"/>
    </row>
    <row r="621" spans="12:15" ht="12.75" customHeight="1" x14ac:dyDescent="0.2">
      <c r="L621" s="3"/>
      <c r="M621" s="3"/>
      <c r="O621" s="3"/>
    </row>
    <row r="622" spans="12:15" ht="12.75" customHeight="1" x14ac:dyDescent="0.2">
      <c r="L622" s="3"/>
      <c r="M622" s="3"/>
      <c r="O622" s="3"/>
    </row>
    <row r="623" spans="12:15" ht="12.75" customHeight="1" x14ac:dyDescent="0.2">
      <c r="L623" s="3"/>
      <c r="M623" s="3"/>
      <c r="O623" s="3"/>
    </row>
    <row r="624" spans="12:15" ht="12.75" customHeight="1" x14ac:dyDescent="0.2">
      <c r="L624" s="3"/>
      <c r="M624" s="3"/>
      <c r="O624" s="3"/>
    </row>
    <row r="625" spans="12:15" ht="12.75" customHeight="1" x14ac:dyDescent="0.2">
      <c r="L625" s="3"/>
      <c r="M625" s="3"/>
      <c r="O625" s="3"/>
    </row>
    <row r="626" spans="12:15" ht="12.75" customHeight="1" x14ac:dyDescent="0.2">
      <c r="L626" s="3"/>
      <c r="M626" s="3"/>
      <c r="O626" s="3"/>
    </row>
    <row r="627" spans="12:15" ht="12.75" customHeight="1" x14ac:dyDescent="0.2">
      <c r="L627" s="3"/>
      <c r="M627" s="3"/>
      <c r="O627" s="3"/>
    </row>
    <row r="628" spans="12:15" ht="12.75" customHeight="1" x14ac:dyDescent="0.2">
      <c r="L628" s="3"/>
      <c r="M628" s="3"/>
      <c r="O628" s="3"/>
    </row>
    <row r="629" spans="12:15" ht="12.75" customHeight="1" x14ac:dyDescent="0.2">
      <c r="L629" s="3"/>
      <c r="M629" s="3"/>
      <c r="O629" s="3"/>
    </row>
    <row r="630" spans="12:15" ht="12.75" customHeight="1" x14ac:dyDescent="0.2">
      <c r="L630" s="3"/>
      <c r="M630" s="3"/>
      <c r="O630" s="3"/>
    </row>
    <row r="631" spans="12:15" ht="12.75" customHeight="1" x14ac:dyDescent="0.2">
      <c r="L631" s="3"/>
      <c r="M631" s="3"/>
      <c r="O631" s="3"/>
    </row>
    <row r="632" spans="12:15" ht="12.75" customHeight="1" x14ac:dyDescent="0.2">
      <c r="L632" s="3"/>
      <c r="M632" s="3"/>
      <c r="O632" s="3"/>
    </row>
    <row r="633" spans="12:15" ht="12.75" customHeight="1" x14ac:dyDescent="0.2">
      <c r="L633" s="3"/>
      <c r="M633" s="3"/>
      <c r="O633" s="3"/>
    </row>
    <row r="634" spans="12:15" ht="12.75" customHeight="1" x14ac:dyDescent="0.2">
      <c r="L634" s="3"/>
      <c r="M634" s="3"/>
      <c r="O634" s="3"/>
    </row>
    <row r="635" spans="12:15" ht="12.75" customHeight="1" x14ac:dyDescent="0.2">
      <c r="L635" s="3"/>
      <c r="M635" s="3"/>
      <c r="O635" s="3"/>
    </row>
    <row r="636" spans="12:15" ht="12.75" customHeight="1" x14ac:dyDescent="0.2">
      <c r="L636" s="3"/>
      <c r="M636" s="3"/>
      <c r="O636" s="3"/>
    </row>
    <row r="637" spans="12:15" ht="12.75" customHeight="1" x14ac:dyDescent="0.2">
      <c r="L637" s="3"/>
      <c r="M637" s="3"/>
      <c r="O637" s="3"/>
    </row>
    <row r="638" spans="12:15" ht="12.75" customHeight="1" x14ac:dyDescent="0.2">
      <c r="L638" s="3"/>
      <c r="M638" s="3"/>
      <c r="O638" s="3"/>
    </row>
    <row r="639" spans="12:15" ht="12.75" customHeight="1" x14ac:dyDescent="0.2">
      <c r="L639" s="3"/>
      <c r="M639" s="3"/>
      <c r="O639" s="3"/>
    </row>
    <row r="640" spans="12:15" ht="12.75" customHeight="1" x14ac:dyDescent="0.2">
      <c r="L640" s="3"/>
      <c r="M640" s="3"/>
      <c r="O640" s="3"/>
    </row>
    <row r="641" spans="12:15" ht="12.75" customHeight="1" x14ac:dyDescent="0.2">
      <c r="L641" s="3"/>
      <c r="M641" s="3"/>
      <c r="O641" s="3"/>
    </row>
    <row r="642" spans="12:15" ht="12.75" customHeight="1" x14ac:dyDescent="0.2">
      <c r="L642" s="3"/>
      <c r="M642" s="3"/>
      <c r="O642" s="3"/>
    </row>
    <row r="643" spans="12:15" ht="12.75" customHeight="1" x14ac:dyDescent="0.2">
      <c r="L643" s="3"/>
      <c r="M643" s="3"/>
      <c r="O643" s="3"/>
    </row>
    <row r="644" spans="12:15" ht="12.75" customHeight="1" x14ac:dyDescent="0.2">
      <c r="L644" s="3"/>
      <c r="M644" s="3"/>
      <c r="O644" s="3"/>
    </row>
    <row r="645" spans="12:15" ht="12.75" customHeight="1" x14ac:dyDescent="0.2">
      <c r="L645" s="3"/>
      <c r="M645" s="3"/>
      <c r="O645" s="3"/>
    </row>
    <row r="646" spans="12:15" ht="12.75" customHeight="1" x14ac:dyDescent="0.2">
      <c r="L646" s="3"/>
      <c r="M646" s="3"/>
      <c r="O646" s="3"/>
    </row>
    <row r="647" spans="12:15" ht="12.75" customHeight="1" x14ac:dyDescent="0.2">
      <c r="L647" s="3"/>
      <c r="M647" s="3"/>
      <c r="O647" s="3"/>
    </row>
    <row r="648" spans="12:15" ht="12.75" customHeight="1" x14ac:dyDescent="0.2">
      <c r="L648" s="3"/>
      <c r="M648" s="3"/>
      <c r="O648" s="3"/>
    </row>
    <row r="649" spans="12:15" ht="12.75" customHeight="1" x14ac:dyDescent="0.2">
      <c r="L649" s="3"/>
      <c r="M649" s="3"/>
      <c r="O649" s="3"/>
    </row>
    <row r="650" spans="12:15" ht="12.75" customHeight="1" x14ac:dyDescent="0.2">
      <c r="L650" s="3"/>
      <c r="M650" s="3"/>
      <c r="O650" s="3"/>
    </row>
    <row r="651" spans="12:15" ht="12.75" customHeight="1" x14ac:dyDescent="0.2">
      <c r="L651" s="3"/>
      <c r="M651" s="3"/>
      <c r="O651" s="3"/>
    </row>
    <row r="652" spans="12:15" ht="12.75" customHeight="1" x14ac:dyDescent="0.2">
      <c r="L652" s="3"/>
      <c r="M652" s="3"/>
      <c r="O652" s="3"/>
    </row>
    <row r="653" spans="12:15" ht="12.75" customHeight="1" x14ac:dyDescent="0.2">
      <c r="L653" s="3"/>
      <c r="M653" s="3"/>
      <c r="O653" s="3"/>
    </row>
    <row r="654" spans="12:15" ht="12.75" customHeight="1" x14ac:dyDescent="0.2">
      <c r="L654" s="3"/>
      <c r="M654" s="3"/>
      <c r="O654" s="3"/>
    </row>
    <row r="655" spans="12:15" ht="12.75" customHeight="1" x14ac:dyDescent="0.2">
      <c r="L655" s="3"/>
      <c r="M655" s="3"/>
      <c r="O655" s="3"/>
    </row>
    <row r="656" spans="12:15" ht="12.75" customHeight="1" x14ac:dyDescent="0.2">
      <c r="L656" s="3"/>
      <c r="M656" s="3"/>
      <c r="O656" s="3"/>
    </row>
    <row r="657" spans="12:15" ht="12.75" customHeight="1" x14ac:dyDescent="0.2">
      <c r="L657" s="3"/>
      <c r="M657" s="3"/>
      <c r="O657" s="3"/>
    </row>
    <row r="658" spans="12:15" ht="12.75" customHeight="1" x14ac:dyDescent="0.2">
      <c r="L658" s="3"/>
      <c r="M658" s="3"/>
      <c r="O658" s="3"/>
    </row>
    <row r="659" spans="12:15" ht="12.75" customHeight="1" x14ac:dyDescent="0.2">
      <c r="L659" s="3"/>
      <c r="M659" s="3"/>
      <c r="O659" s="3"/>
    </row>
    <row r="660" spans="12:15" ht="12.75" customHeight="1" x14ac:dyDescent="0.2">
      <c r="L660" s="3"/>
      <c r="M660" s="3"/>
      <c r="O660" s="3"/>
    </row>
    <row r="661" spans="12:15" ht="12.75" customHeight="1" x14ac:dyDescent="0.2">
      <c r="L661" s="3"/>
      <c r="M661" s="3"/>
      <c r="O661" s="3"/>
    </row>
    <row r="662" spans="12:15" ht="12.75" customHeight="1" x14ac:dyDescent="0.2">
      <c r="L662" s="3"/>
      <c r="M662" s="3"/>
      <c r="O662" s="3"/>
    </row>
    <row r="663" spans="12:15" ht="12.75" customHeight="1" x14ac:dyDescent="0.2">
      <c r="L663" s="3"/>
      <c r="M663" s="3"/>
      <c r="O663" s="3"/>
    </row>
    <row r="664" spans="12:15" ht="12.75" customHeight="1" x14ac:dyDescent="0.2">
      <c r="L664" s="3"/>
      <c r="M664" s="3"/>
      <c r="O664" s="3"/>
    </row>
    <row r="665" spans="12:15" ht="12.75" customHeight="1" x14ac:dyDescent="0.2">
      <c r="L665" s="3"/>
      <c r="M665" s="3"/>
      <c r="O665" s="3"/>
    </row>
    <row r="666" spans="12:15" ht="12.75" customHeight="1" x14ac:dyDescent="0.2">
      <c r="L666" s="3"/>
      <c r="M666" s="3"/>
      <c r="O666" s="3"/>
    </row>
    <row r="667" spans="12:15" ht="12.75" customHeight="1" x14ac:dyDescent="0.2">
      <c r="L667" s="3"/>
      <c r="M667" s="3"/>
      <c r="O667" s="3"/>
    </row>
    <row r="668" spans="12:15" ht="12.75" customHeight="1" x14ac:dyDescent="0.2">
      <c r="L668" s="3"/>
      <c r="M668" s="3"/>
      <c r="O668" s="3"/>
    </row>
    <row r="669" spans="12:15" ht="12.75" customHeight="1" x14ac:dyDescent="0.2">
      <c r="L669" s="3"/>
      <c r="M669" s="3"/>
      <c r="O669" s="3"/>
    </row>
    <row r="670" spans="12:15" ht="12.75" customHeight="1" x14ac:dyDescent="0.2">
      <c r="L670" s="3"/>
      <c r="M670" s="3"/>
      <c r="O670" s="3"/>
    </row>
    <row r="671" spans="12:15" ht="12.75" customHeight="1" x14ac:dyDescent="0.2">
      <c r="L671" s="3"/>
      <c r="M671" s="3"/>
      <c r="O671" s="3"/>
    </row>
    <row r="672" spans="12:15" ht="12.75" customHeight="1" x14ac:dyDescent="0.2">
      <c r="L672" s="3"/>
      <c r="M672" s="3"/>
      <c r="O672" s="3"/>
    </row>
    <row r="673" spans="12:15" ht="12.75" customHeight="1" x14ac:dyDescent="0.2">
      <c r="L673" s="3"/>
      <c r="M673" s="3"/>
      <c r="O673" s="3"/>
    </row>
    <row r="674" spans="12:15" ht="12.75" customHeight="1" x14ac:dyDescent="0.2">
      <c r="L674" s="3"/>
      <c r="M674" s="3"/>
      <c r="O674" s="3"/>
    </row>
    <row r="675" spans="12:15" ht="12.75" customHeight="1" x14ac:dyDescent="0.2">
      <c r="L675" s="3"/>
      <c r="M675" s="3"/>
      <c r="O675" s="3"/>
    </row>
    <row r="676" spans="12:15" ht="12.75" customHeight="1" x14ac:dyDescent="0.2">
      <c r="L676" s="3"/>
      <c r="M676" s="3"/>
      <c r="O676" s="3"/>
    </row>
    <row r="677" spans="12:15" ht="12.75" customHeight="1" x14ac:dyDescent="0.2">
      <c r="L677" s="3"/>
      <c r="M677" s="3"/>
      <c r="O677" s="3"/>
    </row>
    <row r="678" spans="12:15" ht="12.75" customHeight="1" x14ac:dyDescent="0.2">
      <c r="L678" s="3"/>
      <c r="M678" s="3"/>
      <c r="O678" s="3"/>
    </row>
    <row r="679" spans="12:15" ht="12.75" customHeight="1" x14ac:dyDescent="0.2">
      <c r="L679" s="3"/>
      <c r="M679" s="3"/>
      <c r="O679" s="3"/>
    </row>
    <row r="680" spans="12:15" ht="12.75" customHeight="1" x14ac:dyDescent="0.2">
      <c r="L680" s="3"/>
      <c r="M680" s="3"/>
      <c r="O680" s="3"/>
    </row>
    <row r="681" spans="12:15" ht="12.75" customHeight="1" x14ac:dyDescent="0.2">
      <c r="L681" s="3"/>
      <c r="M681" s="3"/>
      <c r="O681" s="3"/>
    </row>
    <row r="682" spans="12:15" ht="12.75" customHeight="1" x14ac:dyDescent="0.2">
      <c r="L682" s="3"/>
      <c r="M682" s="3"/>
      <c r="O682" s="3"/>
    </row>
    <row r="683" spans="12:15" ht="12.75" customHeight="1" x14ac:dyDescent="0.2">
      <c r="L683" s="3"/>
      <c r="M683" s="3"/>
      <c r="O683" s="3"/>
    </row>
    <row r="684" spans="12:15" ht="12.75" customHeight="1" x14ac:dyDescent="0.2">
      <c r="L684" s="3"/>
      <c r="M684" s="3"/>
      <c r="O684" s="3"/>
    </row>
    <row r="685" spans="12:15" ht="12.75" customHeight="1" x14ac:dyDescent="0.2">
      <c r="L685" s="3"/>
      <c r="M685" s="3"/>
      <c r="O685" s="3"/>
    </row>
    <row r="686" spans="12:15" ht="12.75" customHeight="1" x14ac:dyDescent="0.2">
      <c r="L686" s="3"/>
      <c r="M686" s="3"/>
      <c r="O686" s="3"/>
    </row>
    <row r="687" spans="12:15" ht="12.75" customHeight="1" x14ac:dyDescent="0.2">
      <c r="L687" s="3"/>
      <c r="M687" s="3"/>
      <c r="O687" s="3"/>
    </row>
    <row r="688" spans="12:15" ht="12.75" customHeight="1" x14ac:dyDescent="0.2">
      <c r="L688" s="3"/>
      <c r="M688" s="3"/>
      <c r="O688" s="3"/>
    </row>
    <row r="689" spans="12:15" ht="12.75" customHeight="1" x14ac:dyDescent="0.2">
      <c r="L689" s="3"/>
      <c r="M689" s="3"/>
      <c r="O689" s="3"/>
    </row>
    <row r="690" spans="12:15" ht="12.75" customHeight="1" x14ac:dyDescent="0.2">
      <c r="L690" s="3"/>
      <c r="M690" s="3"/>
      <c r="O690" s="3"/>
    </row>
    <row r="691" spans="12:15" ht="12.75" customHeight="1" x14ac:dyDescent="0.2">
      <c r="L691" s="3"/>
      <c r="M691" s="3"/>
      <c r="O691" s="3"/>
    </row>
    <row r="692" spans="12:15" ht="12.75" customHeight="1" x14ac:dyDescent="0.2">
      <c r="L692" s="3"/>
      <c r="M692" s="3"/>
      <c r="O692" s="3"/>
    </row>
    <row r="693" spans="12:15" ht="12.75" customHeight="1" x14ac:dyDescent="0.2">
      <c r="L693" s="3"/>
      <c r="M693" s="3"/>
      <c r="O693" s="3"/>
    </row>
    <row r="694" spans="12:15" ht="12.75" customHeight="1" x14ac:dyDescent="0.2">
      <c r="L694" s="3"/>
      <c r="M694" s="3"/>
      <c r="O694" s="3"/>
    </row>
    <row r="695" spans="12:15" ht="12.75" customHeight="1" x14ac:dyDescent="0.2">
      <c r="L695" s="3"/>
      <c r="M695" s="3"/>
      <c r="O695" s="3"/>
    </row>
    <row r="696" spans="12:15" ht="12.75" customHeight="1" x14ac:dyDescent="0.2">
      <c r="L696" s="3"/>
      <c r="M696" s="3"/>
      <c r="O696" s="3"/>
    </row>
    <row r="697" spans="12:15" ht="12.75" customHeight="1" x14ac:dyDescent="0.2">
      <c r="L697" s="3"/>
      <c r="M697" s="3"/>
      <c r="O697" s="3"/>
    </row>
    <row r="698" spans="12:15" ht="12.75" customHeight="1" x14ac:dyDescent="0.2">
      <c r="L698" s="3"/>
      <c r="M698" s="3"/>
      <c r="O698" s="3"/>
    </row>
    <row r="699" spans="12:15" ht="12.75" customHeight="1" x14ac:dyDescent="0.2">
      <c r="L699" s="3"/>
      <c r="M699" s="3"/>
      <c r="O699" s="3"/>
    </row>
    <row r="700" spans="12:15" ht="12.75" customHeight="1" x14ac:dyDescent="0.2">
      <c r="L700" s="3"/>
      <c r="M700" s="3"/>
      <c r="O700" s="3"/>
    </row>
    <row r="701" spans="12:15" ht="12.75" customHeight="1" x14ac:dyDescent="0.2">
      <c r="L701" s="3"/>
      <c r="M701" s="3"/>
      <c r="O701" s="3"/>
    </row>
    <row r="702" spans="12:15" ht="12.75" customHeight="1" x14ac:dyDescent="0.2">
      <c r="L702" s="3"/>
      <c r="M702" s="3"/>
      <c r="O702" s="3"/>
    </row>
    <row r="703" spans="12:15" ht="12.75" customHeight="1" x14ac:dyDescent="0.2">
      <c r="L703" s="3"/>
      <c r="M703" s="3"/>
      <c r="O703" s="3"/>
    </row>
    <row r="704" spans="12:15" ht="12.75" customHeight="1" x14ac:dyDescent="0.2">
      <c r="L704" s="3"/>
      <c r="M704" s="3"/>
      <c r="O704" s="3"/>
    </row>
    <row r="705" spans="12:15" ht="12.75" customHeight="1" x14ac:dyDescent="0.2">
      <c r="L705" s="3"/>
      <c r="M705" s="3"/>
      <c r="O705" s="3"/>
    </row>
    <row r="706" spans="12:15" ht="12.75" customHeight="1" x14ac:dyDescent="0.2">
      <c r="L706" s="3"/>
      <c r="M706" s="3"/>
      <c r="O706" s="3"/>
    </row>
    <row r="707" spans="12:15" ht="12.75" customHeight="1" x14ac:dyDescent="0.2">
      <c r="L707" s="3"/>
      <c r="M707" s="3"/>
      <c r="O707" s="3"/>
    </row>
    <row r="708" spans="12:15" ht="12.75" customHeight="1" x14ac:dyDescent="0.2">
      <c r="L708" s="3"/>
      <c r="M708" s="3"/>
      <c r="O708" s="3"/>
    </row>
    <row r="709" spans="12:15" ht="12.75" customHeight="1" x14ac:dyDescent="0.2">
      <c r="L709" s="3"/>
      <c r="M709" s="3"/>
      <c r="O709" s="3"/>
    </row>
    <row r="710" spans="12:15" ht="12.75" customHeight="1" x14ac:dyDescent="0.2">
      <c r="L710" s="3"/>
      <c r="M710" s="3"/>
      <c r="O710" s="3"/>
    </row>
    <row r="711" spans="12:15" ht="12.75" customHeight="1" x14ac:dyDescent="0.2">
      <c r="L711" s="3"/>
      <c r="M711" s="3"/>
      <c r="O711" s="3"/>
    </row>
    <row r="712" spans="12:15" ht="12.75" customHeight="1" x14ac:dyDescent="0.2">
      <c r="L712" s="3"/>
      <c r="M712" s="3"/>
      <c r="O712" s="3"/>
    </row>
    <row r="713" spans="12:15" ht="12.75" customHeight="1" x14ac:dyDescent="0.2">
      <c r="L713" s="3"/>
      <c r="M713" s="3"/>
      <c r="O713" s="3"/>
    </row>
    <row r="714" spans="12:15" ht="12.75" customHeight="1" x14ac:dyDescent="0.2">
      <c r="L714" s="3"/>
      <c r="M714" s="3"/>
      <c r="O714" s="3"/>
    </row>
    <row r="715" spans="12:15" ht="12.75" customHeight="1" x14ac:dyDescent="0.2">
      <c r="L715" s="3"/>
      <c r="M715" s="3"/>
      <c r="O715" s="3"/>
    </row>
    <row r="716" spans="12:15" ht="12.75" customHeight="1" x14ac:dyDescent="0.2">
      <c r="L716" s="3"/>
      <c r="M716" s="3"/>
      <c r="O716" s="3"/>
    </row>
    <row r="717" spans="12:15" ht="12.75" customHeight="1" x14ac:dyDescent="0.2">
      <c r="L717" s="3"/>
      <c r="M717" s="3"/>
      <c r="O717" s="3"/>
    </row>
    <row r="718" spans="12:15" ht="12.75" customHeight="1" x14ac:dyDescent="0.2">
      <c r="L718" s="3"/>
      <c r="M718" s="3"/>
      <c r="O718" s="3"/>
    </row>
    <row r="719" spans="12:15" ht="12.75" customHeight="1" x14ac:dyDescent="0.2">
      <c r="L719" s="3"/>
      <c r="M719" s="3"/>
      <c r="O719" s="3"/>
    </row>
    <row r="720" spans="12:15" ht="12.75" customHeight="1" x14ac:dyDescent="0.2">
      <c r="L720" s="3"/>
      <c r="M720" s="3"/>
      <c r="O720" s="3"/>
    </row>
    <row r="721" spans="12:15" ht="12.75" customHeight="1" x14ac:dyDescent="0.2">
      <c r="L721" s="3"/>
      <c r="M721" s="3"/>
      <c r="O721" s="3"/>
    </row>
    <row r="722" spans="12:15" ht="12.75" customHeight="1" x14ac:dyDescent="0.2">
      <c r="L722" s="3"/>
      <c r="M722" s="3"/>
      <c r="O722" s="3"/>
    </row>
    <row r="723" spans="12:15" ht="12.75" customHeight="1" x14ac:dyDescent="0.2">
      <c r="L723" s="3"/>
      <c r="M723" s="3"/>
      <c r="O723" s="3"/>
    </row>
    <row r="724" spans="12:15" ht="12.75" customHeight="1" x14ac:dyDescent="0.2">
      <c r="L724" s="3"/>
      <c r="M724" s="3"/>
      <c r="O724" s="3"/>
    </row>
    <row r="725" spans="12:15" ht="12.75" customHeight="1" x14ac:dyDescent="0.2">
      <c r="L725" s="3"/>
      <c r="M725" s="3"/>
      <c r="O725" s="3"/>
    </row>
    <row r="726" spans="12:15" ht="12.75" customHeight="1" x14ac:dyDescent="0.2">
      <c r="L726" s="3"/>
      <c r="M726" s="3"/>
      <c r="O726" s="3"/>
    </row>
    <row r="727" spans="12:15" ht="12.75" customHeight="1" x14ac:dyDescent="0.2">
      <c r="L727" s="3"/>
      <c r="M727" s="3"/>
      <c r="O727" s="3"/>
    </row>
    <row r="728" spans="12:15" ht="12.75" customHeight="1" x14ac:dyDescent="0.2">
      <c r="L728" s="3"/>
      <c r="M728" s="3"/>
      <c r="O728" s="3"/>
    </row>
    <row r="729" spans="12:15" ht="12.75" customHeight="1" x14ac:dyDescent="0.2">
      <c r="L729" s="3"/>
      <c r="M729" s="3"/>
      <c r="O729" s="3"/>
    </row>
    <row r="730" spans="12:15" ht="12.75" customHeight="1" x14ac:dyDescent="0.2">
      <c r="L730" s="3"/>
      <c r="M730" s="3"/>
      <c r="O730" s="3"/>
    </row>
    <row r="731" spans="12:15" ht="12.75" customHeight="1" x14ac:dyDescent="0.2">
      <c r="L731" s="3"/>
      <c r="M731" s="3"/>
      <c r="O731" s="3"/>
    </row>
    <row r="732" spans="12:15" ht="12.75" customHeight="1" x14ac:dyDescent="0.2">
      <c r="L732" s="3"/>
      <c r="M732" s="3"/>
      <c r="O732" s="3"/>
    </row>
    <row r="733" spans="12:15" ht="12.75" customHeight="1" x14ac:dyDescent="0.2">
      <c r="L733" s="3"/>
      <c r="M733" s="3"/>
      <c r="O733" s="3"/>
    </row>
    <row r="734" spans="12:15" ht="12.75" customHeight="1" x14ac:dyDescent="0.2">
      <c r="L734" s="3"/>
      <c r="M734" s="3"/>
      <c r="O734" s="3"/>
    </row>
    <row r="735" spans="12:15" ht="12.75" customHeight="1" x14ac:dyDescent="0.2">
      <c r="L735" s="3"/>
      <c r="M735" s="3"/>
      <c r="O735" s="3"/>
    </row>
    <row r="736" spans="12:15" ht="12.75" customHeight="1" x14ac:dyDescent="0.2">
      <c r="L736" s="3"/>
      <c r="M736" s="3"/>
      <c r="O736" s="3"/>
    </row>
    <row r="737" spans="12:15" ht="12.75" customHeight="1" x14ac:dyDescent="0.2">
      <c r="L737" s="3"/>
      <c r="M737" s="3"/>
      <c r="O737" s="3"/>
    </row>
    <row r="738" spans="12:15" ht="12.75" customHeight="1" x14ac:dyDescent="0.2">
      <c r="L738" s="3"/>
      <c r="M738" s="3"/>
      <c r="O738" s="3"/>
    </row>
    <row r="739" spans="12:15" ht="12.75" customHeight="1" x14ac:dyDescent="0.2">
      <c r="L739" s="3"/>
      <c r="M739" s="3"/>
      <c r="O739" s="3"/>
    </row>
    <row r="740" spans="12:15" ht="12.75" customHeight="1" x14ac:dyDescent="0.2">
      <c r="L740" s="3"/>
      <c r="M740" s="3"/>
      <c r="O740" s="3"/>
    </row>
    <row r="741" spans="12:15" ht="12.75" customHeight="1" x14ac:dyDescent="0.2">
      <c r="L741" s="3"/>
      <c r="M741" s="3"/>
      <c r="O741" s="3"/>
    </row>
    <row r="742" spans="12:15" ht="12.75" customHeight="1" x14ac:dyDescent="0.2">
      <c r="L742" s="3"/>
      <c r="M742" s="3"/>
      <c r="O742" s="3"/>
    </row>
    <row r="743" spans="12:15" ht="12.75" customHeight="1" x14ac:dyDescent="0.2">
      <c r="L743" s="3"/>
      <c r="M743" s="3"/>
      <c r="O743" s="3"/>
    </row>
    <row r="744" spans="12:15" ht="12.75" customHeight="1" x14ac:dyDescent="0.2">
      <c r="L744" s="3"/>
      <c r="M744" s="3"/>
      <c r="O744" s="3"/>
    </row>
    <row r="745" spans="12:15" ht="12.75" customHeight="1" x14ac:dyDescent="0.2">
      <c r="L745" s="3"/>
      <c r="M745" s="3"/>
      <c r="O745" s="3"/>
    </row>
    <row r="746" spans="12:15" ht="12.75" customHeight="1" x14ac:dyDescent="0.2">
      <c r="L746" s="3"/>
      <c r="M746" s="3"/>
      <c r="O746" s="3"/>
    </row>
    <row r="747" spans="12:15" ht="12.75" customHeight="1" x14ac:dyDescent="0.2">
      <c r="L747" s="3"/>
      <c r="M747" s="3"/>
      <c r="O747" s="3"/>
    </row>
    <row r="748" spans="12:15" ht="12.75" customHeight="1" x14ac:dyDescent="0.2">
      <c r="L748" s="3"/>
      <c r="M748" s="3"/>
      <c r="O748" s="3"/>
    </row>
    <row r="749" spans="12:15" ht="12.75" customHeight="1" x14ac:dyDescent="0.2">
      <c r="L749" s="3"/>
      <c r="M749" s="3"/>
      <c r="O749" s="3"/>
    </row>
    <row r="750" spans="12:15" ht="12.75" customHeight="1" x14ac:dyDescent="0.2">
      <c r="L750" s="3"/>
      <c r="M750" s="3"/>
      <c r="O750" s="3"/>
    </row>
    <row r="751" spans="12:15" ht="12.75" customHeight="1" x14ac:dyDescent="0.2">
      <c r="L751" s="3"/>
      <c r="M751" s="3"/>
      <c r="O751" s="3"/>
    </row>
    <row r="752" spans="12:15" ht="12.75" customHeight="1" x14ac:dyDescent="0.2">
      <c r="L752" s="3"/>
      <c r="M752" s="3"/>
      <c r="O752" s="3"/>
    </row>
    <row r="753" spans="12:15" ht="12.75" customHeight="1" x14ac:dyDescent="0.2">
      <c r="L753" s="3"/>
      <c r="M753" s="3"/>
      <c r="O753" s="3"/>
    </row>
    <row r="754" spans="12:15" ht="12.75" customHeight="1" x14ac:dyDescent="0.2">
      <c r="L754" s="3"/>
      <c r="M754" s="3"/>
      <c r="O754" s="3"/>
    </row>
    <row r="755" spans="12:15" ht="12.75" customHeight="1" x14ac:dyDescent="0.2">
      <c r="L755" s="3"/>
      <c r="M755" s="3"/>
      <c r="O755" s="3"/>
    </row>
    <row r="756" spans="12:15" ht="12.75" customHeight="1" x14ac:dyDescent="0.2">
      <c r="L756" s="3"/>
      <c r="M756" s="3"/>
      <c r="O756" s="3"/>
    </row>
    <row r="757" spans="12:15" ht="12.75" customHeight="1" x14ac:dyDescent="0.2">
      <c r="L757" s="3"/>
      <c r="M757" s="3"/>
      <c r="O757" s="3"/>
    </row>
    <row r="758" spans="12:15" ht="12.75" customHeight="1" x14ac:dyDescent="0.2">
      <c r="L758" s="3"/>
      <c r="M758" s="3"/>
      <c r="O758" s="3"/>
    </row>
    <row r="759" spans="12:15" ht="12.75" customHeight="1" x14ac:dyDescent="0.2">
      <c r="L759" s="3"/>
      <c r="M759" s="3"/>
      <c r="O759" s="3"/>
    </row>
    <row r="760" spans="12:15" ht="12.75" customHeight="1" x14ac:dyDescent="0.2">
      <c r="L760" s="3"/>
      <c r="M760" s="3"/>
      <c r="O760" s="3"/>
    </row>
    <row r="761" spans="12:15" ht="12.75" customHeight="1" x14ac:dyDescent="0.2">
      <c r="L761" s="3"/>
      <c r="M761" s="3"/>
      <c r="O761" s="3"/>
    </row>
    <row r="762" spans="12:15" ht="12.75" customHeight="1" x14ac:dyDescent="0.2">
      <c r="L762" s="3"/>
      <c r="M762" s="3"/>
      <c r="O762" s="3"/>
    </row>
    <row r="763" spans="12:15" ht="12.75" customHeight="1" x14ac:dyDescent="0.2">
      <c r="L763" s="3"/>
      <c r="M763" s="3"/>
      <c r="O763" s="3"/>
    </row>
    <row r="764" spans="12:15" ht="12.75" customHeight="1" x14ac:dyDescent="0.2">
      <c r="L764" s="3"/>
      <c r="M764" s="3"/>
      <c r="O764" s="3"/>
    </row>
    <row r="765" spans="12:15" ht="12.75" customHeight="1" x14ac:dyDescent="0.2">
      <c r="L765" s="3"/>
      <c r="M765" s="3"/>
      <c r="O765" s="3"/>
    </row>
    <row r="766" spans="12:15" ht="12.75" customHeight="1" x14ac:dyDescent="0.2">
      <c r="L766" s="3"/>
      <c r="M766" s="3"/>
      <c r="O766" s="3"/>
    </row>
    <row r="767" spans="12:15" ht="12.75" customHeight="1" x14ac:dyDescent="0.2">
      <c r="L767" s="3"/>
      <c r="M767" s="3"/>
      <c r="O767" s="3"/>
    </row>
    <row r="768" spans="12:15" ht="12.75" customHeight="1" x14ac:dyDescent="0.2">
      <c r="L768" s="3"/>
      <c r="M768" s="3"/>
      <c r="O768" s="3"/>
    </row>
    <row r="769" spans="12:15" ht="12.75" customHeight="1" x14ac:dyDescent="0.2">
      <c r="L769" s="3"/>
      <c r="M769" s="3"/>
      <c r="O769" s="3"/>
    </row>
    <row r="770" spans="12:15" ht="12.75" customHeight="1" x14ac:dyDescent="0.2">
      <c r="L770" s="3"/>
      <c r="M770" s="3"/>
      <c r="O770" s="3"/>
    </row>
    <row r="771" spans="12:15" ht="12.75" customHeight="1" x14ac:dyDescent="0.2">
      <c r="L771" s="3"/>
      <c r="M771" s="3"/>
      <c r="O771" s="3"/>
    </row>
    <row r="772" spans="12:15" ht="12.75" customHeight="1" x14ac:dyDescent="0.2">
      <c r="L772" s="3"/>
      <c r="M772" s="3"/>
      <c r="O772" s="3"/>
    </row>
    <row r="773" spans="12:15" ht="12.75" customHeight="1" x14ac:dyDescent="0.2">
      <c r="L773" s="3"/>
      <c r="M773" s="3"/>
      <c r="O773" s="3"/>
    </row>
    <row r="774" spans="12:15" ht="12.75" customHeight="1" x14ac:dyDescent="0.2">
      <c r="L774" s="3"/>
      <c r="M774" s="3"/>
      <c r="O774" s="3"/>
    </row>
    <row r="775" spans="12:15" ht="12.75" customHeight="1" x14ac:dyDescent="0.2">
      <c r="L775" s="3"/>
      <c r="M775" s="3"/>
      <c r="O775" s="3"/>
    </row>
    <row r="776" spans="12:15" ht="12.75" customHeight="1" x14ac:dyDescent="0.2">
      <c r="L776" s="3"/>
      <c r="M776" s="3"/>
      <c r="O776" s="3"/>
    </row>
    <row r="777" spans="12:15" ht="12.75" customHeight="1" x14ac:dyDescent="0.2">
      <c r="L777" s="3"/>
      <c r="M777" s="3"/>
      <c r="O777" s="3"/>
    </row>
    <row r="778" spans="12:15" ht="12.75" customHeight="1" x14ac:dyDescent="0.2">
      <c r="L778" s="3"/>
      <c r="M778" s="3"/>
      <c r="O778" s="3"/>
    </row>
    <row r="779" spans="12:15" ht="12.75" customHeight="1" x14ac:dyDescent="0.2">
      <c r="L779" s="3"/>
      <c r="M779" s="3"/>
      <c r="O779" s="3"/>
    </row>
    <row r="780" spans="12:15" ht="12.75" customHeight="1" x14ac:dyDescent="0.2">
      <c r="L780" s="3"/>
      <c r="M780" s="3"/>
      <c r="O780" s="3"/>
    </row>
    <row r="781" spans="12:15" ht="12.75" customHeight="1" x14ac:dyDescent="0.2">
      <c r="L781" s="3"/>
      <c r="M781" s="3"/>
      <c r="O781" s="3"/>
    </row>
    <row r="782" spans="12:15" ht="12.75" customHeight="1" x14ac:dyDescent="0.2">
      <c r="L782" s="3"/>
      <c r="M782" s="3"/>
      <c r="O782" s="3"/>
    </row>
    <row r="783" spans="12:15" ht="12.75" customHeight="1" x14ac:dyDescent="0.2">
      <c r="L783" s="3"/>
      <c r="M783" s="3"/>
      <c r="O783" s="3"/>
    </row>
    <row r="784" spans="12:15" ht="12.75" customHeight="1" x14ac:dyDescent="0.2">
      <c r="L784" s="3"/>
      <c r="M784" s="3"/>
      <c r="O784" s="3"/>
    </row>
    <row r="785" spans="12:15" ht="12.75" customHeight="1" x14ac:dyDescent="0.2">
      <c r="L785" s="3"/>
      <c r="M785" s="3"/>
      <c r="O785" s="3"/>
    </row>
    <row r="786" spans="12:15" ht="12.75" customHeight="1" x14ac:dyDescent="0.2">
      <c r="L786" s="3"/>
      <c r="M786" s="3"/>
      <c r="O786" s="3"/>
    </row>
    <row r="787" spans="12:15" ht="12.75" customHeight="1" x14ac:dyDescent="0.2">
      <c r="L787" s="3"/>
      <c r="M787" s="3"/>
      <c r="O787" s="3"/>
    </row>
    <row r="788" spans="12:15" ht="12.75" customHeight="1" x14ac:dyDescent="0.2">
      <c r="L788" s="3"/>
      <c r="M788" s="3"/>
      <c r="O788" s="3"/>
    </row>
    <row r="789" spans="12:15" ht="12.75" customHeight="1" x14ac:dyDescent="0.2">
      <c r="L789" s="3"/>
      <c r="M789" s="3"/>
      <c r="O789" s="3"/>
    </row>
    <row r="790" spans="12:15" ht="12.75" customHeight="1" x14ac:dyDescent="0.2">
      <c r="L790" s="3"/>
      <c r="M790" s="3"/>
      <c r="O790" s="3"/>
    </row>
    <row r="791" spans="12:15" ht="12.75" customHeight="1" x14ac:dyDescent="0.2">
      <c r="L791" s="3"/>
      <c r="M791" s="3"/>
      <c r="O791" s="3"/>
    </row>
    <row r="792" spans="12:15" ht="12.75" customHeight="1" x14ac:dyDescent="0.2">
      <c r="L792" s="3"/>
      <c r="M792" s="3"/>
      <c r="O792" s="3"/>
    </row>
    <row r="793" spans="12:15" ht="12.75" customHeight="1" x14ac:dyDescent="0.2">
      <c r="L793" s="3"/>
      <c r="M793" s="3"/>
      <c r="O793" s="3"/>
    </row>
    <row r="794" spans="12:15" ht="12.75" customHeight="1" x14ac:dyDescent="0.2">
      <c r="L794" s="3"/>
      <c r="M794" s="3"/>
      <c r="O794" s="3"/>
    </row>
    <row r="795" spans="12:15" ht="12.75" customHeight="1" x14ac:dyDescent="0.2">
      <c r="L795" s="3"/>
      <c r="M795" s="3"/>
      <c r="O795" s="3"/>
    </row>
    <row r="796" spans="12:15" ht="12.75" customHeight="1" x14ac:dyDescent="0.2">
      <c r="L796" s="3"/>
      <c r="M796" s="3"/>
      <c r="O796" s="3"/>
    </row>
    <row r="797" spans="12:15" ht="12.75" customHeight="1" x14ac:dyDescent="0.2">
      <c r="L797" s="3"/>
      <c r="M797" s="3"/>
      <c r="O797" s="3"/>
    </row>
    <row r="798" spans="12:15" ht="12.75" customHeight="1" x14ac:dyDescent="0.2">
      <c r="L798" s="3"/>
      <c r="M798" s="3"/>
      <c r="O798" s="3"/>
    </row>
    <row r="799" spans="12:15" ht="12.75" customHeight="1" x14ac:dyDescent="0.2">
      <c r="L799" s="3"/>
      <c r="M799" s="3"/>
      <c r="O799" s="3"/>
    </row>
    <row r="800" spans="12:15" ht="12.75" customHeight="1" x14ac:dyDescent="0.2">
      <c r="L800" s="3"/>
      <c r="M800" s="3"/>
      <c r="O800" s="3"/>
    </row>
    <row r="801" spans="12:15" ht="12.75" customHeight="1" x14ac:dyDescent="0.2">
      <c r="L801" s="3"/>
      <c r="M801" s="3"/>
      <c r="O801" s="3"/>
    </row>
    <row r="802" spans="12:15" ht="12.75" customHeight="1" x14ac:dyDescent="0.2">
      <c r="L802" s="3"/>
      <c r="M802" s="3"/>
      <c r="O802" s="3"/>
    </row>
    <row r="803" spans="12:15" ht="12.75" customHeight="1" x14ac:dyDescent="0.2">
      <c r="L803" s="3"/>
      <c r="M803" s="3"/>
      <c r="O803" s="3"/>
    </row>
    <row r="804" spans="12:15" ht="12.75" customHeight="1" x14ac:dyDescent="0.2">
      <c r="L804" s="3"/>
      <c r="M804" s="3"/>
      <c r="O804" s="3"/>
    </row>
    <row r="805" spans="12:15" ht="12.75" customHeight="1" x14ac:dyDescent="0.2">
      <c r="L805" s="3"/>
      <c r="M805" s="3"/>
      <c r="O805" s="3"/>
    </row>
    <row r="806" spans="12:15" ht="12.75" customHeight="1" x14ac:dyDescent="0.2">
      <c r="L806" s="3"/>
      <c r="M806" s="3"/>
      <c r="O806" s="3"/>
    </row>
    <row r="807" spans="12:15" ht="12.75" customHeight="1" x14ac:dyDescent="0.2">
      <c r="L807" s="3"/>
      <c r="M807" s="3"/>
      <c r="O807" s="3"/>
    </row>
    <row r="808" spans="12:15" ht="12.75" customHeight="1" x14ac:dyDescent="0.2">
      <c r="L808" s="3"/>
      <c r="M808" s="3"/>
      <c r="O808" s="3"/>
    </row>
    <row r="809" spans="12:15" ht="12.75" customHeight="1" x14ac:dyDescent="0.2">
      <c r="L809" s="3"/>
      <c r="M809" s="3"/>
      <c r="O809" s="3"/>
    </row>
    <row r="810" spans="12:15" ht="12.75" customHeight="1" x14ac:dyDescent="0.2">
      <c r="L810" s="3"/>
      <c r="M810" s="3"/>
      <c r="O810" s="3"/>
    </row>
    <row r="811" spans="12:15" ht="12.75" customHeight="1" x14ac:dyDescent="0.2">
      <c r="L811" s="3"/>
      <c r="M811" s="3"/>
      <c r="O811" s="3"/>
    </row>
    <row r="812" spans="12:15" ht="12.75" customHeight="1" x14ac:dyDescent="0.2">
      <c r="L812" s="3"/>
      <c r="M812" s="3"/>
      <c r="O812" s="3"/>
    </row>
    <row r="813" spans="12:15" ht="12.75" customHeight="1" x14ac:dyDescent="0.2">
      <c r="L813" s="3"/>
      <c r="M813" s="3"/>
      <c r="O813" s="3"/>
    </row>
    <row r="814" spans="12:15" ht="12.75" customHeight="1" x14ac:dyDescent="0.2">
      <c r="L814" s="3"/>
      <c r="M814" s="3"/>
      <c r="O814" s="3"/>
    </row>
    <row r="815" spans="12:15" ht="12.75" customHeight="1" x14ac:dyDescent="0.2">
      <c r="L815" s="3"/>
      <c r="M815" s="3"/>
      <c r="O815" s="3"/>
    </row>
    <row r="816" spans="12:15" ht="12.75" customHeight="1" x14ac:dyDescent="0.2">
      <c r="L816" s="3"/>
      <c r="M816" s="3"/>
      <c r="O816" s="3"/>
    </row>
    <row r="817" spans="12:15" ht="12.75" customHeight="1" x14ac:dyDescent="0.2">
      <c r="L817" s="3"/>
      <c r="M817" s="3"/>
      <c r="O817" s="3"/>
    </row>
    <row r="818" spans="12:15" ht="12.75" customHeight="1" x14ac:dyDescent="0.2">
      <c r="L818" s="3"/>
      <c r="M818" s="3"/>
      <c r="O818" s="3"/>
    </row>
    <row r="819" spans="12:15" ht="12.75" customHeight="1" x14ac:dyDescent="0.2">
      <c r="L819" s="3"/>
      <c r="M819" s="3"/>
      <c r="O819" s="3"/>
    </row>
    <row r="820" spans="12:15" ht="12.75" customHeight="1" x14ac:dyDescent="0.2">
      <c r="L820" s="3"/>
      <c r="M820" s="3"/>
      <c r="O820" s="3"/>
    </row>
    <row r="821" spans="12:15" ht="12.75" customHeight="1" x14ac:dyDescent="0.2">
      <c r="L821" s="3"/>
      <c r="M821" s="3"/>
      <c r="O821" s="3"/>
    </row>
    <row r="822" spans="12:15" ht="12.75" customHeight="1" x14ac:dyDescent="0.2">
      <c r="L822" s="3"/>
      <c r="M822" s="3"/>
      <c r="O822" s="3"/>
    </row>
    <row r="823" spans="12:15" ht="12.75" customHeight="1" x14ac:dyDescent="0.2">
      <c r="L823" s="3"/>
      <c r="M823" s="3"/>
      <c r="O823" s="3"/>
    </row>
    <row r="824" spans="12:15" ht="12.75" customHeight="1" x14ac:dyDescent="0.2">
      <c r="L824" s="3"/>
      <c r="M824" s="3"/>
      <c r="O824" s="3"/>
    </row>
    <row r="825" spans="12:15" ht="12.75" customHeight="1" x14ac:dyDescent="0.2">
      <c r="L825" s="3"/>
      <c r="M825" s="3"/>
      <c r="O825" s="3"/>
    </row>
    <row r="826" spans="12:15" ht="12.75" customHeight="1" x14ac:dyDescent="0.2">
      <c r="L826" s="3"/>
      <c r="M826" s="3"/>
      <c r="O826" s="3"/>
    </row>
    <row r="827" spans="12:15" ht="12.75" customHeight="1" x14ac:dyDescent="0.2">
      <c r="L827" s="3"/>
      <c r="M827" s="3"/>
      <c r="O827" s="3"/>
    </row>
    <row r="828" spans="12:15" ht="12.75" customHeight="1" x14ac:dyDescent="0.2">
      <c r="L828" s="3"/>
      <c r="M828" s="3"/>
      <c r="O828" s="3"/>
    </row>
    <row r="829" spans="12:15" ht="12.75" customHeight="1" x14ac:dyDescent="0.2">
      <c r="L829" s="3"/>
      <c r="M829" s="3"/>
      <c r="O829" s="3"/>
    </row>
    <row r="830" spans="12:15" ht="12.75" customHeight="1" x14ac:dyDescent="0.2">
      <c r="L830" s="3"/>
      <c r="M830" s="3"/>
      <c r="O830" s="3"/>
    </row>
    <row r="831" spans="12:15" ht="12.75" customHeight="1" x14ac:dyDescent="0.2">
      <c r="L831" s="3"/>
      <c r="M831" s="3"/>
      <c r="O831" s="3"/>
    </row>
    <row r="832" spans="12:15" ht="12.75" customHeight="1" x14ac:dyDescent="0.2">
      <c r="L832" s="3"/>
      <c r="M832" s="3"/>
      <c r="O832" s="3"/>
    </row>
    <row r="833" spans="12:15" ht="12.75" customHeight="1" x14ac:dyDescent="0.2">
      <c r="L833" s="3"/>
      <c r="M833" s="3"/>
      <c r="O833" s="3"/>
    </row>
    <row r="834" spans="12:15" ht="12.75" customHeight="1" x14ac:dyDescent="0.2">
      <c r="L834" s="3"/>
      <c r="M834" s="3"/>
      <c r="O834" s="3"/>
    </row>
    <row r="835" spans="12:15" ht="12.75" customHeight="1" x14ac:dyDescent="0.2">
      <c r="L835" s="3"/>
      <c r="M835" s="3"/>
      <c r="O835" s="3"/>
    </row>
    <row r="836" spans="12:15" ht="12.75" customHeight="1" x14ac:dyDescent="0.2">
      <c r="L836" s="3"/>
      <c r="M836" s="3"/>
      <c r="O836" s="3"/>
    </row>
    <row r="837" spans="12:15" ht="12.75" customHeight="1" x14ac:dyDescent="0.2">
      <c r="L837" s="3"/>
      <c r="M837" s="3"/>
      <c r="O837" s="3"/>
    </row>
    <row r="838" spans="12:15" ht="12.75" customHeight="1" x14ac:dyDescent="0.2">
      <c r="L838" s="3"/>
      <c r="M838" s="3"/>
      <c r="O838" s="3"/>
    </row>
    <row r="839" spans="12:15" ht="12.75" customHeight="1" x14ac:dyDescent="0.2">
      <c r="L839" s="3"/>
      <c r="M839" s="3"/>
      <c r="O839" s="3"/>
    </row>
    <row r="840" spans="12:15" ht="12.75" customHeight="1" x14ac:dyDescent="0.2">
      <c r="L840" s="3"/>
      <c r="M840" s="3"/>
      <c r="O840" s="3"/>
    </row>
    <row r="841" spans="12:15" ht="12.75" customHeight="1" x14ac:dyDescent="0.2">
      <c r="L841" s="3"/>
      <c r="M841" s="3"/>
      <c r="O841" s="3"/>
    </row>
    <row r="842" spans="12:15" ht="12.75" customHeight="1" x14ac:dyDescent="0.2">
      <c r="L842" s="3"/>
      <c r="M842" s="3"/>
      <c r="O842" s="3"/>
    </row>
    <row r="843" spans="12:15" ht="12.75" customHeight="1" x14ac:dyDescent="0.2">
      <c r="L843" s="3"/>
      <c r="M843" s="3"/>
      <c r="O843" s="3"/>
    </row>
    <row r="844" spans="12:15" ht="12.75" customHeight="1" x14ac:dyDescent="0.2">
      <c r="L844" s="3"/>
      <c r="M844" s="3"/>
      <c r="O844" s="3"/>
    </row>
    <row r="845" spans="12:15" ht="12.75" customHeight="1" x14ac:dyDescent="0.2">
      <c r="L845" s="3"/>
      <c r="M845" s="3"/>
      <c r="O845" s="3"/>
    </row>
    <row r="846" spans="12:15" ht="12.75" customHeight="1" x14ac:dyDescent="0.2">
      <c r="L846" s="3"/>
      <c r="M846" s="3"/>
      <c r="O846" s="3"/>
    </row>
    <row r="847" spans="12:15" ht="12.75" customHeight="1" x14ac:dyDescent="0.2">
      <c r="L847" s="3"/>
      <c r="M847" s="3"/>
      <c r="O847" s="3"/>
    </row>
    <row r="848" spans="12:15" ht="12.75" customHeight="1" x14ac:dyDescent="0.2">
      <c r="L848" s="3"/>
      <c r="M848" s="3"/>
      <c r="O848" s="3"/>
    </row>
    <row r="849" spans="12:15" ht="12.75" customHeight="1" x14ac:dyDescent="0.2">
      <c r="L849" s="3"/>
      <c r="M849" s="3"/>
      <c r="O849" s="3"/>
    </row>
    <row r="850" spans="12:15" ht="12.75" customHeight="1" x14ac:dyDescent="0.2">
      <c r="L850" s="3"/>
      <c r="M850" s="3"/>
      <c r="O850" s="3"/>
    </row>
    <row r="851" spans="12:15" ht="12.75" customHeight="1" x14ac:dyDescent="0.2">
      <c r="L851" s="3"/>
      <c r="M851" s="3"/>
      <c r="O851" s="3"/>
    </row>
    <row r="852" spans="12:15" ht="12.75" customHeight="1" x14ac:dyDescent="0.2">
      <c r="L852" s="3"/>
      <c r="M852" s="3"/>
      <c r="O852" s="3"/>
    </row>
    <row r="853" spans="12:15" ht="12.75" customHeight="1" x14ac:dyDescent="0.2">
      <c r="L853" s="3"/>
      <c r="M853" s="3"/>
      <c r="O853" s="3"/>
    </row>
    <row r="854" spans="12:15" ht="12.75" customHeight="1" x14ac:dyDescent="0.2">
      <c r="L854" s="3"/>
      <c r="M854" s="3"/>
      <c r="O854" s="3"/>
    </row>
    <row r="855" spans="12:15" ht="12.75" customHeight="1" x14ac:dyDescent="0.2">
      <c r="L855" s="3"/>
      <c r="M855" s="3"/>
      <c r="O855" s="3"/>
    </row>
    <row r="856" spans="12:15" ht="12.75" customHeight="1" x14ac:dyDescent="0.2">
      <c r="L856" s="3"/>
      <c r="M856" s="3"/>
      <c r="O856" s="3"/>
    </row>
    <row r="857" spans="12:15" ht="12.75" customHeight="1" x14ac:dyDescent="0.2">
      <c r="L857" s="3"/>
      <c r="M857" s="3"/>
      <c r="O857" s="3"/>
    </row>
    <row r="858" spans="12:15" ht="12.75" customHeight="1" x14ac:dyDescent="0.2">
      <c r="L858" s="3"/>
      <c r="M858" s="3"/>
      <c r="O858" s="3"/>
    </row>
    <row r="859" spans="12:15" ht="12.75" customHeight="1" x14ac:dyDescent="0.2">
      <c r="L859" s="3"/>
      <c r="M859" s="3"/>
      <c r="O859" s="3"/>
    </row>
    <row r="860" spans="12:15" ht="12.75" customHeight="1" x14ac:dyDescent="0.2">
      <c r="L860" s="3"/>
      <c r="M860" s="3"/>
      <c r="O860" s="3"/>
    </row>
    <row r="861" spans="12:15" ht="12.75" customHeight="1" x14ac:dyDescent="0.2">
      <c r="L861" s="3"/>
      <c r="M861" s="3"/>
      <c r="O861" s="3"/>
    </row>
    <row r="862" spans="12:15" ht="12.75" customHeight="1" x14ac:dyDescent="0.2">
      <c r="L862" s="3"/>
      <c r="M862" s="3"/>
      <c r="O862" s="3"/>
    </row>
    <row r="863" spans="12:15" ht="12.75" customHeight="1" x14ac:dyDescent="0.2">
      <c r="L863" s="3"/>
      <c r="M863" s="3"/>
      <c r="O863" s="3"/>
    </row>
    <row r="864" spans="12:15" ht="12.75" customHeight="1" x14ac:dyDescent="0.2">
      <c r="L864" s="3"/>
      <c r="M864" s="3"/>
      <c r="O864" s="3"/>
    </row>
    <row r="865" spans="12:15" ht="12.75" customHeight="1" x14ac:dyDescent="0.2">
      <c r="L865" s="3"/>
      <c r="M865" s="3"/>
      <c r="O865" s="3"/>
    </row>
    <row r="866" spans="12:15" ht="12.75" customHeight="1" x14ac:dyDescent="0.2">
      <c r="L866" s="3"/>
      <c r="M866" s="3"/>
      <c r="O866" s="3"/>
    </row>
    <row r="867" spans="12:15" ht="12.75" customHeight="1" x14ac:dyDescent="0.2">
      <c r="L867" s="3"/>
      <c r="M867" s="3"/>
      <c r="O867" s="3"/>
    </row>
    <row r="868" spans="12:15" ht="12.75" customHeight="1" x14ac:dyDescent="0.2">
      <c r="L868" s="3"/>
      <c r="M868" s="3"/>
      <c r="O868" s="3"/>
    </row>
    <row r="869" spans="12:15" ht="12.75" customHeight="1" x14ac:dyDescent="0.2">
      <c r="L869" s="3"/>
      <c r="M869" s="3"/>
      <c r="O869" s="3"/>
    </row>
    <row r="870" spans="12:15" ht="12.75" customHeight="1" x14ac:dyDescent="0.2">
      <c r="L870" s="3"/>
      <c r="M870" s="3"/>
      <c r="O870" s="3"/>
    </row>
    <row r="871" spans="12:15" ht="12.75" customHeight="1" x14ac:dyDescent="0.2">
      <c r="L871" s="3"/>
      <c r="M871" s="3"/>
      <c r="O871" s="3"/>
    </row>
    <row r="872" spans="12:15" ht="12.75" customHeight="1" x14ac:dyDescent="0.2">
      <c r="L872" s="3"/>
      <c r="M872" s="3"/>
      <c r="O872" s="3"/>
    </row>
    <row r="873" spans="12:15" ht="12.75" customHeight="1" x14ac:dyDescent="0.2">
      <c r="L873" s="3"/>
      <c r="M873" s="3"/>
      <c r="O873" s="3"/>
    </row>
    <row r="874" spans="12:15" ht="12.75" customHeight="1" x14ac:dyDescent="0.2">
      <c r="L874" s="3"/>
      <c r="M874" s="3"/>
      <c r="O874" s="3"/>
    </row>
    <row r="875" spans="12:15" ht="12.75" customHeight="1" x14ac:dyDescent="0.2">
      <c r="L875" s="3"/>
      <c r="M875" s="3"/>
      <c r="O875" s="3"/>
    </row>
    <row r="876" spans="12:15" ht="12.75" customHeight="1" x14ac:dyDescent="0.2">
      <c r="L876" s="3"/>
      <c r="M876" s="3"/>
      <c r="O876" s="3"/>
    </row>
    <row r="877" spans="12:15" ht="12.75" customHeight="1" x14ac:dyDescent="0.2">
      <c r="L877" s="3"/>
      <c r="M877" s="3"/>
      <c r="O877" s="3"/>
    </row>
    <row r="878" spans="12:15" ht="12.75" customHeight="1" x14ac:dyDescent="0.2">
      <c r="L878" s="3"/>
      <c r="M878" s="3"/>
      <c r="O878" s="3"/>
    </row>
    <row r="879" spans="12:15" ht="12.75" customHeight="1" x14ac:dyDescent="0.2">
      <c r="L879" s="3"/>
      <c r="M879" s="3"/>
      <c r="O879" s="3"/>
    </row>
    <row r="880" spans="12:15" ht="12.75" customHeight="1" x14ac:dyDescent="0.2">
      <c r="L880" s="3"/>
      <c r="M880" s="3"/>
      <c r="O880" s="3"/>
    </row>
    <row r="881" spans="12:15" ht="12.75" customHeight="1" x14ac:dyDescent="0.2">
      <c r="L881" s="3"/>
      <c r="M881" s="3"/>
      <c r="O881" s="3"/>
    </row>
    <row r="882" spans="12:15" ht="12.75" customHeight="1" x14ac:dyDescent="0.2">
      <c r="L882" s="3"/>
      <c r="M882" s="3"/>
      <c r="O882" s="3"/>
    </row>
    <row r="883" spans="12:15" ht="12.75" customHeight="1" x14ac:dyDescent="0.2">
      <c r="L883" s="3"/>
      <c r="M883" s="3"/>
      <c r="O883" s="3"/>
    </row>
    <row r="884" spans="12:15" ht="12.75" customHeight="1" x14ac:dyDescent="0.2">
      <c r="L884" s="3"/>
      <c r="M884" s="3"/>
      <c r="O884" s="3"/>
    </row>
    <row r="885" spans="12:15" ht="12.75" customHeight="1" x14ac:dyDescent="0.2">
      <c r="L885" s="3"/>
      <c r="M885" s="3"/>
      <c r="O885" s="3"/>
    </row>
    <row r="886" spans="12:15" ht="12.75" customHeight="1" x14ac:dyDescent="0.2">
      <c r="L886" s="3"/>
      <c r="M886" s="3"/>
      <c r="O886" s="3"/>
    </row>
    <row r="887" spans="12:15" ht="12.75" customHeight="1" x14ac:dyDescent="0.2">
      <c r="L887" s="3"/>
      <c r="M887" s="3"/>
      <c r="O887" s="3"/>
    </row>
    <row r="888" spans="12:15" ht="12.75" customHeight="1" x14ac:dyDescent="0.2">
      <c r="L888" s="3"/>
      <c r="M888" s="3"/>
      <c r="O888" s="3"/>
    </row>
    <row r="889" spans="12:15" ht="12.75" customHeight="1" x14ac:dyDescent="0.2">
      <c r="L889" s="3"/>
      <c r="M889" s="3"/>
      <c r="O889" s="3"/>
    </row>
    <row r="890" spans="12:15" ht="12.75" customHeight="1" x14ac:dyDescent="0.2">
      <c r="L890" s="3"/>
      <c r="M890" s="3"/>
      <c r="O890" s="3"/>
    </row>
    <row r="891" spans="12:15" ht="12.75" customHeight="1" x14ac:dyDescent="0.2">
      <c r="L891" s="3"/>
      <c r="M891" s="3"/>
      <c r="O891" s="3"/>
    </row>
    <row r="892" spans="12:15" ht="12.75" customHeight="1" x14ac:dyDescent="0.2">
      <c r="L892" s="3"/>
      <c r="M892" s="3"/>
      <c r="O892" s="3"/>
    </row>
    <row r="893" spans="12:15" ht="12.75" customHeight="1" x14ac:dyDescent="0.2">
      <c r="L893" s="3"/>
      <c r="M893" s="3"/>
      <c r="O893" s="3"/>
    </row>
    <row r="894" spans="12:15" ht="12.75" customHeight="1" x14ac:dyDescent="0.2">
      <c r="L894" s="3"/>
      <c r="M894" s="3"/>
      <c r="O894" s="3"/>
    </row>
    <row r="895" spans="12:15" ht="12.75" customHeight="1" x14ac:dyDescent="0.2">
      <c r="L895" s="3"/>
      <c r="M895" s="3"/>
      <c r="O895" s="3"/>
    </row>
    <row r="896" spans="12:15" ht="12.75" customHeight="1" x14ac:dyDescent="0.2">
      <c r="L896" s="3"/>
      <c r="M896" s="3"/>
      <c r="O896" s="3"/>
    </row>
    <row r="897" spans="12:15" ht="12.75" customHeight="1" x14ac:dyDescent="0.2">
      <c r="L897" s="3"/>
      <c r="M897" s="3"/>
      <c r="O897" s="3"/>
    </row>
    <row r="898" spans="12:15" ht="12.75" customHeight="1" x14ac:dyDescent="0.2">
      <c r="L898" s="3"/>
      <c r="M898" s="3"/>
      <c r="O898" s="3"/>
    </row>
    <row r="899" spans="12:15" ht="12.75" customHeight="1" x14ac:dyDescent="0.2">
      <c r="L899" s="3"/>
      <c r="M899" s="3"/>
      <c r="O899" s="3"/>
    </row>
    <row r="900" spans="12:15" ht="12.75" customHeight="1" x14ac:dyDescent="0.2">
      <c r="L900" s="3"/>
      <c r="M900" s="3"/>
      <c r="O900" s="3"/>
    </row>
    <row r="901" spans="12:15" ht="12.75" customHeight="1" x14ac:dyDescent="0.2">
      <c r="L901" s="3"/>
      <c r="M901" s="3"/>
      <c r="O901" s="3"/>
    </row>
    <row r="902" spans="12:15" ht="12.75" customHeight="1" x14ac:dyDescent="0.2">
      <c r="L902" s="3"/>
      <c r="M902" s="3"/>
      <c r="O902" s="3"/>
    </row>
    <row r="903" spans="12:15" ht="12.75" customHeight="1" x14ac:dyDescent="0.2">
      <c r="L903" s="3"/>
      <c r="M903" s="3"/>
      <c r="O903" s="3"/>
    </row>
    <row r="904" spans="12:15" ht="12.75" customHeight="1" x14ac:dyDescent="0.2">
      <c r="L904" s="3"/>
      <c r="M904" s="3"/>
      <c r="O904" s="3"/>
    </row>
    <row r="905" spans="12:15" ht="12.75" customHeight="1" x14ac:dyDescent="0.2">
      <c r="L905" s="3"/>
      <c r="M905" s="3"/>
      <c r="O905" s="3"/>
    </row>
    <row r="906" spans="12:15" ht="12.75" customHeight="1" x14ac:dyDescent="0.2">
      <c r="L906" s="3"/>
      <c r="M906" s="3"/>
      <c r="O906" s="3"/>
    </row>
    <row r="907" spans="12:15" ht="12.75" customHeight="1" x14ac:dyDescent="0.2">
      <c r="L907" s="3"/>
      <c r="M907" s="3"/>
      <c r="O907" s="3"/>
    </row>
    <row r="908" spans="12:15" ht="12.75" customHeight="1" x14ac:dyDescent="0.2">
      <c r="L908" s="3"/>
      <c r="M908" s="3"/>
      <c r="O908" s="3"/>
    </row>
    <row r="909" spans="12:15" ht="12.75" customHeight="1" x14ac:dyDescent="0.2">
      <c r="L909" s="3"/>
      <c r="M909" s="3"/>
      <c r="O909" s="3"/>
    </row>
    <row r="910" spans="12:15" ht="12.75" customHeight="1" x14ac:dyDescent="0.2">
      <c r="L910" s="3"/>
      <c r="M910" s="3"/>
      <c r="O910" s="3"/>
    </row>
    <row r="911" spans="12:15" ht="12.75" customHeight="1" x14ac:dyDescent="0.2">
      <c r="L911" s="3"/>
      <c r="M911" s="3"/>
      <c r="O911" s="3"/>
    </row>
    <row r="912" spans="12:15" ht="12.75" customHeight="1" x14ac:dyDescent="0.2">
      <c r="L912" s="3"/>
      <c r="M912" s="3"/>
      <c r="O912" s="3"/>
    </row>
    <row r="913" spans="12:15" ht="12.75" customHeight="1" x14ac:dyDescent="0.2">
      <c r="L913" s="3"/>
      <c r="M913" s="3"/>
      <c r="O913" s="3"/>
    </row>
    <row r="914" spans="12:15" ht="12.75" customHeight="1" x14ac:dyDescent="0.2">
      <c r="L914" s="3"/>
      <c r="M914" s="3"/>
      <c r="O914" s="3"/>
    </row>
    <row r="915" spans="12:15" ht="12.75" customHeight="1" x14ac:dyDescent="0.2">
      <c r="L915" s="3"/>
      <c r="M915" s="3"/>
      <c r="O915" s="3"/>
    </row>
    <row r="916" spans="12:15" ht="12.75" customHeight="1" x14ac:dyDescent="0.2">
      <c r="L916" s="3"/>
      <c r="M916" s="3"/>
      <c r="O916" s="3"/>
    </row>
    <row r="917" spans="12:15" ht="12.75" customHeight="1" x14ac:dyDescent="0.2">
      <c r="L917" s="3"/>
      <c r="M917" s="3"/>
      <c r="O917" s="3"/>
    </row>
    <row r="918" spans="12:15" ht="12.75" customHeight="1" x14ac:dyDescent="0.2">
      <c r="L918" s="3"/>
      <c r="M918" s="3"/>
      <c r="O918" s="3"/>
    </row>
    <row r="919" spans="12:15" ht="12.75" customHeight="1" x14ac:dyDescent="0.2">
      <c r="L919" s="3"/>
      <c r="M919" s="3"/>
      <c r="O919" s="3"/>
    </row>
    <row r="920" spans="12:15" ht="12.75" customHeight="1" x14ac:dyDescent="0.2">
      <c r="L920" s="3"/>
      <c r="M920" s="3"/>
      <c r="O920" s="3"/>
    </row>
    <row r="921" spans="12:15" ht="12.75" customHeight="1" x14ac:dyDescent="0.2">
      <c r="L921" s="3"/>
      <c r="M921" s="3"/>
      <c r="O921" s="3"/>
    </row>
    <row r="922" spans="12:15" ht="12.75" customHeight="1" x14ac:dyDescent="0.2">
      <c r="L922" s="3"/>
      <c r="M922" s="3"/>
      <c r="O922" s="3"/>
    </row>
    <row r="923" spans="12:15" ht="12.75" customHeight="1" x14ac:dyDescent="0.2">
      <c r="L923" s="3"/>
      <c r="M923" s="3"/>
      <c r="O923" s="3"/>
    </row>
    <row r="924" spans="12:15" ht="12.75" customHeight="1" x14ac:dyDescent="0.2">
      <c r="L924" s="3"/>
      <c r="M924" s="3"/>
      <c r="O924" s="3"/>
    </row>
    <row r="925" spans="12:15" ht="12.75" customHeight="1" x14ac:dyDescent="0.2">
      <c r="L925" s="3"/>
      <c r="M925" s="3"/>
      <c r="O925" s="3"/>
    </row>
    <row r="926" spans="12:15" ht="12.75" customHeight="1" x14ac:dyDescent="0.2">
      <c r="L926" s="3"/>
      <c r="M926" s="3"/>
      <c r="O926" s="3"/>
    </row>
    <row r="927" spans="12:15" ht="12.75" customHeight="1" x14ac:dyDescent="0.2">
      <c r="L927" s="3"/>
      <c r="M927" s="3"/>
      <c r="O927" s="3"/>
    </row>
    <row r="928" spans="12:15" ht="12.75" customHeight="1" x14ac:dyDescent="0.2">
      <c r="L928" s="3"/>
      <c r="M928" s="3"/>
      <c r="O928" s="3"/>
    </row>
    <row r="929" spans="12:15" ht="12.75" customHeight="1" x14ac:dyDescent="0.2">
      <c r="L929" s="3"/>
      <c r="M929" s="3"/>
      <c r="O929" s="3"/>
    </row>
    <row r="930" spans="12:15" ht="12.75" customHeight="1" x14ac:dyDescent="0.2">
      <c r="L930" s="3"/>
      <c r="M930" s="3"/>
      <c r="O930" s="3"/>
    </row>
    <row r="931" spans="12:15" ht="12.75" customHeight="1" x14ac:dyDescent="0.2">
      <c r="L931" s="3"/>
      <c r="M931" s="3"/>
      <c r="O931" s="3"/>
    </row>
    <row r="932" spans="12:15" ht="12.75" customHeight="1" x14ac:dyDescent="0.2">
      <c r="L932" s="3"/>
      <c r="M932" s="3"/>
      <c r="O932" s="3"/>
    </row>
    <row r="933" spans="12:15" ht="12.75" customHeight="1" x14ac:dyDescent="0.2">
      <c r="L933" s="3"/>
      <c r="M933" s="3"/>
      <c r="O933" s="3"/>
    </row>
    <row r="934" spans="12:15" ht="12.75" customHeight="1" x14ac:dyDescent="0.2">
      <c r="L934" s="3"/>
      <c r="M934" s="3"/>
      <c r="O934" s="3"/>
    </row>
    <row r="935" spans="12:15" ht="12.75" customHeight="1" x14ac:dyDescent="0.2">
      <c r="L935" s="3"/>
      <c r="M935" s="3"/>
      <c r="O935" s="3"/>
    </row>
    <row r="936" spans="12:15" ht="12.75" customHeight="1" x14ac:dyDescent="0.2">
      <c r="L936" s="3"/>
      <c r="M936" s="3"/>
      <c r="O936" s="3"/>
    </row>
    <row r="937" spans="12:15" ht="12.75" customHeight="1" x14ac:dyDescent="0.2">
      <c r="L937" s="3"/>
      <c r="M937" s="3"/>
      <c r="O937" s="3"/>
    </row>
    <row r="938" spans="12:15" ht="12.75" customHeight="1" x14ac:dyDescent="0.2">
      <c r="L938" s="3"/>
      <c r="M938" s="3"/>
      <c r="O938" s="3"/>
    </row>
    <row r="939" spans="12:15" ht="12.75" customHeight="1" x14ac:dyDescent="0.2">
      <c r="L939" s="3"/>
      <c r="M939" s="3"/>
      <c r="O939" s="3"/>
    </row>
    <row r="940" spans="12:15" ht="12.75" customHeight="1" x14ac:dyDescent="0.2">
      <c r="L940" s="3"/>
      <c r="M940" s="3"/>
      <c r="O940" s="3"/>
    </row>
    <row r="941" spans="12:15" ht="12.75" customHeight="1" x14ac:dyDescent="0.2">
      <c r="L941" s="3"/>
      <c r="M941" s="3"/>
      <c r="O941" s="3"/>
    </row>
    <row r="942" spans="12:15" ht="12.75" customHeight="1" x14ac:dyDescent="0.2">
      <c r="L942" s="3"/>
      <c r="M942" s="3"/>
      <c r="O942" s="3"/>
    </row>
    <row r="943" spans="12:15" ht="12.75" customHeight="1" x14ac:dyDescent="0.2">
      <c r="L943" s="3"/>
      <c r="M943" s="3"/>
      <c r="O943" s="3"/>
    </row>
    <row r="944" spans="12:15" ht="12.75" customHeight="1" x14ac:dyDescent="0.2">
      <c r="L944" s="3"/>
      <c r="M944" s="3"/>
      <c r="O944" s="3"/>
    </row>
    <row r="945" spans="12:15" ht="12.75" customHeight="1" x14ac:dyDescent="0.2">
      <c r="L945" s="3"/>
      <c r="M945" s="3"/>
      <c r="O945" s="3"/>
    </row>
    <row r="946" spans="12:15" ht="12.75" customHeight="1" x14ac:dyDescent="0.2">
      <c r="L946" s="3"/>
      <c r="M946" s="3"/>
      <c r="O946" s="3"/>
    </row>
    <row r="947" spans="12:15" ht="12.75" customHeight="1" x14ac:dyDescent="0.2">
      <c r="L947" s="3"/>
      <c r="M947" s="3"/>
      <c r="O947" s="3"/>
    </row>
    <row r="948" spans="12:15" ht="12.75" customHeight="1" x14ac:dyDescent="0.2">
      <c r="L948" s="3"/>
      <c r="M948" s="3"/>
      <c r="O948" s="3"/>
    </row>
    <row r="949" spans="12:15" ht="12.75" customHeight="1" x14ac:dyDescent="0.2">
      <c r="L949" s="3"/>
      <c r="M949" s="3"/>
      <c r="O949" s="3"/>
    </row>
    <row r="950" spans="12:15" ht="12.75" customHeight="1" x14ac:dyDescent="0.2">
      <c r="L950" s="3"/>
      <c r="M950" s="3"/>
      <c r="O950" s="3"/>
    </row>
    <row r="951" spans="12:15" ht="12.75" customHeight="1" x14ac:dyDescent="0.2">
      <c r="L951" s="3"/>
      <c r="M951" s="3"/>
      <c r="O951" s="3"/>
    </row>
    <row r="952" spans="12:15" ht="12.75" customHeight="1" x14ac:dyDescent="0.2">
      <c r="L952" s="3"/>
      <c r="M952" s="3"/>
      <c r="O952" s="3"/>
    </row>
    <row r="953" spans="12:15" ht="12.75" customHeight="1" x14ac:dyDescent="0.2">
      <c r="L953" s="3"/>
      <c r="M953" s="3"/>
      <c r="O953" s="3"/>
    </row>
    <row r="954" spans="12:15" ht="12.75" customHeight="1" x14ac:dyDescent="0.2">
      <c r="L954" s="3"/>
      <c r="M954" s="3"/>
      <c r="O954" s="3"/>
    </row>
    <row r="955" spans="12:15" ht="12.75" customHeight="1" x14ac:dyDescent="0.2">
      <c r="L955" s="3"/>
      <c r="M955" s="3"/>
      <c r="O955" s="3"/>
    </row>
    <row r="956" spans="12:15" ht="12.75" customHeight="1" x14ac:dyDescent="0.2">
      <c r="L956" s="3"/>
      <c r="M956" s="3"/>
      <c r="O956" s="3"/>
    </row>
    <row r="957" spans="12:15" ht="12.75" customHeight="1" x14ac:dyDescent="0.2">
      <c r="L957" s="3"/>
      <c r="M957" s="3"/>
      <c r="O957" s="3"/>
    </row>
    <row r="958" spans="12:15" ht="12.75" customHeight="1" x14ac:dyDescent="0.2">
      <c r="L958" s="3"/>
      <c r="M958" s="3"/>
      <c r="O958" s="3"/>
    </row>
    <row r="959" spans="12:15" ht="12.75" customHeight="1" x14ac:dyDescent="0.2">
      <c r="L959" s="3"/>
      <c r="M959" s="3"/>
      <c r="O959" s="3"/>
    </row>
    <row r="960" spans="12:15" ht="12.75" customHeight="1" x14ac:dyDescent="0.2">
      <c r="L960" s="3"/>
      <c r="M960" s="3"/>
      <c r="O960" s="3"/>
    </row>
    <row r="961" spans="12:15" ht="12.75" customHeight="1" x14ac:dyDescent="0.2">
      <c r="L961" s="3"/>
      <c r="M961" s="3"/>
      <c r="O961" s="3"/>
    </row>
    <row r="962" spans="12:15" ht="12.75" customHeight="1" x14ac:dyDescent="0.2">
      <c r="L962" s="3"/>
      <c r="M962" s="3"/>
      <c r="O962" s="3"/>
    </row>
    <row r="963" spans="12:15" ht="12.75" customHeight="1" x14ac:dyDescent="0.2">
      <c r="L963" s="3"/>
      <c r="M963" s="3"/>
      <c r="O963" s="3"/>
    </row>
    <row r="964" spans="12:15" ht="12.75" customHeight="1" x14ac:dyDescent="0.2">
      <c r="L964" s="3"/>
      <c r="M964" s="3"/>
      <c r="O964" s="3"/>
    </row>
    <row r="965" spans="12:15" ht="12.75" customHeight="1" x14ac:dyDescent="0.2">
      <c r="L965" s="3"/>
      <c r="M965" s="3"/>
      <c r="O965" s="3"/>
    </row>
    <row r="966" spans="12:15" ht="12.75" customHeight="1" x14ac:dyDescent="0.2">
      <c r="L966" s="3"/>
      <c r="M966" s="3"/>
      <c r="O966" s="3"/>
    </row>
    <row r="967" spans="12:15" ht="12.75" customHeight="1" x14ac:dyDescent="0.2">
      <c r="L967" s="3"/>
      <c r="M967" s="3"/>
      <c r="O967" s="3"/>
    </row>
    <row r="968" spans="12:15" ht="12.75" customHeight="1" x14ac:dyDescent="0.2">
      <c r="L968" s="3"/>
      <c r="M968" s="3"/>
      <c r="O968" s="3"/>
    </row>
    <row r="969" spans="12:15" ht="12.75" customHeight="1" x14ac:dyDescent="0.2">
      <c r="L969" s="3"/>
      <c r="M969" s="3"/>
      <c r="O969" s="3"/>
    </row>
    <row r="970" spans="12:15" ht="12.75" customHeight="1" x14ac:dyDescent="0.2">
      <c r="L970" s="3"/>
      <c r="M970" s="3"/>
      <c r="O970" s="3"/>
    </row>
    <row r="971" spans="12:15" ht="12.75" customHeight="1" x14ac:dyDescent="0.2">
      <c r="L971" s="3"/>
      <c r="M971" s="3"/>
      <c r="O971" s="3"/>
    </row>
    <row r="972" spans="12:15" ht="12.75" customHeight="1" x14ac:dyDescent="0.2">
      <c r="L972" s="3"/>
      <c r="M972" s="3"/>
      <c r="O972" s="3"/>
    </row>
    <row r="973" spans="12:15" ht="12.75" customHeight="1" x14ac:dyDescent="0.2">
      <c r="L973" s="3"/>
      <c r="M973" s="3"/>
      <c r="O973" s="3"/>
    </row>
    <row r="974" spans="12:15" ht="12.75" customHeight="1" x14ac:dyDescent="0.2">
      <c r="L974" s="3"/>
      <c r="M974" s="3"/>
      <c r="O974" s="3"/>
    </row>
    <row r="975" spans="12:15" ht="12.75" customHeight="1" x14ac:dyDescent="0.2">
      <c r="L975" s="3"/>
      <c r="M975" s="3"/>
      <c r="O975" s="3"/>
    </row>
    <row r="976" spans="12:15" ht="12.75" customHeight="1" x14ac:dyDescent="0.2">
      <c r="L976" s="3"/>
      <c r="M976" s="3"/>
      <c r="O976" s="3"/>
    </row>
    <row r="977" spans="12:15" ht="12.75" customHeight="1" x14ac:dyDescent="0.2">
      <c r="L977" s="3"/>
      <c r="M977" s="3"/>
      <c r="O977" s="3"/>
    </row>
    <row r="978" spans="12:15" ht="12.75" customHeight="1" x14ac:dyDescent="0.2">
      <c r="L978" s="3"/>
      <c r="M978" s="3"/>
      <c r="O978" s="3"/>
    </row>
    <row r="979" spans="12:15" ht="12.75" customHeight="1" x14ac:dyDescent="0.2">
      <c r="L979" s="3"/>
      <c r="M979" s="3"/>
      <c r="O979" s="3"/>
    </row>
    <row r="980" spans="12:15" ht="12.75" customHeight="1" x14ac:dyDescent="0.2">
      <c r="L980" s="3"/>
      <c r="M980" s="3"/>
      <c r="O980" s="3"/>
    </row>
    <row r="981" spans="12:15" ht="12.75" customHeight="1" x14ac:dyDescent="0.2">
      <c r="L981" s="3"/>
      <c r="M981" s="3"/>
      <c r="O981" s="3"/>
    </row>
    <row r="982" spans="12:15" ht="12.75" customHeight="1" x14ac:dyDescent="0.2">
      <c r="L982" s="3"/>
      <c r="M982" s="3"/>
      <c r="O982" s="3"/>
    </row>
    <row r="983" spans="12:15" ht="12.75" customHeight="1" x14ac:dyDescent="0.2">
      <c r="L983" s="3"/>
      <c r="M983" s="3"/>
      <c r="O983" s="3"/>
    </row>
    <row r="984" spans="12:15" ht="12.75" customHeight="1" x14ac:dyDescent="0.2">
      <c r="L984" s="3"/>
      <c r="M984" s="3"/>
      <c r="O984" s="3"/>
    </row>
    <row r="985" spans="12:15" ht="12.75" customHeight="1" x14ac:dyDescent="0.2">
      <c r="L985" s="3"/>
      <c r="M985" s="3"/>
      <c r="O985" s="3"/>
    </row>
    <row r="986" spans="12:15" ht="12.75" customHeight="1" x14ac:dyDescent="0.2">
      <c r="L986" s="3"/>
      <c r="M986" s="3"/>
      <c r="O986" s="3"/>
    </row>
    <row r="987" spans="12:15" ht="12.75" customHeight="1" x14ac:dyDescent="0.2">
      <c r="L987" s="3"/>
      <c r="M987" s="3"/>
      <c r="O987" s="3"/>
    </row>
    <row r="988" spans="12:15" ht="12.75" customHeight="1" x14ac:dyDescent="0.2">
      <c r="L988" s="3"/>
      <c r="M988" s="3"/>
      <c r="O988" s="3"/>
    </row>
    <row r="989" spans="12:15" ht="12.75" customHeight="1" x14ac:dyDescent="0.2">
      <c r="L989" s="3"/>
      <c r="M989" s="3"/>
      <c r="O989" s="3"/>
    </row>
    <row r="990" spans="12:15" ht="12.75" customHeight="1" x14ac:dyDescent="0.2">
      <c r="L990" s="3"/>
      <c r="M990" s="3"/>
      <c r="O990" s="3"/>
    </row>
    <row r="991" spans="12:15" ht="12.75" customHeight="1" x14ac:dyDescent="0.2">
      <c r="L991" s="3"/>
      <c r="M991" s="3"/>
      <c r="O991" s="3"/>
    </row>
    <row r="992" spans="12:15" ht="12.75" customHeight="1" x14ac:dyDescent="0.2">
      <c r="L992" s="3"/>
      <c r="M992" s="3"/>
      <c r="O992" s="3"/>
    </row>
    <row r="993" spans="12:15" ht="12.75" customHeight="1" x14ac:dyDescent="0.2">
      <c r="L993" s="3"/>
      <c r="M993" s="3"/>
      <c r="O993" s="3"/>
    </row>
    <row r="994" spans="12:15" ht="12.75" customHeight="1" x14ac:dyDescent="0.2">
      <c r="L994" s="3"/>
      <c r="M994" s="3"/>
      <c r="O994" s="3"/>
    </row>
    <row r="995" spans="12:15" ht="12.75" customHeight="1" x14ac:dyDescent="0.2">
      <c r="L995" s="3"/>
      <c r="M995" s="3"/>
      <c r="O995" s="3"/>
    </row>
    <row r="996" spans="12:15" ht="12.75" customHeight="1" x14ac:dyDescent="0.2">
      <c r="L996" s="3"/>
      <c r="M996" s="3"/>
      <c r="O996" s="3"/>
    </row>
    <row r="997" spans="12:15" ht="12.75" customHeight="1" x14ac:dyDescent="0.2">
      <c r="L997" s="3"/>
      <c r="M997" s="3"/>
      <c r="O997" s="3"/>
    </row>
    <row r="998" spans="12:15" ht="12.75" customHeight="1" x14ac:dyDescent="0.2">
      <c r="L998" s="3"/>
      <c r="M998" s="3"/>
      <c r="O998" s="3"/>
    </row>
    <row r="999" spans="12:15" ht="12.75" customHeight="1" x14ac:dyDescent="0.2">
      <c r="L999" s="3"/>
      <c r="M999" s="3"/>
      <c r="O999" s="3"/>
    </row>
    <row r="1000" spans="12:15" ht="12.75" customHeight="1" x14ac:dyDescent="0.2">
      <c r="L1000" s="3"/>
      <c r="M1000" s="3"/>
      <c r="O1000" s="3"/>
    </row>
  </sheetData>
  <mergeCells count="140">
    <mergeCell ref="P499:P500"/>
    <mergeCell ref="Q499:Q500"/>
    <mergeCell ref="R499:R500"/>
    <mergeCell ref="A499:A500"/>
    <mergeCell ref="B499:J499"/>
    <mergeCell ref="K499:K500"/>
    <mergeCell ref="L499:L500"/>
    <mergeCell ref="B495:J495"/>
    <mergeCell ref="B518:J518"/>
    <mergeCell ref="B498:J498"/>
    <mergeCell ref="M499:M500"/>
    <mergeCell ref="N499:N500"/>
    <mergeCell ref="O499:O500"/>
    <mergeCell ref="P383:P384"/>
    <mergeCell ref="Q383:Q384"/>
    <mergeCell ref="R383:R384"/>
    <mergeCell ref="B449:J449"/>
    <mergeCell ref="B452:J452"/>
    <mergeCell ref="M429:M430"/>
    <mergeCell ref="N429:N430"/>
    <mergeCell ref="O429:O430"/>
    <mergeCell ref="P429:P430"/>
    <mergeCell ref="Q429:Q430"/>
    <mergeCell ref="R429:R430"/>
    <mergeCell ref="P406:P407"/>
    <mergeCell ref="Q406:Q407"/>
    <mergeCell ref="R406:R407"/>
    <mergeCell ref="B402:J402"/>
    <mergeCell ref="B405:J405"/>
    <mergeCell ref="A383:A384"/>
    <mergeCell ref="B383:J383"/>
    <mergeCell ref="K383:K384"/>
    <mergeCell ref="L383:L384"/>
    <mergeCell ref="B379:J379"/>
    <mergeCell ref="B382:J382"/>
    <mergeCell ref="M360:M361"/>
    <mergeCell ref="N360:N361"/>
    <mergeCell ref="O360:O361"/>
    <mergeCell ref="M383:M384"/>
    <mergeCell ref="N383:N384"/>
    <mergeCell ref="O383:O384"/>
    <mergeCell ref="P360:P361"/>
    <mergeCell ref="Q360:Q361"/>
    <mergeCell ref="R360:R361"/>
    <mergeCell ref="A360:A361"/>
    <mergeCell ref="B360:J360"/>
    <mergeCell ref="K360:K361"/>
    <mergeCell ref="L360:L361"/>
    <mergeCell ref="B356:J356"/>
    <mergeCell ref="B359:J359"/>
    <mergeCell ref="M337:M338"/>
    <mergeCell ref="N337:N338"/>
    <mergeCell ref="O337:O338"/>
    <mergeCell ref="P337:P338"/>
    <mergeCell ref="Q337:Q338"/>
    <mergeCell ref="R337:R338"/>
    <mergeCell ref="A337:A338"/>
    <mergeCell ref="B337:J337"/>
    <mergeCell ref="K337:K338"/>
    <mergeCell ref="L337:L338"/>
    <mergeCell ref="B333:J333"/>
    <mergeCell ref="B336:J336"/>
    <mergeCell ref="M476:M477"/>
    <mergeCell ref="N476:N477"/>
    <mergeCell ref="O476:O477"/>
    <mergeCell ref="P476:P477"/>
    <mergeCell ref="Q476:Q477"/>
    <mergeCell ref="R476:R477"/>
    <mergeCell ref="A476:A477"/>
    <mergeCell ref="B476:J476"/>
    <mergeCell ref="K476:K477"/>
    <mergeCell ref="L476:L477"/>
    <mergeCell ref="B472:J472"/>
    <mergeCell ref="B475:J475"/>
    <mergeCell ref="M453:M454"/>
    <mergeCell ref="N453:N454"/>
    <mergeCell ref="O453:O454"/>
    <mergeCell ref="P453:P454"/>
    <mergeCell ref="Q453:Q454"/>
    <mergeCell ref="R453:R454"/>
    <mergeCell ref="A453:A454"/>
    <mergeCell ref="B453:J453"/>
    <mergeCell ref="K453:K454"/>
    <mergeCell ref="L453:L454"/>
    <mergeCell ref="A429:A430"/>
    <mergeCell ref="B429:J429"/>
    <mergeCell ref="K429:K430"/>
    <mergeCell ref="L429:L430"/>
    <mergeCell ref="B425:J425"/>
    <mergeCell ref="B428:J428"/>
    <mergeCell ref="M406:M407"/>
    <mergeCell ref="N406:N407"/>
    <mergeCell ref="O406:O407"/>
    <mergeCell ref="A406:A407"/>
    <mergeCell ref="B406:J406"/>
    <mergeCell ref="K406:K407"/>
    <mergeCell ref="L406:L407"/>
    <mergeCell ref="L314:L315"/>
    <mergeCell ref="M314:M315"/>
    <mergeCell ref="N314:N315"/>
    <mergeCell ref="O314:O315"/>
    <mergeCell ref="P314:P315"/>
    <mergeCell ref="Q314:Q315"/>
    <mergeCell ref="R314:R315"/>
    <mergeCell ref="A314:A315"/>
    <mergeCell ref="B314:J314"/>
    <mergeCell ref="K314:K315"/>
    <mergeCell ref="B310:J310"/>
    <mergeCell ref="B313:J313"/>
    <mergeCell ref="B102:J102"/>
    <mergeCell ref="B120:J120"/>
    <mergeCell ref="B137:J137"/>
    <mergeCell ref="B153:J153"/>
    <mergeCell ref="B170:J170"/>
    <mergeCell ref="P291:P292"/>
    <mergeCell ref="Q291:Q292"/>
    <mergeCell ref="R291:R292"/>
    <mergeCell ref="A291:A292"/>
    <mergeCell ref="K291:K292"/>
    <mergeCell ref="L291:L292"/>
    <mergeCell ref="M291:M292"/>
    <mergeCell ref="N291:N292"/>
    <mergeCell ref="O291:O292"/>
    <mergeCell ref="B185:J185"/>
    <mergeCell ref="B202:J202"/>
    <mergeCell ref="B220:J220"/>
    <mergeCell ref="B237:J237"/>
    <mergeCell ref="B255:J255"/>
    <mergeCell ref="B273:J273"/>
    <mergeCell ref="B291:J291"/>
    <mergeCell ref="B290:J290"/>
    <mergeCell ref="B3:J3"/>
    <mergeCell ref="AC4:AL4"/>
    <mergeCell ref="B23:J23"/>
    <mergeCell ref="AC30:AL30"/>
    <mergeCell ref="B45:J45"/>
    <mergeCell ref="T52:U52"/>
    <mergeCell ref="AC69:AL69"/>
    <mergeCell ref="B65:J65"/>
    <mergeCell ref="B83:J83"/>
  </mergeCells>
  <pageMargins left="0.7" right="0.7" top="0.75" bottom="0.75" header="0" footer="0"/>
  <pageSetup orientation="landscape"/>
  <ignoredErrors>
    <ignoredError sqref="A362 A339:A340 A316:A318 A293:A29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33</vt:i4>
      </vt:variant>
    </vt:vector>
  </HeadingPairs>
  <TitlesOfParts>
    <vt:vector size="33" baseType="lpstr">
      <vt:lpstr>Industrial</vt:lpstr>
      <vt:lpstr>Sist Comp</vt:lpstr>
      <vt:lpstr>Cs Comp</vt:lpstr>
      <vt:lpstr>Quimica</vt:lpstr>
      <vt:lpstr>Minero</vt:lpstr>
      <vt:lpstr>Biologia</vt:lpstr>
      <vt:lpstr>Cs Materiales</vt:lpstr>
      <vt:lpstr>Materiales</vt:lpstr>
      <vt:lpstr>Electro y Telecom</vt:lpstr>
      <vt:lpstr>Q Alimentos</vt:lpstr>
      <vt:lpstr>Matematicas</vt:lpstr>
      <vt:lpstr>Geologia</vt:lpstr>
      <vt:lpstr>Física</vt:lpstr>
      <vt:lpstr>Arquitectura</vt:lpstr>
      <vt:lpstr>Ing Civil</vt:lpstr>
      <vt:lpstr>Robótica</vt:lpstr>
      <vt:lpstr>Electronica</vt:lpstr>
      <vt:lpstr>Telecom</vt:lpstr>
      <vt:lpstr>Esp Tecnologia</vt:lpstr>
      <vt:lpstr>Esp. SISTEMAS Y PLAN</vt:lpstr>
      <vt:lpstr>Mtria BIODIVERSIDAD</vt:lpstr>
      <vt:lpstr>Mtria. COMPUTACION</vt:lpstr>
      <vt:lpstr>Mtria INDUSTRIAL</vt:lpstr>
      <vt:lpstr>Mtria. MANUFACTURA</vt:lpstr>
      <vt:lpstr>Mtria QUIMICA</vt:lpstr>
      <vt:lpstr>Mtria. Automatizacion</vt:lpstr>
      <vt:lpstr>Mtria MATEMATICAS</vt:lpstr>
      <vt:lpstr>Dr. Materiales</vt:lpstr>
      <vt:lpstr>Dr. QUIMICA</vt:lpstr>
      <vt:lpstr>Dr. BIODIVERSIDAD</vt:lpstr>
      <vt:lpstr>Dr. AMBIENTALES</vt:lpstr>
      <vt:lpstr>Dr. COMPUTACION</vt:lpstr>
      <vt:lpstr>Dr. INDUSTRIAL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Luis Rodolfo Samperio Llano</cp:lastModifiedBy>
  <cp:lastPrinted>2023-01-26T19:06:54Z</cp:lastPrinted>
  <dcterms:created xsi:type="dcterms:W3CDTF">2003-03-18T16:53:22Z</dcterms:created>
  <dcterms:modified xsi:type="dcterms:W3CDTF">2025-10-27T14:35:58Z</dcterms:modified>
</cp:coreProperties>
</file>